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activeX/activeX5.xml" ContentType="application/vnd.ms-office.activeX+xml"/>
  <Override PartName="/xl/activeX/activeX6.xml" ContentType="application/vnd.ms-office.activeX+xml"/>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activeX/activeX7.xml" ContentType="application/vnd.ms-office.activeX+xml"/>
  <Override PartName="/xl/activeX/activeX8.xml" ContentType="application/vnd.ms-office.activeX+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activeX/activeX9.xml" ContentType="application/vnd.ms-office.activeX+xml"/>
  <Override PartName="/xl/activeX/activeX10.xml" ContentType="application/vnd.ms-office.activeX+xml"/>
  <Override PartName="/xl/printerSettings/printerSettings6.bin" ContentType="application/vnd.openxmlformats-officedocument.spreadsheetml.printerSettings"/>
  <Override PartName="/xl/drawings/drawing8.xml" ContentType="application/vnd.openxmlformats-officedocument.drawing+xml"/>
  <Override PartName="/xl/activeX/activeX11.xml" ContentType="application/vnd.ms-office.activeX+xml"/>
  <Override PartName="/xl/activeX/activeX12.xml" ContentType="application/vnd.ms-office.activeX+xml"/>
  <Override PartName="/xl/drawings/drawing9.xml" ContentType="application/vnd.openxmlformats-officedocument.drawing+xml"/>
  <Override PartName="/xl/activeX/activeX13.xml" ContentType="application/vnd.ms-office.activeX+xml"/>
  <Override PartName="/xl/activeX/activeX14.xml" ContentType="application/vnd.ms-office.activeX+xml"/>
  <Override PartName="/xl/printerSettings/printerSettings7.bin" ContentType="application/vnd.openxmlformats-officedocument.spreadsheetml.printerSettings"/>
  <Override PartName="/xl/drawings/drawing10.xml" ContentType="application/vnd.openxmlformats-officedocument.drawing+xml"/>
  <Override PartName="/xl/activeX/activeX15.xml" ContentType="application/vnd.ms-office.activeX+xml"/>
  <Override PartName="/xl/activeX/activeX16.xml" ContentType="application/vnd.ms-office.activeX+xml"/>
  <Override PartName="/xl/drawings/drawing11.xml" ContentType="application/vnd.openxmlformats-officedocument.drawing+xml"/>
  <Override PartName="/xl/activeX/activeX17.xml" ContentType="application/vnd.ms-office.activeX+xml"/>
  <Override PartName="/xl/activeX/activeX18.xml" ContentType="application/vnd.ms-office.activeX+xml"/>
  <Override PartName="/xl/drawings/drawing12.xml" ContentType="application/vnd.openxmlformats-officedocument.drawing+xml"/>
  <Override PartName="/xl/activeX/activeX19.xml" ContentType="application/vnd.ms-office.activeX+xml"/>
  <Override PartName="/xl/activeX/activeX20.xml" ContentType="application/vnd.ms-office.activeX+xml"/>
  <Override PartName="/xl/printerSettings/printerSettings8.bin" ContentType="application/vnd.openxmlformats-officedocument.spreadsheetml.printerSettings"/>
  <Override PartName="/xl/drawings/drawing13.xml" ContentType="application/vnd.openxmlformats-officedocument.drawing+xml"/>
  <Override PartName="/xl/activeX/activeX21.xml" ContentType="application/vnd.ms-office.activeX+xml"/>
  <Override PartName="/xl/drawings/drawing14.xml" ContentType="application/vnd.openxmlformats-officedocument.drawing+xml"/>
  <Override PartName="/xl/activeX/activeX22.xml" ContentType="application/vnd.ms-office.activeX+xml"/>
  <Override PartName="/xl/activeX/activeX23.xml" ContentType="application/vnd.ms-office.activeX+xml"/>
  <Override PartName="/xl/drawings/drawing15.xml" ContentType="application/vnd.openxmlformats-officedocument.drawing+xml"/>
  <Override PartName="/xl/activeX/activeX24.xml" ContentType="application/vnd.ms-office.activeX+xml"/>
  <Override PartName="/xl/activeX/activeX25.xml" ContentType="application/vnd.ms-office.activeX+xml"/>
  <Override PartName="/xl/drawings/drawing16.xml" ContentType="application/vnd.openxmlformats-officedocument.drawing+xml"/>
  <Override PartName="/xl/activeX/activeX26.xml" ContentType="application/vnd.ms-office.activeX+xml"/>
  <Override PartName="/xl/activeX/activeX27.xml" ContentType="application/vnd.ms-office.activeX+xml"/>
  <Override PartName="/xl/drawings/drawing17.xml" ContentType="application/vnd.openxmlformats-officedocument.drawing+xml"/>
  <Override PartName="/xl/activeX/activeX28.xml" ContentType="application/vnd.ms-office.activeX+xml"/>
  <Override PartName="/xl/activeX/activeX29.xml" ContentType="application/vnd.ms-office.activeX+xml"/>
  <Override PartName="/xl/drawings/drawing18.xml" ContentType="application/vnd.openxmlformats-officedocument.drawing+xml"/>
  <Override PartName="/xl/activeX/activeX30.xml" ContentType="application/vnd.ms-office.activeX+xml"/>
  <Override PartName="/xl/activeX/activeX31.xml" ContentType="application/vnd.ms-office.activeX+xml"/>
  <Override PartName="/xl/drawings/drawing19.xml" ContentType="application/vnd.openxmlformats-officedocument.drawing+xml"/>
  <Override PartName="/xl/activeX/activeX32.xml" ContentType="application/vnd.ms-office.activeX+xml"/>
  <Override PartName="/xl/activeX/activeX33.xml" ContentType="application/vnd.ms-office.activeX+xml"/>
  <Override PartName="/xl/drawings/drawing20.xml" ContentType="application/vnd.openxmlformats-officedocument.drawing+xml"/>
  <Override PartName="/xl/activeX/activeX34.xml" ContentType="application/vnd.ms-office.activeX+xml"/>
  <Override PartName="/xl/activeX/activeX35.xml" ContentType="application/vnd.ms-office.activeX+xml"/>
  <Override PartName="/xl/comments1.xml" ContentType="application/vnd.openxmlformats-officedocument.spreadsheetml.comments+xml"/>
  <Override PartName="/xl/printerSettings/printerSettings9.bin" ContentType="application/vnd.openxmlformats-officedocument.spreadsheetml.printerSettings"/>
  <Override PartName="/xl/drawings/drawing21.xml" ContentType="application/vnd.openxmlformats-officedocument.drawing+xml"/>
  <Override PartName="/xl/activeX/activeX36.xml" ContentType="application/vnd.ms-office.activeX+xml"/>
  <Override PartName="/xl/activeX/activeX37.xml" ContentType="application/vnd.ms-office.activeX+xml"/>
  <Override PartName="/xl/drawings/drawing22.xml" ContentType="application/vnd.openxmlformats-officedocument.drawing+xml"/>
  <Override PartName="/xl/activeX/activeX38.xml" ContentType="application/vnd.ms-office.activeX+xml"/>
  <Override PartName="/xl/activeX/activeX39.xml" ContentType="application/vnd.ms-office.activeX+xml"/>
  <Override PartName="/xl/printerSettings/printerSettings10.bin" ContentType="application/vnd.openxmlformats-officedocument.spreadsheetml.printerSettings"/>
  <Override PartName="/xl/drawings/drawing23.xml" ContentType="application/vnd.openxmlformats-officedocument.drawing+xml"/>
  <Override PartName="/xl/drawings/drawing24.xml" ContentType="application/vnd.openxmlformats-officedocument.drawing+xml"/>
  <Override PartName="/xl/activeX/activeX40.xml" ContentType="application/vnd.ms-office.activeX+xml"/>
  <Override PartName="/xl/activeX/activeX41.xml" ContentType="application/vnd.ms-office.activeX+xml"/>
  <Override PartName="/xl/printerSettings/printerSettings11.bin" ContentType="application/vnd.openxmlformats-officedocument.spreadsheetml.printerSettings"/>
  <Override PartName="/xl/drawings/drawing25.xml" ContentType="application/vnd.openxmlformats-officedocument.drawing+xml"/>
  <Override PartName="/xl/activeX/activeX42.xml" ContentType="application/vnd.ms-office.activeX+xml"/>
  <Override PartName="/xl/activeX/activeX43.xml" ContentType="application/vnd.ms-office.activeX+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rinterSettings/printerSettings20.bin" ContentType="application/vnd.openxmlformats-officedocument.spreadsheetml.printerSettings"/>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printerSettings/printerSettings24.bin" ContentType="application/vnd.openxmlformats-officedocument.spreadsheetml.printerSettings"/>
  <Override PartName="/xl/printerSettings/printerSettings25.bin" ContentType="application/vnd.openxmlformats-officedocument.spreadsheetml.printerSettings"/>
  <Override PartName="/xl/printerSettings/printerSettings26.bin" ContentType="application/vnd.openxmlformats-officedocument.spreadsheetml.printerSettings"/>
  <Override PartName="/xl/printerSettings/printerSettings2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EstaPastaDeTrabalho" defaultThemeVersion="124226"/>
  <mc:AlternateContent xmlns:mc="http://schemas.openxmlformats.org/markup-compatibility/2006">
    <mc:Choice Requires="x15">
      <x15ac:absPath xmlns:x15ac="http://schemas.microsoft.com/office/spreadsheetml/2010/11/ac" url="https://mendesloboconstrucao.sharepoint.com/sites/ML/2Engenharia/0.Orcamentos/PRIVATE LOG/2025_05_22_TERRAPLANAGEM E DRENAGEM_CIDADE DA SERRA (ES)/ENGENHARIA/"/>
    </mc:Choice>
  </mc:AlternateContent>
  <xr:revisionPtr revIDLastSave="1101" documentId="13_ncr:1_{FD9E0C56-E635-40AA-8571-D6BC8603BFDE}" xr6:coauthVersionLast="47" xr6:coauthVersionMax="47" xr10:uidLastSave="{46FAB234-526F-4056-8990-7AC5381EA541}"/>
  <bookViews>
    <workbookView xWindow="-108" yWindow="-108" windowWidth="23256" windowHeight="12456" tabRatio="651" firstSheet="6" activeTab="6" xr2:uid="{00000000-000D-0000-FFFF-FFFF00000000}"/>
  </bookViews>
  <sheets>
    <sheet name="ENCARGOS" sheetId="142" state="hidden" r:id="rId1"/>
    <sheet name="CURVA ABC" sheetId="183" state="hidden" r:id="rId2"/>
    <sheet name="ORÇAMENTO" sheetId="107" state="hidden" r:id="rId3"/>
    <sheet name="CRONOGRAMA" sheetId="26" r:id="rId4"/>
    <sheet name="PLANEJAMENTO" sheetId="22" r:id="rId5"/>
    <sheet name="PRODUÇÕES" sheetId="166" state="hidden" r:id="rId6"/>
    <sheet name="C_INDIRETO" sheetId="96" r:id="rId7"/>
    <sheet name="C_FIXO" sheetId="95" r:id="rId8"/>
    <sheet name="DESEMBOLSO" sheetId="58" state="hidden" r:id="rId9"/>
    <sheet name="SUPRESSÃO" sheetId="135" r:id="rId10"/>
    <sheet name="TERRAPLENAGEM" sheetId="153" r:id="rId11"/>
    <sheet name="DESMONTE" sheetId="162" r:id="rId12"/>
    <sheet name="PAV" sheetId="154" state="hidden" r:id="rId13"/>
    <sheet name="DRENO" sheetId="163" r:id="rId14"/>
    <sheet name="ADM" sheetId="155" r:id="rId15"/>
    <sheet name="TOP" sheetId="156" r:id="rId16"/>
    <sheet name="LAB" sheetId="157" r:id="rId17"/>
    <sheet name="QSMS" sheetId="159" r:id="rId18"/>
    <sheet name="MOB" sheetId="101" r:id="rId19"/>
    <sheet name="MEC" sheetId="158" state="hidden" r:id="rId20"/>
    <sheet name="MÃO DE OBRA" sheetId="140" state="hidden" r:id="rId21"/>
    <sheet name="EQUIPAMENTOS" sheetId="141" r:id="rId22"/>
    <sheet name="MATERIAIS" sheetId="122" state="hidden" r:id="rId23"/>
    <sheet name="SERVIÇOS TERCEIRIZADOS" sheetId="145" state="hidden" r:id="rId24"/>
    <sheet name="PRATICABILIDADE" sheetId="152" state="hidden" r:id="rId25"/>
    <sheet name="BDI" sheetId="136" r:id="rId26"/>
    <sheet name="DADOS" sheetId="94" r:id="rId27"/>
    <sheet name="COMPOSIÇÕES" sheetId="182" state="hidden" r:id="rId28"/>
    <sheet name="LIMPEZA" sheetId="164" r:id="rId29"/>
    <sheet name="ESCAVAÇÃO CARGA E TRANSPORTE" sheetId="165" r:id="rId30"/>
    <sheet name="COMPACTAÇÃO" sheetId="167" r:id="rId31"/>
    <sheet name="ESPALHAMENTO" sheetId="168" state="hidden" r:id="rId32"/>
    <sheet name="ESCAVAÇÃO DRN" sheetId="174" state="hidden" r:id="rId33"/>
    <sheet name="BOTA FORA DRN" sheetId="175" state="hidden" r:id="rId34"/>
    <sheet name="ESCAVAÇÃO SAA-SES" sheetId="179" state="hidden" r:id="rId35"/>
    <sheet name="BOTA FORA SAA-SES" sheetId="180" state="hidden" r:id="rId36"/>
    <sheet name="DRENOS" sheetId="178" r:id="rId37"/>
    <sheet name="ESGOTO" sheetId="181" state="hidden" r:id="rId38"/>
    <sheet name="SUBLEITO" sheetId="169" state="hidden" r:id="rId39"/>
    <sheet name="BASE" sheetId="170" state="hidden" r:id="rId40"/>
    <sheet name="IMPRIMAÇÃO" sheetId="171" state="hidden" r:id="rId41"/>
    <sheet name="TSD" sheetId="172" state="hidden" r:id="rId42"/>
    <sheet name="BL" sheetId="177" state="hidden" r:id="rId43"/>
  </sheets>
  <definedNames>
    <definedName name="\I" localSheetId="14">#REF!</definedName>
    <definedName name="\I" localSheetId="11">#REF!</definedName>
    <definedName name="\I" localSheetId="13">#REF!</definedName>
    <definedName name="\I" localSheetId="16">#REF!</definedName>
    <definedName name="\I" localSheetId="19">#REF!</definedName>
    <definedName name="\I" localSheetId="12">#REF!</definedName>
    <definedName name="\I" localSheetId="17">#REF!</definedName>
    <definedName name="\I" localSheetId="9">#REF!</definedName>
    <definedName name="\I" localSheetId="10">#REF!</definedName>
    <definedName name="\I" localSheetId="15">#REF!</definedName>
    <definedName name="\I">#REF!</definedName>
    <definedName name="\S" localSheetId="14">#REF!</definedName>
    <definedName name="\S" localSheetId="27">#REF!</definedName>
    <definedName name="\S" localSheetId="11">#REF!</definedName>
    <definedName name="\S" localSheetId="13">#REF!</definedName>
    <definedName name="\S" localSheetId="16">#REF!</definedName>
    <definedName name="\S" localSheetId="19">#REF!</definedName>
    <definedName name="\S" localSheetId="12">#REF!</definedName>
    <definedName name="\S" localSheetId="17">#REF!</definedName>
    <definedName name="\S" localSheetId="9">#REF!</definedName>
    <definedName name="\S" localSheetId="10">#REF!</definedName>
    <definedName name="\S" localSheetId="15">#REF!</definedName>
    <definedName name="\S">#REF!</definedName>
    <definedName name="__________________OUT98" localSheetId="27" hidden="1">{#N/A,#N/A,TRUE,"Serviços"}</definedName>
    <definedName name="__________________OUT98" hidden="1">{#N/A,#N/A,TRUE,"Serviços"}</definedName>
    <definedName name="________________OUT98" localSheetId="27" hidden="1">{#N/A,#N/A,TRUE,"Serviços"}</definedName>
    <definedName name="________________OUT98" hidden="1">{#N/A,#N/A,TRUE,"Serviços"}</definedName>
    <definedName name="_____________OUT98" localSheetId="27" hidden="1">{#N/A,#N/A,TRUE,"Serviços"}</definedName>
    <definedName name="_____________OUT98" hidden="1">{#N/A,#N/A,TRUE,"Serviços"}</definedName>
    <definedName name="____________OUT98" localSheetId="27" hidden="1">{#N/A,#N/A,TRUE,"Serviços"}</definedName>
    <definedName name="____________OUT98" hidden="1">{#N/A,#N/A,TRUE,"Serviços"}</definedName>
    <definedName name="____________OUT988" localSheetId="27" hidden="1">{#N/A,#N/A,TRUE,"Serviços"}</definedName>
    <definedName name="____________OUT988" hidden="1">{#N/A,#N/A,TRUE,"Serviços"}</definedName>
    <definedName name="___________OUT98" localSheetId="27" hidden="1">{#N/A,#N/A,TRUE,"Serviços"}</definedName>
    <definedName name="___________OUT98" hidden="1">{#N/A,#N/A,TRUE,"Serviços"}</definedName>
    <definedName name="___________OUT988" localSheetId="27" hidden="1">{#N/A,#N/A,TRUE,"Serviços"}</definedName>
    <definedName name="___________OUT988" hidden="1">{#N/A,#N/A,TRUE,"Serviços"}</definedName>
    <definedName name="___________OUT9888" localSheetId="27" hidden="1">{#N/A,#N/A,TRUE,"Serviços"}</definedName>
    <definedName name="___________OUT9888" hidden="1">{#N/A,#N/A,TRUE,"Serviços"}</definedName>
    <definedName name="__________OUT98" localSheetId="27" hidden="1">{#N/A,#N/A,TRUE,"Serviços"}</definedName>
    <definedName name="__________OUT98" hidden="1">{#N/A,#N/A,TRUE,"Serviços"}</definedName>
    <definedName name="_________OUT98" localSheetId="27" hidden="1">{#N/A,#N/A,TRUE,"Serviços"}</definedName>
    <definedName name="_________OUT98" hidden="1">{#N/A,#N/A,TRUE,"Serviços"}</definedName>
    <definedName name="_________OUTT98" localSheetId="27" hidden="1">{#N/A,#N/A,TRUE,"Serviços"}</definedName>
    <definedName name="_________OUTT98" hidden="1">{#N/A,#N/A,TRUE,"Serviços"}</definedName>
    <definedName name="_________OUTT988" localSheetId="27" hidden="1">{#N/A,#N/A,TRUE,"Serviços"}</definedName>
    <definedName name="_________OUTT988" hidden="1">{#N/A,#N/A,TRUE,"Serviços"}</definedName>
    <definedName name="_________xlfn.BAHTTEXT" hidden="1">#NAME?</definedName>
    <definedName name="________OUT98" localSheetId="27" hidden="1">{#N/A,#N/A,TRUE,"Serviços"}</definedName>
    <definedName name="________OUT98" hidden="1">{#N/A,#N/A,TRUE,"Serviços"}</definedName>
    <definedName name="________OUTTT98" localSheetId="27" hidden="1">{#N/A,#N/A,TRUE,"Serviços"}</definedName>
    <definedName name="________OUTTT98" hidden="1">{#N/A,#N/A,TRUE,"Serviços"}</definedName>
    <definedName name="________xlfn.BAHTTEXT" hidden="1">#NAME?</definedName>
    <definedName name="_______OUT98" localSheetId="27" hidden="1">{#N/A,#N/A,TRUE,"Serviços"}</definedName>
    <definedName name="_______OUT98" hidden="1">{#N/A,#N/A,TRUE,"Serviços"}</definedName>
    <definedName name="_______OUT9888" localSheetId="27" hidden="1">{#N/A,#N/A,TRUE,"Serviços"}</definedName>
    <definedName name="_______OUT9888" hidden="1">{#N/A,#N/A,TRUE,"Serviços"}</definedName>
    <definedName name="_______xlfn.BAHTTEXT" hidden="1">#NAME?</definedName>
    <definedName name="______out2008" localSheetId="27" hidden="1">{#N/A,#N/A,TRUE,"Serviços"}</definedName>
    <definedName name="______out2008" hidden="1">{#N/A,#N/A,TRUE,"Serviços"}</definedName>
    <definedName name="______OUT98" localSheetId="27" hidden="1">{#N/A,#N/A,TRUE,"Serviços"}</definedName>
    <definedName name="______OUT98" hidden="1">{#N/A,#N/A,TRUE,"Serviços"}</definedName>
    <definedName name="______OUTT98888" localSheetId="27" hidden="1">{#N/A,#N/A,TRUE,"Serviços"}</definedName>
    <definedName name="______OUTT98888" hidden="1">{#N/A,#N/A,TRUE,"Serviços"}</definedName>
    <definedName name="______xlfn.BAHTTEXT" hidden="1">#NAME?</definedName>
    <definedName name="_____out2008" localSheetId="27" hidden="1">{#N/A,#N/A,TRUE,"Serviços"}</definedName>
    <definedName name="_____out2008" hidden="1">{#N/A,#N/A,TRUE,"Serviços"}</definedName>
    <definedName name="_____OUT98" localSheetId="27" hidden="1">{#N/A,#N/A,TRUE,"Serviços"}</definedName>
    <definedName name="_____OUT98" hidden="1">{#N/A,#N/A,TRUE,"Serviços"}</definedName>
    <definedName name="_____OUTTT988" localSheetId="27" hidden="1">{#N/A,#N/A,TRUE,"Serviços"}</definedName>
    <definedName name="_____OUTTT988" hidden="1">{#N/A,#N/A,TRUE,"Serviços"}</definedName>
    <definedName name="_____xlfn.BAHTTEXT" hidden="1">#NAME?</definedName>
    <definedName name="____la8" localSheetId="14" hidden="1">#REF!</definedName>
    <definedName name="____la8" localSheetId="8" hidden="1">#REF!</definedName>
    <definedName name="____la8" localSheetId="11" hidden="1">#REF!</definedName>
    <definedName name="____la8" localSheetId="13" hidden="1">#REF!</definedName>
    <definedName name="____la8" localSheetId="16" hidden="1">#REF!</definedName>
    <definedName name="____la8" localSheetId="19" hidden="1">#REF!</definedName>
    <definedName name="____la8" localSheetId="12" hidden="1">#REF!</definedName>
    <definedName name="____la8" localSheetId="17" hidden="1">#REF!</definedName>
    <definedName name="____la8" localSheetId="9" hidden="1">#REF!</definedName>
    <definedName name="____la8" localSheetId="10" hidden="1">#REF!</definedName>
    <definedName name="____la8" localSheetId="15" hidden="1">#REF!</definedName>
    <definedName name="____la8" hidden="1">#REF!</definedName>
    <definedName name="____OUT98" localSheetId="27" hidden="1">{#N/A,#N/A,TRUE,"Serviços"}</definedName>
    <definedName name="____OUT98" hidden="1">{#N/A,#N/A,TRUE,"Serviços"}</definedName>
    <definedName name="____out99" localSheetId="27" hidden="1">{#N/A,#N/A,TRUE,"Serviços"}</definedName>
    <definedName name="____out99" hidden="1">{#N/A,#N/A,TRUE,"Serviços"}</definedName>
    <definedName name="____OUTTT98" localSheetId="27" hidden="1">{#N/A,#N/A,TRUE,"Serviços"}</definedName>
    <definedName name="____OUTTT98" hidden="1">{#N/A,#N/A,TRUE,"Serviços"}</definedName>
    <definedName name="____TT4" localSheetId="14">#REF!</definedName>
    <definedName name="____TT4" localSheetId="8">#REF!</definedName>
    <definedName name="____TT4" localSheetId="11">#REF!</definedName>
    <definedName name="____TT4" localSheetId="13">#REF!</definedName>
    <definedName name="____TT4" localSheetId="16">#REF!</definedName>
    <definedName name="____TT4" localSheetId="19">#REF!</definedName>
    <definedName name="____TT4" localSheetId="12">#REF!</definedName>
    <definedName name="____TT4" localSheetId="17">#REF!</definedName>
    <definedName name="____TT4" localSheetId="9">#REF!</definedName>
    <definedName name="____TT4" localSheetId="10">#REF!</definedName>
    <definedName name="____TT4" localSheetId="15">#REF!</definedName>
    <definedName name="____TT4">#REF!</definedName>
    <definedName name="____TT5" localSheetId="14">#REF!</definedName>
    <definedName name="____TT5" localSheetId="8">#REF!</definedName>
    <definedName name="____TT5" localSheetId="11">#REF!</definedName>
    <definedName name="____TT5" localSheetId="13">#REF!</definedName>
    <definedName name="____TT5" localSheetId="16">#REF!</definedName>
    <definedName name="____TT5" localSheetId="19">#REF!</definedName>
    <definedName name="____TT5" localSheetId="12">#REF!</definedName>
    <definedName name="____TT5" localSheetId="17">#REF!</definedName>
    <definedName name="____TT5" localSheetId="9">#REF!</definedName>
    <definedName name="____TT5" localSheetId="10">#REF!</definedName>
    <definedName name="____TT5" localSheetId="15">#REF!</definedName>
    <definedName name="____TT5">#REF!</definedName>
    <definedName name="____xlfn.BAHTTEXT" hidden="1">#NAME?</definedName>
    <definedName name="___br4" localSheetId="14">#REF!</definedName>
    <definedName name="___br4" localSheetId="8">#REF!</definedName>
    <definedName name="___br4" localSheetId="11">#REF!</definedName>
    <definedName name="___br4" localSheetId="13">#REF!</definedName>
    <definedName name="___br4" localSheetId="16">#REF!</definedName>
    <definedName name="___br4" localSheetId="19">#REF!</definedName>
    <definedName name="___br4" localSheetId="12">#REF!</definedName>
    <definedName name="___br4" localSheetId="17">#REF!</definedName>
    <definedName name="___br4" localSheetId="9">#REF!</definedName>
    <definedName name="___br4" localSheetId="10">#REF!</definedName>
    <definedName name="___br4" localSheetId="15">#REF!</definedName>
    <definedName name="___br4">#REF!</definedName>
    <definedName name="___la31" localSheetId="14" hidden="1">#REF!</definedName>
    <definedName name="___la31" localSheetId="8" hidden="1">#REF!</definedName>
    <definedName name="___la31" localSheetId="11" hidden="1">#REF!</definedName>
    <definedName name="___la31" localSheetId="13" hidden="1">#REF!</definedName>
    <definedName name="___la31" localSheetId="16" hidden="1">#REF!</definedName>
    <definedName name="___la31" localSheetId="19" hidden="1">#REF!</definedName>
    <definedName name="___la31" localSheetId="12" hidden="1">#REF!</definedName>
    <definedName name="___la31" localSheetId="17" hidden="1">#REF!</definedName>
    <definedName name="___la31" localSheetId="9" hidden="1">#REF!</definedName>
    <definedName name="___la31" localSheetId="10" hidden="1">#REF!</definedName>
    <definedName name="___la31" localSheetId="15" hidden="1">#REF!</definedName>
    <definedName name="___la31" hidden="1">#REF!</definedName>
    <definedName name="___out2008" localSheetId="27" hidden="1">{#N/A,#N/A,TRUE,"Serviços"}</definedName>
    <definedName name="___out2008" hidden="1">{#N/A,#N/A,TRUE,"Serviços"}</definedName>
    <definedName name="___OUT98" localSheetId="27" hidden="1">{#N/A,#N/A,TRUE,"Serviços"}</definedName>
    <definedName name="___OUT98" hidden="1">{#N/A,#N/A,TRUE,"Serviços"}</definedName>
    <definedName name="___out99" localSheetId="27" hidden="1">{#N/A,#N/A,TRUE,"Serviços"}</definedName>
    <definedName name="___out99" hidden="1">{#N/A,#N/A,TRUE,"Serviços"}</definedName>
    <definedName name="___sjp4" localSheetId="14">#REF!</definedName>
    <definedName name="___sjp4" localSheetId="8">#REF!</definedName>
    <definedName name="___sjp4" localSheetId="11">#REF!</definedName>
    <definedName name="___sjp4" localSheetId="13">#REF!</definedName>
    <definedName name="___sjp4" localSheetId="16">#REF!</definedName>
    <definedName name="___sjp4" localSheetId="19">#REF!</definedName>
    <definedName name="___sjp4" localSheetId="12">#REF!</definedName>
    <definedName name="___sjp4" localSheetId="17">#REF!</definedName>
    <definedName name="___sjp4" localSheetId="9">#REF!</definedName>
    <definedName name="___sjp4" localSheetId="10">#REF!</definedName>
    <definedName name="___sjp4" localSheetId="15">#REF!</definedName>
    <definedName name="___sjp4">#REF!</definedName>
    <definedName name="___TT1" localSheetId="14">#REF!</definedName>
    <definedName name="___TT1" localSheetId="8">#REF!</definedName>
    <definedName name="___TT1" localSheetId="11">#REF!</definedName>
    <definedName name="___TT1" localSheetId="13">#REF!</definedName>
    <definedName name="___TT1" localSheetId="16">#REF!</definedName>
    <definedName name="___TT1" localSheetId="19">#REF!</definedName>
    <definedName name="___TT1" localSheetId="12">#REF!</definedName>
    <definedName name="___TT1" localSheetId="17">#REF!</definedName>
    <definedName name="___TT1" localSheetId="9">#REF!</definedName>
    <definedName name="___TT1" localSheetId="10">#REF!</definedName>
    <definedName name="___TT1" localSheetId="15">#REF!</definedName>
    <definedName name="___TT1">#REF!</definedName>
    <definedName name="___TT2" localSheetId="14">#REF!</definedName>
    <definedName name="___TT2" localSheetId="8">#REF!</definedName>
    <definedName name="___TT2" localSheetId="11">#REF!</definedName>
    <definedName name="___TT2" localSheetId="13">#REF!</definedName>
    <definedName name="___TT2" localSheetId="16">#REF!</definedName>
    <definedName name="___TT2" localSheetId="19">#REF!</definedName>
    <definedName name="___TT2" localSheetId="12">#REF!</definedName>
    <definedName name="___TT2" localSheetId="17">#REF!</definedName>
    <definedName name="___TT2" localSheetId="9">#REF!</definedName>
    <definedName name="___TT2" localSheetId="10">#REF!</definedName>
    <definedName name="___TT2" localSheetId="15">#REF!</definedName>
    <definedName name="___TT2">#REF!</definedName>
    <definedName name="___xlfn.BAHTTEXT" hidden="1">#NAME?</definedName>
    <definedName name="__123Graph_A" localSheetId="14" hidden="1">#REF!</definedName>
    <definedName name="__123Graph_A" localSheetId="11" hidden="1">#REF!</definedName>
    <definedName name="__123Graph_A" localSheetId="13" hidden="1">#REF!</definedName>
    <definedName name="__123Graph_A" localSheetId="16" hidden="1">#REF!</definedName>
    <definedName name="__123Graph_A" localSheetId="19" hidden="1">#REF!</definedName>
    <definedName name="__123Graph_A" localSheetId="12" hidden="1">#REF!</definedName>
    <definedName name="__123Graph_A" localSheetId="17" hidden="1">#REF!</definedName>
    <definedName name="__123Graph_A" localSheetId="9" hidden="1">#REF!</definedName>
    <definedName name="__123Graph_A" localSheetId="10" hidden="1">#REF!</definedName>
    <definedName name="__123Graph_A" localSheetId="15" hidden="1">#REF!</definedName>
    <definedName name="__123Graph_A" hidden="1">#REF!</definedName>
    <definedName name="__123Graph_A1" localSheetId="14" hidden="1">#REF!</definedName>
    <definedName name="__123Graph_A1" localSheetId="11" hidden="1">#REF!</definedName>
    <definedName name="__123Graph_A1" localSheetId="13" hidden="1">#REF!</definedName>
    <definedName name="__123Graph_A1" localSheetId="16" hidden="1">#REF!</definedName>
    <definedName name="__123Graph_A1" localSheetId="19" hidden="1">#REF!</definedName>
    <definedName name="__123Graph_A1" localSheetId="12" hidden="1">#REF!</definedName>
    <definedName name="__123Graph_A1" localSheetId="17" hidden="1">#REF!</definedName>
    <definedName name="__123Graph_A1" localSheetId="9" hidden="1">#REF!</definedName>
    <definedName name="__123Graph_A1" localSheetId="10" hidden="1">#REF!</definedName>
    <definedName name="__123Graph_A1" localSheetId="15" hidden="1">#REF!</definedName>
    <definedName name="__123Graph_A1" hidden="1">#REF!</definedName>
    <definedName name="__123Graph_A2" localSheetId="14" hidden="1">#REF!</definedName>
    <definedName name="__123Graph_A2" localSheetId="11" hidden="1">#REF!</definedName>
    <definedName name="__123Graph_A2" localSheetId="13" hidden="1">#REF!</definedName>
    <definedName name="__123Graph_A2" localSheetId="16" hidden="1">#REF!</definedName>
    <definedName name="__123Graph_A2" localSheetId="19" hidden="1">#REF!</definedName>
    <definedName name="__123Graph_A2" localSheetId="12" hidden="1">#REF!</definedName>
    <definedName name="__123Graph_A2" localSheetId="17" hidden="1">#REF!</definedName>
    <definedName name="__123Graph_A2" localSheetId="9" hidden="1">#REF!</definedName>
    <definedName name="__123Graph_A2" localSheetId="10" hidden="1">#REF!</definedName>
    <definedName name="__123Graph_A2" localSheetId="15" hidden="1">#REF!</definedName>
    <definedName name="__123Graph_A2" hidden="1">#REF!</definedName>
    <definedName name="__123Graph_A3" localSheetId="14" hidden="1">#REF!</definedName>
    <definedName name="__123Graph_A3" localSheetId="11" hidden="1">#REF!</definedName>
    <definedName name="__123Graph_A3" localSheetId="13" hidden="1">#REF!</definedName>
    <definedName name="__123Graph_A3" localSheetId="16" hidden="1">#REF!</definedName>
    <definedName name="__123Graph_A3" localSheetId="19" hidden="1">#REF!</definedName>
    <definedName name="__123Graph_A3" localSheetId="12" hidden="1">#REF!</definedName>
    <definedName name="__123Graph_A3" localSheetId="17" hidden="1">#REF!</definedName>
    <definedName name="__123Graph_A3" localSheetId="9" hidden="1">#REF!</definedName>
    <definedName name="__123Graph_A3" localSheetId="10" hidden="1">#REF!</definedName>
    <definedName name="__123Graph_A3" localSheetId="15" hidden="1">#REF!</definedName>
    <definedName name="__123Graph_A3" hidden="1">#REF!</definedName>
    <definedName name="__123Graph_AActual" localSheetId="14" hidden="1">#REF!</definedName>
    <definedName name="__123Graph_AActual" localSheetId="11" hidden="1">#REF!</definedName>
    <definedName name="__123Graph_AActual" localSheetId="13" hidden="1">#REF!</definedName>
    <definedName name="__123Graph_AActual" localSheetId="16" hidden="1">#REF!</definedName>
    <definedName name="__123Graph_AActual" localSheetId="19" hidden="1">#REF!</definedName>
    <definedName name="__123Graph_AActual" localSheetId="12" hidden="1">#REF!</definedName>
    <definedName name="__123Graph_AActual" localSheetId="17" hidden="1">#REF!</definedName>
    <definedName name="__123Graph_AActual" localSheetId="9" hidden="1">#REF!</definedName>
    <definedName name="__123Graph_AActual" localSheetId="10" hidden="1">#REF!</definedName>
    <definedName name="__123Graph_AActual" localSheetId="15" hidden="1">#REF!</definedName>
    <definedName name="__123Graph_AActual"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B" localSheetId="14" hidden="1">#REF!</definedName>
    <definedName name="__123Graph_B" localSheetId="11" hidden="1">#REF!</definedName>
    <definedName name="__123Graph_B" localSheetId="13" hidden="1">#REF!</definedName>
    <definedName name="__123Graph_B" localSheetId="16" hidden="1">#REF!</definedName>
    <definedName name="__123Graph_B" localSheetId="19" hidden="1">#REF!</definedName>
    <definedName name="__123Graph_B" localSheetId="12" hidden="1">#REF!</definedName>
    <definedName name="__123Graph_B" localSheetId="17" hidden="1">#REF!</definedName>
    <definedName name="__123Graph_B" localSheetId="9" hidden="1">#REF!</definedName>
    <definedName name="__123Graph_B" localSheetId="10" hidden="1">#REF!</definedName>
    <definedName name="__123Graph_B" localSheetId="15" hidden="1">#REF!</definedName>
    <definedName name="__123Graph_B" hidden="1">#REF!</definedName>
    <definedName name="__123Graph_B1" localSheetId="14" hidden="1">#REF!</definedName>
    <definedName name="__123Graph_B1" localSheetId="11" hidden="1">#REF!</definedName>
    <definedName name="__123Graph_B1" localSheetId="13" hidden="1">#REF!</definedName>
    <definedName name="__123Graph_B1" localSheetId="16" hidden="1">#REF!</definedName>
    <definedName name="__123Graph_B1" localSheetId="19" hidden="1">#REF!</definedName>
    <definedName name="__123Graph_B1" localSheetId="12" hidden="1">#REF!</definedName>
    <definedName name="__123Graph_B1" localSheetId="17" hidden="1">#REF!</definedName>
    <definedName name="__123Graph_B1" localSheetId="9" hidden="1">#REF!</definedName>
    <definedName name="__123Graph_B1" localSheetId="10" hidden="1">#REF!</definedName>
    <definedName name="__123Graph_B1" localSheetId="15" hidden="1">#REF!</definedName>
    <definedName name="__123Graph_B1" hidden="1">#REF!</definedName>
    <definedName name="__123Graph_B2" localSheetId="14" hidden="1">#REF!</definedName>
    <definedName name="__123Graph_B2" localSheetId="11" hidden="1">#REF!</definedName>
    <definedName name="__123Graph_B2" localSheetId="13" hidden="1">#REF!</definedName>
    <definedName name="__123Graph_B2" localSheetId="16" hidden="1">#REF!</definedName>
    <definedName name="__123Graph_B2" localSheetId="19" hidden="1">#REF!</definedName>
    <definedName name="__123Graph_B2" localSheetId="12" hidden="1">#REF!</definedName>
    <definedName name="__123Graph_B2" localSheetId="17" hidden="1">#REF!</definedName>
    <definedName name="__123Graph_B2" localSheetId="9" hidden="1">#REF!</definedName>
    <definedName name="__123Graph_B2" localSheetId="10" hidden="1">#REF!</definedName>
    <definedName name="__123Graph_B2" localSheetId="15" hidden="1">#REF!</definedName>
    <definedName name="__123Graph_B2" hidden="1">#REF!</definedName>
    <definedName name="__123Graph_B3" localSheetId="14" hidden="1">#REF!</definedName>
    <definedName name="__123Graph_B3" localSheetId="11" hidden="1">#REF!</definedName>
    <definedName name="__123Graph_B3" localSheetId="13" hidden="1">#REF!</definedName>
    <definedName name="__123Graph_B3" localSheetId="16" hidden="1">#REF!</definedName>
    <definedName name="__123Graph_B3" localSheetId="19" hidden="1">#REF!</definedName>
    <definedName name="__123Graph_B3" localSheetId="12" hidden="1">#REF!</definedName>
    <definedName name="__123Graph_B3" localSheetId="17" hidden="1">#REF!</definedName>
    <definedName name="__123Graph_B3" localSheetId="9" hidden="1">#REF!</definedName>
    <definedName name="__123Graph_B3" localSheetId="10" hidden="1">#REF!</definedName>
    <definedName name="__123Graph_B3" localSheetId="15" hidden="1">#REF!</definedName>
    <definedName name="__123Graph_B3" hidden="1">#REF!</definedName>
    <definedName name="__123Graph_BActual" localSheetId="14" hidden="1">#REF!</definedName>
    <definedName name="__123Graph_BActual" localSheetId="11" hidden="1">#REF!</definedName>
    <definedName name="__123Graph_BActual" localSheetId="13" hidden="1">#REF!</definedName>
    <definedName name="__123Graph_BActual" localSheetId="16" hidden="1">#REF!</definedName>
    <definedName name="__123Graph_BActual" localSheetId="19" hidden="1">#REF!</definedName>
    <definedName name="__123Graph_BActual" localSheetId="12" hidden="1">#REF!</definedName>
    <definedName name="__123Graph_BActual" localSheetId="17" hidden="1">#REF!</definedName>
    <definedName name="__123Graph_BActual" localSheetId="9" hidden="1">#REF!</definedName>
    <definedName name="__123Graph_BActual" localSheetId="10" hidden="1">#REF!</definedName>
    <definedName name="__123Graph_BActual" localSheetId="15" hidden="1">#REF!</definedName>
    <definedName name="__123Graph_BActual" hidden="1">#REF!</definedName>
    <definedName name="__123Graph_BGraph1"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C" localSheetId="14" hidden="1">#REF!</definedName>
    <definedName name="__123Graph_C" localSheetId="11" hidden="1">#REF!</definedName>
    <definedName name="__123Graph_C" localSheetId="13" hidden="1">#REF!</definedName>
    <definedName name="__123Graph_C" localSheetId="16" hidden="1">#REF!</definedName>
    <definedName name="__123Graph_C" localSheetId="19" hidden="1">#REF!</definedName>
    <definedName name="__123Graph_C" localSheetId="12" hidden="1">#REF!</definedName>
    <definedName name="__123Graph_C" localSheetId="17" hidden="1">#REF!</definedName>
    <definedName name="__123Graph_C" localSheetId="9" hidden="1">#REF!</definedName>
    <definedName name="__123Graph_C" localSheetId="10" hidden="1">#REF!</definedName>
    <definedName name="__123Graph_C" localSheetId="15" hidden="1">#REF!</definedName>
    <definedName name="__123Graph_C" hidden="1">#REF!</definedName>
    <definedName name="__123Graph_C1" localSheetId="14" hidden="1">#REF!</definedName>
    <definedName name="__123Graph_C1" localSheetId="11" hidden="1">#REF!</definedName>
    <definedName name="__123Graph_C1" localSheetId="13" hidden="1">#REF!</definedName>
    <definedName name="__123Graph_C1" localSheetId="16" hidden="1">#REF!</definedName>
    <definedName name="__123Graph_C1" localSheetId="19" hidden="1">#REF!</definedName>
    <definedName name="__123Graph_C1" localSheetId="12" hidden="1">#REF!</definedName>
    <definedName name="__123Graph_C1" localSheetId="17" hidden="1">#REF!</definedName>
    <definedName name="__123Graph_C1" localSheetId="9" hidden="1">#REF!</definedName>
    <definedName name="__123Graph_C1" localSheetId="10" hidden="1">#REF!</definedName>
    <definedName name="__123Graph_C1" localSheetId="15" hidden="1">#REF!</definedName>
    <definedName name="__123Graph_C1" hidden="1">#REF!</definedName>
    <definedName name="__123Graph_C2" localSheetId="14" hidden="1">#REF!</definedName>
    <definedName name="__123Graph_C2" localSheetId="11" hidden="1">#REF!</definedName>
    <definedName name="__123Graph_C2" localSheetId="13" hidden="1">#REF!</definedName>
    <definedName name="__123Graph_C2" localSheetId="16" hidden="1">#REF!</definedName>
    <definedName name="__123Graph_C2" localSheetId="19" hidden="1">#REF!</definedName>
    <definedName name="__123Graph_C2" localSheetId="12" hidden="1">#REF!</definedName>
    <definedName name="__123Graph_C2" localSheetId="17" hidden="1">#REF!</definedName>
    <definedName name="__123Graph_C2" localSheetId="9" hidden="1">#REF!</definedName>
    <definedName name="__123Graph_C2" localSheetId="10" hidden="1">#REF!</definedName>
    <definedName name="__123Graph_C2" localSheetId="15" hidden="1">#REF!</definedName>
    <definedName name="__123Graph_C2" hidden="1">#REF!</definedName>
    <definedName name="__123Graph_C3" localSheetId="14" hidden="1">#REF!</definedName>
    <definedName name="__123Graph_C3" localSheetId="11" hidden="1">#REF!</definedName>
    <definedName name="__123Graph_C3" localSheetId="13" hidden="1">#REF!</definedName>
    <definedName name="__123Graph_C3" localSheetId="16" hidden="1">#REF!</definedName>
    <definedName name="__123Graph_C3" localSheetId="19" hidden="1">#REF!</definedName>
    <definedName name="__123Graph_C3" localSheetId="12" hidden="1">#REF!</definedName>
    <definedName name="__123Graph_C3" localSheetId="17" hidden="1">#REF!</definedName>
    <definedName name="__123Graph_C3" localSheetId="9" hidden="1">#REF!</definedName>
    <definedName name="__123Graph_C3" localSheetId="10" hidden="1">#REF!</definedName>
    <definedName name="__123Graph_C3" localSheetId="15" hidden="1">#REF!</definedName>
    <definedName name="__123Graph_C3" hidden="1">#REF!</definedName>
    <definedName name="__123Graph_CActual" localSheetId="14" hidden="1">#REF!</definedName>
    <definedName name="__123Graph_CActual" localSheetId="11" hidden="1">#REF!</definedName>
    <definedName name="__123Graph_CActual" localSheetId="13" hidden="1">#REF!</definedName>
    <definedName name="__123Graph_CActual" localSheetId="16" hidden="1">#REF!</definedName>
    <definedName name="__123Graph_CActual" localSheetId="19" hidden="1">#REF!</definedName>
    <definedName name="__123Graph_CActual" localSheetId="12" hidden="1">#REF!</definedName>
    <definedName name="__123Graph_CActual" localSheetId="17" hidden="1">#REF!</definedName>
    <definedName name="__123Graph_CActual" localSheetId="9" hidden="1">#REF!</definedName>
    <definedName name="__123Graph_CActual" localSheetId="10" hidden="1">#REF!</definedName>
    <definedName name="__123Graph_CActual" localSheetId="15" hidden="1">#REF!</definedName>
    <definedName name="__123Graph_CActual" hidden="1">#REF!</definedName>
    <definedName name="__123Graph_CGraph7" hidden="1">#REF!</definedName>
    <definedName name="__123Graph_CGraph8" hidden="1">#REF!</definedName>
    <definedName name="__123Graph_D" localSheetId="14" hidden="1">#REF!</definedName>
    <definedName name="__123Graph_D" localSheetId="11" hidden="1">#REF!</definedName>
    <definedName name="__123Graph_D" localSheetId="13" hidden="1">#REF!</definedName>
    <definedName name="__123Graph_D" localSheetId="16" hidden="1">#REF!</definedName>
    <definedName name="__123Graph_D" localSheetId="19" hidden="1">#REF!</definedName>
    <definedName name="__123Graph_D" localSheetId="12" hidden="1">#REF!</definedName>
    <definedName name="__123Graph_D" localSheetId="17" hidden="1">#REF!</definedName>
    <definedName name="__123Graph_D" localSheetId="9" hidden="1">#REF!</definedName>
    <definedName name="__123Graph_D" localSheetId="10" hidden="1">#REF!</definedName>
    <definedName name="__123Graph_D" localSheetId="15" hidden="1">#REF!</definedName>
    <definedName name="__123Graph_D" hidden="1">#REF!</definedName>
    <definedName name="__123Graph_D1" localSheetId="14" hidden="1">#REF!</definedName>
    <definedName name="__123Graph_D1" localSheetId="11" hidden="1">#REF!</definedName>
    <definedName name="__123Graph_D1" localSheetId="13" hidden="1">#REF!</definedName>
    <definedName name="__123Graph_D1" localSheetId="16" hidden="1">#REF!</definedName>
    <definedName name="__123Graph_D1" localSheetId="19" hidden="1">#REF!</definedName>
    <definedName name="__123Graph_D1" localSheetId="12" hidden="1">#REF!</definedName>
    <definedName name="__123Graph_D1" localSheetId="17" hidden="1">#REF!</definedName>
    <definedName name="__123Graph_D1" localSheetId="9" hidden="1">#REF!</definedName>
    <definedName name="__123Graph_D1" localSheetId="10" hidden="1">#REF!</definedName>
    <definedName name="__123Graph_D1" localSheetId="15" hidden="1">#REF!</definedName>
    <definedName name="__123Graph_D1" hidden="1">#REF!</definedName>
    <definedName name="__123Graph_D2" localSheetId="14" hidden="1">#REF!</definedName>
    <definedName name="__123Graph_D2" localSheetId="11" hidden="1">#REF!</definedName>
    <definedName name="__123Graph_D2" localSheetId="13" hidden="1">#REF!</definedName>
    <definedName name="__123Graph_D2" localSheetId="16" hidden="1">#REF!</definedName>
    <definedName name="__123Graph_D2" localSheetId="19" hidden="1">#REF!</definedName>
    <definedName name="__123Graph_D2" localSheetId="12" hidden="1">#REF!</definedName>
    <definedName name="__123Graph_D2" localSheetId="17" hidden="1">#REF!</definedName>
    <definedName name="__123Graph_D2" localSheetId="9" hidden="1">#REF!</definedName>
    <definedName name="__123Graph_D2" localSheetId="10" hidden="1">#REF!</definedName>
    <definedName name="__123Graph_D2" localSheetId="15" hidden="1">#REF!</definedName>
    <definedName name="__123Graph_D2" hidden="1">#REF!</definedName>
    <definedName name="__123Graph_D3" localSheetId="14" hidden="1">#REF!</definedName>
    <definedName name="__123Graph_D3" localSheetId="11" hidden="1">#REF!</definedName>
    <definedName name="__123Graph_D3" localSheetId="13" hidden="1">#REF!</definedName>
    <definedName name="__123Graph_D3" localSheetId="16" hidden="1">#REF!</definedName>
    <definedName name="__123Graph_D3" localSheetId="19" hidden="1">#REF!</definedName>
    <definedName name="__123Graph_D3" localSheetId="12" hidden="1">#REF!</definedName>
    <definedName name="__123Graph_D3" localSheetId="17" hidden="1">#REF!</definedName>
    <definedName name="__123Graph_D3" localSheetId="9" hidden="1">#REF!</definedName>
    <definedName name="__123Graph_D3" localSheetId="10" hidden="1">#REF!</definedName>
    <definedName name="__123Graph_D3" localSheetId="15" hidden="1">#REF!</definedName>
    <definedName name="__123Graph_D3" hidden="1">#REF!</definedName>
    <definedName name="__123Graph_DActual" localSheetId="14" hidden="1">#REF!</definedName>
    <definedName name="__123Graph_DActual" localSheetId="11" hidden="1">#REF!</definedName>
    <definedName name="__123Graph_DActual" localSheetId="13" hidden="1">#REF!</definedName>
    <definedName name="__123Graph_DActual" localSheetId="16" hidden="1">#REF!</definedName>
    <definedName name="__123Graph_DActual" localSheetId="19" hidden="1">#REF!</definedName>
    <definedName name="__123Graph_DActual" localSheetId="12" hidden="1">#REF!</definedName>
    <definedName name="__123Graph_DActual" localSheetId="17" hidden="1">#REF!</definedName>
    <definedName name="__123Graph_DActual" localSheetId="9" hidden="1">#REF!</definedName>
    <definedName name="__123Graph_DActual" localSheetId="10" hidden="1">#REF!</definedName>
    <definedName name="__123Graph_DActual" localSheetId="15" hidden="1">#REF!</definedName>
    <definedName name="__123Graph_DActual" hidden="1">#REF!</definedName>
    <definedName name="__123Graph_DGraph7" hidden="1">#REF!</definedName>
    <definedName name="__123Graph_DGraph8" hidden="1">#REF!</definedName>
    <definedName name="__123Graph_E" localSheetId="14" hidden="1">#REF!</definedName>
    <definedName name="__123Graph_E" localSheetId="11" hidden="1">#REF!</definedName>
    <definedName name="__123Graph_E" localSheetId="13" hidden="1">#REF!</definedName>
    <definedName name="__123Graph_E" localSheetId="16" hidden="1">#REF!</definedName>
    <definedName name="__123Graph_E" localSheetId="19" hidden="1">#REF!</definedName>
    <definedName name="__123Graph_E" localSheetId="12" hidden="1">#REF!</definedName>
    <definedName name="__123Graph_E" localSheetId="17" hidden="1">#REF!</definedName>
    <definedName name="__123Graph_E" localSheetId="9" hidden="1">#REF!</definedName>
    <definedName name="__123Graph_E" localSheetId="10" hidden="1">#REF!</definedName>
    <definedName name="__123Graph_E" localSheetId="15" hidden="1">#REF!</definedName>
    <definedName name="__123Graph_E" hidden="1">#REF!</definedName>
    <definedName name="__123Graph_E1" localSheetId="14" hidden="1">#REF!</definedName>
    <definedName name="__123Graph_E1" localSheetId="11" hidden="1">#REF!</definedName>
    <definedName name="__123Graph_E1" localSheetId="13" hidden="1">#REF!</definedName>
    <definedName name="__123Graph_E1" localSheetId="16" hidden="1">#REF!</definedName>
    <definedName name="__123Graph_E1" localSheetId="19" hidden="1">#REF!</definedName>
    <definedName name="__123Graph_E1" localSheetId="12" hidden="1">#REF!</definedName>
    <definedName name="__123Graph_E1" localSheetId="17" hidden="1">#REF!</definedName>
    <definedName name="__123Graph_E1" localSheetId="9" hidden="1">#REF!</definedName>
    <definedName name="__123Graph_E1" localSheetId="10" hidden="1">#REF!</definedName>
    <definedName name="__123Graph_E1" localSheetId="15" hidden="1">#REF!</definedName>
    <definedName name="__123Graph_E1" hidden="1">#REF!</definedName>
    <definedName name="__123Graph_E2" localSheetId="14" hidden="1">#REF!</definedName>
    <definedName name="__123Graph_E2" localSheetId="11" hidden="1">#REF!</definedName>
    <definedName name="__123Graph_E2" localSheetId="13" hidden="1">#REF!</definedName>
    <definedName name="__123Graph_E2" localSheetId="16" hidden="1">#REF!</definedName>
    <definedName name="__123Graph_E2" localSheetId="19" hidden="1">#REF!</definedName>
    <definedName name="__123Graph_E2" localSheetId="12" hidden="1">#REF!</definedName>
    <definedName name="__123Graph_E2" localSheetId="17" hidden="1">#REF!</definedName>
    <definedName name="__123Graph_E2" localSheetId="9" hidden="1">#REF!</definedName>
    <definedName name="__123Graph_E2" localSheetId="10" hidden="1">#REF!</definedName>
    <definedName name="__123Graph_E2" localSheetId="15" hidden="1">#REF!</definedName>
    <definedName name="__123Graph_E2" hidden="1">#REF!</definedName>
    <definedName name="__123Graph_E3" localSheetId="14" hidden="1">#REF!</definedName>
    <definedName name="__123Graph_E3" localSheetId="11" hidden="1">#REF!</definedName>
    <definedName name="__123Graph_E3" localSheetId="13" hidden="1">#REF!</definedName>
    <definedName name="__123Graph_E3" localSheetId="16" hidden="1">#REF!</definedName>
    <definedName name="__123Graph_E3" localSheetId="19" hidden="1">#REF!</definedName>
    <definedName name="__123Graph_E3" localSheetId="12" hidden="1">#REF!</definedName>
    <definedName name="__123Graph_E3" localSheetId="17" hidden="1">#REF!</definedName>
    <definedName name="__123Graph_E3" localSheetId="9" hidden="1">#REF!</definedName>
    <definedName name="__123Graph_E3" localSheetId="10" hidden="1">#REF!</definedName>
    <definedName name="__123Graph_E3" localSheetId="15" hidden="1">#REF!</definedName>
    <definedName name="__123Graph_E3" hidden="1">#REF!</definedName>
    <definedName name="__123Graph_EActual" localSheetId="14" hidden="1">#REF!</definedName>
    <definedName name="__123Graph_EActual" localSheetId="11" hidden="1">#REF!</definedName>
    <definedName name="__123Graph_EActual" localSheetId="13" hidden="1">#REF!</definedName>
    <definedName name="__123Graph_EActual" localSheetId="16" hidden="1">#REF!</definedName>
    <definedName name="__123Graph_EActual" localSheetId="19" hidden="1">#REF!</definedName>
    <definedName name="__123Graph_EActual" localSheetId="12" hidden="1">#REF!</definedName>
    <definedName name="__123Graph_EActual" localSheetId="17" hidden="1">#REF!</definedName>
    <definedName name="__123Graph_EActual" localSheetId="9" hidden="1">#REF!</definedName>
    <definedName name="__123Graph_EActual" localSheetId="10" hidden="1">#REF!</definedName>
    <definedName name="__123Graph_EActual" localSheetId="15" hidden="1">#REF!</definedName>
    <definedName name="__123Graph_EActual" hidden="1">#REF!</definedName>
    <definedName name="__123Graph_EGraph7" hidden="1">#REF!</definedName>
    <definedName name="__123Graph_EGraph8" hidden="1">#REF!</definedName>
    <definedName name="__123Graph_F" localSheetId="14" hidden="1">#REF!</definedName>
    <definedName name="__123Graph_F" localSheetId="11" hidden="1">#REF!</definedName>
    <definedName name="__123Graph_F" localSheetId="13" hidden="1">#REF!</definedName>
    <definedName name="__123Graph_F" localSheetId="16" hidden="1">#REF!</definedName>
    <definedName name="__123Graph_F" localSheetId="19" hidden="1">#REF!</definedName>
    <definedName name="__123Graph_F" localSheetId="12" hidden="1">#REF!</definedName>
    <definedName name="__123Graph_F" localSheetId="17" hidden="1">#REF!</definedName>
    <definedName name="__123Graph_F" localSheetId="9" hidden="1">#REF!</definedName>
    <definedName name="__123Graph_F" localSheetId="10" hidden="1">#REF!</definedName>
    <definedName name="__123Graph_F" localSheetId="15" hidden="1">#REF!</definedName>
    <definedName name="__123Graph_F" hidden="1">#REF!</definedName>
    <definedName name="__123Graph_F1" localSheetId="14" hidden="1">#REF!</definedName>
    <definedName name="__123Graph_F1" localSheetId="11" hidden="1">#REF!</definedName>
    <definedName name="__123Graph_F1" localSheetId="13" hidden="1">#REF!</definedName>
    <definedName name="__123Graph_F1" localSheetId="16" hidden="1">#REF!</definedName>
    <definedName name="__123Graph_F1" localSheetId="19" hidden="1">#REF!</definedName>
    <definedName name="__123Graph_F1" localSheetId="12" hidden="1">#REF!</definedName>
    <definedName name="__123Graph_F1" localSheetId="17" hidden="1">#REF!</definedName>
    <definedName name="__123Graph_F1" localSheetId="9" hidden="1">#REF!</definedName>
    <definedName name="__123Graph_F1" localSheetId="10" hidden="1">#REF!</definedName>
    <definedName name="__123Graph_F1" localSheetId="15" hidden="1">#REF!</definedName>
    <definedName name="__123Graph_F1" hidden="1">#REF!</definedName>
    <definedName name="__123Graph_F2" localSheetId="14" hidden="1">#REF!</definedName>
    <definedName name="__123Graph_F2" localSheetId="11" hidden="1">#REF!</definedName>
    <definedName name="__123Graph_F2" localSheetId="13" hidden="1">#REF!</definedName>
    <definedName name="__123Graph_F2" localSheetId="16" hidden="1">#REF!</definedName>
    <definedName name="__123Graph_F2" localSheetId="19" hidden="1">#REF!</definedName>
    <definedName name="__123Graph_F2" localSheetId="12" hidden="1">#REF!</definedName>
    <definedName name="__123Graph_F2" localSheetId="17" hidden="1">#REF!</definedName>
    <definedName name="__123Graph_F2" localSheetId="9" hidden="1">#REF!</definedName>
    <definedName name="__123Graph_F2" localSheetId="10" hidden="1">#REF!</definedName>
    <definedName name="__123Graph_F2" localSheetId="15" hidden="1">#REF!</definedName>
    <definedName name="__123Graph_F2" hidden="1">#REF!</definedName>
    <definedName name="__123Graph_F3" localSheetId="14" hidden="1">#REF!</definedName>
    <definedName name="__123Graph_F3" localSheetId="11" hidden="1">#REF!</definedName>
    <definedName name="__123Graph_F3" localSheetId="13" hidden="1">#REF!</definedName>
    <definedName name="__123Graph_F3" localSheetId="16" hidden="1">#REF!</definedName>
    <definedName name="__123Graph_F3" localSheetId="19" hidden="1">#REF!</definedName>
    <definedName name="__123Graph_F3" localSheetId="12" hidden="1">#REF!</definedName>
    <definedName name="__123Graph_F3" localSheetId="17" hidden="1">#REF!</definedName>
    <definedName name="__123Graph_F3" localSheetId="9" hidden="1">#REF!</definedName>
    <definedName name="__123Graph_F3" localSheetId="10" hidden="1">#REF!</definedName>
    <definedName name="__123Graph_F3" localSheetId="15" hidden="1">#REF!</definedName>
    <definedName name="__123Graph_F3" hidden="1">#REF!</definedName>
    <definedName name="__123Graph_FActual" localSheetId="14" hidden="1">#REF!</definedName>
    <definedName name="__123Graph_FActual" localSheetId="11" hidden="1">#REF!</definedName>
    <definedName name="__123Graph_FActual" localSheetId="13" hidden="1">#REF!</definedName>
    <definedName name="__123Graph_FActual" localSheetId="16" hidden="1">#REF!</definedName>
    <definedName name="__123Graph_FActual" localSheetId="19" hidden="1">#REF!</definedName>
    <definedName name="__123Graph_FActual" localSheetId="12" hidden="1">#REF!</definedName>
    <definedName name="__123Graph_FActual" localSheetId="17" hidden="1">#REF!</definedName>
    <definedName name="__123Graph_FActual" localSheetId="9" hidden="1">#REF!</definedName>
    <definedName name="__123Graph_FActual" localSheetId="10" hidden="1">#REF!</definedName>
    <definedName name="__123Graph_FActual" localSheetId="15" hidden="1">#REF!</definedName>
    <definedName name="__123Graph_FActual" hidden="1">#REF!</definedName>
    <definedName name="__123Graph_X" localSheetId="14" hidden="1">#REF!</definedName>
    <definedName name="__123Graph_X" localSheetId="11" hidden="1">#REF!</definedName>
    <definedName name="__123Graph_X" localSheetId="13" hidden="1">#REF!</definedName>
    <definedName name="__123Graph_X" localSheetId="16" hidden="1">#REF!</definedName>
    <definedName name="__123Graph_X" localSheetId="19" hidden="1">#REF!</definedName>
    <definedName name="__123Graph_X" localSheetId="12" hidden="1">#REF!</definedName>
    <definedName name="__123Graph_X" localSheetId="17" hidden="1">#REF!</definedName>
    <definedName name="__123Graph_X" localSheetId="9" hidden="1">#REF!</definedName>
    <definedName name="__123Graph_X" localSheetId="10" hidden="1">#REF!</definedName>
    <definedName name="__123Graph_X" localSheetId="15" hidden="1">#REF!</definedName>
    <definedName name="__123Graph_X" hidden="1">#REF!</definedName>
    <definedName name="__123Graph_X1" localSheetId="14" hidden="1">#REF!</definedName>
    <definedName name="__123Graph_X1" localSheetId="11" hidden="1">#REF!</definedName>
    <definedName name="__123Graph_X1" localSheetId="13" hidden="1">#REF!</definedName>
    <definedName name="__123Graph_X1" localSheetId="16" hidden="1">#REF!</definedName>
    <definedName name="__123Graph_X1" localSheetId="19" hidden="1">#REF!</definedName>
    <definedName name="__123Graph_X1" localSheetId="12" hidden="1">#REF!</definedName>
    <definedName name="__123Graph_X1" localSheetId="17" hidden="1">#REF!</definedName>
    <definedName name="__123Graph_X1" localSheetId="9" hidden="1">#REF!</definedName>
    <definedName name="__123Graph_X1" localSheetId="10" hidden="1">#REF!</definedName>
    <definedName name="__123Graph_X1" localSheetId="15" hidden="1">#REF!</definedName>
    <definedName name="__123Graph_X1" hidden="1">#REF!</definedName>
    <definedName name="__123Graph_X2" localSheetId="14" hidden="1">#REF!</definedName>
    <definedName name="__123Graph_X2" localSheetId="11" hidden="1">#REF!</definedName>
    <definedName name="__123Graph_X2" localSheetId="13" hidden="1">#REF!</definedName>
    <definedName name="__123Graph_X2" localSheetId="16" hidden="1">#REF!</definedName>
    <definedName name="__123Graph_X2" localSheetId="19" hidden="1">#REF!</definedName>
    <definedName name="__123Graph_X2" localSheetId="12" hidden="1">#REF!</definedName>
    <definedName name="__123Graph_X2" localSheetId="17" hidden="1">#REF!</definedName>
    <definedName name="__123Graph_X2" localSheetId="9" hidden="1">#REF!</definedName>
    <definedName name="__123Graph_X2" localSheetId="10" hidden="1">#REF!</definedName>
    <definedName name="__123Graph_X2" localSheetId="15" hidden="1">#REF!</definedName>
    <definedName name="__123Graph_X2" hidden="1">#REF!</definedName>
    <definedName name="__123Graph_XActual" localSheetId="14" hidden="1">#REF!</definedName>
    <definedName name="__123Graph_XActual" localSheetId="11" hidden="1">#REF!</definedName>
    <definedName name="__123Graph_XActual" localSheetId="13" hidden="1">#REF!</definedName>
    <definedName name="__123Graph_XActual" localSheetId="16" hidden="1">#REF!</definedName>
    <definedName name="__123Graph_XActual" localSheetId="19" hidden="1">#REF!</definedName>
    <definedName name="__123Graph_XActual" localSheetId="12" hidden="1">#REF!</definedName>
    <definedName name="__123Graph_XActual" localSheetId="17" hidden="1">#REF!</definedName>
    <definedName name="__123Graph_XActual" localSheetId="9" hidden="1">#REF!</definedName>
    <definedName name="__123Graph_XActual" localSheetId="10" hidden="1">#REF!</definedName>
    <definedName name="__123Graph_XActual" localSheetId="15" hidden="1">#REF!</definedName>
    <definedName name="__123Graph_XActual" hidden="1">#REF!</definedName>
    <definedName name="__123Graph_XGraph1"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2_0__123Grap" localSheetId="14" hidden="1">#REF!</definedName>
    <definedName name="__2_0__123Grap" localSheetId="11" hidden="1">#REF!</definedName>
    <definedName name="__2_0__123Grap" localSheetId="13" hidden="1">#REF!</definedName>
    <definedName name="__2_0__123Grap" localSheetId="16" hidden="1">#REF!</definedName>
    <definedName name="__2_0__123Grap" localSheetId="19" hidden="1">#REF!</definedName>
    <definedName name="__2_0__123Grap" localSheetId="12" hidden="1">#REF!</definedName>
    <definedName name="__2_0__123Grap" localSheetId="17" hidden="1">#REF!</definedName>
    <definedName name="__2_0__123Grap" localSheetId="9" hidden="1">#REF!</definedName>
    <definedName name="__2_0__123Grap" localSheetId="10" hidden="1">#REF!</definedName>
    <definedName name="__2_0__123Grap" localSheetId="15" hidden="1">#REF!</definedName>
    <definedName name="__2_0__123Grap" hidden="1">#REF!</definedName>
    <definedName name="__br4" localSheetId="14">#REF!</definedName>
    <definedName name="__br4" localSheetId="8">#REF!</definedName>
    <definedName name="__br4" localSheetId="11">#REF!</definedName>
    <definedName name="__br4" localSheetId="13">#REF!</definedName>
    <definedName name="__br4" localSheetId="16">#REF!</definedName>
    <definedName name="__br4" localSheetId="19">#REF!</definedName>
    <definedName name="__br4" localSheetId="12">#REF!</definedName>
    <definedName name="__br4" localSheetId="17">#REF!</definedName>
    <definedName name="__br4" localSheetId="9">#REF!</definedName>
    <definedName name="__br4" localSheetId="10">#REF!</definedName>
    <definedName name="__br4" localSheetId="15">#REF!</definedName>
    <definedName name="__br4">#REF!</definedName>
    <definedName name="__IntlFixup" hidden="1">TRUE</definedName>
    <definedName name="__la31" localSheetId="14" hidden="1">#REF!</definedName>
    <definedName name="__la31" localSheetId="8" hidden="1">#REF!</definedName>
    <definedName name="__la31" localSheetId="11" hidden="1">#REF!</definedName>
    <definedName name="__la31" localSheetId="13" hidden="1">#REF!</definedName>
    <definedName name="__la31" localSheetId="16" hidden="1">#REF!</definedName>
    <definedName name="__la31" localSheetId="19" hidden="1">#REF!</definedName>
    <definedName name="__la31" localSheetId="12" hidden="1">#REF!</definedName>
    <definedName name="__la31" localSheetId="17" hidden="1">#REF!</definedName>
    <definedName name="__la31" localSheetId="9" hidden="1">#REF!</definedName>
    <definedName name="__la31" localSheetId="10" hidden="1">#REF!</definedName>
    <definedName name="__la31" localSheetId="15" hidden="1">#REF!</definedName>
    <definedName name="__la31" hidden="1">#REF!</definedName>
    <definedName name="__la312" localSheetId="14" hidden="1">#REF!</definedName>
    <definedName name="__la312" localSheetId="8" hidden="1">#REF!</definedName>
    <definedName name="__la312" localSheetId="11" hidden="1">#REF!</definedName>
    <definedName name="__la312" localSheetId="13" hidden="1">#REF!</definedName>
    <definedName name="__la312" localSheetId="16" hidden="1">#REF!</definedName>
    <definedName name="__la312" localSheetId="19" hidden="1">#REF!</definedName>
    <definedName name="__la312" localSheetId="12" hidden="1">#REF!</definedName>
    <definedName name="__la312" localSheetId="17" hidden="1">#REF!</definedName>
    <definedName name="__la312" localSheetId="9" hidden="1">#REF!</definedName>
    <definedName name="__la312" localSheetId="10" hidden="1">#REF!</definedName>
    <definedName name="__la312" localSheetId="15" hidden="1">#REF!</definedName>
    <definedName name="__la312" hidden="1">#REF!</definedName>
    <definedName name="__la32" localSheetId="14" hidden="1">#REF!</definedName>
    <definedName name="__la32" localSheetId="8" hidden="1">#REF!</definedName>
    <definedName name="__la32" localSheetId="11" hidden="1">#REF!</definedName>
    <definedName name="__la32" localSheetId="13" hidden="1">#REF!</definedName>
    <definedName name="__la32" localSheetId="16" hidden="1">#REF!</definedName>
    <definedName name="__la32" localSheetId="19" hidden="1">#REF!</definedName>
    <definedName name="__la32" localSheetId="12" hidden="1">#REF!</definedName>
    <definedName name="__la32" localSheetId="17" hidden="1">#REF!</definedName>
    <definedName name="__la32" localSheetId="9" hidden="1">#REF!</definedName>
    <definedName name="__la32" localSheetId="10" hidden="1">#REF!</definedName>
    <definedName name="__la32" localSheetId="15" hidden="1">#REF!</definedName>
    <definedName name="__la32" hidden="1">#REF!</definedName>
    <definedName name="__la4" localSheetId="14" hidden="1">#REF!</definedName>
    <definedName name="__la4" localSheetId="8" hidden="1">#REF!</definedName>
    <definedName name="__la4" localSheetId="11" hidden="1">#REF!</definedName>
    <definedName name="__la4" localSheetId="13" hidden="1">#REF!</definedName>
    <definedName name="__la4" localSheetId="16" hidden="1">#REF!</definedName>
    <definedName name="__la4" localSheetId="19" hidden="1">#REF!</definedName>
    <definedName name="__la4" localSheetId="12" hidden="1">#REF!</definedName>
    <definedName name="__la4" localSheetId="17" hidden="1">#REF!</definedName>
    <definedName name="__la4" localSheetId="9" hidden="1">#REF!</definedName>
    <definedName name="__la4" localSheetId="10" hidden="1">#REF!</definedName>
    <definedName name="__la4" localSheetId="15" hidden="1">#REF!</definedName>
    <definedName name="__la4" hidden="1">#REF!</definedName>
    <definedName name="__la5" localSheetId="14" hidden="1">#REF!</definedName>
    <definedName name="__la5" localSheetId="8" hidden="1">#REF!</definedName>
    <definedName name="__la5" localSheetId="11" hidden="1">#REF!</definedName>
    <definedName name="__la5" localSheetId="13" hidden="1">#REF!</definedName>
    <definedName name="__la5" localSheetId="16" hidden="1">#REF!</definedName>
    <definedName name="__la5" localSheetId="19" hidden="1">#REF!</definedName>
    <definedName name="__la5" localSheetId="12" hidden="1">#REF!</definedName>
    <definedName name="__la5" localSheetId="17" hidden="1">#REF!</definedName>
    <definedName name="__la5" localSheetId="9" hidden="1">#REF!</definedName>
    <definedName name="__la5" localSheetId="10" hidden="1">#REF!</definedName>
    <definedName name="__la5" localSheetId="15" hidden="1">#REF!</definedName>
    <definedName name="__la5" hidden="1">#REF!</definedName>
    <definedName name="__la6" localSheetId="14" hidden="1">#REF!</definedName>
    <definedName name="__la6" localSheetId="8" hidden="1">#REF!</definedName>
    <definedName name="__la6" localSheetId="11" hidden="1">#REF!</definedName>
    <definedName name="__la6" localSheetId="13" hidden="1">#REF!</definedName>
    <definedName name="__la6" localSheetId="16" hidden="1">#REF!</definedName>
    <definedName name="__la6" localSheetId="19" hidden="1">#REF!</definedName>
    <definedName name="__la6" localSheetId="12" hidden="1">#REF!</definedName>
    <definedName name="__la6" localSheetId="17" hidden="1">#REF!</definedName>
    <definedName name="__la6" localSheetId="9" hidden="1">#REF!</definedName>
    <definedName name="__la6" localSheetId="10" hidden="1">#REF!</definedName>
    <definedName name="__la6" localSheetId="15" hidden="1">#REF!</definedName>
    <definedName name="__la6" hidden="1">#REF!</definedName>
    <definedName name="__la7" localSheetId="14" hidden="1">#REF!</definedName>
    <definedName name="__la7" localSheetId="8" hidden="1">#REF!</definedName>
    <definedName name="__la7" localSheetId="11" hidden="1">#REF!</definedName>
    <definedName name="__la7" localSheetId="13" hidden="1">#REF!</definedName>
    <definedName name="__la7" localSheetId="16" hidden="1">#REF!</definedName>
    <definedName name="__la7" localSheetId="19" hidden="1">#REF!</definedName>
    <definedName name="__la7" localSheetId="12" hidden="1">#REF!</definedName>
    <definedName name="__la7" localSheetId="17" hidden="1">#REF!</definedName>
    <definedName name="__la7" localSheetId="9" hidden="1">#REF!</definedName>
    <definedName name="__la7" localSheetId="10" hidden="1">#REF!</definedName>
    <definedName name="__la7" localSheetId="15" hidden="1">#REF!</definedName>
    <definedName name="__la7" hidden="1">#REF!</definedName>
    <definedName name="__la8" localSheetId="14" hidden="1">#REF!</definedName>
    <definedName name="__la8" localSheetId="8" hidden="1">#REF!</definedName>
    <definedName name="__la8" localSheetId="11" hidden="1">#REF!</definedName>
    <definedName name="__la8" localSheetId="13" hidden="1">#REF!</definedName>
    <definedName name="__la8" localSheetId="16" hidden="1">#REF!</definedName>
    <definedName name="__la8" localSheetId="19" hidden="1">#REF!</definedName>
    <definedName name="__la8" localSheetId="12" hidden="1">#REF!</definedName>
    <definedName name="__la8" localSheetId="17" hidden="1">#REF!</definedName>
    <definedName name="__la8" localSheetId="9" hidden="1">#REF!</definedName>
    <definedName name="__la8" localSheetId="10" hidden="1">#REF!</definedName>
    <definedName name="__la8" localSheetId="15" hidden="1">#REF!</definedName>
    <definedName name="__la8" hidden="1">#REF!</definedName>
    <definedName name="__la9" localSheetId="14" hidden="1">#REF!</definedName>
    <definedName name="__la9" localSheetId="8" hidden="1">#REF!</definedName>
    <definedName name="__la9" localSheetId="11" hidden="1">#REF!</definedName>
    <definedName name="__la9" localSheetId="13" hidden="1">#REF!</definedName>
    <definedName name="__la9" localSheetId="16" hidden="1">#REF!</definedName>
    <definedName name="__la9" localSheetId="19" hidden="1">#REF!</definedName>
    <definedName name="__la9" localSheetId="12" hidden="1">#REF!</definedName>
    <definedName name="__la9" localSheetId="17" hidden="1">#REF!</definedName>
    <definedName name="__la9" localSheetId="9" hidden="1">#REF!</definedName>
    <definedName name="__la9" localSheetId="10" hidden="1">#REF!</definedName>
    <definedName name="__la9" localSheetId="15" hidden="1">#REF!</definedName>
    <definedName name="__la9" hidden="1">#REF!</definedName>
    <definedName name="__lb1" localSheetId="14" hidden="1">#REF!</definedName>
    <definedName name="__lb1" localSheetId="8" hidden="1">#REF!</definedName>
    <definedName name="__lb1" localSheetId="11" hidden="1">#REF!</definedName>
    <definedName name="__lb1" localSheetId="13" hidden="1">#REF!</definedName>
    <definedName name="__lb1" localSheetId="16" hidden="1">#REF!</definedName>
    <definedName name="__lb1" localSheetId="19" hidden="1">#REF!</definedName>
    <definedName name="__lb1" localSheetId="12" hidden="1">#REF!</definedName>
    <definedName name="__lb1" localSheetId="17" hidden="1">#REF!</definedName>
    <definedName name="__lb1" localSheetId="9" hidden="1">#REF!</definedName>
    <definedName name="__lb1" localSheetId="10" hidden="1">#REF!</definedName>
    <definedName name="__lb1" localSheetId="15" hidden="1">#REF!</definedName>
    <definedName name="__lb1" hidden="1">#REF!</definedName>
    <definedName name="__lb10" localSheetId="14" hidden="1">#REF!</definedName>
    <definedName name="__lb10" localSheetId="8" hidden="1">#REF!</definedName>
    <definedName name="__lb10" localSheetId="11" hidden="1">#REF!</definedName>
    <definedName name="__lb10" localSheetId="13" hidden="1">#REF!</definedName>
    <definedName name="__lb10" localSheetId="16" hidden="1">#REF!</definedName>
    <definedName name="__lb10" localSheetId="19" hidden="1">#REF!</definedName>
    <definedName name="__lb10" localSheetId="12" hidden="1">#REF!</definedName>
    <definedName name="__lb10" localSheetId="17" hidden="1">#REF!</definedName>
    <definedName name="__lb10" localSheetId="9" hidden="1">#REF!</definedName>
    <definedName name="__lb10" localSheetId="10" hidden="1">#REF!</definedName>
    <definedName name="__lb10" localSheetId="15" hidden="1">#REF!</definedName>
    <definedName name="__lb10" hidden="1">#REF!</definedName>
    <definedName name="__lb11" localSheetId="14" hidden="1">#REF!</definedName>
    <definedName name="__lb11" localSheetId="8" hidden="1">#REF!</definedName>
    <definedName name="__lb11" localSheetId="11" hidden="1">#REF!</definedName>
    <definedName name="__lb11" localSheetId="13" hidden="1">#REF!</definedName>
    <definedName name="__lb11" localSheetId="16" hidden="1">#REF!</definedName>
    <definedName name="__lb11" localSheetId="19" hidden="1">#REF!</definedName>
    <definedName name="__lb11" localSheetId="12" hidden="1">#REF!</definedName>
    <definedName name="__lb11" localSheetId="17" hidden="1">#REF!</definedName>
    <definedName name="__lb11" localSheetId="9" hidden="1">#REF!</definedName>
    <definedName name="__lb11" localSheetId="10" hidden="1">#REF!</definedName>
    <definedName name="__lb11" localSheetId="15" hidden="1">#REF!</definedName>
    <definedName name="__lb11" hidden="1">#REF!</definedName>
    <definedName name="__lb12" localSheetId="14" hidden="1">#REF!</definedName>
    <definedName name="__lb12" localSheetId="8" hidden="1">#REF!</definedName>
    <definedName name="__lb12" localSheetId="11" hidden="1">#REF!</definedName>
    <definedName name="__lb12" localSheetId="13" hidden="1">#REF!</definedName>
    <definedName name="__lb12" localSheetId="16" hidden="1">#REF!</definedName>
    <definedName name="__lb12" localSheetId="19" hidden="1">#REF!</definedName>
    <definedName name="__lb12" localSheetId="12" hidden="1">#REF!</definedName>
    <definedName name="__lb12" localSheetId="17" hidden="1">#REF!</definedName>
    <definedName name="__lb12" localSheetId="9" hidden="1">#REF!</definedName>
    <definedName name="__lb12" localSheetId="10" hidden="1">#REF!</definedName>
    <definedName name="__lb12" localSheetId="15" hidden="1">#REF!</definedName>
    <definedName name="__lb12" hidden="1">#REF!</definedName>
    <definedName name="__lb13" localSheetId="14" hidden="1">#REF!</definedName>
    <definedName name="__lb13" localSheetId="8" hidden="1">#REF!</definedName>
    <definedName name="__lb13" localSheetId="11" hidden="1">#REF!</definedName>
    <definedName name="__lb13" localSheetId="13" hidden="1">#REF!</definedName>
    <definedName name="__lb13" localSheetId="16" hidden="1">#REF!</definedName>
    <definedName name="__lb13" localSheetId="19" hidden="1">#REF!</definedName>
    <definedName name="__lb13" localSheetId="12" hidden="1">#REF!</definedName>
    <definedName name="__lb13" localSheetId="17" hidden="1">#REF!</definedName>
    <definedName name="__lb13" localSheetId="9" hidden="1">#REF!</definedName>
    <definedName name="__lb13" localSheetId="10" hidden="1">#REF!</definedName>
    <definedName name="__lb13" localSheetId="15" hidden="1">#REF!</definedName>
    <definedName name="__lb13" hidden="1">#REF!</definedName>
    <definedName name="__lb14" localSheetId="14" hidden="1">#REF!</definedName>
    <definedName name="__lb14" localSheetId="8" hidden="1">#REF!</definedName>
    <definedName name="__lb14" localSheetId="11" hidden="1">#REF!</definedName>
    <definedName name="__lb14" localSheetId="13" hidden="1">#REF!</definedName>
    <definedName name="__lb14" localSheetId="16" hidden="1">#REF!</definedName>
    <definedName name="__lb14" localSheetId="19" hidden="1">#REF!</definedName>
    <definedName name="__lb14" localSheetId="12" hidden="1">#REF!</definedName>
    <definedName name="__lb14" localSheetId="17" hidden="1">#REF!</definedName>
    <definedName name="__lb14" localSheetId="9" hidden="1">#REF!</definedName>
    <definedName name="__lb14" localSheetId="10" hidden="1">#REF!</definedName>
    <definedName name="__lb14" localSheetId="15" hidden="1">#REF!</definedName>
    <definedName name="__lb14" hidden="1">#REF!</definedName>
    <definedName name="__lb15" localSheetId="14" hidden="1">#REF!</definedName>
    <definedName name="__lb15" localSheetId="8" hidden="1">#REF!</definedName>
    <definedName name="__lb15" localSheetId="11" hidden="1">#REF!</definedName>
    <definedName name="__lb15" localSheetId="13" hidden="1">#REF!</definedName>
    <definedName name="__lb15" localSheetId="16" hidden="1">#REF!</definedName>
    <definedName name="__lb15" localSheetId="19" hidden="1">#REF!</definedName>
    <definedName name="__lb15" localSheetId="12" hidden="1">#REF!</definedName>
    <definedName name="__lb15" localSheetId="17" hidden="1">#REF!</definedName>
    <definedName name="__lb15" localSheetId="9" hidden="1">#REF!</definedName>
    <definedName name="__lb15" localSheetId="10" hidden="1">#REF!</definedName>
    <definedName name="__lb15" localSheetId="15" hidden="1">#REF!</definedName>
    <definedName name="__lb15" hidden="1">#REF!</definedName>
    <definedName name="__lb16" localSheetId="14" hidden="1">#REF!</definedName>
    <definedName name="__lb16" localSheetId="8" hidden="1">#REF!</definedName>
    <definedName name="__lb16" localSheetId="11" hidden="1">#REF!</definedName>
    <definedName name="__lb16" localSheetId="13" hidden="1">#REF!</definedName>
    <definedName name="__lb16" localSheetId="16" hidden="1">#REF!</definedName>
    <definedName name="__lb16" localSheetId="19" hidden="1">#REF!</definedName>
    <definedName name="__lb16" localSheetId="12" hidden="1">#REF!</definedName>
    <definedName name="__lb16" localSheetId="17" hidden="1">#REF!</definedName>
    <definedName name="__lb16" localSheetId="9" hidden="1">#REF!</definedName>
    <definedName name="__lb16" localSheetId="10" hidden="1">#REF!</definedName>
    <definedName name="__lb16" localSheetId="15" hidden="1">#REF!</definedName>
    <definedName name="__lb16" hidden="1">#REF!</definedName>
    <definedName name="__lb17" localSheetId="14" hidden="1">#REF!</definedName>
    <definedName name="__lb17" localSheetId="8" hidden="1">#REF!</definedName>
    <definedName name="__lb17" localSheetId="11" hidden="1">#REF!</definedName>
    <definedName name="__lb17" localSheetId="13" hidden="1">#REF!</definedName>
    <definedName name="__lb17" localSheetId="16" hidden="1">#REF!</definedName>
    <definedName name="__lb17" localSheetId="19" hidden="1">#REF!</definedName>
    <definedName name="__lb17" localSheetId="12" hidden="1">#REF!</definedName>
    <definedName name="__lb17" localSheetId="17" hidden="1">#REF!</definedName>
    <definedName name="__lb17" localSheetId="9" hidden="1">#REF!</definedName>
    <definedName name="__lb17" localSheetId="10" hidden="1">#REF!</definedName>
    <definedName name="__lb17" localSheetId="15" hidden="1">#REF!</definedName>
    <definedName name="__lb17" hidden="1">#REF!</definedName>
    <definedName name="__lb18" localSheetId="14" hidden="1">#REF!</definedName>
    <definedName name="__lb18" localSheetId="8" hidden="1">#REF!</definedName>
    <definedName name="__lb18" localSheetId="11" hidden="1">#REF!</definedName>
    <definedName name="__lb18" localSheetId="13" hidden="1">#REF!</definedName>
    <definedName name="__lb18" localSheetId="16" hidden="1">#REF!</definedName>
    <definedName name="__lb18" localSheetId="19" hidden="1">#REF!</definedName>
    <definedName name="__lb18" localSheetId="12" hidden="1">#REF!</definedName>
    <definedName name="__lb18" localSheetId="17" hidden="1">#REF!</definedName>
    <definedName name="__lb18" localSheetId="9" hidden="1">#REF!</definedName>
    <definedName name="__lb18" localSheetId="10" hidden="1">#REF!</definedName>
    <definedName name="__lb18" localSheetId="15" hidden="1">#REF!</definedName>
    <definedName name="__lb18" hidden="1">#REF!</definedName>
    <definedName name="__lb19" localSheetId="14" hidden="1">#REF!</definedName>
    <definedName name="__lb19" localSheetId="8" hidden="1">#REF!</definedName>
    <definedName name="__lb19" localSheetId="11" hidden="1">#REF!</definedName>
    <definedName name="__lb19" localSheetId="13" hidden="1">#REF!</definedName>
    <definedName name="__lb19" localSheetId="16" hidden="1">#REF!</definedName>
    <definedName name="__lb19" localSheetId="19" hidden="1">#REF!</definedName>
    <definedName name="__lb19" localSheetId="12" hidden="1">#REF!</definedName>
    <definedName name="__lb19" localSheetId="17" hidden="1">#REF!</definedName>
    <definedName name="__lb19" localSheetId="9" hidden="1">#REF!</definedName>
    <definedName name="__lb19" localSheetId="10" hidden="1">#REF!</definedName>
    <definedName name="__lb19" localSheetId="15" hidden="1">#REF!</definedName>
    <definedName name="__lb19" hidden="1">#REF!</definedName>
    <definedName name="__lb2" localSheetId="14" hidden="1">#REF!</definedName>
    <definedName name="__lb2" localSheetId="8" hidden="1">#REF!</definedName>
    <definedName name="__lb2" localSheetId="11" hidden="1">#REF!</definedName>
    <definedName name="__lb2" localSheetId="13" hidden="1">#REF!</definedName>
    <definedName name="__lb2" localSheetId="16" hidden="1">#REF!</definedName>
    <definedName name="__lb2" localSheetId="19" hidden="1">#REF!</definedName>
    <definedName name="__lb2" localSheetId="12" hidden="1">#REF!</definedName>
    <definedName name="__lb2" localSheetId="17" hidden="1">#REF!</definedName>
    <definedName name="__lb2" localSheetId="9" hidden="1">#REF!</definedName>
    <definedName name="__lb2" localSheetId="10" hidden="1">#REF!</definedName>
    <definedName name="__lb2" localSheetId="15" hidden="1">#REF!</definedName>
    <definedName name="__lb2" hidden="1">#REF!</definedName>
    <definedName name="__lb20" localSheetId="14" hidden="1">#REF!</definedName>
    <definedName name="__lb20" localSheetId="8" hidden="1">#REF!</definedName>
    <definedName name="__lb20" localSheetId="11" hidden="1">#REF!</definedName>
    <definedName name="__lb20" localSheetId="13" hidden="1">#REF!</definedName>
    <definedName name="__lb20" localSheetId="16" hidden="1">#REF!</definedName>
    <definedName name="__lb20" localSheetId="19" hidden="1">#REF!</definedName>
    <definedName name="__lb20" localSheetId="12" hidden="1">#REF!</definedName>
    <definedName name="__lb20" localSheetId="17" hidden="1">#REF!</definedName>
    <definedName name="__lb20" localSheetId="9" hidden="1">#REF!</definedName>
    <definedName name="__lb20" localSheetId="10" hidden="1">#REF!</definedName>
    <definedName name="__lb20" localSheetId="15" hidden="1">#REF!</definedName>
    <definedName name="__lb20" hidden="1">#REF!</definedName>
    <definedName name="__lb21" localSheetId="14" hidden="1">#REF!</definedName>
    <definedName name="__lb21" localSheetId="8" hidden="1">#REF!</definedName>
    <definedName name="__lb21" localSheetId="11" hidden="1">#REF!</definedName>
    <definedName name="__lb21" localSheetId="13" hidden="1">#REF!</definedName>
    <definedName name="__lb21" localSheetId="16" hidden="1">#REF!</definedName>
    <definedName name="__lb21" localSheetId="19" hidden="1">#REF!</definedName>
    <definedName name="__lb21" localSheetId="12" hidden="1">#REF!</definedName>
    <definedName name="__lb21" localSheetId="17" hidden="1">#REF!</definedName>
    <definedName name="__lb21" localSheetId="9" hidden="1">#REF!</definedName>
    <definedName name="__lb21" localSheetId="10" hidden="1">#REF!</definedName>
    <definedName name="__lb21" localSheetId="15" hidden="1">#REF!</definedName>
    <definedName name="__lb21" hidden="1">#REF!</definedName>
    <definedName name="__lb22" localSheetId="14" hidden="1">#REF!</definedName>
    <definedName name="__lb22" localSheetId="8" hidden="1">#REF!</definedName>
    <definedName name="__lb22" localSheetId="11" hidden="1">#REF!</definedName>
    <definedName name="__lb22" localSheetId="13" hidden="1">#REF!</definedName>
    <definedName name="__lb22" localSheetId="16" hidden="1">#REF!</definedName>
    <definedName name="__lb22" localSheetId="19" hidden="1">#REF!</definedName>
    <definedName name="__lb22" localSheetId="12" hidden="1">#REF!</definedName>
    <definedName name="__lb22" localSheetId="17" hidden="1">#REF!</definedName>
    <definedName name="__lb22" localSheetId="9" hidden="1">#REF!</definedName>
    <definedName name="__lb22" localSheetId="10" hidden="1">#REF!</definedName>
    <definedName name="__lb22" localSheetId="15" hidden="1">#REF!</definedName>
    <definedName name="__lb22" hidden="1">#REF!</definedName>
    <definedName name="__lb23" localSheetId="14" hidden="1">#REF!</definedName>
    <definedName name="__lb23" localSheetId="8" hidden="1">#REF!</definedName>
    <definedName name="__lb23" localSheetId="11" hidden="1">#REF!</definedName>
    <definedName name="__lb23" localSheetId="13" hidden="1">#REF!</definedName>
    <definedName name="__lb23" localSheetId="16" hidden="1">#REF!</definedName>
    <definedName name="__lb23" localSheetId="19" hidden="1">#REF!</definedName>
    <definedName name="__lb23" localSheetId="12" hidden="1">#REF!</definedName>
    <definedName name="__lb23" localSheetId="17" hidden="1">#REF!</definedName>
    <definedName name="__lb23" localSheetId="9" hidden="1">#REF!</definedName>
    <definedName name="__lb23" localSheetId="10" hidden="1">#REF!</definedName>
    <definedName name="__lb23" localSheetId="15" hidden="1">#REF!</definedName>
    <definedName name="__lb23" hidden="1">#REF!</definedName>
    <definedName name="__lb24" localSheetId="14" hidden="1">#REF!</definedName>
    <definedName name="__lb24" localSheetId="8" hidden="1">#REF!</definedName>
    <definedName name="__lb24" localSheetId="11" hidden="1">#REF!</definedName>
    <definedName name="__lb24" localSheetId="13" hidden="1">#REF!</definedName>
    <definedName name="__lb24" localSheetId="16" hidden="1">#REF!</definedName>
    <definedName name="__lb24" localSheetId="19" hidden="1">#REF!</definedName>
    <definedName name="__lb24" localSheetId="12" hidden="1">#REF!</definedName>
    <definedName name="__lb24" localSheetId="17" hidden="1">#REF!</definedName>
    <definedName name="__lb24" localSheetId="9" hidden="1">#REF!</definedName>
    <definedName name="__lb24" localSheetId="10" hidden="1">#REF!</definedName>
    <definedName name="__lb24" localSheetId="15" hidden="1">#REF!</definedName>
    <definedName name="__lb24" hidden="1">#REF!</definedName>
    <definedName name="__lb25" localSheetId="14" hidden="1">#REF!</definedName>
    <definedName name="__lb25" localSheetId="8" hidden="1">#REF!</definedName>
    <definedName name="__lb25" localSheetId="11" hidden="1">#REF!</definedName>
    <definedName name="__lb25" localSheetId="13" hidden="1">#REF!</definedName>
    <definedName name="__lb25" localSheetId="16" hidden="1">#REF!</definedName>
    <definedName name="__lb25" localSheetId="19" hidden="1">#REF!</definedName>
    <definedName name="__lb25" localSheetId="12" hidden="1">#REF!</definedName>
    <definedName name="__lb25" localSheetId="17" hidden="1">#REF!</definedName>
    <definedName name="__lb25" localSheetId="9" hidden="1">#REF!</definedName>
    <definedName name="__lb25" localSheetId="10" hidden="1">#REF!</definedName>
    <definedName name="__lb25" localSheetId="15" hidden="1">#REF!</definedName>
    <definedName name="__lb25" hidden="1">#REF!</definedName>
    <definedName name="__lb27" localSheetId="14" hidden="1">#REF!</definedName>
    <definedName name="__lb27" localSheetId="8" hidden="1">#REF!</definedName>
    <definedName name="__lb27" localSheetId="11" hidden="1">#REF!</definedName>
    <definedName name="__lb27" localSheetId="13" hidden="1">#REF!</definedName>
    <definedName name="__lb27" localSheetId="16" hidden="1">#REF!</definedName>
    <definedName name="__lb27" localSheetId="19" hidden="1">#REF!</definedName>
    <definedName name="__lb27" localSheetId="12" hidden="1">#REF!</definedName>
    <definedName name="__lb27" localSheetId="17" hidden="1">#REF!</definedName>
    <definedName name="__lb27" localSheetId="9" hidden="1">#REF!</definedName>
    <definedName name="__lb27" localSheetId="10" hidden="1">#REF!</definedName>
    <definedName name="__lb27" localSheetId="15" hidden="1">#REF!</definedName>
    <definedName name="__lb27" hidden="1">#REF!</definedName>
    <definedName name="__lb28" localSheetId="14" hidden="1">#REF!</definedName>
    <definedName name="__lb28" localSheetId="8" hidden="1">#REF!</definedName>
    <definedName name="__lb28" localSheetId="11" hidden="1">#REF!</definedName>
    <definedName name="__lb28" localSheetId="13" hidden="1">#REF!</definedName>
    <definedName name="__lb28" localSheetId="16" hidden="1">#REF!</definedName>
    <definedName name="__lb28" localSheetId="19" hidden="1">#REF!</definedName>
    <definedName name="__lb28" localSheetId="12" hidden="1">#REF!</definedName>
    <definedName name="__lb28" localSheetId="17" hidden="1">#REF!</definedName>
    <definedName name="__lb28" localSheetId="9" hidden="1">#REF!</definedName>
    <definedName name="__lb28" localSheetId="10" hidden="1">#REF!</definedName>
    <definedName name="__lb28" localSheetId="15" hidden="1">#REF!</definedName>
    <definedName name="__lb28" hidden="1">#REF!</definedName>
    <definedName name="__lb29" localSheetId="14" hidden="1">#REF!</definedName>
    <definedName name="__lb29" localSheetId="8" hidden="1">#REF!</definedName>
    <definedName name="__lb29" localSheetId="11" hidden="1">#REF!</definedName>
    <definedName name="__lb29" localSheetId="13" hidden="1">#REF!</definedName>
    <definedName name="__lb29" localSheetId="16" hidden="1">#REF!</definedName>
    <definedName name="__lb29" localSheetId="19" hidden="1">#REF!</definedName>
    <definedName name="__lb29" localSheetId="12" hidden="1">#REF!</definedName>
    <definedName name="__lb29" localSheetId="17" hidden="1">#REF!</definedName>
    <definedName name="__lb29" localSheetId="9" hidden="1">#REF!</definedName>
    <definedName name="__lb29" localSheetId="10" hidden="1">#REF!</definedName>
    <definedName name="__lb29" localSheetId="15" hidden="1">#REF!</definedName>
    <definedName name="__lb29" hidden="1">#REF!</definedName>
    <definedName name="__lb3" localSheetId="14" hidden="1">#REF!</definedName>
    <definedName name="__lb3" localSheetId="8" hidden="1">#REF!</definedName>
    <definedName name="__lb3" localSheetId="11" hidden="1">#REF!</definedName>
    <definedName name="__lb3" localSheetId="13" hidden="1">#REF!</definedName>
    <definedName name="__lb3" localSheetId="16" hidden="1">#REF!</definedName>
    <definedName name="__lb3" localSheetId="19" hidden="1">#REF!</definedName>
    <definedName name="__lb3" localSheetId="12" hidden="1">#REF!</definedName>
    <definedName name="__lb3" localSheetId="17" hidden="1">#REF!</definedName>
    <definedName name="__lb3" localSheetId="9" hidden="1">#REF!</definedName>
    <definedName name="__lb3" localSheetId="10" hidden="1">#REF!</definedName>
    <definedName name="__lb3" localSheetId="15" hidden="1">#REF!</definedName>
    <definedName name="__lb3" hidden="1">#REF!</definedName>
    <definedName name="__lb30" localSheetId="14" hidden="1">#REF!</definedName>
    <definedName name="__lb30" localSheetId="8" hidden="1">#REF!</definedName>
    <definedName name="__lb30" localSheetId="11" hidden="1">#REF!</definedName>
    <definedName name="__lb30" localSheetId="13" hidden="1">#REF!</definedName>
    <definedName name="__lb30" localSheetId="16" hidden="1">#REF!</definedName>
    <definedName name="__lb30" localSheetId="19" hidden="1">#REF!</definedName>
    <definedName name="__lb30" localSheetId="12" hidden="1">#REF!</definedName>
    <definedName name="__lb30" localSheetId="17" hidden="1">#REF!</definedName>
    <definedName name="__lb30" localSheetId="9" hidden="1">#REF!</definedName>
    <definedName name="__lb30" localSheetId="10" hidden="1">#REF!</definedName>
    <definedName name="__lb30" localSheetId="15" hidden="1">#REF!</definedName>
    <definedName name="__lb30" hidden="1">#REF!</definedName>
    <definedName name="__lb31" localSheetId="14" hidden="1">#REF!</definedName>
    <definedName name="__lb31" localSheetId="8" hidden="1">#REF!</definedName>
    <definedName name="__lb31" localSheetId="11" hidden="1">#REF!</definedName>
    <definedName name="__lb31" localSheetId="13" hidden="1">#REF!</definedName>
    <definedName name="__lb31" localSheetId="16" hidden="1">#REF!</definedName>
    <definedName name="__lb31" localSheetId="19" hidden="1">#REF!</definedName>
    <definedName name="__lb31" localSheetId="12" hidden="1">#REF!</definedName>
    <definedName name="__lb31" localSheetId="17" hidden="1">#REF!</definedName>
    <definedName name="__lb31" localSheetId="9" hidden="1">#REF!</definedName>
    <definedName name="__lb31" localSheetId="10" hidden="1">#REF!</definedName>
    <definedName name="__lb31" localSheetId="15" hidden="1">#REF!</definedName>
    <definedName name="__lb31" hidden="1">#REF!</definedName>
    <definedName name="__lb32" localSheetId="14" hidden="1">#REF!</definedName>
    <definedName name="__lb32" localSheetId="8" hidden="1">#REF!</definedName>
    <definedName name="__lb32" localSheetId="11" hidden="1">#REF!</definedName>
    <definedName name="__lb32" localSheetId="13" hidden="1">#REF!</definedName>
    <definedName name="__lb32" localSheetId="16" hidden="1">#REF!</definedName>
    <definedName name="__lb32" localSheetId="19" hidden="1">#REF!</definedName>
    <definedName name="__lb32" localSheetId="12" hidden="1">#REF!</definedName>
    <definedName name="__lb32" localSheetId="17" hidden="1">#REF!</definedName>
    <definedName name="__lb32" localSheetId="9" hidden="1">#REF!</definedName>
    <definedName name="__lb32" localSheetId="10" hidden="1">#REF!</definedName>
    <definedName name="__lb32" localSheetId="15" hidden="1">#REF!</definedName>
    <definedName name="__lb32" hidden="1">#REF!</definedName>
    <definedName name="__lb4" localSheetId="14" hidden="1">#REF!</definedName>
    <definedName name="__lb4" localSheetId="8" hidden="1">#REF!</definedName>
    <definedName name="__lb4" localSheetId="11" hidden="1">#REF!</definedName>
    <definedName name="__lb4" localSheetId="13" hidden="1">#REF!</definedName>
    <definedName name="__lb4" localSheetId="16" hidden="1">#REF!</definedName>
    <definedName name="__lb4" localSheetId="19" hidden="1">#REF!</definedName>
    <definedName name="__lb4" localSheetId="12" hidden="1">#REF!</definedName>
    <definedName name="__lb4" localSheetId="17" hidden="1">#REF!</definedName>
    <definedName name="__lb4" localSheetId="9" hidden="1">#REF!</definedName>
    <definedName name="__lb4" localSheetId="10" hidden="1">#REF!</definedName>
    <definedName name="__lb4" localSheetId="15" hidden="1">#REF!</definedName>
    <definedName name="__lb4" hidden="1">#REF!</definedName>
    <definedName name="__lb5" localSheetId="14" hidden="1">#REF!</definedName>
    <definedName name="__lb5" localSheetId="8" hidden="1">#REF!</definedName>
    <definedName name="__lb5" localSheetId="11" hidden="1">#REF!</definedName>
    <definedName name="__lb5" localSheetId="13" hidden="1">#REF!</definedName>
    <definedName name="__lb5" localSheetId="16" hidden="1">#REF!</definedName>
    <definedName name="__lb5" localSheetId="19" hidden="1">#REF!</definedName>
    <definedName name="__lb5" localSheetId="12" hidden="1">#REF!</definedName>
    <definedName name="__lb5" localSheetId="17" hidden="1">#REF!</definedName>
    <definedName name="__lb5" localSheetId="9" hidden="1">#REF!</definedName>
    <definedName name="__lb5" localSheetId="10" hidden="1">#REF!</definedName>
    <definedName name="__lb5" localSheetId="15" hidden="1">#REF!</definedName>
    <definedName name="__lb5" hidden="1">#REF!</definedName>
    <definedName name="__lb6" localSheetId="14" hidden="1">#REF!</definedName>
    <definedName name="__lb6" localSheetId="8" hidden="1">#REF!</definedName>
    <definedName name="__lb6" localSheetId="11" hidden="1">#REF!</definedName>
    <definedName name="__lb6" localSheetId="13" hidden="1">#REF!</definedName>
    <definedName name="__lb6" localSheetId="16" hidden="1">#REF!</definedName>
    <definedName name="__lb6" localSheetId="19" hidden="1">#REF!</definedName>
    <definedName name="__lb6" localSheetId="12" hidden="1">#REF!</definedName>
    <definedName name="__lb6" localSheetId="17" hidden="1">#REF!</definedName>
    <definedName name="__lb6" localSheetId="9" hidden="1">#REF!</definedName>
    <definedName name="__lb6" localSheetId="10" hidden="1">#REF!</definedName>
    <definedName name="__lb6" localSheetId="15" hidden="1">#REF!</definedName>
    <definedName name="__lb6" hidden="1">#REF!</definedName>
    <definedName name="__lb7" localSheetId="14" hidden="1">#REF!</definedName>
    <definedName name="__lb7" localSheetId="8" hidden="1">#REF!</definedName>
    <definedName name="__lb7" localSheetId="11" hidden="1">#REF!</definedName>
    <definedName name="__lb7" localSheetId="13" hidden="1">#REF!</definedName>
    <definedName name="__lb7" localSheetId="16" hidden="1">#REF!</definedName>
    <definedName name="__lb7" localSheetId="19" hidden="1">#REF!</definedName>
    <definedName name="__lb7" localSheetId="12" hidden="1">#REF!</definedName>
    <definedName name="__lb7" localSheetId="17" hidden="1">#REF!</definedName>
    <definedName name="__lb7" localSheetId="9" hidden="1">#REF!</definedName>
    <definedName name="__lb7" localSheetId="10" hidden="1">#REF!</definedName>
    <definedName name="__lb7" localSheetId="15" hidden="1">#REF!</definedName>
    <definedName name="__lb7" hidden="1">#REF!</definedName>
    <definedName name="__lb8" localSheetId="14" hidden="1">#REF!</definedName>
    <definedName name="__lb8" localSheetId="8" hidden="1">#REF!</definedName>
    <definedName name="__lb8" localSheetId="11" hidden="1">#REF!</definedName>
    <definedName name="__lb8" localSheetId="13" hidden="1">#REF!</definedName>
    <definedName name="__lb8" localSheetId="16" hidden="1">#REF!</definedName>
    <definedName name="__lb8" localSheetId="19" hidden="1">#REF!</definedName>
    <definedName name="__lb8" localSheetId="12" hidden="1">#REF!</definedName>
    <definedName name="__lb8" localSheetId="17" hidden="1">#REF!</definedName>
    <definedName name="__lb8" localSheetId="9" hidden="1">#REF!</definedName>
    <definedName name="__lb8" localSheetId="10" hidden="1">#REF!</definedName>
    <definedName name="__lb8" localSheetId="15" hidden="1">#REF!</definedName>
    <definedName name="__lb8" hidden="1">#REF!</definedName>
    <definedName name="__lb9" localSheetId="14" hidden="1">#REF!</definedName>
    <definedName name="__lb9" localSheetId="8" hidden="1">#REF!</definedName>
    <definedName name="__lb9" localSheetId="11" hidden="1">#REF!</definedName>
    <definedName name="__lb9" localSheetId="13" hidden="1">#REF!</definedName>
    <definedName name="__lb9" localSheetId="16" hidden="1">#REF!</definedName>
    <definedName name="__lb9" localSheetId="19" hidden="1">#REF!</definedName>
    <definedName name="__lb9" localSheetId="12" hidden="1">#REF!</definedName>
    <definedName name="__lb9" localSheetId="17" hidden="1">#REF!</definedName>
    <definedName name="__lb9" localSheetId="9" hidden="1">#REF!</definedName>
    <definedName name="__lb9" localSheetId="10" hidden="1">#REF!</definedName>
    <definedName name="__lb9" localSheetId="15" hidden="1">#REF!</definedName>
    <definedName name="__lb9" hidden="1">#REF!</definedName>
    <definedName name="__lbc1" localSheetId="14" hidden="1">#REF!</definedName>
    <definedName name="__lbc1" localSheetId="8" hidden="1">#REF!</definedName>
    <definedName name="__lbc1" localSheetId="11" hidden="1">#REF!</definedName>
    <definedName name="__lbc1" localSheetId="13" hidden="1">#REF!</definedName>
    <definedName name="__lbc1" localSheetId="16" hidden="1">#REF!</definedName>
    <definedName name="__lbc1" localSheetId="19" hidden="1">#REF!</definedName>
    <definedName name="__lbc1" localSheetId="12" hidden="1">#REF!</definedName>
    <definedName name="__lbc1" localSheetId="17" hidden="1">#REF!</definedName>
    <definedName name="__lbc1" localSheetId="9" hidden="1">#REF!</definedName>
    <definedName name="__lbc1" localSheetId="10" hidden="1">#REF!</definedName>
    <definedName name="__lbc1" localSheetId="15" hidden="1">#REF!</definedName>
    <definedName name="__lbc1" hidden="1">#REF!</definedName>
    <definedName name="__lbc10" localSheetId="14" hidden="1">#REF!</definedName>
    <definedName name="__lbc10" localSheetId="8" hidden="1">#REF!</definedName>
    <definedName name="__lbc10" localSheetId="11" hidden="1">#REF!</definedName>
    <definedName name="__lbc10" localSheetId="13" hidden="1">#REF!</definedName>
    <definedName name="__lbc10" localSheetId="16" hidden="1">#REF!</definedName>
    <definedName name="__lbc10" localSheetId="19" hidden="1">#REF!</definedName>
    <definedName name="__lbc10" localSheetId="12" hidden="1">#REF!</definedName>
    <definedName name="__lbc10" localSheetId="17" hidden="1">#REF!</definedName>
    <definedName name="__lbc10" localSheetId="9" hidden="1">#REF!</definedName>
    <definedName name="__lbc10" localSheetId="10" hidden="1">#REF!</definedName>
    <definedName name="__lbc10" localSheetId="15" hidden="1">#REF!</definedName>
    <definedName name="__lbc10" hidden="1">#REF!</definedName>
    <definedName name="__lbc11" localSheetId="14" hidden="1">#REF!</definedName>
    <definedName name="__lbc11" localSheetId="8" hidden="1">#REF!</definedName>
    <definedName name="__lbc11" localSheetId="11" hidden="1">#REF!</definedName>
    <definedName name="__lbc11" localSheetId="13" hidden="1">#REF!</definedName>
    <definedName name="__lbc11" localSheetId="16" hidden="1">#REF!</definedName>
    <definedName name="__lbc11" localSheetId="19" hidden="1">#REF!</definedName>
    <definedName name="__lbc11" localSheetId="12" hidden="1">#REF!</definedName>
    <definedName name="__lbc11" localSheetId="17" hidden="1">#REF!</definedName>
    <definedName name="__lbc11" localSheetId="9" hidden="1">#REF!</definedName>
    <definedName name="__lbc11" localSheetId="10" hidden="1">#REF!</definedName>
    <definedName name="__lbc11" localSheetId="15" hidden="1">#REF!</definedName>
    <definedName name="__lbc11" hidden="1">#REF!</definedName>
    <definedName name="__lbc12" localSheetId="14" hidden="1">#REF!</definedName>
    <definedName name="__lbc12" localSheetId="8" hidden="1">#REF!</definedName>
    <definedName name="__lbc12" localSheetId="11" hidden="1">#REF!</definedName>
    <definedName name="__lbc12" localSheetId="13" hidden="1">#REF!</definedName>
    <definedName name="__lbc12" localSheetId="16" hidden="1">#REF!</definedName>
    <definedName name="__lbc12" localSheetId="19" hidden="1">#REF!</definedName>
    <definedName name="__lbc12" localSheetId="12" hidden="1">#REF!</definedName>
    <definedName name="__lbc12" localSheetId="17" hidden="1">#REF!</definedName>
    <definedName name="__lbc12" localSheetId="9" hidden="1">#REF!</definedName>
    <definedName name="__lbc12" localSheetId="10" hidden="1">#REF!</definedName>
    <definedName name="__lbc12" localSheetId="15" hidden="1">#REF!</definedName>
    <definedName name="__lbc12" hidden="1">#REF!</definedName>
    <definedName name="__lbc13" localSheetId="14" hidden="1">#REF!</definedName>
    <definedName name="__lbc13" localSheetId="8" hidden="1">#REF!</definedName>
    <definedName name="__lbc13" localSheetId="11" hidden="1">#REF!</definedName>
    <definedName name="__lbc13" localSheetId="13" hidden="1">#REF!</definedName>
    <definedName name="__lbc13" localSheetId="16" hidden="1">#REF!</definedName>
    <definedName name="__lbc13" localSheetId="19" hidden="1">#REF!</definedName>
    <definedName name="__lbc13" localSheetId="12" hidden="1">#REF!</definedName>
    <definedName name="__lbc13" localSheetId="17" hidden="1">#REF!</definedName>
    <definedName name="__lbc13" localSheetId="9" hidden="1">#REF!</definedName>
    <definedName name="__lbc13" localSheetId="10" hidden="1">#REF!</definedName>
    <definedName name="__lbc13" localSheetId="15" hidden="1">#REF!</definedName>
    <definedName name="__lbc13" hidden="1">#REF!</definedName>
    <definedName name="__lbc14" localSheetId="14" hidden="1">#REF!</definedName>
    <definedName name="__lbc14" localSheetId="8" hidden="1">#REF!</definedName>
    <definedName name="__lbc14" localSheetId="11" hidden="1">#REF!</definedName>
    <definedName name="__lbc14" localSheetId="13" hidden="1">#REF!</definedName>
    <definedName name="__lbc14" localSheetId="16" hidden="1">#REF!</definedName>
    <definedName name="__lbc14" localSheetId="19" hidden="1">#REF!</definedName>
    <definedName name="__lbc14" localSheetId="12" hidden="1">#REF!</definedName>
    <definedName name="__lbc14" localSheetId="17" hidden="1">#REF!</definedName>
    <definedName name="__lbc14" localSheetId="9" hidden="1">#REF!</definedName>
    <definedName name="__lbc14" localSheetId="10" hidden="1">#REF!</definedName>
    <definedName name="__lbc14" localSheetId="15" hidden="1">#REF!</definedName>
    <definedName name="__lbc14" hidden="1">#REF!</definedName>
    <definedName name="__lbc15" localSheetId="14" hidden="1">#REF!</definedName>
    <definedName name="__lbc15" localSheetId="8" hidden="1">#REF!</definedName>
    <definedName name="__lbc15" localSheetId="11" hidden="1">#REF!</definedName>
    <definedName name="__lbc15" localSheetId="13" hidden="1">#REF!</definedName>
    <definedName name="__lbc15" localSheetId="16" hidden="1">#REF!</definedName>
    <definedName name="__lbc15" localSheetId="19" hidden="1">#REF!</definedName>
    <definedName name="__lbc15" localSheetId="12" hidden="1">#REF!</definedName>
    <definedName name="__lbc15" localSheetId="17" hidden="1">#REF!</definedName>
    <definedName name="__lbc15" localSheetId="9" hidden="1">#REF!</definedName>
    <definedName name="__lbc15" localSheetId="10" hidden="1">#REF!</definedName>
    <definedName name="__lbc15" localSheetId="15" hidden="1">#REF!</definedName>
    <definedName name="__lbc15" hidden="1">#REF!</definedName>
    <definedName name="__lbc16" localSheetId="14" hidden="1">#REF!</definedName>
    <definedName name="__lbc16" localSheetId="8" hidden="1">#REF!</definedName>
    <definedName name="__lbc16" localSheetId="11" hidden="1">#REF!</definedName>
    <definedName name="__lbc16" localSheetId="13" hidden="1">#REF!</definedName>
    <definedName name="__lbc16" localSheetId="16" hidden="1">#REF!</definedName>
    <definedName name="__lbc16" localSheetId="19" hidden="1">#REF!</definedName>
    <definedName name="__lbc16" localSheetId="12" hidden="1">#REF!</definedName>
    <definedName name="__lbc16" localSheetId="17" hidden="1">#REF!</definedName>
    <definedName name="__lbc16" localSheetId="9" hidden="1">#REF!</definedName>
    <definedName name="__lbc16" localSheetId="10" hidden="1">#REF!</definedName>
    <definedName name="__lbc16" localSheetId="15" hidden="1">#REF!</definedName>
    <definedName name="__lbc16" hidden="1">#REF!</definedName>
    <definedName name="__lbc17" localSheetId="14" hidden="1">#REF!</definedName>
    <definedName name="__lbc17" localSheetId="8" hidden="1">#REF!</definedName>
    <definedName name="__lbc17" localSheetId="11" hidden="1">#REF!</definedName>
    <definedName name="__lbc17" localSheetId="13" hidden="1">#REF!</definedName>
    <definedName name="__lbc17" localSheetId="16" hidden="1">#REF!</definedName>
    <definedName name="__lbc17" localSheetId="19" hidden="1">#REF!</definedName>
    <definedName name="__lbc17" localSheetId="12" hidden="1">#REF!</definedName>
    <definedName name="__lbc17" localSheetId="17" hidden="1">#REF!</definedName>
    <definedName name="__lbc17" localSheetId="9" hidden="1">#REF!</definedName>
    <definedName name="__lbc17" localSheetId="10" hidden="1">#REF!</definedName>
    <definedName name="__lbc17" localSheetId="15" hidden="1">#REF!</definedName>
    <definedName name="__lbc17" hidden="1">#REF!</definedName>
    <definedName name="__lbc18" localSheetId="14" hidden="1">#REF!</definedName>
    <definedName name="__lbc18" localSheetId="8" hidden="1">#REF!</definedName>
    <definedName name="__lbc18" localSheetId="11" hidden="1">#REF!</definedName>
    <definedName name="__lbc18" localSheetId="13" hidden="1">#REF!</definedName>
    <definedName name="__lbc18" localSheetId="16" hidden="1">#REF!</definedName>
    <definedName name="__lbc18" localSheetId="19" hidden="1">#REF!</definedName>
    <definedName name="__lbc18" localSheetId="12" hidden="1">#REF!</definedName>
    <definedName name="__lbc18" localSheetId="17" hidden="1">#REF!</definedName>
    <definedName name="__lbc18" localSheetId="9" hidden="1">#REF!</definedName>
    <definedName name="__lbc18" localSheetId="10" hidden="1">#REF!</definedName>
    <definedName name="__lbc18" localSheetId="15" hidden="1">#REF!</definedName>
    <definedName name="__lbc18" hidden="1">#REF!</definedName>
    <definedName name="__lbc19" localSheetId="14" hidden="1">#REF!</definedName>
    <definedName name="__lbc19" localSheetId="8" hidden="1">#REF!</definedName>
    <definedName name="__lbc19" localSheetId="11" hidden="1">#REF!</definedName>
    <definedName name="__lbc19" localSheetId="13" hidden="1">#REF!</definedName>
    <definedName name="__lbc19" localSheetId="16" hidden="1">#REF!</definedName>
    <definedName name="__lbc19" localSheetId="19" hidden="1">#REF!</definedName>
    <definedName name="__lbc19" localSheetId="12" hidden="1">#REF!</definedName>
    <definedName name="__lbc19" localSheetId="17" hidden="1">#REF!</definedName>
    <definedName name="__lbc19" localSheetId="9" hidden="1">#REF!</definedName>
    <definedName name="__lbc19" localSheetId="10" hidden="1">#REF!</definedName>
    <definedName name="__lbc19" localSheetId="15" hidden="1">#REF!</definedName>
    <definedName name="__lbc19" hidden="1">#REF!</definedName>
    <definedName name="__lbc2" localSheetId="14" hidden="1">#REF!</definedName>
    <definedName name="__lbc2" localSheetId="8" hidden="1">#REF!</definedName>
    <definedName name="__lbc2" localSheetId="11" hidden="1">#REF!</definedName>
    <definedName name="__lbc2" localSheetId="13" hidden="1">#REF!</definedName>
    <definedName name="__lbc2" localSheetId="16" hidden="1">#REF!</definedName>
    <definedName name="__lbc2" localSheetId="19" hidden="1">#REF!</definedName>
    <definedName name="__lbc2" localSheetId="12" hidden="1">#REF!</definedName>
    <definedName name="__lbc2" localSheetId="17" hidden="1">#REF!</definedName>
    <definedName name="__lbc2" localSheetId="9" hidden="1">#REF!</definedName>
    <definedName name="__lbc2" localSheetId="10" hidden="1">#REF!</definedName>
    <definedName name="__lbc2" localSheetId="15" hidden="1">#REF!</definedName>
    <definedName name="__lbc2" hidden="1">#REF!</definedName>
    <definedName name="__lbc20" localSheetId="14" hidden="1">#REF!</definedName>
    <definedName name="__lbc20" localSheetId="8" hidden="1">#REF!</definedName>
    <definedName name="__lbc20" localSheetId="11" hidden="1">#REF!</definedName>
    <definedName name="__lbc20" localSheetId="13" hidden="1">#REF!</definedName>
    <definedName name="__lbc20" localSheetId="16" hidden="1">#REF!</definedName>
    <definedName name="__lbc20" localSheetId="19" hidden="1">#REF!</definedName>
    <definedName name="__lbc20" localSheetId="12" hidden="1">#REF!</definedName>
    <definedName name="__lbc20" localSheetId="17" hidden="1">#REF!</definedName>
    <definedName name="__lbc20" localSheetId="9" hidden="1">#REF!</definedName>
    <definedName name="__lbc20" localSheetId="10" hidden="1">#REF!</definedName>
    <definedName name="__lbc20" localSheetId="15" hidden="1">#REF!</definedName>
    <definedName name="__lbc20" hidden="1">#REF!</definedName>
    <definedName name="__lbc21" localSheetId="14" hidden="1">#REF!</definedName>
    <definedName name="__lbc21" localSheetId="8" hidden="1">#REF!</definedName>
    <definedName name="__lbc21" localSheetId="11" hidden="1">#REF!</definedName>
    <definedName name="__lbc21" localSheetId="13" hidden="1">#REF!</definedName>
    <definedName name="__lbc21" localSheetId="16" hidden="1">#REF!</definedName>
    <definedName name="__lbc21" localSheetId="19" hidden="1">#REF!</definedName>
    <definedName name="__lbc21" localSheetId="12" hidden="1">#REF!</definedName>
    <definedName name="__lbc21" localSheetId="17" hidden="1">#REF!</definedName>
    <definedName name="__lbc21" localSheetId="9" hidden="1">#REF!</definedName>
    <definedName name="__lbc21" localSheetId="10" hidden="1">#REF!</definedName>
    <definedName name="__lbc21" localSheetId="15" hidden="1">#REF!</definedName>
    <definedName name="__lbc21" hidden="1">#REF!</definedName>
    <definedName name="__lbc22" localSheetId="14" hidden="1">#REF!</definedName>
    <definedName name="__lbc22" localSheetId="8" hidden="1">#REF!</definedName>
    <definedName name="__lbc22" localSheetId="11" hidden="1">#REF!</definedName>
    <definedName name="__lbc22" localSheetId="13" hidden="1">#REF!</definedName>
    <definedName name="__lbc22" localSheetId="16" hidden="1">#REF!</definedName>
    <definedName name="__lbc22" localSheetId="19" hidden="1">#REF!</definedName>
    <definedName name="__lbc22" localSheetId="12" hidden="1">#REF!</definedName>
    <definedName name="__lbc22" localSheetId="17" hidden="1">#REF!</definedName>
    <definedName name="__lbc22" localSheetId="9" hidden="1">#REF!</definedName>
    <definedName name="__lbc22" localSheetId="10" hidden="1">#REF!</definedName>
    <definedName name="__lbc22" localSheetId="15" hidden="1">#REF!</definedName>
    <definedName name="__lbc22" hidden="1">#REF!</definedName>
    <definedName name="__lbc23" localSheetId="14" hidden="1">#REF!</definedName>
    <definedName name="__lbc23" localSheetId="8" hidden="1">#REF!</definedName>
    <definedName name="__lbc23" localSheetId="11" hidden="1">#REF!</definedName>
    <definedName name="__lbc23" localSheetId="13" hidden="1">#REF!</definedName>
    <definedName name="__lbc23" localSheetId="16" hidden="1">#REF!</definedName>
    <definedName name="__lbc23" localSheetId="19" hidden="1">#REF!</definedName>
    <definedName name="__lbc23" localSheetId="12" hidden="1">#REF!</definedName>
    <definedName name="__lbc23" localSheetId="17" hidden="1">#REF!</definedName>
    <definedName name="__lbc23" localSheetId="9" hidden="1">#REF!</definedName>
    <definedName name="__lbc23" localSheetId="10" hidden="1">#REF!</definedName>
    <definedName name="__lbc23" localSheetId="15" hidden="1">#REF!</definedName>
    <definedName name="__lbc23" hidden="1">#REF!</definedName>
    <definedName name="__lbc24" localSheetId="14" hidden="1">#REF!</definedName>
    <definedName name="__lbc24" localSheetId="8" hidden="1">#REF!</definedName>
    <definedName name="__lbc24" localSheetId="11" hidden="1">#REF!</definedName>
    <definedName name="__lbc24" localSheetId="13" hidden="1">#REF!</definedName>
    <definedName name="__lbc24" localSheetId="16" hidden="1">#REF!</definedName>
    <definedName name="__lbc24" localSheetId="19" hidden="1">#REF!</definedName>
    <definedName name="__lbc24" localSheetId="12" hidden="1">#REF!</definedName>
    <definedName name="__lbc24" localSheetId="17" hidden="1">#REF!</definedName>
    <definedName name="__lbc24" localSheetId="9" hidden="1">#REF!</definedName>
    <definedName name="__lbc24" localSheetId="10" hidden="1">#REF!</definedName>
    <definedName name="__lbc24" localSheetId="15" hidden="1">#REF!</definedName>
    <definedName name="__lbc24" hidden="1">#REF!</definedName>
    <definedName name="__lbc25" localSheetId="14" hidden="1">#REF!</definedName>
    <definedName name="__lbc25" localSheetId="8" hidden="1">#REF!</definedName>
    <definedName name="__lbc25" localSheetId="11" hidden="1">#REF!</definedName>
    <definedName name="__lbc25" localSheetId="13" hidden="1">#REF!</definedName>
    <definedName name="__lbc25" localSheetId="16" hidden="1">#REF!</definedName>
    <definedName name="__lbc25" localSheetId="19" hidden="1">#REF!</definedName>
    <definedName name="__lbc25" localSheetId="12" hidden="1">#REF!</definedName>
    <definedName name="__lbc25" localSheetId="17" hidden="1">#REF!</definedName>
    <definedName name="__lbc25" localSheetId="9" hidden="1">#REF!</definedName>
    <definedName name="__lbc25" localSheetId="10" hidden="1">#REF!</definedName>
    <definedName name="__lbc25" localSheetId="15" hidden="1">#REF!</definedName>
    <definedName name="__lbc25" hidden="1">#REF!</definedName>
    <definedName name="__lbc26" localSheetId="14" hidden="1">#REF!</definedName>
    <definedName name="__lbc26" localSheetId="8" hidden="1">#REF!</definedName>
    <definedName name="__lbc26" localSheetId="11" hidden="1">#REF!</definedName>
    <definedName name="__lbc26" localSheetId="13" hidden="1">#REF!</definedName>
    <definedName name="__lbc26" localSheetId="16" hidden="1">#REF!</definedName>
    <definedName name="__lbc26" localSheetId="19" hidden="1">#REF!</definedName>
    <definedName name="__lbc26" localSheetId="12" hidden="1">#REF!</definedName>
    <definedName name="__lbc26" localSheetId="17" hidden="1">#REF!</definedName>
    <definedName name="__lbc26" localSheetId="9" hidden="1">#REF!</definedName>
    <definedName name="__lbc26" localSheetId="10" hidden="1">#REF!</definedName>
    <definedName name="__lbc26" localSheetId="15" hidden="1">#REF!</definedName>
    <definedName name="__lbc26" hidden="1">#REF!</definedName>
    <definedName name="__lbc27" localSheetId="14" hidden="1">#REF!</definedName>
    <definedName name="__lbc27" localSheetId="8" hidden="1">#REF!</definedName>
    <definedName name="__lbc27" localSheetId="11" hidden="1">#REF!</definedName>
    <definedName name="__lbc27" localSheetId="13" hidden="1">#REF!</definedName>
    <definedName name="__lbc27" localSheetId="16" hidden="1">#REF!</definedName>
    <definedName name="__lbc27" localSheetId="19" hidden="1">#REF!</definedName>
    <definedName name="__lbc27" localSheetId="12" hidden="1">#REF!</definedName>
    <definedName name="__lbc27" localSheetId="17" hidden="1">#REF!</definedName>
    <definedName name="__lbc27" localSheetId="9" hidden="1">#REF!</definedName>
    <definedName name="__lbc27" localSheetId="10" hidden="1">#REF!</definedName>
    <definedName name="__lbc27" localSheetId="15" hidden="1">#REF!</definedName>
    <definedName name="__lbc27" hidden="1">#REF!</definedName>
    <definedName name="__lbc28" localSheetId="14" hidden="1">#REF!</definedName>
    <definedName name="__lbc28" localSheetId="8" hidden="1">#REF!</definedName>
    <definedName name="__lbc28" localSheetId="11" hidden="1">#REF!</definedName>
    <definedName name="__lbc28" localSheetId="13" hidden="1">#REF!</definedName>
    <definedName name="__lbc28" localSheetId="16" hidden="1">#REF!</definedName>
    <definedName name="__lbc28" localSheetId="19" hidden="1">#REF!</definedName>
    <definedName name="__lbc28" localSheetId="12" hidden="1">#REF!</definedName>
    <definedName name="__lbc28" localSheetId="17" hidden="1">#REF!</definedName>
    <definedName name="__lbc28" localSheetId="9" hidden="1">#REF!</definedName>
    <definedName name="__lbc28" localSheetId="10" hidden="1">#REF!</definedName>
    <definedName name="__lbc28" localSheetId="15" hidden="1">#REF!</definedName>
    <definedName name="__lbc28" hidden="1">#REF!</definedName>
    <definedName name="__lbc29" localSheetId="14" hidden="1">#REF!</definedName>
    <definedName name="__lbc29" localSheetId="8" hidden="1">#REF!</definedName>
    <definedName name="__lbc29" localSheetId="11" hidden="1">#REF!</definedName>
    <definedName name="__lbc29" localSheetId="13" hidden="1">#REF!</definedName>
    <definedName name="__lbc29" localSheetId="16" hidden="1">#REF!</definedName>
    <definedName name="__lbc29" localSheetId="19" hidden="1">#REF!</definedName>
    <definedName name="__lbc29" localSheetId="12" hidden="1">#REF!</definedName>
    <definedName name="__lbc29" localSheetId="17" hidden="1">#REF!</definedName>
    <definedName name="__lbc29" localSheetId="9" hidden="1">#REF!</definedName>
    <definedName name="__lbc29" localSheetId="10" hidden="1">#REF!</definedName>
    <definedName name="__lbc29" localSheetId="15" hidden="1">#REF!</definedName>
    <definedName name="__lbc29" hidden="1">#REF!</definedName>
    <definedName name="__lbc3" localSheetId="14" hidden="1">#REF!</definedName>
    <definedName name="__lbc3" localSheetId="8" hidden="1">#REF!</definedName>
    <definedName name="__lbc3" localSheetId="11" hidden="1">#REF!</definedName>
    <definedName name="__lbc3" localSheetId="13" hidden="1">#REF!</definedName>
    <definedName name="__lbc3" localSheetId="16" hidden="1">#REF!</definedName>
    <definedName name="__lbc3" localSheetId="19" hidden="1">#REF!</definedName>
    <definedName name="__lbc3" localSheetId="12" hidden="1">#REF!</definedName>
    <definedName name="__lbc3" localSheetId="17" hidden="1">#REF!</definedName>
    <definedName name="__lbc3" localSheetId="9" hidden="1">#REF!</definedName>
    <definedName name="__lbc3" localSheetId="10" hidden="1">#REF!</definedName>
    <definedName name="__lbc3" localSheetId="15" hidden="1">#REF!</definedName>
    <definedName name="__lbc3" hidden="1">#REF!</definedName>
    <definedName name="__lbc31" localSheetId="14" hidden="1">#REF!</definedName>
    <definedName name="__lbc31" localSheetId="8" hidden="1">#REF!</definedName>
    <definedName name="__lbc31" localSheetId="11" hidden="1">#REF!</definedName>
    <definedName name="__lbc31" localSheetId="13" hidden="1">#REF!</definedName>
    <definedName name="__lbc31" localSheetId="16" hidden="1">#REF!</definedName>
    <definedName name="__lbc31" localSheetId="19" hidden="1">#REF!</definedName>
    <definedName name="__lbc31" localSheetId="12" hidden="1">#REF!</definedName>
    <definedName name="__lbc31" localSheetId="17" hidden="1">#REF!</definedName>
    <definedName name="__lbc31" localSheetId="9" hidden="1">#REF!</definedName>
    <definedName name="__lbc31" localSheetId="10" hidden="1">#REF!</definedName>
    <definedName name="__lbc31" localSheetId="15" hidden="1">#REF!</definedName>
    <definedName name="__lbc31" hidden="1">#REF!</definedName>
    <definedName name="__lbc32" localSheetId="14" hidden="1">#REF!</definedName>
    <definedName name="__lbc32" localSheetId="8" hidden="1">#REF!</definedName>
    <definedName name="__lbc32" localSheetId="11" hidden="1">#REF!</definedName>
    <definedName name="__lbc32" localSheetId="13" hidden="1">#REF!</definedName>
    <definedName name="__lbc32" localSheetId="16" hidden="1">#REF!</definedName>
    <definedName name="__lbc32" localSheetId="19" hidden="1">#REF!</definedName>
    <definedName name="__lbc32" localSheetId="12" hidden="1">#REF!</definedName>
    <definedName name="__lbc32" localSheetId="17" hidden="1">#REF!</definedName>
    <definedName name="__lbc32" localSheetId="9" hidden="1">#REF!</definedName>
    <definedName name="__lbc32" localSheetId="10" hidden="1">#REF!</definedName>
    <definedName name="__lbc32" localSheetId="15" hidden="1">#REF!</definedName>
    <definedName name="__lbc32" hidden="1">#REF!</definedName>
    <definedName name="__lbc4" localSheetId="14" hidden="1">#REF!</definedName>
    <definedName name="__lbc4" localSheetId="8" hidden="1">#REF!</definedName>
    <definedName name="__lbc4" localSheetId="11" hidden="1">#REF!</definedName>
    <definedName name="__lbc4" localSheetId="13" hidden="1">#REF!</definedName>
    <definedName name="__lbc4" localSheetId="16" hidden="1">#REF!</definedName>
    <definedName name="__lbc4" localSheetId="19" hidden="1">#REF!</definedName>
    <definedName name="__lbc4" localSheetId="12" hidden="1">#REF!</definedName>
    <definedName name="__lbc4" localSheetId="17" hidden="1">#REF!</definedName>
    <definedName name="__lbc4" localSheetId="9" hidden="1">#REF!</definedName>
    <definedName name="__lbc4" localSheetId="10" hidden="1">#REF!</definedName>
    <definedName name="__lbc4" localSheetId="15" hidden="1">#REF!</definedName>
    <definedName name="__lbc4" hidden="1">#REF!</definedName>
    <definedName name="__lbc5" localSheetId="14" hidden="1">#REF!</definedName>
    <definedName name="__lbc5" localSheetId="8" hidden="1">#REF!</definedName>
    <definedName name="__lbc5" localSheetId="11" hidden="1">#REF!</definedName>
    <definedName name="__lbc5" localSheetId="13" hidden="1">#REF!</definedName>
    <definedName name="__lbc5" localSheetId="16" hidden="1">#REF!</definedName>
    <definedName name="__lbc5" localSheetId="19" hidden="1">#REF!</definedName>
    <definedName name="__lbc5" localSheetId="12" hidden="1">#REF!</definedName>
    <definedName name="__lbc5" localSheetId="17" hidden="1">#REF!</definedName>
    <definedName name="__lbc5" localSheetId="9" hidden="1">#REF!</definedName>
    <definedName name="__lbc5" localSheetId="10" hidden="1">#REF!</definedName>
    <definedName name="__lbc5" localSheetId="15" hidden="1">#REF!</definedName>
    <definedName name="__lbc5" hidden="1">#REF!</definedName>
    <definedName name="__lbc6" localSheetId="14" hidden="1">#REF!</definedName>
    <definedName name="__lbc6" localSheetId="8" hidden="1">#REF!</definedName>
    <definedName name="__lbc6" localSheetId="11" hidden="1">#REF!</definedName>
    <definedName name="__lbc6" localSheetId="13" hidden="1">#REF!</definedName>
    <definedName name="__lbc6" localSheetId="16" hidden="1">#REF!</definedName>
    <definedName name="__lbc6" localSheetId="19" hidden="1">#REF!</definedName>
    <definedName name="__lbc6" localSheetId="12" hidden="1">#REF!</definedName>
    <definedName name="__lbc6" localSheetId="17" hidden="1">#REF!</definedName>
    <definedName name="__lbc6" localSheetId="9" hidden="1">#REF!</definedName>
    <definedName name="__lbc6" localSheetId="10" hidden="1">#REF!</definedName>
    <definedName name="__lbc6" localSheetId="15" hidden="1">#REF!</definedName>
    <definedName name="__lbc6" hidden="1">#REF!</definedName>
    <definedName name="__lbc7" localSheetId="14" hidden="1">#REF!</definedName>
    <definedName name="__lbc7" localSheetId="8" hidden="1">#REF!</definedName>
    <definedName name="__lbc7" localSheetId="11" hidden="1">#REF!</definedName>
    <definedName name="__lbc7" localSheetId="13" hidden="1">#REF!</definedName>
    <definedName name="__lbc7" localSheetId="16" hidden="1">#REF!</definedName>
    <definedName name="__lbc7" localSheetId="19" hidden="1">#REF!</definedName>
    <definedName name="__lbc7" localSheetId="12" hidden="1">#REF!</definedName>
    <definedName name="__lbc7" localSheetId="17" hidden="1">#REF!</definedName>
    <definedName name="__lbc7" localSheetId="9" hidden="1">#REF!</definedName>
    <definedName name="__lbc7" localSheetId="10" hidden="1">#REF!</definedName>
    <definedName name="__lbc7" localSheetId="15" hidden="1">#REF!</definedName>
    <definedName name="__lbc7" hidden="1">#REF!</definedName>
    <definedName name="__lbc8" localSheetId="14" hidden="1">#REF!</definedName>
    <definedName name="__lbc8" localSheetId="8" hidden="1">#REF!</definedName>
    <definedName name="__lbc8" localSheetId="11" hidden="1">#REF!</definedName>
    <definedName name="__lbc8" localSheetId="13" hidden="1">#REF!</definedName>
    <definedName name="__lbc8" localSheetId="16" hidden="1">#REF!</definedName>
    <definedName name="__lbc8" localSheetId="19" hidden="1">#REF!</definedName>
    <definedName name="__lbc8" localSheetId="12" hidden="1">#REF!</definedName>
    <definedName name="__lbc8" localSheetId="17" hidden="1">#REF!</definedName>
    <definedName name="__lbc8" localSheetId="9" hidden="1">#REF!</definedName>
    <definedName name="__lbc8" localSheetId="10" hidden="1">#REF!</definedName>
    <definedName name="__lbc8" localSheetId="15" hidden="1">#REF!</definedName>
    <definedName name="__lbc8" hidden="1">#REF!</definedName>
    <definedName name="__lbc9" localSheetId="14" hidden="1">#REF!</definedName>
    <definedName name="__lbc9" localSheetId="8" hidden="1">#REF!</definedName>
    <definedName name="__lbc9" localSheetId="11" hidden="1">#REF!</definedName>
    <definedName name="__lbc9" localSheetId="13" hidden="1">#REF!</definedName>
    <definedName name="__lbc9" localSheetId="16" hidden="1">#REF!</definedName>
    <definedName name="__lbc9" localSheetId="19" hidden="1">#REF!</definedName>
    <definedName name="__lbc9" localSheetId="12" hidden="1">#REF!</definedName>
    <definedName name="__lbc9" localSheetId="17" hidden="1">#REF!</definedName>
    <definedName name="__lbc9" localSheetId="9" hidden="1">#REF!</definedName>
    <definedName name="__lbc9" localSheetId="10" hidden="1">#REF!</definedName>
    <definedName name="__lbc9" localSheetId="15" hidden="1">#REF!</definedName>
    <definedName name="__lbc9" hidden="1">#REF!</definedName>
    <definedName name="__ld26" localSheetId="14" hidden="1">#REF!</definedName>
    <definedName name="__ld26" localSheetId="8" hidden="1">#REF!</definedName>
    <definedName name="__ld26" localSheetId="11" hidden="1">#REF!</definedName>
    <definedName name="__ld26" localSheetId="13" hidden="1">#REF!</definedName>
    <definedName name="__ld26" localSheetId="16" hidden="1">#REF!</definedName>
    <definedName name="__ld26" localSheetId="19" hidden="1">#REF!</definedName>
    <definedName name="__ld26" localSheetId="12" hidden="1">#REF!</definedName>
    <definedName name="__ld26" localSheetId="17" hidden="1">#REF!</definedName>
    <definedName name="__ld26" localSheetId="9" hidden="1">#REF!</definedName>
    <definedName name="__ld26" localSheetId="10" hidden="1">#REF!</definedName>
    <definedName name="__ld26" localSheetId="15" hidden="1">#REF!</definedName>
    <definedName name="__ld26" hidden="1">#REF!</definedName>
    <definedName name="__ld31" localSheetId="14" hidden="1">#REF!</definedName>
    <definedName name="__ld31" localSheetId="8" hidden="1">#REF!</definedName>
    <definedName name="__ld31" localSheetId="11" hidden="1">#REF!</definedName>
    <definedName name="__ld31" localSheetId="13" hidden="1">#REF!</definedName>
    <definedName name="__ld31" localSheetId="16" hidden="1">#REF!</definedName>
    <definedName name="__ld31" localSheetId="19" hidden="1">#REF!</definedName>
    <definedName name="__ld31" localSheetId="12" hidden="1">#REF!</definedName>
    <definedName name="__ld31" localSheetId="17" hidden="1">#REF!</definedName>
    <definedName name="__ld31" localSheetId="9" hidden="1">#REF!</definedName>
    <definedName name="__ld31" localSheetId="10" hidden="1">#REF!</definedName>
    <definedName name="__ld31" localSheetId="15" hidden="1">#REF!</definedName>
    <definedName name="__ld31" hidden="1">#REF!</definedName>
    <definedName name="__le31" localSheetId="14" hidden="1">#REF!</definedName>
    <definedName name="__le31" localSheetId="8" hidden="1">#REF!</definedName>
    <definedName name="__le31" localSheetId="11" hidden="1">#REF!</definedName>
    <definedName name="__le31" localSheetId="13" hidden="1">#REF!</definedName>
    <definedName name="__le31" localSheetId="16" hidden="1">#REF!</definedName>
    <definedName name="__le31" localSheetId="19" hidden="1">#REF!</definedName>
    <definedName name="__le31" localSheetId="12" hidden="1">#REF!</definedName>
    <definedName name="__le31" localSheetId="17" hidden="1">#REF!</definedName>
    <definedName name="__le31" localSheetId="9" hidden="1">#REF!</definedName>
    <definedName name="__le31" localSheetId="10" hidden="1">#REF!</definedName>
    <definedName name="__le31" localSheetId="15" hidden="1">#REF!</definedName>
    <definedName name="__le31" hidden="1">#REF!</definedName>
    <definedName name="__lf31" localSheetId="14" hidden="1">#REF!</definedName>
    <definedName name="__lf31" localSheetId="8" hidden="1">#REF!</definedName>
    <definedName name="__lf31" localSheetId="11" hidden="1">#REF!</definedName>
    <definedName name="__lf31" localSheetId="13" hidden="1">#REF!</definedName>
    <definedName name="__lf31" localSheetId="16" hidden="1">#REF!</definedName>
    <definedName name="__lf31" localSheetId="19" hidden="1">#REF!</definedName>
    <definedName name="__lf31" localSheetId="12" hidden="1">#REF!</definedName>
    <definedName name="__lf31" localSheetId="17" hidden="1">#REF!</definedName>
    <definedName name="__lf31" localSheetId="9" hidden="1">#REF!</definedName>
    <definedName name="__lf31" localSheetId="10" hidden="1">#REF!</definedName>
    <definedName name="__lf31" localSheetId="15" hidden="1">#REF!</definedName>
    <definedName name="__lf31" hidden="1">#REF!</definedName>
    <definedName name="__out2008" localSheetId="27" hidden="1">{#N/A,#N/A,TRUE,"Serviços"}</definedName>
    <definedName name="__out2008" hidden="1">{#N/A,#N/A,TRUE,"Serviços"}</definedName>
    <definedName name="__OUT98" localSheetId="27" hidden="1">{#N/A,#N/A,TRUE,"Serviços"}</definedName>
    <definedName name="__OUT98" hidden="1">{#N/A,#N/A,TRUE,"Serviços"}</definedName>
    <definedName name="__OUT988888" localSheetId="27" hidden="1">{#N/A,#N/A,TRUE,"Serviços"}</definedName>
    <definedName name="__OUT988888" hidden="1">{#N/A,#N/A,TRUE,"Serviços"}</definedName>
    <definedName name="__sjp4" localSheetId="14">#REF!</definedName>
    <definedName name="__sjp4" localSheetId="8">#REF!</definedName>
    <definedName name="__sjp4" localSheetId="11">#REF!</definedName>
    <definedName name="__sjp4" localSheetId="13">#REF!</definedName>
    <definedName name="__sjp4" localSheetId="16">#REF!</definedName>
    <definedName name="__sjp4" localSheetId="19">#REF!</definedName>
    <definedName name="__sjp4" localSheetId="12">#REF!</definedName>
    <definedName name="__sjp4" localSheetId="17">#REF!</definedName>
    <definedName name="__sjp4" localSheetId="9">#REF!</definedName>
    <definedName name="__sjp4" localSheetId="10">#REF!</definedName>
    <definedName name="__sjp4" localSheetId="15">#REF!</definedName>
    <definedName name="__sjp4">#REF!</definedName>
    <definedName name="__TT1" localSheetId="14">#REF!</definedName>
    <definedName name="__TT1" localSheetId="8">#REF!</definedName>
    <definedName name="__TT1" localSheetId="11">#REF!</definedName>
    <definedName name="__TT1" localSheetId="13">#REF!</definedName>
    <definedName name="__TT1" localSheetId="16">#REF!</definedName>
    <definedName name="__TT1" localSheetId="19">#REF!</definedName>
    <definedName name="__TT1" localSheetId="12">#REF!</definedName>
    <definedName name="__TT1" localSheetId="17">#REF!</definedName>
    <definedName name="__TT1" localSheetId="9">#REF!</definedName>
    <definedName name="__TT1" localSheetId="10">#REF!</definedName>
    <definedName name="__TT1" localSheetId="15">#REF!</definedName>
    <definedName name="__TT1">#REF!</definedName>
    <definedName name="__TT2" localSheetId="14">#REF!</definedName>
    <definedName name="__TT2" localSheetId="8">#REF!</definedName>
    <definedName name="__TT2" localSheetId="11">#REF!</definedName>
    <definedName name="__TT2" localSheetId="13">#REF!</definedName>
    <definedName name="__TT2" localSheetId="16">#REF!</definedName>
    <definedName name="__TT2" localSheetId="19">#REF!</definedName>
    <definedName name="__TT2" localSheetId="12">#REF!</definedName>
    <definedName name="__TT2" localSheetId="17">#REF!</definedName>
    <definedName name="__TT2" localSheetId="9">#REF!</definedName>
    <definedName name="__TT2" localSheetId="10">#REF!</definedName>
    <definedName name="__TT2" localSheetId="15">#REF!</definedName>
    <definedName name="__TT2">#REF!</definedName>
    <definedName name="__TT4" localSheetId="14">#REF!</definedName>
    <definedName name="__TT4" localSheetId="8">#REF!</definedName>
    <definedName name="__TT4" localSheetId="11">#REF!</definedName>
    <definedName name="__TT4" localSheetId="13">#REF!</definedName>
    <definedName name="__TT4" localSheetId="16">#REF!</definedName>
    <definedName name="__TT4" localSheetId="19">#REF!</definedName>
    <definedName name="__TT4" localSheetId="12">#REF!</definedName>
    <definedName name="__TT4" localSheetId="17">#REF!</definedName>
    <definedName name="__TT4" localSheetId="9">#REF!</definedName>
    <definedName name="__TT4" localSheetId="10">#REF!</definedName>
    <definedName name="__TT4" localSheetId="15">#REF!</definedName>
    <definedName name="__TT4">#REF!</definedName>
    <definedName name="__TT5" localSheetId="14">#REF!</definedName>
    <definedName name="__TT5" localSheetId="8">#REF!</definedName>
    <definedName name="__TT5" localSheetId="11">#REF!</definedName>
    <definedName name="__TT5" localSheetId="13">#REF!</definedName>
    <definedName name="__TT5" localSheetId="16">#REF!</definedName>
    <definedName name="__TT5" localSheetId="19">#REF!</definedName>
    <definedName name="__TT5" localSheetId="12">#REF!</definedName>
    <definedName name="__TT5" localSheetId="17">#REF!</definedName>
    <definedName name="__TT5" localSheetId="9">#REF!</definedName>
    <definedName name="__TT5" localSheetId="10">#REF!</definedName>
    <definedName name="__TT5" localSheetId="15">#REF!</definedName>
    <definedName name="__TT5">#REF!</definedName>
    <definedName name="__x10" localSheetId="14" hidden="1">#REF!</definedName>
    <definedName name="__x10" localSheetId="8" hidden="1">#REF!</definedName>
    <definedName name="__x10" localSheetId="11" hidden="1">#REF!</definedName>
    <definedName name="__x10" localSheetId="13" hidden="1">#REF!</definedName>
    <definedName name="__x10" localSheetId="16" hidden="1">#REF!</definedName>
    <definedName name="__x10" localSheetId="19" hidden="1">#REF!</definedName>
    <definedName name="__x10" localSheetId="12" hidden="1">#REF!</definedName>
    <definedName name="__x10" localSheetId="17" hidden="1">#REF!</definedName>
    <definedName name="__x10" localSheetId="9" hidden="1">#REF!</definedName>
    <definedName name="__x10" localSheetId="10" hidden="1">#REF!</definedName>
    <definedName name="__x10" localSheetId="15" hidden="1">#REF!</definedName>
    <definedName name="__x10" hidden="1">#REF!</definedName>
    <definedName name="__x11" localSheetId="14" hidden="1">#REF!</definedName>
    <definedName name="__x11" localSheetId="8" hidden="1">#REF!</definedName>
    <definedName name="__x11" localSheetId="11" hidden="1">#REF!</definedName>
    <definedName name="__x11" localSheetId="13" hidden="1">#REF!</definedName>
    <definedName name="__x11" localSheetId="16" hidden="1">#REF!</definedName>
    <definedName name="__x11" localSheetId="19" hidden="1">#REF!</definedName>
    <definedName name="__x11" localSheetId="12" hidden="1">#REF!</definedName>
    <definedName name="__x11" localSheetId="17" hidden="1">#REF!</definedName>
    <definedName name="__x11" localSheetId="9" hidden="1">#REF!</definedName>
    <definedName name="__x11" localSheetId="10" hidden="1">#REF!</definedName>
    <definedName name="__x11" localSheetId="15" hidden="1">#REF!</definedName>
    <definedName name="__x11" hidden="1">#REF!</definedName>
    <definedName name="__x12" localSheetId="14" hidden="1">#REF!</definedName>
    <definedName name="__x12" localSheetId="8" hidden="1">#REF!</definedName>
    <definedName name="__x12" localSheetId="11" hidden="1">#REF!</definedName>
    <definedName name="__x12" localSheetId="13" hidden="1">#REF!</definedName>
    <definedName name="__x12" localSheetId="16" hidden="1">#REF!</definedName>
    <definedName name="__x12" localSheetId="19" hidden="1">#REF!</definedName>
    <definedName name="__x12" localSheetId="12" hidden="1">#REF!</definedName>
    <definedName name="__x12" localSheetId="17" hidden="1">#REF!</definedName>
    <definedName name="__x12" localSheetId="9" hidden="1">#REF!</definedName>
    <definedName name="__x12" localSheetId="10" hidden="1">#REF!</definedName>
    <definedName name="__x12" localSheetId="15" hidden="1">#REF!</definedName>
    <definedName name="__x12" hidden="1">#REF!</definedName>
    <definedName name="__x13" localSheetId="14" hidden="1">#REF!</definedName>
    <definedName name="__x13" localSheetId="8" hidden="1">#REF!</definedName>
    <definedName name="__x13" localSheetId="11" hidden="1">#REF!</definedName>
    <definedName name="__x13" localSheetId="13" hidden="1">#REF!</definedName>
    <definedName name="__x13" localSheetId="16" hidden="1">#REF!</definedName>
    <definedName name="__x13" localSheetId="19" hidden="1">#REF!</definedName>
    <definedName name="__x13" localSheetId="12" hidden="1">#REF!</definedName>
    <definedName name="__x13" localSheetId="17" hidden="1">#REF!</definedName>
    <definedName name="__x13" localSheetId="9" hidden="1">#REF!</definedName>
    <definedName name="__x13" localSheetId="10" hidden="1">#REF!</definedName>
    <definedName name="__x13" localSheetId="15" hidden="1">#REF!</definedName>
    <definedName name="__x13" hidden="1">#REF!</definedName>
    <definedName name="__x14" localSheetId="14" hidden="1">#REF!</definedName>
    <definedName name="__x14" localSheetId="8" hidden="1">#REF!</definedName>
    <definedName name="__x14" localSheetId="11" hidden="1">#REF!</definedName>
    <definedName name="__x14" localSheetId="13" hidden="1">#REF!</definedName>
    <definedName name="__x14" localSheetId="16" hidden="1">#REF!</definedName>
    <definedName name="__x14" localSheetId="19" hidden="1">#REF!</definedName>
    <definedName name="__x14" localSheetId="12" hidden="1">#REF!</definedName>
    <definedName name="__x14" localSheetId="17" hidden="1">#REF!</definedName>
    <definedName name="__x14" localSheetId="9" hidden="1">#REF!</definedName>
    <definedName name="__x14" localSheetId="10" hidden="1">#REF!</definedName>
    <definedName name="__x14" localSheetId="15" hidden="1">#REF!</definedName>
    <definedName name="__x14" hidden="1">#REF!</definedName>
    <definedName name="__x15" localSheetId="14" hidden="1">#REF!</definedName>
    <definedName name="__x15" localSheetId="8" hidden="1">#REF!</definedName>
    <definedName name="__x15" localSheetId="11" hidden="1">#REF!</definedName>
    <definedName name="__x15" localSheetId="13" hidden="1">#REF!</definedName>
    <definedName name="__x15" localSheetId="16" hidden="1">#REF!</definedName>
    <definedName name="__x15" localSheetId="19" hidden="1">#REF!</definedName>
    <definedName name="__x15" localSheetId="12" hidden="1">#REF!</definedName>
    <definedName name="__x15" localSheetId="17" hidden="1">#REF!</definedName>
    <definedName name="__x15" localSheetId="9" hidden="1">#REF!</definedName>
    <definedName name="__x15" localSheetId="10" hidden="1">#REF!</definedName>
    <definedName name="__x15" localSheetId="15" hidden="1">#REF!</definedName>
    <definedName name="__x15" hidden="1">#REF!</definedName>
    <definedName name="__x16" localSheetId="14" hidden="1">#REF!</definedName>
    <definedName name="__x16" localSheetId="8" hidden="1">#REF!</definedName>
    <definedName name="__x16" localSheetId="11" hidden="1">#REF!</definedName>
    <definedName name="__x16" localSheetId="13" hidden="1">#REF!</definedName>
    <definedName name="__x16" localSheetId="16" hidden="1">#REF!</definedName>
    <definedName name="__x16" localSheetId="19" hidden="1">#REF!</definedName>
    <definedName name="__x16" localSheetId="12" hidden="1">#REF!</definedName>
    <definedName name="__x16" localSheetId="17" hidden="1">#REF!</definedName>
    <definedName name="__x16" localSheetId="9" hidden="1">#REF!</definedName>
    <definedName name="__x16" localSheetId="10" hidden="1">#REF!</definedName>
    <definedName name="__x16" localSheetId="15" hidden="1">#REF!</definedName>
    <definedName name="__x16" hidden="1">#REF!</definedName>
    <definedName name="__x17" localSheetId="14" hidden="1">#REF!</definedName>
    <definedName name="__x17" localSheetId="8" hidden="1">#REF!</definedName>
    <definedName name="__x17" localSheetId="11" hidden="1">#REF!</definedName>
    <definedName name="__x17" localSheetId="13" hidden="1">#REF!</definedName>
    <definedName name="__x17" localSheetId="16" hidden="1">#REF!</definedName>
    <definedName name="__x17" localSheetId="19" hidden="1">#REF!</definedName>
    <definedName name="__x17" localSheetId="12" hidden="1">#REF!</definedName>
    <definedName name="__x17" localSheetId="17" hidden="1">#REF!</definedName>
    <definedName name="__x17" localSheetId="9" hidden="1">#REF!</definedName>
    <definedName name="__x17" localSheetId="10" hidden="1">#REF!</definedName>
    <definedName name="__x17" localSheetId="15" hidden="1">#REF!</definedName>
    <definedName name="__x17" hidden="1">#REF!</definedName>
    <definedName name="__x18" localSheetId="14" hidden="1">#REF!</definedName>
    <definedName name="__x18" localSheetId="8" hidden="1">#REF!</definedName>
    <definedName name="__x18" localSheetId="11" hidden="1">#REF!</definedName>
    <definedName name="__x18" localSheetId="13" hidden="1">#REF!</definedName>
    <definedName name="__x18" localSheetId="16" hidden="1">#REF!</definedName>
    <definedName name="__x18" localSheetId="19" hidden="1">#REF!</definedName>
    <definedName name="__x18" localSheetId="12" hidden="1">#REF!</definedName>
    <definedName name="__x18" localSheetId="17" hidden="1">#REF!</definedName>
    <definedName name="__x18" localSheetId="9" hidden="1">#REF!</definedName>
    <definedName name="__x18" localSheetId="10" hidden="1">#REF!</definedName>
    <definedName name="__x18" localSheetId="15" hidden="1">#REF!</definedName>
    <definedName name="__x18" hidden="1">#REF!</definedName>
    <definedName name="__x19" localSheetId="14" hidden="1">#REF!</definedName>
    <definedName name="__x19" localSheetId="8" hidden="1">#REF!</definedName>
    <definedName name="__x19" localSheetId="11" hidden="1">#REF!</definedName>
    <definedName name="__x19" localSheetId="13" hidden="1">#REF!</definedName>
    <definedName name="__x19" localSheetId="16" hidden="1">#REF!</definedName>
    <definedName name="__x19" localSheetId="19" hidden="1">#REF!</definedName>
    <definedName name="__x19" localSheetId="12" hidden="1">#REF!</definedName>
    <definedName name="__x19" localSheetId="17" hidden="1">#REF!</definedName>
    <definedName name="__x19" localSheetId="9" hidden="1">#REF!</definedName>
    <definedName name="__x19" localSheetId="10" hidden="1">#REF!</definedName>
    <definedName name="__x19" localSheetId="15" hidden="1">#REF!</definedName>
    <definedName name="__x19" hidden="1">#REF!</definedName>
    <definedName name="__x20" localSheetId="14" hidden="1">#REF!</definedName>
    <definedName name="__x20" localSheetId="8" hidden="1">#REF!</definedName>
    <definedName name="__x20" localSheetId="11" hidden="1">#REF!</definedName>
    <definedName name="__x20" localSheetId="13" hidden="1">#REF!</definedName>
    <definedName name="__x20" localSheetId="16" hidden="1">#REF!</definedName>
    <definedName name="__x20" localSheetId="19" hidden="1">#REF!</definedName>
    <definedName name="__x20" localSheetId="12" hidden="1">#REF!</definedName>
    <definedName name="__x20" localSheetId="17" hidden="1">#REF!</definedName>
    <definedName name="__x20" localSheetId="9" hidden="1">#REF!</definedName>
    <definedName name="__x20" localSheetId="10" hidden="1">#REF!</definedName>
    <definedName name="__x20" localSheetId="15" hidden="1">#REF!</definedName>
    <definedName name="__x20" hidden="1">#REF!</definedName>
    <definedName name="__x21" localSheetId="14" hidden="1">#REF!</definedName>
    <definedName name="__x21" localSheetId="8" hidden="1">#REF!</definedName>
    <definedName name="__x21" localSheetId="11" hidden="1">#REF!</definedName>
    <definedName name="__x21" localSheetId="13" hidden="1">#REF!</definedName>
    <definedName name="__x21" localSheetId="16" hidden="1">#REF!</definedName>
    <definedName name="__x21" localSheetId="19" hidden="1">#REF!</definedName>
    <definedName name="__x21" localSheetId="12" hidden="1">#REF!</definedName>
    <definedName name="__x21" localSheetId="17" hidden="1">#REF!</definedName>
    <definedName name="__x21" localSheetId="9" hidden="1">#REF!</definedName>
    <definedName name="__x21" localSheetId="10" hidden="1">#REF!</definedName>
    <definedName name="__x21" localSheetId="15" hidden="1">#REF!</definedName>
    <definedName name="__x21" hidden="1">#REF!</definedName>
    <definedName name="__x22" localSheetId="14" hidden="1">#REF!</definedName>
    <definedName name="__x22" localSheetId="8" hidden="1">#REF!</definedName>
    <definedName name="__x22" localSheetId="11" hidden="1">#REF!</definedName>
    <definedName name="__x22" localSheetId="13" hidden="1">#REF!</definedName>
    <definedName name="__x22" localSheetId="16" hidden="1">#REF!</definedName>
    <definedName name="__x22" localSheetId="19" hidden="1">#REF!</definedName>
    <definedName name="__x22" localSheetId="12" hidden="1">#REF!</definedName>
    <definedName name="__x22" localSheetId="17" hidden="1">#REF!</definedName>
    <definedName name="__x22" localSheetId="9" hidden="1">#REF!</definedName>
    <definedName name="__x22" localSheetId="10" hidden="1">#REF!</definedName>
    <definedName name="__x22" localSheetId="15" hidden="1">#REF!</definedName>
    <definedName name="__x22" hidden="1">#REF!</definedName>
    <definedName name="__x23" localSheetId="14" hidden="1">#REF!</definedName>
    <definedName name="__x23" localSheetId="8" hidden="1">#REF!</definedName>
    <definedName name="__x23" localSheetId="11" hidden="1">#REF!</definedName>
    <definedName name="__x23" localSheetId="13" hidden="1">#REF!</definedName>
    <definedName name="__x23" localSheetId="16" hidden="1">#REF!</definedName>
    <definedName name="__x23" localSheetId="19" hidden="1">#REF!</definedName>
    <definedName name="__x23" localSheetId="12" hidden="1">#REF!</definedName>
    <definedName name="__x23" localSheetId="17" hidden="1">#REF!</definedName>
    <definedName name="__x23" localSheetId="9" hidden="1">#REF!</definedName>
    <definedName name="__x23" localSheetId="10" hidden="1">#REF!</definedName>
    <definedName name="__x23" localSheetId="15" hidden="1">#REF!</definedName>
    <definedName name="__x23" hidden="1">#REF!</definedName>
    <definedName name="__x24" localSheetId="14" hidden="1">#REF!</definedName>
    <definedName name="__x24" localSheetId="8" hidden="1">#REF!</definedName>
    <definedName name="__x24" localSheetId="11" hidden="1">#REF!</definedName>
    <definedName name="__x24" localSheetId="13" hidden="1">#REF!</definedName>
    <definedName name="__x24" localSheetId="16" hidden="1">#REF!</definedName>
    <definedName name="__x24" localSheetId="19" hidden="1">#REF!</definedName>
    <definedName name="__x24" localSheetId="12" hidden="1">#REF!</definedName>
    <definedName name="__x24" localSheetId="17" hidden="1">#REF!</definedName>
    <definedName name="__x24" localSheetId="9" hidden="1">#REF!</definedName>
    <definedName name="__x24" localSheetId="10" hidden="1">#REF!</definedName>
    <definedName name="__x24" localSheetId="15" hidden="1">#REF!</definedName>
    <definedName name="__x24" hidden="1">#REF!</definedName>
    <definedName name="__x25" localSheetId="14" hidden="1">#REF!</definedName>
    <definedName name="__x25" localSheetId="8" hidden="1">#REF!</definedName>
    <definedName name="__x25" localSheetId="11" hidden="1">#REF!</definedName>
    <definedName name="__x25" localSheetId="13" hidden="1">#REF!</definedName>
    <definedName name="__x25" localSheetId="16" hidden="1">#REF!</definedName>
    <definedName name="__x25" localSheetId="19" hidden="1">#REF!</definedName>
    <definedName name="__x25" localSheetId="12" hidden="1">#REF!</definedName>
    <definedName name="__x25" localSheetId="17" hidden="1">#REF!</definedName>
    <definedName name="__x25" localSheetId="9" hidden="1">#REF!</definedName>
    <definedName name="__x25" localSheetId="10" hidden="1">#REF!</definedName>
    <definedName name="__x25" localSheetId="15" hidden="1">#REF!</definedName>
    <definedName name="__x25" hidden="1">#REF!</definedName>
    <definedName name="__x28" localSheetId="14" hidden="1">#REF!</definedName>
    <definedName name="__x28" localSheetId="8" hidden="1">#REF!</definedName>
    <definedName name="__x28" localSheetId="11" hidden="1">#REF!</definedName>
    <definedName name="__x28" localSheetId="13" hidden="1">#REF!</definedName>
    <definedName name="__x28" localSheetId="16" hidden="1">#REF!</definedName>
    <definedName name="__x28" localSheetId="19" hidden="1">#REF!</definedName>
    <definedName name="__x28" localSheetId="12" hidden="1">#REF!</definedName>
    <definedName name="__x28" localSheetId="17" hidden="1">#REF!</definedName>
    <definedName name="__x28" localSheetId="9" hidden="1">#REF!</definedName>
    <definedName name="__x28" localSheetId="10" hidden="1">#REF!</definedName>
    <definedName name="__x28" localSheetId="15" hidden="1">#REF!</definedName>
    <definedName name="__x28" hidden="1">#REF!</definedName>
    <definedName name="__x29" localSheetId="14" hidden="1">#REF!</definedName>
    <definedName name="__x29" localSheetId="8" hidden="1">#REF!</definedName>
    <definedName name="__x29" localSheetId="11" hidden="1">#REF!</definedName>
    <definedName name="__x29" localSheetId="13" hidden="1">#REF!</definedName>
    <definedName name="__x29" localSheetId="16" hidden="1">#REF!</definedName>
    <definedName name="__x29" localSheetId="19" hidden="1">#REF!</definedName>
    <definedName name="__x29" localSheetId="12" hidden="1">#REF!</definedName>
    <definedName name="__x29" localSheetId="17" hidden="1">#REF!</definedName>
    <definedName name="__x29" localSheetId="9" hidden="1">#REF!</definedName>
    <definedName name="__x29" localSheetId="10" hidden="1">#REF!</definedName>
    <definedName name="__x29" localSheetId="15" hidden="1">#REF!</definedName>
    <definedName name="__x29" hidden="1">#REF!</definedName>
    <definedName name="__x32" localSheetId="14" hidden="1">#REF!</definedName>
    <definedName name="__x32" localSheetId="8" hidden="1">#REF!</definedName>
    <definedName name="__x32" localSheetId="11" hidden="1">#REF!</definedName>
    <definedName name="__x32" localSheetId="13" hidden="1">#REF!</definedName>
    <definedName name="__x32" localSheetId="16" hidden="1">#REF!</definedName>
    <definedName name="__x32" localSheetId="19" hidden="1">#REF!</definedName>
    <definedName name="__x32" localSheetId="12" hidden="1">#REF!</definedName>
    <definedName name="__x32" localSheetId="17" hidden="1">#REF!</definedName>
    <definedName name="__x32" localSheetId="9" hidden="1">#REF!</definedName>
    <definedName name="__x32" localSheetId="10" hidden="1">#REF!</definedName>
    <definedName name="__x32" localSheetId="15" hidden="1">#REF!</definedName>
    <definedName name="__x32" hidden="1">#REF!</definedName>
    <definedName name="__x4" localSheetId="14" hidden="1">#REF!</definedName>
    <definedName name="__x4" localSheetId="8" hidden="1">#REF!</definedName>
    <definedName name="__x4" localSheetId="11" hidden="1">#REF!</definedName>
    <definedName name="__x4" localSheetId="13" hidden="1">#REF!</definedName>
    <definedName name="__x4" localSheetId="16" hidden="1">#REF!</definedName>
    <definedName name="__x4" localSheetId="19" hidden="1">#REF!</definedName>
    <definedName name="__x4" localSheetId="12" hidden="1">#REF!</definedName>
    <definedName name="__x4" localSheetId="17" hidden="1">#REF!</definedName>
    <definedName name="__x4" localSheetId="9" hidden="1">#REF!</definedName>
    <definedName name="__x4" localSheetId="10" hidden="1">#REF!</definedName>
    <definedName name="__x4" localSheetId="15" hidden="1">#REF!</definedName>
    <definedName name="__x4" hidden="1">#REF!</definedName>
    <definedName name="__x5" localSheetId="14" hidden="1">#REF!</definedName>
    <definedName name="__x5" localSheetId="8" hidden="1">#REF!</definedName>
    <definedName name="__x5" localSheetId="11" hidden="1">#REF!</definedName>
    <definedName name="__x5" localSheetId="13" hidden="1">#REF!</definedName>
    <definedName name="__x5" localSheetId="16" hidden="1">#REF!</definedName>
    <definedName name="__x5" localSheetId="19" hidden="1">#REF!</definedName>
    <definedName name="__x5" localSheetId="12" hidden="1">#REF!</definedName>
    <definedName name="__x5" localSheetId="17" hidden="1">#REF!</definedName>
    <definedName name="__x5" localSheetId="9" hidden="1">#REF!</definedName>
    <definedName name="__x5" localSheetId="10" hidden="1">#REF!</definedName>
    <definedName name="__x5" localSheetId="15" hidden="1">#REF!</definedName>
    <definedName name="__x5" hidden="1">#REF!</definedName>
    <definedName name="__x6" localSheetId="14" hidden="1">#REF!</definedName>
    <definedName name="__x6" localSheetId="8" hidden="1">#REF!</definedName>
    <definedName name="__x6" localSheetId="11" hidden="1">#REF!</definedName>
    <definedName name="__x6" localSheetId="13" hidden="1">#REF!</definedName>
    <definedName name="__x6" localSheetId="16" hidden="1">#REF!</definedName>
    <definedName name="__x6" localSheetId="19" hidden="1">#REF!</definedName>
    <definedName name="__x6" localSheetId="12" hidden="1">#REF!</definedName>
    <definedName name="__x6" localSheetId="17" hidden="1">#REF!</definedName>
    <definedName name="__x6" localSheetId="9" hidden="1">#REF!</definedName>
    <definedName name="__x6" localSheetId="10" hidden="1">#REF!</definedName>
    <definedName name="__x6" localSheetId="15" hidden="1">#REF!</definedName>
    <definedName name="__x6" hidden="1">#REF!</definedName>
    <definedName name="__x7" localSheetId="14" hidden="1">#REF!</definedName>
    <definedName name="__x7" localSheetId="8" hidden="1">#REF!</definedName>
    <definedName name="__x7" localSheetId="11" hidden="1">#REF!</definedName>
    <definedName name="__x7" localSheetId="13" hidden="1">#REF!</definedName>
    <definedName name="__x7" localSheetId="16" hidden="1">#REF!</definedName>
    <definedName name="__x7" localSheetId="19" hidden="1">#REF!</definedName>
    <definedName name="__x7" localSheetId="12" hidden="1">#REF!</definedName>
    <definedName name="__x7" localSheetId="17" hidden="1">#REF!</definedName>
    <definedName name="__x7" localSheetId="9" hidden="1">#REF!</definedName>
    <definedName name="__x7" localSheetId="10" hidden="1">#REF!</definedName>
    <definedName name="__x7" localSheetId="15" hidden="1">#REF!</definedName>
    <definedName name="__x7" hidden="1">#REF!</definedName>
    <definedName name="__x8" localSheetId="14" hidden="1">#REF!</definedName>
    <definedName name="__x8" localSheetId="8" hidden="1">#REF!</definedName>
    <definedName name="__x8" localSheetId="11" hidden="1">#REF!</definedName>
    <definedName name="__x8" localSheetId="13" hidden="1">#REF!</definedName>
    <definedName name="__x8" localSheetId="16" hidden="1">#REF!</definedName>
    <definedName name="__x8" localSheetId="19" hidden="1">#REF!</definedName>
    <definedName name="__x8" localSheetId="12" hidden="1">#REF!</definedName>
    <definedName name="__x8" localSheetId="17" hidden="1">#REF!</definedName>
    <definedName name="__x8" localSheetId="9" hidden="1">#REF!</definedName>
    <definedName name="__x8" localSheetId="10" hidden="1">#REF!</definedName>
    <definedName name="__x8" localSheetId="15" hidden="1">#REF!</definedName>
    <definedName name="__x8" hidden="1">#REF!</definedName>
    <definedName name="__x9" localSheetId="14" hidden="1">#REF!</definedName>
    <definedName name="__x9" localSheetId="8" hidden="1">#REF!</definedName>
    <definedName name="__x9" localSheetId="11" hidden="1">#REF!</definedName>
    <definedName name="__x9" localSheetId="13" hidden="1">#REF!</definedName>
    <definedName name="__x9" localSheetId="16" hidden="1">#REF!</definedName>
    <definedName name="__x9" localSheetId="19" hidden="1">#REF!</definedName>
    <definedName name="__x9" localSheetId="12" hidden="1">#REF!</definedName>
    <definedName name="__x9" localSheetId="17" hidden="1">#REF!</definedName>
    <definedName name="__x9" localSheetId="9" hidden="1">#REF!</definedName>
    <definedName name="__x9" localSheetId="10" hidden="1">#REF!</definedName>
    <definedName name="__x9" localSheetId="15" hidden="1">#REF!</definedName>
    <definedName name="__x9" hidden="1">#REF!</definedName>
    <definedName name="__xlfn.AVERAGEIF" hidden="1">#NAME?</definedName>
    <definedName name="__xlfn.BAHTTEXT" hidden="1">#NAME?</definedName>
    <definedName name="__xlfn.RTD" hidden="1">#NAME?</definedName>
    <definedName name="_1__123Graph_BGrßfico_10C" localSheetId="14" hidden="1">#REF!</definedName>
    <definedName name="_1__123Graph_BGrßfico_10C" localSheetId="11" hidden="1">#REF!</definedName>
    <definedName name="_1__123Graph_BGrßfico_10C" localSheetId="13" hidden="1">#REF!</definedName>
    <definedName name="_1__123Graph_BGrßfico_10C" localSheetId="16" hidden="1">#REF!</definedName>
    <definedName name="_1__123Graph_BGrßfico_10C" localSheetId="19" hidden="1">#REF!</definedName>
    <definedName name="_1__123Graph_BGrßfico_10C" localSheetId="12" hidden="1">#REF!</definedName>
    <definedName name="_1__123Graph_BGrßfico_10C" localSheetId="17" hidden="1">#REF!</definedName>
    <definedName name="_1__123Graph_BGrßfico_10C" localSheetId="9" hidden="1">#REF!</definedName>
    <definedName name="_1__123Graph_BGrßfico_10C" localSheetId="10" hidden="1">#REF!</definedName>
    <definedName name="_1__123Graph_BGrßfico_10C" localSheetId="15" hidden="1">#REF!</definedName>
    <definedName name="_1__123Graph_BGrßfico_10C" hidden="1">#REF!</definedName>
    <definedName name="_1_0__123Grap" localSheetId="14" hidden="1">#REF!</definedName>
    <definedName name="_1_0__123Grap" localSheetId="11" hidden="1">#REF!</definedName>
    <definedName name="_1_0__123Grap" localSheetId="13" hidden="1">#REF!</definedName>
    <definedName name="_1_0__123Grap" localSheetId="16" hidden="1">#REF!</definedName>
    <definedName name="_1_0__123Grap" localSheetId="19" hidden="1">#REF!</definedName>
    <definedName name="_1_0__123Grap" localSheetId="12" hidden="1">#REF!</definedName>
    <definedName name="_1_0__123Grap" localSheetId="17" hidden="1">#REF!</definedName>
    <definedName name="_1_0__123Grap" localSheetId="9" hidden="1">#REF!</definedName>
    <definedName name="_1_0__123Grap" localSheetId="10" hidden="1">#REF!</definedName>
    <definedName name="_1_0__123Grap" localSheetId="15" hidden="1">#REF!</definedName>
    <definedName name="_1_0__123Grap" hidden="1">#REF!</definedName>
    <definedName name="_1_123Grap" localSheetId="14" hidden="1">#REF!</definedName>
    <definedName name="_1_123Grap" localSheetId="11" hidden="1">#REF!</definedName>
    <definedName name="_1_123Grap" localSheetId="13" hidden="1">#REF!</definedName>
    <definedName name="_1_123Grap" localSheetId="16" hidden="1">#REF!</definedName>
    <definedName name="_1_123Grap" localSheetId="19" hidden="1">#REF!</definedName>
    <definedName name="_1_123Grap" localSheetId="12" hidden="1">#REF!</definedName>
    <definedName name="_1_123Grap" localSheetId="17" hidden="1">#REF!</definedName>
    <definedName name="_1_123Grap" localSheetId="9" hidden="1">#REF!</definedName>
    <definedName name="_1_123Grap" localSheetId="10" hidden="1">#REF!</definedName>
    <definedName name="_1_123Grap" localSheetId="15" hidden="1">#REF!</definedName>
    <definedName name="_1_123Grap" hidden="1">#REF!</definedName>
    <definedName name="_11_123Grap" localSheetId="14" hidden="1">#REF!</definedName>
    <definedName name="_11_123Grap" localSheetId="11" hidden="1">#REF!</definedName>
    <definedName name="_11_123Grap" localSheetId="13" hidden="1">#REF!</definedName>
    <definedName name="_11_123Grap" localSheetId="16" hidden="1">#REF!</definedName>
    <definedName name="_11_123Grap" localSheetId="19" hidden="1">#REF!</definedName>
    <definedName name="_11_123Grap" localSheetId="12" hidden="1">#REF!</definedName>
    <definedName name="_11_123Grap" localSheetId="17" hidden="1">#REF!</definedName>
    <definedName name="_11_123Grap" localSheetId="9" hidden="1">#REF!</definedName>
    <definedName name="_11_123Grap" localSheetId="10" hidden="1">#REF!</definedName>
    <definedName name="_11_123Grap" localSheetId="15" hidden="1">#REF!</definedName>
    <definedName name="_11_123Grap" hidden="1">#REF!</definedName>
    <definedName name="_1830201" hidden="1">#N/A</definedName>
    <definedName name="_1Excel_BuiltIn_Print_Area_7_1" localSheetId="14">#REF!</definedName>
    <definedName name="_1Excel_BuiltIn_Print_Area_7_1" localSheetId="11">#REF!</definedName>
    <definedName name="_1Excel_BuiltIn_Print_Area_7_1" localSheetId="13">#REF!</definedName>
    <definedName name="_1Excel_BuiltIn_Print_Area_7_1" localSheetId="16">#REF!</definedName>
    <definedName name="_1Excel_BuiltIn_Print_Area_7_1" localSheetId="19">#REF!</definedName>
    <definedName name="_1Excel_BuiltIn_Print_Area_7_1" localSheetId="12">#REF!</definedName>
    <definedName name="_1Excel_BuiltIn_Print_Area_7_1" localSheetId="17">#REF!</definedName>
    <definedName name="_1Excel_BuiltIn_Print_Area_7_1" localSheetId="9">#REF!</definedName>
    <definedName name="_1Excel_BuiltIn_Print_Area_7_1" localSheetId="10">#REF!</definedName>
    <definedName name="_1Excel_BuiltIn_Print_Area_7_1" localSheetId="15">#REF!</definedName>
    <definedName name="_1Excel_BuiltIn_Print_Area_7_1">#REF!</definedName>
    <definedName name="_2_0__123Grap" localSheetId="14" hidden="1">#REF!</definedName>
    <definedName name="_2_0__123Grap" localSheetId="11" hidden="1">#REF!</definedName>
    <definedName name="_2_0__123Grap" localSheetId="13" hidden="1">#REF!</definedName>
    <definedName name="_2_0__123Grap" localSheetId="16" hidden="1">#REF!</definedName>
    <definedName name="_2_0__123Grap" localSheetId="19" hidden="1">#REF!</definedName>
    <definedName name="_2_0__123Grap" localSheetId="12" hidden="1">#REF!</definedName>
    <definedName name="_2_0__123Grap" localSheetId="17" hidden="1">#REF!</definedName>
    <definedName name="_2_0__123Grap" localSheetId="9" hidden="1">#REF!</definedName>
    <definedName name="_2_0__123Grap" localSheetId="10" hidden="1">#REF!</definedName>
    <definedName name="_2_0__123Grap" localSheetId="15" hidden="1">#REF!</definedName>
    <definedName name="_2_0__123Grap" hidden="1">#REF!</definedName>
    <definedName name="_22_0__123Grap" localSheetId="14" hidden="1">#REF!</definedName>
    <definedName name="_22_0__123Grap" localSheetId="11" hidden="1">#REF!</definedName>
    <definedName name="_22_0__123Grap" localSheetId="13" hidden="1">#REF!</definedName>
    <definedName name="_22_0__123Grap" localSheetId="16" hidden="1">#REF!</definedName>
    <definedName name="_22_0__123Grap" localSheetId="19" hidden="1">#REF!</definedName>
    <definedName name="_22_0__123Grap" localSheetId="12" hidden="1">#REF!</definedName>
    <definedName name="_22_0__123Grap" localSheetId="17" hidden="1">#REF!</definedName>
    <definedName name="_22_0__123Grap" localSheetId="9" hidden="1">#REF!</definedName>
    <definedName name="_22_0__123Grap" localSheetId="10" hidden="1">#REF!</definedName>
    <definedName name="_22_0__123Grap" localSheetId="15" hidden="1">#REF!</definedName>
    <definedName name="_22_0__123Grap" hidden="1">#REF!</definedName>
    <definedName name="_2Excel_BuiltIn_Print_Area_8_1" localSheetId="14">#REF!</definedName>
    <definedName name="_2Excel_BuiltIn_Print_Area_8_1" localSheetId="11">#REF!</definedName>
    <definedName name="_2Excel_BuiltIn_Print_Area_8_1" localSheetId="13">#REF!</definedName>
    <definedName name="_2Excel_BuiltIn_Print_Area_8_1" localSheetId="16">#REF!</definedName>
    <definedName name="_2Excel_BuiltIn_Print_Area_8_1" localSheetId="19">#REF!</definedName>
    <definedName name="_2Excel_BuiltIn_Print_Area_8_1" localSheetId="12">#REF!</definedName>
    <definedName name="_2Excel_BuiltIn_Print_Area_8_1" localSheetId="17">#REF!</definedName>
    <definedName name="_2Excel_BuiltIn_Print_Area_8_1" localSheetId="9">#REF!</definedName>
    <definedName name="_2Excel_BuiltIn_Print_Area_8_1" localSheetId="10">#REF!</definedName>
    <definedName name="_2Excel_BuiltIn_Print_Area_8_1" localSheetId="15">#REF!</definedName>
    <definedName name="_2Excel_BuiltIn_Print_Area_8_1">#REF!</definedName>
    <definedName name="_3_0__123Grap" localSheetId="14" hidden="1">#REF!</definedName>
    <definedName name="_3_0__123Grap" localSheetId="11" hidden="1">#REF!</definedName>
    <definedName name="_3_0__123Grap" localSheetId="13" hidden="1">#REF!</definedName>
    <definedName name="_3_0__123Grap" localSheetId="16" hidden="1">#REF!</definedName>
    <definedName name="_3_0__123Grap" localSheetId="19" hidden="1">#REF!</definedName>
    <definedName name="_3_0__123Grap" localSheetId="12" hidden="1">#REF!</definedName>
    <definedName name="_3_0__123Grap" localSheetId="17" hidden="1">#REF!</definedName>
    <definedName name="_3_0__123Grap" localSheetId="9" hidden="1">#REF!</definedName>
    <definedName name="_3_0__123Grap" localSheetId="10" hidden="1">#REF!</definedName>
    <definedName name="_3_0__123Grap" localSheetId="15" hidden="1">#REF!</definedName>
    <definedName name="_3_0__123Grap" hidden="1">#REF!</definedName>
    <definedName name="_3Excel_BuiltIn_Print_Titles_1_1" localSheetId="14">#REF!</definedName>
    <definedName name="_3Excel_BuiltIn_Print_Titles_1_1" localSheetId="11">#REF!</definedName>
    <definedName name="_3Excel_BuiltIn_Print_Titles_1_1" localSheetId="13">#REF!</definedName>
    <definedName name="_3Excel_BuiltIn_Print_Titles_1_1" localSheetId="16">#REF!</definedName>
    <definedName name="_3Excel_BuiltIn_Print_Titles_1_1" localSheetId="19">#REF!</definedName>
    <definedName name="_3Excel_BuiltIn_Print_Titles_1_1" localSheetId="12">#REF!</definedName>
    <definedName name="_3Excel_BuiltIn_Print_Titles_1_1" localSheetId="17">#REF!</definedName>
    <definedName name="_3Excel_BuiltIn_Print_Titles_1_1" localSheetId="9">#REF!</definedName>
    <definedName name="_3Excel_BuiltIn_Print_Titles_1_1" localSheetId="10">#REF!</definedName>
    <definedName name="_3Excel_BuiltIn_Print_Titles_1_1" localSheetId="15">#REF!</definedName>
    <definedName name="_3Excel_BuiltIn_Print_Titles_1_1">#REF!</definedName>
    <definedName name="_br4" localSheetId="14">#REF!</definedName>
    <definedName name="_br4" localSheetId="8">#REF!</definedName>
    <definedName name="_br4" localSheetId="11">#REF!</definedName>
    <definedName name="_br4" localSheetId="13">#REF!</definedName>
    <definedName name="_br4" localSheetId="16">#REF!</definedName>
    <definedName name="_br4" localSheetId="19">#REF!</definedName>
    <definedName name="_br4" localSheetId="12">#REF!</definedName>
    <definedName name="_br4" localSheetId="17">#REF!</definedName>
    <definedName name="_br4" localSheetId="9">#REF!</definedName>
    <definedName name="_br4" localSheetId="10">#REF!</definedName>
    <definedName name="_br4" localSheetId="15">#REF!</definedName>
    <definedName name="_br4">#REF!</definedName>
    <definedName name="_Fill" hidden="1">#REF!</definedName>
    <definedName name="_Filll" localSheetId="14" hidden="1">#REF!</definedName>
    <definedName name="_Filll" localSheetId="11" hidden="1">#REF!</definedName>
    <definedName name="_Filll" localSheetId="13" hidden="1">#REF!</definedName>
    <definedName name="_Filll" localSheetId="16" hidden="1">#REF!</definedName>
    <definedName name="_Filll" localSheetId="19" hidden="1">#REF!</definedName>
    <definedName name="_Filll" localSheetId="12" hidden="1">#REF!</definedName>
    <definedName name="_Filll" localSheetId="17" hidden="1">#REF!</definedName>
    <definedName name="_Filll" localSheetId="9" hidden="1">#REF!</definedName>
    <definedName name="_Filll" localSheetId="10" hidden="1">#REF!</definedName>
    <definedName name="_Filll" localSheetId="15" hidden="1">#REF!</definedName>
    <definedName name="_Filll" hidden="1">#REF!</definedName>
    <definedName name="_xlnm._FilterDatabase" localSheetId="14" hidden="1">ADM!$J$16:$J$29</definedName>
    <definedName name="_xlnm._FilterDatabase" localSheetId="27" hidden="1">COMPOSIÇÕES!$B$1:$B$13545</definedName>
    <definedName name="_xlnm._FilterDatabase" localSheetId="3" hidden="1">CRONOGRAMA!$A$8:$B$585</definedName>
    <definedName name="_xlnm._FilterDatabase" localSheetId="1" hidden="1">'CURVA ABC'!$B$6:$C$22</definedName>
    <definedName name="_xlnm._FilterDatabase" localSheetId="11" hidden="1">DESMONTE!$J$16:$J$21</definedName>
    <definedName name="_xlnm._FilterDatabase" localSheetId="13" hidden="1">DRENO!$J$16:$J$21</definedName>
    <definedName name="_xlnm._FilterDatabase" localSheetId="21" hidden="1">EQUIPAMENTOS!$A$2:$O$306</definedName>
    <definedName name="_xlnm._FilterDatabase" localSheetId="16" hidden="1">LAB!$J$16:$J$19</definedName>
    <definedName name="_xlnm._FilterDatabase" localSheetId="20" hidden="1">'MÃO DE OBRA'!$A$2:$F$501</definedName>
    <definedName name="_xlnm._FilterDatabase" localSheetId="22" hidden="1">MATERIAIS!$A$2:$F$104</definedName>
    <definedName name="_xlnm._FilterDatabase" localSheetId="19" hidden="1">MEC!$J$16:$J$27</definedName>
    <definedName name="_xlnm._FilterDatabase" localSheetId="18" hidden="1">MOB!$B$14:$BF$23</definedName>
    <definedName name="_xlnm._FilterDatabase" localSheetId="12" hidden="1">PAV!$J$16:$J$27</definedName>
    <definedName name="_xlnm._FilterDatabase" localSheetId="4" hidden="1">PLANEJAMENTO!$B$6:$C$59</definedName>
    <definedName name="_xlnm._FilterDatabase" localSheetId="17" hidden="1">QSMS!$J$16:$J$20</definedName>
    <definedName name="_xlnm._FilterDatabase" localSheetId="9" hidden="1">SUPRESSÃO!$J$16:$J$20</definedName>
    <definedName name="_xlnm._FilterDatabase" localSheetId="10" hidden="1">TERRAPLENAGEM!$J$16:$J$18</definedName>
    <definedName name="_xlnm._FilterDatabase" localSheetId="15" hidden="1">TOP!$J$16:$J$19</definedName>
    <definedName name="_xlnm._FilterDatabase" hidden="1">#REF!</definedName>
    <definedName name="_I" localSheetId="14">#REF!</definedName>
    <definedName name="_I" localSheetId="11">#REF!</definedName>
    <definedName name="_I" localSheetId="13">#REF!</definedName>
    <definedName name="_I" localSheetId="16">#REF!</definedName>
    <definedName name="_I" localSheetId="19">#REF!</definedName>
    <definedName name="_I" localSheetId="12">#REF!</definedName>
    <definedName name="_I" localSheetId="17">#REF!</definedName>
    <definedName name="_I" localSheetId="9">#REF!</definedName>
    <definedName name="_I" localSheetId="10">#REF!</definedName>
    <definedName name="_I" localSheetId="15">#REF!</definedName>
    <definedName name="_I">#REF!</definedName>
    <definedName name="_Key1" localSheetId="14" hidden="1">#REF!</definedName>
    <definedName name="_Key1" localSheetId="11" hidden="1">#REF!</definedName>
    <definedName name="_Key1" localSheetId="13" hidden="1">#REF!</definedName>
    <definedName name="_Key1" localSheetId="16" hidden="1">#REF!</definedName>
    <definedName name="_Key1" localSheetId="19" hidden="1">#REF!</definedName>
    <definedName name="_Key1" localSheetId="12" hidden="1">#REF!</definedName>
    <definedName name="_Key1" localSheetId="17" hidden="1">#REF!</definedName>
    <definedName name="_Key1" localSheetId="9" hidden="1">#REF!</definedName>
    <definedName name="_Key1" localSheetId="10" hidden="1">#REF!</definedName>
    <definedName name="_Key1" localSheetId="15" hidden="1">#REF!</definedName>
    <definedName name="_Key1" hidden="1">#REF!</definedName>
    <definedName name="_Key2" localSheetId="14" hidden="1">#REF!</definedName>
    <definedName name="_Key2" localSheetId="11" hidden="1">#REF!</definedName>
    <definedName name="_Key2" localSheetId="13" hidden="1">#REF!</definedName>
    <definedName name="_Key2" localSheetId="16" hidden="1">#REF!</definedName>
    <definedName name="_Key2" localSheetId="19" hidden="1">#REF!</definedName>
    <definedName name="_Key2" localSheetId="12" hidden="1">#REF!</definedName>
    <definedName name="_Key2" localSheetId="17" hidden="1">#REF!</definedName>
    <definedName name="_Key2" localSheetId="9" hidden="1">#REF!</definedName>
    <definedName name="_Key2" localSheetId="10" hidden="1">#REF!</definedName>
    <definedName name="_Key2" localSheetId="15" hidden="1">#REF!</definedName>
    <definedName name="_Key2" hidden="1">#REF!</definedName>
    <definedName name="_la4" localSheetId="14" hidden="1">#REF!</definedName>
    <definedName name="_la4" localSheetId="8" hidden="1">#REF!</definedName>
    <definedName name="_la4" localSheetId="11" hidden="1">#REF!</definedName>
    <definedName name="_la4" localSheetId="13" hidden="1">#REF!</definedName>
    <definedName name="_la4" localSheetId="16" hidden="1">#REF!</definedName>
    <definedName name="_la4" localSheetId="19" hidden="1">#REF!</definedName>
    <definedName name="_la4" localSheetId="12" hidden="1">#REF!</definedName>
    <definedName name="_la4" localSheetId="17" hidden="1">#REF!</definedName>
    <definedName name="_la4" localSheetId="9" hidden="1">#REF!</definedName>
    <definedName name="_la4" localSheetId="10" hidden="1">#REF!</definedName>
    <definedName name="_la4" localSheetId="15" hidden="1">#REF!</definedName>
    <definedName name="_la4" hidden="1">#REF!</definedName>
    <definedName name="_la5" localSheetId="14" hidden="1">#REF!</definedName>
    <definedName name="_la5" localSheetId="8" hidden="1">#REF!</definedName>
    <definedName name="_la5" localSheetId="11" hidden="1">#REF!</definedName>
    <definedName name="_la5" localSheetId="13" hidden="1">#REF!</definedName>
    <definedName name="_la5" localSheetId="16" hidden="1">#REF!</definedName>
    <definedName name="_la5" localSheetId="19" hidden="1">#REF!</definedName>
    <definedName name="_la5" localSheetId="12" hidden="1">#REF!</definedName>
    <definedName name="_la5" localSheetId="17" hidden="1">#REF!</definedName>
    <definedName name="_la5" localSheetId="9" hidden="1">#REF!</definedName>
    <definedName name="_la5" localSheetId="10" hidden="1">#REF!</definedName>
    <definedName name="_la5" localSheetId="15" hidden="1">#REF!</definedName>
    <definedName name="_la5" hidden="1">#REF!</definedName>
    <definedName name="_la6" localSheetId="14" hidden="1">#REF!</definedName>
    <definedName name="_la6" localSheetId="8" hidden="1">#REF!</definedName>
    <definedName name="_la6" localSheetId="11" hidden="1">#REF!</definedName>
    <definedName name="_la6" localSheetId="13" hidden="1">#REF!</definedName>
    <definedName name="_la6" localSheetId="16" hidden="1">#REF!</definedName>
    <definedName name="_la6" localSheetId="19" hidden="1">#REF!</definedName>
    <definedName name="_la6" localSheetId="12" hidden="1">#REF!</definedName>
    <definedName name="_la6" localSheetId="17" hidden="1">#REF!</definedName>
    <definedName name="_la6" localSheetId="9" hidden="1">#REF!</definedName>
    <definedName name="_la6" localSheetId="10" hidden="1">#REF!</definedName>
    <definedName name="_la6" localSheetId="15" hidden="1">#REF!</definedName>
    <definedName name="_la6" hidden="1">#REF!</definedName>
    <definedName name="_la7" localSheetId="14" hidden="1">#REF!</definedName>
    <definedName name="_la7" localSheetId="8" hidden="1">#REF!</definedName>
    <definedName name="_la7" localSheetId="11" hidden="1">#REF!</definedName>
    <definedName name="_la7" localSheetId="13" hidden="1">#REF!</definedName>
    <definedName name="_la7" localSheetId="16" hidden="1">#REF!</definedName>
    <definedName name="_la7" localSheetId="19" hidden="1">#REF!</definedName>
    <definedName name="_la7" localSheetId="12" hidden="1">#REF!</definedName>
    <definedName name="_la7" localSheetId="17" hidden="1">#REF!</definedName>
    <definedName name="_la7" localSheetId="9" hidden="1">#REF!</definedName>
    <definedName name="_la7" localSheetId="10" hidden="1">#REF!</definedName>
    <definedName name="_la7" localSheetId="15" hidden="1">#REF!</definedName>
    <definedName name="_la7" hidden="1">#REF!</definedName>
    <definedName name="_la8" localSheetId="14" hidden="1">#REF!</definedName>
    <definedName name="_la8" localSheetId="8" hidden="1">#REF!</definedName>
    <definedName name="_la8" localSheetId="11" hidden="1">#REF!</definedName>
    <definedName name="_la8" localSheetId="13" hidden="1">#REF!</definedName>
    <definedName name="_la8" localSheetId="16" hidden="1">#REF!</definedName>
    <definedName name="_la8" localSheetId="19" hidden="1">#REF!</definedName>
    <definedName name="_la8" localSheetId="12" hidden="1">#REF!</definedName>
    <definedName name="_la8" localSheetId="17" hidden="1">#REF!</definedName>
    <definedName name="_la8" localSheetId="9" hidden="1">#REF!</definedName>
    <definedName name="_la8" localSheetId="10" hidden="1">#REF!</definedName>
    <definedName name="_la8" localSheetId="15" hidden="1">#REF!</definedName>
    <definedName name="_la8" hidden="1">#REF!</definedName>
    <definedName name="_la9" localSheetId="14" hidden="1">#REF!</definedName>
    <definedName name="_la9" localSheetId="8" hidden="1">#REF!</definedName>
    <definedName name="_la9" localSheetId="11" hidden="1">#REF!</definedName>
    <definedName name="_la9" localSheetId="13" hidden="1">#REF!</definedName>
    <definedName name="_la9" localSheetId="16" hidden="1">#REF!</definedName>
    <definedName name="_la9" localSheetId="19" hidden="1">#REF!</definedName>
    <definedName name="_la9" localSheetId="12" hidden="1">#REF!</definedName>
    <definedName name="_la9" localSheetId="17" hidden="1">#REF!</definedName>
    <definedName name="_la9" localSheetId="9" hidden="1">#REF!</definedName>
    <definedName name="_la9" localSheetId="10" hidden="1">#REF!</definedName>
    <definedName name="_la9" localSheetId="15" hidden="1">#REF!</definedName>
    <definedName name="_la9" hidden="1">#REF!</definedName>
    <definedName name="_lb1" localSheetId="14" hidden="1">#REF!</definedName>
    <definedName name="_lb1" localSheetId="8" hidden="1">#REF!</definedName>
    <definedName name="_lb1" localSheetId="11" hidden="1">#REF!</definedName>
    <definedName name="_lb1" localSheetId="13" hidden="1">#REF!</definedName>
    <definedName name="_lb1" localSheetId="16" hidden="1">#REF!</definedName>
    <definedName name="_lb1" localSheetId="19" hidden="1">#REF!</definedName>
    <definedName name="_lb1" localSheetId="12" hidden="1">#REF!</definedName>
    <definedName name="_lb1" localSheetId="17" hidden="1">#REF!</definedName>
    <definedName name="_lb1" localSheetId="9" hidden="1">#REF!</definedName>
    <definedName name="_lb1" localSheetId="10" hidden="1">#REF!</definedName>
    <definedName name="_lb1" localSheetId="15" hidden="1">#REF!</definedName>
    <definedName name="_lb1" hidden="1">#REF!</definedName>
    <definedName name="_lb10" localSheetId="14" hidden="1">#REF!</definedName>
    <definedName name="_lb10" localSheetId="8" hidden="1">#REF!</definedName>
    <definedName name="_lb10" localSheetId="11" hidden="1">#REF!</definedName>
    <definedName name="_lb10" localSheetId="13" hidden="1">#REF!</definedName>
    <definedName name="_lb10" localSheetId="16" hidden="1">#REF!</definedName>
    <definedName name="_lb10" localSheetId="19" hidden="1">#REF!</definedName>
    <definedName name="_lb10" localSheetId="12" hidden="1">#REF!</definedName>
    <definedName name="_lb10" localSheetId="17" hidden="1">#REF!</definedName>
    <definedName name="_lb10" localSheetId="9" hidden="1">#REF!</definedName>
    <definedName name="_lb10" localSheetId="10" hidden="1">#REF!</definedName>
    <definedName name="_lb10" localSheetId="15" hidden="1">#REF!</definedName>
    <definedName name="_lb10" hidden="1">#REF!</definedName>
    <definedName name="_lb11" localSheetId="14" hidden="1">#REF!</definedName>
    <definedName name="_lb11" localSheetId="8" hidden="1">#REF!</definedName>
    <definedName name="_lb11" localSheetId="11" hidden="1">#REF!</definedName>
    <definedName name="_lb11" localSheetId="13" hidden="1">#REF!</definedName>
    <definedName name="_lb11" localSheetId="16" hidden="1">#REF!</definedName>
    <definedName name="_lb11" localSheetId="19" hidden="1">#REF!</definedName>
    <definedName name="_lb11" localSheetId="12" hidden="1">#REF!</definedName>
    <definedName name="_lb11" localSheetId="17" hidden="1">#REF!</definedName>
    <definedName name="_lb11" localSheetId="9" hidden="1">#REF!</definedName>
    <definedName name="_lb11" localSheetId="10" hidden="1">#REF!</definedName>
    <definedName name="_lb11" localSheetId="15" hidden="1">#REF!</definedName>
    <definedName name="_lb11" hidden="1">#REF!</definedName>
    <definedName name="_lb12" localSheetId="14" hidden="1">#REF!</definedName>
    <definedName name="_lb12" localSheetId="8" hidden="1">#REF!</definedName>
    <definedName name="_lb12" localSheetId="11" hidden="1">#REF!</definedName>
    <definedName name="_lb12" localSheetId="13" hidden="1">#REF!</definedName>
    <definedName name="_lb12" localSheetId="16" hidden="1">#REF!</definedName>
    <definedName name="_lb12" localSheetId="19" hidden="1">#REF!</definedName>
    <definedName name="_lb12" localSheetId="12" hidden="1">#REF!</definedName>
    <definedName name="_lb12" localSheetId="17" hidden="1">#REF!</definedName>
    <definedName name="_lb12" localSheetId="9" hidden="1">#REF!</definedName>
    <definedName name="_lb12" localSheetId="10" hidden="1">#REF!</definedName>
    <definedName name="_lb12" localSheetId="15" hidden="1">#REF!</definedName>
    <definedName name="_lb12" hidden="1">#REF!</definedName>
    <definedName name="_lb13" localSheetId="14" hidden="1">#REF!</definedName>
    <definedName name="_lb13" localSheetId="8" hidden="1">#REF!</definedName>
    <definedName name="_lb13" localSheetId="11" hidden="1">#REF!</definedName>
    <definedName name="_lb13" localSheetId="13" hidden="1">#REF!</definedName>
    <definedName name="_lb13" localSheetId="16" hidden="1">#REF!</definedName>
    <definedName name="_lb13" localSheetId="19" hidden="1">#REF!</definedName>
    <definedName name="_lb13" localSheetId="12" hidden="1">#REF!</definedName>
    <definedName name="_lb13" localSheetId="17" hidden="1">#REF!</definedName>
    <definedName name="_lb13" localSheetId="9" hidden="1">#REF!</definedName>
    <definedName name="_lb13" localSheetId="10" hidden="1">#REF!</definedName>
    <definedName name="_lb13" localSheetId="15" hidden="1">#REF!</definedName>
    <definedName name="_lb13" hidden="1">#REF!</definedName>
    <definedName name="_lb14" localSheetId="14" hidden="1">#REF!</definedName>
    <definedName name="_lb14" localSheetId="8" hidden="1">#REF!</definedName>
    <definedName name="_lb14" localSheetId="11" hidden="1">#REF!</definedName>
    <definedName name="_lb14" localSheetId="13" hidden="1">#REF!</definedName>
    <definedName name="_lb14" localSheetId="16" hidden="1">#REF!</definedName>
    <definedName name="_lb14" localSheetId="19" hidden="1">#REF!</definedName>
    <definedName name="_lb14" localSheetId="12" hidden="1">#REF!</definedName>
    <definedName name="_lb14" localSheetId="17" hidden="1">#REF!</definedName>
    <definedName name="_lb14" localSheetId="9" hidden="1">#REF!</definedName>
    <definedName name="_lb14" localSheetId="10" hidden="1">#REF!</definedName>
    <definedName name="_lb14" localSheetId="15" hidden="1">#REF!</definedName>
    <definedName name="_lb14" hidden="1">#REF!</definedName>
    <definedName name="_lb15" localSheetId="14" hidden="1">#REF!</definedName>
    <definedName name="_lb15" localSheetId="8" hidden="1">#REF!</definedName>
    <definedName name="_lb15" localSheetId="11" hidden="1">#REF!</definedName>
    <definedName name="_lb15" localSheetId="13" hidden="1">#REF!</definedName>
    <definedName name="_lb15" localSheetId="16" hidden="1">#REF!</definedName>
    <definedName name="_lb15" localSheetId="19" hidden="1">#REF!</definedName>
    <definedName name="_lb15" localSheetId="12" hidden="1">#REF!</definedName>
    <definedName name="_lb15" localSheetId="17" hidden="1">#REF!</definedName>
    <definedName name="_lb15" localSheetId="9" hidden="1">#REF!</definedName>
    <definedName name="_lb15" localSheetId="10" hidden="1">#REF!</definedName>
    <definedName name="_lb15" localSheetId="15" hidden="1">#REF!</definedName>
    <definedName name="_lb15" hidden="1">#REF!</definedName>
    <definedName name="_lb16" localSheetId="14" hidden="1">#REF!</definedName>
    <definedName name="_lb16" localSheetId="8" hidden="1">#REF!</definedName>
    <definedName name="_lb16" localSheetId="11" hidden="1">#REF!</definedName>
    <definedName name="_lb16" localSheetId="13" hidden="1">#REF!</definedName>
    <definedName name="_lb16" localSheetId="16" hidden="1">#REF!</definedName>
    <definedName name="_lb16" localSheetId="19" hidden="1">#REF!</definedName>
    <definedName name="_lb16" localSheetId="12" hidden="1">#REF!</definedName>
    <definedName name="_lb16" localSheetId="17" hidden="1">#REF!</definedName>
    <definedName name="_lb16" localSheetId="9" hidden="1">#REF!</definedName>
    <definedName name="_lb16" localSheetId="10" hidden="1">#REF!</definedName>
    <definedName name="_lb16" localSheetId="15" hidden="1">#REF!</definedName>
    <definedName name="_lb16" hidden="1">#REF!</definedName>
    <definedName name="_lb17" localSheetId="14" hidden="1">#REF!</definedName>
    <definedName name="_lb17" localSheetId="8" hidden="1">#REF!</definedName>
    <definedName name="_lb17" localSheetId="11" hidden="1">#REF!</definedName>
    <definedName name="_lb17" localSheetId="13" hidden="1">#REF!</definedName>
    <definedName name="_lb17" localSheetId="16" hidden="1">#REF!</definedName>
    <definedName name="_lb17" localSheetId="19" hidden="1">#REF!</definedName>
    <definedName name="_lb17" localSheetId="12" hidden="1">#REF!</definedName>
    <definedName name="_lb17" localSheetId="17" hidden="1">#REF!</definedName>
    <definedName name="_lb17" localSheetId="9" hidden="1">#REF!</definedName>
    <definedName name="_lb17" localSheetId="10" hidden="1">#REF!</definedName>
    <definedName name="_lb17" localSheetId="15" hidden="1">#REF!</definedName>
    <definedName name="_lb17" hidden="1">#REF!</definedName>
    <definedName name="_lb18" localSheetId="14" hidden="1">#REF!</definedName>
    <definedName name="_lb18" localSheetId="8" hidden="1">#REF!</definedName>
    <definedName name="_lb18" localSheetId="11" hidden="1">#REF!</definedName>
    <definedName name="_lb18" localSheetId="13" hidden="1">#REF!</definedName>
    <definedName name="_lb18" localSheetId="16" hidden="1">#REF!</definedName>
    <definedName name="_lb18" localSheetId="19" hidden="1">#REF!</definedName>
    <definedName name="_lb18" localSheetId="12" hidden="1">#REF!</definedName>
    <definedName name="_lb18" localSheetId="17" hidden="1">#REF!</definedName>
    <definedName name="_lb18" localSheetId="9" hidden="1">#REF!</definedName>
    <definedName name="_lb18" localSheetId="10" hidden="1">#REF!</definedName>
    <definedName name="_lb18" localSheetId="15" hidden="1">#REF!</definedName>
    <definedName name="_lb18" hidden="1">#REF!</definedName>
    <definedName name="_lb19" localSheetId="14" hidden="1">#REF!</definedName>
    <definedName name="_lb19" localSheetId="8" hidden="1">#REF!</definedName>
    <definedName name="_lb19" localSheetId="11" hidden="1">#REF!</definedName>
    <definedName name="_lb19" localSheetId="13" hidden="1">#REF!</definedName>
    <definedName name="_lb19" localSheetId="16" hidden="1">#REF!</definedName>
    <definedName name="_lb19" localSheetId="19" hidden="1">#REF!</definedName>
    <definedName name="_lb19" localSheetId="12" hidden="1">#REF!</definedName>
    <definedName name="_lb19" localSheetId="17" hidden="1">#REF!</definedName>
    <definedName name="_lb19" localSheetId="9" hidden="1">#REF!</definedName>
    <definedName name="_lb19" localSheetId="10" hidden="1">#REF!</definedName>
    <definedName name="_lb19" localSheetId="15" hidden="1">#REF!</definedName>
    <definedName name="_lb19" hidden="1">#REF!</definedName>
    <definedName name="_lb2" localSheetId="14" hidden="1">#REF!</definedName>
    <definedName name="_lb2" localSheetId="8" hidden="1">#REF!</definedName>
    <definedName name="_lb2" localSheetId="11" hidden="1">#REF!</definedName>
    <definedName name="_lb2" localSheetId="13" hidden="1">#REF!</definedName>
    <definedName name="_lb2" localSheetId="16" hidden="1">#REF!</definedName>
    <definedName name="_lb2" localSheetId="19" hidden="1">#REF!</definedName>
    <definedName name="_lb2" localSheetId="12" hidden="1">#REF!</definedName>
    <definedName name="_lb2" localSheetId="17" hidden="1">#REF!</definedName>
    <definedName name="_lb2" localSheetId="9" hidden="1">#REF!</definedName>
    <definedName name="_lb2" localSheetId="10" hidden="1">#REF!</definedName>
    <definedName name="_lb2" localSheetId="15" hidden="1">#REF!</definedName>
    <definedName name="_lb2" hidden="1">#REF!</definedName>
    <definedName name="_lb20" localSheetId="14" hidden="1">#REF!</definedName>
    <definedName name="_lb20" localSheetId="8" hidden="1">#REF!</definedName>
    <definedName name="_lb20" localSheetId="11" hidden="1">#REF!</definedName>
    <definedName name="_lb20" localSheetId="13" hidden="1">#REF!</definedName>
    <definedName name="_lb20" localSheetId="16" hidden="1">#REF!</definedName>
    <definedName name="_lb20" localSheetId="19" hidden="1">#REF!</definedName>
    <definedName name="_lb20" localSheetId="12" hidden="1">#REF!</definedName>
    <definedName name="_lb20" localSheetId="17" hidden="1">#REF!</definedName>
    <definedName name="_lb20" localSheetId="9" hidden="1">#REF!</definedName>
    <definedName name="_lb20" localSheetId="10" hidden="1">#REF!</definedName>
    <definedName name="_lb20" localSheetId="15" hidden="1">#REF!</definedName>
    <definedName name="_lb20" hidden="1">#REF!</definedName>
    <definedName name="_lb21" localSheetId="14" hidden="1">#REF!</definedName>
    <definedName name="_lb21" localSheetId="8" hidden="1">#REF!</definedName>
    <definedName name="_lb21" localSheetId="11" hidden="1">#REF!</definedName>
    <definedName name="_lb21" localSheetId="13" hidden="1">#REF!</definedName>
    <definedName name="_lb21" localSheetId="16" hidden="1">#REF!</definedName>
    <definedName name="_lb21" localSheetId="19" hidden="1">#REF!</definedName>
    <definedName name="_lb21" localSheetId="12" hidden="1">#REF!</definedName>
    <definedName name="_lb21" localSheetId="17" hidden="1">#REF!</definedName>
    <definedName name="_lb21" localSheetId="9" hidden="1">#REF!</definedName>
    <definedName name="_lb21" localSheetId="10" hidden="1">#REF!</definedName>
    <definedName name="_lb21" localSheetId="15" hidden="1">#REF!</definedName>
    <definedName name="_lb21" hidden="1">#REF!</definedName>
    <definedName name="_lb22" localSheetId="14" hidden="1">#REF!</definedName>
    <definedName name="_lb22" localSheetId="8" hidden="1">#REF!</definedName>
    <definedName name="_lb22" localSheetId="11" hidden="1">#REF!</definedName>
    <definedName name="_lb22" localSheetId="13" hidden="1">#REF!</definedName>
    <definedName name="_lb22" localSheetId="16" hidden="1">#REF!</definedName>
    <definedName name="_lb22" localSheetId="19" hidden="1">#REF!</definedName>
    <definedName name="_lb22" localSheetId="12" hidden="1">#REF!</definedName>
    <definedName name="_lb22" localSheetId="17" hidden="1">#REF!</definedName>
    <definedName name="_lb22" localSheetId="9" hidden="1">#REF!</definedName>
    <definedName name="_lb22" localSheetId="10" hidden="1">#REF!</definedName>
    <definedName name="_lb22" localSheetId="15" hidden="1">#REF!</definedName>
    <definedName name="_lb22" hidden="1">#REF!</definedName>
    <definedName name="_lb23" localSheetId="14" hidden="1">#REF!</definedName>
    <definedName name="_lb23" localSheetId="8" hidden="1">#REF!</definedName>
    <definedName name="_lb23" localSheetId="11" hidden="1">#REF!</definedName>
    <definedName name="_lb23" localSheetId="13" hidden="1">#REF!</definedName>
    <definedName name="_lb23" localSheetId="16" hidden="1">#REF!</definedName>
    <definedName name="_lb23" localSheetId="19" hidden="1">#REF!</definedName>
    <definedName name="_lb23" localSheetId="12" hidden="1">#REF!</definedName>
    <definedName name="_lb23" localSheetId="17" hidden="1">#REF!</definedName>
    <definedName name="_lb23" localSheetId="9" hidden="1">#REF!</definedName>
    <definedName name="_lb23" localSheetId="10" hidden="1">#REF!</definedName>
    <definedName name="_lb23" localSheetId="15" hidden="1">#REF!</definedName>
    <definedName name="_lb23" hidden="1">#REF!</definedName>
    <definedName name="_lb24" localSheetId="14" hidden="1">#REF!</definedName>
    <definedName name="_lb24" localSheetId="8" hidden="1">#REF!</definedName>
    <definedName name="_lb24" localSheetId="11" hidden="1">#REF!</definedName>
    <definedName name="_lb24" localSheetId="13" hidden="1">#REF!</definedName>
    <definedName name="_lb24" localSheetId="16" hidden="1">#REF!</definedName>
    <definedName name="_lb24" localSheetId="19" hidden="1">#REF!</definedName>
    <definedName name="_lb24" localSheetId="12" hidden="1">#REF!</definedName>
    <definedName name="_lb24" localSheetId="17" hidden="1">#REF!</definedName>
    <definedName name="_lb24" localSheetId="9" hidden="1">#REF!</definedName>
    <definedName name="_lb24" localSheetId="10" hidden="1">#REF!</definedName>
    <definedName name="_lb24" localSheetId="15" hidden="1">#REF!</definedName>
    <definedName name="_lb24" hidden="1">#REF!</definedName>
    <definedName name="_lb25" localSheetId="14" hidden="1">#REF!</definedName>
    <definedName name="_lb25" localSheetId="8" hidden="1">#REF!</definedName>
    <definedName name="_lb25" localSheetId="11" hidden="1">#REF!</definedName>
    <definedName name="_lb25" localSheetId="13" hidden="1">#REF!</definedName>
    <definedName name="_lb25" localSheetId="16" hidden="1">#REF!</definedName>
    <definedName name="_lb25" localSheetId="19" hidden="1">#REF!</definedName>
    <definedName name="_lb25" localSheetId="12" hidden="1">#REF!</definedName>
    <definedName name="_lb25" localSheetId="17" hidden="1">#REF!</definedName>
    <definedName name="_lb25" localSheetId="9" hidden="1">#REF!</definedName>
    <definedName name="_lb25" localSheetId="10" hidden="1">#REF!</definedName>
    <definedName name="_lb25" localSheetId="15" hidden="1">#REF!</definedName>
    <definedName name="_lb25" hidden="1">#REF!</definedName>
    <definedName name="_lb27" localSheetId="14" hidden="1">#REF!</definedName>
    <definedName name="_lb27" localSheetId="8" hidden="1">#REF!</definedName>
    <definedName name="_lb27" localSheetId="11" hidden="1">#REF!</definedName>
    <definedName name="_lb27" localSheetId="13" hidden="1">#REF!</definedName>
    <definedName name="_lb27" localSheetId="16" hidden="1">#REF!</definedName>
    <definedName name="_lb27" localSheetId="19" hidden="1">#REF!</definedName>
    <definedName name="_lb27" localSheetId="12" hidden="1">#REF!</definedName>
    <definedName name="_lb27" localSheetId="17" hidden="1">#REF!</definedName>
    <definedName name="_lb27" localSheetId="9" hidden="1">#REF!</definedName>
    <definedName name="_lb27" localSheetId="10" hidden="1">#REF!</definedName>
    <definedName name="_lb27" localSheetId="15" hidden="1">#REF!</definedName>
    <definedName name="_lb27" hidden="1">#REF!</definedName>
    <definedName name="_lb28" localSheetId="14" hidden="1">#REF!</definedName>
    <definedName name="_lb28" localSheetId="8" hidden="1">#REF!</definedName>
    <definedName name="_lb28" localSheetId="11" hidden="1">#REF!</definedName>
    <definedName name="_lb28" localSheetId="13" hidden="1">#REF!</definedName>
    <definedName name="_lb28" localSheetId="16" hidden="1">#REF!</definedName>
    <definedName name="_lb28" localSheetId="19" hidden="1">#REF!</definedName>
    <definedName name="_lb28" localSheetId="12" hidden="1">#REF!</definedName>
    <definedName name="_lb28" localSheetId="17" hidden="1">#REF!</definedName>
    <definedName name="_lb28" localSheetId="9" hidden="1">#REF!</definedName>
    <definedName name="_lb28" localSheetId="10" hidden="1">#REF!</definedName>
    <definedName name="_lb28" localSheetId="15" hidden="1">#REF!</definedName>
    <definedName name="_lb28" hidden="1">#REF!</definedName>
    <definedName name="_lb29" localSheetId="14" hidden="1">#REF!</definedName>
    <definedName name="_lb29" localSheetId="8" hidden="1">#REF!</definedName>
    <definedName name="_lb29" localSheetId="11" hidden="1">#REF!</definedName>
    <definedName name="_lb29" localSheetId="13" hidden="1">#REF!</definedName>
    <definedName name="_lb29" localSheetId="16" hidden="1">#REF!</definedName>
    <definedName name="_lb29" localSheetId="19" hidden="1">#REF!</definedName>
    <definedName name="_lb29" localSheetId="12" hidden="1">#REF!</definedName>
    <definedName name="_lb29" localSheetId="17" hidden="1">#REF!</definedName>
    <definedName name="_lb29" localSheetId="9" hidden="1">#REF!</definedName>
    <definedName name="_lb29" localSheetId="10" hidden="1">#REF!</definedName>
    <definedName name="_lb29" localSheetId="15" hidden="1">#REF!</definedName>
    <definedName name="_lb29" hidden="1">#REF!</definedName>
    <definedName name="_lb3" localSheetId="14" hidden="1">#REF!</definedName>
    <definedName name="_lb3" localSheetId="8" hidden="1">#REF!</definedName>
    <definedName name="_lb3" localSheetId="11" hidden="1">#REF!</definedName>
    <definedName name="_lb3" localSheetId="13" hidden="1">#REF!</definedName>
    <definedName name="_lb3" localSheetId="16" hidden="1">#REF!</definedName>
    <definedName name="_lb3" localSheetId="19" hidden="1">#REF!</definedName>
    <definedName name="_lb3" localSheetId="12" hidden="1">#REF!</definedName>
    <definedName name="_lb3" localSheetId="17" hidden="1">#REF!</definedName>
    <definedName name="_lb3" localSheetId="9" hidden="1">#REF!</definedName>
    <definedName name="_lb3" localSheetId="10" hidden="1">#REF!</definedName>
    <definedName name="_lb3" localSheetId="15" hidden="1">#REF!</definedName>
    <definedName name="_lb3" hidden="1">#REF!</definedName>
    <definedName name="_lb30" localSheetId="14" hidden="1">#REF!</definedName>
    <definedName name="_lb30" localSheetId="8" hidden="1">#REF!</definedName>
    <definedName name="_lb30" localSheetId="11" hidden="1">#REF!</definedName>
    <definedName name="_lb30" localSheetId="13" hidden="1">#REF!</definedName>
    <definedName name="_lb30" localSheetId="16" hidden="1">#REF!</definedName>
    <definedName name="_lb30" localSheetId="19" hidden="1">#REF!</definedName>
    <definedName name="_lb30" localSheetId="12" hidden="1">#REF!</definedName>
    <definedName name="_lb30" localSheetId="17" hidden="1">#REF!</definedName>
    <definedName name="_lb30" localSheetId="9" hidden="1">#REF!</definedName>
    <definedName name="_lb30" localSheetId="10" hidden="1">#REF!</definedName>
    <definedName name="_lb30" localSheetId="15" hidden="1">#REF!</definedName>
    <definedName name="_lb30" hidden="1">#REF!</definedName>
    <definedName name="_lb31" localSheetId="14" hidden="1">#REF!</definedName>
    <definedName name="_lb31" localSheetId="8" hidden="1">#REF!</definedName>
    <definedName name="_lb31" localSheetId="11" hidden="1">#REF!</definedName>
    <definedName name="_lb31" localSheetId="13" hidden="1">#REF!</definedName>
    <definedName name="_lb31" localSheetId="16" hidden="1">#REF!</definedName>
    <definedName name="_lb31" localSheetId="19" hidden="1">#REF!</definedName>
    <definedName name="_lb31" localSheetId="12" hidden="1">#REF!</definedName>
    <definedName name="_lb31" localSheetId="17" hidden="1">#REF!</definedName>
    <definedName name="_lb31" localSheetId="9" hidden="1">#REF!</definedName>
    <definedName name="_lb31" localSheetId="10" hidden="1">#REF!</definedName>
    <definedName name="_lb31" localSheetId="15" hidden="1">#REF!</definedName>
    <definedName name="_lb31" hidden="1">#REF!</definedName>
    <definedName name="_lb32" localSheetId="14" hidden="1">#REF!</definedName>
    <definedName name="_lb32" localSheetId="8" hidden="1">#REF!</definedName>
    <definedName name="_lb32" localSheetId="11" hidden="1">#REF!</definedName>
    <definedName name="_lb32" localSheetId="13" hidden="1">#REF!</definedName>
    <definedName name="_lb32" localSheetId="16" hidden="1">#REF!</definedName>
    <definedName name="_lb32" localSheetId="19" hidden="1">#REF!</definedName>
    <definedName name="_lb32" localSheetId="12" hidden="1">#REF!</definedName>
    <definedName name="_lb32" localSheetId="17" hidden="1">#REF!</definedName>
    <definedName name="_lb32" localSheetId="9" hidden="1">#REF!</definedName>
    <definedName name="_lb32" localSheetId="10" hidden="1">#REF!</definedName>
    <definedName name="_lb32" localSheetId="15" hidden="1">#REF!</definedName>
    <definedName name="_lb32" hidden="1">#REF!</definedName>
    <definedName name="_lb4" localSheetId="14" hidden="1">#REF!</definedName>
    <definedName name="_lb4" localSheetId="8" hidden="1">#REF!</definedName>
    <definedName name="_lb4" localSheetId="11" hidden="1">#REF!</definedName>
    <definedName name="_lb4" localSheetId="13" hidden="1">#REF!</definedName>
    <definedName name="_lb4" localSheetId="16" hidden="1">#REF!</definedName>
    <definedName name="_lb4" localSheetId="19" hidden="1">#REF!</definedName>
    <definedName name="_lb4" localSheetId="12" hidden="1">#REF!</definedName>
    <definedName name="_lb4" localSheetId="17" hidden="1">#REF!</definedName>
    <definedName name="_lb4" localSheetId="9" hidden="1">#REF!</definedName>
    <definedName name="_lb4" localSheetId="10" hidden="1">#REF!</definedName>
    <definedName name="_lb4" localSheetId="15" hidden="1">#REF!</definedName>
    <definedName name="_lb4" hidden="1">#REF!</definedName>
    <definedName name="_lb5" localSheetId="14" hidden="1">#REF!</definedName>
    <definedName name="_lb5" localSheetId="8" hidden="1">#REF!</definedName>
    <definedName name="_lb5" localSheetId="11" hidden="1">#REF!</definedName>
    <definedName name="_lb5" localSheetId="13" hidden="1">#REF!</definedName>
    <definedName name="_lb5" localSheetId="16" hidden="1">#REF!</definedName>
    <definedName name="_lb5" localSheetId="19" hidden="1">#REF!</definedName>
    <definedName name="_lb5" localSheetId="12" hidden="1">#REF!</definedName>
    <definedName name="_lb5" localSheetId="17" hidden="1">#REF!</definedName>
    <definedName name="_lb5" localSheetId="9" hidden="1">#REF!</definedName>
    <definedName name="_lb5" localSheetId="10" hidden="1">#REF!</definedName>
    <definedName name="_lb5" localSheetId="15" hidden="1">#REF!</definedName>
    <definedName name="_lb5" hidden="1">#REF!</definedName>
    <definedName name="_lb6" localSheetId="14" hidden="1">#REF!</definedName>
    <definedName name="_lb6" localSheetId="8" hidden="1">#REF!</definedName>
    <definedName name="_lb6" localSheetId="11" hidden="1">#REF!</definedName>
    <definedName name="_lb6" localSheetId="13" hidden="1">#REF!</definedName>
    <definedName name="_lb6" localSheetId="16" hidden="1">#REF!</definedName>
    <definedName name="_lb6" localSheetId="19" hidden="1">#REF!</definedName>
    <definedName name="_lb6" localSheetId="12" hidden="1">#REF!</definedName>
    <definedName name="_lb6" localSheetId="17" hidden="1">#REF!</definedName>
    <definedName name="_lb6" localSheetId="9" hidden="1">#REF!</definedName>
    <definedName name="_lb6" localSheetId="10" hidden="1">#REF!</definedName>
    <definedName name="_lb6" localSheetId="15" hidden="1">#REF!</definedName>
    <definedName name="_lb6" hidden="1">#REF!</definedName>
    <definedName name="_lb7" localSheetId="14" hidden="1">#REF!</definedName>
    <definedName name="_lb7" localSheetId="8" hidden="1">#REF!</definedName>
    <definedName name="_lb7" localSheetId="11" hidden="1">#REF!</definedName>
    <definedName name="_lb7" localSheetId="13" hidden="1">#REF!</definedName>
    <definedName name="_lb7" localSheetId="16" hidden="1">#REF!</definedName>
    <definedName name="_lb7" localSheetId="19" hidden="1">#REF!</definedName>
    <definedName name="_lb7" localSheetId="12" hidden="1">#REF!</definedName>
    <definedName name="_lb7" localSheetId="17" hidden="1">#REF!</definedName>
    <definedName name="_lb7" localSheetId="9" hidden="1">#REF!</definedName>
    <definedName name="_lb7" localSheetId="10" hidden="1">#REF!</definedName>
    <definedName name="_lb7" localSheetId="15" hidden="1">#REF!</definedName>
    <definedName name="_lb7" hidden="1">#REF!</definedName>
    <definedName name="_lb8" localSheetId="14" hidden="1">#REF!</definedName>
    <definedName name="_lb8" localSheetId="8" hidden="1">#REF!</definedName>
    <definedName name="_lb8" localSheetId="11" hidden="1">#REF!</definedName>
    <definedName name="_lb8" localSheetId="13" hidden="1">#REF!</definedName>
    <definedName name="_lb8" localSheetId="16" hidden="1">#REF!</definedName>
    <definedName name="_lb8" localSheetId="19" hidden="1">#REF!</definedName>
    <definedName name="_lb8" localSheetId="12" hidden="1">#REF!</definedName>
    <definedName name="_lb8" localSheetId="17" hidden="1">#REF!</definedName>
    <definedName name="_lb8" localSheetId="9" hidden="1">#REF!</definedName>
    <definedName name="_lb8" localSheetId="10" hidden="1">#REF!</definedName>
    <definedName name="_lb8" localSheetId="15" hidden="1">#REF!</definedName>
    <definedName name="_lb8" hidden="1">#REF!</definedName>
    <definedName name="_lb9" localSheetId="14" hidden="1">#REF!</definedName>
    <definedName name="_lb9" localSheetId="8" hidden="1">#REF!</definedName>
    <definedName name="_lb9" localSheetId="11" hidden="1">#REF!</definedName>
    <definedName name="_lb9" localSheetId="13" hidden="1">#REF!</definedName>
    <definedName name="_lb9" localSheetId="16" hidden="1">#REF!</definedName>
    <definedName name="_lb9" localSheetId="19" hidden="1">#REF!</definedName>
    <definedName name="_lb9" localSheetId="12" hidden="1">#REF!</definedName>
    <definedName name="_lb9" localSheetId="17" hidden="1">#REF!</definedName>
    <definedName name="_lb9" localSheetId="9" hidden="1">#REF!</definedName>
    <definedName name="_lb9" localSheetId="10" hidden="1">#REF!</definedName>
    <definedName name="_lb9" localSheetId="15" hidden="1">#REF!</definedName>
    <definedName name="_lb9" hidden="1">#REF!</definedName>
    <definedName name="_lbc1" localSheetId="14" hidden="1">#REF!</definedName>
    <definedName name="_lbc1" localSheetId="8" hidden="1">#REF!</definedName>
    <definedName name="_lbc1" localSheetId="11" hidden="1">#REF!</definedName>
    <definedName name="_lbc1" localSheetId="13" hidden="1">#REF!</definedName>
    <definedName name="_lbc1" localSheetId="16" hidden="1">#REF!</definedName>
    <definedName name="_lbc1" localSheetId="19" hidden="1">#REF!</definedName>
    <definedName name="_lbc1" localSheetId="12" hidden="1">#REF!</definedName>
    <definedName name="_lbc1" localSheetId="17" hidden="1">#REF!</definedName>
    <definedName name="_lbc1" localSheetId="9" hidden="1">#REF!</definedName>
    <definedName name="_lbc1" localSheetId="10" hidden="1">#REF!</definedName>
    <definedName name="_lbc1" localSheetId="15" hidden="1">#REF!</definedName>
    <definedName name="_lbc1" hidden="1">#REF!</definedName>
    <definedName name="_lbc10" localSheetId="14" hidden="1">#REF!</definedName>
    <definedName name="_lbc10" localSheetId="8" hidden="1">#REF!</definedName>
    <definedName name="_lbc10" localSheetId="11" hidden="1">#REF!</definedName>
    <definedName name="_lbc10" localSheetId="13" hidden="1">#REF!</definedName>
    <definedName name="_lbc10" localSheetId="16" hidden="1">#REF!</definedName>
    <definedName name="_lbc10" localSheetId="19" hidden="1">#REF!</definedName>
    <definedName name="_lbc10" localSheetId="12" hidden="1">#REF!</definedName>
    <definedName name="_lbc10" localSheetId="17" hidden="1">#REF!</definedName>
    <definedName name="_lbc10" localSheetId="9" hidden="1">#REF!</definedName>
    <definedName name="_lbc10" localSheetId="10" hidden="1">#REF!</definedName>
    <definedName name="_lbc10" localSheetId="15" hidden="1">#REF!</definedName>
    <definedName name="_lbc10" hidden="1">#REF!</definedName>
    <definedName name="_lbc11" localSheetId="14" hidden="1">#REF!</definedName>
    <definedName name="_lbc11" localSheetId="8" hidden="1">#REF!</definedName>
    <definedName name="_lbc11" localSheetId="11" hidden="1">#REF!</definedName>
    <definedName name="_lbc11" localSheetId="13" hidden="1">#REF!</definedName>
    <definedName name="_lbc11" localSheetId="16" hidden="1">#REF!</definedName>
    <definedName name="_lbc11" localSheetId="19" hidden="1">#REF!</definedName>
    <definedName name="_lbc11" localSheetId="12" hidden="1">#REF!</definedName>
    <definedName name="_lbc11" localSheetId="17" hidden="1">#REF!</definedName>
    <definedName name="_lbc11" localSheetId="9" hidden="1">#REF!</definedName>
    <definedName name="_lbc11" localSheetId="10" hidden="1">#REF!</definedName>
    <definedName name="_lbc11" localSheetId="15" hidden="1">#REF!</definedName>
    <definedName name="_lbc11" hidden="1">#REF!</definedName>
    <definedName name="_lbc12" localSheetId="14" hidden="1">#REF!</definedName>
    <definedName name="_lbc12" localSheetId="8" hidden="1">#REF!</definedName>
    <definedName name="_lbc12" localSheetId="11" hidden="1">#REF!</definedName>
    <definedName name="_lbc12" localSheetId="13" hidden="1">#REF!</definedName>
    <definedName name="_lbc12" localSheetId="16" hidden="1">#REF!</definedName>
    <definedName name="_lbc12" localSheetId="19" hidden="1">#REF!</definedName>
    <definedName name="_lbc12" localSheetId="12" hidden="1">#REF!</definedName>
    <definedName name="_lbc12" localSheetId="17" hidden="1">#REF!</definedName>
    <definedName name="_lbc12" localSheetId="9" hidden="1">#REF!</definedName>
    <definedName name="_lbc12" localSheetId="10" hidden="1">#REF!</definedName>
    <definedName name="_lbc12" localSheetId="15" hidden="1">#REF!</definedName>
    <definedName name="_lbc12" hidden="1">#REF!</definedName>
    <definedName name="_lbc13" localSheetId="14" hidden="1">#REF!</definedName>
    <definedName name="_lbc13" localSheetId="8" hidden="1">#REF!</definedName>
    <definedName name="_lbc13" localSheetId="11" hidden="1">#REF!</definedName>
    <definedName name="_lbc13" localSheetId="13" hidden="1">#REF!</definedName>
    <definedName name="_lbc13" localSheetId="16" hidden="1">#REF!</definedName>
    <definedName name="_lbc13" localSheetId="19" hidden="1">#REF!</definedName>
    <definedName name="_lbc13" localSheetId="12" hidden="1">#REF!</definedName>
    <definedName name="_lbc13" localSheetId="17" hidden="1">#REF!</definedName>
    <definedName name="_lbc13" localSheetId="9" hidden="1">#REF!</definedName>
    <definedName name="_lbc13" localSheetId="10" hidden="1">#REF!</definedName>
    <definedName name="_lbc13" localSheetId="15" hidden="1">#REF!</definedName>
    <definedName name="_lbc13" hidden="1">#REF!</definedName>
    <definedName name="_lbc14" localSheetId="14" hidden="1">#REF!</definedName>
    <definedName name="_lbc14" localSheetId="8" hidden="1">#REF!</definedName>
    <definedName name="_lbc14" localSheetId="11" hidden="1">#REF!</definedName>
    <definedName name="_lbc14" localSheetId="13" hidden="1">#REF!</definedName>
    <definedName name="_lbc14" localSheetId="16" hidden="1">#REF!</definedName>
    <definedName name="_lbc14" localSheetId="19" hidden="1">#REF!</definedName>
    <definedName name="_lbc14" localSheetId="12" hidden="1">#REF!</definedName>
    <definedName name="_lbc14" localSheetId="17" hidden="1">#REF!</definedName>
    <definedName name="_lbc14" localSheetId="9" hidden="1">#REF!</definedName>
    <definedName name="_lbc14" localSheetId="10" hidden="1">#REF!</definedName>
    <definedName name="_lbc14" localSheetId="15" hidden="1">#REF!</definedName>
    <definedName name="_lbc14" hidden="1">#REF!</definedName>
    <definedName name="_lbc15" localSheetId="14" hidden="1">#REF!</definedName>
    <definedName name="_lbc15" localSheetId="8" hidden="1">#REF!</definedName>
    <definedName name="_lbc15" localSheetId="11" hidden="1">#REF!</definedName>
    <definedName name="_lbc15" localSheetId="13" hidden="1">#REF!</definedName>
    <definedName name="_lbc15" localSheetId="16" hidden="1">#REF!</definedName>
    <definedName name="_lbc15" localSheetId="19" hidden="1">#REF!</definedName>
    <definedName name="_lbc15" localSheetId="12" hidden="1">#REF!</definedName>
    <definedName name="_lbc15" localSheetId="17" hidden="1">#REF!</definedName>
    <definedName name="_lbc15" localSheetId="9" hidden="1">#REF!</definedName>
    <definedName name="_lbc15" localSheetId="10" hidden="1">#REF!</definedName>
    <definedName name="_lbc15" localSheetId="15" hidden="1">#REF!</definedName>
    <definedName name="_lbc15" hidden="1">#REF!</definedName>
    <definedName name="_lbc16" localSheetId="14" hidden="1">#REF!</definedName>
    <definedName name="_lbc16" localSheetId="8" hidden="1">#REF!</definedName>
    <definedName name="_lbc16" localSheetId="11" hidden="1">#REF!</definedName>
    <definedName name="_lbc16" localSheetId="13" hidden="1">#REF!</definedName>
    <definedName name="_lbc16" localSheetId="16" hidden="1">#REF!</definedName>
    <definedName name="_lbc16" localSheetId="19" hidden="1">#REF!</definedName>
    <definedName name="_lbc16" localSheetId="12" hidden="1">#REF!</definedName>
    <definedName name="_lbc16" localSheetId="17" hidden="1">#REF!</definedName>
    <definedName name="_lbc16" localSheetId="9" hidden="1">#REF!</definedName>
    <definedName name="_lbc16" localSheetId="10" hidden="1">#REF!</definedName>
    <definedName name="_lbc16" localSheetId="15" hidden="1">#REF!</definedName>
    <definedName name="_lbc16" hidden="1">#REF!</definedName>
    <definedName name="_lbc17" localSheetId="14" hidden="1">#REF!</definedName>
    <definedName name="_lbc17" localSheetId="8" hidden="1">#REF!</definedName>
    <definedName name="_lbc17" localSheetId="11" hidden="1">#REF!</definedName>
    <definedName name="_lbc17" localSheetId="13" hidden="1">#REF!</definedName>
    <definedName name="_lbc17" localSheetId="16" hidden="1">#REF!</definedName>
    <definedName name="_lbc17" localSheetId="19" hidden="1">#REF!</definedName>
    <definedName name="_lbc17" localSheetId="12" hidden="1">#REF!</definedName>
    <definedName name="_lbc17" localSheetId="17" hidden="1">#REF!</definedName>
    <definedName name="_lbc17" localSheetId="9" hidden="1">#REF!</definedName>
    <definedName name="_lbc17" localSheetId="10" hidden="1">#REF!</definedName>
    <definedName name="_lbc17" localSheetId="15" hidden="1">#REF!</definedName>
    <definedName name="_lbc17" hidden="1">#REF!</definedName>
    <definedName name="_lbc18" localSheetId="14" hidden="1">#REF!</definedName>
    <definedName name="_lbc18" localSheetId="8" hidden="1">#REF!</definedName>
    <definedName name="_lbc18" localSheetId="11" hidden="1">#REF!</definedName>
    <definedName name="_lbc18" localSheetId="13" hidden="1">#REF!</definedName>
    <definedName name="_lbc18" localSheetId="16" hidden="1">#REF!</definedName>
    <definedName name="_lbc18" localSheetId="19" hidden="1">#REF!</definedName>
    <definedName name="_lbc18" localSheetId="12" hidden="1">#REF!</definedName>
    <definedName name="_lbc18" localSheetId="17" hidden="1">#REF!</definedName>
    <definedName name="_lbc18" localSheetId="9" hidden="1">#REF!</definedName>
    <definedName name="_lbc18" localSheetId="10" hidden="1">#REF!</definedName>
    <definedName name="_lbc18" localSheetId="15" hidden="1">#REF!</definedName>
    <definedName name="_lbc18" hidden="1">#REF!</definedName>
    <definedName name="_lbc19" localSheetId="14" hidden="1">#REF!</definedName>
    <definedName name="_lbc19" localSheetId="8" hidden="1">#REF!</definedName>
    <definedName name="_lbc19" localSheetId="11" hidden="1">#REF!</definedName>
    <definedName name="_lbc19" localSheetId="13" hidden="1">#REF!</definedName>
    <definedName name="_lbc19" localSheetId="16" hidden="1">#REF!</definedName>
    <definedName name="_lbc19" localSheetId="19" hidden="1">#REF!</definedName>
    <definedName name="_lbc19" localSheetId="12" hidden="1">#REF!</definedName>
    <definedName name="_lbc19" localSheetId="17" hidden="1">#REF!</definedName>
    <definedName name="_lbc19" localSheetId="9" hidden="1">#REF!</definedName>
    <definedName name="_lbc19" localSheetId="10" hidden="1">#REF!</definedName>
    <definedName name="_lbc19" localSheetId="15" hidden="1">#REF!</definedName>
    <definedName name="_lbc19" hidden="1">#REF!</definedName>
    <definedName name="_lbc2" localSheetId="14" hidden="1">#REF!</definedName>
    <definedName name="_lbc2" localSheetId="8" hidden="1">#REF!</definedName>
    <definedName name="_lbc2" localSheetId="11" hidden="1">#REF!</definedName>
    <definedName name="_lbc2" localSheetId="13" hidden="1">#REF!</definedName>
    <definedName name="_lbc2" localSheetId="16" hidden="1">#REF!</definedName>
    <definedName name="_lbc2" localSheetId="19" hidden="1">#REF!</definedName>
    <definedName name="_lbc2" localSheetId="12" hidden="1">#REF!</definedName>
    <definedName name="_lbc2" localSheetId="17" hidden="1">#REF!</definedName>
    <definedName name="_lbc2" localSheetId="9" hidden="1">#REF!</definedName>
    <definedName name="_lbc2" localSheetId="10" hidden="1">#REF!</definedName>
    <definedName name="_lbc2" localSheetId="15" hidden="1">#REF!</definedName>
    <definedName name="_lbc2" hidden="1">#REF!</definedName>
    <definedName name="_lbc20" localSheetId="14" hidden="1">#REF!</definedName>
    <definedName name="_lbc20" localSheetId="8" hidden="1">#REF!</definedName>
    <definedName name="_lbc20" localSheetId="11" hidden="1">#REF!</definedName>
    <definedName name="_lbc20" localSheetId="13" hidden="1">#REF!</definedName>
    <definedName name="_lbc20" localSheetId="16" hidden="1">#REF!</definedName>
    <definedName name="_lbc20" localSheetId="19" hidden="1">#REF!</definedName>
    <definedName name="_lbc20" localSheetId="12" hidden="1">#REF!</definedName>
    <definedName name="_lbc20" localSheetId="17" hidden="1">#REF!</definedName>
    <definedName name="_lbc20" localSheetId="9" hidden="1">#REF!</definedName>
    <definedName name="_lbc20" localSheetId="10" hidden="1">#REF!</definedName>
    <definedName name="_lbc20" localSheetId="15" hidden="1">#REF!</definedName>
    <definedName name="_lbc20" hidden="1">#REF!</definedName>
    <definedName name="_lbc21" localSheetId="14" hidden="1">#REF!</definedName>
    <definedName name="_lbc21" localSheetId="8" hidden="1">#REF!</definedName>
    <definedName name="_lbc21" localSheetId="11" hidden="1">#REF!</definedName>
    <definedName name="_lbc21" localSheetId="13" hidden="1">#REF!</definedName>
    <definedName name="_lbc21" localSheetId="16" hidden="1">#REF!</definedName>
    <definedName name="_lbc21" localSheetId="19" hidden="1">#REF!</definedName>
    <definedName name="_lbc21" localSheetId="12" hidden="1">#REF!</definedName>
    <definedName name="_lbc21" localSheetId="17" hidden="1">#REF!</definedName>
    <definedName name="_lbc21" localSheetId="9" hidden="1">#REF!</definedName>
    <definedName name="_lbc21" localSheetId="10" hidden="1">#REF!</definedName>
    <definedName name="_lbc21" localSheetId="15" hidden="1">#REF!</definedName>
    <definedName name="_lbc21" hidden="1">#REF!</definedName>
    <definedName name="_lbc22" localSheetId="14" hidden="1">#REF!</definedName>
    <definedName name="_lbc22" localSheetId="8" hidden="1">#REF!</definedName>
    <definedName name="_lbc22" localSheetId="11" hidden="1">#REF!</definedName>
    <definedName name="_lbc22" localSheetId="13" hidden="1">#REF!</definedName>
    <definedName name="_lbc22" localSheetId="16" hidden="1">#REF!</definedName>
    <definedName name="_lbc22" localSheetId="19" hidden="1">#REF!</definedName>
    <definedName name="_lbc22" localSheetId="12" hidden="1">#REF!</definedName>
    <definedName name="_lbc22" localSheetId="17" hidden="1">#REF!</definedName>
    <definedName name="_lbc22" localSheetId="9" hidden="1">#REF!</definedName>
    <definedName name="_lbc22" localSheetId="10" hidden="1">#REF!</definedName>
    <definedName name="_lbc22" localSheetId="15" hidden="1">#REF!</definedName>
    <definedName name="_lbc22" hidden="1">#REF!</definedName>
    <definedName name="_lbc23" localSheetId="14" hidden="1">#REF!</definedName>
    <definedName name="_lbc23" localSheetId="8" hidden="1">#REF!</definedName>
    <definedName name="_lbc23" localSheetId="11" hidden="1">#REF!</definedName>
    <definedName name="_lbc23" localSheetId="13" hidden="1">#REF!</definedName>
    <definedName name="_lbc23" localSheetId="16" hidden="1">#REF!</definedName>
    <definedName name="_lbc23" localSheetId="19" hidden="1">#REF!</definedName>
    <definedName name="_lbc23" localSheetId="12" hidden="1">#REF!</definedName>
    <definedName name="_lbc23" localSheetId="17" hidden="1">#REF!</definedName>
    <definedName name="_lbc23" localSheetId="9" hidden="1">#REF!</definedName>
    <definedName name="_lbc23" localSheetId="10" hidden="1">#REF!</definedName>
    <definedName name="_lbc23" localSheetId="15" hidden="1">#REF!</definedName>
    <definedName name="_lbc23" hidden="1">#REF!</definedName>
    <definedName name="_lbc24" localSheetId="14" hidden="1">#REF!</definedName>
    <definedName name="_lbc24" localSheetId="8" hidden="1">#REF!</definedName>
    <definedName name="_lbc24" localSheetId="11" hidden="1">#REF!</definedName>
    <definedName name="_lbc24" localSheetId="13" hidden="1">#REF!</definedName>
    <definedName name="_lbc24" localSheetId="16" hidden="1">#REF!</definedName>
    <definedName name="_lbc24" localSheetId="19" hidden="1">#REF!</definedName>
    <definedName name="_lbc24" localSheetId="12" hidden="1">#REF!</definedName>
    <definedName name="_lbc24" localSheetId="17" hidden="1">#REF!</definedName>
    <definedName name="_lbc24" localSheetId="9" hidden="1">#REF!</definedName>
    <definedName name="_lbc24" localSheetId="10" hidden="1">#REF!</definedName>
    <definedName name="_lbc24" localSheetId="15" hidden="1">#REF!</definedName>
    <definedName name="_lbc24" hidden="1">#REF!</definedName>
    <definedName name="_lbc25" localSheetId="14" hidden="1">#REF!</definedName>
    <definedName name="_lbc25" localSheetId="8" hidden="1">#REF!</definedName>
    <definedName name="_lbc25" localSheetId="11" hidden="1">#REF!</definedName>
    <definedName name="_lbc25" localSheetId="13" hidden="1">#REF!</definedName>
    <definedName name="_lbc25" localSheetId="16" hidden="1">#REF!</definedName>
    <definedName name="_lbc25" localSheetId="19" hidden="1">#REF!</definedName>
    <definedName name="_lbc25" localSheetId="12" hidden="1">#REF!</definedName>
    <definedName name="_lbc25" localSheetId="17" hidden="1">#REF!</definedName>
    <definedName name="_lbc25" localSheetId="9" hidden="1">#REF!</definedName>
    <definedName name="_lbc25" localSheetId="10" hidden="1">#REF!</definedName>
    <definedName name="_lbc25" localSheetId="15" hidden="1">#REF!</definedName>
    <definedName name="_lbc25" hidden="1">#REF!</definedName>
    <definedName name="_lbc26" localSheetId="14" hidden="1">#REF!</definedName>
    <definedName name="_lbc26" localSheetId="8" hidden="1">#REF!</definedName>
    <definedName name="_lbc26" localSheetId="11" hidden="1">#REF!</definedName>
    <definedName name="_lbc26" localSheetId="13" hidden="1">#REF!</definedName>
    <definedName name="_lbc26" localSheetId="16" hidden="1">#REF!</definedName>
    <definedName name="_lbc26" localSheetId="19" hidden="1">#REF!</definedName>
    <definedName name="_lbc26" localSheetId="12" hidden="1">#REF!</definedName>
    <definedName name="_lbc26" localSheetId="17" hidden="1">#REF!</definedName>
    <definedName name="_lbc26" localSheetId="9" hidden="1">#REF!</definedName>
    <definedName name="_lbc26" localSheetId="10" hidden="1">#REF!</definedName>
    <definedName name="_lbc26" localSheetId="15" hidden="1">#REF!</definedName>
    <definedName name="_lbc26" hidden="1">#REF!</definedName>
    <definedName name="_lbc27" localSheetId="14" hidden="1">#REF!</definedName>
    <definedName name="_lbc27" localSheetId="8" hidden="1">#REF!</definedName>
    <definedName name="_lbc27" localSheetId="11" hidden="1">#REF!</definedName>
    <definedName name="_lbc27" localSheetId="13" hidden="1">#REF!</definedName>
    <definedName name="_lbc27" localSheetId="16" hidden="1">#REF!</definedName>
    <definedName name="_lbc27" localSheetId="19" hidden="1">#REF!</definedName>
    <definedName name="_lbc27" localSheetId="12" hidden="1">#REF!</definedName>
    <definedName name="_lbc27" localSheetId="17" hidden="1">#REF!</definedName>
    <definedName name="_lbc27" localSheetId="9" hidden="1">#REF!</definedName>
    <definedName name="_lbc27" localSheetId="10" hidden="1">#REF!</definedName>
    <definedName name="_lbc27" localSheetId="15" hidden="1">#REF!</definedName>
    <definedName name="_lbc27" hidden="1">#REF!</definedName>
    <definedName name="_lbc28" localSheetId="14" hidden="1">#REF!</definedName>
    <definedName name="_lbc28" localSheetId="8" hidden="1">#REF!</definedName>
    <definedName name="_lbc28" localSheetId="11" hidden="1">#REF!</definedName>
    <definedName name="_lbc28" localSheetId="13" hidden="1">#REF!</definedName>
    <definedName name="_lbc28" localSheetId="16" hidden="1">#REF!</definedName>
    <definedName name="_lbc28" localSheetId="19" hidden="1">#REF!</definedName>
    <definedName name="_lbc28" localSheetId="12" hidden="1">#REF!</definedName>
    <definedName name="_lbc28" localSheetId="17" hidden="1">#REF!</definedName>
    <definedName name="_lbc28" localSheetId="9" hidden="1">#REF!</definedName>
    <definedName name="_lbc28" localSheetId="10" hidden="1">#REF!</definedName>
    <definedName name="_lbc28" localSheetId="15" hidden="1">#REF!</definedName>
    <definedName name="_lbc28" hidden="1">#REF!</definedName>
    <definedName name="_lbc29" localSheetId="14" hidden="1">#REF!</definedName>
    <definedName name="_lbc29" localSheetId="8" hidden="1">#REF!</definedName>
    <definedName name="_lbc29" localSheetId="11" hidden="1">#REF!</definedName>
    <definedName name="_lbc29" localSheetId="13" hidden="1">#REF!</definedName>
    <definedName name="_lbc29" localSheetId="16" hidden="1">#REF!</definedName>
    <definedName name="_lbc29" localSheetId="19" hidden="1">#REF!</definedName>
    <definedName name="_lbc29" localSheetId="12" hidden="1">#REF!</definedName>
    <definedName name="_lbc29" localSheetId="17" hidden="1">#REF!</definedName>
    <definedName name="_lbc29" localSheetId="9" hidden="1">#REF!</definedName>
    <definedName name="_lbc29" localSheetId="10" hidden="1">#REF!</definedName>
    <definedName name="_lbc29" localSheetId="15" hidden="1">#REF!</definedName>
    <definedName name="_lbc29" hidden="1">#REF!</definedName>
    <definedName name="_lbc3" localSheetId="14" hidden="1">#REF!</definedName>
    <definedName name="_lbc3" localSheetId="8" hidden="1">#REF!</definedName>
    <definedName name="_lbc3" localSheetId="11" hidden="1">#REF!</definedName>
    <definedName name="_lbc3" localSheetId="13" hidden="1">#REF!</definedName>
    <definedName name="_lbc3" localSheetId="16" hidden="1">#REF!</definedName>
    <definedName name="_lbc3" localSheetId="19" hidden="1">#REF!</definedName>
    <definedName name="_lbc3" localSheetId="12" hidden="1">#REF!</definedName>
    <definedName name="_lbc3" localSheetId="17" hidden="1">#REF!</definedName>
    <definedName name="_lbc3" localSheetId="9" hidden="1">#REF!</definedName>
    <definedName name="_lbc3" localSheetId="10" hidden="1">#REF!</definedName>
    <definedName name="_lbc3" localSheetId="15" hidden="1">#REF!</definedName>
    <definedName name="_lbc3" hidden="1">#REF!</definedName>
    <definedName name="_lbc31" localSheetId="14" hidden="1">#REF!</definedName>
    <definedName name="_lbc31" localSheetId="8" hidden="1">#REF!</definedName>
    <definedName name="_lbc31" localSheetId="11" hidden="1">#REF!</definedName>
    <definedName name="_lbc31" localSheetId="13" hidden="1">#REF!</definedName>
    <definedName name="_lbc31" localSheetId="16" hidden="1">#REF!</definedName>
    <definedName name="_lbc31" localSheetId="19" hidden="1">#REF!</definedName>
    <definedName name="_lbc31" localSheetId="12" hidden="1">#REF!</definedName>
    <definedName name="_lbc31" localSheetId="17" hidden="1">#REF!</definedName>
    <definedName name="_lbc31" localSheetId="9" hidden="1">#REF!</definedName>
    <definedName name="_lbc31" localSheetId="10" hidden="1">#REF!</definedName>
    <definedName name="_lbc31" localSheetId="15" hidden="1">#REF!</definedName>
    <definedName name="_lbc31" hidden="1">#REF!</definedName>
    <definedName name="_lbc32" localSheetId="14" hidden="1">#REF!</definedName>
    <definedName name="_lbc32" localSheetId="8" hidden="1">#REF!</definedName>
    <definedName name="_lbc32" localSheetId="11" hidden="1">#REF!</definedName>
    <definedName name="_lbc32" localSheetId="13" hidden="1">#REF!</definedName>
    <definedName name="_lbc32" localSheetId="16" hidden="1">#REF!</definedName>
    <definedName name="_lbc32" localSheetId="19" hidden="1">#REF!</definedName>
    <definedName name="_lbc32" localSheetId="12" hidden="1">#REF!</definedName>
    <definedName name="_lbc32" localSheetId="17" hidden="1">#REF!</definedName>
    <definedName name="_lbc32" localSheetId="9" hidden="1">#REF!</definedName>
    <definedName name="_lbc32" localSheetId="10" hidden="1">#REF!</definedName>
    <definedName name="_lbc32" localSheetId="15" hidden="1">#REF!</definedName>
    <definedName name="_lbc32" hidden="1">#REF!</definedName>
    <definedName name="_lbc4" localSheetId="14" hidden="1">#REF!</definedName>
    <definedName name="_lbc4" localSheetId="8" hidden="1">#REF!</definedName>
    <definedName name="_lbc4" localSheetId="11" hidden="1">#REF!</definedName>
    <definedName name="_lbc4" localSheetId="13" hidden="1">#REF!</definedName>
    <definedName name="_lbc4" localSheetId="16" hidden="1">#REF!</definedName>
    <definedName name="_lbc4" localSheetId="19" hidden="1">#REF!</definedName>
    <definedName name="_lbc4" localSheetId="12" hidden="1">#REF!</definedName>
    <definedName name="_lbc4" localSheetId="17" hidden="1">#REF!</definedName>
    <definedName name="_lbc4" localSheetId="9" hidden="1">#REF!</definedName>
    <definedName name="_lbc4" localSheetId="10" hidden="1">#REF!</definedName>
    <definedName name="_lbc4" localSheetId="15" hidden="1">#REF!</definedName>
    <definedName name="_lbc4" hidden="1">#REF!</definedName>
    <definedName name="_lbc5" localSheetId="14" hidden="1">#REF!</definedName>
    <definedName name="_lbc5" localSheetId="8" hidden="1">#REF!</definedName>
    <definedName name="_lbc5" localSheetId="11" hidden="1">#REF!</definedName>
    <definedName name="_lbc5" localSheetId="13" hidden="1">#REF!</definedName>
    <definedName name="_lbc5" localSheetId="16" hidden="1">#REF!</definedName>
    <definedName name="_lbc5" localSheetId="19" hidden="1">#REF!</definedName>
    <definedName name="_lbc5" localSheetId="12" hidden="1">#REF!</definedName>
    <definedName name="_lbc5" localSheetId="17" hidden="1">#REF!</definedName>
    <definedName name="_lbc5" localSheetId="9" hidden="1">#REF!</definedName>
    <definedName name="_lbc5" localSheetId="10" hidden="1">#REF!</definedName>
    <definedName name="_lbc5" localSheetId="15" hidden="1">#REF!</definedName>
    <definedName name="_lbc5" hidden="1">#REF!</definedName>
    <definedName name="_lbc6" localSheetId="14" hidden="1">#REF!</definedName>
    <definedName name="_lbc6" localSheetId="8" hidden="1">#REF!</definedName>
    <definedName name="_lbc6" localSheetId="11" hidden="1">#REF!</definedName>
    <definedName name="_lbc6" localSheetId="13" hidden="1">#REF!</definedName>
    <definedName name="_lbc6" localSheetId="16" hidden="1">#REF!</definedName>
    <definedName name="_lbc6" localSheetId="19" hidden="1">#REF!</definedName>
    <definedName name="_lbc6" localSheetId="12" hidden="1">#REF!</definedName>
    <definedName name="_lbc6" localSheetId="17" hidden="1">#REF!</definedName>
    <definedName name="_lbc6" localSheetId="9" hidden="1">#REF!</definedName>
    <definedName name="_lbc6" localSheetId="10" hidden="1">#REF!</definedName>
    <definedName name="_lbc6" localSheetId="15" hidden="1">#REF!</definedName>
    <definedName name="_lbc6" hidden="1">#REF!</definedName>
    <definedName name="_lbc7" localSheetId="14" hidden="1">#REF!</definedName>
    <definedName name="_lbc7" localSheetId="8" hidden="1">#REF!</definedName>
    <definedName name="_lbc7" localSheetId="11" hidden="1">#REF!</definedName>
    <definedName name="_lbc7" localSheetId="13" hidden="1">#REF!</definedName>
    <definedName name="_lbc7" localSheetId="16" hidden="1">#REF!</definedName>
    <definedName name="_lbc7" localSheetId="19" hidden="1">#REF!</definedName>
    <definedName name="_lbc7" localSheetId="12" hidden="1">#REF!</definedName>
    <definedName name="_lbc7" localSheetId="17" hidden="1">#REF!</definedName>
    <definedName name="_lbc7" localSheetId="9" hidden="1">#REF!</definedName>
    <definedName name="_lbc7" localSheetId="10" hidden="1">#REF!</definedName>
    <definedName name="_lbc7" localSheetId="15" hidden="1">#REF!</definedName>
    <definedName name="_lbc7" hidden="1">#REF!</definedName>
    <definedName name="_lbc8" localSheetId="14" hidden="1">#REF!</definedName>
    <definedName name="_lbc8" localSheetId="8" hidden="1">#REF!</definedName>
    <definedName name="_lbc8" localSheetId="11" hidden="1">#REF!</definedName>
    <definedName name="_lbc8" localSheetId="13" hidden="1">#REF!</definedName>
    <definedName name="_lbc8" localSheetId="16" hidden="1">#REF!</definedName>
    <definedName name="_lbc8" localSheetId="19" hidden="1">#REF!</definedName>
    <definedName name="_lbc8" localSheetId="12" hidden="1">#REF!</definedName>
    <definedName name="_lbc8" localSheetId="17" hidden="1">#REF!</definedName>
    <definedName name="_lbc8" localSheetId="9" hidden="1">#REF!</definedName>
    <definedName name="_lbc8" localSheetId="10" hidden="1">#REF!</definedName>
    <definedName name="_lbc8" localSheetId="15" hidden="1">#REF!</definedName>
    <definedName name="_lbc8" hidden="1">#REF!</definedName>
    <definedName name="_lbc9" localSheetId="14" hidden="1">#REF!</definedName>
    <definedName name="_lbc9" localSheetId="8" hidden="1">#REF!</definedName>
    <definedName name="_lbc9" localSheetId="11" hidden="1">#REF!</definedName>
    <definedName name="_lbc9" localSheetId="13" hidden="1">#REF!</definedName>
    <definedName name="_lbc9" localSheetId="16" hidden="1">#REF!</definedName>
    <definedName name="_lbc9" localSheetId="19" hidden="1">#REF!</definedName>
    <definedName name="_lbc9" localSheetId="12" hidden="1">#REF!</definedName>
    <definedName name="_lbc9" localSheetId="17" hidden="1">#REF!</definedName>
    <definedName name="_lbc9" localSheetId="9" hidden="1">#REF!</definedName>
    <definedName name="_lbc9" localSheetId="10" hidden="1">#REF!</definedName>
    <definedName name="_lbc9" localSheetId="15" hidden="1">#REF!</definedName>
    <definedName name="_lbc9" hidden="1">#REF!</definedName>
    <definedName name="_ld26" localSheetId="14" hidden="1">#REF!</definedName>
    <definedName name="_ld26" localSheetId="8" hidden="1">#REF!</definedName>
    <definedName name="_ld26" localSheetId="11" hidden="1">#REF!</definedName>
    <definedName name="_ld26" localSheetId="13" hidden="1">#REF!</definedName>
    <definedName name="_ld26" localSheetId="16" hidden="1">#REF!</definedName>
    <definedName name="_ld26" localSheetId="19" hidden="1">#REF!</definedName>
    <definedName name="_ld26" localSheetId="12" hidden="1">#REF!</definedName>
    <definedName name="_ld26" localSheetId="17" hidden="1">#REF!</definedName>
    <definedName name="_ld26" localSheetId="9" hidden="1">#REF!</definedName>
    <definedName name="_ld26" localSheetId="10" hidden="1">#REF!</definedName>
    <definedName name="_ld26" localSheetId="15" hidden="1">#REF!</definedName>
    <definedName name="_ld26" hidden="1">#REF!</definedName>
    <definedName name="_ld31" localSheetId="14" hidden="1">#REF!</definedName>
    <definedName name="_ld31" localSheetId="8" hidden="1">#REF!</definedName>
    <definedName name="_ld31" localSheetId="11" hidden="1">#REF!</definedName>
    <definedName name="_ld31" localSheetId="13" hidden="1">#REF!</definedName>
    <definedName name="_ld31" localSheetId="16" hidden="1">#REF!</definedName>
    <definedName name="_ld31" localSheetId="19" hidden="1">#REF!</definedName>
    <definedName name="_ld31" localSheetId="12" hidden="1">#REF!</definedName>
    <definedName name="_ld31" localSheetId="17" hidden="1">#REF!</definedName>
    <definedName name="_ld31" localSheetId="9" hidden="1">#REF!</definedName>
    <definedName name="_ld31" localSheetId="10" hidden="1">#REF!</definedName>
    <definedName name="_ld31" localSheetId="15" hidden="1">#REF!</definedName>
    <definedName name="_ld31" hidden="1">#REF!</definedName>
    <definedName name="_le31" localSheetId="14" hidden="1">#REF!</definedName>
    <definedName name="_le31" localSheetId="8" hidden="1">#REF!</definedName>
    <definedName name="_le31" localSheetId="11" hidden="1">#REF!</definedName>
    <definedName name="_le31" localSheetId="13" hidden="1">#REF!</definedName>
    <definedName name="_le31" localSheetId="16" hidden="1">#REF!</definedName>
    <definedName name="_le31" localSheetId="19" hidden="1">#REF!</definedName>
    <definedName name="_le31" localSheetId="12" hidden="1">#REF!</definedName>
    <definedName name="_le31" localSheetId="17" hidden="1">#REF!</definedName>
    <definedName name="_le31" localSheetId="9" hidden="1">#REF!</definedName>
    <definedName name="_le31" localSheetId="10" hidden="1">#REF!</definedName>
    <definedName name="_le31" localSheetId="15" hidden="1">#REF!</definedName>
    <definedName name="_le31" hidden="1">#REF!</definedName>
    <definedName name="_lf31" localSheetId="14" hidden="1">#REF!</definedName>
    <definedName name="_lf31" localSheetId="8" hidden="1">#REF!</definedName>
    <definedName name="_lf31" localSheetId="11" hidden="1">#REF!</definedName>
    <definedName name="_lf31" localSheetId="13" hidden="1">#REF!</definedName>
    <definedName name="_lf31" localSheetId="16" hidden="1">#REF!</definedName>
    <definedName name="_lf31" localSheetId="19" hidden="1">#REF!</definedName>
    <definedName name="_lf31" localSheetId="12" hidden="1">#REF!</definedName>
    <definedName name="_lf31" localSheetId="17" hidden="1">#REF!</definedName>
    <definedName name="_lf31" localSheetId="9" hidden="1">#REF!</definedName>
    <definedName name="_lf31" localSheetId="10" hidden="1">#REF!</definedName>
    <definedName name="_lf31" localSheetId="15" hidden="1">#REF!</definedName>
    <definedName name="_lf31" hidden="1">#REF!</definedName>
    <definedName name="_Order1" hidden="1">255</definedName>
    <definedName name="_Order2" hidden="1">255</definedName>
    <definedName name="_out2008" localSheetId="27" hidden="1">{#N/A,#N/A,TRUE,"Serviços"}</definedName>
    <definedName name="_out2008" hidden="1">{#N/A,#N/A,TRUE,"Serviços"}</definedName>
    <definedName name="_OUT98" localSheetId="27" hidden="1">{#N/A,#N/A,TRUE,"Serviços"}</definedName>
    <definedName name="_OUT98" hidden="1">{#N/A,#N/A,TRUE,"Serviços"}</definedName>
    <definedName name="_OUT98_" localSheetId="27" hidden="1">{#N/A,#N/A,TRUE,"Serviços"}</definedName>
    <definedName name="_OUT98_" hidden="1">{#N/A,#N/A,TRUE,"Serviços"}</definedName>
    <definedName name="_OUTTTT9888" localSheetId="27" hidden="1">{#N/A,#N/A,TRUE,"Serviços"}</definedName>
    <definedName name="_OUTTTT9888" hidden="1">{#N/A,#N/A,TRUE,"Serviços"}</definedName>
    <definedName name="_Parse_On" localSheetId="14" hidden="1">#REF!</definedName>
    <definedName name="_Parse_On" localSheetId="11" hidden="1">#REF!</definedName>
    <definedName name="_Parse_On" localSheetId="13" hidden="1">#REF!</definedName>
    <definedName name="_Parse_On" localSheetId="16" hidden="1">#REF!</definedName>
    <definedName name="_Parse_On" localSheetId="19" hidden="1">#REF!</definedName>
    <definedName name="_Parse_On" localSheetId="12" hidden="1">#REF!</definedName>
    <definedName name="_Parse_On" localSheetId="17" hidden="1">#REF!</definedName>
    <definedName name="_Parse_On" localSheetId="9" hidden="1">#REF!</definedName>
    <definedName name="_Parse_On" localSheetId="10" hidden="1">#REF!</definedName>
    <definedName name="_Parse_On" localSheetId="15" hidden="1">#REF!</definedName>
    <definedName name="_Parse_On" hidden="1">#REF!</definedName>
    <definedName name="_Parse_Out" localSheetId="14" hidden="1">#REF!</definedName>
    <definedName name="_Parse_Out" localSheetId="11" hidden="1">#REF!</definedName>
    <definedName name="_Parse_Out" localSheetId="13" hidden="1">#REF!</definedName>
    <definedName name="_Parse_Out" localSheetId="16" hidden="1">#REF!</definedName>
    <definedName name="_Parse_Out" localSheetId="19" hidden="1">#REF!</definedName>
    <definedName name="_Parse_Out" localSheetId="12" hidden="1">#REF!</definedName>
    <definedName name="_Parse_Out" localSheetId="17" hidden="1">#REF!</definedName>
    <definedName name="_Parse_Out" localSheetId="9" hidden="1">#REF!</definedName>
    <definedName name="_Parse_Out" localSheetId="10" hidden="1">#REF!</definedName>
    <definedName name="_Parse_Out" localSheetId="15" hidden="1">#REF!</definedName>
    <definedName name="_Parse_Out" hidden="1">#REF!</definedName>
    <definedName name="_Regression_Int" hidden="1">1</definedName>
    <definedName name="_S" localSheetId="14">#REF!</definedName>
    <definedName name="_S" localSheetId="27">#REF!</definedName>
    <definedName name="_S" localSheetId="11">#REF!</definedName>
    <definedName name="_S" localSheetId="13">#REF!</definedName>
    <definedName name="_S" localSheetId="16">#REF!</definedName>
    <definedName name="_S" localSheetId="19">#REF!</definedName>
    <definedName name="_S" localSheetId="12">#REF!</definedName>
    <definedName name="_S" localSheetId="17">#REF!</definedName>
    <definedName name="_S" localSheetId="9">#REF!</definedName>
    <definedName name="_S" localSheetId="10">#REF!</definedName>
    <definedName name="_S" localSheetId="15">#REF!</definedName>
    <definedName name="_S">#REF!</definedName>
    <definedName name="_sjp4" localSheetId="14">#REF!</definedName>
    <definedName name="_sjp4" localSheetId="8">#REF!</definedName>
    <definedName name="_sjp4" localSheetId="11">#REF!</definedName>
    <definedName name="_sjp4" localSheetId="13">#REF!</definedName>
    <definedName name="_sjp4" localSheetId="16">#REF!</definedName>
    <definedName name="_sjp4" localSheetId="19">#REF!</definedName>
    <definedName name="_sjp4" localSheetId="12">#REF!</definedName>
    <definedName name="_sjp4" localSheetId="17">#REF!</definedName>
    <definedName name="_sjp4" localSheetId="9">#REF!</definedName>
    <definedName name="_sjp4" localSheetId="10">#REF!</definedName>
    <definedName name="_sjp4" localSheetId="15">#REF!</definedName>
    <definedName name="_sjp4">#REF!</definedName>
    <definedName name="_Sort" localSheetId="14" hidden="1">#REF!</definedName>
    <definedName name="_Sort" localSheetId="11" hidden="1">#REF!</definedName>
    <definedName name="_Sort" localSheetId="13" hidden="1">#REF!</definedName>
    <definedName name="_Sort" localSheetId="16" hidden="1">#REF!</definedName>
    <definedName name="_Sort" localSheetId="19" hidden="1">#REF!</definedName>
    <definedName name="_Sort" localSheetId="12" hidden="1">#REF!</definedName>
    <definedName name="_Sort" localSheetId="17" hidden="1">#REF!</definedName>
    <definedName name="_Sort" localSheetId="9" hidden="1">#REF!</definedName>
    <definedName name="_Sort" localSheetId="10" hidden="1">#REF!</definedName>
    <definedName name="_Sort" localSheetId="15" hidden="1">#REF!</definedName>
    <definedName name="_Sort" hidden="1">#REF!</definedName>
    <definedName name="_Table1_In1" localSheetId="14" hidden="1">#REF!</definedName>
    <definedName name="_Table1_In1" localSheetId="11" hidden="1">#REF!</definedName>
    <definedName name="_Table1_In1" localSheetId="13" hidden="1">#REF!</definedName>
    <definedName name="_Table1_In1" localSheetId="16" hidden="1">#REF!</definedName>
    <definedName name="_Table1_In1" localSheetId="19" hidden="1">#REF!</definedName>
    <definedName name="_Table1_In1" localSheetId="12" hidden="1">#REF!</definedName>
    <definedName name="_Table1_In1" localSheetId="17" hidden="1">#REF!</definedName>
    <definedName name="_Table1_In1" localSheetId="9" hidden="1">#REF!</definedName>
    <definedName name="_Table1_In1" localSheetId="10" hidden="1">#REF!</definedName>
    <definedName name="_Table1_In1" localSheetId="15" hidden="1">#REF!</definedName>
    <definedName name="_Table1_In1" hidden="1">#REF!</definedName>
    <definedName name="_Table1_Out" localSheetId="14" hidden="1">#REF!</definedName>
    <definedName name="_Table1_Out" localSheetId="11" hidden="1">#REF!</definedName>
    <definedName name="_Table1_Out" localSheetId="13" hidden="1">#REF!</definedName>
    <definedName name="_Table1_Out" localSheetId="16" hidden="1">#REF!</definedName>
    <definedName name="_Table1_Out" localSheetId="19" hidden="1">#REF!</definedName>
    <definedName name="_Table1_Out" localSheetId="12" hidden="1">#REF!</definedName>
    <definedName name="_Table1_Out" localSheetId="17" hidden="1">#REF!</definedName>
    <definedName name="_Table1_Out" localSheetId="9" hidden="1">#REF!</definedName>
    <definedName name="_Table1_Out" localSheetId="10" hidden="1">#REF!</definedName>
    <definedName name="_Table1_Out" localSheetId="15" hidden="1">#REF!</definedName>
    <definedName name="_Table1_Out" hidden="1">#REF!</definedName>
    <definedName name="_Table2_In1" localSheetId="14" hidden="1">#REF!</definedName>
    <definedName name="_Table2_In1" localSheetId="11" hidden="1">#REF!</definedName>
    <definedName name="_Table2_In1" localSheetId="13" hidden="1">#REF!</definedName>
    <definedName name="_Table2_In1" localSheetId="16" hidden="1">#REF!</definedName>
    <definedName name="_Table2_In1" localSheetId="19" hidden="1">#REF!</definedName>
    <definedName name="_Table2_In1" localSheetId="12" hidden="1">#REF!</definedName>
    <definedName name="_Table2_In1" localSheetId="17" hidden="1">#REF!</definedName>
    <definedName name="_Table2_In1" localSheetId="9" hidden="1">#REF!</definedName>
    <definedName name="_Table2_In1" localSheetId="10" hidden="1">#REF!</definedName>
    <definedName name="_Table2_In1" localSheetId="15" hidden="1">#REF!</definedName>
    <definedName name="_Table2_In1" hidden="1">#REF!</definedName>
    <definedName name="_Table2_In2" localSheetId="14" hidden="1">#REF!</definedName>
    <definedName name="_Table2_In2" localSheetId="11" hidden="1">#REF!</definedName>
    <definedName name="_Table2_In2" localSheetId="13" hidden="1">#REF!</definedName>
    <definedName name="_Table2_In2" localSheetId="16" hidden="1">#REF!</definedName>
    <definedName name="_Table2_In2" localSheetId="19" hidden="1">#REF!</definedName>
    <definedName name="_Table2_In2" localSheetId="12" hidden="1">#REF!</definedName>
    <definedName name="_Table2_In2" localSheetId="17" hidden="1">#REF!</definedName>
    <definedName name="_Table2_In2" localSheetId="9" hidden="1">#REF!</definedName>
    <definedName name="_Table2_In2" localSheetId="10" hidden="1">#REF!</definedName>
    <definedName name="_Table2_In2" localSheetId="15" hidden="1">#REF!</definedName>
    <definedName name="_Table2_In2" hidden="1">#REF!</definedName>
    <definedName name="_Table2_Out" localSheetId="14" hidden="1">#REF!</definedName>
    <definedName name="_Table2_Out" localSheetId="11" hidden="1">#REF!</definedName>
    <definedName name="_Table2_Out" localSheetId="13" hidden="1">#REF!</definedName>
    <definedName name="_Table2_Out" localSheetId="16" hidden="1">#REF!</definedName>
    <definedName name="_Table2_Out" localSheetId="19" hidden="1">#REF!</definedName>
    <definedName name="_Table2_Out" localSheetId="12" hidden="1">#REF!</definedName>
    <definedName name="_Table2_Out" localSheetId="17" hidden="1">#REF!</definedName>
    <definedName name="_Table2_Out" localSheetId="9" hidden="1">#REF!</definedName>
    <definedName name="_Table2_Out" localSheetId="10" hidden="1">#REF!</definedName>
    <definedName name="_Table2_Out" localSheetId="15" hidden="1">#REF!</definedName>
    <definedName name="_Table2_Out" hidden="1">#REF!</definedName>
    <definedName name="_TT1" localSheetId="14">#REF!</definedName>
    <definedName name="_TT1" localSheetId="8">#REF!</definedName>
    <definedName name="_TT1" localSheetId="11">#REF!</definedName>
    <definedName name="_TT1" localSheetId="13">#REF!</definedName>
    <definedName name="_TT1" localSheetId="16">#REF!</definedName>
    <definedName name="_TT1" localSheetId="19">#REF!</definedName>
    <definedName name="_TT1" localSheetId="12">#REF!</definedName>
    <definedName name="_TT1" localSheetId="17">#REF!</definedName>
    <definedName name="_TT1" localSheetId="9">#REF!</definedName>
    <definedName name="_TT1" localSheetId="10">#REF!</definedName>
    <definedName name="_TT1" localSheetId="15">#REF!</definedName>
    <definedName name="_TT1">#REF!</definedName>
    <definedName name="_TT2" localSheetId="14">#REF!</definedName>
    <definedName name="_TT2" localSheetId="8">#REF!</definedName>
    <definedName name="_TT2" localSheetId="11">#REF!</definedName>
    <definedName name="_TT2" localSheetId="13">#REF!</definedName>
    <definedName name="_TT2" localSheetId="16">#REF!</definedName>
    <definedName name="_TT2" localSheetId="19">#REF!</definedName>
    <definedName name="_TT2" localSheetId="12">#REF!</definedName>
    <definedName name="_TT2" localSheetId="17">#REF!</definedName>
    <definedName name="_TT2" localSheetId="9">#REF!</definedName>
    <definedName name="_TT2" localSheetId="10">#REF!</definedName>
    <definedName name="_TT2" localSheetId="15">#REF!</definedName>
    <definedName name="_TT2">#REF!</definedName>
    <definedName name="_TT4" localSheetId="14">#REF!</definedName>
    <definedName name="_TT4" localSheetId="8">#REF!</definedName>
    <definedName name="_TT4" localSheetId="11">#REF!</definedName>
    <definedName name="_TT4" localSheetId="13">#REF!</definedName>
    <definedName name="_TT4" localSheetId="16">#REF!</definedName>
    <definedName name="_TT4" localSheetId="19">#REF!</definedName>
    <definedName name="_TT4" localSheetId="12">#REF!</definedName>
    <definedName name="_TT4" localSheetId="17">#REF!</definedName>
    <definedName name="_TT4" localSheetId="9">#REF!</definedName>
    <definedName name="_TT4" localSheetId="10">#REF!</definedName>
    <definedName name="_TT4" localSheetId="15">#REF!</definedName>
    <definedName name="_TT4">#REF!</definedName>
    <definedName name="_TT5" localSheetId="14">#REF!</definedName>
    <definedName name="_TT5" localSheetId="8">#REF!</definedName>
    <definedName name="_TT5" localSheetId="11">#REF!</definedName>
    <definedName name="_TT5" localSheetId="13">#REF!</definedName>
    <definedName name="_TT5" localSheetId="16">#REF!</definedName>
    <definedName name="_TT5" localSheetId="19">#REF!</definedName>
    <definedName name="_TT5" localSheetId="12">#REF!</definedName>
    <definedName name="_TT5" localSheetId="17">#REF!</definedName>
    <definedName name="_TT5" localSheetId="9">#REF!</definedName>
    <definedName name="_TT5" localSheetId="10">#REF!</definedName>
    <definedName name="_TT5" localSheetId="15">#REF!</definedName>
    <definedName name="_TT5">#REF!</definedName>
    <definedName name="_v3" localSheetId="14" hidden="1">#REF!</definedName>
    <definedName name="_v3" localSheetId="8" hidden="1">#REF!</definedName>
    <definedName name="_v3" localSheetId="11" hidden="1">#REF!</definedName>
    <definedName name="_v3" localSheetId="13" hidden="1">#REF!</definedName>
    <definedName name="_v3" localSheetId="16" hidden="1">#REF!</definedName>
    <definedName name="_v3" localSheetId="19" hidden="1">#REF!</definedName>
    <definedName name="_v3" localSheetId="12" hidden="1">#REF!</definedName>
    <definedName name="_v3" localSheetId="17" hidden="1">#REF!</definedName>
    <definedName name="_v3" localSheetId="9" hidden="1">#REF!</definedName>
    <definedName name="_v3" localSheetId="10" hidden="1">#REF!</definedName>
    <definedName name="_v3" localSheetId="15" hidden="1">#REF!</definedName>
    <definedName name="_v3" hidden="1">#REF!</definedName>
    <definedName name="_x13" localSheetId="14" hidden="1">#REF!</definedName>
    <definedName name="_x13" localSheetId="8" hidden="1">#REF!</definedName>
    <definedName name="_x13" localSheetId="11" hidden="1">#REF!</definedName>
    <definedName name="_x13" localSheetId="13" hidden="1">#REF!</definedName>
    <definedName name="_x13" localSheetId="16" hidden="1">#REF!</definedName>
    <definedName name="_x13" localSheetId="19" hidden="1">#REF!</definedName>
    <definedName name="_x13" localSheetId="12" hidden="1">#REF!</definedName>
    <definedName name="_x13" localSheetId="17" hidden="1">#REF!</definedName>
    <definedName name="_x13" localSheetId="9" hidden="1">#REF!</definedName>
    <definedName name="_x13" localSheetId="10" hidden="1">#REF!</definedName>
    <definedName name="_x13" localSheetId="15" hidden="1">#REF!</definedName>
    <definedName name="_x13" hidden="1">#REF!</definedName>
    <definedName name="_x14" localSheetId="14" hidden="1">#REF!</definedName>
    <definedName name="_x14" localSheetId="8" hidden="1">#REF!</definedName>
    <definedName name="_x14" localSheetId="11" hidden="1">#REF!</definedName>
    <definedName name="_x14" localSheetId="13" hidden="1">#REF!</definedName>
    <definedName name="_x14" localSheetId="16" hidden="1">#REF!</definedName>
    <definedName name="_x14" localSheetId="19" hidden="1">#REF!</definedName>
    <definedName name="_x14" localSheetId="12" hidden="1">#REF!</definedName>
    <definedName name="_x14" localSheetId="17" hidden="1">#REF!</definedName>
    <definedName name="_x14" localSheetId="9" hidden="1">#REF!</definedName>
    <definedName name="_x14" localSheetId="10" hidden="1">#REF!</definedName>
    <definedName name="_x14" localSheetId="15" hidden="1">#REF!</definedName>
    <definedName name="_x14" hidden="1">#REF!</definedName>
    <definedName name="_x15" localSheetId="14" hidden="1">#REF!</definedName>
    <definedName name="_x15" localSheetId="8" hidden="1">#REF!</definedName>
    <definedName name="_x15" localSheetId="11" hidden="1">#REF!</definedName>
    <definedName name="_x15" localSheetId="13" hidden="1">#REF!</definedName>
    <definedName name="_x15" localSheetId="16" hidden="1">#REF!</definedName>
    <definedName name="_x15" localSheetId="19" hidden="1">#REF!</definedName>
    <definedName name="_x15" localSheetId="12" hidden="1">#REF!</definedName>
    <definedName name="_x15" localSheetId="17" hidden="1">#REF!</definedName>
    <definedName name="_x15" localSheetId="9" hidden="1">#REF!</definedName>
    <definedName name="_x15" localSheetId="10" hidden="1">#REF!</definedName>
    <definedName name="_x15" localSheetId="15" hidden="1">#REF!</definedName>
    <definedName name="_x15" hidden="1">#REF!</definedName>
    <definedName name="_x16" localSheetId="14" hidden="1">#REF!</definedName>
    <definedName name="_x16" localSheetId="8" hidden="1">#REF!</definedName>
    <definedName name="_x16" localSheetId="11" hidden="1">#REF!</definedName>
    <definedName name="_x16" localSheetId="13" hidden="1">#REF!</definedName>
    <definedName name="_x16" localSheetId="16" hidden="1">#REF!</definedName>
    <definedName name="_x16" localSheetId="19" hidden="1">#REF!</definedName>
    <definedName name="_x16" localSheetId="12" hidden="1">#REF!</definedName>
    <definedName name="_x16" localSheetId="17" hidden="1">#REF!</definedName>
    <definedName name="_x16" localSheetId="9" hidden="1">#REF!</definedName>
    <definedName name="_x16" localSheetId="10" hidden="1">#REF!</definedName>
    <definedName name="_x16" localSheetId="15" hidden="1">#REF!</definedName>
    <definedName name="_x16" hidden="1">#REF!</definedName>
    <definedName name="_x17" localSheetId="14" hidden="1">#REF!</definedName>
    <definedName name="_x17" localSheetId="8" hidden="1">#REF!</definedName>
    <definedName name="_x17" localSheetId="11" hidden="1">#REF!</definedName>
    <definedName name="_x17" localSheetId="13" hidden="1">#REF!</definedName>
    <definedName name="_x17" localSheetId="16" hidden="1">#REF!</definedName>
    <definedName name="_x17" localSheetId="19" hidden="1">#REF!</definedName>
    <definedName name="_x17" localSheetId="12" hidden="1">#REF!</definedName>
    <definedName name="_x17" localSheetId="17" hidden="1">#REF!</definedName>
    <definedName name="_x17" localSheetId="9" hidden="1">#REF!</definedName>
    <definedName name="_x17" localSheetId="10" hidden="1">#REF!</definedName>
    <definedName name="_x17" localSheetId="15" hidden="1">#REF!</definedName>
    <definedName name="_x17" hidden="1">#REF!</definedName>
    <definedName name="_x18" localSheetId="14" hidden="1">#REF!</definedName>
    <definedName name="_x18" localSheetId="8" hidden="1">#REF!</definedName>
    <definedName name="_x18" localSheetId="11" hidden="1">#REF!</definedName>
    <definedName name="_x18" localSheetId="13" hidden="1">#REF!</definedName>
    <definedName name="_x18" localSheetId="16" hidden="1">#REF!</definedName>
    <definedName name="_x18" localSheetId="19" hidden="1">#REF!</definedName>
    <definedName name="_x18" localSheetId="12" hidden="1">#REF!</definedName>
    <definedName name="_x18" localSheetId="17" hidden="1">#REF!</definedName>
    <definedName name="_x18" localSheetId="9" hidden="1">#REF!</definedName>
    <definedName name="_x18" localSheetId="10" hidden="1">#REF!</definedName>
    <definedName name="_x18" localSheetId="15" hidden="1">#REF!</definedName>
    <definedName name="_x18" hidden="1">#REF!</definedName>
    <definedName name="_x19" localSheetId="14" hidden="1">#REF!</definedName>
    <definedName name="_x19" localSheetId="8" hidden="1">#REF!</definedName>
    <definedName name="_x19" localSheetId="11" hidden="1">#REF!</definedName>
    <definedName name="_x19" localSheetId="13" hidden="1">#REF!</definedName>
    <definedName name="_x19" localSheetId="16" hidden="1">#REF!</definedName>
    <definedName name="_x19" localSheetId="19" hidden="1">#REF!</definedName>
    <definedName name="_x19" localSheetId="12" hidden="1">#REF!</definedName>
    <definedName name="_x19" localSheetId="17" hidden="1">#REF!</definedName>
    <definedName name="_x19" localSheetId="9" hidden="1">#REF!</definedName>
    <definedName name="_x19" localSheetId="10" hidden="1">#REF!</definedName>
    <definedName name="_x19" localSheetId="15" hidden="1">#REF!</definedName>
    <definedName name="_x19" hidden="1">#REF!</definedName>
    <definedName name="_x20" localSheetId="14" hidden="1">#REF!</definedName>
    <definedName name="_x20" localSheetId="8" hidden="1">#REF!</definedName>
    <definedName name="_x20" localSheetId="11" hidden="1">#REF!</definedName>
    <definedName name="_x20" localSheetId="13" hidden="1">#REF!</definedName>
    <definedName name="_x20" localSheetId="16" hidden="1">#REF!</definedName>
    <definedName name="_x20" localSheetId="19" hidden="1">#REF!</definedName>
    <definedName name="_x20" localSheetId="12" hidden="1">#REF!</definedName>
    <definedName name="_x20" localSheetId="17" hidden="1">#REF!</definedName>
    <definedName name="_x20" localSheetId="9" hidden="1">#REF!</definedName>
    <definedName name="_x20" localSheetId="10" hidden="1">#REF!</definedName>
    <definedName name="_x20" localSheetId="15" hidden="1">#REF!</definedName>
    <definedName name="_x20" hidden="1">#REF!</definedName>
    <definedName name="_x21" localSheetId="14" hidden="1">#REF!</definedName>
    <definedName name="_x21" localSheetId="8" hidden="1">#REF!</definedName>
    <definedName name="_x21" localSheetId="11" hidden="1">#REF!</definedName>
    <definedName name="_x21" localSheetId="13" hidden="1">#REF!</definedName>
    <definedName name="_x21" localSheetId="16" hidden="1">#REF!</definedName>
    <definedName name="_x21" localSheetId="19" hidden="1">#REF!</definedName>
    <definedName name="_x21" localSheetId="12" hidden="1">#REF!</definedName>
    <definedName name="_x21" localSheetId="17" hidden="1">#REF!</definedName>
    <definedName name="_x21" localSheetId="9" hidden="1">#REF!</definedName>
    <definedName name="_x21" localSheetId="10" hidden="1">#REF!</definedName>
    <definedName name="_x21" localSheetId="15" hidden="1">#REF!</definedName>
    <definedName name="_x21" hidden="1">#REF!</definedName>
    <definedName name="_x22" localSheetId="14" hidden="1">#REF!</definedName>
    <definedName name="_x22" localSheetId="8" hidden="1">#REF!</definedName>
    <definedName name="_x22" localSheetId="11" hidden="1">#REF!</definedName>
    <definedName name="_x22" localSheetId="13" hidden="1">#REF!</definedName>
    <definedName name="_x22" localSheetId="16" hidden="1">#REF!</definedName>
    <definedName name="_x22" localSheetId="19" hidden="1">#REF!</definedName>
    <definedName name="_x22" localSheetId="12" hidden="1">#REF!</definedName>
    <definedName name="_x22" localSheetId="17" hidden="1">#REF!</definedName>
    <definedName name="_x22" localSheetId="9" hidden="1">#REF!</definedName>
    <definedName name="_x22" localSheetId="10" hidden="1">#REF!</definedName>
    <definedName name="_x22" localSheetId="15" hidden="1">#REF!</definedName>
    <definedName name="_x22" hidden="1">#REF!</definedName>
    <definedName name="_x23" localSheetId="14" hidden="1">#REF!</definedName>
    <definedName name="_x23" localSheetId="8" hidden="1">#REF!</definedName>
    <definedName name="_x23" localSheetId="11" hidden="1">#REF!</definedName>
    <definedName name="_x23" localSheetId="13" hidden="1">#REF!</definedName>
    <definedName name="_x23" localSheetId="16" hidden="1">#REF!</definedName>
    <definedName name="_x23" localSheetId="19" hidden="1">#REF!</definedName>
    <definedName name="_x23" localSheetId="12" hidden="1">#REF!</definedName>
    <definedName name="_x23" localSheetId="17" hidden="1">#REF!</definedName>
    <definedName name="_x23" localSheetId="9" hidden="1">#REF!</definedName>
    <definedName name="_x23" localSheetId="10" hidden="1">#REF!</definedName>
    <definedName name="_x23" localSheetId="15" hidden="1">#REF!</definedName>
    <definedName name="_x23" hidden="1">#REF!</definedName>
    <definedName name="_x24" localSheetId="14" hidden="1">#REF!</definedName>
    <definedName name="_x24" localSheetId="8" hidden="1">#REF!</definedName>
    <definedName name="_x24" localSheetId="11" hidden="1">#REF!</definedName>
    <definedName name="_x24" localSheetId="13" hidden="1">#REF!</definedName>
    <definedName name="_x24" localSheetId="16" hidden="1">#REF!</definedName>
    <definedName name="_x24" localSheetId="19" hidden="1">#REF!</definedName>
    <definedName name="_x24" localSheetId="12" hidden="1">#REF!</definedName>
    <definedName name="_x24" localSheetId="17" hidden="1">#REF!</definedName>
    <definedName name="_x24" localSheetId="9" hidden="1">#REF!</definedName>
    <definedName name="_x24" localSheetId="10" hidden="1">#REF!</definedName>
    <definedName name="_x24" localSheetId="15" hidden="1">#REF!</definedName>
    <definedName name="_x24" hidden="1">#REF!</definedName>
    <definedName name="_x25" localSheetId="14" hidden="1">#REF!</definedName>
    <definedName name="_x25" localSheetId="8" hidden="1">#REF!</definedName>
    <definedName name="_x25" localSheetId="11" hidden="1">#REF!</definedName>
    <definedName name="_x25" localSheetId="13" hidden="1">#REF!</definedName>
    <definedName name="_x25" localSheetId="16" hidden="1">#REF!</definedName>
    <definedName name="_x25" localSheetId="19" hidden="1">#REF!</definedName>
    <definedName name="_x25" localSheetId="12" hidden="1">#REF!</definedName>
    <definedName name="_x25" localSheetId="17" hidden="1">#REF!</definedName>
    <definedName name="_x25" localSheetId="9" hidden="1">#REF!</definedName>
    <definedName name="_x25" localSheetId="10" hidden="1">#REF!</definedName>
    <definedName name="_x25" localSheetId="15" hidden="1">#REF!</definedName>
    <definedName name="_x25" hidden="1">#REF!</definedName>
    <definedName name="_x28" localSheetId="14" hidden="1">#REF!</definedName>
    <definedName name="_x28" localSheetId="8" hidden="1">#REF!</definedName>
    <definedName name="_x28" localSheetId="11" hidden="1">#REF!</definedName>
    <definedName name="_x28" localSheetId="13" hidden="1">#REF!</definedName>
    <definedName name="_x28" localSheetId="16" hidden="1">#REF!</definedName>
    <definedName name="_x28" localSheetId="19" hidden="1">#REF!</definedName>
    <definedName name="_x28" localSheetId="12" hidden="1">#REF!</definedName>
    <definedName name="_x28" localSheetId="17" hidden="1">#REF!</definedName>
    <definedName name="_x28" localSheetId="9" hidden="1">#REF!</definedName>
    <definedName name="_x28" localSheetId="10" hidden="1">#REF!</definedName>
    <definedName name="_x28" localSheetId="15" hidden="1">#REF!</definedName>
    <definedName name="_x28" hidden="1">#REF!</definedName>
    <definedName name="_x29" localSheetId="14" hidden="1">#REF!</definedName>
    <definedName name="_x29" localSheetId="8" hidden="1">#REF!</definedName>
    <definedName name="_x29" localSheetId="11" hidden="1">#REF!</definedName>
    <definedName name="_x29" localSheetId="13" hidden="1">#REF!</definedName>
    <definedName name="_x29" localSheetId="16" hidden="1">#REF!</definedName>
    <definedName name="_x29" localSheetId="19" hidden="1">#REF!</definedName>
    <definedName name="_x29" localSheetId="12" hidden="1">#REF!</definedName>
    <definedName name="_x29" localSheetId="17" hidden="1">#REF!</definedName>
    <definedName name="_x29" localSheetId="9" hidden="1">#REF!</definedName>
    <definedName name="_x29" localSheetId="10" hidden="1">#REF!</definedName>
    <definedName name="_x29" localSheetId="15" hidden="1">#REF!</definedName>
    <definedName name="_x29" hidden="1">#REF!</definedName>
    <definedName name="_x32" localSheetId="14" hidden="1">#REF!</definedName>
    <definedName name="_x32" localSheetId="8" hidden="1">#REF!</definedName>
    <definedName name="_x32" localSheetId="11" hidden="1">#REF!</definedName>
    <definedName name="_x32" localSheetId="13" hidden="1">#REF!</definedName>
    <definedName name="_x32" localSheetId="16" hidden="1">#REF!</definedName>
    <definedName name="_x32" localSheetId="19" hidden="1">#REF!</definedName>
    <definedName name="_x32" localSheetId="12" hidden="1">#REF!</definedName>
    <definedName name="_x32" localSheetId="17" hidden="1">#REF!</definedName>
    <definedName name="_x32" localSheetId="9" hidden="1">#REF!</definedName>
    <definedName name="_x32" localSheetId="10" hidden="1">#REF!</definedName>
    <definedName name="_x32" localSheetId="15" hidden="1">#REF!</definedName>
    <definedName name="_x32" hidden="1">#REF!</definedName>
    <definedName name="_x4" localSheetId="14" hidden="1">#REF!</definedName>
    <definedName name="_x4" localSheetId="8" hidden="1">#REF!</definedName>
    <definedName name="_x4" localSheetId="11" hidden="1">#REF!</definedName>
    <definedName name="_x4" localSheetId="13" hidden="1">#REF!</definedName>
    <definedName name="_x4" localSheetId="16" hidden="1">#REF!</definedName>
    <definedName name="_x4" localSheetId="19" hidden="1">#REF!</definedName>
    <definedName name="_x4" localSheetId="12" hidden="1">#REF!</definedName>
    <definedName name="_x4" localSheetId="17" hidden="1">#REF!</definedName>
    <definedName name="_x4" localSheetId="9" hidden="1">#REF!</definedName>
    <definedName name="_x4" localSheetId="10" hidden="1">#REF!</definedName>
    <definedName name="_x4" localSheetId="15" hidden="1">#REF!</definedName>
    <definedName name="_x4" hidden="1">#REF!</definedName>
    <definedName name="_x5" localSheetId="14" hidden="1">#REF!</definedName>
    <definedName name="_x5" localSheetId="8" hidden="1">#REF!</definedName>
    <definedName name="_x5" localSheetId="11" hidden="1">#REF!</definedName>
    <definedName name="_x5" localSheetId="13" hidden="1">#REF!</definedName>
    <definedName name="_x5" localSheetId="16" hidden="1">#REF!</definedName>
    <definedName name="_x5" localSheetId="19" hidden="1">#REF!</definedName>
    <definedName name="_x5" localSheetId="12" hidden="1">#REF!</definedName>
    <definedName name="_x5" localSheetId="17" hidden="1">#REF!</definedName>
    <definedName name="_x5" localSheetId="9" hidden="1">#REF!</definedName>
    <definedName name="_x5" localSheetId="10" hidden="1">#REF!</definedName>
    <definedName name="_x5" localSheetId="15" hidden="1">#REF!</definedName>
    <definedName name="_x5" hidden="1">#REF!</definedName>
    <definedName name="_x6" localSheetId="14" hidden="1">#REF!</definedName>
    <definedName name="_x6" localSheetId="8" hidden="1">#REF!</definedName>
    <definedName name="_x6" localSheetId="11" hidden="1">#REF!</definedName>
    <definedName name="_x6" localSheetId="13" hidden="1">#REF!</definedName>
    <definedName name="_x6" localSheetId="16" hidden="1">#REF!</definedName>
    <definedName name="_x6" localSheetId="19" hidden="1">#REF!</definedName>
    <definedName name="_x6" localSheetId="12" hidden="1">#REF!</definedName>
    <definedName name="_x6" localSheetId="17" hidden="1">#REF!</definedName>
    <definedName name="_x6" localSheetId="9" hidden="1">#REF!</definedName>
    <definedName name="_x6" localSheetId="10" hidden="1">#REF!</definedName>
    <definedName name="_x6" localSheetId="15" hidden="1">#REF!</definedName>
    <definedName name="_x6" hidden="1">#REF!</definedName>
    <definedName name="_x7" localSheetId="14" hidden="1">#REF!</definedName>
    <definedName name="_x7" localSheetId="8" hidden="1">#REF!</definedName>
    <definedName name="_x7" localSheetId="11" hidden="1">#REF!</definedName>
    <definedName name="_x7" localSheetId="13" hidden="1">#REF!</definedName>
    <definedName name="_x7" localSheetId="16" hidden="1">#REF!</definedName>
    <definedName name="_x7" localSheetId="19" hidden="1">#REF!</definedName>
    <definedName name="_x7" localSheetId="12" hidden="1">#REF!</definedName>
    <definedName name="_x7" localSheetId="17" hidden="1">#REF!</definedName>
    <definedName name="_x7" localSheetId="9" hidden="1">#REF!</definedName>
    <definedName name="_x7" localSheetId="10" hidden="1">#REF!</definedName>
    <definedName name="_x7" localSheetId="15" hidden="1">#REF!</definedName>
    <definedName name="_x7" hidden="1">#REF!</definedName>
    <definedName name="_x8" localSheetId="14" hidden="1">#REF!</definedName>
    <definedName name="_x8" localSheetId="8" hidden="1">#REF!</definedName>
    <definedName name="_x8" localSheetId="11" hidden="1">#REF!</definedName>
    <definedName name="_x8" localSheetId="13" hidden="1">#REF!</definedName>
    <definedName name="_x8" localSheetId="16" hidden="1">#REF!</definedName>
    <definedName name="_x8" localSheetId="19" hidden="1">#REF!</definedName>
    <definedName name="_x8" localSheetId="12" hidden="1">#REF!</definedName>
    <definedName name="_x8" localSheetId="17" hidden="1">#REF!</definedName>
    <definedName name="_x8" localSheetId="9" hidden="1">#REF!</definedName>
    <definedName name="_x8" localSheetId="10" hidden="1">#REF!</definedName>
    <definedName name="_x8" localSheetId="15" hidden="1">#REF!</definedName>
    <definedName name="_x8" hidden="1">#REF!</definedName>
    <definedName name="_x9" localSheetId="14" hidden="1">#REF!</definedName>
    <definedName name="_x9" localSheetId="8" hidden="1">#REF!</definedName>
    <definedName name="_x9" localSheetId="11" hidden="1">#REF!</definedName>
    <definedName name="_x9" localSheetId="13" hidden="1">#REF!</definedName>
    <definedName name="_x9" localSheetId="16" hidden="1">#REF!</definedName>
    <definedName name="_x9" localSheetId="19" hidden="1">#REF!</definedName>
    <definedName name="_x9" localSheetId="12" hidden="1">#REF!</definedName>
    <definedName name="_x9" localSheetId="17" hidden="1">#REF!</definedName>
    <definedName name="_x9" localSheetId="9" hidden="1">#REF!</definedName>
    <definedName name="_x9" localSheetId="10" hidden="1">#REF!</definedName>
    <definedName name="_x9" localSheetId="15" hidden="1">#REF!</definedName>
    <definedName name="_x9" hidden="1">#REF!</definedName>
    <definedName name="a" localSheetId="14" hidden="1">#REF!</definedName>
    <definedName name="a" localSheetId="11" hidden="1">#REF!</definedName>
    <definedName name="a" localSheetId="13" hidden="1">#REF!</definedName>
    <definedName name="a" localSheetId="16" hidden="1">#REF!</definedName>
    <definedName name="a" localSheetId="19" hidden="1">#REF!</definedName>
    <definedName name="a" localSheetId="12" hidden="1">#REF!</definedName>
    <definedName name="a" localSheetId="17" hidden="1">#REF!</definedName>
    <definedName name="a" localSheetId="9" hidden="1">#REF!</definedName>
    <definedName name="a" localSheetId="10" hidden="1">#REF!</definedName>
    <definedName name="a" localSheetId="15" hidden="1">#REF!</definedName>
    <definedName name="a" hidden="1">#REF!</definedName>
    <definedName name="aa" hidden="1">#REF!</definedName>
    <definedName name="aaa"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a" localSheetId="27" hidden="1">{#N/A,#N/A,FALSE,"Graficos";#N/A,#N/A,FALSE,"P.Ingresos";#N/A,#N/A,FALSE,"P.Gastos";#N/A,#N/A,FALSE,"I.Trafico";#N/A,#N/A,FALSE,"I.Peajes";#N/A,#N/A,FALSE,"G.Operativos";#N/A,#N/A,FALSE,"Cf Proyecto";#N/A,#N/A,FALSE,"C.PYG";#N/A,#N/A,FALSE,"Balance";#N/A,#N/A,FALSE,"TIR AC";#N/A,#N/A,FALSE,"TIR E"}</definedName>
    <definedName name="aaaa" hidden="1">{#N/A,#N/A,FALSE,"Graficos";#N/A,#N/A,FALSE,"P.Ingresos";#N/A,#N/A,FALSE,"P.Gastos";#N/A,#N/A,FALSE,"I.Trafico";#N/A,#N/A,FALSE,"I.Peajes";#N/A,#N/A,FALSE,"G.Operativos";#N/A,#N/A,FALSE,"Cf Proyecto";#N/A,#N/A,FALSE,"C.PYG";#N/A,#N/A,FALSE,"Balance";#N/A,#N/A,FALSE,"TIR AC";#N/A,#N/A,FALSE,"TIR E"}</definedName>
    <definedName name="aaaaaaaa" localSheetId="27" hidden="1">{#N/A,#N/A,FALSE,"IR E CS 1997";#N/A,#N/A,FALSE,"PR ND";#N/A,#N/A,FALSE,"8191";#N/A,#N/A,FALSE,"8383";#N/A,#N/A,FALSE,"MP 1024";#N/A,#N/A,FALSE,"AD_EX_97";#N/A,#N/A,FALSE,"BD 97"}</definedName>
    <definedName name="aaaaaaaa" hidden="1">{#N/A,#N/A,FALSE,"IR E CS 1997";#N/A,#N/A,FALSE,"PR ND";#N/A,#N/A,FALSE,"8191";#N/A,#N/A,FALSE,"8383";#N/A,#N/A,FALSE,"MP 1024";#N/A,#N/A,FALSE,"AD_EX_97";#N/A,#N/A,FALSE,"BD 97"}</definedName>
    <definedName name="aaaaaaaaa" hidden="1">#REF!</definedName>
    <definedName name="AAAAAAAAAAAAAAAAAAAAAA" localSheetId="27" hidden="1">{#N/A,#N/A,TRUE,"Serviços"}</definedName>
    <definedName name="AAAAAAAAAAAAAAAAAAAAAA" hidden="1">{#N/A,#N/A,TRUE,"Serviços"}</definedName>
    <definedName name="Abc" localSheetId="27" hidden="1">{#N/A,#N/A,FALSE,"IR E CS 1997";#N/A,#N/A,FALSE,"PR ND";#N/A,#N/A,FALSE,"8191";#N/A,#N/A,FALSE,"8383";#N/A,#N/A,FALSE,"MP 1024";#N/A,#N/A,FALSE,"AD_EX_97";#N/A,#N/A,FALSE,"BD 97"}</definedName>
    <definedName name="Abc" hidden="1">{#N/A,#N/A,FALSE,"IR E CS 1997";#N/A,#N/A,FALSE,"PR ND";#N/A,#N/A,FALSE,"8191";#N/A,#N/A,FALSE,"8383";#N/A,#N/A,FALSE,"MP 1024";#N/A,#N/A,FALSE,"AD_EX_97";#N/A,#N/A,FALSE,"BD 97"}</definedName>
    <definedName name="Abc_1" localSheetId="27" hidden="1">{#N/A,#N/A,FALSE,"IR E CS 1997";#N/A,#N/A,FALSE,"PR ND";#N/A,#N/A,FALSE,"8191";#N/A,#N/A,FALSE,"8383";#N/A,#N/A,FALSE,"MP 1024";#N/A,#N/A,FALSE,"AD_EX_97";#N/A,#N/A,FALSE,"BD 97"}</definedName>
    <definedName name="Abc_1" hidden="1">{#N/A,#N/A,FALSE,"IR E CS 1997";#N/A,#N/A,FALSE,"PR ND";#N/A,#N/A,FALSE,"8191";#N/A,#N/A,FALSE,"8383";#N/A,#N/A,FALSE,"MP 1024";#N/A,#N/A,FALSE,"AD_EX_97";#N/A,#N/A,FALSE,"BD 97"}</definedName>
    <definedName name="achart11" localSheetId="14" hidden="1">#REF!</definedName>
    <definedName name="achart11" localSheetId="8" hidden="1">#REF!</definedName>
    <definedName name="achart11" localSheetId="11" hidden="1">#REF!</definedName>
    <definedName name="achart11" localSheetId="13" hidden="1">#REF!</definedName>
    <definedName name="achart11" localSheetId="16" hidden="1">#REF!</definedName>
    <definedName name="achart11" localSheetId="19" hidden="1">#REF!</definedName>
    <definedName name="achart11" localSheetId="12" hidden="1">#REF!</definedName>
    <definedName name="achart11" localSheetId="17" hidden="1">#REF!</definedName>
    <definedName name="achart11" localSheetId="9" hidden="1">#REF!</definedName>
    <definedName name="achart11" localSheetId="10" hidden="1">#REF!</definedName>
    <definedName name="achart11" localSheetId="15" hidden="1">#REF!</definedName>
    <definedName name="achart11" hidden="1">#REF!</definedName>
    <definedName name="achart12" localSheetId="14" hidden="1">#REF!</definedName>
    <definedName name="achart12" localSheetId="8" hidden="1">#REF!</definedName>
    <definedName name="achart12" localSheetId="11" hidden="1">#REF!</definedName>
    <definedName name="achart12" localSheetId="13" hidden="1">#REF!</definedName>
    <definedName name="achart12" localSheetId="16" hidden="1">#REF!</definedName>
    <definedName name="achart12" localSheetId="19" hidden="1">#REF!</definedName>
    <definedName name="achart12" localSheetId="12" hidden="1">#REF!</definedName>
    <definedName name="achart12" localSheetId="17" hidden="1">#REF!</definedName>
    <definedName name="achart12" localSheetId="9" hidden="1">#REF!</definedName>
    <definedName name="achart12" localSheetId="10" hidden="1">#REF!</definedName>
    <definedName name="achart12" localSheetId="15" hidden="1">#REF!</definedName>
    <definedName name="achart12" hidden="1">#REF!</definedName>
    <definedName name="achart13" localSheetId="14" hidden="1">#REF!</definedName>
    <definedName name="achart13" localSheetId="8" hidden="1">#REF!</definedName>
    <definedName name="achart13" localSheetId="11" hidden="1">#REF!</definedName>
    <definedName name="achart13" localSheetId="13" hidden="1">#REF!</definedName>
    <definedName name="achart13" localSheetId="16" hidden="1">#REF!</definedName>
    <definedName name="achart13" localSheetId="19" hidden="1">#REF!</definedName>
    <definedName name="achart13" localSheetId="12" hidden="1">#REF!</definedName>
    <definedName name="achart13" localSheetId="17" hidden="1">#REF!</definedName>
    <definedName name="achart13" localSheetId="9" hidden="1">#REF!</definedName>
    <definedName name="achart13" localSheetId="10" hidden="1">#REF!</definedName>
    <definedName name="achart13" localSheetId="15" hidden="1">#REF!</definedName>
    <definedName name="achart13" hidden="1">#REF!</definedName>
    <definedName name="achart14" localSheetId="14" hidden="1">#REF!</definedName>
    <definedName name="achart14" localSheetId="8" hidden="1">#REF!</definedName>
    <definedName name="achart14" localSheetId="11" hidden="1">#REF!</definedName>
    <definedName name="achart14" localSheetId="13" hidden="1">#REF!</definedName>
    <definedName name="achart14" localSheetId="16" hidden="1">#REF!</definedName>
    <definedName name="achart14" localSheetId="19" hidden="1">#REF!</definedName>
    <definedName name="achart14" localSheetId="12" hidden="1">#REF!</definedName>
    <definedName name="achart14" localSheetId="17" hidden="1">#REF!</definedName>
    <definedName name="achart14" localSheetId="9" hidden="1">#REF!</definedName>
    <definedName name="achart14" localSheetId="10" hidden="1">#REF!</definedName>
    <definedName name="achart14" localSheetId="15" hidden="1">#REF!</definedName>
    <definedName name="achart14" hidden="1">#REF!</definedName>
    <definedName name="achart15" localSheetId="14" hidden="1">#REF!</definedName>
    <definedName name="achart15" localSheetId="8" hidden="1">#REF!</definedName>
    <definedName name="achart15" localSheetId="11" hidden="1">#REF!</definedName>
    <definedName name="achart15" localSheetId="13" hidden="1">#REF!</definedName>
    <definedName name="achart15" localSheetId="16" hidden="1">#REF!</definedName>
    <definedName name="achart15" localSheetId="19" hidden="1">#REF!</definedName>
    <definedName name="achart15" localSheetId="12" hidden="1">#REF!</definedName>
    <definedName name="achart15" localSheetId="17" hidden="1">#REF!</definedName>
    <definedName name="achart15" localSheetId="9" hidden="1">#REF!</definedName>
    <definedName name="achart15" localSheetId="10" hidden="1">#REF!</definedName>
    <definedName name="achart15" localSheetId="15" hidden="1">#REF!</definedName>
    <definedName name="achart15" hidden="1">#REF!</definedName>
    <definedName name="achart16" localSheetId="14" hidden="1">#REF!</definedName>
    <definedName name="achart16" localSheetId="8" hidden="1">#REF!</definedName>
    <definedName name="achart16" localSheetId="11" hidden="1">#REF!</definedName>
    <definedName name="achart16" localSheetId="13" hidden="1">#REF!</definedName>
    <definedName name="achart16" localSheetId="16" hidden="1">#REF!</definedName>
    <definedName name="achart16" localSheetId="19" hidden="1">#REF!</definedName>
    <definedName name="achart16" localSheetId="12" hidden="1">#REF!</definedName>
    <definedName name="achart16" localSheetId="17" hidden="1">#REF!</definedName>
    <definedName name="achart16" localSheetId="9" hidden="1">#REF!</definedName>
    <definedName name="achart16" localSheetId="10" hidden="1">#REF!</definedName>
    <definedName name="achart16" localSheetId="15" hidden="1">#REF!</definedName>
    <definedName name="achart16" hidden="1">#REF!</definedName>
    <definedName name="achart17" localSheetId="14" hidden="1">#REF!</definedName>
    <definedName name="achart17" localSheetId="8" hidden="1">#REF!</definedName>
    <definedName name="achart17" localSheetId="11" hidden="1">#REF!</definedName>
    <definedName name="achart17" localSheetId="13" hidden="1">#REF!</definedName>
    <definedName name="achart17" localSheetId="16" hidden="1">#REF!</definedName>
    <definedName name="achart17" localSheetId="19" hidden="1">#REF!</definedName>
    <definedName name="achart17" localSheetId="12" hidden="1">#REF!</definedName>
    <definedName name="achart17" localSheetId="17" hidden="1">#REF!</definedName>
    <definedName name="achart17" localSheetId="9" hidden="1">#REF!</definedName>
    <definedName name="achart17" localSheetId="10" hidden="1">#REF!</definedName>
    <definedName name="achart17" localSheetId="15" hidden="1">#REF!</definedName>
    <definedName name="achart17" hidden="1">#REF!</definedName>
    <definedName name="achart2" localSheetId="14" hidden="1">#REF!</definedName>
    <definedName name="achart2" localSheetId="8" hidden="1">#REF!</definedName>
    <definedName name="achart2" localSheetId="11" hidden="1">#REF!</definedName>
    <definedName name="achart2" localSheetId="13" hidden="1">#REF!</definedName>
    <definedName name="achart2" localSheetId="16" hidden="1">#REF!</definedName>
    <definedName name="achart2" localSheetId="19" hidden="1">#REF!</definedName>
    <definedName name="achart2" localSheetId="12" hidden="1">#REF!</definedName>
    <definedName name="achart2" localSheetId="17" hidden="1">#REF!</definedName>
    <definedName name="achart2" localSheetId="9" hidden="1">#REF!</definedName>
    <definedName name="achart2" localSheetId="10" hidden="1">#REF!</definedName>
    <definedName name="achart2" localSheetId="15" hidden="1">#REF!</definedName>
    <definedName name="achart2" hidden="1">#REF!</definedName>
    <definedName name="achart20" localSheetId="14" hidden="1">#REF!</definedName>
    <definedName name="achart20" localSheetId="8" hidden="1">#REF!</definedName>
    <definedName name="achart20" localSheetId="11" hidden="1">#REF!</definedName>
    <definedName name="achart20" localSheetId="13" hidden="1">#REF!</definedName>
    <definedName name="achart20" localSheetId="16" hidden="1">#REF!</definedName>
    <definedName name="achart20" localSheetId="19" hidden="1">#REF!</definedName>
    <definedName name="achart20" localSheetId="12" hidden="1">#REF!</definedName>
    <definedName name="achart20" localSheetId="17" hidden="1">#REF!</definedName>
    <definedName name="achart20" localSheetId="9" hidden="1">#REF!</definedName>
    <definedName name="achart20" localSheetId="10" hidden="1">#REF!</definedName>
    <definedName name="achart20" localSheetId="15" hidden="1">#REF!</definedName>
    <definedName name="achart20" hidden="1">#REF!</definedName>
    <definedName name="achart21" localSheetId="14" hidden="1">#REF!</definedName>
    <definedName name="achart21" localSheetId="8" hidden="1">#REF!</definedName>
    <definedName name="achart21" localSheetId="11" hidden="1">#REF!</definedName>
    <definedName name="achart21" localSheetId="13" hidden="1">#REF!</definedName>
    <definedName name="achart21" localSheetId="16" hidden="1">#REF!</definedName>
    <definedName name="achart21" localSheetId="19" hidden="1">#REF!</definedName>
    <definedName name="achart21" localSheetId="12" hidden="1">#REF!</definedName>
    <definedName name="achart21" localSheetId="17" hidden="1">#REF!</definedName>
    <definedName name="achart21" localSheetId="9" hidden="1">#REF!</definedName>
    <definedName name="achart21" localSheetId="10" hidden="1">#REF!</definedName>
    <definedName name="achart21" localSheetId="15" hidden="1">#REF!</definedName>
    <definedName name="achart21" hidden="1">#REF!</definedName>
    <definedName name="achart22" localSheetId="14" hidden="1">#REF!</definedName>
    <definedName name="achart22" localSheetId="8" hidden="1">#REF!</definedName>
    <definedName name="achart22" localSheetId="11" hidden="1">#REF!</definedName>
    <definedName name="achart22" localSheetId="13" hidden="1">#REF!</definedName>
    <definedName name="achart22" localSheetId="16" hidden="1">#REF!</definedName>
    <definedName name="achart22" localSheetId="19" hidden="1">#REF!</definedName>
    <definedName name="achart22" localSheetId="12" hidden="1">#REF!</definedName>
    <definedName name="achart22" localSheetId="17" hidden="1">#REF!</definedName>
    <definedName name="achart22" localSheetId="9" hidden="1">#REF!</definedName>
    <definedName name="achart22" localSheetId="10" hidden="1">#REF!</definedName>
    <definedName name="achart22" localSheetId="15" hidden="1">#REF!</definedName>
    <definedName name="achart22" hidden="1">#REF!</definedName>
    <definedName name="achart23" localSheetId="14" hidden="1">#REF!</definedName>
    <definedName name="achart23" localSheetId="8" hidden="1">#REF!</definedName>
    <definedName name="achart23" localSheetId="11" hidden="1">#REF!</definedName>
    <definedName name="achart23" localSheetId="13" hidden="1">#REF!</definedName>
    <definedName name="achart23" localSheetId="16" hidden="1">#REF!</definedName>
    <definedName name="achart23" localSheetId="19" hidden="1">#REF!</definedName>
    <definedName name="achart23" localSheetId="12" hidden="1">#REF!</definedName>
    <definedName name="achart23" localSheetId="17" hidden="1">#REF!</definedName>
    <definedName name="achart23" localSheetId="9" hidden="1">#REF!</definedName>
    <definedName name="achart23" localSheetId="10" hidden="1">#REF!</definedName>
    <definedName name="achart23" localSheetId="15" hidden="1">#REF!</definedName>
    <definedName name="achart23" hidden="1">#REF!</definedName>
    <definedName name="achart24" localSheetId="14" hidden="1">#REF!</definedName>
    <definedName name="achart24" localSheetId="8" hidden="1">#REF!</definedName>
    <definedName name="achart24" localSheetId="11" hidden="1">#REF!</definedName>
    <definedName name="achart24" localSheetId="13" hidden="1">#REF!</definedName>
    <definedName name="achart24" localSheetId="16" hidden="1">#REF!</definedName>
    <definedName name="achart24" localSheetId="19" hidden="1">#REF!</definedName>
    <definedName name="achart24" localSheetId="12" hidden="1">#REF!</definedName>
    <definedName name="achart24" localSheetId="17" hidden="1">#REF!</definedName>
    <definedName name="achart24" localSheetId="9" hidden="1">#REF!</definedName>
    <definedName name="achart24" localSheetId="10" hidden="1">#REF!</definedName>
    <definedName name="achart24" localSheetId="15" hidden="1">#REF!</definedName>
    <definedName name="achart24" hidden="1">#REF!</definedName>
    <definedName name="achart25" localSheetId="14" hidden="1">#REF!</definedName>
    <definedName name="achart25" localSheetId="8" hidden="1">#REF!</definedName>
    <definedName name="achart25" localSheetId="11" hidden="1">#REF!</definedName>
    <definedName name="achart25" localSheetId="13" hidden="1">#REF!</definedName>
    <definedName name="achart25" localSheetId="16" hidden="1">#REF!</definedName>
    <definedName name="achart25" localSheetId="19" hidden="1">#REF!</definedName>
    <definedName name="achart25" localSheetId="12" hidden="1">#REF!</definedName>
    <definedName name="achart25" localSheetId="17" hidden="1">#REF!</definedName>
    <definedName name="achart25" localSheetId="9" hidden="1">#REF!</definedName>
    <definedName name="achart25" localSheetId="10" hidden="1">#REF!</definedName>
    <definedName name="achart25" localSheetId="15" hidden="1">#REF!</definedName>
    <definedName name="achart25" hidden="1">#REF!</definedName>
    <definedName name="achart26" localSheetId="14" hidden="1">#REF!</definedName>
    <definedName name="achart26" localSheetId="8" hidden="1">#REF!</definedName>
    <definedName name="achart26" localSheetId="11" hidden="1">#REF!</definedName>
    <definedName name="achart26" localSheetId="13" hidden="1">#REF!</definedName>
    <definedName name="achart26" localSheetId="16" hidden="1">#REF!</definedName>
    <definedName name="achart26" localSheetId="19" hidden="1">#REF!</definedName>
    <definedName name="achart26" localSheetId="12" hidden="1">#REF!</definedName>
    <definedName name="achart26" localSheetId="17" hidden="1">#REF!</definedName>
    <definedName name="achart26" localSheetId="9" hidden="1">#REF!</definedName>
    <definedName name="achart26" localSheetId="10" hidden="1">#REF!</definedName>
    <definedName name="achart26" localSheetId="15" hidden="1">#REF!</definedName>
    <definedName name="achart26" hidden="1">#REF!</definedName>
    <definedName name="achart27" localSheetId="14" hidden="1">#REF!</definedName>
    <definedName name="achart27" localSheetId="8" hidden="1">#REF!</definedName>
    <definedName name="achart27" localSheetId="11" hidden="1">#REF!</definedName>
    <definedName name="achart27" localSheetId="13" hidden="1">#REF!</definedName>
    <definedName name="achart27" localSheetId="16" hidden="1">#REF!</definedName>
    <definedName name="achart27" localSheetId="19" hidden="1">#REF!</definedName>
    <definedName name="achart27" localSheetId="12" hidden="1">#REF!</definedName>
    <definedName name="achart27" localSheetId="17" hidden="1">#REF!</definedName>
    <definedName name="achart27" localSheetId="9" hidden="1">#REF!</definedName>
    <definedName name="achart27" localSheetId="10" hidden="1">#REF!</definedName>
    <definedName name="achart27" localSheetId="15" hidden="1">#REF!</definedName>
    <definedName name="achart27" hidden="1">#REF!</definedName>
    <definedName name="achart28" localSheetId="14" hidden="1">#REF!</definedName>
    <definedName name="achart28" localSheetId="8" hidden="1">#REF!</definedName>
    <definedName name="achart28" localSheetId="11" hidden="1">#REF!</definedName>
    <definedName name="achart28" localSheetId="13" hidden="1">#REF!</definedName>
    <definedName name="achart28" localSheetId="16" hidden="1">#REF!</definedName>
    <definedName name="achart28" localSheetId="19" hidden="1">#REF!</definedName>
    <definedName name="achart28" localSheetId="12" hidden="1">#REF!</definedName>
    <definedName name="achart28" localSheetId="17" hidden="1">#REF!</definedName>
    <definedName name="achart28" localSheetId="9" hidden="1">#REF!</definedName>
    <definedName name="achart28" localSheetId="10" hidden="1">#REF!</definedName>
    <definedName name="achart28" localSheetId="15" hidden="1">#REF!</definedName>
    <definedName name="achart28" hidden="1">#REF!</definedName>
    <definedName name="achart29" localSheetId="14" hidden="1">#REF!</definedName>
    <definedName name="achart29" localSheetId="8" hidden="1">#REF!</definedName>
    <definedName name="achart29" localSheetId="11" hidden="1">#REF!</definedName>
    <definedName name="achart29" localSheetId="13" hidden="1">#REF!</definedName>
    <definedName name="achart29" localSheetId="16" hidden="1">#REF!</definedName>
    <definedName name="achart29" localSheetId="19" hidden="1">#REF!</definedName>
    <definedName name="achart29" localSheetId="12" hidden="1">#REF!</definedName>
    <definedName name="achart29" localSheetId="17" hidden="1">#REF!</definedName>
    <definedName name="achart29" localSheetId="9" hidden="1">#REF!</definedName>
    <definedName name="achart29" localSheetId="10" hidden="1">#REF!</definedName>
    <definedName name="achart29" localSheetId="15" hidden="1">#REF!</definedName>
    <definedName name="achart29" hidden="1">#REF!</definedName>
    <definedName name="achart3" localSheetId="14" hidden="1">#REF!</definedName>
    <definedName name="achart3" localSheetId="8" hidden="1">#REF!</definedName>
    <definedName name="achart3" localSheetId="11" hidden="1">#REF!</definedName>
    <definedName name="achart3" localSheetId="13" hidden="1">#REF!</definedName>
    <definedName name="achart3" localSheetId="16" hidden="1">#REF!</definedName>
    <definedName name="achart3" localSheetId="19" hidden="1">#REF!</definedName>
    <definedName name="achart3" localSheetId="12" hidden="1">#REF!</definedName>
    <definedName name="achart3" localSheetId="17" hidden="1">#REF!</definedName>
    <definedName name="achart3" localSheetId="9" hidden="1">#REF!</definedName>
    <definedName name="achart3" localSheetId="10" hidden="1">#REF!</definedName>
    <definedName name="achart3" localSheetId="15" hidden="1">#REF!</definedName>
    <definedName name="achart3" hidden="1">#REF!</definedName>
    <definedName name="achart30" localSheetId="14" hidden="1">#REF!</definedName>
    <definedName name="achart30" localSheetId="8" hidden="1">#REF!</definedName>
    <definedName name="achart30" localSheetId="11" hidden="1">#REF!</definedName>
    <definedName name="achart30" localSheetId="13" hidden="1">#REF!</definedName>
    <definedName name="achart30" localSheetId="16" hidden="1">#REF!</definedName>
    <definedName name="achart30" localSheetId="19" hidden="1">#REF!</definedName>
    <definedName name="achart30" localSheetId="12" hidden="1">#REF!</definedName>
    <definedName name="achart30" localSheetId="17" hidden="1">#REF!</definedName>
    <definedName name="achart30" localSheetId="9" hidden="1">#REF!</definedName>
    <definedName name="achart30" localSheetId="10" hidden="1">#REF!</definedName>
    <definedName name="achart30" localSheetId="15" hidden="1">#REF!</definedName>
    <definedName name="achart30" hidden="1">#REF!</definedName>
    <definedName name="achart31" localSheetId="14" hidden="1">#REF!</definedName>
    <definedName name="achart31" localSheetId="8" hidden="1">#REF!</definedName>
    <definedName name="achart31" localSheetId="11" hidden="1">#REF!</definedName>
    <definedName name="achart31" localSheetId="13" hidden="1">#REF!</definedName>
    <definedName name="achart31" localSheetId="16" hidden="1">#REF!</definedName>
    <definedName name="achart31" localSheetId="19" hidden="1">#REF!</definedName>
    <definedName name="achart31" localSheetId="12" hidden="1">#REF!</definedName>
    <definedName name="achart31" localSheetId="17" hidden="1">#REF!</definedName>
    <definedName name="achart31" localSheetId="9" hidden="1">#REF!</definedName>
    <definedName name="achart31" localSheetId="10" hidden="1">#REF!</definedName>
    <definedName name="achart31" localSheetId="15" hidden="1">#REF!</definedName>
    <definedName name="achart31" hidden="1">#REF!</definedName>
    <definedName name="achart32" localSheetId="14" hidden="1">#REF!</definedName>
    <definedName name="achart32" localSheetId="8" hidden="1">#REF!</definedName>
    <definedName name="achart32" localSheetId="11" hidden="1">#REF!</definedName>
    <definedName name="achart32" localSheetId="13" hidden="1">#REF!</definedName>
    <definedName name="achart32" localSheetId="16" hidden="1">#REF!</definedName>
    <definedName name="achart32" localSheetId="19" hidden="1">#REF!</definedName>
    <definedName name="achart32" localSheetId="12" hidden="1">#REF!</definedName>
    <definedName name="achart32" localSheetId="17" hidden="1">#REF!</definedName>
    <definedName name="achart32" localSheetId="9" hidden="1">#REF!</definedName>
    <definedName name="achart32" localSheetId="10" hidden="1">#REF!</definedName>
    <definedName name="achart32" localSheetId="15" hidden="1">#REF!</definedName>
    <definedName name="achart32" hidden="1">#REF!</definedName>
    <definedName name="achart4" localSheetId="14" hidden="1">#REF!</definedName>
    <definedName name="achart4" localSheetId="8" hidden="1">#REF!</definedName>
    <definedName name="achart4" localSheetId="11" hidden="1">#REF!</definedName>
    <definedName name="achart4" localSheetId="13" hidden="1">#REF!</definedName>
    <definedName name="achart4" localSheetId="16" hidden="1">#REF!</definedName>
    <definedName name="achart4" localSheetId="19" hidden="1">#REF!</definedName>
    <definedName name="achart4" localSheetId="12" hidden="1">#REF!</definedName>
    <definedName name="achart4" localSheetId="17" hidden="1">#REF!</definedName>
    <definedName name="achart4" localSheetId="9" hidden="1">#REF!</definedName>
    <definedName name="achart4" localSheetId="10" hidden="1">#REF!</definedName>
    <definedName name="achart4" localSheetId="15" hidden="1">#REF!</definedName>
    <definedName name="achart4" hidden="1">#REF!</definedName>
    <definedName name="achart5" localSheetId="14" hidden="1">#REF!</definedName>
    <definedName name="achart5" localSheetId="8" hidden="1">#REF!</definedName>
    <definedName name="achart5" localSheetId="11" hidden="1">#REF!</definedName>
    <definedName name="achart5" localSheetId="13" hidden="1">#REF!</definedName>
    <definedName name="achart5" localSheetId="16" hidden="1">#REF!</definedName>
    <definedName name="achart5" localSheetId="19" hidden="1">#REF!</definedName>
    <definedName name="achart5" localSheetId="12" hidden="1">#REF!</definedName>
    <definedName name="achart5" localSheetId="17" hidden="1">#REF!</definedName>
    <definedName name="achart5" localSheetId="9" hidden="1">#REF!</definedName>
    <definedName name="achart5" localSheetId="10" hidden="1">#REF!</definedName>
    <definedName name="achart5" localSheetId="15" hidden="1">#REF!</definedName>
    <definedName name="achart5" hidden="1">#REF!</definedName>
    <definedName name="achart6" localSheetId="14" hidden="1">#REF!</definedName>
    <definedName name="achart6" localSheetId="8" hidden="1">#REF!</definedName>
    <definedName name="achart6" localSheetId="11" hidden="1">#REF!</definedName>
    <definedName name="achart6" localSheetId="13" hidden="1">#REF!</definedName>
    <definedName name="achart6" localSheetId="16" hidden="1">#REF!</definedName>
    <definedName name="achart6" localSheetId="19" hidden="1">#REF!</definedName>
    <definedName name="achart6" localSheetId="12" hidden="1">#REF!</definedName>
    <definedName name="achart6" localSheetId="17" hidden="1">#REF!</definedName>
    <definedName name="achart6" localSheetId="9" hidden="1">#REF!</definedName>
    <definedName name="achart6" localSheetId="10" hidden="1">#REF!</definedName>
    <definedName name="achart6" localSheetId="15" hidden="1">#REF!</definedName>
    <definedName name="achart6" hidden="1">#REF!</definedName>
    <definedName name="achart7" localSheetId="14" hidden="1">#REF!</definedName>
    <definedName name="achart7" localSheetId="8" hidden="1">#REF!</definedName>
    <definedName name="achart7" localSheetId="11" hidden="1">#REF!</definedName>
    <definedName name="achart7" localSheetId="13" hidden="1">#REF!</definedName>
    <definedName name="achart7" localSheetId="16" hidden="1">#REF!</definedName>
    <definedName name="achart7" localSheetId="19" hidden="1">#REF!</definedName>
    <definedName name="achart7" localSheetId="12" hidden="1">#REF!</definedName>
    <definedName name="achart7" localSheetId="17" hidden="1">#REF!</definedName>
    <definedName name="achart7" localSheetId="9" hidden="1">#REF!</definedName>
    <definedName name="achart7" localSheetId="10" hidden="1">#REF!</definedName>
    <definedName name="achart7" localSheetId="15" hidden="1">#REF!</definedName>
    <definedName name="achart7" hidden="1">#REF!</definedName>
    <definedName name="achart8" localSheetId="14" hidden="1">#REF!</definedName>
    <definedName name="achart8" localSheetId="8" hidden="1">#REF!</definedName>
    <definedName name="achart8" localSheetId="11" hidden="1">#REF!</definedName>
    <definedName name="achart8" localSheetId="13" hidden="1">#REF!</definedName>
    <definedName name="achart8" localSheetId="16" hidden="1">#REF!</definedName>
    <definedName name="achart8" localSheetId="19" hidden="1">#REF!</definedName>
    <definedName name="achart8" localSheetId="12" hidden="1">#REF!</definedName>
    <definedName name="achart8" localSheetId="17" hidden="1">#REF!</definedName>
    <definedName name="achart8" localSheetId="9" hidden="1">#REF!</definedName>
    <definedName name="achart8" localSheetId="10" hidden="1">#REF!</definedName>
    <definedName name="achart8" localSheetId="15" hidden="1">#REF!</definedName>
    <definedName name="achart8" hidden="1">#REF!</definedName>
    <definedName name="achart9" localSheetId="14" hidden="1">#REF!</definedName>
    <definedName name="achart9" localSheetId="8" hidden="1">#REF!</definedName>
    <definedName name="achart9" localSheetId="11" hidden="1">#REF!</definedName>
    <definedName name="achart9" localSheetId="13" hidden="1">#REF!</definedName>
    <definedName name="achart9" localSheetId="16" hidden="1">#REF!</definedName>
    <definedName name="achart9" localSheetId="19" hidden="1">#REF!</definedName>
    <definedName name="achart9" localSheetId="12" hidden="1">#REF!</definedName>
    <definedName name="achart9" localSheetId="17" hidden="1">#REF!</definedName>
    <definedName name="achart9" localSheetId="9" hidden="1">#REF!</definedName>
    <definedName name="achart9" localSheetId="10" hidden="1">#REF!</definedName>
    <definedName name="achart9" localSheetId="15" hidden="1">#REF!</definedName>
    <definedName name="achart9" hidden="1">#REF!</definedName>
    <definedName name="ACwvu.ACC." localSheetId="14" hidden="1">#REF!</definedName>
    <definedName name="ACwvu.ACC." localSheetId="11" hidden="1">#REF!</definedName>
    <definedName name="ACwvu.ACC." localSheetId="13" hidden="1">#REF!</definedName>
    <definedName name="ACwvu.ACC." localSheetId="16" hidden="1">#REF!</definedName>
    <definedName name="ACwvu.ACC." localSheetId="19" hidden="1">#REF!</definedName>
    <definedName name="ACwvu.ACC." localSheetId="12" hidden="1">#REF!</definedName>
    <definedName name="ACwvu.ACC." localSheetId="17" hidden="1">#REF!</definedName>
    <definedName name="ACwvu.ACC." localSheetId="9" hidden="1">#REF!</definedName>
    <definedName name="ACwvu.ACC." localSheetId="10" hidden="1">#REF!</definedName>
    <definedName name="ACwvu.ACC." localSheetId="15" hidden="1">#REF!</definedName>
    <definedName name="ACwvu.ACC." hidden="1">#REF!</definedName>
    <definedName name="ACwvu.AFAC." localSheetId="14" hidden="1">#REF!</definedName>
    <definedName name="ACwvu.AFAC." localSheetId="11" hidden="1">#REF!</definedName>
    <definedName name="ACwvu.AFAC." localSheetId="13" hidden="1">#REF!</definedName>
    <definedName name="ACwvu.AFAC." localSheetId="16" hidden="1">#REF!</definedName>
    <definedName name="ACwvu.AFAC." localSheetId="19" hidden="1">#REF!</definedName>
    <definedName name="ACwvu.AFAC." localSheetId="12" hidden="1">#REF!</definedName>
    <definedName name="ACwvu.AFAC." localSheetId="17" hidden="1">#REF!</definedName>
    <definedName name="ACwvu.AFAC." localSheetId="9" hidden="1">#REF!</definedName>
    <definedName name="ACwvu.AFAC." localSheetId="10" hidden="1">#REF!</definedName>
    <definedName name="ACwvu.AFAC." localSheetId="15" hidden="1">#REF!</definedName>
    <definedName name="ACwvu.AFAC." hidden="1">#REF!</definedName>
    <definedName name="ACwvu.ELIMLUCRO." localSheetId="14" hidden="1">#REF!</definedName>
    <definedName name="ACwvu.ELIMLUCRO." localSheetId="11" hidden="1">#REF!</definedName>
    <definedName name="ACwvu.ELIMLUCRO." localSheetId="13" hidden="1">#REF!</definedName>
    <definedName name="ACwvu.ELIMLUCRO." localSheetId="16" hidden="1">#REF!</definedName>
    <definedName name="ACwvu.ELIMLUCRO." localSheetId="19" hidden="1">#REF!</definedName>
    <definedName name="ACwvu.ELIMLUCRO." localSheetId="12" hidden="1">#REF!</definedName>
    <definedName name="ACwvu.ELIMLUCRO." localSheetId="17" hidden="1">#REF!</definedName>
    <definedName name="ACwvu.ELIMLUCRO." localSheetId="9" hidden="1">#REF!</definedName>
    <definedName name="ACwvu.ELIMLUCRO." localSheetId="10" hidden="1">#REF!</definedName>
    <definedName name="ACwvu.ELIMLUCRO." localSheetId="15" hidden="1">#REF!</definedName>
    <definedName name="ACwvu.ELIMLUCRO." hidden="1">#REF!</definedName>
    <definedName name="ACwvu.ESTOQUES." localSheetId="14" hidden="1">#REF!</definedName>
    <definedName name="ACwvu.ESTOQUES." localSheetId="11" hidden="1">#REF!</definedName>
    <definedName name="ACwvu.ESTOQUES." localSheetId="13" hidden="1">#REF!</definedName>
    <definedName name="ACwvu.ESTOQUES." localSheetId="16" hidden="1">#REF!</definedName>
    <definedName name="ACwvu.ESTOQUES." localSheetId="19" hidden="1">#REF!</definedName>
    <definedName name="ACwvu.ESTOQUES." localSheetId="12" hidden="1">#REF!</definedName>
    <definedName name="ACwvu.ESTOQUES." localSheetId="17" hidden="1">#REF!</definedName>
    <definedName name="ACwvu.ESTOQUES." localSheetId="9" hidden="1">#REF!</definedName>
    <definedName name="ACwvu.ESTOQUES." localSheetId="10" hidden="1">#REF!</definedName>
    <definedName name="ACwvu.ESTOQUES." localSheetId="15" hidden="1">#REF!</definedName>
    <definedName name="ACwvu.ESTOQUES." hidden="1">#REF!</definedName>
    <definedName name="ACwvu.Fabio." localSheetId="14" hidden="1">#REF!</definedName>
    <definedName name="ACwvu.Fabio." localSheetId="11" hidden="1">#REF!</definedName>
    <definedName name="ACwvu.Fabio." localSheetId="13" hidden="1">#REF!</definedName>
    <definedName name="ACwvu.Fabio." localSheetId="16" hidden="1">#REF!</definedName>
    <definedName name="ACwvu.Fabio." localSheetId="19" hidden="1">#REF!</definedName>
    <definedName name="ACwvu.Fabio." localSheetId="12" hidden="1">#REF!</definedName>
    <definedName name="ACwvu.Fabio." localSheetId="17" hidden="1">#REF!</definedName>
    <definedName name="ACwvu.Fabio." localSheetId="9" hidden="1">#REF!</definedName>
    <definedName name="ACwvu.Fabio." localSheetId="10" hidden="1">#REF!</definedName>
    <definedName name="ACwvu.Fabio." localSheetId="15" hidden="1">#REF!</definedName>
    <definedName name="ACwvu.Fabio." hidden="1">#REF!</definedName>
    <definedName name="ACwvu.LPERDAS." localSheetId="14" hidden="1">#REF!</definedName>
    <definedName name="ACwvu.LPERDAS." localSheetId="11" hidden="1">#REF!</definedName>
    <definedName name="ACwvu.LPERDAS." localSheetId="13" hidden="1">#REF!</definedName>
    <definedName name="ACwvu.LPERDAS." localSheetId="16" hidden="1">#REF!</definedName>
    <definedName name="ACwvu.LPERDAS." localSheetId="19" hidden="1">#REF!</definedName>
    <definedName name="ACwvu.LPERDAS." localSheetId="12" hidden="1">#REF!</definedName>
    <definedName name="ACwvu.LPERDAS." localSheetId="17" hidden="1">#REF!</definedName>
    <definedName name="ACwvu.LPERDAS." localSheetId="9" hidden="1">#REF!</definedName>
    <definedName name="ACwvu.LPERDAS." localSheetId="10" hidden="1">#REF!</definedName>
    <definedName name="ACwvu.LPERDAS." localSheetId="15" hidden="1">#REF!</definedName>
    <definedName name="ACwvu.LPERDAS." hidden="1">#REF!</definedName>
    <definedName name="ACwvu.PLANILHA2." localSheetId="14" hidden="1">#REF!</definedName>
    <definedName name="ACwvu.PLANILHA2." localSheetId="8" hidden="1">#REF!</definedName>
    <definedName name="ACwvu.PLANILHA2." localSheetId="11" hidden="1">#REF!</definedName>
    <definedName name="ACwvu.PLANILHA2." localSheetId="13" hidden="1">#REF!</definedName>
    <definedName name="ACwvu.PLANILHA2." localSheetId="16" hidden="1">#REF!</definedName>
    <definedName name="ACwvu.PLANILHA2." localSheetId="19" hidden="1">#REF!</definedName>
    <definedName name="ACwvu.PLANILHA2." localSheetId="12" hidden="1">#REF!</definedName>
    <definedName name="ACwvu.PLANILHA2." localSheetId="17" hidden="1">#REF!</definedName>
    <definedName name="ACwvu.PLANILHA2." localSheetId="9" hidden="1">#REF!</definedName>
    <definedName name="ACwvu.PLANILHA2." localSheetId="10" hidden="1">#REF!</definedName>
    <definedName name="ACwvu.PLANILHA2." localSheetId="15" hidden="1">#REF!</definedName>
    <definedName name="ACwvu.PLANILHA2." hidden="1">#REF!</definedName>
    <definedName name="ACwvu.RES432." localSheetId="14" hidden="1">#REF!</definedName>
    <definedName name="ACwvu.RES432." localSheetId="11" hidden="1">#REF!</definedName>
    <definedName name="ACwvu.RES432." localSheetId="13" hidden="1">#REF!</definedName>
    <definedName name="ACwvu.RES432." localSheetId="16" hidden="1">#REF!</definedName>
    <definedName name="ACwvu.RES432." localSheetId="19" hidden="1">#REF!</definedName>
    <definedName name="ACwvu.RES432." localSheetId="12" hidden="1">#REF!</definedName>
    <definedName name="ACwvu.RES432." localSheetId="17" hidden="1">#REF!</definedName>
    <definedName name="ACwvu.RES432." localSheetId="9" hidden="1">#REF!</definedName>
    <definedName name="ACwvu.RES432." localSheetId="10" hidden="1">#REF!</definedName>
    <definedName name="ACwvu.RES432." localSheetId="15" hidden="1">#REF!</definedName>
    <definedName name="ACwvu.RES432." hidden="1">#REF!</definedName>
    <definedName name="ACwvu.VERLUCRO." localSheetId="14" hidden="1">#REF!</definedName>
    <definedName name="ACwvu.VERLUCRO." localSheetId="11" hidden="1">#REF!</definedName>
    <definedName name="ACwvu.VERLUCRO." localSheetId="13" hidden="1">#REF!</definedName>
    <definedName name="ACwvu.VERLUCRO." localSheetId="16" hidden="1">#REF!</definedName>
    <definedName name="ACwvu.VERLUCRO." localSheetId="19" hidden="1">#REF!</definedName>
    <definedName name="ACwvu.VERLUCRO." localSheetId="12" hidden="1">#REF!</definedName>
    <definedName name="ACwvu.VERLUCRO." localSheetId="17" hidden="1">#REF!</definedName>
    <definedName name="ACwvu.VERLUCRO." localSheetId="9" hidden="1">#REF!</definedName>
    <definedName name="ACwvu.VERLUCRO." localSheetId="10" hidden="1">#REF!</definedName>
    <definedName name="ACwvu.VERLUCRO." localSheetId="15" hidden="1">#REF!</definedName>
    <definedName name="ACwvu.VERLUCRO." hidden="1">#REF!</definedName>
    <definedName name="aeoujre" localSheetId="27" hidden="1">{#N/A,#N/A,FALSE,"Aging Summary";#N/A,#N/A,FALSE,"Ratio Analysis";#N/A,#N/A,FALSE,"Test 120 Day Accts";#N/A,#N/A,FALSE,"Tickmarks"}</definedName>
    <definedName name="aeoujre" hidden="1">{#N/A,#N/A,FALSE,"Aging Summary";#N/A,#N/A,FALSE,"Ratio Analysis";#N/A,#N/A,FALSE,"Test 120 Day Accts";#N/A,#N/A,FALSE,"Tickmarks"}</definedName>
    <definedName name="AGORA" localSheetId="27" hidden="1">{#N/A,#N/A,FALSE,"SS";#N/A,#N/A,FALSE,"TER1";#N/A,#N/A,FALSE,"TER2";#N/A,#N/A,FALSE,"TER3";#N/A,#N/A,FALSE,"TP1";#N/A,#N/A,FALSE,"TP2";#N/A,#N/A,FALSE,"TP3";#N/A,#N/A,FALSE,"DI1";#N/A,#N/A,FALSE,"DI2";#N/A,#N/A,FALSE,"DI3";#N/A,#N/A,FALSE,"DS1";#N/A,#N/A,FALSE,"DS2";#N/A,#N/A,FALSE,"CM"}</definedName>
    <definedName name="AGORA" hidden="1">{#N/A,#N/A,FALSE,"SS";#N/A,#N/A,FALSE,"TER1";#N/A,#N/A,FALSE,"TER2";#N/A,#N/A,FALSE,"TER3";#N/A,#N/A,FALSE,"TP1";#N/A,#N/A,FALSE,"TP2";#N/A,#N/A,FALSE,"TP3";#N/A,#N/A,FALSE,"DI1";#N/A,#N/A,FALSE,"DI2";#N/A,#N/A,FALSE,"DI3";#N/A,#N/A,FALSE,"DS1";#N/A,#N/A,FALSE,"DS2";#N/A,#N/A,FALSE,"CM"}</definedName>
    <definedName name="AGORA2" localSheetId="27"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lex" localSheetId="27" hidden="1">{#N/A,#N/A,FALSE,"MO (2)"}</definedName>
    <definedName name="alex" hidden="1">{#N/A,#N/A,FALSE,"MO (2)"}</definedName>
    <definedName name="ALFA" localSheetId="27" hidden="1">{#N/A,#N/A,FALSE,"Graficos";#N/A,#N/A,FALSE,"P.Ingresos";#N/A,#N/A,FALSE,"P.Gastos";#N/A,#N/A,FALSE,"I.Trafico";#N/A,#N/A,FALSE,"I.Peajes";#N/A,#N/A,FALSE,"G.Operativos";#N/A,#N/A,FALSE,"Cf Proyecto";#N/A,#N/A,FALSE,"C.PYG";#N/A,#N/A,FALSE,"Balance";#N/A,#N/A,FALSE,"TIR AC";#N/A,#N/A,FALSE,"TIR E"}</definedName>
    <definedName name="ALFA" hidden="1">{#N/A,#N/A,FALSE,"Graficos";#N/A,#N/A,FALSE,"P.Ingresos";#N/A,#N/A,FALSE,"P.Gastos";#N/A,#N/A,FALSE,"I.Trafico";#N/A,#N/A,FALSE,"I.Peajes";#N/A,#N/A,FALSE,"G.Operativos";#N/A,#N/A,FALSE,"Cf Proyecto";#N/A,#N/A,FALSE,"C.PYG";#N/A,#N/A,FALSE,"Balance";#N/A,#N/A,FALSE,"TIR AC";#N/A,#N/A,FALSE,"TIR E"}</definedName>
    <definedName name="Almoco">#REF!</definedName>
    <definedName name="anscount" hidden="1">1</definedName>
    <definedName name="ant" localSheetId="27" hidden="1">{#N/A,#N/A,FALSE,"MO (2)"}</definedName>
    <definedName name="ant" hidden="1">{#N/A,#N/A,FALSE,"MO (2)"}</definedName>
    <definedName name="AREA" localSheetId="14">#REF!</definedName>
    <definedName name="AREA" localSheetId="11">#REF!</definedName>
    <definedName name="AREA" localSheetId="13">#REF!</definedName>
    <definedName name="AREA" localSheetId="16">#REF!</definedName>
    <definedName name="AREA" localSheetId="19">#REF!</definedName>
    <definedName name="AREA" localSheetId="12">#REF!</definedName>
    <definedName name="AREA" localSheetId="17">#REF!</definedName>
    <definedName name="AREA" localSheetId="9">#REF!</definedName>
    <definedName name="AREA" localSheetId="10">#REF!</definedName>
    <definedName name="AREA" localSheetId="15">#REF!</definedName>
    <definedName name="AREA">#REF!</definedName>
    <definedName name="_xlnm.Print_Area" localSheetId="30">COMPACTAÇÃO!$A$1:$K$146</definedName>
    <definedName name="_xlnm.Print_Area" localSheetId="27">COMPOSIÇÕES!$A$1:$K$13545</definedName>
    <definedName name="_xlnm.Print_Area" localSheetId="3">CRONOGRAMA!$A$1:$GU$586</definedName>
    <definedName name="_xlnm.Print_Area" localSheetId="1">'CURVA ABC'!$A$1:$G$22</definedName>
    <definedName name="_xlnm.Print_Area" localSheetId="36">DRENOS!$A$1:$K$391</definedName>
    <definedName name="_xlnm.Print_Area" localSheetId="29">'ESCAVAÇÃO CARGA E TRANSPORTE'!$A$1:$K$202</definedName>
    <definedName name="_xlnm.Print_Area" localSheetId="37">ESGOTO!$A$1:$K$395</definedName>
    <definedName name="_xlnm.Print_Area" localSheetId="28">LIMPEZA!$A$1:$K$144</definedName>
    <definedName name="_xlnm.Print_Area" localSheetId="22">MATERIAIS!#REF!</definedName>
    <definedName name="_xlnm.Print_Area" localSheetId="2">ORÇAMENTO!$A$1:$H$38</definedName>
    <definedName name="_xlnm.Print_Area" localSheetId="4">PLANEJAMENTO!$A$1:$AA$69</definedName>
    <definedName name="AS"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2DocOpenMode" hidden="1">"AS2DocumentEdit"</definedName>
    <definedName name="AS2HasNoAutoHeaderFooter" hidden="1">" "</definedName>
    <definedName name="AS2LinkLS" localSheetId="14" hidden="1">#REF!</definedName>
    <definedName name="AS2LinkLS" localSheetId="11" hidden="1">#REF!</definedName>
    <definedName name="AS2LinkLS" localSheetId="13" hidden="1">#REF!</definedName>
    <definedName name="AS2LinkLS" localSheetId="16" hidden="1">#REF!</definedName>
    <definedName name="AS2LinkLS" localSheetId="19" hidden="1">#REF!</definedName>
    <definedName name="AS2LinkLS" localSheetId="12" hidden="1">#REF!</definedName>
    <definedName name="AS2LinkLS" localSheetId="17" hidden="1">#REF!</definedName>
    <definedName name="AS2LinkLS" localSheetId="9" hidden="1">#REF!</definedName>
    <definedName name="AS2LinkLS" localSheetId="10" hidden="1">#REF!</definedName>
    <definedName name="AS2LinkLS" localSheetId="15" hidden="1">#REF!</definedName>
    <definedName name="AS2LinkLS" hidden="1">#REF!</definedName>
    <definedName name="AS2NamedRange" hidden="1">15</definedName>
    <definedName name="AS2ReportLS" hidden="1">1</definedName>
    <definedName name="AS2StaticLS" localSheetId="14" hidden="1">#REF!</definedName>
    <definedName name="AS2StaticLS" localSheetId="11" hidden="1">#REF!</definedName>
    <definedName name="AS2StaticLS" localSheetId="13" hidden="1">#REF!</definedName>
    <definedName name="AS2StaticLS" localSheetId="16" hidden="1">#REF!</definedName>
    <definedName name="AS2StaticLS" localSheetId="19" hidden="1">#REF!</definedName>
    <definedName name="AS2StaticLS" localSheetId="12" hidden="1">#REF!</definedName>
    <definedName name="AS2StaticLS" localSheetId="17" hidden="1">#REF!</definedName>
    <definedName name="AS2StaticLS" localSheetId="9" hidden="1">#REF!</definedName>
    <definedName name="AS2StaticLS" localSheetId="10" hidden="1">#REF!</definedName>
    <definedName name="AS2StaticLS" localSheetId="15" hidden="1">#REF!</definedName>
    <definedName name="AS2StaticLS" hidden="1">#REF!</definedName>
    <definedName name="AS2SyncStepLS" hidden="1">0</definedName>
    <definedName name="AS2TickmarkLS" localSheetId="14" hidden="1">#REF!</definedName>
    <definedName name="AS2TickmarkLS" localSheetId="11" hidden="1">#REF!</definedName>
    <definedName name="AS2TickmarkLS" localSheetId="13" hidden="1">#REF!</definedName>
    <definedName name="AS2TickmarkLS" localSheetId="16" hidden="1">#REF!</definedName>
    <definedName name="AS2TickmarkLS" localSheetId="19" hidden="1">#REF!</definedName>
    <definedName name="AS2TickmarkLS" localSheetId="12" hidden="1">#REF!</definedName>
    <definedName name="AS2TickmarkLS" localSheetId="17" hidden="1">#REF!</definedName>
    <definedName name="AS2TickmarkLS" localSheetId="9" hidden="1">#REF!</definedName>
    <definedName name="AS2TickmarkLS" localSheetId="10" hidden="1">#REF!</definedName>
    <definedName name="AS2TickmarkLS" localSheetId="15" hidden="1">#REF!</definedName>
    <definedName name="AS2TickmarkLS" hidden="1">#REF!</definedName>
    <definedName name="AS2VersionLS" hidden="1">300</definedName>
    <definedName name="ASDF" localSheetId="27" hidden="1">{#N/A,#N/A,TRUE,"Serviços"}</definedName>
    <definedName name="ASDF" hidden="1">{#N/A,#N/A,TRUE,"Serviços"}</definedName>
    <definedName name="ASDFG" localSheetId="27" hidden="1">{#N/A,#N/A,TRUE,"Serviços"}</definedName>
    <definedName name="ASDFG" hidden="1">{#N/A,#N/A,TRUE,"Serviços"}</definedName>
    <definedName name="asdfghqefha" localSheetId="27" hidden="1">{#N/A,#N/A,FALSE,"MO (2)"}</definedName>
    <definedName name="asdfghqefha" hidden="1">{#N/A,#N/A,FALSE,"MO (2)"}</definedName>
    <definedName name="ASF" localSheetId="27" hidden="1">{#N/A,#N/A,FALSE,"IR E CS 1997";#N/A,#N/A,FALSE,"PR ND";#N/A,#N/A,FALSE,"8191";#N/A,#N/A,FALSE,"8383";#N/A,#N/A,FALSE,"MP 1024";#N/A,#N/A,FALSE,"AD_EX_97";#N/A,#N/A,FALSE,"BD 97"}</definedName>
    <definedName name="ASF" hidden="1">{#N/A,#N/A,FALSE,"IR E CS 1997";#N/A,#N/A,FALSE,"PR ND";#N/A,#N/A,FALSE,"8191";#N/A,#N/A,FALSE,"8383";#N/A,#N/A,FALSE,"MP 1024";#N/A,#N/A,FALSE,"AD_EX_97";#N/A,#N/A,FALSE,"BD 97"}</definedName>
    <definedName name="ASFGG" localSheetId="27" hidden="1">{#N/A,#N/A,TRUE,"Serviços"}</definedName>
    <definedName name="ASFGG" hidden="1">{#N/A,#N/A,TRUE,"Serviços"}</definedName>
    <definedName name="ASGREQHÑY3" localSheetId="14" hidden="1">#REF!</definedName>
    <definedName name="ASGREQHÑY3" localSheetId="11" hidden="1">#REF!</definedName>
    <definedName name="ASGREQHÑY3" localSheetId="13" hidden="1">#REF!</definedName>
    <definedName name="ASGREQHÑY3" localSheetId="16" hidden="1">#REF!</definedName>
    <definedName name="ASGREQHÑY3" localSheetId="19" hidden="1">#REF!</definedName>
    <definedName name="ASGREQHÑY3" localSheetId="12" hidden="1">#REF!</definedName>
    <definedName name="ASGREQHÑY3" localSheetId="17" hidden="1">#REF!</definedName>
    <definedName name="ASGREQHÑY3" localSheetId="9" hidden="1">#REF!</definedName>
    <definedName name="ASGREQHÑY3" localSheetId="10" hidden="1">#REF!</definedName>
    <definedName name="ASGREQHÑY3" localSheetId="15" hidden="1">#REF!</definedName>
    <definedName name="ASGREQHÑY3" hidden="1">#REF!</definedName>
    <definedName name="ASRRYJHEYRMT" localSheetId="14" hidden="1">#REF!</definedName>
    <definedName name="ASRRYJHEYRMT" localSheetId="11" hidden="1">#REF!</definedName>
    <definedName name="ASRRYJHEYRMT" localSheetId="13" hidden="1">#REF!</definedName>
    <definedName name="ASRRYJHEYRMT" localSheetId="16" hidden="1">#REF!</definedName>
    <definedName name="ASRRYJHEYRMT" localSheetId="19" hidden="1">#REF!</definedName>
    <definedName name="ASRRYJHEYRMT" localSheetId="12" hidden="1">#REF!</definedName>
    <definedName name="ASRRYJHEYRMT" localSheetId="17" hidden="1">#REF!</definedName>
    <definedName name="ASRRYJHEYRMT" localSheetId="9" hidden="1">#REF!</definedName>
    <definedName name="ASRRYJHEYRMT" localSheetId="10" hidden="1">#REF!</definedName>
    <definedName name="ASRRYJHEYRMT" localSheetId="15" hidden="1">#REF!</definedName>
    <definedName name="ASRRYJHEYRMT" hidden="1">#REF!</definedName>
    <definedName name="asss" localSheetId="27" hidden="1">{#N/A,#N/A,TRUE,"Serviços"}</definedName>
    <definedName name="asss" hidden="1">{#N/A,#N/A,TRUE,"Serviços"}</definedName>
    <definedName name="Aut_original" localSheetId="14">#REF!</definedName>
    <definedName name="Aut_original" localSheetId="11">#REF!</definedName>
    <definedName name="Aut_original" localSheetId="13">#REF!</definedName>
    <definedName name="Aut_original" localSheetId="16">#REF!</definedName>
    <definedName name="Aut_original" localSheetId="19">#REF!</definedName>
    <definedName name="Aut_original" localSheetId="12">#REF!</definedName>
    <definedName name="Aut_original" localSheetId="17">#REF!</definedName>
    <definedName name="Aut_original" localSheetId="9">#REF!</definedName>
    <definedName name="Aut_original" localSheetId="10">#REF!</definedName>
    <definedName name="Aut_original" localSheetId="15">#REF!</definedName>
    <definedName name="Aut_original">#REF!</definedName>
    <definedName name="Aut_resumo" localSheetId="14">#REF!</definedName>
    <definedName name="Aut_resumo" localSheetId="11">#REF!</definedName>
    <definedName name="Aut_resumo" localSheetId="13">#REF!</definedName>
    <definedName name="Aut_resumo" localSheetId="16">#REF!</definedName>
    <definedName name="Aut_resumo" localSheetId="19">#REF!</definedName>
    <definedName name="Aut_resumo" localSheetId="12">#REF!</definedName>
    <definedName name="Aut_resumo" localSheetId="17">#REF!</definedName>
    <definedName name="Aut_resumo" localSheetId="9">#REF!</definedName>
    <definedName name="Aut_resumo" localSheetId="10">#REF!</definedName>
    <definedName name="Aut_resumo" localSheetId="15">#REF!</definedName>
    <definedName name="Aut_resumo">#REF!</definedName>
    <definedName name="az" localSheetId="14" hidden="1">#REF!</definedName>
    <definedName name="az" localSheetId="11" hidden="1">#REF!</definedName>
    <definedName name="az" localSheetId="13" hidden="1">#REF!</definedName>
    <definedName name="az" localSheetId="16" hidden="1">#REF!</definedName>
    <definedName name="az" localSheetId="19" hidden="1">#REF!</definedName>
    <definedName name="az" localSheetId="12" hidden="1">#REF!</definedName>
    <definedName name="az" localSheetId="17" hidden="1">#REF!</definedName>
    <definedName name="az" localSheetId="9" hidden="1">#REF!</definedName>
    <definedName name="az" localSheetId="10" hidden="1">#REF!</definedName>
    <definedName name="az" localSheetId="15" hidden="1">#REF!</definedName>
    <definedName name="az" hidden="1">#REF!</definedName>
    <definedName name="b" localSheetId="14">#REF!</definedName>
    <definedName name="b" localSheetId="11">#REF!</definedName>
    <definedName name="b" localSheetId="13">#REF!</definedName>
    <definedName name="b" localSheetId="16">#REF!</definedName>
    <definedName name="b" localSheetId="19">#REF!</definedName>
    <definedName name="b" localSheetId="12">#REF!</definedName>
    <definedName name="b" localSheetId="17">#REF!</definedName>
    <definedName name="b" localSheetId="9">#REF!</definedName>
    <definedName name="b" localSheetId="10">#REF!</definedName>
    <definedName name="b" localSheetId="15">#REF!</definedName>
    <definedName name="b">#REF!</definedName>
    <definedName name="BalType" hidden="1">TRUE</definedName>
    <definedName name="_xlnm.Database" localSheetId="14">#REF!</definedName>
    <definedName name="_xlnm.Database" localSheetId="8">#REF!</definedName>
    <definedName name="_xlnm.Database" localSheetId="11">#REF!</definedName>
    <definedName name="_xlnm.Database" localSheetId="13">#REF!</definedName>
    <definedName name="_xlnm.Database" localSheetId="16">#REF!</definedName>
    <definedName name="_xlnm.Database" localSheetId="19">#REF!</definedName>
    <definedName name="_xlnm.Database" localSheetId="12">#REF!</definedName>
    <definedName name="_xlnm.Database" localSheetId="17">#REF!</definedName>
    <definedName name="_xlnm.Database" localSheetId="9">#REF!</definedName>
    <definedName name="_xlnm.Database" localSheetId="10">#REF!</definedName>
    <definedName name="_xlnm.Database" localSheetId="15">#REF!</definedName>
    <definedName name="_xlnm.Database">#REF!</definedName>
    <definedName name="bas" localSheetId="14">#REF!</definedName>
    <definedName name="bas" localSheetId="11">#REF!</definedName>
    <definedName name="bas" localSheetId="13">#REF!</definedName>
    <definedName name="bas" localSheetId="16">#REF!</definedName>
    <definedName name="bas" localSheetId="19">#REF!</definedName>
    <definedName name="bas" localSheetId="12">#REF!</definedName>
    <definedName name="bas" localSheetId="17">#REF!</definedName>
    <definedName name="bas" localSheetId="9">#REF!</definedName>
    <definedName name="bas" localSheetId="10">#REF!</definedName>
    <definedName name="bas" localSheetId="15">#REF!</definedName>
    <definedName name="bas">#REF!</definedName>
    <definedName name="batista" localSheetId="27" hidden="1">{#N/A,#N/A,FALSE,"SS 1";#N/A,#N/A,FALSE,"SS 2";#N/A,#N/A,FALSE,"TER 1 (1)";#N/A,#N/A,FALSE,"TER 1 (2)";#N/A,#N/A,FALSE,"TER 2 ";#N/A,#N/A,FALSE,"TP  (1)";#N/A,#N/A,FALSE,"TP  (2)";#N/A,#N/A,FALSE,"CM BAR"}</definedName>
    <definedName name="batista" hidden="1">{#N/A,#N/A,FALSE,"SS 1";#N/A,#N/A,FALSE,"SS 2";#N/A,#N/A,FALSE,"TER 1 (1)";#N/A,#N/A,FALSE,"TER 1 (2)";#N/A,#N/A,FALSE,"TER 2 ";#N/A,#N/A,FALSE,"TP  (1)";#N/A,#N/A,FALSE,"TP  (2)";#N/A,#N/A,FALSE,"CM BAR"}</definedName>
    <definedName name="bbbb" localSheetId="27" hidden="1">{#N/A,#N/A,FALSE,"MO (2)"}</definedName>
    <definedName name="bbbb" hidden="1">{#N/A,#N/A,FALSE,"MO (2)"}</definedName>
    <definedName name="BBF" localSheetId="27" hidden="1">{#N/A,#N/A,FALSE,"Aging Summary";#N/A,#N/A,FALSE,"Ratio Analysis";#N/A,#N/A,FALSE,"Test 120 Day Accts";#N/A,#N/A,FALSE,"Tickmarks"}</definedName>
    <definedName name="BBF" hidden="1">{#N/A,#N/A,FALSE,"Aging Summary";#N/A,#N/A,FALSE,"Ratio Analysis";#N/A,#N/A,FALSE,"Test 120 Day Accts";#N/A,#N/A,FALSE,"Tickmarks"}</definedName>
    <definedName name="BBF_1" localSheetId="27" hidden="1">{#N/A,#N/A,FALSE,"Aging Summary";#N/A,#N/A,FALSE,"Ratio Analysis";#N/A,#N/A,FALSE,"Test 120 Day Accts";#N/A,#N/A,FALSE,"Tickmarks"}</definedName>
    <definedName name="BBF_1" hidden="1">{#N/A,#N/A,FALSE,"Aging Summary";#N/A,#N/A,FALSE,"Ratio Analysis";#N/A,#N/A,FALSE,"Test 120 Day Accts";#N/A,#N/A,FALSE,"Tickmarks"}</definedName>
    <definedName name="BBFB" localSheetId="27" hidden="1">{#N/A,#N/A,FALSE,"IR E CS 1997";#N/A,#N/A,FALSE,"PR ND";#N/A,#N/A,FALSE,"8191";#N/A,#N/A,FALSE,"8383";#N/A,#N/A,FALSE,"MP 1024";#N/A,#N/A,FALSE,"AD_EX_97";#N/A,#N/A,FALSE,"BD 97"}</definedName>
    <definedName name="BBFB" hidden="1">{#N/A,#N/A,FALSE,"IR E CS 1997";#N/A,#N/A,FALSE,"PR ND";#N/A,#N/A,FALSE,"8191";#N/A,#N/A,FALSE,"8383";#N/A,#N/A,FALSE,"MP 1024";#N/A,#N/A,FALSE,"AD_EX_97";#N/A,#N/A,FALSE,"BD 97"}</definedName>
    <definedName name="BBFB_1" localSheetId="27"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chart13" localSheetId="14" hidden="1">#REF!</definedName>
    <definedName name="bchart13" localSheetId="8" hidden="1">#REF!</definedName>
    <definedName name="bchart13" localSheetId="11" hidden="1">#REF!</definedName>
    <definedName name="bchart13" localSheetId="13" hidden="1">#REF!</definedName>
    <definedName name="bchart13" localSheetId="16" hidden="1">#REF!</definedName>
    <definedName name="bchart13" localSheetId="19" hidden="1">#REF!</definedName>
    <definedName name="bchart13" localSheetId="12" hidden="1">#REF!</definedName>
    <definedName name="bchart13" localSheetId="17" hidden="1">#REF!</definedName>
    <definedName name="bchart13" localSheetId="9" hidden="1">#REF!</definedName>
    <definedName name="bchart13" localSheetId="10" hidden="1">#REF!</definedName>
    <definedName name="bchart13" localSheetId="15" hidden="1">#REF!</definedName>
    <definedName name="bchart13" hidden="1">#REF!</definedName>
    <definedName name="bchart14" localSheetId="14" hidden="1">#REF!</definedName>
    <definedName name="bchart14" localSheetId="8" hidden="1">#REF!</definedName>
    <definedName name="bchart14" localSheetId="11" hidden="1">#REF!</definedName>
    <definedName name="bchart14" localSheetId="13" hidden="1">#REF!</definedName>
    <definedName name="bchart14" localSheetId="16" hidden="1">#REF!</definedName>
    <definedName name="bchart14" localSheetId="19" hidden="1">#REF!</definedName>
    <definedName name="bchart14" localSheetId="12" hidden="1">#REF!</definedName>
    <definedName name="bchart14" localSheetId="17" hidden="1">#REF!</definedName>
    <definedName name="bchart14" localSheetId="9" hidden="1">#REF!</definedName>
    <definedName name="bchart14" localSheetId="10" hidden="1">#REF!</definedName>
    <definedName name="bchart14" localSheetId="15" hidden="1">#REF!</definedName>
    <definedName name="bchart14" hidden="1">#REF!</definedName>
    <definedName name="bchart15" localSheetId="14" hidden="1">#REF!</definedName>
    <definedName name="bchart15" localSheetId="8" hidden="1">#REF!</definedName>
    <definedName name="bchart15" localSheetId="11" hidden="1">#REF!</definedName>
    <definedName name="bchart15" localSheetId="13" hidden="1">#REF!</definedName>
    <definedName name="bchart15" localSheetId="16" hidden="1">#REF!</definedName>
    <definedName name="bchart15" localSheetId="19" hidden="1">#REF!</definedName>
    <definedName name="bchart15" localSheetId="12" hidden="1">#REF!</definedName>
    <definedName name="bchart15" localSheetId="17" hidden="1">#REF!</definedName>
    <definedName name="bchart15" localSheetId="9" hidden="1">#REF!</definedName>
    <definedName name="bchart15" localSheetId="10" hidden="1">#REF!</definedName>
    <definedName name="bchart15" localSheetId="15" hidden="1">#REF!</definedName>
    <definedName name="bchart15" hidden="1">#REF!</definedName>
    <definedName name="bchart16" localSheetId="14" hidden="1">#REF!</definedName>
    <definedName name="bchart16" localSheetId="8" hidden="1">#REF!</definedName>
    <definedName name="bchart16" localSheetId="11" hidden="1">#REF!</definedName>
    <definedName name="bchart16" localSheetId="13" hidden="1">#REF!</definedName>
    <definedName name="bchart16" localSheetId="16" hidden="1">#REF!</definedName>
    <definedName name="bchart16" localSheetId="19" hidden="1">#REF!</definedName>
    <definedName name="bchart16" localSheetId="12" hidden="1">#REF!</definedName>
    <definedName name="bchart16" localSheetId="17" hidden="1">#REF!</definedName>
    <definedName name="bchart16" localSheetId="9" hidden="1">#REF!</definedName>
    <definedName name="bchart16" localSheetId="10" hidden="1">#REF!</definedName>
    <definedName name="bchart16" localSheetId="15" hidden="1">#REF!</definedName>
    <definedName name="bchart16" hidden="1">#REF!</definedName>
    <definedName name="bchart17" localSheetId="14" hidden="1">#REF!</definedName>
    <definedName name="bchart17" localSheetId="8" hidden="1">#REF!</definedName>
    <definedName name="bchart17" localSheetId="11" hidden="1">#REF!</definedName>
    <definedName name="bchart17" localSheetId="13" hidden="1">#REF!</definedName>
    <definedName name="bchart17" localSheetId="16" hidden="1">#REF!</definedName>
    <definedName name="bchart17" localSheetId="19" hidden="1">#REF!</definedName>
    <definedName name="bchart17" localSheetId="12" hidden="1">#REF!</definedName>
    <definedName name="bchart17" localSheetId="17" hidden="1">#REF!</definedName>
    <definedName name="bchart17" localSheetId="9" hidden="1">#REF!</definedName>
    <definedName name="bchart17" localSheetId="10" hidden="1">#REF!</definedName>
    <definedName name="bchart17" localSheetId="15" hidden="1">#REF!</definedName>
    <definedName name="bchart17" hidden="1">#REF!</definedName>
    <definedName name="bchart18" localSheetId="14" hidden="1">#REF!</definedName>
    <definedName name="bchart18" localSheetId="8" hidden="1">#REF!</definedName>
    <definedName name="bchart18" localSheetId="11" hidden="1">#REF!</definedName>
    <definedName name="bchart18" localSheetId="13" hidden="1">#REF!</definedName>
    <definedName name="bchart18" localSheetId="16" hidden="1">#REF!</definedName>
    <definedName name="bchart18" localSheetId="19" hidden="1">#REF!</definedName>
    <definedName name="bchart18" localSheetId="12" hidden="1">#REF!</definedName>
    <definedName name="bchart18" localSheetId="17" hidden="1">#REF!</definedName>
    <definedName name="bchart18" localSheetId="9" hidden="1">#REF!</definedName>
    <definedName name="bchart18" localSheetId="10" hidden="1">#REF!</definedName>
    <definedName name="bchart18" localSheetId="15" hidden="1">#REF!</definedName>
    <definedName name="bchart18" hidden="1">#REF!</definedName>
    <definedName name="bchart19" localSheetId="14" hidden="1">#REF!</definedName>
    <definedName name="bchart19" localSheetId="8" hidden="1">#REF!</definedName>
    <definedName name="bchart19" localSheetId="11" hidden="1">#REF!</definedName>
    <definedName name="bchart19" localSheetId="13" hidden="1">#REF!</definedName>
    <definedName name="bchart19" localSheetId="16" hidden="1">#REF!</definedName>
    <definedName name="bchart19" localSheetId="19" hidden="1">#REF!</definedName>
    <definedName name="bchart19" localSheetId="12" hidden="1">#REF!</definedName>
    <definedName name="bchart19" localSheetId="17" hidden="1">#REF!</definedName>
    <definedName name="bchart19" localSheetId="9" hidden="1">#REF!</definedName>
    <definedName name="bchart19" localSheetId="10" hidden="1">#REF!</definedName>
    <definedName name="bchart19" localSheetId="15" hidden="1">#REF!</definedName>
    <definedName name="bchart19" hidden="1">#REF!</definedName>
    <definedName name="bchart2" localSheetId="14" hidden="1">#REF!</definedName>
    <definedName name="bchart2" localSheetId="8" hidden="1">#REF!</definedName>
    <definedName name="bchart2" localSheetId="11" hidden="1">#REF!</definedName>
    <definedName name="bchart2" localSheetId="13" hidden="1">#REF!</definedName>
    <definedName name="bchart2" localSheetId="16" hidden="1">#REF!</definedName>
    <definedName name="bchart2" localSheetId="19" hidden="1">#REF!</definedName>
    <definedName name="bchart2" localSheetId="12" hidden="1">#REF!</definedName>
    <definedName name="bchart2" localSheetId="17" hidden="1">#REF!</definedName>
    <definedName name="bchart2" localSheetId="9" hidden="1">#REF!</definedName>
    <definedName name="bchart2" localSheetId="10" hidden="1">#REF!</definedName>
    <definedName name="bchart2" localSheetId="15" hidden="1">#REF!</definedName>
    <definedName name="bchart2" hidden="1">#REF!</definedName>
    <definedName name="bchart20" localSheetId="14" hidden="1">#REF!</definedName>
    <definedName name="bchart20" localSheetId="8" hidden="1">#REF!</definedName>
    <definedName name="bchart20" localSheetId="11" hidden="1">#REF!</definedName>
    <definedName name="bchart20" localSheetId="13" hidden="1">#REF!</definedName>
    <definedName name="bchart20" localSheetId="16" hidden="1">#REF!</definedName>
    <definedName name="bchart20" localSheetId="19" hidden="1">#REF!</definedName>
    <definedName name="bchart20" localSheetId="12" hidden="1">#REF!</definedName>
    <definedName name="bchart20" localSheetId="17" hidden="1">#REF!</definedName>
    <definedName name="bchart20" localSheetId="9" hidden="1">#REF!</definedName>
    <definedName name="bchart20" localSheetId="10" hidden="1">#REF!</definedName>
    <definedName name="bchart20" localSheetId="15" hidden="1">#REF!</definedName>
    <definedName name="bchart20" hidden="1">#REF!</definedName>
    <definedName name="bchart21" localSheetId="14" hidden="1">#REF!</definedName>
    <definedName name="bchart21" localSheetId="8" hidden="1">#REF!</definedName>
    <definedName name="bchart21" localSheetId="11" hidden="1">#REF!</definedName>
    <definedName name="bchart21" localSheetId="13" hidden="1">#REF!</definedName>
    <definedName name="bchart21" localSheetId="16" hidden="1">#REF!</definedName>
    <definedName name="bchart21" localSheetId="19" hidden="1">#REF!</definedName>
    <definedName name="bchart21" localSheetId="12" hidden="1">#REF!</definedName>
    <definedName name="bchart21" localSheetId="17" hidden="1">#REF!</definedName>
    <definedName name="bchart21" localSheetId="9" hidden="1">#REF!</definedName>
    <definedName name="bchart21" localSheetId="10" hidden="1">#REF!</definedName>
    <definedName name="bchart21" localSheetId="15" hidden="1">#REF!</definedName>
    <definedName name="bchart21" hidden="1">#REF!</definedName>
    <definedName name="bchart22" localSheetId="14" hidden="1">#REF!</definedName>
    <definedName name="bchart22" localSheetId="8" hidden="1">#REF!</definedName>
    <definedName name="bchart22" localSheetId="11" hidden="1">#REF!</definedName>
    <definedName name="bchart22" localSheetId="13" hidden="1">#REF!</definedName>
    <definedName name="bchart22" localSheetId="16" hidden="1">#REF!</definedName>
    <definedName name="bchart22" localSheetId="19" hidden="1">#REF!</definedName>
    <definedName name="bchart22" localSheetId="12" hidden="1">#REF!</definedName>
    <definedName name="bchart22" localSheetId="17" hidden="1">#REF!</definedName>
    <definedName name="bchart22" localSheetId="9" hidden="1">#REF!</definedName>
    <definedName name="bchart22" localSheetId="10" hidden="1">#REF!</definedName>
    <definedName name="bchart22" localSheetId="15" hidden="1">#REF!</definedName>
    <definedName name="bchart22" hidden="1">#REF!</definedName>
    <definedName name="bchart23" localSheetId="14" hidden="1">#REF!</definedName>
    <definedName name="bchart23" localSheetId="8" hidden="1">#REF!</definedName>
    <definedName name="bchart23" localSheetId="11" hidden="1">#REF!</definedName>
    <definedName name="bchart23" localSheetId="13" hidden="1">#REF!</definedName>
    <definedName name="bchart23" localSheetId="16" hidden="1">#REF!</definedName>
    <definedName name="bchart23" localSheetId="19" hidden="1">#REF!</definedName>
    <definedName name="bchart23" localSheetId="12" hidden="1">#REF!</definedName>
    <definedName name="bchart23" localSheetId="17" hidden="1">#REF!</definedName>
    <definedName name="bchart23" localSheetId="9" hidden="1">#REF!</definedName>
    <definedName name="bchart23" localSheetId="10" hidden="1">#REF!</definedName>
    <definedName name="bchart23" localSheetId="15" hidden="1">#REF!</definedName>
    <definedName name="bchart23" hidden="1">#REF!</definedName>
    <definedName name="bchart24" localSheetId="14" hidden="1">#REF!</definedName>
    <definedName name="bchart24" localSheetId="8" hidden="1">#REF!</definedName>
    <definedName name="bchart24" localSheetId="11" hidden="1">#REF!</definedName>
    <definedName name="bchart24" localSheetId="13" hidden="1">#REF!</definedName>
    <definedName name="bchart24" localSheetId="16" hidden="1">#REF!</definedName>
    <definedName name="bchart24" localSheetId="19" hidden="1">#REF!</definedName>
    <definedName name="bchart24" localSheetId="12" hidden="1">#REF!</definedName>
    <definedName name="bchart24" localSheetId="17" hidden="1">#REF!</definedName>
    <definedName name="bchart24" localSheetId="9" hidden="1">#REF!</definedName>
    <definedName name="bchart24" localSheetId="10" hidden="1">#REF!</definedName>
    <definedName name="bchart24" localSheetId="15" hidden="1">#REF!</definedName>
    <definedName name="bchart24" hidden="1">#REF!</definedName>
    <definedName name="bchart25" localSheetId="14" hidden="1">#REF!</definedName>
    <definedName name="bchart25" localSheetId="8" hidden="1">#REF!</definedName>
    <definedName name="bchart25" localSheetId="11" hidden="1">#REF!</definedName>
    <definedName name="bchart25" localSheetId="13" hidden="1">#REF!</definedName>
    <definedName name="bchart25" localSheetId="16" hidden="1">#REF!</definedName>
    <definedName name="bchart25" localSheetId="19" hidden="1">#REF!</definedName>
    <definedName name="bchart25" localSheetId="12" hidden="1">#REF!</definedName>
    <definedName name="bchart25" localSheetId="17" hidden="1">#REF!</definedName>
    <definedName name="bchart25" localSheetId="9" hidden="1">#REF!</definedName>
    <definedName name="bchart25" localSheetId="10" hidden="1">#REF!</definedName>
    <definedName name="bchart25" localSheetId="15" hidden="1">#REF!</definedName>
    <definedName name="bchart25" hidden="1">#REF!</definedName>
    <definedName name="bchart26" localSheetId="14" hidden="1">#REF!</definedName>
    <definedName name="bchart26" localSheetId="8" hidden="1">#REF!</definedName>
    <definedName name="bchart26" localSheetId="11" hidden="1">#REF!</definedName>
    <definedName name="bchart26" localSheetId="13" hidden="1">#REF!</definedName>
    <definedName name="bchart26" localSheetId="16" hidden="1">#REF!</definedName>
    <definedName name="bchart26" localSheetId="19" hidden="1">#REF!</definedName>
    <definedName name="bchart26" localSheetId="12" hidden="1">#REF!</definedName>
    <definedName name="bchart26" localSheetId="17" hidden="1">#REF!</definedName>
    <definedName name="bchart26" localSheetId="9" hidden="1">#REF!</definedName>
    <definedName name="bchart26" localSheetId="10" hidden="1">#REF!</definedName>
    <definedName name="bchart26" localSheetId="15" hidden="1">#REF!</definedName>
    <definedName name="bchart26" hidden="1">#REF!</definedName>
    <definedName name="bchart27" localSheetId="14" hidden="1">#REF!</definedName>
    <definedName name="bchart27" localSheetId="8" hidden="1">#REF!</definedName>
    <definedName name="bchart27" localSheetId="11" hidden="1">#REF!</definedName>
    <definedName name="bchart27" localSheetId="13" hidden="1">#REF!</definedName>
    <definedName name="bchart27" localSheetId="16" hidden="1">#REF!</definedName>
    <definedName name="bchart27" localSheetId="19" hidden="1">#REF!</definedName>
    <definedName name="bchart27" localSheetId="12" hidden="1">#REF!</definedName>
    <definedName name="bchart27" localSheetId="17" hidden="1">#REF!</definedName>
    <definedName name="bchart27" localSheetId="9" hidden="1">#REF!</definedName>
    <definedName name="bchart27" localSheetId="10" hidden="1">#REF!</definedName>
    <definedName name="bchart27" localSheetId="15" hidden="1">#REF!</definedName>
    <definedName name="bchart27" hidden="1">#REF!</definedName>
    <definedName name="bchart28" localSheetId="14" hidden="1">#REF!</definedName>
    <definedName name="bchart28" localSheetId="8" hidden="1">#REF!</definedName>
    <definedName name="bchart28" localSheetId="11" hidden="1">#REF!</definedName>
    <definedName name="bchart28" localSheetId="13" hidden="1">#REF!</definedName>
    <definedName name="bchart28" localSheetId="16" hidden="1">#REF!</definedName>
    <definedName name="bchart28" localSheetId="19" hidden="1">#REF!</definedName>
    <definedName name="bchart28" localSheetId="12" hidden="1">#REF!</definedName>
    <definedName name="bchart28" localSheetId="17" hidden="1">#REF!</definedName>
    <definedName name="bchart28" localSheetId="9" hidden="1">#REF!</definedName>
    <definedName name="bchart28" localSheetId="10" hidden="1">#REF!</definedName>
    <definedName name="bchart28" localSheetId="15" hidden="1">#REF!</definedName>
    <definedName name="bchart28" hidden="1">#REF!</definedName>
    <definedName name="bchart29" localSheetId="14" hidden="1">#REF!</definedName>
    <definedName name="bchart29" localSheetId="8" hidden="1">#REF!</definedName>
    <definedName name="bchart29" localSheetId="11" hidden="1">#REF!</definedName>
    <definedName name="bchart29" localSheetId="13" hidden="1">#REF!</definedName>
    <definedName name="bchart29" localSheetId="16" hidden="1">#REF!</definedName>
    <definedName name="bchart29" localSheetId="19" hidden="1">#REF!</definedName>
    <definedName name="bchart29" localSheetId="12" hidden="1">#REF!</definedName>
    <definedName name="bchart29" localSheetId="17" hidden="1">#REF!</definedName>
    <definedName name="bchart29" localSheetId="9" hidden="1">#REF!</definedName>
    <definedName name="bchart29" localSheetId="10" hidden="1">#REF!</definedName>
    <definedName name="bchart29" localSheetId="15" hidden="1">#REF!</definedName>
    <definedName name="bchart29" hidden="1">#REF!</definedName>
    <definedName name="bchart3" localSheetId="14" hidden="1">#REF!</definedName>
    <definedName name="bchart3" localSheetId="8" hidden="1">#REF!</definedName>
    <definedName name="bchart3" localSheetId="11" hidden="1">#REF!</definedName>
    <definedName name="bchart3" localSheetId="13" hidden="1">#REF!</definedName>
    <definedName name="bchart3" localSheetId="16" hidden="1">#REF!</definedName>
    <definedName name="bchart3" localSheetId="19" hidden="1">#REF!</definedName>
    <definedName name="bchart3" localSheetId="12" hidden="1">#REF!</definedName>
    <definedName name="bchart3" localSheetId="17" hidden="1">#REF!</definedName>
    <definedName name="bchart3" localSheetId="9" hidden="1">#REF!</definedName>
    <definedName name="bchart3" localSheetId="10" hidden="1">#REF!</definedName>
    <definedName name="bchart3" localSheetId="15" hidden="1">#REF!</definedName>
    <definedName name="bchart3" hidden="1">#REF!</definedName>
    <definedName name="bchart30" localSheetId="14" hidden="1">#REF!</definedName>
    <definedName name="bchart30" localSheetId="8" hidden="1">#REF!</definedName>
    <definedName name="bchart30" localSheetId="11" hidden="1">#REF!</definedName>
    <definedName name="bchart30" localSheetId="13" hidden="1">#REF!</definedName>
    <definedName name="bchart30" localSheetId="16" hidden="1">#REF!</definedName>
    <definedName name="bchart30" localSheetId="19" hidden="1">#REF!</definedName>
    <definedName name="bchart30" localSheetId="12" hidden="1">#REF!</definedName>
    <definedName name="bchart30" localSheetId="17" hidden="1">#REF!</definedName>
    <definedName name="bchart30" localSheetId="9" hidden="1">#REF!</definedName>
    <definedName name="bchart30" localSheetId="10" hidden="1">#REF!</definedName>
    <definedName name="bchart30" localSheetId="15" hidden="1">#REF!</definedName>
    <definedName name="bchart30" hidden="1">#REF!</definedName>
    <definedName name="bchart31" localSheetId="14" hidden="1">#REF!</definedName>
    <definedName name="bchart31" localSheetId="8" hidden="1">#REF!</definedName>
    <definedName name="bchart31" localSheetId="11" hidden="1">#REF!</definedName>
    <definedName name="bchart31" localSheetId="13" hidden="1">#REF!</definedName>
    <definedName name="bchart31" localSheetId="16" hidden="1">#REF!</definedName>
    <definedName name="bchart31" localSheetId="19" hidden="1">#REF!</definedName>
    <definedName name="bchart31" localSheetId="12" hidden="1">#REF!</definedName>
    <definedName name="bchart31" localSheetId="17" hidden="1">#REF!</definedName>
    <definedName name="bchart31" localSheetId="9" hidden="1">#REF!</definedName>
    <definedName name="bchart31" localSheetId="10" hidden="1">#REF!</definedName>
    <definedName name="bchart31" localSheetId="15" hidden="1">#REF!</definedName>
    <definedName name="bchart31" hidden="1">#REF!</definedName>
    <definedName name="bchart32" localSheetId="14" hidden="1">#REF!</definedName>
    <definedName name="bchart32" localSheetId="8" hidden="1">#REF!</definedName>
    <definedName name="bchart32" localSheetId="11" hidden="1">#REF!</definedName>
    <definedName name="bchart32" localSheetId="13" hidden="1">#REF!</definedName>
    <definedName name="bchart32" localSheetId="16" hidden="1">#REF!</definedName>
    <definedName name="bchart32" localSheetId="19" hidden="1">#REF!</definedName>
    <definedName name="bchart32" localSheetId="12" hidden="1">#REF!</definedName>
    <definedName name="bchart32" localSheetId="17" hidden="1">#REF!</definedName>
    <definedName name="bchart32" localSheetId="9" hidden="1">#REF!</definedName>
    <definedName name="bchart32" localSheetId="10" hidden="1">#REF!</definedName>
    <definedName name="bchart32" localSheetId="15" hidden="1">#REF!</definedName>
    <definedName name="bchart32" hidden="1">#REF!</definedName>
    <definedName name="bchart4" localSheetId="14" hidden="1">#REF!</definedName>
    <definedName name="bchart4" localSheetId="8" hidden="1">#REF!</definedName>
    <definedName name="bchart4" localSheetId="11" hidden="1">#REF!</definedName>
    <definedName name="bchart4" localSheetId="13" hidden="1">#REF!</definedName>
    <definedName name="bchart4" localSheetId="16" hidden="1">#REF!</definedName>
    <definedName name="bchart4" localSheetId="19" hidden="1">#REF!</definedName>
    <definedName name="bchart4" localSheetId="12" hidden="1">#REF!</definedName>
    <definedName name="bchart4" localSheetId="17" hidden="1">#REF!</definedName>
    <definedName name="bchart4" localSheetId="9" hidden="1">#REF!</definedName>
    <definedName name="bchart4" localSheetId="10" hidden="1">#REF!</definedName>
    <definedName name="bchart4" localSheetId="15" hidden="1">#REF!</definedName>
    <definedName name="bchart4" hidden="1">#REF!</definedName>
    <definedName name="bchart5" localSheetId="14" hidden="1">#REF!</definedName>
    <definedName name="bchart5" localSheetId="8" hidden="1">#REF!</definedName>
    <definedName name="bchart5" localSheetId="11" hidden="1">#REF!</definedName>
    <definedName name="bchart5" localSheetId="13" hidden="1">#REF!</definedName>
    <definedName name="bchart5" localSheetId="16" hidden="1">#REF!</definedName>
    <definedName name="bchart5" localSheetId="19" hidden="1">#REF!</definedName>
    <definedName name="bchart5" localSheetId="12" hidden="1">#REF!</definedName>
    <definedName name="bchart5" localSheetId="17" hidden="1">#REF!</definedName>
    <definedName name="bchart5" localSheetId="9" hidden="1">#REF!</definedName>
    <definedName name="bchart5" localSheetId="10" hidden="1">#REF!</definedName>
    <definedName name="bchart5" localSheetId="15" hidden="1">#REF!</definedName>
    <definedName name="bchart5" hidden="1">#REF!</definedName>
    <definedName name="bchart6" localSheetId="14" hidden="1">#REF!</definedName>
    <definedName name="bchart6" localSheetId="8" hidden="1">#REF!</definedName>
    <definedName name="bchart6" localSheetId="11" hidden="1">#REF!</definedName>
    <definedName name="bchart6" localSheetId="13" hidden="1">#REF!</definedName>
    <definedName name="bchart6" localSheetId="16" hidden="1">#REF!</definedName>
    <definedName name="bchart6" localSheetId="19" hidden="1">#REF!</definedName>
    <definedName name="bchart6" localSheetId="12" hidden="1">#REF!</definedName>
    <definedName name="bchart6" localSheetId="17" hidden="1">#REF!</definedName>
    <definedName name="bchart6" localSheetId="9" hidden="1">#REF!</definedName>
    <definedName name="bchart6" localSheetId="10" hidden="1">#REF!</definedName>
    <definedName name="bchart6" localSheetId="15" hidden="1">#REF!</definedName>
    <definedName name="bchart6" hidden="1">#REF!</definedName>
    <definedName name="bchart7" localSheetId="14" hidden="1">#REF!</definedName>
    <definedName name="bchart7" localSheetId="8" hidden="1">#REF!</definedName>
    <definedName name="bchart7" localSheetId="11" hidden="1">#REF!</definedName>
    <definedName name="bchart7" localSheetId="13" hidden="1">#REF!</definedName>
    <definedName name="bchart7" localSheetId="16" hidden="1">#REF!</definedName>
    <definedName name="bchart7" localSheetId="19" hidden="1">#REF!</definedName>
    <definedName name="bchart7" localSheetId="12" hidden="1">#REF!</definedName>
    <definedName name="bchart7" localSheetId="17" hidden="1">#REF!</definedName>
    <definedName name="bchart7" localSheetId="9" hidden="1">#REF!</definedName>
    <definedName name="bchart7" localSheetId="10" hidden="1">#REF!</definedName>
    <definedName name="bchart7" localSheetId="15" hidden="1">#REF!</definedName>
    <definedName name="bchart7" hidden="1">#REF!</definedName>
    <definedName name="bchart8" localSheetId="14" hidden="1">#REF!</definedName>
    <definedName name="bchart8" localSheetId="8" hidden="1">#REF!</definedName>
    <definedName name="bchart8" localSheetId="11" hidden="1">#REF!</definedName>
    <definedName name="bchart8" localSheetId="13" hidden="1">#REF!</definedName>
    <definedName name="bchart8" localSheetId="16" hidden="1">#REF!</definedName>
    <definedName name="bchart8" localSheetId="19" hidden="1">#REF!</definedName>
    <definedName name="bchart8" localSheetId="12" hidden="1">#REF!</definedName>
    <definedName name="bchart8" localSheetId="17" hidden="1">#REF!</definedName>
    <definedName name="bchart8" localSheetId="9" hidden="1">#REF!</definedName>
    <definedName name="bchart8" localSheetId="10" hidden="1">#REF!</definedName>
    <definedName name="bchart8" localSheetId="15" hidden="1">#REF!</definedName>
    <definedName name="bchart8" hidden="1">#REF!</definedName>
    <definedName name="bchart9" localSheetId="14" hidden="1">#REF!</definedName>
    <definedName name="bchart9" localSheetId="8" hidden="1">#REF!</definedName>
    <definedName name="bchart9" localSheetId="11" hidden="1">#REF!</definedName>
    <definedName name="bchart9" localSheetId="13" hidden="1">#REF!</definedName>
    <definedName name="bchart9" localSheetId="16" hidden="1">#REF!</definedName>
    <definedName name="bchart9" localSheetId="19" hidden="1">#REF!</definedName>
    <definedName name="bchart9" localSheetId="12" hidden="1">#REF!</definedName>
    <definedName name="bchart9" localSheetId="17" hidden="1">#REF!</definedName>
    <definedName name="bchart9" localSheetId="9" hidden="1">#REF!</definedName>
    <definedName name="bchart9" localSheetId="10" hidden="1">#REF!</definedName>
    <definedName name="bchart9" localSheetId="15" hidden="1">#REF!</definedName>
    <definedName name="bchart9" hidden="1">#REF!</definedName>
    <definedName name="BD_YTS"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14">#REF!</definedName>
    <definedName name="BDI" localSheetId="11">#REF!</definedName>
    <definedName name="BDI" localSheetId="13">#REF!</definedName>
    <definedName name="BDI" localSheetId="16">#REF!</definedName>
    <definedName name="BDI" localSheetId="19">#REF!</definedName>
    <definedName name="BDI" localSheetId="12">#REF!</definedName>
    <definedName name="BDI" localSheetId="17">#REF!</definedName>
    <definedName name="BDI" localSheetId="9">#REF!</definedName>
    <definedName name="BDI" localSheetId="10">#REF!</definedName>
    <definedName name="BDI" localSheetId="15">#REF!</definedName>
    <definedName name="BDI">#REF!</definedName>
    <definedName name="BG_Del" hidden="1">15</definedName>
    <definedName name="BG_Ins" hidden="1">4</definedName>
    <definedName name="BG_Mod" hidden="1">6</definedName>
    <definedName name="Bloco" localSheetId="14" hidden="1">#REF!</definedName>
    <definedName name="Bloco" localSheetId="11" hidden="1">#REF!</definedName>
    <definedName name="Bloco" localSheetId="13" hidden="1">#REF!</definedName>
    <definedName name="Bloco" localSheetId="16" hidden="1">#REF!</definedName>
    <definedName name="Bloco" localSheetId="19" hidden="1">#REF!</definedName>
    <definedName name="Bloco" localSheetId="12" hidden="1">#REF!</definedName>
    <definedName name="Bloco" localSheetId="17" hidden="1">#REF!</definedName>
    <definedName name="Bloco" localSheetId="9" hidden="1">#REF!</definedName>
    <definedName name="Bloco" localSheetId="10" hidden="1">#REF!</definedName>
    <definedName name="Bloco" localSheetId="15" hidden="1">#REF!</definedName>
    <definedName name="Bloco" hidden="1">#REF!</definedName>
    <definedName name="Bloco2" localSheetId="14" hidden="1">#REF!</definedName>
    <definedName name="Bloco2" localSheetId="11" hidden="1">#REF!</definedName>
    <definedName name="Bloco2" localSheetId="13" hidden="1">#REF!</definedName>
    <definedName name="Bloco2" localSheetId="16" hidden="1">#REF!</definedName>
    <definedName name="Bloco2" localSheetId="19" hidden="1">#REF!</definedName>
    <definedName name="Bloco2" localSheetId="12" hidden="1">#REF!</definedName>
    <definedName name="Bloco2" localSheetId="17" hidden="1">#REF!</definedName>
    <definedName name="Bloco2" localSheetId="9" hidden="1">#REF!</definedName>
    <definedName name="Bloco2" localSheetId="10" hidden="1">#REF!</definedName>
    <definedName name="Bloco2" localSheetId="15" hidden="1">#REF!</definedName>
    <definedName name="Bloco2" hidden="1">#REF!</definedName>
    <definedName name="BLPH1" localSheetId="14" hidden="1">#REF!</definedName>
    <definedName name="BLPH1" localSheetId="11" hidden="1">#REF!</definedName>
    <definedName name="BLPH1" localSheetId="13" hidden="1">#REF!</definedName>
    <definedName name="BLPH1" localSheetId="16" hidden="1">#REF!</definedName>
    <definedName name="BLPH1" localSheetId="19" hidden="1">#REF!</definedName>
    <definedName name="BLPH1" localSheetId="12" hidden="1">#REF!</definedName>
    <definedName name="BLPH1" localSheetId="17" hidden="1">#REF!</definedName>
    <definedName name="BLPH1" localSheetId="9" hidden="1">#REF!</definedName>
    <definedName name="BLPH1" localSheetId="10" hidden="1">#REF!</definedName>
    <definedName name="BLPH1" localSheetId="15" hidden="1">#REF!</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localSheetId="14" hidden="1">#REF!</definedName>
    <definedName name="BLPH107" localSheetId="11" hidden="1">#REF!</definedName>
    <definedName name="BLPH107" localSheetId="13" hidden="1">#REF!</definedName>
    <definedName name="BLPH107" localSheetId="16" hidden="1">#REF!</definedName>
    <definedName name="BLPH107" localSheetId="19" hidden="1">#REF!</definedName>
    <definedName name="BLPH107" localSheetId="12" hidden="1">#REF!</definedName>
    <definedName name="BLPH107" localSheetId="17" hidden="1">#REF!</definedName>
    <definedName name="BLPH107" localSheetId="9" hidden="1">#REF!</definedName>
    <definedName name="BLPH107" localSheetId="10" hidden="1">#REF!</definedName>
    <definedName name="BLPH107" localSheetId="15" hidden="1">#REF!</definedName>
    <definedName name="BLPH107" hidden="1">#REF!</definedName>
    <definedName name="BLPH2" localSheetId="14" hidden="1">#REF!</definedName>
    <definedName name="BLPH2" localSheetId="11" hidden="1">#REF!</definedName>
    <definedName name="BLPH2" localSheetId="13" hidden="1">#REF!</definedName>
    <definedName name="BLPH2" localSheetId="16" hidden="1">#REF!</definedName>
    <definedName name="BLPH2" localSheetId="19" hidden="1">#REF!</definedName>
    <definedName name="BLPH2" localSheetId="12" hidden="1">#REF!</definedName>
    <definedName name="BLPH2" localSheetId="17" hidden="1">#REF!</definedName>
    <definedName name="BLPH2" localSheetId="9" hidden="1">#REF!</definedName>
    <definedName name="BLPH2" localSheetId="10" hidden="1">#REF!</definedName>
    <definedName name="BLPH2" localSheetId="15" hidden="1">#REF!</definedName>
    <definedName name="BLPH2" hidden="1">#REF!</definedName>
    <definedName name="BLPH3" localSheetId="14" hidden="1">#REF!</definedName>
    <definedName name="BLPH3" localSheetId="11" hidden="1">#REF!</definedName>
    <definedName name="BLPH3" localSheetId="13" hidden="1">#REF!</definedName>
    <definedName name="BLPH3" localSheetId="16" hidden="1">#REF!</definedName>
    <definedName name="BLPH3" localSheetId="19" hidden="1">#REF!</definedName>
    <definedName name="BLPH3" localSheetId="12" hidden="1">#REF!</definedName>
    <definedName name="BLPH3" localSheetId="17" hidden="1">#REF!</definedName>
    <definedName name="BLPH3" localSheetId="9" hidden="1">#REF!</definedName>
    <definedName name="BLPH3" localSheetId="10" hidden="1">#REF!</definedName>
    <definedName name="BLPH3" localSheetId="15" hidden="1">#REF!</definedName>
    <definedName name="BLPH3" hidden="1">#REF!</definedName>
    <definedName name="BLPH4" localSheetId="14" hidden="1">#REF!</definedName>
    <definedName name="BLPH4" localSheetId="11" hidden="1">#REF!</definedName>
    <definedName name="BLPH4" localSheetId="13" hidden="1">#REF!</definedName>
    <definedName name="BLPH4" localSheetId="16" hidden="1">#REF!</definedName>
    <definedName name="BLPH4" localSheetId="19" hidden="1">#REF!</definedName>
    <definedName name="BLPH4" localSheetId="12" hidden="1">#REF!</definedName>
    <definedName name="BLPH4" localSheetId="17" hidden="1">#REF!</definedName>
    <definedName name="BLPH4" localSheetId="9" hidden="1">#REF!</definedName>
    <definedName name="BLPH4" localSheetId="10" hidden="1">#REF!</definedName>
    <definedName name="BLPH4" localSheetId="15" hidden="1">#REF!</definedName>
    <definedName name="BLPH4" hidden="1">#REF!</definedName>
    <definedName name="BLPH5" localSheetId="14" hidden="1">#REF!</definedName>
    <definedName name="BLPH5" localSheetId="11" hidden="1">#REF!</definedName>
    <definedName name="BLPH5" localSheetId="13" hidden="1">#REF!</definedName>
    <definedName name="BLPH5" localSheetId="16" hidden="1">#REF!</definedName>
    <definedName name="BLPH5" localSheetId="19" hidden="1">#REF!</definedName>
    <definedName name="BLPH5" localSheetId="12" hidden="1">#REF!</definedName>
    <definedName name="BLPH5" localSheetId="17" hidden="1">#REF!</definedName>
    <definedName name="BLPH5" localSheetId="9" hidden="1">#REF!</definedName>
    <definedName name="BLPH5" localSheetId="10" hidden="1">#REF!</definedName>
    <definedName name="BLPH5" localSheetId="15" hidden="1">#REF!</definedName>
    <definedName name="BLPH5" hidden="1">#REF!</definedName>
    <definedName name="BLPH6" localSheetId="14" hidden="1">#REF!</definedName>
    <definedName name="BLPH6" localSheetId="11" hidden="1">#REF!</definedName>
    <definedName name="BLPH6" localSheetId="13" hidden="1">#REF!</definedName>
    <definedName name="BLPH6" localSheetId="16" hidden="1">#REF!</definedName>
    <definedName name="BLPH6" localSheetId="19" hidden="1">#REF!</definedName>
    <definedName name="BLPH6" localSheetId="12" hidden="1">#REF!</definedName>
    <definedName name="BLPH6" localSheetId="17" hidden="1">#REF!</definedName>
    <definedName name="BLPH6" localSheetId="9" hidden="1">#REF!</definedName>
    <definedName name="BLPH6" localSheetId="10" hidden="1">#REF!</definedName>
    <definedName name="BLPH6" localSheetId="15" hidden="1">#REF!</definedName>
    <definedName name="BLPH6" hidden="1">#REF!</definedName>
    <definedName name="BLPH7" localSheetId="14" hidden="1">#REF!</definedName>
    <definedName name="BLPH7" localSheetId="11" hidden="1">#REF!</definedName>
    <definedName name="BLPH7" localSheetId="13" hidden="1">#REF!</definedName>
    <definedName name="BLPH7" localSheetId="16" hidden="1">#REF!</definedName>
    <definedName name="BLPH7" localSheetId="19" hidden="1">#REF!</definedName>
    <definedName name="BLPH7" localSheetId="12" hidden="1">#REF!</definedName>
    <definedName name="BLPH7" localSheetId="17" hidden="1">#REF!</definedName>
    <definedName name="BLPH7" localSheetId="9" hidden="1">#REF!</definedName>
    <definedName name="BLPH7" localSheetId="10" hidden="1">#REF!</definedName>
    <definedName name="BLPH7" localSheetId="15" hidden="1">#REF!</definedName>
    <definedName name="BLPH7" hidden="1">#REF!</definedName>
    <definedName name="BLPH8" localSheetId="14" hidden="1">#REF!</definedName>
    <definedName name="BLPH8" localSheetId="11" hidden="1">#REF!</definedName>
    <definedName name="BLPH8" localSheetId="13" hidden="1">#REF!</definedName>
    <definedName name="BLPH8" localSheetId="16" hidden="1">#REF!</definedName>
    <definedName name="BLPH8" localSheetId="19" hidden="1">#REF!</definedName>
    <definedName name="BLPH8" localSheetId="12" hidden="1">#REF!</definedName>
    <definedName name="BLPH8" localSheetId="17" hidden="1">#REF!</definedName>
    <definedName name="BLPH8" localSheetId="9" hidden="1">#REF!</definedName>
    <definedName name="BLPH8" localSheetId="10" hidden="1">#REF!</definedName>
    <definedName name="BLPH8" localSheetId="15" hidden="1">#REF!</definedName>
    <definedName name="BLPH8" hidden="1">#REF!</definedName>
    <definedName name="BLPH96" hidden="1">#REF!</definedName>
    <definedName name="BLPH97" hidden="1">#REF!</definedName>
    <definedName name="BLPH98" hidden="1">#REF!</definedName>
    <definedName name="BLPH99" hidden="1">#REF!</definedName>
    <definedName name="br" localSheetId="14">#REF!</definedName>
    <definedName name="br" localSheetId="8">#REF!</definedName>
    <definedName name="br" localSheetId="11">#REF!</definedName>
    <definedName name="br" localSheetId="13">#REF!</definedName>
    <definedName name="br" localSheetId="16">#REF!</definedName>
    <definedName name="br" localSheetId="19">#REF!</definedName>
    <definedName name="br" localSheetId="12">#REF!</definedName>
    <definedName name="br" localSheetId="17">#REF!</definedName>
    <definedName name="br" localSheetId="9">#REF!</definedName>
    <definedName name="br" localSheetId="10">#REF!</definedName>
    <definedName name="br" localSheetId="15">#REF!</definedName>
    <definedName name="br">#REF!</definedName>
    <definedName name="cadeira" localSheetId="27" hidden="1">{#N/A,#N/A,TRUE,"Serviços"}</definedName>
    <definedName name="cadeira" hidden="1">{#N/A,#N/A,TRUE,"Serviços"}</definedName>
    <definedName name="CadIns" localSheetId="14" hidden="1">#REF!</definedName>
    <definedName name="CadIns" localSheetId="11" hidden="1">#REF!</definedName>
    <definedName name="CadIns" localSheetId="13" hidden="1">#REF!</definedName>
    <definedName name="CadIns" localSheetId="16" hidden="1">#REF!</definedName>
    <definedName name="CadIns" localSheetId="19" hidden="1">#REF!</definedName>
    <definedName name="CadIns" localSheetId="12" hidden="1">#REF!</definedName>
    <definedName name="CadIns" localSheetId="17" hidden="1">#REF!</definedName>
    <definedName name="CadIns" localSheetId="9" hidden="1">#REF!</definedName>
    <definedName name="CadIns" localSheetId="10" hidden="1">#REF!</definedName>
    <definedName name="CadIns" localSheetId="15" hidden="1">#REF!</definedName>
    <definedName name="CadIns" hidden="1">#REF!</definedName>
    <definedName name="CadSrv" localSheetId="14" hidden="1">#REF!</definedName>
    <definedName name="CadSrv" localSheetId="11" hidden="1">#REF!</definedName>
    <definedName name="CadSrv" localSheetId="13" hidden="1">#REF!</definedName>
    <definedName name="CadSrv" localSheetId="16" hidden="1">#REF!</definedName>
    <definedName name="CadSrv" localSheetId="19" hidden="1">#REF!</definedName>
    <definedName name="CadSrv" localSheetId="12" hidden="1">#REF!</definedName>
    <definedName name="CadSrv" localSheetId="17" hidden="1">#REF!</definedName>
    <definedName name="CadSrv" localSheetId="9" hidden="1">#REF!</definedName>
    <definedName name="CadSrv" localSheetId="10" hidden="1">#REF!</definedName>
    <definedName name="CadSrv" localSheetId="15" hidden="1">#REF!</definedName>
    <definedName name="CadSrv" hidden="1">#REF!</definedName>
    <definedName name="CafeManha">#REF!</definedName>
    <definedName name="CAJA06"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14">#REF!</definedName>
    <definedName name="CalendárioJan" localSheetId="8">#REF!</definedName>
    <definedName name="CalendárioJan" localSheetId="11">#REF!</definedName>
    <definedName name="CalendárioJan" localSheetId="13">#REF!</definedName>
    <definedName name="CalendárioJan" localSheetId="16">#REF!</definedName>
    <definedName name="CalendárioJan" localSheetId="19">#REF!</definedName>
    <definedName name="CalendárioJan" localSheetId="12">#REF!</definedName>
    <definedName name="CalendárioJan" localSheetId="17">#REF!</definedName>
    <definedName name="CalendárioJan" localSheetId="9">#REF!</definedName>
    <definedName name="CalendárioJan" localSheetId="10">#REF!</definedName>
    <definedName name="CalendárioJan" localSheetId="15">#REF!</definedName>
    <definedName name="CalendárioJan">#REF!</definedName>
    <definedName name="CAPA" localSheetId="27" hidden="1">{#N/A,#N/A,TRUE,"Serviços"}</definedName>
    <definedName name="CAPA" hidden="1">{#N/A,#N/A,TRUE,"Serviços"}</definedName>
    <definedName name="capa1" localSheetId="27" hidden="1">{#N/A,#N/A,TRUE,"Serviços"}</definedName>
    <definedName name="capa1" hidden="1">{#N/A,#N/A,TRUE,"Serviços"}</definedName>
    <definedName name="capa11" localSheetId="27" hidden="1">{#N/A,#N/A,TRUE,"Serviços"}</definedName>
    <definedName name="capa11" hidden="1">{#N/A,#N/A,TRUE,"Serviços"}</definedName>
    <definedName name="capa2" localSheetId="27" hidden="1">{#N/A,#N/A,TRUE,"Serviços"}</definedName>
    <definedName name="capa2" hidden="1">{#N/A,#N/A,TRUE,"Serviços"}</definedName>
    <definedName name="capa22" localSheetId="27" hidden="1">{#N/A,#N/A,TRUE,"Serviços"}</definedName>
    <definedName name="capa22" hidden="1">{#N/A,#N/A,TRUE,"Serviços"}</definedName>
    <definedName name="CAPAA" localSheetId="27" hidden="1">{#N/A,#N/A,TRUE,"Serviços"}</definedName>
    <definedName name="CAPAA" hidden="1">{#N/A,#N/A,TRUE,"Serviços"}</definedName>
    <definedName name="CARALHO" localSheetId="14" hidden="1">#REF!</definedName>
    <definedName name="CARALHO" localSheetId="11" hidden="1">#REF!</definedName>
    <definedName name="CARALHO" localSheetId="13" hidden="1">#REF!</definedName>
    <definedName name="CARALHO" localSheetId="16" hidden="1">#REF!</definedName>
    <definedName name="CARALHO" localSheetId="19" hidden="1">#REF!</definedName>
    <definedName name="CARALHO" localSheetId="12" hidden="1">#REF!</definedName>
    <definedName name="CARALHO" localSheetId="17" hidden="1">#REF!</definedName>
    <definedName name="CARALHO" localSheetId="9" hidden="1">#REF!</definedName>
    <definedName name="CARALHO" localSheetId="10" hidden="1">#REF!</definedName>
    <definedName name="CARALHO" localSheetId="15" hidden="1">#REF!</definedName>
    <definedName name="CARALHO" hidden="1">#REF!</definedName>
    <definedName name="CARLA" localSheetId="14" hidden="1">#REF!</definedName>
    <definedName name="CARLA" localSheetId="8" hidden="1">#REF!</definedName>
    <definedName name="CARLA" localSheetId="11" hidden="1">#REF!</definedName>
    <definedName name="CARLA" localSheetId="13" hidden="1">#REF!</definedName>
    <definedName name="CARLA" localSheetId="16" hidden="1">#REF!</definedName>
    <definedName name="CARLA" localSheetId="19" hidden="1">#REF!</definedName>
    <definedName name="CARLA" localSheetId="12" hidden="1">#REF!</definedName>
    <definedName name="CARLA" localSheetId="17" hidden="1">#REF!</definedName>
    <definedName name="CARLA" localSheetId="9" hidden="1">#REF!</definedName>
    <definedName name="CARLA" localSheetId="10" hidden="1">#REF!</definedName>
    <definedName name="CARLA" localSheetId="15" hidden="1">#REF!</definedName>
    <definedName name="CARLA" hidden="1">#REF!</definedName>
    <definedName name="CASCALHAMENTO" localSheetId="14">#REF!</definedName>
    <definedName name="CASCALHAMENTO" localSheetId="11">#REF!</definedName>
    <definedName name="CASCALHAMENTO" localSheetId="13">#REF!</definedName>
    <definedName name="CASCALHAMENTO" localSheetId="16">#REF!</definedName>
    <definedName name="CASCALHAMENTO" localSheetId="19">#REF!</definedName>
    <definedName name="CASCALHAMENTO" localSheetId="12">#REF!</definedName>
    <definedName name="CASCALHAMENTO" localSheetId="17">#REF!</definedName>
    <definedName name="CASCALHAMENTO" localSheetId="9">#REF!</definedName>
    <definedName name="CASCALHAMENTO" localSheetId="10">#REF!</definedName>
    <definedName name="CASCALHAMENTO" localSheetId="15">#REF!</definedName>
    <definedName name="CASCALHAMENTO">#REF!</definedName>
    <definedName name="CASCALHO" localSheetId="14">#REF!</definedName>
    <definedName name="CASCALHO" localSheetId="11">#REF!</definedName>
    <definedName name="CASCALHO" localSheetId="13">#REF!</definedName>
    <definedName name="CASCALHO" localSheetId="16">#REF!</definedName>
    <definedName name="CASCALHO" localSheetId="19">#REF!</definedName>
    <definedName name="CASCALHO" localSheetId="12">#REF!</definedName>
    <definedName name="CASCALHO" localSheetId="17">#REF!</definedName>
    <definedName name="CASCALHO" localSheetId="9">#REF!</definedName>
    <definedName name="CASCALHO" localSheetId="10">#REF!</definedName>
    <definedName name="CASCALHO" localSheetId="15">#REF!</definedName>
    <definedName name="CASCALHO">#REF!</definedName>
    <definedName name="ccccc"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localSheetId="27" hidden="1">{"PARTE1",#N/A,FALSE,"Plan1"}</definedName>
    <definedName name="cccccc" hidden="1">{"PARTE1",#N/A,FALSE,"Plan1"}</definedName>
    <definedName name="cccccc_1" localSheetId="27" hidden="1">{"PARTE1",#N/A,FALSE,"Plan1"}</definedName>
    <definedName name="cccccc_1" hidden="1">{"PARTE1",#N/A,FALSE,"Plan1"}</definedName>
    <definedName name="cch" hidden="1">#N/A</definedName>
    <definedName name="cchart13" localSheetId="14" hidden="1">#REF!</definedName>
    <definedName name="cchart13" localSheetId="8" hidden="1">#REF!</definedName>
    <definedName name="cchart13" localSheetId="11" hidden="1">#REF!</definedName>
    <definedName name="cchart13" localSheetId="13" hidden="1">#REF!</definedName>
    <definedName name="cchart13" localSheetId="16" hidden="1">#REF!</definedName>
    <definedName name="cchart13" localSheetId="19" hidden="1">#REF!</definedName>
    <definedName name="cchart13" localSheetId="12" hidden="1">#REF!</definedName>
    <definedName name="cchart13" localSheetId="17" hidden="1">#REF!</definedName>
    <definedName name="cchart13" localSheetId="9" hidden="1">#REF!</definedName>
    <definedName name="cchart13" localSheetId="10" hidden="1">#REF!</definedName>
    <definedName name="cchart13" localSheetId="15" hidden="1">#REF!</definedName>
    <definedName name="cchart13" hidden="1">#REF!</definedName>
    <definedName name="cchart14" localSheetId="14" hidden="1">#REF!</definedName>
    <definedName name="cchart14" localSheetId="8" hidden="1">#REF!</definedName>
    <definedName name="cchart14" localSheetId="11" hidden="1">#REF!</definedName>
    <definedName name="cchart14" localSheetId="13" hidden="1">#REF!</definedName>
    <definedName name="cchart14" localSheetId="16" hidden="1">#REF!</definedName>
    <definedName name="cchart14" localSheetId="19" hidden="1">#REF!</definedName>
    <definedName name="cchart14" localSheetId="12" hidden="1">#REF!</definedName>
    <definedName name="cchart14" localSheetId="17" hidden="1">#REF!</definedName>
    <definedName name="cchart14" localSheetId="9" hidden="1">#REF!</definedName>
    <definedName name="cchart14" localSheetId="10" hidden="1">#REF!</definedName>
    <definedName name="cchart14" localSheetId="15" hidden="1">#REF!</definedName>
    <definedName name="cchart14" hidden="1">#REF!</definedName>
    <definedName name="cchart15" localSheetId="14" hidden="1">#REF!</definedName>
    <definedName name="cchart15" localSheetId="8" hidden="1">#REF!</definedName>
    <definedName name="cchart15" localSheetId="11" hidden="1">#REF!</definedName>
    <definedName name="cchart15" localSheetId="13" hidden="1">#REF!</definedName>
    <definedName name="cchart15" localSheetId="16" hidden="1">#REF!</definedName>
    <definedName name="cchart15" localSheetId="19" hidden="1">#REF!</definedName>
    <definedName name="cchart15" localSheetId="12" hidden="1">#REF!</definedName>
    <definedName name="cchart15" localSheetId="17" hidden="1">#REF!</definedName>
    <definedName name="cchart15" localSheetId="9" hidden="1">#REF!</definedName>
    <definedName name="cchart15" localSheetId="10" hidden="1">#REF!</definedName>
    <definedName name="cchart15" localSheetId="15" hidden="1">#REF!</definedName>
    <definedName name="cchart15" hidden="1">#REF!</definedName>
    <definedName name="cchart16" localSheetId="14" hidden="1">#REF!</definedName>
    <definedName name="cchart16" localSheetId="8" hidden="1">#REF!</definedName>
    <definedName name="cchart16" localSheetId="11" hidden="1">#REF!</definedName>
    <definedName name="cchart16" localSheetId="13" hidden="1">#REF!</definedName>
    <definedName name="cchart16" localSheetId="16" hidden="1">#REF!</definedName>
    <definedName name="cchart16" localSheetId="19" hidden="1">#REF!</definedName>
    <definedName name="cchart16" localSheetId="12" hidden="1">#REF!</definedName>
    <definedName name="cchart16" localSheetId="17" hidden="1">#REF!</definedName>
    <definedName name="cchart16" localSheetId="9" hidden="1">#REF!</definedName>
    <definedName name="cchart16" localSheetId="10" hidden="1">#REF!</definedName>
    <definedName name="cchart16" localSheetId="15" hidden="1">#REF!</definedName>
    <definedName name="cchart16" hidden="1">#REF!</definedName>
    <definedName name="cchart17" localSheetId="14" hidden="1">#REF!</definedName>
    <definedName name="cchart17" localSheetId="8" hidden="1">#REF!</definedName>
    <definedName name="cchart17" localSheetId="11" hidden="1">#REF!</definedName>
    <definedName name="cchart17" localSheetId="13" hidden="1">#REF!</definedName>
    <definedName name="cchart17" localSheetId="16" hidden="1">#REF!</definedName>
    <definedName name="cchart17" localSheetId="19" hidden="1">#REF!</definedName>
    <definedName name="cchart17" localSheetId="12" hidden="1">#REF!</definedName>
    <definedName name="cchart17" localSheetId="17" hidden="1">#REF!</definedName>
    <definedName name="cchart17" localSheetId="9" hidden="1">#REF!</definedName>
    <definedName name="cchart17" localSheetId="10" hidden="1">#REF!</definedName>
    <definedName name="cchart17" localSheetId="15" hidden="1">#REF!</definedName>
    <definedName name="cchart17" hidden="1">#REF!</definedName>
    <definedName name="cchart18" localSheetId="14" hidden="1">#REF!</definedName>
    <definedName name="cchart18" localSheetId="8" hidden="1">#REF!</definedName>
    <definedName name="cchart18" localSheetId="11" hidden="1">#REF!</definedName>
    <definedName name="cchart18" localSheetId="13" hidden="1">#REF!</definedName>
    <definedName name="cchart18" localSheetId="16" hidden="1">#REF!</definedName>
    <definedName name="cchart18" localSheetId="19" hidden="1">#REF!</definedName>
    <definedName name="cchart18" localSheetId="12" hidden="1">#REF!</definedName>
    <definedName name="cchart18" localSheetId="17" hidden="1">#REF!</definedName>
    <definedName name="cchart18" localSheetId="9" hidden="1">#REF!</definedName>
    <definedName name="cchart18" localSheetId="10" hidden="1">#REF!</definedName>
    <definedName name="cchart18" localSheetId="15" hidden="1">#REF!</definedName>
    <definedName name="cchart18" hidden="1">#REF!</definedName>
    <definedName name="cchart19" localSheetId="14" hidden="1">#REF!</definedName>
    <definedName name="cchart19" localSheetId="8" hidden="1">#REF!</definedName>
    <definedName name="cchart19" localSheetId="11" hidden="1">#REF!</definedName>
    <definedName name="cchart19" localSheetId="13" hidden="1">#REF!</definedName>
    <definedName name="cchart19" localSheetId="16" hidden="1">#REF!</definedName>
    <definedName name="cchart19" localSheetId="19" hidden="1">#REF!</definedName>
    <definedName name="cchart19" localSheetId="12" hidden="1">#REF!</definedName>
    <definedName name="cchart19" localSheetId="17" hidden="1">#REF!</definedName>
    <definedName name="cchart19" localSheetId="9" hidden="1">#REF!</definedName>
    <definedName name="cchart19" localSheetId="10" hidden="1">#REF!</definedName>
    <definedName name="cchart19" localSheetId="15" hidden="1">#REF!</definedName>
    <definedName name="cchart19" hidden="1">#REF!</definedName>
    <definedName name="cchart2" localSheetId="14" hidden="1">#REF!</definedName>
    <definedName name="cchart2" localSheetId="8" hidden="1">#REF!</definedName>
    <definedName name="cchart2" localSheetId="11" hidden="1">#REF!</definedName>
    <definedName name="cchart2" localSheetId="13" hidden="1">#REF!</definedName>
    <definedName name="cchart2" localSheetId="16" hidden="1">#REF!</definedName>
    <definedName name="cchart2" localSheetId="19" hidden="1">#REF!</definedName>
    <definedName name="cchart2" localSheetId="12" hidden="1">#REF!</definedName>
    <definedName name="cchart2" localSheetId="17" hidden="1">#REF!</definedName>
    <definedName name="cchart2" localSheetId="9" hidden="1">#REF!</definedName>
    <definedName name="cchart2" localSheetId="10" hidden="1">#REF!</definedName>
    <definedName name="cchart2" localSheetId="15" hidden="1">#REF!</definedName>
    <definedName name="cchart2" hidden="1">#REF!</definedName>
    <definedName name="cchart20" localSheetId="14" hidden="1">#REF!</definedName>
    <definedName name="cchart20" localSheetId="8" hidden="1">#REF!</definedName>
    <definedName name="cchart20" localSheetId="11" hidden="1">#REF!</definedName>
    <definedName name="cchart20" localSheetId="13" hidden="1">#REF!</definedName>
    <definedName name="cchart20" localSheetId="16" hidden="1">#REF!</definedName>
    <definedName name="cchart20" localSheetId="19" hidden="1">#REF!</definedName>
    <definedName name="cchart20" localSheetId="12" hidden="1">#REF!</definedName>
    <definedName name="cchart20" localSheetId="17" hidden="1">#REF!</definedName>
    <definedName name="cchart20" localSheetId="9" hidden="1">#REF!</definedName>
    <definedName name="cchart20" localSheetId="10" hidden="1">#REF!</definedName>
    <definedName name="cchart20" localSheetId="15" hidden="1">#REF!</definedName>
    <definedName name="cchart20" hidden="1">#REF!</definedName>
    <definedName name="cchart21" localSheetId="14" hidden="1">#REF!</definedName>
    <definedName name="cchart21" localSheetId="8" hidden="1">#REF!</definedName>
    <definedName name="cchart21" localSheetId="11" hidden="1">#REF!</definedName>
    <definedName name="cchart21" localSheetId="13" hidden="1">#REF!</definedName>
    <definedName name="cchart21" localSheetId="16" hidden="1">#REF!</definedName>
    <definedName name="cchart21" localSheetId="19" hidden="1">#REF!</definedName>
    <definedName name="cchart21" localSheetId="12" hidden="1">#REF!</definedName>
    <definedName name="cchart21" localSheetId="17" hidden="1">#REF!</definedName>
    <definedName name="cchart21" localSheetId="9" hidden="1">#REF!</definedName>
    <definedName name="cchart21" localSheetId="10" hidden="1">#REF!</definedName>
    <definedName name="cchart21" localSheetId="15" hidden="1">#REF!</definedName>
    <definedName name="cchart21" hidden="1">#REF!</definedName>
    <definedName name="cchart22" localSheetId="14" hidden="1">#REF!</definedName>
    <definedName name="cchart22" localSheetId="8" hidden="1">#REF!</definedName>
    <definedName name="cchart22" localSheetId="11" hidden="1">#REF!</definedName>
    <definedName name="cchart22" localSheetId="13" hidden="1">#REF!</definedName>
    <definedName name="cchart22" localSheetId="16" hidden="1">#REF!</definedName>
    <definedName name="cchart22" localSheetId="19" hidden="1">#REF!</definedName>
    <definedName name="cchart22" localSheetId="12" hidden="1">#REF!</definedName>
    <definedName name="cchart22" localSheetId="17" hidden="1">#REF!</definedName>
    <definedName name="cchart22" localSheetId="9" hidden="1">#REF!</definedName>
    <definedName name="cchart22" localSheetId="10" hidden="1">#REF!</definedName>
    <definedName name="cchart22" localSheetId="15" hidden="1">#REF!</definedName>
    <definedName name="cchart22" hidden="1">#REF!</definedName>
    <definedName name="cchart23" localSheetId="14" hidden="1">#REF!</definedName>
    <definedName name="cchart23" localSheetId="8" hidden="1">#REF!</definedName>
    <definedName name="cchart23" localSheetId="11" hidden="1">#REF!</definedName>
    <definedName name="cchart23" localSheetId="13" hidden="1">#REF!</definedName>
    <definedName name="cchart23" localSheetId="16" hidden="1">#REF!</definedName>
    <definedName name="cchart23" localSheetId="19" hidden="1">#REF!</definedName>
    <definedName name="cchart23" localSheetId="12" hidden="1">#REF!</definedName>
    <definedName name="cchart23" localSheetId="17" hidden="1">#REF!</definedName>
    <definedName name="cchart23" localSheetId="9" hidden="1">#REF!</definedName>
    <definedName name="cchart23" localSheetId="10" hidden="1">#REF!</definedName>
    <definedName name="cchart23" localSheetId="15" hidden="1">#REF!</definedName>
    <definedName name="cchart23" hidden="1">#REF!</definedName>
    <definedName name="cchart24" localSheetId="14" hidden="1">#REF!</definedName>
    <definedName name="cchart24" localSheetId="8" hidden="1">#REF!</definedName>
    <definedName name="cchart24" localSheetId="11" hidden="1">#REF!</definedName>
    <definedName name="cchart24" localSheetId="13" hidden="1">#REF!</definedName>
    <definedName name="cchart24" localSheetId="16" hidden="1">#REF!</definedName>
    <definedName name="cchart24" localSheetId="19" hidden="1">#REF!</definedName>
    <definedName name="cchart24" localSheetId="12" hidden="1">#REF!</definedName>
    <definedName name="cchart24" localSheetId="17" hidden="1">#REF!</definedName>
    <definedName name="cchart24" localSheetId="9" hidden="1">#REF!</definedName>
    <definedName name="cchart24" localSheetId="10" hidden="1">#REF!</definedName>
    <definedName name="cchart24" localSheetId="15" hidden="1">#REF!</definedName>
    <definedName name="cchart24" hidden="1">#REF!</definedName>
    <definedName name="cchart25" localSheetId="14" hidden="1">#REF!</definedName>
    <definedName name="cchart25" localSheetId="8" hidden="1">#REF!</definedName>
    <definedName name="cchart25" localSheetId="11" hidden="1">#REF!</definedName>
    <definedName name="cchart25" localSheetId="13" hidden="1">#REF!</definedName>
    <definedName name="cchart25" localSheetId="16" hidden="1">#REF!</definedName>
    <definedName name="cchart25" localSheetId="19" hidden="1">#REF!</definedName>
    <definedName name="cchart25" localSheetId="12" hidden="1">#REF!</definedName>
    <definedName name="cchart25" localSheetId="17" hidden="1">#REF!</definedName>
    <definedName name="cchart25" localSheetId="9" hidden="1">#REF!</definedName>
    <definedName name="cchart25" localSheetId="10" hidden="1">#REF!</definedName>
    <definedName name="cchart25" localSheetId="15" hidden="1">#REF!</definedName>
    <definedName name="cchart25" hidden="1">#REF!</definedName>
    <definedName name="cchart26" localSheetId="14" hidden="1">#REF!</definedName>
    <definedName name="cchart26" localSheetId="8" hidden="1">#REF!</definedName>
    <definedName name="cchart26" localSheetId="11" hidden="1">#REF!</definedName>
    <definedName name="cchart26" localSheetId="13" hidden="1">#REF!</definedName>
    <definedName name="cchart26" localSheetId="16" hidden="1">#REF!</definedName>
    <definedName name="cchart26" localSheetId="19" hidden="1">#REF!</definedName>
    <definedName name="cchart26" localSheetId="12" hidden="1">#REF!</definedName>
    <definedName name="cchart26" localSheetId="17" hidden="1">#REF!</definedName>
    <definedName name="cchart26" localSheetId="9" hidden="1">#REF!</definedName>
    <definedName name="cchart26" localSheetId="10" hidden="1">#REF!</definedName>
    <definedName name="cchart26" localSheetId="15" hidden="1">#REF!</definedName>
    <definedName name="cchart26" hidden="1">#REF!</definedName>
    <definedName name="cchart27" localSheetId="14" hidden="1">#REF!</definedName>
    <definedName name="cchart27" localSheetId="8" hidden="1">#REF!</definedName>
    <definedName name="cchart27" localSheetId="11" hidden="1">#REF!</definedName>
    <definedName name="cchart27" localSheetId="13" hidden="1">#REF!</definedName>
    <definedName name="cchart27" localSheetId="16" hidden="1">#REF!</definedName>
    <definedName name="cchart27" localSheetId="19" hidden="1">#REF!</definedName>
    <definedName name="cchart27" localSheetId="12" hidden="1">#REF!</definedName>
    <definedName name="cchart27" localSheetId="17" hidden="1">#REF!</definedName>
    <definedName name="cchart27" localSheetId="9" hidden="1">#REF!</definedName>
    <definedName name="cchart27" localSheetId="10" hidden="1">#REF!</definedName>
    <definedName name="cchart27" localSheetId="15" hidden="1">#REF!</definedName>
    <definedName name="cchart27" hidden="1">#REF!</definedName>
    <definedName name="cchart28" localSheetId="14" hidden="1">#REF!</definedName>
    <definedName name="cchart28" localSheetId="8" hidden="1">#REF!</definedName>
    <definedName name="cchart28" localSheetId="11" hidden="1">#REF!</definedName>
    <definedName name="cchart28" localSheetId="13" hidden="1">#REF!</definedName>
    <definedName name="cchart28" localSheetId="16" hidden="1">#REF!</definedName>
    <definedName name="cchart28" localSheetId="19" hidden="1">#REF!</definedName>
    <definedName name="cchart28" localSheetId="12" hidden="1">#REF!</definedName>
    <definedName name="cchart28" localSheetId="17" hidden="1">#REF!</definedName>
    <definedName name="cchart28" localSheetId="9" hidden="1">#REF!</definedName>
    <definedName name="cchart28" localSheetId="10" hidden="1">#REF!</definedName>
    <definedName name="cchart28" localSheetId="15" hidden="1">#REF!</definedName>
    <definedName name="cchart28" hidden="1">#REF!</definedName>
    <definedName name="cchart29" localSheetId="14" hidden="1">#REF!</definedName>
    <definedName name="cchart29" localSheetId="8" hidden="1">#REF!</definedName>
    <definedName name="cchart29" localSheetId="11" hidden="1">#REF!</definedName>
    <definedName name="cchart29" localSheetId="13" hidden="1">#REF!</definedName>
    <definedName name="cchart29" localSheetId="16" hidden="1">#REF!</definedName>
    <definedName name="cchart29" localSheetId="19" hidden="1">#REF!</definedName>
    <definedName name="cchart29" localSheetId="12" hidden="1">#REF!</definedName>
    <definedName name="cchart29" localSheetId="17" hidden="1">#REF!</definedName>
    <definedName name="cchart29" localSheetId="9" hidden="1">#REF!</definedName>
    <definedName name="cchart29" localSheetId="10" hidden="1">#REF!</definedName>
    <definedName name="cchart29" localSheetId="15" hidden="1">#REF!</definedName>
    <definedName name="cchart29" hidden="1">#REF!</definedName>
    <definedName name="cchart3" localSheetId="14" hidden="1">#REF!</definedName>
    <definedName name="cchart3" localSheetId="8" hidden="1">#REF!</definedName>
    <definedName name="cchart3" localSheetId="11" hidden="1">#REF!</definedName>
    <definedName name="cchart3" localSheetId="13" hidden="1">#REF!</definedName>
    <definedName name="cchart3" localSheetId="16" hidden="1">#REF!</definedName>
    <definedName name="cchart3" localSheetId="19" hidden="1">#REF!</definedName>
    <definedName name="cchart3" localSheetId="12" hidden="1">#REF!</definedName>
    <definedName name="cchart3" localSheetId="17" hidden="1">#REF!</definedName>
    <definedName name="cchart3" localSheetId="9" hidden="1">#REF!</definedName>
    <definedName name="cchart3" localSheetId="10" hidden="1">#REF!</definedName>
    <definedName name="cchart3" localSheetId="15" hidden="1">#REF!</definedName>
    <definedName name="cchart3" hidden="1">#REF!</definedName>
    <definedName name="cchart31" localSheetId="14" hidden="1">#REF!</definedName>
    <definedName name="cchart31" localSheetId="8" hidden="1">#REF!</definedName>
    <definedName name="cchart31" localSheetId="11" hidden="1">#REF!</definedName>
    <definedName name="cchart31" localSheetId="13" hidden="1">#REF!</definedName>
    <definedName name="cchart31" localSheetId="16" hidden="1">#REF!</definedName>
    <definedName name="cchart31" localSheetId="19" hidden="1">#REF!</definedName>
    <definedName name="cchart31" localSheetId="12" hidden="1">#REF!</definedName>
    <definedName name="cchart31" localSheetId="17" hidden="1">#REF!</definedName>
    <definedName name="cchart31" localSheetId="9" hidden="1">#REF!</definedName>
    <definedName name="cchart31" localSheetId="10" hidden="1">#REF!</definedName>
    <definedName name="cchart31" localSheetId="15" hidden="1">#REF!</definedName>
    <definedName name="cchart31" hidden="1">#REF!</definedName>
    <definedName name="cchart32" localSheetId="14" hidden="1">#REF!</definedName>
    <definedName name="cchart32" localSheetId="8" hidden="1">#REF!</definedName>
    <definedName name="cchart32" localSheetId="11" hidden="1">#REF!</definedName>
    <definedName name="cchart32" localSheetId="13" hidden="1">#REF!</definedName>
    <definedName name="cchart32" localSheetId="16" hidden="1">#REF!</definedName>
    <definedName name="cchart32" localSheetId="19" hidden="1">#REF!</definedName>
    <definedName name="cchart32" localSheetId="12" hidden="1">#REF!</definedName>
    <definedName name="cchart32" localSheetId="17" hidden="1">#REF!</definedName>
    <definedName name="cchart32" localSheetId="9" hidden="1">#REF!</definedName>
    <definedName name="cchart32" localSheetId="10" hidden="1">#REF!</definedName>
    <definedName name="cchart32" localSheetId="15" hidden="1">#REF!</definedName>
    <definedName name="cchart32" hidden="1">#REF!</definedName>
    <definedName name="cchart4" localSheetId="14" hidden="1">#REF!</definedName>
    <definedName name="cchart4" localSheetId="8" hidden="1">#REF!</definedName>
    <definedName name="cchart4" localSheetId="11" hidden="1">#REF!</definedName>
    <definedName name="cchart4" localSheetId="13" hidden="1">#REF!</definedName>
    <definedName name="cchart4" localSheetId="16" hidden="1">#REF!</definedName>
    <definedName name="cchart4" localSheetId="19" hidden="1">#REF!</definedName>
    <definedName name="cchart4" localSheetId="12" hidden="1">#REF!</definedName>
    <definedName name="cchart4" localSheetId="17" hidden="1">#REF!</definedName>
    <definedName name="cchart4" localSheetId="9" hidden="1">#REF!</definedName>
    <definedName name="cchart4" localSheetId="10" hidden="1">#REF!</definedName>
    <definedName name="cchart4" localSheetId="15" hidden="1">#REF!</definedName>
    <definedName name="cchart4" hidden="1">#REF!</definedName>
    <definedName name="cchart5" localSheetId="14" hidden="1">#REF!</definedName>
    <definedName name="cchart5" localSheetId="8" hidden="1">#REF!</definedName>
    <definedName name="cchart5" localSheetId="11" hidden="1">#REF!</definedName>
    <definedName name="cchart5" localSheetId="13" hidden="1">#REF!</definedName>
    <definedName name="cchart5" localSheetId="16" hidden="1">#REF!</definedName>
    <definedName name="cchart5" localSheetId="19" hidden="1">#REF!</definedName>
    <definedName name="cchart5" localSheetId="12" hidden="1">#REF!</definedName>
    <definedName name="cchart5" localSheetId="17" hidden="1">#REF!</definedName>
    <definedName name="cchart5" localSheetId="9" hidden="1">#REF!</definedName>
    <definedName name="cchart5" localSheetId="10" hidden="1">#REF!</definedName>
    <definedName name="cchart5" localSheetId="15" hidden="1">#REF!</definedName>
    <definedName name="cchart5" hidden="1">#REF!</definedName>
    <definedName name="cchart6" localSheetId="14" hidden="1">#REF!</definedName>
    <definedName name="cchart6" localSheetId="8" hidden="1">#REF!</definedName>
    <definedName name="cchart6" localSheetId="11" hidden="1">#REF!</definedName>
    <definedName name="cchart6" localSheetId="13" hidden="1">#REF!</definedName>
    <definedName name="cchart6" localSheetId="16" hidden="1">#REF!</definedName>
    <definedName name="cchart6" localSheetId="19" hidden="1">#REF!</definedName>
    <definedName name="cchart6" localSheetId="12" hidden="1">#REF!</definedName>
    <definedName name="cchart6" localSheetId="17" hidden="1">#REF!</definedName>
    <definedName name="cchart6" localSheetId="9" hidden="1">#REF!</definedName>
    <definedName name="cchart6" localSheetId="10" hidden="1">#REF!</definedName>
    <definedName name="cchart6" localSheetId="15" hidden="1">#REF!</definedName>
    <definedName name="cchart6" hidden="1">#REF!</definedName>
    <definedName name="cchart7" localSheetId="14" hidden="1">#REF!</definedName>
    <definedName name="cchart7" localSheetId="8" hidden="1">#REF!</definedName>
    <definedName name="cchart7" localSheetId="11" hidden="1">#REF!</definedName>
    <definedName name="cchart7" localSheetId="13" hidden="1">#REF!</definedName>
    <definedName name="cchart7" localSheetId="16" hidden="1">#REF!</definedName>
    <definedName name="cchart7" localSheetId="19" hidden="1">#REF!</definedName>
    <definedName name="cchart7" localSheetId="12" hidden="1">#REF!</definedName>
    <definedName name="cchart7" localSheetId="17" hidden="1">#REF!</definedName>
    <definedName name="cchart7" localSheetId="9" hidden="1">#REF!</definedName>
    <definedName name="cchart7" localSheetId="10" hidden="1">#REF!</definedName>
    <definedName name="cchart7" localSheetId="15" hidden="1">#REF!</definedName>
    <definedName name="cchart7" hidden="1">#REF!</definedName>
    <definedName name="cchart8" localSheetId="14" hidden="1">#REF!</definedName>
    <definedName name="cchart8" localSheetId="8" hidden="1">#REF!</definedName>
    <definedName name="cchart8" localSheetId="11" hidden="1">#REF!</definedName>
    <definedName name="cchart8" localSheetId="13" hidden="1">#REF!</definedName>
    <definedName name="cchart8" localSheetId="16" hidden="1">#REF!</definedName>
    <definedName name="cchart8" localSheetId="19" hidden="1">#REF!</definedName>
    <definedName name="cchart8" localSheetId="12" hidden="1">#REF!</definedName>
    <definedName name="cchart8" localSheetId="17" hidden="1">#REF!</definedName>
    <definedName name="cchart8" localSheetId="9" hidden="1">#REF!</definedName>
    <definedName name="cchart8" localSheetId="10" hidden="1">#REF!</definedName>
    <definedName name="cchart8" localSheetId="15" hidden="1">#REF!</definedName>
    <definedName name="cchart8" hidden="1">#REF!</definedName>
    <definedName name="cchart9" localSheetId="14" hidden="1">#REF!</definedName>
    <definedName name="cchart9" localSheetId="8" hidden="1">#REF!</definedName>
    <definedName name="cchart9" localSheetId="11" hidden="1">#REF!</definedName>
    <definedName name="cchart9" localSheetId="13" hidden="1">#REF!</definedName>
    <definedName name="cchart9" localSheetId="16" hidden="1">#REF!</definedName>
    <definedName name="cchart9" localSheetId="19" hidden="1">#REF!</definedName>
    <definedName name="cchart9" localSheetId="12" hidden="1">#REF!</definedName>
    <definedName name="cchart9" localSheetId="17" hidden="1">#REF!</definedName>
    <definedName name="cchart9" localSheetId="9" hidden="1">#REF!</definedName>
    <definedName name="cchart9" localSheetId="10" hidden="1">#REF!</definedName>
    <definedName name="cchart9" localSheetId="15" hidden="1">#REF!</definedName>
    <definedName name="cchart9" hidden="1">#REF!</definedName>
    <definedName name="cdb" localSheetId="27" hidden="1">{"PARTE1",#N/A,FALSE,"Plan1"}</definedName>
    <definedName name="cdb" hidden="1">{"PARTE1",#N/A,FALSE,"Plan1"}</definedName>
    <definedName name="cdb_1" localSheetId="27" hidden="1">{"PARTE1",#N/A,FALSE,"Plan1"}</definedName>
    <definedName name="cdb_1" hidden="1">{"PARTE1",#N/A,FALSE,"Plan1"}</definedName>
    <definedName name="cdcdc" hidden="1">1</definedName>
    <definedName name="cdi" localSheetId="27" hidden="1">{#N/A,#N/A,TRUE,"Serviços"}</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have" localSheetId="14" hidden="1">#REF!</definedName>
    <definedName name="Chave" localSheetId="11" hidden="1">#REF!</definedName>
    <definedName name="Chave" localSheetId="13" hidden="1">#REF!</definedName>
    <definedName name="Chave" localSheetId="16" hidden="1">#REF!</definedName>
    <definedName name="Chave" localSheetId="19" hidden="1">#REF!</definedName>
    <definedName name="Chave" localSheetId="12" hidden="1">#REF!</definedName>
    <definedName name="Chave" localSheetId="17" hidden="1">#REF!</definedName>
    <definedName name="Chave" localSheetId="9" hidden="1">#REF!</definedName>
    <definedName name="Chave" localSheetId="10" hidden="1">#REF!</definedName>
    <definedName name="Chave" localSheetId="15" hidden="1">#REF!</definedName>
    <definedName name="Chave" hidden="1">#REF!</definedName>
    <definedName name="Chave1" localSheetId="14" hidden="1">#REF!</definedName>
    <definedName name="Chave1" localSheetId="11" hidden="1">#REF!</definedName>
    <definedName name="Chave1" localSheetId="13" hidden="1">#REF!</definedName>
    <definedName name="Chave1" localSheetId="16" hidden="1">#REF!</definedName>
    <definedName name="Chave1" localSheetId="19" hidden="1">#REF!</definedName>
    <definedName name="Chave1" localSheetId="12" hidden="1">#REF!</definedName>
    <definedName name="Chave1" localSheetId="17" hidden="1">#REF!</definedName>
    <definedName name="Chave1" localSheetId="9" hidden="1">#REF!</definedName>
    <definedName name="Chave1" localSheetId="10" hidden="1">#REF!</definedName>
    <definedName name="Chave1" localSheetId="15" hidden="1">#REF!</definedName>
    <definedName name="Chave1" hidden="1">#REF!</definedName>
    <definedName name="chop" localSheetId="27" hidden="1">{"Pèrdues i Guanys analític.Català",#N/A,FALSE,"Català";"Pèrdues i G. analític.castellà",#N/A,FALSE,"Castellà"}</definedName>
    <definedName name="chop" hidden="1">{"Pèrdues i Guanys analític.Català",#N/A,FALSE,"Català";"Pèrdues i G. analític.castellà",#N/A,FALSE,"Castellà"}</definedName>
    <definedName name="circularização" hidden="1">"AS2DocumentBrowse"</definedName>
    <definedName name="Clas" localSheetId="14" hidden="1">MAX(LEN(#REF!))</definedName>
    <definedName name="Clas" localSheetId="11" hidden="1">MAX(LEN(#REF!))</definedName>
    <definedName name="Clas" localSheetId="13" hidden="1">MAX(LEN(#REF!))</definedName>
    <definedName name="Clas" localSheetId="16" hidden="1">MAX(LEN(#REF!))</definedName>
    <definedName name="Clas" localSheetId="19" hidden="1">MAX(LEN(#REF!))</definedName>
    <definedName name="Clas" localSheetId="12" hidden="1">MAX(LEN(#REF!))</definedName>
    <definedName name="Clas" localSheetId="17" hidden="1">MAX(LEN(#REF!))</definedName>
    <definedName name="Clas" localSheetId="9" hidden="1">MAX(LEN(#REF!))</definedName>
    <definedName name="Clas" localSheetId="10" hidden="1">MAX(LEN(#REF!))</definedName>
    <definedName name="Clas" localSheetId="15" hidden="1">MAX(LEN(#REF!))</definedName>
    <definedName name="Clas" hidden="1">MAX(LEN(#REF!))</definedName>
    <definedName name="Cliente" hidden="1">""</definedName>
    <definedName name="Cls" hidden="1">#N/A</definedName>
    <definedName name="cnefjkcn" localSheetId="27" hidden="1">{#N/A,#N/A,FALSE,"Aging Summary";#N/A,#N/A,FALSE,"Ratio Analysis";#N/A,#N/A,FALSE,"Test 120 Day Accts";#N/A,#N/A,FALSE,"Tickmarks"}</definedName>
    <definedName name="cnefjkcn" hidden="1">{#N/A,#N/A,FALSE,"Aging Summary";#N/A,#N/A,FALSE,"Ratio Analysis";#N/A,#N/A,FALSE,"Test 120 Day Accts";#N/A,#N/A,FALSE,"Tickmarks"}</definedName>
    <definedName name="cnefjkcn_1" localSheetId="27" hidden="1">{#N/A,#N/A,FALSE,"Aging Summary";#N/A,#N/A,FALSE,"Ratio Analysis";#N/A,#N/A,FALSE,"Test 120 Day Accts";#N/A,#N/A,FALSE,"Tickmarks"}</definedName>
    <definedName name="cnefjkcn_1" hidden="1">{#N/A,#N/A,FALSE,"Aging Summary";#N/A,#N/A,FALSE,"Ratio Analysis";#N/A,#N/A,FALSE,"Test 120 Day Accts";#N/A,#N/A,FALSE,"Tickmarks"}</definedName>
    <definedName name="Cod" localSheetId="14" hidden="1">#REF!</definedName>
    <definedName name="Cod" localSheetId="11" hidden="1">#REF!</definedName>
    <definedName name="Cod" localSheetId="13" hidden="1">#REF!</definedName>
    <definedName name="Cod" localSheetId="16" hidden="1">#REF!</definedName>
    <definedName name="Cod" localSheetId="19" hidden="1">#REF!</definedName>
    <definedName name="Cod" localSheetId="12" hidden="1">#REF!</definedName>
    <definedName name="Cod" localSheetId="17" hidden="1">#REF!</definedName>
    <definedName name="Cod" localSheetId="9" hidden="1">#REF!</definedName>
    <definedName name="Cod" localSheetId="10" hidden="1">#REF!</definedName>
    <definedName name="Cod" localSheetId="15" hidden="1">#REF!</definedName>
    <definedName name="Cod" hidden="1">#REF!</definedName>
    <definedName name="cofi" hidden="1">15</definedName>
    <definedName name="Coluna" localSheetId="14" hidden="1">#REF!</definedName>
    <definedName name="Coluna" localSheetId="11" hidden="1">#REF!</definedName>
    <definedName name="Coluna" localSheetId="13" hidden="1">#REF!</definedName>
    <definedName name="Coluna" localSheetId="16" hidden="1">#REF!</definedName>
    <definedName name="Coluna" localSheetId="19" hidden="1">#REF!</definedName>
    <definedName name="Coluna" localSheetId="12" hidden="1">#REF!</definedName>
    <definedName name="Coluna" localSheetId="17" hidden="1">#REF!</definedName>
    <definedName name="Coluna" localSheetId="9" hidden="1">#REF!</definedName>
    <definedName name="Coluna" localSheetId="10" hidden="1">#REF!</definedName>
    <definedName name="Coluna" localSheetId="15" hidden="1">#REF!</definedName>
    <definedName name="Coluna" hidden="1">#REF!</definedName>
    <definedName name="Comp" localSheetId="14" hidden="1">#REF!</definedName>
    <definedName name="Comp" localSheetId="11" hidden="1">#REF!</definedName>
    <definedName name="Comp" localSheetId="13" hidden="1">#REF!</definedName>
    <definedName name="Comp" localSheetId="16" hidden="1">#REF!</definedName>
    <definedName name="Comp" localSheetId="19" hidden="1">#REF!</definedName>
    <definedName name="Comp" localSheetId="12" hidden="1">#REF!</definedName>
    <definedName name="Comp" localSheetId="17" hidden="1">#REF!</definedName>
    <definedName name="Comp" localSheetId="9" hidden="1">#REF!</definedName>
    <definedName name="Comp" localSheetId="10" hidden="1">#REF!</definedName>
    <definedName name="Comp" localSheetId="15" hidden="1">#REF!</definedName>
    <definedName name="Comp" hidden="1">#REF!</definedName>
    <definedName name="COMPOSIÇÕES">#REF!</definedName>
    <definedName name="cpu_serv">#REF!</definedName>
    <definedName name="CpuAux" localSheetId="14" hidden="1">#REF!</definedName>
    <definedName name="CpuAux" localSheetId="11" hidden="1">#REF!</definedName>
    <definedName name="CpuAux" localSheetId="13" hidden="1">#REF!</definedName>
    <definedName name="CpuAux" localSheetId="16" hidden="1">#REF!</definedName>
    <definedName name="CpuAux" localSheetId="19" hidden="1">#REF!</definedName>
    <definedName name="CpuAux" localSheetId="12" hidden="1">#REF!</definedName>
    <definedName name="CpuAux" localSheetId="17" hidden="1">#REF!</definedName>
    <definedName name="CpuAux" localSheetId="9" hidden="1">#REF!</definedName>
    <definedName name="CpuAux" localSheetId="10" hidden="1">#REF!</definedName>
    <definedName name="CpuAux" localSheetId="15" hidden="1">#REF!</definedName>
    <definedName name="CpuAux" hidden="1">#REF!</definedName>
    <definedName name="CPUs" localSheetId="14" hidden="1">#REF!</definedName>
    <definedName name="CPUs" localSheetId="11" hidden="1">#REF!</definedName>
    <definedName name="CPUs" localSheetId="13" hidden="1">#REF!</definedName>
    <definedName name="CPUs" localSheetId="16" hidden="1">#REF!</definedName>
    <definedName name="CPUs" localSheetId="19" hidden="1">#REF!</definedName>
    <definedName name="CPUs" localSheetId="12" hidden="1">#REF!</definedName>
    <definedName name="CPUs" localSheetId="17" hidden="1">#REF!</definedName>
    <definedName name="CPUs" localSheetId="9" hidden="1">#REF!</definedName>
    <definedName name="CPUs" localSheetId="10" hidden="1">#REF!</definedName>
    <definedName name="CPUs" localSheetId="15" hidden="1">#REF!</definedName>
    <definedName name="CPUs" hidden="1">#REF!</definedName>
    <definedName name="CRIT" localSheetId="14" hidden="1">#REF!</definedName>
    <definedName name="CRIT" localSheetId="11" hidden="1">#REF!</definedName>
    <definedName name="CRIT" localSheetId="13" hidden="1">#REF!</definedName>
    <definedName name="CRIT" localSheetId="16" hidden="1">#REF!</definedName>
    <definedName name="CRIT" localSheetId="19" hidden="1">#REF!</definedName>
    <definedName name="CRIT" localSheetId="12" hidden="1">#REF!</definedName>
    <definedName name="CRIT" localSheetId="17" hidden="1">#REF!</definedName>
    <definedName name="CRIT" localSheetId="9" hidden="1">#REF!</definedName>
    <definedName name="CRIT" localSheetId="10" hidden="1">#REF!</definedName>
    <definedName name="CRIT" localSheetId="15" hidden="1">#REF!</definedName>
    <definedName name="CRIT" hidden="1">#REF!</definedName>
    <definedName name="Cron" localSheetId="27" hidden="1">{#N/A,#N/A,FALSE,"MO (2)"}</definedName>
    <definedName name="Cron" hidden="1">{#N/A,#N/A,FALSE,"MO (2)"}</definedName>
    <definedName name="cronograma" localSheetId="27" hidden="1">{#N/A,#N/A,TRUE,"Plan1"}</definedName>
    <definedName name="cronograma" hidden="1">{#N/A,#N/A,TRUE,"Plan1"}</definedName>
    <definedName name="CSSL" localSheetId="27" hidden="1">{#N/A,#N/A,FALSE,"IR E CS 1997";#N/A,#N/A,FALSE,"PR ND";#N/A,#N/A,FALSE,"8191";#N/A,#N/A,FALSE,"8383";#N/A,#N/A,FALSE,"MP 1024";#N/A,#N/A,FALSE,"AD_EX_97";#N/A,#N/A,FALSE,"BD 97"}</definedName>
    <definedName name="CSSL" hidden="1">{#N/A,#N/A,FALSE,"IR E CS 1997";#N/A,#N/A,FALSE,"PR ND";#N/A,#N/A,FALSE,"8191";#N/A,#N/A,FALSE,"8383";#N/A,#N/A,FALSE,"MP 1024";#N/A,#N/A,FALSE,"AD_EX_97";#N/A,#N/A,FALSE,"BD 97"}</definedName>
    <definedName name="CSSL_1" localSheetId="27"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localSheetId="27"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localSheetId="27"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un" localSheetId="14" hidden="1">VLOOKUP(#REF!,rec,5,0)</definedName>
    <definedName name="Cun" localSheetId="39" hidden="1">VLOOKUP(#REF!,rec,5,0)</definedName>
    <definedName name="Cun" localSheetId="42" hidden="1">VLOOKUP(#REF!,rec,5,0)</definedName>
    <definedName name="Cun" localSheetId="33" hidden="1">VLOOKUP(#REF!,rec,5,0)</definedName>
    <definedName name="Cun" localSheetId="35" hidden="1">VLOOKUP(#REF!,rec,5,0)</definedName>
    <definedName name="Cun" localSheetId="30" hidden="1">VLOOKUP(#REF!,rec,5,0)</definedName>
    <definedName name="Cun" localSheetId="27" hidden="1">VLOOKUP(#REF!,rec,5,0)</definedName>
    <definedName name="Cun" localSheetId="1" hidden="1">VLOOKUP(#REF!,rec,5,0)</definedName>
    <definedName name="Cun" localSheetId="11" hidden="1">VLOOKUP(#REF!,rec,5,0)</definedName>
    <definedName name="Cun" localSheetId="13" hidden="1">VLOOKUP(#REF!,rec,5,0)</definedName>
    <definedName name="Cun" localSheetId="36" hidden="1">VLOOKUP(#REF!,rec,5,0)</definedName>
    <definedName name="Cun" localSheetId="29" hidden="1">VLOOKUP(#REF!,rec,5,0)</definedName>
    <definedName name="Cun" localSheetId="32" hidden="1">VLOOKUP(#REF!,rec,5,0)</definedName>
    <definedName name="Cun" localSheetId="34" hidden="1">VLOOKUP(#REF!,rec,5,0)</definedName>
    <definedName name="Cun" localSheetId="37" hidden="1">VLOOKUP(#REF!,rec,5,0)</definedName>
    <definedName name="Cun" localSheetId="31" hidden="1">VLOOKUP(#REF!,rec,5,0)</definedName>
    <definedName name="Cun" localSheetId="40" hidden="1">VLOOKUP(#REF!,rec,5,0)</definedName>
    <definedName name="Cun" localSheetId="16" hidden="1">VLOOKUP(#REF!,rec,5,0)</definedName>
    <definedName name="Cun" localSheetId="22" hidden="1">VLOOKUP(#REF!,rec,5,0)</definedName>
    <definedName name="Cun" localSheetId="19" hidden="1">VLOOKUP(#REF!,rec,5,0)</definedName>
    <definedName name="Cun" localSheetId="12" hidden="1">VLOOKUP(#REF!,rec,5,0)</definedName>
    <definedName name="Cun" localSheetId="17" hidden="1">VLOOKUP(#REF!,rec,5,0)</definedName>
    <definedName name="Cun" localSheetId="38" hidden="1">VLOOKUP(#REF!,rec,5,0)</definedName>
    <definedName name="Cun" localSheetId="9" hidden="1">VLOOKUP(#REF!,rec,5,0)</definedName>
    <definedName name="Cun" localSheetId="10" hidden="1">VLOOKUP(#REF!,rec,5,0)</definedName>
    <definedName name="Cun" localSheetId="15" hidden="1">VLOOKUP(#REF!,rec,5,0)</definedName>
    <definedName name="Cun" localSheetId="41" hidden="1">VLOOKUP(#REF!,rec,5,0)</definedName>
    <definedName name="Cun" hidden="1">VLOOKUP(#REF!,rec,5,0)</definedName>
    <definedName name="CunEq" localSheetId="14" hidden="1">SUM(IF(#REF! =#REF!,(#REF!)*(#REF!="EQ")))</definedName>
    <definedName name="CunEq" localSheetId="27" hidden="1">SUM(IF(#REF! =#REF!,(#REF!)*(#REF!="EQ")))</definedName>
    <definedName name="CunEq" localSheetId="11" hidden="1">SUM(IF(#REF! =#REF!,(#REF!)*(#REF!="EQ")))</definedName>
    <definedName name="CunEq" localSheetId="13" hidden="1">SUM(IF(#REF! =#REF!,(#REF!)*(#REF!="EQ")))</definedName>
    <definedName name="CunEq" localSheetId="16" hidden="1">SUM(IF(#REF! =#REF!,(#REF!)*(#REF!="EQ")))</definedName>
    <definedName name="CunEq" localSheetId="19" hidden="1">SUM(IF(#REF! =#REF!,(#REF!)*(#REF!="EQ")))</definedName>
    <definedName name="CunEq" localSheetId="12" hidden="1">SUM(IF(#REF! =#REF!,(#REF!)*(#REF!="EQ")))</definedName>
    <definedName name="CunEq" localSheetId="17" hidden="1">SUM(IF(#REF! =#REF!,(#REF!)*(#REF!="EQ")))</definedName>
    <definedName name="CunEq" localSheetId="9" hidden="1">SUM(IF(#REF! =#REF!,(#REF!)*(#REF!="EQ")))</definedName>
    <definedName name="CunEq" localSheetId="10" hidden="1">SUM(IF(#REF! =#REF!,(#REF!)*(#REF!="EQ")))</definedName>
    <definedName name="CunEq" localSheetId="15" hidden="1">SUM(IF(#REF! =#REF!,(#REF!)*(#REF!="EQ")))</definedName>
    <definedName name="CunEq" hidden="1">SUM(IF(#REF! =#REF!,(#REF!)*(#REF!="EQ")))</definedName>
    <definedName name="CunMo" localSheetId="14" hidden="1">SUM(IF(#REF! =#REF!,(#REF!)*(#REF!="MO")))</definedName>
    <definedName name="CunMo" localSheetId="27" hidden="1">SUM(IF(#REF! =#REF!,(#REF!)*(#REF!="MO")))</definedName>
    <definedName name="CunMo" localSheetId="11" hidden="1">SUM(IF(#REF! =#REF!,(#REF!)*(#REF!="MO")))</definedName>
    <definedName name="CunMo" localSheetId="13" hidden="1">SUM(IF(#REF! =#REF!,(#REF!)*(#REF!="MO")))</definedName>
    <definedName name="CunMo" localSheetId="16" hidden="1">SUM(IF(#REF! =#REF!,(#REF!)*(#REF!="MO")))</definedName>
    <definedName name="CunMo" localSheetId="19" hidden="1">SUM(IF(#REF! =#REF!,(#REF!)*(#REF!="MO")))</definedName>
    <definedName name="CunMo" localSheetId="12" hidden="1">SUM(IF(#REF! =#REF!,(#REF!)*(#REF!="MO")))</definedName>
    <definedName name="CunMo" localSheetId="17" hidden="1">SUM(IF(#REF! =#REF!,(#REF!)*(#REF!="MO")))</definedName>
    <definedName name="CunMo" localSheetId="9" hidden="1">SUM(IF(#REF! =#REF!,(#REF!)*(#REF!="MO")))</definedName>
    <definedName name="CunMo" localSheetId="10" hidden="1">SUM(IF(#REF! =#REF!,(#REF!)*(#REF!="MO")))</definedName>
    <definedName name="CunMo" localSheetId="15" hidden="1">SUM(IF(#REF! =#REF!,(#REF!)*(#REF!="MO")))</definedName>
    <definedName name="CunMo" hidden="1">SUM(IF(#REF! =#REF!,(#REF!)*(#REF!="MO")))</definedName>
    <definedName name="CunMp" localSheetId="14" hidden="1">SUM(IF(#REF! =#REF!,(#REF!)*(#REF!="MP")))</definedName>
    <definedName name="CunMp" localSheetId="27" hidden="1">SUM(IF(#REF! =#REF!,(#REF!)*(#REF!="MP")))</definedName>
    <definedName name="CunMp" localSheetId="11" hidden="1">SUM(IF(#REF! =#REF!,(#REF!)*(#REF!="MP")))</definedName>
    <definedName name="CunMp" localSheetId="13" hidden="1">SUM(IF(#REF! =#REF!,(#REF!)*(#REF!="MP")))</definedName>
    <definedName name="CunMp" localSheetId="16" hidden="1">SUM(IF(#REF! =#REF!,(#REF!)*(#REF!="MP")))</definedName>
    <definedName name="CunMp" localSheetId="19" hidden="1">SUM(IF(#REF! =#REF!,(#REF!)*(#REF!="MP")))</definedName>
    <definedName name="CunMp" localSheetId="12" hidden="1">SUM(IF(#REF! =#REF!,(#REF!)*(#REF!="MP")))</definedName>
    <definedName name="CunMp" localSheetId="17" hidden="1">SUM(IF(#REF! =#REF!,(#REF!)*(#REF!="MP")))</definedName>
    <definedName name="CunMp" localSheetId="9" hidden="1">SUM(IF(#REF! =#REF!,(#REF!)*(#REF!="MP")))</definedName>
    <definedName name="CunMp" localSheetId="10" hidden="1">SUM(IF(#REF! =#REF!,(#REF!)*(#REF!="MP")))</definedName>
    <definedName name="CunMp" localSheetId="15" hidden="1">SUM(IF(#REF! =#REF!,(#REF!)*(#REF!="MP")))</definedName>
    <definedName name="CunMp" hidden="1">SUM(IF(#REF! =#REF!,(#REF!)*(#REF!="MP")))</definedName>
    <definedName name="Custo_Ad_Not_Horista" localSheetId="14">#REF!</definedName>
    <definedName name="Custo_Ad_Not_Horista" localSheetId="8">#REF!</definedName>
    <definedName name="Custo_Ad_Not_Horista" localSheetId="11">#REF!</definedName>
    <definedName name="Custo_Ad_Not_Horista" localSheetId="13">#REF!</definedName>
    <definedName name="Custo_Ad_Not_Horista" localSheetId="16">#REF!</definedName>
    <definedName name="Custo_Ad_Not_Horista" localSheetId="19">#REF!</definedName>
    <definedName name="Custo_Ad_Not_Horista" localSheetId="12">#REF!</definedName>
    <definedName name="Custo_Ad_Not_Horista" localSheetId="17">#REF!</definedName>
    <definedName name="Custo_Ad_Not_Horista" localSheetId="9">#REF!</definedName>
    <definedName name="Custo_Ad_Not_Horista" localSheetId="10">#REF!</definedName>
    <definedName name="Custo_Ad_Not_Horista" localSheetId="15">#REF!</definedName>
    <definedName name="Custo_Ad_Not_Horista">#REF!</definedName>
    <definedName name="Custo_Ad_Not_Mensalista" localSheetId="14">#REF!</definedName>
    <definedName name="Custo_Ad_Not_Mensalista" localSheetId="8">#REF!</definedName>
    <definedName name="Custo_Ad_Not_Mensalista" localSheetId="11">#REF!</definedName>
    <definedName name="Custo_Ad_Not_Mensalista" localSheetId="13">#REF!</definedName>
    <definedName name="Custo_Ad_Not_Mensalista" localSheetId="16">#REF!</definedName>
    <definedName name="Custo_Ad_Not_Mensalista" localSheetId="19">#REF!</definedName>
    <definedName name="Custo_Ad_Not_Mensalista" localSheetId="12">#REF!</definedName>
    <definedName name="Custo_Ad_Not_Mensalista" localSheetId="17">#REF!</definedName>
    <definedName name="Custo_Ad_Not_Mensalista" localSheetId="9">#REF!</definedName>
    <definedName name="Custo_Ad_Not_Mensalista" localSheetId="10">#REF!</definedName>
    <definedName name="Custo_Ad_Not_Mensalista" localSheetId="15">#REF!</definedName>
    <definedName name="Custo_Ad_Not_Mensalista">#REF!</definedName>
    <definedName name="Custo_HE_Horista_Diurno" localSheetId="14">#REF!</definedName>
    <definedName name="Custo_HE_Horista_Diurno" localSheetId="8">#REF!</definedName>
    <definedName name="Custo_HE_Horista_Diurno" localSheetId="11">#REF!</definedName>
    <definedName name="Custo_HE_Horista_Diurno" localSheetId="13">#REF!</definedName>
    <definedName name="Custo_HE_Horista_Diurno" localSheetId="16">#REF!</definedName>
    <definedName name="Custo_HE_Horista_Diurno" localSheetId="19">#REF!</definedName>
    <definedName name="Custo_HE_Horista_Diurno" localSheetId="12">#REF!</definedName>
    <definedName name="Custo_HE_Horista_Diurno" localSheetId="17">#REF!</definedName>
    <definedName name="Custo_HE_Horista_Diurno" localSheetId="9">#REF!</definedName>
    <definedName name="Custo_HE_Horista_Diurno" localSheetId="10">#REF!</definedName>
    <definedName name="Custo_HE_Horista_Diurno" localSheetId="15">#REF!</definedName>
    <definedName name="Custo_HE_Horista_Diurno">#REF!</definedName>
    <definedName name="Custo_HE_Horista_Notur" localSheetId="14">#REF!</definedName>
    <definedName name="Custo_HE_Horista_Notur" localSheetId="8">#REF!</definedName>
    <definedName name="Custo_HE_Horista_Notur" localSheetId="11">#REF!</definedName>
    <definedName name="Custo_HE_Horista_Notur" localSheetId="13">#REF!</definedName>
    <definedName name="Custo_HE_Horista_Notur" localSheetId="16">#REF!</definedName>
    <definedName name="Custo_HE_Horista_Notur" localSheetId="19">#REF!</definedName>
    <definedName name="Custo_HE_Horista_Notur" localSheetId="12">#REF!</definedName>
    <definedName name="Custo_HE_Horista_Notur" localSheetId="17">#REF!</definedName>
    <definedName name="Custo_HE_Horista_Notur" localSheetId="9">#REF!</definedName>
    <definedName name="Custo_HE_Horista_Notur" localSheetId="10">#REF!</definedName>
    <definedName name="Custo_HE_Horista_Notur" localSheetId="15">#REF!</definedName>
    <definedName name="Custo_HE_Horista_Notur">#REF!</definedName>
    <definedName name="Custo_HE_Mensalista_Diurno" localSheetId="14">#REF!</definedName>
    <definedName name="Custo_HE_Mensalista_Diurno" localSheetId="8">#REF!</definedName>
    <definedName name="Custo_HE_Mensalista_Diurno" localSheetId="11">#REF!</definedName>
    <definedName name="Custo_HE_Mensalista_Diurno" localSheetId="13">#REF!</definedName>
    <definedName name="Custo_HE_Mensalista_Diurno" localSheetId="16">#REF!</definedName>
    <definedName name="Custo_HE_Mensalista_Diurno" localSheetId="19">#REF!</definedName>
    <definedName name="Custo_HE_Mensalista_Diurno" localSheetId="12">#REF!</definedName>
    <definedName name="Custo_HE_Mensalista_Diurno" localSheetId="17">#REF!</definedName>
    <definedName name="Custo_HE_Mensalista_Diurno" localSheetId="9">#REF!</definedName>
    <definedName name="Custo_HE_Mensalista_Diurno" localSheetId="10">#REF!</definedName>
    <definedName name="Custo_HE_Mensalista_Diurno" localSheetId="15">#REF!</definedName>
    <definedName name="Custo_HE_Mensalista_Diurno">#REF!</definedName>
    <definedName name="Custo_HE_Mensalista_Notur" localSheetId="14">#REF!</definedName>
    <definedName name="Custo_HE_Mensalista_Notur" localSheetId="8">#REF!</definedName>
    <definedName name="Custo_HE_Mensalista_Notur" localSheetId="11">#REF!</definedName>
    <definedName name="Custo_HE_Mensalista_Notur" localSheetId="13">#REF!</definedName>
    <definedName name="Custo_HE_Mensalista_Notur" localSheetId="16">#REF!</definedName>
    <definedName name="Custo_HE_Mensalista_Notur" localSheetId="19">#REF!</definedName>
    <definedName name="Custo_HE_Mensalista_Notur" localSheetId="12">#REF!</definedName>
    <definedName name="Custo_HE_Mensalista_Notur" localSheetId="17">#REF!</definedName>
    <definedName name="Custo_HE_Mensalista_Notur" localSheetId="9">#REF!</definedName>
    <definedName name="Custo_HE_Mensalista_Notur" localSheetId="10">#REF!</definedName>
    <definedName name="Custo_HE_Mensalista_Notur" localSheetId="15">#REF!</definedName>
    <definedName name="Custo_HE_Mensalista_Notur">#REF!</definedName>
    <definedName name="CVVCVCV" hidden="1">#REF!</definedName>
    <definedName name="cwlksd" localSheetId="27" hidden="1">{#N/A,#N/A,FALSE,"Aging Summary";#N/A,#N/A,FALSE,"Ratio Analysis";#N/A,#N/A,FALSE,"Test 120 Day Accts";#N/A,#N/A,FALSE,"Tickmarks"}</definedName>
    <definedName name="cwlksd" hidden="1">{#N/A,#N/A,FALSE,"Aging Summary";#N/A,#N/A,FALSE,"Ratio Analysis";#N/A,#N/A,FALSE,"Test 120 Day Accts";#N/A,#N/A,FALSE,"Tickmarks"}</definedName>
    <definedName name="cwlksd_1" localSheetId="27" hidden="1">{#N/A,#N/A,FALSE,"Aging Summary";#N/A,#N/A,FALSE,"Ratio Analysis";#N/A,#N/A,FALSE,"Test 120 Day Accts";#N/A,#N/A,FALSE,"Tickmarks"}</definedName>
    <definedName name="cwlksd_1" hidden="1">{#N/A,#N/A,FALSE,"Aging Summary";#N/A,#N/A,FALSE,"Ratio Analysis";#N/A,#N/A,FALSE,"Test 120 Day Accts";#N/A,#N/A,FALSE,"Tickmarks"}</definedName>
    <definedName name="d" localSheetId="27" hidden="1">{#N/A,#N/A,FALSE,"Aging Summary";#N/A,#N/A,FALSE,"Ratio Analysis";#N/A,#N/A,FALSE,"Test 120 Day Accts";#N/A,#N/A,FALSE,"Tickmarks"}</definedName>
    <definedName name="d" hidden="1">{#N/A,#N/A,FALSE,"Aging Summary";#N/A,#N/A,FALSE,"Ratio Analysis";#N/A,#N/A,FALSE,"Test 120 Day Accts";#N/A,#N/A,FALSE,"Tickmarks"}</definedName>
    <definedName name="d_1" localSheetId="27" hidden="1">{#N/A,#N/A,FALSE,"Aging Summary";#N/A,#N/A,FALSE,"Ratio Analysis";#N/A,#N/A,FALSE,"Test 120 Day Accts";#N/A,#N/A,FALSE,"Tickmarks"}</definedName>
    <definedName name="d_1" hidden="1">{#N/A,#N/A,FALSE,"Aging Summary";#N/A,#N/A,FALSE,"Ratio Analysis";#N/A,#N/A,FALSE,"Test 120 Day Accts";#N/A,#N/A,FALSE,"Tickmarks"}</definedName>
    <definedName name="dadinho" localSheetId="14">#REF!</definedName>
    <definedName name="dadinho" localSheetId="11">#REF!</definedName>
    <definedName name="dadinho" localSheetId="13">#REF!</definedName>
    <definedName name="dadinho" localSheetId="16">#REF!</definedName>
    <definedName name="dadinho" localSheetId="19">#REF!</definedName>
    <definedName name="dadinho" localSheetId="12">#REF!</definedName>
    <definedName name="dadinho" localSheetId="17">#REF!</definedName>
    <definedName name="dadinho" localSheetId="9">#REF!</definedName>
    <definedName name="dadinho" localSheetId="10">#REF!</definedName>
    <definedName name="dadinho" localSheetId="15">#REF!</definedName>
    <definedName name="dadinho">#REF!</definedName>
    <definedName name="DADOS" localSheetId="14">#REF!</definedName>
    <definedName name="DADOS" localSheetId="11">#REF!</definedName>
    <definedName name="DADOS" localSheetId="13">#REF!</definedName>
    <definedName name="DADOS" localSheetId="16">#REF!</definedName>
    <definedName name="DADOS" localSheetId="19">#REF!</definedName>
    <definedName name="DADOS" localSheetId="12">#REF!</definedName>
    <definedName name="DADOS" localSheetId="17">#REF!</definedName>
    <definedName name="DADOS" localSheetId="9">#REF!</definedName>
    <definedName name="DADOS" localSheetId="10">#REF!</definedName>
    <definedName name="DADOS" localSheetId="15">#REF!</definedName>
    <definedName name="DADOS">#REF!</definedName>
    <definedName name="DAER1" localSheetId="27" hidden="1">{#N/A,#N/A,TRUE,"Serviços"}</definedName>
    <definedName name="DAER1" hidden="1">{#N/A,#N/A,TRUE,"Serviços"}</definedName>
    <definedName name="DAER11" localSheetId="27" hidden="1">{#N/A,#N/A,TRUE,"Serviços"}</definedName>
    <definedName name="DAER11" hidden="1">{#N/A,#N/A,TRUE,"Serviços"}</definedName>
    <definedName name="DAVI" localSheetId="27" hidden="1">{#N/A,#N/A,TRUE,"Serviços"}</definedName>
    <definedName name="DAVI" hidden="1">{#N/A,#N/A,TRUE,"Serviços"}</definedName>
    <definedName name="ddddd"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ef" hidden="1">8</definedName>
    <definedName name="DescAux" hidden="1">#N/A</definedName>
    <definedName name="dewded" localSheetId="27" hidden="1">{#N/A,#N/A,FALSE,"Aging Summary";#N/A,#N/A,FALSE,"Ratio Analysis";#N/A,#N/A,FALSE,"Test 120 Day Accts";#N/A,#N/A,FALSE,"Tickmarks"}</definedName>
    <definedName name="dewded" hidden="1">{#N/A,#N/A,FALSE,"Aging Summary";#N/A,#N/A,FALSE,"Ratio Analysis";#N/A,#N/A,FALSE,"Test 120 Day Accts";#N/A,#N/A,FALSE,"Tickmarks"}</definedName>
    <definedName name="dewded_1" localSheetId="27" hidden="1">{#N/A,#N/A,FALSE,"Aging Summary";#N/A,#N/A,FALSE,"Ratio Analysis";#N/A,#N/A,FALSE,"Test 120 Day Accts";#N/A,#N/A,FALSE,"Tickmarks"}</definedName>
    <definedName name="dewded_1" hidden="1">{#N/A,#N/A,FALSE,"Aging Summary";#N/A,#N/A,FALSE,"Ratio Analysis";#N/A,#N/A,FALSE,"Test 120 Day Accts";#N/A,#N/A,FALSE,"Tickmarks"}</definedName>
    <definedName name="DFD" localSheetId="27" hidden="1">{#N/A,#N/A,FALSE,"Aging Summary";#N/A,#N/A,FALSE,"Ratio Analysis";#N/A,#N/A,FALSE,"Test 120 Day Accts";#N/A,#N/A,FALSE,"Tickmarks"}</definedName>
    <definedName name="DFD" hidden="1">{#N/A,#N/A,FALSE,"Aging Summary";#N/A,#N/A,FALSE,"Ratio Analysis";#N/A,#N/A,FALSE,"Test 120 Day Accts";#N/A,#N/A,FALSE,"Tickmarks"}</definedName>
    <definedName name="dfgadrg"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s" localSheetId="27" hidden="1">{#N/A,#N/A,TRUE,"Serviços"}</definedName>
    <definedName name="dfgs" hidden="1">{#N/A,#N/A,TRUE,"Serviços"}</definedName>
    <definedName name="dfgss" localSheetId="27" hidden="1">{#N/A,#N/A,TRUE,"Serviços"}</definedName>
    <definedName name="dfgss" hidden="1">{#N/A,#N/A,TRUE,"Serviços"}</definedName>
    <definedName name="dfsefse" localSheetId="27" hidden="1">{#N/A,#N/A,TRUE,"MEMO";#N/A,#N/A,TRUE,"PARAMETROS";#N/A,#N/A,TRUE,"RLI ";#N/A,#N/A,TRUE,"IMPTO.DET.";#N/A,#N/A,TRUE,"FUT-FUNT";#N/A,#N/A,TRUE,"CPI-PATR.";#N/A,#N/A,TRUE,"CM CPI";#N/A,#N/A,TRUE,"PROV";#N/A,#N/A,TRUE,"A FIJO";#N/A,#N/A,TRUE,"LEASING";#N/A,#N/A,TRUE,"VPP";#N/A,#N/A,TRUE,"PPM";#N/A,#N/A,TRUE,"OTROS"}</definedName>
    <definedName name="dfsefse" hidden="1">{#N/A,#N/A,TRUE,"MEMO";#N/A,#N/A,TRUE,"PARAMETROS";#N/A,#N/A,TRUE,"RLI ";#N/A,#N/A,TRUE,"IMPTO.DET.";#N/A,#N/A,TRUE,"FUT-FUNT";#N/A,#N/A,TRUE,"CPI-PATR.";#N/A,#N/A,TRUE,"CM CPI";#N/A,#N/A,TRUE,"PROV";#N/A,#N/A,TRUE,"A FIJO";#N/A,#N/A,TRUE,"LEASING";#N/A,#N/A,TRUE,"VPP";#N/A,#N/A,TRUE,"PPM";#N/A,#N/A,TRUE,"OTROS"}</definedName>
    <definedName name="DGF" localSheetId="27" hidden="1">{#N/A,#N/A,FALSE,"MO (2)"}</definedName>
    <definedName name="DGF" hidden="1">{#N/A,#N/A,FALSE,"MO (2)"}</definedName>
    <definedName name="Dip" localSheetId="14" hidden="1">#REF!</definedName>
    <definedName name="Dip" localSheetId="11" hidden="1">#REF!</definedName>
    <definedName name="Dip" localSheetId="13" hidden="1">#REF!</definedName>
    <definedName name="Dip" localSheetId="16" hidden="1">#REF!</definedName>
    <definedName name="Dip" localSheetId="19" hidden="1">#REF!</definedName>
    <definedName name="Dip" localSheetId="12" hidden="1">#REF!</definedName>
    <definedName name="Dip" localSheetId="17" hidden="1">#REF!</definedName>
    <definedName name="Dip" localSheetId="9" hidden="1">#REF!</definedName>
    <definedName name="Dip" localSheetId="10" hidden="1">#REF!</definedName>
    <definedName name="Dip" localSheetId="15" hidden="1">#REF!</definedName>
    <definedName name="Dip" hidden="1">#REF!</definedName>
    <definedName name="dsa" localSheetId="14" hidden="1">#REF!</definedName>
    <definedName name="dsa" localSheetId="11" hidden="1">#REF!</definedName>
    <definedName name="dsa" localSheetId="13" hidden="1">#REF!</definedName>
    <definedName name="dsa" localSheetId="16" hidden="1">#REF!</definedName>
    <definedName name="dsa" localSheetId="19" hidden="1">#REF!</definedName>
    <definedName name="dsa" localSheetId="12" hidden="1">#REF!</definedName>
    <definedName name="dsa" localSheetId="17" hidden="1">#REF!</definedName>
    <definedName name="dsa" localSheetId="9" hidden="1">#REF!</definedName>
    <definedName name="dsa" localSheetId="10" hidden="1">#REF!</definedName>
    <definedName name="dsa" localSheetId="15" hidden="1">#REF!</definedName>
    <definedName name="dsa" hidden="1">#REF!</definedName>
    <definedName name="Dsc" hidden="1">#N/A</definedName>
    <definedName name="dsd"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s" hidden="1">#REF!</definedName>
    <definedName name="DSF" localSheetId="27" hidden="1">{#N/A,#N/A,FALSE,"IR E CS 1997";#N/A,#N/A,FALSE,"PR ND";#N/A,#N/A,FALSE,"8191";#N/A,#N/A,FALSE,"8383";#N/A,#N/A,FALSE,"MP 1024";#N/A,#N/A,FALSE,"AD_EX_97";#N/A,#N/A,FALSE,"BD 97"}</definedName>
    <definedName name="DSF" hidden="1">{#N/A,#N/A,FALSE,"IR E CS 1997";#N/A,#N/A,FALSE,"PR ND";#N/A,#N/A,FALSE,"8191";#N/A,#N/A,FALSE,"8383";#N/A,#N/A,FALSE,"MP 1024";#N/A,#N/A,FALSE,"AD_EX_97";#N/A,#N/A,FALSE,"BD 97"}</definedName>
    <definedName name="dthy" localSheetId="27" hidden="1">{#N/A,#N/A,FALSE,"Graficos";#N/A,#N/A,FALSE,"P.Ingresos";#N/A,#N/A,FALSE,"P.Gastos";#N/A,#N/A,FALSE,"I.Trafico";#N/A,#N/A,FALSE,"I.Peajes";#N/A,#N/A,FALSE,"G.Operativos";#N/A,#N/A,FALSE,"Cf Proyecto";#N/A,#N/A,FALSE,"C.PYG";#N/A,#N/A,FALSE,"Balance";#N/A,#N/A,FALSE,"TIR AC";#N/A,#N/A,FALSE,"TIR E"}</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VDV" localSheetId="27" hidden="1">{"PARTE1",#N/A,FALSE,"Plan1"}</definedName>
    <definedName name="DVDV" hidden="1">{"PARTE1",#N/A,FALSE,"Plan1"}</definedName>
    <definedName name="DVDV_1" localSheetId="27" hidden="1">{"PARTE1",#N/A,FALSE,"Plan1"}</definedName>
    <definedName name="DVDV_1" hidden="1">{"PARTE1",#N/A,FALSE,"Plan1"}</definedName>
    <definedName name="DVDVVD"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wed" hidden="1">#REF!</definedName>
    <definedName name="DXNGBKGN" localSheetId="14" hidden="1">#REF!</definedName>
    <definedName name="DXNGBKGN" localSheetId="11" hidden="1">#REF!</definedName>
    <definedName name="DXNGBKGN" localSheetId="13" hidden="1">#REF!</definedName>
    <definedName name="DXNGBKGN" localSheetId="16" hidden="1">#REF!</definedName>
    <definedName name="DXNGBKGN" localSheetId="19" hidden="1">#REF!</definedName>
    <definedName name="DXNGBKGN" localSheetId="12" hidden="1">#REF!</definedName>
    <definedName name="DXNGBKGN" localSheetId="17" hidden="1">#REF!</definedName>
    <definedName name="DXNGBKGN" localSheetId="9" hidden="1">#REF!</definedName>
    <definedName name="DXNGBKGN" localSheetId="10" hidden="1">#REF!</definedName>
    <definedName name="DXNGBKGN" localSheetId="15" hidden="1">#REF!</definedName>
    <definedName name="DXNGBKGN" hidden="1">#REF!</definedName>
    <definedName name="dyugs" localSheetId="27" hidden="1">{#N/A,#N/A,FALSE,"Aging Summary";#N/A,#N/A,FALSE,"Ratio Analysis";#N/A,#N/A,FALSE,"Test 120 Day Accts";#N/A,#N/A,FALSE,"Tickmarks"}</definedName>
    <definedName name="dyugs" hidden="1">{#N/A,#N/A,FALSE,"Aging Summary";#N/A,#N/A,FALSE,"Ratio Analysis";#N/A,#N/A,FALSE,"Test 120 Day Accts";#N/A,#N/A,FALSE,"Tickmarks"}</definedName>
    <definedName name="dyugs_1" localSheetId="27" hidden="1">{#N/A,#N/A,FALSE,"Aging Summary";#N/A,#N/A,FALSE,"Ratio Analysis";#N/A,#N/A,FALSE,"Test 120 Day Accts";#N/A,#N/A,FALSE,"Tickmarks"}</definedName>
    <definedName name="dyugs_1" hidden="1">{#N/A,#N/A,FALSE,"Aging Summary";#N/A,#N/A,FALSE,"Ratio Analysis";#N/A,#N/A,FALSE,"Test 120 Day Accts";#N/A,#N/A,FALSE,"Tickmarks"}</definedName>
    <definedName name="e" localSheetId="14" hidden="1">#REF!</definedName>
    <definedName name="e" localSheetId="8" hidden="1">#REF!</definedName>
    <definedName name="e" localSheetId="11" hidden="1">#REF!</definedName>
    <definedName name="e" localSheetId="13" hidden="1">#REF!</definedName>
    <definedName name="e" localSheetId="16" hidden="1">#REF!</definedName>
    <definedName name="e" localSheetId="19" hidden="1">#REF!</definedName>
    <definedName name="e" localSheetId="12" hidden="1">#REF!</definedName>
    <definedName name="e" localSheetId="17" hidden="1">#REF!</definedName>
    <definedName name="e" localSheetId="9" hidden="1">#REF!</definedName>
    <definedName name="e" localSheetId="10" hidden="1">#REF!</definedName>
    <definedName name="e" localSheetId="15" hidden="1">#REF!</definedName>
    <definedName name="e" hidden="1">#REF!</definedName>
    <definedName name="EAHYTHJWDRHYEJ" hidden="1">4</definedName>
    <definedName name="EBASREGW" localSheetId="14" hidden="1">#REF!</definedName>
    <definedName name="EBASREGW" localSheetId="11" hidden="1">#REF!</definedName>
    <definedName name="EBASREGW" localSheetId="13" hidden="1">#REF!</definedName>
    <definedName name="EBASREGW" localSheetId="16" hidden="1">#REF!</definedName>
    <definedName name="EBASREGW" localSheetId="19" hidden="1">#REF!</definedName>
    <definedName name="EBASREGW" localSheetId="12" hidden="1">#REF!</definedName>
    <definedName name="EBASREGW" localSheetId="17" hidden="1">#REF!</definedName>
    <definedName name="EBASREGW" localSheetId="9" hidden="1">#REF!</definedName>
    <definedName name="EBASREGW" localSheetId="10" hidden="1">#REF!</definedName>
    <definedName name="EBASREGW" localSheetId="15" hidden="1">#REF!</definedName>
    <definedName name="EBASREGW" hidden="1">#REF!</definedName>
    <definedName name="Edit" localSheetId="14" hidden="1">#REF!</definedName>
    <definedName name="Edit" localSheetId="11" hidden="1">#REF!</definedName>
    <definedName name="Edit" localSheetId="13" hidden="1">#REF!</definedName>
    <definedName name="Edit" localSheetId="16" hidden="1">#REF!</definedName>
    <definedName name="Edit" localSheetId="19" hidden="1">#REF!</definedName>
    <definedName name="Edit" localSheetId="12" hidden="1">#REF!</definedName>
    <definedName name="Edit" localSheetId="17" hidden="1">#REF!</definedName>
    <definedName name="Edit" localSheetId="9" hidden="1">#REF!</definedName>
    <definedName name="Edit" localSheetId="10" hidden="1">#REF!</definedName>
    <definedName name="Edit" localSheetId="15" hidden="1">#REF!</definedName>
    <definedName name="Edit" hidden="1">#REF!</definedName>
    <definedName name="edweqd" hidden="1">#REF!</definedName>
    <definedName name="eedd" localSheetId="27" hidden="1">{#N/A,#N/A,TRUE,"BD 97";#N/A,#N/A,TRUE,"IR E CS 1997";#N/A,#N/A,TRUE,"CONTINGÊNCIAS";#N/A,#N/A,TRUE,"AD_EX_97";#N/A,#N/A,TRUE,"PR ND";#N/A,#N/A,TRUE,"8191";#N/A,#N/A,TRUE,"8383";#N/A,#N/A,TRUE,"MP 1024"}</definedName>
    <definedName name="eedd" hidden="1">{#N/A,#N/A,TRUE,"BD 97";#N/A,#N/A,TRUE,"IR E CS 1997";#N/A,#N/A,TRUE,"CONTINGÊNCIAS";#N/A,#N/A,TRUE,"AD_EX_97";#N/A,#N/A,TRUE,"PR ND";#N/A,#N/A,TRUE,"8191";#N/A,#N/A,TRUE,"8383";#N/A,#N/A,TRUE,"MP 1024"}</definedName>
    <definedName name="eedd_1" localSheetId="27"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fcd" hidden="1">#REF!</definedName>
    <definedName name="EFFEEF" localSheetId="27" hidden="1">{#N/A,#N/A,FALSE,"Aging Summary";#N/A,#N/A,FALSE,"Ratio Analysis";#N/A,#N/A,FALSE,"Test 120 Day Accts";#N/A,#N/A,FALSE,"Tickmarks"}</definedName>
    <definedName name="EFFEEF" hidden="1">{#N/A,#N/A,FALSE,"Aging Summary";#N/A,#N/A,FALSE,"Ratio Analysis";#N/A,#N/A,FALSE,"Test 120 Day Accts";#N/A,#N/A,FALSE,"Tickmarks"}</definedName>
    <definedName name="EFFEEF_1" localSheetId="27" hidden="1">{#N/A,#N/A,FALSE,"Aging Summary";#N/A,#N/A,FALSE,"Ratio Analysis";#N/A,#N/A,FALSE,"Test 120 Day Accts";#N/A,#N/A,FALSE,"Tickmarks"}</definedName>
    <definedName name="EFFEEF_1" hidden="1">{#N/A,#N/A,FALSE,"Aging Summary";#N/A,#N/A,FALSE,"Ratio Analysis";#N/A,#N/A,FALSE,"Test 120 Day Accts";#N/A,#N/A,FALSE,"Tickmarks"}</definedName>
    <definedName name="egerg"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mpAux" hidden="1">""</definedName>
    <definedName name="Empr" localSheetId="14" hidden="1">#REF!</definedName>
    <definedName name="Empr" localSheetId="11" hidden="1">#REF!</definedName>
    <definedName name="Empr" localSheetId="13" hidden="1">#REF!</definedName>
    <definedName name="Empr" localSheetId="16" hidden="1">#REF!</definedName>
    <definedName name="Empr" localSheetId="19" hidden="1">#REF!</definedName>
    <definedName name="Empr" localSheetId="12" hidden="1">#REF!</definedName>
    <definedName name="Empr" localSheetId="17" hidden="1">#REF!</definedName>
    <definedName name="Empr" localSheetId="9" hidden="1">#REF!</definedName>
    <definedName name="Empr" localSheetId="10" hidden="1">#REF!</definedName>
    <definedName name="Empr" localSheetId="15" hidden="1">#REF!</definedName>
    <definedName name="Empr" hidden="1">#REF!</definedName>
    <definedName name="Encargos">#REF!</definedName>
    <definedName name="EPI" localSheetId="27">#REF!</definedName>
    <definedName name="EPI">DADOS!$M$18</definedName>
    <definedName name="EPIUniforme">#REF!</definedName>
    <definedName name="EQ" localSheetId="14" hidden="1">#REF!</definedName>
    <definedName name="EQ" localSheetId="11" hidden="1">#REF!</definedName>
    <definedName name="EQ" localSheetId="13" hidden="1">#REF!</definedName>
    <definedName name="EQ" localSheetId="16" hidden="1">#REF!</definedName>
    <definedName name="EQ" localSheetId="19" hidden="1">#REF!</definedName>
    <definedName name="EQ" localSheetId="12" hidden="1">#REF!</definedName>
    <definedName name="EQ" localSheetId="17" hidden="1">#REF!</definedName>
    <definedName name="EQ" localSheetId="9" hidden="1">#REF!</definedName>
    <definedName name="EQ" localSheetId="10" hidden="1">#REF!</definedName>
    <definedName name="EQ" localSheetId="15" hidden="1">#REF!</definedName>
    <definedName name="EQ" hidden="1">#REF!</definedName>
    <definedName name="EQP" localSheetId="14">#REF!</definedName>
    <definedName name="EQP" localSheetId="27">#REF!</definedName>
    <definedName name="EQP" localSheetId="11">#REF!</definedName>
    <definedName name="EQP" localSheetId="13">#REF!</definedName>
    <definedName name="EQP" localSheetId="16">#REF!</definedName>
    <definedName name="EQP" localSheetId="19">#REF!</definedName>
    <definedName name="EQP" localSheetId="12">#REF!</definedName>
    <definedName name="EQP" localSheetId="17">#REF!</definedName>
    <definedName name="EQP" localSheetId="9">#REF!</definedName>
    <definedName name="EQP" localSheetId="10">#REF!</definedName>
    <definedName name="EQP" localSheetId="15">#REF!</definedName>
    <definedName name="EQP">#REF!</definedName>
    <definedName name="equip" localSheetId="14">#REF!</definedName>
    <definedName name="equip" localSheetId="11">#REF!</definedName>
    <definedName name="equip" localSheetId="13">#REF!</definedName>
    <definedName name="equip" localSheetId="16">#REF!</definedName>
    <definedName name="equip" localSheetId="19">#REF!</definedName>
    <definedName name="equip" localSheetId="12">#REF!</definedName>
    <definedName name="equip" localSheetId="17">#REF!</definedName>
    <definedName name="equip" localSheetId="9">#REF!</definedName>
    <definedName name="equip" localSheetId="10">#REF!</definedName>
    <definedName name="equip" localSheetId="15">#REF!</definedName>
    <definedName name="equip">#REF!</definedName>
    <definedName name="EQUIPAMENTOS">EQUIPAMENTOS!$B$3:$N$306</definedName>
    <definedName name="erg" localSheetId="27" hidden="1">{#N/A,#N/A,FALSE,"Graficos";#N/A,#N/A,FALSE,"P.Ingresos";#N/A,#N/A,FALSE,"P.Gastos";#N/A,#N/A,FALSE,"I.Trafico";#N/A,#N/A,FALSE,"I.Peajes";#N/A,#N/A,FALSE,"G.Operativos";#N/A,#N/A,FALSE,"Cf Proyecto";#N/A,#N/A,FALSE,"C.PYG";#N/A,#N/A,FALSE,"Balance";#N/A,#N/A,FALSE,"TIR AC";#N/A,#N/A,FALSE,"TIR E"}</definedName>
    <definedName name="erg" hidden="1">{#N/A,#N/A,FALSE,"Graficos";#N/A,#N/A,FALSE,"P.Ingresos";#N/A,#N/A,FALSE,"P.Gastos";#N/A,#N/A,FALSE,"I.Trafico";#N/A,#N/A,FALSE,"I.Peajes";#N/A,#N/A,FALSE,"G.Operativos";#N/A,#N/A,FALSE,"Cf Proyecto";#N/A,#N/A,FALSE,"C.PYG";#N/A,#N/A,FALSE,"Balance";#N/A,#N/A,FALSE,"TIR AC";#N/A,#N/A,FALSE,"TIR E"}</definedName>
    <definedName name="ergqerg"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S" localSheetId="14" hidden="1">#REF!</definedName>
    <definedName name="ES" localSheetId="11" hidden="1">#REF!</definedName>
    <definedName name="ES" localSheetId="13" hidden="1">#REF!</definedName>
    <definedName name="ES" localSheetId="16" hidden="1">#REF!</definedName>
    <definedName name="ES" localSheetId="19" hidden="1">#REF!</definedName>
    <definedName name="ES" localSheetId="12" hidden="1">#REF!</definedName>
    <definedName name="ES" localSheetId="17" hidden="1">#REF!</definedName>
    <definedName name="ES" localSheetId="9" hidden="1">#REF!</definedName>
    <definedName name="ES" localSheetId="10" hidden="1">#REF!</definedName>
    <definedName name="ES" localSheetId="15" hidden="1">#REF!</definedName>
    <definedName name="ES" hidden="1">#REF!</definedName>
    <definedName name="Esc" localSheetId="14">#REF!</definedName>
    <definedName name="Esc" localSheetId="11">#REF!</definedName>
    <definedName name="Esc" localSheetId="13">#REF!</definedName>
    <definedName name="Esc" localSheetId="16">#REF!</definedName>
    <definedName name="Esc" localSheetId="19">#REF!</definedName>
    <definedName name="Esc" localSheetId="12">#REF!</definedName>
    <definedName name="Esc" localSheetId="17">#REF!</definedName>
    <definedName name="Esc" localSheetId="9">#REF!</definedName>
    <definedName name="Esc" localSheetId="10">#REF!</definedName>
    <definedName name="Esc" localSheetId="15">#REF!</definedName>
    <definedName name="Esc">#REF!</definedName>
    <definedName name="EU" localSheetId="27" hidden="1">{#N/A,#N/A,FALSE,"MO (2)"}</definedName>
    <definedName name="EU" hidden="1">{#N/A,#N/A,FALSE,"MO (2)"}</definedName>
    <definedName name="EV__EVCOM_OPTIONS__" hidden="1">8</definedName>
    <definedName name="EV__EXPOPTIONS__" hidden="1">0</definedName>
    <definedName name="EV__LASTREFTIME__" hidden="1">"(GMT+01:00)29/07/2013 19:07:27"</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_ACCOUNT_ACT" hidden="1">"[ACC_ACT_AUTOP"</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FLOW_RRHH" hidden="1">"[F_VAR"</definedName>
    <definedName name="EV__MEMORYCVW__LIBRO2_INTCO_INONE" hidden="1">"[I_NONE"</definedName>
    <definedName name="EV__MEMORYCVW__LIBRO2_PROJECT" hidden="1">"[PROJECT_TOT"</definedName>
    <definedName name="EV__MEMORYCVW__LIBRO2_SECTIONS" hidden="1">"[TRMODUMMY"</definedName>
    <definedName name="EV__MEMORYCVW__LIBRO2_SEX" hidden="1">"[TOT_SEX"</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SECTIONS" hidden="1">"[TRMODUMMY"</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RGS" localSheetId="14" hidden="1">#REF!</definedName>
    <definedName name="EWRGS" localSheetId="11" hidden="1">#REF!</definedName>
    <definedName name="EWRGS" localSheetId="13" hidden="1">#REF!</definedName>
    <definedName name="EWRGS" localSheetId="16" hidden="1">#REF!</definedName>
    <definedName name="EWRGS" localSheetId="19" hidden="1">#REF!</definedName>
    <definedName name="EWRGS" localSheetId="12" hidden="1">#REF!</definedName>
    <definedName name="EWRGS" localSheetId="17" hidden="1">#REF!</definedName>
    <definedName name="EWRGS" localSheetId="9" hidden="1">#REF!</definedName>
    <definedName name="EWRGS" localSheetId="10" hidden="1">#REF!</definedName>
    <definedName name="EWRGS" localSheetId="15" hidden="1">#REF!</definedName>
    <definedName name="EWRGS" hidden="1">#REF!</definedName>
    <definedName name="EXAME" localSheetId="27">#REF!</definedName>
    <definedName name="EXAME">DADOS!#REF!</definedName>
    <definedName name="Excel_BuiltIn_Print_Area_7_1" localSheetId="14">#REF!</definedName>
    <definedName name="Excel_BuiltIn_Print_Area_7_1" localSheetId="11">#REF!</definedName>
    <definedName name="Excel_BuiltIn_Print_Area_7_1" localSheetId="13">#REF!</definedName>
    <definedName name="Excel_BuiltIn_Print_Area_7_1" localSheetId="16">#REF!</definedName>
    <definedName name="Excel_BuiltIn_Print_Area_7_1" localSheetId="19">#REF!</definedName>
    <definedName name="Excel_BuiltIn_Print_Area_7_1" localSheetId="12">#REF!</definedName>
    <definedName name="Excel_BuiltIn_Print_Area_7_1" localSheetId="17">#REF!</definedName>
    <definedName name="Excel_BuiltIn_Print_Area_7_1" localSheetId="9">#REF!</definedName>
    <definedName name="Excel_BuiltIn_Print_Area_7_1" localSheetId="10">#REF!</definedName>
    <definedName name="Excel_BuiltIn_Print_Area_7_1" localSheetId="15">#REF!</definedName>
    <definedName name="Excel_BuiltIn_Print_Area_7_1">#REF!</definedName>
    <definedName name="Excel_BuiltIn_Print_Titles_1_1" localSheetId="14">#REF!</definedName>
    <definedName name="Excel_BuiltIn_Print_Titles_1_1" localSheetId="11">#REF!</definedName>
    <definedName name="Excel_BuiltIn_Print_Titles_1_1" localSheetId="13">#REF!</definedName>
    <definedName name="Excel_BuiltIn_Print_Titles_1_1" localSheetId="16">#REF!</definedName>
    <definedName name="Excel_BuiltIn_Print_Titles_1_1" localSheetId="19">#REF!</definedName>
    <definedName name="Excel_BuiltIn_Print_Titles_1_1" localSheetId="12">#REF!</definedName>
    <definedName name="Excel_BuiltIn_Print_Titles_1_1" localSheetId="17">#REF!</definedName>
    <definedName name="Excel_BuiltIn_Print_Titles_1_1" localSheetId="9">#REF!</definedName>
    <definedName name="Excel_BuiltIn_Print_Titles_1_1" localSheetId="10">#REF!</definedName>
    <definedName name="Excel_BuiltIn_Print_Titles_1_1" localSheetId="15">#REF!</definedName>
    <definedName name="Excel_BuiltIn_Print_Titles_1_1">#REF!</definedName>
    <definedName name="Excel_BuiltIn_Print_Titles_3_1" localSheetId="14">#REF!</definedName>
    <definedName name="Excel_BuiltIn_Print_Titles_3_1" localSheetId="11">#REF!</definedName>
    <definedName name="Excel_BuiltIn_Print_Titles_3_1" localSheetId="13">#REF!</definedName>
    <definedName name="Excel_BuiltIn_Print_Titles_3_1" localSheetId="16">#REF!</definedName>
    <definedName name="Excel_BuiltIn_Print_Titles_3_1" localSheetId="19">#REF!</definedName>
    <definedName name="Excel_BuiltIn_Print_Titles_3_1" localSheetId="12">#REF!</definedName>
    <definedName name="Excel_BuiltIn_Print_Titles_3_1" localSheetId="17">#REF!</definedName>
    <definedName name="Excel_BuiltIn_Print_Titles_3_1" localSheetId="9">#REF!</definedName>
    <definedName name="Excel_BuiltIn_Print_Titles_3_1" localSheetId="10">#REF!</definedName>
    <definedName name="Excel_BuiltIn_Print_Titles_3_1" localSheetId="15">#REF!</definedName>
    <definedName name="Excel_BuiltIn_Print_Titles_3_1">#REF!</definedName>
    <definedName name="Excel_BuiltIn_Print_Titles_7_1" localSheetId="14">#REF!</definedName>
    <definedName name="Excel_BuiltIn_Print_Titles_7_1" localSheetId="11">#REF!</definedName>
    <definedName name="Excel_BuiltIn_Print_Titles_7_1" localSheetId="13">#REF!</definedName>
    <definedName name="Excel_BuiltIn_Print_Titles_7_1" localSheetId="16">#REF!</definedName>
    <definedName name="Excel_BuiltIn_Print_Titles_7_1" localSheetId="19">#REF!</definedName>
    <definedName name="Excel_BuiltIn_Print_Titles_7_1" localSheetId="12">#REF!</definedName>
    <definedName name="Excel_BuiltIn_Print_Titles_7_1" localSheetId="17">#REF!</definedName>
    <definedName name="Excel_BuiltIn_Print_Titles_7_1" localSheetId="9">#REF!</definedName>
    <definedName name="Excel_BuiltIn_Print_Titles_7_1" localSheetId="10">#REF!</definedName>
    <definedName name="Excel_BuiltIn_Print_Titles_7_1" localSheetId="15">#REF!</definedName>
    <definedName name="Excel_BuiltIn_Print_Titles_7_1">#REF!</definedName>
    <definedName name="Excel_BuiltIn_Print_Titles_8" localSheetId="14">#REF!</definedName>
    <definedName name="Excel_BuiltIn_Print_Titles_8" localSheetId="11">#REF!</definedName>
    <definedName name="Excel_BuiltIn_Print_Titles_8" localSheetId="13">#REF!</definedName>
    <definedName name="Excel_BuiltIn_Print_Titles_8" localSheetId="16">#REF!</definedName>
    <definedName name="Excel_BuiltIn_Print_Titles_8" localSheetId="19">#REF!</definedName>
    <definedName name="Excel_BuiltIn_Print_Titles_8" localSheetId="12">#REF!</definedName>
    <definedName name="Excel_BuiltIn_Print_Titles_8" localSheetId="17">#REF!</definedName>
    <definedName name="Excel_BuiltIn_Print_Titles_8" localSheetId="9">#REF!</definedName>
    <definedName name="Excel_BuiltIn_Print_Titles_8" localSheetId="10">#REF!</definedName>
    <definedName name="Excel_BuiltIn_Print_Titles_8" localSheetId="15">#REF!</definedName>
    <definedName name="Excel_BuiltIn_Print_Titles_8">#REF!</definedName>
    <definedName name="f" localSheetId="14" hidden="1">#REF!</definedName>
    <definedName name="f" localSheetId="11" hidden="1">#REF!</definedName>
    <definedName name="f" localSheetId="13" hidden="1">#REF!</definedName>
    <definedName name="f" localSheetId="16" hidden="1">#REF!</definedName>
    <definedName name="f" localSheetId="19" hidden="1">#REF!</definedName>
    <definedName name="f" localSheetId="12" hidden="1">#REF!</definedName>
    <definedName name="f" localSheetId="17" hidden="1">#REF!</definedName>
    <definedName name="f" localSheetId="9" hidden="1">#REF!</definedName>
    <definedName name="f" localSheetId="10" hidden="1">#REF!</definedName>
    <definedName name="f" localSheetId="15" hidden="1">#REF!</definedName>
    <definedName name="f" hidden="1">#REF!</definedName>
    <definedName name="FATURAS2002" localSheetId="27" hidden="1">{#N/A,#N/A,TRUE,"Serviços"}</definedName>
    <definedName name="FATURAS2002" hidden="1">{#N/A,#N/A,TRUE,"Serviços"}</definedName>
    <definedName name="FATURAS20022" localSheetId="27" hidden="1">{#N/A,#N/A,TRUE,"Serviços"}</definedName>
    <definedName name="FATURAS20022" hidden="1">{#N/A,#N/A,TRUE,"Serviços"}</definedName>
    <definedName name="FBFFF" localSheetId="27" hidden="1">{#N/A,#N/A,FALSE,"IR E CS 1997";#N/A,#N/A,FALSE,"PR ND";#N/A,#N/A,FALSE,"8191";#N/A,#N/A,FALSE,"8383";#N/A,#N/A,FALSE,"MP 1024";#N/A,#N/A,FALSE,"AD_EX_97";#N/A,#N/A,FALSE,"BD 97"}</definedName>
    <definedName name="FBFFF" hidden="1">{#N/A,#N/A,FALSE,"IR E CS 1997";#N/A,#N/A,FALSE,"PR ND";#N/A,#N/A,FALSE,"8191";#N/A,#N/A,FALSE,"8383";#N/A,#N/A,FALSE,"MP 1024";#N/A,#N/A,FALSE,"AD_EX_97";#N/A,#N/A,FALSE,"BD 97"}</definedName>
    <definedName name="FBFFF_1" localSheetId="27"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d" localSheetId="14" hidden="1">#REF!</definedName>
    <definedName name="fd" localSheetId="11" hidden="1">#REF!</definedName>
    <definedName name="fd" localSheetId="13" hidden="1">#REF!</definedName>
    <definedName name="fd" localSheetId="16" hidden="1">#REF!</definedName>
    <definedName name="fd" localSheetId="19" hidden="1">#REF!</definedName>
    <definedName name="fd" localSheetId="12" hidden="1">#REF!</definedName>
    <definedName name="fd" localSheetId="17" hidden="1">#REF!</definedName>
    <definedName name="fd" localSheetId="9" hidden="1">#REF!</definedName>
    <definedName name="fd" localSheetId="10" hidden="1">#REF!</definedName>
    <definedName name="fd" localSheetId="15" hidden="1">#REF!</definedName>
    <definedName name="fd" hidden="1">#REF!</definedName>
    <definedName name="fda" localSheetId="14">#REF!</definedName>
    <definedName name="fda" localSheetId="11">#REF!</definedName>
    <definedName name="fda" localSheetId="13">#REF!</definedName>
    <definedName name="fda" localSheetId="16">#REF!</definedName>
    <definedName name="fda" localSheetId="19">#REF!</definedName>
    <definedName name="fda" localSheetId="12">#REF!</definedName>
    <definedName name="fda" localSheetId="17">#REF!</definedName>
    <definedName name="fda" localSheetId="9">#REF!</definedName>
    <definedName name="fda" localSheetId="10">#REF!</definedName>
    <definedName name="fda" localSheetId="15">#REF!</definedName>
    <definedName name="fda">#REF!</definedName>
    <definedName name="FDP" localSheetId="27" hidden="1">{#N/A,#N/A,FALSE,"IR E CS 1997";#N/A,#N/A,FALSE,"PR ND";#N/A,#N/A,FALSE,"8191";#N/A,#N/A,FALSE,"8383";#N/A,#N/A,FALSE,"MP 1024";#N/A,#N/A,FALSE,"AD_EX_97";#N/A,#N/A,FALSE,"BD 97"}</definedName>
    <definedName name="FDP" hidden="1">{#N/A,#N/A,FALSE,"IR E CS 1997";#N/A,#N/A,FALSE,"PR ND";#N/A,#N/A,FALSE,"8191";#N/A,#N/A,FALSE,"8383";#N/A,#N/A,FALSE,"MP 1024";#N/A,#N/A,FALSE,"AD_EX_97";#N/A,#N/A,FALSE,"BD 97"}</definedName>
    <definedName name="fdsgsfrd" localSheetId="14" hidden="1">#REF!</definedName>
    <definedName name="fdsgsfrd" localSheetId="11" hidden="1">#REF!</definedName>
    <definedName name="fdsgsfrd" localSheetId="13" hidden="1">#REF!</definedName>
    <definedName name="fdsgsfrd" localSheetId="16" hidden="1">#REF!</definedName>
    <definedName name="fdsgsfrd" localSheetId="19" hidden="1">#REF!</definedName>
    <definedName name="fdsgsfrd" localSheetId="12" hidden="1">#REF!</definedName>
    <definedName name="fdsgsfrd" localSheetId="17" hidden="1">#REF!</definedName>
    <definedName name="fdsgsfrd" localSheetId="9" hidden="1">#REF!</definedName>
    <definedName name="fdsgsfrd" localSheetId="10" hidden="1">#REF!</definedName>
    <definedName name="fdsgsfrd" localSheetId="15" hidden="1">#REF!</definedName>
    <definedName name="fdsgsfrd" hidden="1">#REF!</definedName>
    <definedName name="fernanda" localSheetId="27" hidden="1">{#N/A,#N/A,FALSE,"GERAL";#N/A,#N/A,FALSE,"012-96";#N/A,#N/A,FALSE,"018-96";#N/A,#N/A,FALSE,"027-96";#N/A,#N/A,FALSE,"059-96";#N/A,#N/A,FALSE,"076-96";#N/A,#N/A,FALSE,"019-97";#N/A,#N/A,FALSE,"021-97";#N/A,#N/A,FALSE,"022-97";#N/A,#N/A,FALSE,"028-97"}</definedName>
    <definedName name="fernanda" hidden="1">{#N/A,#N/A,FALSE,"GERAL";#N/A,#N/A,FALSE,"012-96";#N/A,#N/A,FALSE,"018-96";#N/A,#N/A,FALSE,"027-96";#N/A,#N/A,FALSE,"059-96";#N/A,#N/A,FALSE,"076-96";#N/A,#N/A,FALSE,"019-97";#N/A,#N/A,FALSE,"021-97";#N/A,#N/A,FALSE,"022-97";#N/A,#N/A,FALSE,"028-97"}</definedName>
    <definedName name="ff" localSheetId="14" hidden="1">#REF!</definedName>
    <definedName name="ff" localSheetId="11" hidden="1">#REF!</definedName>
    <definedName name="ff" localSheetId="13" hidden="1">#REF!</definedName>
    <definedName name="ff" localSheetId="16" hidden="1">#REF!</definedName>
    <definedName name="ff" localSheetId="19" hidden="1">#REF!</definedName>
    <definedName name="ff" localSheetId="12" hidden="1">#REF!</definedName>
    <definedName name="ff" localSheetId="17" hidden="1">#REF!</definedName>
    <definedName name="ff" localSheetId="9" hidden="1">#REF!</definedName>
    <definedName name="ff" localSheetId="10" hidden="1">#REF!</definedName>
    <definedName name="ff" localSheetId="15" hidden="1">#REF!</definedName>
    <definedName name="ff" hidden="1">#REF!</definedName>
    <definedName name="fgff" localSheetId="27" hidden="1">{#N/A,#N/A,FALSE,"MO (2)"}</definedName>
    <definedName name="fgff" hidden="1">{#N/A,#N/A,FALSE,"MO (2)"}</definedName>
    <definedName name="fghfhfdhdr" localSheetId="27" hidden="1">{#N/A,#N/A,TRUE,"MEMO";#N/A,#N/A,TRUE,"PARAMETROS";#N/A,#N/A,TRUE,"RLI ";#N/A,#N/A,TRUE,"IMPTO.DET.";#N/A,#N/A,TRUE,"FUT-FUNT";#N/A,#N/A,TRUE,"CPI-PATR.";#N/A,#N/A,TRUE,"CM CPI";#N/A,#N/A,TRUE,"PROV";#N/A,#N/A,TRUE,"A FIJO";#N/A,#N/A,TRUE,"LEASING";#N/A,#N/A,TRUE,"VPP";#N/A,#N/A,TRUE,"PPM";#N/A,#N/A,TRUE,"OTROS"}</definedName>
    <definedName name="fghfhfdhdr" hidden="1">{#N/A,#N/A,TRUE,"MEMO";#N/A,#N/A,TRUE,"PARAMETROS";#N/A,#N/A,TRUE,"RLI ";#N/A,#N/A,TRUE,"IMPTO.DET.";#N/A,#N/A,TRUE,"FUT-FUNT";#N/A,#N/A,TRUE,"CPI-PATR.";#N/A,#N/A,TRUE,"CM CPI";#N/A,#N/A,TRUE,"PROV";#N/A,#N/A,TRUE,"A FIJO";#N/A,#N/A,TRUE,"LEASING";#N/A,#N/A,TRUE,"VPP";#N/A,#N/A,TRUE,"PPM";#N/A,#N/A,TRUE,"OTROS"}</definedName>
    <definedName name="fjjashfja" localSheetId="14" hidden="1">#REF!</definedName>
    <definedName name="fjjashfja" localSheetId="11" hidden="1">#REF!</definedName>
    <definedName name="fjjashfja" localSheetId="13" hidden="1">#REF!</definedName>
    <definedName name="fjjashfja" localSheetId="16" hidden="1">#REF!</definedName>
    <definedName name="fjjashfja" localSheetId="19" hidden="1">#REF!</definedName>
    <definedName name="fjjashfja" localSheetId="12" hidden="1">#REF!</definedName>
    <definedName name="fjjashfja" localSheetId="17" hidden="1">#REF!</definedName>
    <definedName name="fjjashfja" localSheetId="9" hidden="1">#REF!</definedName>
    <definedName name="fjjashfja" localSheetId="10" hidden="1">#REF!</definedName>
    <definedName name="fjjashfja" localSheetId="15" hidden="1">#REF!</definedName>
    <definedName name="fjjashfja" hidden="1">#REF!</definedName>
    <definedName name="FOLHA01" localSheetId="27" hidden="1">{#N/A,#N/A,TRUE,"Serviços"}</definedName>
    <definedName name="FOLHA01" hidden="1">{#N/A,#N/A,TRUE,"Serviços"}</definedName>
    <definedName name="FOLHA011" localSheetId="27" hidden="1">{#N/A,#N/A,TRUE,"Serviços"}</definedName>
    <definedName name="FOLHA011" hidden="1">{#N/A,#N/A,TRUE,"Serviços"}</definedName>
    <definedName name="folha1" localSheetId="27" hidden="1">{#N/A,#N/A,TRUE,"Serviços"}</definedName>
    <definedName name="folha1" hidden="1">{#N/A,#N/A,TRUE,"Serviços"}</definedName>
    <definedName name="folha11" localSheetId="27" hidden="1">{#N/A,#N/A,TRUE,"Serviços"}</definedName>
    <definedName name="folha11" hidden="1">{#N/A,#N/A,TRUE,"Serviços"}</definedName>
    <definedName name="Fresagem01" localSheetId="27" hidden="1">{#N/A,#N/A,TRUE,"Serviços"}</definedName>
    <definedName name="Fresagem01" hidden="1">{#N/A,#N/A,TRUE,"Serviços"}</definedName>
    <definedName name="Fresagem011" localSheetId="27" hidden="1">{#N/A,#N/A,TRUE,"Serviços"}</definedName>
    <definedName name="Fresagem011" hidden="1">{#N/A,#N/A,TRUE,"Serviços"}</definedName>
    <definedName name="FVVVFE" localSheetId="27" hidden="1">{"PARTE1",#N/A,FALSE,"Plan1"}</definedName>
    <definedName name="FVVVFE" hidden="1">{"PARTE1",#N/A,FALSE,"Plan1"}</definedName>
    <definedName name="FVVVFE_1" localSheetId="27" hidden="1">{"PARTE1",#N/A,FALSE,"Plan1"}</definedName>
    <definedName name="FVVVFE_1" hidden="1">{"PARTE1",#N/A,FALSE,"Plan1"}</definedName>
    <definedName name="GC" localSheetId="27" hidden="1">{#N/A,#N/A,TRUE,"MEMO";#N/A,#N/A,TRUE,"PARAMETROS";#N/A,#N/A,TRUE,"RLI ";#N/A,#N/A,TRUE,"IMPTO.DET.";#N/A,#N/A,TRUE,"FUT-FUNT";#N/A,#N/A,TRUE,"CPI-PATR.";#N/A,#N/A,TRUE,"CM CPI";#N/A,#N/A,TRUE,"PROV";#N/A,#N/A,TRUE,"A FIJO";#N/A,#N/A,TRUE,"LEASING";#N/A,#N/A,TRUE,"VPP";#N/A,#N/A,TRUE,"PPM";#N/A,#N/A,TRUE,"OTROS"}</definedName>
    <definedName name="GC" hidden="1">{#N/A,#N/A,TRUE,"MEMO";#N/A,#N/A,TRUE,"PARAMETROS";#N/A,#N/A,TRUE,"RLI ";#N/A,#N/A,TRUE,"IMPTO.DET.";#N/A,#N/A,TRUE,"FUT-FUNT";#N/A,#N/A,TRUE,"CPI-PATR.";#N/A,#N/A,TRUE,"CM CPI";#N/A,#N/A,TRUE,"PROV";#N/A,#N/A,TRUE,"A FIJO";#N/A,#N/A,TRUE,"LEASING";#N/A,#N/A,TRUE,"VPP";#N/A,#N/A,TRUE,"PPM";#N/A,#N/A,TRUE,"OTROS"}</definedName>
    <definedName name="GrpAcct1" hidden="1">"5611"</definedName>
    <definedName name="GrpAcct2" hidden="1">"5612"</definedName>
    <definedName name="GrpLevel" hidden="1">2</definedName>
    <definedName name="gtryfj" localSheetId="27" hidden="1">{#N/A,#N/A,TRUE,"Serviços"}</definedName>
    <definedName name="gtryfj" hidden="1">{#N/A,#N/A,TRUE,"Serviços"}</definedName>
    <definedName name="gtryfjj" localSheetId="27" hidden="1">{#N/A,#N/A,TRUE,"Serviços"}</definedName>
    <definedName name="gtryfjj" hidden="1">{#N/A,#N/A,TRUE,"Serviços"}</definedName>
    <definedName name="gv" localSheetId="27" hidden="1">{"Pèrdues i Guanys analític.Català",#N/A,FALSE,"Català";"Pèrdues i G. analític.castellà",#N/A,FALSE,"Castellà"}</definedName>
    <definedName name="gv" hidden="1">{"Pèrdues i Guanys analític.Català",#N/A,FALSE,"Català";"Pèrdues i G. analític.castellà",#N/A,FALSE,"Castellà"}</definedName>
    <definedName name="GWSGWETH" localSheetId="14" hidden="1">#REF!</definedName>
    <definedName name="GWSGWETH" localSheetId="11" hidden="1">#REF!</definedName>
    <definedName name="GWSGWETH" localSheetId="13" hidden="1">#REF!</definedName>
    <definedName name="GWSGWETH" localSheetId="16" hidden="1">#REF!</definedName>
    <definedName name="GWSGWETH" localSheetId="19" hidden="1">#REF!</definedName>
    <definedName name="GWSGWETH" localSheetId="12" hidden="1">#REF!</definedName>
    <definedName name="GWSGWETH" localSheetId="17" hidden="1">#REF!</definedName>
    <definedName name="GWSGWETH" localSheetId="9" hidden="1">#REF!</definedName>
    <definedName name="GWSGWETH" localSheetId="10" hidden="1">#REF!</definedName>
    <definedName name="GWSGWETH" localSheetId="15" hidden="1">#REF!</definedName>
    <definedName name="GWSGWETH" hidden="1">#REF!</definedName>
    <definedName name="h" hidden="1">"AS2DocumentBrowse"</definedName>
    <definedName name="h_extra_50" localSheetId="27">#REF!</definedName>
    <definedName name="h_extra_50">DADOS!#REF!</definedName>
    <definedName name="h_extra_70" localSheetId="27">#REF!</definedName>
    <definedName name="h_extra_70">DADOS!#REF!</definedName>
    <definedName name="HE" localSheetId="27">#REF!</definedName>
    <definedName name="HE">#REF!</definedName>
    <definedName name="HE_50" localSheetId="27">#REF!</definedName>
    <definedName name="HE_50">#REF!</definedName>
    <definedName name="HE_70" localSheetId="27">#REF!</definedName>
    <definedName name="HE_70">#REF!</definedName>
    <definedName name="HG" hidden="1">#REF!</definedName>
    <definedName name="HHGF"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h" localSheetId="27" hidden="1">{#N/A,#N/A,FALSE,"IR E CS 1997";#N/A,#N/A,FALSE,"PR ND";#N/A,#N/A,FALSE,"8191";#N/A,#N/A,FALSE,"8383";#N/A,#N/A,FALSE,"MP 1024";#N/A,#N/A,FALSE,"AD_EX_97";#N/A,#N/A,FALSE,"BD 97"}</definedName>
    <definedName name="hhhh" hidden="1">{#N/A,#N/A,FALSE,"IR E CS 1997";#N/A,#N/A,FALSE,"PR ND";#N/A,#N/A,FALSE,"8191";#N/A,#N/A,FALSE,"8383";#N/A,#N/A,FALSE,"MP 1024";#N/A,#N/A,FALSE,"AD_EX_97";#N/A,#N/A,FALSE,"BD 97"}</definedName>
    <definedName name="hhhh_1" localSheetId="27"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I" localSheetId="14" hidden="1">#REF!</definedName>
    <definedName name="HI" localSheetId="11" hidden="1">#REF!</definedName>
    <definedName name="HI" localSheetId="13" hidden="1">#REF!</definedName>
    <definedName name="HI" localSheetId="16" hidden="1">#REF!</definedName>
    <definedName name="HI" localSheetId="19" hidden="1">#REF!</definedName>
    <definedName name="HI" localSheetId="12" hidden="1">#REF!</definedName>
    <definedName name="HI" localSheetId="17" hidden="1">#REF!</definedName>
    <definedName name="HI" localSheetId="9" hidden="1">#REF!</definedName>
    <definedName name="HI" localSheetId="10" hidden="1">#REF!</definedName>
    <definedName name="HI" localSheetId="15" hidden="1">#REF!</definedName>
    <definedName name="HI" hidden="1">#REF!</definedName>
    <definedName name="HORISTA" localSheetId="27">#REF!</definedName>
    <definedName name="HORISTA">ENCARGOS!$D$10</definedName>
    <definedName name="HTML_CodePage" hidden="1">1252</definedName>
    <definedName name="HTML_Control" localSheetId="27" hidden="1">{"'RELATÓRIO'!$A$1:$E$20","'RELATÓRIO'!$A$22:$D$34","'INTERNET'!$A$31:$G$58","'INTERNET'!$A$1:$G$28","'SÉRIE HISTÓRICA'!$A$167:$H$212","'SÉRIE HISTÓRICA'!$A$56:$H$101"}</definedName>
    <definedName name="HTML_Control" hidden="1">{"'RELATÓRIO'!$A$1:$E$20","'RELATÓRIO'!$A$22:$D$34","'INTERNET'!$A$31:$G$58","'INTERNET'!$A$1:$G$28","'SÉRIE HISTÓRICA'!$A$167:$H$212","'SÉRIE HISTÓRICA'!$A$56:$H$101"}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"C:\DIVULGAÇÃO INPC IPCA 2001\inpc0501.htm"</definedName>
    <definedName name="HTML_Title" hidden="1">""</definedName>
    <definedName name="IJFLUYF" localSheetId="14" hidden="1">#REF!</definedName>
    <definedName name="IJFLUYF" localSheetId="11" hidden="1">#REF!</definedName>
    <definedName name="IJFLUYF" localSheetId="13" hidden="1">#REF!</definedName>
    <definedName name="IJFLUYF" localSheetId="16" hidden="1">#REF!</definedName>
    <definedName name="IJFLUYF" localSheetId="19" hidden="1">#REF!</definedName>
    <definedName name="IJFLUYF" localSheetId="12" hidden="1">#REF!</definedName>
    <definedName name="IJFLUYF" localSheetId="17" hidden="1">#REF!</definedName>
    <definedName name="IJFLUYF" localSheetId="9" hidden="1">#REF!</definedName>
    <definedName name="IJFLUYF" localSheetId="10" hidden="1">#REF!</definedName>
    <definedName name="IJFLUYF" localSheetId="15" hidden="1">#REF!</definedName>
    <definedName name="IJFLUYF" hidden="1">#REF!</definedName>
    <definedName name="INSUMO">#REF!</definedName>
    <definedName name="Insumos" localSheetId="14" hidden="1">#REF!</definedName>
    <definedName name="Insumos" localSheetId="11" hidden="1">#REF!</definedName>
    <definedName name="Insumos" localSheetId="13" hidden="1">#REF!</definedName>
    <definedName name="Insumos" localSheetId="16" hidden="1">#REF!</definedName>
    <definedName name="Insumos" localSheetId="19" hidden="1">#REF!</definedName>
    <definedName name="Insumos" localSheetId="12" hidden="1">#REF!</definedName>
    <definedName name="Insumos" localSheetId="17" hidden="1">#REF!</definedName>
    <definedName name="Insumos" localSheetId="9" hidden="1">#REF!</definedName>
    <definedName name="Insumos" localSheetId="10" hidden="1">#REF!</definedName>
    <definedName name="Insumos" localSheetId="15" hidden="1">#REF!</definedName>
    <definedName name="Insumos" hidden="1">#REF!</definedName>
    <definedName name="INTERCO" localSheetId="27" hidden="1">{"Pèrdues i Guanys analític.Català",#N/A,FALSE,"Català";"Pèrdues i G. analític.castellà",#N/A,FALSE,"Castellà"}</definedName>
    <definedName name="INTERCO" hidden="1">{"Pèrdues i Guanys analític.Català",#N/A,FALSE,"Català";"Pèrdues i G. analític.castellà",#N/A,FALSE,"Castellà"}</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IRPJ_CSLL" localSheetId="27">IF(COMPOSIÇÕES!TRIBUTOS=1,34%,12%)</definedName>
    <definedName name="IRPJ_CSLL">IF(TRIBUTOS=1,34%,12%)</definedName>
    <definedName name="IRPJ98" localSheetId="27" hidden="1">{#N/A,#N/A,FALSE,"IR E CS 1997";#N/A,#N/A,FALSE,"PR ND";#N/A,#N/A,FALSE,"8191";#N/A,#N/A,FALSE,"8383";#N/A,#N/A,FALSE,"MP 1024";#N/A,#N/A,FALSE,"AD_EX_97";#N/A,#N/A,FALSE,"BD 97"}</definedName>
    <definedName name="IRPJ98" hidden="1">{#N/A,#N/A,FALSE,"IR E CS 1997";#N/A,#N/A,FALSE,"PR ND";#N/A,#N/A,FALSE,"8191";#N/A,#N/A,FALSE,"8383";#N/A,#N/A,FALSE,"MP 1024";#N/A,#N/A,FALSE,"AD_EX_97";#N/A,#N/A,FALSE,"BD 97"}</definedName>
    <definedName name="IRPJ98_1" localSheetId="27"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UDFHISDUF" hidden="1">#REF!</definedName>
    <definedName name="ItemInvestimento">OFFSET(#REF!,0,0,COUNTIF(#REF!,"")-COUNTIF(#REF!,""),1)</definedName>
    <definedName name="Itens" localSheetId="14" hidden="1">#REF!</definedName>
    <definedName name="Itens" localSheetId="11" hidden="1">#REF!</definedName>
    <definedName name="Itens" localSheetId="13" hidden="1">#REF!</definedName>
    <definedName name="Itens" localSheetId="16" hidden="1">#REF!</definedName>
    <definedName name="Itens" localSheetId="19" hidden="1">#REF!</definedName>
    <definedName name="Itens" localSheetId="12" hidden="1">#REF!</definedName>
    <definedName name="Itens" localSheetId="17" hidden="1">#REF!</definedName>
    <definedName name="Itens" localSheetId="9" hidden="1">#REF!</definedName>
    <definedName name="Itens" localSheetId="10" hidden="1">#REF!</definedName>
    <definedName name="Itens" localSheetId="15" hidden="1">#REF!</definedName>
    <definedName name="Itens" hidden="1">#REF!</definedName>
    <definedName name="Já_apresentado__a_licitar" localSheetId="14">#REF!</definedName>
    <definedName name="Já_apresentado__a_licitar" localSheetId="11">#REF!</definedName>
    <definedName name="Já_apresentado__a_licitar" localSheetId="13">#REF!</definedName>
    <definedName name="Já_apresentado__a_licitar" localSheetId="16">#REF!</definedName>
    <definedName name="Já_apresentado__a_licitar" localSheetId="19">#REF!</definedName>
    <definedName name="Já_apresentado__a_licitar" localSheetId="12">#REF!</definedName>
    <definedName name="Já_apresentado__a_licitar" localSheetId="17">#REF!</definedName>
    <definedName name="Já_apresentado__a_licitar" localSheetId="9">#REF!</definedName>
    <definedName name="Já_apresentado__a_licitar" localSheetId="10">#REF!</definedName>
    <definedName name="Já_apresentado__a_licitar" localSheetId="15">#REF!</definedName>
    <definedName name="Já_apresentado__a_licitar">#REF!</definedName>
    <definedName name="JANEIRO2003" localSheetId="27" hidden="1">{#N/A,#N/A,TRUE,"Serviços"}</definedName>
    <definedName name="JANEIRO2003" hidden="1">{#N/A,#N/A,TRUE,"Serviços"}</definedName>
    <definedName name="JANEIRO20033" localSheetId="27" hidden="1">{#N/A,#N/A,TRUE,"Serviços"}</definedName>
    <definedName name="JANEIRO20033" hidden="1">{#N/A,#N/A,TRUE,"Serviços"}</definedName>
    <definedName name="Janta">#REF!</definedName>
    <definedName name="JJJY" localSheetId="27" hidden="1">{#N/A,#N/A,FALSE,"Aging Summary";#N/A,#N/A,FALSE,"Ratio Analysis";#N/A,#N/A,FALSE,"Test 120 Day Accts";#N/A,#N/A,FALSE,"Tickmarks"}</definedName>
    <definedName name="JJJY" hidden="1">{#N/A,#N/A,FALSE,"Aging Summary";#N/A,#N/A,FALSE,"Ratio Analysis";#N/A,#N/A,FALSE,"Test 120 Day Accts";#N/A,#N/A,FALSE,"Tickmarks"}</definedName>
    <definedName name="JJJY_1" localSheetId="27" hidden="1">{#N/A,#N/A,FALSE,"Aging Summary";#N/A,#N/A,FALSE,"Ratio Analysis";#N/A,#N/A,FALSE,"Test 120 Day Accts";#N/A,#N/A,FALSE,"Tickmarks"}</definedName>
    <definedName name="JJJY_1" hidden="1">{#N/A,#N/A,FALSE,"Aging Summary";#N/A,#N/A,FALSE,"Ratio Analysis";#N/A,#N/A,FALSE,"Test 120 Day Accts";#N/A,#N/A,FALSE,"Tickmarks"}</definedName>
    <definedName name="JKHZDG" localSheetId="14" hidden="1">#REF!</definedName>
    <definedName name="JKHZDG" localSheetId="11" hidden="1">#REF!</definedName>
    <definedName name="JKHZDG" localSheetId="13" hidden="1">#REF!</definedName>
    <definedName name="JKHZDG" localSheetId="16" hidden="1">#REF!</definedName>
    <definedName name="JKHZDG" localSheetId="19" hidden="1">#REF!</definedName>
    <definedName name="JKHZDG" localSheetId="12" hidden="1">#REF!</definedName>
    <definedName name="JKHZDG" localSheetId="17" hidden="1">#REF!</definedName>
    <definedName name="JKHZDG" localSheetId="9" hidden="1">#REF!</definedName>
    <definedName name="JKHZDG" localSheetId="10" hidden="1">#REF!</definedName>
    <definedName name="JKHZDG" localSheetId="15" hidden="1">#REF!</definedName>
    <definedName name="JKHZDG" hidden="1">#REF!</definedName>
    <definedName name="JKJ" localSheetId="27" hidden="1">{#N/A,#N/A,FALSE,"Aging Summary";#N/A,#N/A,FALSE,"Ratio Analysis";#N/A,#N/A,FALSE,"Test 120 Day Accts";#N/A,#N/A,FALSE,"Tickmarks"}</definedName>
    <definedName name="JKJ" hidden="1">{#N/A,#N/A,FALSE,"Aging Summary";#N/A,#N/A,FALSE,"Ratio Analysis";#N/A,#N/A,FALSE,"Test 120 Day Accts";#N/A,#N/A,FALSE,"Tickmarks"}</definedName>
    <definedName name="JKJ_1" localSheetId="27" hidden="1">{#N/A,#N/A,FALSE,"Aging Summary";#N/A,#N/A,FALSE,"Ratio Analysis";#N/A,#N/A,FALSE,"Test 120 Day Accts";#N/A,#N/A,FALSE,"Tickmarks"}</definedName>
    <definedName name="JKJ_1" hidden="1">{#N/A,#N/A,FALSE,"Aging Summary";#N/A,#N/A,FALSE,"Ratio Analysis";#N/A,#N/A,FALSE,"Test 120 Day Accts";#N/A,#N/A,FALSE,"Tickmarks"}</definedName>
    <definedName name="JOAO" localSheetId="27" hidden="1">{#N/A,#N/A,FALSE,"SS 1";#N/A,#N/A,FALSE,"SS 2";#N/A,#N/A,FALSE,"TER 1 (1)";#N/A,#N/A,FALSE,"TER 1 (2)";#N/A,#N/A,FALSE,"TER 2 ";#N/A,#N/A,FALSE,"TP  (1)";#N/A,#N/A,FALSE,"TP  (2)";#N/A,#N/A,FALSE,"CM BAR"}</definedName>
    <definedName name="JOAO" hidden="1">{#N/A,#N/A,FALSE,"SS 1";#N/A,#N/A,FALSE,"SS 2";#N/A,#N/A,FALSE,"TER 1 (1)";#N/A,#N/A,FALSE,"TER 1 (2)";#N/A,#N/A,FALSE,"TER 2 ";#N/A,#N/A,FALSE,"TP  (1)";#N/A,#N/A,FALSE,"TP  (2)";#N/A,#N/A,FALSE,"CM BAR"}</definedName>
    <definedName name="JOAO1" localSheetId="27" hidden="1">{#N/A,#N/A,FALSE,"LEVFER V2 P";#N/A,#N/A,FALSE,"LEVFER V2 P10%"}</definedName>
    <definedName name="JOAO1" hidden="1">{#N/A,#N/A,FALSE,"LEVFER V2 P";#N/A,#N/A,FALSE,"LEVFER V2 P10%"}</definedName>
    <definedName name="JOSE" localSheetId="27" hidden="1">{#N/A,#N/A,FALSE,"LEVFER V2 P";#N/A,#N/A,FALSE,"LEVFER V2 P10%"}</definedName>
    <definedName name="JOSE" hidden="1">{#N/A,#N/A,FALSE,"LEVFER V2 P";#N/A,#N/A,FALSE,"LEVFER V2 P10%"}</definedName>
    <definedName name="juca" localSheetId="27" hidden="1">{#N/A,#N/A,FALSE,"SS 1";#N/A,#N/A,FALSE,"TER 1 (A)";#N/A,#N/A,FALSE,"SS 2";#N/A,#N/A,FALSE,"TER 1 (B)";#N/A,#N/A,FALSE,"TER 1 (C)";#N/A,#N/A,FALSE,"TER 1 (D)";#N/A,#N/A,FALSE,"TER 1 (E)";#N/A,#N/A,FALSE,"TER 2 "}</definedName>
    <definedName name="juca" hidden="1">{#N/A,#N/A,FALSE,"SS 1";#N/A,#N/A,FALSE,"TER 1 (A)";#N/A,#N/A,FALSE,"SS 2";#N/A,#N/A,FALSE,"TER 1 (B)";#N/A,#N/A,FALSE,"TER 1 (C)";#N/A,#N/A,FALSE,"TER 1 (D)";#N/A,#N/A,FALSE,"TER 1 (E)";#N/A,#N/A,FALSE,"TER 2 "}</definedName>
    <definedName name="jxfhdfvd" localSheetId="27" hidden="1">{#N/A,#N/A,TRUE,"MEMO";#N/A,#N/A,TRUE,"PARAMETROS";#N/A,#N/A,TRUE,"RLI ";#N/A,#N/A,TRUE,"IMPTO.DET.";#N/A,#N/A,TRUE,"FUT-FUNT";#N/A,#N/A,TRUE,"CPI-PATR.";#N/A,#N/A,TRUE,"CM CPI";#N/A,#N/A,TRUE,"PROV";#N/A,#N/A,TRUE,"A FIJO";#N/A,#N/A,TRUE,"LEASING";#N/A,#N/A,TRUE,"VPP";#N/A,#N/A,TRUE,"PPM";#N/A,#N/A,TRUE,"OTROS"}</definedName>
    <definedName name="jxfhdfvd" hidden="1">{#N/A,#N/A,TRUE,"MEMO";#N/A,#N/A,TRUE,"PARAMETROS";#N/A,#N/A,TRUE,"RLI ";#N/A,#N/A,TRUE,"IMPTO.DET.";#N/A,#N/A,TRUE,"FUT-FUNT";#N/A,#N/A,TRUE,"CPI-PATR.";#N/A,#N/A,TRUE,"CM CPI";#N/A,#N/A,TRUE,"PROV";#N/A,#N/A,TRUE,"A FIJO";#N/A,#N/A,TRUE,"LEASING";#N/A,#N/A,TRUE,"VPP";#N/A,#N/A,TRUE,"PPM";#N/A,#N/A,TRUE,"OTROS"}</definedName>
    <definedName name="KGZFKJSZKJGD" hidden="1">1</definedName>
    <definedName name="KHFSLFHGA" localSheetId="14" hidden="1">#REF!</definedName>
    <definedName name="KHFSLFHGA" localSheetId="11" hidden="1">#REF!</definedName>
    <definedName name="KHFSLFHGA" localSheetId="13" hidden="1">#REF!</definedName>
    <definedName name="KHFSLFHGA" localSheetId="16" hidden="1">#REF!</definedName>
    <definedName name="KHFSLFHGA" localSheetId="19" hidden="1">#REF!</definedName>
    <definedName name="KHFSLFHGA" localSheetId="12" hidden="1">#REF!</definedName>
    <definedName name="KHFSLFHGA" localSheetId="17" hidden="1">#REF!</definedName>
    <definedName name="KHFSLFHGA" localSheetId="9" hidden="1">#REF!</definedName>
    <definedName name="KHFSLFHGA" localSheetId="10" hidden="1">#REF!</definedName>
    <definedName name="KHFSLFHGA" localSheetId="15" hidden="1">#REF!</definedName>
    <definedName name="KHFSLFHGA" hidden="1">#REF!</definedName>
    <definedName name="KHSKFASKLF" localSheetId="14" hidden="1">#REF!</definedName>
    <definedName name="KHSKFASKLF" localSheetId="11" hidden="1">#REF!</definedName>
    <definedName name="KHSKFASKLF" localSheetId="13" hidden="1">#REF!</definedName>
    <definedName name="KHSKFASKLF" localSheetId="16" hidden="1">#REF!</definedName>
    <definedName name="KHSKFASKLF" localSheetId="19" hidden="1">#REF!</definedName>
    <definedName name="KHSKFASKLF" localSheetId="12" hidden="1">#REF!</definedName>
    <definedName name="KHSKFASKLF" localSheetId="17" hidden="1">#REF!</definedName>
    <definedName name="KHSKFASKLF" localSheetId="9" hidden="1">#REF!</definedName>
    <definedName name="KHSKFASKLF" localSheetId="10" hidden="1">#REF!</definedName>
    <definedName name="KHSKFASKLF" localSheetId="15" hidden="1">#REF!</definedName>
    <definedName name="KHSKFASKLF" hidden="1">#REF!</definedName>
    <definedName name="KJFDGLS" localSheetId="14" hidden="1">#REF!</definedName>
    <definedName name="KJFDGLS" localSheetId="11" hidden="1">#REF!</definedName>
    <definedName name="KJFDGLS" localSheetId="13" hidden="1">#REF!</definedName>
    <definedName name="KJFDGLS" localSheetId="16" hidden="1">#REF!</definedName>
    <definedName name="KJFDGLS" localSheetId="19" hidden="1">#REF!</definedName>
    <definedName name="KJFDGLS" localSheetId="12" hidden="1">#REF!</definedName>
    <definedName name="KJFDGLS" localSheetId="17" hidden="1">#REF!</definedName>
    <definedName name="KJFDGLS" localSheetId="9" hidden="1">#REF!</definedName>
    <definedName name="KJFDGLS" localSheetId="10" hidden="1">#REF!</definedName>
    <definedName name="KJFDGLS" localSheetId="15" hidden="1">#REF!</definedName>
    <definedName name="KJFDGLS" hidden="1">#REF!</definedName>
    <definedName name="KKFGSDKJGFLKS" localSheetId="14" hidden="1">#REF!</definedName>
    <definedName name="KKFGSDKJGFLKS" localSheetId="11" hidden="1">#REF!</definedName>
    <definedName name="KKFGSDKJGFLKS" localSheetId="13" hidden="1">#REF!</definedName>
    <definedName name="KKFGSDKJGFLKS" localSheetId="16" hidden="1">#REF!</definedName>
    <definedName name="KKFGSDKJGFLKS" localSheetId="19" hidden="1">#REF!</definedName>
    <definedName name="KKFGSDKJGFLKS" localSheetId="12" hidden="1">#REF!</definedName>
    <definedName name="KKFGSDKJGFLKS" localSheetId="17" hidden="1">#REF!</definedName>
    <definedName name="KKFGSDKJGFLKS" localSheetId="9" hidden="1">#REF!</definedName>
    <definedName name="KKFGSDKJGFLKS" localSheetId="10" hidden="1">#REF!</definedName>
    <definedName name="KKFGSDKJGFLKS" localSheetId="15" hidden="1">#REF!</definedName>
    <definedName name="KKFGSDKJGFLKS" hidden="1">#REF!</definedName>
    <definedName name="kl" localSheetId="14" hidden="1">#REF!</definedName>
    <definedName name="kl" localSheetId="11" hidden="1">#REF!</definedName>
    <definedName name="kl" localSheetId="13" hidden="1">#REF!</definedName>
    <definedName name="kl" localSheetId="16" hidden="1">#REF!</definedName>
    <definedName name="kl" localSheetId="19" hidden="1">#REF!</definedName>
    <definedName name="kl" localSheetId="12" hidden="1">#REF!</definedName>
    <definedName name="kl" localSheetId="17" hidden="1">#REF!</definedName>
    <definedName name="kl" localSheetId="9" hidden="1">#REF!</definedName>
    <definedName name="kl" localSheetId="10" hidden="1">#REF!</definedName>
    <definedName name="kl" localSheetId="15" hidden="1">#REF!</definedName>
    <definedName name="kl" hidden="1">#REF!</definedName>
    <definedName name="KLKZDLKSGF" localSheetId="14" hidden="1">#REF!</definedName>
    <definedName name="KLKZDLKSGF" localSheetId="11" hidden="1">#REF!</definedName>
    <definedName name="KLKZDLKSGF" localSheetId="13" hidden="1">#REF!</definedName>
    <definedName name="KLKZDLKSGF" localSheetId="16" hidden="1">#REF!</definedName>
    <definedName name="KLKZDLKSGF" localSheetId="19" hidden="1">#REF!</definedName>
    <definedName name="KLKZDLKSGF" localSheetId="12" hidden="1">#REF!</definedName>
    <definedName name="KLKZDLKSGF" localSheetId="17" hidden="1">#REF!</definedName>
    <definedName name="KLKZDLKSGF" localSheetId="9" hidden="1">#REF!</definedName>
    <definedName name="KLKZDLKSGF" localSheetId="10" hidden="1">#REF!</definedName>
    <definedName name="KLKZDLKSGF" localSheetId="15" hidden="1">#REF!</definedName>
    <definedName name="KLKZDLKSGF" hidden="1">#REF!</definedName>
    <definedName name="KSFKASKF" localSheetId="14" hidden="1">#REF!</definedName>
    <definedName name="KSFKASKF" localSheetId="11" hidden="1">#REF!</definedName>
    <definedName name="KSFKASKF" localSheetId="13" hidden="1">#REF!</definedName>
    <definedName name="KSFKASKF" localSheetId="16" hidden="1">#REF!</definedName>
    <definedName name="KSFKASKF" localSheetId="19" hidden="1">#REF!</definedName>
    <definedName name="KSFKASKF" localSheetId="12" hidden="1">#REF!</definedName>
    <definedName name="KSFKASKF" localSheetId="17" hidden="1">#REF!</definedName>
    <definedName name="KSFKASKF" localSheetId="9" hidden="1">#REF!</definedName>
    <definedName name="KSFKASKF" localSheetId="10" hidden="1">#REF!</definedName>
    <definedName name="KSFKASKF" localSheetId="15" hidden="1">#REF!</definedName>
    <definedName name="KSFKASKF" hidden="1">#REF!</definedName>
    <definedName name="KU" localSheetId="27" hidden="1">{#N/A,#N/A,FALSE,"Aging Summary";#N/A,#N/A,FALSE,"Ratio Analysis";#N/A,#N/A,FALSE,"Test 120 Day Accts";#N/A,#N/A,FALSE,"Tickmarks"}</definedName>
    <definedName name="KU" hidden="1">{#N/A,#N/A,FALSE,"Aging Summary";#N/A,#N/A,FALSE,"Ratio Analysis";#N/A,#N/A,FALSE,"Test 120 Day Accts";#N/A,#N/A,FALSE,"Tickmarks"}</definedName>
    <definedName name="KU_1" localSheetId="27" hidden="1">{#N/A,#N/A,FALSE,"Aging Summary";#N/A,#N/A,FALSE,"Ratio Analysis";#N/A,#N/A,FALSE,"Test 120 Day Accts";#N/A,#N/A,FALSE,"Tickmarks"}</definedName>
    <definedName name="KU_1" hidden="1">{#N/A,#N/A,FALSE,"Aging Summary";#N/A,#N/A,FALSE,"Ratio Analysis";#N/A,#N/A,FALSE,"Test 120 Day Accts";#N/A,#N/A,FALSE,"Tickmarks"}</definedName>
    <definedName name="KUKR" localSheetId="27" hidden="1">{#N/A,#N/A,FALSE,"Aging Summary";#N/A,#N/A,FALSE,"Ratio Analysis";#N/A,#N/A,FALSE,"Test 120 Day Accts";#N/A,#N/A,FALSE,"Tickmarks"}</definedName>
    <definedName name="KUKR" hidden="1">{#N/A,#N/A,FALSE,"Aging Summary";#N/A,#N/A,FALSE,"Ratio Analysis";#N/A,#N/A,FALSE,"Test 120 Day Accts";#N/A,#N/A,FALSE,"Tickmarks"}</definedName>
    <definedName name="KUKR_1" localSheetId="27" hidden="1">{#N/A,#N/A,FALSE,"Aging Summary";#N/A,#N/A,FALSE,"Ratio Analysis";#N/A,#N/A,FALSE,"Test 120 Day Accts";#N/A,#N/A,FALSE,"Tickmarks"}</definedName>
    <definedName name="KUKR_1" hidden="1">{#N/A,#N/A,FALSE,"Aging Summary";#N/A,#N/A,FALSE,"Ratio Analysis";#N/A,#N/A,FALSE,"Test 120 Day Accts";#N/A,#N/A,FALSE,"Tickmarks"}</definedName>
    <definedName name="la" localSheetId="27" hidden="1">{#N/A,#N/A,FALSE,"MO (2)"}</definedName>
    <definedName name="la" hidden="1">{#N/A,#N/A,FALSE,"MO (2)"}</definedName>
    <definedName name="lab" localSheetId="27" hidden="1">{#N/A,#N/A,TRUE,"Serviços"}</definedName>
    <definedName name="lab" hidden="1">{#N/A,#N/A,TRUE,"Serviços"}</definedName>
    <definedName name="labb" localSheetId="27" hidden="1">{#N/A,#N/A,TRUE,"Serviços"}</definedName>
    <definedName name="labb" hidden="1">{#N/A,#N/A,TRUE,"Serviços"}</definedName>
    <definedName name="lbla13" localSheetId="14" hidden="1">#REF!</definedName>
    <definedName name="lbla13" localSheetId="8" hidden="1">#REF!</definedName>
    <definedName name="lbla13" localSheetId="11" hidden="1">#REF!</definedName>
    <definedName name="lbla13" localSheetId="13" hidden="1">#REF!</definedName>
    <definedName name="lbla13" localSheetId="16" hidden="1">#REF!</definedName>
    <definedName name="lbla13" localSheetId="19" hidden="1">#REF!</definedName>
    <definedName name="lbla13" localSheetId="12" hidden="1">#REF!</definedName>
    <definedName name="lbla13" localSheetId="17" hidden="1">#REF!</definedName>
    <definedName name="lbla13" localSheetId="9" hidden="1">#REF!</definedName>
    <definedName name="lbla13" localSheetId="10" hidden="1">#REF!</definedName>
    <definedName name="lbla13" localSheetId="15" hidden="1">#REF!</definedName>
    <definedName name="lbla13" hidden="1">#REF!</definedName>
    <definedName name="lbla14" localSheetId="14" hidden="1">#REF!</definedName>
    <definedName name="lbla14" localSheetId="8" hidden="1">#REF!</definedName>
    <definedName name="lbla14" localSheetId="11" hidden="1">#REF!</definedName>
    <definedName name="lbla14" localSheetId="13" hidden="1">#REF!</definedName>
    <definedName name="lbla14" localSheetId="16" hidden="1">#REF!</definedName>
    <definedName name="lbla14" localSheetId="19" hidden="1">#REF!</definedName>
    <definedName name="lbla14" localSheetId="12" hidden="1">#REF!</definedName>
    <definedName name="lbla14" localSheetId="17" hidden="1">#REF!</definedName>
    <definedName name="lbla14" localSheetId="9" hidden="1">#REF!</definedName>
    <definedName name="lbla14" localSheetId="10" hidden="1">#REF!</definedName>
    <definedName name="lbla14" localSheetId="15" hidden="1">#REF!</definedName>
    <definedName name="lbla14" hidden="1">#REF!</definedName>
    <definedName name="lbla15" localSheetId="14" hidden="1">#REF!</definedName>
    <definedName name="lbla15" localSheetId="8" hidden="1">#REF!</definedName>
    <definedName name="lbla15" localSheetId="11" hidden="1">#REF!</definedName>
    <definedName name="lbla15" localSheetId="13" hidden="1">#REF!</definedName>
    <definedName name="lbla15" localSheetId="16" hidden="1">#REF!</definedName>
    <definedName name="lbla15" localSheetId="19" hidden="1">#REF!</definedName>
    <definedName name="lbla15" localSheetId="12" hidden="1">#REF!</definedName>
    <definedName name="lbla15" localSheetId="17" hidden="1">#REF!</definedName>
    <definedName name="lbla15" localSheetId="9" hidden="1">#REF!</definedName>
    <definedName name="lbla15" localSheetId="10" hidden="1">#REF!</definedName>
    <definedName name="lbla15" localSheetId="15" hidden="1">#REF!</definedName>
    <definedName name="lbla15" hidden="1">#REF!</definedName>
    <definedName name="lbla16" localSheetId="14" hidden="1">#REF!</definedName>
    <definedName name="lbla16" localSheetId="8" hidden="1">#REF!</definedName>
    <definedName name="lbla16" localSheetId="11" hidden="1">#REF!</definedName>
    <definedName name="lbla16" localSheetId="13" hidden="1">#REF!</definedName>
    <definedName name="lbla16" localSheetId="16" hidden="1">#REF!</definedName>
    <definedName name="lbla16" localSheetId="19" hidden="1">#REF!</definedName>
    <definedName name="lbla16" localSheetId="12" hidden="1">#REF!</definedName>
    <definedName name="lbla16" localSheetId="17" hidden="1">#REF!</definedName>
    <definedName name="lbla16" localSheetId="9" hidden="1">#REF!</definedName>
    <definedName name="lbla16" localSheetId="10" hidden="1">#REF!</definedName>
    <definedName name="lbla16" localSheetId="15" hidden="1">#REF!</definedName>
    <definedName name="lbla16" hidden="1">#REF!</definedName>
    <definedName name="lbla17" localSheetId="14" hidden="1">#REF!</definedName>
    <definedName name="lbla17" localSheetId="8" hidden="1">#REF!</definedName>
    <definedName name="lbla17" localSheetId="11" hidden="1">#REF!</definedName>
    <definedName name="lbla17" localSheetId="13" hidden="1">#REF!</definedName>
    <definedName name="lbla17" localSheetId="16" hidden="1">#REF!</definedName>
    <definedName name="lbla17" localSheetId="19" hidden="1">#REF!</definedName>
    <definedName name="lbla17" localSheetId="12" hidden="1">#REF!</definedName>
    <definedName name="lbla17" localSheetId="17" hidden="1">#REF!</definedName>
    <definedName name="lbla17" localSheetId="9" hidden="1">#REF!</definedName>
    <definedName name="lbla17" localSheetId="10" hidden="1">#REF!</definedName>
    <definedName name="lbla17" localSheetId="15" hidden="1">#REF!</definedName>
    <definedName name="lbla17" hidden="1">#REF!</definedName>
    <definedName name="lbla18" localSheetId="14" hidden="1">#REF!</definedName>
    <definedName name="lbla18" localSheetId="8" hidden="1">#REF!</definedName>
    <definedName name="lbla18" localSheetId="11" hidden="1">#REF!</definedName>
    <definedName name="lbla18" localSheetId="13" hidden="1">#REF!</definedName>
    <definedName name="lbla18" localSheetId="16" hidden="1">#REF!</definedName>
    <definedName name="lbla18" localSheetId="19" hidden="1">#REF!</definedName>
    <definedName name="lbla18" localSheetId="12" hidden="1">#REF!</definedName>
    <definedName name="lbla18" localSheetId="17" hidden="1">#REF!</definedName>
    <definedName name="lbla18" localSheetId="9" hidden="1">#REF!</definedName>
    <definedName name="lbla18" localSheetId="10" hidden="1">#REF!</definedName>
    <definedName name="lbla18" localSheetId="15" hidden="1">#REF!</definedName>
    <definedName name="lbla18" hidden="1">#REF!</definedName>
    <definedName name="lbla19" localSheetId="14" hidden="1">#REF!</definedName>
    <definedName name="lbla19" localSheetId="8" hidden="1">#REF!</definedName>
    <definedName name="lbla19" localSheetId="11" hidden="1">#REF!</definedName>
    <definedName name="lbla19" localSheetId="13" hidden="1">#REF!</definedName>
    <definedName name="lbla19" localSheetId="16" hidden="1">#REF!</definedName>
    <definedName name="lbla19" localSheetId="19" hidden="1">#REF!</definedName>
    <definedName name="lbla19" localSheetId="12" hidden="1">#REF!</definedName>
    <definedName name="lbla19" localSheetId="17" hidden="1">#REF!</definedName>
    <definedName name="lbla19" localSheetId="9" hidden="1">#REF!</definedName>
    <definedName name="lbla19" localSheetId="10" hidden="1">#REF!</definedName>
    <definedName name="lbla19" localSheetId="15" hidden="1">#REF!</definedName>
    <definedName name="lbla19" hidden="1">#REF!</definedName>
    <definedName name="lbla2" localSheetId="14" hidden="1">#REF!</definedName>
    <definedName name="lbla2" localSheetId="8" hidden="1">#REF!</definedName>
    <definedName name="lbla2" localSheetId="11" hidden="1">#REF!</definedName>
    <definedName name="lbla2" localSheetId="13" hidden="1">#REF!</definedName>
    <definedName name="lbla2" localSheetId="16" hidden="1">#REF!</definedName>
    <definedName name="lbla2" localSheetId="19" hidden="1">#REF!</definedName>
    <definedName name="lbla2" localSheetId="12" hidden="1">#REF!</definedName>
    <definedName name="lbla2" localSheetId="17" hidden="1">#REF!</definedName>
    <definedName name="lbla2" localSheetId="9" hidden="1">#REF!</definedName>
    <definedName name="lbla2" localSheetId="10" hidden="1">#REF!</definedName>
    <definedName name="lbla2" localSheetId="15" hidden="1">#REF!</definedName>
    <definedName name="lbla2" hidden="1">#REF!</definedName>
    <definedName name="lbla20" localSheetId="14" hidden="1">#REF!</definedName>
    <definedName name="lbla20" localSheetId="8" hidden="1">#REF!</definedName>
    <definedName name="lbla20" localSheetId="11" hidden="1">#REF!</definedName>
    <definedName name="lbla20" localSheetId="13" hidden="1">#REF!</definedName>
    <definedName name="lbla20" localSheetId="16" hidden="1">#REF!</definedName>
    <definedName name="lbla20" localSheetId="19" hidden="1">#REF!</definedName>
    <definedName name="lbla20" localSheetId="12" hidden="1">#REF!</definedName>
    <definedName name="lbla20" localSheetId="17" hidden="1">#REF!</definedName>
    <definedName name="lbla20" localSheetId="9" hidden="1">#REF!</definedName>
    <definedName name="lbla20" localSheetId="10" hidden="1">#REF!</definedName>
    <definedName name="lbla20" localSheetId="15" hidden="1">#REF!</definedName>
    <definedName name="lbla20" hidden="1">#REF!</definedName>
    <definedName name="lbla21" localSheetId="14" hidden="1">#REF!</definedName>
    <definedName name="lbla21" localSheetId="8" hidden="1">#REF!</definedName>
    <definedName name="lbla21" localSheetId="11" hidden="1">#REF!</definedName>
    <definedName name="lbla21" localSheetId="13" hidden="1">#REF!</definedName>
    <definedName name="lbla21" localSheetId="16" hidden="1">#REF!</definedName>
    <definedName name="lbla21" localSheetId="19" hidden="1">#REF!</definedName>
    <definedName name="lbla21" localSheetId="12" hidden="1">#REF!</definedName>
    <definedName name="lbla21" localSheetId="17" hidden="1">#REF!</definedName>
    <definedName name="lbla21" localSheetId="9" hidden="1">#REF!</definedName>
    <definedName name="lbla21" localSheetId="10" hidden="1">#REF!</definedName>
    <definedName name="lbla21" localSheetId="15" hidden="1">#REF!</definedName>
    <definedName name="lbla21" hidden="1">#REF!</definedName>
    <definedName name="lbla22" localSheetId="14" hidden="1">#REF!</definedName>
    <definedName name="lbla22" localSheetId="8" hidden="1">#REF!</definedName>
    <definedName name="lbla22" localSheetId="11" hidden="1">#REF!</definedName>
    <definedName name="lbla22" localSheetId="13" hidden="1">#REF!</definedName>
    <definedName name="lbla22" localSheetId="16" hidden="1">#REF!</definedName>
    <definedName name="lbla22" localSheetId="19" hidden="1">#REF!</definedName>
    <definedName name="lbla22" localSheetId="12" hidden="1">#REF!</definedName>
    <definedName name="lbla22" localSheetId="17" hidden="1">#REF!</definedName>
    <definedName name="lbla22" localSheetId="9" hidden="1">#REF!</definedName>
    <definedName name="lbla22" localSheetId="10" hidden="1">#REF!</definedName>
    <definedName name="lbla22" localSheetId="15" hidden="1">#REF!</definedName>
    <definedName name="lbla22" hidden="1">#REF!</definedName>
    <definedName name="lbla23" localSheetId="14" hidden="1">#REF!</definedName>
    <definedName name="lbla23" localSheetId="8" hidden="1">#REF!</definedName>
    <definedName name="lbla23" localSheetId="11" hidden="1">#REF!</definedName>
    <definedName name="lbla23" localSheetId="13" hidden="1">#REF!</definedName>
    <definedName name="lbla23" localSheetId="16" hidden="1">#REF!</definedName>
    <definedName name="lbla23" localSheetId="19" hidden="1">#REF!</definedName>
    <definedName name="lbla23" localSheetId="12" hidden="1">#REF!</definedName>
    <definedName name="lbla23" localSheetId="17" hidden="1">#REF!</definedName>
    <definedName name="lbla23" localSheetId="9" hidden="1">#REF!</definedName>
    <definedName name="lbla23" localSheetId="10" hidden="1">#REF!</definedName>
    <definedName name="lbla23" localSheetId="15" hidden="1">#REF!</definedName>
    <definedName name="lbla23" hidden="1">#REF!</definedName>
    <definedName name="lbla24" localSheetId="14" hidden="1">#REF!</definedName>
    <definedName name="lbla24" localSheetId="8" hidden="1">#REF!</definedName>
    <definedName name="lbla24" localSheetId="11" hidden="1">#REF!</definedName>
    <definedName name="lbla24" localSheetId="13" hidden="1">#REF!</definedName>
    <definedName name="lbla24" localSheetId="16" hidden="1">#REF!</definedName>
    <definedName name="lbla24" localSheetId="19" hidden="1">#REF!</definedName>
    <definedName name="lbla24" localSheetId="12" hidden="1">#REF!</definedName>
    <definedName name="lbla24" localSheetId="17" hidden="1">#REF!</definedName>
    <definedName name="lbla24" localSheetId="9" hidden="1">#REF!</definedName>
    <definedName name="lbla24" localSheetId="10" hidden="1">#REF!</definedName>
    <definedName name="lbla24" localSheetId="15" hidden="1">#REF!</definedName>
    <definedName name="lbla24" hidden="1">#REF!</definedName>
    <definedName name="lbla25" localSheetId="14" hidden="1">#REF!</definedName>
    <definedName name="lbla25" localSheetId="8" hidden="1">#REF!</definedName>
    <definedName name="lbla25" localSheetId="11" hidden="1">#REF!</definedName>
    <definedName name="lbla25" localSheetId="13" hidden="1">#REF!</definedName>
    <definedName name="lbla25" localSheetId="16" hidden="1">#REF!</definedName>
    <definedName name="lbla25" localSheetId="19" hidden="1">#REF!</definedName>
    <definedName name="lbla25" localSheetId="12" hidden="1">#REF!</definedName>
    <definedName name="lbla25" localSheetId="17" hidden="1">#REF!</definedName>
    <definedName name="lbla25" localSheetId="9" hidden="1">#REF!</definedName>
    <definedName name="lbla25" localSheetId="10" hidden="1">#REF!</definedName>
    <definedName name="lbla25" localSheetId="15" hidden="1">#REF!</definedName>
    <definedName name="lbla25" hidden="1">#REF!</definedName>
    <definedName name="lbla27" localSheetId="14" hidden="1">#REF!</definedName>
    <definedName name="lbla27" localSheetId="8" hidden="1">#REF!</definedName>
    <definedName name="lbla27" localSheetId="11" hidden="1">#REF!</definedName>
    <definedName name="lbla27" localSheetId="13" hidden="1">#REF!</definedName>
    <definedName name="lbla27" localSheetId="16" hidden="1">#REF!</definedName>
    <definedName name="lbla27" localSheetId="19" hidden="1">#REF!</definedName>
    <definedName name="lbla27" localSheetId="12" hidden="1">#REF!</definedName>
    <definedName name="lbla27" localSheetId="17" hidden="1">#REF!</definedName>
    <definedName name="lbla27" localSheetId="9" hidden="1">#REF!</definedName>
    <definedName name="lbla27" localSheetId="10" hidden="1">#REF!</definedName>
    <definedName name="lbla27" localSheetId="15" hidden="1">#REF!</definedName>
    <definedName name="lbla27" hidden="1">#REF!</definedName>
    <definedName name="lbla28" localSheetId="14" hidden="1">#REF!</definedName>
    <definedName name="lbla28" localSheetId="8" hidden="1">#REF!</definedName>
    <definedName name="lbla28" localSheetId="11" hidden="1">#REF!</definedName>
    <definedName name="lbla28" localSheetId="13" hidden="1">#REF!</definedName>
    <definedName name="lbla28" localSheetId="16" hidden="1">#REF!</definedName>
    <definedName name="lbla28" localSheetId="19" hidden="1">#REF!</definedName>
    <definedName name="lbla28" localSheetId="12" hidden="1">#REF!</definedName>
    <definedName name="lbla28" localSheetId="17" hidden="1">#REF!</definedName>
    <definedName name="lbla28" localSheetId="9" hidden="1">#REF!</definedName>
    <definedName name="lbla28" localSheetId="10" hidden="1">#REF!</definedName>
    <definedName name="lbla28" localSheetId="15" hidden="1">#REF!</definedName>
    <definedName name="lbla28" hidden="1">#REF!</definedName>
    <definedName name="LG" localSheetId="27" hidden="1">{#N/A,#N/A,FALSE,"Aging Summary";#N/A,#N/A,FALSE,"Ratio Analysis";#N/A,#N/A,FALSE,"Test 120 Day Accts";#N/A,#N/A,FALSE,"Tickmarks"}</definedName>
    <definedName name="LG" hidden="1">{#N/A,#N/A,FALSE,"Aging Summary";#N/A,#N/A,FALSE,"Ratio Analysis";#N/A,#N/A,FALSE,"Test 120 Day Accts";#N/A,#N/A,FALSE,"Tickmarks"}</definedName>
    <definedName name="LG_1" localSheetId="27" hidden="1">{#N/A,#N/A,FALSE,"Aging Summary";#N/A,#N/A,FALSE,"Ratio Analysis";#N/A,#N/A,FALSE,"Test 120 Day Accts";#N/A,#N/A,FALSE,"Tickmarks"}</definedName>
    <definedName name="LG_1" hidden="1">{#N/A,#N/A,FALSE,"Aging Summary";#N/A,#N/A,FALSE,"Ratio Analysis";#N/A,#N/A,FALSE,"Test 120 Day Accts";#N/A,#N/A,FALSE,"Tickmarks"}</definedName>
    <definedName name="LGE" localSheetId="27" hidden="1">{#N/A,#N/A,FALSE,"IR E CS 1997";#N/A,#N/A,FALSE,"PR ND";#N/A,#N/A,FALSE,"8191";#N/A,#N/A,FALSE,"8383";#N/A,#N/A,FALSE,"MP 1024";#N/A,#N/A,FALSE,"AD_EX_97";#N/A,#N/A,FALSE,"BD 97"}</definedName>
    <definedName name="LGE" hidden="1">{#N/A,#N/A,FALSE,"IR E CS 1997";#N/A,#N/A,FALSE,"PR ND";#N/A,#N/A,FALSE,"8191";#N/A,#N/A,FALSE,"8383";#N/A,#N/A,FALSE,"MP 1024";#N/A,#N/A,FALSE,"AD_EX_97";#N/A,#N/A,FALSE,"BD 97"}</definedName>
    <definedName name="LGE_1" localSheetId="27"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STA_NUM_CONTRATOS" localSheetId="14">#REF!</definedName>
    <definedName name="LISTA_NUM_CONTRATOS" localSheetId="8">#REF!</definedName>
    <definedName name="LISTA_NUM_CONTRATOS" localSheetId="11">#REF!</definedName>
    <definedName name="LISTA_NUM_CONTRATOS" localSheetId="13">#REF!</definedName>
    <definedName name="LISTA_NUM_CONTRATOS" localSheetId="16">#REF!</definedName>
    <definedName name="LISTA_NUM_CONTRATOS" localSheetId="19">#REF!</definedName>
    <definedName name="LISTA_NUM_CONTRATOS" localSheetId="12">#REF!</definedName>
    <definedName name="LISTA_NUM_CONTRATOS" localSheetId="17">#REF!</definedName>
    <definedName name="LISTA_NUM_CONTRATOS" localSheetId="9">#REF!</definedName>
    <definedName name="LISTA_NUM_CONTRATOS" localSheetId="10">#REF!</definedName>
    <definedName name="LISTA_NUM_CONTRATOS" localSheetId="15">#REF!</definedName>
    <definedName name="LISTA_NUM_CONTRATOS">#REF!</definedName>
    <definedName name="listasit" localSheetId="14">OFFSET(#REF!,0,IF(#REF!=#REF!,0,1),IF(#REF!=#REF!,1,6),1)</definedName>
    <definedName name="listasit" localSheetId="11">OFFSET(#REF!,0,IF(#REF!=#REF!,0,1),IF(#REF!=#REF!,1,6),1)</definedName>
    <definedName name="listasit" localSheetId="13">OFFSET(#REF!,0,IF(#REF!=#REF!,0,1),IF(#REF!=#REF!,1,6),1)</definedName>
    <definedName name="listasit" localSheetId="16">OFFSET(#REF!,0,IF(#REF!=#REF!,0,1),IF(#REF!=#REF!,1,6),1)</definedName>
    <definedName name="listasit" localSheetId="19">OFFSET(#REF!,0,IF(#REF!=#REF!,0,1),IF(#REF!=#REF!,1,6),1)</definedName>
    <definedName name="listasit" localSheetId="12">OFFSET(#REF!,0,IF(#REF!=#REF!,0,1),IF(#REF!=#REF!,1,6),1)</definedName>
    <definedName name="listasit" localSheetId="17">OFFSET(#REF!,0,IF(#REF!=#REF!,0,1),IF(#REF!=#REF!,1,6),1)</definedName>
    <definedName name="listasit" localSheetId="9">OFFSET(#REF!,0,IF(#REF!=#REF!,0,1),IF(#REF!=#REF!,1,6),1)</definedName>
    <definedName name="listasit" localSheetId="10">OFFSET(#REF!,0,IF(#REF!=#REF!,0,1),IF(#REF!=#REF!,1,6),1)</definedName>
    <definedName name="listasit" localSheetId="15">OFFSET(#REF!,0,IF(#REF!=#REF!,0,1),IF(#REF!=#REF!,1,6),1)</definedName>
    <definedName name="listasit">OFFSET(#REF!,0,IF(#REF!=#REF!,0,1),IF(#REF!=#REF!,1,6),1)</definedName>
    <definedName name="LIUHSDFKJG" hidden="1">1</definedName>
    <definedName name="LK" hidden="1">#REF!</definedName>
    <definedName name="LKTE" hidden="1">#REF!</definedName>
    <definedName name="Local" hidden="1">""</definedName>
    <definedName name="LP" localSheetId="14" hidden="1">#REF!</definedName>
    <definedName name="LP" localSheetId="11" hidden="1">#REF!</definedName>
    <definedName name="LP" localSheetId="13" hidden="1">#REF!</definedName>
    <definedName name="LP" localSheetId="16" hidden="1">#REF!</definedName>
    <definedName name="LP" localSheetId="19" hidden="1">#REF!</definedName>
    <definedName name="LP" localSheetId="12" hidden="1">#REF!</definedName>
    <definedName name="LP" localSheetId="17" hidden="1">#REF!</definedName>
    <definedName name="LP" localSheetId="9" hidden="1">#REF!</definedName>
    <definedName name="LP" localSheetId="10" hidden="1">#REF!</definedName>
    <definedName name="LP" localSheetId="15" hidden="1">#REF!</definedName>
    <definedName name="LP" hidden="1">#REF!</definedName>
    <definedName name="mao" localSheetId="14">#REF!</definedName>
    <definedName name="mao" localSheetId="11">#REF!</definedName>
    <definedName name="mao" localSheetId="13">#REF!</definedName>
    <definedName name="mao" localSheetId="16">#REF!</definedName>
    <definedName name="mao" localSheetId="19">#REF!</definedName>
    <definedName name="mao" localSheetId="12">#REF!</definedName>
    <definedName name="mao" localSheetId="17">#REF!</definedName>
    <definedName name="mao" localSheetId="9">#REF!</definedName>
    <definedName name="mao" localSheetId="10">#REF!</definedName>
    <definedName name="mao" localSheetId="15">#REF!</definedName>
    <definedName name="mao">#REF!</definedName>
    <definedName name="MAO_DE_OBRA">'MÃO DE OBRA'!$B$3:$E$413</definedName>
    <definedName name="MAT" localSheetId="14">#REF!</definedName>
    <definedName name="MAT" localSheetId="27">#REF!</definedName>
    <definedName name="MAT" localSheetId="11">#REF!</definedName>
    <definedName name="MAT" localSheetId="13">#REF!</definedName>
    <definedName name="MAT" localSheetId="16">#REF!</definedName>
    <definedName name="MAT" localSheetId="19">#REF!</definedName>
    <definedName name="MAT" localSheetId="12">#REF!</definedName>
    <definedName name="MAT" localSheetId="17">#REF!</definedName>
    <definedName name="MAT" localSheetId="9">#REF!</definedName>
    <definedName name="MAT" localSheetId="10">#REF!</definedName>
    <definedName name="MAT" localSheetId="15">#REF!</definedName>
    <definedName name="MAT">#REF!</definedName>
    <definedName name="mater" localSheetId="14">#REF!</definedName>
    <definedName name="mater" localSheetId="11">#REF!</definedName>
    <definedName name="mater" localSheetId="13">#REF!</definedName>
    <definedName name="mater" localSheetId="16">#REF!</definedName>
    <definedName name="mater" localSheetId="19">#REF!</definedName>
    <definedName name="mater" localSheetId="12">#REF!</definedName>
    <definedName name="mater" localSheetId="17">#REF!</definedName>
    <definedName name="mater" localSheetId="9">#REF!</definedName>
    <definedName name="mater" localSheetId="10">#REF!</definedName>
    <definedName name="mater" localSheetId="15">#REF!</definedName>
    <definedName name="mater">#REF!</definedName>
    <definedName name="Max" localSheetId="14" hidden="1">COUNTIF(#REF!,"&lt;&gt;0")+3</definedName>
    <definedName name="Max" localSheetId="11" hidden="1">COUNTIF(#REF!,"&lt;&gt;0")+3</definedName>
    <definedName name="Max" localSheetId="13" hidden="1">COUNTIF(#REF!,"&lt;&gt;0")+3</definedName>
    <definedName name="Max" localSheetId="16" hidden="1">COUNTIF(#REF!,"&lt;&gt;0")+3</definedName>
    <definedName name="Max" localSheetId="19" hidden="1">COUNTIF(#REF!,"&lt;&gt;0")+3</definedName>
    <definedName name="Max" localSheetId="12" hidden="1">COUNTIF(#REF!,"&lt;&gt;0")+3</definedName>
    <definedName name="Max" localSheetId="17" hidden="1">COUNTIF(#REF!,"&lt;&gt;0")+3</definedName>
    <definedName name="Max" localSheetId="9" hidden="1">COUNTIF(#REF!,"&lt;&gt;0")+3</definedName>
    <definedName name="Max" localSheetId="10" hidden="1">COUNTIF(#REF!,"&lt;&gt;0")+3</definedName>
    <definedName name="Max" localSheetId="15" hidden="1">COUNTIF(#REF!,"&lt;&gt;0")+3</definedName>
    <definedName name="Max" hidden="1">COUNTIF(#REF!,"&lt;&gt;0")+3</definedName>
    <definedName name="mcm" localSheetId="27" hidden="1">{"Pèrdues i Guanys analític.Català",#N/A,FALSE,"Català";"Pèrdues i G. analític.castellà",#N/A,FALSE,"Castellà"}</definedName>
    <definedName name="mcm" hidden="1">{"Pèrdues i Guanys analític.Català",#N/A,FALSE,"Català";"Pèrdues i G. analític.castellà",#N/A,FALSE,"Castellà"}</definedName>
    <definedName name="MENSALISTA" localSheetId="27">#REF!</definedName>
    <definedName name="MENSALISTA">ENCARGOS!$H$10</definedName>
    <definedName name="Meses">#REF!,#REF!,#REF!,#REF!,#REF!,#REF!,#REF!,#REF!,#REF!,#REF!,#REF!,#REF!</definedName>
    <definedName name="MEWarning" hidden="1">1</definedName>
    <definedName name="MNB" localSheetId="14">#REF!</definedName>
    <definedName name="MNB" localSheetId="11">#REF!</definedName>
    <definedName name="MNB" localSheetId="13">#REF!</definedName>
    <definedName name="MNB" localSheetId="16">#REF!</definedName>
    <definedName name="MNB" localSheetId="19">#REF!</definedName>
    <definedName name="MNB" localSheetId="12">#REF!</definedName>
    <definedName name="MNB" localSheetId="17">#REF!</definedName>
    <definedName name="MNB" localSheetId="9">#REF!</definedName>
    <definedName name="MNB" localSheetId="10">#REF!</definedName>
    <definedName name="MNB" localSheetId="15">#REF!</definedName>
    <definedName name="MNB">#REF!</definedName>
    <definedName name="MO" localSheetId="14" hidden="1">#REF!</definedName>
    <definedName name="MO" localSheetId="11" hidden="1">#REF!</definedName>
    <definedName name="MO" localSheetId="13" hidden="1">#REF!</definedName>
    <definedName name="MO" localSheetId="16" hidden="1">#REF!</definedName>
    <definedName name="MO" localSheetId="19" hidden="1">#REF!</definedName>
    <definedName name="MO" localSheetId="12" hidden="1">#REF!</definedName>
    <definedName name="MO" localSheetId="17" hidden="1">#REF!</definedName>
    <definedName name="MO" localSheetId="9" hidden="1">#REF!</definedName>
    <definedName name="MO" localSheetId="10" hidden="1">#REF!</definedName>
    <definedName name="MO" localSheetId="15" hidden="1">#REF!</definedName>
    <definedName name="MO" hidden="1">#REF!</definedName>
    <definedName name="Mob" localSheetId="14" hidden="1">#REF!</definedName>
    <definedName name="Mob" localSheetId="11" hidden="1">#REF!</definedName>
    <definedName name="Mob" localSheetId="13" hidden="1">#REF!</definedName>
    <definedName name="Mob" localSheetId="16" hidden="1">#REF!</definedName>
    <definedName name="Mob" localSheetId="19" hidden="1">#REF!</definedName>
    <definedName name="Mob" localSheetId="12" hidden="1">#REF!</definedName>
    <definedName name="Mob" localSheetId="17" hidden="1">#REF!</definedName>
    <definedName name="Mob" localSheetId="9" hidden="1">#REF!</definedName>
    <definedName name="Mob" localSheetId="10" hidden="1">#REF!</definedName>
    <definedName name="Mob" localSheetId="15" hidden="1">#REF!</definedName>
    <definedName name="Mob" hidden="1">#REF!</definedName>
    <definedName name="MP" localSheetId="14" hidden="1">#REF!</definedName>
    <definedName name="MP" localSheetId="11" hidden="1">#REF!</definedName>
    <definedName name="MP" localSheetId="13" hidden="1">#REF!</definedName>
    <definedName name="MP" localSheetId="16" hidden="1">#REF!</definedName>
    <definedName name="MP" localSheetId="19" hidden="1">#REF!</definedName>
    <definedName name="MP" localSheetId="12" hidden="1">#REF!</definedName>
    <definedName name="MP" localSheetId="17" hidden="1">#REF!</definedName>
    <definedName name="MP" localSheetId="9" hidden="1">#REF!</definedName>
    <definedName name="MP" localSheetId="10" hidden="1">#REF!</definedName>
    <definedName name="MP" localSheetId="15" hidden="1">#REF!</definedName>
    <definedName name="MP" hidden="1">#REF!</definedName>
    <definedName name="mudança" localSheetId="14" hidden="1">#REF!</definedName>
    <definedName name="mudança" localSheetId="11" hidden="1">#REF!</definedName>
    <definedName name="mudança" localSheetId="13" hidden="1">#REF!</definedName>
    <definedName name="mudança" localSheetId="16" hidden="1">#REF!</definedName>
    <definedName name="mudança" localSheetId="19" hidden="1">#REF!</definedName>
    <definedName name="mudança" localSheetId="12" hidden="1">#REF!</definedName>
    <definedName name="mudança" localSheetId="17" hidden="1">#REF!</definedName>
    <definedName name="mudança" localSheetId="9" hidden="1">#REF!</definedName>
    <definedName name="mudança" localSheetId="10" hidden="1">#REF!</definedName>
    <definedName name="mudança" localSheetId="15" hidden="1">#REF!</definedName>
    <definedName name="mudança" hidden="1">#REF!</definedName>
    <definedName name="NB" localSheetId="14" hidden="1">#REF!</definedName>
    <definedName name="NB" localSheetId="11" hidden="1">#REF!</definedName>
    <definedName name="NB" localSheetId="13" hidden="1">#REF!</definedName>
    <definedName name="NB" localSheetId="16" hidden="1">#REF!</definedName>
    <definedName name="NB" localSheetId="19" hidden="1">#REF!</definedName>
    <definedName name="NB" localSheetId="12" hidden="1">#REF!</definedName>
    <definedName name="NB" localSheetId="17" hidden="1">#REF!</definedName>
    <definedName name="NB" localSheetId="9" hidden="1">#REF!</definedName>
    <definedName name="NB" localSheetId="10" hidden="1">#REF!</definedName>
    <definedName name="NB" localSheetId="15" hidden="1">#REF!</definedName>
    <definedName name="NB" hidden="1">#REF!</definedName>
    <definedName name="NBV" localSheetId="14">#REF!</definedName>
    <definedName name="NBV" localSheetId="11">#REF!</definedName>
    <definedName name="NBV" localSheetId="13">#REF!</definedName>
    <definedName name="NBV" localSheetId="16">#REF!</definedName>
    <definedName name="NBV" localSheetId="19">#REF!</definedName>
    <definedName name="NBV" localSheetId="12">#REF!</definedName>
    <definedName name="NBV" localSheetId="17">#REF!</definedName>
    <definedName name="NBV" localSheetId="9">#REF!</definedName>
    <definedName name="NBV" localSheetId="10">#REF!</definedName>
    <definedName name="NBV" localSheetId="15">#REF!</definedName>
    <definedName name="NBV">#REF!</definedName>
    <definedName name="NEW" localSheetId="27" hidden="1">{#N/A,#N/A,FALSE,"Aging Summary";#N/A,#N/A,FALSE,"Ratio Analysis";#N/A,#N/A,FALSE,"Test 120 Day Accts";#N/A,#N/A,FALSE,"Tickmarks"}</definedName>
    <definedName name="NEW" hidden="1">{#N/A,#N/A,FALSE,"Aging Summary";#N/A,#N/A,FALSE,"Ratio Analysis";#N/A,#N/A,FALSE,"Test 120 Day Accts";#N/A,#N/A,FALSE,"Tickmarks"}</definedName>
    <definedName name="NEW_1" localSheetId="27" hidden="1">{#N/A,#N/A,FALSE,"Aging Summary";#N/A,#N/A,FALSE,"Ratio Analysis";#N/A,#N/A,FALSE,"Test 120 Day Accts";#N/A,#N/A,FALSE,"Tickmarks"}</definedName>
    <definedName name="NEW_1" hidden="1">{#N/A,#N/A,FALSE,"Aging Summary";#N/A,#N/A,FALSE,"Ratio Analysis";#N/A,#N/A,FALSE,"Test 120 Day Accts";#N/A,#N/A,FALSE,"Tickmarks"}</definedName>
    <definedName name="NLEq" hidden="1">4</definedName>
    <definedName name="NLMo" hidden="1">6</definedName>
    <definedName name="NLMp" hidden="1">5</definedName>
    <definedName name="NLTr" hidden="1">3</definedName>
    <definedName name="NNN" localSheetId="27" hidden="1">{#N/A,#N/A,FALSE,"Aging Summary";#N/A,#N/A,FALSE,"Ratio Analysis";#N/A,#N/A,FALSE,"Test 120 Day Accts";#N/A,#N/A,FALSE,"Tickmarks"}</definedName>
    <definedName name="NNN" hidden="1">{#N/A,#N/A,FALSE,"Aging Summary";#N/A,#N/A,FALSE,"Ratio Analysis";#N/A,#N/A,FALSE,"Test 120 Day Accts";#N/A,#N/A,FALSE,"Tickmarks"}</definedName>
    <definedName name="NumofGrpAccts" hidden="1">2</definedName>
    <definedName name="nvnvnvnv" localSheetId="27" hidden="1">{#N/A,#N/A,FALSE,"Aging Summary";#N/A,#N/A,FALSE,"Ratio Analysis";#N/A,#N/A,FALSE,"Test 120 Day Accts";#N/A,#N/A,FALSE,"Tickmarks"}</definedName>
    <definedName name="nvnvnvnv" hidden="1">{#N/A,#N/A,FALSE,"Aging Summary";#N/A,#N/A,FALSE,"Ratio Analysis";#N/A,#N/A,FALSE,"Test 120 Day Accts";#N/A,#N/A,FALSE,"Tickmarks"}</definedName>
    <definedName name="nvnvnvnv_1" localSheetId="27" hidden="1">{#N/A,#N/A,FALSE,"Aging Summary";#N/A,#N/A,FALSE,"Ratio Analysis";#N/A,#N/A,FALSE,"Test 120 Day Accts";#N/A,#N/A,FALSE,"Tickmarks"}</definedName>
    <definedName name="nvnvnvnv_1" hidden="1">{#N/A,#N/A,FALSE,"Aging Summary";#N/A,#N/A,FALSE,"Ratio Analysis";#N/A,#N/A,FALSE,"Test 120 Day Accts";#N/A,#N/A,FALSE,"Tickmarks"}</definedName>
    <definedName name="Obra" hidden="1">""</definedName>
    <definedName name="OIJSDFI" localSheetId="14" hidden="1">#REF!</definedName>
    <definedName name="OIJSDFI" localSheetId="11" hidden="1">#REF!</definedName>
    <definedName name="OIJSDFI" localSheetId="13" hidden="1">#REF!</definedName>
    <definedName name="OIJSDFI" localSheetId="16" hidden="1">#REF!</definedName>
    <definedName name="OIJSDFI" localSheetId="19" hidden="1">#REF!</definedName>
    <definedName name="OIJSDFI" localSheetId="12" hidden="1">#REF!</definedName>
    <definedName name="OIJSDFI" localSheetId="17" hidden="1">#REF!</definedName>
    <definedName name="OIJSDFI" localSheetId="9" hidden="1">#REF!</definedName>
    <definedName name="OIJSDFI" localSheetId="10" hidden="1">#REF!</definedName>
    <definedName name="OIJSDFI" localSheetId="15" hidden="1">#REF!</definedName>
    <definedName name="OIJSDFI" hidden="1">#REF!</definedName>
    <definedName name="OnOff" hidden="1">"ON"</definedName>
    <definedName name="oo" localSheetId="14" hidden="1">#REF!</definedName>
    <definedName name="oo" localSheetId="11" hidden="1">#REF!</definedName>
    <definedName name="oo" localSheetId="13" hidden="1">#REF!</definedName>
    <definedName name="oo" localSheetId="16" hidden="1">#REF!</definedName>
    <definedName name="oo" localSheetId="19" hidden="1">#REF!</definedName>
    <definedName name="oo" localSheetId="12" hidden="1">#REF!</definedName>
    <definedName name="oo" localSheetId="17" hidden="1">#REF!</definedName>
    <definedName name="oo" localSheetId="9" hidden="1">#REF!</definedName>
    <definedName name="oo" localSheetId="10" hidden="1">#REF!</definedName>
    <definedName name="oo" localSheetId="15" hidden="1">#REF!</definedName>
    <definedName name="oo" hidden="1">#REF!</definedName>
    <definedName name="Orçamento">#REF!</definedName>
    <definedName name="orçamrest" localSheetId="27" hidden="1">{#N/A,#N/A,TRUE,"Serviços"}</definedName>
    <definedName name="orçamrest" hidden="1">{#N/A,#N/A,TRUE,"Serviços"}</definedName>
    <definedName name="orçamrestt" localSheetId="27" hidden="1">{#N/A,#N/A,TRUE,"Serviços"}</definedName>
    <definedName name="orçamrestt" hidden="1">{#N/A,#N/A,TRUE,"Serviços"}</definedName>
    <definedName name="Ordem" localSheetId="14" hidden="1">#REF!</definedName>
    <definedName name="Ordem" localSheetId="11" hidden="1">#REF!</definedName>
    <definedName name="Ordem" localSheetId="13" hidden="1">#REF!</definedName>
    <definedName name="Ordem" localSheetId="16" hidden="1">#REF!</definedName>
    <definedName name="Ordem" localSheetId="19" hidden="1">#REF!</definedName>
    <definedName name="Ordem" localSheetId="12" hidden="1">#REF!</definedName>
    <definedName name="Ordem" localSheetId="17" hidden="1">#REF!</definedName>
    <definedName name="Ordem" localSheetId="9" hidden="1">#REF!</definedName>
    <definedName name="Ordem" localSheetId="10" hidden="1">#REF!</definedName>
    <definedName name="Ordem" localSheetId="15" hidden="1">#REF!</definedName>
    <definedName name="Ordem" hidden="1">#REF!</definedName>
    <definedName name="Origem" localSheetId="14" hidden="1">#REF!</definedName>
    <definedName name="Origem" localSheetId="11" hidden="1">#REF!</definedName>
    <definedName name="Origem" localSheetId="13" hidden="1">#REF!</definedName>
    <definedName name="Origem" localSheetId="16" hidden="1">#REF!</definedName>
    <definedName name="Origem" localSheetId="19" hidden="1">#REF!</definedName>
    <definedName name="Origem" localSheetId="12" hidden="1">#REF!</definedName>
    <definedName name="Origem" localSheetId="17" hidden="1">#REF!</definedName>
    <definedName name="Origem" localSheetId="9" hidden="1">#REF!</definedName>
    <definedName name="Origem" localSheetId="10" hidden="1">#REF!</definedName>
    <definedName name="Origem" localSheetId="15" hidden="1">#REF!</definedName>
    <definedName name="Origem" hidden="1">#REF!</definedName>
    <definedName name="P.1" localSheetId="14">#REF!</definedName>
    <definedName name="P.1" localSheetId="11">#REF!</definedName>
    <definedName name="P.1" localSheetId="13">#REF!</definedName>
    <definedName name="P.1" localSheetId="16">#REF!</definedName>
    <definedName name="P.1" localSheetId="19">#REF!</definedName>
    <definedName name="P.1" localSheetId="12">#REF!</definedName>
    <definedName name="P.1" localSheetId="17">#REF!</definedName>
    <definedName name="P.1" localSheetId="9">#REF!</definedName>
    <definedName name="P.1" localSheetId="10">#REF!</definedName>
    <definedName name="P.1" localSheetId="15">#REF!</definedName>
    <definedName name="P.1">#REF!</definedName>
    <definedName name="P.10" localSheetId="14">#REF!</definedName>
    <definedName name="P.10" localSheetId="11">#REF!</definedName>
    <definedName name="P.10" localSheetId="13">#REF!</definedName>
    <definedName name="P.10" localSheetId="16">#REF!</definedName>
    <definedName name="P.10" localSheetId="19">#REF!</definedName>
    <definedName name="P.10" localSheetId="12">#REF!</definedName>
    <definedName name="P.10" localSheetId="17">#REF!</definedName>
    <definedName name="P.10" localSheetId="9">#REF!</definedName>
    <definedName name="P.10" localSheetId="10">#REF!</definedName>
    <definedName name="P.10" localSheetId="15">#REF!</definedName>
    <definedName name="P.10">#REF!</definedName>
    <definedName name="P.11" localSheetId="14">#REF!</definedName>
    <definedName name="P.11" localSheetId="11">#REF!</definedName>
    <definedName name="P.11" localSheetId="13">#REF!</definedName>
    <definedName name="P.11" localSheetId="16">#REF!</definedName>
    <definedName name="P.11" localSheetId="19">#REF!</definedName>
    <definedName name="P.11" localSheetId="12">#REF!</definedName>
    <definedName name="P.11" localSheetId="17">#REF!</definedName>
    <definedName name="P.11" localSheetId="9">#REF!</definedName>
    <definedName name="P.11" localSheetId="10">#REF!</definedName>
    <definedName name="P.11" localSheetId="15">#REF!</definedName>
    <definedName name="P.11">#REF!</definedName>
    <definedName name="P.12" localSheetId="14">#REF!</definedName>
    <definedName name="P.12" localSheetId="11">#REF!</definedName>
    <definedName name="P.12" localSheetId="13">#REF!</definedName>
    <definedName name="P.12" localSheetId="16">#REF!</definedName>
    <definedName name="P.12" localSheetId="19">#REF!</definedName>
    <definedName name="P.12" localSheetId="12">#REF!</definedName>
    <definedName name="P.12" localSheetId="17">#REF!</definedName>
    <definedName name="P.12" localSheetId="9">#REF!</definedName>
    <definedName name="P.12" localSheetId="10">#REF!</definedName>
    <definedName name="P.12" localSheetId="15">#REF!</definedName>
    <definedName name="P.12">#REF!</definedName>
    <definedName name="P.13" localSheetId="14">#REF!</definedName>
    <definedName name="P.13" localSheetId="11">#REF!</definedName>
    <definedName name="P.13" localSheetId="13">#REF!</definedName>
    <definedName name="P.13" localSheetId="16">#REF!</definedName>
    <definedName name="P.13" localSheetId="19">#REF!</definedName>
    <definedName name="P.13" localSheetId="12">#REF!</definedName>
    <definedName name="P.13" localSheetId="17">#REF!</definedName>
    <definedName name="P.13" localSheetId="9">#REF!</definedName>
    <definedName name="P.13" localSheetId="10">#REF!</definedName>
    <definedName name="P.13" localSheetId="15">#REF!</definedName>
    <definedName name="P.13">#REF!</definedName>
    <definedName name="P.14" localSheetId="14">#REF!</definedName>
    <definedName name="P.14" localSheetId="11">#REF!</definedName>
    <definedName name="P.14" localSheetId="13">#REF!</definedName>
    <definedName name="P.14" localSheetId="16">#REF!</definedName>
    <definedName name="P.14" localSheetId="19">#REF!</definedName>
    <definedName name="P.14" localSheetId="12">#REF!</definedName>
    <definedName name="P.14" localSheetId="17">#REF!</definedName>
    <definedName name="P.14" localSheetId="9">#REF!</definedName>
    <definedName name="P.14" localSheetId="10">#REF!</definedName>
    <definedName name="P.14" localSheetId="15">#REF!</definedName>
    <definedName name="P.14">#REF!</definedName>
    <definedName name="P.15" localSheetId="14">#REF!</definedName>
    <definedName name="P.15" localSheetId="11">#REF!</definedName>
    <definedName name="P.15" localSheetId="13">#REF!</definedName>
    <definedName name="P.15" localSheetId="16">#REF!</definedName>
    <definedName name="P.15" localSheetId="19">#REF!</definedName>
    <definedName name="P.15" localSheetId="12">#REF!</definedName>
    <definedName name="P.15" localSheetId="17">#REF!</definedName>
    <definedName name="P.15" localSheetId="9">#REF!</definedName>
    <definedName name="P.15" localSheetId="10">#REF!</definedName>
    <definedName name="P.15" localSheetId="15">#REF!</definedName>
    <definedName name="P.15">#REF!</definedName>
    <definedName name="P.2" localSheetId="14">#REF!</definedName>
    <definedName name="P.2" localSheetId="11">#REF!</definedName>
    <definedName name="P.2" localSheetId="13">#REF!</definedName>
    <definedName name="P.2" localSheetId="16">#REF!</definedName>
    <definedName name="P.2" localSheetId="19">#REF!</definedName>
    <definedName name="P.2" localSheetId="12">#REF!</definedName>
    <definedName name="P.2" localSheetId="17">#REF!</definedName>
    <definedName name="P.2" localSheetId="9">#REF!</definedName>
    <definedName name="P.2" localSheetId="10">#REF!</definedName>
    <definedName name="P.2" localSheetId="15">#REF!</definedName>
    <definedName name="P.2">#REF!</definedName>
    <definedName name="P.3" localSheetId="14">#REF!</definedName>
    <definedName name="P.3" localSheetId="11">#REF!</definedName>
    <definedName name="P.3" localSheetId="13">#REF!</definedName>
    <definedName name="P.3" localSheetId="16">#REF!</definedName>
    <definedName name="P.3" localSheetId="19">#REF!</definedName>
    <definedName name="P.3" localSheetId="12">#REF!</definedName>
    <definedName name="P.3" localSheetId="17">#REF!</definedName>
    <definedName name="P.3" localSheetId="9">#REF!</definedName>
    <definedName name="P.3" localSheetId="10">#REF!</definedName>
    <definedName name="P.3" localSheetId="15">#REF!</definedName>
    <definedName name="P.3">#REF!</definedName>
    <definedName name="P.4" localSheetId="14">#REF!</definedName>
    <definedName name="P.4" localSheetId="11">#REF!</definedName>
    <definedName name="P.4" localSheetId="13">#REF!</definedName>
    <definedName name="P.4" localSheetId="16">#REF!</definedName>
    <definedName name="P.4" localSheetId="19">#REF!</definedName>
    <definedName name="P.4" localSheetId="12">#REF!</definedName>
    <definedName name="P.4" localSheetId="17">#REF!</definedName>
    <definedName name="P.4" localSheetId="9">#REF!</definedName>
    <definedName name="P.4" localSheetId="10">#REF!</definedName>
    <definedName name="P.4" localSheetId="15">#REF!</definedName>
    <definedName name="P.4">#REF!</definedName>
    <definedName name="P.5" localSheetId="14">#REF!</definedName>
    <definedName name="P.5" localSheetId="11">#REF!</definedName>
    <definedName name="P.5" localSheetId="13">#REF!</definedName>
    <definedName name="P.5" localSheetId="16">#REF!</definedName>
    <definedName name="P.5" localSheetId="19">#REF!</definedName>
    <definedName name="P.5" localSheetId="12">#REF!</definedName>
    <definedName name="P.5" localSheetId="17">#REF!</definedName>
    <definedName name="P.5" localSheetId="9">#REF!</definedName>
    <definedName name="P.5" localSheetId="10">#REF!</definedName>
    <definedName name="P.5" localSheetId="15">#REF!</definedName>
    <definedName name="P.5">#REF!</definedName>
    <definedName name="P.6" localSheetId="14">#REF!</definedName>
    <definedName name="P.6" localSheetId="11">#REF!</definedName>
    <definedName name="P.6" localSheetId="13">#REF!</definedName>
    <definedName name="P.6" localSheetId="16">#REF!</definedName>
    <definedName name="P.6" localSheetId="19">#REF!</definedName>
    <definedName name="P.6" localSheetId="12">#REF!</definedName>
    <definedName name="P.6" localSheetId="17">#REF!</definedName>
    <definedName name="P.6" localSheetId="9">#REF!</definedName>
    <definedName name="P.6" localSheetId="10">#REF!</definedName>
    <definedName name="P.6" localSheetId="15">#REF!</definedName>
    <definedName name="P.6">#REF!</definedName>
    <definedName name="P.7" localSheetId="14">#REF!</definedName>
    <definedName name="P.7" localSheetId="11">#REF!</definedName>
    <definedName name="P.7" localSheetId="13">#REF!</definedName>
    <definedName name="P.7" localSheetId="16">#REF!</definedName>
    <definedName name="P.7" localSheetId="19">#REF!</definedName>
    <definedName name="P.7" localSheetId="12">#REF!</definedName>
    <definedName name="P.7" localSheetId="17">#REF!</definedName>
    <definedName name="P.7" localSheetId="9">#REF!</definedName>
    <definedName name="P.7" localSheetId="10">#REF!</definedName>
    <definedName name="P.7" localSheetId="15">#REF!</definedName>
    <definedName name="P.7">#REF!</definedName>
    <definedName name="P.8" localSheetId="14">#REF!</definedName>
    <definedName name="P.8" localSheetId="11">#REF!</definedName>
    <definedName name="P.8" localSheetId="13">#REF!</definedName>
    <definedName name="P.8" localSheetId="16">#REF!</definedName>
    <definedName name="P.8" localSheetId="19">#REF!</definedName>
    <definedName name="P.8" localSheetId="12">#REF!</definedName>
    <definedName name="P.8" localSheetId="17">#REF!</definedName>
    <definedName name="P.8" localSheetId="9">#REF!</definedName>
    <definedName name="P.8" localSheetId="10">#REF!</definedName>
    <definedName name="P.8" localSheetId="15">#REF!</definedName>
    <definedName name="P.8">#REF!</definedName>
    <definedName name="P.9" localSheetId="14">#REF!</definedName>
    <definedName name="P.9" localSheetId="11">#REF!</definedName>
    <definedName name="P.9" localSheetId="13">#REF!</definedName>
    <definedName name="P.9" localSheetId="16">#REF!</definedName>
    <definedName name="P.9" localSheetId="19">#REF!</definedName>
    <definedName name="P.9" localSheetId="12">#REF!</definedName>
    <definedName name="P.9" localSheetId="17">#REF!</definedName>
    <definedName name="P.9" localSheetId="9">#REF!</definedName>
    <definedName name="P.9" localSheetId="10">#REF!</definedName>
    <definedName name="P.9" localSheetId="15">#REF!</definedName>
    <definedName name="P.9">#REF!</definedName>
    <definedName name="parametro" localSheetId="27" hidden="1">{#N/A,#N/A,FALSE,"IR E CS 1997";#N/A,#N/A,FALSE,"PR ND";#N/A,#N/A,FALSE,"8191";#N/A,#N/A,FALSE,"8383";#N/A,#N/A,FALSE,"MP 1024";#N/A,#N/A,FALSE,"AD_EX_97";#N/A,#N/A,FALSE,"BD 97"}</definedName>
    <definedName name="parametro" hidden="1">{#N/A,#N/A,FALSE,"IR E CS 1997";#N/A,#N/A,FALSE,"PR ND";#N/A,#N/A,FALSE,"8191";#N/A,#N/A,FALSE,"8383";#N/A,#N/A,FALSE,"MP 1024";#N/A,#N/A,FALSE,"AD_EX_97";#N/A,#N/A,FALSE,"BD 97"}</definedName>
    <definedName name="parametro_1" localSheetId="27"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localSheetId="27" hidden="1">{#N/A,#N/A,TRUE,"BD 97";#N/A,#N/A,TRUE,"IR E CS 1997";#N/A,#N/A,TRUE,"CONTINGÊNCIAS";#N/A,#N/A,TRUE,"AD_EX_97";#N/A,#N/A,TRUE,"PR ND";#N/A,#N/A,TRUE,"8191";#N/A,#N/A,TRUE,"8383";#N/A,#N/A,TRUE,"MP 1024"}</definedName>
    <definedName name="paranetro" hidden="1">{#N/A,#N/A,TRUE,"BD 97";#N/A,#N/A,TRUE,"IR E CS 1997";#N/A,#N/A,TRUE,"CONTINGÊNCIAS";#N/A,#N/A,TRUE,"AD_EX_97";#N/A,#N/A,TRUE,"PR ND";#N/A,#N/A,TRUE,"8191";#N/A,#N/A,TRUE,"8383";#N/A,#N/A,TRUE,"MP 1024"}</definedName>
    <definedName name="paranetro_1" localSheetId="27"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te1a." localSheetId="27" hidden="1">{"PARTE1",#N/A,FALSE,"Plan1"}</definedName>
    <definedName name="Parte1a." hidden="1">{"PARTE1",#N/A,FALSE,"Plan1"}</definedName>
    <definedName name="Parte1a._1" localSheetId="27" hidden="1">{"PARTE1",#N/A,FALSE,"Plan1"}</definedName>
    <definedName name="Parte1a._1" hidden="1">{"PARTE1",#N/A,FALSE,"Plan1"}</definedName>
    <definedName name="Parte2" localSheetId="27" hidden="1">{"PARTE1",#N/A,FALSE,"Plan1"}</definedName>
    <definedName name="Parte2" hidden="1">{"PARTE1",#N/A,FALSE,"Plan1"}</definedName>
    <definedName name="Parte2_1" localSheetId="27" hidden="1">{"PARTE1",#N/A,FALSE,"Plan1"}</definedName>
    <definedName name="Parte2_1" hidden="1">{"PARTE1",#N/A,FALSE,"Plan1"}</definedName>
    <definedName name="PARTE3" localSheetId="27" hidden="1">{"PARTE1",#N/A,FALSE,"Plan1"}</definedName>
    <definedName name="PARTE3" hidden="1">{"PARTE1",#N/A,FALSE,"Plan1"}</definedName>
    <definedName name="PARTE3_1" localSheetId="27" hidden="1">{"PARTE1",#N/A,FALSE,"Plan1"}</definedName>
    <definedName name="PARTE3_1" hidden="1">{"PARTE1",#N/A,FALSE,"Plan1"}</definedName>
    <definedName name="PassaExtenso">NA()</definedName>
    <definedName name="PASTA" localSheetId="14" hidden="1">#REF!</definedName>
    <definedName name="PASTA" localSheetId="11" hidden="1">#REF!</definedName>
    <definedName name="PASTA" localSheetId="13" hidden="1">#REF!</definedName>
    <definedName name="PASTA" localSheetId="16" hidden="1">#REF!</definedName>
    <definedName name="PASTA" localSheetId="19" hidden="1">#REF!</definedName>
    <definedName name="PASTA" localSheetId="12" hidden="1">#REF!</definedName>
    <definedName name="PASTA" localSheetId="17" hidden="1">#REF!</definedName>
    <definedName name="PASTA" localSheetId="9" hidden="1">#REF!</definedName>
    <definedName name="PASTA" localSheetId="10" hidden="1">#REF!</definedName>
    <definedName name="PASTA" localSheetId="15" hidden="1">#REF!</definedName>
    <definedName name="PASTA" hidden="1">#REF!</definedName>
    <definedName name="PDF" localSheetId="14" hidden="1">#REF!</definedName>
    <definedName name="PDF" localSheetId="11" hidden="1">#REF!</definedName>
    <definedName name="PDF" localSheetId="13" hidden="1">#REF!</definedName>
    <definedName name="PDF" localSheetId="16" hidden="1">#REF!</definedName>
    <definedName name="PDF" localSheetId="19" hidden="1">#REF!</definedName>
    <definedName name="PDF" localSheetId="12" hidden="1">#REF!</definedName>
    <definedName name="PDF" localSheetId="17" hidden="1">#REF!</definedName>
    <definedName name="PDF" localSheetId="9" hidden="1">#REF!</definedName>
    <definedName name="PDF" localSheetId="10" hidden="1">#REF!</definedName>
    <definedName name="PDF" localSheetId="15" hidden="1">#REF!</definedName>
    <definedName name="PDF" hidden="1">#REF!</definedName>
    <definedName name="PISTA" localSheetId="27" hidden="1">{#N/A,#N/A,TRUE,"Serviços"}</definedName>
    <definedName name="PISTA" hidden="1">{#N/A,#N/A,TRUE,"Serviços"}</definedName>
    <definedName name="pl" localSheetId="14">#REF!</definedName>
    <definedName name="pl" localSheetId="8">#REF!</definedName>
    <definedName name="pl" localSheetId="11">#REF!</definedName>
    <definedName name="pl" localSheetId="13">#REF!</definedName>
    <definedName name="pl" localSheetId="16">#REF!</definedName>
    <definedName name="pl" localSheetId="19">#REF!</definedName>
    <definedName name="pl" localSheetId="12">#REF!</definedName>
    <definedName name="pl" localSheetId="17">#REF!</definedName>
    <definedName name="pl" localSheetId="9">#REF!</definedName>
    <definedName name="pl" localSheetId="10">#REF!</definedName>
    <definedName name="pl" localSheetId="15">#REF!</definedName>
    <definedName name="pl">#REF!</definedName>
    <definedName name="Plan1" localSheetId="14" hidden="1">#REF!</definedName>
    <definedName name="Plan1" localSheetId="11" hidden="1">#REF!</definedName>
    <definedName name="Plan1" localSheetId="13" hidden="1">#REF!</definedName>
    <definedName name="Plan1" localSheetId="16" hidden="1">#REF!</definedName>
    <definedName name="Plan1" localSheetId="19" hidden="1">#REF!</definedName>
    <definedName name="Plan1" localSheetId="12" hidden="1">#REF!</definedName>
    <definedName name="Plan1" localSheetId="17" hidden="1">#REF!</definedName>
    <definedName name="Plan1" localSheetId="9" hidden="1">#REF!</definedName>
    <definedName name="Plan1" localSheetId="10" hidden="1">#REF!</definedName>
    <definedName name="Plan1" localSheetId="15" hidden="1">#REF!</definedName>
    <definedName name="Plan1" hidden="1">#REF!</definedName>
    <definedName name="PLANILAHA" localSheetId="27" hidden="1">{"PARTE1",#N/A,FALSE,"Plan1"}</definedName>
    <definedName name="PLANILAHA" hidden="1">{"PARTE1",#N/A,FALSE,"Plan1"}</definedName>
    <definedName name="planilha" localSheetId="14">#REF!</definedName>
    <definedName name="planilha" localSheetId="8">#REF!</definedName>
    <definedName name="planilha" localSheetId="11">#REF!</definedName>
    <definedName name="planilha" localSheetId="13">#REF!</definedName>
    <definedName name="planilha" localSheetId="16">#REF!</definedName>
    <definedName name="planilha" localSheetId="19">#REF!</definedName>
    <definedName name="planilha" localSheetId="12">#REF!</definedName>
    <definedName name="planilha" localSheetId="17">#REF!</definedName>
    <definedName name="planilha" localSheetId="9">#REF!</definedName>
    <definedName name="planilha" localSheetId="10">#REF!</definedName>
    <definedName name="planilha" localSheetId="15">#REF!</definedName>
    <definedName name="planilha">#REF!</definedName>
    <definedName name="PO" hidden="1">4</definedName>
    <definedName name="Posição" localSheetId="14" hidden="1">#REF!</definedName>
    <definedName name="Posição" localSheetId="11" hidden="1">#REF!</definedName>
    <definedName name="Posição" localSheetId="13" hidden="1">#REF!</definedName>
    <definedName name="Posição" localSheetId="16" hidden="1">#REF!</definedName>
    <definedName name="Posição" localSheetId="19" hidden="1">#REF!</definedName>
    <definedName name="Posição" localSheetId="12" hidden="1">#REF!</definedName>
    <definedName name="Posição" localSheetId="17" hidden="1">#REF!</definedName>
    <definedName name="Posição" localSheetId="9" hidden="1">#REF!</definedName>
    <definedName name="Posição" localSheetId="10" hidden="1">#REF!</definedName>
    <definedName name="Posição" localSheetId="15" hidden="1">#REF!</definedName>
    <definedName name="Posição" hidden="1">#REF!</definedName>
    <definedName name="pp" localSheetId="14" hidden="1">#REF!</definedName>
    <definedName name="pp" localSheetId="11" hidden="1">#REF!</definedName>
    <definedName name="pp" localSheetId="13" hidden="1">#REF!</definedName>
    <definedName name="pp" localSheetId="16" hidden="1">#REF!</definedName>
    <definedName name="pp" localSheetId="19" hidden="1">#REF!</definedName>
    <definedName name="pp" localSheetId="12" hidden="1">#REF!</definedName>
    <definedName name="pp" localSheetId="17" hidden="1">#REF!</definedName>
    <definedName name="pp" localSheetId="9" hidden="1">#REF!</definedName>
    <definedName name="pp" localSheetId="10" hidden="1">#REF!</definedName>
    <definedName name="pp" localSheetId="15" hidden="1">#REF!</definedName>
    <definedName name="pp" hidden="1">#REF!</definedName>
    <definedName name="PP1.1" localSheetId="14">#REF!</definedName>
    <definedName name="PP1.1" localSheetId="11">#REF!</definedName>
    <definedName name="PP1.1" localSheetId="13">#REF!</definedName>
    <definedName name="PP1.1" localSheetId="16">#REF!</definedName>
    <definedName name="PP1.1" localSheetId="19">#REF!</definedName>
    <definedName name="PP1.1" localSheetId="12">#REF!</definedName>
    <definedName name="PP1.1" localSheetId="17">#REF!</definedName>
    <definedName name="PP1.1" localSheetId="9">#REF!</definedName>
    <definedName name="PP1.1" localSheetId="10">#REF!</definedName>
    <definedName name="PP1.1" localSheetId="15">#REF!</definedName>
    <definedName name="PP1.1">#REF!</definedName>
    <definedName name="PP1.10" localSheetId="14">#REF!</definedName>
    <definedName name="PP1.10" localSheetId="11">#REF!</definedName>
    <definedName name="PP1.10" localSheetId="13">#REF!</definedName>
    <definedName name="PP1.10" localSheetId="16">#REF!</definedName>
    <definedName name="PP1.10" localSheetId="19">#REF!</definedName>
    <definedName name="PP1.10" localSheetId="12">#REF!</definedName>
    <definedName name="PP1.10" localSheetId="17">#REF!</definedName>
    <definedName name="PP1.10" localSheetId="9">#REF!</definedName>
    <definedName name="PP1.10" localSheetId="10">#REF!</definedName>
    <definedName name="PP1.10" localSheetId="15">#REF!</definedName>
    <definedName name="PP1.10">#REF!</definedName>
    <definedName name="PP1.11" localSheetId="14">#REF!</definedName>
    <definedName name="PP1.11" localSheetId="11">#REF!</definedName>
    <definedName name="PP1.11" localSheetId="13">#REF!</definedName>
    <definedName name="PP1.11" localSheetId="16">#REF!</definedName>
    <definedName name="PP1.11" localSheetId="19">#REF!</definedName>
    <definedName name="PP1.11" localSheetId="12">#REF!</definedName>
    <definedName name="PP1.11" localSheetId="17">#REF!</definedName>
    <definedName name="PP1.11" localSheetId="9">#REF!</definedName>
    <definedName name="PP1.11" localSheetId="10">#REF!</definedName>
    <definedName name="PP1.11" localSheetId="15">#REF!</definedName>
    <definedName name="PP1.11">#REF!</definedName>
    <definedName name="PP1.12" localSheetId="14">#REF!</definedName>
    <definedName name="PP1.12" localSheetId="11">#REF!</definedName>
    <definedName name="PP1.12" localSheetId="13">#REF!</definedName>
    <definedName name="PP1.12" localSheetId="16">#REF!</definedName>
    <definedName name="PP1.12" localSheetId="19">#REF!</definedName>
    <definedName name="PP1.12" localSheetId="12">#REF!</definedName>
    <definedName name="PP1.12" localSheetId="17">#REF!</definedName>
    <definedName name="PP1.12" localSheetId="9">#REF!</definedName>
    <definedName name="PP1.12" localSheetId="10">#REF!</definedName>
    <definedName name="PP1.12" localSheetId="15">#REF!</definedName>
    <definedName name="PP1.12">#REF!</definedName>
    <definedName name="PP1.13" localSheetId="14">#REF!</definedName>
    <definedName name="PP1.13" localSheetId="11">#REF!</definedName>
    <definedName name="PP1.13" localSheetId="13">#REF!</definedName>
    <definedName name="PP1.13" localSheetId="16">#REF!</definedName>
    <definedName name="PP1.13" localSheetId="19">#REF!</definedName>
    <definedName name="PP1.13" localSheetId="12">#REF!</definedName>
    <definedName name="PP1.13" localSheetId="17">#REF!</definedName>
    <definedName name="PP1.13" localSheetId="9">#REF!</definedName>
    <definedName name="PP1.13" localSheetId="10">#REF!</definedName>
    <definedName name="PP1.13" localSheetId="15">#REF!</definedName>
    <definedName name="PP1.13">#REF!</definedName>
    <definedName name="PP1.14" localSheetId="14">#REF!</definedName>
    <definedName name="PP1.14" localSheetId="11">#REF!</definedName>
    <definedName name="PP1.14" localSheetId="13">#REF!</definedName>
    <definedName name="PP1.14" localSheetId="16">#REF!</definedName>
    <definedName name="PP1.14" localSheetId="19">#REF!</definedName>
    <definedName name="PP1.14" localSheetId="12">#REF!</definedName>
    <definedName name="PP1.14" localSheetId="17">#REF!</definedName>
    <definedName name="PP1.14" localSheetId="9">#REF!</definedName>
    <definedName name="PP1.14" localSheetId="10">#REF!</definedName>
    <definedName name="PP1.14" localSheetId="15">#REF!</definedName>
    <definedName name="PP1.14">#REF!</definedName>
    <definedName name="PP1.15" localSheetId="14">#REF!</definedName>
    <definedName name="PP1.15" localSheetId="11">#REF!</definedName>
    <definedName name="PP1.15" localSheetId="13">#REF!</definedName>
    <definedName name="PP1.15" localSheetId="16">#REF!</definedName>
    <definedName name="PP1.15" localSheetId="19">#REF!</definedName>
    <definedName name="PP1.15" localSheetId="12">#REF!</definedName>
    <definedName name="PP1.15" localSheetId="17">#REF!</definedName>
    <definedName name="PP1.15" localSheetId="9">#REF!</definedName>
    <definedName name="PP1.15" localSheetId="10">#REF!</definedName>
    <definedName name="PP1.15" localSheetId="15">#REF!</definedName>
    <definedName name="PP1.15">#REF!</definedName>
    <definedName name="PP1.2" localSheetId="14">#REF!</definedName>
    <definedName name="PP1.2" localSheetId="11">#REF!</definedName>
    <definedName name="PP1.2" localSheetId="13">#REF!</definedName>
    <definedName name="PP1.2" localSheetId="16">#REF!</definedName>
    <definedName name="PP1.2" localSheetId="19">#REF!</definedName>
    <definedName name="PP1.2" localSheetId="12">#REF!</definedName>
    <definedName name="PP1.2" localSheetId="17">#REF!</definedName>
    <definedName name="PP1.2" localSheetId="9">#REF!</definedName>
    <definedName name="PP1.2" localSheetId="10">#REF!</definedName>
    <definedName name="PP1.2" localSheetId="15">#REF!</definedName>
    <definedName name="PP1.2">#REF!</definedName>
    <definedName name="PP1.3" localSheetId="14">#REF!</definedName>
    <definedName name="PP1.3" localSheetId="11">#REF!</definedName>
    <definedName name="PP1.3" localSheetId="13">#REF!</definedName>
    <definedName name="PP1.3" localSheetId="16">#REF!</definedName>
    <definedName name="PP1.3" localSheetId="19">#REF!</definedName>
    <definedName name="PP1.3" localSheetId="12">#REF!</definedName>
    <definedName name="PP1.3" localSheetId="17">#REF!</definedName>
    <definedName name="PP1.3" localSheetId="9">#REF!</definedName>
    <definedName name="PP1.3" localSheetId="10">#REF!</definedName>
    <definedName name="PP1.3" localSheetId="15">#REF!</definedName>
    <definedName name="PP1.3">#REF!</definedName>
    <definedName name="PP1.4" localSheetId="14">#REF!</definedName>
    <definedName name="PP1.4" localSheetId="11">#REF!</definedName>
    <definedName name="PP1.4" localSheetId="13">#REF!</definedName>
    <definedName name="PP1.4" localSheetId="16">#REF!</definedName>
    <definedName name="PP1.4" localSheetId="19">#REF!</definedName>
    <definedName name="PP1.4" localSheetId="12">#REF!</definedName>
    <definedName name="PP1.4" localSheetId="17">#REF!</definedName>
    <definedName name="PP1.4" localSheetId="9">#REF!</definedName>
    <definedName name="PP1.4" localSheetId="10">#REF!</definedName>
    <definedName name="PP1.4" localSheetId="15">#REF!</definedName>
    <definedName name="PP1.4">#REF!</definedName>
    <definedName name="PP1.5" localSheetId="14">#REF!</definedName>
    <definedName name="PP1.5" localSheetId="11">#REF!</definedName>
    <definedName name="PP1.5" localSheetId="13">#REF!</definedName>
    <definedName name="PP1.5" localSheetId="16">#REF!</definedName>
    <definedName name="PP1.5" localSheetId="19">#REF!</definedName>
    <definedName name="PP1.5" localSheetId="12">#REF!</definedName>
    <definedName name="PP1.5" localSheetId="17">#REF!</definedName>
    <definedName name="PP1.5" localSheetId="9">#REF!</definedName>
    <definedName name="PP1.5" localSheetId="10">#REF!</definedName>
    <definedName name="PP1.5" localSheetId="15">#REF!</definedName>
    <definedName name="PP1.5">#REF!</definedName>
    <definedName name="PP1.6" localSheetId="14">#REF!</definedName>
    <definedName name="PP1.6" localSheetId="11">#REF!</definedName>
    <definedName name="PP1.6" localSheetId="13">#REF!</definedName>
    <definedName name="PP1.6" localSheetId="16">#REF!</definedName>
    <definedName name="PP1.6" localSheetId="19">#REF!</definedName>
    <definedName name="PP1.6" localSheetId="12">#REF!</definedName>
    <definedName name="PP1.6" localSheetId="17">#REF!</definedName>
    <definedName name="PP1.6" localSheetId="9">#REF!</definedName>
    <definedName name="PP1.6" localSheetId="10">#REF!</definedName>
    <definedName name="PP1.6" localSheetId="15">#REF!</definedName>
    <definedName name="PP1.6">#REF!</definedName>
    <definedName name="PP1.7" localSheetId="14">#REF!</definedName>
    <definedName name="PP1.7" localSheetId="11">#REF!</definedName>
    <definedName name="PP1.7" localSheetId="13">#REF!</definedName>
    <definedName name="PP1.7" localSheetId="16">#REF!</definedName>
    <definedName name="PP1.7" localSheetId="19">#REF!</definedName>
    <definedName name="PP1.7" localSheetId="12">#REF!</definedName>
    <definedName name="PP1.7" localSheetId="17">#REF!</definedName>
    <definedName name="PP1.7" localSheetId="9">#REF!</definedName>
    <definedName name="PP1.7" localSheetId="10">#REF!</definedName>
    <definedName name="PP1.7" localSheetId="15">#REF!</definedName>
    <definedName name="PP1.7">#REF!</definedName>
    <definedName name="PP1.8" localSheetId="14">#REF!</definedName>
    <definedName name="PP1.8" localSheetId="11">#REF!</definedName>
    <definedName name="PP1.8" localSheetId="13">#REF!</definedName>
    <definedName name="PP1.8" localSheetId="16">#REF!</definedName>
    <definedName name="PP1.8" localSheetId="19">#REF!</definedName>
    <definedName name="PP1.8" localSheetId="12">#REF!</definedName>
    <definedName name="PP1.8" localSheetId="17">#REF!</definedName>
    <definedName name="PP1.8" localSheetId="9">#REF!</definedName>
    <definedName name="PP1.8" localSheetId="10">#REF!</definedName>
    <definedName name="PP1.8" localSheetId="15">#REF!</definedName>
    <definedName name="PP1.8">#REF!</definedName>
    <definedName name="PP1.9" localSheetId="14">#REF!</definedName>
    <definedName name="PP1.9" localSheetId="11">#REF!</definedName>
    <definedName name="PP1.9" localSheetId="13">#REF!</definedName>
    <definedName name="PP1.9" localSheetId="16">#REF!</definedName>
    <definedName name="PP1.9" localSheetId="19">#REF!</definedName>
    <definedName name="PP1.9" localSheetId="12">#REF!</definedName>
    <definedName name="PP1.9" localSheetId="17">#REF!</definedName>
    <definedName name="PP1.9" localSheetId="9">#REF!</definedName>
    <definedName name="PP1.9" localSheetId="10">#REF!</definedName>
    <definedName name="PP1.9" localSheetId="15">#REF!</definedName>
    <definedName name="PP1.9">#REF!</definedName>
    <definedName name="pppp"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PPPPPPPPPPPPPPPPPPPP" localSheetId="27"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rd" hidden="1">#N/A</definedName>
    <definedName name="PrdAux" hidden="1">#N/A</definedName>
    <definedName name="Print_Area_MI" localSheetId="14">#REF!</definedName>
    <definedName name="Print_Area_MI" localSheetId="11">#REF!</definedName>
    <definedName name="Print_Area_MI" localSheetId="13">#REF!</definedName>
    <definedName name="Print_Area_MI" localSheetId="16">#REF!</definedName>
    <definedName name="Print_Area_MI" localSheetId="19">#REF!</definedName>
    <definedName name="Print_Area_MI" localSheetId="12">#REF!</definedName>
    <definedName name="Print_Area_MI" localSheetId="17">#REF!</definedName>
    <definedName name="Print_Area_MI" localSheetId="9">#REF!</definedName>
    <definedName name="Print_Area_MI" localSheetId="10">#REF!</definedName>
    <definedName name="Print_Area_MI" localSheetId="15">#REF!</definedName>
    <definedName name="Print_Area_MI">#REF!</definedName>
    <definedName name="PRINT_TITLES_MI" localSheetId="14">#REF!</definedName>
    <definedName name="PRINT_TITLES_MI" localSheetId="11">#REF!</definedName>
    <definedName name="PRINT_TITLES_MI" localSheetId="13">#REF!</definedName>
    <definedName name="PRINT_TITLES_MI" localSheetId="16">#REF!</definedName>
    <definedName name="PRINT_TITLES_MI" localSheetId="19">#REF!</definedName>
    <definedName name="PRINT_TITLES_MI" localSheetId="12">#REF!</definedName>
    <definedName name="PRINT_TITLES_MI" localSheetId="17">#REF!</definedName>
    <definedName name="PRINT_TITLES_MI" localSheetId="9">#REF!</definedName>
    <definedName name="PRINT_TITLES_MI" localSheetId="10">#REF!</definedName>
    <definedName name="PRINT_TITLES_MI" localSheetId="15">#REF!</definedName>
    <definedName name="PRINT_TITLES_MI">#REF!</definedName>
    <definedName name="PROD_1" localSheetId="27" hidden="1">{#N/A,#N/A,TRUE,"Serviços"}</definedName>
    <definedName name="PROD_1" hidden="1">{#N/A,#N/A,TRUE,"Serviços"}</definedName>
    <definedName name="PROD_11" localSheetId="27" hidden="1">{#N/A,#N/A,TRUE,"Serviços"}</definedName>
    <definedName name="PROD_11" hidden="1">{#N/A,#N/A,TRUE,"Serviços"}</definedName>
    <definedName name="ProvisaoFolha">#REF!</definedName>
    <definedName name="pt" localSheetId="14">#REF!</definedName>
    <definedName name="pt" localSheetId="8">#REF!</definedName>
    <definedName name="pt" localSheetId="11">#REF!</definedName>
    <definedName name="pt" localSheetId="13">#REF!</definedName>
    <definedName name="pt" localSheetId="16">#REF!</definedName>
    <definedName name="pt" localSheetId="19">#REF!</definedName>
    <definedName name="pt" localSheetId="12">#REF!</definedName>
    <definedName name="pt" localSheetId="17">#REF!</definedName>
    <definedName name="pt" localSheetId="9">#REF!</definedName>
    <definedName name="pt" localSheetId="10">#REF!</definedName>
    <definedName name="pt" localSheetId="15">#REF!</definedName>
    <definedName name="pt">#REF!</definedName>
    <definedName name="Pun" hidden="1">#N/A</definedName>
    <definedName name="q" localSheetId="14" hidden="1">#REF!</definedName>
    <definedName name="q" localSheetId="11" hidden="1">#REF!</definedName>
    <definedName name="q" localSheetId="13" hidden="1">#REF!</definedName>
    <definedName name="q" localSheetId="16" hidden="1">#REF!</definedName>
    <definedName name="q" localSheetId="19" hidden="1">#REF!</definedName>
    <definedName name="q" localSheetId="12" hidden="1">#REF!</definedName>
    <definedName name="q" localSheetId="17" hidden="1">#REF!</definedName>
    <definedName name="q" localSheetId="9" hidden="1">#REF!</definedName>
    <definedName name="q" localSheetId="10" hidden="1">#REF!</definedName>
    <definedName name="q" localSheetId="15" hidden="1">#REF!</definedName>
    <definedName name="q" hidden="1">#REF!</definedName>
    <definedName name="Q_MOI_FIS">#REF!</definedName>
    <definedName name="QA" localSheetId="14" hidden="1">#REF!</definedName>
    <definedName name="QA" localSheetId="11" hidden="1">#REF!</definedName>
    <definedName name="QA" localSheetId="13" hidden="1">#REF!</definedName>
    <definedName name="QA" localSheetId="16" hidden="1">#REF!</definedName>
    <definedName name="QA" localSheetId="19" hidden="1">#REF!</definedName>
    <definedName name="QA" localSheetId="12" hidden="1">#REF!</definedName>
    <definedName name="QA" localSheetId="17" hidden="1">#REF!</definedName>
    <definedName name="QA" localSheetId="9" hidden="1">#REF!</definedName>
    <definedName name="QA" localSheetId="10" hidden="1">#REF!</definedName>
    <definedName name="QA" localSheetId="15" hidden="1">#REF!</definedName>
    <definedName name="QA" hidden="1">#REF!</definedName>
    <definedName name="QD" localSheetId="14" hidden="1">#REF!</definedName>
    <definedName name="QD" localSheetId="11" hidden="1">#REF!</definedName>
    <definedName name="QD" localSheetId="13" hidden="1">#REF!</definedName>
    <definedName name="QD" localSheetId="16" hidden="1">#REF!</definedName>
    <definedName name="QD" localSheetId="19" hidden="1">#REF!</definedName>
    <definedName name="QD" localSheetId="12" hidden="1">#REF!</definedName>
    <definedName name="QD" localSheetId="17" hidden="1">#REF!</definedName>
    <definedName name="QD" localSheetId="9" hidden="1">#REF!</definedName>
    <definedName name="QD" localSheetId="10" hidden="1">#REF!</definedName>
    <definedName name="QD" localSheetId="15" hidden="1">#REF!</definedName>
    <definedName name="QD" hidden="1">#REF!</definedName>
    <definedName name="qewrqwerq" hidden="1">#REF!</definedName>
    <definedName name="qq" localSheetId="27" hidden="1">{"Pèrdues i Guanys analític.Català",#N/A,FALSE,"Català";"Pèrdues i G. analític.castellà",#N/A,FALSE,"Castellà"}</definedName>
    <definedName name="qq" hidden="1">{"Pèrdues i Guanys analític.Català",#N/A,FALSE,"Català";"Pèrdues i G. analític.castellà",#N/A,FALSE,"Castellà"}</definedName>
    <definedName name="qqq" localSheetId="14" hidden="1">#REF!</definedName>
    <definedName name="qqq" localSheetId="11" hidden="1">#REF!</definedName>
    <definedName name="qqq" localSheetId="13" hidden="1">#REF!</definedName>
    <definedName name="qqq" localSheetId="16" hidden="1">#REF!</definedName>
    <definedName name="qqq" localSheetId="19" hidden="1">#REF!</definedName>
    <definedName name="qqq" localSheetId="12" hidden="1">#REF!</definedName>
    <definedName name="qqq" localSheetId="17" hidden="1">#REF!</definedName>
    <definedName name="qqq" localSheetId="9" hidden="1">#REF!</definedName>
    <definedName name="qqq" localSheetId="10" hidden="1">#REF!</definedName>
    <definedName name="qqq" localSheetId="15" hidden="1">#REF!</definedName>
    <definedName name="qqq" hidden="1">#REF!</definedName>
    <definedName name="qs" localSheetId="27" hidden="1">{#N/A,#N/A,TRUE,"BD 97";#N/A,#N/A,TRUE,"IR E CS 1997";#N/A,#N/A,TRUE,"CONTINGÊNCIAS";#N/A,#N/A,TRUE,"AD_EX_97";#N/A,#N/A,TRUE,"PR ND";#N/A,#N/A,TRUE,"8191";#N/A,#N/A,TRUE,"8383";#N/A,#N/A,TRUE,"MP 1024"}</definedName>
    <definedName name="qs" hidden="1">{#N/A,#N/A,TRUE,"BD 97";#N/A,#N/A,TRUE,"IR E CS 1997";#N/A,#N/A,TRUE,"CONTINGÊNCIAS";#N/A,#N/A,TRUE,"AD_EX_97";#N/A,#N/A,TRUE,"PR ND";#N/A,#N/A,TRUE,"8191";#N/A,#N/A,TRUE,"8383";#N/A,#N/A,TRUE,"MP 1024"}</definedName>
    <definedName name="qs_1" localSheetId="27"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TD" localSheetId="14" hidden="1">#REF!</definedName>
    <definedName name="QTD" localSheetId="11" hidden="1">#REF!</definedName>
    <definedName name="QTD" localSheetId="13" hidden="1">#REF!</definedName>
    <definedName name="QTD" localSheetId="16" hidden="1">#REF!</definedName>
    <definedName name="QTD" localSheetId="19" hidden="1">#REF!</definedName>
    <definedName name="QTD" localSheetId="12" hidden="1">#REF!</definedName>
    <definedName name="QTD" localSheetId="17" hidden="1">#REF!</definedName>
    <definedName name="QTD" localSheetId="9" hidden="1">#REF!</definedName>
    <definedName name="QTD" localSheetId="10" hidden="1">#REF!</definedName>
    <definedName name="QTD" localSheetId="15" hidden="1">#REF!</definedName>
    <definedName name="QTD" hidden="1">#REF!</definedName>
    <definedName name="QtEq" localSheetId="14" hidden="1">#REF!</definedName>
    <definedName name="QtEq" localSheetId="11" hidden="1">#REF!</definedName>
    <definedName name="QtEq" localSheetId="13" hidden="1">#REF!</definedName>
    <definedName name="QtEq" localSheetId="16" hidden="1">#REF!</definedName>
    <definedName name="QtEq" localSheetId="19" hidden="1">#REF!</definedName>
    <definedName name="QtEq" localSheetId="12" hidden="1">#REF!</definedName>
    <definedName name="QtEq" localSheetId="17" hidden="1">#REF!</definedName>
    <definedName name="QtEq" localSheetId="9" hidden="1">#REF!</definedName>
    <definedName name="QtEq" localSheetId="10" hidden="1">#REF!</definedName>
    <definedName name="QtEq" localSheetId="15" hidden="1">#REF!</definedName>
    <definedName name="QtEq" hidden="1">#REF!</definedName>
    <definedName name="QtMo" localSheetId="14" hidden="1">#REF!</definedName>
    <definedName name="QtMo" localSheetId="11" hidden="1">#REF!</definedName>
    <definedName name="QtMo" localSheetId="13" hidden="1">#REF!</definedName>
    <definedName name="QtMo" localSheetId="16" hidden="1">#REF!</definedName>
    <definedName name="QtMo" localSheetId="19" hidden="1">#REF!</definedName>
    <definedName name="QtMo" localSheetId="12" hidden="1">#REF!</definedName>
    <definedName name="QtMo" localSheetId="17" hidden="1">#REF!</definedName>
    <definedName name="QtMo" localSheetId="9" hidden="1">#REF!</definedName>
    <definedName name="QtMo" localSheetId="10" hidden="1">#REF!</definedName>
    <definedName name="QtMo" localSheetId="15" hidden="1">#REF!</definedName>
    <definedName name="QtMo" hidden="1">#REF!</definedName>
    <definedName name="QtMp" localSheetId="14" hidden="1">#REF!</definedName>
    <definedName name="QtMp" localSheetId="11" hidden="1">#REF!</definedName>
    <definedName name="QtMp" localSheetId="13" hidden="1">#REF!</definedName>
    <definedName name="QtMp" localSheetId="16" hidden="1">#REF!</definedName>
    <definedName name="QtMp" localSheetId="19" hidden="1">#REF!</definedName>
    <definedName name="QtMp" localSheetId="12" hidden="1">#REF!</definedName>
    <definedName name="QtMp" localSheetId="17" hidden="1">#REF!</definedName>
    <definedName name="QtMp" localSheetId="9" hidden="1">#REF!</definedName>
    <definedName name="QtMp" localSheetId="10" hidden="1">#REF!</definedName>
    <definedName name="QtMp" localSheetId="15" hidden="1">#REF!</definedName>
    <definedName name="QtMp" hidden="1">#REF!</definedName>
    <definedName name="QtTr" localSheetId="14" hidden="1">#REF!</definedName>
    <definedName name="QtTr" localSheetId="11" hidden="1">#REF!</definedName>
    <definedName name="QtTr" localSheetId="13" hidden="1">#REF!</definedName>
    <definedName name="QtTr" localSheetId="16" hidden="1">#REF!</definedName>
    <definedName name="QtTr" localSheetId="19" hidden="1">#REF!</definedName>
    <definedName name="QtTr" localSheetId="12" hidden="1">#REF!</definedName>
    <definedName name="QtTr" localSheetId="17" hidden="1">#REF!</definedName>
    <definedName name="QtTr" localSheetId="9" hidden="1">#REF!</definedName>
    <definedName name="QtTr" localSheetId="10" hidden="1">#REF!</definedName>
    <definedName name="QtTr" localSheetId="15" hidden="1">#REF!</definedName>
    <definedName name="QtTr" hidden="1">#REF!</definedName>
    <definedName name="qwee" hidden="1">#REF!</definedName>
    <definedName name="qwerqerqwerqwer" hidden="1">10</definedName>
    <definedName name="REBAIXO" localSheetId="14">#REF!</definedName>
    <definedName name="REBAIXO" localSheetId="11">#REF!</definedName>
    <definedName name="REBAIXO" localSheetId="13">#REF!</definedName>
    <definedName name="REBAIXO" localSheetId="16">#REF!</definedName>
    <definedName name="REBAIXO" localSheetId="19">#REF!</definedName>
    <definedName name="REBAIXO" localSheetId="12">#REF!</definedName>
    <definedName name="REBAIXO" localSheetId="17">#REF!</definedName>
    <definedName name="REBAIXO" localSheetId="9">#REF!</definedName>
    <definedName name="REBAIXO" localSheetId="10">#REF!</definedName>
    <definedName name="REBAIXO" localSheetId="15">#REF!</definedName>
    <definedName name="REBAIXO">#REF!</definedName>
    <definedName name="REL" localSheetId="27" hidden="1">{#N/A,#N/A,TRUE,"Serviços"}</definedName>
    <definedName name="REL" hidden="1">{#N/A,#N/A,TRUE,"Serviços"}</definedName>
    <definedName name="RELACAO_SUBCONTRATADOS">#REF!</definedName>
    <definedName name="Relat" localSheetId="14" hidden="1">#REF!</definedName>
    <definedName name="Relat" localSheetId="11" hidden="1">#REF!</definedName>
    <definedName name="Relat" localSheetId="13" hidden="1">#REF!</definedName>
    <definedName name="Relat" localSheetId="16" hidden="1">#REF!</definedName>
    <definedName name="Relat" localSheetId="19" hidden="1">#REF!</definedName>
    <definedName name="Relat" localSheetId="12" hidden="1">#REF!</definedName>
    <definedName name="Relat" localSheetId="17" hidden="1">#REF!</definedName>
    <definedName name="Relat" localSheetId="9" hidden="1">#REF!</definedName>
    <definedName name="Relat" localSheetId="10" hidden="1">#REF!</definedName>
    <definedName name="Relat" localSheetId="15" hidden="1">#REF!</definedName>
    <definedName name="Relat" hidden="1">#REF!</definedName>
    <definedName name="RELL" localSheetId="27" hidden="1">{#N/A,#N/A,TRUE,"Serviços"}</definedName>
    <definedName name="RELL" hidden="1">{#N/A,#N/A,TRUE,"Serviços"}</definedName>
    <definedName name="RELMOBRA" localSheetId="27" hidden="1">{#N/A,#N/A,FALSE,"SS";#N/A,#N/A,FALSE,"TER1";#N/A,#N/A,FALSE,"TER2";#N/A,#N/A,FALSE,"TER3";#N/A,#N/A,FALSE,"TP1";#N/A,#N/A,FALSE,"TP2";#N/A,#N/A,FALSE,"TP3";#N/A,#N/A,FALSE,"DI1";#N/A,#N/A,FALSE,"DI2";#N/A,#N/A,FALSE,"DI3";#N/A,#N/A,FALSE,"DS1";#N/A,#N/A,FALSE,"DS2";#N/A,#N/A,FALSE,"CM"}</definedName>
    <definedName name="RELMOBRA" hidden="1">{#N/A,#N/A,FALSE,"SS";#N/A,#N/A,FALSE,"TER1";#N/A,#N/A,FALSE,"TER2";#N/A,#N/A,FALSE,"TER3";#N/A,#N/A,FALSE,"TP1";#N/A,#N/A,FALSE,"TP2";#N/A,#N/A,FALSE,"TP3";#N/A,#N/A,FALSE,"DI1";#N/A,#N/A,FALSE,"DI2";#N/A,#N/A,FALSE,"DI3";#N/A,#N/A,FALSE,"DS1";#N/A,#N/A,FALSE,"DS2";#N/A,#N/A,FALSE,"CM"}</definedName>
    <definedName name="Renato" localSheetId="14">#REF!</definedName>
    <definedName name="Renato" localSheetId="8">#REF!</definedName>
    <definedName name="Renato" localSheetId="11">#REF!</definedName>
    <definedName name="Renato" localSheetId="13">#REF!</definedName>
    <definedName name="Renato" localSheetId="16">#REF!</definedName>
    <definedName name="Renato" localSheetId="19">#REF!</definedName>
    <definedName name="Renato" localSheetId="12">#REF!</definedName>
    <definedName name="Renato" localSheetId="17">#REF!</definedName>
    <definedName name="Renato" localSheetId="9">#REF!</definedName>
    <definedName name="Renato" localSheetId="10">#REF!</definedName>
    <definedName name="Renato" localSheetId="15">#REF!</definedName>
    <definedName name="Renato">#REF!</definedName>
    <definedName name="Renato1" localSheetId="14">#REF!</definedName>
    <definedName name="Renato1" localSheetId="8">#REF!</definedName>
    <definedName name="Renato1" localSheetId="11">#REF!</definedName>
    <definedName name="Renato1" localSheetId="13">#REF!</definedName>
    <definedName name="Renato1" localSheetId="16">#REF!</definedName>
    <definedName name="Renato1" localSheetId="19">#REF!</definedName>
    <definedName name="Renato1" localSheetId="12">#REF!</definedName>
    <definedName name="Renato1" localSheetId="17">#REF!</definedName>
    <definedName name="Renato1" localSheetId="9">#REF!</definedName>
    <definedName name="Renato1" localSheetId="10">#REF!</definedName>
    <definedName name="Renato1" localSheetId="15">#REF!</definedName>
    <definedName name="Renato1">#REF!</definedName>
    <definedName name="RENATO3" localSheetId="14" hidden="1">#REF!</definedName>
    <definedName name="RENATO3" localSheetId="8" hidden="1">#REF!</definedName>
    <definedName name="RENATO3" localSheetId="11" hidden="1">#REF!</definedName>
    <definedName name="RENATO3" localSheetId="13" hidden="1">#REF!</definedName>
    <definedName name="RENATO3" localSheetId="16" hidden="1">#REF!</definedName>
    <definedName name="RENATO3" localSheetId="19" hidden="1">#REF!</definedName>
    <definedName name="RENATO3" localSheetId="12" hidden="1">#REF!</definedName>
    <definedName name="RENATO3" localSheetId="17" hidden="1">#REF!</definedName>
    <definedName name="RENATO3" localSheetId="9" hidden="1">#REF!</definedName>
    <definedName name="RENATO3" localSheetId="10" hidden="1">#REF!</definedName>
    <definedName name="RENATO3" localSheetId="15" hidden="1">#REF!</definedName>
    <definedName name="RENATO3" hidden="1">#REF!</definedName>
    <definedName name="RENATO4" localSheetId="14" hidden="1">#REF!</definedName>
    <definedName name="RENATO4" localSheetId="8" hidden="1">#REF!</definedName>
    <definedName name="RENATO4" localSheetId="11" hidden="1">#REF!</definedName>
    <definedName name="RENATO4" localSheetId="13" hidden="1">#REF!</definedName>
    <definedName name="RENATO4" localSheetId="16" hidden="1">#REF!</definedName>
    <definedName name="RENATO4" localSheetId="19" hidden="1">#REF!</definedName>
    <definedName name="RENATO4" localSheetId="12" hidden="1">#REF!</definedName>
    <definedName name="RENATO4" localSheetId="17" hidden="1">#REF!</definedName>
    <definedName name="RENATO4" localSheetId="9" hidden="1">#REF!</definedName>
    <definedName name="RENATO4" localSheetId="10" hidden="1">#REF!</definedName>
    <definedName name="RENATO4" localSheetId="15" hidden="1">#REF!</definedName>
    <definedName name="RENATO4" hidden="1">#REF!</definedName>
    <definedName name="RENATO5" localSheetId="14" hidden="1">#REF!</definedName>
    <definedName name="RENATO5" localSheetId="8" hidden="1">#REF!</definedName>
    <definedName name="RENATO5" localSheetId="11" hidden="1">#REF!</definedName>
    <definedName name="RENATO5" localSheetId="13" hidden="1">#REF!</definedName>
    <definedName name="RENATO5" localSheetId="16" hidden="1">#REF!</definedName>
    <definedName name="RENATO5" localSheetId="19" hidden="1">#REF!</definedName>
    <definedName name="RENATO5" localSheetId="12" hidden="1">#REF!</definedName>
    <definedName name="RENATO5" localSheetId="17" hidden="1">#REF!</definedName>
    <definedName name="RENATO5" localSheetId="9" hidden="1">#REF!</definedName>
    <definedName name="RENATO5" localSheetId="10" hidden="1">#REF!</definedName>
    <definedName name="RENATO5" localSheetId="15" hidden="1">#REF!</definedName>
    <definedName name="RENATO5" hidden="1">#REF!</definedName>
    <definedName name="RENATO7" localSheetId="14" hidden="1">#REF!</definedName>
    <definedName name="RENATO7" localSheetId="8" hidden="1">#REF!</definedName>
    <definedName name="RENATO7" localSheetId="11" hidden="1">#REF!</definedName>
    <definedName name="RENATO7" localSheetId="13" hidden="1">#REF!</definedName>
    <definedName name="RENATO7" localSheetId="16" hidden="1">#REF!</definedName>
    <definedName name="RENATO7" localSheetId="19" hidden="1">#REF!</definedName>
    <definedName name="RENATO7" localSheetId="12" hidden="1">#REF!</definedName>
    <definedName name="RENATO7" localSheetId="17" hidden="1">#REF!</definedName>
    <definedName name="RENATO7" localSheetId="9" hidden="1">#REF!</definedName>
    <definedName name="RENATO7" localSheetId="10" hidden="1">#REF!</definedName>
    <definedName name="RENATO7" localSheetId="15" hidden="1">#REF!</definedName>
    <definedName name="RENATO7" hidden="1">#REF!</definedName>
    <definedName name="resumou" localSheetId="27" hidden="1">{#N/A,#N/A,TRUE,"Plan1"}</definedName>
    <definedName name="resumou" hidden="1">{#N/A,#N/A,TRUE,"Plan1"}</definedName>
    <definedName name="rewqwr" hidden="1">#REF!</definedName>
    <definedName name="RHTHNT" localSheetId="14" hidden="1">#REF!</definedName>
    <definedName name="RHTHNT" localSheetId="11" hidden="1">#REF!</definedName>
    <definedName name="RHTHNT" localSheetId="13" hidden="1">#REF!</definedName>
    <definedName name="RHTHNT" localSheetId="16" hidden="1">#REF!</definedName>
    <definedName name="RHTHNT" localSheetId="19" hidden="1">#REF!</definedName>
    <definedName name="RHTHNT" localSheetId="12" hidden="1">#REF!</definedName>
    <definedName name="RHTHNT" localSheetId="17" hidden="1">#REF!</definedName>
    <definedName name="RHTHNT" localSheetId="9" hidden="1">#REF!</definedName>
    <definedName name="RHTHNT" localSheetId="10" hidden="1">#REF!</definedName>
    <definedName name="RHTHNT" localSheetId="15" hidden="1">#REF!</definedName>
    <definedName name="RHTHNT" hidden="1">#REF!</definedName>
    <definedName name="RowLevel" hidden="1">1</definedName>
    <definedName name="rqweqewee" hidden="1">#REF!</definedName>
    <definedName name="rqwerqwe" hidden="1">1</definedName>
    <definedName name="rr" localSheetId="14" hidden="1">#REF!</definedName>
    <definedName name="rr" localSheetId="11" hidden="1">#REF!</definedName>
    <definedName name="rr" localSheetId="13" hidden="1">#REF!</definedName>
    <definedName name="rr" localSheetId="16" hidden="1">#REF!</definedName>
    <definedName name="rr" localSheetId="19" hidden="1">#REF!</definedName>
    <definedName name="rr" localSheetId="12" hidden="1">#REF!</definedName>
    <definedName name="rr" localSheetId="17" hidden="1">#REF!</definedName>
    <definedName name="rr" localSheetId="9" hidden="1">#REF!</definedName>
    <definedName name="rr" localSheetId="10" hidden="1">#REF!</definedName>
    <definedName name="rr" localSheetId="15" hidden="1">#REF!</definedName>
    <definedName name="rr" hidden="1">#REF!</definedName>
    <definedName name="rrff" localSheetId="27" hidden="1">{#N/A,#N/A,TRUE,"Serviços"}</definedName>
    <definedName name="rrff" hidden="1">{#N/A,#N/A,TRUE,"Serviços"}</definedName>
    <definedName name="rrfff" localSheetId="27" hidden="1">{#N/A,#N/A,TRUE,"Serviços"}</definedName>
    <definedName name="rrfff" hidden="1">{#N/A,#N/A,TRUE,"Serviços"}</definedName>
    <definedName name="rrr" hidden="1">"AS2DocumentBrowse"</definedName>
    <definedName name="rtr" localSheetId="14" hidden="1">#REF!</definedName>
    <definedName name="rtr" localSheetId="11" hidden="1">#REF!</definedName>
    <definedName name="rtr" localSheetId="13" hidden="1">#REF!</definedName>
    <definedName name="rtr" localSheetId="16" hidden="1">#REF!</definedName>
    <definedName name="rtr" localSheetId="19" hidden="1">#REF!</definedName>
    <definedName name="rtr" localSheetId="12" hidden="1">#REF!</definedName>
    <definedName name="rtr" localSheetId="17" hidden="1">#REF!</definedName>
    <definedName name="rtr" localSheetId="9" hidden="1">#REF!</definedName>
    <definedName name="rtr" localSheetId="10" hidden="1">#REF!</definedName>
    <definedName name="rtr" localSheetId="15" hidden="1">#REF!</definedName>
    <definedName name="rtr" hidden="1">#REF!</definedName>
    <definedName name="ryujyu"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4">#REF!</definedName>
    <definedName name="S" localSheetId="8">#REF!</definedName>
    <definedName name="S" localSheetId="11">#REF!</definedName>
    <definedName name="S" localSheetId="13">#REF!</definedName>
    <definedName name="S" localSheetId="16">#REF!</definedName>
    <definedName name="S" localSheetId="19">#REF!</definedName>
    <definedName name="S" localSheetId="12">#REF!</definedName>
    <definedName name="S" localSheetId="17">#REF!</definedName>
    <definedName name="S" localSheetId="9">#REF!</definedName>
    <definedName name="S" localSheetId="10">#REF!</definedName>
    <definedName name="S" localSheetId="15">#REF!</definedName>
    <definedName name="S">#REF!</definedName>
    <definedName name="sa" localSheetId="14" hidden="1">#REF!</definedName>
    <definedName name="sa" localSheetId="8" hidden="1">#REF!</definedName>
    <definedName name="sa" localSheetId="11" hidden="1">#REF!</definedName>
    <definedName name="sa" localSheetId="13" hidden="1">#REF!</definedName>
    <definedName name="sa" localSheetId="16" hidden="1">#REF!</definedName>
    <definedName name="sa" localSheetId="19" hidden="1">#REF!</definedName>
    <definedName name="sa" localSheetId="12" hidden="1">#REF!</definedName>
    <definedName name="sa" localSheetId="17" hidden="1">#REF!</definedName>
    <definedName name="sa" localSheetId="9" hidden="1">#REF!</definedName>
    <definedName name="sa" localSheetId="10" hidden="1">#REF!</definedName>
    <definedName name="sa" localSheetId="15" hidden="1">#REF!</definedName>
    <definedName name="sa" hidden="1">#REF!</definedName>
    <definedName name="sacwe" localSheetId="27" hidden="1">{#N/A,#N/A,FALSE,"Graficos";#N/A,#N/A,FALSE,"P.Ingresos";#N/A,#N/A,FALSE,"P.Gastos";#N/A,#N/A,FALSE,"I.Trafico";#N/A,#N/A,FALSE,"I.Peajes";#N/A,#N/A,FALSE,"G.Operativos";#N/A,#N/A,FALSE,"Cf Proyecto";#N/A,#N/A,FALSE,"C.PYG";#N/A,#N/A,FALSE,"Balance";#N/A,#N/A,FALSE,"TIR AC";#N/A,#N/A,FALSE,"TIR E"}</definedName>
    <definedName name="sacwe" hidden="1">{#N/A,#N/A,FALSE,"Graficos";#N/A,#N/A,FALSE,"P.Ingresos";#N/A,#N/A,FALSE,"P.Gastos";#N/A,#N/A,FALSE,"I.Trafico";#N/A,#N/A,FALSE,"I.Peajes";#N/A,#N/A,FALSE,"G.Operativos";#N/A,#N/A,FALSE,"Cf Proyecto";#N/A,#N/A,FALSE,"C.PYG";#N/A,#N/A,FALSE,"Balance";#N/A,#N/A,FALSE,"TIR AC";#N/A,#N/A,FALSE,"TIR E"}</definedName>
    <definedName name="SAPBEXrevision" hidden="1">3</definedName>
    <definedName name="SAPBEXsysID" hidden="1">"BWP"</definedName>
    <definedName name="SAPBEXwbID" hidden="1">"BBI79TXTC37FA83KVZYUD8LJY"</definedName>
    <definedName name="sasa" hidden="1">"AS2DocumentBrowse"</definedName>
    <definedName name="SASASA" localSheetId="27" hidden="1">{#N/A,#N/A,FALSE,"MO (2)"}</definedName>
    <definedName name="SASASA" hidden="1">{#N/A,#N/A,FALSE,"MO (2)"}</definedName>
    <definedName name="sasda" localSheetId="27" hidden="1">{#N/A,#N/A,TRUE,"Serviços"}</definedName>
    <definedName name="sasda" hidden="1">{#N/A,#N/A,TRUE,"Serviços"}</definedName>
    <definedName name="sasdaa" localSheetId="27" hidden="1">{#N/A,#N/A,TRUE,"Serviços"}</definedName>
    <definedName name="sasdaa" hidden="1">{#N/A,#N/A,TRUE,"Serviços"}</definedName>
    <definedName name="SDF" localSheetId="27" hidden="1">{#N/A,#N/A,FALSE,"Aging Summary";#N/A,#N/A,FALSE,"Ratio Analysis";#N/A,#N/A,FALSE,"Test 120 Day Accts";#N/A,#N/A,FALSE,"Tickmarks"}</definedName>
    <definedName name="SDF" hidden="1">{#N/A,#N/A,FALSE,"Aging Summary";#N/A,#N/A,FALSE,"Ratio Analysis";#N/A,#N/A,FALSE,"Test 120 Day Accts";#N/A,#N/A,FALSE,"Tickmarks"}</definedName>
    <definedName name="SDFIGUSDHGOIJ" hidden="1">#REF!</definedName>
    <definedName name="sdfsd" localSheetId="27" hidden="1">{#N/A,#N/A,TRUE,"Serviços"}</definedName>
    <definedName name="sdfsd" hidden="1">{#N/A,#N/A,TRUE,"Serviços"}</definedName>
    <definedName name="SE" localSheetId="14" hidden="1">#REF!</definedName>
    <definedName name="SE" localSheetId="11" hidden="1">#REF!</definedName>
    <definedName name="SE" localSheetId="13" hidden="1">#REF!</definedName>
    <definedName name="SE" localSheetId="16" hidden="1">#REF!</definedName>
    <definedName name="SE" localSheetId="19" hidden="1">#REF!</definedName>
    <definedName name="SE" localSheetId="12" hidden="1">#REF!</definedName>
    <definedName name="SE" localSheetId="17" hidden="1">#REF!</definedName>
    <definedName name="SE" localSheetId="9" hidden="1">#REF!</definedName>
    <definedName name="SE" localSheetId="10" hidden="1">#REF!</definedName>
    <definedName name="SE" localSheetId="15" hidden="1">#REF!</definedName>
    <definedName name="SE" hidden="1">#REF!</definedName>
    <definedName name="sencount" hidden="1">1</definedName>
    <definedName name="SERV" localSheetId="14">#REF!</definedName>
    <definedName name="SERV" localSheetId="27">#REF!</definedName>
    <definedName name="SERV" localSheetId="11">#REF!</definedName>
    <definedName name="SERV" localSheetId="13">#REF!</definedName>
    <definedName name="SERV" localSheetId="16">#REF!</definedName>
    <definedName name="SERV" localSheetId="19">#REF!</definedName>
    <definedName name="SERV" localSheetId="12">#REF!</definedName>
    <definedName name="SERV" localSheetId="17">#REF!</definedName>
    <definedName name="SERV" localSheetId="9">#REF!</definedName>
    <definedName name="SERV" localSheetId="10">#REF!</definedName>
    <definedName name="SERV" localSheetId="15">#REF!</definedName>
    <definedName name="SERV">#REF!</definedName>
    <definedName name="Serviços">#REF!</definedName>
    <definedName name="SETEMBRO" localSheetId="27" hidden="1">{#N/A,#N/A,TRUE,"Serviços"}</definedName>
    <definedName name="SETEMBRO" hidden="1">{#N/A,#N/A,TRUE,"Serviços"}</definedName>
    <definedName name="SETEMBROO" localSheetId="27" hidden="1">{#N/A,#N/A,TRUE,"Serviços"}</definedName>
    <definedName name="SETEMBROO" hidden="1">{#N/A,#N/A,TRUE,"Serviços"}</definedName>
    <definedName name="SGAREHHUJ" localSheetId="14" hidden="1">#REF!</definedName>
    <definedName name="SGAREHHUJ" localSheetId="11" hidden="1">#REF!</definedName>
    <definedName name="SGAREHHUJ" localSheetId="13" hidden="1">#REF!</definedName>
    <definedName name="SGAREHHUJ" localSheetId="16" hidden="1">#REF!</definedName>
    <definedName name="SGAREHHUJ" localSheetId="19" hidden="1">#REF!</definedName>
    <definedName name="SGAREHHUJ" localSheetId="12" hidden="1">#REF!</definedName>
    <definedName name="SGAREHHUJ" localSheetId="17" hidden="1">#REF!</definedName>
    <definedName name="SGAREHHUJ" localSheetId="9" hidden="1">#REF!</definedName>
    <definedName name="SGAREHHUJ" localSheetId="10" hidden="1">#REF!</definedName>
    <definedName name="SGAREHHUJ" localSheetId="15" hidden="1">#REF!</definedName>
    <definedName name="SGAREHHUJ" hidden="1">#REF!</definedName>
    <definedName name="sicro" localSheetId="14">#REF!</definedName>
    <definedName name="sicro" localSheetId="11">#REF!</definedName>
    <definedName name="sicro" localSheetId="13">#REF!</definedName>
    <definedName name="sicro" localSheetId="16">#REF!</definedName>
    <definedName name="sicro" localSheetId="19">#REF!</definedName>
    <definedName name="sicro" localSheetId="12">#REF!</definedName>
    <definedName name="sicro" localSheetId="17">#REF!</definedName>
    <definedName name="sicro" localSheetId="9">#REF!</definedName>
    <definedName name="sicro" localSheetId="10">#REF!</definedName>
    <definedName name="sicro" localSheetId="15">#REF!</definedName>
    <definedName name="sicro">#REF!</definedName>
    <definedName name="SIDUFGHK" hidden="1">#REF!</definedName>
    <definedName name="SINTETICO" localSheetId="27" hidden="1">{#N/A,#N/A,TRUE,"TER  EXT";#N/A,#N/A,TRUE,"TER  EXT";#N/A,#N/A,TRUE,"LAT  ESQ";#N/A,#N/A,TRUE,"FRONTAL";#N/A,#N/A,TRUE,"POST";#N/A,#N/A,TRUE,"LAT  DIR"}</definedName>
    <definedName name="SINTETICO" hidden="1">{#N/A,#N/A,TRUE,"TER  EXT";#N/A,#N/A,TRUE,"TER  EXT";#N/A,#N/A,TRUE,"LAT  ESQ";#N/A,#N/A,TRUE,"FRONTAL";#N/A,#N/A,TRUE,"POST";#N/A,#N/A,TRUE,"LAT  DIR"}</definedName>
    <definedName name="sjp" localSheetId="14">#REF!</definedName>
    <definedName name="sjp" localSheetId="8">#REF!</definedName>
    <definedName name="sjp" localSheetId="11">#REF!</definedName>
    <definedName name="sjp" localSheetId="13">#REF!</definedName>
    <definedName name="sjp" localSheetId="16">#REF!</definedName>
    <definedName name="sjp" localSheetId="19">#REF!</definedName>
    <definedName name="sjp" localSheetId="12">#REF!</definedName>
    <definedName name="sjp" localSheetId="17">#REF!</definedName>
    <definedName name="sjp" localSheetId="9">#REF!</definedName>
    <definedName name="sjp" localSheetId="10">#REF!</definedName>
    <definedName name="sjp" localSheetId="15">#REF!</definedName>
    <definedName name="sjp">#REF!</definedName>
    <definedName name="SODFIGHJ" hidden="1">#REF!</definedName>
    <definedName name="SODFIGUJSOL" hidden="1">#REF!</definedName>
    <definedName name="SODFIJGSLDFI" hidden="1">1</definedName>
    <definedName name="SODIFGJ" hidden="1">#REF!</definedName>
    <definedName name="sogsafra" localSheetId="14" hidden="1">#REF!</definedName>
    <definedName name="sogsafra" localSheetId="11" hidden="1">#REF!</definedName>
    <definedName name="sogsafra" localSheetId="13" hidden="1">#REF!</definedName>
    <definedName name="sogsafra" localSheetId="16" hidden="1">#REF!</definedName>
    <definedName name="sogsafra" localSheetId="19" hidden="1">#REF!</definedName>
    <definedName name="sogsafra" localSheetId="12" hidden="1">#REF!</definedName>
    <definedName name="sogsafra" localSheetId="17" hidden="1">#REF!</definedName>
    <definedName name="sogsafra" localSheetId="9" hidden="1">#REF!</definedName>
    <definedName name="sogsafra" localSheetId="10" hidden="1">#REF!</definedName>
    <definedName name="sogsafra" localSheetId="15" hidden="1">#REF!</definedName>
    <definedName name="sogsafra" hidden="1">#REF!</definedName>
    <definedName name="solver_lin" hidden="1">0</definedName>
    <definedName name="solver_num" hidden="1">0</definedName>
    <definedName name="solver_typ" hidden="1">1</definedName>
    <definedName name="solver_val" hidden="1">0</definedName>
    <definedName name="SPO" hidden="1">#REF!</definedName>
    <definedName name="SRV" localSheetId="14" hidden="1">#REF!</definedName>
    <definedName name="SRV" localSheetId="11" hidden="1">#REF!</definedName>
    <definedName name="SRV" localSheetId="13" hidden="1">#REF!</definedName>
    <definedName name="SRV" localSheetId="16" hidden="1">#REF!</definedName>
    <definedName name="SRV" localSheetId="19" hidden="1">#REF!</definedName>
    <definedName name="SRV" localSheetId="12" hidden="1">#REF!</definedName>
    <definedName name="SRV" localSheetId="17" hidden="1">#REF!</definedName>
    <definedName name="SRV" localSheetId="9" hidden="1">#REF!</definedName>
    <definedName name="SRV" localSheetId="10" hidden="1">#REF!</definedName>
    <definedName name="SRV" localSheetId="15" hidden="1">#REF!</definedName>
    <definedName name="SRV" hidden="1">#REF!</definedName>
    <definedName name="SS" localSheetId="14" hidden="1">#REF!</definedName>
    <definedName name="SS" localSheetId="11" hidden="1">#REF!</definedName>
    <definedName name="SS" localSheetId="13" hidden="1">#REF!</definedName>
    <definedName name="SS" localSheetId="16" hidden="1">#REF!</definedName>
    <definedName name="SS" localSheetId="19" hidden="1">#REF!</definedName>
    <definedName name="SS" localSheetId="12" hidden="1">#REF!</definedName>
    <definedName name="SS" localSheetId="17" hidden="1">#REF!</definedName>
    <definedName name="SS" localSheetId="9" hidden="1">#REF!</definedName>
    <definedName name="SS" localSheetId="10" hidden="1">#REF!</definedName>
    <definedName name="SS" localSheetId="15" hidden="1">#REF!</definedName>
    <definedName name="SS" hidden="1">#REF!</definedName>
    <definedName name="SSS" localSheetId="27" hidden="1">{#N/A,#N/A,FALSE,"MO (2)"}</definedName>
    <definedName name="SSS" hidden="1">{#N/A,#N/A,FALSE,"MO (2)"}</definedName>
    <definedName name="sssss" localSheetId="27" hidden="1">{"PARTE1",#N/A,FALSE,"Plan1"}</definedName>
    <definedName name="sssss" hidden="1">{"PARTE1",#N/A,FALSE,"Plan1"}</definedName>
    <definedName name="sssss_1" localSheetId="27" hidden="1">{"PARTE1",#N/A,FALSE,"Plan1"}</definedName>
    <definedName name="sssss_1" hidden="1">{"PARTE1",#N/A,FALSE,"Plan1"}</definedName>
    <definedName name="SSSSSSSSS" localSheetId="27" hidden="1">{"PARTE1",#N/A,FALSE,"Plan1"}</definedName>
    <definedName name="SSSSSSSSS" hidden="1">{"PARTE1",#N/A,FALSE,"Plan1"}</definedName>
    <definedName name="SSSSSSSSS_1" localSheetId="27" hidden="1">{"PARTE1",#N/A,FALSE,"Plan1"}</definedName>
    <definedName name="SSSSSSSSS_1" hidden="1">{"PARTE1",#N/A,FALSE,"Plan1"}</definedName>
    <definedName name="sssssssssssssssssssss" localSheetId="27" hidden="1">{#N/A,#N/A,TRUE,"Plan1"}</definedName>
    <definedName name="sssssssssssssssssssss" hidden="1">{#N/A,#N/A,TRUE,"Plan1"}</definedName>
    <definedName name="SubItemInvestimento" localSheetId="14">OFFSET(#REF!,MATCH(#REF!,#REF!,0)-1,0,COUNTIF(#REF!,#REF!),1)</definedName>
    <definedName name="SubItemInvestimento" localSheetId="11">OFFSET(#REF!,MATCH(#REF!,#REF!,0)-1,0,COUNTIF(#REF!,#REF!),1)</definedName>
    <definedName name="SubItemInvestimento" localSheetId="13">OFFSET(#REF!,MATCH(#REF!,#REF!,0)-1,0,COUNTIF(#REF!,#REF!),1)</definedName>
    <definedName name="SubItemInvestimento" localSheetId="16">OFFSET(#REF!,MATCH(#REF!,#REF!,0)-1,0,COUNTIF(#REF!,#REF!),1)</definedName>
    <definedName name="SubItemInvestimento" localSheetId="19">OFFSET(#REF!,MATCH(#REF!,#REF!,0)-1,0,COUNTIF(#REF!,#REF!),1)</definedName>
    <definedName name="SubItemInvestimento" localSheetId="12">OFFSET(#REF!,MATCH(#REF!,#REF!,0)-1,0,COUNTIF(#REF!,#REF!),1)</definedName>
    <definedName name="SubItemInvestimento" localSheetId="17">OFFSET(#REF!,MATCH(#REF!,#REF!,0)-1,0,COUNTIF(#REF!,#REF!),1)</definedName>
    <definedName name="SubItemInvestimento" localSheetId="9">OFFSET(#REF!,MATCH(#REF!,#REF!,0)-1,0,COUNTIF(#REF!,#REF!),1)</definedName>
    <definedName name="SubItemInvestimento" localSheetId="10">OFFSET(#REF!,MATCH(#REF!,#REF!,0)-1,0,COUNTIF(#REF!,#REF!),1)</definedName>
    <definedName name="SubItemInvestimento" localSheetId="15">OFFSET(#REF!,MATCH(#REF!,#REF!,0)-1,0,COUNTIF(#REF!,#REF!),1)</definedName>
    <definedName name="SubItemInvestimento">OFFSET(#REF!,MATCH(#REF!,#REF!,0)-1,0,COUNTIF(#REF!,#REF!),1)</definedName>
    <definedName name="Summary" localSheetId="14" hidden="1">#REF!</definedName>
    <definedName name="Summary" localSheetId="11" hidden="1">#REF!</definedName>
    <definedName name="Summary" localSheetId="13" hidden="1">#REF!</definedName>
    <definedName name="Summary" localSheetId="16" hidden="1">#REF!</definedName>
    <definedName name="Summary" localSheetId="19" hidden="1">#REF!</definedName>
    <definedName name="Summary" localSheetId="12" hidden="1">#REF!</definedName>
    <definedName name="Summary" localSheetId="17" hidden="1">#REF!</definedName>
    <definedName name="Summary" localSheetId="9" hidden="1">#REF!</definedName>
    <definedName name="Summary" localSheetId="10" hidden="1">#REF!</definedName>
    <definedName name="Summary" localSheetId="15" hidden="1">#REF!</definedName>
    <definedName name="Summary" hidden="1">#REF!</definedName>
    <definedName name="sw" localSheetId="27" hidden="1">{#N/A,#N/A,FALSE,"Aging Summary";#N/A,#N/A,FALSE,"Ratio Analysis";#N/A,#N/A,FALSE,"Test 120 Day Accts";#N/A,#N/A,FALSE,"Tickmarks"}</definedName>
    <definedName name="sw" hidden="1">{#N/A,#N/A,FALSE,"Aging Summary";#N/A,#N/A,FALSE,"Ratio Analysis";#N/A,#N/A,FALSE,"Test 120 Day Accts";#N/A,#N/A,FALSE,"Tickmarks"}</definedName>
    <definedName name="sw_1" localSheetId="27" hidden="1">{#N/A,#N/A,FALSE,"Aging Summary";#N/A,#N/A,FALSE,"Ratio Analysis";#N/A,#N/A,FALSE,"Test 120 Day Accts";#N/A,#N/A,FALSE,"Tickmarks"}</definedName>
    <definedName name="sw_1" hidden="1">{#N/A,#N/A,FALSE,"Aging Summary";#N/A,#N/A,FALSE,"Ratio Analysis";#N/A,#N/A,FALSE,"Test 120 Day Accts";#N/A,#N/A,FALSE,"Tickmarks"}</definedName>
    <definedName name="Swvu.ACC." localSheetId="14" hidden="1">#REF!</definedName>
    <definedName name="Swvu.ACC." localSheetId="11" hidden="1">#REF!</definedName>
    <definedName name="Swvu.ACC." localSheetId="13" hidden="1">#REF!</definedName>
    <definedName name="Swvu.ACC." localSheetId="16" hidden="1">#REF!</definedName>
    <definedName name="Swvu.ACC." localSheetId="19" hidden="1">#REF!</definedName>
    <definedName name="Swvu.ACC." localSheetId="12" hidden="1">#REF!</definedName>
    <definedName name="Swvu.ACC." localSheetId="17" hidden="1">#REF!</definedName>
    <definedName name="Swvu.ACC." localSheetId="9" hidden="1">#REF!</definedName>
    <definedName name="Swvu.ACC." localSheetId="10" hidden="1">#REF!</definedName>
    <definedName name="Swvu.ACC." localSheetId="15" hidden="1">#REF!</definedName>
    <definedName name="Swvu.ACC." hidden="1">#REF!</definedName>
    <definedName name="Swvu.AFAC." localSheetId="14" hidden="1">#REF!</definedName>
    <definedName name="Swvu.AFAC." localSheetId="11" hidden="1">#REF!</definedName>
    <definedName name="Swvu.AFAC." localSheetId="13" hidden="1">#REF!</definedName>
    <definedName name="Swvu.AFAC." localSheetId="16" hidden="1">#REF!</definedName>
    <definedName name="Swvu.AFAC." localSheetId="19" hidden="1">#REF!</definedName>
    <definedName name="Swvu.AFAC." localSheetId="12" hidden="1">#REF!</definedName>
    <definedName name="Swvu.AFAC." localSheetId="17" hidden="1">#REF!</definedName>
    <definedName name="Swvu.AFAC." localSheetId="9" hidden="1">#REF!</definedName>
    <definedName name="Swvu.AFAC." localSheetId="10" hidden="1">#REF!</definedName>
    <definedName name="Swvu.AFAC." localSheetId="15" hidden="1">#REF!</definedName>
    <definedName name="Swvu.AFAC." hidden="1">#REF!</definedName>
    <definedName name="Swvu.ELIMLUCRO." localSheetId="14" hidden="1">#REF!</definedName>
    <definedName name="Swvu.ELIMLUCRO." localSheetId="11" hidden="1">#REF!</definedName>
    <definedName name="Swvu.ELIMLUCRO." localSheetId="13" hidden="1">#REF!</definedName>
    <definedName name="Swvu.ELIMLUCRO." localSheetId="16" hidden="1">#REF!</definedName>
    <definedName name="Swvu.ELIMLUCRO." localSheetId="19" hidden="1">#REF!</definedName>
    <definedName name="Swvu.ELIMLUCRO." localSheetId="12" hidden="1">#REF!</definedName>
    <definedName name="Swvu.ELIMLUCRO." localSheetId="17" hidden="1">#REF!</definedName>
    <definedName name="Swvu.ELIMLUCRO." localSheetId="9" hidden="1">#REF!</definedName>
    <definedName name="Swvu.ELIMLUCRO." localSheetId="10" hidden="1">#REF!</definedName>
    <definedName name="Swvu.ELIMLUCRO." localSheetId="15" hidden="1">#REF!</definedName>
    <definedName name="Swvu.ELIMLUCRO." hidden="1">#REF!</definedName>
    <definedName name="Swvu.ESTOQUES." localSheetId="14" hidden="1">#REF!</definedName>
    <definedName name="Swvu.ESTOQUES." localSheetId="11" hidden="1">#REF!</definedName>
    <definedName name="Swvu.ESTOQUES." localSheetId="13" hidden="1">#REF!</definedName>
    <definedName name="Swvu.ESTOQUES." localSheetId="16" hidden="1">#REF!</definedName>
    <definedName name="Swvu.ESTOQUES." localSheetId="19" hidden="1">#REF!</definedName>
    <definedName name="Swvu.ESTOQUES." localSheetId="12" hidden="1">#REF!</definedName>
    <definedName name="Swvu.ESTOQUES." localSheetId="17" hidden="1">#REF!</definedName>
    <definedName name="Swvu.ESTOQUES." localSheetId="9" hidden="1">#REF!</definedName>
    <definedName name="Swvu.ESTOQUES." localSheetId="10" hidden="1">#REF!</definedName>
    <definedName name="Swvu.ESTOQUES." localSheetId="15" hidden="1">#REF!</definedName>
    <definedName name="Swvu.ESTOQUES." hidden="1">#REF!</definedName>
    <definedName name="Swvu.Fabio." localSheetId="14" hidden="1">#REF!</definedName>
    <definedName name="Swvu.Fabio." localSheetId="11" hidden="1">#REF!</definedName>
    <definedName name="Swvu.Fabio." localSheetId="13" hidden="1">#REF!</definedName>
    <definedName name="Swvu.Fabio." localSheetId="16" hidden="1">#REF!</definedName>
    <definedName name="Swvu.Fabio." localSheetId="19" hidden="1">#REF!</definedName>
    <definedName name="Swvu.Fabio." localSheetId="12" hidden="1">#REF!</definedName>
    <definedName name="Swvu.Fabio." localSheetId="17" hidden="1">#REF!</definedName>
    <definedName name="Swvu.Fabio." localSheetId="9" hidden="1">#REF!</definedName>
    <definedName name="Swvu.Fabio." localSheetId="10" hidden="1">#REF!</definedName>
    <definedName name="Swvu.Fabio." localSheetId="15" hidden="1">#REF!</definedName>
    <definedName name="Swvu.Fabio." hidden="1">#REF!</definedName>
    <definedName name="Swvu.LPERDAS." localSheetId="14" hidden="1">#REF!</definedName>
    <definedName name="Swvu.LPERDAS." localSheetId="11" hidden="1">#REF!</definedName>
    <definedName name="Swvu.LPERDAS." localSheetId="13" hidden="1">#REF!</definedName>
    <definedName name="Swvu.LPERDAS." localSheetId="16" hidden="1">#REF!</definedName>
    <definedName name="Swvu.LPERDAS." localSheetId="19" hidden="1">#REF!</definedName>
    <definedName name="Swvu.LPERDAS." localSheetId="12" hidden="1">#REF!</definedName>
    <definedName name="Swvu.LPERDAS." localSheetId="17" hidden="1">#REF!</definedName>
    <definedName name="Swvu.LPERDAS." localSheetId="9" hidden="1">#REF!</definedName>
    <definedName name="Swvu.LPERDAS." localSheetId="10" hidden="1">#REF!</definedName>
    <definedName name="Swvu.LPERDAS." localSheetId="15" hidden="1">#REF!</definedName>
    <definedName name="Swvu.LPERDAS." hidden="1">#REF!</definedName>
    <definedName name="Swvu.RES432." localSheetId="14" hidden="1">#REF!</definedName>
    <definedName name="Swvu.RES432." localSheetId="11" hidden="1">#REF!</definedName>
    <definedName name="Swvu.RES432." localSheetId="13" hidden="1">#REF!</definedName>
    <definedName name="Swvu.RES432." localSheetId="16" hidden="1">#REF!</definedName>
    <definedName name="Swvu.RES432." localSheetId="19" hidden="1">#REF!</definedName>
    <definedName name="Swvu.RES432." localSheetId="12" hidden="1">#REF!</definedName>
    <definedName name="Swvu.RES432." localSheetId="17" hidden="1">#REF!</definedName>
    <definedName name="Swvu.RES432." localSheetId="9" hidden="1">#REF!</definedName>
    <definedName name="Swvu.RES432." localSheetId="10" hidden="1">#REF!</definedName>
    <definedName name="Swvu.RES432." localSheetId="15" hidden="1">#REF!</definedName>
    <definedName name="Swvu.RES432." hidden="1">#REF!</definedName>
    <definedName name="Swvu.VERLUCRO." localSheetId="14" hidden="1">#REF!</definedName>
    <definedName name="Swvu.VERLUCRO." localSheetId="11" hidden="1">#REF!</definedName>
    <definedName name="Swvu.VERLUCRO." localSheetId="13" hidden="1">#REF!</definedName>
    <definedName name="Swvu.VERLUCRO." localSheetId="16" hidden="1">#REF!</definedName>
    <definedName name="Swvu.VERLUCRO." localSheetId="19" hidden="1">#REF!</definedName>
    <definedName name="Swvu.VERLUCRO." localSheetId="12" hidden="1">#REF!</definedName>
    <definedName name="Swvu.VERLUCRO." localSheetId="17" hidden="1">#REF!</definedName>
    <definedName name="Swvu.VERLUCRO." localSheetId="9" hidden="1">#REF!</definedName>
    <definedName name="Swvu.VERLUCRO." localSheetId="10" hidden="1">#REF!</definedName>
    <definedName name="Swvu.VERLUCRO." localSheetId="15" hidden="1">#REF!</definedName>
    <definedName name="Swvu.VERLUCRO." hidden="1">#REF!</definedName>
    <definedName name="SWW" localSheetId="27" hidden="1">{#N/A,#N/A,FALSE,"Aging Summary";#N/A,#N/A,FALSE,"Ratio Analysis";#N/A,#N/A,FALSE,"Test 120 Day Accts";#N/A,#N/A,FALSE,"Tickmarks"}</definedName>
    <definedName name="SWW" hidden="1">{#N/A,#N/A,FALSE,"Aging Summary";#N/A,#N/A,FALSE,"Ratio Analysis";#N/A,#N/A,FALSE,"Test 120 Day Accts";#N/A,#N/A,FALSE,"Tickmarks"}</definedName>
    <definedName name="SWW_1" localSheetId="27" hidden="1">{#N/A,#N/A,FALSE,"Aging Summary";#N/A,#N/A,FALSE,"Ratio Analysis";#N/A,#N/A,FALSE,"Test 120 Day Accts";#N/A,#N/A,FALSE,"Tickmarks"}</definedName>
    <definedName name="SWW_1" hidden="1">{#N/A,#N/A,FALSE,"Aging Summary";#N/A,#N/A,FALSE,"Ratio Analysis";#N/A,#N/A,FALSE,"Test 120 Day Accts";#N/A,#N/A,FALSE,"Tickmarks"}</definedName>
    <definedName name="sxcc" localSheetId="27" hidden="1">{#N/A,#N/A,FALSE,"SS";#N/A,#N/A,FALSE,"TER1";#N/A,#N/A,FALSE,"TER2";#N/A,#N/A,FALSE,"TER3";#N/A,#N/A,FALSE,"TP1";#N/A,#N/A,FALSE,"TP2";#N/A,#N/A,FALSE,"TP3";#N/A,#N/A,FALSE,"DI1";#N/A,#N/A,FALSE,"DI2";#N/A,#N/A,FALSE,"DI3";#N/A,#N/A,FALSE,"DS1";#N/A,#N/A,FALSE,"DS2";#N/A,#N/A,FALSE,"CM"}</definedName>
    <definedName name="sxcc" hidden="1">{#N/A,#N/A,FALSE,"SS";#N/A,#N/A,FALSE,"TER1";#N/A,#N/A,FALSE,"TER2";#N/A,#N/A,FALSE,"TER3";#N/A,#N/A,FALSE,"TP1";#N/A,#N/A,FALSE,"TP2";#N/A,#N/A,FALSE,"TP3";#N/A,#N/A,FALSE,"DI1";#N/A,#N/A,FALSE,"DI2";#N/A,#N/A,FALSE,"DI3";#N/A,#N/A,FALSE,"DS1";#N/A,#N/A,FALSE,"DS2";#N/A,#N/A,FALSE,"CM"}</definedName>
    <definedName name="synthese" localSheetId="27" hidden="1">{"tbl1",#N/A,FALSE,"regul";"tbl2",#N/A,FALSE,"regul"}</definedName>
    <definedName name="synthese" hidden="1">{"tbl1",#N/A,FALSE,"regul";"tbl2",#N/A,FALSE,"regul"}</definedName>
    <definedName name="T" localSheetId="14">#REF!</definedName>
    <definedName name="T" localSheetId="11">#REF!</definedName>
    <definedName name="T" localSheetId="13">#REF!</definedName>
    <definedName name="T" localSheetId="16">#REF!</definedName>
    <definedName name="T" localSheetId="19">#REF!</definedName>
    <definedName name="T" localSheetId="12">#REF!</definedName>
    <definedName name="T" localSheetId="17">#REF!</definedName>
    <definedName name="T" localSheetId="9">#REF!</definedName>
    <definedName name="T" localSheetId="10">#REF!</definedName>
    <definedName name="T" localSheetId="15">#REF!</definedName>
    <definedName name="T">#REF!</definedName>
    <definedName name="T.1" localSheetId="14">#REF!</definedName>
    <definedName name="T.1" localSheetId="11">#REF!</definedName>
    <definedName name="T.1" localSheetId="13">#REF!</definedName>
    <definedName name="T.1" localSheetId="16">#REF!</definedName>
    <definedName name="T.1" localSheetId="19">#REF!</definedName>
    <definedName name="T.1" localSheetId="12">#REF!</definedName>
    <definedName name="T.1" localSheetId="17">#REF!</definedName>
    <definedName name="T.1" localSheetId="9">#REF!</definedName>
    <definedName name="T.1" localSheetId="10">#REF!</definedName>
    <definedName name="T.1" localSheetId="15">#REF!</definedName>
    <definedName name="T.1">#REF!</definedName>
    <definedName name="T.10" localSheetId="14">#REF!</definedName>
    <definedName name="T.10" localSheetId="11">#REF!</definedName>
    <definedName name="T.10" localSheetId="13">#REF!</definedName>
    <definedName name="T.10" localSheetId="16">#REF!</definedName>
    <definedName name="T.10" localSheetId="19">#REF!</definedName>
    <definedName name="T.10" localSheetId="12">#REF!</definedName>
    <definedName name="T.10" localSheetId="17">#REF!</definedName>
    <definedName name="T.10" localSheetId="9">#REF!</definedName>
    <definedName name="T.10" localSheetId="10">#REF!</definedName>
    <definedName name="T.10" localSheetId="15">#REF!</definedName>
    <definedName name="T.10">#REF!</definedName>
    <definedName name="T.11" localSheetId="14">#REF!</definedName>
    <definedName name="T.11" localSheetId="11">#REF!</definedName>
    <definedName name="T.11" localSheetId="13">#REF!</definedName>
    <definedName name="T.11" localSheetId="16">#REF!</definedName>
    <definedName name="T.11" localSheetId="19">#REF!</definedName>
    <definedName name="T.11" localSheetId="12">#REF!</definedName>
    <definedName name="T.11" localSheetId="17">#REF!</definedName>
    <definedName name="T.11" localSheetId="9">#REF!</definedName>
    <definedName name="T.11" localSheetId="10">#REF!</definedName>
    <definedName name="T.11" localSheetId="15">#REF!</definedName>
    <definedName name="T.11">#REF!</definedName>
    <definedName name="T.12" localSheetId="14">#REF!</definedName>
    <definedName name="T.12" localSheetId="11">#REF!</definedName>
    <definedName name="T.12" localSheetId="13">#REF!</definedName>
    <definedName name="T.12" localSheetId="16">#REF!</definedName>
    <definedName name="T.12" localSheetId="19">#REF!</definedName>
    <definedName name="T.12" localSheetId="12">#REF!</definedName>
    <definedName name="T.12" localSheetId="17">#REF!</definedName>
    <definedName name="T.12" localSheetId="9">#REF!</definedName>
    <definedName name="T.12" localSheetId="10">#REF!</definedName>
    <definedName name="T.12" localSheetId="15">#REF!</definedName>
    <definedName name="T.12">#REF!</definedName>
    <definedName name="T.13" localSheetId="14">#REF!</definedName>
    <definedName name="T.13" localSheetId="11">#REF!</definedName>
    <definedName name="T.13" localSheetId="13">#REF!</definedName>
    <definedName name="T.13" localSheetId="16">#REF!</definedName>
    <definedName name="T.13" localSheetId="19">#REF!</definedName>
    <definedName name="T.13" localSheetId="12">#REF!</definedName>
    <definedName name="T.13" localSheetId="17">#REF!</definedName>
    <definedName name="T.13" localSheetId="9">#REF!</definedName>
    <definedName name="T.13" localSheetId="10">#REF!</definedName>
    <definedName name="T.13" localSheetId="15">#REF!</definedName>
    <definedName name="T.13">#REF!</definedName>
    <definedName name="T.14" localSheetId="14">#REF!</definedName>
    <definedName name="T.14" localSheetId="11">#REF!</definedName>
    <definedName name="T.14" localSheetId="13">#REF!</definedName>
    <definedName name="T.14" localSheetId="16">#REF!</definedName>
    <definedName name="T.14" localSheetId="19">#REF!</definedName>
    <definedName name="T.14" localSheetId="12">#REF!</definedName>
    <definedName name="T.14" localSheetId="17">#REF!</definedName>
    <definedName name="T.14" localSheetId="9">#REF!</definedName>
    <definedName name="T.14" localSheetId="10">#REF!</definedName>
    <definedName name="T.14" localSheetId="15">#REF!</definedName>
    <definedName name="T.14">#REF!</definedName>
    <definedName name="T.15" localSheetId="14">#REF!</definedName>
    <definedName name="T.15" localSheetId="11">#REF!</definedName>
    <definedName name="T.15" localSheetId="13">#REF!</definedName>
    <definedName name="T.15" localSheetId="16">#REF!</definedName>
    <definedName name="T.15" localSheetId="19">#REF!</definedName>
    <definedName name="T.15" localSheetId="12">#REF!</definedName>
    <definedName name="T.15" localSheetId="17">#REF!</definedName>
    <definedName name="T.15" localSheetId="9">#REF!</definedName>
    <definedName name="T.15" localSheetId="10">#REF!</definedName>
    <definedName name="T.15" localSheetId="15">#REF!</definedName>
    <definedName name="T.15">#REF!</definedName>
    <definedName name="T.2" localSheetId="14">#REF!</definedName>
    <definedName name="T.2" localSheetId="11">#REF!</definedName>
    <definedName name="T.2" localSheetId="13">#REF!</definedName>
    <definedName name="T.2" localSheetId="16">#REF!</definedName>
    <definedName name="T.2" localSheetId="19">#REF!</definedName>
    <definedName name="T.2" localSheetId="12">#REF!</definedName>
    <definedName name="T.2" localSheetId="17">#REF!</definedName>
    <definedName name="T.2" localSheetId="9">#REF!</definedName>
    <definedName name="T.2" localSheetId="10">#REF!</definedName>
    <definedName name="T.2" localSheetId="15">#REF!</definedName>
    <definedName name="T.2">#REF!</definedName>
    <definedName name="T.3" localSheetId="14">#REF!</definedName>
    <definedName name="T.3" localSheetId="11">#REF!</definedName>
    <definedName name="T.3" localSheetId="13">#REF!</definedName>
    <definedName name="T.3" localSheetId="16">#REF!</definedName>
    <definedName name="T.3" localSheetId="19">#REF!</definedName>
    <definedName name="T.3" localSheetId="12">#REF!</definedName>
    <definedName name="T.3" localSheetId="17">#REF!</definedName>
    <definedName name="T.3" localSheetId="9">#REF!</definedName>
    <definedName name="T.3" localSheetId="10">#REF!</definedName>
    <definedName name="T.3" localSheetId="15">#REF!</definedName>
    <definedName name="T.3">#REF!</definedName>
    <definedName name="T.4" localSheetId="14">#REF!</definedName>
    <definedName name="T.4" localSheetId="11">#REF!</definedName>
    <definedName name="T.4" localSheetId="13">#REF!</definedName>
    <definedName name="T.4" localSheetId="16">#REF!</definedName>
    <definedName name="T.4" localSheetId="19">#REF!</definedName>
    <definedName name="T.4" localSheetId="12">#REF!</definedName>
    <definedName name="T.4" localSheetId="17">#REF!</definedName>
    <definedName name="T.4" localSheetId="9">#REF!</definedName>
    <definedName name="T.4" localSheetId="10">#REF!</definedName>
    <definedName name="T.4" localSheetId="15">#REF!</definedName>
    <definedName name="T.4">#REF!</definedName>
    <definedName name="T.5" localSheetId="14">#REF!</definedName>
    <definedName name="T.5" localSheetId="11">#REF!</definedName>
    <definedName name="T.5" localSheetId="13">#REF!</definedName>
    <definedName name="T.5" localSheetId="16">#REF!</definedName>
    <definedName name="T.5" localSheetId="19">#REF!</definedName>
    <definedName name="T.5" localSheetId="12">#REF!</definedName>
    <definedName name="T.5" localSheetId="17">#REF!</definedName>
    <definedName name="T.5" localSheetId="9">#REF!</definedName>
    <definedName name="T.5" localSheetId="10">#REF!</definedName>
    <definedName name="T.5" localSheetId="15">#REF!</definedName>
    <definedName name="T.5">#REF!</definedName>
    <definedName name="T.6" localSheetId="14">#REF!</definedName>
    <definedName name="T.6" localSheetId="11">#REF!</definedName>
    <definedName name="T.6" localSheetId="13">#REF!</definedName>
    <definedName name="T.6" localSheetId="16">#REF!</definedName>
    <definedName name="T.6" localSheetId="19">#REF!</definedName>
    <definedName name="T.6" localSheetId="12">#REF!</definedName>
    <definedName name="T.6" localSheetId="17">#REF!</definedName>
    <definedName name="T.6" localSheetId="9">#REF!</definedName>
    <definedName name="T.6" localSheetId="10">#REF!</definedName>
    <definedName name="T.6" localSheetId="15">#REF!</definedName>
    <definedName name="T.6">#REF!</definedName>
    <definedName name="T.7" localSheetId="14">#REF!</definedName>
    <definedName name="T.7" localSheetId="11">#REF!</definedName>
    <definedName name="T.7" localSheetId="13">#REF!</definedName>
    <definedName name="T.7" localSheetId="16">#REF!</definedName>
    <definedName name="T.7" localSheetId="19">#REF!</definedName>
    <definedName name="T.7" localSheetId="12">#REF!</definedName>
    <definedName name="T.7" localSheetId="17">#REF!</definedName>
    <definedName name="T.7" localSheetId="9">#REF!</definedName>
    <definedName name="T.7" localSheetId="10">#REF!</definedName>
    <definedName name="T.7" localSheetId="15">#REF!</definedName>
    <definedName name="T.7">#REF!</definedName>
    <definedName name="T.8" localSheetId="14">#REF!</definedName>
    <definedName name="T.8" localSheetId="11">#REF!</definedName>
    <definedName name="T.8" localSheetId="13">#REF!</definedName>
    <definedName name="T.8" localSheetId="16">#REF!</definedName>
    <definedName name="T.8" localSheetId="19">#REF!</definedName>
    <definedName name="T.8" localSheetId="12">#REF!</definedName>
    <definedName name="T.8" localSheetId="17">#REF!</definedName>
    <definedName name="T.8" localSheetId="9">#REF!</definedName>
    <definedName name="T.8" localSheetId="10">#REF!</definedName>
    <definedName name="T.8" localSheetId="15">#REF!</definedName>
    <definedName name="T.8">#REF!</definedName>
    <definedName name="T.9" localSheetId="14">#REF!</definedName>
    <definedName name="T.9" localSheetId="11">#REF!</definedName>
    <definedName name="T.9" localSheetId="13">#REF!</definedName>
    <definedName name="T.9" localSheetId="16">#REF!</definedName>
    <definedName name="T.9" localSheetId="19">#REF!</definedName>
    <definedName name="T.9" localSheetId="12">#REF!</definedName>
    <definedName name="T.9" localSheetId="17">#REF!</definedName>
    <definedName name="T.9" localSheetId="9">#REF!</definedName>
    <definedName name="T.9" localSheetId="10">#REF!</definedName>
    <definedName name="T.9" localSheetId="15">#REF!</definedName>
    <definedName name="T.9">#REF!</definedName>
    <definedName name="tabta" localSheetId="27" hidden="1">{#N/A,#N/A,FALSE,"Aging Summary";#N/A,#N/A,FALSE,"Ratio Analysis";#N/A,#N/A,FALSE,"Test 120 Day Accts";#N/A,#N/A,FALSE,"Tickmarks"}</definedName>
    <definedName name="tabta" hidden="1">{#N/A,#N/A,FALSE,"Aging Summary";#N/A,#N/A,FALSE,"Ratio Analysis";#N/A,#N/A,FALSE,"Test 120 Day Accts";#N/A,#N/A,FALSE,"Tickmarks"}</definedName>
    <definedName name="tabta_1" localSheetId="27" hidden="1">{#N/A,#N/A,FALSE,"Aging Summary";#N/A,#N/A,FALSE,"Ratio Analysis";#N/A,#N/A,FALSE,"Test 120 Day Accts";#N/A,#N/A,FALSE,"Tickmarks"}</definedName>
    <definedName name="tabta_1" hidden="1">{#N/A,#N/A,FALSE,"Aging Summary";#N/A,#N/A,FALSE,"Ratio Analysis";#N/A,#N/A,FALSE,"Test 120 Day Accts";#N/A,#N/A,FALSE,"Tickmarks"}</definedName>
    <definedName name="Tachas" localSheetId="27" hidden="1">{#N/A,#N/A,TRUE,"Plan1"}</definedName>
    <definedName name="Tachas" hidden="1">{#N/A,#N/A,TRUE,"Plan1"}</definedName>
    <definedName name="TaxaManut">#REF!</definedName>
    <definedName name="TBdbName" hidden="1">"88D5BF544BE111D2B8C5006097494125.mdb"</definedName>
    <definedName name="TextRefCopyRangeCount" hidden="1">69</definedName>
    <definedName name="TOT" localSheetId="14" hidden="1">#REF!</definedName>
    <definedName name="TOT" localSheetId="11" hidden="1">#REF!</definedName>
    <definedName name="TOT" localSheetId="13" hidden="1">#REF!</definedName>
    <definedName name="TOT" localSheetId="16" hidden="1">#REF!</definedName>
    <definedName name="TOT" localSheetId="19" hidden="1">#REF!</definedName>
    <definedName name="TOT" localSheetId="12" hidden="1">#REF!</definedName>
    <definedName name="TOT" localSheetId="17" hidden="1">#REF!</definedName>
    <definedName name="TOT" localSheetId="9" hidden="1">#REF!</definedName>
    <definedName name="TOT" localSheetId="10" hidden="1">#REF!</definedName>
    <definedName name="TOT" localSheetId="15" hidden="1">#REF!</definedName>
    <definedName name="TOT" hidden="1">#REF!</definedName>
    <definedName name="TOT.P" localSheetId="14">#REF!</definedName>
    <definedName name="TOT.P" localSheetId="11">#REF!</definedName>
    <definedName name="TOT.P" localSheetId="13">#REF!</definedName>
    <definedName name="TOT.P" localSheetId="16">#REF!</definedName>
    <definedName name="TOT.P" localSheetId="19">#REF!</definedName>
    <definedName name="TOT.P" localSheetId="12">#REF!</definedName>
    <definedName name="TOT.P" localSheetId="17">#REF!</definedName>
    <definedName name="TOT.P" localSheetId="9">#REF!</definedName>
    <definedName name="TOT.P" localSheetId="10">#REF!</definedName>
    <definedName name="TOT.P" localSheetId="15">#REF!</definedName>
    <definedName name="TOT.P">#REF!</definedName>
    <definedName name="TOT1.P" localSheetId="14">#REF!</definedName>
    <definedName name="TOT1.P" localSheetId="11">#REF!</definedName>
    <definedName name="TOT1.P" localSheetId="13">#REF!</definedName>
    <definedName name="TOT1.P" localSheetId="16">#REF!</definedName>
    <definedName name="TOT1.P" localSheetId="19">#REF!</definedName>
    <definedName name="TOT1.P" localSheetId="12">#REF!</definedName>
    <definedName name="TOT1.P" localSheetId="17">#REF!</definedName>
    <definedName name="TOT1.P" localSheetId="9">#REF!</definedName>
    <definedName name="TOT1.P" localSheetId="10">#REF!</definedName>
    <definedName name="TOT1.P" localSheetId="15">#REF!</definedName>
    <definedName name="TOT1.P">#REF!</definedName>
    <definedName name="Total1.1" localSheetId="14">#REF!</definedName>
    <definedName name="Total1.1" localSheetId="11">#REF!</definedName>
    <definedName name="Total1.1" localSheetId="13">#REF!</definedName>
    <definedName name="Total1.1" localSheetId="16">#REF!</definedName>
    <definedName name="Total1.1" localSheetId="19">#REF!</definedName>
    <definedName name="Total1.1" localSheetId="12">#REF!</definedName>
    <definedName name="Total1.1" localSheetId="17">#REF!</definedName>
    <definedName name="Total1.1" localSheetId="9">#REF!</definedName>
    <definedName name="Total1.1" localSheetId="10">#REF!</definedName>
    <definedName name="Total1.1" localSheetId="15">#REF!</definedName>
    <definedName name="Total1.1">#REF!</definedName>
    <definedName name="Total1.10" localSheetId="14">#REF!</definedName>
    <definedName name="Total1.10" localSheetId="11">#REF!</definedName>
    <definedName name="Total1.10" localSheetId="13">#REF!</definedName>
    <definedName name="Total1.10" localSheetId="16">#REF!</definedName>
    <definedName name="Total1.10" localSheetId="19">#REF!</definedName>
    <definedName name="Total1.10" localSheetId="12">#REF!</definedName>
    <definedName name="Total1.10" localSheetId="17">#REF!</definedName>
    <definedName name="Total1.10" localSheetId="9">#REF!</definedName>
    <definedName name="Total1.10" localSheetId="10">#REF!</definedName>
    <definedName name="Total1.10" localSheetId="15">#REF!</definedName>
    <definedName name="Total1.10">#REF!</definedName>
    <definedName name="Total1.11" localSheetId="14">#REF!</definedName>
    <definedName name="Total1.11" localSheetId="11">#REF!</definedName>
    <definedName name="Total1.11" localSheetId="13">#REF!</definedName>
    <definedName name="Total1.11" localSheetId="16">#REF!</definedName>
    <definedName name="Total1.11" localSheetId="19">#REF!</definedName>
    <definedName name="Total1.11" localSheetId="12">#REF!</definedName>
    <definedName name="Total1.11" localSheetId="17">#REF!</definedName>
    <definedName name="Total1.11" localSheetId="9">#REF!</definedName>
    <definedName name="Total1.11" localSheetId="10">#REF!</definedName>
    <definedName name="Total1.11" localSheetId="15">#REF!</definedName>
    <definedName name="Total1.11">#REF!</definedName>
    <definedName name="Total1.12" localSheetId="14">#REF!</definedName>
    <definedName name="Total1.12" localSheetId="11">#REF!</definedName>
    <definedName name="Total1.12" localSheetId="13">#REF!</definedName>
    <definedName name="Total1.12" localSheetId="16">#REF!</definedName>
    <definedName name="Total1.12" localSheetId="19">#REF!</definedName>
    <definedName name="Total1.12" localSheetId="12">#REF!</definedName>
    <definedName name="Total1.12" localSheetId="17">#REF!</definedName>
    <definedName name="Total1.12" localSheetId="9">#REF!</definedName>
    <definedName name="Total1.12" localSheetId="10">#REF!</definedName>
    <definedName name="Total1.12" localSheetId="15">#REF!</definedName>
    <definedName name="Total1.12">#REF!</definedName>
    <definedName name="Total1.2" localSheetId="14">#REF!</definedName>
    <definedName name="Total1.2" localSheetId="11">#REF!</definedName>
    <definedName name="Total1.2" localSheetId="13">#REF!</definedName>
    <definedName name="Total1.2" localSheetId="16">#REF!</definedName>
    <definedName name="Total1.2" localSheetId="19">#REF!</definedName>
    <definedName name="Total1.2" localSheetId="12">#REF!</definedName>
    <definedName name="Total1.2" localSheetId="17">#REF!</definedName>
    <definedName name="Total1.2" localSheetId="9">#REF!</definedName>
    <definedName name="Total1.2" localSheetId="10">#REF!</definedName>
    <definedName name="Total1.2" localSheetId="15">#REF!</definedName>
    <definedName name="Total1.2">#REF!</definedName>
    <definedName name="Total1.3" localSheetId="14">#REF!</definedName>
    <definedName name="Total1.3" localSheetId="11">#REF!</definedName>
    <definedName name="Total1.3" localSheetId="13">#REF!</definedName>
    <definedName name="Total1.3" localSheetId="16">#REF!</definedName>
    <definedName name="Total1.3" localSheetId="19">#REF!</definedName>
    <definedName name="Total1.3" localSheetId="12">#REF!</definedName>
    <definedName name="Total1.3" localSheetId="17">#REF!</definedName>
    <definedName name="Total1.3" localSheetId="9">#REF!</definedName>
    <definedName name="Total1.3" localSheetId="10">#REF!</definedName>
    <definedName name="Total1.3" localSheetId="15">#REF!</definedName>
    <definedName name="Total1.3">#REF!</definedName>
    <definedName name="Total1.4" localSheetId="14">#REF!</definedName>
    <definedName name="Total1.4" localSheetId="11">#REF!</definedName>
    <definedName name="Total1.4" localSheetId="13">#REF!</definedName>
    <definedName name="Total1.4" localSheetId="16">#REF!</definedName>
    <definedName name="Total1.4" localSheetId="19">#REF!</definedName>
    <definedName name="Total1.4" localSheetId="12">#REF!</definedName>
    <definedName name="Total1.4" localSheetId="17">#REF!</definedName>
    <definedName name="Total1.4" localSheetId="9">#REF!</definedName>
    <definedName name="Total1.4" localSheetId="10">#REF!</definedName>
    <definedName name="Total1.4" localSheetId="15">#REF!</definedName>
    <definedName name="Total1.4">#REF!</definedName>
    <definedName name="Total1.5" localSheetId="14">#REF!</definedName>
    <definedName name="Total1.5" localSheetId="11">#REF!</definedName>
    <definedName name="Total1.5" localSheetId="13">#REF!</definedName>
    <definedName name="Total1.5" localSheetId="16">#REF!</definedName>
    <definedName name="Total1.5" localSheetId="19">#REF!</definedName>
    <definedName name="Total1.5" localSheetId="12">#REF!</definedName>
    <definedName name="Total1.5" localSheetId="17">#REF!</definedName>
    <definedName name="Total1.5" localSheetId="9">#REF!</definedName>
    <definedName name="Total1.5" localSheetId="10">#REF!</definedName>
    <definedName name="Total1.5" localSheetId="15">#REF!</definedName>
    <definedName name="Total1.5">#REF!</definedName>
    <definedName name="Total1.6" localSheetId="14">#REF!</definedName>
    <definedName name="Total1.6" localSheetId="11">#REF!</definedName>
    <definedName name="Total1.6" localSheetId="13">#REF!</definedName>
    <definedName name="Total1.6" localSheetId="16">#REF!</definedName>
    <definedName name="Total1.6" localSheetId="19">#REF!</definedName>
    <definedName name="Total1.6" localSheetId="12">#REF!</definedName>
    <definedName name="Total1.6" localSheetId="17">#REF!</definedName>
    <definedName name="Total1.6" localSheetId="9">#REF!</definedName>
    <definedName name="Total1.6" localSheetId="10">#REF!</definedName>
    <definedName name="Total1.6" localSheetId="15">#REF!</definedName>
    <definedName name="Total1.6">#REF!</definedName>
    <definedName name="Total1.7" localSheetId="14">#REF!</definedName>
    <definedName name="Total1.7" localSheetId="11">#REF!</definedName>
    <definedName name="Total1.7" localSheetId="13">#REF!</definedName>
    <definedName name="Total1.7" localSheetId="16">#REF!</definedName>
    <definedName name="Total1.7" localSheetId="19">#REF!</definedName>
    <definedName name="Total1.7" localSheetId="12">#REF!</definedName>
    <definedName name="Total1.7" localSheetId="17">#REF!</definedName>
    <definedName name="Total1.7" localSheetId="9">#REF!</definedName>
    <definedName name="Total1.7" localSheetId="10">#REF!</definedName>
    <definedName name="Total1.7" localSheetId="15">#REF!</definedName>
    <definedName name="Total1.7">#REF!</definedName>
    <definedName name="Total1.8" localSheetId="14">#REF!</definedName>
    <definedName name="Total1.8" localSheetId="11">#REF!</definedName>
    <definedName name="Total1.8" localSheetId="13">#REF!</definedName>
    <definedName name="Total1.8" localSheetId="16">#REF!</definedName>
    <definedName name="Total1.8" localSheetId="19">#REF!</definedName>
    <definedName name="Total1.8" localSheetId="12">#REF!</definedName>
    <definedName name="Total1.8" localSheetId="17">#REF!</definedName>
    <definedName name="Total1.8" localSheetId="9">#REF!</definedName>
    <definedName name="Total1.8" localSheetId="10">#REF!</definedName>
    <definedName name="Total1.8" localSheetId="15">#REF!</definedName>
    <definedName name="Total1.8">#REF!</definedName>
    <definedName name="Total1.9" localSheetId="14">#REF!</definedName>
    <definedName name="Total1.9" localSheetId="11">#REF!</definedName>
    <definedName name="Total1.9" localSheetId="13">#REF!</definedName>
    <definedName name="Total1.9" localSheetId="16">#REF!</definedName>
    <definedName name="Total1.9" localSheetId="19">#REF!</definedName>
    <definedName name="Total1.9" localSheetId="12">#REF!</definedName>
    <definedName name="Total1.9" localSheetId="17">#REF!</definedName>
    <definedName name="Total1.9" localSheetId="9">#REF!</definedName>
    <definedName name="Total1.9" localSheetId="10">#REF!</definedName>
    <definedName name="Total1.9" localSheetId="15">#REF!</definedName>
    <definedName name="Total1.9">#REF!</definedName>
    <definedName name="Total2.1" localSheetId="14">#REF!</definedName>
    <definedName name="Total2.1" localSheetId="11">#REF!</definedName>
    <definedName name="Total2.1" localSheetId="13">#REF!</definedName>
    <definedName name="Total2.1" localSheetId="16">#REF!</definedName>
    <definedName name="Total2.1" localSheetId="19">#REF!</definedName>
    <definedName name="Total2.1" localSheetId="12">#REF!</definedName>
    <definedName name="Total2.1" localSheetId="17">#REF!</definedName>
    <definedName name="Total2.1" localSheetId="9">#REF!</definedName>
    <definedName name="Total2.1" localSheetId="10">#REF!</definedName>
    <definedName name="Total2.1" localSheetId="15">#REF!</definedName>
    <definedName name="Total2.1">#REF!</definedName>
    <definedName name="Total2.10" localSheetId="14">#REF!</definedName>
    <definedName name="Total2.10" localSheetId="11">#REF!</definedName>
    <definedName name="Total2.10" localSheetId="13">#REF!</definedName>
    <definedName name="Total2.10" localSheetId="16">#REF!</definedName>
    <definedName name="Total2.10" localSheetId="19">#REF!</definedName>
    <definedName name="Total2.10" localSheetId="12">#REF!</definedName>
    <definedName name="Total2.10" localSheetId="17">#REF!</definedName>
    <definedName name="Total2.10" localSheetId="9">#REF!</definedName>
    <definedName name="Total2.10" localSheetId="10">#REF!</definedName>
    <definedName name="Total2.10" localSheetId="15">#REF!</definedName>
    <definedName name="Total2.10">#REF!</definedName>
    <definedName name="Total2.11" localSheetId="14">#REF!</definedName>
    <definedName name="Total2.11" localSheetId="11">#REF!</definedName>
    <definedName name="Total2.11" localSheetId="13">#REF!</definedName>
    <definedName name="Total2.11" localSheetId="16">#REF!</definedName>
    <definedName name="Total2.11" localSheetId="19">#REF!</definedName>
    <definedName name="Total2.11" localSheetId="12">#REF!</definedName>
    <definedName name="Total2.11" localSheetId="17">#REF!</definedName>
    <definedName name="Total2.11" localSheetId="9">#REF!</definedName>
    <definedName name="Total2.11" localSheetId="10">#REF!</definedName>
    <definedName name="Total2.11" localSheetId="15">#REF!</definedName>
    <definedName name="Total2.11">#REF!</definedName>
    <definedName name="Total2.12" localSheetId="14">#REF!</definedName>
    <definedName name="Total2.12" localSheetId="11">#REF!</definedName>
    <definedName name="Total2.12" localSheetId="13">#REF!</definedName>
    <definedName name="Total2.12" localSheetId="16">#REF!</definedName>
    <definedName name="Total2.12" localSheetId="19">#REF!</definedName>
    <definedName name="Total2.12" localSheetId="12">#REF!</definedName>
    <definedName name="Total2.12" localSheetId="17">#REF!</definedName>
    <definedName name="Total2.12" localSheetId="9">#REF!</definedName>
    <definedName name="Total2.12" localSheetId="10">#REF!</definedName>
    <definedName name="Total2.12" localSheetId="15">#REF!</definedName>
    <definedName name="Total2.12">#REF!</definedName>
    <definedName name="Total2.13" localSheetId="14">#REF!</definedName>
    <definedName name="Total2.13" localSheetId="11">#REF!</definedName>
    <definedName name="Total2.13" localSheetId="13">#REF!</definedName>
    <definedName name="Total2.13" localSheetId="16">#REF!</definedName>
    <definedName name="Total2.13" localSheetId="19">#REF!</definedName>
    <definedName name="Total2.13" localSheetId="12">#REF!</definedName>
    <definedName name="Total2.13" localSheetId="17">#REF!</definedName>
    <definedName name="Total2.13" localSheetId="9">#REF!</definedName>
    <definedName name="Total2.13" localSheetId="10">#REF!</definedName>
    <definedName name="Total2.13" localSheetId="15">#REF!</definedName>
    <definedName name="Total2.13">#REF!</definedName>
    <definedName name="Total2.14" localSheetId="14">#REF!</definedName>
    <definedName name="Total2.14" localSheetId="11">#REF!</definedName>
    <definedName name="Total2.14" localSheetId="13">#REF!</definedName>
    <definedName name="Total2.14" localSheetId="16">#REF!</definedName>
    <definedName name="Total2.14" localSheetId="19">#REF!</definedName>
    <definedName name="Total2.14" localSheetId="12">#REF!</definedName>
    <definedName name="Total2.14" localSheetId="17">#REF!</definedName>
    <definedName name="Total2.14" localSheetId="9">#REF!</definedName>
    <definedName name="Total2.14" localSheetId="10">#REF!</definedName>
    <definedName name="Total2.14" localSheetId="15">#REF!</definedName>
    <definedName name="Total2.14">#REF!</definedName>
    <definedName name="Total2.15" localSheetId="14">#REF!</definedName>
    <definedName name="Total2.15" localSheetId="11">#REF!</definedName>
    <definedName name="Total2.15" localSheetId="13">#REF!</definedName>
    <definedName name="Total2.15" localSheetId="16">#REF!</definedName>
    <definedName name="Total2.15" localSheetId="19">#REF!</definedName>
    <definedName name="Total2.15" localSheetId="12">#REF!</definedName>
    <definedName name="Total2.15" localSheetId="17">#REF!</definedName>
    <definedName name="Total2.15" localSheetId="9">#REF!</definedName>
    <definedName name="Total2.15" localSheetId="10">#REF!</definedName>
    <definedName name="Total2.15" localSheetId="15">#REF!</definedName>
    <definedName name="Total2.15">#REF!</definedName>
    <definedName name="Total2.16" localSheetId="14">#REF!</definedName>
    <definedName name="Total2.16" localSheetId="11">#REF!</definedName>
    <definedName name="Total2.16" localSheetId="13">#REF!</definedName>
    <definedName name="Total2.16" localSheetId="16">#REF!</definedName>
    <definedName name="Total2.16" localSheetId="19">#REF!</definedName>
    <definedName name="Total2.16" localSheetId="12">#REF!</definedName>
    <definedName name="Total2.16" localSheetId="17">#REF!</definedName>
    <definedName name="Total2.16" localSheetId="9">#REF!</definedName>
    <definedName name="Total2.16" localSheetId="10">#REF!</definedName>
    <definedName name="Total2.16" localSheetId="15">#REF!</definedName>
    <definedName name="Total2.16">#REF!</definedName>
    <definedName name="Total2.17" localSheetId="14">#REF!</definedName>
    <definedName name="Total2.17" localSheetId="11">#REF!</definedName>
    <definedName name="Total2.17" localSheetId="13">#REF!</definedName>
    <definedName name="Total2.17" localSheetId="16">#REF!</definedName>
    <definedName name="Total2.17" localSheetId="19">#REF!</definedName>
    <definedName name="Total2.17" localSheetId="12">#REF!</definedName>
    <definedName name="Total2.17" localSheetId="17">#REF!</definedName>
    <definedName name="Total2.17" localSheetId="9">#REF!</definedName>
    <definedName name="Total2.17" localSheetId="10">#REF!</definedName>
    <definedName name="Total2.17" localSheetId="15">#REF!</definedName>
    <definedName name="Total2.17">#REF!</definedName>
    <definedName name="Total2.18" localSheetId="14">#REF!</definedName>
    <definedName name="Total2.18" localSheetId="11">#REF!</definedName>
    <definedName name="Total2.18" localSheetId="13">#REF!</definedName>
    <definedName name="Total2.18" localSheetId="16">#REF!</definedName>
    <definedName name="Total2.18" localSheetId="19">#REF!</definedName>
    <definedName name="Total2.18" localSheetId="12">#REF!</definedName>
    <definedName name="Total2.18" localSheetId="17">#REF!</definedName>
    <definedName name="Total2.18" localSheetId="9">#REF!</definedName>
    <definedName name="Total2.18" localSheetId="10">#REF!</definedName>
    <definedName name="Total2.18" localSheetId="15">#REF!</definedName>
    <definedName name="Total2.18">#REF!</definedName>
    <definedName name="Total2.2" localSheetId="14">#REF!</definedName>
    <definedName name="Total2.2" localSheetId="11">#REF!</definedName>
    <definedName name="Total2.2" localSheetId="13">#REF!</definedName>
    <definedName name="Total2.2" localSheetId="16">#REF!</definedName>
    <definedName name="Total2.2" localSheetId="19">#REF!</definedName>
    <definedName name="Total2.2" localSheetId="12">#REF!</definedName>
    <definedName name="Total2.2" localSheetId="17">#REF!</definedName>
    <definedName name="Total2.2" localSheetId="9">#REF!</definedName>
    <definedName name="Total2.2" localSheetId="10">#REF!</definedName>
    <definedName name="Total2.2" localSheetId="15">#REF!</definedName>
    <definedName name="Total2.2">#REF!</definedName>
    <definedName name="Total2.3" localSheetId="14">#REF!</definedName>
    <definedName name="Total2.3" localSheetId="11">#REF!</definedName>
    <definedName name="Total2.3" localSheetId="13">#REF!</definedName>
    <definedName name="Total2.3" localSheetId="16">#REF!</definedName>
    <definedName name="Total2.3" localSheetId="19">#REF!</definedName>
    <definedName name="Total2.3" localSheetId="12">#REF!</definedName>
    <definedName name="Total2.3" localSheetId="17">#REF!</definedName>
    <definedName name="Total2.3" localSheetId="9">#REF!</definedName>
    <definedName name="Total2.3" localSheetId="10">#REF!</definedName>
    <definedName name="Total2.3" localSheetId="15">#REF!</definedName>
    <definedName name="Total2.3">#REF!</definedName>
    <definedName name="Total2.4" localSheetId="14">#REF!</definedName>
    <definedName name="Total2.4" localSheetId="11">#REF!</definedName>
    <definedName name="Total2.4" localSheetId="13">#REF!</definedName>
    <definedName name="Total2.4" localSheetId="16">#REF!</definedName>
    <definedName name="Total2.4" localSheetId="19">#REF!</definedName>
    <definedName name="Total2.4" localSheetId="12">#REF!</definedName>
    <definedName name="Total2.4" localSheetId="17">#REF!</definedName>
    <definedName name="Total2.4" localSheetId="9">#REF!</definedName>
    <definedName name="Total2.4" localSheetId="10">#REF!</definedName>
    <definedName name="Total2.4" localSheetId="15">#REF!</definedName>
    <definedName name="Total2.4">#REF!</definedName>
    <definedName name="Total2.5" localSheetId="14">#REF!</definedName>
    <definedName name="Total2.5" localSheetId="11">#REF!</definedName>
    <definedName name="Total2.5" localSheetId="13">#REF!</definedName>
    <definedName name="Total2.5" localSheetId="16">#REF!</definedName>
    <definedName name="Total2.5" localSheetId="19">#REF!</definedName>
    <definedName name="Total2.5" localSheetId="12">#REF!</definedName>
    <definedName name="Total2.5" localSheetId="17">#REF!</definedName>
    <definedName name="Total2.5" localSheetId="9">#REF!</definedName>
    <definedName name="Total2.5" localSheetId="10">#REF!</definedName>
    <definedName name="Total2.5" localSheetId="15">#REF!</definedName>
    <definedName name="Total2.5">#REF!</definedName>
    <definedName name="Total2.6" localSheetId="14">#REF!</definedName>
    <definedName name="Total2.6" localSheetId="11">#REF!</definedName>
    <definedName name="Total2.6" localSheetId="13">#REF!</definedName>
    <definedName name="Total2.6" localSheetId="16">#REF!</definedName>
    <definedName name="Total2.6" localSheetId="19">#REF!</definedName>
    <definedName name="Total2.6" localSheetId="12">#REF!</definedName>
    <definedName name="Total2.6" localSheetId="17">#REF!</definedName>
    <definedName name="Total2.6" localSheetId="9">#REF!</definedName>
    <definedName name="Total2.6" localSheetId="10">#REF!</definedName>
    <definedName name="Total2.6" localSheetId="15">#REF!</definedName>
    <definedName name="Total2.6">#REF!</definedName>
    <definedName name="Total2.7" localSheetId="14">#REF!</definedName>
    <definedName name="Total2.7" localSheetId="11">#REF!</definedName>
    <definedName name="Total2.7" localSheetId="13">#REF!</definedName>
    <definedName name="Total2.7" localSheetId="16">#REF!</definedName>
    <definedName name="Total2.7" localSheetId="19">#REF!</definedName>
    <definedName name="Total2.7" localSheetId="12">#REF!</definedName>
    <definedName name="Total2.7" localSheetId="17">#REF!</definedName>
    <definedName name="Total2.7" localSheetId="9">#REF!</definedName>
    <definedName name="Total2.7" localSheetId="10">#REF!</definedName>
    <definedName name="Total2.7" localSheetId="15">#REF!</definedName>
    <definedName name="Total2.7">#REF!</definedName>
    <definedName name="Total2.8" localSheetId="14">#REF!</definedName>
    <definedName name="Total2.8" localSheetId="11">#REF!</definedName>
    <definedName name="Total2.8" localSheetId="13">#REF!</definedName>
    <definedName name="Total2.8" localSheetId="16">#REF!</definedName>
    <definedName name="Total2.8" localSheetId="19">#REF!</definedName>
    <definedName name="Total2.8" localSheetId="12">#REF!</definedName>
    <definedName name="Total2.8" localSheetId="17">#REF!</definedName>
    <definedName name="Total2.8" localSheetId="9">#REF!</definedName>
    <definedName name="Total2.8" localSheetId="10">#REF!</definedName>
    <definedName name="Total2.8" localSheetId="15">#REF!</definedName>
    <definedName name="Total2.8">#REF!</definedName>
    <definedName name="Total2.9" localSheetId="14">#REF!</definedName>
    <definedName name="Total2.9" localSheetId="11">#REF!</definedName>
    <definedName name="Total2.9" localSheetId="13">#REF!</definedName>
    <definedName name="Total2.9" localSheetId="16">#REF!</definedName>
    <definedName name="Total2.9" localSheetId="19">#REF!</definedName>
    <definedName name="Total2.9" localSheetId="12">#REF!</definedName>
    <definedName name="Total2.9" localSheetId="17">#REF!</definedName>
    <definedName name="Total2.9" localSheetId="9">#REF!</definedName>
    <definedName name="Total2.9" localSheetId="10">#REF!</definedName>
    <definedName name="Total2.9" localSheetId="15">#REF!</definedName>
    <definedName name="Total2.9">#REF!</definedName>
    <definedName name="Total3.1" localSheetId="14">#REF!</definedName>
    <definedName name="Total3.1" localSheetId="11">#REF!</definedName>
    <definedName name="Total3.1" localSheetId="13">#REF!</definedName>
    <definedName name="Total3.1" localSheetId="16">#REF!</definedName>
    <definedName name="Total3.1" localSheetId="19">#REF!</definedName>
    <definedName name="Total3.1" localSheetId="12">#REF!</definedName>
    <definedName name="Total3.1" localSheetId="17">#REF!</definedName>
    <definedName name="Total3.1" localSheetId="9">#REF!</definedName>
    <definedName name="Total3.1" localSheetId="10">#REF!</definedName>
    <definedName name="Total3.1" localSheetId="15">#REF!</definedName>
    <definedName name="Total3.1">#REF!</definedName>
    <definedName name="Total3.2" localSheetId="14">#REF!</definedName>
    <definedName name="Total3.2" localSheetId="11">#REF!</definedName>
    <definedName name="Total3.2" localSheetId="13">#REF!</definedName>
    <definedName name="Total3.2" localSheetId="16">#REF!</definedName>
    <definedName name="Total3.2" localSheetId="19">#REF!</definedName>
    <definedName name="Total3.2" localSheetId="12">#REF!</definedName>
    <definedName name="Total3.2" localSheetId="17">#REF!</definedName>
    <definedName name="Total3.2" localSheetId="9">#REF!</definedName>
    <definedName name="Total3.2" localSheetId="10">#REF!</definedName>
    <definedName name="Total3.2" localSheetId="15">#REF!</definedName>
    <definedName name="Total3.2">#REF!</definedName>
    <definedName name="Total3.3" localSheetId="14">#REF!</definedName>
    <definedName name="Total3.3" localSheetId="11">#REF!</definedName>
    <definedName name="Total3.3" localSheetId="13">#REF!</definedName>
    <definedName name="Total3.3" localSheetId="16">#REF!</definedName>
    <definedName name="Total3.3" localSheetId="19">#REF!</definedName>
    <definedName name="Total3.3" localSheetId="12">#REF!</definedName>
    <definedName name="Total3.3" localSheetId="17">#REF!</definedName>
    <definedName name="Total3.3" localSheetId="9">#REF!</definedName>
    <definedName name="Total3.3" localSheetId="10">#REF!</definedName>
    <definedName name="Total3.3" localSheetId="15">#REF!</definedName>
    <definedName name="Total3.3">#REF!</definedName>
    <definedName name="Total3.4" localSheetId="14">#REF!</definedName>
    <definedName name="Total3.4" localSheetId="11">#REF!</definedName>
    <definedName name="Total3.4" localSheetId="13">#REF!</definedName>
    <definedName name="Total3.4" localSheetId="16">#REF!</definedName>
    <definedName name="Total3.4" localSheetId="19">#REF!</definedName>
    <definedName name="Total3.4" localSheetId="12">#REF!</definedName>
    <definedName name="Total3.4" localSheetId="17">#REF!</definedName>
    <definedName name="Total3.4" localSheetId="9">#REF!</definedName>
    <definedName name="Total3.4" localSheetId="10">#REF!</definedName>
    <definedName name="Total3.4" localSheetId="15">#REF!</definedName>
    <definedName name="Total3.4">#REF!</definedName>
    <definedName name="Totalb1.1" localSheetId="14">#REF!</definedName>
    <definedName name="Totalb1.1" localSheetId="11">#REF!</definedName>
    <definedName name="Totalb1.1" localSheetId="13">#REF!</definedName>
    <definedName name="Totalb1.1" localSheetId="16">#REF!</definedName>
    <definedName name="Totalb1.1" localSheetId="19">#REF!</definedName>
    <definedName name="Totalb1.1" localSheetId="12">#REF!</definedName>
    <definedName name="Totalb1.1" localSheetId="17">#REF!</definedName>
    <definedName name="Totalb1.1" localSheetId="9">#REF!</definedName>
    <definedName name="Totalb1.1" localSheetId="10">#REF!</definedName>
    <definedName name="Totalb1.1" localSheetId="15">#REF!</definedName>
    <definedName name="Totalb1.1">#REF!</definedName>
    <definedName name="Totalb1.2" localSheetId="14">#REF!</definedName>
    <definedName name="Totalb1.2" localSheetId="11">#REF!</definedName>
    <definedName name="Totalb1.2" localSheetId="13">#REF!</definedName>
    <definedName name="Totalb1.2" localSheetId="16">#REF!</definedName>
    <definedName name="Totalb1.2" localSheetId="19">#REF!</definedName>
    <definedName name="Totalb1.2" localSheetId="12">#REF!</definedName>
    <definedName name="Totalb1.2" localSheetId="17">#REF!</definedName>
    <definedName name="Totalb1.2" localSheetId="9">#REF!</definedName>
    <definedName name="Totalb1.2" localSheetId="10">#REF!</definedName>
    <definedName name="Totalb1.2" localSheetId="15">#REF!</definedName>
    <definedName name="Totalb1.2">#REF!</definedName>
    <definedName name="Totalb1.3" localSheetId="14">#REF!</definedName>
    <definedName name="Totalb1.3" localSheetId="11">#REF!</definedName>
    <definedName name="Totalb1.3" localSheetId="13">#REF!</definedName>
    <definedName name="Totalb1.3" localSheetId="16">#REF!</definedName>
    <definedName name="Totalb1.3" localSheetId="19">#REF!</definedName>
    <definedName name="Totalb1.3" localSheetId="12">#REF!</definedName>
    <definedName name="Totalb1.3" localSheetId="17">#REF!</definedName>
    <definedName name="Totalb1.3" localSheetId="9">#REF!</definedName>
    <definedName name="Totalb1.3" localSheetId="10">#REF!</definedName>
    <definedName name="Totalb1.3" localSheetId="15">#REF!</definedName>
    <definedName name="Totalb1.3">#REF!</definedName>
    <definedName name="Totalb1.4" localSheetId="14">#REF!</definedName>
    <definedName name="Totalb1.4" localSheetId="11">#REF!</definedName>
    <definedName name="Totalb1.4" localSheetId="13">#REF!</definedName>
    <definedName name="Totalb1.4" localSheetId="16">#REF!</definedName>
    <definedName name="Totalb1.4" localSheetId="19">#REF!</definedName>
    <definedName name="Totalb1.4" localSheetId="12">#REF!</definedName>
    <definedName name="Totalb1.4" localSheetId="17">#REF!</definedName>
    <definedName name="Totalb1.4" localSheetId="9">#REF!</definedName>
    <definedName name="Totalb1.4" localSheetId="10">#REF!</definedName>
    <definedName name="Totalb1.4" localSheetId="15">#REF!</definedName>
    <definedName name="Totalb1.4">#REF!</definedName>
    <definedName name="Totalb1.5" localSheetId="14">#REF!</definedName>
    <definedName name="Totalb1.5" localSheetId="11">#REF!</definedName>
    <definedName name="Totalb1.5" localSheetId="13">#REF!</definedName>
    <definedName name="Totalb1.5" localSheetId="16">#REF!</definedName>
    <definedName name="Totalb1.5" localSheetId="19">#REF!</definedName>
    <definedName name="Totalb1.5" localSheetId="12">#REF!</definedName>
    <definedName name="Totalb1.5" localSheetId="17">#REF!</definedName>
    <definedName name="Totalb1.5" localSheetId="9">#REF!</definedName>
    <definedName name="Totalb1.5" localSheetId="10">#REF!</definedName>
    <definedName name="Totalb1.5" localSheetId="15">#REF!</definedName>
    <definedName name="Totalb1.5">#REF!</definedName>
    <definedName name="Totalb1.6" localSheetId="14">#REF!</definedName>
    <definedName name="Totalb1.6" localSheetId="11">#REF!</definedName>
    <definedName name="Totalb1.6" localSheetId="13">#REF!</definedName>
    <definedName name="Totalb1.6" localSheetId="16">#REF!</definedName>
    <definedName name="Totalb1.6" localSheetId="19">#REF!</definedName>
    <definedName name="Totalb1.6" localSheetId="12">#REF!</definedName>
    <definedName name="Totalb1.6" localSheetId="17">#REF!</definedName>
    <definedName name="Totalb1.6" localSheetId="9">#REF!</definedName>
    <definedName name="Totalb1.6" localSheetId="10">#REF!</definedName>
    <definedName name="Totalb1.6" localSheetId="15">#REF!</definedName>
    <definedName name="Totalb1.6">#REF!</definedName>
    <definedName name="Totalb2.1" localSheetId="14">#REF!</definedName>
    <definedName name="Totalb2.1" localSheetId="11">#REF!</definedName>
    <definedName name="Totalb2.1" localSheetId="13">#REF!</definedName>
    <definedName name="Totalb2.1" localSheetId="16">#REF!</definedName>
    <definedName name="Totalb2.1" localSheetId="19">#REF!</definedName>
    <definedName name="Totalb2.1" localSheetId="12">#REF!</definedName>
    <definedName name="Totalb2.1" localSheetId="17">#REF!</definedName>
    <definedName name="Totalb2.1" localSheetId="9">#REF!</definedName>
    <definedName name="Totalb2.1" localSheetId="10">#REF!</definedName>
    <definedName name="Totalb2.1" localSheetId="15">#REF!</definedName>
    <definedName name="Totalb2.1">#REF!</definedName>
    <definedName name="Totalb2.2" localSheetId="14">#REF!</definedName>
    <definedName name="Totalb2.2" localSheetId="11">#REF!</definedName>
    <definedName name="Totalb2.2" localSheetId="13">#REF!</definedName>
    <definedName name="Totalb2.2" localSheetId="16">#REF!</definedName>
    <definedName name="Totalb2.2" localSheetId="19">#REF!</definedName>
    <definedName name="Totalb2.2" localSheetId="12">#REF!</definedName>
    <definedName name="Totalb2.2" localSheetId="17">#REF!</definedName>
    <definedName name="Totalb2.2" localSheetId="9">#REF!</definedName>
    <definedName name="Totalb2.2" localSheetId="10">#REF!</definedName>
    <definedName name="Totalb2.2" localSheetId="15">#REF!</definedName>
    <definedName name="Totalb2.2">#REF!</definedName>
    <definedName name="Totalb2.3" localSheetId="14">#REF!</definedName>
    <definedName name="Totalb2.3" localSheetId="11">#REF!</definedName>
    <definedName name="Totalb2.3" localSheetId="13">#REF!</definedName>
    <definedName name="Totalb2.3" localSheetId="16">#REF!</definedName>
    <definedName name="Totalb2.3" localSheetId="19">#REF!</definedName>
    <definedName name="Totalb2.3" localSheetId="12">#REF!</definedName>
    <definedName name="Totalb2.3" localSheetId="17">#REF!</definedName>
    <definedName name="Totalb2.3" localSheetId="9">#REF!</definedName>
    <definedName name="Totalb2.3" localSheetId="10">#REF!</definedName>
    <definedName name="Totalb2.3" localSheetId="15">#REF!</definedName>
    <definedName name="Totalb2.3">#REF!</definedName>
    <definedName name="Totalb2.4" localSheetId="14">#REF!</definedName>
    <definedName name="Totalb2.4" localSheetId="11">#REF!</definedName>
    <definedName name="Totalb2.4" localSheetId="13">#REF!</definedName>
    <definedName name="Totalb2.4" localSheetId="16">#REF!</definedName>
    <definedName name="Totalb2.4" localSheetId="19">#REF!</definedName>
    <definedName name="Totalb2.4" localSheetId="12">#REF!</definedName>
    <definedName name="Totalb2.4" localSheetId="17">#REF!</definedName>
    <definedName name="Totalb2.4" localSheetId="9">#REF!</definedName>
    <definedName name="Totalb2.4" localSheetId="10">#REF!</definedName>
    <definedName name="Totalb2.4" localSheetId="15">#REF!</definedName>
    <definedName name="Totalb2.4">#REF!</definedName>
    <definedName name="Totalb2.5" localSheetId="14">#REF!</definedName>
    <definedName name="Totalb2.5" localSheetId="11">#REF!</definedName>
    <definedName name="Totalb2.5" localSheetId="13">#REF!</definedName>
    <definedName name="Totalb2.5" localSheetId="16">#REF!</definedName>
    <definedName name="Totalb2.5" localSheetId="19">#REF!</definedName>
    <definedName name="Totalb2.5" localSheetId="12">#REF!</definedName>
    <definedName name="Totalb2.5" localSheetId="17">#REF!</definedName>
    <definedName name="Totalb2.5" localSheetId="9">#REF!</definedName>
    <definedName name="Totalb2.5" localSheetId="10">#REF!</definedName>
    <definedName name="Totalb2.5" localSheetId="15">#REF!</definedName>
    <definedName name="Totalb2.5">#REF!</definedName>
    <definedName name="Totalb2.6" localSheetId="14">#REF!</definedName>
    <definedName name="Totalb2.6" localSheetId="11">#REF!</definedName>
    <definedName name="Totalb2.6" localSheetId="13">#REF!</definedName>
    <definedName name="Totalb2.6" localSheetId="16">#REF!</definedName>
    <definedName name="Totalb2.6" localSheetId="19">#REF!</definedName>
    <definedName name="Totalb2.6" localSheetId="12">#REF!</definedName>
    <definedName name="Totalb2.6" localSheetId="17">#REF!</definedName>
    <definedName name="Totalb2.6" localSheetId="9">#REF!</definedName>
    <definedName name="Totalb2.6" localSheetId="10">#REF!</definedName>
    <definedName name="Totalb2.6" localSheetId="15">#REF!</definedName>
    <definedName name="Totalb2.6">#REF!</definedName>
    <definedName name="Totalb2.7" localSheetId="14">#REF!</definedName>
    <definedName name="Totalb2.7" localSheetId="11">#REF!</definedName>
    <definedName name="Totalb2.7" localSheetId="13">#REF!</definedName>
    <definedName name="Totalb2.7" localSheetId="16">#REF!</definedName>
    <definedName name="Totalb2.7" localSheetId="19">#REF!</definedName>
    <definedName name="Totalb2.7" localSheetId="12">#REF!</definedName>
    <definedName name="Totalb2.7" localSheetId="17">#REF!</definedName>
    <definedName name="Totalb2.7" localSheetId="9">#REF!</definedName>
    <definedName name="Totalb2.7" localSheetId="10">#REF!</definedName>
    <definedName name="Totalb2.7" localSheetId="15">#REF!</definedName>
    <definedName name="Totalb2.7">#REF!</definedName>
    <definedName name="Totalc1.1" localSheetId="14">#REF!</definedName>
    <definedName name="Totalc1.1" localSheetId="11">#REF!</definedName>
    <definedName name="Totalc1.1" localSheetId="13">#REF!</definedName>
    <definedName name="Totalc1.1" localSheetId="16">#REF!</definedName>
    <definedName name="Totalc1.1" localSheetId="19">#REF!</definedName>
    <definedName name="Totalc1.1" localSheetId="12">#REF!</definedName>
    <definedName name="Totalc1.1" localSheetId="17">#REF!</definedName>
    <definedName name="Totalc1.1" localSheetId="9">#REF!</definedName>
    <definedName name="Totalc1.1" localSheetId="10">#REF!</definedName>
    <definedName name="Totalc1.1" localSheetId="15">#REF!</definedName>
    <definedName name="Totalc1.1">#REF!</definedName>
    <definedName name="Totalc1.2" localSheetId="14">#REF!</definedName>
    <definedName name="Totalc1.2" localSheetId="11">#REF!</definedName>
    <definedName name="Totalc1.2" localSheetId="13">#REF!</definedName>
    <definedName name="Totalc1.2" localSheetId="16">#REF!</definedName>
    <definedName name="Totalc1.2" localSheetId="19">#REF!</definedName>
    <definedName name="Totalc1.2" localSheetId="12">#REF!</definedName>
    <definedName name="Totalc1.2" localSheetId="17">#REF!</definedName>
    <definedName name="Totalc1.2" localSheetId="9">#REF!</definedName>
    <definedName name="Totalc1.2" localSheetId="10">#REF!</definedName>
    <definedName name="Totalc1.2" localSheetId="15">#REF!</definedName>
    <definedName name="Totalc1.2">#REF!</definedName>
    <definedName name="Totalc2.1" localSheetId="14">#REF!</definedName>
    <definedName name="Totalc2.1" localSheetId="11">#REF!</definedName>
    <definedName name="Totalc2.1" localSheetId="13">#REF!</definedName>
    <definedName name="Totalc2.1" localSheetId="16">#REF!</definedName>
    <definedName name="Totalc2.1" localSheetId="19">#REF!</definedName>
    <definedName name="Totalc2.1" localSheetId="12">#REF!</definedName>
    <definedName name="Totalc2.1" localSheetId="17">#REF!</definedName>
    <definedName name="Totalc2.1" localSheetId="9">#REF!</definedName>
    <definedName name="Totalc2.1" localSheetId="10">#REF!</definedName>
    <definedName name="Totalc2.1" localSheetId="15">#REF!</definedName>
    <definedName name="Totalc2.1">#REF!</definedName>
    <definedName name="Totald1.0" localSheetId="14">#REF!</definedName>
    <definedName name="Totald1.0" localSheetId="11">#REF!</definedName>
    <definedName name="Totald1.0" localSheetId="13">#REF!</definedName>
    <definedName name="Totald1.0" localSheetId="16">#REF!</definedName>
    <definedName name="Totald1.0" localSheetId="19">#REF!</definedName>
    <definedName name="Totald1.0" localSheetId="12">#REF!</definedName>
    <definedName name="Totald1.0" localSheetId="17">#REF!</definedName>
    <definedName name="Totald1.0" localSheetId="9">#REF!</definedName>
    <definedName name="Totald1.0" localSheetId="10">#REF!</definedName>
    <definedName name="Totald1.0" localSheetId="15">#REF!</definedName>
    <definedName name="Totald1.0">#REF!</definedName>
    <definedName name="Totald2.1" localSheetId="14">#REF!</definedName>
    <definedName name="Totald2.1" localSheetId="11">#REF!</definedName>
    <definedName name="Totald2.1" localSheetId="13">#REF!</definedName>
    <definedName name="Totald2.1" localSheetId="16">#REF!</definedName>
    <definedName name="Totald2.1" localSheetId="19">#REF!</definedName>
    <definedName name="Totald2.1" localSheetId="12">#REF!</definedName>
    <definedName name="Totald2.1" localSheetId="17">#REF!</definedName>
    <definedName name="Totald2.1" localSheetId="9">#REF!</definedName>
    <definedName name="Totald2.1" localSheetId="10">#REF!</definedName>
    <definedName name="Totald2.1" localSheetId="15">#REF!</definedName>
    <definedName name="Totald2.1">#REF!</definedName>
    <definedName name="Totale1.0" localSheetId="14">#REF!</definedName>
    <definedName name="Totale1.0" localSheetId="11">#REF!</definedName>
    <definedName name="Totale1.0" localSheetId="13">#REF!</definedName>
    <definedName name="Totale1.0" localSheetId="16">#REF!</definedName>
    <definedName name="Totale1.0" localSheetId="19">#REF!</definedName>
    <definedName name="Totale1.0" localSheetId="12">#REF!</definedName>
    <definedName name="Totale1.0" localSheetId="17">#REF!</definedName>
    <definedName name="Totale1.0" localSheetId="9">#REF!</definedName>
    <definedName name="Totale1.0" localSheetId="10">#REF!</definedName>
    <definedName name="Totale1.0" localSheetId="15">#REF!</definedName>
    <definedName name="Totale1.0">#REF!</definedName>
    <definedName name="Totale2.0" localSheetId="14">#REF!</definedName>
    <definedName name="Totale2.0" localSheetId="11">#REF!</definedName>
    <definedName name="Totale2.0" localSheetId="13">#REF!</definedName>
    <definedName name="Totale2.0" localSheetId="16">#REF!</definedName>
    <definedName name="Totale2.0" localSheetId="19">#REF!</definedName>
    <definedName name="Totale2.0" localSheetId="12">#REF!</definedName>
    <definedName name="Totale2.0" localSheetId="17">#REF!</definedName>
    <definedName name="Totale2.0" localSheetId="9">#REF!</definedName>
    <definedName name="Totale2.0" localSheetId="10">#REF!</definedName>
    <definedName name="Totale2.0" localSheetId="15">#REF!</definedName>
    <definedName name="Totale2.0">#REF!</definedName>
    <definedName name="Totalgeral1" localSheetId="14">#REF!</definedName>
    <definedName name="Totalgeral1" localSheetId="11">#REF!</definedName>
    <definedName name="Totalgeral1" localSheetId="13">#REF!</definedName>
    <definedName name="Totalgeral1" localSheetId="16">#REF!</definedName>
    <definedName name="Totalgeral1" localSheetId="19">#REF!</definedName>
    <definedName name="Totalgeral1" localSheetId="12">#REF!</definedName>
    <definedName name="Totalgeral1" localSheetId="17">#REF!</definedName>
    <definedName name="Totalgeral1" localSheetId="9">#REF!</definedName>
    <definedName name="Totalgeral1" localSheetId="10">#REF!</definedName>
    <definedName name="Totalgeral1" localSheetId="15">#REF!</definedName>
    <definedName name="Totalgeral1">#REF!</definedName>
    <definedName name="Totalgeral1a12" localSheetId="14">#REF!</definedName>
    <definedName name="Totalgeral1a12" localSheetId="11">#REF!</definedName>
    <definedName name="Totalgeral1a12" localSheetId="13">#REF!</definedName>
    <definedName name="Totalgeral1a12" localSheetId="16">#REF!</definedName>
    <definedName name="Totalgeral1a12" localSheetId="19">#REF!</definedName>
    <definedName name="Totalgeral1a12" localSheetId="12">#REF!</definedName>
    <definedName name="Totalgeral1a12" localSheetId="17">#REF!</definedName>
    <definedName name="Totalgeral1a12" localSheetId="9">#REF!</definedName>
    <definedName name="Totalgeral1a12" localSheetId="10">#REF!</definedName>
    <definedName name="Totalgeral1a12" localSheetId="15">#REF!</definedName>
    <definedName name="Totalgeral1a12">#REF!</definedName>
    <definedName name="Totalgeral2" localSheetId="14">#REF!</definedName>
    <definedName name="Totalgeral2" localSheetId="11">#REF!</definedName>
    <definedName name="Totalgeral2" localSheetId="13">#REF!</definedName>
    <definedName name="Totalgeral2" localSheetId="16">#REF!</definedName>
    <definedName name="Totalgeral2" localSheetId="19">#REF!</definedName>
    <definedName name="Totalgeral2" localSheetId="12">#REF!</definedName>
    <definedName name="Totalgeral2" localSheetId="17">#REF!</definedName>
    <definedName name="Totalgeral2" localSheetId="9">#REF!</definedName>
    <definedName name="Totalgeral2" localSheetId="10">#REF!</definedName>
    <definedName name="Totalgeral2" localSheetId="15">#REF!</definedName>
    <definedName name="Totalgeral2">#REF!</definedName>
    <definedName name="Totalgeral3" localSheetId="14">#REF!</definedName>
    <definedName name="Totalgeral3" localSheetId="11">#REF!</definedName>
    <definedName name="Totalgeral3" localSheetId="13">#REF!</definedName>
    <definedName name="Totalgeral3" localSheetId="16">#REF!</definedName>
    <definedName name="Totalgeral3" localSheetId="19">#REF!</definedName>
    <definedName name="Totalgeral3" localSheetId="12">#REF!</definedName>
    <definedName name="Totalgeral3" localSheetId="17">#REF!</definedName>
    <definedName name="Totalgeral3" localSheetId="9">#REF!</definedName>
    <definedName name="Totalgeral3" localSheetId="10">#REF!</definedName>
    <definedName name="Totalgeral3" localSheetId="15">#REF!</definedName>
    <definedName name="Totalgeral3">#REF!</definedName>
    <definedName name="TotalgeralA" localSheetId="14">#REF!</definedName>
    <definedName name="TotalgeralA" localSheetId="11">#REF!</definedName>
    <definedName name="TotalgeralA" localSheetId="13">#REF!</definedName>
    <definedName name="TotalgeralA" localSheetId="16">#REF!</definedName>
    <definedName name="TotalgeralA" localSheetId="19">#REF!</definedName>
    <definedName name="TotalgeralA" localSheetId="12">#REF!</definedName>
    <definedName name="TotalgeralA" localSheetId="17">#REF!</definedName>
    <definedName name="TotalgeralA" localSheetId="9">#REF!</definedName>
    <definedName name="TotalgeralA" localSheetId="10">#REF!</definedName>
    <definedName name="TotalgeralA" localSheetId="15">#REF!</definedName>
    <definedName name="TotalgeralA">#REF!</definedName>
    <definedName name="TotalgeralB" localSheetId="14">#REF!</definedName>
    <definedName name="TotalgeralB" localSheetId="11">#REF!</definedName>
    <definedName name="TotalgeralB" localSheetId="13">#REF!</definedName>
    <definedName name="TotalgeralB" localSheetId="16">#REF!</definedName>
    <definedName name="TotalgeralB" localSheetId="19">#REF!</definedName>
    <definedName name="TotalgeralB" localSheetId="12">#REF!</definedName>
    <definedName name="TotalgeralB" localSheetId="17">#REF!</definedName>
    <definedName name="TotalgeralB" localSheetId="9">#REF!</definedName>
    <definedName name="TotalgeralB" localSheetId="10">#REF!</definedName>
    <definedName name="TotalgeralB" localSheetId="15">#REF!</definedName>
    <definedName name="TotalgeralB">#REF!</definedName>
    <definedName name="Totalgeralb1" localSheetId="14">#REF!</definedName>
    <definedName name="Totalgeralb1" localSheetId="11">#REF!</definedName>
    <definedName name="Totalgeralb1" localSheetId="13">#REF!</definedName>
    <definedName name="Totalgeralb1" localSheetId="16">#REF!</definedName>
    <definedName name="Totalgeralb1" localSheetId="19">#REF!</definedName>
    <definedName name="Totalgeralb1" localSheetId="12">#REF!</definedName>
    <definedName name="Totalgeralb1" localSheetId="17">#REF!</definedName>
    <definedName name="Totalgeralb1" localSheetId="9">#REF!</definedName>
    <definedName name="Totalgeralb1" localSheetId="10">#REF!</definedName>
    <definedName name="Totalgeralb1" localSheetId="15">#REF!</definedName>
    <definedName name="Totalgeralb1">#REF!</definedName>
    <definedName name="Totalgeralb2" localSheetId="14">#REF!</definedName>
    <definedName name="Totalgeralb2" localSheetId="11">#REF!</definedName>
    <definedName name="Totalgeralb2" localSheetId="13">#REF!</definedName>
    <definedName name="Totalgeralb2" localSheetId="16">#REF!</definedName>
    <definedName name="Totalgeralb2" localSheetId="19">#REF!</definedName>
    <definedName name="Totalgeralb2" localSheetId="12">#REF!</definedName>
    <definedName name="Totalgeralb2" localSheetId="17">#REF!</definedName>
    <definedName name="Totalgeralb2" localSheetId="9">#REF!</definedName>
    <definedName name="Totalgeralb2" localSheetId="10">#REF!</definedName>
    <definedName name="Totalgeralb2" localSheetId="15">#REF!</definedName>
    <definedName name="Totalgeralb2">#REF!</definedName>
    <definedName name="TotalgeralC" localSheetId="14">#REF!</definedName>
    <definedName name="TotalgeralC" localSheetId="11">#REF!</definedName>
    <definedName name="TotalgeralC" localSheetId="13">#REF!</definedName>
    <definedName name="TotalgeralC" localSheetId="16">#REF!</definedName>
    <definedName name="TotalgeralC" localSheetId="19">#REF!</definedName>
    <definedName name="TotalgeralC" localSheetId="12">#REF!</definedName>
    <definedName name="TotalgeralC" localSheetId="17">#REF!</definedName>
    <definedName name="TotalgeralC" localSheetId="9">#REF!</definedName>
    <definedName name="TotalgeralC" localSheetId="10">#REF!</definedName>
    <definedName name="TotalgeralC" localSheetId="15">#REF!</definedName>
    <definedName name="TotalgeralC">#REF!</definedName>
    <definedName name="Totalgeralc1" localSheetId="14">#REF!</definedName>
    <definedName name="Totalgeralc1" localSheetId="11">#REF!</definedName>
    <definedName name="Totalgeralc1" localSheetId="13">#REF!</definedName>
    <definedName name="Totalgeralc1" localSheetId="16">#REF!</definedName>
    <definedName name="Totalgeralc1" localSheetId="19">#REF!</definedName>
    <definedName name="Totalgeralc1" localSheetId="12">#REF!</definedName>
    <definedName name="Totalgeralc1" localSheetId="17">#REF!</definedName>
    <definedName name="Totalgeralc1" localSheetId="9">#REF!</definedName>
    <definedName name="Totalgeralc1" localSheetId="10">#REF!</definedName>
    <definedName name="Totalgeralc1" localSheetId="15">#REF!</definedName>
    <definedName name="Totalgeralc1">#REF!</definedName>
    <definedName name="Totalgeralc2" localSheetId="14">#REF!</definedName>
    <definedName name="Totalgeralc2" localSheetId="11">#REF!</definedName>
    <definedName name="Totalgeralc2" localSheetId="13">#REF!</definedName>
    <definedName name="Totalgeralc2" localSheetId="16">#REF!</definedName>
    <definedName name="Totalgeralc2" localSheetId="19">#REF!</definedName>
    <definedName name="Totalgeralc2" localSheetId="12">#REF!</definedName>
    <definedName name="Totalgeralc2" localSheetId="17">#REF!</definedName>
    <definedName name="Totalgeralc2" localSheetId="9">#REF!</definedName>
    <definedName name="Totalgeralc2" localSheetId="10">#REF!</definedName>
    <definedName name="Totalgeralc2" localSheetId="15">#REF!</definedName>
    <definedName name="Totalgeralc2">#REF!</definedName>
    <definedName name="TotalgeralD" localSheetId="14">#REF!</definedName>
    <definedName name="TotalgeralD" localSheetId="11">#REF!</definedName>
    <definedName name="TotalgeralD" localSheetId="13">#REF!</definedName>
    <definedName name="TotalgeralD" localSheetId="16">#REF!</definedName>
    <definedName name="TotalgeralD" localSheetId="19">#REF!</definedName>
    <definedName name="TotalgeralD" localSheetId="12">#REF!</definedName>
    <definedName name="TotalgeralD" localSheetId="17">#REF!</definedName>
    <definedName name="TotalgeralD" localSheetId="9">#REF!</definedName>
    <definedName name="TotalgeralD" localSheetId="10">#REF!</definedName>
    <definedName name="TotalgeralD" localSheetId="15">#REF!</definedName>
    <definedName name="TotalgeralD">#REF!</definedName>
    <definedName name="Totalgerald1" localSheetId="14">#REF!</definedName>
    <definedName name="Totalgerald1" localSheetId="11">#REF!</definedName>
    <definedName name="Totalgerald1" localSheetId="13">#REF!</definedName>
    <definedName name="Totalgerald1" localSheetId="16">#REF!</definedName>
    <definedName name="Totalgerald1" localSheetId="19">#REF!</definedName>
    <definedName name="Totalgerald1" localSheetId="12">#REF!</definedName>
    <definedName name="Totalgerald1" localSheetId="17">#REF!</definedName>
    <definedName name="Totalgerald1" localSheetId="9">#REF!</definedName>
    <definedName name="Totalgerald1" localSheetId="10">#REF!</definedName>
    <definedName name="Totalgerald1" localSheetId="15">#REF!</definedName>
    <definedName name="Totalgerald1">#REF!</definedName>
    <definedName name="Totalgerald2" localSheetId="14">#REF!</definedName>
    <definedName name="Totalgerald2" localSheetId="11">#REF!</definedName>
    <definedName name="Totalgerald2" localSheetId="13">#REF!</definedName>
    <definedName name="Totalgerald2" localSheetId="16">#REF!</definedName>
    <definedName name="Totalgerald2" localSheetId="19">#REF!</definedName>
    <definedName name="Totalgerald2" localSheetId="12">#REF!</definedName>
    <definedName name="Totalgerald2" localSheetId="17">#REF!</definedName>
    <definedName name="Totalgerald2" localSheetId="9">#REF!</definedName>
    <definedName name="Totalgerald2" localSheetId="10">#REF!</definedName>
    <definedName name="Totalgerald2" localSheetId="15">#REF!</definedName>
    <definedName name="Totalgerald2">#REF!</definedName>
    <definedName name="TotalgeralE" localSheetId="14">#REF!</definedName>
    <definedName name="TotalgeralE" localSheetId="11">#REF!</definedName>
    <definedName name="TotalgeralE" localSheetId="13">#REF!</definedName>
    <definedName name="TotalgeralE" localSheetId="16">#REF!</definedName>
    <definedName name="TotalgeralE" localSheetId="19">#REF!</definedName>
    <definedName name="TotalgeralE" localSheetId="12">#REF!</definedName>
    <definedName name="TotalgeralE" localSheetId="17">#REF!</definedName>
    <definedName name="TotalgeralE" localSheetId="9">#REF!</definedName>
    <definedName name="TotalgeralE" localSheetId="10">#REF!</definedName>
    <definedName name="TotalgeralE" localSheetId="15">#REF!</definedName>
    <definedName name="TotalgeralE">#REF!</definedName>
    <definedName name="Totalgerale1" localSheetId="14">#REF!</definedName>
    <definedName name="Totalgerale1" localSheetId="11">#REF!</definedName>
    <definedName name="Totalgerale1" localSheetId="13">#REF!</definedName>
    <definedName name="Totalgerale1" localSheetId="16">#REF!</definedName>
    <definedName name="Totalgerale1" localSheetId="19">#REF!</definedName>
    <definedName name="Totalgerale1" localSheetId="12">#REF!</definedName>
    <definedName name="Totalgerale1" localSheetId="17">#REF!</definedName>
    <definedName name="Totalgerale1" localSheetId="9">#REF!</definedName>
    <definedName name="Totalgerale1" localSheetId="10">#REF!</definedName>
    <definedName name="Totalgerale1" localSheetId="15">#REF!</definedName>
    <definedName name="Totalgerale1">#REF!</definedName>
    <definedName name="Totalgerale2" localSheetId="14">#REF!</definedName>
    <definedName name="Totalgerale2" localSheetId="11">#REF!</definedName>
    <definedName name="Totalgerale2" localSheetId="13">#REF!</definedName>
    <definedName name="Totalgerale2" localSheetId="16">#REF!</definedName>
    <definedName name="Totalgerale2" localSheetId="19">#REF!</definedName>
    <definedName name="Totalgerale2" localSheetId="12">#REF!</definedName>
    <definedName name="Totalgerale2" localSheetId="17">#REF!</definedName>
    <definedName name="Totalgerale2" localSheetId="9">#REF!</definedName>
    <definedName name="Totalgerale2" localSheetId="10">#REF!</definedName>
    <definedName name="Totalgerale2" localSheetId="15">#REF!</definedName>
    <definedName name="Totalgerale2">#REF!</definedName>
    <definedName name="TP" localSheetId="14" hidden="1">#REF!</definedName>
    <definedName name="TP" localSheetId="11" hidden="1">#REF!</definedName>
    <definedName name="TP" localSheetId="13" hidden="1">#REF!</definedName>
    <definedName name="TP" localSheetId="16" hidden="1">#REF!</definedName>
    <definedName name="TP" localSheetId="19" hidden="1">#REF!</definedName>
    <definedName name="TP" localSheetId="12" hidden="1">#REF!</definedName>
    <definedName name="TP" localSheetId="17" hidden="1">#REF!</definedName>
    <definedName name="TP" localSheetId="9" hidden="1">#REF!</definedName>
    <definedName name="TP" localSheetId="10" hidden="1">#REF!</definedName>
    <definedName name="TP" localSheetId="15" hidden="1">#REF!</definedName>
    <definedName name="TP" hidden="1">#REF!</definedName>
    <definedName name="TR\" localSheetId="27" hidden="1">{#N/A,#N/A,FALSE,"Aging Summary";#N/A,#N/A,FALSE,"Ratio Analysis";#N/A,#N/A,FALSE,"Test 120 Day Accts";#N/A,#N/A,FALSE,"Tickmarks"}</definedName>
    <definedName name="TR\" hidden="1">{#N/A,#N/A,FALSE,"Aging Summary";#N/A,#N/A,FALSE,"Ratio Analysis";#N/A,#N/A,FALSE,"Test 120 Day Accts";#N/A,#N/A,FALSE,"Tickmarks"}</definedName>
    <definedName name="TR\_1" localSheetId="27" hidden="1">{#N/A,#N/A,FALSE,"Aging Summary";#N/A,#N/A,FALSE,"Ratio Analysis";#N/A,#N/A,FALSE,"Test 120 Day Accts";#N/A,#N/A,FALSE,"Tickmarks"}</definedName>
    <definedName name="TR\_1" hidden="1">{#N/A,#N/A,FALSE,"Aging Summary";#N/A,#N/A,FALSE,"Ratio Analysis";#N/A,#N/A,FALSE,"Test 120 Day Accts";#N/A,#N/A,FALSE,"Tickmarks"}</definedName>
    <definedName name="TRIBUTOS" localSheetId="27">#REF!</definedName>
    <definedName name="TRIBUTOS">C_INDIRETO!$G$8</definedName>
    <definedName name="tssd" localSheetId="14">#REF!</definedName>
    <definedName name="tssd" localSheetId="11">#REF!</definedName>
    <definedName name="tssd" localSheetId="13">#REF!</definedName>
    <definedName name="tssd" localSheetId="16">#REF!</definedName>
    <definedName name="tssd" localSheetId="19">#REF!</definedName>
    <definedName name="tssd" localSheetId="12">#REF!</definedName>
    <definedName name="tssd" localSheetId="17">#REF!</definedName>
    <definedName name="tssd" localSheetId="9">#REF!</definedName>
    <definedName name="tssd" localSheetId="10">#REF!</definedName>
    <definedName name="tssd" localSheetId="15">#REF!</definedName>
    <definedName name="tssd">#REF!</definedName>
    <definedName name="TT" localSheetId="14">#REF!</definedName>
    <definedName name="TT" localSheetId="8">#REF!</definedName>
    <definedName name="TT" localSheetId="11">#REF!</definedName>
    <definedName name="TT" localSheetId="13">#REF!</definedName>
    <definedName name="TT" localSheetId="16">#REF!</definedName>
    <definedName name="TT" localSheetId="19">#REF!</definedName>
    <definedName name="TT" localSheetId="12">#REF!</definedName>
    <definedName name="TT" localSheetId="17">#REF!</definedName>
    <definedName name="TT" localSheetId="9">#REF!</definedName>
    <definedName name="TT" localSheetId="10">#REF!</definedName>
    <definedName name="TT" localSheetId="15">#REF!</definedName>
    <definedName name="TT">#REF!</definedName>
    <definedName name="TT.1" localSheetId="14">#REF!</definedName>
    <definedName name="TT.1" localSheetId="11">#REF!</definedName>
    <definedName name="TT.1" localSheetId="13">#REF!</definedName>
    <definedName name="TT.1" localSheetId="16">#REF!</definedName>
    <definedName name="TT.1" localSheetId="19">#REF!</definedName>
    <definedName name="TT.1" localSheetId="12">#REF!</definedName>
    <definedName name="TT.1" localSheetId="17">#REF!</definedName>
    <definedName name="TT.1" localSheetId="9">#REF!</definedName>
    <definedName name="TT.1" localSheetId="10">#REF!</definedName>
    <definedName name="TT.1" localSheetId="15">#REF!</definedName>
    <definedName name="TT.1">#REF!</definedName>
    <definedName name="TT.10" localSheetId="14">#REF!</definedName>
    <definedName name="TT.10" localSheetId="11">#REF!</definedName>
    <definedName name="TT.10" localSheetId="13">#REF!</definedName>
    <definedName name="TT.10" localSheetId="16">#REF!</definedName>
    <definedName name="TT.10" localSheetId="19">#REF!</definedName>
    <definedName name="TT.10" localSheetId="12">#REF!</definedName>
    <definedName name="TT.10" localSheetId="17">#REF!</definedName>
    <definedName name="TT.10" localSheetId="9">#REF!</definedName>
    <definedName name="TT.10" localSheetId="10">#REF!</definedName>
    <definedName name="TT.10" localSheetId="15">#REF!</definedName>
    <definedName name="TT.10">#REF!</definedName>
    <definedName name="TT.11" localSheetId="14">#REF!</definedName>
    <definedName name="TT.11" localSheetId="11">#REF!</definedName>
    <definedName name="TT.11" localSheetId="13">#REF!</definedName>
    <definedName name="TT.11" localSheetId="16">#REF!</definedName>
    <definedName name="TT.11" localSheetId="19">#REF!</definedName>
    <definedName name="TT.11" localSheetId="12">#REF!</definedName>
    <definedName name="TT.11" localSheetId="17">#REF!</definedName>
    <definedName name="TT.11" localSheetId="9">#REF!</definedName>
    <definedName name="TT.11" localSheetId="10">#REF!</definedName>
    <definedName name="TT.11" localSheetId="15">#REF!</definedName>
    <definedName name="TT.11">#REF!</definedName>
    <definedName name="TT.12" localSheetId="14">#REF!</definedName>
    <definedName name="TT.12" localSheetId="11">#REF!</definedName>
    <definedName name="TT.12" localSheetId="13">#REF!</definedName>
    <definedName name="TT.12" localSheetId="16">#REF!</definedName>
    <definedName name="TT.12" localSheetId="19">#REF!</definedName>
    <definedName name="TT.12" localSheetId="12">#REF!</definedName>
    <definedName name="TT.12" localSheetId="17">#REF!</definedName>
    <definedName name="TT.12" localSheetId="9">#REF!</definedName>
    <definedName name="TT.12" localSheetId="10">#REF!</definedName>
    <definedName name="TT.12" localSheetId="15">#REF!</definedName>
    <definedName name="TT.12">#REF!</definedName>
    <definedName name="TT.13" localSheetId="14">#REF!</definedName>
    <definedName name="TT.13" localSheetId="11">#REF!</definedName>
    <definedName name="TT.13" localSheetId="13">#REF!</definedName>
    <definedName name="TT.13" localSheetId="16">#REF!</definedName>
    <definedName name="TT.13" localSheetId="19">#REF!</definedName>
    <definedName name="TT.13" localSheetId="12">#REF!</definedName>
    <definedName name="TT.13" localSheetId="17">#REF!</definedName>
    <definedName name="TT.13" localSheetId="9">#REF!</definedName>
    <definedName name="TT.13" localSheetId="10">#REF!</definedName>
    <definedName name="TT.13" localSheetId="15">#REF!</definedName>
    <definedName name="TT.13">#REF!</definedName>
    <definedName name="TT.14" localSheetId="14">#REF!</definedName>
    <definedName name="TT.14" localSheetId="11">#REF!</definedName>
    <definedName name="TT.14" localSheetId="13">#REF!</definedName>
    <definedName name="TT.14" localSheetId="16">#REF!</definedName>
    <definedName name="TT.14" localSheetId="19">#REF!</definedName>
    <definedName name="TT.14" localSheetId="12">#REF!</definedName>
    <definedName name="TT.14" localSheetId="17">#REF!</definedName>
    <definedName name="TT.14" localSheetId="9">#REF!</definedName>
    <definedName name="TT.14" localSheetId="10">#REF!</definedName>
    <definedName name="TT.14" localSheetId="15">#REF!</definedName>
    <definedName name="TT.14">#REF!</definedName>
    <definedName name="TT.15" localSheetId="14">#REF!</definedName>
    <definedName name="TT.15" localSheetId="11">#REF!</definedName>
    <definedName name="TT.15" localSheetId="13">#REF!</definedName>
    <definedName name="TT.15" localSheetId="16">#REF!</definedName>
    <definedName name="TT.15" localSheetId="19">#REF!</definedName>
    <definedName name="TT.15" localSheetId="12">#REF!</definedName>
    <definedName name="TT.15" localSheetId="17">#REF!</definedName>
    <definedName name="TT.15" localSheetId="9">#REF!</definedName>
    <definedName name="TT.15" localSheetId="10">#REF!</definedName>
    <definedName name="TT.15" localSheetId="15">#REF!</definedName>
    <definedName name="TT.15">#REF!</definedName>
    <definedName name="TT.2" localSheetId="14">#REF!</definedName>
    <definedName name="TT.2" localSheetId="11">#REF!</definedName>
    <definedName name="TT.2" localSheetId="13">#REF!</definedName>
    <definedName name="TT.2" localSheetId="16">#REF!</definedName>
    <definedName name="TT.2" localSheetId="19">#REF!</definedName>
    <definedName name="TT.2" localSheetId="12">#REF!</definedName>
    <definedName name="TT.2" localSheetId="17">#REF!</definedName>
    <definedName name="TT.2" localSheetId="9">#REF!</definedName>
    <definedName name="TT.2" localSheetId="10">#REF!</definedName>
    <definedName name="TT.2" localSheetId="15">#REF!</definedName>
    <definedName name="TT.2">#REF!</definedName>
    <definedName name="TT.3" localSheetId="14">#REF!</definedName>
    <definedName name="TT.3" localSheetId="11">#REF!</definedName>
    <definedName name="TT.3" localSheetId="13">#REF!</definedName>
    <definedName name="TT.3" localSheetId="16">#REF!</definedName>
    <definedName name="TT.3" localSheetId="19">#REF!</definedName>
    <definedName name="TT.3" localSheetId="12">#REF!</definedName>
    <definedName name="TT.3" localSheetId="17">#REF!</definedName>
    <definedName name="TT.3" localSheetId="9">#REF!</definedName>
    <definedName name="TT.3" localSheetId="10">#REF!</definedName>
    <definedName name="TT.3" localSheetId="15">#REF!</definedName>
    <definedName name="TT.3">#REF!</definedName>
    <definedName name="TT.4" localSheetId="14">#REF!</definedName>
    <definedName name="TT.4" localSheetId="11">#REF!</definedName>
    <definedName name="TT.4" localSheetId="13">#REF!</definedName>
    <definedName name="TT.4" localSheetId="16">#REF!</definedName>
    <definedName name="TT.4" localSheetId="19">#REF!</definedName>
    <definedName name="TT.4" localSheetId="12">#REF!</definedName>
    <definedName name="TT.4" localSheetId="17">#REF!</definedName>
    <definedName name="TT.4" localSheetId="9">#REF!</definedName>
    <definedName name="TT.4" localSheetId="10">#REF!</definedName>
    <definedName name="TT.4" localSheetId="15">#REF!</definedName>
    <definedName name="TT.4">#REF!</definedName>
    <definedName name="TT.5" localSheetId="14">#REF!</definedName>
    <definedName name="TT.5" localSheetId="11">#REF!</definedName>
    <definedName name="TT.5" localSheetId="13">#REF!</definedName>
    <definedName name="TT.5" localSheetId="16">#REF!</definedName>
    <definedName name="TT.5" localSheetId="19">#REF!</definedName>
    <definedName name="TT.5" localSheetId="12">#REF!</definedName>
    <definedName name="TT.5" localSheetId="17">#REF!</definedName>
    <definedName name="TT.5" localSheetId="9">#REF!</definedName>
    <definedName name="TT.5" localSheetId="10">#REF!</definedName>
    <definedName name="TT.5" localSheetId="15">#REF!</definedName>
    <definedName name="TT.5">#REF!</definedName>
    <definedName name="TT.6" localSheetId="14">#REF!</definedName>
    <definedName name="TT.6" localSheetId="11">#REF!</definedName>
    <definedName name="TT.6" localSheetId="13">#REF!</definedName>
    <definedName name="TT.6" localSheetId="16">#REF!</definedName>
    <definedName name="TT.6" localSheetId="19">#REF!</definedName>
    <definedName name="TT.6" localSheetId="12">#REF!</definedName>
    <definedName name="TT.6" localSheetId="17">#REF!</definedName>
    <definedName name="TT.6" localSheetId="9">#REF!</definedName>
    <definedName name="TT.6" localSheetId="10">#REF!</definedName>
    <definedName name="TT.6" localSheetId="15">#REF!</definedName>
    <definedName name="TT.6">#REF!</definedName>
    <definedName name="TT.7" localSheetId="14">#REF!</definedName>
    <definedName name="TT.7" localSheetId="11">#REF!</definedName>
    <definedName name="TT.7" localSheetId="13">#REF!</definedName>
    <definedName name="TT.7" localSheetId="16">#REF!</definedName>
    <definedName name="TT.7" localSheetId="19">#REF!</definedName>
    <definedName name="TT.7" localSheetId="12">#REF!</definedName>
    <definedName name="TT.7" localSheetId="17">#REF!</definedName>
    <definedName name="TT.7" localSheetId="9">#REF!</definedName>
    <definedName name="TT.7" localSheetId="10">#REF!</definedName>
    <definedName name="TT.7" localSheetId="15">#REF!</definedName>
    <definedName name="TT.7">#REF!</definedName>
    <definedName name="TT.8" localSheetId="14">#REF!</definedName>
    <definedName name="TT.8" localSheetId="11">#REF!</definedName>
    <definedName name="TT.8" localSheetId="13">#REF!</definedName>
    <definedName name="TT.8" localSheetId="16">#REF!</definedName>
    <definedName name="TT.8" localSheetId="19">#REF!</definedName>
    <definedName name="TT.8" localSheetId="12">#REF!</definedName>
    <definedName name="TT.8" localSheetId="17">#REF!</definedName>
    <definedName name="TT.8" localSheetId="9">#REF!</definedName>
    <definedName name="TT.8" localSheetId="10">#REF!</definedName>
    <definedName name="TT.8" localSheetId="15">#REF!</definedName>
    <definedName name="TT.8">#REF!</definedName>
    <definedName name="TT.9" localSheetId="14">#REF!</definedName>
    <definedName name="TT.9" localSheetId="11">#REF!</definedName>
    <definedName name="TT.9" localSheetId="13">#REF!</definedName>
    <definedName name="TT.9" localSheetId="16">#REF!</definedName>
    <definedName name="TT.9" localSheetId="19">#REF!</definedName>
    <definedName name="TT.9" localSheetId="12">#REF!</definedName>
    <definedName name="TT.9" localSheetId="17">#REF!</definedName>
    <definedName name="TT.9" localSheetId="9">#REF!</definedName>
    <definedName name="TT.9" localSheetId="10">#REF!</definedName>
    <definedName name="TT.9" localSheetId="15">#REF!</definedName>
    <definedName name="TT.9">#REF!</definedName>
    <definedName name="tukui"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y" localSheetId="14" hidden="1">#REF!</definedName>
    <definedName name="ty" localSheetId="11" hidden="1">#REF!</definedName>
    <definedName name="ty" localSheetId="13" hidden="1">#REF!</definedName>
    <definedName name="ty" localSheetId="16" hidden="1">#REF!</definedName>
    <definedName name="ty" localSheetId="19" hidden="1">#REF!</definedName>
    <definedName name="ty" localSheetId="12" hidden="1">#REF!</definedName>
    <definedName name="ty" localSheetId="17" hidden="1">#REF!</definedName>
    <definedName name="ty" localSheetId="9" hidden="1">#REF!</definedName>
    <definedName name="ty" localSheetId="10" hidden="1">#REF!</definedName>
    <definedName name="ty" localSheetId="15" hidden="1">#REF!</definedName>
    <definedName name="ty" hidden="1">#REF!</definedName>
    <definedName name="TYUIO" localSheetId="27" hidden="1">{#N/A,#N/A,TRUE,"Serviços"}</definedName>
    <definedName name="TYUIO" hidden="1">{#N/A,#N/A,TRUE,"Serviços"}</definedName>
    <definedName name="TYUIOO" localSheetId="27" hidden="1">{#N/A,#N/A,TRUE,"Serviços"}</definedName>
    <definedName name="TYUIOO" hidden="1">{#N/A,#N/A,TRUE,"Serviços"}</definedName>
    <definedName name="TYUJ" localSheetId="14" hidden="1">#REF!</definedName>
    <definedName name="TYUJ" localSheetId="11" hidden="1">#REF!</definedName>
    <definedName name="TYUJ" localSheetId="13" hidden="1">#REF!</definedName>
    <definedName name="TYUJ" localSheetId="16" hidden="1">#REF!</definedName>
    <definedName name="TYUJ" localSheetId="19" hidden="1">#REF!</definedName>
    <definedName name="TYUJ" localSheetId="12" hidden="1">#REF!</definedName>
    <definedName name="TYUJ" localSheetId="17" hidden="1">#REF!</definedName>
    <definedName name="TYUJ" localSheetId="9" hidden="1">#REF!</definedName>
    <definedName name="TYUJ" localSheetId="10" hidden="1">#REF!</definedName>
    <definedName name="TYUJ" localSheetId="15" hidden="1">#REF!</definedName>
    <definedName name="TYUJ" hidden="1">#REF!</definedName>
    <definedName name="UK" localSheetId="27" hidden="1">{"PARTE1",#N/A,FALSE,"Plan1"}</definedName>
    <definedName name="UK" hidden="1">{"PARTE1",#N/A,FALSE,"Plan1"}</definedName>
    <definedName name="UK_1" localSheetId="27" hidden="1">{"PARTE1",#N/A,FALSE,"Plan1"}</definedName>
    <definedName name="UK_1" hidden="1">{"PARTE1",#N/A,FALSE,"Plan1"}</definedName>
    <definedName name="un" hidden="1">#N/A</definedName>
    <definedName name="Und" hidden="1">#N/A</definedName>
    <definedName name="UnidAux" hidden="1">#N/A</definedName>
    <definedName name="Unimed">#REF!</definedName>
    <definedName name="Uniodonto">#REF!</definedName>
    <definedName name="uo" localSheetId="14" hidden="1">#REF!</definedName>
    <definedName name="uo" localSheetId="11" hidden="1">#REF!</definedName>
    <definedName name="uo" localSheetId="13" hidden="1">#REF!</definedName>
    <definedName name="uo" localSheetId="16" hidden="1">#REF!</definedName>
    <definedName name="uo" localSheetId="19" hidden="1">#REF!</definedName>
    <definedName name="uo" localSheetId="12" hidden="1">#REF!</definedName>
    <definedName name="uo" localSheetId="17" hidden="1">#REF!</definedName>
    <definedName name="uo" localSheetId="9" hidden="1">#REF!</definedName>
    <definedName name="uo" localSheetId="10" hidden="1">#REF!</definedName>
    <definedName name="uo" localSheetId="15" hidden="1">#REF!</definedName>
    <definedName name="uo" hidden="1">#REF!</definedName>
    <definedName name="uu" localSheetId="14" hidden="1">#REF!</definedName>
    <definedName name="uu" localSheetId="11" hidden="1">#REF!</definedName>
    <definedName name="uu" localSheetId="13" hidden="1">#REF!</definedName>
    <definedName name="uu" localSheetId="16" hidden="1">#REF!</definedName>
    <definedName name="uu" localSheetId="19" hidden="1">#REF!</definedName>
    <definedName name="uu" localSheetId="12" hidden="1">#REF!</definedName>
    <definedName name="uu" localSheetId="17" hidden="1">#REF!</definedName>
    <definedName name="uu" localSheetId="9" hidden="1">#REF!</definedName>
    <definedName name="uu" localSheetId="10" hidden="1">#REF!</definedName>
    <definedName name="uu" localSheetId="15" hidden="1">#REF!</definedName>
    <definedName name="uu" hidden="1">#REF!</definedName>
    <definedName name="uuu" localSheetId="27" hidden="1">{#N/A,#N/A,TRUE,"Serviços"}</definedName>
    <definedName name="uuu" hidden="1">{#N/A,#N/A,TRUE,"Serviços"}</definedName>
    <definedName name="uyt" localSheetId="14" hidden="1">#REF!</definedName>
    <definedName name="uyt" localSheetId="11" hidden="1">#REF!</definedName>
    <definedName name="uyt" localSheetId="13" hidden="1">#REF!</definedName>
    <definedName name="uyt" localSheetId="16" hidden="1">#REF!</definedName>
    <definedName name="uyt" localSheetId="19" hidden="1">#REF!</definedName>
    <definedName name="uyt" localSheetId="12" hidden="1">#REF!</definedName>
    <definedName name="uyt" localSheetId="17" hidden="1">#REF!</definedName>
    <definedName name="uyt" localSheetId="9" hidden="1">#REF!</definedName>
    <definedName name="uyt" localSheetId="10" hidden="1">#REF!</definedName>
    <definedName name="uyt" localSheetId="15" hidden="1">#REF!</definedName>
    <definedName name="uyt" hidden="1">#REF!</definedName>
    <definedName name="ValeAlim">#REF!</definedName>
    <definedName name="VERLUCRO"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VV" localSheetId="27" hidden="1">{#N/A,#N/A,FALSE,"Aging Summary";#N/A,#N/A,FALSE,"Ratio Analysis";#N/A,#N/A,FALSE,"Test 120 Day Accts";#N/A,#N/A,FALSE,"Tickmarks"}</definedName>
    <definedName name="VFVV" hidden="1">{#N/A,#N/A,FALSE,"Aging Summary";#N/A,#N/A,FALSE,"Ratio Analysis";#N/A,#N/A,FALSE,"Test 120 Day Accts";#N/A,#N/A,FALSE,"Tickmarks"}</definedName>
    <definedName name="VFVV_1" localSheetId="27" hidden="1">{#N/A,#N/A,FALSE,"Aging Summary";#N/A,#N/A,FALSE,"Ratio Analysis";#N/A,#N/A,FALSE,"Test 120 Day Accts";#N/A,#N/A,FALSE,"Tickmarks"}</definedName>
    <definedName name="VFVV_1" hidden="1">{#N/A,#N/A,FALSE,"Aging Summary";#N/A,#N/A,FALSE,"Ratio Analysis";#N/A,#N/A,FALSE,"Test 120 Day Accts";#N/A,#N/A,FALSE,"Tickmarks"}</definedName>
    <definedName name="VGT" localSheetId="27" hidden="1">{#N/A,#N/A,FALSE,"Aging Summary";#N/A,#N/A,FALSE,"Ratio Analysis";#N/A,#N/A,FALSE,"Test 120 Day Accts";#N/A,#N/A,FALSE,"Tickmarks"}</definedName>
    <definedName name="VGT" hidden="1">{#N/A,#N/A,FALSE,"Aging Summary";#N/A,#N/A,FALSE,"Ratio Analysis";#N/A,#N/A,FALSE,"Test 120 Day Accts";#N/A,#N/A,FALSE,"Tickmarks"}</definedName>
    <definedName name="VGT_1" localSheetId="27" hidden="1">{#N/A,#N/A,FALSE,"Aging Summary";#N/A,#N/A,FALSE,"Ratio Analysis";#N/A,#N/A,FALSE,"Test 120 Day Accts";#N/A,#N/A,FALSE,"Tickmarks"}</definedName>
    <definedName name="VGT_1" hidden="1">{#N/A,#N/A,FALSE,"Aging Summary";#N/A,#N/A,FALSE,"Ratio Analysis";#N/A,#N/A,FALSE,"Test 120 Day Accts";#N/A,#N/A,FALSE,"Tickmarks"}</definedName>
    <definedName name="VGTS" localSheetId="27" hidden="1">{#N/A,#N/A,FALSE,"Aging Summary";#N/A,#N/A,FALSE,"Ratio Analysis";#N/A,#N/A,FALSE,"Test 120 Day Accts";#N/A,#N/A,FALSE,"Tickmarks"}</definedName>
    <definedName name="VGTS" hidden="1">{#N/A,#N/A,FALSE,"Aging Summary";#N/A,#N/A,FALSE,"Ratio Analysis";#N/A,#N/A,FALSE,"Test 120 Day Accts";#N/A,#N/A,FALSE,"Tickmarks"}</definedName>
    <definedName name="VGTS_1" localSheetId="27" hidden="1">{#N/A,#N/A,FALSE,"Aging Summary";#N/A,#N/A,FALSE,"Ratio Analysis";#N/A,#N/A,FALSE,"Test 120 Day Accts";#N/A,#N/A,FALSE,"Tickmarks"}</definedName>
    <definedName name="VGTS_1" hidden="1">{#N/A,#N/A,FALSE,"Aging Summary";#N/A,#N/A,FALSE,"Ratio Analysis";#N/A,#N/A,FALSE,"Test 120 Day Accts";#N/A,#N/A,FALSE,"Tickmarks"}</definedName>
    <definedName name="vvv" localSheetId="27" hidden="1">{#N/A,#N/A,FALSE,"MO (2)"}</definedName>
    <definedName name="vvv" hidden="1">{#N/A,#N/A,FALSE,"MO (2)"}</definedName>
    <definedName name="wedfwe"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HAERHTUY7J" localSheetId="14" hidden="1">#REF!</definedName>
    <definedName name="WEHAERHTUY7J" localSheetId="11" hidden="1">#REF!</definedName>
    <definedName name="WEHAERHTUY7J" localSheetId="13" hidden="1">#REF!</definedName>
    <definedName name="WEHAERHTUY7J" localSheetId="16" hidden="1">#REF!</definedName>
    <definedName name="WEHAERHTUY7J" localSheetId="19" hidden="1">#REF!</definedName>
    <definedName name="WEHAERHTUY7J" localSheetId="12" hidden="1">#REF!</definedName>
    <definedName name="WEHAERHTUY7J" localSheetId="17" hidden="1">#REF!</definedName>
    <definedName name="WEHAERHTUY7J" localSheetId="9" hidden="1">#REF!</definedName>
    <definedName name="WEHAERHTUY7J" localSheetId="10" hidden="1">#REF!</definedName>
    <definedName name="WEHAERHTUY7J" localSheetId="15" hidden="1">#REF!</definedName>
    <definedName name="WEHAERHTUY7J" hidden="1">#REF!</definedName>
    <definedName name="WERT" localSheetId="27" hidden="1">{#N/A,#N/A,FALSE,"Aging Summary";#N/A,#N/A,FALSE,"Ratio Analysis";#N/A,#N/A,FALSE,"Test 120 Day Accts";#N/A,#N/A,FALSE,"Tickmarks"}</definedName>
    <definedName name="WERT" hidden="1">{#N/A,#N/A,FALSE,"Aging Summary";#N/A,#N/A,FALSE,"Ratio Analysis";#N/A,#N/A,FALSE,"Test 120 Day Accts";#N/A,#N/A,FALSE,"Tickmarks"}</definedName>
    <definedName name="wrn.ACABINT." localSheetId="27" hidden="1">{#N/A,#N/A,FALSE,"SS";#N/A,#N/A,FALSE,"TER1";#N/A,#N/A,FALSE,"TER2";#N/A,#N/A,FALSE,"TER3";#N/A,#N/A,FALSE,"TP1";#N/A,#N/A,FALSE,"TP2";#N/A,#N/A,FALSE,"TP3";#N/A,#N/A,FALSE,"DI1";#N/A,#N/A,FALSE,"DI2";#N/A,#N/A,FALSE,"DI3";#N/A,#N/A,FALSE,"DS1";#N/A,#N/A,FALSE,"DS2";#N/A,#N/A,FALSE,"CM"}</definedName>
    <definedName name="wrn.ACABINT." hidden="1">{#N/A,#N/A,FALSE,"SS";#N/A,#N/A,FALSE,"TER1";#N/A,#N/A,FALSE,"TER2";#N/A,#N/A,FALSE,"TER3";#N/A,#N/A,FALSE,"TP1";#N/A,#N/A,FALSE,"TP2";#N/A,#N/A,FALSE,"TP3";#N/A,#N/A,FALSE,"DI1";#N/A,#N/A,FALSE,"DI2";#N/A,#N/A,FALSE,"DI3";#N/A,#N/A,FALSE,"DS1";#N/A,#N/A,FALSE,"DS2";#N/A,#N/A,FALSE,"CM"}</definedName>
    <definedName name="wrn.ACABINT._.TOT." localSheetId="27" hidden="1">{#N/A,#N/A,FALSE,"SS 1";#N/A,#N/A,FALSE,"TER 1 (A)";#N/A,#N/A,FALSE,"SS 2";#N/A,#N/A,FALSE,"TER 1 (B)";#N/A,#N/A,FALSE,"TER 1 (C)";#N/A,#N/A,FALSE,"TER 1 (D)";#N/A,#N/A,FALSE,"TER 1 (E)";#N/A,#N/A,FALSE,"TER 2 "}</definedName>
    <definedName name="wrn.ACABINT._.TOT." hidden="1">{#N/A,#N/A,FALSE,"SS 1";#N/A,#N/A,FALSE,"TER 1 (A)";#N/A,#N/A,FALSE,"SS 2";#N/A,#N/A,FALSE,"TER 1 (B)";#N/A,#N/A,FALSE,"TER 1 (C)";#N/A,#N/A,FALSE,"TER 1 (D)";#N/A,#N/A,FALSE,"TER 1 (E)";#N/A,#N/A,FALSE,"TER 2 "}</definedName>
    <definedName name="wrn.Aging._.and._.Trend._.Analysis." localSheetId="2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7"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JS._.Print._.Out." localSheetId="27"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CASO._.BASE." localSheetId="27" hidden="1">{"SCENARIOS",#N/A,FALSE,"Resumen de escenario";"INFORHIPOT",#N/A,FALSE,"hipotesis";"INFORA8",#N/A,FALSE,"A-8";"INFORSS",#N/A,FALSE,"SSUR";"SCENARIOS",#N/A,FALSE,"consolidado"}</definedName>
    <definedName name="wrn.CASO._.BASE." hidden="1">{"SCENARIOS",#N/A,FALSE,"Resumen de escenario";"INFORHIPOT",#N/A,FALSE,"hipotesis";"INFORA8",#N/A,FALSE,"A-8";"INFORSS",#N/A,FALSE,"SSUR";"SCENARIOS",#N/A,FALSE,"consolidado"}</definedName>
    <definedName name="wrn.COMPLETA." localSheetId="27" hidden="1">{"IMD AUTOPISTAS",#N/A,FALSE,"IMD 00-01 e incrs por autop.";"CURVAS IMD CONCESION",#N/A,FALSE,"IMD 00-01 e incrs por autop.";"TAM",#N/A,FALSE,"Crecimiento IMD 99-01 mes-acum";"IMD ASETA",#N/A,FALSE,"IMD ASETA- crecs. mens-acums.";"INGRESOS",#N/A,FALSE,"GRÁFICO"}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NSELL." localSheetId="27" hidden="1">{#N/A,#N/A,FALSE,"trafmes PROPOSTA";#N/A,#N/A,FALSE,"trafacum PROPOSTA";#N/A,#N/A,FALSE,"grafimd";#N/A,#N/A,FALSE,"grafimdmes";#N/A,#N/A,FALSE,"grafimdperiodo";#N/A,#N/A,FALSE,"dtamgrafic (1)";#N/A,#N/A,FALSE,"dtamgrafic (2)";#N/A,#N/A,FALSE,"ingmes";#N/A,#N/A,FALSE,"ingacum";#N/A,#N/A,FALSE,"asetapantalla"}</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EXPENSES._.98._.US." localSheetId="27" hidden="1">{"Expenses 98 MKT",#N/A,TRUE,"MKT";"Expenses 98 BUSS",#N/A,TRUE,"BusOper";"Expenses 98 TECH",#N/A,TRUE,"Tech";"Expenses 98 LOCAL",#N/A,TRUE,"LocalProg";"Expenses 98 GA",#N/A,TRUE,"G&amp;A";"Expenses 98 CONSOL",#N/A,TRUE,"Consolidate"}</definedName>
    <definedName name="wrn.EXPENSES._.98._.US." hidden="1">{"Expenses 98 MKT",#N/A,TRUE,"MKT";"Expenses 98 BUSS",#N/A,TRUE,"BusOper";"Expenses 98 TECH",#N/A,TRUE,"Tech";"Expenses 98 LOCAL",#N/A,TRUE,"LocalProg";"Expenses 98 GA",#N/A,TRUE,"G&amp;A";"Expenses 98 CONSOL",#N/A,TRUE,"Consolidate"}</definedName>
    <definedName name="wrn.EXPENSES._.99._.REAL." localSheetId="27" hidden="1">{"Reais 99 MKT",#N/A,TRUE,"MKT";"Reais 99 BUSS",#N/A,TRUE,"BusOper";"Reais 99 TECH",#N/A,TRUE,"Tech";"Reais 99 LOCAL",#N/A,TRUE,"LocalProg";"Reais 99 GA",#N/A,TRUE,"G&amp;A";"Reais 99 CONSOL",#N/A,TRUE,"Consolidate"}</definedName>
    <definedName name="wrn.EXPENSES._.99._.REAL." hidden="1">{"Reais 99 MKT",#N/A,TRUE,"MKT";"Reais 99 BUSS",#N/A,TRUE,"BusOper";"Reais 99 TECH",#N/A,TRUE,"Tech";"Reais 99 LOCAL",#N/A,TRUE,"LocalProg";"Reais 99 GA",#N/A,TRUE,"G&amp;A";"Reais 99 CONSOL",#N/A,TRUE,"Consolidate"}</definedName>
    <definedName name="wrn.FACHADA." localSheetId="27" hidden="1">{#N/A,#N/A,TRUE,"TER  EXT";#N/A,#N/A,TRUE,"TER  EXT";#N/A,#N/A,TRUE,"LAT  ESQ";#N/A,#N/A,TRUE,"FRONTAL";#N/A,#N/A,TRUE,"POST";#N/A,#N/A,TRUE,"LAT  DIR"}</definedName>
    <definedName name="wrn.FACHADA." hidden="1">{#N/A,#N/A,TRUE,"TER  EXT";#N/A,#N/A,TRUE,"TER  EXT";#N/A,#N/A,TRUE,"LAT  ESQ";#N/A,#N/A,TRUE,"FRONTAL";#N/A,#N/A,TRUE,"POST";#N/A,#N/A,TRUE,"LAT  DIR"}</definedName>
    <definedName name="wrn.FINANCIAL._.MONTH." localSheetId="27" hidden="1">{"Expense Analysis MKT",#N/A,TRUE,"MKT";"Expense Analysis BUSS",#N/A,TRUE,"BusOper";"Expense Analysis TECH",#N/A,TRUE,"Tech";"Expense Analysis LOCAL",#N/A,TRUE,"LocalProg";"Expense Analysis GA",#N/A,TRUE,"G&amp;A";"Expense Analysis CONSOL",#N/A,TRUE,"Consolidate"}</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localSheetId="27"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localSheetId="27" hidden="1">{"Expenses us MKT",#N/A,TRUE,"MKT";"Expenses us BUSS",#N/A,TRUE,"BusOper";"Expenses us TECH",#N/A,TRUE,"Tech";"Expenses us LOCAL",#N/A,TRUE,"LocalProg";"Expenses us GA",#N/A,TRUE,"G&amp;A";"Expenses us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localSheetId="27" hidden="1">{"Expenses Months us MKT",#N/A,TRUE,"MKT";"Expenses Months us BUSS",#N/A,TRUE,"BusOper";"Expenses Months us TECH",#N/A,TRUE,"Tech";"Expenses Months us LOCAL",#N/A,TRUE,"LocalProg";"Expenses Months us GA",#N/A,TRUE,"G&amp;A";"Expenses Months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INDICADORES." localSheetId="27" hidden="1">{"PARTE1",#N/A,FALSE,"Plan1"}</definedName>
    <definedName name="wrn.INDICADORES." hidden="1">{"PARTE1",#N/A,FALSE,"Plan1"}</definedName>
    <definedName name="wrn.INDICADORES._1" localSheetId="27" hidden="1">{"PARTE1",#N/A,FALSE,"Plan1"}</definedName>
    <definedName name="wrn.INDICADORES._1" hidden="1">{"PARTE1",#N/A,FALSE,"Plan1"}</definedName>
    <definedName name="wrn.Informe._.RLI." localSheetId="27" hidden="1">{#N/A,#N/A,TRUE,"MEMO";#N/A,#N/A,TRUE,"PARAMETROS";#N/A,#N/A,TRUE,"RLI ";#N/A,#N/A,TRUE,"IMPTO.DET.";#N/A,#N/A,TRUE,"FUT-FUNT";#N/A,#N/A,TRUE,"CPI-PATR.";#N/A,#N/A,TRUE,"CM CPI";#N/A,#N/A,TRUE,"PROV";#N/A,#N/A,TRUE,"A FIJO";#N/A,#N/A,TRUE,"LEASING";#N/A,#N/A,TRUE,"VPP";#N/A,#N/A,TRUE,"PPM";#N/A,#N/A,TRUE,"OTROS"}</definedName>
    <definedName name="wrn.Informe._.RLI." hidden="1">{#N/A,#N/A,TRUE,"MEMO";#N/A,#N/A,TRUE,"PARAMETROS";#N/A,#N/A,TRUE,"RLI ";#N/A,#N/A,TRUE,"IMPTO.DET.";#N/A,#N/A,TRUE,"FUT-FUNT";#N/A,#N/A,TRUE,"CPI-PATR.";#N/A,#N/A,TRUE,"CM CPI";#N/A,#N/A,TRUE,"PROV";#N/A,#N/A,TRUE,"A FIJO";#N/A,#N/A,TRUE,"LEASING";#N/A,#N/A,TRUE,"VPP";#N/A,#N/A,TRUE,"PPM";#N/A,#N/A,TRUE,"OTROS"}</definedName>
    <definedName name="wrn.LEVFER." localSheetId="27" hidden="1">{#N/A,#N/A,FALSE,"LEVFER V2 P";#N/A,#N/A,FALSE,"LEVFER V2 P10%"}</definedName>
    <definedName name="wrn.LEVFER." hidden="1">{#N/A,#N/A,FALSE,"LEVFER V2 P";#N/A,#N/A,FALSE,"LEVFER V2 P10%"}</definedName>
    <definedName name="wrn.mo2." localSheetId="27" hidden="1">{#N/A,#N/A,FALSE,"MO (2)"}</definedName>
    <definedName name="wrn.mo2." hidden="1">{#N/A,#N/A,FALSE,"MO (2)"}</definedName>
    <definedName name="wrn.PENDENCIAS." localSheetId="27"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èrdues._.i._.G.._.analític." localSheetId="27" hidden="1">{"Pèrdues i Guanys analític.Català",#N/A,FALSE,"Català";"Pèrdues i G. analític.castellà",#N/A,FALSE,"Castellà"}</definedName>
    <definedName name="wrn.Pèrdues._.i._.G.._.analític." hidden="1">{"Pèrdues i Guanys analític.Català",#N/A,FALSE,"Català";"Pèrdues i G. analític.castellà",#N/A,FALSE,"Castellà"}</definedName>
    <definedName name="wrn.Presentacion." localSheetId="27" hidden="1">{#N/A,#N/A,FALSE,"Graficos";#N/A,#N/A,FALSE,"P.Ingresos";#N/A,#N/A,FALSE,"P.Gastos";#N/A,#N/A,FALSE,"I.Trafico";#N/A,#N/A,FALSE,"I.Peajes";#N/A,#N/A,FALSE,"G.Operativos";#N/A,#N/A,FALSE,"Cf Proyecto";#N/A,#N/A,FALSE,"C.PYG";#N/A,#N/A,FALSE,"Balance";#N/A,#N/A,FALSE,"TIR AC";#N/A,#N/A,FALSE,"TIR E"}</definedName>
    <definedName name="wrn.Presentacion." hidden="1">{#N/A,#N/A,FALSE,"Graficos";#N/A,#N/A,FALSE,"P.Ingresos";#N/A,#N/A,FALSE,"P.Gastos";#N/A,#N/A,FALSE,"I.Trafico";#N/A,#N/A,FALSE,"I.Peajes";#N/A,#N/A,FALSE,"G.Operativos";#N/A,#N/A,FALSE,"Cf Proyecto";#N/A,#N/A,FALSE,"C.PYG";#N/A,#N/A,FALSE,"Balance";#N/A,#N/A,FALSE,"TIR AC";#N/A,#N/A,FALSE,"TIR E"}</definedName>
    <definedName name="wrn.PROVIR97." localSheetId="27" hidden="1">{#N/A,#N/A,FALSE,"IR E CS 1997";#N/A,#N/A,FALSE,"PR ND";#N/A,#N/A,FALSE,"8191";#N/A,#N/A,FALSE,"8383";#N/A,#N/A,FALSE,"MP 1024";#N/A,#N/A,FALSE,"AD_EX_97";#N/A,#N/A,FALSE,"BD 97"}</definedName>
    <definedName name="wrn.PROVIR97." hidden="1">{#N/A,#N/A,FALSE,"IR E CS 1997";#N/A,#N/A,FALSE,"PR ND";#N/A,#N/A,FALSE,"8191";#N/A,#N/A,FALSE,"8383";#N/A,#N/A,FALSE,"MP 1024";#N/A,#N/A,FALSE,"AD_EX_97";#N/A,#N/A,FALSE,"BD 97"}</definedName>
    <definedName name="wrn.PROVIR97._1" localSheetId="2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REL_IR_97." localSheetId="27" hidden="1">{#N/A,#N/A,TRUE,"BD 97";#N/A,#N/A,TRUE,"IR E CS 1997";#N/A,#N/A,TRUE,"CONTINGÊNCIAS";#N/A,#N/A,TRUE,"AD_EX_97";#N/A,#N/A,TRUE,"PR ND";#N/A,#N/A,TRUE,"8191";#N/A,#N/A,TRUE,"8383";#N/A,#N/A,TRUE,"MP 1024"}</definedName>
    <definedName name="wrn.REL_IR_97." hidden="1">{#N/A,#N/A,TRUE,"BD 97";#N/A,#N/A,TRUE,"IR E CS 1997";#N/A,#N/A,TRUE,"CONTINGÊNCIAS";#N/A,#N/A,TRUE,"AD_EX_97";#N/A,#N/A,TRUE,"PR ND";#N/A,#N/A,TRUE,"8191";#N/A,#N/A,TRUE,"8383";#N/A,#N/A,TRUE,"MP 1024"}</definedName>
    <definedName name="wrn.REL_IR_97._1" localSheetId="2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ext." localSheetId="27" hidden="1">{#N/A,#N/A,TRUE,"Plan1"}</definedName>
    <definedName name="wrn.relext." hidden="1">{#N/A,#N/A,TRUE,"Plan1"}</definedName>
    <definedName name="wrn.SERV._.PAVTO." localSheetId="27" hidden="1">{#N/A,#N/A,FALSE,"SS 1";#N/A,#N/A,FALSE,"SS 2";#N/A,#N/A,FALSE,"TER 1 (1)";#N/A,#N/A,FALSE,"TER 1 (2)";#N/A,#N/A,FALSE,"TER 2 ";#N/A,#N/A,FALSE,"TP  (1)";#N/A,#N/A,FALSE,"TP  (2)";#N/A,#N/A,FALSE,"CM BAR"}</definedName>
    <definedName name="wrn.SERV._.PAVTO." hidden="1">{#N/A,#N/A,FALSE,"SS 1";#N/A,#N/A,FALSE,"SS 2";#N/A,#N/A,FALSE,"TER 1 (1)";#N/A,#N/A,FALSE,"TER 1 (2)";#N/A,#N/A,FALSE,"TER 2 ";#N/A,#N/A,FALSE,"TP  (1)";#N/A,#N/A,FALSE,"TP  (2)";#N/A,#N/A,FALSE,"CM BAR"}</definedName>
    <definedName name="wrn.suibud." localSheetId="27" hidden="1">{"tbl1",#N/A,FALSE,"regul";"tbl2",#N/A,FALSE,"regul"}</definedName>
    <definedName name="wrn.suibud." hidden="1">{"tbl1",#N/A,FALSE,"regul";"tbl2",#N/A,FALSE,"regul"}</definedName>
    <definedName name="wrn.suivi." localSheetId="27" hidden="1">{"moy",#N/A,FALSE,"CAMBRAI";"paie",#N/A,FALSE,"CAMBRAI"}</definedName>
    <definedName name="wrn.suivi." hidden="1">{"moy",#N/A,FALSE,"CAMBRAI";"paie",#N/A,FALSE,"CAMBRAI"}</definedName>
    <definedName name="wrn.Tipo." localSheetId="27" hidden="1">{#N/A,#N/A,TRUE,"Serviços"}</definedName>
    <definedName name="wrn.Tipo." hidden="1">{#N/A,#N/A,TRUE,"Serviços"}</definedName>
    <definedName name="wrn.Tipo.." localSheetId="27" hidden="1">{#N/A,#N/A,TRUE,"Serviços"}</definedName>
    <definedName name="wrn.Tipo.." hidden="1">{#N/A,#N/A,TRUE,"Serviços"}</definedName>
    <definedName name="wrn.Todo."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tsuivi." localSheetId="27" hidden="1">{"TOTMOY",#N/A,FALSE,"TOTFDP";"TOTPAIE",#N/A,FALSE,"TOTFDP"}</definedName>
    <definedName name="wrn.totsuivi." hidden="1">{"TOTMOY",#N/A,FALSE,"TOTFDP";"TOTPAIE",#N/A,FALSE,"TOTFDP"}</definedName>
    <definedName name="wrn.WORK._.PAPER." localSheetId="27" hidden="1">{#N/A,#N/A,TRUE,"Consolidate";"Work Paper MKT",#N/A,TRUE,"MKT";"Work Paper BUSS",#N/A,TRUE,"BusOper";"Work Paper TECH",#N/A,TRUE,"Tech";"Work Paper LOCAL",#N/A,TRUE,"LocalProg";"Work Paper GA",#N/A,TRUE,"G&amp;A";"Work Paper CONSOL",#N/A,TRUE,"Consolidate"}</definedName>
    <definedName name="wrn.WORK._.PAPER." hidden="1">{#N/A,#N/A,TRUE,"Consolidate";"Work Paper MKT",#N/A,TRUE,"MKT";"Work Paper BUSS",#N/A,TRUE,"BusOper";"Work Paper TECH",#N/A,TRUE,"Tech";"Work Paper LOCAL",#N/A,TRUE,"LocalProg";"Work Paper GA",#N/A,TRUE,"G&amp;A";"Work Paper CONSOL",#N/A,TRUE,"Consolidate"}</definedName>
    <definedName name="wrn.WORK._.PAPER._.99." localSheetId="27" hidden="1">{"Work Paper99 MKT",#N/A,TRUE,"MKT";"Work Paper99 BUSS",#N/A,TRUE,"BusOper";"Work Paper99 TECH",#N/A,TRUE,"Tech";"Work Paper99 LOCAL",#N/A,TRUE,"LocalProg";"Work Paper99 GA",#N/A,TRUE,"G&amp;A";"Work Paper99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S" localSheetId="27" hidden="1">{#N/A,#N/A,FALSE,"IR E CS 1997";#N/A,#N/A,FALSE,"PR ND";#N/A,#N/A,FALSE,"8191";#N/A,#N/A,FALSE,"8383";#N/A,#N/A,FALSE,"MP 1024";#N/A,#N/A,FALSE,"AD_EX_97";#N/A,#N/A,FALSE,"BD 97"}</definedName>
    <definedName name="WS" hidden="1">{#N/A,#N/A,FALSE,"IR E CS 1997";#N/A,#N/A,FALSE,"PR ND";#N/A,#N/A,FALSE,"8191";#N/A,#N/A,FALSE,"8383";#N/A,#N/A,FALSE,"MP 1024";#N/A,#N/A,FALSE,"AD_EX_97";#N/A,#N/A,FALSE,"BD 97"}</definedName>
    <definedName name="WS_1" localSheetId="27"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vu.ACC."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localSheetId="27"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localSheetId="27" hidden="1">{TRUE,TRUE,-1.25,-15.5,484.5,278.25,FALSE,FALSE,TRUE,FALSE,0,1,#N/A,551,#N/A,5.92592592592593,22.5714285714286,1,FALSE,FALSE,3,TRUE,1,FALSE,100,"Swvu.AFAC.","ACwvu.AFA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localSheetId="27"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localSheetId="27"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localSheetId="27"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localSheetId="27"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localSheetId="27"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localSheetId="27"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localSheetId="27"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localSheetId="27"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localSheetId="27"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RES432." localSheetId="27"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localSheetId="27"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VERLUCRO."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localSheetId="27"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w" localSheetId="27" hidden="1">{#N/A,#N/A,FALSE,"Aging Summary";#N/A,#N/A,FALSE,"Ratio Analysis";#N/A,#N/A,FALSE,"Test 120 Day Accts";#N/A,#N/A,FALSE,"Tickmarks"}</definedName>
    <definedName name="www" hidden="1">{#N/A,#N/A,FALSE,"Aging Summary";#N/A,#N/A,FALSE,"Ratio Analysis";#N/A,#N/A,FALSE,"Test 120 Day Accts";#N/A,#N/A,FALSE,"Tickmarks"}</definedName>
    <definedName name="XREF_COL" hidden="1">#REF!</definedName>
    <definedName name="XREF_COLUMN_1" localSheetId="14" hidden="1">#REF!</definedName>
    <definedName name="XREF_COLUMN_1" localSheetId="11" hidden="1">#REF!</definedName>
    <definedName name="XREF_COLUMN_1" localSheetId="13" hidden="1">#REF!</definedName>
    <definedName name="XREF_COLUMN_1" localSheetId="16" hidden="1">#REF!</definedName>
    <definedName name="XREF_COLUMN_1" localSheetId="19" hidden="1">#REF!</definedName>
    <definedName name="XREF_COLUMN_1" localSheetId="12" hidden="1">#REF!</definedName>
    <definedName name="XREF_COLUMN_1" localSheetId="17" hidden="1">#REF!</definedName>
    <definedName name="XREF_COLUMN_1" localSheetId="9" hidden="1">#REF!</definedName>
    <definedName name="XREF_COLUMN_1" localSheetId="10" hidden="1">#REF!</definedName>
    <definedName name="XREF_COLUMN_1" localSheetId="15" hidden="1">#REF!</definedName>
    <definedName name="XREF_COLUMN_1" hidden="1">#REF!</definedName>
    <definedName name="XREF_COLUMN_10" localSheetId="14" hidden="1">#REF!</definedName>
    <definedName name="XREF_COLUMN_10" localSheetId="11" hidden="1">#REF!</definedName>
    <definedName name="XREF_COLUMN_10" localSheetId="13" hidden="1">#REF!</definedName>
    <definedName name="XREF_COLUMN_10" localSheetId="16" hidden="1">#REF!</definedName>
    <definedName name="XREF_COLUMN_10" localSheetId="19" hidden="1">#REF!</definedName>
    <definedName name="XREF_COLUMN_10" localSheetId="12" hidden="1">#REF!</definedName>
    <definedName name="XREF_COLUMN_10" localSheetId="17" hidden="1">#REF!</definedName>
    <definedName name="XREF_COLUMN_10" localSheetId="9" hidden="1">#REF!</definedName>
    <definedName name="XREF_COLUMN_10" localSheetId="10" hidden="1">#REF!</definedName>
    <definedName name="XREF_COLUMN_10" localSheetId="15" hidden="1">#REF!</definedName>
    <definedName name="XREF_COLUMN_10" hidden="1">#REF!</definedName>
    <definedName name="XREF_COLUMN_11" localSheetId="14" hidden="1">#REF!</definedName>
    <definedName name="XREF_COLUMN_11" localSheetId="11" hidden="1">#REF!</definedName>
    <definedName name="XREF_COLUMN_11" localSheetId="13" hidden="1">#REF!</definedName>
    <definedName name="XREF_COLUMN_11" localSheetId="16" hidden="1">#REF!</definedName>
    <definedName name="XREF_COLUMN_11" localSheetId="19" hidden="1">#REF!</definedName>
    <definedName name="XREF_COLUMN_11" localSheetId="12" hidden="1">#REF!</definedName>
    <definedName name="XREF_COLUMN_11" localSheetId="17" hidden="1">#REF!</definedName>
    <definedName name="XREF_COLUMN_11" localSheetId="9" hidden="1">#REF!</definedName>
    <definedName name="XREF_COLUMN_11" localSheetId="10" hidden="1">#REF!</definedName>
    <definedName name="XREF_COLUMN_11" localSheetId="15" hidden="1">#REF!</definedName>
    <definedName name="XREF_COLUMN_11" hidden="1">#REF!</definedName>
    <definedName name="XREF_COLUMN_12" localSheetId="14" hidden="1">#REF!</definedName>
    <definedName name="XREF_COLUMN_12" localSheetId="11" hidden="1">#REF!</definedName>
    <definedName name="XREF_COLUMN_12" localSheetId="13" hidden="1">#REF!</definedName>
    <definedName name="XREF_COLUMN_12" localSheetId="16" hidden="1">#REF!</definedName>
    <definedName name="XREF_COLUMN_12" localSheetId="19" hidden="1">#REF!</definedName>
    <definedName name="XREF_COLUMN_12" localSheetId="12" hidden="1">#REF!</definedName>
    <definedName name="XREF_COLUMN_12" localSheetId="17" hidden="1">#REF!</definedName>
    <definedName name="XREF_COLUMN_12" localSheetId="9" hidden="1">#REF!</definedName>
    <definedName name="XREF_COLUMN_12" localSheetId="10" hidden="1">#REF!</definedName>
    <definedName name="XREF_COLUMN_12" localSheetId="15" hidden="1">#REF!</definedName>
    <definedName name="XREF_COLUMN_12" hidden="1">#REF!</definedName>
    <definedName name="XREF_COLUMN_13" localSheetId="14" hidden="1">#REF!</definedName>
    <definedName name="XREF_COLUMN_13" localSheetId="11" hidden="1">#REF!</definedName>
    <definedName name="XREF_COLUMN_13" localSheetId="13" hidden="1">#REF!</definedName>
    <definedName name="XREF_COLUMN_13" localSheetId="16" hidden="1">#REF!</definedName>
    <definedName name="XREF_COLUMN_13" localSheetId="19" hidden="1">#REF!</definedName>
    <definedName name="XREF_COLUMN_13" localSheetId="12" hidden="1">#REF!</definedName>
    <definedName name="XREF_COLUMN_13" localSheetId="17" hidden="1">#REF!</definedName>
    <definedName name="XREF_COLUMN_13" localSheetId="9" hidden="1">#REF!</definedName>
    <definedName name="XREF_COLUMN_13" localSheetId="10" hidden="1">#REF!</definedName>
    <definedName name="XREF_COLUMN_13" localSheetId="15" hidden="1">#REF!</definedName>
    <definedName name="XREF_COLUMN_13" hidden="1">#REF!</definedName>
    <definedName name="XREF_COLUMN_14" localSheetId="14" hidden="1">#REF!</definedName>
    <definedName name="XREF_COLUMN_14" localSheetId="11" hidden="1">#REF!</definedName>
    <definedName name="XREF_COLUMN_14" localSheetId="13" hidden="1">#REF!</definedName>
    <definedName name="XREF_COLUMN_14" localSheetId="16" hidden="1">#REF!</definedName>
    <definedName name="XREF_COLUMN_14" localSheetId="19" hidden="1">#REF!</definedName>
    <definedName name="XREF_COLUMN_14" localSheetId="12" hidden="1">#REF!</definedName>
    <definedName name="XREF_COLUMN_14" localSheetId="17" hidden="1">#REF!</definedName>
    <definedName name="XREF_COLUMN_14" localSheetId="9" hidden="1">#REF!</definedName>
    <definedName name="XREF_COLUMN_14" localSheetId="10" hidden="1">#REF!</definedName>
    <definedName name="XREF_COLUMN_14" localSheetId="15" hidden="1">#REF!</definedName>
    <definedName name="XREF_COLUMN_14" hidden="1">#REF!</definedName>
    <definedName name="XREF_COLUMN_15" localSheetId="14" hidden="1">#REF!</definedName>
    <definedName name="XREF_COLUMN_15" localSheetId="11" hidden="1">#REF!</definedName>
    <definedName name="XREF_COLUMN_15" localSheetId="13" hidden="1">#REF!</definedName>
    <definedName name="XREF_COLUMN_15" localSheetId="16" hidden="1">#REF!</definedName>
    <definedName name="XREF_COLUMN_15" localSheetId="19" hidden="1">#REF!</definedName>
    <definedName name="XREF_COLUMN_15" localSheetId="12" hidden="1">#REF!</definedName>
    <definedName name="XREF_COLUMN_15" localSheetId="17" hidden="1">#REF!</definedName>
    <definedName name="XREF_COLUMN_15" localSheetId="9" hidden="1">#REF!</definedName>
    <definedName name="XREF_COLUMN_15" localSheetId="10" hidden="1">#REF!</definedName>
    <definedName name="XREF_COLUMN_15" localSheetId="15" hidden="1">#REF!</definedName>
    <definedName name="XREF_COLUMN_15" hidden="1">#REF!</definedName>
    <definedName name="XREF_COLUMN_16" localSheetId="14" hidden="1">#REF!</definedName>
    <definedName name="XREF_COLUMN_16" localSheetId="11" hidden="1">#REF!</definedName>
    <definedName name="XREF_COLUMN_16" localSheetId="13" hidden="1">#REF!</definedName>
    <definedName name="XREF_COLUMN_16" localSheetId="16" hidden="1">#REF!</definedName>
    <definedName name="XREF_COLUMN_16" localSheetId="19" hidden="1">#REF!</definedName>
    <definedName name="XREF_COLUMN_16" localSheetId="12" hidden="1">#REF!</definedName>
    <definedName name="XREF_COLUMN_16" localSheetId="17" hidden="1">#REF!</definedName>
    <definedName name="XREF_COLUMN_16" localSheetId="9" hidden="1">#REF!</definedName>
    <definedName name="XREF_COLUMN_16" localSheetId="10" hidden="1">#REF!</definedName>
    <definedName name="XREF_COLUMN_16" localSheetId="15" hidden="1">#REF!</definedName>
    <definedName name="XREF_COLUMN_16" hidden="1">#REF!</definedName>
    <definedName name="XREF_COLUMN_17" localSheetId="14" hidden="1">#REF!</definedName>
    <definedName name="XREF_COLUMN_17" localSheetId="11" hidden="1">#REF!</definedName>
    <definedName name="XREF_COLUMN_17" localSheetId="13" hidden="1">#REF!</definedName>
    <definedName name="XREF_COLUMN_17" localSheetId="16" hidden="1">#REF!</definedName>
    <definedName name="XREF_COLUMN_17" localSheetId="19" hidden="1">#REF!</definedName>
    <definedName name="XREF_COLUMN_17" localSheetId="12" hidden="1">#REF!</definedName>
    <definedName name="XREF_COLUMN_17" localSheetId="17" hidden="1">#REF!</definedName>
    <definedName name="XREF_COLUMN_17" localSheetId="9" hidden="1">#REF!</definedName>
    <definedName name="XREF_COLUMN_17" localSheetId="10" hidden="1">#REF!</definedName>
    <definedName name="XREF_COLUMN_17" localSheetId="15" hidden="1">#REF!</definedName>
    <definedName name="XREF_COLUMN_17" hidden="1">#REF!</definedName>
    <definedName name="XREF_COLUMN_18" localSheetId="14" hidden="1">#REF!</definedName>
    <definedName name="XREF_COLUMN_18" localSheetId="11" hidden="1">#REF!</definedName>
    <definedName name="XREF_COLUMN_18" localSheetId="13" hidden="1">#REF!</definedName>
    <definedName name="XREF_COLUMN_18" localSheetId="16" hidden="1">#REF!</definedName>
    <definedName name="XREF_COLUMN_18" localSheetId="19" hidden="1">#REF!</definedName>
    <definedName name="XREF_COLUMN_18" localSheetId="12" hidden="1">#REF!</definedName>
    <definedName name="XREF_COLUMN_18" localSheetId="17" hidden="1">#REF!</definedName>
    <definedName name="XREF_COLUMN_18" localSheetId="9" hidden="1">#REF!</definedName>
    <definedName name="XREF_COLUMN_18" localSheetId="10" hidden="1">#REF!</definedName>
    <definedName name="XREF_COLUMN_18" localSheetId="15" hidden="1">#REF!</definedName>
    <definedName name="XREF_COLUMN_18" hidden="1">#REF!</definedName>
    <definedName name="XREF_COLUMN_19" localSheetId="14" hidden="1">#REF!</definedName>
    <definedName name="XREF_COLUMN_19" localSheetId="11" hidden="1">#REF!</definedName>
    <definedName name="XREF_COLUMN_19" localSheetId="13" hidden="1">#REF!</definedName>
    <definedName name="XREF_COLUMN_19" localSheetId="16" hidden="1">#REF!</definedName>
    <definedName name="XREF_COLUMN_19" localSheetId="19" hidden="1">#REF!</definedName>
    <definedName name="XREF_COLUMN_19" localSheetId="12" hidden="1">#REF!</definedName>
    <definedName name="XREF_COLUMN_19" localSheetId="17" hidden="1">#REF!</definedName>
    <definedName name="XREF_COLUMN_19" localSheetId="9" hidden="1">#REF!</definedName>
    <definedName name="XREF_COLUMN_19" localSheetId="10" hidden="1">#REF!</definedName>
    <definedName name="XREF_COLUMN_19" localSheetId="15" hidden="1">#REF!</definedName>
    <definedName name="XREF_COLUMN_19" hidden="1">#REF!</definedName>
    <definedName name="XREF_COLUMN_2" localSheetId="14" hidden="1">#REF!</definedName>
    <definedName name="XREF_COLUMN_2" localSheetId="11" hidden="1">#REF!</definedName>
    <definedName name="XREF_COLUMN_2" localSheetId="13" hidden="1">#REF!</definedName>
    <definedName name="XREF_COLUMN_2" localSheetId="16" hidden="1">#REF!</definedName>
    <definedName name="XREF_COLUMN_2" localSheetId="19" hidden="1">#REF!</definedName>
    <definedName name="XREF_COLUMN_2" localSheetId="12" hidden="1">#REF!</definedName>
    <definedName name="XREF_COLUMN_2" localSheetId="17" hidden="1">#REF!</definedName>
    <definedName name="XREF_COLUMN_2" localSheetId="9" hidden="1">#REF!</definedName>
    <definedName name="XREF_COLUMN_2" localSheetId="10" hidden="1">#REF!</definedName>
    <definedName name="XREF_COLUMN_2" localSheetId="15" hidden="1">#REF!</definedName>
    <definedName name="XREF_COLUMN_2" hidden="1">#REF!</definedName>
    <definedName name="XREF_COLUMN_20" localSheetId="14" hidden="1">#REF!</definedName>
    <definedName name="XREF_COLUMN_20" localSheetId="11" hidden="1">#REF!</definedName>
    <definedName name="XREF_COLUMN_20" localSheetId="13" hidden="1">#REF!</definedName>
    <definedName name="XREF_COLUMN_20" localSheetId="16" hidden="1">#REF!</definedName>
    <definedName name="XREF_COLUMN_20" localSheetId="19" hidden="1">#REF!</definedName>
    <definedName name="XREF_COLUMN_20" localSheetId="12" hidden="1">#REF!</definedName>
    <definedName name="XREF_COLUMN_20" localSheetId="17" hidden="1">#REF!</definedName>
    <definedName name="XREF_COLUMN_20" localSheetId="9" hidden="1">#REF!</definedName>
    <definedName name="XREF_COLUMN_20" localSheetId="10" hidden="1">#REF!</definedName>
    <definedName name="XREF_COLUMN_20" localSheetId="15" hidden="1">#REF!</definedName>
    <definedName name="XREF_COLUMN_20" hidden="1">#REF!</definedName>
    <definedName name="XREF_COLUMN_21" localSheetId="14" hidden="1">#REF!</definedName>
    <definedName name="XREF_COLUMN_21" localSheetId="11" hidden="1">#REF!</definedName>
    <definedName name="XREF_COLUMN_21" localSheetId="13" hidden="1">#REF!</definedName>
    <definedName name="XREF_COLUMN_21" localSheetId="16" hidden="1">#REF!</definedName>
    <definedName name="XREF_COLUMN_21" localSheetId="19" hidden="1">#REF!</definedName>
    <definedName name="XREF_COLUMN_21" localSheetId="12" hidden="1">#REF!</definedName>
    <definedName name="XREF_COLUMN_21" localSheetId="17" hidden="1">#REF!</definedName>
    <definedName name="XREF_COLUMN_21" localSheetId="9" hidden="1">#REF!</definedName>
    <definedName name="XREF_COLUMN_21" localSheetId="10" hidden="1">#REF!</definedName>
    <definedName name="XREF_COLUMN_21" localSheetId="15" hidden="1">#REF!</definedName>
    <definedName name="XREF_COLUMN_21" hidden="1">#REF!</definedName>
    <definedName name="XREF_COLUMN_22" hidden="1">#REF!</definedName>
    <definedName name="XREF_COLUMN_23" localSheetId="14" hidden="1">#REF!</definedName>
    <definedName name="XREF_COLUMN_23" localSheetId="11" hidden="1">#REF!</definedName>
    <definedName name="XREF_COLUMN_23" localSheetId="13" hidden="1">#REF!</definedName>
    <definedName name="XREF_COLUMN_23" localSheetId="16" hidden="1">#REF!</definedName>
    <definedName name="XREF_COLUMN_23" localSheetId="19" hidden="1">#REF!</definedName>
    <definedName name="XREF_COLUMN_23" localSheetId="12" hidden="1">#REF!</definedName>
    <definedName name="XREF_COLUMN_23" localSheetId="17" hidden="1">#REF!</definedName>
    <definedName name="XREF_COLUMN_23" localSheetId="9" hidden="1">#REF!</definedName>
    <definedName name="XREF_COLUMN_23" localSheetId="10" hidden="1">#REF!</definedName>
    <definedName name="XREF_COLUMN_23" localSheetId="15" hidden="1">#REF!</definedName>
    <definedName name="XREF_COLUMN_23" hidden="1">#REF!</definedName>
    <definedName name="XREF_COLUMN_24" localSheetId="14" hidden="1">#REF!</definedName>
    <definedName name="XREF_COLUMN_24" localSheetId="11" hidden="1">#REF!</definedName>
    <definedName name="XREF_COLUMN_24" localSheetId="13" hidden="1">#REF!</definedName>
    <definedName name="XREF_COLUMN_24" localSheetId="16" hidden="1">#REF!</definedName>
    <definedName name="XREF_COLUMN_24" localSheetId="19" hidden="1">#REF!</definedName>
    <definedName name="XREF_COLUMN_24" localSheetId="12" hidden="1">#REF!</definedName>
    <definedName name="XREF_COLUMN_24" localSheetId="17" hidden="1">#REF!</definedName>
    <definedName name="XREF_COLUMN_24" localSheetId="9" hidden="1">#REF!</definedName>
    <definedName name="XREF_COLUMN_24" localSheetId="10" hidden="1">#REF!</definedName>
    <definedName name="XREF_COLUMN_24" localSheetId="15" hidden="1">#REF!</definedName>
    <definedName name="XREF_COLUMN_24" hidden="1">#REF!</definedName>
    <definedName name="XREF_COLUMN_25" localSheetId="14" hidden="1">#REF!</definedName>
    <definedName name="XREF_COLUMN_25" localSheetId="11" hidden="1">#REF!</definedName>
    <definedName name="XREF_COLUMN_25" localSheetId="13" hidden="1">#REF!</definedName>
    <definedName name="XREF_COLUMN_25" localSheetId="16" hidden="1">#REF!</definedName>
    <definedName name="XREF_COLUMN_25" localSheetId="19" hidden="1">#REF!</definedName>
    <definedName name="XREF_COLUMN_25" localSheetId="12" hidden="1">#REF!</definedName>
    <definedName name="XREF_COLUMN_25" localSheetId="17" hidden="1">#REF!</definedName>
    <definedName name="XREF_COLUMN_25" localSheetId="9" hidden="1">#REF!</definedName>
    <definedName name="XREF_COLUMN_25" localSheetId="10" hidden="1">#REF!</definedName>
    <definedName name="XREF_COLUMN_25" localSheetId="15" hidden="1">#REF!</definedName>
    <definedName name="XREF_COLUMN_25" hidden="1">#REF!</definedName>
    <definedName name="XREF_COLUMN_26" localSheetId="14" hidden="1">#REF!</definedName>
    <definedName name="XREF_COLUMN_26" localSheetId="11" hidden="1">#REF!</definedName>
    <definedName name="XREF_COLUMN_26" localSheetId="13" hidden="1">#REF!</definedName>
    <definedName name="XREF_COLUMN_26" localSheetId="16" hidden="1">#REF!</definedName>
    <definedName name="XREF_COLUMN_26" localSheetId="19" hidden="1">#REF!</definedName>
    <definedName name="XREF_COLUMN_26" localSheetId="12" hidden="1">#REF!</definedName>
    <definedName name="XREF_COLUMN_26" localSheetId="17" hidden="1">#REF!</definedName>
    <definedName name="XREF_COLUMN_26" localSheetId="9" hidden="1">#REF!</definedName>
    <definedName name="XREF_COLUMN_26" localSheetId="10" hidden="1">#REF!</definedName>
    <definedName name="XREF_COLUMN_26" localSheetId="15" hidden="1">#REF!</definedName>
    <definedName name="XREF_COLUMN_26" hidden="1">#REF!</definedName>
    <definedName name="XREF_COLUMN_27" localSheetId="14" hidden="1">#REF!</definedName>
    <definedName name="XREF_COLUMN_27" localSheetId="11" hidden="1">#REF!</definedName>
    <definedName name="XREF_COLUMN_27" localSheetId="13" hidden="1">#REF!</definedName>
    <definedName name="XREF_COLUMN_27" localSheetId="16" hidden="1">#REF!</definedName>
    <definedName name="XREF_COLUMN_27" localSheetId="19" hidden="1">#REF!</definedName>
    <definedName name="XREF_COLUMN_27" localSheetId="12" hidden="1">#REF!</definedName>
    <definedName name="XREF_COLUMN_27" localSheetId="17" hidden="1">#REF!</definedName>
    <definedName name="XREF_COLUMN_27" localSheetId="9" hidden="1">#REF!</definedName>
    <definedName name="XREF_COLUMN_27" localSheetId="10" hidden="1">#REF!</definedName>
    <definedName name="XREF_COLUMN_27" localSheetId="15" hidden="1">#REF!</definedName>
    <definedName name="XREF_COLUMN_27" hidden="1">#REF!</definedName>
    <definedName name="XREF_COLUMN_28" localSheetId="14" hidden="1">#REF!</definedName>
    <definedName name="XREF_COLUMN_28" localSheetId="11" hidden="1">#REF!</definedName>
    <definedName name="XREF_COLUMN_28" localSheetId="13" hidden="1">#REF!</definedName>
    <definedName name="XREF_COLUMN_28" localSheetId="16" hidden="1">#REF!</definedName>
    <definedName name="XREF_COLUMN_28" localSheetId="19" hidden="1">#REF!</definedName>
    <definedName name="XREF_COLUMN_28" localSheetId="12" hidden="1">#REF!</definedName>
    <definedName name="XREF_COLUMN_28" localSheetId="17" hidden="1">#REF!</definedName>
    <definedName name="XREF_COLUMN_28" localSheetId="9" hidden="1">#REF!</definedName>
    <definedName name="XREF_COLUMN_28" localSheetId="10" hidden="1">#REF!</definedName>
    <definedName name="XREF_COLUMN_28" localSheetId="15" hidden="1">#REF!</definedName>
    <definedName name="XREF_COLUMN_28" hidden="1">#REF!</definedName>
    <definedName name="XREF_COLUMN_29" localSheetId="14" hidden="1">#REF!</definedName>
    <definedName name="XREF_COLUMN_29" localSheetId="11" hidden="1">#REF!</definedName>
    <definedName name="XREF_COLUMN_29" localSheetId="13" hidden="1">#REF!</definedName>
    <definedName name="XREF_COLUMN_29" localSheetId="16" hidden="1">#REF!</definedName>
    <definedName name="XREF_COLUMN_29" localSheetId="19" hidden="1">#REF!</definedName>
    <definedName name="XREF_COLUMN_29" localSheetId="12" hidden="1">#REF!</definedName>
    <definedName name="XREF_COLUMN_29" localSheetId="17" hidden="1">#REF!</definedName>
    <definedName name="XREF_COLUMN_29" localSheetId="9" hidden="1">#REF!</definedName>
    <definedName name="XREF_COLUMN_29" localSheetId="10" hidden="1">#REF!</definedName>
    <definedName name="XREF_COLUMN_29" localSheetId="15" hidden="1">#REF!</definedName>
    <definedName name="XREF_COLUMN_29" hidden="1">#REF!</definedName>
    <definedName name="XREF_COLUMN_3" localSheetId="14" hidden="1">#REF!</definedName>
    <definedName name="XREF_COLUMN_3" localSheetId="11" hidden="1">#REF!</definedName>
    <definedName name="XREF_COLUMN_3" localSheetId="13" hidden="1">#REF!</definedName>
    <definedName name="XREF_COLUMN_3" localSheetId="16" hidden="1">#REF!</definedName>
    <definedName name="XREF_COLUMN_3" localSheetId="19" hidden="1">#REF!</definedName>
    <definedName name="XREF_COLUMN_3" localSheetId="12" hidden="1">#REF!</definedName>
    <definedName name="XREF_COLUMN_3" localSheetId="17" hidden="1">#REF!</definedName>
    <definedName name="XREF_COLUMN_3" localSheetId="9" hidden="1">#REF!</definedName>
    <definedName name="XREF_COLUMN_3" localSheetId="10" hidden="1">#REF!</definedName>
    <definedName name="XREF_COLUMN_3" localSheetId="15" hidden="1">#REF!</definedName>
    <definedName name="XREF_COLUMN_3" hidden="1">#REF!</definedName>
    <definedName name="XREF_COLUMN_30" localSheetId="14" hidden="1">#REF!</definedName>
    <definedName name="XREF_COLUMN_30" localSheetId="11" hidden="1">#REF!</definedName>
    <definedName name="XREF_COLUMN_30" localSheetId="13" hidden="1">#REF!</definedName>
    <definedName name="XREF_COLUMN_30" localSheetId="16" hidden="1">#REF!</definedName>
    <definedName name="XREF_COLUMN_30" localSheetId="19" hidden="1">#REF!</definedName>
    <definedName name="XREF_COLUMN_30" localSheetId="12" hidden="1">#REF!</definedName>
    <definedName name="XREF_COLUMN_30" localSheetId="17" hidden="1">#REF!</definedName>
    <definedName name="XREF_COLUMN_30" localSheetId="9" hidden="1">#REF!</definedName>
    <definedName name="XREF_COLUMN_30" localSheetId="10" hidden="1">#REF!</definedName>
    <definedName name="XREF_COLUMN_30" localSheetId="15" hidden="1">#REF!</definedName>
    <definedName name="XREF_COLUMN_30" hidden="1">#REF!</definedName>
    <definedName name="XREF_COLUMN_31" localSheetId="14" hidden="1">#REF!</definedName>
    <definedName name="XREF_COLUMN_31" localSheetId="11" hidden="1">#REF!</definedName>
    <definedName name="XREF_COLUMN_31" localSheetId="13" hidden="1">#REF!</definedName>
    <definedName name="XREF_COLUMN_31" localSheetId="16" hidden="1">#REF!</definedName>
    <definedName name="XREF_COLUMN_31" localSheetId="19" hidden="1">#REF!</definedName>
    <definedName name="XREF_COLUMN_31" localSheetId="12" hidden="1">#REF!</definedName>
    <definedName name="XREF_COLUMN_31" localSheetId="17" hidden="1">#REF!</definedName>
    <definedName name="XREF_COLUMN_31" localSheetId="9" hidden="1">#REF!</definedName>
    <definedName name="XREF_COLUMN_31" localSheetId="10" hidden="1">#REF!</definedName>
    <definedName name="XREF_COLUMN_31" localSheetId="15" hidden="1">#REF!</definedName>
    <definedName name="XREF_COLUMN_31" hidden="1">#REF!</definedName>
    <definedName name="XREF_COLUMN_32" localSheetId="14" hidden="1">#REF!</definedName>
    <definedName name="XREF_COLUMN_32" localSheetId="11" hidden="1">#REF!</definedName>
    <definedName name="XREF_COLUMN_32" localSheetId="13" hidden="1">#REF!</definedName>
    <definedName name="XREF_COLUMN_32" localSheetId="16" hidden="1">#REF!</definedName>
    <definedName name="XREF_COLUMN_32" localSheetId="19" hidden="1">#REF!</definedName>
    <definedName name="XREF_COLUMN_32" localSheetId="12" hidden="1">#REF!</definedName>
    <definedName name="XREF_COLUMN_32" localSheetId="17" hidden="1">#REF!</definedName>
    <definedName name="XREF_COLUMN_32" localSheetId="9" hidden="1">#REF!</definedName>
    <definedName name="XREF_COLUMN_32" localSheetId="10" hidden="1">#REF!</definedName>
    <definedName name="XREF_COLUMN_32" localSheetId="15" hidden="1">#REF!</definedName>
    <definedName name="XREF_COLUMN_32" hidden="1">#REF!</definedName>
    <definedName name="XREF_COLUMN_33" localSheetId="14" hidden="1">#REF!</definedName>
    <definedName name="XREF_COLUMN_33" localSheetId="11" hidden="1">#REF!</definedName>
    <definedName name="XREF_COLUMN_33" localSheetId="13" hidden="1">#REF!</definedName>
    <definedName name="XREF_COLUMN_33" localSheetId="16" hidden="1">#REF!</definedName>
    <definedName name="XREF_COLUMN_33" localSheetId="19" hidden="1">#REF!</definedName>
    <definedName name="XREF_COLUMN_33" localSheetId="12" hidden="1">#REF!</definedName>
    <definedName name="XREF_COLUMN_33" localSheetId="17" hidden="1">#REF!</definedName>
    <definedName name="XREF_COLUMN_33" localSheetId="9" hidden="1">#REF!</definedName>
    <definedName name="XREF_COLUMN_33" localSheetId="10" hidden="1">#REF!</definedName>
    <definedName name="XREF_COLUMN_33" localSheetId="15" hidden="1">#REF!</definedName>
    <definedName name="XREF_COLUMN_33" hidden="1">#REF!</definedName>
    <definedName name="XREF_COLUMN_34" localSheetId="14" hidden="1">#REF!</definedName>
    <definedName name="XREF_COLUMN_34" localSheetId="11" hidden="1">#REF!</definedName>
    <definedName name="XREF_COLUMN_34" localSheetId="13" hidden="1">#REF!</definedName>
    <definedName name="XREF_COLUMN_34" localSheetId="16" hidden="1">#REF!</definedName>
    <definedName name="XREF_COLUMN_34" localSheetId="19" hidden="1">#REF!</definedName>
    <definedName name="XREF_COLUMN_34" localSheetId="12" hidden="1">#REF!</definedName>
    <definedName name="XREF_COLUMN_34" localSheetId="17" hidden="1">#REF!</definedName>
    <definedName name="XREF_COLUMN_34" localSheetId="9" hidden="1">#REF!</definedName>
    <definedName name="XREF_COLUMN_34" localSheetId="10" hidden="1">#REF!</definedName>
    <definedName name="XREF_COLUMN_34" localSheetId="15" hidden="1">#REF!</definedName>
    <definedName name="XREF_COLUMN_34" hidden="1">#REF!</definedName>
    <definedName name="XREF_COLUMN_35" localSheetId="14" hidden="1">#REF!</definedName>
    <definedName name="XREF_COLUMN_35" localSheetId="11" hidden="1">#REF!</definedName>
    <definedName name="XREF_COLUMN_35" localSheetId="13" hidden="1">#REF!</definedName>
    <definedName name="XREF_COLUMN_35" localSheetId="16" hidden="1">#REF!</definedName>
    <definedName name="XREF_COLUMN_35" localSheetId="19" hidden="1">#REF!</definedName>
    <definedName name="XREF_COLUMN_35" localSheetId="12" hidden="1">#REF!</definedName>
    <definedName name="XREF_COLUMN_35" localSheetId="17" hidden="1">#REF!</definedName>
    <definedName name="XREF_COLUMN_35" localSheetId="9" hidden="1">#REF!</definedName>
    <definedName name="XREF_COLUMN_35" localSheetId="10" hidden="1">#REF!</definedName>
    <definedName name="XREF_COLUMN_35" localSheetId="15" hidden="1">#REF!</definedName>
    <definedName name="XREF_COLUMN_35" hidden="1">#REF!</definedName>
    <definedName name="XREF_COLUMN_36" localSheetId="14" hidden="1">#REF!</definedName>
    <definedName name="XREF_COLUMN_36" localSheetId="11" hidden="1">#REF!</definedName>
    <definedName name="XREF_COLUMN_36" localSheetId="13" hidden="1">#REF!</definedName>
    <definedName name="XREF_COLUMN_36" localSheetId="16" hidden="1">#REF!</definedName>
    <definedName name="XREF_COLUMN_36" localSheetId="19" hidden="1">#REF!</definedName>
    <definedName name="XREF_COLUMN_36" localSheetId="12" hidden="1">#REF!</definedName>
    <definedName name="XREF_COLUMN_36" localSheetId="17" hidden="1">#REF!</definedName>
    <definedName name="XREF_COLUMN_36" localSheetId="9" hidden="1">#REF!</definedName>
    <definedName name="XREF_COLUMN_36" localSheetId="10" hidden="1">#REF!</definedName>
    <definedName name="XREF_COLUMN_36" localSheetId="15" hidden="1">#REF!</definedName>
    <definedName name="XREF_COLUMN_36" hidden="1">#REF!</definedName>
    <definedName name="XREF_COLUMN_37" localSheetId="14" hidden="1">#REF!</definedName>
    <definedName name="XREF_COLUMN_37" localSheetId="11" hidden="1">#REF!</definedName>
    <definedName name="XREF_COLUMN_37" localSheetId="13" hidden="1">#REF!</definedName>
    <definedName name="XREF_COLUMN_37" localSheetId="16" hidden="1">#REF!</definedName>
    <definedName name="XREF_COLUMN_37" localSheetId="19" hidden="1">#REF!</definedName>
    <definedName name="XREF_COLUMN_37" localSheetId="12" hidden="1">#REF!</definedName>
    <definedName name="XREF_COLUMN_37" localSheetId="17" hidden="1">#REF!</definedName>
    <definedName name="XREF_COLUMN_37" localSheetId="9" hidden="1">#REF!</definedName>
    <definedName name="XREF_COLUMN_37" localSheetId="10" hidden="1">#REF!</definedName>
    <definedName name="XREF_COLUMN_37" localSheetId="15" hidden="1">#REF!</definedName>
    <definedName name="XREF_COLUMN_37" hidden="1">#REF!</definedName>
    <definedName name="XREF_COLUMN_38" localSheetId="14" hidden="1">#REF!</definedName>
    <definedName name="XREF_COLUMN_38" localSheetId="11" hidden="1">#REF!</definedName>
    <definedName name="XREF_COLUMN_38" localSheetId="13" hidden="1">#REF!</definedName>
    <definedName name="XREF_COLUMN_38" localSheetId="16" hidden="1">#REF!</definedName>
    <definedName name="XREF_COLUMN_38" localSheetId="19" hidden="1">#REF!</definedName>
    <definedName name="XREF_COLUMN_38" localSheetId="12" hidden="1">#REF!</definedName>
    <definedName name="XREF_COLUMN_38" localSheetId="17" hidden="1">#REF!</definedName>
    <definedName name="XREF_COLUMN_38" localSheetId="9" hidden="1">#REF!</definedName>
    <definedName name="XREF_COLUMN_38" localSheetId="10" hidden="1">#REF!</definedName>
    <definedName name="XREF_COLUMN_38" localSheetId="15" hidden="1">#REF!</definedName>
    <definedName name="XREF_COLUMN_38" hidden="1">#REF!</definedName>
    <definedName name="XREF_COLUMN_39" localSheetId="14" hidden="1">#REF!</definedName>
    <definedName name="XREF_COLUMN_39" localSheetId="11" hidden="1">#REF!</definedName>
    <definedName name="XREF_COLUMN_39" localSheetId="13" hidden="1">#REF!</definedName>
    <definedName name="XREF_COLUMN_39" localSheetId="16" hidden="1">#REF!</definedName>
    <definedName name="XREF_COLUMN_39" localSheetId="19" hidden="1">#REF!</definedName>
    <definedName name="XREF_COLUMN_39" localSheetId="12" hidden="1">#REF!</definedName>
    <definedName name="XREF_COLUMN_39" localSheetId="17" hidden="1">#REF!</definedName>
    <definedName name="XREF_COLUMN_39" localSheetId="9" hidden="1">#REF!</definedName>
    <definedName name="XREF_COLUMN_39" localSheetId="10" hidden="1">#REF!</definedName>
    <definedName name="XREF_COLUMN_39" localSheetId="15" hidden="1">#REF!</definedName>
    <definedName name="XREF_COLUMN_39" hidden="1">#REF!</definedName>
    <definedName name="XREF_COLUMN_4" localSheetId="14" hidden="1">#REF!</definedName>
    <definedName name="XREF_COLUMN_4" localSheetId="11" hidden="1">#REF!</definedName>
    <definedName name="XREF_COLUMN_4" localSheetId="13" hidden="1">#REF!</definedName>
    <definedName name="XREF_COLUMN_4" localSheetId="16" hidden="1">#REF!</definedName>
    <definedName name="XREF_COLUMN_4" localSheetId="19" hidden="1">#REF!</definedName>
    <definedName name="XREF_COLUMN_4" localSheetId="12" hidden="1">#REF!</definedName>
    <definedName name="XREF_COLUMN_4" localSheetId="17" hidden="1">#REF!</definedName>
    <definedName name="XREF_COLUMN_4" localSheetId="9" hidden="1">#REF!</definedName>
    <definedName name="XREF_COLUMN_4" localSheetId="10" hidden="1">#REF!</definedName>
    <definedName name="XREF_COLUMN_4" localSheetId="15" hidden="1">#REF!</definedName>
    <definedName name="XREF_COLUMN_4" hidden="1">#REF!</definedName>
    <definedName name="XREF_COLUMN_40" localSheetId="14" hidden="1">#REF!</definedName>
    <definedName name="XREF_COLUMN_40" localSheetId="11" hidden="1">#REF!</definedName>
    <definedName name="XREF_COLUMN_40" localSheetId="13" hidden="1">#REF!</definedName>
    <definedName name="XREF_COLUMN_40" localSheetId="16" hidden="1">#REF!</definedName>
    <definedName name="XREF_COLUMN_40" localSheetId="19" hidden="1">#REF!</definedName>
    <definedName name="XREF_COLUMN_40" localSheetId="12" hidden="1">#REF!</definedName>
    <definedName name="XREF_COLUMN_40" localSheetId="17" hidden="1">#REF!</definedName>
    <definedName name="XREF_COLUMN_40" localSheetId="9" hidden="1">#REF!</definedName>
    <definedName name="XREF_COLUMN_40" localSheetId="10" hidden="1">#REF!</definedName>
    <definedName name="XREF_COLUMN_40" localSheetId="15" hidden="1">#REF!</definedName>
    <definedName name="XREF_COLUMN_40" hidden="1">#REF!</definedName>
    <definedName name="XREF_COLUMN_41" localSheetId="14" hidden="1">#REF!</definedName>
    <definedName name="XREF_COLUMN_41" localSheetId="11" hidden="1">#REF!</definedName>
    <definedName name="XREF_COLUMN_41" localSheetId="13" hidden="1">#REF!</definedName>
    <definedName name="XREF_COLUMN_41" localSheetId="16" hidden="1">#REF!</definedName>
    <definedName name="XREF_COLUMN_41" localSheetId="19" hidden="1">#REF!</definedName>
    <definedName name="XREF_COLUMN_41" localSheetId="12" hidden="1">#REF!</definedName>
    <definedName name="XREF_COLUMN_41" localSheetId="17" hidden="1">#REF!</definedName>
    <definedName name="XREF_COLUMN_41" localSheetId="9" hidden="1">#REF!</definedName>
    <definedName name="XREF_COLUMN_41" localSheetId="10" hidden="1">#REF!</definedName>
    <definedName name="XREF_COLUMN_41" localSheetId="15" hidden="1">#REF!</definedName>
    <definedName name="XREF_COLUMN_41" hidden="1">#REF!</definedName>
    <definedName name="XREF_COLUMN_42" localSheetId="14" hidden="1">#REF!</definedName>
    <definedName name="XREF_COLUMN_42" localSheetId="11" hidden="1">#REF!</definedName>
    <definedName name="XREF_COLUMN_42" localSheetId="13" hidden="1">#REF!</definedName>
    <definedName name="XREF_COLUMN_42" localSheetId="16" hidden="1">#REF!</definedName>
    <definedName name="XREF_COLUMN_42" localSheetId="19" hidden="1">#REF!</definedName>
    <definedName name="XREF_COLUMN_42" localSheetId="12" hidden="1">#REF!</definedName>
    <definedName name="XREF_COLUMN_42" localSheetId="17" hidden="1">#REF!</definedName>
    <definedName name="XREF_COLUMN_42" localSheetId="9" hidden="1">#REF!</definedName>
    <definedName name="XREF_COLUMN_42" localSheetId="10" hidden="1">#REF!</definedName>
    <definedName name="XREF_COLUMN_42" localSheetId="15" hidden="1">#REF!</definedName>
    <definedName name="XREF_COLUMN_42" hidden="1">#REF!</definedName>
    <definedName name="XREF_COLUMN_43" localSheetId="14" hidden="1">#REF!</definedName>
    <definedName name="XREF_COLUMN_43" localSheetId="11" hidden="1">#REF!</definedName>
    <definedName name="XREF_COLUMN_43" localSheetId="13" hidden="1">#REF!</definedName>
    <definedName name="XREF_COLUMN_43" localSheetId="16" hidden="1">#REF!</definedName>
    <definedName name="XREF_COLUMN_43" localSheetId="19" hidden="1">#REF!</definedName>
    <definedName name="XREF_COLUMN_43" localSheetId="12" hidden="1">#REF!</definedName>
    <definedName name="XREF_COLUMN_43" localSheetId="17" hidden="1">#REF!</definedName>
    <definedName name="XREF_COLUMN_43" localSheetId="9" hidden="1">#REF!</definedName>
    <definedName name="XREF_COLUMN_43" localSheetId="10" hidden="1">#REF!</definedName>
    <definedName name="XREF_COLUMN_43" localSheetId="15" hidden="1">#REF!</definedName>
    <definedName name="XREF_COLUMN_43" hidden="1">#REF!</definedName>
    <definedName name="XREF_COLUMN_44" localSheetId="14" hidden="1">#REF!</definedName>
    <definedName name="XREF_COLUMN_44" localSheetId="11" hidden="1">#REF!</definedName>
    <definedName name="XREF_COLUMN_44" localSheetId="13" hidden="1">#REF!</definedName>
    <definedName name="XREF_COLUMN_44" localSheetId="16" hidden="1">#REF!</definedName>
    <definedName name="XREF_COLUMN_44" localSheetId="19" hidden="1">#REF!</definedName>
    <definedName name="XREF_COLUMN_44" localSheetId="12" hidden="1">#REF!</definedName>
    <definedName name="XREF_COLUMN_44" localSheetId="17" hidden="1">#REF!</definedName>
    <definedName name="XREF_COLUMN_44" localSheetId="9" hidden="1">#REF!</definedName>
    <definedName name="XREF_COLUMN_44" localSheetId="10" hidden="1">#REF!</definedName>
    <definedName name="XREF_COLUMN_44" localSheetId="15" hidden="1">#REF!</definedName>
    <definedName name="XREF_COLUMN_44" hidden="1">#REF!</definedName>
    <definedName name="XREF_COLUMN_45" localSheetId="14" hidden="1">#REF!</definedName>
    <definedName name="XREF_COLUMN_45" localSheetId="11" hidden="1">#REF!</definedName>
    <definedName name="XREF_COLUMN_45" localSheetId="13" hidden="1">#REF!</definedName>
    <definedName name="XREF_COLUMN_45" localSheetId="16" hidden="1">#REF!</definedName>
    <definedName name="XREF_COLUMN_45" localSheetId="19" hidden="1">#REF!</definedName>
    <definedName name="XREF_COLUMN_45" localSheetId="12" hidden="1">#REF!</definedName>
    <definedName name="XREF_COLUMN_45" localSheetId="17" hidden="1">#REF!</definedName>
    <definedName name="XREF_COLUMN_45" localSheetId="9" hidden="1">#REF!</definedName>
    <definedName name="XREF_COLUMN_45" localSheetId="10" hidden="1">#REF!</definedName>
    <definedName name="XREF_COLUMN_45" localSheetId="15" hidden="1">#REF!</definedName>
    <definedName name="XREF_COLUMN_45" hidden="1">#REF!</definedName>
    <definedName name="XREF_COLUMN_5" localSheetId="14" hidden="1">#REF!</definedName>
    <definedName name="XREF_COLUMN_5" localSheetId="11" hidden="1">#REF!</definedName>
    <definedName name="XREF_COLUMN_5" localSheetId="13" hidden="1">#REF!</definedName>
    <definedName name="XREF_COLUMN_5" localSheetId="16" hidden="1">#REF!</definedName>
    <definedName name="XREF_COLUMN_5" localSheetId="19" hidden="1">#REF!</definedName>
    <definedName name="XREF_COLUMN_5" localSheetId="12" hidden="1">#REF!</definedName>
    <definedName name="XREF_COLUMN_5" localSheetId="17" hidden="1">#REF!</definedName>
    <definedName name="XREF_COLUMN_5" localSheetId="9" hidden="1">#REF!</definedName>
    <definedName name="XREF_COLUMN_5" localSheetId="10" hidden="1">#REF!</definedName>
    <definedName name="XREF_COLUMN_5" localSheetId="15" hidden="1">#REF!</definedName>
    <definedName name="XREF_COLUMN_5" hidden="1">#REF!</definedName>
    <definedName name="XREF_COLUMN_6" localSheetId="14" hidden="1">#REF!</definedName>
    <definedName name="XREF_COLUMN_6" localSheetId="11" hidden="1">#REF!</definedName>
    <definedName name="XREF_COLUMN_6" localSheetId="13" hidden="1">#REF!</definedName>
    <definedName name="XREF_COLUMN_6" localSheetId="16" hidden="1">#REF!</definedName>
    <definedName name="XREF_COLUMN_6" localSheetId="19" hidden="1">#REF!</definedName>
    <definedName name="XREF_COLUMN_6" localSheetId="12" hidden="1">#REF!</definedName>
    <definedName name="XREF_COLUMN_6" localSheetId="17" hidden="1">#REF!</definedName>
    <definedName name="XREF_COLUMN_6" localSheetId="9" hidden="1">#REF!</definedName>
    <definedName name="XREF_COLUMN_6" localSheetId="10" hidden="1">#REF!</definedName>
    <definedName name="XREF_COLUMN_6" localSheetId="15" hidden="1">#REF!</definedName>
    <definedName name="XREF_COLUMN_6" hidden="1">#REF!</definedName>
    <definedName name="XREF_COLUMN_7" localSheetId="14" hidden="1">#REF!</definedName>
    <definedName name="XREF_COLUMN_7" localSheetId="11" hidden="1">#REF!</definedName>
    <definedName name="XREF_COLUMN_7" localSheetId="13" hidden="1">#REF!</definedName>
    <definedName name="XREF_COLUMN_7" localSheetId="16" hidden="1">#REF!</definedName>
    <definedName name="XREF_COLUMN_7" localSheetId="19" hidden="1">#REF!</definedName>
    <definedName name="XREF_COLUMN_7" localSheetId="12" hidden="1">#REF!</definedName>
    <definedName name="XREF_COLUMN_7" localSheetId="17" hidden="1">#REF!</definedName>
    <definedName name="XREF_COLUMN_7" localSheetId="9" hidden="1">#REF!</definedName>
    <definedName name="XREF_COLUMN_7" localSheetId="10" hidden="1">#REF!</definedName>
    <definedName name="XREF_COLUMN_7" localSheetId="15" hidden="1">#REF!</definedName>
    <definedName name="XREF_COLUMN_7" hidden="1">#REF!</definedName>
    <definedName name="XREF_COLUMN_8" localSheetId="14" hidden="1">#REF!</definedName>
    <definedName name="XREF_COLUMN_8" localSheetId="11" hidden="1">#REF!</definedName>
    <definedName name="XREF_COLUMN_8" localSheetId="13" hidden="1">#REF!</definedName>
    <definedName name="XREF_COLUMN_8" localSheetId="16" hidden="1">#REF!</definedName>
    <definedName name="XREF_COLUMN_8" localSheetId="19" hidden="1">#REF!</definedName>
    <definedName name="XREF_COLUMN_8" localSheetId="12" hidden="1">#REF!</definedName>
    <definedName name="XREF_COLUMN_8" localSheetId="17" hidden="1">#REF!</definedName>
    <definedName name="XREF_COLUMN_8" localSheetId="9" hidden="1">#REF!</definedName>
    <definedName name="XREF_COLUMN_8" localSheetId="10" hidden="1">#REF!</definedName>
    <definedName name="XREF_COLUMN_8" localSheetId="15" hidden="1">#REF!</definedName>
    <definedName name="XREF_COLUMN_8" hidden="1">#REF!</definedName>
    <definedName name="XREF_COLUMN_9" localSheetId="14" hidden="1">#REF!</definedName>
    <definedName name="XREF_COLUMN_9" localSheetId="11" hidden="1">#REF!</definedName>
    <definedName name="XREF_COLUMN_9" localSheetId="13" hidden="1">#REF!</definedName>
    <definedName name="XREF_COLUMN_9" localSheetId="16" hidden="1">#REF!</definedName>
    <definedName name="XREF_COLUMN_9" localSheetId="19" hidden="1">#REF!</definedName>
    <definedName name="XREF_COLUMN_9" localSheetId="12" hidden="1">#REF!</definedName>
    <definedName name="XREF_COLUMN_9" localSheetId="17" hidden="1">#REF!</definedName>
    <definedName name="XREF_COLUMN_9" localSheetId="9" hidden="1">#REF!</definedName>
    <definedName name="XREF_COLUMN_9" localSheetId="10" hidden="1">#REF!</definedName>
    <definedName name="XREF_COLUMN_9" localSheetId="15" hidden="1">#REF!</definedName>
    <definedName name="XREF_COLUMN_9" hidden="1">#REF!</definedName>
    <definedName name="XRefActiveRow" localSheetId="14" hidden="1">#REF!</definedName>
    <definedName name="XRefActiveRow" localSheetId="11" hidden="1">#REF!</definedName>
    <definedName name="XRefActiveRow" localSheetId="13" hidden="1">#REF!</definedName>
    <definedName name="XRefActiveRow" localSheetId="16" hidden="1">#REF!</definedName>
    <definedName name="XRefActiveRow" localSheetId="19" hidden="1">#REF!</definedName>
    <definedName name="XRefActiveRow" localSheetId="12" hidden="1">#REF!</definedName>
    <definedName name="XRefActiveRow" localSheetId="17" hidden="1">#REF!</definedName>
    <definedName name="XRefActiveRow" localSheetId="9" hidden="1">#REF!</definedName>
    <definedName name="XRefActiveRow" localSheetId="10" hidden="1">#REF!</definedName>
    <definedName name="XRefActiveRow" localSheetId="15" hidden="1">#REF!</definedName>
    <definedName name="XRefActiveRow" hidden="1">#REF!</definedName>
    <definedName name="XRefColumnsCount" hidden="1">2</definedName>
    <definedName name="XRefCopy1" localSheetId="14" hidden="1">#REF!</definedName>
    <definedName name="XRefCopy1" localSheetId="11" hidden="1">#REF!</definedName>
    <definedName name="XRefCopy1" localSheetId="13" hidden="1">#REF!</definedName>
    <definedName name="XRefCopy1" localSheetId="16" hidden="1">#REF!</definedName>
    <definedName name="XRefCopy1" localSheetId="19" hidden="1">#REF!</definedName>
    <definedName name="XRefCopy1" localSheetId="12" hidden="1">#REF!</definedName>
    <definedName name="XRefCopy1" localSheetId="17" hidden="1">#REF!</definedName>
    <definedName name="XRefCopy1" localSheetId="9" hidden="1">#REF!</definedName>
    <definedName name="XRefCopy1" localSheetId="10" hidden="1">#REF!</definedName>
    <definedName name="XRefCopy1" localSheetId="15" hidden="1">#REF!</definedName>
    <definedName name="XRefCopy1" hidden="1">#REF!</definedName>
    <definedName name="XRefCopy10" localSheetId="14" hidden="1">#REF!</definedName>
    <definedName name="XRefCopy10" localSheetId="11" hidden="1">#REF!</definedName>
    <definedName name="XRefCopy10" localSheetId="13" hidden="1">#REF!</definedName>
    <definedName name="XRefCopy10" localSheetId="16" hidden="1">#REF!</definedName>
    <definedName name="XRefCopy10" localSheetId="19" hidden="1">#REF!</definedName>
    <definedName name="XRefCopy10" localSheetId="12" hidden="1">#REF!</definedName>
    <definedName name="XRefCopy10" localSheetId="17" hidden="1">#REF!</definedName>
    <definedName name="XRefCopy10" localSheetId="9" hidden="1">#REF!</definedName>
    <definedName name="XRefCopy10" localSheetId="10" hidden="1">#REF!</definedName>
    <definedName name="XRefCopy10" localSheetId="15" hidden="1">#REF!</definedName>
    <definedName name="XRefCopy10" hidden="1">#REF!</definedName>
    <definedName name="XRefCopy10Row" localSheetId="14" hidden="1">#REF!</definedName>
    <definedName name="XRefCopy10Row" localSheetId="11" hidden="1">#REF!</definedName>
    <definedName name="XRefCopy10Row" localSheetId="13" hidden="1">#REF!</definedName>
    <definedName name="XRefCopy10Row" localSheetId="16" hidden="1">#REF!</definedName>
    <definedName name="XRefCopy10Row" localSheetId="19" hidden="1">#REF!</definedName>
    <definedName name="XRefCopy10Row" localSheetId="12" hidden="1">#REF!</definedName>
    <definedName name="XRefCopy10Row" localSheetId="17" hidden="1">#REF!</definedName>
    <definedName name="XRefCopy10Row" localSheetId="9" hidden="1">#REF!</definedName>
    <definedName name="XRefCopy10Row" localSheetId="10" hidden="1">#REF!</definedName>
    <definedName name="XRefCopy10Row" localSheetId="15" hidden="1">#REF!</definedName>
    <definedName name="XRefCopy10Row" hidden="1">#REF!</definedName>
    <definedName name="XRefCopy11" localSheetId="14" hidden="1">#REF!</definedName>
    <definedName name="XRefCopy11" localSheetId="11" hidden="1">#REF!</definedName>
    <definedName name="XRefCopy11" localSheetId="13" hidden="1">#REF!</definedName>
    <definedName name="XRefCopy11" localSheetId="16" hidden="1">#REF!</definedName>
    <definedName name="XRefCopy11" localSheetId="19" hidden="1">#REF!</definedName>
    <definedName name="XRefCopy11" localSheetId="12" hidden="1">#REF!</definedName>
    <definedName name="XRefCopy11" localSheetId="17" hidden="1">#REF!</definedName>
    <definedName name="XRefCopy11" localSheetId="9" hidden="1">#REF!</definedName>
    <definedName name="XRefCopy11" localSheetId="10" hidden="1">#REF!</definedName>
    <definedName name="XRefCopy11" localSheetId="15" hidden="1">#REF!</definedName>
    <definedName name="XRefCopy11" hidden="1">#REF!</definedName>
    <definedName name="XRefCopy11Row" localSheetId="14" hidden="1">#REF!</definedName>
    <definedName name="XRefCopy11Row" localSheetId="11" hidden="1">#REF!</definedName>
    <definedName name="XRefCopy11Row" localSheetId="13" hidden="1">#REF!</definedName>
    <definedName name="XRefCopy11Row" localSheetId="16" hidden="1">#REF!</definedName>
    <definedName name="XRefCopy11Row" localSheetId="19" hidden="1">#REF!</definedName>
    <definedName name="XRefCopy11Row" localSheetId="12" hidden="1">#REF!</definedName>
    <definedName name="XRefCopy11Row" localSheetId="17" hidden="1">#REF!</definedName>
    <definedName name="XRefCopy11Row" localSheetId="9" hidden="1">#REF!</definedName>
    <definedName name="XRefCopy11Row" localSheetId="10" hidden="1">#REF!</definedName>
    <definedName name="XRefCopy11Row" localSheetId="15" hidden="1">#REF!</definedName>
    <definedName name="XRefCopy11Row" hidden="1">#REF!</definedName>
    <definedName name="XRefCopy12" localSheetId="14" hidden="1">#REF!</definedName>
    <definedName name="XRefCopy12" localSheetId="11" hidden="1">#REF!</definedName>
    <definedName name="XRefCopy12" localSheetId="13" hidden="1">#REF!</definedName>
    <definedName name="XRefCopy12" localSheetId="16" hidden="1">#REF!</definedName>
    <definedName name="XRefCopy12" localSheetId="19" hidden="1">#REF!</definedName>
    <definedName name="XRefCopy12" localSheetId="12" hidden="1">#REF!</definedName>
    <definedName name="XRefCopy12" localSheetId="17" hidden="1">#REF!</definedName>
    <definedName name="XRefCopy12" localSheetId="9" hidden="1">#REF!</definedName>
    <definedName name="XRefCopy12" localSheetId="10" hidden="1">#REF!</definedName>
    <definedName name="XRefCopy12" localSheetId="15" hidden="1">#REF!</definedName>
    <definedName name="XRefCopy12" hidden="1">#REF!</definedName>
    <definedName name="XRefCopy120" localSheetId="14" hidden="1">#REF!</definedName>
    <definedName name="XRefCopy120" localSheetId="11" hidden="1">#REF!</definedName>
    <definedName name="XRefCopy120" localSheetId="13" hidden="1">#REF!</definedName>
    <definedName name="XRefCopy120" localSheetId="16" hidden="1">#REF!</definedName>
    <definedName name="XRefCopy120" localSheetId="19" hidden="1">#REF!</definedName>
    <definedName name="XRefCopy120" localSheetId="12" hidden="1">#REF!</definedName>
    <definedName name="XRefCopy120" localSheetId="17" hidden="1">#REF!</definedName>
    <definedName name="XRefCopy120" localSheetId="9" hidden="1">#REF!</definedName>
    <definedName name="XRefCopy120" localSheetId="10" hidden="1">#REF!</definedName>
    <definedName name="XRefCopy120" localSheetId="15" hidden="1">#REF!</definedName>
    <definedName name="XRefCopy120" hidden="1">#REF!</definedName>
    <definedName name="XRefCopy123" localSheetId="14" hidden="1">#REF!</definedName>
    <definedName name="XRefCopy123" localSheetId="11" hidden="1">#REF!</definedName>
    <definedName name="XRefCopy123" localSheetId="13" hidden="1">#REF!</definedName>
    <definedName name="XRefCopy123" localSheetId="16" hidden="1">#REF!</definedName>
    <definedName name="XRefCopy123" localSheetId="19" hidden="1">#REF!</definedName>
    <definedName name="XRefCopy123" localSheetId="12" hidden="1">#REF!</definedName>
    <definedName name="XRefCopy123" localSheetId="17" hidden="1">#REF!</definedName>
    <definedName name="XRefCopy123" localSheetId="9" hidden="1">#REF!</definedName>
    <definedName name="XRefCopy123" localSheetId="10" hidden="1">#REF!</definedName>
    <definedName name="XRefCopy123" localSheetId="15" hidden="1">#REF!</definedName>
    <definedName name="XRefCopy123" hidden="1">#REF!</definedName>
    <definedName name="XRefCopy124" localSheetId="14" hidden="1">#REF!</definedName>
    <definedName name="XRefCopy124" localSheetId="11" hidden="1">#REF!</definedName>
    <definedName name="XRefCopy124" localSheetId="13" hidden="1">#REF!</definedName>
    <definedName name="XRefCopy124" localSheetId="16" hidden="1">#REF!</definedName>
    <definedName name="XRefCopy124" localSheetId="19" hidden="1">#REF!</definedName>
    <definedName name="XRefCopy124" localSheetId="12" hidden="1">#REF!</definedName>
    <definedName name="XRefCopy124" localSheetId="17" hidden="1">#REF!</definedName>
    <definedName name="XRefCopy124" localSheetId="9" hidden="1">#REF!</definedName>
    <definedName name="XRefCopy124" localSheetId="10" hidden="1">#REF!</definedName>
    <definedName name="XRefCopy124" localSheetId="15" hidden="1">#REF!</definedName>
    <definedName name="XRefCopy124" hidden="1">#REF!</definedName>
    <definedName name="XRefCopy125" localSheetId="14" hidden="1">#REF!</definedName>
    <definedName name="XRefCopy125" localSheetId="11" hidden="1">#REF!</definedName>
    <definedName name="XRefCopy125" localSheetId="13" hidden="1">#REF!</definedName>
    <definedName name="XRefCopy125" localSheetId="16" hidden="1">#REF!</definedName>
    <definedName name="XRefCopy125" localSheetId="19" hidden="1">#REF!</definedName>
    <definedName name="XRefCopy125" localSheetId="12" hidden="1">#REF!</definedName>
    <definedName name="XRefCopy125" localSheetId="17" hidden="1">#REF!</definedName>
    <definedName name="XRefCopy125" localSheetId="9" hidden="1">#REF!</definedName>
    <definedName name="XRefCopy125" localSheetId="10" hidden="1">#REF!</definedName>
    <definedName name="XRefCopy125" localSheetId="15" hidden="1">#REF!</definedName>
    <definedName name="XRefCopy125" hidden="1">#REF!</definedName>
    <definedName name="XRefCopy12Row" localSheetId="14" hidden="1">#REF!</definedName>
    <definedName name="XRefCopy12Row" localSheetId="11" hidden="1">#REF!</definedName>
    <definedName name="XRefCopy12Row" localSheetId="13" hidden="1">#REF!</definedName>
    <definedName name="XRefCopy12Row" localSheetId="16" hidden="1">#REF!</definedName>
    <definedName name="XRefCopy12Row" localSheetId="19" hidden="1">#REF!</definedName>
    <definedName name="XRefCopy12Row" localSheetId="12" hidden="1">#REF!</definedName>
    <definedName name="XRefCopy12Row" localSheetId="17" hidden="1">#REF!</definedName>
    <definedName name="XRefCopy12Row" localSheetId="9" hidden="1">#REF!</definedName>
    <definedName name="XRefCopy12Row" localSheetId="10" hidden="1">#REF!</definedName>
    <definedName name="XRefCopy12Row" localSheetId="15" hidden="1">#REF!</definedName>
    <definedName name="XRefCopy12Row" hidden="1">#REF!</definedName>
    <definedName name="XRefCopy13" localSheetId="14" hidden="1">#REF!</definedName>
    <definedName name="XRefCopy13" localSheetId="11" hidden="1">#REF!</definedName>
    <definedName name="XRefCopy13" localSheetId="13" hidden="1">#REF!</definedName>
    <definedName name="XRefCopy13" localSheetId="16" hidden="1">#REF!</definedName>
    <definedName name="XRefCopy13" localSheetId="19" hidden="1">#REF!</definedName>
    <definedName name="XRefCopy13" localSheetId="12" hidden="1">#REF!</definedName>
    <definedName name="XRefCopy13" localSheetId="17" hidden="1">#REF!</definedName>
    <definedName name="XRefCopy13" localSheetId="9" hidden="1">#REF!</definedName>
    <definedName name="XRefCopy13" localSheetId="10" hidden="1">#REF!</definedName>
    <definedName name="XRefCopy13" localSheetId="15" hidden="1">#REF!</definedName>
    <definedName name="XRefCopy13" hidden="1">#REF!</definedName>
    <definedName name="XRefCopy13Row" localSheetId="14" hidden="1">#REF!</definedName>
    <definedName name="XRefCopy13Row" localSheetId="11" hidden="1">#REF!</definedName>
    <definedName name="XRefCopy13Row" localSheetId="13" hidden="1">#REF!</definedName>
    <definedName name="XRefCopy13Row" localSheetId="16" hidden="1">#REF!</definedName>
    <definedName name="XRefCopy13Row" localSheetId="19" hidden="1">#REF!</definedName>
    <definedName name="XRefCopy13Row" localSheetId="12" hidden="1">#REF!</definedName>
    <definedName name="XRefCopy13Row" localSheetId="17" hidden="1">#REF!</definedName>
    <definedName name="XRefCopy13Row" localSheetId="9" hidden="1">#REF!</definedName>
    <definedName name="XRefCopy13Row" localSheetId="10" hidden="1">#REF!</definedName>
    <definedName name="XRefCopy13Row" localSheetId="15" hidden="1">#REF!</definedName>
    <definedName name="XRefCopy13Row" hidden="1">#REF!</definedName>
    <definedName name="XRefCopy14" localSheetId="14" hidden="1">#REF!</definedName>
    <definedName name="XRefCopy14" localSheetId="11" hidden="1">#REF!</definedName>
    <definedName name="XRefCopy14" localSheetId="13" hidden="1">#REF!</definedName>
    <definedName name="XRefCopy14" localSheetId="16" hidden="1">#REF!</definedName>
    <definedName name="XRefCopy14" localSheetId="19" hidden="1">#REF!</definedName>
    <definedName name="XRefCopy14" localSheetId="12" hidden="1">#REF!</definedName>
    <definedName name="XRefCopy14" localSheetId="17" hidden="1">#REF!</definedName>
    <definedName name="XRefCopy14" localSheetId="9" hidden="1">#REF!</definedName>
    <definedName name="XRefCopy14" localSheetId="10" hidden="1">#REF!</definedName>
    <definedName name="XRefCopy14" localSheetId="15" hidden="1">#REF!</definedName>
    <definedName name="XRefCopy14" hidden="1">#REF!</definedName>
    <definedName name="XRefCopy14Row" localSheetId="14" hidden="1">#REF!</definedName>
    <definedName name="XRefCopy14Row" localSheetId="11" hidden="1">#REF!</definedName>
    <definedName name="XRefCopy14Row" localSheetId="13" hidden="1">#REF!</definedName>
    <definedName name="XRefCopy14Row" localSheetId="16" hidden="1">#REF!</definedName>
    <definedName name="XRefCopy14Row" localSheetId="19" hidden="1">#REF!</definedName>
    <definedName name="XRefCopy14Row" localSheetId="12" hidden="1">#REF!</definedName>
    <definedName name="XRefCopy14Row" localSheetId="17" hidden="1">#REF!</definedName>
    <definedName name="XRefCopy14Row" localSheetId="9" hidden="1">#REF!</definedName>
    <definedName name="XRefCopy14Row" localSheetId="10" hidden="1">#REF!</definedName>
    <definedName name="XRefCopy14Row" localSheetId="15" hidden="1">#REF!</definedName>
    <definedName name="XRefCopy14Row" hidden="1">#REF!</definedName>
    <definedName name="XRefCopy15" localSheetId="14" hidden="1">#REF!</definedName>
    <definedName name="XRefCopy15" localSheetId="11" hidden="1">#REF!</definedName>
    <definedName name="XRefCopy15" localSheetId="13" hidden="1">#REF!</definedName>
    <definedName name="XRefCopy15" localSheetId="16" hidden="1">#REF!</definedName>
    <definedName name="XRefCopy15" localSheetId="19" hidden="1">#REF!</definedName>
    <definedName name="XRefCopy15" localSheetId="12" hidden="1">#REF!</definedName>
    <definedName name="XRefCopy15" localSheetId="17" hidden="1">#REF!</definedName>
    <definedName name="XRefCopy15" localSheetId="9" hidden="1">#REF!</definedName>
    <definedName name="XRefCopy15" localSheetId="10" hidden="1">#REF!</definedName>
    <definedName name="XRefCopy15" localSheetId="15" hidden="1">#REF!</definedName>
    <definedName name="XRefCopy15" hidden="1">#REF!</definedName>
    <definedName name="XRefCopy15Row" localSheetId="14" hidden="1">#REF!</definedName>
    <definedName name="XRefCopy15Row" localSheetId="11" hidden="1">#REF!</definedName>
    <definedName name="XRefCopy15Row" localSheetId="13" hidden="1">#REF!</definedName>
    <definedName name="XRefCopy15Row" localSheetId="16" hidden="1">#REF!</definedName>
    <definedName name="XRefCopy15Row" localSheetId="19" hidden="1">#REF!</definedName>
    <definedName name="XRefCopy15Row" localSheetId="12" hidden="1">#REF!</definedName>
    <definedName name="XRefCopy15Row" localSheetId="17" hidden="1">#REF!</definedName>
    <definedName name="XRefCopy15Row" localSheetId="9" hidden="1">#REF!</definedName>
    <definedName name="XRefCopy15Row" localSheetId="10" hidden="1">#REF!</definedName>
    <definedName name="XRefCopy15Row" localSheetId="15" hidden="1">#REF!</definedName>
    <definedName name="XRefCopy15Row" hidden="1">#REF!</definedName>
    <definedName name="XRefCopy16" localSheetId="14" hidden="1">#REF!</definedName>
    <definedName name="XRefCopy16" localSheetId="11" hidden="1">#REF!</definedName>
    <definedName name="XRefCopy16" localSheetId="13" hidden="1">#REF!</definedName>
    <definedName name="XRefCopy16" localSheetId="16" hidden="1">#REF!</definedName>
    <definedName name="XRefCopy16" localSheetId="19" hidden="1">#REF!</definedName>
    <definedName name="XRefCopy16" localSheetId="12" hidden="1">#REF!</definedName>
    <definedName name="XRefCopy16" localSheetId="17" hidden="1">#REF!</definedName>
    <definedName name="XRefCopy16" localSheetId="9" hidden="1">#REF!</definedName>
    <definedName name="XRefCopy16" localSheetId="10" hidden="1">#REF!</definedName>
    <definedName name="XRefCopy16" localSheetId="15" hidden="1">#REF!</definedName>
    <definedName name="XRefCopy16" hidden="1">#REF!</definedName>
    <definedName name="XRefCopy16Row" localSheetId="14" hidden="1">#REF!</definedName>
    <definedName name="XRefCopy16Row" localSheetId="11" hidden="1">#REF!</definedName>
    <definedName name="XRefCopy16Row" localSheetId="13" hidden="1">#REF!</definedName>
    <definedName name="XRefCopy16Row" localSheetId="16" hidden="1">#REF!</definedName>
    <definedName name="XRefCopy16Row" localSheetId="19" hidden="1">#REF!</definedName>
    <definedName name="XRefCopy16Row" localSheetId="12" hidden="1">#REF!</definedName>
    <definedName name="XRefCopy16Row" localSheetId="17" hidden="1">#REF!</definedName>
    <definedName name="XRefCopy16Row" localSheetId="9" hidden="1">#REF!</definedName>
    <definedName name="XRefCopy16Row" localSheetId="10" hidden="1">#REF!</definedName>
    <definedName name="XRefCopy16Row" localSheetId="15" hidden="1">#REF!</definedName>
    <definedName name="XRefCopy16Row" hidden="1">#REF!</definedName>
    <definedName name="XRefCopy17" localSheetId="14" hidden="1">#REF!</definedName>
    <definedName name="XRefCopy17" localSheetId="11" hidden="1">#REF!</definedName>
    <definedName name="XRefCopy17" localSheetId="13" hidden="1">#REF!</definedName>
    <definedName name="XRefCopy17" localSheetId="16" hidden="1">#REF!</definedName>
    <definedName name="XRefCopy17" localSheetId="19" hidden="1">#REF!</definedName>
    <definedName name="XRefCopy17" localSheetId="12" hidden="1">#REF!</definedName>
    <definedName name="XRefCopy17" localSheetId="17" hidden="1">#REF!</definedName>
    <definedName name="XRefCopy17" localSheetId="9" hidden="1">#REF!</definedName>
    <definedName name="XRefCopy17" localSheetId="10" hidden="1">#REF!</definedName>
    <definedName name="XRefCopy17" localSheetId="15" hidden="1">#REF!</definedName>
    <definedName name="XRefCopy17" hidden="1">#REF!</definedName>
    <definedName name="XRefCopy17Row" localSheetId="14" hidden="1">#REF!</definedName>
    <definedName name="XRefCopy17Row" localSheetId="11" hidden="1">#REF!</definedName>
    <definedName name="XRefCopy17Row" localSheetId="13" hidden="1">#REF!</definedName>
    <definedName name="XRefCopy17Row" localSheetId="16" hidden="1">#REF!</definedName>
    <definedName name="XRefCopy17Row" localSheetId="19" hidden="1">#REF!</definedName>
    <definedName name="XRefCopy17Row" localSheetId="12" hidden="1">#REF!</definedName>
    <definedName name="XRefCopy17Row" localSheetId="17" hidden="1">#REF!</definedName>
    <definedName name="XRefCopy17Row" localSheetId="9" hidden="1">#REF!</definedName>
    <definedName name="XRefCopy17Row" localSheetId="10" hidden="1">#REF!</definedName>
    <definedName name="XRefCopy17Row" localSheetId="15" hidden="1">#REF!</definedName>
    <definedName name="XRefCopy17Row" hidden="1">#REF!</definedName>
    <definedName name="XRefCopy18" localSheetId="14" hidden="1">#REF!</definedName>
    <definedName name="XRefCopy18" localSheetId="11" hidden="1">#REF!</definedName>
    <definedName name="XRefCopy18" localSheetId="13" hidden="1">#REF!</definedName>
    <definedName name="XRefCopy18" localSheetId="16" hidden="1">#REF!</definedName>
    <definedName name="XRefCopy18" localSheetId="19" hidden="1">#REF!</definedName>
    <definedName name="XRefCopy18" localSheetId="12" hidden="1">#REF!</definedName>
    <definedName name="XRefCopy18" localSheetId="17" hidden="1">#REF!</definedName>
    <definedName name="XRefCopy18" localSheetId="9" hidden="1">#REF!</definedName>
    <definedName name="XRefCopy18" localSheetId="10" hidden="1">#REF!</definedName>
    <definedName name="XRefCopy18" localSheetId="15" hidden="1">#REF!</definedName>
    <definedName name="XRefCopy18" hidden="1">#REF!</definedName>
    <definedName name="XRefCopy18Row" localSheetId="14" hidden="1">#REF!</definedName>
    <definedName name="XRefCopy18Row" localSheetId="11" hidden="1">#REF!</definedName>
    <definedName name="XRefCopy18Row" localSheetId="13" hidden="1">#REF!</definedName>
    <definedName name="XRefCopy18Row" localSheetId="16" hidden="1">#REF!</definedName>
    <definedName name="XRefCopy18Row" localSheetId="19" hidden="1">#REF!</definedName>
    <definedName name="XRefCopy18Row" localSheetId="12" hidden="1">#REF!</definedName>
    <definedName name="XRefCopy18Row" localSheetId="17" hidden="1">#REF!</definedName>
    <definedName name="XRefCopy18Row" localSheetId="9" hidden="1">#REF!</definedName>
    <definedName name="XRefCopy18Row" localSheetId="10" hidden="1">#REF!</definedName>
    <definedName name="XRefCopy18Row" localSheetId="15" hidden="1">#REF!</definedName>
    <definedName name="XRefCopy18Row" hidden="1">#REF!</definedName>
    <definedName name="XRefCopy19" localSheetId="14" hidden="1">#REF!</definedName>
    <definedName name="XRefCopy19" localSheetId="11" hidden="1">#REF!</definedName>
    <definedName name="XRefCopy19" localSheetId="13" hidden="1">#REF!</definedName>
    <definedName name="XRefCopy19" localSheetId="16" hidden="1">#REF!</definedName>
    <definedName name="XRefCopy19" localSheetId="19" hidden="1">#REF!</definedName>
    <definedName name="XRefCopy19" localSheetId="12" hidden="1">#REF!</definedName>
    <definedName name="XRefCopy19" localSheetId="17" hidden="1">#REF!</definedName>
    <definedName name="XRefCopy19" localSheetId="9" hidden="1">#REF!</definedName>
    <definedName name="XRefCopy19" localSheetId="10" hidden="1">#REF!</definedName>
    <definedName name="XRefCopy19" localSheetId="15" hidden="1">#REF!</definedName>
    <definedName name="XRefCopy19" hidden="1">#REF!</definedName>
    <definedName name="XRefCopy19Row" localSheetId="14" hidden="1">#REF!</definedName>
    <definedName name="XRefCopy19Row" localSheetId="11" hidden="1">#REF!</definedName>
    <definedName name="XRefCopy19Row" localSheetId="13" hidden="1">#REF!</definedName>
    <definedName name="XRefCopy19Row" localSheetId="16" hidden="1">#REF!</definedName>
    <definedName name="XRefCopy19Row" localSheetId="19" hidden="1">#REF!</definedName>
    <definedName name="XRefCopy19Row" localSheetId="12" hidden="1">#REF!</definedName>
    <definedName name="XRefCopy19Row" localSheetId="17" hidden="1">#REF!</definedName>
    <definedName name="XRefCopy19Row" localSheetId="9" hidden="1">#REF!</definedName>
    <definedName name="XRefCopy19Row" localSheetId="10" hidden="1">#REF!</definedName>
    <definedName name="XRefCopy19Row" localSheetId="15" hidden="1">#REF!</definedName>
    <definedName name="XRefCopy19Row" hidden="1">#REF!</definedName>
    <definedName name="XRefCopy1Row" localSheetId="14" hidden="1">#REF!</definedName>
    <definedName name="XRefCopy1Row" localSheetId="11" hidden="1">#REF!</definedName>
    <definedName name="XRefCopy1Row" localSheetId="13" hidden="1">#REF!</definedName>
    <definedName name="XRefCopy1Row" localSheetId="16" hidden="1">#REF!</definedName>
    <definedName name="XRefCopy1Row" localSheetId="19" hidden="1">#REF!</definedName>
    <definedName name="XRefCopy1Row" localSheetId="12" hidden="1">#REF!</definedName>
    <definedName name="XRefCopy1Row" localSheetId="17" hidden="1">#REF!</definedName>
    <definedName name="XRefCopy1Row" localSheetId="9" hidden="1">#REF!</definedName>
    <definedName name="XRefCopy1Row" localSheetId="10" hidden="1">#REF!</definedName>
    <definedName name="XRefCopy1Row" localSheetId="15" hidden="1">#REF!</definedName>
    <definedName name="XRefCopy1Row" hidden="1">#REF!</definedName>
    <definedName name="XRefCopy2" localSheetId="14" hidden="1">#REF!</definedName>
    <definedName name="XRefCopy2" localSheetId="11" hidden="1">#REF!</definedName>
    <definedName name="XRefCopy2" localSheetId="13" hidden="1">#REF!</definedName>
    <definedName name="XRefCopy2" localSheetId="16" hidden="1">#REF!</definedName>
    <definedName name="XRefCopy2" localSheetId="19" hidden="1">#REF!</definedName>
    <definedName name="XRefCopy2" localSheetId="12" hidden="1">#REF!</definedName>
    <definedName name="XRefCopy2" localSheetId="17" hidden="1">#REF!</definedName>
    <definedName name="XRefCopy2" localSheetId="9" hidden="1">#REF!</definedName>
    <definedName name="XRefCopy2" localSheetId="10" hidden="1">#REF!</definedName>
    <definedName name="XRefCopy2" localSheetId="15" hidden="1">#REF!</definedName>
    <definedName name="XRefCopy2" hidden="1">#REF!</definedName>
    <definedName name="XRefCopy20" localSheetId="14" hidden="1">#REF!</definedName>
    <definedName name="XRefCopy20" localSheetId="11" hidden="1">#REF!</definedName>
    <definedName name="XRefCopy20" localSheetId="13" hidden="1">#REF!</definedName>
    <definedName name="XRefCopy20" localSheetId="16" hidden="1">#REF!</definedName>
    <definedName name="XRefCopy20" localSheetId="19" hidden="1">#REF!</definedName>
    <definedName name="XRefCopy20" localSheetId="12" hidden="1">#REF!</definedName>
    <definedName name="XRefCopy20" localSheetId="17" hidden="1">#REF!</definedName>
    <definedName name="XRefCopy20" localSheetId="9" hidden="1">#REF!</definedName>
    <definedName name="XRefCopy20" localSheetId="10" hidden="1">#REF!</definedName>
    <definedName name="XRefCopy20" localSheetId="15" hidden="1">#REF!</definedName>
    <definedName name="XRefCopy20" hidden="1">#REF!</definedName>
    <definedName name="XRefCopy20Row" localSheetId="14" hidden="1">#REF!</definedName>
    <definedName name="XRefCopy20Row" localSheetId="11" hidden="1">#REF!</definedName>
    <definedName name="XRefCopy20Row" localSheetId="13" hidden="1">#REF!</definedName>
    <definedName name="XRefCopy20Row" localSheetId="16" hidden="1">#REF!</definedName>
    <definedName name="XRefCopy20Row" localSheetId="19" hidden="1">#REF!</definedName>
    <definedName name="XRefCopy20Row" localSheetId="12" hidden="1">#REF!</definedName>
    <definedName name="XRefCopy20Row" localSheetId="17" hidden="1">#REF!</definedName>
    <definedName name="XRefCopy20Row" localSheetId="9" hidden="1">#REF!</definedName>
    <definedName name="XRefCopy20Row" localSheetId="10" hidden="1">#REF!</definedName>
    <definedName name="XRefCopy20Row" localSheetId="15" hidden="1">#REF!</definedName>
    <definedName name="XRefCopy20Row" hidden="1">#REF!</definedName>
    <definedName name="XRefCopy21" localSheetId="14" hidden="1">#REF!</definedName>
    <definedName name="XRefCopy21" localSheetId="11" hidden="1">#REF!</definedName>
    <definedName name="XRefCopy21" localSheetId="13" hidden="1">#REF!</definedName>
    <definedName name="XRefCopy21" localSheetId="16" hidden="1">#REF!</definedName>
    <definedName name="XRefCopy21" localSheetId="19" hidden="1">#REF!</definedName>
    <definedName name="XRefCopy21" localSheetId="12" hidden="1">#REF!</definedName>
    <definedName name="XRefCopy21" localSheetId="17" hidden="1">#REF!</definedName>
    <definedName name="XRefCopy21" localSheetId="9" hidden="1">#REF!</definedName>
    <definedName name="XRefCopy21" localSheetId="10" hidden="1">#REF!</definedName>
    <definedName name="XRefCopy21" localSheetId="15" hidden="1">#REF!</definedName>
    <definedName name="XRefCopy21" hidden="1">#REF!</definedName>
    <definedName name="XRefCopy21Row" localSheetId="14" hidden="1">#REF!</definedName>
    <definedName name="XRefCopy21Row" localSheetId="11" hidden="1">#REF!</definedName>
    <definedName name="XRefCopy21Row" localSheetId="13" hidden="1">#REF!</definedName>
    <definedName name="XRefCopy21Row" localSheetId="16" hidden="1">#REF!</definedName>
    <definedName name="XRefCopy21Row" localSheetId="19" hidden="1">#REF!</definedName>
    <definedName name="XRefCopy21Row" localSheetId="12" hidden="1">#REF!</definedName>
    <definedName name="XRefCopy21Row" localSheetId="17" hidden="1">#REF!</definedName>
    <definedName name="XRefCopy21Row" localSheetId="9" hidden="1">#REF!</definedName>
    <definedName name="XRefCopy21Row" localSheetId="10" hidden="1">#REF!</definedName>
    <definedName name="XRefCopy21Row" localSheetId="15" hidden="1">#REF!</definedName>
    <definedName name="XRefCopy21Row" hidden="1">#REF!</definedName>
    <definedName name="XRefCopy22" localSheetId="14" hidden="1">#REF!</definedName>
    <definedName name="XRefCopy22" localSheetId="11" hidden="1">#REF!</definedName>
    <definedName name="XRefCopy22" localSheetId="13" hidden="1">#REF!</definedName>
    <definedName name="XRefCopy22" localSheetId="16" hidden="1">#REF!</definedName>
    <definedName name="XRefCopy22" localSheetId="19" hidden="1">#REF!</definedName>
    <definedName name="XRefCopy22" localSheetId="12" hidden="1">#REF!</definedName>
    <definedName name="XRefCopy22" localSheetId="17" hidden="1">#REF!</definedName>
    <definedName name="XRefCopy22" localSheetId="9" hidden="1">#REF!</definedName>
    <definedName name="XRefCopy22" localSheetId="10" hidden="1">#REF!</definedName>
    <definedName name="XRefCopy22" localSheetId="15" hidden="1">#REF!</definedName>
    <definedName name="XRefCopy22" hidden="1">#REF!</definedName>
    <definedName name="XRefCopy22Row" localSheetId="14" hidden="1">#REF!</definedName>
    <definedName name="XRefCopy22Row" localSheetId="11" hidden="1">#REF!</definedName>
    <definedName name="XRefCopy22Row" localSheetId="13" hidden="1">#REF!</definedName>
    <definedName name="XRefCopy22Row" localSheetId="16" hidden="1">#REF!</definedName>
    <definedName name="XRefCopy22Row" localSheetId="19" hidden="1">#REF!</definedName>
    <definedName name="XRefCopy22Row" localSheetId="12" hidden="1">#REF!</definedName>
    <definedName name="XRefCopy22Row" localSheetId="17" hidden="1">#REF!</definedName>
    <definedName name="XRefCopy22Row" localSheetId="9" hidden="1">#REF!</definedName>
    <definedName name="XRefCopy22Row" localSheetId="10" hidden="1">#REF!</definedName>
    <definedName name="XRefCopy22Row" localSheetId="15" hidden="1">#REF!</definedName>
    <definedName name="XRefCopy22Row" hidden="1">#REF!</definedName>
    <definedName name="XRefCopy23" localSheetId="14" hidden="1">#REF!</definedName>
    <definedName name="XRefCopy23" localSheetId="11" hidden="1">#REF!</definedName>
    <definedName name="XRefCopy23" localSheetId="13" hidden="1">#REF!</definedName>
    <definedName name="XRefCopy23" localSheetId="16" hidden="1">#REF!</definedName>
    <definedName name="XRefCopy23" localSheetId="19" hidden="1">#REF!</definedName>
    <definedName name="XRefCopy23" localSheetId="12" hidden="1">#REF!</definedName>
    <definedName name="XRefCopy23" localSheetId="17" hidden="1">#REF!</definedName>
    <definedName name="XRefCopy23" localSheetId="9" hidden="1">#REF!</definedName>
    <definedName name="XRefCopy23" localSheetId="10" hidden="1">#REF!</definedName>
    <definedName name="XRefCopy23" localSheetId="15" hidden="1">#REF!</definedName>
    <definedName name="XRefCopy23" hidden="1">#REF!</definedName>
    <definedName name="XRefCopy23Row" localSheetId="14" hidden="1">#REF!</definedName>
    <definedName name="XRefCopy23Row" localSheetId="11" hidden="1">#REF!</definedName>
    <definedName name="XRefCopy23Row" localSheetId="13" hidden="1">#REF!</definedName>
    <definedName name="XRefCopy23Row" localSheetId="16" hidden="1">#REF!</definedName>
    <definedName name="XRefCopy23Row" localSheetId="19" hidden="1">#REF!</definedName>
    <definedName name="XRefCopy23Row" localSheetId="12" hidden="1">#REF!</definedName>
    <definedName name="XRefCopy23Row" localSheetId="17" hidden="1">#REF!</definedName>
    <definedName name="XRefCopy23Row" localSheetId="9" hidden="1">#REF!</definedName>
    <definedName name="XRefCopy23Row" localSheetId="10" hidden="1">#REF!</definedName>
    <definedName name="XRefCopy23Row" localSheetId="15" hidden="1">#REF!</definedName>
    <definedName name="XRefCopy23Row" hidden="1">#REF!</definedName>
    <definedName name="XRefCopy24" localSheetId="14" hidden="1">#REF!</definedName>
    <definedName name="XRefCopy24" localSheetId="11" hidden="1">#REF!</definedName>
    <definedName name="XRefCopy24" localSheetId="13" hidden="1">#REF!</definedName>
    <definedName name="XRefCopy24" localSheetId="16" hidden="1">#REF!</definedName>
    <definedName name="XRefCopy24" localSheetId="19" hidden="1">#REF!</definedName>
    <definedName name="XRefCopy24" localSheetId="12" hidden="1">#REF!</definedName>
    <definedName name="XRefCopy24" localSheetId="17" hidden="1">#REF!</definedName>
    <definedName name="XRefCopy24" localSheetId="9" hidden="1">#REF!</definedName>
    <definedName name="XRefCopy24" localSheetId="10" hidden="1">#REF!</definedName>
    <definedName name="XRefCopy24" localSheetId="15" hidden="1">#REF!</definedName>
    <definedName name="XRefCopy24" hidden="1">#REF!</definedName>
    <definedName name="XRefCopy24Row" localSheetId="14" hidden="1">#REF!</definedName>
    <definedName name="XRefCopy24Row" localSheetId="11" hidden="1">#REF!</definedName>
    <definedName name="XRefCopy24Row" localSheetId="13" hidden="1">#REF!</definedName>
    <definedName name="XRefCopy24Row" localSheetId="16" hidden="1">#REF!</definedName>
    <definedName name="XRefCopy24Row" localSheetId="19" hidden="1">#REF!</definedName>
    <definedName name="XRefCopy24Row" localSheetId="12" hidden="1">#REF!</definedName>
    <definedName name="XRefCopy24Row" localSheetId="17" hidden="1">#REF!</definedName>
    <definedName name="XRefCopy24Row" localSheetId="9" hidden="1">#REF!</definedName>
    <definedName name="XRefCopy24Row" localSheetId="10" hidden="1">#REF!</definedName>
    <definedName name="XRefCopy24Row" localSheetId="15" hidden="1">#REF!</definedName>
    <definedName name="XRefCopy24Row" hidden="1">#REF!</definedName>
    <definedName name="XRefCopy25" localSheetId="14" hidden="1">#REF!</definedName>
    <definedName name="XRefCopy25" localSheetId="11" hidden="1">#REF!</definedName>
    <definedName name="XRefCopy25" localSheetId="13" hidden="1">#REF!</definedName>
    <definedName name="XRefCopy25" localSheetId="16" hidden="1">#REF!</definedName>
    <definedName name="XRefCopy25" localSheetId="19" hidden="1">#REF!</definedName>
    <definedName name="XRefCopy25" localSheetId="12" hidden="1">#REF!</definedName>
    <definedName name="XRefCopy25" localSheetId="17" hidden="1">#REF!</definedName>
    <definedName name="XRefCopy25" localSheetId="9" hidden="1">#REF!</definedName>
    <definedName name="XRefCopy25" localSheetId="10" hidden="1">#REF!</definedName>
    <definedName name="XRefCopy25" localSheetId="15" hidden="1">#REF!</definedName>
    <definedName name="XRefCopy25" hidden="1">#REF!</definedName>
    <definedName name="XRefCopy25Row" localSheetId="14" hidden="1">#REF!</definedName>
    <definedName name="XRefCopy25Row" localSheetId="11" hidden="1">#REF!</definedName>
    <definedName name="XRefCopy25Row" localSheetId="13" hidden="1">#REF!</definedName>
    <definedName name="XRefCopy25Row" localSheetId="16" hidden="1">#REF!</definedName>
    <definedName name="XRefCopy25Row" localSheetId="19" hidden="1">#REF!</definedName>
    <definedName name="XRefCopy25Row" localSheetId="12" hidden="1">#REF!</definedName>
    <definedName name="XRefCopy25Row" localSheetId="17" hidden="1">#REF!</definedName>
    <definedName name="XRefCopy25Row" localSheetId="9" hidden="1">#REF!</definedName>
    <definedName name="XRefCopy25Row" localSheetId="10" hidden="1">#REF!</definedName>
    <definedName name="XRefCopy25Row" localSheetId="15" hidden="1">#REF!</definedName>
    <definedName name="XRefCopy25Row" hidden="1">#REF!</definedName>
    <definedName name="XRefCopy26" localSheetId="14" hidden="1">#REF!</definedName>
    <definedName name="XRefCopy26" localSheetId="11" hidden="1">#REF!</definedName>
    <definedName name="XRefCopy26" localSheetId="13" hidden="1">#REF!</definedName>
    <definedName name="XRefCopy26" localSheetId="16" hidden="1">#REF!</definedName>
    <definedName name="XRefCopy26" localSheetId="19" hidden="1">#REF!</definedName>
    <definedName name="XRefCopy26" localSheetId="12" hidden="1">#REF!</definedName>
    <definedName name="XRefCopy26" localSheetId="17" hidden="1">#REF!</definedName>
    <definedName name="XRefCopy26" localSheetId="9" hidden="1">#REF!</definedName>
    <definedName name="XRefCopy26" localSheetId="10" hidden="1">#REF!</definedName>
    <definedName name="XRefCopy26" localSheetId="15" hidden="1">#REF!</definedName>
    <definedName name="XRefCopy26" hidden="1">#REF!</definedName>
    <definedName name="XRefCopy26Row" hidden="1">#REF!</definedName>
    <definedName name="XRefCopy27" localSheetId="14" hidden="1">#REF!</definedName>
    <definedName name="XRefCopy27" localSheetId="11" hidden="1">#REF!</definedName>
    <definedName name="XRefCopy27" localSheetId="13" hidden="1">#REF!</definedName>
    <definedName name="XRefCopy27" localSheetId="16" hidden="1">#REF!</definedName>
    <definedName name="XRefCopy27" localSheetId="19" hidden="1">#REF!</definedName>
    <definedName name="XRefCopy27" localSheetId="12" hidden="1">#REF!</definedName>
    <definedName name="XRefCopy27" localSheetId="17" hidden="1">#REF!</definedName>
    <definedName name="XRefCopy27" localSheetId="9" hidden="1">#REF!</definedName>
    <definedName name="XRefCopy27" localSheetId="10" hidden="1">#REF!</definedName>
    <definedName name="XRefCopy27" localSheetId="15" hidden="1">#REF!</definedName>
    <definedName name="XRefCopy27" hidden="1">#REF!</definedName>
    <definedName name="XRefCopy27Row" localSheetId="14" hidden="1">#REF!</definedName>
    <definedName name="XRefCopy27Row" localSheetId="11" hidden="1">#REF!</definedName>
    <definedName name="XRefCopy27Row" localSheetId="13" hidden="1">#REF!</definedName>
    <definedName name="XRefCopy27Row" localSheetId="16" hidden="1">#REF!</definedName>
    <definedName name="XRefCopy27Row" localSheetId="19" hidden="1">#REF!</definedName>
    <definedName name="XRefCopy27Row" localSheetId="12" hidden="1">#REF!</definedName>
    <definedName name="XRefCopy27Row" localSheetId="17" hidden="1">#REF!</definedName>
    <definedName name="XRefCopy27Row" localSheetId="9" hidden="1">#REF!</definedName>
    <definedName name="XRefCopy27Row" localSheetId="10" hidden="1">#REF!</definedName>
    <definedName name="XRefCopy27Row" localSheetId="15" hidden="1">#REF!</definedName>
    <definedName name="XRefCopy27Row" hidden="1">#REF!</definedName>
    <definedName name="XRefCopy28" localSheetId="14" hidden="1">#REF!</definedName>
    <definedName name="XRefCopy28" localSheetId="11" hidden="1">#REF!</definedName>
    <definedName name="XRefCopy28" localSheetId="13" hidden="1">#REF!</definedName>
    <definedName name="XRefCopy28" localSheetId="16" hidden="1">#REF!</definedName>
    <definedName name="XRefCopy28" localSheetId="19" hidden="1">#REF!</definedName>
    <definedName name="XRefCopy28" localSheetId="12" hidden="1">#REF!</definedName>
    <definedName name="XRefCopy28" localSheetId="17" hidden="1">#REF!</definedName>
    <definedName name="XRefCopy28" localSheetId="9" hidden="1">#REF!</definedName>
    <definedName name="XRefCopy28" localSheetId="10" hidden="1">#REF!</definedName>
    <definedName name="XRefCopy28" localSheetId="15" hidden="1">#REF!</definedName>
    <definedName name="XRefCopy28" hidden="1">#REF!</definedName>
    <definedName name="XRefCopy28Row" localSheetId="14" hidden="1">#REF!</definedName>
    <definedName name="XRefCopy28Row" localSheetId="11" hidden="1">#REF!</definedName>
    <definedName name="XRefCopy28Row" localSheetId="13" hidden="1">#REF!</definedName>
    <definedName name="XRefCopy28Row" localSheetId="16" hidden="1">#REF!</definedName>
    <definedName name="XRefCopy28Row" localSheetId="19" hidden="1">#REF!</definedName>
    <definedName name="XRefCopy28Row" localSheetId="12" hidden="1">#REF!</definedName>
    <definedName name="XRefCopy28Row" localSheetId="17" hidden="1">#REF!</definedName>
    <definedName name="XRefCopy28Row" localSheetId="9" hidden="1">#REF!</definedName>
    <definedName name="XRefCopy28Row" localSheetId="10" hidden="1">#REF!</definedName>
    <definedName name="XRefCopy28Row" localSheetId="15" hidden="1">#REF!</definedName>
    <definedName name="XRefCopy28Row" hidden="1">#REF!</definedName>
    <definedName name="XRefCopy29" localSheetId="14" hidden="1">#REF!</definedName>
    <definedName name="XRefCopy29" localSheetId="11" hidden="1">#REF!</definedName>
    <definedName name="XRefCopy29" localSheetId="13" hidden="1">#REF!</definedName>
    <definedName name="XRefCopy29" localSheetId="16" hidden="1">#REF!</definedName>
    <definedName name="XRefCopy29" localSheetId="19" hidden="1">#REF!</definedName>
    <definedName name="XRefCopy29" localSheetId="12" hidden="1">#REF!</definedName>
    <definedName name="XRefCopy29" localSheetId="17" hidden="1">#REF!</definedName>
    <definedName name="XRefCopy29" localSheetId="9" hidden="1">#REF!</definedName>
    <definedName name="XRefCopy29" localSheetId="10" hidden="1">#REF!</definedName>
    <definedName name="XRefCopy29" localSheetId="15" hidden="1">#REF!</definedName>
    <definedName name="XRefCopy29" hidden="1">#REF!</definedName>
    <definedName name="XRefCopy29Row" localSheetId="14" hidden="1">#REF!</definedName>
    <definedName name="XRefCopy29Row" localSheetId="11" hidden="1">#REF!</definedName>
    <definedName name="XRefCopy29Row" localSheetId="13" hidden="1">#REF!</definedName>
    <definedName name="XRefCopy29Row" localSheetId="16" hidden="1">#REF!</definedName>
    <definedName name="XRefCopy29Row" localSheetId="19" hidden="1">#REF!</definedName>
    <definedName name="XRefCopy29Row" localSheetId="12" hidden="1">#REF!</definedName>
    <definedName name="XRefCopy29Row" localSheetId="17" hidden="1">#REF!</definedName>
    <definedName name="XRefCopy29Row" localSheetId="9" hidden="1">#REF!</definedName>
    <definedName name="XRefCopy29Row" localSheetId="10" hidden="1">#REF!</definedName>
    <definedName name="XRefCopy29Row" localSheetId="15" hidden="1">#REF!</definedName>
    <definedName name="XRefCopy29Row" hidden="1">#REF!</definedName>
    <definedName name="XRefCopy2Row" localSheetId="14" hidden="1">#REF!</definedName>
    <definedName name="XRefCopy2Row" localSheetId="11" hidden="1">#REF!</definedName>
    <definedName name="XRefCopy2Row" localSheetId="13" hidden="1">#REF!</definedName>
    <definedName name="XRefCopy2Row" localSheetId="16" hidden="1">#REF!</definedName>
    <definedName name="XRefCopy2Row" localSheetId="19" hidden="1">#REF!</definedName>
    <definedName name="XRefCopy2Row" localSheetId="12" hidden="1">#REF!</definedName>
    <definedName name="XRefCopy2Row" localSheetId="17" hidden="1">#REF!</definedName>
    <definedName name="XRefCopy2Row" localSheetId="9" hidden="1">#REF!</definedName>
    <definedName name="XRefCopy2Row" localSheetId="10" hidden="1">#REF!</definedName>
    <definedName name="XRefCopy2Row" localSheetId="15" hidden="1">#REF!</definedName>
    <definedName name="XRefCopy2Row" hidden="1">#REF!</definedName>
    <definedName name="XRefCopy3" localSheetId="14" hidden="1">#REF!</definedName>
    <definedName name="XRefCopy3" localSheetId="11" hidden="1">#REF!</definedName>
    <definedName name="XRefCopy3" localSheetId="13" hidden="1">#REF!</definedName>
    <definedName name="XRefCopy3" localSheetId="16" hidden="1">#REF!</definedName>
    <definedName name="XRefCopy3" localSheetId="19" hidden="1">#REF!</definedName>
    <definedName name="XRefCopy3" localSheetId="12" hidden="1">#REF!</definedName>
    <definedName name="XRefCopy3" localSheetId="17" hidden="1">#REF!</definedName>
    <definedName name="XRefCopy3" localSheetId="9" hidden="1">#REF!</definedName>
    <definedName name="XRefCopy3" localSheetId="10" hidden="1">#REF!</definedName>
    <definedName name="XRefCopy3" localSheetId="15" hidden="1">#REF!</definedName>
    <definedName name="XRefCopy3" hidden="1">#REF!</definedName>
    <definedName name="XRefCopy30" localSheetId="14" hidden="1">#REF!</definedName>
    <definedName name="XRefCopy30" localSheetId="11" hidden="1">#REF!</definedName>
    <definedName name="XRefCopy30" localSheetId="13" hidden="1">#REF!</definedName>
    <definedName name="XRefCopy30" localSheetId="16" hidden="1">#REF!</definedName>
    <definedName name="XRefCopy30" localSheetId="19" hidden="1">#REF!</definedName>
    <definedName name="XRefCopy30" localSheetId="12" hidden="1">#REF!</definedName>
    <definedName name="XRefCopy30" localSheetId="17" hidden="1">#REF!</definedName>
    <definedName name="XRefCopy30" localSheetId="9" hidden="1">#REF!</definedName>
    <definedName name="XRefCopy30" localSheetId="10" hidden="1">#REF!</definedName>
    <definedName name="XRefCopy30" localSheetId="15" hidden="1">#REF!</definedName>
    <definedName name="XRefCopy30" hidden="1">#REF!</definedName>
    <definedName name="XRefCopy30Row" localSheetId="14" hidden="1">#REF!</definedName>
    <definedName name="XRefCopy30Row" localSheetId="11" hidden="1">#REF!</definedName>
    <definedName name="XRefCopy30Row" localSheetId="13" hidden="1">#REF!</definedName>
    <definedName name="XRefCopy30Row" localSheetId="16" hidden="1">#REF!</definedName>
    <definedName name="XRefCopy30Row" localSheetId="19" hidden="1">#REF!</definedName>
    <definedName name="XRefCopy30Row" localSheetId="12" hidden="1">#REF!</definedName>
    <definedName name="XRefCopy30Row" localSheetId="17" hidden="1">#REF!</definedName>
    <definedName name="XRefCopy30Row" localSheetId="9" hidden="1">#REF!</definedName>
    <definedName name="XRefCopy30Row" localSheetId="10" hidden="1">#REF!</definedName>
    <definedName name="XRefCopy30Row" localSheetId="15" hidden="1">#REF!</definedName>
    <definedName name="XRefCopy30Row" hidden="1">#REF!</definedName>
    <definedName name="XRefCopy31" localSheetId="14" hidden="1">#REF!</definedName>
    <definedName name="XRefCopy31" localSheetId="11" hidden="1">#REF!</definedName>
    <definedName name="XRefCopy31" localSheetId="13" hidden="1">#REF!</definedName>
    <definedName name="XRefCopy31" localSheetId="16" hidden="1">#REF!</definedName>
    <definedName name="XRefCopy31" localSheetId="19" hidden="1">#REF!</definedName>
    <definedName name="XRefCopy31" localSheetId="12" hidden="1">#REF!</definedName>
    <definedName name="XRefCopy31" localSheetId="17" hidden="1">#REF!</definedName>
    <definedName name="XRefCopy31" localSheetId="9" hidden="1">#REF!</definedName>
    <definedName name="XRefCopy31" localSheetId="10" hidden="1">#REF!</definedName>
    <definedName name="XRefCopy31" localSheetId="15" hidden="1">#REF!</definedName>
    <definedName name="XRefCopy31" hidden="1">#REF!</definedName>
    <definedName name="XRefCopy31Row" localSheetId="14" hidden="1">#REF!</definedName>
    <definedName name="XRefCopy31Row" localSheetId="11" hidden="1">#REF!</definedName>
    <definedName name="XRefCopy31Row" localSheetId="13" hidden="1">#REF!</definedName>
    <definedName name="XRefCopy31Row" localSheetId="16" hidden="1">#REF!</definedName>
    <definedName name="XRefCopy31Row" localSheetId="19" hidden="1">#REF!</definedName>
    <definedName name="XRefCopy31Row" localSheetId="12" hidden="1">#REF!</definedName>
    <definedName name="XRefCopy31Row" localSheetId="17" hidden="1">#REF!</definedName>
    <definedName name="XRefCopy31Row" localSheetId="9" hidden="1">#REF!</definedName>
    <definedName name="XRefCopy31Row" localSheetId="10" hidden="1">#REF!</definedName>
    <definedName name="XRefCopy31Row" localSheetId="15" hidden="1">#REF!</definedName>
    <definedName name="XRefCopy31Row" hidden="1">#REF!</definedName>
    <definedName name="XRefCopy32" localSheetId="14" hidden="1">#REF!</definedName>
    <definedName name="XRefCopy32" localSheetId="11" hidden="1">#REF!</definedName>
    <definedName name="XRefCopy32" localSheetId="13" hidden="1">#REF!</definedName>
    <definedName name="XRefCopy32" localSheetId="16" hidden="1">#REF!</definedName>
    <definedName name="XRefCopy32" localSheetId="19" hidden="1">#REF!</definedName>
    <definedName name="XRefCopy32" localSheetId="12" hidden="1">#REF!</definedName>
    <definedName name="XRefCopy32" localSheetId="17" hidden="1">#REF!</definedName>
    <definedName name="XRefCopy32" localSheetId="9" hidden="1">#REF!</definedName>
    <definedName name="XRefCopy32" localSheetId="10" hidden="1">#REF!</definedName>
    <definedName name="XRefCopy32" localSheetId="15" hidden="1">#REF!</definedName>
    <definedName name="XRefCopy32" hidden="1">#REF!</definedName>
    <definedName name="XRefCopy32Row" localSheetId="14" hidden="1">#REF!</definedName>
    <definedName name="XRefCopy32Row" localSheetId="11" hidden="1">#REF!</definedName>
    <definedName name="XRefCopy32Row" localSheetId="13" hidden="1">#REF!</definedName>
    <definedName name="XRefCopy32Row" localSheetId="16" hidden="1">#REF!</definedName>
    <definedName name="XRefCopy32Row" localSheetId="19" hidden="1">#REF!</definedName>
    <definedName name="XRefCopy32Row" localSheetId="12" hidden="1">#REF!</definedName>
    <definedName name="XRefCopy32Row" localSheetId="17" hidden="1">#REF!</definedName>
    <definedName name="XRefCopy32Row" localSheetId="9" hidden="1">#REF!</definedName>
    <definedName name="XRefCopy32Row" localSheetId="10" hidden="1">#REF!</definedName>
    <definedName name="XRefCopy32Row" localSheetId="15" hidden="1">#REF!</definedName>
    <definedName name="XRefCopy32Row" hidden="1">#REF!</definedName>
    <definedName name="XRefCopy33" localSheetId="14" hidden="1">#REF!</definedName>
    <definedName name="XRefCopy33" localSheetId="11" hidden="1">#REF!</definedName>
    <definedName name="XRefCopy33" localSheetId="13" hidden="1">#REF!</definedName>
    <definedName name="XRefCopy33" localSheetId="16" hidden="1">#REF!</definedName>
    <definedName name="XRefCopy33" localSheetId="19" hidden="1">#REF!</definedName>
    <definedName name="XRefCopy33" localSheetId="12" hidden="1">#REF!</definedName>
    <definedName name="XRefCopy33" localSheetId="17" hidden="1">#REF!</definedName>
    <definedName name="XRefCopy33" localSheetId="9" hidden="1">#REF!</definedName>
    <definedName name="XRefCopy33" localSheetId="10" hidden="1">#REF!</definedName>
    <definedName name="XRefCopy33" localSheetId="15" hidden="1">#REF!</definedName>
    <definedName name="XRefCopy33" hidden="1">#REF!</definedName>
    <definedName name="XRefCopy33Row" localSheetId="14" hidden="1">#REF!</definedName>
    <definedName name="XRefCopy33Row" localSheetId="11" hidden="1">#REF!</definedName>
    <definedName name="XRefCopy33Row" localSheetId="13" hidden="1">#REF!</definedName>
    <definedName name="XRefCopy33Row" localSheetId="16" hidden="1">#REF!</definedName>
    <definedName name="XRefCopy33Row" localSheetId="19" hidden="1">#REF!</definedName>
    <definedName name="XRefCopy33Row" localSheetId="12" hidden="1">#REF!</definedName>
    <definedName name="XRefCopy33Row" localSheetId="17" hidden="1">#REF!</definedName>
    <definedName name="XRefCopy33Row" localSheetId="9" hidden="1">#REF!</definedName>
    <definedName name="XRefCopy33Row" localSheetId="10" hidden="1">#REF!</definedName>
    <definedName name="XRefCopy33Row" localSheetId="15" hidden="1">#REF!</definedName>
    <definedName name="XRefCopy33Row" hidden="1">#REF!</definedName>
    <definedName name="XRefCopy34" localSheetId="14" hidden="1">#REF!</definedName>
    <definedName name="XRefCopy34" localSheetId="11" hidden="1">#REF!</definedName>
    <definedName name="XRefCopy34" localSheetId="13" hidden="1">#REF!</definedName>
    <definedName name="XRefCopy34" localSheetId="16" hidden="1">#REF!</definedName>
    <definedName name="XRefCopy34" localSheetId="19" hidden="1">#REF!</definedName>
    <definedName name="XRefCopy34" localSheetId="12" hidden="1">#REF!</definedName>
    <definedName name="XRefCopy34" localSheetId="17" hidden="1">#REF!</definedName>
    <definedName name="XRefCopy34" localSheetId="9" hidden="1">#REF!</definedName>
    <definedName name="XRefCopy34" localSheetId="10" hidden="1">#REF!</definedName>
    <definedName name="XRefCopy34" localSheetId="15" hidden="1">#REF!</definedName>
    <definedName name="XRefCopy34" hidden="1">#REF!</definedName>
    <definedName name="XRefCopy34Row" localSheetId="14" hidden="1">#REF!</definedName>
    <definedName name="XRefCopy34Row" localSheetId="11" hidden="1">#REF!</definedName>
    <definedName name="XRefCopy34Row" localSheetId="13" hidden="1">#REF!</definedName>
    <definedName name="XRefCopy34Row" localSheetId="16" hidden="1">#REF!</definedName>
    <definedName name="XRefCopy34Row" localSheetId="19" hidden="1">#REF!</definedName>
    <definedName name="XRefCopy34Row" localSheetId="12" hidden="1">#REF!</definedName>
    <definedName name="XRefCopy34Row" localSheetId="17" hidden="1">#REF!</definedName>
    <definedName name="XRefCopy34Row" localSheetId="9" hidden="1">#REF!</definedName>
    <definedName name="XRefCopy34Row" localSheetId="10" hidden="1">#REF!</definedName>
    <definedName name="XRefCopy34Row" localSheetId="15" hidden="1">#REF!</definedName>
    <definedName name="XRefCopy34Row" hidden="1">#REF!</definedName>
    <definedName name="XRefCopy35" localSheetId="14" hidden="1">#REF!</definedName>
    <definedName name="XRefCopy35" localSheetId="11" hidden="1">#REF!</definedName>
    <definedName name="XRefCopy35" localSheetId="13" hidden="1">#REF!</definedName>
    <definedName name="XRefCopy35" localSheetId="16" hidden="1">#REF!</definedName>
    <definedName name="XRefCopy35" localSheetId="19" hidden="1">#REF!</definedName>
    <definedName name="XRefCopy35" localSheetId="12" hidden="1">#REF!</definedName>
    <definedName name="XRefCopy35" localSheetId="17" hidden="1">#REF!</definedName>
    <definedName name="XRefCopy35" localSheetId="9" hidden="1">#REF!</definedName>
    <definedName name="XRefCopy35" localSheetId="10" hidden="1">#REF!</definedName>
    <definedName name="XRefCopy35" localSheetId="15" hidden="1">#REF!</definedName>
    <definedName name="XRefCopy35" hidden="1">#REF!</definedName>
    <definedName name="XRefCopy35Row" localSheetId="14" hidden="1">#REF!</definedName>
    <definedName name="XRefCopy35Row" localSheetId="11" hidden="1">#REF!</definedName>
    <definedName name="XRefCopy35Row" localSheetId="13" hidden="1">#REF!</definedName>
    <definedName name="XRefCopy35Row" localSheetId="16" hidden="1">#REF!</definedName>
    <definedName name="XRefCopy35Row" localSheetId="19" hidden="1">#REF!</definedName>
    <definedName name="XRefCopy35Row" localSheetId="12" hidden="1">#REF!</definedName>
    <definedName name="XRefCopy35Row" localSheetId="17" hidden="1">#REF!</definedName>
    <definedName name="XRefCopy35Row" localSheetId="9" hidden="1">#REF!</definedName>
    <definedName name="XRefCopy35Row" localSheetId="10" hidden="1">#REF!</definedName>
    <definedName name="XRefCopy35Row" localSheetId="15" hidden="1">#REF!</definedName>
    <definedName name="XRefCopy35Row" hidden="1">#REF!</definedName>
    <definedName name="XRefCopy36" localSheetId="14" hidden="1">#REF!</definedName>
    <definedName name="XRefCopy36" localSheetId="11" hidden="1">#REF!</definedName>
    <definedName name="XRefCopy36" localSheetId="13" hidden="1">#REF!</definedName>
    <definedName name="XRefCopy36" localSheetId="16" hidden="1">#REF!</definedName>
    <definedName name="XRefCopy36" localSheetId="19" hidden="1">#REF!</definedName>
    <definedName name="XRefCopy36" localSheetId="12" hidden="1">#REF!</definedName>
    <definedName name="XRefCopy36" localSheetId="17" hidden="1">#REF!</definedName>
    <definedName name="XRefCopy36" localSheetId="9" hidden="1">#REF!</definedName>
    <definedName name="XRefCopy36" localSheetId="10" hidden="1">#REF!</definedName>
    <definedName name="XRefCopy36" localSheetId="15" hidden="1">#REF!</definedName>
    <definedName name="XRefCopy36" hidden="1">#REF!</definedName>
    <definedName name="XRefCopy36Row" localSheetId="14" hidden="1">#REF!</definedName>
    <definedName name="XRefCopy36Row" localSheetId="11" hidden="1">#REF!</definedName>
    <definedName name="XRefCopy36Row" localSheetId="13" hidden="1">#REF!</definedName>
    <definedName name="XRefCopy36Row" localSheetId="16" hidden="1">#REF!</definedName>
    <definedName name="XRefCopy36Row" localSheetId="19" hidden="1">#REF!</definedName>
    <definedName name="XRefCopy36Row" localSheetId="12" hidden="1">#REF!</definedName>
    <definedName name="XRefCopy36Row" localSheetId="17" hidden="1">#REF!</definedName>
    <definedName name="XRefCopy36Row" localSheetId="9" hidden="1">#REF!</definedName>
    <definedName name="XRefCopy36Row" localSheetId="10" hidden="1">#REF!</definedName>
    <definedName name="XRefCopy36Row" localSheetId="15" hidden="1">#REF!</definedName>
    <definedName name="XRefCopy36Row" hidden="1">#REF!</definedName>
    <definedName name="XRefCopy37" localSheetId="14" hidden="1">#REF!</definedName>
    <definedName name="XRefCopy37" localSheetId="11" hidden="1">#REF!</definedName>
    <definedName name="XRefCopy37" localSheetId="13" hidden="1">#REF!</definedName>
    <definedName name="XRefCopy37" localSheetId="16" hidden="1">#REF!</definedName>
    <definedName name="XRefCopy37" localSheetId="19" hidden="1">#REF!</definedName>
    <definedName name="XRefCopy37" localSheetId="12" hidden="1">#REF!</definedName>
    <definedName name="XRefCopy37" localSheetId="17" hidden="1">#REF!</definedName>
    <definedName name="XRefCopy37" localSheetId="9" hidden="1">#REF!</definedName>
    <definedName name="XRefCopy37" localSheetId="10" hidden="1">#REF!</definedName>
    <definedName name="XRefCopy37" localSheetId="15" hidden="1">#REF!</definedName>
    <definedName name="XRefCopy37" hidden="1">#REF!</definedName>
    <definedName name="XRefCopy37Row" localSheetId="14" hidden="1">#REF!</definedName>
    <definedName name="XRefCopy37Row" localSheetId="11" hidden="1">#REF!</definedName>
    <definedName name="XRefCopy37Row" localSheetId="13" hidden="1">#REF!</definedName>
    <definedName name="XRefCopy37Row" localSheetId="16" hidden="1">#REF!</definedName>
    <definedName name="XRefCopy37Row" localSheetId="19" hidden="1">#REF!</definedName>
    <definedName name="XRefCopy37Row" localSheetId="12" hidden="1">#REF!</definedName>
    <definedName name="XRefCopy37Row" localSheetId="17" hidden="1">#REF!</definedName>
    <definedName name="XRefCopy37Row" localSheetId="9" hidden="1">#REF!</definedName>
    <definedName name="XRefCopy37Row" localSheetId="10" hidden="1">#REF!</definedName>
    <definedName name="XRefCopy37Row" localSheetId="15" hidden="1">#REF!</definedName>
    <definedName name="XRefCopy37Row" hidden="1">#REF!</definedName>
    <definedName name="XRefCopy38" localSheetId="14" hidden="1">#REF!</definedName>
    <definedName name="XRefCopy38" localSheetId="11" hidden="1">#REF!</definedName>
    <definedName name="XRefCopy38" localSheetId="13" hidden="1">#REF!</definedName>
    <definedName name="XRefCopy38" localSheetId="16" hidden="1">#REF!</definedName>
    <definedName name="XRefCopy38" localSheetId="19" hidden="1">#REF!</definedName>
    <definedName name="XRefCopy38" localSheetId="12" hidden="1">#REF!</definedName>
    <definedName name="XRefCopy38" localSheetId="17" hidden="1">#REF!</definedName>
    <definedName name="XRefCopy38" localSheetId="9" hidden="1">#REF!</definedName>
    <definedName name="XRefCopy38" localSheetId="10" hidden="1">#REF!</definedName>
    <definedName name="XRefCopy38" localSheetId="15" hidden="1">#REF!</definedName>
    <definedName name="XRefCopy38" hidden="1">#REF!</definedName>
    <definedName name="XRefCopy38Row" localSheetId="14" hidden="1">#REF!</definedName>
    <definedName name="XRefCopy38Row" localSheetId="11" hidden="1">#REF!</definedName>
    <definedName name="XRefCopy38Row" localSheetId="13" hidden="1">#REF!</definedName>
    <definedName name="XRefCopy38Row" localSheetId="16" hidden="1">#REF!</definedName>
    <definedName name="XRefCopy38Row" localSheetId="19" hidden="1">#REF!</definedName>
    <definedName name="XRefCopy38Row" localSheetId="12" hidden="1">#REF!</definedName>
    <definedName name="XRefCopy38Row" localSheetId="17" hidden="1">#REF!</definedName>
    <definedName name="XRefCopy38Row" localSheetId="9" hidden="1">#REF!</definedName>
    <definedName name="XRefCopy38Row" localSheetId="10" hidden="1">#REF!</definedName>
    <definedName name="XRefCopy38Row" localSheetId="15" hidden="1">#REF!</definedName>
    <definedName name="XRefCopy38Row" hidden="1">#REF!</definedName>
    <definedName name="XRefCopy39" localSheetId="14" hidden="1">#REF!</definedName>
    <definedName name="XRefCopy39" localSheetId="11" hidden="1">#REF!</definedName>
    <definedName name="XRefCopy39" localSheetId="13" hidden="1">#REF!</definedName>
    <definedName name="XRefCopy39" localSheetId="16" hidden="1">#REF!</definedName>
    <definedName name="XRefCopy39" localSheetId="19" hidden="1">#REF!</definedName>
    <definedName name="XRefCopy39" localSheetId="12" hidden="1">#REF!</definedName>
    <definedName name="XRefCopy39" localSheetId="17" hidden="1">#REF!</definedName>
    <definedName name="XRefCopy39" localSheetId="9" hidden="1">#REF!</definedName>
    <definedName name="XRefCopy39" localSheetId="10" hidden="1">#REF!</definedName>
    <definedName name="XRefCopy39" localSheetId="15" hidden="1">#REF!</definedName>
    <definedName name="XRefCopy39" hidden="1">#REF!</definedName>
    <definedName name="XRefCopy39Row" localSheetId="14" hidden="1">#REF!</definedName>
    <definedName name="XRefCopy39Row" localSheetId="11" hidden="1">#REF!</definedName>
    <definedName name="XRefCopy39Row" localSheetId="13" hidden="1">#REF!</definedName>
    <definedName name="XRefCopy39Row" localSheetId="16" hidden="1">#REF!</definedName>
    <definedName name="XRefCopy39Row" localSheetId="19" hidden="1">#REF!</definedName>
    <definedName name="XRefCopy39Row" localSheetId="12" hidden="1">#REF!</definedName>
    <definedName name="XRefCopy39Row" localSheetId="17" hidden="1">#REF!</definedName>
    <definedName name="XRefCopy39Row" localSheetId="9" hidden="1">#REF!</definedName>
    <definedName name="XRefCopy39Row" localSheetId="10" hidden="1">#REF!</definedName>
    <definedName name="XRefCopy39Row" localSheetId="15" hidden="1">#REF!</definedName>
    <definedName name="XRefCopy39Row" hidden="1">#REF!</definedName>
    <definedName name="XRefCopy3Row" localSheetId="14" hidden="1">#REF!</definedName>
    <definedName name="XRefCopy3Row" localSheetId="11" hidden="1">#REF!</definedName>
    <definedName name="XRefCopy3Row" localSheetId="13" hidden="1">#REF!</definedName>
    <definedName name="XRefCopy3Row" localSheetId="16" hidden="1">#REF!</definedName>
    <definedName name="XRefCopy3Row" localSheetId="19" hidden="1">#REF!</definedName>
    <definedName name="XRefCopy3Row" localSheetId="12" hidden="1">#REF!</definedName>
    <definedName name="XRefCopy3Row" localSheetId="17" hidden="1">#REF!</definedName>
    <definedName name="XRefCopy3Row" localSheetId="9" hidden="1">#REF!</definedName>
    <definedName name="XRefCopy3Row" localSheetId="10" hidden="1">#REF!</definedName>
    <definedName name="XRefCopy3Row" localSheetId="15" hidden="1">#REF!</definedName>
    <definedName name="XRefCopy3Row" hidden="1">#REF!</definedName>
    <definedName name="XRefCopy4" localSheetId="14" hidden="1">#REF!</definedName>
    <definedName name="XRefCopy4" localSheetId="11" hidden="1">#REF!</definedName>
    <definedName name="XRefCopy4" localSheetId="13" hidden="1">#REF!</definedName>
    <definedName name="XRefCopy4" localSheetId="16" hidden="1">#REF!</definedName>
    <definedName name="XRefCopy4" localSheetId="19" hidden="1">#REF!</definedName>
    <definedName name="XRefCopy4" localSheetId="12" hidden="1">#REF!</definedName>
    <definedName name="XRefCopy4" localSheetId="17" hidden="1">#REF!</definedName>
    <definedName name="XRefCopy4" localSheetId="9" hidden="1">#REF!</definedName>
    <definedName name="XRefCopy4" localSheetId="10" hidden="1">#REF!</definedName>
    <definedName name="XRefCopy4" localSheetId="15" hidden="1">#REF!</definedName>
    <definedName name="XRefCopy4" hidden="1">#REF!</definedName>
    <definedName name="XRefCopy40" localSheetId="14" hidden="1">#REF!</definedName>
    <definedName name="XRefCopy40" localSheetId="11" hidden="1">#REF!</definedName>
    <definedName name="XRefCopy40" localSheetId="13" hidden="1">#REF!</definedName>
    <definedName name="XRefCopy40" localSheetId="16" hidden="1">#REF!</definedName>
    <definedName name="XRefCopy40" localSheetId="19" hidden="1">#REF!</definedName>
    <definedName name="XRefCopy40" localSheetId="12" hidden="1">#REF!</definedName>
    <definedName name="XRefCopy40" localSheetId="17" hidden="1">#REF!</definedName>
    <definedName name="XRefCopy40" localSheetId="9" hidden="1">#REF!</definedName>
    <definedName name="XRefCopy40" localSheetId="10" hidden="1">#REF!</definedName>
    <definedName name="XRefCopy40" localSheetId="15" hidden="1">#REF!</definedName>
    <definedName name="XRefCopy40" hidden="1">#REF!</definedName>
    <definedName name="XRefCopy40Row" localSheetId="14" hidden="1">#REF!</definedName>
    <definedName name="XRefCopy40Row" localSheetId="11" hidden="1">#REF!</definedName>
    <definedName name="XRefCopy40Row" localSheetId="13" hidden="1">#REF!</definedName>
    <definedName name="XRefCopy40Row" localSheetId="16" hidden="1">#REF!</definedName>
    <definedName name="XRefCopy40Row" localSheetId="19" hidden="1">#REF!</definedName>
    <definedName name="XRefCopy40Row" localSheetId="12" hidden="1">#REF!</definedName>
    <definedName name="XRefCopy40Row" localSheetId="17" hidden="1">#REF!</definedName>
    <definedName name="XRefCopy40Row" localSheetId="9" hidden="1">#REF!</definedName>
    <definedName name="XRefCopy40Row" localSheetId="10" hidden="1">#REF!</definedName>
    <definedName name="XRefCopy40Row" localSheetId="15" hidden="1">#REF!</definedName>
    <definedName name="XRefCopy40Row" hidden="1">#REF!</definedName>
    <definedName name="XRefCopy41" localSheetId="14" hidden="1">#REF!</definedName>
    <definedName name="XRefCopy41" localSheetId="11" hidden="1">#REF!</definedName>
    <definedName name="XRefCopy41" localSheetId="13" hidden="1">#REF!</definedName>
    <definedName name="XRefCopy41" localSheetId="16" hidden="1">#REF!</definedName>
    <definedName name="XRefCopy41" localSheetId="19" hidden="1">#REF!</definedName>
    <definedName name="XRefCopy41" localSheetId="12" hidden="1">#REF!</definedName>
    <definedName name="XRefCopy41" localSheetId="17" hidden="1">#REF!</definedName>
    <definedName name="XRefCopy41" localSheetId="9" hidden="1">#REF!</definedName>
    <definedName name="XRefCopy41" localSheetId="10" hidden="1">#REF!</definedName>
    <definedName name="XRefCopy41" localSheetId="15" hidden="1">#REF!</definedName>
    <definedName name="XRefCopy41" hidden="1">#REF!</definedName>
    <definedName name="XRefCopy41Row" localSheetId="14" hidden="1">#REF!</definedName>
    <definedName name="XRefCopy41Row" localSheetId="11" hidden="1">#REF!</definedName>
    <definedName name="XRefCopy41Row" localSheetId="13" hidden="1">#REF!</definedName>
    <definedName name="XRefCopy41Row" localSheetId="16" hidden="1">#REF!</definedName>
    <definedName name="XRefCopy41Row" localSheetId="19" hidden="1">#REF!</definedName>
    <definedName name="XRefCopy41Row" localSheetId="12" hidden="1">#REF!</definedName>
    <definedName name="XRefCopy41Row" localSheetId="17" hidden="1">#REF!</definedName>
    <definedName name="XRefCopy41Row" localSheetId="9" hidden="1">#REF!</definedName>
    <definedName name="XRefCopy41Row" localSheetId="10" hidden="1">#REF!</definedName>
    <definedName name="XRefCopy41Row" localSheetId="15" hidden="1">#REF!</definedName>
    <definedName name="XRefCopy41Row" hidden="1">#REF!</definedName>
    <definedName name="XRefCopy42" localSheetId="14" hidden="1">#REF!</definedName>
    <definedName name="XRefCopy42" localSheetId="11" hidden="1">#REF!</definedName>
    <definedName name="XRefCopy42" localSheetId="13" hidden="1">#REF!</definedName>
    <definedName name="XRefCopy42" localSheetId="16" hidden="1">#REF!</definedName>
    <definedName name="XRefCopy42" localSheetId="19" hidden="1">#REF!</definedName>
    <definedName name="XRefCopy42" localSheetId="12" hidden="1">#REF!</definedName>
    <definedName name="XRefCopy42" localSheetId="17" hidden="1">#REF!</definedName>
    <definedName name="XRefCopy42" localSheetId="9" hidden="1">#REF!</definedName>
    <definedName name="XRefCopy42" localSheetId="10" hidden="1">#REF!</definedName>
    <definedName name="XRefCopy42" localSheetId="15" hidden="1">#REF!</definedName>
    <definedName name="XRefCopy42" hidden="1">#REF!</definedName>
    <definedName name="XRefCopy42Row" localSheetId="14" hidden="1">#REF!</definedName>
    <definedName name="XRefCopy42Row" localSheetId="11" hidden="1">#REF!</definedName>
    <definedName name="XRefCopy42Row" localSheetId="13" hidden="1">#REF!</definedName>
    <definedName name="XRefCopy42Row" localSheetId="16" hidden="1">#REF!</definedName>
    <definedName name="XRefCopy42Row" localSheetId="19" hidden="1">#REF!</definedName>
    <definedName name="XRefCopy42Row" localSheetId="12" hidden="1">#REF!</definedName>
    <definedName name="XRefCopy42Row" localSheetId="17" hidden="1">#REF!</definedName>
    <definedName name="XRefCopy42Row" localSheetId="9" hidden="1">#REF!</definedName>
    <definedName name="XRefCopy42Row" localSheetId="10" hidden="1">#REF!</definedName>
    <definedName name="XRefCopy42Row" localSheetId="15" hidden="1">#REF!</definedName>
    <definedName name="XRefCopy42Row" hidden="1">#REF!</definedName>
    <definedName name="XRefCopy43" localSheetId="14" hidden="1">#REF!</definedName>
    <definedName name="XRefCopy43" localSheetId="11" hidden="1">#REF!</definedName>
    <definedName name="XRefCopy43" localSheetId="13" hidden="1">#REF!</definedName>
    <definedName name="XRefCopy43" localSheetId="16" hidden="1">#REF!</definedName>
    <definedName name="XRefCopy43" localSheetId="19" hidden="1">#REF!</definedName>
    <definedName name="XRefCopy43" localSheetId="12" hidden="1">#REF!</definedName>
    <definedName name="XRefCopy43" localSheetId="17" hidden="1">#REF!</definedName>
    <definedName name="XRefCopy43" localSheetId="9" hidden="1">#REF!</definedName>
    <definedName name="XRefCopy43" localSheetId="10" hidden="1">#REF!</definedName>
    <definedName name="XRefCopy43" localSheetId="15" hidden="1">#REF!</definedName>
    <definedName name="XRefCopy43" hidden="1">#REF!</definedName>
    <definedName name="XRefCopy43Row" localSheetId="14" hidden="1">#REF!</definedName>
    <definedName name="XRefCopy43Row" localSheetId="11" hidden="1">#REF!</definedName>
    <definedName name="XRefCopy43Row" localSheetId="13" hidden="1">#REF!</definedName>
    <definedName name="XRefCopy43Row" localSheetId="16" hidden="1">#REF!</definedName>
    <definedName name="XRefCopy43Row" localSheetId="19" hidden="1">#REF!</definedName>
    <definedName name="XRefCopy43Row" localSheetId="12" hidden="1">#REF!</definedName>
    <definedName name="XRefCopy43Row" localSheetId="17" hidden="1">#REF!</definedName>
    <definedName name="XRefCopy43Row" localSheetId="9" hidden="1">#REF!</definedName>
    <definedName name="XRefCopy43Row" localSheetId="10" hidden="1">#REF!</definedName>
    <definedName name="XRefCopy43Row" localSheetId="15" hidden="1">#REF!</definedName>
    <definedName name="XRefCopy43Row" hidden="1">#REF!</definedName>
    <definedName name="XRefCopy44" localSheetId="14" hidden="1">#REF!</definedName>
    <definedName name="XRefCopy44" localSheetId="11" hidden="1">#REF!</definedName>
    <definedName name="XRefCopy44" localSheetId="13" hidden="1">#REF!</definedName>
    <definedName name="XRefCopy44" localSheetId="16" hidden="1">#REF!</definedName>
    <definedName name="XRefCopy44" localSheetId="19" hidden="1">#REF!</definedName>
    <definedName name="XRefCopy44" localSheetId="12" hidden="1">#REF!</definedName>
    <definedName name="XRefCopy44" localSheetId="17" hidden="1">#REF!</definedName>
    <definedName name="XRefCopy44" localSheetId="9" hidden="1">#REF!</definedName>
    <definedName name="XRefCopy44" localSheetId="10" hidden="1">#REF!</definedName>
    <definedName name="XRefCopy44" localSheetId="15" hidden="1">#REF!</definedName>
    <definedName name="XRefCopy44" hidden="1">#REF!</definedName>
    <definedName name="XRefCopy44Row" localSheetId="14" hidden="1">#REF!</definedName>
    <definedName name="XRefCopy44Row" localSheetId="11" hidden="1">#REF!</definedName>
    <definedName name="XRefCopy44Row" localSheetId="13" hidden="1">#REF!</definedName>
    <definedName name="XRefCopy44Row" localSheetId="16" hidden="1">#REF!</definedName>
    <definedName name="XRefCopy44Row" localSheetId="19" hidden="1">#REF!</definedName>
    <definedName name="XRefCopy44Row" localSheetId="12" hidden="1">#REF!</definedName>
    <definedName name="XRefCopy44Row" localSheetId="17" hidden="1">#REF!</definedName>
    <definedName name="XRefCopy44Row" localSheetId="9" hidden="1">#REF!</definedName>
    <definedName name="XRefCopy44Row" localSheetId="10" hidden="1">#REF!</definedName>
    <definedName name="XRefCopy44Row" localSheetId="15" hidden="1">#REF!</definedName>
    <definedName name="XRefCopy44Row" hidden="1">#REF!</definedName>
    <definedName name="XRefCopy45" localSheetId="14" hidden="1">#REF!</definedName>
    <definedName name="XRefCopy45" localSheetId="11" hidden="1">#REF!</definedName>
    <definedName name="XRefCopy45" localSheetId="13" hidden="1">#REF!</definedName>
    <definedName name="XRefCopy45" localSheetId="16" hidden="1">#REF!</definedName>
    <definedName name="XRefCopy45" localSheetId="19" hidden="1">#REF!</definedName>
    <definedName name="XRefCopy45" localSheetId="12" hidden="1">#REF!</definedName>
    <definedName name="XRefCopy45" localSheetId="17" hidden="1">#REF!</definedName>
    <definedName name="XRefCopy45" localSheetId="9" hidden="1">#REF!</definedName>
    <definedName name="XRefCopy45" localSheetId="10" hidden="1">#REF!</definedName>
    <definedName name="XRefCopy45" localSheetId="15" hidden="1">#REF!</definedName>
    <definedName name="XRefCopy45" hidden="1">#REF!</definedName>
    <definedName name="XRefCopy45Row" localSheetId="14" hidden="1">#REF!</definedName>
    <definedName name="XRefCopy45Row" localSheetId="11" hidden="1">#REF!</definedName>
    <definedName name="XRefCopy45Row" localSheetId="13" hidden="1">#REF!</definedName>
    <definedName name="XRefCopy45Row" localSheetId="16" hidden="1">#REF!</definedName>
    <definedName name="XRefCopy45Row" localSheetId="19" hidden="1">#REF!</definedName>
    <definedName name="XRefCopy45Row" localSheetId="12" hidden="1">#REF!</definedName>
    <definedName name="XRefCopy45Row" localSheetId="17" hidden="1">#REF!</definedName>
    <definedName name="XRefCopy45Row" localSheetId="9" hidden="1">#REF!</definedName>
    <definedName name="XRefCopy45Row" localSheetId="10" hidden="1">#REF!</definedName>
    <definedName name="XRefCopy45Row" localSheetId="15" hidden="1">#REF!</definedName>
    <definedName name="XRefCopy45Row" hidden="1">#REF!</definedName>
    <definedName name="XRefCopy46" localSheetId="14" hidden="1">#REF!</definedName>
    <definedName name="XRefCopy46" localSheetId="11" hidden="1">#REF!</definedName>
    <definedName name="XRefCopy46" localSheetId="13" hidden="1">#REF!</definedName>
    <definedName name="XRefCopy46" localSheetId="16" hidden="1">#REF!</definedName>
    <definedName name="XRefCopy46" localSheetId="19" hidden="1">#REF!</definedName>
    <definedName name="XRefCopy46" localSheetId="12" hidden="1">#REF!</definedName>
    <definedName name="XRefCopy46" localSheetId="17" hidden="1">#REF!</definedName>
    <definedName name="XRefCopy46" localSheetId="9" hidden="1">#REF!</definedName>
    <definedName name="XRefCopy46" localSheetId="10" hidden="1">#REF!</definedName>
    <definedName name="XRefCopy46" localSheetId="15" hidden="1">#REF!</definedName>
    <definedName name="XRefCopy46" hidden="1">#REF!</definedName>
    <definedName name="XRefCopy46Row" localSheetId="14" hidden="1">#REF!</definedName>
    <definedName name="XRefCopy46Row" localSheetId="11" hidden="1">#REF!</definedName>
    <definedName name="XRefCopy46Row" localSheetId="13" hidden="1">#REF!</definedName>
    <definedName name="XRefCopy46Row" localSheetId="16" hidden="1">#REF!</definedName>
    <definedName name="XRefCopy46Row" localSheetId="19" hidden="1">#REF!</definedName>
    <definedName name="XRefCopy46Row" localSheetId="12" hidden="1">#REF!</definedName>
    <definedName name="XRefCopy46Row" localSheetId="17" hidden="1">#REF!</definedName>
    <definedName name="XRefCopy46Row" localSheetId="9" hidden="1">#REF!</definedName>
    <definedName name="XRefCopy46Row" localSheetId="10" hidden="1">#REF!</definedName>
    <definedName name="XRefCopy46Row" localSheetId="15" hidden="1">#REF!</definedName>
    <definedName name="XRefCopy46Row" hidden="1">#REF!</definedName>
    <definedName name="XRefCopy47" localSheetId="14" hidden="1">#REF!</definedName>
    <definedName name="XRefCopy47" localSheetId="11" hidden="1">#REF!</definedName>
    <definedName name="XRefCopy47" localSheetId="13" hidden="1">#REF!</definedName>
    <definedName name="XRefCopy47" localSheetId="16" hidden="1">#REF!</definedName>
    <definedName name="XRefCopy47" localSheetId="19" hidden="1">#REF!</definedName>
    <definedName name="XRefCopy47" localSheetId="12" hidden="1">#REF!</definedName>
    <definedName name="XRefCopy47" localSheetId="17" hidden="1">#REF!</definedName>
    <definedName name="XRefCopy47" localSheetId="9" hidden="1">#REF!</definedName>
    <definedName name="XRefCopy47" localSheetId="10" hidden="1">#REF!</definedName>
    <definedName name="XRefCopy47" localSheetId="15" hidden="1">#REF!</definedName>
    <definedName name="XRefCopy47" hidden="1">#REF!</definedName>
    <definedName name="XRefCopy47Row" localSheetId="14" hidden="1">#REF!</definedName>
    <definedName name="XRefCopy47Row" localSheetId="11" hidden="1">#REF!</definedName>
    <definedName name="XRefCopy47Row" localSheetId="13" hidden="1">#REF!</definedName>
    <definedName name="XRefCopy47Row" localSheetId="16" hidden="1">#REF!</definedName>
    <definedName name="XRefCopy47Row" localSheetId="19" hidden="1">#REF!</definedName>
    <definedName name="XRefCopy47Row" localSheetId="12" hidden="1">#REF!</definedName>
    <definedName name="XRefCopy47Row" localSheetId="17" hidden="1">#REF!</definedName>
    <definedName name="XRefCopy47Row" localSheetId="9" hidden="1">#REF!</definedName>
    <definedName name="XRefCopy47Row" localSheetId="10" hidden="1">#REF!</definedName>
    <definedName name="XRefCopy47Row" localSheetId="15" hidden="1">#REF!</definedName>
    <definedName name="XRefCopy47Row" hidden="1">#REF!</definedName>
    <definedName name="XRefCopy48" hidden="1">#REF!</definedName>
    <definedName name="XRefCopy48Row" localSheetId="14" hidden="1">#REF!</definedName>
    <definedName name="XRefCopy48Row" localSheetId="11" hidden="1">#REF!</definedName>
    <definedName name="XRefCopy48Row" localSheetId="13" hidden="1">#REF!</definedName>
    <definedName name="XRefCopy48Row" localSheetId="16" hidden="1">#REF!</definedName>
    <definedName name="XRefCopy48Row" localSheetId="19" hidden="1">#REF!</definedName>
    <definedName name="XRefCopy48Row" localSheetId="12" hidden="1">#REF!</definedName>
    <definedName name="XRefCopy48Row" localSheetId="17" hidden="1">#REF!</definedName>
    <definedName name="XRefCopy48Row" localSheetId="9" hidden="1">#REF!</definedName>
    <definedName name="XRefCopy48Row" localSheetId="10" hidden="1">#REF!</definedName>
    <definedName name="XRefCopy48Row" localSheetId="15" hidden="1">#REF!</definedName>
    <definedName name="XRefCopy48Row" hidden="1">#REF!</definedName>
    <definedName name="XRefCopy49" hidden="1">#REF!</definedName>
    <definedName name="XRefCopy49Row" localSheetId="14" hidden="1">#REF!</definedName>
    <definedName name="XRefCopy49Row" localSheetId="11" hidden="1">#REF!</definedName>
    <definedName name="XRefCopy49Row" localSheetId="13" hidden="1">#REF!</definedName>
    <definedName name="XRefCopy49Row" localSheetId="16" hidden="1">#REF!</definedName>
    <definedName name="XRefCopy49Row" localSheetId="19" hidden="1">#REF!</definedName>
    <definedName name="XRefCopy49Row" localSheetId="12" hidden="1">#REF!</definedName>
    <definedName name="XRefCopy49Row" localSheetId="17" hidden="1">#REF!</definedName>
    <definedName name="XRefCopy49Row" localSheetId="9" hidden="1">#REF!</definedName>
    <definedName name="XRefCopy49Row" localSheetId="10" hidden="1">#REF!</definedName>
    <definedName name="XRefCopy49Row" localSheetId="15" hidden="1">#REF!</definedName>
    <definedName name="XRefCopy49Row" hidden="1">#REF!</definedName>
    <definedName name="XRefCopy4Row" localSheetId="14" hidden="1">#REF!</definedName>
    <definedName name="XRefCopy4Row" localSheetId="11" hidden="1">#REF!</definedName>
    <definedName name="XRefCopy4Row" localSheetId="13" hidden="1">#REF!</definedName>
    <definedName name="XRefCopy4Row" localSheetId="16" hidden="1">#REF!</definedName>
    <definedName name="XRefCopy4Row" localSheetId="19" hidden="1">#REF!</definedName>
    <definedName name="XRefCopy4Row" localSheetId="12" hidden="1">#REF!</definedName>
    <definedName name="XRefCopy4Row" localSheetId="17" hidden="1">#REF!</definedName>
    <definedName name="XRefCopy4Row" localSheetId="9" hidden="1">#REF!</definedName>
    <definedName name="XRefCopy4Row" localSheetId="10" hidden="1">#REF!</definedName>
    <definedName name="XRefCopy4Row" localSheetId="15" hidden="1">#REF!</definedName>
    <definedName name="XRefCopy4Row" hidden="1">#REF!</definedName>
    <definedName name="XRefCopy5" localSheetId="14" hidden="1">#REF!</definedName>
    <definedName name="XRefCopy5" localSheetId="11" hidden="1">#REF!</definedName>
    <definedName name="XRefCopy5" localSheetId="13" hidden="1">#REF!</definedName>
    <definedName name="XRefCopy5" localSheetId="16" hidden="1">#REF!</definedName>
    <definedName name="XRefCopy5" localSheetId="19" hidden="1">#REF!</definedName>
    <definedName name="XRefCopy5" localSheetId="12" hidden="1">#REF!</definedName>
    <definedName name="XRefCopy5" localSheetId="17" hidden="1">#REF!</definedName>
    <definedName name="XRefCopy5" localSheetId="9" hidden="1">#REF!</definedName>
    <definedName name="XRefCopy5" localSheetId="10" hidden="1">#REF!</definedName>
    <definedName name="XRefCopy5" localSheetId="15" hidden="1">#REF!</definedName>
    <definedName name="XRefCopy5" hidden="1">#REF!</definedName>
    <definedName name="XRefCopy50" localSheetId="14" hidden="1">#REF!</definedName>
    <definedName name="XRefCopy50" localSheetId="11" hidden="1">#REF!</definedName>
    <definedName name="XRefCopy50" localSheetId="13" hidden="1">#REF!</definedName>
    <definedName name="XRefCopy50" localSheetId="16" hidden="1">#REF!</definedName>
    <definedName name="XRefCopy50" localSheetId="19" hidden="1">#REF!</definedName>
    <definedName name="XRefCopy50" localSheetId="12" hidden="1">#REF!</definedName>
    <definedName name="XRefCopy50" localSheetId="17" hidden="1">#REF!</definedName>
    <definedName name="XRefCopy50" localSheetId="9" hidden="1">#REF!</definedName>
    <definedName name="XRefCopy50" localSheetId="10" hidden="1">#REF!</definedName>
    <definedName name="XRefCopy50" localSheetId="15" hidden="1">#REF!</definedName>
    <definedName name="XRefCopy50" hidden="1">#REF!</definedName>
    <definedName name="XRefCopy50Row" localSheetId="14" hidden="1">#REF!</definedName>
    <definedName name="XRefCopy50Row" localSheetId="11" hidden="1">#REF!</definedName>
    <definedName name="XRefCopy50Row" localSheetId="13" hidden="1">#REF!</definedName>
    <definedName name="XRefCopy50Row" localSheetId="16" hidden="1">#REF!</definedName>
    <definedName name="XRefCopy50Row" localSheetId="19" hidden="1">#REF!</definedName>
    <definedName name="XRefCopy50Row" localSheetId="12" hidden="1">#REF!</definedName>
    <definedName name="XRefCopy50Row" localSheetId="17" hidden="1">#REF!</definedName>
    <definedName name="XRefCopy50Row" localSheetId="9" hidden="1">#REF!</definedName>
    <definedName name="XRefCopy50Row" localSheetId="10" hidden="1">#REF!</definedName>
    <definedName name="XRefCopy50Row" localSheetId="15" hidden="1">#REF!</definedName>
    <definedName name="XRefCopy50Row" hidden="1">#REF!</definedName>
    <definedName name="XRefCopy51" localSheetId="14" hidden="1">#REF!</definedName>
    <definedName name="XRefCopy51" localSheetId="11" hidden="1">#REF!</definedName>
    <definedName name="XRefCopy51" localSheetId="13" hidden="1">#REF!</definedName>
    <definedName name="XRefCopy51" localSheetId="16" hidden="1">#REF!</definedName>
    <definedName name="XRefCopy51" localSheetId="19" hidden="1">#REF!</definedName>
    <definedName name="XRefCopy51" localSheetId="12" hidden="1">#REF!</definedName>
    <definedName name="XRefCopy51" localSheetId="17" hidden="1">#REF!</definedName>
    <definedName name="XRefCopy51" localSheetId="9" hidden="1">#REF!</definedName>
    <definedName name="XRefCopy51" localSheetId="10" hidden="1">#REF!</definedName>
    <definedName name="XRefCopy51" localSheetId="15" hidden="1">#REF!</definedName>
    <definedName name="XRefCopy51" hidden="1">#REF!</definedName>
    <definedName name="XRefCopy51Row" localSheetId="14" hidden="1">#REF!</definedName>
    <definedName name="XRefCopy51Row" localSheetId="11" hidden="1">#REF!</definedName>
    <definedName name="XRefCopy51Row" localSheetId="13" hidden="1">#REF!</definedName>
    <definedName name="XRefCopy51Row" localSheetId="16" hidden="1">#REF!</definedName>
    <definedName name="XRefCopy51Row" localSheetId="19" hidden="1">#REF!</definedName>
    <definedName name="XRefCopy51Row" localSheetId="12" hidden="1">#REF!</definedName>
    <definedName name="XRefCopy51Row" localSheetId="17" hidden="1">#REF!</definedName>
    <definedName name="XRefCopy51Row" localSheetId="9" hidden="1">#REF!</definedName>
    <definedName name="XRefCopy51Row" localSheetId="10" hidden="1">#REF!</definedName>
    <definedName name="XRefCopy51Row" localSheetId="15" hidden="1">#REF!</definedName>
    <definedName name="XRefCopy51Row" hidden="1">#REF!</definedName>
    <definedName name="XRefCopy52" localSheetId="14" hidden="1">#REF!</definedName>
    <definedName name="XRefCopy52" localSheetId="11" hidden="1">#REF!</definedName>
    <definedName name="XRefCopy52" localSheetId="13" hidden="1">#REF!</definedName>
    <definedName name="XRefCopy52" localSheetId="16" hidden="1">#REF!</definedName>
    <definedName name="XRefCopy52" localSheetId="19" hidden="1">#REF!</definedName>
    <definedName name="XRefCopy52" localSheetId="12" hidden="1">#REF!</definedName>
    <definedName name="XRefCopy52" localSheetId="17" hidden="1">#REF!</definedName>
    <definedName name="XRefCopy52" localSheetId="9" hidden="1">#REF!</definedName>
    <definedName name="XRefCopy52" localSheetId="10" hidden="1">#REF!</definedName>
    <definedName name="XRefCopy52" localSheetId="15" hidden="1">#REF!</definedName>
    <definedName name="XRefCopy52" hidden="1">#REF!</definedName>
    <definedName name="XRefCopy52Row" localSheetId="14" hidden="1">#REF!</definedName>
    <definedName name="XRefCopy52Row" localSheetId="11" hidden="1">#REF!</definedName>
    <definedName name="XRefCopy52Row" localSheetId="13" hidden="1">#REF!</definedName>
    <definedName name="XRefCopy52Row" localSheetId="16" hidden="1">#REF!</definedName>
    <definedName name="XRefCopy52Row" localSheetId="19" hidden="1">#REF!</definedName>
    <definedName name="XRefCopy52Row" localSheetId="12" hidden="1">#REF!</definedName>
    <definedName name="XRefCopy52Row" localSheetId="17" hidden="1">#REF!</definedName>
    <definedName name="XRefCopy52Row" localSheetId="9" hidden="1">#REF!</definedName>
    <definedName name="XRefCopy52Row" localSheetId="10" hidden="1">#REF!</definedName>
    <definedName name="XRefCopy52Row" localSheetId="15" hidden="1">#REF!</definedName>
    <definedName name="XRefCopy52Row" hidden="1">#REF!</definedName>
    <definedName name="XRefCopy53" localSheetId="14" hidden="1">#REF!</definedName>
    <definedName name="XRefCopy53" localSheetId="11" hidden="1">#REF!</definedName>
    <definedName name="XRefCopy53" localSheetId="13" hidden="1">#REF!</definedName>
    <definedName name="XRefCopy53" localSheetId="16" hidden="1">#REF!</definedName>
    <definedName name="XRefCopy53" localSheetId="19" hidden="1">#REF!</definedName>
    <definedName name="XRefCopy53" localSheetId="12" hidden="1">#REF!</definedName>
    <definedName name="XRefCopy53" localSheetId="17" hidden="1">#REF!</definedName>
    <definedName name="XRefCopy53" localSheetId="9" hidden="1">#REF!</definedName>
    <definedName name="XRefCopy53" localSheetId="10" hidden="1">#REF!</definedName>
    <definedName name="XRefCopy53" localSheetId="15" hidden="1">#REF!</definedName>
    <definedName name="XRefCopy53" hidden="1">#REF!</definedName>
    <definedName name="XRefCopy53Row" localSheetId="14" hidden="1">#REF!</definedName>
    <definedName name="XRefCopy53Row" localSheetId="11" hidden="1">#REF!</definedName>
    <definedName name="XRefCopy53Row" localSheetId="13" hidden="1">#REF!</definedName>
    <definedName name="XRefCopy53Row" localSheetId="16" hidden="1">#REF!</definedName>
    <definedName name="XRefCopy53Row" localSheetId="19" hidden="1">#REF!</definedName>
    <definedName name="XRefCopy53Row" localSheetId="12" hidden="1">#REF!</definedName>
    <definedName name="XRefCopy53Row" localSheetId="17" hidden="1">#REF!</definedName>
    <definedName name="XRefCopy53Row" localSheetId="9" hidden="1">#REF!</definedName>
    <definedName name="XRefCopy53Row" localSheetId="10" hidden="1">#REF!</definedName>
    <definedName name="XRefCopy53Row" localSheetId="15" hidden="1">#REF!</definedName>
    <definedName name="XRefCopy53Row" hidden="1">#REF!</definedName>
    <definedName name="XRefCopy54" localSheetId="14" hidden="1">#REF!</definedName>
    <definedName name="XRefCopy54" localSheetId="11" hidden="1">#REF!</definedName>
    <definedName name="XRefCopy54" localSheetId="13" hidden="1">#REF!</definedName>
    <definedName name="XRefCopy54" localSheetId="16" hidden="1">#REF!</definedName>
    <definedName name="XRefCopy54" localSheetId="19" hidden="1">#REF!</definedName>
    <definedName name="XRefCopy54" localSheetId="12" hidden="1">#REF!</definedName>
    <definedName name="XRefCopy54" localSheetId="17" hidden="1">#REF!</definedName>
    <definedName name="XRefCopy54" localSheetId="9" hidden="1">#REF!</definedName>
    <definedName name="XRefCopy54" localSheetId="10" hidden="1">#REF!</definedName>
    <definedName name="XRefCopy54" localSheetId="15" hidden="1">#REF!</definedName>
    <definedName name="XRefCopy54" hidden="1">#REF!</definedName>
    <definedName name="XRefCopy54Row" localSheetId="14" hidden="1">#REF!</definedName>
    <definedName name="XRefCopy54Row" localSheetId="11" hidden="1">#REF!</definedName>
    <definedName name="XRefCopy54Row" localSheetId="13" hidden="1">#REF!</definedName>
    <definedName name="XRefCopy54Row" localSheetId="16" hidden="1">#REF!</definedName>
    <definedName name="XRefCopy54Row" localSheetId="19" hidden="1">#REF!</definedName>
    <definedName name="XRefCopy54Row" localSheetId="12" hidden="1">#REF!</definedName>
    <definedName name="XRefCopy54Row" localSheetId="17" hidden="1">#REF!</definedName>
    <definedName name="XRefCopy54Row" localSheetId="9" hidden="1">#REF!</definedName>
    <definedName name="XRefCopy54Row" localSheetId="10" hidden="1">#REF!</definedName>
    <definedName name="XRefCopy54Row" localSheetId="15" hidden="1">#REF!</definedName>
    <definedName name="XRefCopy54Row" hidden="1">#REF!</definedName>
    <definedName name="XRefCopy55" localSheetId="14" hidden="1">#REF!</definedName>
    <definedName name="XRefCopy55" localSheetId="11" hidden="1">#REF!</definedName>
    <definedName name="XRefCopy55" localSheetId="13" hidden="1">#REF!</definedName>
    <definedName name="XRefCopy55" localSheetId="16" hidden="1">#REF!</definedName>
    <definedName name="XRefCopy55" localSheetId="19" hidden="1">#REF!</definedName>
    <definedName name="XRefCopy55" localSheetId="12" hidden="1">#REF!</definedName>
    <definedName name="XRefCopy55" localSheetId="17" hidden="1">#REF!</definedName>
    <definedName name="XRefCopy55" localSheetId="9" hidden="1">#REF!</definedName>
    <definedName name="XRefCopy55" localSheetId="10" hidden="1">#REF!</definedName>
    <definedName name="XRefCopy55" localSheetId="15" hidden="1">#REF!</definedName>
    <definedName name="XRefCopy55" hidden="1">#REF!</definedName>
    <definedName name="XRefCopy55Row" localSheetId="14" hidden="1">#REF!</definedName>
    <definedName name="XRefCopy55Row" localSheetId="11" hidden="1">#REF!</definedName>
    <definedName name="XRefCopy55Row" localSheetId="13" hidden="1">#REF!</definedName>
    <definedName name="XRefCopy55Row" localSheetId="16" hidden="1">#REF!</definedName>
    <definedName name="XRefCopy55Row" localSheetId="19" hidden="1">#REF!</definedName>
    <definedName name="XRefCopy55Row" localSheetId="12" hidden="1">#REF!</definedName>
    <definedName name="XRefCopy55Row" localSheetId="17" hidden="1">#REF!</definedName>
    <definedName name="XRefCopy55Row" localSheetId="9" hidden="1">#REF!</definedName>
    <definedName name="XRefCopy55Row" localSheetId="10" hidden="1">#REF!</definedName>
    <definedName name="XRefCopy55Row" localSheetId="15" hidden="1">#REF!</definedName>
    <definedName name="XRefCopy55Row" hidden="1">#REF!</definedName>
    <definedName name="XRefCopy56" localSheetId="14" hidden="1">#REF!</definedName>
    <definedName name="XRefCopy56" localSheetId="11" hidden="1">#REF!</definedName>
    <definedName name="XRefCopy56" localSheetId="13" hidden="1">#REF!</definedName>
    <definedName name="XRefCopy56" localSheetId="16" hidden="1">#REF!</definedName>
    <definedName name="XRefCopy56" localSheetId="19" hidden="1">#REF!</definedName>
    <definedName name="XRefCopy56" localSheetId="12" hidden="1">#REF!</definedName>
    <definedName name="XRefCopy56" localSheetId="17" hidden="1">#REF!</definedName>
    <definedName name="XRefCopy56" localSheetId="9" hidden="1">#REF!</definedName>
    <definedName name="XRefCopy56" localSheetId="10" hidden="1">#REF!</definedName>
    <definedName name="XRefCopy56" localSheetId="15" hidden="1">#REF!</definedName>
    <definedName name="XRefCopy56" hidden="1">#REF!</definedName>
    <definedName name="XRefCopy56Row" localSheetId="14" hidden="1">#REF!</definedName>
    <definedName name="XRefCopy56Row" localSheetId="11" hidden="1">#REF!</definedName>
    <definedName name="XRefCopy56Row" localSheetId="13" hidden="1">#REF!</definedName>
    <definedName name="XRefCopy56Row" localSheetId="16" hidden="1">#REF!</definedName>
    <definedName name="XRefCopy56Row" localSheetId="19" hidden="1">#REF!</definedName>
    <definedName name="XRefCopy56Row" localSheetId="12" hidden="1">#REF!</definedName>
    <definedName name="XRefCopy56Row" localSheetId="17" hidden="1">#REF!</definedName>
    <definedName name="XRefCopy56Row" localSheetId="9" hidden="1">#REF!</definedName>
    <definedName name="XRefCopy56Row" localSheetId="10" hidden="1">#REF!</definedName>
    <definedName name="XRefCopy56Row" localSheetId="15" hidden="1">#REF!</definedName>
    <definedName name="XRefCopy56Row" hidden="1">#REF!</definedName>
    <definedName name="XRefCopy57" localSheetId="14" hidden="1">#REF!</definedName>
    <definedName name="XRefCopy57" localSheetId="11" hidden="1">#REF!</definedName>
    <definedName name="XRefCopy57" localSheetId="13" hidden="1">#REF!</definedName>
    <definedName name="XRefCopy57" localSheetId="16" hidden="1">#REF!</definedName>
    <definedName name="XRefCopy57" localSheetId="19" hidden="1">#REF!</definedName>
    <definedName name="XRefCopy57" localSheetId="12" hidden="1">#REF!</definedName>
    <definedName name="XRefCopy57" localSheetId="17" hidden="1">#REF!</definedName>
    <definedName name="XRefCopy57" localSheetId="9" hidden="1">#REF!</definedName>
    <definedName name="XRefCopy57" localSheetId="10" hidden="1">#REF!</definedName>
    <definedName name="XRefCopy57" localSheetId="15" hidden="1">#REF!</definedName>
    <definedName name="XRefCopy57" hidden="1">#REF!</definedName>
    <definedName name="XRefCopy57Row" localSheetId="14" hidden="1">#REF!</definedName>
    <definedName name="XRefCopy57Row" localSheetId="11" hidden="1">#REF!</definedName>
    <definedName name="XRefCopy57Row" localSheetId="13" hidden="1">#REF!</definedName>
    <definedName name="XRefCopy57Row" localSheetId="16" hidden="1">#REF!</definedName>
    <definedName name="XRefCopy57Row" localSheetId="19" hidden="1">#REF!</definedName>
    <definedName name="XRefCopy57Row" localSheetId="12" hidden="1">#REF!</definedName>
    <definedName name="XRefCopy57Row" localSheetId="17" hidden="1">#REF!</definedName>
    <definedName name="XRefCopy57Row" localSheetId="9" hidden="1">#REF!</definedName>
    <definedName name="XRefCopy57Row" localSheetId="10" hidden="1">#REF!</definedName>
    <definedName name="XRefCopy57Row" localSheetId="15" hidden="1">#REF!</definedName>
    <definedName name="XRefCopy57Row" hidden="1">#REF!</definedName>
    <definedName name="XRefCopy58" localSheetId="14" hidden="1">#REF!</definedName>
    <definedName name="XRefCopy58" localSheetId="11" hidden="1">#REF!</definedName>
    <definedName name="XRefCopy58" localSheetId="13" hidden="1">#REF!</definedName>
    <definedName name="XRefCopy58" localSheetId="16" hidden="1">#REF!</definedName>
    <definedName name="XRefCopy58" localSheetId="19" hidden="1">#REF!</definedName>
    <definedName name="XRefCopy58" localSheetId="12" hidden="1">#REF!</definedName>
    <definedName name="XRefCopy58" localSheetId="17" hidden="1">#REF!</definedName>
    <definedName name="XRefCopy58" localSheetId="9" hidden="1">#REF!</definedName>
    <definedName name="XRefCopy58" localSheetId="10" hidden="1">#REF!</definedName>
    <definedName name="XRefCopy58" localSheetId="15" hidden="1">#REF!</definedName>
    <definedName name="XRefCopy58" hidden="1">#REF!</definedName>
    <definedName name="XRefCopy58Row" localSheetId="14" hidden="1">#REF!</definedName>
    <definedName name="XRefCopy58Row" localSheetId="11" hidden="1">#REF!</definedName>
    <definedName name="XRefCopy58Row" localSheetId="13" hidden="1">#REF!</definedName>
    <definedName name="XRefCopy58Row" localSheetId="16" hidden="1">#REF!</definedName>
    <definedName name="XRefCopy58Row" localSheetId="19" hidden="1">#REF!</definedName>
    <definedName name="XRefCopy58Row" localSheetId="12" hidden="1">#REF!</definedName>
    <definedName name="XRefCopy58Row" localSheetId="17" hidden="1">#REF!</definedName>
    <definedName name="XRefCopy58Row" localSheetId="9" hidden="1">#REF!</definedName>
    <definedName name="XRefCopy58Row" localSheetId="10" hidden="1">#REF!</definedName>
    <definedName name="XRefCopy58Row" localSheetId="15" hidden="1">#REF!</definedName>
    <definedName name="XRefCopy58Row" hidden="1">#REF!</definedName>
    <definedName name="XRefCopy59" localSheetId="14" hidden="1">#REF!</definedName>
    <definedName name="XRefCopy59" localSheetId="11" hidden="1">#REF!</definedName>
    <definedName name="XRefCopy59" localSheetId="13" hidden="1">#REF!</definedName>
    <definedName name="XRefCopy59" localSheetId="16" hidden="1">#REF!</definedName>
    <definedName name="XRefCopy59" localSheetId="19" hidden="1">#REF!</definedName>
    <definedName name="XRefCopy59" localSheetId="12" hidden="1">#REF!</definedName>
    <definedName name="XRefCopy59" localSheetId="17" hidden="1">#REF!</definedName>
    <definedName name="XRefCopy59" localSheetId="9" hidden="1">#REF!</definedName>
    <definedName name="XRefCopy59" localSheetId="10" hidden="1">#REF!</definedName>
    <definedName name="XRefCopy59" localSheetId="15" hidden="1">#REF!</definedName>
    <definedName name="XRefCopy59" hidden="1">#REF!</definedName>
    <definedName name="XRefCopy59Row" localSheetId="14" hidden="1">#REF!</definedName>
    <definedName name="XRefCopy59Row" localSheetId="11" hidden="1">#REF!</definedName>
    <definedName name="XRefCopy59Row" localSheetId="13" hidden="1">#REF!</definedName>
    <definedName name="XRefCopy59Row" localSheetId="16" hidden="1">#REF!</definedName>
    <definedName name="XRefCopy59Row" localSheetId="19" hidden="1">#REF!</definedName>
    <definedName name="XRefCopy59Row" localSheetId="12" hidden="1">#REF!</definedName>
    <definedName name="XRefCopy59Row" localSheetId="17" hidden="1">#REF!</definedName>
    <definedName name="XRefCopy59Row" localSheetId="9" hidden="1">#REF!</definedName>
    <definedName name="XRefCopy59Row" localSheetId="10" hidden="1">#REF!</definedName>
    <definedName name="XRefCopy59Row" localSheetId="15" hidden="1">#REF!</definedName>
    <definedName name="XRefCopy59Row" hidden="1">#REF!</definedName>
    <definedName name="XRefCopy5Row" localSheetId="14" hidden="1">#REF!</definedName>
    <definedName name="XRefCopy5Row" localSheetId="11" hidden="1">#REF!</definedName>
    <definedName name="XRefCopy5Row" localSheetId="13" hidden="1">#REF!</definedName>
    <definedName name="XRefCopy5Row" localSheetId="16" hidden="1">#REF!</definedName>
    <definedName name="XRefCopy5Row" localSheetId="19" hidden="1">#REF!</definedName>
    <definedName name="XRefCopy5Row" localSheetId="12" hidden="1">#REF!</definedName>
    <definedName name="XRefCopy5Row" localSheetId="17" hidden="1">#REF!</definedName>
    <definedName name="XRefCopy5Row" localSheetId="9" hidden="1">#REF!</definedName>
    <definedName name="XRefCopy5Row" localSheetId="10" hidden="1">#REF!</definedName>
    <definedName name="XRefCopy5Row" localSheetId="15" hidden="1">#REF!</definedName>
    <definedName name="XRefCopy5Row" hidden="1">#REF!</definedName>
    <definedName name="XRefCopy6" localSheetId="14" hidden="1">#REF!</definedName>
    <definedName name="XRefCopy6" localSheetId="11" hidden="1">#REF!</definedName>
    <definedName name="XRefCopy6" localSheetId="13" hidden="1">#REF!</definedName>
    <definedName name="XRefCopy6" localSheetId="16" hidden="1">#REF!</definedName>
    <definedName name="XRefCopy6" localSheetId="19" hidden="1">#REF!</definedName>
    <definedName name="XRefCopy6" localSheetId="12" hidden="1">#REF!</definedName>
    <definedName name="XRefCopy6" localSheetId="17" hidden="1">#REF!</definedName>
    <definedName name="XRefCopy6" localSheetId="9" hidden="1">#REF!</definedName>
    <definedName name="XRefCopy6" localSheetId="10" hidden="1">#REF!</definedName>
    <definedName name="XRefCopy6" localSheetId="15" hidden="1">#REF!</definedName>
    <definedName name="XRefCopy6" hidden="1">#REF!</definedName>
    <definedName name="XRefCopy60" localSheetId="14" hidden="1">#REF!</definedName>
    <definedName name="XRefCopy60" localSheetId="11" hidden="1">#REF!</definedName>
    <definedName name="XRefCopy60" localSheetId="13" hidden="1">#REF!</definedName>
    <definedName name="XRefCopy60" localSheetId="16" hidden="1">#REF!</definedName>
    <definedName name="XRefCopy60" localSheetId="19" hidden="1">#REF!</definedName>
    <definedName name="XRefCopy60" localSheetId="12" hidden="1">#REF!</definedName>
    <definedName name="XRefCopy60" localSheetId="17" hidden="1">#REF!</definedName>
    <definedName name="XRefCopy60" localSheetId="9" hidden="1">#REF!</definedName>
    <definedName name="XRefCopy60" localSheetId="10" hidden="1">#REF!</definedName>
    <definedName name="XRefCopy60" localSheetId="15" hidden="1">#REF!</definedName>
    <definedName name="XRefCopy60" hidden="1">#REF!</definedName>
    <definedName name="XRefCopy60Row" localSheetId="14" hidden="1">#REF!</definedName>
    <definedName name="XRefCopy60Row" localSheetId="11" hidden="1">#REF!</definedName>
    <definedName name="XRefCopy60Row" localSheetId="13" hidden="1">#REF!</definedName>
    <definedName name="XRefCopy60Row" localSheetId="16" hidden="1">#REF!</definedName>
    <definedName name="XRefCopy60Row" localSheetId="19" hidden="1">#REF!</definedName>
    <definedName name="XRefCopy60Row" localSheetId="12" hidden="1">#REF!</definedName>
    <definedName name="XRefCopy60Row" localSheetId="17" hidden="1">#REF!</definedName>
    <definedName name="XRefCopy60Row" localSheetId="9" hidden="1">#REF!</definedName>
    <definedName name="XRefCopy60Row" localSheetId="10" hidden="1">#REF!</definedName>
    <definedName name="XRefCopy60Row" localSheetId="15" hidden="1">#REF!</definedName>
    <definedName name="XRefCopy60Row" hidden="1">#REF!</definedName>
    <definedName name="XRefCopy61" localSheetId="14" hidden="1">#REF!</definedName>
    <definedName name="XRefCopy61" localSheetId="11" hidden="1">#REF!</definedName>
    <definedName name="XRefCopy61" localSheetId="13" hidden="1">#REF!</definedName>
    <definedName name="XRefCopy61" localSheetId="16" hidden="1">#REF!</definedName>
    <definedName name="XRefCopy61" localSheetId="19" hidden="1">#REF!</definedName>
    <definedName name="XRefCopy61" localSheetId="12" hidden="1">#REF!</definedName>
    <definedName name="XRefCopy61" localSheetId="17" hidden="1">#REF!</definedName>
    <definedName name="XRefCopy61" localSheetId="9" hidden="1">#REF!</definedName>
    <definedName name="XRefCopy61" localSheetId="10" hidden="1">#REF!</definedName>
    <definedName name="XRefCopy61" localSheetId="15" hidden="1">#REF!</definedName>
    <definedName name="XRefCopy61" hidden="1">#REF!</definedName>
    <definedName name="XRefCopy61Row" localSheetId="14" hidden="1">#REF!</definedName>
    <definedName name="XRefCopy61Row" localSheetId="11" hidden="1">#REF!</definedName>
    <definedName name="XRefCopy61Row" localSheetId="13" hidden="1">#REF!</definedName>
    <definedName name="XRefCopy61Row" localSheetId="16" hidden="1">#REF!</definedName>
    <definedName name="XRefCopy61Row" localSheetId="19" hidden="1">#REF!</definedName>
    <definedName name="XRefCopy61Row" localSheetId="12" hidden="1">#REF!</definedName>
    <definedName name="XRefCopy61Row" localSheetId="17" hidden="1">#REF!</definedName>
    <definedName name="XRefCopy61Row" localSheetId="9" hidden="1">#REF!</definedName>
    <definedName name="XRefCopy61Row" localSheetId="10" hidden="1">#REF!</definedName>
    <definedName name="XRefCopy61Row" localSheetId="15" hidden="1">#REF!</definedName>
    <definedName name="XRefCopy61Row" hidden="1">#REF!</definedName>
    <definedName name="XRefCopy62" localSheetId="14" hidden="1">#REF!</definedName>
    <definedName name="XRefCopy62" localSheetId="11" hidden="1">#REF!</definedName>
    <definedName name="XRefCopy62" localSheetId="13" hidden="1">#REF!</definedName>
    <definedName name="XRefCopy62" localSheetId="16" hidden="1">#REF!</definedName>
    <definedName name="XRefCopy62" localSheetId="19" hidden="1">#REF!</definedName>
    <definedName name="XRefCopy62" localSheetId="12" hidden="1">#REF!</definedName>
    <definedName name="XRefCopy62" localSheetId="17" hidden="1">#REF!</definedName>
    <definedName name="XRefCopy62" localSheetId="9" hidden="1">#REF!</definedName>
    <definedName name="XRefCopy62" localSheetId="10" hidden="1">#REF!</definedName>
    <definedName name="XRefCopy62" localSheetId="15" hidden="1">#REF!</definedName>
    <definedName name="XRefCopy62" hidden="1">#REF!</definedName>
    <definedName name="XRefCopy62Row" localSheetId="14" hidden="1">#REF!</definedName>
    <definedName name="XRefCopy62Row" localSheetId="11" hidden="1">#REF!</definedName>
    <definedName name="XRefCopy62Row" localSheetId="13" hidden="1">#REF!</definedName>
    <definedName name="XRefCopy62Row" localSheetId="16" hidden="1">#REF!</definedName>
    <definedName name="XRefCopy62Row" localSheetId="19" hidden="1">#REF!</definedName>
    <definedName name="XRefCopy62Row" localSheetId="12" hidden="1">#REF!</definedName>
    <definedName name="XRefCopy62Row" localSheetId="17" hidden="1">#REF!</definedName>
    <definedName name="XRefCopy62Row" localSheetId="9" hidden="1">#REF!</definedName>
    <definedName name="XRefCopy62Row" localSheetId="10" hidden="1">#REF!</definedName>
    <definedName name="XRefCopy62Row" localSheetId="15" hidden="1">#REF!</definedName>
    <definedName name="XRefCopy62Row" hidden="1">#REF!</definedName>
    <definedName name="XRefCopy63" localSheetId="14" hidden="1">#REF!</definedName>
    <definedName name="XRefCopy63" localSheetId="11" hidden="1">#REF!</definedName>
    <definedName name="XRefCopy63" localSheetId="13" hidden="1">#REF!</definedName>
    <definedName name="XRefCopy63" localSheetId="16" hidden="1">#REF!</definedName>
    <definedName name="XRefCopy63" localSheetId="19" hidden="1">#REF!</definedName>
    <definedName name="XRefCopy63" localSheetId="12" hidden="1">#REF!</definedName>
    <definedName name="XRefCopy63" localSheetId="17" hidden="1">#REF!</definedName>
    <definedName name="XRefCopy63" localSheetId="9" hidden="1">#REF!</definedName>
    <definedName name="XRefCopy63" localSheetId="10" hidden="1">#REF!</definedName>
    <definedName name="XRefCopy63" localSheetId="15" hidden="1">#REF!</definedName>
    <definedName name="XRefCopy63" hidden="1">#REF!</definedName>
    <definedName name="XRefCopy63Row" localSheetId="14" hidden="1">#REF!</definedName>
    <definedName name="XRefCopy63Row" localSheetId="11" hidden="1">#REF!</definedName>
    <definedName name="XRefCopy63Row" localSheetId="13" hidden="1">#REF!</definedName>
    <definedName name="XRefCopy63Row" localSheetId="16" hidden="1">#REF!</definedName>
    <definedName name="XRefCopy63Row" localSheetId="19" hidden="1">#REF!</definedName>
    <definedName name="XRefCopy63Row" localSheetId="12" hidden="1">#REF!</definedName>
    <definedName name="XRefCopy63Row" localSheetId="17" hidden="1">#REF!</definedName>
    <definedName name="XRefCopy63Row" localSheetId="9" hidden="1">#REF!</definedName>
    <definedName name="XRefCopy63Row" localSheetId="10" hidden="1">#REF!</definedName>
    <definedName name="XRefCopy63Row" localSheetId="15" hidden="1">#REF!</definedName>
    <definedName name="XRefCopy63Row" hidden="1">#REF!</definedName>
    <definedName name="XRefCopy64" localSheetId="14" hidden="1">#REF!</definedName>
    <definedName name="XRefCopy64" localSheetId="11" hidden="1">#REF!</definedName>
    <definedName name="XRefCopy64" localSheetId="13" hidden="1">#REF!</definedName>
    <definedName name="XRefCopy64" localSheetId="16" hidden="1">#REF!</definedName>
    <definedName name="XRefCopy64" localSheetId="19" hidden="1">#REF!</definedName>
    <definedName name="XRefCopy64" localSheetId="12" hidden="1">#REF!</definedName>
    <definedName name="XRefCopy64" localSheetId="17" hidden="1">#REF!</definedName>
    <definedName name="XRefCopy64" localSheetId="9" hidden="1">#REF!</definedName>
    <definedName name="XRefCopy64" localSheetId="10" hidden="1">#REF!</definedName>
    <definedName name="XRefCopy64" localSheetId="15" hidden="1">#REF!</definedName>
    <definedName name="XRefCopy64" hidden="1">#REF!</definedName>
    <definedName name="XRefCopy64Row" localSheetId="14" hidden="1">#REF!</definedName>
    <definedName name="XRefCopy64Row" localSheetId="11" hidden="1">#REF!</definedName>
    <definedName name="XRefCopy64Row" localSheetId="13" hidden="1">#REF!</definedName>
    <definedName name="XRefCopy64Row" localSheetId="16" hidden="1">#REF!</definedName>
    <definedName name="XRefCopy64Row" localSheetId="19" hidden="1">#REF!</definedName>
    <definedName name="XRefCopy64Row" localSheetId="12" hidden="1">#REF!</definedName>
    <definedName name="XRefCopy64Row" localSheetId="17" hidden="1">#REF!</definedName>
    <definedName name="XRefCopy64Row" localSheetId="9" hidden="1">#REF!</definedName>
    <definedName name="XRefCopy64Row" localSheetId="10" hidden="1">#REF!</definedName>
    <definedName name="XRefCopy64Row" localSheetId="15" hidden="1">#REF!</definedName>
    <definedName name="XRefCopy64Row" hidden="1">#REF!</definedName>
    <definedName name="XRefCopy65" localSheetId="14" hidden="1">#REF!</definedName>
    <definedName name="XRefCopy65" localSheetId="11" hidden="1">#REF!</definedName>
    <definedName name="XRefCopy65" localSheetId="13" hidden="1">#REF!</definedName>
    <definedName name="XRefCopy65" localSheetId="16" hidden="1">#REF!</definedName>
    <definedName name="XRefCopy65" localSheetId="19" hidden="1">#REF!</definedName>
    <definedName name="XRefCopy65" localSheetId="12" hidden="1">#REF!</definedName>
    <definedName name="XRefCopy65" localSheetId="17" hidden="1">#REF!</definedName>
    <definedName name="XRefCopy65" localSheetId="9" hidden="1">#REF!</definedName>
    <definedName name="XRefCopy65" localSheetId="10" hidden="1">#REF!</definedName>
    <definedName name="XRefCopy65" localSheetId="15" hidden="1">#REF!</definedName>
    <definedName name="XRefCopy65" hidden="1">#REF!</definedName>
    <definedName name="XRefCopy65Row" localSheetId="14" hidden="1">#REF!</definedName>
    <definedName name="XRefCopy65Row" localSheetId="11" hidden="1">#REF!</definedName>
    <definedName name="XRefCopy65Row" localSheetId="13" hidden="1">#REF!</definedName>
    <definedName name="XRefCopy65Row" localSheetId="16" hidden="1">#REF!</definedName>
    <definedName name="XRefCopy65Row" localSheetId="19" hidden="1">#REF!</definedName>
    <definedName name="XRefCopy65Row" localSheetId="12" hidden="1">#REF!</definedName>
    <definedName name="XRefCopy65Row" localSheetId="17" hidden="1">#REF!</definedName>
    <definedName name="XRefCopy65Row" localSheetId="9" hidden="1">#REF!</definedName>
    <definedName name="XRefCopy65Row" localSheetId="10" hidden="1">#REF!</definedName>
    <definedName name="XRefCopy65Row" localSheetId="15" hidden="1">#REF!</definedName>
    <definedName name="XRefCopy65Row" hidden="1">#REF!</definedName>
    <definedName name="XRefCopy66" localSheetId="14" hidden="1">#REF!</definedName>
    <definedName name="XRefCopy66" localSheetId="11" hidden="1">#REF!</definedName>
    <definedName name="XRefCopy66" localSheetId="13" hidden="1">#REF!</definedName>
    <definedName name="XRefCopy66" localSheetId="16" hidden="1">#REF!</definedName>
    <definedName name="XRefCopy66" localSheetId="19" hidden="1">#REF!</definedName>
    <definedName name="XRefCopy66" localSheetId="12" hidden="1">#REF!</definedName>
    <definedName name="XRefCopy66" localSheetId="17" hidden="1">#REF!</definedName>
    <definedName name="XRefCopy66" localSheetId="9" hidden="1">#REF!</definedName>
    <definedName name="XRefCopy66" localSheetId="10" hidden="1">#REF!</definedName>
    <definedName name="XRefCopy66" localSheetId="15" hidden="1">#REF!</definedName>
    <definedName name="XRefCopy66" hidden="1">#REF!</definedName>
    <definedName name="XRefCopy66Row" localSheetId="14" hidden="1">#REF!</definedName>
    <definedName name="XRefCopy66Row" localSheetId="11" hidden="1">#REF!</definedName>
    <definedName name="XRefCopy66Row" localSheetId="13" hidden="1">#REF!</definedName>
    <definedName name="XRefCopy66Row" localSheetId="16" hidden="1">#REF!</definedName>
    <definedName name="XRefCopy66Row" localSheetId="19" hidden="1">#REF!</definedName>
    <definedName name="XRefCopy66Row" localSheetId="12" hidden="1">#REF!</definedName>
    <definedName name="XRefCopy66Row" localSheetId="17" hidden="1">#REF!</definedName>
    <definedName name="XRefCopy66Row" localSheetId="9" hidden="1">#REF!</definedName>
    <definedName name="XRefCopy66Row" localSheetId="10" hidden="1">#REF!</definedName>
    <definedName name="XRefCopy66Row" localSheetId="15" hidden="1">#REF!</definedName>
    <definedName name="XRefCopy66Row" hidden="1">#REF!</definedName>
    <definedName name="XRefCopy67" localSheetId="14" hidden="1">#REF!</definedName>
    <definedName name="XRefCopy67" localSheetId="11" hidden="1">#REF!</definedName>
    <definedName name="XRefCopy67" localSheetId="13" hidden="1">#REF!</definedName>
    <definedName name="XRefCopy67" localSheetId="16" hidden="1">#REF!</definedName>
    <definedName name="XRefCopy67" localSheetId="19" hidden="1">#REF!</definedName>
    <definedName name="XRefCopy67" localSheetId="12" hidden="1">#REF!</definedName>
    <definedName name="XRefCopy67" localSheetId="17" hidden="1">#REF!</definedName>
    <definedName name="XRefCopy67" localSheetId="9" hidden="1">#REF!</definedName>
    <definedName name="XRefCopy67" localSheetId="10" hidden="1">#REF!</definedName>
    <definedName name="XRefCopy67" localSheetId="15" hidden="1">#REF!</definedName>
    <definedName name="XRefCopy67" hidden="1">#REF!</definedName>
    <definedName name="XRefCopy67Row" localSheetId="14" hidden="1">#REF!</definedName>
    <definedName name="XRefCopy67Row" localSheetId="11" hidden="1">#REF!</definedName>
    <definedName name="XRefCopy67Row" localSheetId="13" hidden="1">#REF!</definedName>
    <definedName name="XRefCopy67Row" localSheetId="16" hidden="1">#REF!</definedName>
    <definedName name="XRefCopy67Row" localSheetId="19" hidden="1">#REF!</definedName>
    <definedName name="XRefCopy67Row" localSheetId="12" hidden="1">#REF!</definedName>
    <definedName name="XRefCopy67Row" localSheetId="17" hidden="1">#REF!</definedName>
    <definedName name="XRefCopy67Row" localSheetId="9" hidden="1">#REF!</definedName>
    <definedName name="XRefCopy67Row" localSheetId="10" hidden="1">#REF!</definedName>
    <definedName name="XRefCopy67Row" localSheetId="15" hidden="1">#REF!</definedName>
    <definedName name="XRefCopy67Row" hidden="1">#REF!</definedName>
    <definedName name="XRefCopy68" localSheetId="14" hidden="1">#REF!</definedName>
    <definedName name="XRefCopy68" localSheetId="11" hidden="1">#REF!</definedName>
    <definedName name="XRefCopy68" localSheetId="13" hidden="1">#REF!</definedName>
    <definedName name="XRefCopy68" localSheetId="16" hidden="1">#REF!</definedName>
    <definedName name="XRefCopy68" localSheetId="19" hidden="1">#REF!</definedName>
    <definedName name="XRefCopy68" localSheetId="12" hidden="1">#REF!</definedName>
    <definedName name="XRefCopy68" localSheetId="17" hidden="1">#REF!</definedName>
    <definedName name="XRefCopy68" localSheetId="9" hidden="1">#REF!</definedName>
    <definedName name="XRefCopy68" localSheetId="10" hidden="1">#REF!</definedName>
    <definedName name="XRefCopy68" localSheetId="15" hidden="1">#REF!</definedName>
    <definedName name="XRefCopy68" hidden="1">#REF!</definedName>
    <definedName name="XRefCopy68Row" localSheetId="14" hidden="1">#REF!</definedName>
    <definedName name="XRefCopy68Row" localSheetId="11" hidden="1">#REF!</definedName>
    <definedName name="XRefCopy68Row" localSheetId="13" hidden="1">#REF!</definedName>
    <definedName name="XRefCopy68Row" localSheetId="16" hidden="1">#REF!</definedName>
    <definedName name="XRefCopy68Row" localSheetId="19" hidden="1">#REF!</definedName>
    <definedName name="XRefCopy68Row" localSheetId="12" hidden="1">#REF!</definedName>
    <definedName name="XRefCopy68Row" localSheetId="17" hidden="1">#REF!</definedName>
    <definedName name="XRefCopy68Row" localSheetId="9" hidden="1">#REF!</definedName>
    <definedName name="XRefCopy68Row" localSheetId="10" hidden="1">#REF!</definedName>
    <definedName name="XRefCopy68Row" localSheetId="15" hidden="1">#REF!</definedName>
    <definedName name="XRefCopy68Row" hidden="1">#REF!</definedName>
    <definedName name="XRefCopy69Row" localSheetId="14" hidden="1">#REF!</definedName>
    <definedName name="XRefCopy69Row" localSheetId="11" hidden="1">#REF!</definedName>
    <definedName name="XRefCopy69Row" localSheetId="13" hidden="1">#REF!</definedName>
    <definedName name="XRefCopy69Row" localSheetId="16" hidden="1">#REF!</definedName>
    <definedName name="XRefCopy69Row" localSheetId="19" hidden="1">#REF!</definedName>
    <definedName name="XRefCopy69Row" localSheetId="12" hidden="1">#REF!</definedName>
    <definedName name="XRefCopy69Row" localSheetId="17" hidden="1">#REF!</definedName>
    <definedName name="XRefCopy69Row" localSheetId="9" hidden="1">#REF!</definedName>
    <definedName name="XRefCopy69Row" localSheetId="10" hidden="1">#REF!</definedName>
    <definedName name="XRefCopy69Row" localSheetId="15" hidden="1">#REF!</definedName>
    <definedName name="XRefCopy69Row" hidden="1">#REF!</definedName>
    <definedName name="XRefCopy6Row" localSheetId="14" hidden="1">#REF!</definedName>
    <definedName name="XRefCopy6Row" localSheetId="11" hidden="1">#REF!</definedName>
    <definedName name="XRefCopy6Row" localSheetId="13" hidden="1">#REF!</definedName>
    <definedName name="XRefCopy6Row" localSheetId="16" hidden="1">#REF!</definedName>
    <definedName name="XRefCopy6Row" localSheetId="19" hidden="1">#REF!</definedName>
    <definedName name="XRefCopy6Row" localSheetId="12" hidden="1">#REF!</definedName>
    <definedName name="XRefCopy6Row" localSheetId="17" hidden="1">#REF!</definedName>
    <definedName name="XRefCopy6Row" localSheetId="9" hidden="1">#REF!</definedName>
    <definedName name="XRefCopy6Row" localSheetId="10" hidden="1">#REF!</definedName>
    <definedName name="XRefCopy6Row" localSheetId="15" hidden="1">#REF!</definedName>
    <definedName name="XRefCopy6Row" hidden="1">#REF!</definedName>
    <definedName name="XRefCopy7" hidden="1">#REF!</definedName>
    <definedName name="XRefCopy70" localSheetId="14" hidden="1">#REF!</definedName>
    <definedName name="XRefCopy70" localSheetId="11" hidden="1">#REF!</definedName>
    <definedName name="XRefCopy70" localSheetId="13" hidden="1">#REF!</definedName>
    <definedName name="XRefCopy70" localSheetId="16" hidden="1">#REF!</definedName>
    <definedName name="XRefCopy70" localSheetId="19" hidden="1">#REF!</definedName>
    <definedName name="XRefCopy70" localSheetId="12" hidden="1">#REF!</definedName>
    <definedName name="XRefCopy70" localSheetId="17" hidden="1">#REF!</definedName>
    <definedName name="XRefCopy70" localSheetId="9" hidden="1">#REF!</definedName>
    <definedName name="XRefCopy70" localSheetId="10" hidden="1">#REF!</definedName>
    <definedName name="XRefCopy70" localSheetId="15" hidden="1">#REF!</definedName>
    <definedName name="XRefCopy70" hidden="1">#REF!</definedName>
    <definedName name="XRefCopy70Row" localSheetId="14" hidden="1">#REF!</definedName>
    <definedName name="XRefCopy70Row" localSheetId="11" hidden="1">#REF!</definedName>
    <definedName name="XRefCopy70Row" localSheetId="13" hidden="1">#REF!</definedName>
    <definedName name="XRefCopy70Row" localSheetId="16" hidden="1">#REF!</definedName>
    <definedName name="XRefCopy70Row" localSheetId="19" hidden="1">#REF!</definedName>
    <definedName name="XRefCopy70Row" localSheetId="12" hidden="1">#REF!</definedName>
    <definedName name="XRefCopy70Row" localSheetId="17" hidden="1">#REF!</definedName>
    <definedName name="XRefCopy70Row" localSheetId="9" hidden="1">#REF!</definedName>
    <definedName name="XRefCopy70Row" localSheetId="10" hidden="1">#REF!</definedName>
    <definedName name="XRefCopy70Row" localSheetId="15" hidden="1">#REF!</definedName>
    <definedName name="XRefCopy70Row" hidden="1">#REF!</definedName>
    <definedName name="XRefCopy71" localSheetId="14" hidden="1">#REF!</definedName>
    <definedName name="XRefCopy71" localSheetId="11" hidden="1">#REF!</definedName>
    <definedName name="XRefCopy71" localSheetId="13" hidden="1">#REF!</definedName>
    <definedName name="XRefCopy71" localSheetId="16" hidden="1">#REF!</definedName>
    <definedName name="XRefCopy71" localSheetId="19" hidden="1">#REF!</definedName>
    <definedName name="XRefCopy71" localSheetId="12" hidden="1">#REF!</definedName>
    <definedName name="XRefCopy71" localSheetId="17" hidden="1">#REF!</definedName>
    <definedName name="XRefCopy71" localSheetId="9" hidden="1">#REF!</definedName>
    <definedName name="XRefCopy71" localSheetId="10" hidden="1">#REF!</definedName>
    <definedName name="XRefCopy71" localSheetId="15" hidden="1">#REF!</definedName>
    <definedName name="XRefCopy71" hidden="1">#REF!</definedName>
    <definedName name="XRefCopy71Row" localSheetId="14" hidden="1">#REF!</definedName>
    <definedName name="XRefCopy71Row" localSheetId="11" hidden="1">#REF!</definedName>
    <definedName name="XRefCopy71Row" localSheetId="13" hidden="1">#REF!</definedName>
    <definedName name="XRefCopy71Row" localSheetId="16" hidden="1">#REF!</definedName>
    <definedName name="XRefCopy71Row" localSheetId="19" hidden="1">#REF!</definedName>
    <definedName name="XRefCopy71Row" localSheetId="12" hidden="1">#REF!</definedName>
    <definedName name="XRefCopy71Row" localSheetId="17" hidden="1">#REF!</definedName>
    <definedName name="XRefCopy71Row" localSheetId="9" hidden="1">#REF!</definedName>
    <definedName name="XRefCopy71Row" localSheetId="10" hidden="1">#REF!</definedName>
    <definedName name="XRefCopy71Row" localSheetId="15" hidden="1">#REF!</definedName>
    <definedName name="XRefCopy71Row" hidden="1">#REF!</definedName>
    <definedName name="XRefCopy72" localSheetId="14" hidden="1">#REF!</definedName>
    <definedName name="XRefCopy72" localSheetId="11" hidden="1">#REF!</definedName>
    <definedName name="XRefCopy72" localSheetId="13" hidden="1">#REF!</definedName>
    <definedName name="XRefCopy72" localSheetId="16" hidden="1">#REF!</definedName>
    <definedName name="XRefCopy72" localSheetId="19" hidden="1">#REF!</definedName>
    <definedName name="XRefCopy72" localSheetId="12" hidden="1">#REF!</definedName>
    <definedName name="XRefCopy72" localSheetId="17" hidden="1">#REF!</definedName>
    <definedName name="XRefCopy72" localSheetId="9" hidden="1">#REF!</definedName>
    <definedName name="XRefCopy72" localSheetId="10" hidden="1">#REF!</definedName>
    <definedName name="XRefCopy72" localSheetId="15" hidden="1">#REF!</definedName>
    <definedName name="XRefCopy72" hidden="1">#REF!</definedName>
    <definedName name="XRefCopy72Row" localSheetId="14" hidden="1">#REF!</definedName>
    <definedName name="XRefCopy72Row" localSheetId="11" hidden="1">#REF!</definedName>
    <definedName name="XRefCopy72Row" localSheetId="13" hidden="1">#REF!</definedName>
    <definedName name="XRefCopy72Row" localSheetId="16" hidden="1">#REF!</definedName>
    <definedName name="XRefCopy72Row" localSheetId="19" hidden="1">#REF!</definedName>
    <definedName name="XRefCopy72Row" localSheetId="12" hidden="1">#REF!</definedName>
    <definedName name="XRefCopy72Row" localSheetId="17" hidden="1">#REF!</definedName>
    <definedName name="XRefCopy72Row" localSheetId="9" hidden="1">#REF!</definedName>
    <definedName name="XRefCopy72Row" localSheetId="10" hidden="1">#REF!</definedName>
    <definedName name="XRefCopy72Row" localSheetId="15" hidden="1">#REF!</definedName>
    <definedName name="XRefCopy72Row" hidden="1">#REF!</definedName>
    <definedName name="XRefCopy73" localSheetId="14" hidden="1">#REF!</definedName>
    <definedName name="XRefCopy73" localSheetId="11" hidden="1">#REF!</definedName>
    <definedName name="XRefCopy73" localSheetId="13" hidden="1">#REF!</definedName>
    <definedName name="XRefCopy73" localSheetId="16" hidden="1">#REF!</definedName>
    <definedName name="XRefCopy73" localSheetId="19" hidden="1">#REF!</definedName>
    <definedName name="XRefCopy73" localSheetId="12" hidden="1">#REF!</definedName>
    <definedName name="XRefCopy73" localSheetId="17" hidden="1">#REF!</definedName>
    <definedName name="XRefCopy73" localSheetId="9" hidden="1">#REF!</definedName>
    <definedName name="XRefCopy73" localSheetId="10" hidden="1">#REF!</definedName>
    <definedName name="XRefCopy73" localSheetId="15" hidden="1">#REF!</definedName>
    <definedName name="XRefCopy73" hidden="1">#REF!</definedName>
    <definedName name="XRefCopy73Row" localSheetId="14" hidden="1">#REF!</definedName>
    <definedName name="XRefCopy73Row" localSheetId="11" hidden="1">#REF!</definedName>
    <definedName name="XRefCopy73Row" localSheetId="13" hidden="1">#REF!</definedName>
    <definedName name="XRefCopy73Row" localSheetId="16" hidden="1">#REF!</definedName>
    <definedName name="XRefCopy73Row" localSheetId="19" hidden="1">#REF!</definedName>
    <definedName name="XRefCopy73Row" localSheetId="12" hidden="1">#REF!</definedName>
    <definedName name="XRefCopy73Row" localSheetId="17" hidden="1">#REF!</definedName>
    <definedName name="XRefCopy73Row" localSheetId="9" hidden="1">#REF!</definedName>
    <definedName name="XRefCopy73Row" localSheetId="10" hidden="1">#REF!</definedName>
    <definedName name="XRefCopy73Row" localSheetId="15" hidden="1">#REF!</definedName>
    <definedName name="XRefCopy73Row" hidden="1">#REF!</definedName>
    <definedName name="XRefCopy74" localSheetId="14" hidden="1">#REF!</definedName>
    <definedName name="XRefCopy74" localSheetId="11" hidden="1">#REF!</definedName>
    <definedName name="XRefCopy74" localSheetId="13" hidden="1">#REF!</definedName>
    <definedName name="XRefCopy74" localSheetId="16" hidden="1">#REF!</definedName>
    <definedName name="XRefCopy74" localSheetId="19" hidden="1">#REF!</definedName>
    <definedName name="XRefCopy74" localSheetId="12" hidden="1">#REF!</definedName>
    <definedName name="XRefCopy74" localSheetId="17" hidden="1">#REF!</definedName>
    <definedName name="XRefCopy74" localSheetId="9" hidden="1">#REF!</definedName>
    <definedName name="XRefCopy74" localSheetId="10" hidden="1">#REF!</definedName>
    <definedName name="XRefCopy74" localSheetId="15" hidden="1">#REF!</definedName>
    <definedName name="XRefCopy74" hidden="1">#REF!</definedName>
    <definedName name="XRefCopy74Row" localSheetId="14" hidden="1">#REF!</definedName>
    <definedName name="XRefCopy74Row" localSheetId="11" hidden="1">#REF!</definedName>
    <definedName name="XRefCopy74Row" localSheetId="13" hidden="1">#REF!</definedName>
    <definedName name="XRefCopy74Row" localSheetId="16" hidden="1">#REF!</definedName>
    <definedName name="XRefCopy74Row" localSheetId="19" hidden="1">#REF!</definedName>
    <definedName name="XRefCopy74Row" localSheetId="12" hidden="1">#REF!</definedName>
    <definedName name="XRefCopy74Row" localSheetId="17" hidden="1">#REF!</definedName>
    <definedName name="XRefCopy74Row" localSheetId="9" hidden="1">#REF!</definedName>
    <definedName name="XRefCopy74Row" localSheetId="10" hidden="1">#REF!</definedName>
    <definedName name="XRefCopy74Row" localSheetId="15" hidden="1">#REF!</definedName>
    <definedName name="XRefCopy74Row" hidden="1">#REF!</definedName>
    <definedName name="XRefCopy75" localSheetId="14" hidden="1">#REF!</definedName>
    <definedName name="XRefCopy75" localSheetId="11" hidden="1">#REF!</definedName>
    <definedName name="XRefCopy75" localSheetId="13" hidden="1">#REF!</definedName>
    <definedName name="XRefCopy75" localSheetId="16" hidden="1">#REF!</definedName>
    <definedName name="XRefCopy75" localSheetId="19" hidden="1">#REF!</definedName>
    <definedName name="XRefCopy75" localSheetId="12" hidden="1">#REF!</definedName>
    <definedName name="XRefCopy75" localSheetId="17" hidden="1">#REF!</definedName>
    <definedName name="XRefCopy75" localSheetId="9" hidden="1">#REF!</definedName>
    <definedName name="XRefCopy75" localSheetId="10" hidden="1">#REF!</definedName>
    <definedName name="XRefCopy75" localSheetId="15" hidden="1">#REF!</definedName>
    <definedName name="XRefCopy75" hidden="1">#REF!</definedName>
    <definedName name="XRefCopy75Row" localSheetId="14" hidden="1">#REF!</definedName>
    <definedName name="XRefCopy75Row" localSheetId="11" hidden="1">#REF!</definedName>
    <definedName name="XRefCopy75Row" localSheetId="13" hidden="1">#REF!</definedName>
    <definedName name="XRefCopy75Row" localSheetId="16" hidden="1">#REF!</definedName>
    <definedName name="XRefCopy75Row" localSheetId="19" hidden="1">#REF!</definedName>
    <definedName name="XRefCopy75Row" localSheetId="12" hidden="1">#REF!</definedName>
    <definedName name="XRefCopy75Row" localSheetId="17" hidden="1">#REF!</definedName>
    <definedName name="XRefCopy75Row" localSheetId="9" hidden="1">#REF!</definedName>
    <definedName name="XRefCopy75Row" localSheetId="10" hidden="1">#REF!</definedName>
    <definedName name="XRefCopy75Row" localSheetId="15" hidden="1">#REF!</definedName>
    <definedName name="XRefCopy75Row" hidden="1">#REF!</definedName>
    <definedName name="XRefCopy76" localSheetId="14" hidden="1">#REF!</definedName>
    <definedName name="XRefCopy76" localSheetId="11" hidden="1">#REF!</definedName>
    <definedName name="XRefCopy76" localSheetId="13" hidden="1">#REF!</definedName>
    <definedName name="XRefCopy76" localSheetId="16" hidden="1">#REF!</definedName>
    <definedName name="XRefCopy76" localSheetId="19" hidden="1">#REF!</definedName>
    <definedName name="XRefCopy76" localSheetId="12" hidden="1">#REF!</definedName>
    <definedName name="XRefCopy76" localSheetId="17" hidden="1">#REF!</definedName>
    <definedName name="XRefCopy76" localSheetId="9" hidden="1">#REF!</definedName>
    <definedName name="XRefCopy76" localSheetId="10" hidden="1">#REF!</definedName>
    <definedName name="XRefCopy76" localSheetId="15" hidden="1">#REF!</definedName>
    <definedName name="XRefCopy76" hidden="1">#REF!</definedName>
    <definedName name="XRefCopy76Row" localSheetId="14" hidden="1">#REF!</definedName>
    <definedName name="XRefCopy76Row" localSheetId="11" hidden="1">#REF!</definedName>
    <definedName name="XRefCopy76Row" localSheetId="13" hidden="1">#REF!</definedName>
    <definedName name="XRefCopy76Row" localSheetId="16" hidden="1">#REF!</definedName>
    <definedName name="XRefCopy76Row" localSheetId="19" hidden="1">#REF!</definedName>
    <definedName name="XRefCopy76Row" localSheetId="12" hidden="1">#REF!</definedName>
    <definedName name="XRefCopy76Row" localSheetId="17" hidden="1">#REF!</definedName>
    <definedName name="XRefCopy76Row" localSheetId="9" hidden="1">#REF!</definedName>
    <definedName name="XRefCopy76Row" localSheetId="10" hidden="1">#REF!</definedName>
    <definedName name="XRefCopy76Row" localSheetId="15" hidden="1">#REF!</definedName>
    <definedName name="XRefCopy76Row" hidden="1">#REF!</definedName>
    <definedName name="XRefCopy77" localSheetId="14" hidden="1">#REF!</definedName>
    <definedName name="XRefCopy77" localSheetId="11" hidden="1">#REF!</definedName>
    <definedName name="XRefCopy77" localSheetId="13" hidden="1">#REF!</definedName>
    <definedName name="XRefCopy77" localSheetId="16" hidden="1">#REF!</definedName>
    <definedName name="XRefCopy77" localSheetId="19" hidden="1">#REF!</definedName>
    <definedName name="XRefCopy77" localSheetId="12" hidden="1">#REF!</definedName>
    <definedName name="XRefCopy77" localSheetId="17" hidden="1">#REF!</definedName>
    <definedName name="XRefCopy77" localSheetId="9" hidden="1">#REF!</definedName>
    <definedName name="XRefCopy77" localSheetId="10" hidden="1">#REF!</definedName>
    <definedName name="XRefCopy77" localSheetId="15" hidden="1">#REF!</definedName>
    <definedName name="XRefCopy77" hidden="1">#REF!</definedName>
    <definedName name="XRefCopy77Row" localSheetId="14" hidden="1">#REF!</definedName>
    <definedName name="XRefCopy77Row" localSheetId="11" hidden="1">#REF!</definedName>
    <definedName name="XRefCopy77Row" localSheetId="13" hidden="1">#REF!</definedName>
    <definedName name="XRefCopy77Row" localSheetId="16" hidden="1">#REF!</definedName>
    <definedName name="XRefCopy77Row" localSheetId="19" hidden="1">#REF!</definedName>
    <definedName name="XRefCopy77Row" localSheetId="12" hidden="1">#REF!</definedName>
    <definedName name="XRefCopy77Row" localSheetId="17" hidden="1">#REF!</definedName>
    <definedName name="XRefCopy77Row" localSheetId="9" hidden="1">#REF!</definedName>
    <definedName name="XRefCopy77Row" localSheetId="10" hidden="1">#REF!</definedName>
    <definedName name="XRefCopy77Row" localSheetId="15" hidden="1">#REF!</definedName>
    <definedName name="XRefCopy77Row" hidden="1">#REF!</definedName>
    <definedName name="XRefCopy78" localSheetId="14" hidden="1">#REF!</definedName>
    <definedName name="XRefCopy78" localSheetId="11" hidden="1">#REF!</definedName>
    <definedName name="XRefCopy78" localSheetId="13" hidden="1">#REF!</definedName>
    <definedName name="XRefCopy78" localSheetId="16" hidden="1">#REF!</definedName>
    <definedName name="XRefCopy78" localSheetId="19" hidden="1">#REF!</definedName>
    <definedName name="XRefCopy78" localSheetId="12" hidden="1">#REF!</definedName>
    <definedName name="XRefCopy78" localSheetId="17" hidden="1">#REF!</definedName>
    <definedName name="XRefCopy78" localSheetId="9" hidden="1">#REF!</definedName>
    <definedName name="XRefCopy78" localSheetId="10" hidden="1">#REF!</definedName>
    <definedName name="XRefCopy78" localSheetId="15" hidden="1">#REF!</definedName>
    <definedName name="XRefCopy78" hidden="1">#REF!</definedName>
    <definedName name="XRefCopy78Row" localSheetId="14" hidden="1">#REF!</definedName>
    <definedName name="XRefCopy78Row" localSheetId="11" hidden="1">#REF!</definedName>
    <definedName name="XRefCopy78Row" localSheetId="13" hidden="1">#REF!</definedName>
    <definedName name="XRefCopy78Row" localSheetId="16" hidden="1">#REF!</definedName>
    <definedName name="XRefCopy78Row" localSheetId="19" hidden="1">#REF!</definedName>
    <definedName name="XRefCopy78Row" localSheetId="12" hidden="1">#REF!</definedName>
    <definedName name="XRefCopy78Row" localSheetId="17" hidden="1">#REF!</definedName>
    <definedName name="XRefCopy78Row" localSheetId="9" hidden="1">#REF!</definedName>
    <definedName name="XRefCopy78Row" localSheetId="10" hidden="1">#REF!</definedName>
    <definedName name="XRefCopy78Row" localSheetId="15" hidden="1">#REF!</definedName>
    <definedName name="XRefCopy78Row" hidden="1">#REF!</definedName>
    <definedName name="XRefCopy79" localSheetId="14" hidden="1">#REF!</definedName>
    <definedName name="XRefCopy79" localSheetId="11" hidden="1">#REF!</definedName>
    <definedName name="XRefCopy79" localSheetId="13" hidden="1">#REF!</definedName>
    <definedName name="XRefCopy79" localSheetId="16" hidden="1">#REF!</definedName>
    <definedName name="XRefCopy79" localSheetId="19" hidden="1">#REF!</definedName>
    <definedName name="XRefCopy79" localSheetId="12" hidden="1">#REF!</definedName>
    <definedName name="XRefCopy79" localSheetId="17" hidden="1">#REF!</definedName>
    <definedName name="XRefCopy79" localSheetId="9" hidden="1">#REF!</definedName>
    <definedName name="XRefCopy79" localSheetId="10" hidden="1">#REF!</definedName>
    <definedName name="XRefCopy79" localSheetId="15" hidden="1">#REF!</definedName>
    <definedName name="XRefCopy79" hidden="1">#REF!</definedName>
    <definedName name="XRefCopy79Row" localSheetId="14" hidden="1">#REF!</definedName>
    <definedName name="XRefCopy79Row" localSheetId="11" hidden="1">#REF!</definedName>
    <definedName name="XRefCopy79Row" localSheetId="13" hidden="1">#REF!</definedName>
    <definedName name="XRefCopy79Row" localSheetId="16" hidden="1">#REF!</definedName>
    <definedName name="XRefCopy79Row" localSheetId="19" hidden="1">#REF!</definedName>
    <definedName name="XRefCopy79Row" localSheetId="12" hidden="1">#REF!</definedName>
    <definedName name="XRefCopy79Row" localSheetId="17" hidden="1">#REF!</definedName>
    <definedName name="XRefCopy79Row" localSheetId="9" hidden="1">#REF!</definedName>
    <definedName name="XRefCopy79Row" localSheetId="10" hidden="1">#REF!</definedName>
    <definedName name="XRefCopy79Row" localSheetId="15" hidden="1">#REF!</definedName>
    <definedName name="XRefCopy79Row" hidden="1">#REF!</definedName>
    <definedName name="XRefCopy7Row" localSheetId="14" hidden="1">#REF!</definedName>
    <definedName name="XRefCopy7Row" localSheetId="11" hidden="1">#REF!</definedName>
    <definedName name="XRefCopy7Row" localSheetId="13" hidden="1">#REF!</definedName>
    <definedName name="XRefCopy7Row" localSheetId="16" hidden="1">#REF!</definedName>
    <definedName name="XRefCopy7Row" localSheetId="19" hidden="1">#REF!</definedName>
    <definedName name="XRefCopy7Row" localSheetId="12" hidden="1">#REF!</definedName>
    <definedName name="XRefCopy7Row" localSheetId="17" hidden="1">#REF!</definedName>
    <definedName name="XRefCopy7Row" localSheetId="9" hidden="1">#REF!</definedName>
    <definedName name="XRefCopy7Row" localSheetId="10" hidden="1">#REF!</definedName>
    <definedName name="XRefCopy7Row" localSheetId="15" hidden="1">#REF!</definedName>
    <definedName name="XRefCopy7Row" hidden="1">#REF!</definedName>
    <definedName name="XRefCopy8" localSheetId="14" hidden="1">#REF!</definedName>
    <definedName name="XRefCopy8" localSheetId="11" hidden="1">#REF!</definedName>
    <definedName name="XRefCopy8" localSheetId="13" hidden="1">#REF!</definedName>
    <definedName name="XRefCopy8" localSheetId="16" hidden="1">#REF!</definedName>
    <definedName name="XRefCopy8" localSheetId="19" hidden="1">#REF!</definedName>
    <definedName name="XRefCopy8" localSheetId="12" hidden="1">#REF!</definedName>
    <definedName name="XRefCopy8" localSheetId="17" hidden="1">#REF!</definedName>
    <definedName name="XRefCopy8" localSheetId="9" hidden="1">#REF!</definedName>
    <definedName name="XRefCopy8" localSheetId="10" hidden="1">#REF!</definedName>
    <definedName name="XRefCopy8" localSheetId="15" hidden="1">#REF!</definedName>
    <definedName name="XRefCopy8" hidden="1">#REF!</definedName>
    <definedName name="XRefCopy80" localSheetId="14" hidden="1">#REF!</definedName>
    <definedName name="XRefCopy80" localSheetId="11" hidden="1">#REF!</definedName>
    <definedName name="XRefCopy80" localSheetId="13" hidden="1">#REF!</definedName>
    <definedName name="XRefCopy80" localSheetId="16" hidden="1">#REF!</definedName>
    <definedName name="XRefCopy80" localSheetId="19" hidden="1">#REF!</definedName>
    <definedName name="XRefCopy80" localSheetId="12" hidden="1">#REF!</definedName>
    <definedName name="XRefCopy80" localSheetId="17" hidden="1">#REF!</definedName>
    <definedName name="XRefCopy80" localSheetId="9" hidden="1">#REF!</definedName>
    <definedName name="XRefCopy80" localSheetId="10" hidden="1">#REF!</definedName>
    <definedName name="XRefCopy80" localSheetId="15" hidden="1">#REF!</definedName>
    <definedName name="XRefCopy80" hidden="1">#REF!</definedName>
    <definedName name="XRefCopy80Row" localSheetId="14" hidden="1">#REF!</definedName>
    <definedName name="XRefCopy80Row" localSheetId="11" hidden="1">#REF!</definedName>
    <definedName name="XRefCopy80Row" localSheetId="13" hidden="1">#REF!</definedName>
    <definedName name="XRefCopy80Row" localSheetId="16" hidden="1">#REF!</definedName>
    <definedName name="XRefCopy80Row" localSheetId="19" hidden="1">#REF!</definedName>
    <definedName name="XRefCopy80Row" localSheetId="12" hidden="1">#REF!</definedName>
    <definedName name="XRefCopy80Row" localSheetId="17" hidden="1">#REF!</definedName>
    <definedName name="XRefCopy80Row" localSheetId="9" hidden="1">#REF!</definedName>
    <definedName name="XRefCopy80Row" localSheetId="10" hidden="1">#REF!</definedName>
    <definedName name="XRefCopy80Row" localSheetId="15" hidden="1">#REF!</definedName>
    <definedName name="XRefCopy80Row" hidden="1">#REF!</definedName>
    <definedName name="XRefCopy81" localSheetId="14" hidden="1">#REF!</definedName>
    <definedName name="XRefCopy81" localSheetId="11" hidden="1">#REF!</definedName>
    <definedName name="XRefCopy81" localSheetId="13" hidden="1">#REF!</definedName>
    <definedName name="XRefCopy81" localSheetId="16" hidden="1">#REF!</definedName>
    <definedName name="XRefCopy81" localSheetId="19" hidden="1">#REF!</definedName>
    <definedName name="XRefCopy81" localSheetId="12" hidden="1">#REF!</definedName>
    <definedName name="XRefCopy81" localSheetId="17" hidden="1">#REF!</definedName>
    <definedName name="XRefCopy81" localSheetId="9" hidden="1">#REF!</definedName>
    <definedName name="XRefCopy81" localSheetId="10" hidden="1">#REF!</definedName>
    <definedName name="XRefCopy81" localSheetId="15" hidden="1">#REF!</definedName>
    <definedName name="XRefCopy81" hidden="1">#REF!</definedName>
    <definedName name="XRefCopy81Row" localSheetId="14" hidden="1">#REF!</definedName>
    <definedName name="XRefCopy81Row" localSheetId="11" hidden="1">#REF!</definedName>
    <definedName name="XRefCopy81Row" localSheetId="13" hidden="1">#REF!</definedName>
    <definedName name="XRefCopy81Row" localSheetId="16" hidden="1">#REF!</definedName>
    <definedName name="XRefCopy81Row" localSheetId="19" hidden="1">#REF!</definedName>
    <definedName name="XRefCopy81Row" localSheetId="12" hidden="1">#REF!</definedName>
    <definedName name="XRefCopy81Row" localSheetId="17" hidden="1">#REF!</definedName>
    <definedName name="XRefCopy81Row" localSheetId="9" hidden="1">#REF!</definedName>
    <definedName name="XRefCopy81Row" localSheetId="10" hidden="1">#REF!</definedName>
    <definedName name="XRefCopy81Row" localSheetId="15" hidden="1">#REF!</definedName>
    <definedName name="XRefCopy81Row" hidden="1">#REF!</definedName>
    <definedName name="XRefCopy82" localSheetId="14" hidden="1">#REF!</definedName>
    <definedName name="XRefCopy82" localSheetId="11" hidden="1">#REF!</definedName>
    <definedName name="XRefCopy82" localSheetId="13" hidden="1">#REF!</definedName>
    <definedName name="XRefCopy82" localSheetId="16" hidden="1">#REF!</definedName>
    <definedName name="XRefCopy82" localSheetId="19" hidden="1">#REF!</definedName>
    <definedName name="XRefCopy82" localSheetId="12" hidden="1">#REF!</definedName>
    <definedName name="XRefCopy82" localSheetId="17" hidden="1">#REF!</definedName>
    <definedName name="XRefCopy82" localSheetId="9" hidden="1">#REF!</definedName>
    <definedName name="XRefCopy82" localSheetId="10" hidden="1">#REF!</definedName>
    <definedName name="XRefCopy82" localSheetId="15" hidden="1">#REF!</definedName>
    <definedName name="XRefCopy82" hidden="1">#REF!</definedName>
    <definedName name="XRefCopy82Row" localSheetId="14" hidden="1">#REF!</definedName>
    <definedName name="XRefCopy82Row" localSheetId="11" hidden="1">#REF!</definedName>
    <definedName name="XRefCopy82Row" localSheetId="13" hidden="1">#REF!</definedName>
    <definedName name="XRefCopy82Row" localSheetId="16" hidden="1">#REF!</definedName>
    <definedName name="XRefCopy82Row" localSheetId="19" hidden="1">#REF!</definedName>
    <definedName name="XRefCopy82Row" localSheetId="12" hidden="1">#REF!</definedName>
    <definedName name="XRefCopy82Row" localSheetId="17" hidden="1">#REF!</definedName>
    <definedName name="XRefCopy82Row" localSheetId="9" hidden="1">#REF!</definedName>
    <definedName name="XRefCopy82Row" localSheetId="10" hidden="1">#REF!</definedName>
    <definedName name="XRefCopy82Row" localSheetId="15" hidden="1">#REF!</definedName>
    <definedName name="XRefCopy82Row" hidden="1">#REF!</definedName>
    <definedName name="XRefCopy83" localSheetId="14" hidden="1">#REF!</definedName>
    <definedName name="XRefCopy83" localSheetId="11" hidden="1">#REF!</definedName>
    <definedName name="XRefCopy83" localSheetId="13" hidden="1">#REF!</definedName>
    <definedName name="XRefCopy83" localSheetId="16" hidden="1">#REF!</definedName>
    <definedName name="XRefCopy83" localSheetId="19" hidden="1">#REF!</definedName>
    <definedName name="XRefCopy83" localSheetId="12" hidden="1">#REF!</definedName>
    <definedName name="XRefCopy83" localSheetId="17" hidden="1">#REF!</definedName>
    <definedName name="XRefCopy83" localSheetId="9" hidden="1">#REF!</definedName>
    <definedName name="XRefCopy83" localSheetId="10" hidden="1">#REF!</definedName>
    <definedName name="XRefCopy83" localSheetId="15" hidden="1">#REF!</definedName>
    <definedName name="XRefCopy83" hidden="1">#REF!</definedName>
    <definedName name="XRefCopy83Row" localSheetId="14" hidden="1">#REF!</definedName>
    <definedName name="XRefCopy83Row" localSheetId="11" hidden="1">#REF!</definedName>
    <definedName name="XRefCopy83Row" localSheetId="13" hidden="1">#REF!</definedName>
    <definedName name="XRefCopy83Row" localSheetId="16" hidden="1">#REF!</definedName>
    <definedName name="XRefCopy83Row" localSheetId="19" hidden="1">#REF!</definedName>
    <definedName name="XRefCopy83Row" localSheetId="12" hidden="1">#REF!</definedName>
    <definedName name="XRefCopy83Row" localSheetId="17" hidden="1">#REF!</definedName>
    <definedName name="XRefCopy83Row" localSheetId="9" hidden="1">#REF!</definedName>
    <definedName name="XRefCopy83Row" localSheetId="10" hidden="1">#REF!</definedName>
    <definedName name="XRefCopy83Row" localSheetId="15" hidden="1">#REF!</definedName>
    <definedName name="XRefCopy83Row" hidden="1">#REF!</definedName>
    <definedName name="XRefCopy84" localSheetId="14" hidden="1">#REF!</definedName>
    <definedName name="XRefCopy84" localSheetId="11" hidden="1">#REF!</definedName>
    <definedName name="XRefCopy84" localSheetId="13" hidden="1">#REF!</definedName>
    <definedName name="XRefCopy84" localSheetId="16" hidden="1">#REF!</definedName>
    <definedName name="XRefCopy84" localSheetId="19" hidden="1">#REF!</definedName>
    <definedName name="XRefCopy84" localSheetId="12" hidden="1">#REF!</definedName>
    <definedName name="XRefCopy84" localSheetId="17" hidden="1">#REF!</definedName>
    <definedName name="XRefCopy84" localSheetId="9" hidden="1">#REF!</definedName>
    <definedName name="XRefCopy84" localSheetId="10" hidden="1">#REF!</definedName>
    <definedName name="XRefCopy84" localSheetId="15" hidden="1">#REF!</definedName>
    <definedName name="XRefCopy84" hidden="1">#REF!</definedName>
    <definedName name="XRefCopy85" localSheetId="14" hidden="1">#REF!</definedName>
    <definedName name="XRefCopy85" localSheetId="11" hidden="1">#REF!</definedName>
    <definedName name="XRefCopy85" localSheetId="13" hidden="1">#REF!</definedName>
    <definedName name="XRefCopy85" localSheetId="16" hidden="1">#REF!</definedName>
    <definedName name="XRefCopy85" localSheetId="19" hidden="1">#REF!</definedName>
    <definedName name="XRefCopy85" localSheetId="12" hidden="1">#REF!</definedName>
    <definedName name="XRefCopy85" localSheetId="17" hidden="1">#REF!</definedName>
    <definedName name="XRefCopy85" localSheetId="9" hidden="1">#REF!</definedName>
    <definedName name="XRefCopy85" localSheetId="10" hidden="1">#REF!</definedName>
    <definedName name="XRefCopy85" localSheetId="15" hidden="1">#REF!</definedName>
    <definedName name="XRefCopy85" hidden="1">#REF!</definedName>
    <definedName name="XRefCopy85Row" localSheetId="14" hidden="1">#REF!</definedName>
    <definedName name="XRefCopy85Row" localSheetId="11" hidden="1">#REF!</definedName>
    <definedName name="XRefCopy85Row" localSheetId="13" hidden="1">#REF!</definedName>
    <definedName name="XRefCopy85Row" localSheetId="16" hidden="1">#REF!</definedName>
    <definedName name="XRefCopy85Row" localSheetId="19" hidden="1">#REF!</definedName>
    <definedName name="XRefCopy85Row" localSheetId="12" hidden="1">#REF!</definedName>
    <definedName name="XRefCopy85Row" localSheetId="17" hidden="1">#REF!</definedName>
    <definedName name="XRefCopy85Row" localSheetId="9" hidden="1">#REF!</definedName>
    <definedName name="XRefCopy85Row" localSheetId="10" hidden="1">#REF!</definedName>
    <definedName name="XRefCopy85Row" localSheetId="15" hidden="1">#REF!</definedName>
    <definedName name="XRefCopy85Row" hidden="1">#REF!</definedName>
    <definedName name="XRefCopy86" localSheetId="14" hidden="1">#REF!</definedName>
    <definedName name="XRefCopy86" localSheetId="11" hidden="1">#REF!</definedName>
    <definedName name="XRefCopy86" localSheetId="13" hidden="1">#REF!</definedName>
    <definedName name="XRefCopy86" localSheetId="16" hidden="1">#REF!</definedName>
    <definedName name="XRefCopy86" localSheetId="19" hidden="1">#REF!</definedName>
    <definedName name="XRefCopy86" localSheetId="12" hidden="1">#REF!</definedName>
    <definedName name="XRefCopy86" localSheetId="17" hidden="1">#REF!</definedName>
    <definedName name="XRefCopy86" localSheetId="9" hidden="1">#REF!</definedName>
    <definedName name="XRefCopy86" localSheetId="10" hidden="1">#REF!</definedName>
    <definedName name="XRefCopy86" localSheetId="15" hidden="1">#REF!</definedName>
    <definedName name="XRefCopy86" hidden="1">#REF!</definedName>
    <definedName name="XRefCopy86Row" localSheetId="14" hidden="1">#REF!</definedName>
    <definedName name="XRefCopy86Row" localSheetId="11" hidden="1">#REF!</definedName>
    <definedName name="XRefCopy86Row" localSheetId="13" hidden="1">#REF!</definedName>
    <definedName name="XRefCopy86Row" localSheetId="16" hidden="1">#REF!</definedName>
    <definedName name="XRefCopy86Row" localSheetId="19" hidden="1">#REF!</definedName>
    <definedName name="XRefCopy86Row" localSheetId="12" hidden="1">#REF!</definedName>
    <definedName name="XRefCopy86Row" localSheetId="17" hidden="1">#REF!</definedName>
    <definedName name="XRefCopy86Row" localSheetId="9" hidden="1">#REF!</definedName>
    <definedName name="XRefCopy86Row" localSheetId="10" hidden="1">#REF!</definedName>
    <definedName name="XRefCopy86Row" localSheetId="15" hidden="1">#REF!</definedName>
    <definedName name="XRefCopy86Row" hidden="1">#REF!</definedName>
    <definedName name="XRefCopy87" localSheetId="14" hidden="1">#REF!</definedName>
    <definedName name="XRefCopy87" localSheetId="11" hidden="1">#REF!</definedName>
    <definedName name="XRefCopy87" localSheetId="13" hidden="1">#REF!</definedName>
    <definedName name="XRefCopy87" localSheetId="16" hidden="1">#REF!</definedName>
    <definedName name="XRefCopy87" localSheetId="19" hidden="1">#REF!</definedName>
    <definedName name="XRefCopy87" localSheetId="12" hidden="1">#REF!</definedName>
    <definedName name="XRefCopy87" localSheetId="17" hidden="1">#REF!</definedName>
    <definedName name="XRefCopy87" localSheetId="9" hidden="1">#REF!</definedName>
    <definedName name="XRefCopy87" localSheetId="10" hidden="1">#REF!</definedName>
    <definedName name="XRefCopy87" localSheetId="15" hidden="1">#REF!</definedName>
    <definedName name="XRefCopy87" hidden="1">#REF!</definedName>
    <definedName name="XRefCopy87Row" localSheetId="14" hidden="1">#REF!</definedName>
    <definedName name="XRefCopy87Row" localSheetId="11" hidden="1">#REF!</definedName>
    <definedName name="XRefCopy87Row" localSheetId="13" hidden="1">#REF!</definedName>
    <definedName name="XRefCopy87Row" localSheetId="16" hidden="1">#REF!</definedName>
    <definedName name="XRefCopy87Row" localSheetId="19" hidden="1">#REF!</definedName>
    <definedName name="XRefCopy87Row" localSheetId="12" hidden="1">#REF!</definedName>
    <definedName name="XRefCopy87Row" localSheetId="17" hidden="1">#REF!</definedName>
    <definedName name="XRefCopy87Row" localSheetId="9" hidden="1">#REF!</definedName>
    <definedName name="XRefCopy87Row" localSheetId="10" hidden="1">#REF!</definedName>
    <definedName name="XRefCopy87Row" localSheetId="15" hidden="1">#REF!</definedName>
    <definedName name="XRefCopy87Row" hidden="1">#REF!</definedName>
    <definedName name="XRefCopy8Row" localSheetId="14" hidden="1">#REF!</definedName>
    <definedName name="XRefCopy8Row" localSheetId="11" hidden="1">#REF!</definedName>
    <definedName name="XRefCopy8Row" localSheetId="13" hidden="1">#REF!</definedName>
    <definedName name="XRefCopy8Row" localSheetId="16" hidden="1">#REF!</definedName>
    <definedName name="XRefCopy8Row" localSheetId="19" hidden="1">#REF!</definedName>
    <definedName name="XRefCopy8Row" localSheetId="12" hidden="1">#REF!</definedName>
    <definedName name="XRefCopy8Row" localSheetId="17" hidden="1">#REF!</definedName>
    <definedName name="XRefCopy8Row" localSheetId="9" hidden="1">#REF!</definedName>
    <definedName name="XRefCopy8Row" localSheetId="10" hidden="1">#REF!</definedName>
    <definedName name="XRefCopy8Row" localSheetId="15" hidden="1">#REF!</definedName>
    <definedName name="XRefCopy8Row" hidden="1">#REF!</definedName>
    <definedName name="XRefCopy9" localSheetId="14" hidden="1">#REF!</definedName>
    <definedName name="XRefCopy9" localSheetId="11" hidden="1">#REF!</definedName>
    <definedName name="XRefCopy9" localSheetId="13" hidden="1">#REF!</definedName>
    <definedName name="XRefCopy9" localSheetId="16" hidden="1">#REF!</definedName>
    <definedName name="XRefCopy9" localSheetId="19" hidden="1">#REF!</definedName>
    <definedName name="XRefCopy9" localSheetId="12" hidden="1">#REF!</definedName>
    <definedName name="XRefCopy9" localSheetId="17" hidden="1">#REF!</definedName>
    <definedName name="XRefCopy9" localSheetId="9" hidden="1">#REF!</definedName>
    <definedName name="XRefCopy9" localSheetId="10" hidden="1">#REF!</definedName>
    <definedName name="XRefCopy9" localSheetId="15" hidden="1">#REF!</definedName>
    <definedName name="XRefCopy9" hidden="1">#REF!</definedName>
    <definedName name="XRefCopy95" localSheetId="14" hidden="1">#REF!</definedName>
    <definedName name="XRefCopy95" localSheetId="11" hidden="1">#REF!</definedName>
    <definedName name="XRefCopy95" localSheetId="13" hidden="1">#REF!</definedName>
    <definedName name="XRefCopy95" localSheetId="16" hidden="1">#REF!</definedName>
    <definedName name="XRefCopy95" localSheetId="19" hidden="1">#REF!</definedName>
    <definedName name="XRefCopy95" localSheetId="12" hidden="1">#REF!</definedName>
    <definedName name="XRefCopy95" localSheetId="17" hidden="1">#REF!</definedName>
    <definedName name="XRefCopy95" localSheetId="9" hidden="1">#REF!</definedName>
    <definedName name="XRefCopy95" localSheetId="10" hidden="1">#REF!</definedName>
    <definedName name="XRefCopy95" localSheetId="15" hidden="1">#REF!</definedName>
    <definedName name="XRefCopy95" hidden="1">#REF!</definedName>
    <definedName name="XRefCopy96" localSheetId="14" hidden="1">#REF!</definedName>
    <definedName name="XRefCopy96" localSheetId="11" hidden="1">#REF!</definedName>
    <definedName name="XRefCopy96" localSheetId="13" hidden="1">#REF!</definedName>
    <definedName name="XRefCopy96" localSheetId="16" hidden="1">#REF!</definedName>
    <definedName name="XRefCopy96" localSheetId="19" hidden="1">#REF!</definedName>
    <definedName name="XRefCopy96" localSheetId="12" hidden="1">#REF!</definedName>
    <definedName name="XRefCopy96" localSheetId="17" hidden="1">#REF!</definedName>
    <definedName name="XRefCopy96" localSheetId="9" hidden="1">#REF!</definedName>
    <definedName name="XRefCopy96" localSheetId="10" hidden="1">#REF!</definedName>
    <definedName name="XRefCopy96" localSheetId="15" hidden="1">#REF!</definedName>
    <definedName name="XRefCopy96" hidden="1">#REF!</definedName>
    <definedName name="XRefCopy97" localSheetId="14" hidden="1">#REF!</definedName>
    <definedName name="XRefCopy97" localSheetId="11" hidden="1">#REF!</definedName>
    <definedName name="XRefCopy97" localSheetId="13" hidden="1">#REF!</definedName>
    <definedName name="XRefCopy97" localSheetId="16" hidden="1">#REF!</definedName>
    <definedName name="XRefCopy97" localSheetId="19" hidden="1">#REF!</definedName>
    <definedName name="XRefCopy97" localSheetId="12" hidden="1">#REF!</definedName>
    <definedName name="XRefCopy97" localSheetId="17" hidden="1">#REF!</definedName>
    <definedName name="XRefCopy97" localSheetId="9" hidden="1">#REF!</definedName>
    <definedName name="XRefCopy97" localSheetId="10" hidden="1">#REF!</definedName>
    <definedName name="XRefCopy97" localSheetId="15" hidden="1">#REF!</definedName>
    <definedName name="XRefCopy97" hidden="1">#REF!</definedName>
    <definedName name="XRefCopy9Row" localSheetId="14" hidden="1">#REF!</definedName>
    <definedName name="XRefCopy9Row" localSheetId="11" hidden="1">#REF!</definedName>
    <definedName name="XRefCopy9Row" localSheetId="13" hidden="1">#REF!</definedName>
    <definedName name="XRefCopy9Row" localSheetId="16" hidden="1">#REF!</definedName>
    <definedName name="XRefCopy9Row" localSheetId="19" hidden="1">#REF!</definedName>
    <definedName name="XRefCopy9Row" localSheetId="12" hidden="1">#REF!</definedName>
    <definedName name="XRefCopy9Row" localSheetId="17" hidden="1">#REF!</definedName>
    <definedName name="XRefCopy9Row" localSheetId="9" hidden="1">#REF!</definedName>
    <definedName name="XRefCopy9Row" localSheetId="10" hidden="1">#REF!</definedName>
    <definedName name="XRefCopy9Row" localSheetId="15" hidden="1">#REF!</definedName>
    <definedName name="XRefCopy9Row" hidden="1">#REF!</definedName>
    <definedName name="XRefCopyRangeCount" hidden="1">35</definedName>
    <definedName name="XRefPaste1" localSheetId="14" hidden="1">#REF!</definedName>
    <definedName name="XRefPaste1" localSheetId="11" hidden="1">#REF!</definedName>
    <definedName name="XRefPaste1" localSheetId="13" hidden="1">#REF!</definedName>
    <definedName name="XRefPaste1" localSheetId="16" hidden="1">#REF!</definedName>
    <definedName name="XRefPaste1" localSheetId="19" hidden="1">#REF!</definedName>
    <definedName name="XRefPaste1" localSheetId="12" hidden="1">#REF!</definedName>
    <definedName name="XRefPaste1" localSheetId="17" hidden="1">#REF!</definedName>
    <definedName name="XRefPaste1" localSheetId="9" hidden="1">#REF!</definedName>
    <definedName name="XRefPaste1" localSheetId="10" hidden="1">#REF!</definedName>
    <definedName name="XRefPaste1" localSheetId="15" hidden="1">#REF!</definedName>
    <definedName name="XRefPaste1" hidden="1">#REF!</definedName>
    <definedName name="XRefPaste10" localSheetId="14" hidden="1">#REF!</definedName>
    <definedName name="XRefPaste10" localSheetId="11" hidden="1">#REF!</definedName>
    <definedName name="XRefPaste10" localSheetId="13" hidden="1">#REF!</definedName>
    <definedName name="XRefPaste10" localSheetId="16" hidden="1">#REF!</definedName>
    <definedName name="XRefPaste10" localSheetId="19" hidden="1">#REF!</definedName>
    <definedName name="XRefPaste10" localSheetId="12" hidden="1">#REF!</definedName>
    <definedName name="XRefPaste10" localSheetId="17" hidden="1">#REF!</definedName>
    <definedName name="XRefPaste10" localSheetId="9" hidden="1">#REF!</definedName>
    <definedName name="XRefPaste10" localSheetId="10" hidden="1">#REF!</definedName>
    <definedName name="XRefPaste10" localSheetId="15" hidden="1">#REF!</definedName>
    <definedName name="XRefPaste10" hidden="1">#REF!</definedName>
    <definedName name="XRefPaste100Row" localSheetId="14" hidden="1">#REF!</definedName>
    <definedName name="XRefPaste100Row" localSheetId="11" hidden="1">#REF!</definedName>
    <definedName name="XRefPaste100Row" localSheetId="13" hidden="1">#REF!</definedName>
    <definedName name="XRefPaste100Row" localSheetId="16" hidden="1">#REF!</definedName>
    <definedName name="XRefPaste100Row" localSheetId="19" hidden="1">#REF!</definedName>
    <definedName name="XRefPaste100Row" localSheetId="12" hidden="1">#REF!</definedName>
    <definedName name="XRefPaste100Row" localSheetId="17" hidden="1">#REF!</definedName>
    <definedName name="XRefPaste100Row" localSheetId="9" hidden="1">#REF!</definedName>
    <definedName name="XRefPaste100Row" localSheetId="10" hidden="1">#REF!</definedName>
    <definedName name="XRefPaste100Row" localSheetId="15" hidden="1">#REF!</definedName>
    <definedName name="XRefPaste100Row" hidden="1">#REF!</definedName>
    <definedName name="XRefPaste101" localSheetId="14" hidden="1">#REF!</definedName>
    <definedName name="XRefPaste101" localSheetId="11" hidden="1">#REF!</definedName>
    <definedName name="XRefPaste101" localSheetId="13" hidden="1">#REF!</definedName>
    <definedName name="XRefPaste101" localSheetId="16" hidden="1">#REF!</definedName>
    <definedName name="XRefPaste101" localSheetId="19" hidden="1">#REF!</definedName>
    <definedName name="XRefPaste101" localSheetId="12" hidden="1">#REF!</definedName>
    <definedName name="XRefPaste101" localSheetId="17" hidden="1">#REF!</definedName>
    <definedName name="XRefPaste101" localSheetId="9" hidden="1">#REF!</definedName>
    <definedName name="XRefPaste101" localSheetId="10" hidden="1">#REF!</definedName>
    <definedName name="XRefPaste101" localSheetId="15" hidden="1">#REF!</definedName>
    <definedName name="XRefPaste101" hidden="1">#REF!</definedName>
    <definedName name="XRefPaste101Row" localSheetId="14" hidden="1">#REF!</definedName>
    <definedName name="XRefPaste101Row" localSheetId="11" hidden="1">#REF!</definedName>
    <definedName name="XRefPaste101Row" localSheetId="13" hidden="1">#REF!</definedName>
    <definedName name="XRefPaste101Row" localSheetId="16" hidden="1">#REF!</definedName>
    <definedName name="XRefPaste101Row" localSheetId="19" hidden="1">#REF!</definedName>
    <definedName name="XRefPaste101Row" localSheetId="12" hidden="1">#REF!</definedName>
    <definedName name="XRefPaste101Row" localSheetId="17" hidden="1">#REF!</definedName>
    <definedName name="XRefPaste101Row" localSheetId="9" hidden="1">#REF!</definedName>
    <definedName name="XRefPaste101Row" localSheetId="10" hidden="1">#REF!</definedName>
    <definedName name="XRefPaste101Row" localSheetId="15" hidden="1">#REF!</definedName>
    <definedName name="XRefPaste101Row" hidden="1">#REF!</definedName>
    <definedName name="XRefPaste102" localSheetId="14" hidden="1">#REF!</definedName>
    <definedName name="XRefPaste102" localSheetId="11" hidden="1">#REF!</definedName>
    <definedName name="XRefPaste102" localSheetId="13" hidden="1">#REF!</definedName>
    <definedName name="XRefPaste102" localSheetId="16" hidden="1">#REF!</definedName>
    <definedName name="XRefPaste102" localSheetId="19" hidden="1">#REF!</definedName>
    <definedName name="XRefPaste102" localSheetId="12" hidden="1">#REF!</definedName>
    <definedName name="XRefPaste102" localSheetId="17" hidden="1">#REF!</definedName>
    <definedName name="XRefPaste102" localSheetId="9" hidden="1">#REF!</definedName>
    <definedName name="XRefPaste102" localSheetId="10" hidden="1">#REF!</definedName>
    <definedName name="XRefPaste102" localSheetId="15" hidden="1">#REF!</definedName>
    <definedName name="XRefPaste102" hidden="1">#REF!</definedName>
    <definedName name="XRefPaste102Row" localSheetId="14" hidden="1">#REF!</definedName>
    <definedName name="XRefPaste102Row" localSheetId="11" hidden="1">#REF!</definedName>
    <definedName name="XRefPaste102Row" localSheetId="13" hidden="1">#REF!</definedName>
    <definedName name="XRefPaste102Row" localSheetId="16" hidden="1">#REF!</definedName>
    <definedName name="XRefPaste102Row" localSheetId="19" hidden="1">#REF!</definedName>
    <definedName name="XRefPaste102Row" localSheetId="12" hidden="1">#REF!</definedName>
    <definedName name="XRefPaste102Row" localSheetId="17" hidden="1">#REF!</definedName>
    <definedName name="XRefPaste102Row" localSheetId="9" hidden="1">#REF!</definedName>
    <definedName name="XRefPaste102Row" localSheetId="10" hidden="1">#REF!</definedName>
    <definedName name="XRefPaste102Row" localSheetId="15" hidden="1">#REF!</definedName>
    <definedName name="XRefPaste102Row" hidden="1">#REF!</definedName>
    <definedName name="XRefPaste103" localSheetId="14" hidden="1">#REF!</definedName>
    <definedName name="XRefPaste103" localSheetId="11" hidden="1">#REF!</definedName>
    <definedName name="XRefPaste103" localSheetId="13" hidden="1">#REF!</definedName>
    <definedName name="XRefPaste103" localSheetId="16" hidden="1">#REF!</definedName>
    <definedName name="XRefPaste103" localSheetId="19" hidden="1">#REF!</definedName>
    <definedName name="XRefPaste103" localSheetId="12" hidden="1">#REF!</definedName>
    <definedName name="XRefPaste103" localSheetId="17" hidden="1">#REF!</definedName>
    <definedName name="XRefPaste103" localSheetId="9" hidden="1">#REF!</definedName>
    <definedName name="XRefPaste103" localSheetId="10" hidden="1">#REF!</definedName>
    <definedName name="XRefPaste103" localSheetId="15" hidden="1">#REF!</definedName>
    <definedName name="XRefPaste103" hidden="1">#REF!</definedName>
    <definedName name="XRefPaste103Row" localSheetId="14" hidden="1">#REF!</definedName>
    <definedName name="XRefPaste103Row" localSheetId="11" hidden="1">#REF!</definedName>
    <definedName name="XRefPaste103Row" localSheetId="13" hidden="1">#REF!</definedName>
    <definedName name="XRefPaste103Row" localSheetId="16" hidden="1">#REF!</definedName>
    <definedName name="XRefPaste103Row" localSheetId="19" hidden="1">#REF!</definedName>
    <definedName name="XRefPaste103Row" localSheetId="12" hidden="1">#REF!</definedName>
    <definedName name="XRefPaste103Row" localSheetId="17" hidden="1">#REF!</definedName>
    <definedName name="XRefPaste103Row" localSheetId="9" hidden="1">#REF!</definedName>
    <definedName name="XRefPaste103Row" localSheetId="10" hidden="1">#REF!</definedName>
    <definedName name="XRefPaste103Row" localSheetId="15" hidden="1">#REF!</definedName>
    <definedName name="XRefPaste103Row" hidden="1">#REF!</definedName>
    <definedName name="XRefPaste104Row" localSheetId="14" hidden="1">#REF!</definedName>
    <definedName name="XRefPaste104Row" localSheetId="11" hidden="1">#REF!</definedName>
    <definedName name="XRefPaste104Row" localSheetId="13" hidden="1">#REF!</definedName>
    <definedName name="XRefPaste104Row" localSheetId="16" hidden="1">#REF!</definedName>
    <definedName name="XRefPaste104Row" localSheetId="19" hidden="1">#REF!</definedName>
    <definedName name="XRefPaste104Row" localSheetId="12" hidden="1">#REF!</definedName>
    <definedName name="XRefPaste104Row" localSheetId="17" hidden="1">#REF!</definedName>
    <definedName name="XRefPaste104Row" localSheetId="9" hidden="1">#REF!</definedName>
    <definedName name="XRefPaste104Row" localSheetId="10" hidden="1">#REF!</definedName>
    <definedName name="XRefPaste104Row" localSheetId="15" hidden="1">#REF!</definedName>
    <definedName name="XRefPaste104Row" hidden="1">#REF!</definedName>
    <definedName name="XRefPaste105Row" localSheetId="14" hidden="1">#REF!</definedName>
    <definedName name="XRefPaste105Row" localSheetId="11" hidden="1">#REF!</definedName>
    <definedName name="XRefPaste105Row" localSheetId="13" hidden="1">#REF!</definedName>
    <definedName name="XRefPaste105Row" localSheetId="16" hidden="1">#REF!</definedName>
    <definedName name="XRefPaste105Row" localSheetId="19" hidden="1">#REF!</definedName>
    <definedName name="XRefPaste105Row" localSheetId="12" hidden="1">#REF!</definedName>
    <definedName name="XRefPaste105Row" localSheetId="17" hidden="1">#REF!</definedName>
    <definedName name="XRefPaste105Row" localSheetId="9" hidden="1">#REF!</definedName>
    <definedName name="XRefPaste105Row" localSheetId="10" hidden="1">#REF!</definedName>
    <definedName name="XRefPaste105Row" localSheetId="15" hidden="1">#REF!</definedName>
    <definedName name="XRefPaste105Row" hidden="1">#REF!</definedName>
    <definedName name="XRefPaste106" localSheetId="14" hidden="1">#REF!</definedName>
    <definedName name="XRefPaste106" localSheetId="11" hidden="1">#REF!</definedName>
    <definedName name="XRefPaste106" localSheetId="13" hidden="1">#REF!</definedName>
    <definedName name="XRefPaste106" localSheetId="16" hidden="1">#REF!</definedName>
    <definedName name="XRefPaste106" localSheetId="19" hidden="1">#REF!</definedName>
    <definedName name="XRefPaste106" localSheetId="12" hidden="1">#REF!</definedName>
    <definedName name="XRefPaste106" localSheetId="17" hidden="1">#REF!</definedName>
    <definedName name="XRefPaste106" localSheetId="9" hidden="1">#REF!</definedName>
    <definedName name="XRefPaste106" localSheetId="10" hidden="1">#REF!</definedName>
    <definedName name="XRefPaste106" localSheetId="15" hidden="1">#REF!</definedName>
    <definedName name="XRefPaste106" hidden="1">#REF!</definedName>
    <definedName name="XRefPaste106Row" localSheetId="14" hidden="1">#REF!</definedName>
    <definedName name="XRefPaste106Row" localSheetId="11" hidden="1">#REF!</definedName>
    <definedName name="XRefPaste106Row" localSheetId="13" hidden="1">#REF!</definedName>
    <definedName name="XRefPaste106Row" localSheetId="16" hidden="1">#REF!</definedName>
    <definedName name="XRefPaste106Row" localSheetId="19" hidden="1">#REF!</definedName>
    <definedName name="XRefPaste106Row" localSheetId="12" hidden="1">#REF!</definedName>
    <definedName name="XRefPaste106Row" localSheetId="17" hidden="1">#REF!</definedName>
    <definedName name="XRefPaste106Row" localSheetId="9" hidden="1">#REF!</definedName>
    <definedName name="XRefPaste106Row" localSheetId="10" hidden="1">#REF!</definedName>
    <definedName name="XRefPaste106Row" localSheetId="15" hidden="1">#REF!</definedName>
    <definedName name="XRefPaste106Row" hidden="1">#REF!</definedName>
    <definedName name="XRefPaste107Row" localSheetId="14" hidden="1">#REF!</definedName>
    <definedName name="XRefPaste107Row" localSheetId="11" hidden="1">#REF!</definedName>
    <definedName name="XRefPaste107Row" localSheetId="13" hidden="1">#REF!</definedName>
    <definedName name="XRefPaste107Row" localSheetId="16" hidden="1">#REF!</definedName>
    <definedName name="XRefPaste107Row" localSheetId="19" hidden="1">#REF!</definedName>
    <definedName name="XRefPaste107Row" localSheetId="12" hidden="1">#REF!</definedName>
    <definedName name="XRefPaste107Row" localSheetId="17" hidden="1">#REF!</definedName>
    <definedName name="XRefPaste107Row" localSheetId="9" hidden="1">#REF!</definedName>
    <definedName name="XRefPaste107Row" localSheetId="10" hidden="1">#REF!</definedName>
    <definedName name="XRefPaste107Row" localSheetId="15" hidden="1">#REF!</definedName>
    <definedName name="XRefPaste107Row" hidden="1">#REF!</definedName>
    <definedName name="XRefPaste108Row" localSheetId="14" hidden="1">#REF!</definedName>
    <definedName name="XRefPaste108Row" localSheetId="11" hidden="1">#REF!</definedName>
    <definedName name="XRefPaste108Row" localSheetId="13" hidden="1">#REF!</definedName>
    <definedName name="XRefPaste108Row" localSheetId="16" hidden="1">#REF!</definedName>
    <definedName name="XRefPaste108Row" localSheetId="19" hidden="1">#REF!</definedName>
    <definedName name="XRefPaste108Row" localSheetId="12" hidden="1">#REF!</definedName>
    <definedName name="XRefPaste108Row" localSheetId="17" hidden="1">#REF!</definedName>
    <definedName name="XRefPaste108Row" localSheetId="9" hidden="1">#REF!</definedName>
    <definedName name="XRefPaste108Row" localSheetId="10" hidden="1">#REF!</definedName>
    <definedName name="XRefPaste108Row" localSheetId="15" hidden="1">#REF!</definedName>
    <definedName name="XRefPaste108Row" hidden="1">#REF!</definedName>
    <definedName name="XRefPaste10Row" localSheetId="14" hidden="1">#REF!</definedName>
    <definedName name="XRefPaste10Row" localSheetId="11" hidden="1">#REF!</definedName>
    <definedName name="XRefPaste10Row" localSheetId="13" hidden="1">#REF!</definedName>
    <definedName name="XRefPaste10Row" localSheetId="16" hidden="1">#REF!</definedName>
    <definedName name="XRefPaste10Row" localSheetId="19" hidden="1">#REF!</definedName>
    <definedName name="XRefPaste10Row" localSheetId="12" hidden="1">#REF!</definedName>
    <definedName name="XRefPaste10Row" localSheetId="17" hidden="1">#REF!</definedName>
    <definedName name="XRefPaste10Row" localSheetId="9" hidden="1">#REF!</definedName>
    <definedName name="XRefPaste10Row" localSheetId="10" hidden="1">#REF!</definedName>
    <definedName name="XRefPaste10Row" localSheetId="15" hidden="1">#REF!</definedName>
    <definedName name="XRefPaste10Row" hidden="1">#REF!</definedName>
    <definedName name="XRefPaste11" localSheetId="14" hidden="1">#REF!</definedName>
    <definedName name="XRefPaste11" localSheetId="11" hidden="1">#REF!</definedName>
    <definedName name="XRefPaste11" localSheetId="13" hidden="1">#REF!</definedName>
    <definedName name="XRefPaste11" localSheetId="16" hidden="1">#REF!</definedName>
    <definedName name="XRefPaste11" localSheetId="19" hidden="1">#REF!</definedName>
    <definedName name="XRefPaste11" localSheetId="12" hidden="1">#REF!</definedName>
    <definedName name="XRefPaste11" localSheetId="17" hidden="1">#REF!</definedName>
    <definedName name="XRefPaste11" localSheetId="9" hidden="1">#REF!</definedName>
    <definedName name="XRefPaste11" localSheetId="10" hidden="1">#REF!</definedName>
    <definedName name="XRefPaste11" localSheetId="15" hidden="1">#REF!</definedName>
    <definedName name="XRefPaste11" hidden="1">#REF!</definedName>
    <definedName name="XRefPaste111Row" localSheetId="14" hidden="1">#REF!</definedName>
    <definedName name="XRefPaste111Row" localSheetId="11" hidden="1">#REF!</definedName>
    <definedName name="XRefPaste111Row" localSheetId="13" hidden="1">#REF!</definedName>
    <definedName name="XRefPaste111Row" localSheetId="16" hidden="1">#REF!</definedName>
    <definedName name="XRefPaste111Row" localSheetId="19" hidden="1">#REF!</definedName>
    <definedName name="XRefPaste111Row" localSheetId="12" hidden="1">#REF!</definedName>
    <definedName name="XRefPaste111Row" localSheetId="17" hidden="1">#REF!</definedName>
    <definedName name="XRefPaste111Row" localSheetId="9" hidden="1">#REF!</definedName>
    <definedName name="XRefPaste111Row" localSheetId="10" hidden="1">#REF!</definedName>
    <definedName name="XRefPaste111Row" localSheetId="15" hidden="1">#REF!</definedName>
    <definedName name="XRefPaste111Row" hidden="1">#REF!</definedName>
    <definedName name="XRefPaste112Row" localSheetId="14" hidden="1">#REF!</definedName>
    <definedName name="XRefPaste112Row" localSheetId="11" hidden="1">#REF!</definedName>
    <definedName name="XRefPaste112Row" localSheetId="13" hidden="1">#REF!</definedName>
    <definedName name="XRefPaste112Row" localSheetId="16" hidden="1">#REF!</definedName>
    <definedName name="XRefPaste112Row" localSheetId="19" hidden="1">#REF!</definedName>
    <definedName name="XRefPaste112Row" localSheetId="12" hidden="1">#REF!</definedName>
    <definedName name="XRefPaste112Row" localSheetId="17" hidden="1">#REF!</definedName>
    <definedName name="XRefPaste112Row" localSheetId="9" hidden="1">#REF!</definedName>
    <definedName name="XRefPaste112Row" localSheetId="10" hidden="1">#REF!</definedName>
    <definedName name="XRefPaste112Row" localSheetId="15" hidden="1">#REF!</definedName>
    <definedName name="XRefPaste112Row" hidden="1">#REF!</definedName>
    <definedName name="XRefPaste117" localSheetId="14" hidden="1">#REF!</definedName>
    <definedName name="XRefPaste117" localSheetId="11" hidden="1">#REF!</definedName>
    <definedName name="XRefPaste117" localSheetId="13" hidden="1">#REF!</definedName>
    <definedName name="XRefPaste117" localSheetId="16" hidden="1">#REF!</definedName>
    <definedName name="XRefPaste117" localSheetId="19" hidden="1">#REF!</definedName>
    <definedName name="XRefPaste117" localSheetId="12" hidden="1">#REF!</definedName>
    <definedName name="XRefPaste117" localSheetId="17" hidden="1">#REF!</definedName>
    <definedName name="XRefPaste117" localSheetId="9" hidden="1">#REF!</definedName>
    <definedName name="XRefPaste117" localSheetId="10" hidden="1">#REF!</definedName>
    <definedName name="XRefPaste117" localSheetId="15" hidden="1">#REF!</definedName>
    <definedName name="XRefPaste117" hidden="1">#REF!</definedName>
    <definedName name="XRefPaste117Row" localSheetId="14" hidden="1">#REF!</definedName>
    <definedName name="XRefPaste117Row" localSheetId="11" hidden="1">#REF!</definedName>
    <definedName name="XRefPaste117Row" localSheetId="13" hidden="1">#REF!</definedName>
    <definedName name="XRefPaste117Row" localSheetId="16" hidden="1">#REF!</definedName>
    <definedName name="XRefPaste117Row" localSheetId="19" hidden="1">#REF!</definedName>
    <definedName name="XRefPaste117Row" localSheetId="12" hidden="1">#REF!</definedName>
    <definedName name="XRefPaste117Row" localSheetId="17" hidden="1">#REF!</definedName>
    <definedName name="XRefPaste117Row" localSheetId="9" hidden="1">#REF!</definedName>
    <definedName name="XRefPaste117Row" localSheetId="10" hidden="1">#REF!</definedName>
    <definedName name="XRefPaste117Row" localSheetId="15" hidden="1">#REF!</definedName>
    <definedName name="XRefPaste117Row" hidden="1">#REF!</definedName>
    <definedName name="XRefPaste118" localSheetId="14" hidden="1">#REF!</definedName>
    <definedName name="XRefPaste118" localSheetId="11" hidden="1">#REF!</definedName>
    <definedName name="XRefPaste118" localSheetId="13" hidden="1">#REF!</definedName>
    <definedName name="XRefPaste118" localSheetId="16" hidden="1">#REF!</definedName>
    <definedName name="XRefPaste118" localSheetId="19" hidden="1">#REF!</definedName>
    <definedName name="XRefPaste118" localSheetId="12" hidden="1">#REF!</definedName>
    <definedName name="XRefPaste118" localSheetId="17" hidden="1">#REF!</definedName>
    <definedName name="XRefPaste118" localSheetId="9" hidden="1">#REF!</definedName>
    <definedName name="XRefPaste118" localSheetId="10" hidden="1">#REF!</definedName>
    <definedName name="XRefPaste118" localSheetId="15" hidden="1">#REF!</definedName>
    <definedName name="XRefPaste118" hidden="1">#REF!</definedName>
    <definedName name="XRefPaste118Row" localSheetId="14" hidden="1">#REF!</definedName>
    <definedName name="XRefPaste118Row" localSheetId="11" hidden="1">#REF!</definedName>
    <definedName name="XRefPaste118Row" localSheetId="13" hidden="1">#REF!</definedName>
    <definedName name="XRefPaste118Row" localSheetId="16" hidden="1">#REF!</definedName>
    <definedName name="XRefPaste118Row" localSheetId="19" hidden="1">#REF!</definedName>
    <definedName name="XRefPaste118Row" localSheetId="12" hidden="1">#REF!</definedName>
    <definedName name="XRefPaste118Row" localSheetId="17" hidden="1">#REF!</definedName>
    <definedName name="XRefPaste118Row" localSheetId="9" hidden="1">#REF!</definedName>
    <definedName name="XRefPaste118Row" localSheetId="10" hidden="1">#REF!</definedName>
    <definedName name="XRefPaste118Row" localSheetId="15" hidden="1">#REF!</definedName>
    <definedName name="XRefPaste118Row" hidden="1">#REF!</definedName>
    <definedName name="XRefPaste119" localSheetId="14" hidden="1">#REF!</definedName>
    <definedName name="XRefPaste119" localSheetId="11" hidden="1">#REF!</definedName>
    <definedName name="XRefPaste119" localSheetId="13" hidden="1">#REF!</definedName>
    <definedName name="XRefPaste119" localSheetId="16" hidden="1">#REF!</definedName>
    <definedName name="XRefPaste119" localSheetId="19" hidden="1">#REF!</definedName>
    <definedName name="XRefPaste119" localSheetId="12" hidden="1">#REF!</definedName>
    <definedName name="XRefPaste119" localSheetId="17" hidden="1">#REF!</definedName>
    <definedName name="XRefPaste119" localSheetId="9" hidden="1">#REF!</definedName>
    <definedName name="XRefPaste119" localSheetId="10" hidden="1">#REF!</definedName>
    <definedName name="XRefPaste119" localSheetId="15" hidden="1">#REF!</definedName>
    <definedName name="XRefPaste119" hidden="1">#REF!</definedName>
    <definedName name="XRefPaste119Row" localSheetId="14" hidden="1">#REF!</definedName>
    <definedName name="XRefPaste119Row" localSheetId="11" hidden="1">#REF!</definedName>
    <definedName name="XRefPaste119Row" localSheetId="13" hidden="1">#REF!</definedName>
    <definedName name="XRefPaste119Row" localSheetId="16" hidden="1">#REF!</definedName>
    <definedName name="XRefPaste119Row" localSheetId="19" hidden="1">#REF!</definedName>
    <definedName name="XRefPaste119Row" localSheetId="12" hidden="1">#REF!</definedName>
    <definedName name="XRefPaste119Row" localSheetId="17" hidden="1">#REF!</definedName>
    <definedName name="XRefPaste119Row" localSheetId="9" hidden="1">#REF!</definedName>
    <definedName name="XRefPaste119Row" localSheetId="10" hidden="1">#REF!</definedName>
    <definedName name="XRefPaste119Row" localSheetId="15" hidden="1">#REF!</definedName>
    <definedName name="XRefPaste119Row" hidden="1">#REF!</definedName>
    <definedName name="XRefPaste11Row" localSheetId="14" hidden="1">#REF!</definedName>
    <definedName name="XRefPaste11Row" localSheetId="11" hidden="1">#REF!</definedName>
    <definedName name="XRefPaste11Row" localSheetId="13" hidden="1">#REF!</definedName>
    <definedName name="XRefPaste11Row" localSheetId="16" hidden="1">#REF!</definedName>
    <definedName name="XRefPaste11Row" localSheetId="19" hidden="1">#REF!</definedName>
    <definedName name="XRefPaste11Row" localSheetId="12" hidden="1">#REF!</definedName>
    <definedName name="XRefPaste11Row" localSheetId="17" hidden="1">#REF!</definedName>
    <definedName name="XRefPaste11Row" localSheetId="9" hidden="1">#REF!</definedName>
    <definedName name="XRefPaste11Row" localSheetId="10" hidden="1">#REF!</definedName>
    <definedName name="XRefPaste11Row" localSheetId="15" hidden="1">#REF!</definedName>
    <definedName name="XRefPaste11Row" hidden="1">#REF!</definedName>
    <definedName name="XRefPaste12" localSheetId="14" hidden="1">#REF!</definedName>
    <definedName name="XRefPaste12" localSheetId="11" hidden="1">#REF!</definedName>
    <definedName name="XRefPaste12" localSheetId="13" hidden="1">#REF!</definedName>
    <definedName name="XRefPaste12" localSheetId="16" hidden="1">#REF!</definedName>
    <definedName name="XRefPaste12" localSheetId="19" hidden="1">#REF!</definedName>
    <definedName name="XRefPaste12" localSheetId="12" hidden="1">#REF!</definedName>
    <definedName name="XRefPaste12" localSheetId="17" hidden="1">#REF!</definedName>
    <definedName name="XRefPaste12" localSheetId="9" hidden="1">#REF!</definedName>
    <definedName name="XRefPaste12" localSheetId="10" hidden="1">#REF!</definedName>
    <definedName name="XRefPaste12" localSheetId="15" hidden="1">#REF!</definedName>
    <definedName name="XRefPaste12" hidden="1">#REF!</definedName>
    <definedName name="XRefPaste120" localSheetId="14" hidden="1">#REF!</definedName>
    <definedName name="XRefPaste120" localSheetId="11" hidden="1">#REF!</definedName>
    <definedName name="XRefPaste120" localSheetId="13" hidden="1">#REF!</definedName>
    <definedName name="XRefPaste120" localSheetId="16" hidden="1">#REF!</definedName>
    <definedName name="XRefPaste120" localSheetId="19" hidden="1">#REF!</definedName>
    <definedName name="XRefPaste120" localSheetId="12" hidden="1">#REF!</definedName>
    <definedName name="XRefPaste120" localSheetId="17" hidden="1">#REF!</definedName>
    <definedName name="XRefPaste120" localSheetId="9" hidden="1">#REF!</definedName>
    <definedName name="XRefPaste120" localSheetId="10" hidden="1">#REF!</definedName>
    <definedName name="XRefPaste120" localSheetId="15" hidden="1">#REF!</definedName>
    <definedName name="XRefPaste120" hidden="1">#REF!</definedName>
    <definedName name="XRefPaste120Row" localSheetId="14" hidden="1">#REF!</definedName>
    <definedName name="XRefPaste120Row" localSheetId="11" hidden="1">#REF!</definedName>
    <definedName name="XRefPaste120Row" localSheetId="13" hidden="1">#REF!</definedName>
    <definedName name="XRefPaste120Row" localSheetId="16" hidden="1">#REF!</definedName>
    <definedName name="XRefPaste120Row" localSheetId="19" hidden="1">#REF!</definedName>
    <definedName name="XRefPaste120Row" localSheetId="12" hidden="1">#REF!</definedName>
    <definedName name="XRefPaste120Row" localSheetId="17" hidden="1">#REF!</definedName>
    <definedName name="XRefPaste120Row" localSheetId="9" hidden="1">#REF!</definedName>
    <definedName name="XRefPaste120Row" localSheetId="10" hidden="1">#REF!</definedName>
    <definedName name="XRefPaste120Row" localSheetId="15" hidden="1">#REF!</definedName>
    <definedName name="XRefPaste120Row" hidden="1">#REF!</definedName>
    <definedName name="XRefPaste121Row" localSheetId="14" hidden="1">#REF!</definedName>
    <definedName name="XRefPaste121Row" localSheetId="11" hidden="1">#REF!</definedName>
    <definedName name="XRefPaste121Row" localSheetId="13" hidden="1">#REF!</definedName>
    <definedName name="XRefPaste121Row" localSheetId="16" hidden="1">#REF!</definedName>
    <definedName name="XRefPaste121Row" localSheetId="19" hidden="1">#REF!</definedName>
    <definedName name="XRefPaste121Row" localSheetId="12" hidden="1">#REF!</definedName>
    <definedName name="XRefPaste121Row" localSheetId="17" hidden="1">#REF!</definedName>
    <definedName name="XRefPaste121Row" localSheetId="9" hidden="1">#REF!</definedName>
    <definedName name="XRefPaste121Row" localSheetId="10" hidden="1">#REF!</definedName>
    <definedName name="XRefPaste121Row" localSheetId="15" hidden="1">#REF!</definedName>
    <definedName name="XRefPaste121Row" hidden="1">#REF!</definedName>
    <definedName name="XRefPaste122Row" localSheetId="14" hidden="1">#REF!</definedName>
    <definedName name="XRefPaste122Row" localSheetId="11" hidden="1">#REF!</definedName>
    <definedName name="XRefPaste122Row" localSheetId="13" hidden="1">#REF!</definedName>
    <definedName name="XRefPaste122Row" localSheetId="16" hidden="1">#REF!</definedName>
    <definedName name="XRefPaste122Row" localSheetId="19" hidden="1">#REF!</definedName>
    <definedName name="XRefPaste122Row" localSheetId="12" hidden="1">#REF!</definedName>
    <definedName name="XRefPaste122Row" localSheetId="17" hidden="1">#REF!</definedName>
    <definedName name="XRefPaste122Row" localSheetId="9" hidden="1">#REF!</definedName>
    <definedName name="XRefPaste122Row" localSheetId="10" hidden="1">#REF!</definedName>
    <definedName name="XRefPaste122Row" localSheetId="15" hidden="1">#REF!</definedName>
    <definedName name="XRefPaste122Row" hidden="1">#REF!</definedName>
    <definedName name="XRefPaste123Row" localSheetId="14" hidden="1">#REF!</definedName>
    <definedName name="XRefPaste123Row" localSheetId="11" hidden="1">#REF!</definedName>
    <definedName name="XRefPaste123Row" localSheetId="13" hidden="1">#REF!</definedName>
    <definedName name="XRefPaste123Row" localSheetId="16" hidden="1">#REF!</definedName>
    <definedName name="XRefPaste123Row" localSheetId="19" hidden="1">#REF!</definedName>
    <definedName name="XRefPaste123Row" localSheetId="12" hidden="1">#REF!</definedName>
    <definedName name="XRefPaste123Row" localSheetId="17" hidden="1">#REF!</definedName>
    <definedName name="XRefPaste123Row" localSheetId="9" hidden="1">#REF!</definedName>
    <definedName name="XRefPaste123Row" localSheetId="10" hidden="1">#REF!</definedName>
    <definedName name="XRefPaste123Row" localSheetId="15" hidden="1">#REF!</definedName>
    <definedName name="XRefPaste123Row" hidden="1">#REF!</definedName>
    <definedName name="XRefPaste124Row" localSheetId="14" hidden="1">#REF!</definedName>
    <definedName name="XRefPaste124Row" localSheetId="11" hidden="1">#REF!</definedName>
    <definedName name="XRefPaste124Row" localSheetId="13" hidden="1">#REF!</definedName>
    <definedName name="XRefPaste124Row" localSheetId="16" hidden="1">#REF!</definedName>
    <definedName name="XRefPaste124Row" localSheetId="19" hidden="1">#REF!</definedName>
    <definedName name="XRefPaste124Row" localSheetId="12" hidden="1">#REF!</definedName>
    <definedName name="XRefPaste124Row" localSheetId="17" hidden="1">#REF!</definedName>
    <definedName name="XRefPaste124Row" localSheetId="9" hidden="1">#REF!</definedName>
    <definedName name="XRefPaste124Row" localSheetId="10" hidden="1">#REF!</definedName>
    <definedName name="XRefPaste124Row" localSheetId="15" hidden="1">#REF!</definedName>
    <definedName name="XRefPaste124Row" hidden="1">#REF!</definedName>
    <definedName name="XRefPaste126Row" localSheetId="14" hidden="1">#REF!</definedName>
    <definedName name="XRefPaste126Row" localSheetId="11" hidden="1">#REF!</definedName>
    <definedName name="XRefPaste126Row" localSheetId="13" hidden="1">#REF!</definedName>
    <definedName name="XRefPaste126Row" localSheetId="16" hidden="1">#REF!</definedName>
    <definedName name="XRefPaste126Row" localSheetId="19" hidden="1">#REF!</definedName>
    <definedName name="XRefPaste126Row" localSheetId="12" hidden="1">#REF!</definedName>
    <definedName name="XRefPaste126Row" localSheetId="17" hidden="1">#REF!</definedName>
    <definedName name="XRefPaste126Row" localSheetId="9" hidden="1">#REF!</definedName>
    <definedName name="XRefPaste126Row" localSheetId="10" hidden="1">#REF!</definedName>
    <definedName name="XRefPaste126Row" localSheetId="15" hidden="1">#REF!</definedName>
    <definedName name="XRefPaste126Row" hidden="1">#REF!</definedName>
    <definedName name="XRefPaste127Row" localSheetId="14" hidden="1">#REF!</definedName>
    <definedName name="XRefPaste127Row" localSheetId="11" hidden="1">#REF!</definedName>
    <definedName name="XRefPaste127Row" localSheetId="13" hidden="1">#REF!</definedName>
    <definedName name="XRefPaste127Row" localSheetId="16" hidden="1">#REF!</definedName>
    <definedName name="XRefPaste127Row" localSheetId="19" hidden="1">#REF!</definedName>
    <definedName name="XRefPaste127Row" localSheetId="12" hidden="1">#REF!</definedName>
    <definedName name="XRefPaste127Row" localSheetId="17" hidden="1">#REF!</definedName>
    <definedName name="XRefPaste127Row" localSheetId="9" hidden="1">#REF!</definedName>
    <definedName name="XRefPaste127Row" localSheetId="10" hidden="1">#REF!</definedName>
    <definedName name="XRefPaste127Row" localSheetId="15" hidden="1">#REF!</definedName>
    <definedName name="XRefPaste127Row" hidden="1">#REF!</definedName>
    <definedName name="XRefPaste128Row" localSheetId="14" hidden="1">#REF!</definedName>
    <definedName name="XRefPaste128Row" localSheetId="11" hidden="1">#REF!</definedName>
    <definedName name="XRefPaste128Row" localSheetId="13" hidden="1">#REF!</definedName>
    <definedName name="XRefPaste128Row" localSheetId="16" hidden="1">#REF!</definedName>
    <definedName name="XRefPaste128Row" localSheetId="19" hidden="1">#REF!</definedName>
    <definedName name="XRefPaste128Row" localSheetId="12" hidden="1">#REF!</definedName>
    <definedName name="XRefPaste128Row" localSheetId="17" hidden="1">#REF!</definedName>
    <definedName name="XRefPaste128Row" localSheetId="9" hidden="1">#REF!</definedName>
    <definedName name="XRefPaste128Row" localSheetId="10" hidden="1">#REF!</definedName>
    <definedName name="XRefPaste128Row" localSheetId="15" hidden="1">#REF!</definedName>
    <definedName name="XRefPaste128Row" hidden="1">#REF!</definedName>
    <definedName name="XRefPaste129Row" localSheetId="14" hidden="1">#REF!</definedName>
    <definedName name="XRefPaste129Row" localSheetId="11" hidden="1">#REF!</definedName>
    <definedName name="XRefPaste129Row" localSheetId="13" hidden="1">#REF!</definedName>
    <definedName name="XRefPaste129Row" localSheetId="16" hidden="1">#REF!</definedName>
    <definedName name="XRefPaste129Row" localSheetId="19" hidden="1">#REF!</definedName>
    <definedName name="XRefPaste129Row" localSheetId="12" hidden="1">#REF!</definedName>
    <definedName name="XRefPaste129Row" localSheetId="17" hidden="1">#REF!</definedName>
    <definedName name="XRefPaste129Row" localSheetId="9" hidden="1">#REF!</definedName>
    <definedName name="XRefPaste129Row" localSheetId="10" hidden="1">#REF!</definedName>
    <definedName name="XRefPaste129Row" localSheetId="15" hidden="1">#REF!</definedName>
    <definedName name="XRefPaste129Row" hidden="1">#REF!</definedName>
    <definedName name="XRefPaste12Row" localSheetId="14" hidden="1">#REF!</definedName>
    <definedName name="XRefPaste12Row" localSheetId="11" hidden="1">#REF!</definedName>
    <definedName name="XRefPaste12Row" localSheetId="13" hidden="1">#REF!</definedName>
    <definedName name="XRefPaste12Row" localSheetId="16" hidden="1">#REF!</definedName>
    <definedName name="XRefPaste12Row" localSheetId="19" hidden="1">#REF!</definedName>
    <definedName name="XRefPaste12Row" localSheetId="12" hidden="1">#REF!</definedName>
    <definedName name="XRefPaste12Row" localSheetId="17" hidden="1">#REF!</definedName>
    <definedName name="XRefPaste12Row" localSheetId="9" hidden="1">#REF!</definedName>
    <definedName name="XRefPaste12Row" localSheetId="10" hidden="1">#REF!</definedName>
    <definedName name="XRefPaste12Row" localSheetId="15" hidden="1">#REF!</definedName>
    <definedName name="XRefPaste12Row" hidden="1">#REF!</definedName>
    <definedName name="XRefPaste13" localSheetId="14" hidden="1">#REF!</definedName>
    <definedName name="XRefPaste13" localSheetId="11" hidden="1">#REF!</definedName>
    <definedName name="XRefPaste13" localSheetId="13" hidden="1">#REF!</definedName>
    <definedName name="XRefPaste13" localSheetId="16" hidden="1">#REF!</definedName>
    <definedName name="XRefPaste13" localSheetId="19" hidden="1">#REF!</definedName>
    <definedName name="XRefPaste13" localSheetId="12" hidden="1">#REF!</definedName>
    <definedName name="XRefPaste13" localSheetId="17" hidden="1">#REF!</definedName>
    <definedName name="XRefPaste13" localSheetId="9" hidden="1">#REF!</definedName>
    <definedName name="XRefPaste13" localSheetId="10" hidden="1">#REF!</definedName>
    <definedName name="XRefPaste13" localSheetId="15" hidden="1">#REF!</definedName>
    <definedName name="XRefPaste13" hidden="1">#REF!</definedName>
    <definedName name="XRefPaste130Row" localSheetId="14" hidden="1">#REF!</definedName>
    <definedName name="XRefPaste130Row" localSheetId="11" hidden="1">#REF!</definedName>
    <definedName name="XRefPaste130Row" localSheetId="13" hidden="1">#REF!</definedName>
    <definedName name="XRefPaste130Row" localSheetId="16" hidden="1">#REF!</definedName>
    <definedName name="XRefPaste130Row" localSheetId="19" hidden="1">#REF!</definedName>
    <definedName name="XRefPaste130Row" localSheetId="12" hidden="1">#REF!</definedName>
    <definedName name="XRefPaste130Row" localSheetId="17" hidden="1">#REF!</definedName>
    <definedName name="XRefPaste130Row" localSheetId="9" hidden="1">#REF!</definedName>
    <definedName name="XRefPaste130Row" localSheetId="10" hidden="1">#REF!</definedName>
    <definedName name="XRefPaste130Row" localSheetId="15" hidden="1">#REF!</definedName>
    <definedName name="XRefPaste130Row" hidden="1">#REF!</definedName>
    <definedName name="XRefPaste131Row" localSheetId="14" hidden="1">#REF!</definedName>
    <definedName name="XRefPaste131Row" localSheetId="11" hidden="1">#REF!</definedName>
    <definedName name="XRefPaste131Row" localSheetId="13" hidden="1">#REF!</definedName>
    <definedName name="XRefPaste131Row" localSheetId="16" hidden="1">#REF!</definedName>
    <definedName name="XRefPaste131Row" localSheetId="19" hidden="1">#REF!</definedName>
    <definedName name="XRefPaste131Row" localSheetId="12" hidden="1">#REF!</definedName>
    <definedName name="XRefPaste131Row" localSheetId="17" hidden="1">#REF!</definedName>
    <definedName name="XRefPaste131Row" localSheetId="9" hidden="1">#REF!</definedName>
    <definedName name="XRefPaste131Row" localSheetId="10" hidden="1">#REF!</definedName>
    <definedName name="XRefPaste131Row" localSheetId="15" hidden="1">#REF!</definedName>
    <definedName name="XRefPaste131Row" hidden="1">#REF!</definedName>
    <definedName name="XRefPaste132Row" localSheetId="14" hidden="1">#REF!</definedName>
    <definedName name="XRefPaste132Row" localSheetId="11" hidden="1">#REF!</definedName>
    <definedName name="XRefPaste132Row" localSheetId="13" hidden="1">#REF!</definedName>
    <definedName name="XRefPaste132Row" localSheetId="16" hidden="1">#REF!</definedName>
    <definedName name="XRefPaste132Row" localSheetId="19" hidden="1">#REF!</definedName>
    <definedName name="XRefPaste132Row" localSheetId="12" hidden="1">#REF!</definedName>
    <definedName name="XRefPaste132Row" localSheetId="17" hidden="1">#REF!</definedName>
    <definedName name="XRefPaste132Row" localSheetId="9" hidden="1">#REF!</definedName>
    <definedName name="XRefPaste132Row" localSheetId="10" hidden="1">#REF!</definedName>
    <definedName name="XRefPaste132Row" localSheetId="15" hidden="1">#REF!</definedName>
    <definedName name="XRefPaste132Row" hidden="1">#REF!</definedName>
    <definedName name="XRefPaste133Row" localSheetId="14" hidden="1">#REF!</definedName>
    <definedName name="XRefPaste133Row" localSheetId="11" hidden="1">#REF!</definedName>
    <definedName name="XRefPaste133Row" localSheetId="13" hidden="1">#REF!</definedName>
    <definedName name="XRefPaste133Row" localSheetId="16" hidden="1">#REF!</definedName>
    <definedName name="XRefPaste133Row" localSheetId="19" hidden="1">#REF!</definedName>
    <definedName name="XRefPaste133Row" localSheetId="12" hidden="1">#REF!</definedName>
    <definedName name="XRefPaste133Row" localSheetId="17" hidden="1">#REF!</definedName>
    <definedName name="XRefPaste133Row" localSheetId="9" hidden="1">#REF!</definedName>
    <definedName name="XRefPaste133Row" localSheetId="10" hidden="1">#REF!</definedName>
    <definedName name="XRefPaste133Row" localSheetId="15" hidden="1">#REF!</definedName>
    <definedName name="XRefPaste133Row" hidden="1">#REF!</definedName>
    <definedName name="XRefPaste134Row" localSheetId="14" hidden="1">#REF!</definedName>
    <definedName name="XRefPaste134Row" localSheetId="11" hidden="1">#REF!</definedName>
    <definedName name="XRefPaste134Row" localSheetId="13" hidden="1">#REF!</definedName>
    <definedName name="XRefPaste134Row" localSheetId="16" hidden="1">#REF!</definedName>
    <definedName name="XRefPaste134Row" localSheetId="19" hidden="1">#REF!</definedName>
    <definedName name="XRefPaste134Row" localSheetId="12" hidden="1">#REF!</definedName>
    <definedName name="XRefPaste134Row" localSheetId="17" hidden="1">#REF!</definedName>
    <definedName name="XRefPaste134Row" localSheetId="9" hidden="1">#REF!</definedName>
    <definedName name="XRefPaste134Row" localSheetId="10" hidden="1">#REF!</definedName>
    <definedName name="XRefPaste134Row" localSheetId="15" hidden="1">#REF!</definedName>
    <definedName name="XRefPaste134Row" hidden="1">#REF!</definedName>
    <definedName name="XRefPaste135Row" localSheetId="14" hidden="1">#REF!</definedName>
    <definedName name="XRefPaste135Row" localSheetId="11" hidden="1">#REF!</definedName>
    <definedName name="XRefPaste135Row" localSheetId="13" hidden="1">#REF!</definedName>
    <definedName name="XRefPaste135Row" localSheetId="16" hidden="1">#REF!</definedName>
    <definedName name="XRefPaste135Row" localSheetId="19" hidden="1">#REF!</definedName>
    <definedName name="XRefPaste135Row" localSheetId="12" hidden="1">#REF!</definedName>
    <definedName name="XRefPaste135Row" localSheetId="17" hidden="1">#REF!</definedName>
    <definedName name="XRefPaste135Row" localSheetId="9" hidden="1">#REF!</definedName>
    <definedName name="XRefPaste135Row" localSheetId="10" hidden="1">#REF!</definedName>
    <definedName name="XRefPaste135Row" localSheetId="15" hidden="1">#REF!</definedName>
    <definedName name="XRefPaste135Row" hidden="1">#REF!</definedName>
    <definedName name="XRefPaste136Row" localSheetId="14" hidden="1">#REF!</definedName>
    <definedName name="XRefPaste136Row" localSheetId="11" hidden="1">#REF!</definedName>
    <definedName name="XRefPaste136Row" localSheetId="13" hidden="1">#REF!</definedName>
    <definedName name="XRefPaste136Row" localSheetId="16" hidden="1">#REF!</definedName>
    <definedName name="XRefPaste136Row" localSheetId="19" hidden="1">#REF!</definedName>
    <definedName name="XRefPaste136Row" localSheetId="12" hidden="1">#REF!</definedName>
    <definedName name="XRefPaste136Row" localSheetId="17" hidden="1">#REF!</definedName>
    <definedName name="XRefPaste136Row" localSheetId="9" hidden="1">#REF!</definedName>
    <definedName name="XRefPaste136Row" localSheetId="10" hidden="1">#REF!</definedName>
    <definedName name="XRefPaste136Row" localSheetId="15" hidden="1">#REF!</definedName>
    <definedName name="XRefPaste136Row" hidden="1">#REF!</definedName>
    <definedName name="XRefPaste137Row" localSheetId="14" hidden="1">#REF!</definedName>
    <definedName name="XRefPaste137Row" localSheetId="11" hidden="1">#REF!</definedName>
    <definedName name="XRefPaste137Row" localSheetId="13" hidden="1">#REF!</definedName>
    <definedName name="XRefPaste137Row" localSheetId="16" hidden="1">#REF!</definedName>
    <definedName name="XRefPaste137Row" localSheetId="19" hidden="1">#REF!</definedName>
    <definedName name="XRefPaste137Row" localSheetId="12" hidden="1">#REF!</definedName>
    <definedName name="XRefPaste137Row" localSheetId="17" hidden="1">#REF!</definedName>
    <definedName name="XRefPaste137Row" localSheetId="9" hidden="1">#REF!</definedName>
    <definedName name="XRefPaste137Row" localSheetId="10" hidden="1">#REF!</definedName>
    <definedName name="XRefPaste137Row" localSheetId="15" hidden="1">#REF!</definedName>
    <definedName name="XRefPaste137Row" hidden="1">#REF!</definedName>
    <definedName name="XRefPaste138Row" localSheetId="14" hidden="1">#REF!</definedName>
    <definedName name="XRefPaste138Row" localSheetId="11" hidden="1">#REF!</definedName>
    <definedName name="XRefPaste138Row" localSheetId="13" hidden="1">#REF!</definedName>
    <definedName name="XRefPaste138Row" localSheetId="16" hidden="1">#REF!</definedName>
    <definedName name="XRefPaste138Row" localSheetId="19" hidden="1">#REF!</definedName>
    <definedName name="XRefPaste138Row" localSheetId="12" hidden="1">#REF!</definedName>
    <definedName name="XRefPaste138Row" localSheetId="17" hidden="1">#REF!</definedName>
    <definedName name="XRefPaste138Row" localSheetId="9" hidden="1">#REF!</definedName>
    <definedName name="XRefPaste138Row" localSheetId="10" hidden="1">#REF!</definedName>
    <definedName name="XRefPaste138Row" localSheetId="15" hidden="1">#REF!</definedName>
    <definedName name="XRefPaste138Row" hidden="1">#REF!</definedName>
    <definedName name="XRefPaste139" localSheetId="14" hidden="1">#REF!</definedName>
    <definedName name="XRefPaste139" localSheetId="11" hidden="1">#REF!</definedName>
    <definedName name="XRefPaste139" localSheetId="13" hidden="1">#REF!</definedName>
    <definedName name="XRefPaste139" localSheetId="16" hidden="1">#REF!</definedName>
    <definedName name="XRefPaste139" localSheetId="19" hidden="1">#REF!</definedName>
    <definedName name="XRefPaste139" localSheetId="12" hidden="1">#REF!</definedName>
    <definedName name="XRefPaste139" localSheetId="17" hidden="1">#REF!</definedName>
    <definedName name="XRefPaste139" localSheetId="9" hidden="1">#REF!</definedName>
    <definedName name="XRefPaste139" localSheetId="10" hidden="1">#REF!</definedName>
    <definedName name="XRefPaste139" localSheetId="15" hidden="1">#REF!</definedName>
    <definedName name="XRefPaste139" hidden="1">#REF!</definedName>
    <definedName name="XRefPaste139Row" localSheetId="14" hidden="1">#REF!</definedName>
    <definedName name="XRefPaste139Row" localSheetId="11" hidden="1">#REF!</definedName>
    <definedName name="XRefPaste139Row" localSheetId="13" hidden="1">#REF!</definedName>
    <definedName name="XRefPaste139Row" localSheetId="16" hidden="1">#REF!</definedName>
    <definedName name="XRefPaste139Row" localSheetId="19" hidden="1">#REF!</definedName>
    <definedName name="XRefPaste139Row" localSheetId="12" hidden="1">#REF!</definedName>
    <definedName name="XRefPaste139Row" localSheetId="17" hidden="1">#REF!</definedName>
    <definedName name="XRefPaste139Row" localSheetId="9" hidden="1">#REF!</definedName>
    <definedName name="XRefPaste139Row" localSheetId="10" hidden="1">#REF!</definedName>
    <definedName name="XRefPaste139Row" localSheetId="15" hidden="1">#REF!</definedName>
    <definedName name="XRefPaste139Row" hidden="1">#REF!</definedName>
    <definedName name="XRefPaste13Row" localSheetId="14" hidden="1">#REF!</definedName>
    <definedName name="XRefPaste13Row" localSheetId="11" hidden="1">#REF!</definedName>
    <definedName name="XRefPaste13Row" localSheetId="13" hidden="1">#REF!</definedName>
    <definedName name="XRefPaste13Row" localSheetId="16" hidden="1">#REF!</definedName>
    <definedName name="XRefPaste13Row" localSheetId="19" hidden="1">#REF!</definedName>
    <definedName name="XRefPaste13Row" localSheetId="12" hidden="1">#REF!</definedName>
    <definedName name="XRefPaste13Row" localSheetId="17" hidden="1">#REF!</definedName>
    <definedName name="XRefPaste13Row" localSheetId="9" hidden="1">#REF!</definedName>
    <definedName name="XRefPaste13Row" localSheetId="10" hidden="1">#REF!</definedName>
    <definedName name="XRefPaste13Row" localSheetId="15" hidden="1">#REF!</definedName>
    <definedName name="XRefPaste13Row" hidden="1">#REF!</definedName>
    <definedName name="XRefPaste14" localSheetId="14" hidden="1">#REF!</definedName>
    <definedName name="XRefPaste14" localSheetId="11" hidden="1">#REF!</definedName>
    <definedName name="XRefPaste14" localSheetId="13" hidden="1">#REF!</definedName>
    <definedName name="XRefPaste14" localSheetId="16" hidden="1">#REF!</definedName>
    <definedName name="XRefPaste14" localSheetId="19" hidden="1">#REF!</definedName>
    <definedName name="XRefPaste14" localSheetId="12" hidden="1">#REF!</definedName>
    <definedName name="XRefPaste14" localSheetId="17" hidden="1">#REF!</definedName>
    <definedName name="XRefPaste14" localSheetId="9" hidden="1">#REF!</definedName>
    <definedName name="XRefPaste14" localSheetId="10" hidden="1">#REF!</definedName>
    <definedName name="XRefPaste14" localSheetId="15" hidden="1">#REF!</definedName>
    <definedName name="XRefPaste14" hidden="1">#REF!</definedName>
    <definedName name="XRefPaste14Row" localSheetId="14" hidden="1">#REF!</definedName>
    <definedName name="XRefPaste14Row" localSheetId="11" hidden="1">#REF!</definedName>
    <definedName name="XRefPaste14Row" localSheetId="13" hidden="1">#REF!</definedName>
    <definedName name="XRefPaste14Row" localSheetId="16" hidden="1">#REF!</definedName>
    <definedName name="XRefPaste14Row" localSheetId="19" hidden="1">#REF!</definedName>
    <definedName name="XRefPaste14Row" localSheetId="12" hidden="1">#REF!</definedName>
    <definedName name="XRefPaste14Row" localSheetId="17" hidden="1">#REF!</definedName>
    <definedName name="XRefPaste14Row" localSheetId="9" hidden="1">#REF!</definedName>
    <definedName name="XRefPaste14Row" localSheetId="10" hidden="1">#REF!</definedName>
    <definedName name="XRefPaste14Row" localSheetId="15" hidden="1">#REF!</definedName>
    <definedName name="XRefPaste14Row" hidden="1">#REF!</definedName>
    <definedName name="XRefPaste15" localSheetId="14" hidden="1">#REF!</definedName>
    <definedName name="XRefPaste15" localSheetId="11" hidden="1">#REF!</definedName>
    <definedName name="XRefPaste15" localSheetId="13" hidden="1">#REF!</definedName>
    <definedName name="XRefPaste15" localSheetId="16" hidden="1">#REF!</definedName>
    <definedName name="XRefPaste15" localSheetId="19" hidden="1">#REF!</definedName>
    <definedName name="XRefPaste15" localSheetId="12" hidden="1">#REF!</definedName>
    <definedName name="XRefPaste15" localSheetId="17" hidden="1">#REF!</definedName>
    <definedName name="XRefPaste15" localSheetId="9" hidden="1">#REF!</definedName>
    <definedName name="XRefPaste15" localSheetId="10" hidden="1">#REF!</definedName>
    <definedName name="XRefPaste15" localSheetId="15" hidden="1">#REF!</definedName>
    <definedName name="XRefPaste15" hidden="1">#REF!</definedName>
    <definedName name="XRefPaste15Row" localSheetId="14" hidden="1">#REF!</definedName>
    <definedName name="XRefPaste15Row" localSheetId="11" hidden="1">#REF!</definedName>
    <definedName name="XRefPaste15Row" localSheetId="13" hidden="1">#REF!</definedName>
    <definedName name="XRefPaste15Row" localSheetId="16" hidden="1">#REF!</definedName>
    <definedName name="XRefPaste15Row" localSheetId="19" hidden="1">#REF!</definedName>
    <definedName name="XRefPaste15Row" localSheetId="12" hidden="1">#REF!</definedName>
    <definedName name="XRefPaste15Row" localSheetId="17" hidden="1">#REF!</definedName>
    <definedName name="XRefPaste15Row" localSheetId="9" hidden="1">#REF!</definedName>
    <definedName name="XRefPaste15Row" localSheetId="10" hidden="1">#REF!</definedName>
    <definedName name="XRefPaste15Row" localSheetId="15" hidden="1">#REF!</definedName>
    <definedName name="XRefPaste15Row" hidden="1">#REF!</definedName>
    <definedName name="XRefPaste16" localSheetId="14" hidden="1">#REF!</definedName>
    <definedName name="XRefPaste16" localSheetId="11" hidden="1">#REF!</definedName>
    <definedName name="XRefPaste16" localSheetId="13" hidden="1">#REF!</definedName>
    <definedName name="XRefPaste16" localSheetId="16" hidden="1">#REF!</definedName>
    <definedName name="XRefPaste16" localSheetId="19" hidden="1">#REF!</definedName>
    <definedName name="XRefPaste16" localSheetId="12" hidden="1">#REF!</definedName>
    <definedName name="XRefPaste16" localSheetId="17" hidden="1">#REF!</definedName>
    <definedName name="XRefPaste16" localSheetId="9" hidden="1">#REF!</definedName>
    <definedName name="XRefPaste16" localSheetId="10" hidden="1">#REF!</definedName>
    <definedName name="XRefPaste16" localSheetId="15" hidden="1">#REF!</definedName>
    <definedName name="XRefPaste16" hidden="1">#REF!</definedName>
    <definedName name="XRefPaste16Row" localSheetId="14" hidden="1">#REF!</definedName>
    <definedName name="XRefPaste16Row" localSheetId="11" hidden="1">#REF!</definedName>
    <definedName name="XRefPaste16Row" localSheetId="13" hidden="1">#REF!</definedName>
    <definedName name="XRefPaste16Row" localSheetId="16" hidden="1">#REF!</definedName>
    <definedName name="XRefPaste16Row" localSheetId="19" hidden="1">#REF!</definedName>
    <definedName name="XRefPaste16Row" localSheetId="12" hidden="1">#REF!</definedName>
    <definedName name="XRefPaste16Row" localSheetId="17" hidden="1">#REF!</definedName>
    <definedName name="XRefPaste16Row" localSheetId="9" hidden="1">#REF!</definedName>
    <definedName name="XRefPaste16Row" localSheetId="10" hidden="1">#REF!</definedName>
    <definedName name="XRefPaste16Row" localSheetId="15" hidden="1">#REF!</definedName>
    <definedName name="XRefPaste16Row" hidden="1">#REF!</definedName>
    <definedName name="XRefPaste17" localSheetId="14" hidden="1">#REF!</definedName>
    <definedName name="XRefPaste17" localSheetId="11" hidden="1">#REF!</definedName>
    <definedName name="XRefPaste17" localSheetId="13" hidden="1">#REF!</definedName>
    <definedName name="XRefPaste17" localSheetId="16" hidden="1">#REF!</definedName>
    <definedName name="XRefPaste17" localSheetId="19" hidden="1">#REF!</definedName>
    <definedName name="XRefPaste17" localSheetId="12" hidden="1">#REF!</definedName>
    <definedName name="XRefPaste17" localSheetId="17" hidden="1">#REF!</definedName>
    <definedName name="XRefPaste17" localSheetId="9" hidden="1">#REF!</definedName>
    <definedName name="XRefPaste17" localSheetId="10" hidden="1">#REF!</definedName>
    <definedName name="XRefPaste17" localSheetId="15" hidden="1">#REF!</definedName>
    <definedName name="XRefPaste17" hidden="1">#REF!</definedName>
    <definedName name="XRefPaste17Row" localSheetId="14" hidden="1">#REF!</definedName>
    <definedName name="XRefPaste17Row" localSheetId="11" hidden="1">#REF!</definedName>
    <definedName name="XRefPaste17Row" localSheetId="13" hidden="1">#REF!</definedName>
    <definedName name="XRefPaste17Row" localSheetId="16" hidden="1">#REF!</definedName>
    <definedName name="XRefPaste17Row" localSheetId="19" hidden="1">#REF!</definedName>
    <definedName name="XRefPaste17Row" localSheetId="12" hidden="1">#REF!</definedName>
    <definedName name="XRefPaste17Row" localSheetId="17" hidden="1">#REF!</definedName>
    <definedName name="XRefPaste17Row" localSheetId="9" hidden="1">#REF!</definedName>
    <definedName name="XRefPaste17Row" localSheetId="10" hidden="1">#REF!</definedName>
    <definedName name="XRefPaste17Row" localSheetId="15" hidden="1">#REF!</definedName>
    <definedName name="XRefPaste17Row" hidden="1">#REF!</definedName>
    <definedName name="XRefPaste18" localSheetId="14" hidden="1">#REF!</definedName>
    <definedName name="XRefPaste18" localSheetId="11" hidden="1">#REF!</definedName>
    <definedName name="XRefPaste18" localSheetId="13" hidden="1">#REF!</definedName>
    <definedName name="XRefPaste18" localSheetId="16" hidden="1">#REF!</definedName>
    <definedName name="XRefPaste18" localSheetId="19" hidden="1">#REF!</definedName>
    <definedName name="XRefPaste18" localSheetId="12" hidden="1">#REF!</definedName>
    <definedName name="XRefPaste18" localSheetId="17" hidden="1">#REF!</definedName>
    <definedName name="XRefPaste18" localSheetId="9" hidden="1">#REF!</definedName>
    <definedName name="XRefPaste18" localSheetId="10" hidden="1">#REF!</definedName>
    <definedName name="XRefPaste18" localSheetId="15" hidden="1">#REF!</definedName>
    <definedName name="XRefPaste18" hidden="1">#REF!</definedName>
    <definedName name="XRefPaste18Row" localSheetId="14" hidden="1">#REF!</definedName>
    <definedName name="XRefPaste18Row" localSheetId="11" hidden="1">#REF!</definedName>
    <definedName name="XRefPaste18Row" localSheetId="13" hidden="1">#REF!</definedName>
    <definedName name="XRefPaste18Row" localSheetId="16" hidden="1">#REF!</definedName>
    <definedName name="XRefPaste18Row" localSheetId="19" hidden="1">#REF!</definedName>
    <definedName name="XRefPaste18Row" localSheetId="12" hidden="1">#REF!</definedName>
    <definedName name="XRefPaste18Row" localSheetId="17" hidden="1">#REF!</definedName>
    <definedName name="XRefPaste18Row" localSheetId="9" hidden="1">#REF!</definedName>
    <definedName name="XRefPaste18Row" localSheetId="10" hidden="1">#REF!</definedName>
    <definedName name="XRefPaste18Row" localSheetId="15" hidden="1">#REF!</definedName>
    <definedName name="XRefPaste18Row" hidden="1">#REF!</definedName>
    <definedName name="XRefPaste19" localSheetId="14" hidden="1">#REF!</definedName>
    <definedName name="XRefPaste19" localSheetId="11" hidden="1">#REF!</definedName>
    <definedName name="XRefPaste19" localSheetId="13" hidden="1">#REF!</definedName>
    <definedName name="XRefPaste19" localSheetId="16" hidden="1">#REF!</definedName>
    <definedName name="XRefPaste19" localSheetId="19" hidden="1">#REF!</definedName>
    <definedName name="XRefPaste19" localSheetId="12" hidden="1">#REF!</definedName>
    <definedName name="XRefPaste19" localSheetId="17" hidden="1">#REF!</definedName>
    <definedName name="XRefPaste19" localSheetId="9" hidden="1">#REF!</definedName>
    <definedName name="XRefPaste19" localSheetId="10" hidden="1">#REF!</definedName>
    <definedName name="XRefPaste19" localSheetId="15" hidden="1">#REF!</definedName>
    <definedName name="XRefPaste19" hidden="1">#REF!</definedName>
    <definedName name="XRefPaste19Row" localSheetId="14" hidden="1">#REF!</definedName>
    <definedName name="XRefPaste19Row" localSheetId="11" hidden="1">#REF!</definedName>
    <definedName name="XRefPaste19Row" localSheetId="13" hidden="1">#REF!</definedName>
    <definedName name="XRefPaste19Row" localSheetId="16" hidden="1">#REF!</definedName>
    <definedName name="XRefPaste19Row" localSheetId="19" hidden="1">#REF!</definedName>
    <definedName name="XRefPaste19Row" localSheetId="12" hidden="1">#REF!</definedName>
    <definedName name="XRefPaste19Row" localSheetId="17" hidden="1">#REF!</definedName>
    <definedName name="XRefPaste19Row" localSheetId="9" hidden="1">#REF!</definedName>
    <definedName name="XRefPaste19Row" localSheetId="10" hidden="1">#REF!</definedName>
    <definedName name="XRefPaste19Row" localSheetId="15" hidden="1">#REF!</definedName>
    <definedName name="XRefPaste19Row" hidden="1">#REF!</definedName>
    <definedName name="XRefPaste1Row" localSheetId="14" hidden="1">#REF!</definedName>
    <definedName name="XRefPaste1Row" localSheetId="11" hidden="1">#REF!</definedName>
    <definedName name="XRefPaste1Row" localSheetId="13" hidden="1">#REF!</definedName>
    <definedName name="XRefPaste1Row" localSheetId="16" hidden="1">#REF!</definedName>
    <definedName name="XRefPaste1Row" localSheetId="19" hidden="1">#REF!</definedName>
    <definedName name="XRefPaste1Row" localSheetId="12" hidden="1">#REF!</definedName>
    <definedName name="XRefPaste1Row" localSheetId="17" hidden="1">#REF!</definedName>
    <definedName name="XRefPaste1Row" localSheetId="9" hidden="1">#REF!</definedName>
    <definedName name="XRefPaste1Row" localSheetId="10" hidden="1">#REF!</definedName>
    <definedName name="XRefPaste1Row" localSheetId="15" hidden="1">#REF!</definedName>
    <definedName name="XRefPaste1Row" hidden="1">#REF!</definedName>
    <definedName name="XRefPaste2" localSheetId="14" hidden="1">#REF!</definedName>
    <definedName name="XRefPaste2" localSheetId="11" hidden="1">#REF!</definedName>
    <definedName name="XRefPaste2" localSheetId="13" hidden="1">#REF!</definedName>
    <definedName name="XRefPaste2" localSheetId="16" hidden="1">#REF!</definedName>
    <definedName name="XRefPaste2" localSheetId="19" hidden="1">#REF!</definedName>
    <definedName name="XRefPaste2" localSheetId="12" hidden="1">#REF!</definedName>
    <definedName name="XRefPaste2" localSheetId="17" hidden="1">#REF!</definedName>
    <definedName name="XRefPaste2" localSheetId="9" hidden="1">#REF!</definedName>
    <definedName name="XRefPaste2" localSheetId="10" hidden="1">#REF!</definedName>
    <definedName name="XRefPaste2" localSheetId="15" hidden="1">#REF!</definedName>
    <definedName name="XRefPaste2" hidden="1">#REF!</definedName>
    <definedName name="XRefPaste20" localSheetId="14" hidden="1">#REF!</definedName>
    <definedName name="XRefPaste20" localSheetId="11" hidden="1">#REF!</definedName>
    <definedName name="XRefPaste20" localSheetId="13" hidden="1">#REF!</definedName>
    <definedName name="XRefPaste20" localSheetId="16" hidden="1">#REF!</definedName>
    <definedName name="XRefPaste20" localSheetId="19" hidden="1">#REF!</definedName>
    <definedName name="XRefPaste20" localSheetId="12" hidden="1">#REF!</definedName>
    <definedName name="XRefPaste20" localSheetId="17" hidden="1">#REF!</definedName>
    <definedName name="XRefPaste20" localSheetId="9" hidden="1">#REF!</definedName>
    <definedName name="XRefPaste20" localSheetId="10" hidden="1">#REF!</definedName>
    <definedName name="XRefPaste20" localSheetId="15" hidden="1">#REF!</definedName>
    <definedName name="XRefPaste20" hidden="1">#REF!</definedName>
    <definedName name="XRefPaste20Row" localSheetId="14" hidden="1">#REF!</definedName>
    <definedName name="XRefPaste20Row" localSheetId="11" hidden="1">#REF!</definedName>
    <definedName name="XRefPaste20Row" localSheetId="13" hidden="1">#REF!</definedName>
    <definedName name="XRefPaste20Row" localSheetId="16" hidden="1">#REF!</definedName>
    <definedName name="XRefPaste20Row" localSheetId="19" hidden="1">#REF!</definedName>
    <definedName name="XRefPaste20Row" localSheetId="12" hidden="1">#REF!</definedName>
    <definedName name="XRefPaste20Row" localSheetId="17" hidden="1">#REF!</definedName>
    <definedName name="XRefPaste20Row" localSheetId="9" hidden="1">#REF!</definedName>
    <definedName name="XRefPaste20Row" localSheetId="10" hidden="1">#REF!</definedName>
    <definedName name="XRefPaste20Row" localSheetId="15" hidden="1">#REF!</definedName>
    <definedName name="XRefPaste20Row" hidden="1">#REF!</definedName>
    <definedName name="XRefPaste21" localSheetId="14" hidden="1">#REF!</definedName>
    <definedName name="XRefPaste21" localSheetId="11" hidden="1">#REF!</definedName>
    <definedName name="XRefPaste21" localSheetId="13" hidden="1">#REF!</definedName>
    <definedName name="XRefPaste21" localSheetId="16" hidden="1">#REF!</definedName>
    <definedName name="XRefPaste21" localSheetId="19" hidden="1">#REF!</definedName>
    <definedName name="XRefPaste21" localSheetId="12" hidden="1">#REF!</definedName>
    <definedName name="XRefPaste21" localSheetId="17" hidden="1">#REF!</definedName>
    <definedName name="XRefPaste21" localSheetId="9" hidden="1">#REF!</definedName>
    <definedName name="XRefPaste21" localSheetId="10" hidden="1">#REF!</definedName>
    <definedName name="XRefPaste21" localSheetId="15" hidden="1">#REF!</definedName>
    <definedName name="XRefPaste21" hidden="1">#REF!</definedName>
    <definedName name="XRefPaste21Row" localSheetId="14" hidden="1">#REF!</definedName>
    <definedName name="XRefPaste21Row" localSheetId="11" hidden="1">#REF!</definedName>
    <definedName name="XRefPaste21Row" localSheetId="13" hidden="1">#REF!</definedName>
    <definedName name="XRefPaste21Row" localSheetId="16" hidden="1">#REF!</definedName>
    <definedName name="XRefPaste21Row" localSheetId="19" hidden="1">#REF!</definedName>
    <definedName name="XRefPaste21Row" localSheetId="12" hidden="1">#REF!</definedName>
    <definedName name="XRefPaste21Row" localSheetId="17" hidden="1">#REF!</definedName>
    <definedName name="XRefPaste21Row" localSheetId="9" hidden="1">#REF!</definedName>
    <definedName name="XRefPaste21Row" localSheetId="10" hidden="1">#REF!</definedName>
    <definedName name="XRefPaste21Row" localSheetId="15" hidden="1">#REF!</definedName>
    <definedName name="XRefPaste21Row" hidden="1">#REF!</definedName>
    <definedName name="XRefPaste22" localSheetId="14" hidden="1">#REF!</definedName>
    <definedName name="XRefPaste22" localSheetId="11" hidden="1">#REF!</definedName>
    <definedName name="XRefPaste22" localSheetId="13" hidden="1">#REF!</definedName>
    <definedName name="XRefPaste22" localSheetId="16" hidden="1">#REF!</definedName>
    <definedName name="XRefPaste22" localSheetId="19" hidden="1">#REF!</definedName>
    <definedName name="XRefPaste22" localSheetId="12" hidden="1">#REF!</definedName>
    <definedName name="XRefPaste22" localSheetId="17" hidden="1">#REF!</definedName>
    <definedName name="XRefPaste22" localSheetId="9" hidden="1">#REF!</definedName>
    <definedName name="XRefPaste22" localSheetId="10" hidden="1">#REF!</definedName>
    <definedName name="XRefPaste22" localSheetId="15" hidden="1">#REF!</definedName>
    <definedName name="XRefPaste22" hidden="1">#REF!</definedName>
    <definedName name="XRefPaste22Row" localSheetId="14" hidden="1">#REF!</definedName>
    <definedName name="XRefPaste22Row" localSheetId="11" hidden="1">#REF!</definedName>
    <definedName name="XRefPaste22Row" localSheetId="13" hidden="1">#REF!</definedName>
    <definedName name="XRefPaste22Row" localSheetId="16" hidden="1">#REF!</definedName>
    <definedName name="XRefPaste22Row" localSheetId="19" hidden="1">#REF!</definedName>
    <definedName name="XRefPaste22Row" localSheetId="12" hidden="1">#REF!</definedName>
    <definedName name="XRefPaste22Row" localSheetId="17" hidden="1">#REF!</definedName>
    <definedName name="XRefPaste22Row" localSheetId="9" hidden="1">#REF!</definedName>
    <definedName name="XRefPaste22Row" localSheetId="10" hidden="1">#REF!</definedName>
    <definedName name="XRefPaste22Row" localSheetId="15" hidden="1">#REF!</definedName>
    <definedName name="XRefPaste22Row" hidden="1">#REF!</definedName>
    <definedName name="XRefPaste23" localSheetId="14" hidden="1">#REF!</definedName>
    <definedName name="XRefPaste23" localSheetId="11" hidden="1">#REF!</definedName>
    <definedName name="XRefPaste23" localSheetId="13" hidden="1">#REF!</definedName>
    <definedName name="XRefPaste23" localSheetId="16" hidden="1">#REF!</definedName>
    <definedName name="XRefPaste23" localSheetId="19" hidden="1">#REF!</definedName>
    <definedName name="XRefPaste23" localSheetId="12" hidden="1">#REF!</definedName>
    <definedName name="XRefPaste23" localSheetId="17" hidden="1">#REF!</definedName>
    <definedName name="XRefPaste23" localSheetId="9" hidden="1">#REF!</definedName>
    <definedName name="XRefPaste23" localSheetId="10" hidden="1">#REF!</definedName>
    <definedName name="XRefPaste23" localSheetId="15" hidden="1">#REF!</definedName>
    <definedName name="XRefPaste23" hidden="1">#REF!</definedName>
    <definedName name="XRefPaste23Row" localSheetId="14" hidden="1">#REF!</definedName>
    <definedName name="XRefPaste23Row" localSheetId="11" hidden="1">#REF!</definedName>
    <definedName name="XRefPaste23Row" localSheetId="13" hidden="1">#REF!</definedName>
    <definedName name="XRefPaste23Row" localSheetId="16" hidden="1">#REF!</definedName>
    <definedName name="XRefPaste23Row" localSheetId="19" hidden="1">#REF!</definedName>
    <definedName name="XRefPaste23Row" localSheetId="12" hidden="1">#REF!</definedName>
    <definedName name="XRefPaste23Row" localSheetId="17" hidden="1">#REF!</definedName>
    <definedName name="XRefPaste23Row" localSheetId="9" hidden="1">#REF!</definedName>
    <definedName name="XRefPaste23Row" localSheetId="10" hidden="1">#REF!</definedName>
    <definedName name="XRefPaste23Row" localSheetId="15" hidden="1">#REF!</definedName>
    <definedName name="XRefPaste23Row" hidden="1">#REF!</definedName>
    <definedName name="XRefPaste24" hidden="1">#REF!</definedName>
    <definedName name="XRefPaste24Row" localSheetId="14" hidden="1">#REF!</definedName>
    <definedName name="XRefPaste24Row" localSheetId="11" hidden="1">#REF!</definedName>
    <definedName name="XRefPaste24Row" localSheetId="13" hidden="1">#REF!</definedName>
    <definedName name="XRefPaste24Row" localSheetId="16" hidden="1">#REF!</definedName>
    <definedName name="XRefPaste24Row" localSheetId="19" hidden="1">#REF!</definedName>
    <definedName name="XRefPaste24Row" localSheetId="12" hidden="1">#REF!</definedName>
    <definedName name="XRefPaste24Row" localSheetId="17" hidden="1">#REF!</definedName>
    <definedName name="XRefPaste24Row" localSheetId="9" hidden="1">#REF!</definedName>
    <definedName name="XRefPaste24Row" localSheetId="10" hidden="1">#REF!</definedName>
    <definedName name="XRefPaste24Row" localSheetId="15" hidden="1">#REF!</definedName>
    <definedName name="XRefPaste24Row" hidden="1">#REF!</definedName>
    <definedName name="XRefPaste25" localSheetId="14" hidden="1">#REF!</definedName>
    <definedName name="XRefPaste25" localSheetId="11" hidden="1">#REF!</definedName>
    <definedName name="XRefPaste25" localSheetId="13" hidden="1">#REF!</definedName>
    <definedName name="XRefPaste25" localSheetId="16" hidden="1">#REF!</definedName>
    <definedName name="XRefPaste25" localSheetId="19" hidden="1">#REF!</definedName>
    <definedName name="XRefPaste25" localSheetId="12" hidden="1">#REF!</definedName>
    <definedName name="XRefPaste25" localSheetId="17" hidden="1">#REF!</definedName>
    <definedName name="XRefPaste25" localSheetId="9" hidden="1">#REF!</definedName>
    <definedName name="XRefPaste25" localSheetId="10" hidden="1">#REF!</definedName>
    <definedName name="XRefPaste25" localSheetId="15" hidden="1">#REF!</definedName>
    <definedName name="XRefPaste25" hidden="1">#REF!</definedName>
    <definedName name="XRefPaste25Row" localSheetId="14" hidden="1">#REF!</definedName>
    <definedName name="XRefPaste25Row" localSheetId="11" hidden="1">#REF!</definedName>
    <definedName name="XRefPaste25Row" localSheetId="13" hidden="1">#REF!</definedName>
    <definedName name="XRefPaste25Row" localSheetId="16" hidden="1">#REF!</definedName>
    <definedName name="XRefPaste25Row" localSheetId="19" hidden="1">#REF!</definedName>
    <definedName name="XRefPaste25Row" localSheetId="12" hidden="1">#REF!</definedName>
    <definedName name="XRefPaste25Row" localSheetId="17" hidden="1">#REF!</definedName>
    <definedName name="XRefPaste25Row" localSheetId="9" hidden="1">#REF!</definedName>
    <definedName name="XRefPaste25Row" localSheetId="10" hidden="1">#REF!</definedName>
    <definedName name="XRefPaste25Row" localSheetId="15" hidden="1">#REF!</definedName>
    <definedName name="XRefPaste25Row" hidden="1">#REF!</definedName>
    <definedName name="XRefPaste26" localSheetId="14" hidden="1">#REF!</definedName>
    <definedName name="XRefPaste26" localSheetId="11" hidden="1">#REF!</definedName>
    <definedName name="XRefPaste26" localSheetId="13" hidden="1">#REF!</definedName>
    <definedName name="XRefPaste26" localSheetId="16" hidden="1">#REF!</definedName>
    <definedName name="XRefPaste26" localSheetId="19" hidden="1">#REF!</definedName>
    <definedName name="XRefPaste26" localSheetId="12" hidden="1">#REF!</definedName>
    <definedName name="XRefPaste26" localSheetId="17" hidden="1">#REF!</definedName>
    <definedName name="XRefPaste26" localSheetId="9" hidden="1">#REF!</definedName>
    <definedName name="XRefPaste26" localSheetId="10" hidden="1">#REF!</definedName>
    <definedName name="XRefPaste26" localSheetId="15" hidden="1">#REF!</definedName>
    <definedName name="XRefPaste26" hidden="1">#REF!</definedName>
    <definedName name="XRefPaste26Row" localSheetId="14" hidden="1">#REF!</definedName>
    <definedName name="XRefPaste26Row" localSheetId="11" hidden="1">#REF!</definedName>
    <definedName name="XRefPaste26Row" localSheetId="13" hidden="1">#REF!</definedName>
    <definedName name="XRefPaste26Row" localSheetId="16" hidden="1">#REF!</definedName>
    <definedName name="XRefPaste26Row" localSheetId="19" hidden="1">#REF!</definedName>
    <definedName name="XRefPaste26Row" localSheetId="12" hidden="1">#REF!</definedName>
    <definedName name="XRefPaste26Row" localSheetId="17" hidden="1">#REF!</definedName>
    <definedName name="XRefPaste26Row" localSheetId="9" hidden="1">#REF!</definedName>
    <definedName name="XRefPaste26Row" localSheetId="10" hidden="1">#REF!</definedName>
    <definedName name="XRefPaste26Row" localSheetId="15" hidden="1">#REF!</definedName>
    <definedName name="XRefPaste26Row" hidden="1">#REF!</definedName>
    <definedName name="XRefPaste27" localSheetId="14" hidden="1">#REF!</definedName>
    <definedName name="XRefPaste27" localSheetId="11" hidden="1">#REF!</definedName>
    <definedName name="XRefPaste27" localSheetId="13" hidden="1">#REF!</definedName>
    <definedName name="XRefPaste27" localSheetId="16" hidden="1">#REF!</definedName>
    <definedName name="XRefPaste27" localSheetId="19" hidden="1">#REF!</definedName>
    <definedName name="XRefPaste27" localSheetId="12" hidden="1">#REF!</definedName>
    <definedName name="XRefPaste27" localSheetId="17" hidden="1">#REF!</definedName>
    <definedName name="XRefPaste27" localSheetId="9" hidden="1">#REF!</definedName>
    <definedName name="XRefPaste27" localSheetId="10" hidden="1">#REF!</definedName>
    <definedName name="XRefPaste27" localSheetId="15" hidden="1">#REF!</definedName>
    <definedName name="XRefPaste27" hidden="1">#REF!</definedName>
    <definedName name="XRefPaste27Row" localSheetId="14" hidden="1">#REF!</definedName>
    <definedName name="XRefPaste27Row" localSheetId="11" hidden="1">#REF!</definedName>
    <definedName name="XRefPaste27Row" localSheetId="13" hidden="1">#REF!</definedName>
    <definedName name="XRefPaste27Row" localSheetId="16" hidden="1">#REF!</definedName>
    <definedName name="XRefPaste27Row" localSheetId="19" hidden="1">#REF!</definedName>
    <definedName name="XRefPaste27Row" localSheetId="12" hidden="1">#REF!</definedName>
    <definedName name="XRefPaste27Row" localSheetId="17" hidden="1">#REF!</definedName>
    <definedName name="XRefPaste27Row" localSheetId="9" hidden="1">#REF!</definedName>
    <definedName name="XRefPaste27Row" localSheetId="10" hidden="1">#REF!</definedName>
    <definedName name="XRefPaste27Row" localSheetId="15" hidden="1">#REF!</definedName>
    <definedName name="XRefPaste27Row" hidden="1">#REF!</definedName>
    <definedName name="XRefPaste28" localSheetId="14" hidden="1">#REF!</definedName>
    <definedName name="XRefPaste28" localSheetId="11" hidden="1">#REF!</definedName>
    <definedName name="XRefPaste28" localSheetId="13" hidden="1">#REF!</definedName>
    <definedName name="XRefPaste28" localSheetId="16" hidden="1">#REF!</definedName>
    <definedName name="XRefPaste28" localSheetId="19" hidden="1">#REF!</definedName>
    <definedName name="XRefPaste28" localSheetId="12" hidden="1">#REF!</definedName>
    <definedName name="XRefPaste28" localSheetId="17" hidden="1">#REF!</definedName>
    <definedName name="XRefPaste28" localSheetId="9" hidden="1">#REF!</definedName>
    <definedName name="XRefPaste28" localSheetId="10" hidden="1">#REF!</definedName>
    <definedName name="XRefPaste28" localSheetId="15" hidden="1">#REF!</definedName>
    <definedName name="XRefPaste28" hidden="1">#REF!</definedName>
    <definedName name="XRefPaste28Row" localSheetId="14" hidden="1">#REF!</definedName>
    <definedName name="XRefPaste28Row" localSheetId="11" hidden="1">#REF!</definedName>
    <definedName name="XRefPaste28Row" localSheetId="13" hidden="1">#REF!</definedName>
    <definedName name="XRefPaste28Row" localSheetId="16" hidden="1">#REF!</definedName>
    <definedName name="XRefPaste28Row" localSheetId="19" hidden="1">#REF!</definedName>
    <definedName name="XRefPaste28Row" localSheetId="12" hidden="1">#REF!</definedName>
    <definedName name="XRefPaste28Row" localSheetId="17" hidden="1">#REF!</definedName>
    <definedName name="XRefPaste28Row" localSheetId="9" hidden="1">#REF!</definedName>
    <definedName name="XRefPaste28Row" localSheetId="10" hidden="1">#REF!</definedName>
    <definedName name="XRefPaste28Row" localSheetId="15" hidden="1">#REF!</definedName>
    <definedName name="XRefPaste28Row" hidden="1">#REF!</definedName>
    <definedName name="XRefPaste29" localSheetId="14" hidden="1">#REF!</definedName>
    <definedName name="XRefPaste29" localSheetId="11" hidden="1">#REF!</definedName>
    <definedName name="XRefPaste29" localSheetId="13" hidden="1">#REF!</definedName>
    <definedName name="XRefPaste29" localSheetId="16" hidden="1">#REF!</definedName>
    <definedName name="XRefPaste29" localSheetId="19" hidden="1">#REF!</definedName>
    <definedName name="XRefPaste29" localSheetId="12" hidden="1">#REF!</definedName>
    <definedName name="XRefPaste29" localSheetId="17" hidden="1">#REF!</definedName>
    <definedName name="XRefPaste29" localSheetId="9" hidden="1">#REF!</definedName>
    <definedName name="XRefPaste29" localSheetId="10" hidden="1">#REF!</definedName>
    <definedName name="XRefPaste29" localSheetId="15" hidden="1">#REF!</definedName>
    <definedName name="XRefPaste29" hidden="1">#REF!</definedName>
    <definedName name="XRefPaste29Row" localSheetId="14" hidden="1">#REF!</definedName>
    <definedName name="XRefPaste29Row" localSheetId="11" hidden="1">#REF!</definedName>
    <definedName name="XRefPaste29Row" localSheetId="13" hidden="1">#REF!</definedName>
    <definedName name="XRefPaste29Row" localSheetId="16" hidden="1">#REF!</definedName>
    <definedName name="XRefPaste29Row" localSheetId="19" hidden="1">#REF!</definedName>
    <definedName name="XRefPaste29Row" localSheetId="12" hidden="1">#REF!</definedName>
    <definedName name="XRefPaste29Row" localSheetId="17" hidden="1">#REF!</definedName>
    <definedName name="XRefPaste29Row" localSheetId="9" hidden="1">#REF!</definedName>
    <definedName name="XRefPaste29Row" localSheetId="10" hidden="1">#REF!</definedName>
    <definedName name="XRefPaste29Row" localSheetId="15" hidden="1">#REF!</definedName>
    <definedName name="XRefPaste29Row" hidden="1">#REF!</definedName>
    <definedName name="XRefPaste2Row" localSheetId="14" hidden="1">#REF!</definedName>
    <definedName name="XRefPaste2Row" localSheetId="11" hidden="1">#REF!</definedName>
    <definedName name="XRefPaste2Row" localSheetId="13" hidden="1">#REF!</definedName>
    <definedName name="XRefPaste2Row" localSheetId="16" hidden="1">#REF!</definedName>
    <definedName name="XRefPaste2Row" localSheetId="19" hidden="1">#REF!</definedName>
    <definedName name="XRefPaste2Row" localSheetId="12" hidden="1">#REF!</definedName>
    <definedName name="XRefPaste2Row" localSheetId="17" hidden="1">#REF!</definedName>
    <definedName name="XRefPaste2Row" localSheetId="9" hidden="1">#REF!</definedName>
    <definedName name="XRefPaste2Row" localSheetId="10" hidden="1">#REF!</definedName>
    <definedName name="XRefPaste2Row" localSheetId="15" hidden="1">#REF!</definedName>
    <definedName name="XRefPaste2Row" hidden="1">#REF!</definedName>
    <definedName name="XRefPaste3" localSheetId="14" hidden="1">#REF!</definedName>
    <definedName name="XRefPaste3" localSheetId="11" hidden="1">#REF!</definedName>
    <definedName name="XRefPaste3" localSheetId="13" hidden="1">#REF!</definedName>
    <definedName name="XRefPaste3" localSheetId="16" hidden="1">#REF!</definedName>
    <definedName name="XRefPaste3" localSheetId="19" hidden="1">#REF!</definedName>
    <definedName name="XRefPaste3" localSheetId="12" hidden="1">#REF!</definedName>
    <definedName name="XRefPaste3" localSheetId="17" hidden="1">#REF!</definedName>
    <definedName name="XRefPaste3" localSheetId="9" hidden="1">#REF!</definedName>
    <definedName name="XRefPaste3" localSheetId="10" hidden="1">#REF!</definedName>
    <definedName name="XRefPaste3" localSheetId="15" hidden="1">#REF!</definedName>
    <definedName name="XRefPaste3" hidden="1">#REF!</definedName>
    <definedName name="XRefPaste30" localSheetId="14" hidden="1">#REF!</definedName>
    <definedName name="XRefPaste30" localSheetId="11" hidden="1">#REF!</definedName>
    <definedName name="XRefPaste30" localSheetId="13" hidden="1">#REF!</definedName>
    <definedName name="XRefPaste30" localSheetId="16" hidden="1">#REF!</definedName>
    <definedName name="XRefPaste30" localSheetId="19" hidden="1">#REF!</definedName>
    <definedName name="XRefPaste30" localSheetId="12" hidden="1">#REF!</definedName>
    <definedName name="XRefPaste30" localSheetId="17" hidden="1">#REF!</definedName>
    <definedName name="XRefPaste30" localSheetId="9" hidden="1">#REF!</definedName>
    <definedName name="XRefPaste30" localSheetId="10" hidden="1">#REF!</definedName>
    <definedName name="XRefPaste30" localSheetId="15" hidden="1">#REF!</definedName>
    <definedName name="XRefPaste30" hidden="1">#REF!</definedName>
    <definedName name="XRefPaste30Row" hidden="1">#REF!</definedName>
    <definedName name="XRefPaste31" localSheetId="14" hidden="1">#REF!</definedName>
    <definedName name="XRefPaste31" localSheetId="11" hidden="1">#REF!</definedName>
    <definedName name="XRefPaste31" localSheetId="13" hidden="1">#REF!</definedName>
    <definedName name="XRefPaste31" localSheetId="16" hidden="1">#REF!</definedName>
    <definedName name="XRefPaste31" localSheetId="19" hidden="1">#REF!</definedName>
    <definedName name="XRefPaste31" localSheetId="12" hidden="1">#REF!</definedName>
    <definedName name="XRefPaste31" localSheetId="17" hidden="1">#REF!</definedName>
    <definedName name="XRefPaste31" localSheetId="9" hidden="1">#REF!</definedName>
    <definedName name="XRefPaste31" localSheetId="10" hidden="1">#REF!</definedName>
    <definedName name="XRefPaste31" localSheetId="15" hidden="1">#REF!</definedName>
    <definedName name="XRefPaste31" hidden="1">#REF!</definedName>
    <definedName name="XRefPaste31Row" localSheetId="14" hidden="1">#REF!</definedName>
    <definedName name="XRefPaste31Row" localSheetId="11" hidden="1">#REF!</definedName>
    <definedName name="XRefPaste31Row" localSheetId="13" hidden="1">#REF!</definedName>
    <definedName name="XRefPaste31Row" localSheetId="16" hidden="1">#REF!</definedName>
    <definedName name="XRefPaste31Row" localSheetId="19" hidden="1">#REF!</definedName>
    <definedName name="XRefPaste31Row" localSheetId="12" hidden="1">#REF!</definedName>
    <definedName name="XRefPaste31Row" localSheetId="17" hidden="1">#REF!</definedName>
    <definedName name="XRefPaste31Row" localSheetId="9" hidden="1">#REF!</definedName>
    <definedName name="XRefPaste31Row" localSheetId="10" hidden="1">#REF!</definedName>
    <definedName name="XRefPaste31Row" localSheetId="15" hidden="1">#REF!</definedName>
    <definedName name="XRefPaste31Row" hidden="1">#REF!</definedName>
    <definedName name="XRefPaste32" localSheetId="14" hidden="1">#REF!</definedName>
    <definedName name="XRefPaste32" localSheetId="11" hidden="1">#REF!</definedName>
    <definedName name="XRefPaste32" localSheetId="13" hidden="1">#REF!</definedName>
    <definedName name="XRefPaste32" localSheetId="16" hidden="1">#REF!</definedName>
    <definedName name="XRefPaste32" localSheetId="19" hidden="1">#REF!</definedName>
    <definedName name="XRefPaste32" localSheetId="12" hidden="1">#REF!</definedName>
    <definedName name="XRefPaste32" localSheetId="17" hidden="1">#REF!</definedName>
    <definedName name="XRefPaste32" localSheetId="9" hidden="1">#REF!</definedName>
    <definedName name="XRefPaste32" localSheetId="10" hidden="1">#REF!</definedName>
    <definedName name="XRefPaste32" localSheetId="15" hidden="1">#REF!</definedName>
    <definedName name="XRefPaste32" hidden="1">#REF!</definedName>
    <definedName name="XRefPaste32Row" localSheetId="14" hidden="1">#REF!</definedName>
    <definedName name="XRefPaste32Row" localSheetId="11" hidden="1">#REF!</definedName>
    <definedName name="XRefPaste32Row" localSheetId="13" hidden="1">#REF!</definedName>
    <definedName name="XRefPaste32Row" localSheetId="16" hidden="1">#REF!</definedName>
    <definedName name="XRefPaste32Row" localSheetId="19" hidden="1">#REF!</definedName>
    <definedName name="XRefPaste32Row" localSheetId="12" hidden="1">#REF!</definedName>
    <definedName name="XRefPaste32Row" localSheetId="17" hidden="1">#REF!</definedName>
    <definedName name="XRefPaste32Row" localSheetId="9" hidden="1">#REF!</definedName>
    <definedName name="XRefPaste32Row" localSheetId="10" hidden="1">#REF!</definedName>
    <definedName name="XRefPaste32Row" localSheetId="15" hidden="1">#REF!</definedName>
    <definedName name="XRefPaste32Row" hidden="1">#REF!</definedName>
    <definedName name="XRefPaste33" localSheetId="14" hidden="1">#REF!</definedName>
    <definedName name="XRefPaste33" localSheetId="11" hidden="1">#REF!</definedName>
    <definedName name="XRefPaste33" localSheetId="13" hidden="1">#REF!</definedName>
    <definedName name="XRefPaste33" localSheetId="16" hidden="1">#REF!</definedName>
    <definedName name="XRefPaste33" localSheetId="19" hidden="1">#REF!</definedName>
    <definedName name="XRefPaste33" localSheetId="12" hidden="1">#REF!</definedName>
    <definedName name="XRefPaste33" localSheetId="17" hidden="1">#REF!</definedName>
    <definedName name="XRefPaste33" localSheetId="9" hidden="1">#REF!</definedName>
    <definedName name="XRefPaste33" localSheetId="10" hidden="1">#REF!</definedName>
    <definedName name="XRefPaste33" localSheetId="15" hidden="1">#REF!</definedName>
    <definedName name="XRefPaste33" hidden="1">#REF!</definedName>
    <definedName name="XRefPaste33Row" localSheetId="14" hidden="1">#REF!</definedName>
    <definedName name="XRefPaste33Row" localSheetId="11" hidden="1">#REF!</definedName>
    <definedName name="XRefPaste33Row" localSheetId="13" hidden="1">#REF!</definedName>
    <definedName name="XRefPaste33Row" localSheetId="16" hidden="1">#REF!</definedName>
    <definedName name="XRefPaste33Row" localSheetId="19" hidden="1">#REF!</definedName>
    <definedName name="XRefPaste33Row" localSheetId="12" hidden="1">#REF!</definedName>
    <definedName name="XRefPaste33Row" localSheetId="17" hidden="1">#REF!</definedName>
    <definedName name="XRefPaste33Row" localSheetId="9" hidden="1">#REF!</definedName>
    <definedName name="XRefPaste33Row" localSheetId="10" hidden="1">#REF!</definedName>
    <definedName name="XRefPaste33Row" localSheetId="15" hidden="1">#REF!</definedName>
    <definedName name="XRefPaste33Row" hidden="1">#REF!</definedName>
    <definedName name="XRefPaste34" localSheetId="14" hidden="1">#REF!</definedName>
    <definedName name="XRefPaste34" localSheetId="11" hidden="1">#REF!</definedName>
    <definedName name="XRefPaste34" localSheetId="13" hidden="1">#REF!</definedName>
    <definedName name="XRefPaste34" localSheetId="16" hidden="1">#REF!</definedName>
    <definedName name="XRefPaste34" localSheetId="19" hidden="1">#REF!</definedName>
    <definedName name="XRefPaste34" localSheetId="12" hidden="1">#REF!</definedName>
    <definedName name="XRefPaste34" localSheetId="17" hidden="1">#REF!</definedName>
    <definedName name="XRefPaste34" localSheetId="9" hidden="1">#REF!</definedName>
    <definedName name="XRefPaste34" localSheetId="10" hidden="1">#REF!</definedName>
    <definedName name="XRefPaste34" localSheetId="15" hidden="1">#REF!</definedName>
    <definedName name="XRefPaste34" hidden="1">#REF!</definedName>
    <definedName name="XRefPaste34Row" localSheetId="14" hidden="1">#REF!</definedName>
    <definedName name="XRefPaste34Row" localSheetId="11" hidden="1">#REF!</definedName>
    <definedName name="XRefPaste34Row" localSheetId="13" hidden="1">#REF!</definedName>
    <definedName name="XRefPaste34Row" localSheetId="16" hidden="1">#REF!</definedName>
    <definedName name="XRefPaste34Row" localSheetId="19" hidden="1">#REF!</definedName>
    <definedName name="XRefPaste34Row" localSheetId="12" hidden="1">#REF!</definedName>
    <definedName name="XRefPaste34Row" localSheetId="17" hidden="1">#REF!</definedName>
    <definedName name="XRefPaste34Row" localSheetId="9" hidden="1">#REF!</definedName>
    <definedName name="XRefPaste34Row" localSheetId="10" hidden="1">#REF!</definedName>
    <definedName name="XRefPaste34Row" localSheetId="15" hidden="1">#REF!</definedName>
    <definedName name="XRefPaste34Row" hidden="1">#REF!</definedName>
    <definedName name="XRefPaste35" localSheetId="14" hidden="1">#REF!</definedName>
    <definedName name="XRefPaste35" localSheetId="11" hidden="1">#REF!</definedName>
    <definedName name="XRefPaste35" localSheetId="13" hidden="1">#REF!</definedName>
    <definedName name="XRefPaste35" localSheetId="16" hidden="1">#REF!</definedName>
    <definedName name="XRefPaste35" localSheetId="19" hidden="1">#REF!</definedName>
    <definedName name="XRefPaste35" localSheetId="12" hidden="1">#REF!</definedName>
    <definedName name="XRefPaste35" localSheetId="17" hidden="1">#REF!</definedName>
    <definedName name="XRefPaste35" localSheetId="9" hidden="1">#REF!</definedName>
    <definedName name="XRefPaste35" localSheetId="10" hidden="1">#REF!</definedName>
    <definedName name="XRefPaste35" localSheetId="15" hidden="1">#REF!</definedName>
    <definedName name="XRefPaste35" hidden="1">#REF!</definedName>
    <definedName name="XRefPaste35Row" localSheetId="14" hidden="1">#REF!</definedName>
    <definedName name="XRefPaste35Row" localSheetId="11" hidden="1">#REF!</definedName>
    <definedName name="XRefPaste35Row" localSheetId="13" hidden="1">#REF!</definedName>
    <definedName name="XRefPaste35Row" localSheetId="16" hidden="1">#REF!</definedName>
    <definedName name="XRefPaste35Row" localSheetId="19" hidden="1">#REF!</definedName>
    <definedName name="XRefPaste35Row" localSheetId="12" hidden="1">#REF!</definedName>
    <definedName name="XRefPaste35Row" localSheetId="17" hidden="1">#REF!</definedName>
    <definedName name="XRefPaste35Row" localSheetId="9" hidden="1">#REF!</definedName>
    <definedName name="XRefPaste35Row" localSheetId="10" hidden="1">#REF!</definedName>
    <definedName name="XRefPaste35Row" localSheetId="15" hidden="1">#REF!</definedName>
    <definedName name="XRefPaste35Row" hidden="1">#REF!</definedName>
    <definedName name="XRefPaste36" localSheetId="14" hidden="1">#REF!</definedName>
    <definedName name="XRefPaste36" localSheetId="11" hidden="1">#REF!</definedName>
    <definedName name="XRefPaste36" localSheetId="13" hidden="1">#REF!</definedName>
    <definedName name="XRefPaste36" localSheetId="16" hidden="1">#REF!</definedName>
    <definedName name="XRefPaste36" localSheetId="19" hidden="1">#REF!</definedName>
    <definedName name="XRefPaste36" localSheetId="12" hidden="1">#REF!</definedName>
    <definedName name="XRefPaste36" localSheetId="17" hidden="1">#REF!</definedName>
    <definedName name="XRefPaste36" localSheetId="9" hidden="1">#REF!</definedName>
    <definedName name="XRefPaste36" localSheetId="10" hidden="1">#REF!</definedName>
    <definedName name="XRefPaste36" localSheetId="15" hidden="1">#REF!</definedName>
    <definedName name="XRefPaste36" hidden="1">#REF!</definedName>
    <definedName name="XRefPaste36Row" localSheetId="14" hidden="1">#REF!</definedName>
    <definedName name="XRefPaste36Row" localSheetId="11" hidden="1">#REF!</definedName>
    <definedName name="XRefPaste36Row" localSheetId="13" hidden="1">#REF!</definedName>
    <definedName name="XRefPaste36Row" localSheetId="16" hidden="1">#REF!</definedName>
    <definedName name="XRefPaste36Row" localSheetId="19" hidden="1">#REF!</definedName>
    <definedName name="XRefPaste36Row" localSheetId="12" hidden="1">#REF!</definedName>
    <definedName name="XRefPaste36Row" localSheetId="17" hidden="1">#REF!</definedName>
    <definedName name="XRefPaste36Row" localSheetId="9" hidden="1">#REF!</definedName>
    <definedName name="XRefPaste36Row" localSheetId="10" hidden="1">#REF!</definedName>
    <definedName name="XRefPaste36Row" localSheetId="15" hidden="1">#REF!</definedName>
    <definedName name="XRefPaste36Row" hidden="1">#REF!</definedName>
    <definedName name="XRefPaste37" localSheetId="14" hidden="1">#REF!</definedName>
    <definedName name="XRefPaste37" localSheetId="11" hidden="1">#REF!</definedName>
    <definedName name="XRefPaste37" localSheetId="13" hidden="1">#REF!</definedName>
    <definedName name="XRefPaste37" localSheetId="16" hidden="1">#REF!</definedName>
    <definedName name="XRefPaste37" localSheetId="19" hidden="1">#REF!</definedName>
    <definedName name="XRefPaste37" localSheetId="12" hidden="1">#REF!</definedName>
    <definedName name="XRefPaste37" localSheetId="17" hidden="1">#REF!</definedName>
    <definedName name="XRefPaste37" localSheetId="9" hidden="1">#REF!</definedName>
    <definedName name="XRefPaste37" localSheetId="10" hidden="1">#REF!</definedName>
    <definedName name="XRefPaste37" localSheetId="15" hidden="1">#REF!</definedName>
    <definedName name="XRefPaste37" hidden="1">#REF!</definedName>
    <definedName name="XRefPaste37Row" localSheetId="14" hidden="1">#REF!</definedName>
    <definedName name="XRefPaste37Row" localSheetId="11" hidden="1">#REF!</definedName>
    <definedName name="XRefPaste37Row" localSheetId="13" hidden="1">#REF!</definedName>
    <definedName name="XRefPaste37Row" localSheetId="16" hidden="1">#REF!</definedName>
    <definedName name="XRefPaste37Row" localSheetId="19" hidden="1">#REF!</definedName>
    <definedName name="XRefPaste37Row" localSheetId="12" hidden="1">#REF!</definedName>
    <definedName name="XRefPaste37Row" localSheetId="17" hidden="1">#REF!</definedName>
    <definedName name="XRefPaste37Row" localSheetId="9" hidden="1">#REF!</definedName>
    <definedName name="XRefPaste37Row" localSheetId="10" hidden="1">#REF!</definedName>
    <definedName name="XRefPaste37Row" localSheetId="15" hidden="1">#REF!</definedName>
    <definedName name="XRefPaste37Row" hidden="1">#REF!</definedName>
    <definedName name="XRefPaste38" localSheetId="14" hidden="1">#REF!</definedName>
    <definedName name="XRefPaste38" localSheetId="11" hidden="1">#REF!</definedName>
    <definedName name="XRefPaste38" localSheetId="13" hidden="1">#REF!</definedName>
    <definedName name="XRefPaste38" localSheetId="16" hidden="1">#REF!</definedName>
    <definedName name="XRefPaste38" localSheetId="19" hidden="1">#REF!</definedName>
    <definedName name="XRefPaste38" localSheetId="12" hidden="1">#REF!</definedName>
    <definedName name="XRefPaste38" localSheetId="17" hidden="1">#REF!</definedName>
    <definedName name="XRefPaste38" localSheetId="9" hidden="1">#REF!</definedName>
    <definedName name="XRefPaste38" localSheetId="10" hidden="1">#REF!</definedName>
    <definedName name="XRefPaste38" localSheetId="15" hidden="1">#REF!</definedName>
    <definedName name="XRefPaste38" hidden="1">#REF!</definedName>
    <definedName name="XRefPaste38Row" localSheetId="14" hidden="1">#REF!</definedName>
    <definedName name="XRefPaste38Row" localSheetId="11" hidden="1">#REF!</definedName>
    <definedName name="XRefPaste38Row" localSheetId="13" hidden="1">#REF!</definedName>
    <definedName name="XRefPaste38Row" localSheetId="16" hidden="1">#REF!</definedName>
    <definedName name="XRefPaste38Row" localSheetId="19" hidden="1">#REF!</definedName>
    <definedName name="XRefPaste38Row" localSheetId="12" hidden="1">#REF!</definedName>
    <definedName name="XRefPaste38Row" localSheetId="17" hidden="1">#REF!</definedName>
    <definedName name="XRefPaste38Row" localSheetId="9" hidden="1">#REF!</definedName>
    <definedName name="XRefPaste38Row" localSheetId="10" hidden="1">#REF!</definedName>
    <definedName name="XRefPaste38Row" localSheetId="15" hidden="1">#REF!</definedName>
    <definedName name="XRefPaste38Row" hidden="1">#REF!</definedName>
    <definedName name="XRefPaste39" localSheetId="14" hidden="1">#REF!</definedName>
    <definedName name="XRefPaste39" localSheetId="11" hidden="1">#REF!</definedName>
    <definedName name="XRefPaste39" localSheetId="13" hidden="1">#REF!</definedName>
    <definedName name="XRefPaste39" localSheetId="16" hidden="1">#REF!</definedName>
    <definedName name="XRefPaste39" localSheetId="19" hidden="1">#REF!</definedName>
    <definedName name="XRefPaste39" localSheetId="12" hidden="1">#REF!</definedName>
    <definedName name="XRefPaste39" localSheetId="17" hidden="1">#REF!</definedName>
    <definedName name="XRefPaste39" localSheetId="9" hidden="1">#REF!</definedName>
    <definedName name="XRefPaste39" localSheetId="10" hidden="1">#REF!</definedName>
    <definedName name="XRefPaste39" localSheetId="15" hidden="1">#REF!</definedName>
    <definedName name="XRefPaste39" hidden="1">#REF!</definedName>
    <definedName name="XRefPaste39Row" localSheetId="14" hidden="1">#REF!</definedName>
    <definedName name="XRefPaste39Row" localSheetId="11" hidden="1">#REF!</definedName>
    <definedName name="XRefPaste39Row" localSheetId="13" hidden="1">#REF!</definedName>
    <definedName name="XRefPaste39Row" localSheetId="16" hidden="1">#REF!</definedName>
    <definedName name="XRefPaste39Row" localSheetId="19" hidden="1">#REF!</definedName>
    <definedName name="XRefPaste39Row" localSheetId="12" hidden="1">#REF!</definedName>
    <definedName name="XRefPaste39Row" localSheetId="17" hidden="1">#REF!</definedName>
    <definedName name="XRefPaste39Row" localSheetId="9" hidden="1">#REF!</definedName>
    <definedName name="XRefPaste39Row" localSheetId="10" hidden="1">#REF!</definedName>
    <definedName name="XRefPaste39Row" localSheetId="15" hidden="1">#REF!</definedName>
    <definedName name="XRefPaste39Row" hidden="1">#REF!</definedName>
    <definedName name="XRefPaste3Row" localSheetId="14" hidden="1">#REF!</definedName>
    <definedName name="XRefPaste3Row" localSheetId="11" hidden="1">#REF!</definedName>
    <definedName name="XRefPaste3Row" localSheetId="13" hidden="1">#REF!</definedName>
    <definedName name="XRefPaste3Row" localSheetId="16" hidden="1">#REF!</definedName>
    <definedName name="XRefPaste3Row" localSheetId="19" hidden="1">#REF!</definedName>
    <definedName name="XRefPaste3Row" localSheetId="12" hidden="1">#REF!</definedName>
    <definedName name="XRefPaste3Row" localSheetId="17" hidden="1">#REF!</definedName>
    <definedName name="XRefPaste3Row" localSheetId="9" hidden="1">#REF!</definedName>
    <definedName name="XRefPaste3Row" localSheetId="10" hidden="1">#REF!</definedName>
    <definedName name="XRefPaste3Row" localSheetId="15" hidden="1">#REF!</definedName>
    <definedName name="XRefPaste3Row" hidden="1">#REF!</definedName>
    <definedName name="XRefPaste4" localSheetId="14" hidden="1">#REF!</definedName>
    <definedName name="XRefPaste4" localSheetId="11" hidden="1">#REF!</definedName>
    <definedName name="XRefPaste4" localSheetId="13" hidden="1">#REF!</definedName>
    <definedName name="XRefPaste4" localSheetId="16" hidden="1">#REF!</definedName>
    <definedName name="XRefPaste4" localSheetId="19" hidden="1">#REF!</definedName>
    <definedName name="XRefPaste4" localSheetId="12" hidden="1">#REF!</definedName>
    <definedName name="XRefPaste4" localSheetId="17" hidden="1">#REF!</definedName>
    <definedName name="XRefPaste4" localSheetId="9" hidden="1">#REF!</definedName>
    <definedName name="XRefPaste4" localSheetId="10" hidden="1">#REF!</definedName>
    <definedName name="XRefPaste4" localSheetId="15" hidden="1">#REF!</definedName>
    <definedName name="XRefPaste4" hidden="1">#REF!</definedName>
    <definedName name="XRefPaste40" localSheetId="14" hidden="1">#REF!</definedName>
    <definedName name="XRefPaste40" localSheetId="11" hidden="1">#REF!</definedName>
    <definedName name="XRefPaste40" localSheetId="13" hidden="1">#REF!</definedName>
    <definedName name="XRefPaste40" localSheetId="16" hidden="1">#REF!</definedName>
    <definedName name="XRefPaste40" localSheetId="19" hidden="1">#REF!</definedName>
    <definedName name="XRefPaste40" localSheetId="12" hidden="1">#REF!</definedName>
    <definedName name="XRefPaste40" localSheetId="17" hidden="1">#REF!</definedName>
    <definedName name="XRefPaste40" localSheetId="9" hidden="1">#REF!</definedName>
    <definedName name="XRefPaste40" localSheetId="10" hidden="1">#REF!</definedName>
    <definedName name="XRefPaste40" localSheetId="15" hidden="1">#REF!</definedName>
    <definedName name="XRefPaste40" hidden="1">#REF!</definedName>
    <definedName name="XRefPaste40Row" localSheetId="14" hidden="1">#REF!</definedName>
    <definedName name="XRefPaste40Row" localSheetId="11" hidden="1">#REF!</definedName>
    <definedName name="XRefPaste40Row" localSheetId="13" hidden="1">#REF!</definedName>
    <definedName name="XRefPaste40Row" localSheetId="16" hidden="1">#REF!</definedName>
    <definedName name="XRefPaste40Row" localSheetId="19" hidden="1">#REF!</definedName>
    <definedName name="XRefPaste40Row" localSheetId="12" hidden="1">#REF!</definedName>
    <definedName name="XRefPaste40Row" localSheetId="17" hidden="1">#REF!</definedName>
    <definedName name="XRefPaste40Row" localSheetId="9" hidden="1">#REF!</definedName>
    <definedName name="XRefPaste40Row" localSheetId="10" hidden="1">#REF!</definedName>
    <definedName name="XRefPaste40Row" localSheetId="15" hidden="1">#REF!</definedName>
    <definedName name="XRefPaste40Row" hidden="1">#REF!</definedName>
    <definedName name="XRefPaste41" localSheetId="14" hidden="1">#REF!</definedName>
    <definedName name="XRefPaste41" localSheetId="11" hidden="1">#REF!</definedName>
    <definedName name="XRefPaste41" localSheetId="13" hidden="1">#REF!</definedName>
    <definedName name="XRefPaste41" localSheetId="16" hidden="1">#REF!</definedName>
    <definedName name="XRefPaste41" localSheetId="19" hidden="1">#REF!</definedName>
    <definedName name="XRefPaste41" localSheetId="12" hidden="1">#REF!</definedName>
    <definedName name="XRefPaste41" localSheetId="17" hidden="1">#REF!</definedName>
    <definedName name="XRefPaste41" localSheetId="9" hidden="1">#REF!</definedName>
    <definedName name="XRefPaste41" localSheetId="10" hidden="1">#REF!</definedName>
    <definedName name="XRefPaste41" localSheetId="15" hidden="1">#REF!</definedName>
    <definedName name="XRefPaste41" hidden="1">#REF!</definedName>
    <definedName name="XRefPaste41Row" localSheetId="14" hidden="1">#REF!</definedName>
    <definedName name="XRefPaste41Row" localSheetId="11" hidden="1">#REF!</definedName>
    <definedName name="XRefPaste41Row" localSheetId="13" hidden="1">#REF!</definedName>
    <definedName name="XRefPaste41Row" localSheetId="16" hidden="1">#REF!</definedName>
    <definedName name="XRefPaste41Row" localSheetId="19" hidden="1">#REF!</definedName>
    <definedName name="XRefPaste41Row" localSheetId="12" hidden="1">#REF!</definedName>
    <definedName name="XRefPaste41Row" localSheetId="17" hidden="1">#REF!</definedName>
    <definedName name="XRefPaste41Row" localSheetId="9" hidden="1">#REF!</definedName>
    <definedName name="XRefPaste41Row" localSheetId="10" hidden="1">#REF!</definedName>
    <definedName name="XRefPaste41Row" localSheetId="15" hidden="1">#REF!</definedName>
    <definedName name="XRefPaste41Row" hidden="1">#REF!</definedName>
    <definedName name="XRefPaste42" localSheetId="14" hidden="1">#REF!</definedName>
    <definedName name="XRefPaste42" localSheetId="11" hidden="1">#REF!</definedName>
    <definedName name="XRefPaste42" localSheetId="13" hidden="1">#REF!</definedName>
    <definedName name="XRefPaste42" localSheetId="16" hidden="1">#REF!</definedName>
    <definedName name="XRefPaste42" localSheetId="19" hidden="1">#REF!</definedName>
    <definedName name="XRefPaste42" localSheetId="12" hidden="1">#REF!</definedName>
    <definedName name="XRefPaste42" localSheetId="17" hidden="1">#REF!</definedName>
    <definedName name="XRefPaste42" localSheetId="9" hidden="1">#REF!</definedName>
    <definedName name="XRefPaste42" localSheetId="10" hidden="1">#REF!</definedName>
    <definedName name="XRefPaste42" localSheetId="15" hidden="1">#REF!</definedName>
    <definedName name="XRefPaste42" hidden="1">#REF!</definedName>
    <definedName name="XRefPaste42Row" localSheetId="14" hidden="1">#REF!</definedName>
    <definedName name="XRefPaste42Row" localSheetId="11" hidden="1">#REF!</definedName>
    <definedName name="XRefPaste42Row" localSheetId="13" hidden="1">#REF!</definedName>
    <definedName name="XRefPaste42Row" localSheetId="16" hidden="1">#REF!</definedName>
    <definedName name="XRefPaste42Row" localSheetId="19" hidden="1">#REF!</definedName>
    <definedName name="XRefPaste42Row" localSheetId="12" hidden="1">#REF!</definedName>
    <definedName name="XRefPaste42Row" localSheetId="17" hidden="1">#REF!</definedName>
    <definedName name="XRefPaste42Row" localSheetId="9" hidden="1">#REF!</definedName>
    <definedName name="XRefPaste42Row" localSheetId="10" hidden="1">#REF!</definedName>
    <definedName name="XRefPaste42Row" localSheetId="15" hidden="1">#REF!</definedName>
    <definedName name="XRefPaste42Row" hidden="1">#REF!</definedName>
    <definedName name="XRefPaste43" localSheetId="14" hidden="1">#REF!</definedName>
    <definedName name="XRefPaste43" localSheetId="11" hidden="1">#REF!</definedName>
    <definedName name="XRefPaste43" localSheetId="13" hidden="1">#REF!</definedName>
    <definedName name="XRefPaste43" localSheetId="16" hidden="1">#REF!</definedName>
    <definedName name="XRefPaste43" localSheetId="19" hidden="1">#REF!</definedName>
    <definedName name="XRefPaste43" localSheetId="12" hidden="1">#REF!</definedName>
    <definedName name="XRefPaste43" localSheetId="17" hidden="1">#REF!</definedName>
    <definedName name="XRefPaste43" localSheetId="9" hidden="1">#REF!</definedName>
    <definedName name="XRefPaste43" localSheetId="10" hidden="1">#REF!</definedName>
    <definedName name="XRefPaste43" localSheetId="15" hidden="1">#REF!</definedName>
    <definedName name="XRefPaste43" hidden="1">#REF!</definedName>
    <definedName name="XRefPaste43Row" localSheetId="14" hidden="1">#REF!</definedName>
    <definedName name="XRefPaste43Row" localSheetId="11" hidden="1">#REF!</definedName>
    <definedName name="XRefPaste43Row" localSheetId="13" hidden="1">#REF!</definedName>
    <definedName name="XRefPaste43Row" localSheetId="16" hidden="1">#REF!</definedName>
    <definedName name="XRefPaste43Row" localSheetId="19" hidden="1">#REF!</definedName>
    <definedName name="XRefPaste43Row" localSheetId="12" hidden="1">#REF!</definedName>
    <definedName name="XRefPaste43Row" localSheetId="17" hidden="1">#REF!</definedName>
    <definedName name="XRefPaste43Row" localSheetId="9" hidden="1">#REF!</definedName>
    <definedName name="XRefPaste43Row" localSheetId="10" hidden="1">#REF!</definedName>
    <definedName name="XRefPaste43Row" localSheetId="15" hidden="1">#REF!</definedName>
    <definedName name="XRefPaste43Row" hidden="1">#REF!</definedName>
    <definedName name="XRefPaste44" localSheetId="14" hidden="1">#REF!</definedName>
    <definedName name="XRefPaste44" localSheetId="11" hidden="1">#REF!</definedName>
    <definedName name="XRefPaste44" localSheetId="13" hidden="1">#REF!</definedName>
    <definedName name="XRefPaste44" localSheetId="16" hidden="1">#REF!</definedName>
    <definedName name="XRefPaste44" localSheetId="19" hidden="1">#REF!</definedName>
    <definedName name="XRefPaste44" localSheetId="12" hidden="1">#REF!</definedName>
    <definedName name="XRefPaste44" localSheetId="17" hidden="1">#REF!</definedName>
    <definedName name="XRefPaste44" localSheetId="9" hidden="1">#REF!</definedName>
    <definedName name="XRefPaste44" localSheetId="10" hidden="1">#REF!</definedName>
    <definedName name="XRefPaste44" localSheetId="15" hidden="1">#REF!</definedName>
    <definedName name="XRefPaste44" hidden="1">#REF!</definedName>
    <definedName name="XRefPaste44Row" localSheetId="14" hidden="1">#REF!</definedName>
    <definedName name="XRefPaste44Row" localSheetId="11" hidden="1">#REF!</definedName>
    <definedName name="XRefPaste44Row" localSheetId="13" hidden="1">#REF!</definedName>
    <definedName name="XRefPaste44Row" localSheetId="16" hidden="1">#REF!</definedName>
    <definedName name="XRefPaste44Row" localSheetId="19" hidden="1">#REF!</definedName>
    <definedName name="XRefPaste44Row" localSheetId="12" hidden="1">#REF!</definedName>
    <definedName name="XRefPaste44Row" localSheetId="17" hidden="1">#REF!</definedName>
    <definedName name="XRefPaste44Row" localSheetId="9" hidden="1">#REF!</definedName>
    <definedName name="XRefPaste44Row" localSheetId="10" hidden="1">#REF!</definedName>
    <definedName name="XRefPaste44Row" localSheetId="15" hidden="1">#REF!</definedName>
    <definedName name="XRefPaste44Row" hidden="1">#REF!</definedName>
    <definedName name="XRefPaste45" localSheetId="14" hidden="1">#REF!</definedName>
    <definedName name="XRefPaste45" localSheetId="11" hidden="1">#REF!</definedName>
    <definedName name="XRefPaste45" localSheetId="13" hidden="1">#REF!</definedName>
    <definedName name="XRefPaste45" localSheetId="16" hidden="1">#REF!</definedName>
    <definedName name="XRefPaste45" localSheetId="19" hidden="1">#REF!</definedName>
    <definedName name="XRefPaste45" localSheetId="12" hidden="1">#REF!</definedName>
    <definedName name="XRefPaste45" localSheetId="17" hidden="1">#REF!</definedName>
    <definedName name="XRefPaste45" localSheetId="9" hidden="1">#REF!</definedName>
    <definedName name="XRefPaste45" localSheetId="10" hidden="1">#REF!</definedName>
    <definedName name="XRefPaste45" localSheetId="15" hidden="1">#REF!</definedName>
    <definedName name="XRefPaste45" hidden="1">#REF!</definedName>
    <definedName name="XRefPaste45Row" localSheetId="14" hidden="1">#REF!</definedName>
    <definedName name="XRefPaste45Row" localSheetId="11" hidden="1">#REF!</definedName>
    <definedName name="XRefPaste45Row" localSheetId="13" hidden="1">#REF!</definedName>
    <definedName name="XRefPaste45Row" localSheetId="16" hidden="1">#REF!</definedName>
    <definedName name="XRefPaste45Row" localSheetId="19" hidden="1">#REF!</definedName>
    <definedName name="XRefPaste45Row" localSheetId="12" hidden="1">#REF!</definedName>
    <definedName name="XRefPaste45Row" localSheetId="17" hidden="1">#REF!</definedName>
    <definedName name="XRefPaste45Row" localSheetId="9" hidden="1">#REF!</definedName>
    <definedName name="XRefPaste45Row" localSheetId="10" hidden="1">#REF!</definedName>
    <definedName name="XRefPaste45Row" localSheetId="15" hidden="1">#REF!</definedName>
    <definedName name="XRefPaste45Row" hidden="1">#REF!</definedName>
    <definedName name="XRefPaste46" localSheetId="14" hidden="1">#REF!</definedName>
    <definedName name="XRefPaste46" localSheetId="11" hidden="1">#REF!</definedName>
    <definedName name="XRefPaste46" localSheetId="13" hidden="1">#REF!</definedName>
    <definedName name="XRefPaste46" localSheetId="16" hidden="1">#REF!</definedName>
    <definedName name="XRefPaste46" localSheetId="19" hidden="1">#REF!</definedName>
    <definedName name="XRefPaste46" localSheetId="12" hidden="1">#REF!</definedName>
    <definedName name="XRefPaste46" localSheetId="17" hidden="1">#REF!</definedName>
    <definedName name="XRefPaste46" localSheetId="9" hidden="1">#REF!</definedName>
    <definedName name="XRefPaste46" localSheetId="10" hidden="1">#REF!</definedName>
    <definedName name="XRefPaste46" localSheetId="15" hidden="1">#REF!</definedName>
    <definedName name="XRefPaste46" hidden="1">#REF!</definedName>
    <definedName name="XRefPaste46Row" localSheetId="14" hidden="1">#REF!</definedName>
    <definedName name="XRefPaste46Row" localSheetId="11" hidden="1">#REF!</definedName>
    <definedName name="XRefPaste46Row" localSheetId="13" hidden="1">#REF!</definedName>
    <definedName name="XRefPaste46Row" localSheetId="16" hidden="1">#REF!</definedName>
    <definedName name="XRefPaste46Row" localSheetId="19" hidden="1">#REF!</definedName>
    <definedName name="XRefPaste46Row" localSheetId="12" hidden="1">#REF!</definedName>
    <definedName name="XRefPaste46Row" localSheetId="17" hidden="1">#REF!</definedName>
    <definedName name="XRefPaste46Row" localSheetId="9" hidden="1">#REF!</definedName>
    <definedName name="XRefPaste46Row" localSheetId="10" hidden="1">#REF!</definedName>
    <definedName name="XRefPaste46Row" localSheetId="15" hidden="1">#REF!</definedName>
    <definedName name="XRefPaste46Row" hidden="1">#REF!</definedName>
    <definedName name="XRefPaste47" hidden="1">#REF!</definedName>
    <definedName name="XRefPaste47Row" localSheetId="14" hidden="1">#REF!</definedName>
    <definedName name="XRefPaste47Row" localSheetId="11" hidden="1">#REF!</definedName>
    <definedName name="XRefPaste47Row" localSheetId="13" hidden="1">#REF!</definedName>
    <definedName name="XRefPaste47Row" localSheetId="16" hidden="1">#REF!</definedName>
    <definedName name="XRefPaste47Row" localSheetId="19" hidden="1">#REF!</definedName>
    <definedName name="XRefPaste47Row" localSheetId="12" hidden="1">#REF!</definedName>
    <definedName name="XRefPaste47Row" localSheetId="17" hidden="1">#REF!</definedName>
    <definedName name="XRefPaste47Row" localSheetId="9" hidden="1">#REF!</definedName>
    <definedName name="XRefPaste47Row" localSheetId="10" hidden="1">#REF!</definedName>
    <definedName name="XRefPaste47Row" localSheetId="15" hidden="1">#REF!</definedName>
    <definedName name="XRefPaste47Row" hidden="1">#REF!</definedName>
    <definedName name="XRefPaste48" localSheetId="14" hidden="1">#REF!</definedName>
    <definedName name="XRefPaste48" localSheetId="11" hidden="1">#REF!</definedName>
    <definedName name="XRefPaste48" localSheetId="13" hidden="1">#REF!</definedName>
    <definedName name="XRefPaste48" localSheetId="16" hidden="1">#REF!</definedName>
    <definedName name="XRefPaste48" localSheetId="19" hidden="1">#REF!</definedName>
    <definedName name="XRefPaste48" localSheetId="12" hidden="1">#REF!</definedName>
    <definedName name="XRefPaste48" localSheetId="17" hidden="1">#REF!</definedName>
    <definedName name="XRefPaste48" localSheetId="9" hidden="1">#REF!</definedName>
    <definedName name="XRefPaste48" localSheetId="10" hidden="1">#REF!</definedName>
    <definedName name="XRefPaste48" localSheetId="15" hidden="1">#REF!</definedName>
    <definedName name="XRefPaste48" hidden="1">#REF!</definedName>
    <definedName name="XRefPaste48Row" localSheetId="14" hidden="1">#REF!</definedName>
    <definedName name="XRefPaste48Row" localSheetId="11" hidden="1">#REF!</definedName>
    <definedName name="XRefPaste48Row" localSheetId="13" hidden="1">#REF!</definedName>
    <definedName name="XRefPaste48Row" localSheetId="16" hidden="1">#REF!</definedName>
    <definedName name="XRefPaste48Row" localSheetId="19" hidden="1">#REF!</definedName>
    <definedName name="XRefPaste48Row" localSheetId="12" hidden="1">#REF!</definedName>
    <definedName name="XRefPaste48Row" localSheetId="17" hidden="1">#REF!</definedName>
    <definedName name="XRefPaste48Row" localSheetId="9" hidden="1">#REF!</definedName>
    <definedName name="XRefPaste48Row" localSheetId="10" hidden="1">#REF!</definedName>
    <definedName name="XRefPaste48Row" localSheetId="15" hidden="1">#REF!</definedName>
    <definedName name="XRefPaste48Row" hidden="1">#REF!</definedName>
    <definedName name="XRefPaste49" hidden="1">#REF!</definedName>
    <definedName name="XRefPaste49Row" localSheetId="14" hidden="1">#REF!</definedName>
    <definedName name="XRefPaste49Row" localSheetId="11" hidden="1">#REF!</definedName>
    <definedName name="XRefPaste49Row" localSheetId="13" hidden="1">#REF!</definedName>
    <definedName name="XRefPaste49Row" localSheetId="16" hidden="1">#REF!</definedName>
    <definedName name="XRefPaste49Row" localSheetId="19" hidden="1">#REF!</definedName>
    <definedName name="XRefPaste49Row" localSheetId="12" hidden="1">#REF!</definedName>
    <definedName name="XRefPaste49Row" localSheetId="17" hidden="1">#REF!</definedName>
    <definedName name="XRefPaste49Row" localSheetId="9" hidden="1">#REF!</definedName>
    <definedName name="XRefPaste49Row" localSheetId="10" hidden="1">#REF!</definedName>
    <definedName name="XRefPaste49Row" localSheetId="15" hidden="1">#REF!</definedName>
    <definedName name="XRefPaste49Row" hidden="1">#REF!</definedName>
    <definedName name="XRefPaste4Row" localSheetId="14" hidden="1">#REF!</definedName>
    <definedName name="XRefPaste4Row" localSheetId="11" hidden="1">#REF!</definedName>
    <definedName name="XRefPaste4Row" localSheetId="13" hidden="1">#REF!</definedName>
    <definedName name="XRefPaste4Row" localSheetId="16" hidden="1">#REF!</definedName>
    <definedName name="XRefPaste4Row" localSheetId="19" hidden="1">#REF!</definedName>
    <definedName name="XRefPaste4Row" localSheetId="12" hidden="1">#REF!</definedName>
    <definedName name="XRefPaste4Row" localSheetId="17" hidden="1">#REF!</definedName>
    <definedName name="XRefPaste4Row" localSheetId="9" hidden="1">#REF!</definedName>
    <definedName name="XRefPaste4Row" localSheetId="10" hidden="1">#REF!</definedName>
    <definedName name="XRefPaste4Row" localSheetId="15" hidden="1">#REF!</definedName>
    <definedName name="XRefPaste4Row" hidden="1">#REF!</definedName>
    <definedName name="XRefPaste5" localSheetId="14" hidden="1">#REF!</definedName>
    <definedName name="XRefPaste5" localSheetId="11" hidden="1">#REF!</definedName>
    <definedName name="XRefPaste5" localSheetId="13" hidden="1">#REF!</definedName>
    <definedName name="XRefPaste5" localSheetId="16" hidden="1">#REF!</definedName>
    <definedName name="XRefPaste5" localSheetId="19" hidden="1">#REF!</definedName>
    <definedName name="XRefPaste5" localSheetId="12" hidden="1">#REF!</definedName>
    <definedName name="XRefPaste5" localSheetId="17" hidden="1">#REF!</definedName>
    <definedName name="XRefPaste5" localSheetId="9" hidden="1">#REF!</definedName>
    <definedName name="XRefPaste5" localSheetId="10" hidden="1">#REF!</definedName>
    <definedName name="XRefPaste5" localSheetId="15" hidden="1">#REF!</definedName>
    <definedName name="XRefPaste5" hidden="1">#REF!</definedName>
    <definedName name="XRefPaste50Row" localSheetId="14" hidden="1">#REF!</definedName>
    <definedName name="XRefPaste50Row" localSheetId="11" hidden="1">#REF!</definedName>
    <definedName name="XRefPaste50Row" localSheetId="13" hidden="1">#REF!</definedName>
    <definedName name="XRefPaste50Row" localSheetId="16" hidden="1">#REF!</definedName>
    <definedName name="XRefPaste50Row" localSheetId="19" hidden="1">#REF!</definedName>
    <definedName name="XRefPaste50Row" localSheetId="12" hidden="1">#REF!</definedName>
    <definedName name="XRefPaste50Row" localSheetId="17" hidden="1">#REF!</definedName>
    <definedName name="XRefPaste50Row" localSheetId="9" hidden="1">#REF!</definedName>
    <definedName name="XRefPaste50Row" localSheetId="10" hidden="1">#REF!</definedName>
    <definedName name="XRefPaste50Row" localSheetId="15" hidden="1">#REF!</definedName>
    <definedName name="XRefPaste50Row" hidden="1">#REF!</definedName>
    <definedName name="XRefPaste51Row" localSheetId="14" hidden="1">#REF!</definedName>
    <definedName name="XRefPaste51Row" localSheetId="11" hidden="1">#REF!</definedName>
    <definedName name="XRefPaste51Row" localSheetId="13" hidden="1">#REF!</definedName>
    <definedName name="XRefPaste51Row" localSheetId="16" hidden="1">#REF!</definedName>
    <definedName name="XRefPaste51Row" localSheetId="19" hidden="1">#REF!</definedName>
    <definedName name="XRefPaste51Row" localSheetId="12" hidden="1">#REF!</definedName>
    <definedName name="XRefPaste51Row" localSheetId="17" hidden="1">#REF!</definedName>
    <definedName name="XRefPaste51Row" localSheetId="9" hidden="1">#REF!</definedName>
    <definedName name="XRefPaste51Row" localSheetId="10" hidden="1">#REF!</definedName>
    <definedName name="XRefPaste51Row" localSheetId="15" hidden="1">#REF!</definedName>
    <definedName name="XRefPaste51Row" hidden="1">#REF!</definedName>
    <definedName name="XRefPaste52Row" localSheetId="14" hidden="1">#REF!</definedName>
    <definedName name="XRefPaste52Row" localSheetId="11" hidden="1">#REF!</definedName>
    <definedName name="XRefPaste52Row" localSheetId="13" hidden="1">#REF!</definedName>
    <definedName name="XRefPaste52Row" localSheetId="16" hidden="1">#REF!</definedName>
    <definedName name="XRefPaste52Row" localSheetId="19" hidden="1">#REF!</definedName>
    <definedName name="XRefPaste52Row" localSheetId="12" hidden="1">#REF!</definedName>
    <definedName name="XRefPaste52Row" localSheetId="17" hidden="1">#REF!</definedName>
    <definedName name="XRefPaste52Row" localSheetId="9" hidden="1">#REF!</definedName>
    <definedName name="XRefPaste52Row" localSheetId="10" hidden="1">#REF!</definedName>
    <definedName name="XRefPaste52Row" localSheetId="15" hidden="1">#REF!</definedName>
    <definedName name="XRefPaste52Row" hidden="1">#REF!</definedName>
    <definedName name="XRefPaste53" localSheetId="14" hidden="1">#REF!</definedName>
    <definedName name="XRefPaste53" localSheetId="11" hidden="1">#REF!</definedName>
    <definedName name="XRefPaste53" localSheetId="13" hidden="1">#REF!</definedName>
    <definedName name="XRefPaste53" localSheetId="16" hidden="1">#REF!</definedName>
    <definedName name="XRefPaste53" localSheetId="19" hidden="1">#REF!</definedName>
    <definedName name="XRefPaste53" localSheetId="12" hidden="1">#REF!</definedName>
    <definedName name="XRefPaste53" localSheetId="17" hidden="1">#REF!</definedName>
    <definedName name="XRefPaste53" localSheetId="9" hidden="1">#REF!</definedName>
    <definedName name="XRefPaste53" localSheetId="10" hidden="1">#REF!</definedName>
    <definedName name="XRefPaste53" localSheetId="15" hidden="1">#REF!</definedName>
    <definedName name="XRefPaste53" hidden="1">#REF!</definedName>
    <definedName name="XRefPaste53Row" localSheetId="14" hidden="1">#REF!</definedName>
    <definedName name="XRefPaste53Row" localSheetId="11" hidden="1">#REF!</definedName>
    <definedName name="XRefPaste53Row" localSheetId="13" hidden="1">#REF!</definedName>
    <definedName name="XRefPaste53Row" localSheetId="16" hidden="1">#REF!</definedName>
    <definedName name="XRefPaste53Row" localSheetId="19" hidden="1">#REF!</definedName>
    <definedName name="XRefPaste53Row" localSheetId="12" hidden="1">#REF!</definedName>
    <definedName name="XRefPaste53Row" localSheetId="17" hidden="1">#REF!</definedName>
    <definedName name="XRefPaste53Row" localSheetId="9" hidden="1">#REF!</definedName>
    <definedName name="XRefPaste53Row" localSheetId="10" hidden="1">#REF!</definedName>
    <definedName name="XRefPaste53Row" localSheetId="15" hidden="1">#REF!</definedName>
    <definedName name="XRefPaste53Row" hidden="1">#REF!</definedName>
    <definedName name="XRefPaste55Row" localSheetId="14" hidden="1">#REF!</definedName>
    <definedName name="XRefPaste55Row" localSheetId="11" hidden="1">#REF!</definedName>
    <definedName name="XRefPaste55Row" localSheetId="13" hidden="1">#REF!</definedName>
    <definedName name="XRefPaste55Row" localSheetId="16" hidden="1">#REF!</definedName>
    <definedName name="XRefPaste55Row" localSheetId="19" hidden="1">#REF!</definedName>
    <definedName name="XRefPaste55Row" localSheetId="12" hidden="1">#REF!</definedName>
    <definedName name="XRefPaste55Row" localSheetId="17" hidden="1">#REF!</definedName>
    <definedName name="XRefPaste55Row" localSheetId="9" hidden="1">#REF!</definedName>
    <definedName name="XRefPaste55Row" localSheetId="10" hidden="1">#REF!</definedName>
    <definedName name="XRefPaste55Row" localSheetId="15" hidden="1">#REF!</definedName>
    <definedName name="XRefPaste55Row" hidden="1">#REF!</definedName>
    <definedName name="XRefPaste56" localSheetId="14" hidden="1">#REF!</definedName>
    <definedName name="XRefPaste56" localSheetId="11" hidden="1">#REF!</definedName>
    <definedName name="XRefPaste56" localSheetId="13" hidden="1">#REF!</definedName>
    <definedName name="XRefPaste56" localSheetId="16" hidden="1">#REF!</definedName>
    <definedName name="XRefPaste56" localSheetId="19" hidden="1">#REF!</definedName>
    <definedName name="XRefPaste56" localSheetId="12" hidden="1">#REF!</definedName>
    <definedName name="XRefPaste56" localSheetId="17" hidden="1">#REF!</definedName>
    <definedName name="XRefPaste56" localSheetId="9" hidden="1">#REF!</definedName>
    <definedName name="XRefPaste56" localSheetId="10" hidden="1">#REF!</definedName>
    <definedName name="XRefPaste56" localSheetId="15" hidden="1">#REF!</definedName>
    <definedName name="XRefPaste56" hidden="1">#REF!</definedName>
    <definedName name="XRefPaste56Row" localSheetId="14" hidden="1">#REF!</definedName>
    <definedName name="XRefPaste56Row" localSheetId="11" hidden="1">#REF!</definedName>
    <definedName name="XRefPaste56Row" localSheetId="13" hidden="1">#REF!</definedName>
    <definedName name="XRefPaste56Row" localSheetId="16" hidden="1">#REF!</definedName>
    <definedName name="XRefPaste56Row" localSheetId="19" hidden="1">#REF!</definedName>
    <definedName name="XRefPaste56Row" localSheetId="12" hidden="1">#REF!</definedName>
    <definedName name="XRefPaste56Row" localSheetId="17" hidden="1">#REF!</definedName>
    <definedName name="XRefPaste56Row" localSheetId="9" hidden="1">#REF!</definedName>
    <definedName name="XRefPaste56Row" localSheetId="10" hidden="1">#REF!</definedName>
    <definedName name="XRefPaste56Row" localSheetId="15" hidden="1">#REF!</definedName>
    <definedName name="XRefPaste56Row" hidden="1">#REF!</definedName>
    <definedName name="XRefPaste57Row" localSheetId="14" hidden="1">#REF!</definedName>
    <definedName name="XRefPaste57Row" localSheetId="11" hidden="1">#REF!</definedName>
    <definedName name="XRefPaste57Row" localSheetId="13" hidden="1">#REF!</definedName>
    <definedName name="XRefPaste57Row" localSheetId="16" hidden="1">#REF!</definedName>
    <definedName name="XRefPaste57Row" localSheetId="19" hidden="1">#REF!</definedName>
    <definedName name="XRefPaste57Row" localSheetId="12" hidden="1">#REF!</definedName>
    <definedName name="XRefPaste57Row" localSheetId="17" hidden="1">#REF!</definedName>
    <definedName name="XRefPaste57Row" localSheetId="9" hidden="1">#REF!</definedName>
    <definedName name="XRefPaste57Row" localSheetId="10" hidden="1">#REF!</definedName>
    <definedName name="XRefPaste57Row" localSheetId="15" hidden="1">#REF!</definedName>
    <definedName name="XRefPaste57Row" hidden="1">#REF!</definedName>
    <definedName name="XRefPaste58Row" localSheetId="14" hidden="1">#REF!</definedName>
    <definedName name="XRefPaste58Row" localSheetId="11" hidden="1">#REF!</definedName>
    <definedName name="XRefPaste58Row" localSheetId="13" hidden="1">#REF!</definedName>
    <definedName name="XRefPaste58Row" localSheetId="16" hidden="1">#REF!</definedName>
    <definedName name="XRefPaste58Row" localSheetId="19" hidden="1">#REF!</definedName>
    <definedName name="XRefPaste58Row" localSheetId="12" hidden="1">#REF!</definedName>
    <definedName name="XRefPaste58Row" localSheetId="17" hidden="1">#REF!</definedName>
    <definedName name="XRefPaste58Row" localSheetId="9" hidden="1">#REF!</definedName>
    <definedName name="XRefPaste58Row" localSheetId="10" hidden="1">#REF!</definedName>
    <definedName name="XRefPaste58Row" localSheetId="15" hidden="1">#REF!</definedName>
    <definedName name="XRefPaste58Row" hidden="1">#REF!</definedName>
    <definedName name="XRefPaste59Row" localSheetId="14" hidden="1">#REF!</definedName>
    <definedName name="XRefPaste59Row" localSheetId="11" hidden="1">#REF!</definedName>
    <definedName name="XRefPaste59Row" localSheetId="13" hidden="1">#REF!</definedName>
    <definedName name="XRefPaste59Row" localSheetId="16" hidden="1">#REF!</definedName>
    <definedName name="XRefPaste59Row" localSheetId="19" hidden="1">#REF!</definedName>
    <definedName name="XRefPaste59Row" localSheetId="12" hidden="1">#REF!</definedName>
    <definedName name="XRefPaste59Row" localSheetId="17" hidden="1">#REF!</definedName>
    <definedName name="XRefPaste59Row" localSheetId="9" hidden="1">#REF!</definedName>
    <definedName name="XRefPaste59Row" localSheetId="10" hidden="1">#REF!</definedName>
    <definedName name="XRefPaste59Row" localSheetId="15" hidden="1">#REF!</definedName>
    <definedName name="XRefPaste59Row" hidden="1">#REF!</definedName>
    <definedName name="XRefPaste5Row" localSheetId="14" hidden="1">#REF!</definedName>
    <definedName name="XRefPaste5Row" localSheetId="11" hidden="1">#REF!</definedName>
    <definedName name="XRefPaste5Row" localSheetId="13" hidden="1">#REF!</definedName>
    <definedName name="XRefPaste5Row" localSheetId="16" hidden="1">#REF!</definedName>
    <definedName name="XRefPaste5Row" localSheetId="19" hidden="1">#REF!</definedName>
    <definedName name="XRefPaste5Row" localSheetId="12" hidden="1">#REF!</definedName>
    <definedName name="XRefPaste5Row" localSheetId="17" hidden="1">#REF!</definedName>
    <definedName name="XRefPaste5Row" localSheetId="9" hidden="1">#REF!</definedName>
    <definedName name="XRefPaste5Row" localSheetId="10" hidden="1">#REF!</definedName>
    <definedName name="XRefPaste5Row" localSheetId="15" hidden="1">#REF!</definedName>
    <definedName name="XRefPaste5Row" hidden="1">#REF!</definedName>
    <definedName name="XRefPaste6" localSheetId="14" hidden="1">#REF!</definedName>
    <definedName name="XRefPaste6" localSheetId="11" hidden="1">#REF!</definedName>
    <definedName name="XRefPaste6" localSheetId="13" hidden="1">#REF!</definedName>
    <definedName name="XRefPaste6" localSheetId="16" hidden="1">#REF!</definedName>
    <definedName name="XRefPaste6" localSheetId="19" hidden="1">#REF!</definedName>
    <definedName name="XRefPaste6" localSheetId="12" hidden="1">#REF!</definedName>
    <definedName name="XRefPaste6" localSheetId="17" hidden="1">#REF!</definedName>
    <definedName name="XRefPaste6" localSheetId="9" hidden="1">#REF!</definedName>
    <definedName name="XRefPaste6" localSheetId="10" hidden="1">#REF!</definedName>
    <definedName name="XRefPaste6" localSheetId="15" hidden="1">#REF!</definedName>
    <definedName name="XRefPaste6" hidden="1">#REF!</definedName>
    <definedName name="XRefPaste60Row" localSheetId="14" hidden="1">#REF!</definedName>
    <definedName name="XRefPaste60Row" localSheetId="11" hidden="1">#REF!</definedName>
    <definedName name="XRefPaste60Row" localSheetId="13" hidden="1">#REF!</definedName>
    <definedName name="XRefPaste60Row" localSheetId="16" hidden="1">#REF!</definedName>
    <definedName name="XRefPaste60Row" localSheetId="19" hidden="1">#REF!</definedName>
    <definedName name="XRefPaste60Row" localSheetId="12" hidden="1">#REF!</definedName>
    <definedName name="XRefPaste60Row" localSheetId="17" hidden="1">#REF!</definedName>
    <definedName name="XRefPaste60Row" localSheetId="9" hidden="1">#REF!</definedName>
    <definedName name="XRefPaste60Row" localSheetId="10" hidden="1">#REF!</definedName>
    <definedName name="XRefPaste60Row" localSheetId="15" hidden="1">#REF!</definedName>
    <definedName name="XRefPaste60Row" hidden="1">#REF!</definedName>
    <definedName name="XRefPaste61" localSheetId="14" hidden="1">#REF!</definedName>
    <definedName name="XRefPaste61" localSheetId="11" hidden="1">#REF!</definedName>
    <definedName name="XRefPaste61" localSheetId="13" hidden="1">#REF!</definedName>
    <definedName name="XRefPaste61" localSheetId="16" hidden="1">#REF!</definedName>
    <definedName name="XRefPaste61" localSheetId="19" hidden="1">#REF!</definedName>
    <definedName name="XRefPaste61" localSheetId="12" hidden="1">#REF!</definedName>
    <definedName name="XRefPaste61" localSheetId="17" hidden="1">#REF!</definedName>
    <definedName name="XRefPaste61" localSheetId="9" hidden="1">#REF!</definedName>
    <definedName name="XRefPaste61" localSheetId="10" hidden="1">#REF!</definedName>
    <definedName name="XRefPaste61" localSheetId="15" hidden="1">#REF!</definedName>
    <definedName name="XRefPaste61" hidden="1">#REF!</definedName>
    <definedName name="XRefPaste61Row" localSheetId="14" hidden="1">#REF!</definedName>
    <definedName name="XRefPaste61Row" localSheetId="11" hidden="1">#REF!</definedName>
    <definedName name="XRefPaste61Row" localSheetId="13" hidden="1">#REF!</definedName>
    <definedName name="XRefPaste61Row" localSheetId="16" hidden="1">#REF!</definedName>
    <definedName name="XRefPaste61Row" localSheetId="19" hidden="1">#REF!</definedName>
    <definedName name="XRefPaste61Row" localSheetId="12" hidden="1">#REF!</definedName>
    <definedName name="XRefPaste61Row" localSheetId="17" hidden="1">#REF!</definedName>
    <definedName name="XRefPaste61Row" localSheetId="9" hidden="1">#REF!</definedName>
    <definedName name="XRefPaste61Row" localSheetId="10" hidden="1">#REF!</definedName>
    <definedName name="XRefPaste61Row" localSheetId="15" hidden="1">#REF!</definedName>
    <definedName name="XRefPaste61Row" hidden="1">#REF!</definedName>
    <definedName name="XRefPaste62Row" localSheetId="14" hidden="1">#REF!</definedName>
    <definedName name="XRefPaste62Row" localSheetId="11" hidden="1">#REF!</definedName>
    <definedName name="XRefPaste62Row" localSheetId="13" hidden="1">#REF!</definedName>
    <definedName name="XRefPaste62Row" localSheetId="16" hidden="1">#REF!</definedName>
    <definedName name="XRefPaste62Row" localSheetId="19" hidden="1">#REF!</definedName>
    <definedName name="XRefPaste62Row" localSheetId="12" hidden="1">#REF!</definedName>
    <definedName name="XRefPaste62Row" localSheetId="17" hidden="1">#REF!</definedName>
    <definedName name="XRefPaste62Row" localSheetId="9" hidden="1">#REF!</definedName>
    <definedName name="XRefPaste62Row" localSheetId="10" hidden="1">#REF!</definedName>
    <definedName name="XRefPaste62Row" localSheetId="15" hidden="1">#REF!</definedName>
    <definedName name="XRefPaste62Row" hidden="1">#REF!</definedName>
    <definedName name="XRefPaste63Row" localSheetId="14" hidden="1">#REF!</definedName>
    <definedName name="XRefPaste63Row" localSheetId="11" hidden="1">#REF!</definedName>
    <definedName name="XRefPaste63Row" localSheetId="13" hidden="1">#REF!</definedName>
    <definedName name="XRefPaste63Row" localSheetId="16" hidden="1">#REF!</definedName>
    <definedName name="XRefPaste63Row" localSheetId="19" hidden="1">#REF!</definedName>
    <definedName name="XRefPaste63Row" localSheetId="12" hidden="1">#REF!</definedName>
    <definedName name="XRefPaste63Row" localSheetId="17" hidden="1">#REF!</definedName>
    <definedName name="XRefPaste63Row" localSheetId="9" hidden="1">#REF!</definedName>
    <definedName name="XRefPaste63Row" localSheetId="10" hidden="1">#REF!</definedName>
    <definedName name="XRefPaste63Row" localSheetId="15" hidden="1">#REF!</definedName>
    <definedName name="XRefPaste63Row" hidden="1">#REF!</definedName>
    <definedName name="XRefPaste64Row" localSheetId="14" hidden="1">#REF!</definedName>
    <definedName name="XRefPaste64Row" localSheetId="11" hidden="1">#REF!</definedName>
    <definedName name="XRefPaste64Row" localSheetId="13" hidden="1">#REF!</definedName>
    <definedName name="XRefPaste64Row" localSheetId="16" hidden="1">#REF!</definedName>
    <definedName name="XRefPaste64Row" localSheetId="19" hidden="1">#REF!</definedName>
    <definedName name="XRefPaste64Row" localSheetId="12" hidden="1">#REF!</definedName>
    <definedName name="XRefPaste64Row" localSheetId="17" hidden="1">#REF!</definedName>
    <definedName name="XRefPaste64Row" localSheetId="9" hidden="1">#REF!</definedName>
    <definedName name="XRefPaste64Row" localSheetId="10" hidden="1">#REF!</definedName>
    <definedName name="XRefPaste64Row" localSheetId="15" hidden="1">#REF!</definedName>
    <definedName name="XRefPaste64Row" hidden="1">#REF!</definedName>
    <definedName name="XRefPaste65Row" localSheetId="14" hidden="1">#REF!</definedName>
    <definedName name="XRefPaste65Row" localSheetId="11" hidden="1">#REF!</definedName>
    <definedName name="XRefPaste65Row" localSheetId="13" hidden="1">#REF!</definedName>
    <definedName name="XRefPaste65Row" localSheetId="16" hidden="1">#REF!</definedName>
    <definedName name="XRefPaste65Row" localSheetId="19" hidden="1">#REF!</definedName>
    <definedName name="XRefPaste65Row" localSheetId="12" hidden="1">#REF!</definedName>
    <definedName name="XRefPaste65Row" localSheetId="17" hidden="1">#REF!</definedName>
    <definedName name="XRefPaste65Row" localSheetId="9" hidden="1">#REF!</definedName>
    <definedName name="XRefPaste65Row" localSheetId="10" hidden="1">#REF!</definedName>
    <definedName name="XRefPaste65Row" localSheetId="15" hidden="1">#REF!</definedName>
    <definedName name="XRefPaste65Row" hidden="1">#REF!</definedName>
    <definedName name="XRefPaste66" localSheetId="14" hidden="1">#REF!</definedName>
    <definedName name="XRefPaste66" localSheetId="11" hidden="1">#REF!</definedName>
    <definedName name="XRefPaste66" localSheetId="13" hidden="1">#REF!</definedName>
    <definedName name="XRefPaste66" localSheetId="16" hidden="1">#REF!</definedName>
    <definedName name="XRefPaste66" localSheetId="19" hidden="1">#REF!</definedName>
    <definedName name="XRefPaste66" localSheetId="12" hidden="1">#REF!</definedName>
    <definedName name="XRefPaste66" localSheetId="17" hidden="1">#REF!</definedName>
    <definedName name="XRefPaste66" localSheetId="9" hidden="1">#REF!</definedName>
    <definedName name="XRefPaste66" localSheetId="10" hidden="1">#REF!</definedName>
    <definedName name="XRefPaste66" localSheetId="15" hidden="1">#REF!</definedName>
    <definedName name="XRefPaste66" hidden="1">#REF!</definedName>
    <definedName name="XRefPaste66Row" localSheetId="14" hidden="1">#REF!</definedName>
    <definedName name="XRefPaste66Row" localSheetId="11" hidden="1">#REF!</definedName>
    <definedName name="XRefPaste66Row" localSheetId="13" hidden="1">#REF!</definedName>
    <definedName name="XRefPaste66Row" localSheetId="16" hidden="1">#REF!</definedName>
    <definedName name="XRefPaste66Row" localSheetId="19" hidden="1">#REF!</definedName>
    <definedName name="XRefPaste66Row" localSheetId="12" hidden="1">#REF!</definedName>
    <definedName name="XRefPaste66Row" localSheetId="17" hidden="1">#REF!</definedName>
    <definedName name="XRefPaste66Row" localSheetId="9" hidden="1">#REF!</definedName>
    <definedName name="XRefPaste66Row" localSheetId="10" hidden="1">#REF!</definedName>
    <definedName name="XRefPaste66Row" localSheetId="15" hidden="1">#REF!</definedName>
    <definedName name="XRefPaste66Row" hidden="1">#REF!</definedName>
    <definedName name="XRefPaste67" localSheetId="14" hidden="1">#REF!</definedName>
    <definedName name="XRefPaste67" localSheetId="11" hidden="1">#REF!</definedName>
    <definedName name="XRefPaste67" localSheetId="13" hidden="1">#REF!</definedName>
    <definedName name="XRefPaste67" localSheetId="16" hidden="1">#REF!</definedName>
    <definedName name="XRefPaste67" localSheetId="19" hidden="1">#REF!</definedName>
    <definedName name="XRefPaste67" localSheetId="12" hidden="1">#REF!</definedName>
    <definedName name="XRefPaste67" localSheetId="17" hidden="1">#REF!</definedName>
    <definedName name="XRefPaste67" localSheetId="9" hidden="1">#REF!</definedName>
    <definedName name="XRefPaste67" localSheetId="10" hidden="1">#REF!</definedName>
    <definedName name="XRefPaste67" localSheetId="15" hidden="1">#REF!</definedName>
    <definedName name="XRefPaste67" hidden="1">#REF!</definedName>
    <definedName name="XRefPaste67Row" localSheetId="14" hidden="1">#REF!</definedName>
    <definedName name="XRefPaste67Row" localSheetId="11" hidden="1">#REF!</definedName>
    <definedName name="XRefPaste67Row" localSheetId="13" hidden="1">#REF!</definedName>
    <definedName name="XRefPaste67Row" localSheetId="16" hidden="1">#REF!</definedName>
    <definedName name="XRefPaste67Row" localSheetId="19" hidden="1">#REF!</definedName>
    <definedName name="XRefPaste67Row" localSheetId="12" hidden="1">#REF!</definedName>
    <definedName name="XRefPaste67Row" localSheetId="17" hidden="1">#REF!</definedName>
    <definedName name="XRefPaste67Row" localSheetId="9" hidden="1">#REF!</definedName>
    <definedName name="XRefPaste67Row" localSheetId="10" hidden="1">#REF!</definedName>
    <definedName name="XRefPaste67Row" localSheetId="15" hidden="1">#REF!</definedName>
    <definedName name="XRefPaste67Row" hidden="1">#REF!</definedName>
    <definedName name="XRefPaste68" localSheetId="14" hidden="1">#REF!</definedName>
    <definedName name="XRefPaste68" localSheetId="11" hidden="1">#REF!</definedName>
    <definedName name="XRefPaste68" localSheetId="13" hidden="1">#REF!</definedName>
    <definedName name="XRefPaste68" localSheetId="16" hidden="1">#REF!</definedName>
    <definedName name="XRefPaste68" localSheetId="19" hidden="1">#REF!</definedName>
    <definedName name="XRefPaste68" localSheetId="12" hidden="1">#REF!</definedName>
    <definedName name="XRefPaste68" localSheetId="17" hidden="1">#REF!</definedName>
    <definedName name="XRefPaste68" localSheetId="9" hidden="1">#REF!</definedName>
    <definedName name="XRefPaste68" localSheetId="10" hidden="1">#REF!</definedName>
    <definedName name="XRefPaste68" localSheetId="15" hidden="1">#REF!</definedName>
    <definedName name="XRefPaste68" hidden="1">#REF!</definedName>
    <definedName name="XRefPaste68Row" localSheetId="14" hidden="1">#REF!</definedName>
    <definedName name="XRefPaste68Row" localSheetId="11" hidden="1">#REF!</definedName>
    <definedName name="XRefPaste68Row" localSheetId="13" hidden="1">#REF!</definedName>
    <definedName name="XRefPaste68Row" localSheetId="16" hidden="1">#REF!</definedName>
    <definedName name="XRefPaste68Row" localSheetId="19" hidden="1">#REF!</definedName>
    <definedName name="XRefPaste68Row" localSheetId="12" hidden="1">#REF!</definedName>
    <definedName name="XRefPaste68Row" localSheetId="17" hidden="1">#REF!</definedName>
    <definedName name="XRefPaste68Row" localSheetId="9" hidden="1">#REF!</definedName>
    <definedName name="XRefPaste68Row" localSheetId="10" hidden="1">#REF!</definedName>
    <definedName name="XRefPaste68Row" localSheetId="15" hidden="1">#REF!</definedName>
    <definedName name="XRefPaste68Row" hidden="1">#REF!</definedName>
    <definedName name="XRefPaste69" localSheetId="14" hidden="1">#REF!</definedName>
    <definedName name="XRefPaste69" localSheetId="11" hidden="1">#REF!</definedName>
    <definedName name="XRefPaste69" localSheetId="13" hidden="1">#REF!</definedName>
    <definedName name="XRefPaste69" localSheetId="16" hidden="1">#REF!</definedName>
    <definedName name="XRefPaste69" localSheetId="19" hidden="1">#REF!</definedName>
    <definedName name="XRefPaste69" localSheetId="12" hidden="1">#REF!</definedName>
    <definedName name="XRefPaste69" localSheetId="17" hidden="1">#REF!</definedName>
    <definedName name="XRefPaste69" localSheetId="9" hidden="1">#REF!</definedName>
    <definedName name="XRefPaste69" localSheetId="10" hidden="1">#REF!</definedName>
    <definedName name="XRefPaste69" localSheetId="15" hidden="1">#REF!</definedName>
    <definedName name="XRefPaste69" hidden="1">#REF!</definedName>
    <definedName name="XRefPaste69Row" localSheetId="14" hidden="1">#REF!</definedName>
    <definedName name="XRefPaste69Row" localSheetId="11" hidden="1">#REF!</definedName>
    <definedName name="XRefPaste69Row" localSheetId="13" hidden="1">#REF!</definedName>
    <definedName name="XRefPaste69Row" localSheetId="16" hidden="1">#REF!</definedName>
    <definedName name="XRefPaste69Row" localSheetId="19" hidden="1">#REF!</definedName>
    <definedName name="XRefPaste69Row" localSheetId="12" hidden="1">#REF!</definedName>
    <definedName name="XRefPaste69Row" localSheetId="17" hidden="1">#REF!</definedName>
    <definedName name="XRefPaste69Row" localSheetId="9" hidden="1">#REF!</definedName>
    <definedName name="XRefPaste69Row" localSheetId="10" hidden="1">#REF!</definedName>
    <definedName name="XRefPaste69Row" localSheetId="15" hidden="1">#REF!</definedName>
    <definedName name="XRefPaste69Row" hidden="1">#REF!</definedName>
    <definedName name="XRefPaste6Row" localSheetId="14" hidden="1">#REF!</definedName>
    <definedName name="XRefPaste6Row" localSheetId="11" hidden="1">#REF!</definedName>
    <definedName name="XRefPaste6Row" localSheetId="13" hidden="1">#REF!</definedName>
    <definedName name="XRefPaste6Row" localSheetId="16" hidden="1">#REF!</definedName>
    <definedName name="XRefPaste6Row" localSheetId="19" hidden="1">#REF!</definedName>
    <definedName name="XRefPaste6Row" localSheetId="12" hidden="1">#REF!</definedName>
    <definedName name="XRefPaste6Row" localSheetId="17" hidden="1">#REF!</definedName>
    <definedName name="XRefPaste6Row" localSheetId="9" hidden="1">#REF!</definedName>
    <definedName name="XRefPaste6Row" localSheetId="10" hidden="1">#REF!</definedName>
    <definedName name="XRefPaste6Row" localSheetId="15" hidden="1">#REF!</definedName>
    <definedName name="XRefPaste6Row" hidden="1">#REF!</definedName>
    <definedName name="XRefPaste7" localSheetId="14" hidden="1">#REF!</definedName>
    <definedName name="XRefPaste7" localSheetId="11" hidden="1">#REF!</definedName>
    <definedName name="XRefPaste7" localSheetId="13" hidden="1">#REF!</definedName>
    <definedName name="XRefPaste7" localSheetId="16" hidden="1">#REF!</definedName>
    <definedName name="XRefPaste7" localSheetId="19" hidden="1">#REF!</definedName>
    <definedName name="XRefPaste7" localSheetId="12" hidden="1">#REF!</definedName>
    <definedName name="XRefPaste7" localSheetId="17" hidden="1">#REF!</definedName>
    <definedName name="XRefPaste7" localSheetId="9" hidden="1">#REF!</definedName>
    <definedName name="XRefPaste7" localSheetId="10" hidden="1">#REF!</definedName>
    <definedName name="XRefPaste7" localSheetId="15" hidden="1">#REF!</definedName>
    <definedName name="XRefPaste7" hidden="1">#REF!</definedName>
    <definedName name="XRefPaste70" localSheetId="14" hidden="1">#REF!</definedName>
    <definedName name="XRefPaste70" localSheetId="11" hidden="1">#REF!</definedName>
    <definedName name="XRefPaste70" localSheetId="13" hidden="1">#REF!</definedName>
    <definedName name="XRefPaste70" localSheetId="16" hidden="1">#REF!</definedName>
    <definedName name="XRefPaste70" localSheetId="19" hidden="1">#REF!</definedName>
    <definedName name="XRefPaste70" localSheetId="12" hidden="1">#REF!</definedName>
    <definedName name="XRefPaste70" localSheetId="17" hidden="1">#REF!</definedName>
    <definedName name="XRefPaste70" localSheetId="9" hidden="1">#REF!</definedName>
    <definedName name="XRefPaste70" localSheetId="10" hidden="1">#REF!</definedName>
    <definedName name="XRefPaste70" localSheetId="15" hidden="1">#REF!</definedName>
    <definedName name="XRefPaste70" hidden="1">#REF!</definedName>
    <definedName name="XRefPaste70Row" localSheetId="14" hidden="1">#REF!</definedName>
    <definedName name="XRefPaste70Row" localSheetId="11" hidden="1">#REF!</definedName>
    <definedName name="XRefPaste70Row" localSheetId="13" hidden="1">#REF!</definedName>
    <definedName name="XRefPaste70Row" localSheetId="16" hidden="1">#REF!</definedName>
    <definedName name="XRefPaste70Row" localSheetId="19" hidden="1">#REF!</definedName>
    <definedName name="XRefPaste70Row" localSheetId="12" hidden="1">#REF!</definedName>
    <definedName name="XRefPaste70Row" localSheetId="17" hidden="1">#REF!</definedName>
    <definedName name="XRefPaste70Row" localSheetId="9" hidden="1">#REF!</definedName>
    <definedName name="XRefPaste70Row" localSheetId="10" hidden="1">#REF!</definedName>
    <definedName name="XRefPaste70Row" localSheetId="15" hidden="1">#REF!</definedName>
    <definedName name="XRefPaste70Row" hidden="1">#REF!</definedName>
    <definedName name="XRefPaste71" localSheetId="14" hidden="1">#REF!</definedName>
    <definedName name="XRefPaste71" localSheetId="11" hidden="1">#REF!</definedName>
    <definedName name="XRefPaste71" localSheetId="13" hidden="1">#REF!</definedName>
    <definedName name="XRefPaste71" localSheetId="16" hidden="1">#REF!</definedName>
    <definedName name="XRefPaste71" localSheetId="19" hidden="1">#REF!</definedName>
    <definedName name="XRefPaste71" localSheetId="12" hidden="1">#REF!</definedName>
    <definedName name="XRefPaste71" localSheetId="17" hidden="1">#REF!</definedName>
    <definedName name="XRefPaste71" localSheetId="9" hidden="1">#REF!</definedName>
    <definedName name="XRefPaste71" localSheetId="10" hidden="1">#REF!</definedName>
    <definedName name="XRefPaste71" localSheetId="15" hidden="1">#REF!</definedName>
    <definedName name="XRefPaste71" hidden="1">#REF!</definedName>
    <definedName name="XRefPaste71Row" localSheetId="14" hidden="1">#REF!</definedName>
    <definedName name="XRefPaste71Row" localSheetId="11" hidden="1">#REF!</definedName>
    <definedName name="XRefPaste71Row" localSheetId="13" hidden="1">#REF!</definedName>
    <definedName name="XRefPaste71Row" localSheetId="16" hidden="1">#REF!</definedName>
    <definedName name="XRefPaste71Row" localSheetId="19" hidden="1">#REF!</definedName>
    <definedName name="XRefPaste71Row" localSheetId="12" hidden="1">#REF!</definedName>
    <definedName name="XRefPaste71Row" localSheetId="17" hidden="1">#REF!</definedName>
    <definedName name="XRefPaste71Row" localSheetId="9" hidden="1">#REF!</definedName>
    <definedName name="XRefPaste71Row" localSheetId="10" hidden="1">#REF!</definedName>
    <definedName name="XRefPaste71Row" localSheetId="15" hidden="1">#REF!</definedName>
    <definedName name="XRefPaste71Row" hidden="1">#REF!</definedName>
    <definedName name="XRefPaste72" localSheetId="14" hidden="1">#REF!</definedName>
    <definedName name="XRefPaste72" localSheetId="11" hidden="1">#REF!</definedName>
    <definedName name="XRefPaste72" localSheetId="13" hidden="1">#REF!</definedName>
    <definedName name="XRefPaste72" localSheetId="16" hidden="1">#REF!</definedName>
    <definedName name="XRefPaste72" localSheetId="19" hidden="1">#REF!</definedName>
    <definedName name="XRefPaste72" localSheetId="12" hidden="1">#REF!</definedName>
    <definedName name="XRefPaste72" localSheetId="17" hidden="1">#REF!</definedName>
    <definedName name="XRefPaste72" localSheetId="9" hidden="1">#REF!</definedName>
    <definedName name="XRefPaste72" localSheetId="10" hidden="1">#REF!</definedName>
    <definedName name="XRefPaste72" localSheetId="15" hidden="1">#REF!</definedName>
    <definedName name="XRefPaste72" hidden="1">#REF!</definedName>
    <definedName name="XRefPaste75Row" localSheetId="14" hidden="1">#REF!</definedName>
    <definedName name="XRefPaste75Row" localSheetId="11" hidden="1">#REF!</definedName>
    <definedName name="XRefPaste75Row" localSheetId="13" hidden="1">#REF!</definedName>
    <definedName name="XRefPaste75Row" localSheetId="16" hidden="1">#REF!</definedName>
    <definedName name="XRefPaste75Row" localSheetId="19" hidden="1">#REF!</definedName>
    <definedName name="XRefPaste75Row" localSheetId="12" hidden="1">#REF!</definedName>
    <definedName name="XRefPaste75Row" localSheetId="17" hidden="1">#REF!</definedName>
    <definedName name="XRefPaste75Row" localSheetId="9" hidden="1">#REF!</definedName>
    <definedName name="XRefPaste75Row" localSheetId="10" hidden="1">#REF!</definedName>
    <definedName name="XRefPaste75Row" localSheetId="15" hidden="1">#REF!</definedName>
    <definedName name="XRefPaste75Row" hidden="1">#REF!</definedName>
    <definedName name="XRefPaste7Row" localSheetId="14" hidden="1">#REF!</definedName>
    <definedName name="XRefPaste7Row" localSheetId="11" hidden="1">#REF!</definedName>
    <definedName name="XRefPaste7Row" localSheetId="13" hidden="1">#REF!</definedName>
    <definedName name="XRefPaste7Row" localSheetId="16" hidden="1">#REF!</definedName>
    <definedName name="XRefPaste7Row" localSheetId="19" hidden="1">#REF!</definedName>
    <definedName name="XRefPaste7Row" localSheetId="12" hidden="1">#REF!</definedName>
    <definedName name="XRefPaste7Row" localSheetId="17" hidden="1">#REF!</definedName>
    <definedName name="XRefPaste7Row" localSheetId="9" hidden="1">#REF!</definedName>
    <definedName name="XRefPaste7Row" localSheetId="10" hidden="1">#REF!</definedName>
    <definedName name="XRefPaste7Row" localSheetId="15" hidden="1">#REF!</definedName>
    <definedName name="XRefPaste7Row" hidden="1">#REF!</definedName>
    <definedName name="XRefPaste8" localSheetId="14" hidden="1">#REF!</definedName>
    <definedName name="XRefPaste8" localSheetId="11" hidden="1">#REF!</definedName>
    <definedName name="XRefPaste8" localSheetId="13" hidden="1">#REF!</definedName>
    <definedName name="XRefPaste8" localSheetId="16" hidden="1">#REF!</definedName>
    <definedName name="XRefPaste8" localSheetId="19" hidden="1">#REF!</definedName>
    <definedName name="XRefPaste8" localSheetId="12" hidden="1">#REF!</definedName>
    <definedName name="XRefPaste8" localSheetId="17" hidden="1">#REF!</definedName>
    <definedName name="XRefPaste8" localSheetId="9" hidden="1">#REF!</definedName>
    <definedName name="XRefPaste8" localSheetId="10" hidden="1">#REF!</definedName>
    <definedName name="XRefPaste8" localSheetId="15" hidden="1">#REF!</definedName>
    <definedName name="XRefPaste8" hidden="1">#REF!</definedName>
    <definedName name="XRefPaste85Row" localSheetId="14" hidden="1">#REF!</definedName>
    <definedName name="XRefPaste85Row" localSheetId="11" hidden="1">#REF!</definedName>
    <definedName name="XRefPaste85Row" localSheetId="13" hidden="1">#REF!</definedName>
    <definedName name="XRefPaste85Row" localSheetId="16" hidden="1">#REF!</definedName>
    <definedName name="XRefPaste85Row" localSheetId="19" hidden="1">#REF!</definedName>
    <definedName name="XRefPaste85Row" localSheetId="12" hidden="1">#REF!</definedName>
    <definedName name="XRefPaste85Row" localSheetId="17" hidden="1">#REF!</definedName>
    <definedName name="XRefPaste85Row" localSheetId="9" hidden="1">#REF!</definedName>
    <definedName name="XRefPaste85Row" localSheetId="10" hidden="1">#REF!</definedName>
    <definedName name="XRefPaste85Row" localSheetId="15" hidden="1">#REF!</definedName>
    <definedName name="XRefPaste85Row" hidden="1">#REF!</definedName>
    <definedName name="XRefPaste88" localSheetId="14" hidden="1">#REF!</definedName>
    <definedName name="XRefPaste88" localSheetId="11" hidden="1">#REF!</definedName>
    <definedName name="XRefPaste88" localSheetId="13" hidden="1">#REF!</definedName>
    <definedName name="XRefPaste88" localSheetId="16" hidden="1">#REF!</definedName>
    <definedName name="XRefPaste88" localSheetId="19" hidden="1">#REF!</definedName>
    <definedName name="XRefPaste88" localSheetId="12" hidden="1">#REF!</definedName>
    <definedName name="XRefPaste88" localSheetId="17" hidden="1">#REF!</definedName>
    <definedName name="XRefPaste88" localSheetId="9" hidden="1">#REF!</definedName>
    <definedName name="XRefPaste88" localSheetId="10" hidden="1">#REF!</definedName>
    <definedName name="XRefPaste88" localSheetId="15" hidden="1">#REF!</definedName>
    <definedName name="XRefPaste88" hidden="1">#REF!</definedName>
    <definedName name="XRefPaste89" localSheetId="14" hidden="1">#REF!</definedName>
    <definedName name="XRefPaste89" localSheetId="11" hidden="1">#REF!</definedName>
    <definedName name="XRefPaste89" localSheetId="13" hidden="1">#REF!</definedName>
    <definedName name="XRefPaste89" localSheetId="16" hidden="1">#REF!</definedName>
    <definedName name="XRefPaste89" localSheetId="19" hidden="1">#REF!</definedName>
    <definedName name="XRefPaste89" localSheetId="12" hidden="1">#REF!</definedName>
    <definedName name="XRefPaste89" localSheetId="17" hidden="1">#REF!</definedName>
    <definedName name="XRefPaste89" localSheetId="9" hidden="1">#REF!</definedName>
    <definedName name="XRefPaste89" localSheetId="10" hidden="1">#REF!</definedName>
    <definedName name="XRefPaste89" localSheetId="15" hidden="1">#REF!</definedName>
    <definedName name="XRefPaste89" hidden="1">#REF!</definedName>
    <definedName name="XRefPaste89Row" localSheetId="14" hidden="1">#REF!</definedName>
    <definedName name="XRefPaste89Row" localSheetId="11" hidden="1">#REF!</definedName>
    <definedName name="XRefPaste89Row" localSheetId="13" hidden="1">#REF!</definedName>
    <definedName name="XRefPaste89Row" localSheetId="16" hidden="1">#REF!</definedName>
    <definedName name="XRefPaste89Row" localSheetId="19" hidden="1">#REF!</definedName>
    <definedName name="XRefPaste89Row" localSheetId="12" hidden="1">#REF!</definedName>
    <definedName name="XRefPaste89Row" localSheetId="17" hidden="1">#REF!</definedName>
    <definedName name="XRefPaste89Row" localSheetId="9" hidden="1">#REF!</definedName>
    <definedName name="XRefPaste89Row" localSheetId="10" hidden="1">#REF!</definedName>
    <definedName name="XRefPaste89Row" localSheetId="15" hidden="1">#REF!</definedName>
    <definedName name="XRefPaste89Row" hidden="1">#REF!</definedName>
    <definedName name="XRefPaste8Row" localSheetId="14" hidden="1">#REF!</definedName>
    <definedName name="XRefPaste8Row" localSheetId="11" hidden="1">#REF!</definedName>
    <definedName name="XRefPaste8Row" localSheetId="13" hidden="1">#REF!</definedName>
    <definedName name="XRefPaste8Row" localSheetId="16" hidden="1">#REF!</definedName>
    <definedName name="XRefPaste8Row" localSheetId="19" hidden="1">#REF!</definedName>
    <definedName name="XRefPaste8Row" localSheetId="12" hidden="1">#REF!</definedName>
    <definedName name="XRefPaste8Row" localSheetId="17" hidden="1">#REF!</definedName>
    <definedName name="XRefPaste8Row" localSheetId="9" hidden="1">#REF!</definedName>
    <definedName name="XRefPaste8Row" localSheetId="10" hidden="1">#REF!</definedName>
    <definedName name="XRefPaste8Row" localSheetId="15" hidden="1">#REF!</definedName>
    <definedName name="XRefPaste8Row" hidden="1">#REF!</definedName>
    <definedName name="XRefPaste9" localSheetId="14" hidden="1">#REF!</definedName>
    <definedName name="XRefPaste9" localSheetId="11" hidden="1">#REF!</definedName>
    <definedName name="XRefPaste9" localSheetId="13" hidden="1">#REF!</definedName>
    <definedName name="XRefPaste9" localSheetId="16" hidden="1">#REF!</definedName>
    <definedName name="XRefPaste9" localSheetId="19" hidden="1">#REF!</definedName>
    <definedName name="XRefPaste9" localSheetId="12" hidden="1">#REF!</definedName>
    <definedName name="XRefPaste9" localSheetId="17" hidden="1">#REF!</definedName>
    <definedName name="XRefPaste9" localSheetId="9" hidden="1">#REF!</definedName>
    <definedName name="XRefPaste9" localSheetId="10" hidden="1">#REF!</definedName>
    <definedName name="XRefPaste9" localSheetId="15" hidden="1">#REF!</definedName>
    <definedName name="XRefPaste9" hidden="1">#REF!</definedName>
    <definedName name="XRefPaste90" localSheetId="14" hidden="1">#REF!</definedName>
    <definedName name="XRefPaste90" localSheetId="11" hidden="1">#REF!</definedName>
    <definedName name="XRefPaste90" localSheetId="13" hidden="1">#REF!</definedName>
    <definedName name="XRefPaste90" localSheetId="16" hidden="1">#REF!</definedName>
    <definedName name="XRefPaste90" localSheetId="19" hidden="1">#REF!</definedName>
    <definedName name="XRefPaste90" localSheetId="12" hidden="1">#REF!</definedName>
    <definedName name="XRefPaste90" localSheetId="17" hidden="1">#REF!</definedName>
    <definedName name="XRefPaste90" localSheetId="9" hidden="1">#REF!</definedName>
    <definedName name="XRefPaste90" localSheetId="10" hidden="1">#REF!</definedName>
    <definedName name="XRefPaste90" localSheetId="15" hidden="1">#REF!</definedName>
    <definedName name="XRefPaste90" hidden="1">#REF!</definedName>
    <definedName name="XRefPaste90Row" localSheetId="14" hidden="1">#REF!</definedName>
    <definedName name="XRefPaste90Row" localSheetId="11" hidden="1">#REF!</definedName>
    <definedName name="XRefPaste90Row" localSheetId="13" hidden="1">#REF!</definedName>
    <definedName name="XRefPaste90Row" localSheetId="16" hidden="1">#REF!</definedName>
    <definedName name="XRefPaste90Row" localSheetId="19" hidden="1">#REF!</definedName>
    <definedName name="XRefPaste90Row" localSheetId="12" hidden="1">#REF!</definedName>
    <definedName name="XRefPaste90Row" localSheetId="17" hidden="1">#REF!</definedName>
    <definedName name="XRefPaste90Row" localSheetId="9" hidden="1">#REF!</definedName>
    <definedName name="XRefPaste90Row" localSheetId="10" hidden="1">#REF!</definedName>
    <definedName name="XRefPaste90Row" localSheetId="15" hidden="1">#REF!</definedName>
    <definedName name="XRefPaste90Row" hidden="1">#REF!</definedName>
    <definedName name="XRefPaste91" localSheetId="14" hidden="1">#REF!</definedName>
    <definedName name="XRefPaste91" localSheetId="11" hidden="1">#REF!</definedName>
    <definedName name="XRefPaste91" localSheetId="13" hidden="1">#REF!</definedName>
    <definedName name="XRefPaste91" localSheetId="16" hidden="1">#REF!</definedName>
    <definedName name="XRefPaste91" localSheetId="19" hidden="1">#REF!</definedName>
    <definedName name="XRefPaste91" localSheetId="12" hidden="1">#REF!</definedName>
    <definedName name="XRefPaste91" localSheetId="17" hidden="1">#REF!</definedName>
    <definedName name="XRefPaste91" localSheetId="9" hidden="1">#REF!</definedName>
    <definedName name="XRefPaste91" localSheetId="10" hidden="1">#REF!</definedName>
    <definedName name="XRefPaste91" localSheetId="15" hidden="1">#REF!</definedName>
    <definedName name="XRefPaste91" hidden="1">#REF!</definedName>
    <definedName name="XRefPaste91Row" localSheetId="14" hidden="1">#REF!</definedName>
    <definedName name="XRefPaste91Row" localSheetId="11" hidden="1">#REF!</definedName>
    <definedName name="XRefPaste91Row" localSheetId="13" hidden="1">#REF!</definedName>
    <definedName name="XRefPaste91Row" localSheetId="16" hidden="1">#REF!</definedName>
    <definedName name="XRefPaste91Row" localSheetId="19" hidden="1">#REF!</definedName>
    <definedName name="XRefPaste91Row" localSheetId="12" hidden="1">#REF!</definedName>
    <definedName name="XRefPaste91Row" localSheetId="17" hidden="1">#REF!</definedName>
    <definedName name="XRefPaste91Row" localSheetId="9" hidden="1">#REF!</definedName>
    <definedName name="XRefPaste91Row" localSheetId="10" hidden="1">#REF!</definedName>
    <definedName name="XRefPaste91Row" localSheetId="15" hidden="1">#REF!</definedName>
    <definedName name="XRefPaste91Row" hidden="1">#REF!</definedName>
    <definedName name="XRefPaste92" localSheetId="14" hidden="1">#REF!</definedName>
    <definedName name="XRefPaste92" localSheetId="11" hidden="1">#REF!</definedName>
    <definedName name="XRefPaste92" localSheetId="13" hidden="1">#REF!</definedName>
    <definedName name="XRefPaste92" localSheetId="16" hidden="1">#REF!</definedName>
    <definedName name="XRefPaste92" localSheetId="19" hidden="1">#REF!</definedName>
    <definedName name="XRefPaste92" localSheetId="12" hidden="1">#REF!</definedName>
    <definedName name="XRefPaste92" localSheetId="17" hidden="1">#REF!</definedName>
    <definedName name="XRefPaste92" localSheetId="9" hidden="1">#REF!</definedName>
    <definedName name="XRefPaste92" localSheetId="10" hidden="1">#REF!</definedName>
    <definedName name="XRefPaste92" localSheetId="15" hidden="1">#REF!</definedName>
    <definedName name="XRefPaste92" hidden="1">#REF!</definedName>
    <definedName name="XRefPaste92Row" localSheetId="14" hidden="1">#REF!</definedName>
    <definedName name="XRefPaste92Row" localSheetId="11" hidden="1">#REF!</definedName>
    <definedName name="XRefPaste92Row" localSheetId="13" hidden="1">#REF!</definedName>
    <definedName name="XRefPaste92Row" localSheetId="16" hidden="1">#REF!</definedName>
    <definedName name="XRefPaste92Row" localSheetId="19" hidden="1">#REF!</definedName>
    <definedName name="XRefPaste92Row" localSheetId="12" hidden="1">#REF!</definedName>
    <definedName name="XRefPaste92Row" localSheetId="17" hidden="1">#REF!</definedName>
    <definedName name="XRefPaste92Row" localSheetId="9" hidden="1">#REF!</definedName>
    <definedName name="XRefPaste92Row" localSheetId="10" hidden="1">#REF!</definedName>
    <definedName name="XRefPaste92Row" localSheetId="15" hidden="1">#REF!</definedName>
    <definedName name="XRefPaste92Row" hidden="1">#REF!</definedName>
    <definedName name="XRefPaste93" localSheetId="14" hidden="1">#REF!</definedName>
    <definedName name="XRefPaste93" localSheetId="11" hidden="1">#REF!</definedName>
    <definedName name="XRefPaste93" localSheetId="13" hidden="1">#REF!</definedName>
    <definedName name="XRefPaste93" localSheetId="16" hidden="1">#REF!</definedName>
    <definedName name="XRefPaste93" localSheetId="19" hidden="1">#REF!</definedName>
    <definedName name="XRefPaste93" localSheetId="12" hidden="1">#REF!</definedName>
    <definedName name="XRefPaste93" localSheetId="17" hidden="1">#REF!</definedName>
    <definedName name="XRefPaste93" localSheetId="9" hidden="1">#REF!</definedName>
    <definedName name="XRefPaste93" localSheetId="10" hidden="1">#REF!</definedName>
    <definedName name="XRefPaste93" localSheetId="15" hidden="1">#REF!</definedName>
    <definedName name="XRefPaste93" hidden="1">#REF!</definedName>
    <definedName name="XRefPaste93Row" localSheetId="14" hidden="1">#REF!</definedName>
    <definedName name="XRefPaste93Row" localSheetId="11" hidden="1">#REF!</definedName>
    <definedName name="XRefPaste93Row" localSheetId="13" hidden="1">#REF!</definedName>
    <definedName name="XRefPaste93Row" localSheetId="16" hidden="1">#REF!</definedName>
    <definedName name="XRefPaste93Row" localSheetId="19" hidden="1">#REF!</definedName>
    <definedName name="XRefPaste93Row" localSheetId="12" hidden="1">#REF!</definedName>
    <definedName name="XRefPaste93Row" localSheetId="17" hidden="1">#REF!</definedName>
    <definedName name="XRefPaste93Row" localSheetId="9" hidden="1">#REF!</definedName>
    <definedName name="XRefPaste93Row" localSheetId="10" hidden="1">#REF!</definedName>
    <definedName name="XRefPaste93Row" localSheetId="15" hidden="1">#REF!</definedName>
    <definedName name="XRefPaste93Row" hidden="1">#REF!</definedName>
    <definedName name="XRefPaste94" localSheetId="14" hidden="1">#REF!</definedName>
    <definedName name="XRefPaste94" localSheetId="11" hidden="1">#REF!</definedName>
    <definedName name="XRefPaste94" localSheetId="13" hidden="1">#REF!</definedName>
    <definedName name="XRefPaste94" localSheetId="16" hidden="1">#REF!</definedName>
    <definedName name="XRefPaste94" localSheetId="19" hidden="1">#REF!</definedName>
    <definedName name="XRefPaste94" localSheetId="12" hidden="1">#REF!</definedName>
    <definedName name="XRefPaste94" localSheetId="17" hidden="1">#REF!</definedName>
    <definedName name="XRefPaste94" localSheetId="9" hidden="1">#REF!</definedName>
    <definedName name="XRefPaste94" localSheetId="10" hidden="1">#REF!</definedName>
    <definedName name="XRefPaste94" localSheetId="15" hidden="1">#REF!</definedName>
    <definedName name="XRefPaste94" hidden="1">#REF!</definedName>
    <definedName name="XRefPaste94Row" localSheetId="14" hidden="1">#REF!</definedName>
    <definedName name="XRefPaste94Row" localSheetId="11" hidden="1">#REF!</definedName>
    <definedName name="XRefPaste94Row" localSheetId="13" hidden="1">#REF!</definedName>
    <definedName name="XRefPaste94Row" localSheetId="16" hidden="1">#REF!</definedName>
    <definedName name="XRefPaste94Row" localSheetId="19" hidden="1">#REF!</definedName>
    <definedName name="XRefPaste94Row" localSheetId="12" hidden="1">#REF!</definedName>
    <definedName name="XRefPaste94Row" localSheetId="17" hidden="1">#REF!</definedName>
    <definedName name="XRefPaste94Row" localSheetId="9" hidden="1">#REF!</definedName>
    <definedName name="XRefPaste94Row" localSheetId="10" hidden="1">#REF!</definedName>
    <definedName name="XRefPaste94Row" localSheetId="15" hidden="1">#REF!</definedName>
    <definedName name="XRefPaste94Row" hidden="1">#REF!</definedName>
    <definedName name="XRefPaste95" localSheetId="14" hidden="1">#REF!</definedName>
    <definedName name="XRefPaste95" localSheetId="11" hidden="1">#REF!</definedName>
    <definedName name="XRefPaste95" localSheetId="13" hidden="1">#REF!</definedName>
    <definedName name="XRefPaste95" localSheetId="16" hidden="1">#REF!</definedName>
    <definedName name="XRefPaste95" localSheetId="19" hidden="1">#REF!</definedName>
    <definedName name="XRefPaste95" localSheetId="12" hidden="1">#REF!</definedName>
    <definedName name="XRefPaste95" localSheetId="17" hidden="1">#REF!</definedName>
    <definedName name="XRefPaste95" localSheetId="9" hidden="1">#REF!</definedName>
    <definedName name="XRefPaste95" localSheetId="10" hidden="1">#REF!</definedName>
    <definedName name="XRefPaste95" localSheetId="15" hidden="1">#REF!</definedName>
    <definedName name="XRefPaste95" hidden="1">#REF!</definedName>
    <definedName name="XRefPaste95Row" localSheetId="14" hidden="1">#REF!</definedName>
    <definedName name="XRefPaste95Row" localSheetId="11" hidden="1">#REF!</definedName>
    <definedName name="XRefPaste95Row" localSheetId="13" hidden="1">#REF!</definedName>
    <definedName name="XRefPaste95Row" localSheetId="16" hidden="1">#REF!</definedName>
    <definedName name="XRefPaste95Row" localSheetId="19" hidden="1">#REF!</definedName>
    <definedName name="XRefPaste95Row" localSheetId="12" hidden="1">#REF!</definedName>
    <definedName name="XRefPaste95Row" localSheetId="17" hidden="1">#REF!</definedName>
    <definedName name="XRefPaste95Row" localSheetId="9" hidden="1">#REF!</definedName>
    <definedName name="XRefPaste95Row" localSheetId="10" hidden="1">#REF!</definedName>
    <definedName name="XRefPaste95Row" localSheetId="15" hidden="1">#REF!</definedName>
    <definedName name="XRefPaste95Row" hidden="1">#REF!</definedName>
    <definedName name="XRefPaste98" localSheetId="14" hidden="1">#REF!</definedName>
    <definedName name="XRefPaste98" localSheetId="11" hidden="1">#REF!</definedName>
    <definedName name="XRefPaste98" localSheetId="13" hidden="1">#REF!</definedName>
    <definedName name="XRefPaste98" localSheetId="16" hidden="1">#REF!</definedName>
    <definedName name="XRefPaste98" localSheetId="19" hidden="1">#REF!</definedName>
    <definedName name="XRefPaste98" localSheetId="12" hidden="1">#REF!</definedName>
    <definedName name="XRefPaste98" localSheetId="17" hidden="1">#REF!</definedName>
    <definedName name="XRefPaste98" localSheetId="9" hidden="1">#REF!</definedName>
    <definedName name="XRefPaste98" localSheetId="10" hidden="1">#REF!</definedName>
    <definedName name="XRefPaste98" localSheetId="15" hidden="1">#REF!</definedName>
    <definedName name="XRefPaste98" hidden="1">#REF!</definedName>
    <definedName name="XRefPaste98Row" localSheetId="14" hidden="1">#REF!</definedName>
    <definedName name="XRefPaste98Row" localSheetId="11" hidden="1">#REF!</definedName>
    <definedName name="XRefPaste98Row" localSheetId="13" hidden="1">#REF!</definedName>
    <definedName name="XRefPaste98Row" localSheetId="16" hidden="1">#REF!</definedName>
    <definedName name="XRefPaste98Row" localSheetId="19" hidden="1">#REF!</definedName>
    <definedName name="XRefPaste98Row" localSheetId="12" hidden="1">#REF!</definedName>
    <definedName name="XRefPaste98Row" localSheetId="17" hidden="1">#REF!</definedName>
    <definedName name="XRefPaste98Row" localSheetId="9" hidden="1">#REF!</definedName>
    <definedName name="XRefPaste98Row" localSheetId="10" hidden="1">#REF!</definedName>
    <definedName name="XRefPaste98Row" localSheetId="15" hidden="1">#REF!</definedName>
    <definedName name="XRefPaste98Row" hidden="1">#REF!</definedName>
    <definedName name="XRefPaste99" localSheetId="14" hidden="1">#REF!</definedName>
    <definedName name="XRefPaste99" localSheetId="11" hidden="1">#REF!</definedName>
    <definedName name="XRefPaste99" localSheetId="13" hidden="1">#REF!</definedName>
    <definedName name="XRefPaste99" localSheetId="16" hidden="1">#REF!</definedName>
    <definedName name="XRefPaste99" localSheetId="19" hidden="1">#REF!</definedName>
    <definedName name="XRefPaste99" localSheetId="12" hidden="1">#REF!</definedName>
    <definedName name="XRefPaste99" localSheetId="17" hidden="1">#REF!</definedName>
    <definedName name="XRefPaste99" localSheetId="9" hidden="1">#REF!</definedName>
    <definedName name="XRefPaste99" localSheetId="10" hidden="1">#REF!</definedName>
    <definedName name="XRefPaste99" localSheetId="15" hidden="1">#REF!</definedName>
    <definedName name="XRefPaste99" hidden="1">#REF!</definedName>
    <definedName name="XRefPaste99Row" localSheetId="14" hidden="1">#REF!</definedName>
    <definedName name="XRefPaste99Row" localSheetId="11" hidden="1">#REF!</definedName>
    <definedName name="XRefPaste99Row" localSheetId="13" hidden="1">#REF!</definedName>
    <definedName name="XRefPaste99Row" localSheetId="16" hidden="1">#REF!</definedName>
    <definedName name="XRefPaste99Row" localSheetId="19" hidden="1">#REF!</definedName>
    <definedName name="XRefPaste99Row" localSheetId="12" hidden="1">#REF!</definedName>
    <definedName name="XRefPaste99Row" localSheetId="17" hidden="1">#REF!</definedName>
    <definedName name="XRefPaste99Row" localSheetId="9" hidden="1">#REF!</definedName>
    <definedName name="XRefPaste99Row" localSheetId="10" hidden="1">#REF!</definedName>
    <definedName name="XRefPaste99Row" localSheetId="15" hidden="1">#REF!</definedName>
    <definedName name="XRefPaste99Row" hidden="1">#REF!</definedName>
    <definedName name="XRefPaste9Row" localSheetId="14" hidden="1">#REF!</definedName>
    <definedName name="XRefPaste9Row" localSheetId="11" hidden="1">#REF!</definedName>
    <definedName name="XRefPaste9Row" localSheetId="13" hidden="1">#REF!</definedName>
    <definedName name="XRefPaste9Row" localSheetId="16" hidden="1">#REF!</definedName>
    <definedName name="XRefPaste9Row" localSheetId="19" hidden="1">#REF!</definedName>
    <definedName name="XRefPaste9Row" localSheetId="12" hidden="1">#REF!</definedName>
    <definedName name="XRefPaste9Row" localSheetId="17" hidden="1">#REF!</definedName>
    <definedName name="XRefPaste9Row" localSheetId="9" hidden="1">#REF!</definedName>
    <definedName name="XRefPaste9Row" localSheetId="10" hidden="1">#REF!</definedName>
    <definedName name="XRefPaste9Row" localSheetId="15" hidden="1">#REF!</definedName>
    <definedName name="XRefPaste9Row" hidden="1">#REF!</definedName>
    <definedName name="XRefPasteRangeCount" hidden="1">3</definedName>
    <definedName name="xvc" localSheetId="27" hidden="1">{#N/A,#N/A,FALSE,"Graficos";#N/A,#N/A,FALSE,"P.Ingresos";#N/A,#N/A,FALSE,"P.Gastos";#N/A,#N/A,FALSE,"I.Trafico";#N/A,#N/A,FALSE,"I.Peajes";#N/A,#N/A,FALSE,"G.Operativos";#N/A,#N/A,FALSE,"Cf Proyecto";#N/A,#N/A,FALSE,"C.PYG";#N/A,#N/A,FALSE,"Balance";#N/A,#N/A,FALSE,"TIR AC";#N/A,#N/A,FALSE,"TIR E"}</definedName>
    <definedName name="xvc" hidden="1">{#N/A,#N/A,FALSE,"Graficos";#N/A,#N/A,FALSE,"P.Ingresos";#N/A,#N/A,FALSE,"P.Gastos";#N/A,#N/A,FALSE,"I.Trafico";#N/A,#N/A,FALSE,"I.Peajes";#N/A,#N/A,FALSE,"G.Operativos";#N/A,#N/A,FALSE,"Cf Proyecto";#N/A,#N/A,FALSE,"C.PYG";#N/A,#N/A,FALSE,"Balance";#N/A,#N/A,FALSE,"TIR AC";#N/A,#N/A,FALSE,"TIR E"}</definedName>
    <definedName name="xxx" localSheetId="27" hidden="1">{#N/A,#N/A,FALSE,"Graficos";#N/A,#N/A,FALSE,"P.Ingresos";#N/A,#N/A,FALSE,"P.Gastos";#N/A,#N/A,FALSE,"I.Trafico";#N/A,#N/A,FALSE,"I.Peajes";#N/A,#N/A,FALSE,"G.Operativos";#N/A,#N/A,FALSE,"Cf Proyecto";#N/A,#N/A,FALSE,"C.PYG";#N/A,#N/A,FALSE,"Balance";#N/A,#N/A,FALSE,"TIR AC";#N/A,#N/A,FALSE,"TIR E"}</definedName>
    <definedName name="xxx" hidden="1">{#N/A,#N/A,FALSE,"Graficos";#N/A,#N/A,FALSE,"P.Ingresos";#N/A,#N/A,FALSE,"P.Gastos";#N/A,#N/A,FALSE,"I.Trafico";#N/A,#N/A,FALSE,"I.Peajes";#N/A,#N/A,FALSE,"G.Operativos";#N/A,#N/A,FALSE,"Cf Proyecto";#N/A,#N/A,FALSE,"C.PYG";#N/A,#N/A,FALSE,"Balance";#N/A,#N/A,FALSE,"TIR AC";#N/A,#N/A,FALSE,"TIR E"}</definedName>
    <definedName name="xxxx" localSheetId="14" hidden="1">#REF!</definedName>
    <definedName name="xxxx" localSheetId="11" hidden="1">#REF!</definedName>
    <definedName name="xxxx" localSheetId="13" hidden="1">#REF!</definedName>
    <definedName name="xxxx" localSheetId="16" hidden="1">#REF!</definedName>
    <definedName name="xxxx" localSheetId="19" hidden="1">#REF!</definedName>
    <definedName name="xxxx" localSheetId="12" hidden="1">#REF!</definedName>
    <definedName name="xxxx" localSheetId="17" hidden="1">#REF!</definedName>
    <definedName name="xxxx" localSheetId="9" hidden="1">#REF!</definedName>
    <definedName name="xxxx" localSheetId="10" hidden="1">#REF!</definedName>
    <definedName name="xxxx" localSheetId="15" hidden="1">#REF!</definedName>
    <definedName name="xxxx" hidden="1">#REF!</definedName>
    <definedName name="xxxxz"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JJYJ" localSheetId="27" hidden="1">{#N/A,#N/A,TRUE,"BD 97";#N/A,#N/A,TRUE,"IR E CS 1997";#N/A,#N/A,TRUE,"CONTINGÊNCIAS";#N/A,#N/A,TRUE,"AD_EX_97";#N/A,#N/A,TRUE,"PR ND";#N/A,#N/A,TRUE,"8191";#N/A,#N/A,TRUE,"8383";#N/A,#N/A,TRUE,"MP 1024"}</definedName>
    <definedName name="YJJYJ" hidden="1">{#N/A,#N/A,TRUE,"BD 97";#N/A,#N/A,TRUE,"IR E CS 1997";#N/A,#N/A,TRUE,"CONTINGÊNCIAS";#N/A,#N/A,TRUE,"AD_EX_97";#N/A,#N/A,TRUE,"PR ND";#N/A,#N/A,TRUE,"8191";#N/A,#N/A,TRUE,"8383";#N/A,#N/A,TRUE,"MP 1024"}</definedName>
    <definedName name="YJJYJ_1" localSheetId="27"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tukyu" localSheetId="27" hidden="1">{#N/A,#N/A,FALSE,"Graficos";#N/A,#N/A,FALSE,"P.Ingresos";#N/A,#N/A,FALSE,"P.Gastos";#N/A,#N/A,FALSE,"I.Trafico";#N/A,#N/A,FALSE,"I.Peajes";#N/A,#N/A,FALSE,"G.Operativos";#N/A,#N/A,FALSE,"Cf Proyecto";#N/A,#N/A,FALSE,"C.PYG";#N/A,#N/A,FALSE,"Balance";#N/A,#N/A,FALSE,"TIR AC";#N/A,#N/A,FALSE,"TIR E"}</definedName>
    <definedName name="ytukyu" hidden="1">{#N/A,#N/A,FALSE,"Graficos";#N/A,#N/A,FALSE,"P.Ingresos";#N/A,#N/A,FALSE,"P.Gastos";#N/A,#N/A,FALSE,"I.Trafico";#N/A,#N/A,FALSE,"I.Peajes";#N/A,#N/A,FALSE,"G.Operativos";#N/A,#N/A,FALSE,"Cf Proyecto";#N/A,#N/A,FALSE,"C.PYG";#N/A,#N/A,FALSE,"Balance";#N/A,#N/A,FALSE,"TIR AC";#N/A,#N/A,FALSE,"TIR E"}</definedName>
    <definedName name="yujryuj" localSheetId="27"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y" localSheetId="14" hidden="1">#REF!</definedName>
    <definedName name="yy" localSheetId="11" hidden="1">#REF!</definedName>
    <definedName name="yy" localSheetId="13" hidden="1">#REF!</definedName>
    <definedName name="yy" localSheetId="16" hidden="1">#REF!</definedName>
    <definedName name="yy" localSheetId="19" hidden="1">#REF!</definedName>
    <definedName name="yy" localSheetId="12" hidden="1">#REF!</definedName>
    <definedName name="yy" localSheetId="17" hidden="1">#REF!</definedName>
    <definedName name="yy" localSheetId="9" hidden="1">#REF!</definedName>
    <definedName name="yy" localSheetId="10" hidden="1">#REF!</definedName>
    <definedName name="yy" localSheetId="15" hidden="1">#REF!</definedName>
    <definedName name="yy" hidden="1">#REF!</definedName>
    <definedName name="z\" localSheetId="14" hidden="1">#REF!</definedName>
    <definedName name="z\" localSheetId="8" hidden="1">#REF!</definedName>
    <definedName name="z\" localSheetId="11" hidden="1">#REF!</definedName>
    <definedName name="z\" localSheetId="13" hidden="1">#REF!</definedName>
    <definedName name="z\" localSheetId="16" hidden="1">#REF!</definedName>
    <definedName name="z\" localSheetId="19" hidden="1">#REF!</definedName>
    <definedName name="z\" localSheetId="12" hidden="1">#REF!</definedName>
    <definedName name="z\" localSheetId="17" hidden="1">#REF!</definedName>
    <definedName name="z\" localSheetId="9" hidden="1">#REF!</definedName>
    <definedName name="z\" localSheetId="10" hidden="1">#REF!</definedName>
    <definedName name="z\" localSheetId="15" hidden="1">#REF!</definedName>
    <definedName name="z\" hidden="1">#REF!</definedName>
    <definedName name="zaza" localSheetId="27" hidden="1">{#N/A,#N/A,FALSE,"MO (2)"}</definedName>
    <definedName name="zaza" hidden="1">{#N/A,#N/A,FALSE,"MO (2)"}</definedName>
    <definedName name="ZC" localSheetId="27"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FLHDSZLGKJ" localSheetId="14" hidden="1">#REF!</definedName>
    <definedName name="ZFLHDSZLGKJ" localSheetId="11" hidden="1">#REF!</definedName>
    <definedName name="ZFLHDSZLGKJ" localSheetId="13" hidden="1">#REF!</definedName>
    <definedName name="ZFLHDSZLGKJ" localSheetId="16" hidden="1">#REF!</definedName>
    <definedName name="ZFLHDSZLGKJ" localSheetId="19" hidden="1">#REF!</definedName>
    <definedName name="ZFLHDSZLGKJ" localSheetId="12" hidden="1">#REF!</definedName>
    <definedName name="ZFLHDSZLGKJ" localSheetId="17" hidden="1">#REF!</definedName>
    <definedName name="ZFLHDSZLGKJ" localSheetId="9" hidden="1">#REF!</definedName>
    <definedName name="ZFLHDSZLGKJ" localSheetId="10" hidden="1">#REF!</definedName>
    <definedName name="ZFLHDSZLGKJ" localSheetId="15" hidden="1">#REF!</definedName>
    <definedName name="ZFLHDSZLGKJ" hidden="1">#REF!</definedName>
    <definedName name="zg" hidden="1">#REF!</definedName>
    <definedName name="zk" hidden="1">#REF!</definedName>
    <definedName name="zo" hidden="1">#REF!</definedName>
    <definedName name="ZS" localSheetId="14" hidden="1">#REF!</definedName>
    <definedName name="ZS" localSheetId="11" hidden="1">#REF!</definedName>
    <definedName name="ZS" localSheetId="13" hidden="1">#REF!</definedName>
    <definedName name="ZS" localSheetId="16" hidden="1">#REF!</definedName>
    <definedName name="ZS" localSheetId="19" hidden="1">#REF!</definedName>
    <definedName name="ZS" localSheetId="12" hidden="1">#REF!</definedName>
    <definedName name="ZS" localSheetId="17" hidden="1">#REF!</definedName>
    <definedName name="ZS" localSheetId="9" hidden="1">#REF!</definedName>
    <definedName name="ZS" localSheetId="10" hidden="1">#REF!</definedName>
    <definedName name="ZS" localSheetId="15" hidden="1">#REF!</definedName>
    <definedName name="ZS" hidden="1">#REF!</definedName>
    <definedName name="zx" localSheetId="27" hidden="1">{"Pèrdues i Guanys analític.Català",#N/A,FALSE,"Català";"Pèrdues i G. analític.castellà",#N/A,FALSE,"Castellà"}</definedName>
    <definedName name="zx" hidden="1">{"Pèrdues i Guanys analític.Català",#N/A,FALSE,"Català";"Pèrdues i G. analític.castellà",#N/A,FALSE,"Castellà"}</definedName>
    <definedName name="zz" localSheetId="27" hidden="1">{"Pèrdues i Guanys analític.Català",#N/A,FALSE,"Català";"Pèrdues i G. analític.castellà",#N/A,FALSE,"Castellà"}</definedName>
    <definedName name="zz" hidden="1">{"Pèrdues i Guanys analític.Català",#N/A,FALSE,"Català";"Pèrdues i G. analític.castellà",#N/A,FALSE,"Castellà"}</definedName>
    <definedName name="zzz" hidden="1">#REF!</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1" i="96" l="1"/>
  <c r="H27" i="141"/>
  <c r="H34" i="141"/>
  <c r="H43" i="141"/>
  <c r="H20" i="141"/>
  <c r="H15" i="141"/>
  <c r="H14" i="141"/>
  <c r="H9" i="141" l="1"/>
  <c r="H13" i="141"/>
  <c r="AB8" i="22" l="1"/>
  <c r="G23" i="22" l="1"/>
  <c r="B60" i="101"/>
  <c r="I85" i="155"/>
  <c r="I90" i="155"/>
  <c r="L89" i="155"/>
  <c r="I88" i="155"/>
  <c r="I84" i="155"/>
  <c r="I87" i="155"/>
  <c r="I86" i="155"/>
  <c r="G36" i="155"/>
  <c r="K7" i="136" l="1"/>
  <c r="E17" i="22"/>
  <c r="Y19" i="22" l="1"/>
  <c r="Y39" i="22"/>
  <c r="Y49" i="22"/>
  <c r="Y36" i="135"/>
  <c r="E27" i="164" l="1"/>
  <c r="E94" i="165"/>
  <c r="E25" i="165"/>
  <c r="X43" i="153"/>
  <c r="O61" i="153"/>
  <c r="X67" i="153"/>
  <c r="Y73" i="153"/>
  <c r="J7" i="96"/>
  <c r="K7" i="96" s="1"/>
  <c r="AB39" i="155"/>
  <c r="AB38" i="155"/>
  <c r="Y2" i="155" l="1"/>
  <c r="AA7" i="155"/>
  <c r="X7" i="155"/>
  <c r="AB40" i="155" l="1"/>
  <c r="AB36" i="155"/>
  <c r="O51" i="162"/>
  <c r="AB56" i="162"/>
  <c r="Y62" i="162"/>
  <c r="Y60" i="162"/>
  <c r="E31" i="167"/>
  <c r="J29" i="167"/>
  <c r="B38" i="167"/>
  <c r="H20" i="167"/>
  <c r="H26" i="167"/>
  <c r="Y74" i="153"/>
  <c r="M78" i="153" s="1"/>
  <c r="AB71" i="153"/>
  <c r="AB70" i="153"/>
  <c r="H18" i="165"/>
  <c r="I30" i="165"/>
  <c r="H30" i="165"/>
  <c r="F30" i="165"/>
  <c r="B30" i="165"/>
  <c r="Y49" i="153"/>
  <c r="Y50" i="153" s="1"/>
  <c r="AB46" i="153"/>
  <c r="O37" i="153"/>
  <c r="AB47" i="153"/>
  <c r="H48" i="153"/>
  <c r="O9" i="153"/>
  <c r="AB31" i="135"/>
  <c r="Y7" i="153"/>
  <c r="H22" i="153"/>
  <c r="BT33" i="26"/>
  <c r="O36" i="135"/>
  <c r="AB30" i="135"/>
  <c r="U21" i="135"/>
  <c r="H21" i="135"/>
  <c r="BR13" i="26"/>
  <c r="CB13" i="26"/>
  <c r="AB14" i="153"/>
  <c r="G107" i="153"/>
  <c r="S28" i="155"/>
  <c r="O28" i="155"/>
  <c r="K28" i="155"/>
  <c r="H28" i="155"/>
  <c r="G28" i="155"/>
  <c r="U28" i="155" s="1"/>
  <c r="B28" i="155"/>
  <c r="F28" i="155"/>
  <c r="J30" i="165" l="1"/>
  <c r="Y52" i="153"/>
  <c r="Y53" i="153" s="1"/>
  <c r="Y54" i="153" s="1"/>
  <c r="M54" i="153"/>
  <c r="G68" i="162"/>
  <c r="F68" i="162"/>
  <c r="B68" i="162" s="1"/>
  <c r="Q68" i="162" s="1"/>
  <c r="F60" i="162"/>
  <c r="B60" i="162" s="1"/>
  <c r="H60" i="162" s="1"/>
  <c r="K20" i="153"/>
  <c r="B20" i="153"/>
  <c r="F19" i="153"/>
  <c r="B19" i="153" s="1"/>
  <c r="H19" i="153" s="1"/>
  <c r="F28" i="153"/>
  <c r="B28" i="153" s="1"/>
  <c r="Q28" i="153" l="1"/>
  <c r="T28" i="153" s="1"/>
  <c r="K19" i="153"/>
  <c r="K60" i="162"/>
  <c r="S60" i="162" l="1"/>
  <c r="U60" i="162" s="1"/>
  <c r="F107" i="153"/>
  <c r="B107" i="153" s="1"/>
  <c r="H38" i="167"/>
  <c r="G13" i="167"/>
  <c r="Y7" i="135"/>
  <c r="F38" i="167" l="1"/>
  <c r="I38" i="167"/>
  <c r="J38" i="167" s="1"/>
  <c r="Q107" i="153"/>
  <c r="T107" i="153" s="1"/>
  <c r="G47" i="135" l="1"/>
  <c r="G30" i="135"/>
  <c r="G21" i="135"/>
  <c r="F53" i="135"/>
  <c r="B53" i="135" s="1"/>
  <c r="F44" i="135"/>
  <c r="B44" i="135" s="1"/>
  <c r="H44" i="135" s="1"/>
  <c r="O100" i="153"/>
  <c r="F100" i="153"/>
  <c r="B100" i="153" s="1"/>
  <c r="H100" i="153" s="1"/>
  <c r="Y7" i="155"/>
  <c r="BX79" i="26"/>
  <c r="BZ79" i="26"/>
  <c r="BV79" i="26"/>
  <c r="W7" i="155"/>
  <c r="E91" i="178"/>
  <c r="E25" i="178"/>
  <c r="X7" i="163"/>
  <c r="W7" i="163"/>
  <c r="P21" i="22"/>
  <c r="Q21" i="22"/>
  <c r="P22" i="22"/>
  <c r="Q22" i="22"/>
  <c r="X7" i="162"/>
  <c r="O87" i="153"/>
  <c r="X85" i="153"/>
  <c r="W85" i="153"/>
  <c r="X59" i="153"/>
  <c r="G70" i="153"/>
  <c r="G68" i="153"/>
  <c r="W59" i="153"/>
  <c r="G44" i="153"/>
  <c r="X64" i="153"/>
  <c r="X35" i="153"/>
  <c r="W35" i="153"/>
  <c r="E160" i="165"/>
  <c r="X7" i="153"/>
  <c r="W7" i="153"/>
  <c r="BV13" i="26"/>
  <c r="BX13" i="26"/>
  <c r="BZ13" i="26"/>
  <c r="BT13" i="26"/>
  <c r="G17" i="135"/>
  <c r="X7" i="135"/>
  <c r="W7" i="135"/>
  <c r="F19" i="135"/>
  <c r="G27" i="135"/>
  <c r="F27" i="135"/>
  <c r="B27" i="135" s="1"/>
  <c r="G72" i="153" l="1"/>
  <c r="Q53" i="135"/>
  <c r="T53" i="135" s="1"/>
  <c r="K44" i="135"/>
  <c r="S44" i="135" s="1"/>
  <c r="U44" i="135" s="1"/>
  <c r="Q27" i="135"/>
  <c r="K100" i="153"/>
  <c r="CN98" i="26"/>
  <c r="CL98" i="26"/>
  <c r="CJ88" i="26"/>
  <c r="CF88" i="26"/>
  <c r="CF86" i="26"/>
  <c r="CT88" i="26"/>
  <c r="DB88" i="26"/>
  <c r="CD79" i="26"/>
  <c r="CF79" i="26"/>
  <c r="CH79" i="26"/>
  <c r="CJ79" i="26"/>
  <c r="CB79" i="26"/>
  <c r="CB116" i="26"/>
  <c r="BZ116" i="26"/>
  <c r="BV107" i="26"/>
  <c r="BX107" i="26"/>
  <c r="BZ107" i="26"/>
  <c r="G114" i="26"/>
  <c r="G105" i="26"/>
  <c r="A16" i="22"/>
  <c r="E22" i="22"/>
  <c r="E21" i="22"/>
  <c r="DV79" i="26"/>
  <c r="DX79" i="26"/>
  <c r="DZ79" i="26"/>
  <c r="DT79" i="26"/>
  <c r="CF42" i="26"/>
  <c r="CL79" i="26"/>
  <c r="CN79" i="26"/>
  <c r="CP79" i="26"/>
  <c r="CR79" i="26"/>
  <c r="BZ33" i="26"/>
  <c r="CT33" i="26"/>
  <c r="CJ33" i="26"/>
  <c r="BZ51" i="26"/>
  <c r="BX51" i="26"/>
  <c r="BT51" i="26"/>
  <c r="G96" i="26"/>
  <c r="BZ98" i="26" s="1"/>
  <c r="G86" i="26"/>
  <c r="G77" i="26"/>
  <c r="G58" i="26"/>
  <c r="F58" i="26"/>
  <c r="G49" i="26"/>
  <c r="G40" i="26"/>
  <c r="G31" i="26"/>
  <c r="G21" i="26"/>
  <c r="G11" i="26"/>
  <c r="D15" i="166"/>
  <c r="Y31" i="135"/>
  <c r="Y30" i="135"/>
  <c r="B69" i="155"/>
  <c r="S100" i="153" l="1"/>
  <c r="DN33" i="26"/>
  <c r="B68" i="155"/>
  <c r="Q69" i="155"/>
  <c r="Q68" i="155"/>
  <c r="U100" i="153" l="1"/>
  <c r="G46" i="153"/>
  <c r="C16" i="152"/>
  <c r="AD34" i="101"/>
  <c r="S4" i="136"/>
  <c r="K4" i="136"/>
  <c r="G40" i="155"/>
  <c r="K6" i="136"/>
  <c r="O6" i="136" s="1"/>
  <c r="G99" i="153"/>
  <c r="I61" i="155" l="1"/>
  <c r="I60" i="155"/>
  <c r="I91" i="155" l="1"/>
  <c r="D91" i="155"/>
  <c r="I56" i="155"/>
  <c r="G13" i="22" l="1"/>
  <c r="G14" i="22"/>
  <c r="K59" i="101"/>
  <c r="B59" i="101"/>
  <c r="E29" i="135"/>
  <c r="F29" i="135" s="1"/>
  <c r="B29" i="135" s="1"/>
  <c r="H29" i="135" s="1"/>
  <c r="J112" i="178"/>
  <c r="B16" i="95"/>
  <c r="J45" i="178"/>
  <c r="J109" i="178"/>
  <c r="I109" i="178"/>
  <c r="I110" i="178"/>
  <c r="J110" i="178" s="1"/>
  <c r="I111" i="178"/>
  <c r="J111" i="178" s="1"/>
  <c r="I108" i="178"/>
  <c r="G111" i="178"/>
  <c r="G110" i="178"/>
  <c r="G108" i="178"/>
  <c r="G109" i="178"/>
  <c r="F95" i="178"/>
  <c r="I95" i="178"/>
  <c r="B95" i="178"/>
  <c r="I83" i="178"/>
  <c r="J83" i="178" s="1"/>
  <c r="I84" i="178"/>
  <c r="H83" i="178"/>
  <c r="G76" i="178"/>
  <c r="H76" i="178"/>
  <c r="I76" i="178" s="1"/>
  <c r="F29" i="178"/>
  <c r="I29" i="178"/>
  <c r="B29" i="178"/>
  <c r="H10" i="178"/>
  <c r="I10" i="178" s="1"/>
  <c r="G45" i="178"/>
  <c r="G44" i="178"/>
  <c r="G42" i="178"/>
  <c r="I17" i="178"/>
  <c r="H17" i="178"/>
  <c r="X8" i="153"/>
  <c r="X9" i="153" s="1"/>
  <c r="Y15" i="153"/>
  <c r="Y14" i="153"/>
  <c r="X11" i="153"/>
  <c r="Y17" i="153" s="1"/>
  <c r="Y18" i="153" s="1"/>
  <c r="J187" i="165"/>
  <c r="J186" i="165"/>
  <c r="J188" i="165" s="1"/>
  <c r="J181" i="165"/>
  <c r="J182" i="165" s="1"/>
  <c r="J180" i="165"/>
  <c r="J179" i="165"/>
  <c r="J178" i="165"/>
  <c r="J173" i="165"/>
  <c r="J167" i="165"/>
  <c r="J166" i="165"/>
  <c r="B164" i="165"/>
  <c r="I164" i="165" s="1"/>
  <c r="B163" i="165"/>
  <c r="J157" i="165"/>
  <c r="I156" i="165"/>
  <c r="J156" i="165" s="1"/>
  <c r="I154" i="165"/>
  <c r="J154" i="165" s="1"/>
  <c r="I153" i="165"/>
  <c r="H153" i="165"/>
  <c r="J153" i="165" s="1"/>
  <c r="J149" i="165"/>
  <c r="J148" i="165"/>
  <c r="H146" i="165"/>
  <c r="G145" i="165"/>
  <c r="J141" i="165"/>
  <c r="C141" i="165"/>
  <c r="W32" i="153"/>
  <c r="Y32" i="153" s="1"/>
  <c r="Z32" i="153" s="1"/>
  <c r="F21" i="26"/>
  <c r="J97" i="164"/>
  <c r="C77" i="164"/>
  <c r="B142" i="164"/>
  <c r="B141" i="164"/>
  <c r="J129" i="164"/>
  <c r="J128" i="164"/>
  <c r="J127" i="164"/>
  <c r="J126" i="164"/>
  <c r="J130" i="164" s="1"/>
  <c r="J121" i="164"/>
  <c r="J120" i="164"/>
  <c r="J119" i="164"/>
  <c r="J118" i="164"/>
  <c r="J122" i="164" s="1"/>
  <c r="J113" i="164"/>
  <c r="J107" i="164"/>
  <c r="J106" i="164"/>
  <c r="F105" i="164"/>
  <c r="B105" i="164"/>
  <c r="I105" i="164" s="1"/>
  <c r="B104" i="164"/>
  <c r="I104" i="164" s="1"/>
  <c r="I103" i="164"/>
  <c r="F103" i="164"/>
  <c r="B102" i="164"/>
  <c r="F99" i="164"/>
  <c r="J96" i="164"/>
  <c r="I95" i="164"/>
  <c r="H95" i="164"/>
  <c r="J95" i="164" s="1"/>
  <c r="I94" i="164"/>
  <c r="J94" i="164" s="1"/>
  <c r="I93" i="164"/>
  <c r="H93" i="164"/>
  <c r="I92" i="164"/>
  <c r="J92" i="164" s="1"/>
  <c r="I91" i="164"/>
  <c r="H91" i="164"/>
  <c r="J87" i="164"/>
  <c r="J86" i="164"/>
  <c r="J85" i="164"/>
  <c r="H84" i="164"/>
  <c r="G84" i="164"/>
  <c r="H83" i="164"/>
  <c r="G83" i="164"/>
  <c r="H82" i="164"/>
  <c r="G82" i="164"/>
  <c r="G81" i="164"/>
  <c r="J10" i="178" l="1"/>
  <c r="Y20" i="153"/>
  <c r="Y21" i="153" s="1"/>
  <c r="Y22" i="153" s="1"/>
  <c r="M29" i="153"/>
  <c r="AB15" i="153"/>
  <c r="J76" i="178"/>
  <c r="J17" i="178"/>
  <c r="I163" i="165"/>
  <c r="J158" i="165"/>
  <c r="F164" i="165"/>
  <c r="I146" i="165"/>
  <c r="J146" i="165" s="1"/>
  <c r="F163" i="165"/>
  <c r="J93" i="164"/>
  <c r="J91" i="164"/>
  <c r="F102" i="164"/>
  <c r="I102" i="164"/>
  <c r="I82" i="164"/>
  <c r="J82" i="164" s="1"/>
  <c r="I84" i="164"/>
  <c r="J84" i="164" s="1"/>
  <c r="F104" i="164"/>
  <c r="I83" i="164"/>
  <c r="J83" i="164" s="1"/>
  <c r="G98" i="153"/>
  <c r="G97" i="153"/>
  <c r="G96" i="153"/>
  <c r="G95" i="153"/>
  <c r="G94" i="153"/>
  <c r="G106" i="153" s="1"/>
  <c r="Q20" i="22"/>
  <c r="P20" i="22"/>
  <c r="Q14" i="22"/>
  <c r="P14" i="22"/>
  <c r="Q13" i="22"/>
  <c r="P13" i="22"/>
  <c r="Q12" i="22"/>
  <c r="P12" i="22"/>
  <c r="G101" i="153" l="1"/>
  <c r="E18" i="22" l="1"/>
  <c r="P18" i="22" s="1"/>
  <c r="Q18" i="22" l="1"/>
  <c r="E104" i="167"/>
  <c r="AD35" i="101"/>
  <c r="D16" i="94"/>
  <c r="E14" i="94" l="1"/>
  <c r="T68" i="162"/>
  <c r="T27" i="135"/>
  <c r="E25" i="156"/>
  <c r="I71" i="155"/>
  <c r="G26" i="155"/>
  <c r="G30" i="155" s="1"/>
  <c r="M71" i="140"/>
  <c r="M15" i="140"/>
  <c r="O21" i="155"/>
  <c r="F21" i="155"/>
  <c r="B21" i="155" s="1"/>
  <c r="H23" i="164" l="1"/>
  <c r="G28" i="135"/>
  <c r="F18" i="135"/>
  <c r="O11" i="94" l="1"/>
  <c r="G29" i="135"/>
  <c r="I57" i="155"/>
  <c r="Q38" i="159" l="1"/>
  <c r="T57" i="22" l="1"/>
  <c r="N13" i="152"/>
  <c r="M13" i="152"/>
  <c r="L13" i="152"/>
  <c r="K13" i="152"/>
  <c r="J13" i="152"/>
  <c r="I13" i="152"/>
  <c r="H13" i="152"/>
  <c r="G13" i="152"/>
  <c r="F13" i="152"/>
  <c r="E13" i="152"/>
  <c r="D13" i="152"/>
  <c r="C13" i="152"/>
  <c r="F23" i="107"/>
  <c r="AE25" i="22"/>
  <c r="AE39" i="22"/>
  <c r="AE49" i="22"/>
  <c r="O14" i="136"/>
  <c r="H23" i="141"/>
  <c r="H26" i="141"/>
  <c r="H5" i="141"/>
  <c r="X26" i="135"/>
  <c r="Y33" i="135" s="1"/>
  <c r="AJ17" i="101"/>
  <c r="Y34" i="135" l="1"/>
  <c r="K58" i="101"/>
  <c r="K50" i="101"/>
  <c r="M54" i="135" l="1"/>
  <c r="Y37" i="135"/>
  <c r="L90" i="155"/>
  <c r="L91" i="155" s="1"/>
  <c r="T29" i="162" l="1"/>
  <c r="Y57" i="162"/>
  <c r="Y56" i="162"/>
  <c r="G67" i="162"/>
  <c r="F59" i="162"/>
  <c r="B59" i="162" s="1"/>
  <c r="F67" i="162"/>
  <c r="B67" i="162" s="1"/>
  <c r="G66" i="162"/>
  <c r="F66" i="162"/>
  <c r="B66" i="162" s="1"/>
  <c r="Q66" i="162" s="1"/>
  <c r="X50" i="162"/>
  <c r="X51" i="162" s="1"/>
  <c r="X53" i="162"/>
  <c r="Y59" i="162" s="1"/>
  <c r="E24" i="22"/>
  <c r="Q24" i="22" s="1"/>
  <c r="M66" i="162" l="1"/>
  <c r="T66" i="162" s="1"/>
  <c r="Y63" i="162"/>
  <c r="Y64" i="162" s="1"/>
  <c r="AB57" i="162"/>
  <c r="Q67" i="162"/>
  <c r="T67" i="162" s="1"/>
  <c r="Q21" i="152" l="1"/>
  <c r="AB15" i="152"/>
  <c r="AB14" i="152"/>
  <c r="R14" i="152"/>
  <c r="S14" i="152"/>
  <c r="T14" i="152"/>
  <c r="U14" i="152"/>
  <c r="V14" i="152"/>
  <c r="W14" i="152"/>
  <c r="X14" i="152"/>
  <c r="Y14" i="152"/>
  <c r="Z14" i="152"/>
  <c r="AA14" i="152"/>
  <c r="R15" i="152"/>
  <c r="S15" i="152"/>
  <c r="T15" i="152"/>
  <c r="U15" i="152"/>
  <c r="V15" i="152"/>
  <c r="W15" i="152"/>
  <c r="X15" i="152"/>
  <c r="Y15" i="152"/>
  <c r="Z15" i="152"/>
  <c r="AA15" i="152"/>
  <c r="Q15" i="152"/>
  <c r="Q14" i="152"/>
  <c r="AB13" i="152"/>
  <c r="R13" i="152"/>
  <c r="S13" i="152"/>
  <c r="T13" i="152"/>
  <c r="U13" i="152"/>
  <c r="V13" i="152"/>
  <c r="W13" i="152"/>
  <c r="X13" i="152"/>
  <c r="Y13" i="152"/>
  <c r="Z13" i="152"/>
  <c r="AA13" i="152"/>
  <c r="Q13" i="152"/>
  <c r="W44" i="152"/>
  <c r="W43" i="152"/>
  <c r="W42" i="152"/>
  <c r="W41" i="152"/>
  <c r="W40" i="152"/>
  <c r="W39" i="152"/>
  <c r="W38" i="152"/>
  <c r="W37" i="152"/>
  <c r="W36" i="152"/>
  <c r="W35" i="152"/>
  <c r="W34" i="152"/>
  <c r="W33" i="152"/>
  <c r="W32" i="152"/>
  <c r="W31" i="152"/>
  <c r="AB21" i="152"/>
  <c r="AA21" i="152"/>
  <c r="Z21" i="152"/>
  <c r="Y21" i="152"/>
  <c r="X21" i="152"/>
  <c r="W21" i="152"/>
  <c r="V21" i="152"/>
  <c r="U21" i="152"/>
  <c r="T21" i="152"/>
  <c r="S21" i="152"/>
  <c r="R21" i="152"/>
  <c r="AB12" i="152"/>
  <c r="AA12" i="152"/>
  <c r="Z12" i="152"/>
  <c r="Y12" i="152"/>
  <c r="X12" i="152"/>
  <c r="W12" i="152"/>
  <c r="V12" i="152"/>
  <c r="U12" i="152"/>
  <c r="T12" i="152"/>
  <c r="S12" i="152"/>
  <c r="R12" i="152"/>
  <c r="Q12" i="152"/>
  <c r="Y3" i="155"/>
  <c r="Z3" i="155" s="1"/>
  <c r="K51" i="101" l="1"/>
  <c r="K52" i="101" s="1"/>
  <c r="O17" i="157"/>
  <c r="O17" i="156"/>
  <c r="O29" i="155"/>
  <c r="O27" i="155"/>
  <c r="O26" i="155"/>
  <c r="O25" i="155"/>
  <c r="O24" i="155"/>
  <c r="O20" i="155"/>
  <c r="O19" i="155"/>
  <c r="O17" i="155"/>
  <c r="L84" i="155"/>
  <c r="L85" i="155" s="1"/>
  <c r="L86" i="155" s="1"/>
  <c r="L87" i="155" s="1"/>
  <c r="L88" i="155" s="1"/>
  <c r="D87" i="155"/>
  <c r="D84" i="155"/>
  <c r="M6" i="94"/>
  <c r="I42" i="101"/>
  <c r="I43" i="101" s="1"/>
  <c r="I44" i="101" s="1"/>
  <c r="I45" i="101" s="1"/>
  <c r="H43" i="101"/>
  <c r="H42" i="101"/>
  <c r="H41" i="101"/>
  <c r="BD41" i="101" s="1"/>
  <c r="O4" i="136"/>
  <c r="B54" i="101"/>
  <c r="B51" i="101"/>
  <c r="V29" i="101"/>
  <c r="P29" i="101"/>
  <c r="AP18" i="101"/>
  <c r="AP20" i="101"/>
  <c r="AP22" i="101"/>
  <c r="S21" i="101"/>
  <c r="S22" i="101" s="1"/>
  <c r="S19" i="101"/>
  <c r="S20" i="101" s="1"/>
  <c r="S18" i="101"/>
  <c r="AJ18" i="101"/>
  <c r="AE18" i="101"/>
  <c r="M37" i="155"/>
  <c r="M39" i="155"/>
  <c r="I76" i="155"/>
  <c r="I75" i="155"/>
  <c r="DL8" i="26"/>
  <c r="B45" i="155"/>
  <c r="B46" i="155"/>
  <c r="Q46" i="155"/>
  <c r="B47" i="155"/>
  <c r="Q47" i="155"/>
  <c r="M36" i="155"/>
  <c r="M35" i="155"/>
  <c r="AV22" i="101" l="1"/>
  <c r="AV21" i="101"/>
  <c r="B21" i="101"/>
  <c r="B22" i="101"/>
  <c r="F25" i="155"/>
  <c r="B25" i="155" s="1"/>
  <c r="H25" i="155" s="1"/>
  <c r="S16" i="155"/>
  <c r="S18" i="155"/>
  <c r="S22" i="155"/>
  <c r="O18" i="155"/>
  <c r="O22" i="155"/>
  <c r="K18" i="155"/>
  <c r="K22" i="155"/>
  <c r="K23" i="155"/>
  <c r="F17" i="155"/>
  <c r="B17" i="155" s="1"/>
  <c r="F18" i="155"/>
  <c r="B18" i="155" s="1"/>
  <c r="H18" i="155" s="1"/>
  <c r="F19" i="155"/>
  <c r="B19" i="155" s="1"/>
  <c r="F20" i="155"/>
  <c r="B20" i="155" s="1"/>
  <c r="F22" i="155"/>
  <c r="B22" i="155" s="1"/>
  <c r="H22" i="155" s="1"/>
  <c r="L61" i="155"/>
  <c r="H10" i="167"/>
  <c r="H93" i="167"/>
  <c r="C78" i="167"/>
  <c r="B144" i="167"/>
  <c r="B143" i="167"/>
  <c r="J131" i="167"/>
  <c r="J130" i="167"/>
  <c r="J132" i="167" s="1"/>
  <c r="J127" i="167"/>
  <c r="J126" i="167"/>
  <c r="J125" i="167"/>
  <c r="J124" i="167"/>
  <c r="J123" i="167"/>
  <c r="J118" i="167"/>
  <c r="J112" i="167"/>
  <c r="J111" i="167"/>
  <c r="B110" i="167"/>
  <c r="I110" i="167" s="1"/>
  <c r="B107" i="167"/>
  <c r="I107" i="167" s="1"/>
  <c r="J101" i="167"/>
  <c r="H96" i="167"/>
  <c r="H95" i="167"/>
  <c r="H94" i="167"/>
  <c r="J88" i="167"/>
  <c r="J87" i="167"/>
  <c r="J86" i="167"/>
  <c r="G85" i="167"/>
  <c r="G84" i="167"/>
  <c r="B109" i="167"/>
  <c r="G83" i="167"/>
  <c r="B108" i="167"/>
  <c r="G82" i="167"/>
  <c r="J78" i="167"/>
  <c r="B9" i="95"/>
  <c r="X23" i="135"/>
  <c r="X24" i="135" s="1"/>
  <c r="B12" i="95"/>
  <c r="Y71" i="153"/>
  <c r="Y70" i="153"/>
  <c r="G78" i="153"/>
  <c r="F78" i="153"/>
  <c r="B78" i="153" s="1"/>
  <c r="F77" i="153"/>
  <c r="B77" i="153" s="1"/>
  <c r="U71" i="153"/>
  <c r="S71" i="153"/>
  <c r="O71" i="153"/>
  <c r="O70" i="153"/>
  <c r="F70" i="153"/>
  <c r="B70" i="153" s="1"/>
  <c r="O69" i="153"/>
  <c r="F69" i="153"/>
  <c r="B69" i="153" s="1"/>
  <c r="O68" i="153"/>
  <c r="F68" i="153"/>
  <c r="B68" i="153" s="1"/>
  <c r="Y46" i="153"/>
  <c r="Y47" i="153"/>
  <c r="C12" i="95" l="1"/>
  <c r="H54" i="101"/>
  <c r="U22" i="155"/>
  <c r="K25" i="155"/>
  <c r="U18" i="155"/>
  <c r="F108" i="167"/>
  <c r="I108" i="167"/>
  <c r="I109" i="167"/>
  <c r="F109" i="167"/>
  <c r="F110" i="167"/>
  <c r="F107" i="167"/>
  <c r="H83" i="167"/>
  <c r="Q77" i="153"/>
  <c r="T77" i="153" s="1"/>
  <c r="Q78" i="153"/>
  <c r="G77" i="153"/>
  <c r="Y38" i="135" l="1"/>
  <c r="S25" i="155"/>
  <c r="U25" i="155" s="1"/>
  <c r="I83" i="167"/>
  <c r="J83" i="167" s="1"/>
  <c r="G80" i="153"/>
  <c r="J84" i="155" l="1"/>
  <c r="T51" i="101"/>
  <c r="B98" i="165"/>
  <c r="F98" i="165" s="1"/>
  <c r="H87" i="165"/>
  <c r="I30" i="164"/>
  <c r="B30" i="164"/>
  <c r="X40" i="153" l="1"/>
  <c r="X41" i="153" s="1"/>
  <c r="D31" i="26"/>
  <c r="I98" i="165"/>
  <c r="O98" i="153"/>
  <c r="F98" i="153"/>
  <c r="B98" i="153" s="1"/>
  <c r="F55" i="153"/>
  <c r="B55" i="153" s="1"/>
  <c r="G26" i="135"/>
  <c r="Q55" i="153" l="1"/>
  <c r="T55" i="153" s="1"/>
  <c r="E10" i="166"/>
  <c r="D10" i="166"/>
  <c r="F49" i="26"/>
  <c r="J86" i="155" l="1"/>
  <c r="T53" i="101"/>
  <c r="T55" i="101"/>
  <c r="J88" i="155"/>
  <c r="Q17" i="22"/>
  <c r="X65" i="153"/>
  <c r="P17" i="22"/>
  <c r="B66" i="155"/>
  <c r="B72" i="155"/>
  <c r="B73" i="155"/>
  <c r="B74" i="155"/>
  <c r="B75" i="155"/>
  <c r="B76" i="155"/>
  <c r="B77" i="155"/>
  <c r="B78" i="155"/>
  <c r="L77" i="155"/>
  <c r="Q77" i="155" s="1"/>
  <c r="DL42" i="26" l="1"/>
  <c r="DP42" i="26"/>
  <c r="DR42" i="26"/>
  <c r="DN42" i="26"/>
  <c r="Y76" i="153"/>
  <c r="J71" i="22"/>
  <c r="E58" i="162"/>
  <c r="E48" i="162"/>
  <c r="D16" i="152"/>
  <c r="E16" i="152"/>
  <c r="D9" i="95"/>
  <c r="D11" i="95"/>
  <c r="D13" i="95"/>
  <c r="G54" i="135"/>
  <c r="G52" i="135"/>
  <c r="F11" i="26"/>
  <c r="F68" i="26"/>
  <c r="B231" i="26"/>
  <c r="B10" i="26"/>
  <c r="F97" i="153"/>
  <c r="B97" i="153" s="1"/>
  <c r="O97" i="153"/>
  <c r="O17" i="162"/>
  <c r="O18" i="162"/>
  <c r="O19" i="162"/>
  <c r="O20" i="162"/>
  <c r="O21" i="162"/>
  <c r="O16" i="162"/>
  <c r="B17" i="107"/>
  <c r="F15" i="107"/>
  <c r="E15" i="107"/>
  <c r="B15" i="107"/>
  <c r="E6" i="162"/>
  <c r="E17" i="162"/>
  <c r="E16" i="162"/>
  <c r="G29" i="153"/>
  <c r="G27" i="153"/>
  <c r="G54" i="153"/>
  <c r="G110" i="153"/>
  <c r="G109" i="153"/>
  <c r="G108" i="153"/>
  <c r="F109" i="153"/>
  <c r="B109" i="153" s="1"/>
  <c r="F99" i="153"/>
  <c r="B99" i="153" s="1"/>
  <c r="U47" i="153"/>
  <c r="S47" i="153"/>
  <c r="F46" i="153"/>
  <c r="B46" i="153" s="1"/>
  <c r="O95" i="153"/>
  <c r="O96" i="153"/>
  <c r="O99" i="153"/>
  <c r="O94" i="153"/>
  <c r="O45" i="153"/>
  <c r="O46" i="153"/>
  <c r="O47" i="153"/>
  <c r="O44" i="153"/>
  <c r="E84" i="153"/>
  <c r="E34" i="153"/>
  <c r="Y78" i="153" l="1"/>
  <c r="D12" i="95" s="1"/>
  <c r="Y77" i="153"/>
  <c r="B11" i="95"/>
  <c r="D86" i="155"/>
  <c r="B53" i="101"/>
  <c r="B57" i="101"/>
  <c r="B15" i="95"/>
  <c r="D90" i="155"/>
  <c r="B13" i="95"/>
  <c r="B55" i="101"/>
  <c r="D88" i="155"/>
  <c r="B14" i="95"/>
  <c r="B56" i="101"/>
  <c r="D89" i="155"/>
  <c r="Q109" i="153"/>
  <c r="T109" i="153" s="1"/>
  <c r="T54" i="101" l="1"/>
  <c r="J87" i="155"/>
  <c r="Q87" i="155" s="1"/>
  <c r="O17" i="153"/>
  <c r="O18" i="153"/>
  <c r="O16" i="153"/>
  <c r="O45" i="135"/>
  <c r="O46" i="135"/>
  <c r="O43" i="135"/>
  <c r="O17" i="135"/>
  <c r="O16" i="135"/>
  <c r="Q61" i="155"/>
  <c r="B10" i="95" l="1"/>
  <c r="D85" i="155"/>
  <c r="B52" i="101"/>
  <c r="E17" i="107"/>
  <c r="M42" i="141"/>
  <c r="M43" i="141"/>
  <c r="M44" i="141"/>
  <c r="R23" i="22"/>
  <c r="Q23" i="22"/>
  <c r="P23" i="22"/>
  <c r="E16" i="107"/>
  <c r="B14" i="107"/>
  <c r="B16" i="107"/>
  <c r="B13" i="107"/>
  <c r="Q16" i="22"/>
  <c r="P16" i="22"/>
  <c r="E12" i="107"/>
  <c r="Q15" i="22"/>
  <c r="P15" i="22"/>
  <c r="E13" i="107"/>
  <c r="F13" i="107"/>
  <c r="S34" i="22"/>
  <c r="S35" i="22"/>
  <c r="S36" i="22"/>
  <c r="R34" i="22"/>
  <c r="R35" i="22"/>
  <c r="R36" i="22"/>
  <c r="Q34" i="22"/>
  <c r="Q35" i="22"/>
  <c r="Q36" i="22"/>
  <c r="P34" i="22"/>
  <c r="P35" i="22"/>
  <c r="P36" i="22"/>
  <c r="O34" i="22"/>
  <c r="O35" i="22"/>
  <c r="O36" i="22"/>
  <c r="C36" i="22"/>
  <c r="C35" i="22"/>
  <c r="C34" i="22"/>
  <c r="C33" i="22"/>
  <c r="C32" i="22"/>
  <c r="C31" i="22"/>
  <c r="C30" i="22"/>
  <c r="C29" i="22"/>
  <c r="C28" i="22"/>
  <c r="C27" i="22"/>
  <c r="C26" i="22"/>
  <c r="Q106" i="135"/>
  <c r="B106" i="135"/>
  <c r="Q105" i="135"/>
  <c r="Q101" i="135"/>
  <c r="Q100" i="135"/>
  <c r="B100" i="135"/>
  <c r="G96" i="135"/>
  <c r="T95" i="135"/>
  <c r="U95" i="135" s="1"/>
  <c r="F94" i="135"/>
  <c r="B94" i="135" s="1"/>
  <c r="Q94" i="135" s="1"/>
  <c r="M93" i="135"/>
  <c r="F93" i="135"/>
  <c r="B93" i="135" s="1"/>
  <c r="F92" i="135"/>
  <c r="B92" i="135" s="1"/>
  <c r="Q92" i="135" s="1"/>
  <c r="F91" i="135"/>
  <c r="B91" i="135" s="1"/>
  <c r="Q91" i="135" s="1"/>
  <c r="G86" i="135"/>
  <c r="U85" i="135"/>
  <c r="S85" i="135"/>
  <c r="K85" i="135"/>
  <c r="U84" i="135"/>
  <c r="S84" i="135"/>
  <c r="K84" i="135"/>
  <c r="U83" i="135"/>
  <c r="S83" i="135"/>
  <c r="K83" i="135"/>
  <c r="U82" i="135"/>
  <c r="S82" i="135"/>
  <c r="F82" i="135"/>
  <c r="B82" i="135" s="1"/>
  <c r="U81" i="135"/>
  <c r="S81" i="135"/>
  <c r="F81" i="135"/>
  <c r="B81" i="135" s="1"/>
  <c r="U80" i="135"/>
  <c r="S80" i="135"/>
  <c r="F80" i="135"/>
  <c r="B80" i="135" s="1"/>
  <c r="U79" i="135"/>
  <c r="S79" i="135"/>
  <c r="F79" i="135"/>
  <c r="B79" i="135" s="1"/>
  <c r="U78" i="135"/>
  <c r="S78" i="135"/>
  <c r="F78" i="135"/>
  <c r="B78" i="135" s="1"/>
  <c r="Q65" i="135"/>
  <c r="B65" i="135"/>
  <c r="Q64" i="135"/>
  <c r="Q60" i="135"/>
  <c r="Q59" i="135"/>
  <c r="B59" i="135"/>
  <c r="G55" i="135"/>
  <c r="F54" i="135"/>
  <c r="B54" i="135" s="1"/>
  <c r="H54" i="135" s="1"/>
  <c r="F52" i="135"/>
  <c r="B52" i="135" s="1"/>
  <c r="F46" i="135"/>
  <c r="B46" i="135" s="1"/>
  <c r="F45" i="135"/>
  <c r="B45" i="135" s="1"/>
  <c r="F43" i="135"/>
  <c r="B43" i="135" s="1"/>
  <c r="Q66" i="155"/>
  <c r="B18" i="107"/>
  <c r="C41" i="22"/>
  <c r="S37" i="22"/>
  <c r="R37" i="22"/>
  <c r="Q37" i="22"/>
  <c r="P37" i="22"/>
  <c r="O37" i="22"/>
  <c r="C9" i="95" l="1"/>
  <c r="H51" i="101"/>
  <c r="Z51" i="101" s="1"/>
  <c r="E14" i="107"/>
  <c r="Q66" i="135"/>
  <c r="J37" i="135" s="1"/>
  <c r="Q107" i="135"/>
  <c r="J72" i="135" s="1"/>
  <c r="S86" i="135"/>
  <c r="U86" i="135"/>
  <c r="J70" i="135" s="1"/>
  <c r="Q93" i="135"/>
  <c r="H94" i="135"/>
  <c r="Q52" i="135"/>
  <c r="T52" i="135" s="1"/>
  <c r="Q54" i="135"/>
  <c r="T54" i="135" s="1"/>
  <c r="S31" i="22"/>
  <c r="S32" i="22"/>
  <c r="S33" i="22"/>
  <c r="S38" i="22"/>
  <c r="R31" i="22"/>
  <c r="R32" i="22"/>
  <c r="R33" i="22"/>
  <c r="R38" i="22"/>
  <c r="Q31" i="22"/>
  <c r="Q32" i="22"/>
  <c r="Q33" i="22"/>
  <c r="Q38" i="22"/>
  <c r="P31" i="22"/>
  <c r="P32" i="22"/>
  <c r="P33" i="22"/>
  <c r="P38" i="22"/>
  <c r="O31" i="22"/>
  <c r="O32" i="22"/>
  <c r="O33" i="22"/>
  <c r="O38" i="22"/>
  <c r="T55" i="135" l="1"/>
  <c r="H18" i="141"/>
  <c r="H22" i="141"/>
  <c r="H10" i="141"/>
  <c r="H38" i="141"/>
  <c r="H25" i="141"/>
  <c r="H11" i="141"/>
  <c r="H42" i="141"/>
  <c r="B8" i="95" l="1"/>
  <c r="B50" i="101"/>
  <c r="D83" i="155"/>
  <c r="M11" i="140"/>
  <c r="A75" i="140"/>
  <c r="A74" i="140"/>
  <c r="A73" i="140"/>
  <c r="A72" i="140"/>
  <c r="M60" i="140"/>
  <c r="N60" i="140" s="1"/>
  <c r="D75" i="140"/>
  <c r="H20" i="155" s="1"/>
  <c r="M70" i="140"/>
  <c r="N70" i="140" s="1"/>
  <c r="M35" i="140"/>
  <c r="M52" i="140"/>
  <c r="M69" i="140"/>
  <c r="O69" i="140" s="1"/>
  <c r="M68" i="140"/>
  <c r="D72" i="140" s="1"/>
  <c r="M51" i="140"/>
  <c r="M10" i="140"/>
  <c r="M5" i="140"/>
  <c r="M36" i="140"/>
  <c r="M49" i="140"/>
  <c r="M7" i="140"/>
  <c r="M61" i="140"/>
  <c r="M65" i="140"/>
  <c r="D65" i="140" s="1"/>
  <c r="H82" i="135" s="1"/>
  <c r="K82" i="135" s="1"/>
  <c r="M64" i="140"/>
  <c r="D38" i="140" s="1"/>
  <c r="M3" i="140"/>
  <c r="AV17" i="101"/>
  <c r="O27" i="22"/>
  <c r="P27" i="22"/>
  <c r="Q27" i="22"/>
  <c r="R27" i="22"/>
  <c r="S27" i="22"/>
  <c r="O28" i="22"/>
  <c r="P28" i="22"/>
  <c r="Q28" i="22"/>
  <c r="R28" i="22"/>
  <c r="S28" i="22"/>
  <c r="O29" i="22"/>
  <c r="P29" i="22"/>
  <c r="Q29" i="22"/>
  <c r="R29" i="22"/>
  <c r="S29" i="22"/>
  <c r="O30" i="22"/>
  <c r="P30" i="22"/>
  <c r="Q30" i="22"/>
  <c r="R30" i="22"/>
  <c r="S30" i="22"/>
  <c r="O41" i="22"/>
  <c r="P41" i="22"/>
  <c r="Q41" i="22"/>
  <c r="R41" i="22"/>
  <c r="S41" i="22"/>
  <c r="O42" i="22"/>
  <c r="P42" i="22"/>
  <c r="Q42" i="22"/>
  <c r="R42" i="22"/>
  <c r="S42" i="22"/>
  <c r="O43" i="22"/>
  <c r="P43" i="22"/>
  <c r="Q43" i="22"/>
  <c r="R43" i="22"/>
  <c r="S43" i="22"/>
  <c r="O44" i="22"/>
  <c r="P44" i="22"/>
  <c r="Q44" i="22"/>
  <c r="R44" i="22"/>
  <c r="S44" i="22"/>
  <c r="O45" i="22"/>
  <c r="P45" i="22"/>
  <c r="Q45" i="22"/>
  <c r="R45" i="22"/>
  <c r="S45" i="22"/>
  <c r="O46" i="22"/>
  <c r="P46" i="22"/>
  <c r="Q46" i="22"/>
  <c r="R46" i="22"/>
  <c r="S46" i="22"/>
  <c r="O47" i="22"/>
  <c r="P47" i="22"/>
  <c r="Q47" i="22"/>
  <c r="R47" i="22"/>
  <c r="S47" i="22"/>
  <c r="O48" i="22"/>
  <c r="P48" i="22"/>
  <c r="Q48" i="22"/>
  <c r="R48" i="22"/>
  <c r="S48" i="22"/>
  <c r="M55" i="140"/>
  <c r="M13" i="140"/>
  <c r="M12" i="140"/>
  <c r="M9" i="140"/>
  <c r="M8" i="140"/>
  <c r="Z17" i="94"/>
  <c r="D69" i="140"/>
  <c r="D68" i="140"/>
  <c r="D67" i="140"/>
  <c r="N63" i="140"/>
  <c r="O63" i="140"/>
  <c r="O64" i="140"/>
  <c r="M67" i="140"/>
  <c r="N67" i="140" s="1"/>
  <c r="M66" i="140"/>
  <c r="O66" i="140" s="1"/>
  <c r="N65" i="140"/>
  <c r="M62" i="140"/>
  <c r="N61" i="140"/>
  <c r="M59" i="140"/>
  <c r="M54" i="140"/>
  <c r="M53" i="140"/>
  <c r="M50" i="140"/>
  <c r="M48" i="140"/>
  <c r="M47" i="140"/>
  <c r="M46" i="140"/>
  <c r="M45" i="140"/>
  <c r="M44" i="140"/>
  <c r="M43" i="140"/>
  <c r="M42" i="140"/>
  <c r="M41" i="140"/>
  <c r="M40" i="140"/>
  <c r="M39" i="140"/>
  <c r="M38" i="140"/>
  <c r="M37" i="140"/>
  <c r="M34" i="140"/>
  <c r="M33" i="140"/>
  <c r="M31" i="140"/>
  <c r="M25" i="140"/>
  <c r="M24" i="140"/>
  <c r="M23" i="140"/>
  <c r="M22" i="140"/>
  <c r="M21" i="140"/>
  <c r="M19" i="140"/>
  <c r="M18" i="140"/>
  <c r="M17" i="140"/>
  <c r="M16" i="140"/>
  <c r="M14" i="140"/>
  <c r="M6" i="140"/>
  <c r="M4" i="140"/>
  <c r="B1502" i="182"/>
  <c r="B1441" i="182"/>
  <c r="B1380" i="182"/>
  <c r="B1319" i="182"/>
  <c r="B1258" i="182"/>
  <c r="B1197" i="182"/>
  <c r="B1136" i="182"/>
  <c r="B1075" i="182"/>
  <c r="B1563" i="182"/>
  <c r="B1624" i="182"/>
  <c r="B1685" i="182"/>
  <c r="B1746" i="182"/>
  <c r="B1807" i="182"/>
  <c r="B1868" i="182"/>
  <c r="B1927" i="182"/>
  <c r="B1986" i="182"/>
  <c r="B2045" i="182"/>
  <c r="B2104" i="182"/>
  <c r="B2163" i="182"/>
  <c r="B2222" i="182"/>
  <c r="B2281" i="182"/>
  <c r="B2347" i="182"/>
  <c r="B2414" i="182"/>
  <c r="B2480" i="182"/>
  <c r="B2542" i="182"/>
  <c r="B2603" i="182"/>
  <c r="B2664" i="182"/>
  <c r="B2725" i="182"/>
  <c r="B2786" i="182"/>
  <c r="B3286" i="182"/>
  <c r="B1014" i="182"/>
  <c r="B892" i="182"/>
  <c r="B831" i="182"/>
  <c r="B953" i="182"/>
  <c r="B2848" i="182"/>
  <c r="B2910" i="182"/>
  <c r="B2972" i="182"/>
  <c r="B3034" i="182"/>
  <c r="B3097" i="182"/>
  <c r="B3160" i="182"/>
  <c r="B3221" i="182"/>
  <c r="B770" i="182"/>
  <c r="B708" i="182"/>
  <c r="B646" i="182"/>
  <c r="B585" i="182"/>
  <c r="B520" i="182"/>
  <c r="B455" i="182"/>
  <c r="B390" i="182"/>
  <c r="B325" i="182"/>
  <c r="B258" i="182"/>
  <c r="B195" i="182"/>
  <c r="B131" i="182"/>
  <c r="B3285" i="182"/>
  <c r="B3220" i="182"/>
  <c r="B3159" i="182"/>
  <c r="B3096" i="182"/>
  <c r="B3033" i="182"/>
  <c r="B2971" i="182"/>
  <c r="B2909" i="182"/>
  <c r="B2847" i="182"/>
  <c r="B2785" i="182"/>
  <c r="B2724" i="182"/>
  <c r="B2663" i="182"/>
  <c r="B2602" i="182"/>
  <c r="B2541" i="182"/>
  <c r="B2479" i="182"/>
  <c r="B2413" i="182"/>
  <c r="B2346" i="182"/>
  <c r="B2280" i="182"/>
  <c r="B2221" i="182"/>
  <c r="B2162" i="182"/>
  <c r="B2103" i="182"/>
  <c r="B2044" i="182"/>
  <c r="B1985" i="182"/>
  <c r="B1926" i="182"/>
  <c r="B1867" i="182"/>
  <c r="B1806" i="182"/>
  <c r="B1745" i="182"/>
  <c r="B1684" i="182"/>
  <c r="B1623" i="182"/>
  <c r="B1562" i="182"/>
  <c r="B1501" i="182"/>
  <c r="B1440" i="182"/>
  <c r="B1379" i="182"/>
  <c r="B1318" i="182"/>
  <c r="B1257" i="182"/>
  <c r="B1196" i="182"/>
  <c r="B1135" i="182"/>
  <c r="B1074" i="182"/>
  <c r="B1013" i="182"/>
  <c r="B952" i="182"/>
  <c r="B891" i="182"/>
  <c r="B830" i="182"/>
  <c r="B769" i="182"/>
  <c r="B707" i="182"/>
  <c r="B645" i="182"/>
  <c r="B584" i="182"/>
  <c r="B519" i="182"/>
  <c r="B454" i="182"/>
  <c r="B389" i="182"/>
  <c r="B324" i="182"/>
  <c r="B257" i="182"/>
  <c r="B194" i="182"/>
  <c r="B130" i="182"/>
  <c r="B66" i="182"/>
  <c r="B65" i="182"/>
  <c r="H18" i="177"/>
  <c r="M41" i="141"/>
  <c r="H41" i="141"/>
  <c r="F32" i="175"/>
  <c r="I32" i="175"/>
  <c r="C75" i="165"/>
  <c r="H6749" i="182"/>
  <c r="I6749" i="182" s="1"/>
  <c r="H2115" i="182"/>
  <c r="H2056" i="182"/>
  <c r="I2056" i="182" s="1"/>
  <c r="J13531" i="182"/>
  <c r="J13522" i="182"/>
  <c r="J13521" i="182"/>
  <c r="J13516" i="182"/>
  <c r="J13510" i="182"/>
  <c r="J13509" i="182"/>
  <c r="J13493" i="182"/>
  <c r="J13492" i="182"/>
  <c r="I13491" i="182"/>
  <c r="J13487" i="182"/>
  <c r="J13468" i="182"/>
  <c r="J13458" i="182"/>
  <c r="J13463" i="182" s="1"/>
  <c r="J13453" i="182"/>
  <c r="J13447" i="182"/>
  <c r="J13446" i="182"/>
  <c r="J13430" i="182"/>
  <c r="J13429" i="182"/>
  <c r="J13424" i="182"/>
  <c r="J13405" i="182"/>
  <c r="J13395" i="182"/>
  <c r="J13400" i="182" s="1"/>
  <c r="J13390" i="182"/>
  <c r="J13384" i="182"/>
  <c r="J13383" i="182"/>
  <c r="J13367" i="182"/>
  <c r="J13366" i="182"/>
  <c r="I13365" i="182"/>
  <c r="G13365" i="182"/>
  <c r="J13361" i="182"/>
  <c r="J13342" i="182"/>
  <c r="J13332" i="182"/>
  <c r="J13337" i="182" s="1"/>
  <c r="J13327" i="182"/>
  <c r="J13321" i="182"/>
  <c r="J13320" i="182"/>
  <c r="J13304" i="182"/>
  <c r="J13303" i="182"/>
  <c r="J13298" i="182"/>
  <c r="J13279" i="182"/>
  <c r="J13269" i="182"/>
  <c r="J13274" i="182" s="1"/>
  <c r="J13264" i="182"/>
  <c r="J13258" i="182"/>
  <c r="J13257" i="182"/>
  <c r="J13241" i="182"/>
  <c r="J13240" i="182"/>
  <c r="I13239" i="182"/>
  <c r="G13239" i="182"/>
  <c r="J13235" i="182"/>
  <c r="J13216" i="182"/>
  <c r="J13210" i="182"/>
  <c r="J13209" i="182"/>
  <c r="J13208" i="182"/>
  <c r="J13207" i="182"/>
  <c r="J13206" i="182"/>
  <c r="J13205" i="182"/>
  <c r="J13204" i="182"/>
  <c r="J13203" i="182"/>
  <c r="J13198" i="182"/>
  <c r="J13192" i="182"/>
  <c r="J13191" i="182"/>
  <c r="J13175" i="182"/>
  <c r="J13174" i="182"/>
  <c r="I13173" i="182"/>
  <c r="J13173" i="182" s="1"/>
  <c r="J13169" i="182"/>
  <c r="J13150" i="182"/>
  <c r="J13144" i="182"/>
  <c r="J13143" i="182"/>
  <c r="J13142" i="182"/>
  <c r="J13141" i="182"/>
  <c r="J13140" i="182"/>
  <c r="J13139" i="182"/>
  <c r="J13138" i="182"/>
  <c r="J13137" i="182"/>
  <c r="J13132" i="182"/>
  <c r="J13126" i="182"/>
  <c r="J13125" i="182"/>
  <c r="J13109" i="182"/>
  <c r="J13108" i="182"/>
  <c r="I13107" i="182"/>
  <c r="G13107" i="182"/>
  <c r="J13103" i="182"/>
  <c r="J13084" i="182"/>
  <c r="J13079" i="182"/>
  <c r="J13069" i="182"/>
  <c r="J13063" i="182"/>
  <c r="J13062" i="182"/>
  <c r="M13053" i="182"/>
  <c r="M13052" i="182"/>
  <c r="E13057" i="182" s="1"/>
  <c r="J13046" i="182"/>
  <c r="J13045" i="182"/>
  <c r="I13044" i="182"/>
  <c r="G13044" i="182"/>
  <c r="J13040" i="182"/>
  <c r="J13021" i="182"/>
  <c r="J13015" i="182"/>
  <c r="J13014" i="182"/>
  <c r="J13013" i="182"/>
  <c r="J13012" i="182"/>
  <c r="J13011" i="182"/>
  <c r="J13006" i="182"/>
  <c r="J13000" i="182"/>
  <c r="J12999" i="182"/>
  <c r="J12983" i="182"/>
  <c r="J12982" i="182"/>
  <c r="J12977" i="182"/>
  <c r="J12958" i="182"/>
  <c r="J12950" i="182"/>
  <c r="J12949" i="182"/>
  <c r="J12944" i="182"/>
  <c r="J12938" i="182"/>
  <c r="J12937" i="182"/>
  <c r="J12921" i="182"/>
  <c r="J12920" i="182"/>
  <c r="J12915" i="182"/>
  <c r="J12896" i="182"/>
  <c r="J12888" i="182"/>
  <c r="J12887" i="182"/>
  <c r="J12886" i="182"/>
  <c r="J12885" i="182"/>
  <c r="J12884" i="182"/>
  <c r="J12883" i="182"/>
  <c r="J12882" i="182"/>
  <c r="J12881" i="182"/>
  <c r="J12876" i="182"/>
  <c r="J12870" i="182"/>
  <c r="J12869" i="182"/>
  <c r="J12853" i="182"/>
  <c r="J12852" i="182"/>
  <c r="J12847" i="182"/>
  <c r="J12828" i="182"/>
  <c r="J12820" i="182"/>
  <c r="J12819" i="182"/>
  <c r="J12818" i="182"/>
  <c r="J12817" i="182"/>
  <c r="G12816" i="182"/>
  <c r="J12816" i="182" s="1"/>
  <c r="J12815" i="182"/>
  <c r="G12814" i="182"/>
  <c r="J12814" i="182" s="1"/>
  <c r="J12813" i="182"/>
  <c r="J12808" i="182"/>
  <c r="J12802" i="182"/>
  <c r="J12801" i="182"/>
  <c r="J12793" i="182"/>
  <c r="H12792" i="182"/>
  <c r="J12785" i="182"/>
  <c r="J12784" i="182"/>
  <c r="J12779" i="182"/>
  <c r="J12760" i="182"/>
  <c r="J12752" i="182"/>
  <c r="J12751" i="182"/>
  <c r="J12750" i="182"/>
  <c r="J12749" i="182"/>
  <c r="J12748" i="182"/>
  <c r="J12747" i="182"/>
  <c r="J12746" i="182"/>
  <c r="J12745" i="182"/>
  <c r="J12740" i="182"/>
  <c r="J12734" i="182"/>
  <c r="J12733" i="182"/>
  <c r="J12725" i="182"/>
  <c r="J12717" i="182"/>
  <c r="J12716" i="182"/>
  <c r="J12711" i="182"/>
  <c r="J12692" i="182"/>
  <c r="J12684" i="182"/>
  <c r="J12683" i="182"/>
  <c r="J12682" i="182"/>
  <c r="J12681" i="182"/>
  <c r="J12680" i="182"/>
  <c r="J12679" i="182"/>
  <c r="J12678" i="182"/>
  <c r="J12677" i="182"/>
  <c r="J12672" i="182"/>
  <c r="J12666" i="182"/>
  <c r="J12665" i="182"/>
  <c r="J12657" i="182"/>
  <c r="J12649" i="182"/>
  <c r="J12648" i="182"/>
  <c r="J12643" i="182"/>
  <c r="J12624" i="182"/>
  <c r="J12617" i="182"/>
  <c r="J12616" i="182"/>
  <c r="J12615" i="182"/>
  <c r="J12614" i="182"/>
  <c r="J12613" i="182"/>
  <c r="J12612" i="182"/>
  <c r="I12609" i="182"/>
  <c r="J12609" i="182" s="1"/>
  <c r="J12604" i="182"/>
  <c r="J12598" i="182"/>
  <c r="J12597" i="182"/>
  <c r="J12589" i="182"/>
  <c r="J12581" i="182"/>
  <c r="J12580" i="182"/>
  <c r="J12575" i="182"/>
  <c r="J12556" i="182"/>
  <c r="J12549" i="182"/>
  <c r="J12548" i="182"/>
  <c r="J12547" i="182"/>
  <c r="J12546" i="182"/>
  <c r="J12545" i="182"/>
  <c r="J12542" i="182"/>
  <c r="J12537" i="182"/>
  <c r="J12531" i="182"/>
  <c r="J12530" i="182"/>
  <c r="J12522" i="182"/>
  <c r="J12514" i="182"/>
  <c r="J12513" i="182"/>
  <c r="J12508" i="182"/>
  <c r="J12489" i="182"/>
  <c r="J12481" i="182"/>
  <c r="J12480" i="182"/>
  <c r="J12479" i="182"/>
  <c r="J12478" i="182"/>
  <c r="J12477" i="182"/>
  <c r="J12472" i="182"/>
  <c r="J12466" i="182"/>
  <c r="J12465" i="182"/>
  <c r="J12457" i="182"/>
  <c r="J12449" i="182"/>
  <c r="J12448" i="182"/>
  <c r="J12443" i="182"/>
  <c r="J12424" i="182"/>
  <c r="J12416" i="182"/>
  <c r="J12415" i="182"/>
  <c r="J12414" i="182"/>
  <c r="J12413" i="182"/>
  <c r="J12412" i="182"/>
  <c r="J12407" i="182"/>
  <c r="J12401" i="182"/>
  <c r="J12400" i="182"/>
  <c r="J12392" i="182"/>
  <c r="J12384" i="182"/>
  <c r="J12383" i="182"/>
  <c r="J12378" i="182"/>
  <c r="J12359" i="182"/>
  <c r="J12351" i="182"/>
  <c r="J12350" i="182"/>
  <c r="J12349" i="182"/>
  <c r="J12348" i="182"/>
  <c r="J12347" i="182"/>
  <c r="J12342" i="182"/>
  <c r="J12336" i="182"/>
  <c r="J12335" i="182"/>
  <c r="J12327" i="182"/>
  <c r="J12319" i="182"/>
  <c r="J12318" i="182"/>
  <c r="J12313" i="182"/>
  <c r="J12294" i="182"/>
  <c r="J12286" i="182"/>
  <c r="J12285" i="182"/>
  <c r="J12284" i="182"/>
  <c r="J12283" i="182"/>
  <c r="J12282" i="182"/>
  <c r="J12277" i="182"/>
  <c r="J12271" i="182"/>
  <c r="J12270" i="182"/>
  <c r="J12262" i="182"/>
  <c r="J12254" i="182"/>
  <c r="J12253" i="182"/>
  <c r="J12248" i="182"/>
  <c r="J12229" i="182"/>
  <c r="J12221" i="182"/>
  <c r="J12220" i="182"/>
  <c r="J12219" i="182"/>
  <c r="J12218" i="182"/>
  <c r="J12217" i="182"/>
  <c r="J12212" i="182"/>
  <c r="J12206" i="182"/>
  <c r="J12205" i="182"/>
  <c r="J12197" i="182"/>
  <c r="J12189" i="182"/>
  <c r="J12188" i="182"/>
  <c r="J12183" i="182"/>
  <c r="J12164" i="182"/>
  <c r="J12156" i="182"/>
  <c r="J12155" i="182"/>
  <c r="J12154" i="182"/>
  <c r="J12153" i="182"/>
  <c r="J12152" i="182"/>
  <c r="J12147" i="182"/>
  <c r="J12141" i="182"/>
  <c r="J12140" i="182"/>
  <c r="J12132" i="182"/>
  <c r="J12124" i="182"/>
  <c r="J12123" i="182"/>
  <c r="J12118" i="182"/>
  <c r="J12099" i="182"/>
  <c r="J12091" i="182"/>
  <c r="J12090" i="182"/>
  <c r="J12089" i="182"/>
  <c r="J12088" i="182"/>
  <c r="J12087" i="182"/>
  <c r="J12082" i="182"/>
  <c r="J12076" i="182"/>
  <c r="J12075" i="182"/>
  <c r="J12067" i="182"/>
  <c r="J12059" i="182"/>
  <c r="J12058" i="182"/>
  <c r="J12053" i="182"/>
  <c r="J12034" i="182"/>
  <c r="J12026" i="182"/>
  <c r="J12025" i="182"/>
  <c r="J12024" i="182"/>
  <c r="J12023" i="182"/>
  <c r="J12022" i="182"/>
  <c r="J12017" i="182"/>
  <c r="J12011" i="182"/>
  <c r="J12010" i="182"/>
  <c r="J12002" i="182"/>
  <c r="J11994" i="182"/>
  <c r="J11993" i="182"/>
  <c r="J11988" i="182"/>
  <c r="J11969" i="182"/>
  <c r="J11961" i="182"/>
  <c r="J11960" i="182"/>
  <c r="J11959" i="182"/>
  <c r="J11958" i="182"/>
  <c r="J11957" i="182"/>
  <c r="J11952" i="182"/>
  <c r="J11946" i="182"/>
  <c r="J11945" i="182"/>
  <c r="J11937" i="182"/>
  <c r="J11929" i="182"/>
  <c r="J11928" i="182"/>
  <c r="J11923" i="182"/>
  <c r="J11904" i="182"/>
  <c r="J11896" i="182"/>
  <c r="J11895" i="182"/>
  <c r="J11894" i="182"/>
  <c r="J11893" i="182"/>
  <c r="J11892" i="182"/>
  <c r="J11887" i="182"/>
  <c r="J11881" i="182"/>
  <c r="J11880" i="182"/>
  <c r="J11872" i="182"/>
  <c r="J11864" i="182"/>
  <c r="J11863" i="182"/>
  <c r="J11858" i="182"/>
  <c r="J11839" i="182"/>
  <c r="J11831" i="182"/>
  <c r="J11830" i="182"/>
  <c r="J11829" i="182"/>
  <c r="J11828" i="182"/>
  <c r="J11827" i="182"/>
  <c r="J11822" i="182"/>
  <c r="J11816" i="182"/>
  <c r="J11815" i="182"/>
  <c r="J11807" i="182"/>
  <c r="J11799" i="182"/>
  <c r="J11798" i="182"/>
  <c r="J11793" i="182"/>
  <c r="J11774" i="182"/>
  <c r="J11766" i="182"/>
  <c r="J11765" i="182"/>
  <c r="J11764" i="182"/>
  <c r="J11763" i="182"/>
  <c r="J11762" i="182"/>
  <c r="J11757" i="182"/>
  <c r="J11751" i="182"/>
  <c r="J11750" i="182"/>
  <c r="J11742" i="182"/>
  <c r="J11734" i="182"/>
  <c r="J11733" i="182"/>
  <c r="J11728" i="182"/>
  <c r="J11709" i="182"/>
  <c r="J11701" i="182"/>
  <c r="J11700" i="182"/>
  <c r="J11699" i="182"/>
  <c r="J11698" i="182"/>
  <c r="J11697" i="182"/>
  <c r="J11692" i="182"/>
  <c r="J11686" i="182"/>
  <c r="J11685" i="182"/>
  <c r="J11677" i="182"/>
  <c r="J11669" i="182"/>
  <c r="J11668" i="182"/>
  <c r="J11663" i="182"/>
  <c r="J11644" i="182"/>
  <c r="J11636" i="182"/>
  <c r="J11635" i="182"/>
  <c r="J11634" i="182"/>
  <c r="J11633" i="182"/>
  <c r="J11632" i="182"/>
  <c r="J11627" i="182"/>
  <c r="J11621" i="182"/>
  <c r="J11620" i="182"/>
  <c r="J11612" i="182"/>
  <c r="J11604" i="182"/>
  <c r="J11603" i="182"/>
  <c r="J11598" i="182"/>
  <c r="J11579" i="182"/>
  <c r="J11571" i="182"/>
  <c r="J11570" i="182"/>
  <c r="J11569" i="182"/>
  <c r="J11568" i="182"/>
  <c r="J11567" i="182"/>
  <c r="J11562" i="182"/>
  <c r="J11556" i="182"/>
  <c r="J11555" i="182"/>
  <c r="J11547" i="182"/>
  <c r="J11539" i="182"/>
  <c r="J11538" i="182"/>
  <c r="J11533" i="182"/>
  <c r="J11514" i="182"/>
  <c r="J11506" i="182"/>
  <c r="I11505" i="182"/>
  <c r="J11505" i="182" s="1"/>
  <c r="J11504" i="182"/>
  <c r="J11503" i="182"/>
  <c r="J11502" i="182"/>
  <c r="J11497" i="182"/>
  <c r="J11491" i="182"/>
  <c r="J11490" i="182"/>
  <c r="J11482" i="182"/>
  <c r="J11474" i="182"/>
  <c r="J11473" i="182"/>
  <c r="J11468" i="182"/>
  <c r="J11449" i="182"/>
  <c r="J11441" i="182"/>
  <c r="J11440" i="182"/>
  <c r="J11439" i="182"/>
  <c r="J11438" i="182"/>
  <c r="J11437" i="182"/>
  <c r="J11432" i="182"/>
  <c r="J11426" i="182"/>
  <c r="J11425" i="182"/>
  <c r="J11417" i="182"/>
  <c r="J11409" i="182"/>
  <c r="J11408" i="182"/>
  <c r="J11403" i="182"/>
  <c r="J11384" i="182"/>
  <c r="J11376" i="182"/>
  <c r="J11375" i="182"/>
  <c r="J11374" i="182"/>
  <c r="J11373" i="182"/>
  <c r="J11372" i="182"/>
  <c r="J11367" i="182"/>
  <c r="J11361" i="182"/>
  <c r="J11360" i="182"/>
  <c r="J11352" i="182"/>
  <c r="J11344" i="182"/>
  <c r="J11343" i="182"/>
  <c r="J11338" i="182"/>
  <c r="J11319" i="182"/>
  <c r="J11311" i="182"/>
  <c r="J11310" i="182"/>
  <c r="J11309" i="182"/>
  <c r="J11308" i="182"/>
  <c r="J11307" i="182"/>
  <c r="J11302" i="182"/>
  <c r="J11296" i="182"/>
  <c r="J11295" i="182"/>
  <c r="J11287" i="182"/>
  <c r="J11279" i="182"/>
  <c r="J11278" i="182"/>
  <c r="J11273" i="182"/>
  <c r="J11254" i="182"/>
  <c r="J11246" i="182"/>
  <c r="J11245" i="182"/>
  <c r="J11244" i="182"/>
  <c r="J11243" i="182"/>
  <c r="J11242" i="182"/>
  <c r="J11237" i="182"/>
  <c r="J11231" i="182"/>
  <c r="J11230" i="182"/>
  <c r="J11222" i="182"/>
  <c r="J11214" i="182"/>
  <c r="J11213" i="182"/>
  <c r="J11208" i="182"/>
  <c r="J11189" i="182"/>
  <c r="J11181" i="182"/>
  <c r="J11180" i="182"/>
  <c r="J11179" i="182"/>
  <c r="J11178" i="182"/>
  <c r="J11177" i="182"/>
  <c r="J11172" i="182"/>
  <c r="J11166" i="182"/>
  <c r="J11165" i="182"/>
  <c r="J11157" i="182"/>
  <c r="J11149" i="182"/>
  <c r="J11148" i="182"/>
  <c r="J11143" i="182"/>
  <c r="J11124" i="182"/>
  <c r="J11116" i="182"/>
  <c r="J11115" i="182"/>
  <c r="J11114" i="182"/>
  <c r="J11113" i="182"/>
  <c r="J11112" i="182"/>
  <c r="J11107" i="182"/>
  <c r="J11101" i="182"/>
  <c r="J11100" i="182"/>
  <c r="E11095" i="182"/>
  <c r="J11092" i="182"/>
  <c r="J11084" i="182"/>
  <c r="J11083" i="182"/>
  <c r="J11078" i="182"/>
  <c r="J11059" i="182"/>
  <c r="J11048" i="182"/>
  <c r="J11047" i="182"/>
  <c r="J11042" i="182"/>
  <c r="J11036" i="182"/>
  <c r="J11035" i="182"/>
  <c r="J11027" i="182"/>
  <c r="J11019" i="182"/>
  <c r="J11018" i="182"/>
  <c r="J11013" i="182"/>
  <c r="J10994" i="182"/>
  <c r="J10983" i="182"/>
  <c r="J10982" i="182"/>
  <c r="J10977" i="182"/>
  <c r="J10971" i="182"/>
  <c r="J10970" i="182"/>
  <c r="J10962" i="182"/>
  <c r="J10954" i="182"/>
  <c r="J10953" i="182"/>
  <c r="J10948" i="182"/>
  <c r="J10929" i="182"/>
  <c r="J10918" i="182"/>
  <c r="J10917" i="182"/>
  <c r="J10912" i="182"/>
  <c r="J10906" i="182"/>
  <c r="J10905" i="182"/>
  <c r="J10897" i="182"/>
  <c r="J10889" i="182"/>
  <c r="J10888" i="182"/>
  <c r="J10883" i="182"/>
  <c r="J10864" i="182"/>
  <c r="J10853" i="182"/>
  <c r="J10859" i="182" s="1"/>
  <c r="J10847" i="182"/>
  <c r="J10841" i="182"/>
  <c r="J10840" i="182"/>
  <c r="J10832" i="182"/>
  <c r="J10824" i="182"/>
  <c r="J10823" i="182"/>
  <c r="J10818" i="182"/>
  <c r="J10799" i="182"/>
  <c r="J10788" i="182"/>
  <c r="J10787" i="182"/>
  <c r="J10782" i="182"/>
  <c r="J10776" i="182"/>
  <c r="J10775" i="182"/>
  <c r="J10767" i="182"/>
  <c r="J10759" i="182"/>
  <c r="J10758" i="182"/>
  <c r="J10753" i="182"/>
  <c r="J10734" i="182"/>
  <c r="J10723" i="182"/>
  <c r="J10722" i="182"/>
  <c r="J10717" i="182"/>
  <c r="J10711" i="182"/>
  <c r="J10710" i="182"/>
  <c r="J10702" i="182"/>
  <c r="J10694" i="182"/>
  <c r="J10693" i="182"/>
  <c r="J10688" i="182"/>
  <c r="J10669" i="182"/>
  <c r="J10658" i="182"/>
  <c r="J10657" i="182"/>
  <c r="J10652" i="182"/>
  <c r="J10646" i="182"/>
  <c r="J10645" i="182"/>
  <c r="J10637" i="182"/>
  <c r="J10629" i="182"/>
  <c r="J10628" i="182"/>
  <c r="J10623" i="182"/>
  <c r="J10604" i="182"/>
  <c r="J10593" i="182"/>
  <c r="J10592" i="182"/>
  <c r="J10587" i="182"/>
  <c r="J10581" i="182"/>
  <c r="J10580" i="182"/>
  <c r="J10572" i="182"/>
  <c r="J10564" i="182"/>
  <c r="J10563" i="182"/>
  <c r="J10558" i="182"/>
  <c r="J10539" i="182"/>
  <c r="J10528" i="182"/>
  <c r="J10527" i="182"/>
  <c r="J10522" i="182"/>
  <c r="J10516" i="182"/>
  <c r="J10515" i="182"/>
  <c r="E10510" i="182"/>
  <c r="J10507" i="182"/>
  <c r="J10499" i="182"/>
  <c r="J10498" i="182"/>
  <c r="J10493" i="182"/>
  <c r="J10474" i="182"/>
  <c r="J10463" i="182"/>
  <c r="J10462" i="182"/>
  <c r="J10457" i="182"/>
  <c r="J10451" i="182"/>
  <c r="J10450" i="182"/>
  <c r="J10442" i="182"/>
  <c r="J10434" i="182"/>
  <c r="J10433" i="182"/>
  <c r="J10428" i="182"/>
  <c r="J10409" i="182"/>
  <c r="J10398" i="182"/>
  <c r="J10397" i="182"/>
  <c r="J10392" i="182"/>
  <c r="J10386" i="182"/>
  <c r="J10385" i="182"/>
  <c r="J10377" i="182"/>
  <c r="J10369" i="182"/>
  <c r="J10368" i="182"/>
  <c r="J10363" i="182"/>
  <c r="J10344" i="182"/>
  <c r="J10333" i="182"/>
  <c r="J10332" i="182"/>
  <c r="J10327" i="182"/>
  <c r="J10321" i="182"/>
  <c r="J10320" i="182"/>
  <c r="J10312" i="182"/>
  <c r="J10304" i="182"/>
  <c r="J10303" i="182"/>
  <c r="J10298" i="182"/>
  <c r="J10279" i="182"/>
  <c r="J10268" i="182"/>
  <c r="J10267" i="182"/>
  <c r="J10262" i="182"/>
  <c r="J10256" i="182"/>
  <c r="J10255" i="182"/>
  <c r="J10247" i="182"/>
  <c r="J10239" i="182"/>
  <c r="J10238" i="182"/>
  <c r="J10233" i="182"/>
  <c r="J10214" i="182"/>
  <c r="J10203" i="182"/>
  <c r="J10202" i="182"/>
  <c r="J10197" i="182"/>
  <c r="J10191" i="182"/>
  <c r="J10190" i="182"/>
  <c r="J10182" i="182"/>
  <c r="J10174" i="182"/>
  <c r="J10173" i="182"/>
  <c r="J10168" i="182"/>
  <c r="J10149" i="182"/>
  <c r="J10140" i="182"/>
  <c r="J10139" i="182"/>
  <c r="J10138" i="182"/>
  <c r="J10137" i="182"/>
  <c r="J10132" i="182"/>
  <c r="J10126" i="182"/>
  <c r="J10125" i="182"/>
  <c r="J10117" i="182"/>
  <c r="J10109" i="182"/>
  <c r="J10108" i="182"/>
  <c r="J10103" i="182"/>
  <c r="J10084" i="182"/>
  <c r="J10078" i="182"/>
  <c r="J10077" i="182"/>
  <c r="J10076" i="182"/>
  <c r="J10075" i="182"/>
  <c r="J10074" i="182"/>
  <c r="J10073" i="182"/>
  <c r="J10072" i="182"/>
  <c r="J10067" i="182"/>
  <c r="J10061" i="182"/>
  <c r="J10060" i="182"/>
  <c r="J10052" i="182"/>
  <c r="J10044" i="182"/>
  <c r="J10043" i="182"/>
  <c r="J10038" i="182"/>
  <c r="J10019" i="182"/>
  <c r="J10013" i="182"/>
  <c r="J10012" i="182"/>
  <c r="J10011" i="182"/>
  <c r="J10010" i="182"/>
  <c r="J10009" i="182"/>
  <c r="J10008" i="182"/>
  <c r="J10007" i="182"/>
  <c r="J10002" i="182"/>
  <c r="J9996" i="182"/>
  <c r="J9995" i="182"/>
  <c r="J9987" i="182"/>
  <c r="J9979" i="182"/>
  <c r="J9978" i="182"/>
  <c r="J9973" i="182"/>
  <c r="J9954" i="182"/>
  <c r="J9942" i="182"/>
  <c r="J9949" i="182" s="1"/>
  <c r="J9937" i="182"/>
  <c r="J9931" i="182"/>
  <c r="J9930" i="182"/>
  <c r="J9922" i="182"/>
  <c r="J9914" i="182"/>
  <c r="J9913" i="182"/>
  <c r="J9908" i="182"/>
  <c r="J9889" i="182"/>
  <c r="J9877" i="182"/>
  <c r="J9884" i="182" s="1"/>
  <c r="J9872" i="182"/>
  <c r="J9866" i="182"/>
  <c r="J9865" i="182"/>
  <c r="J9857" i="182"/>
  <c r="J9849" i="182"/>
  <c r="J9848" i="182"/>
  <c r="J9843" i="182"/>
  <c r="J9824" i="182"/>
  <c r="J9814" i="182"/>
  <c r="J9813" i="182"/>
  <c r="J9812" i="182"/>
  <c r="J9807" i="182"/>
  <c r="J9801" i="182"/>
  <c r="J9800" i="182"/>
  <c r="J9792" i="182"/>
  <c r="J9784" i="182"/>
  <c r="J9783" i="182"/>
  <c r="J9778" i="182"/>
  <c r="J9759" i="182"/>
  <c r="J9749" i="182"/>
  <c r="J9748" i="182"/>
  <c r="J9747" i="182"/>
  <c r="J9742" i="182"/>
  <c r="J9736" i="182"/>
  <c r="J9735" i="182"/>
  <c r="J9727" i="182"/>
  <c r="J9719" i="182"/>
  <c r="J9718" i="182"/>
  <c r="J9713" i="182"/>
  <c r="J9694" i="182"/>
  <c r="J9684" i="182"/>
  <c r="J9683" i="182"/>
  <c r="J9682" i="182"/>
  <c r="J9677" i="182"/>
  <c r="J9671" i="182"/>
  <c r="J9670" i="182"/>
  <c r="J9662" i="182"/>
  <c r="J9654" i="182"/>
  <c r="J9653" i="182"/>
  <c r="J9648" i="182"/>
  <c r="J9629" i="182"/>
  <c r="J9619" i="182"/>
  <c r="J9618" i="182"/>
  <c r="J9617" i="182"/>
  <c r="J9612" i="182"/>
  <c r="J9606" i="182"/>
  <c r="J9605" i="182"/>
  <c r="J9597" i="182"/>
  <c r="J9589" i="182"/>
  <c r="J9588" i="182"/>
  <c r="J9583" i="182"/>
  <c r="J9564" i="182"/>
  <c r="J9554" i="182"/>
  <c r="J9553" i="182"/>
  <c r="J9552" i="182"/>
  <c r="J9547" i="182"/>
  <c r="J9541" i="182"/>
  <c r="J9540" i="182"/>
  <c r="J9532" i="182"/>
  <c r="J9524" i="182"/>
  <c r="J9523" i="182"/>
  <c r="J9518" i="182"/>
  <c r="J9499" i="182"/>
  <c r="J9489" i="182"/>
  <c r="J9488" i="182"/>
  <c r="J9487" i="182"/>
  <c r="J9482" i="182"/>
  <c r="J9476" i="182"/>
  <c r="J9475" i="182"/>
  <c r="J9467" i="182"/>
  <c r="J9459" i="182"/>
  <c r="J9458" i="182"/>
  <c r="J9453" i="182"/>
  <c r="J9434" i="182"/>
  <c r="J9424" i="182"/>
  <c r="J9423" i="182"/>
  <c r="J9422" i="182"/>
  <c r="J9417" i="182"/>
  <c r="J9411" i="182"/>
  <c r="J9410" i="182"/>
  <c r="J9402" i="182"/>
  <c r="J9394" i="182"/>
  <c r="J9393" i="182"/>
  <c r="J9388" i="182"/>
  <c r="J9369" i="182"/>
  <c r="J9359" i="182"/>
  <c r="J9358" i="182"/>
  <c r="J9357" i="182"/>
  <c r="J9352" i="182"/>
  <c r="J9346" i="182"/>
  <c r="J9345" i="182"/>
  <c r="J9337" i="182"/>
  <c r="J9329" i="182"/>
  <c r="J9328" i="182"/>
  <c r="J9323" i="182"/>
  <c r="J9304" i="182"/>
  <c r="J9296" i="182"/>
  <c r="J9295" i="182"/>
  <c r="J9294" i="182"/>
  <c r="J9293" i="182"/>
  <c r="J9292" i="182"/>
  <c r="J9287" i="182"/>
  <c r="J9281" i="182"/>
  <c r="J9280" i="182"/>
  <c r="J9272" i="182"/>
  <c r="J9264" i="182"/>
  <c r="J9263" i="182"/>
  <c r="J9258" i="182"/>
  <c r="J9239" i="182"/>
  <c r="J9231" i="182"/>
  <c r="J9230" i="182"/>
  <c r="J9229" i="182"/>
  <c r="J9228" i="182"/>
  <c r="J9227" i="182"/>
  <c r="J9222" i="182"/>
  <c r="J9216" i="182"/>
  <c r="J9215" i="182"/>
  <c r="J9207" i="182"/>
  <c r="J9199" i="182"/>
  <c r="J9198" i="182"/>
  <c r="J9193" i="182"/>
  <c r="J9174" i="182"/>
  <c r="J9164" i="182"/>
  <c r="J9163" i="182"/>
  <c r="J9162" i="182"/>
  <c r="J9157" i="182"/>
  <c r="J9151" i="182"/>
  <c r="J9150" i="182"/>
  <c r="J9142" i="182"/>
  <c r="J9134" i="182"/>
  <c r="J9133" i="182"/>
  <c r="J9128" i="182"/>
  <c r="J9109" i="182"/>
  <c r="J9099" i="182"/>
  <c r="J9098" i="182"/>
  <c r="J9097" i="182"/>
  <c r="J9092" i="182"/>
  <c r="J9086" i="182"/>
  <c r="J9085" i="182"/>
  <c r="J9077" i="182"/>
  <c r="J9069" i="182"/>
  <c r="J9068" i="182"/>
  <c r="J9063" i="182"/>
  <c r="J9044" i="182"/>
  <c r="J9034" i="182"/>
  <c r="J9033" i="182"/>
  <c r="J9032" i="182"/>
  <c r="J9027" i="182"/>
  <c r="J9021" i="182"/>
  <c r="J9020" i="182"/>
  <c r="J9012" i="182"/>
  <c r="J9004" i="182"/>
  <c r="J9003" i="182"/>
  <c r="J8998" i="182"/>
  <c r="J8979" i="182"/>
  <c r="J8969" i="182"/>
  <c r="J8968" i="182"/>
  <c r="J8967" i="182"/>
  <c r="J8962" i="182"/>
  <c r="J8956" i="182"/>
  <c r="J8955" i="182"/>
  <c r="J8947" i="182"/>
  <c r="J8939" i="182"/>
  <c r="J8938" i="182"/>
  <c r="J8933" i="182"/>
  <c r="J8914" i="182"/>
  <c r="J8908" i="182"/>
  <c r="J8907" i="182"/>
  <c r="J8906" i="182"/>
  <c r="J8905" i="182"/>
  <c r="J8904" i="182"/>
  <c r="J8903" i="182"/>
  <c r="J8902" i="182"/>
  <c r="J8897" i="182"/>
  <c r="J8891" i="182"/>
  <c r="J8890" i="182"/>
  <c r="J8882" i="182"/>
  <c r="J8874" i="182"/>
  <c r="J8873" i="182"/>
  <c r="J8868" i="182"/>
  <c r="J8849" i="182"/>
  <c r="J8843" i="182"/>
  <c r="J8842" i="182"/>
  <c r="J8840" i="182"/>
  <c r="J8839" i="182"/>
  <c r="J8834" i="182"/>
  <c r="J8828" i="182"/>
  <c r="J8827" i="182"/>
  <c r="J8819" i="182"/>
  <c r="J8811" i="182"/>
  <c r="J8810" i="182"/>
  <c r="J8805" i="182"/>
  <c r="J8786" i="182"/>
  <c r="J8780" i="182"/>
  <c r="J8779" i="182"/>
  <c r="J8778" i="182"/>
  <c r="J8777" i="182"/>
  <c r="J8776" i="182"/>
  <c r="J8771" i="182"/>
  <c r="J8765" i="182"/>
  <c r="J8764" i="182"/>
  <c r="J8756" i="182"/>
  <c r="J8748" i="182"/>
  <c r="J8747" i="182"/>
  <c r="J8742" i="182"/>
  <c r="J8723" i="182"/>
  <c r="J8717" i="182"/>
  <c r="J8716" i="182"/>
  <c r="J8715" i="182"/>
  <c r="J8714" i="182"/>
  <c r="J8713" i="182"/>
  <c r="J8708" i="182"/>
  <c r="J8702" i="182"/>
  <c r="J8701" i="182"/>
  <c r="J8693" i="182"/>
  <c r="J8685" i="182"/>
  <c r="J8684" i="182"/>
  <c r="J8679" i="182"/>
  <c r="J8660" i="182"/>
  <c r="J8654" i="182"/>
  <c r="J8653" i="182"/>
  <c r="J8652" i="182"/>
  <c r="J8651" i="182"/>
  <c r="J8650" i="182"/>
  <c r="J8645" i="182"/>
  <c r="J8639" i="182"/>
  <c r="J8638" i="182"/>
  <c r="J8630" i="182"/>
  <c r="J8622" i="182"/>
  <c r="J8621" i="182"/>
  <c r="J8616" i="182"/>
  <c r="J8597" i="182"/>
  <c r="J8591" i="182"/>
  <c r="J8590" i="182"/>
  <c r="J8589" i="182"/>
  <c r="J8588" i="182"/>
  <c r="J8587" i="182"/>
  <c r="J8582" i="182"/>
  <c r="J8576" i="182"/>
  <c r="J8575" i="182"/>
  <c r="J8567" i="182"/>
  <c r="J8559" i="182"/>
  <c r="J8558" i="182"/>
  <c r="J8553" i="182"/>
  <c r="J8534" i="182"/>
  <c r="J8528" i="182"/>
  <c r="J8527" i="182"/>
  <c r="J8526" i="182"/>
  <c r="J8525" i="182"/>
  <c r="J8524" i="182"/>
  <c r="J8519" i="182"/>
  <c r="J8513" i="182"/>
  <c r="J8512" i="182"/>
  <c r="J8504" i="182"/>
  <c r="J8496" i="182"/>
  <c r="J8495" i="182"/>
  <c r="J8490" i="182"/>
  <c r="J8471" i="182"/>
  <c r="J8465" i="182"/>
  <c r="J8464" i="182"/>
  <c r="J8463" i="182"/>
  <c r="J8462" i="182"/>
  <c r="J8461" i="182"/>
  <c r="J8460" i="182"/>
  <c r="J8455" i="182"/>
  <c r="J8449" i="182"/>
  <c r="J8448" i="182"/>
  <c r="J8440" i="182"/>
  <c r="H8437" i="182"/>
  <c r="J8432" i="182"/>
  <c r="J8431" i="182"/>
  <c r="J8426" i="182"/>
  <c r="J8407" i="182"/>
  <c r="J8401" i="182"/>
  <c r="J8400" i="182"/>
  <c r="J8399" i="182"/>
  <c r="J8398" i="182"/>
  <c r="J8397" i="182"/>
  <c r="J8396" i="182"/>
  <c r="J8391" i="182"/>
  <c r="J8385" i="182"/>
  <c r="J8384" i="182"/>
  <c r="J8376" i="182"/>
  <c r="H8373" i="182"/>
  <c r="J8368" i="182"/>
  <c r="J8367" i="182"/>
  <c r="J8362" i="182"/>
  <c r="J8343" i="182"/>
  <c r="J8337" i="182"/>
  <c r="J8336" i="182"/>
  <c r="J8335" i="182"/>
  <c r="J8334" i="182"/>
  <c r="J8333" i="182"/>
  <c r="J8332" i="182"/>
  <c r="J8327" i="182"/>
  <c r="J8321" i="182"/>
  <c r="J8320" i="182"/>
  <c r="J8312" i="182"/>
  <c r="J8304" i="182"/>
  <c r="J8303" i="182"/>
  <c r="J8298" i="182"/>
  <c r="J8279" i="182"/>
  <c r="J8273" i="182"/>
  <c r="J8272" i="182"/>
  <c r="J8271" i="182"/>
  <c r="J8270" i="182"/>
  <c r="J8269" i="182"/>
  <c r="J8268" i="182"/>
  <c r="J8263" i="182"/>
  <c r="J8257" i="182"/>
  <c r="J8256" i="182"/>
  <c r="J8248" i="182"/>
  <c r="J8240" i="182"/>
  <c r="J8239" i="182"/>
  <c r="J8234" i="182"/>
  <c r="J8215" i="182"/>
  <c r="J8209" i="182"/>
  <c r="J8208" i="182"/>
  <c r="J8207" i="182"/>
  <c r="J8206" i="182"/>
  <c r="J8205" i="182"/>
  <c r="J8204" i="182"/>
  <c r="J8199" i="182"/>
  <c r="J8193" i="182"/>
  <c r="J8192" i="182"/>
  <c r="J8184" i="182"/>
  <c r="J8176" i="182"/>
  <c r="J8175" i="182"/>
  <c r="I8174" i="182"/>
  <c r="J8174" i="182" s="1"/>
  <c r="J8170" i="182"/>
  <c r="J8151" i="182"/>
  <c r="J8145" i="182"/>
  <c r="J8144" i="182"/>
  <c r="J8143" i="182"/>
  <c r="J8142" i="182"/>
  <c r="J8141" i="182"/>
  <c r="J8140" i="182"/>
  <c r="J8135" i="182"/>
  <c r="J8129" i="182"/>
  <c r="J8128" i="182"/>
  <c r="J8120" i="182"/>
  <c r="J8112" i="182"/>
  <c r="J8111" i="182"/>
  <c r="J8110" i="182"/>
  <c r="J8106" i="182"/>
  <c r="J8087" i="182"/>
  <c r="J8081" i="182"/>
  <c r="J8080" i="182"/>
  <c r="J8079" i="182"/>
  <c r="J8078" i="182"/>
  <c r="J8073" i="182"/>
  <c r="J8067" i="182"/>
  <c r="J8066" i="182"/>
  <c r="J8058" i="182"/>
  <c r="J8050" i="182"/>
  <c r="J8049" i="182"/>
  <c r="J8048" i="182"/>
  <c r="J8044" i="182"/>
  <c r="J8025" i="182"/>
  <c r="J8019" i="182"/>
  <c r="J8018" i="182"/>
  <c r="J8017" i="182"/>
  <c r="J8016" i="182"/>
  <c r="J8015" i="182"/>
  <c r="J8014" i="182"/>
  <c r="J8013" i="182"/>
  <c r="J8008" i="182"/>
  <c r="J8002" i="182"/>
  <c r="J8001" i="182"/>
  <c r="J7993" i="182"/>
  <c r="J7985" i="182"/>
  <c r="J7984" i="182"/>
  <c r="J7983" i="182"/>
  <c r="J7979" i="182"/>
  <c r="J7960" i="182"/>
  <c r="J7954" i="182"/>
  <c r="J7953" i="182"/>
  <c r="J7952" i="182"/>
  <c r="J7951" i="182"/>
  <c r="J7950" i="182"/>
  <c r="J7949" i="182"/>
  <c r="J7948" i="182"/>
  <c r="J7943" i="182"/>
  <c r="J7937" i="182"/>
  <c r="J7936" i="182"/>
  <c r="J7928" i="182"/>
  <c r="J7920" i="182"/>
  <c r="J7919" i="182"/>
  <c r="J7918" i="182"/>
  <c r="J7914" i="182"/>
  <c r="J7895" i="182"/>
  <c r="J7889" i="182"/>
  <c r="J7888" i="182"/>
  <c r="J7887" i="182"/>
  <c r="J7886" i="182"/>
  <c r="J7885" i="182"/>
  <c r="J7884" i="182"/>
  <c r="J7883" i="182"/>
  <c r="J7878" i="182"/>
  <c r="J7872" i="182"/>
  <c r="J7871" i="182"/>
  <c r="J7863" i="182"/>
  <c r="J7855" i="182"/>
  <c r="J7854" i="182"/>
  <c r="J7853" i="182"/>
  <c r="J7849" i="182"/>
  <c r="J7830" i="182"/>
  <c r="J7824" i="182"/>
  <c r="J7823" i="182"/>
  <c r="J7822" i="182"/>
  <c r="J7821" i="182"/>
  <c r="J7820" i="182"/>
  <c r="J7819" i="182"/>
  <c r="J7818" i="182"/>
  <c r="J7813" i="182"/>
  <c r="J7807" i="182"/>
  <c r="J7806" i="182"/>
  <c r="J7798" i="182"/>
  <c r="J7790" i="182"/>
  <c r="J7789" i="182"/>
  <c r="J7788" i="182"/>
  <c r="J7784" i="182"/>
  <c r="J7765" i="182"/>
  <c r="J7759" i="182"/>
  <c r="J7758" i="182"/>
  <c r="J7757" i="182"/>
  <c r="J7756" i="182"/>
  <c r="J7755" i="182"/>
  <c r="J7754" i="182"/>
  <c r="J7753" i="182"/>
  <c r="J7748" i="182"/>
  <c r="J7742" i="182"/>
  <c r="J7741" i="182"/>
  <c r="J7733" i="182"/>
  <c r="J7725" i="182"/>
  <c r="J7724" i="182"/>
  <c r="J7723" i="182"/>
  <c r="J7719" i="182"/>
  <c r="J7700" i="182"/>
  <c r="J7694" i="182"/>
  <c r="J7693" i="182"/>
  <c r="J7692" i="182"/>
  <c r="J7691" i="182"/>
  <c r="J7690" i="182"/>
  <c r="J7688" i="182"/>
  <c r="J7683" i="182"/>
  <c r="J7677" i="182"/>
  <c r="J7676" i="182"/>
  <c r="J7668" i="182"/>
  <c r="J7660" i="182"/>
  <c r="J7659" i="182"/>
  <c r="J7658" i="182"/>
  <c r="J7654" i="182"/>
  <c r="J7635" i="182"/>
  <c r="J7629" i="182"/>
  <c r="J7628" i="182"/>
  <c r="J7627" i="182"/>
  <c r="J7626" i="182"/>
  <c r="J7623" i="182"/>
  <c r="J7618" i="182"/>
  <c r="J7612" i="182"/>
  <c r="J7611" i="182"/>
  <c r="J7603" i="182"/>
  <c r="J7595" i="182"/>
  <c r="J7594" i="182"/>
  <c r="J7593" i="182"/>
  <c r="J7589" i="182"/>
  <c r="J7570" i="182"/>
  <c r="J7564" i="182"/>
  <c r="J7563" i="182"/>
  <c r="J7562" i="182"/>
  <c r="J7561" i="182"/>
  <c r="J7560" i="182"/>
  <c r="J7559" i="182"/>
  <c r="J7558" i="182"/>
  <c r="J7553" i="182"/>
  <c r="J7547" i="182"/>
  <c r="J7546" i="182"/>
  <c r="J7538" i="182"/>
  <c r="J7530" i="182"/>
  <c r="J7529" i="182"/>
  <c r="J7528" i="182"/>
  <c r="J7524" i="182"/>
  <c r="J7505" i="182"/>
  <c r="J7499" i="182"/>
  <c r="J7498" i="182"/>
  <c r="J7497" i="182"/>
  <c r="J7496" i="182"/>
  <c r="J7495" i="182"/>
  <c r="J7494" i="182"/>
  <c r="J7493" i="182"/>
  <c r="J7488" i="182"/>
  <c r="J7482" i="182"/>
  <c r="J7481" i="182"/>
  <c r="J7473" i="182"/>
  <c r="J7465" i="182"/>
  <c r="J7464" i="182"/>
  <c r="J7463" i="182"/>
  <c r="J7459" i="182"/>
  <c r="J7440" i="182"/>
  <c r="J7434" i="182"/>
  <c r="J7433" i="182"/>
  <c r="J7432" i="182"/>
  <c r="J7431" i="182"/>
  <c r="J7430" i="182"/>
  <c r="J7429" i="182"/>
  <c r="J7428" i="182"/>
  <c r="J7423" i="182"/>
  <c r="J7417" i="182"/>
  <c r="J7416" i="182"/>
  <c r="J7408" i="182"/>
  <c r="J7400" i="182"/>
  <c r="J7399" i="182"/>
  <c r="J7398" i="182"/>
  <c r="J7394" i="182"/>
  <c r="J7375" i="182"/>
  <c r="J7369" i="182"/>
  <c r="J7368" i="182"/>
  <c r="J7367" i="182"/>
  <c r="J7366" i="182"/>
  <c r="J7365" i="182"/>
  <c r="J7364" i="182"/>
  <c r="J7363" i="182"/>
  <c r="J7358" i="182"/>
  <c r="J7352" i="182"/>
  <c r="J7351" i="182"/>
  <c r="J7343" i="182"/>
  <c r="J7335" i="182"/>
  <c r="J7334" i="182"/>
  <c r="J7333" i="182"/>
  <c r="J7329" i="182"/>
  <c r="J7310" i="182"/>
  <c r="J7304" i="182"/>
  <c r="J7303" i="182"/>
  <c r="J7300" i="182"/>
  <c r="J7299" i="182"/>
  <c r="J7298" i="182"/>
  <c r="J7293" i="182"/>
  <c r="J7287" i="182"/>
  <c r="J7286" i="182"/>
  <c r="J7278" i="182"/>
  <c r="J7270" i="182"/>
  <c r="J7269" i="182"/>
  <c r="J7268" i="182"/>
  <c r="J7264" i="182"/>
  <c r="J7245" i="182"/>
  <c r="J7239" i="182"/>
  <c r="J7238" i="182"/>
  <c r="J7237" i="182"/>
  <c r="J7235" i="182"/>
  <c r="J7234" i="182"/>
  <c r="J7233" i="182"/>
  <c r="J7228" i="182"/>
  <c r="J7222" i="182"/>
  <c r="J7221" i="182"/>
  <c r="J7213" i="182"/>
  <c r="J7205" i="182"/>
  <c r="J7204" i="182"/>
  <c r="J7203" i="182"/>
  <c r="J7199" i="182"/>
  <c r="J7180" i="182"/>
  <c r="J7174" i="182"/>
  <c r="J7173" i="182"/>
  <c r="J7172" i="182"/>
  <c r="J7170" i="182"/>
  <c r="J7169" i="182"/>
  <c r="J7168" i="182"/>
  <c r="J7163" i="182"/>
  <c r="J7157" i="182"/>
  <c r="J7156" i="182"/>
  <c r="J7148" i="182"/>
  <c r="J7140" i="182"/>
  <c r="J7139" i="182"/>
  <c r="J7138" i="182"/>
  <c r="J7134" i="182"/>
  <c r="J7115" i="182"/>
  <c r="J7109" i="182"/>
  <c r="J7108" i="182"/>
  <c r="J7107" i="182"/>
  <c r="J7106" i="182"/>
  <c r="J7105" i="182"/>
  <c r="J7104" i="182"/>
  <c r="J7103" i="182"/>
  <c r="J7098" i="182"/>
  <c r="J7092" i="182"/>
  <c r="J7091" i="182"/>
  <c r="J7083" i="182"/>
  <c r="J7075" i="182"/>
  <c r="J7074" i="182"/>
  <c r="J7073" i="182"/>
  <c r="J7069" i="182"/>
  <c r="J7050" i="182"/>
  <c r="J7044" i="182"/>
  <c r="J7043" i="182"/>
  <c r="J7042" i="182"/>
  <c r="J7041" i="182"/>
  <c r="J7040" i="182"/>
  <c r="J7038" i="182"/>
  <c r="J7033" i="182"/>
  <c r="J7027" i="182"/>
  <c r="J7026" i="182"/>
  <c r="J7018" i="182"/>
  <c r="J7010" i="182"/>
  <c r="J7009" i="182"/>
  <c r="J7008" i="182"/>
  <c r="J7004" i="182"/>
  <c r="J6985" i="182"/>
  <c r="J6979" i="182"/>
  <c r="J6978" i="182"/>
  <c r="J6977" i="182"/>
  <c r="J6976" i="182"/>
  <c r="J6975" i="182"/>
  <c r="J6974" i="182"/>
  <c r="J6973" i="182"/>
  <c r="J6968" i="182"/>
  <c r="J6962" i="182"/>
  <c r="J6961" i="182"/>
  <c r="J6953" i="182"/>
  <c r="J6945" i="182"/>
  <c r="J6944" i="182"/>
  <c r="J6943" i="182"/>
  <c r="J6939" i="182"/>
  <c r="J6920" i="182"/>
  <c r="J6914" i="182"/>
  <c r="J6913" i="182"/>
  <c r="J6912" i="182"/>
  <c r="J6911" i="182"/>
  <c r="J6910" i="182"/>
  <c r="J6904" i="182"/>
  <c r="J6898" i="182"/>
  <c r="J6897" i="182"/>
  <c r="J6889" i="182"/>
  <c r="J6881" i="182"/>
  <c r="J6880" i="182"/>
  <c r="J6879" i="182"/>
  <c r="J6875" i="182"/>
  <c r="J6856" i="182"/>
  <c r="J6850" i="182"/>
  <c r="J6849" i="182"/>
  <c r="J6847" i="182"/>
  <c r="J6846" i="182"/>
  <c r="J6845" i="182"/>
  <c r="J6839" i="182"/>
  <c r="J6833" i="182"/>
  <c r="J6832" i="182"/>
  <c r="J6824" i="182"/>
  <c r="M6821" i="182"/>
  <c r="J6816" i="182"/>
  <c r="J6815" i="182"/>
  <c r="J6814" i="182"/>
  <c r="J6810" i="182"/>
  <c r="J6791" i="182"/>
  <c r="J6785" i="182"/>
  <c r="J6784" i="182"/>
  <c r="J6783" i="182"/>
  <c r="J6782" i="182"/>
  <c r="J6781" i="182"/>
  <c r="J6780" i="182"/>
  <c r="J6774" i="182"/>
  <c r="J6768" i="182"/>
  <c r="J6767" i="182"/>
  <c r="B6765" i="182"/>
  <c r="J6759" i="182"/>
  <c r="J6751" i="182"/>
  <c r="J6750" i="182"/>
  <c r="G6749" i="182"/>
  <c r="J6745" i="182"/>
  <c r="J6726" i="182"/>
  <c r="J6720" i="182"/>
  <c r="J6719" i="182"/>
  <c r="J6718" i="182"/>
  <c r="J6717" i="182"/>
  <c r="J6716" i="182"/>
  <c r="J6715" i="182"/>
  <c r="J6709" i="182"/>
  <c r="J6703" i="182"/>
  <c r="J6702" i="182"/>
  <c r="J6694" i="182"/>
  <c r="J6686" i="182"/>
  <c r="J6685" i="182"/>
  <c r="J6680" i="182"/>
  <c r="J6661" i="182"/>
  <c r="J6655" i="182"/>
  <c r="J6654" i="182"/>
  <c r="J6653" i="182"/>
  <c r="J6652" i="182"/>
  <c r="J6651" i="182"/>
  <c r="J6650" i="182"/>
  <c r="J6649" i="182"/>
  <c r="J6644" i="182"/>
  <c r="J6638" i="182"/>
  <c r="J6637" i="182"/>
  <c r="J6629" i="182"/>
  <c r="J6621" i="182"/>
  <c r="J6620" i="182"/>
  <c r="J6615" i="182"/>
  <c r="J6596" i="182"/>
  <c r="J6590" i="182"/>
  <c r="J6589" i="182"/>
  <c r="J6588" i="182"/>
  <c r="J6587" i="182"/>
  <c r="J6579" i="182"/>
  <c r="J6573" i="182"/>
  <c r="J6572" i="182"/>
  <c r="J6564" i="182"/>
  <c r="J6556" i="182"/>
  <c r="J6555" i="182"/>
  <c r="J6550" i="182"/>
  <c r="J6531" i="182"/>
  <c r="J6525" i="182"/>
  <c r="J6524" i="182"/>
  <c r="J6523" i="182"/>
  <c r="J6522" i="182"/>
  <c r="J6520" i="182"/>
  <c r="J6519" i="182"/>
  <c r="J6514" i="182"/>
  <c r="J6508" i="182"/>
  <c r="J6507" i="182"/>
  <c r="J6499" i="182"/>
  <c r="J6491" i="182"/>
  <c r="J6490" i="182"/>
  <c r="J6485" i="182"/>
  <c r="J6466" i="182"/>
  <c r="J6460" i="182"/>
  <c r="J6459" i="182"/>
  <c r="J6458" i="182"/>
  <c r="J6457" i="182"/>
  <c r="J6455" i="182"/>
  <c r="J6454" i="182"/>
  <c r="J6449" i="182"/>
  <c r="J6443" i="182"/>
  <c r="J6442" i="182"/>
  <c r="J6434" i="182"/>
  <c r="J6426" i="182"/>
  <c r="J6425" i="182"/>
  <c r="J6420" i="182"/>
  <c r="J6401" i="182"/>
  <c r="J6395" i="182"/>
  <c r="J6394" i="182"/>
  <c r="J6393" i="182"/>
  <c r="J6392" i="182"/>
  <c r="J6390" i="182"/>
  <c r="J6389" i="182"/>
  <c r="J6384" i="182"/>
  <c r="J6378" i="182"/>
  <c r="J6377" i="182"/>
  <c r="J6369" i="182"/>
  <c r="J6361" i="182"/>
  <c r="J6360" i="182"/>
  <c r="J6355" i="182"/>
  <c r="J6336" i="182"/>
  <c r="J6330" i="182"/>
  <c r="J6329" i="182"/>
  <c r="J6328" i="182"/>
  <c r="J6327" i="182"/>
  <c r="J6325" i="182"/>
  <c r="J6324" i="182"/>
  <c r="J6319" i="182"/>
  <c r="J6313" i="182"/>
  <c r="J6312" i="182"/>
  <c r="J6304" i="182"/>
  <c r="J6296" i="182"/>
  <c r="J6295" i="182"/>
  <c r="J6290" i="182"/>
  <c r="J6271" i="182"/>
  <c r="J6265" i="182"/>
  <c r="J6264" i="182"/>
  <c r="J6263" i="182"/>
  <c r="J6262" i="182"/>
  <c r="J6260" i="182"/>
  <c r="J6259" i="182"/>
  <c r="J6254" i="182"/>
  <c r="J6248" i="182"/>
  <c r="J6247" i="182"/>
  <c r="J6239" i="182"/>
  <c r="H6237" i="182"/>
  <c r="J6231" i="182"/>
  <c r="J6230" i="182"/>
  <c r="J6225" i="182"/>
  <c r="J6206" i="182"/>
  <c r="J6200" i="182"/>
  <c r="J6199" i="182"/>
  <c r="J6198" i="182"/>
  <c r="J6197" i="182"/>
  <c r="J6195" i="182"/>
  <c r="J6194" i="182"/>
  <c r="J6189" i="182"/>
  <c r="J6183" i="182"/>
  <c r="J6182" i="182"/>
  <c r="J6174" i="182"/>
  <c r="H6172" i="182"/>
  <c r="J6166" i="182"/>
  <c r="J6165" i="182"/>
  <c r="J6160" i="182"/>
  <c r="J6141" i="182"/>
  <c r="J6135" i="182"/>
  <c r="J6134" i="182"/>
  <c r="J6133" i="182"/>
  <c r="J6132" i="182"/>
  <c r="J6130" i="182"/>
  <c r="J6129" i="182"/>
  <c r="J6124" i="182"/>
  <c r="J6118" i="182"/>
  <c r="J6117" i="182"/>
  <c r="J6109" i="182"/>
  <c r="J6101" i="182"/>
  <c r="J6100" i="182"/>
  <c r="J6095" i="182"/>
  <c r="J6076" i="182"/>
  <c r="J6070" i="182"/>
  <c r="J6069" i="182"/>
  <c r="J6068" i="182"/>
  <c r="J6067" i="182"/>
  <c r="J6066" i="182"/>
  <c r="J6065" i="182"/>
  <c r="J6064" i="182"/>
  <c r="J6059" i="182"/>
  <c r="J6053" i="182"/>
  <c r="J6052" i="182"/>
  <c r="J6044" i="182"/>
  <c r="J6036" i="182"/>
  <c r="J6035" i="182"/>
  <c r="J6030" i="182"/>
  <c r="J6011" i="182"/>
  <c r="J6005" i="182"/>
  <c r="J6004" i="182"/>
  <c r="J6003" i="182"/>
  <c r="J6002" i="182"/>
  <c r="J6001" i="182"/>
  <c r="J6000" i="182"/>
  <c r="J5994" i="182"/>
  <c r="J5988" i="182"/>
  <c r="J5987" i="182"/>
  <c r="J5979" i="182"/>
  <c r="J5971" i="182"/>
  <c r="J5970" i="182"/>
  <c r="J5965" i="182"/>
  <c r="J5946" i="182"/>
  <c r="J5940" i="182"/>
  <c r="J5939" i="182"/>
  <c r="J5938" i="182"/>
  <c r="J5937" i="182"/>
  <c r="J5936" i="182"/>
  <c r="J5935" i="182"/>
  <c r="J5929" i="182"/>
  <c r="J5923" i="182"/>
  <c r="J5922" i="182"/>
  <c r="J5914" i="182"/>
  <c r="J5906" i="182"/>
  <c r="J5905" i="182"/>
  <c r="J5900" i="182"/>
  <c r="J5881" i="182"/>
  <c r="J5875" i="182"/>
  <c r="J5873" i="182"/>
  <c r="J5872" i="182"/>
  <c r="J5871" i="182"/>
  <c r="J5870" i="182"/>
  <c r="J5869" i="182"/>
  <c r="J5864" i="182"/>
  <c r="J5858" i="182"/>
  <c r="J5857" i="182"/>
  <c r="J5849" i="182"/>
  <c r="J5841" i="182"/>
  <c r="J5840" i="182"/>
  <c r="J5835" i="182"/>
  <c r="J5816" i="182"/>
  <c r="J5810" i="182"/>
  <c r="J5809" i="182"/>
  <c r="J5808" i="182"/>
  <c r="J5807" i="182"/>
  <c r="J5806" i="182"/>
  <c r="J5804" i="182"/>
  <c r="J5799" i="182"/>
  <c r="J5793" i="182"/>
  <c r="J5792" i="182"/>
  <c r="J5784" i="182"/>
  <c r="J5776" i="182"/>
  <c r="J5775" i="182"/>
  <c r="J5770" i="182"/>
  <c r="J5751" i="182"/>
  <c r="J5745" i="182"/>
  <c r="J5743" i="182"/>
  <c r="J5742" i="182"/>
  <c r="J5741" i="182"/>
  <c r="J5740" i="182"/>
  <c r="J5739" i="182"/>
  <c r="J5734" i="182"/>
  <c r="J5728" i="182"/>
  <c r="J5727" i="182"/>
  <c r="J5719" i="182"/>
  <c r="J5711" i="182"/>
  <c r="J5710" i="182"/>
  <c r="J5705" i="182"/>
  <c r="J5686" i="182"/>
  <c r="J5680" i="182"/>
  <c r="J5679" i="182"/>
  <c r="J5678" i="182"/>
  <c r="J5676" i="182"/>
  <c r="J5675" i="182"/>
  <c r="J5670" i="182"/>
  <c r="J5664" i="182"/>
  <c r="J5663" i="182"/>
  <c r="J5655" i="182"/>
  <c r="J5647" i="182"/>
  <c r="J5646" i="182"/>
  <c r="J5641" i="182"/>
  <c r="J5622" i="182"/>
  <c r="J5616" i="182"/>
  <c r="J5615" i="182"/>
  <c r="J5614" i="182"/>
  <c r="J5612" i="182"/>
  <c r="J5611" i="182"/>
  <c r="J5606" i="182"/>
  <c r="J5600" i="182"/>
  <c r="J5599" i="182"/>
  <c r="J5591" i="182"/>
  <c r="J5583" i="182"/>
  <c r="J5582" i="182"/>
  <c r="J5577" i="182"/>
  <c r="J5558" i="182"/>
  <c r="J5552" i="182"/>
  <c r="J5551" i="182"/>
  <c r="J5550" i="182"/>
  <c r="J5548" i="182"/>
  <c r="J5547" i="182"/>
  <c r="J5542" i="182"/>
  <c r="J5536" i="182"/>
  <c r="J5535" i="182"/>
  <c r="J5527" i="182"/>
  <c r="J5519" i="182"/>
  <c r="J5518" i="182"/>
  <c r="J5513" i="182"/>
  <c r="J5494" i="182"/>
  <c r="J5488" i="182"/>
  <c r="J5487" i="182"/>
  <c r="J5486" i="182"/>
  <c r="J5485" i="182"/>
  <c r="J5484" i="182"/>
  <c r="J5478" i="182"/>
  <c r="J5472" i="182"/>
  <c r="J5471" i="182"/>
  <c r="J5463" i="182"/>
  <c r="J5455" i="182"/>
  <c r="J5454" i="182"/>
  <c r="J5449" i="182"/>
  <c r="J5430" i="182"/>
  <c r="J5424" i="182"/>
  <c r="J5423" i="182"/>
  <c r="J5422" i="182"/>
  <c r="J5421" i="182"/>
  <c r="J5420" i="182"/>
  <c r="J5414" i="182"/>
  <c r="J5408" i="182"/>
  <c r="J5407" i="182"/>
  <c r="J5399" i="182"/>
  <c r="J5391" i="182"/>
  <c r="J5390" i="182"/>
  <c r="J5385" i="182"/>
  <c r="J5366" i="182"/>
  <c r="J5360" i="182"/>
  <c r="J5359" i="182"/>
  <c r="J5358" i="182"/>
  <c r="J5357" i="182"/>
  <c r="J5356" i="182"/>
  <c r="J5355" i="182"/>
  <c r="J5350" i="182"/>
  <c r="J5344" i="182"/>
  <c r="J5343" i="182"/>
  <c r="J5335" i="182"/>
  <c r="J5327" i="182"/>
  <c r="J5326" i="182"/>
  <c r="J5321" i="182"/>
  <c r="J5302" i="182"/>
  <c r="J5296" i="182"/>
  <c r="J5295" i="182"/>
  <c r="J5291" i="182"/>
  <c r="J5286" i="182"/>
  <c r="J5280" i="182"/>
  <c r="J5279" i="182"/>
  <c r="J5271" i="182"/>
  <c r="J5263" i="182"/>
  <c r="J5262" i="182"/>
  <c r="J5257" i="182"/>
  <c r="J5238" i="182"/>
  <c r="J5232" i="182"/>
  <c r="J5231" i="182"/>
  <c r="J5230" i="182"/>
  <c r="J5229" i="182"/>
  <c r="J5228" i="182"/>
  <c r="J5227" i="182"/>
  <c r="J5222" i="182"/>
  <c r="J5216" i="182"/>
  <c r="J5215" i="182"/>
  <c r="J5207" i="182"/>
  <c r="J5199" i="182"/>
  <c r="J5198" i="182"/>
  <c r="J5193" i="182"/>
  <c r="J5174" i="182"/>
  <c r="J5168" i="182"/>
  <c r="J5164" i="182"/>
  <c r="J5163" i="182"/>
  <c r="J5158" i="182"/>
  <c r="J5152" i="182"/>
  <c r="J5151" i="182"/>
  <c r="J5143" i="182"/>
  <c r="J5135" i="182"/>
  <c r="J5134" i="182"/>
  <c r="J5129" i="182"/>
  <c r="J5110" i="182"/>
  <c r="J5104" i="182"/>
  <c r="J5103" i="182"/>
  <c r="J5102" i="182"/>
  <c r="J5101" i="182"/>
  <c r="J5100" i="182"/>
  <c r="J5099" i="182"/>
  <c r="J5094" i="182"/>
  <c r="J5088" i="182"/>
  <c r="J5087" i="182"/>
  <c r="J5079" i="182"/>
  <c r="J5071" i="182"/>
  <c r="J5070" i="182"/>
  <c r="J5065" i="182"/>
  <c r="J5046" i="182"/>
  <c r="J5040" i="182"/>
  <c r="J5039" i="182"/>
  <c r="J5038" i="182"/>
  <c r="J5037" i="182"/>
  <c r="J5036" i="182"/>
  <c r="J5035" i="182"/>
  <c r="J5030" i="182"/>
  <c r="J5024" i="182"/>
  <c r="J5023" i="182"/>
  <c r="J5015" i="182"/>
  <c r="J5007" i="182"/>
  <c r="J5006" i="182"/>
  <c r="J5001" i="182"/>
  <c r="J4982" i="182"/>
  <c r="J4976" i="182"/>
  <c r="J4975" i="182"/>
  <c r="J4974" i="182"/>
  <c r="J4973" i="182"/>
  <c r="J4972" i="182"/>
  <c r="J4971" i="182"/>
  <c r="J4966" i="182"/>
  <c r="J4960" i="182"/>
  <c r="J4959" i="182"/>
  <c r="J4951" i="182"/>
  <c r="J4943" i="182"/>
  <c r="J4942" i="182"/>
  <c r="J4937" i="182"/>
  <c r="J4918" i="182"/>
  <c r="J4912" i="182"/>
  <c r="J4911" i="182"/>
  <c r="J4910" i="182"/>
  <c r="J4909" i="182"/>
  <c r="J4908" i="182"/>
  <c r="J4907" i="182"/>
  <c r="J4902" i="182"/>
  <c r="J4896" i="182"/>
  <c r="J4895" i="182"/>
  <c r="J4887" i="182"/>
  <c r="J4879" i="182"/>
  <c r="J4878" i="182"/>
  <c r="J4873" i="182"/>
  <c r="J4854" i="182"/>
  <c r="J4848" i="182"/>
  <c r="J4847" i="182"/>
  <c r="J4846" i="182"/>
  <c r="G4844" i="182"/>
  <c r="J4844" i="182" s="1"/>
  <c r="J4843" i="182"/>
  <c r="J4838" i="182"/>
  <c r="J4832" i="182"/>
  <c r="J4831" i="182"/>
  <c r="J4823" i="182"/>
  <c r="J4815" i="182"/>
  <c r="J4814" i="182"/>
  <c r="J4809" i="182"/>
  <c r="J4790" i="182"/>
  <c r="J4784" i="182"/>
  <c r="J4783" i="182"/>
  <c r="J4782" i="182"/>
  <c r="J4781" i="182"/>
  <c r="J4780" i="182"/>
  <c r="J4779" i="182"/>
  <c r="J4774" i="182"/>
  <c r="J4768" i="182"/>
  <c r="J4767" i="182"/>
  <c r="J4759" i="182"/>
  <c r="J4751" i="182"/>
  <c r="J4750" i="182"/>
  <c r="J4745" i="182"/>
  <c r="J4726" i="182"/>
  <c r="J4720" i="182"/>
  <c r="J4719" i="182"/>
  <c r="J4718" i="182"/>
  <c r="J4717" i="182"/>
  <c r="J4716" i="182"/>
  <c r="J4715" i="182"/>
  <c r="J4714" i="182"/>
  <c r="J4709" i="182"/>
  <c r="J4703" i="182"/>
  <c r="J4702" i="182"/>
  <c r="J4694" i="182"/>
  <c r="J4686" i="182"/>
  <c r="J4685" i="182"/>
  <c r="J4680" i="182"/>
  <c r="J4661" i="182"/>
  <c r="J4655" i="182"/>
  <c r="J4651" i="182"/>
  <c r="J4646" i="182"/>
  <c r="J4640" i="182"/>
  <c r="J4639" i="182"/>
  <c r="J4631" i="182"/>
  <c r="J4623" i="182"/>
  <c r="J4622" i="182"/>
  <c r="J4617" i="182"/>
  <c r="J4598" i="182"/>
  <c r="J4592" i="182"/>
  <c r="J4588" i="182"/>
  <c r="J4583" i="182"/>
  <c r="J4577" i="182"/>
  <c r="J4576" i="182"/>
  <c r="J4568" i="182"/>
  <c r="J4560" i="182"/>
  <c r="J4559" i="182"/>
  <c r="J4554" i="182"/>
  <c r="J4535" i="182"/>
  <c r="J4529" i="182"/>
  <c r="I4526" i="182"/>
  <c r="J4526" i="182" s="1"/>
  <c r="J4525" i="182"/>
  <c r="J4520" i="182"/>
  <c r="J4514" i="182"/>
  <c r="J4513" i="182"/>
  <c r="J4505" i="182"/>
  <c r="J4497" i="182"/>
  <c r="J4496" i="182"/>
  <c r="J4491" i="182"/>
  <c r="J4472" i="182"/>
  <c r="J4466" i="182"/>
  <c r="J4463" i="182"/>
  <c r="J4462" i="182"/>
  <c r="J4457" i="182"/>
  <c r="J4451" i="182"/>
  <c r="J4450" i="182"/>
  <c r="J4442" i="182"/>
  <c r="J4434" i="182"/>
  <c r="J4433" i="182"/>
  <c r="J4428" i="182"/>
  <c r="J4409" i="182"/>
  <c r="J4403" i="182"/>
  <c r="J4399" i="182"/>
  <c r="J4394" i="182"/>
  <c r="J4388" i="182"/>
  <c r="J4387" i="182"/>
  <c r="J4379" i="182"/>
  <c r="J4371" i="182"/>
  <c r="J4370" i="182"/>
  <c r="J4365" i="182"/>
  <c r="J4346" i="182"/>
  <c r="J4340" i="182"/>
  <c r="J4337" i="182"/>
  <c r="J4336" i="182"/>
  <c r="J4335" i="182"/>
  <c r="J4334" i="182"/>
  <c r="J4333" i="182"/>
  <c r="J4332" i="182"/>
  <c r="J4331" i="182"/>
  <c r="J4326" i="182"/>
  <c r="J4320" i="182"/>
  <c r="J4319" i="182"/>
  <c r="J4311" i="182"/>
  <c r="J4303" i="182"/>
  <c r="J4302" i="182"/>
  <c r="J4297" i="182"/>
  <c r="J4278" i="182"/>
  <c r="J4272" i="182"/>
  <c r="J4266" i="182"/>
  <c r="J4265" i="182"/>
  <c r="J4263" i="182"/>
  <c r="J4258" i="182"/>
  <c r="J4252" i="182"/>
  <c r="J4251" i="182"/>
  <c r="J4243" i="182"/>
  <c r="J4235" i="182"/>
  <c r="J4234" i="182"/>
  <c r="J4229" i="182"/>
  <c r="J4210" i="182"/>
  <c r="J4204" i="182"/>
  <c r="J4203" i="182"/>
  <c r="J4202" i="182"/>
  <c r="J4201" i="182"/>
  <c r="J4200" i="182"/>
  <c r="J4199" i="182"/>
  <c r="J4198" i="182"/>
  <c r="J4197" i="182"/>
  <c r="J4196" i="182"/>
  <c r="J4195" i="182"/>
  <c r="J4190" i="182"/>
  <c r="J4184" i="182"/>
  <c r="J4183" i="182"/>
  <c r="J4175" i="182"/>
  <c r="J4167" i="182"/>
  <c r="J4166" i="182"/>
  <c r="J4161" i="182"/>
  <c r="J4142" i="182"/>
  <c r="J4135" i="182"/>
  <c r="J4134" i="182"/>
  <c r="J4133" i="182"/>
  <c r="J4128" i="182"/>
  <c r="J4122" i="182"/>
  <c r="J4121" i="182"/>
  <c r="J4113" i="182"/>
  <c r="J4105" i="182"/>
  <c r="J4104" i="182"/>
  <c r="J4099" i="182"/>
  <c r="J4080" i="182"/>
  <c r="J4072" i="182"/>
  <c r="J4071" i="182"/>
  <c r="J4070" i="182"/>
  <c r="J4065" i="182"/>
  <c r="J4059" i="182"/>
  <c r="J4058" i="182"/>
  <c r="J4050" i="182"/>
  <c r="J4042" i="182"/>
  <c r="J4041" i="182"/>
  <c r="J4036" i="182"/>
  <c r="J4017" i="182"/>
  <c r="J4008" i="182"/>
  <c r="J4003" i="182"/>
  <c r="J3997" i="182"/>
  <c r="J3996" i="182"/>
  <c r="J3988" i="182"/>
  <c r="J3980" i="182"/>
  <c r="J3979" i="182"/>
  <c r="J3974" i="182"/>
  <c r="J3955" i="182"/>
  <c r="I3949" i="182"/>
  <c r="I4011" i="182" s="1"/>
  <c r="J4011" i="182" s="1"/>
  <c r="J3946" i="182"/>
  <c r="J3941" i="182"/>
  <c r="J3935" i="182"/>
  <c r="J3934" i="182"/>
  <c r="J3926" i="182"/>
  <c r="J3918" i="182"/>
  <c r="J3917" i="182"/>
  <c r="J3912" i="182"/>
  <c r="J3893" i="182"/>
  <c r="J3887" i="182"/>
  <c r="J3884" i="182"/>
  <c r="J3879" i="182"/>
  <c r="J3873" i="182"/>
  <c r="J3872" i="182"/>
  <c r="J3864" i="182"/>
  <c r="J3856" i="182"/>
  <c r="J3855" i="182"/>
  <c r="J3850" i="182"/>
  <c r="J3831" i="182"/>
  <c r="J3823" i="182"/>
  <c r="J3818" i="182"/>
  <c r="J3812" i="182"/>
  <c r="J3811" i="182"/>
  <c r="J3803" i="182"/>
  <c r="J3795" i="182"/>
  <c r="J3794" i="182"/>
  <c r="J3789" i="182"/>
  <c r="J3770" i="182"/>
  <c r="J3762" i="182"/>
  <c r="J3757" i="182"/>
  <c r="J3751" i="182"/>
  <c r="J3750" i="182"/>
  <c r="J3742" i="182"/>
  <c r="J3734" i="182"/>
  <c r="J3733" i="182"/>
  <c r="J3728" i="182"/>
  <c r="J3709" i="182"/>
  <c r="J3701" i="182"/>
  <c r="J3696" i="182"/>
  <c r="J3690" i="182"/>
  <c r="J3689" i="182"/>
  <c r="J3681" i="182"/>
  <c r="J3673" i="182"/>
  <c r="J3672" i="182"/>
  <c r="J3667" i="182"/>
  <c r="J3648" i="182"/>
  <c r="J3642" i="182"/>
  <c r="J3634" i="182"/>
  <c r="J3628" i="182"/>
  <c r="J3627" i="182"/>
  <c r="J3619" i="182"/>
  <c r="J3611" i="182"/>
  <c r="J3610" i="182"/>
  <c r="J3605" i="182"/>
  <c r="J3586" i="182"/>
  <c r="J3580" i="182"/>
  <c r="J3572" i="182"/>
  <c r="J3566" i="182"/>
  <c r="J3565" i="182"/>
  <c r="J3557" i="182"/>
  <c r="J3550" i="182"/>
  <c r="J3549" i="182"/>
  <c r="J3544" i="182"/>
  <c r="J3525" i="182"/>
  <c r="I3519" i="182"/>
  <c r="I3579" i="182" s="1"/>
  <c r="I3640" i="182" s="1"/>
  <c r="I3518" i="182"/>
  <c r="I3516" i="182"/>
  <c r="J3516" i="182" s="1"/>
  <c r="J3511" i="182"/>
  <c r="J3505" i="182"/>
  <c r="J3504" i="182"/>
  <c r="J3496" i="182"/>
  <c r="J3489" i="182"/>
  <c r="J3488" i="182"/>
  <c r="J3483" i="182"/>
  <c r="J3464" i="182"/>
  <c r="J3458" i="182"/>
  <c r="J3457" i="182"/>
  <c r="J3455" i="182"/>
  <c r="J3450" i="182"/>
  <c r="J3444" i="182"/>
  <c r="J3443" i="182"/>
  <c r="J3435" i="182"/>
  <c r="J3428" i="182"/>
  <c r="J3427" i="182"/>
  <c r="J3422" i="182"/>
  <c r="J3403" i="182"/>
  <c r="J3396" i="182"/>
  <c r="J3395" i="182"/>
  <c r="J3394" i="182"/>
  <c r="J3393" i="182"/>
  <c r="J3388" i="182"/>
  <c r="J3382" i="182"/>
  <c r="J3381" i="182"/>
  <c r="J3373" i="182"/>
  <c r="J3365" i="182"/>
  <c r="J3364" i="182"/>
  <c r="J3359" i="182"/>
  <c r="J3340" i="182"/>
  <c r="J3333" i="182"/>
  <c r="J3332" i="182"/>
  <c r="J3331" i="182"/>
  <c r="J3330" i="182"/>
  <c r="J3329" i="182"/>
  <c r="J3328" i="182"/>
  <c r="G3327" i="182"/>
  <c r="J3327" i="182" s="1"/>
  <c r="J3322" i="182"/>
  <c r="J3316" i="182"/>
  <c r="J3315" i="182"/>
  <c r="J3307" i="182"/>
  <c r="J3299" i="182"/>
  <c r="J3298" i="182"/>
  <c r="J3293" i="182"/>
  <c r="J3274" i="182"/>
  <c r="J3268" i="182"/>
  <c r="G3267" i="182"/>
  <c r="J3267" i="182" s="1"/>
  <c r="G3266" i="182"/>
  <c r="J3266" i="182" s="1"/>
  <c r="G3265" i="182"/>
  <c r="J3265" i="182" s="1"/>
  <c r="G3264" i="182"/>
  <c r="J3264" i="182" s="1"/>
  <c r="J3263" i="182"/>
  <c r="G3262" i="182"/>
  <c r="J3262" i="182" s="1"/>
  <c r="J3257" i="182"/>
  <c r="J3251" i="182"/>
  <c r="J3250" i="182"/>
  <c r="J3242" i="182"/>
  <c r="J3234" i="182"/>
  <c r="J3233" i="182"/>
  <c r="J3228" i="182"/>
  <c r="J3209" i="182"/>
  <c r="J3203" i="182"/>
  <c r="J3202" i="182"/>
  <c r="J3201" i="182"/>
  <c r="J3196" i="182"/>
  <c r="J3190" i="182"/>
  <c r="J3189" i="182"/>
  <c r="J3181" i="182"/>
  <c r="J3173" i="182"/>
  <c r="J3172" i="182"/>
  <c r="J3167" i="182"/>
  <c r="J3148" i="182"/>
  <c r="J3139" i="182"/>
  <c r="J3138" i="182"/>
  <c r="J3133" i="182"/>
  <c r="J3127" i="182"/>
  <c r="J3126" i="182"/>
  <c r="J3118" i="182"/>
  <c r="J3110" i="182"/>
  <c r="J3109" i="182"/>
  <c r="J3104" i="182"/>
  <c r="J3085" i="182"/>
  <c r="J3075" i="182"/>
  <c r="J3080" i="182" s="1"/>
  <c r="J3070" i="182"/>
  <c r="J3064" i="182"/>
  <c r="J3063" i="182"/>
  <c r="J3055" i="182"/>
  <c r="J3047" i="182"/>
  <c r="J3046" i="182"/>
  <c r="J3041" i="182"/>
  <c r="J3022" i="182"/>
  <c r="J3008" i="182"/>
  <c r="J3002" i="182"/>
  <c r="J3001" i="182"/>
  <c r="J2993" i="182"/>
  <c r="J2985" i="182"/>
  <c r="J2984" i="182"/>
  <c r="J2979" i="182"/>
  <c r="J2960" i="182"/>
  <c r="J2946" i="182"/>
  <c r="J2940" i="182"/>
  <c r="J2939" i="182"/>
  <c r="J2941" i="182" s="1"/>
  <c r="J2931" i="182"/>
  <c r="J2923" i="182"/>
  <c r="J2922" i="182"/>
  <c r="J2917" i="182"/>
  <c r="J2898" i="182"/>
  <c r="I2890" i="182"/>
  <c r="I2889" i="182"/>
  <c r="J2884" i="182"/>
  <c r="J2878" i="182"/>
  <c r="J2877" i="182"/>
  <c r="J2869" i="182"/>
  <c r="J2861" i="182"/>
  <c r="J2860" i="182"/>
  <c r="J2855" i="182"/>
  <c r="J2836" i="182"/>
  <c r="I2891" i="182"/>
  <c r="J2828" i="182"/>
  <c r="J2827" i="182"/>
  <c r="J2822" i="182"/>
  <c r="J2816" i="182"/>
  <c r="J2815" i="182"/>
  <c r="J2807" i="182"/>
  <c r="J2799" i="182"/>
  <c r="J2798" i="182"/>
  <c r="J2793" i="182"/>
  <c r="J2774" i="182"/>
  <c r="J2768" i="182"/>
  <c r="J2767" i="182"/>
  <c r="J2766" i="182"/>
  <c r="J2761" i="182"/>
  <c r="J2755" i="182"/>
  <c r="J2754" i="182"/>
  <c r="J2746" i="182"/>
  <c r="J2738" i="182"/>
  <c r="J2737" i="182"/>
  <c r="J2713" i="182"/>
  <c r="J2706" i="182"/>
  <c r="I2705" i="182"/>
  <c r="J2705" i="182" s="1"/>
  <c r="J2700" i="182"/>
  <c r="J2694" i="182"/>
  <c r="J2693" i="182"/>
  <c r="J2685" i="182"/>
  <c r="J2677" i="182"/>
  <c r="J2676" i="182"/>
  <c r="J2652" i="182"/>
  <c r="J2645" i="182"/>
  <c r="J2644" i="182"/>
  <c r="J2639" i="182"/>
  <c r="J2633" i="182"/>
  <c r="J2632" i="182"/>
  <c r="J2624" i="182"/>
  <c r="J2616" i="182"/>
  <c r="J2615" i="182"/>
  <c r="J2591" i="182"/>
  <c r="J2583" i="182"/>
  <c r="J2586" i="182" s="1"/>
  <c r="J2578" i="182"/>
  <c r="J2572" i="182"/>
  <c r="J2571" i="182"/>
  <c r="J2563" i="182"/>
  <c r="J2555" i="182"/>
  <c r="J2554" i="182"/>
  <c r="J2549" i="182"/>
  <c r="J2530" i="182"/>
  <c r="I2524" i="182"/>
  <c r="J2524" i="182" s="1"/>
  <c r="J2523" i="182"/>
  <c r="J2522" i="182"/>
  <c r="J2521" i="182"/>
  <c r="J2516" i="182"/>
  <c r="J2510" i="182"/>
  <c r="J2509" i="182"/>
  <c r="J2501" i="182"/>
  <c r="J2493" i="182"/>
  <c r="J2492" i="182"/>
  <c r="J2487" i="182"/>
  <c r="J2468" i="182"/>
  <c r="J2461" i="182"/>
  <c r="J2460" i="182"/>
  <c r="J2459" i="182"/>
  <c r="J2458" i="182"/>
  <c r="J2457" i="182"/>
  <c r="J2456" i="182"/>
  <c r="J2455" i="182"/>
  <c r="J2450" i="182"/>
  <c r="J2444" i="182"/>
  <c r="J2443" i="182"/>
  <c r="J2435" i="182"/>
  <c r="J2427" i="182"/>
  <c r="J2426" i="182"/>
  <c r="J2421" i="182"/>
  <c r="J2402" i="182"/>
  <c r="J2395" i="182"/>
  <c r="J2394" i="182"/>
  <c r="J2393" i="182"/>
  <c r="J2392" i="182"/>
  <c r="J2391" i="182"/>
  <c r="J2390" i="182"/>
  <c r="J2389" i="182"/>
  <c r="J2388" i="182"/>
  <c r="J2383" i="182"/>
  <c r="J2377" i="182"/>
  <c r="J2376" i="182"/>
  <c r="J2368" i="182"/>
  <c r="J2360" i="182"/>
  <c r="J2359" i="182"/>
  <c r="J2354" i="182"/>
  <c r="J2335" i="182"/>
  <c r="J2329" i="182"/>
  <c r="J2328" i="182"/>
  <c r="J2327" i="182"/>
  <c r="J2326" i="182"/>
  <c r="J2325" i="182"/>
  <c r="J2324" i="182"/>
  <c r="J2323" i="182"/>
  <c r="J2317" i="182"/>
  <c r="J2311" i="182"/>
  <c r="J2310" i="182"/>
  <c r="J2302" i="182"/>
  <c r="J2301" i="182"/>
  <c r="J2294" i="182"/>
  <c r="J2293" i="182"/>
  <c r="J2288" i="182"/>
  <c r="J2269" i="182"/>
  <c r="J2256" i="182"/>
  <c r="J2250" i="182"/>
  <c r="J2249" i="182"/>
  <c r="J2235" i="182"/>
  <c r="J2234" i="182"/>
  <c r="J2229" i="182"/>
  <c r="J2210" i="182"/>
  <c r="J2197" i="182"/>
  <c r="J2191" i="182"/>
  <c r="J2190" i="182"/>
  <c r="J2176" i="182"/>
  <c r="J2175" i="182"/>
  <c r="J2170" i="182"/>
  <c r="J2151" i="182"/>
  <c r="J2146" i="182"/>
  <c r="J2138" i="182"/>
  <c r="J2132" i="182"/>
  <c r="J2131" i="182"/>
  <c r="B2129" i="182"/>
  <c r="J2117" i="182"/>
  <c r="J2116" i="182"/>
  <c r="G2115" i="182"/>
  <c r="J2111" i="182"/>
  <c r="J2092" i="182"/>
  <c r="J2087" i="182"/>
  <c r="J2079" i="182"/>
  <c r="J2073" i="182"/>
  <c r="J2072" i="182"/>
  <c r="B2070" i="182"/>
  <c r="J2064" i="182"/>
  <c r="J2058" i="182"/>
  <c r="J2057" i="182"/>
  <c r="G2056" i="182"/>
  <c r="J2052" i="182"/>
  <c r="J2033" i="182"/>
  <c r="J2028" i="182"/>
  <c r="J2020" i="182"/>
  <c r="J2014" i="182"/>
  <c r="J2013" i="182"/>
  <c r="J2005" i="182"/>
  <c r="J1999" i="182"/>
  <c r="J1998" i="182"/>
  <c r="J1993" i="182"/>
  <c r="G1972" i="182"/>
  <c r="J1972" i="182" s="1"/>
  <c r="J1974" i="182" s="1"/>
  <c r="J1969" i="182"/>
  <c r="J1961" i="182"/>
  <c r="J1955" i="182"/>
  <c r="J1954" i="182"/>
  <c r="J1940" i="182"/>
  <c r="J1939" i="182"/>
  <c r="J1934" i="182"/>
  <c r="G1913" i="182"/>
  <c r="J1913" i="182" s="1"/>
  <c r="J1915" i="182" s="1"/>
  <c r="J1910" i="182"/>
  <c r="J1902" i="182"/>
  <c r="J1896" i="182"/>
  <c r="J1895" i="182"/>
  <c r="J1881" i="182"/>
  <c r="J1880" i="182"/>
  <c r="J1875" i="182"/>
  <c r="J1856" i="182"/>
  <c r="J1851" i="182"/>
  <c r="J1843" i="182"/>
  <c r="J1837" i="182"/>
  <c r="J1836" i="182"/>
  <c r="J1828" i="182"/>
  <c r="J1820" i="182"/>
  <c r="J1819" i="182"/>
  <c r="J1814" i="182"/>
  <c r="J1795" i="182"/>
  <c r="J1790" i="182"/>
  <c r="J1782" i="182"/>
  <c r="J1776" i="182"/>
  <c r="J1775" i="182"/>
  <c r="J1767" i="182"/>
  <c r="J1759" i="182"/>
  <c r="J1758" i="182"/>
  <c r="J1753" i="182"/>
  <c r="J1734" i="182"/>
  <c r="J1729" i="182"/>
  <c r="J1721" i="182"/>
  <c r="J1715" i="182"/>
  <c r="J1714" i="182"/>
  <c r="J1706" i="182"/>
  <c r="J1698" i="182"/>
  <c r="J1697" i="182"/>
  <c r="J1692" i="182"/>
  <c r="J1673" i="182"/>
  <c r="J1668" i="182"/>
  <c r="J1660" i="182"/>
  <c r="J1654" i="182"/>
  <c r="J1653" i="182"/>
  <c r="J1645" i="182"/>
  <c r="J1637" i="182"/>
  <c r="J1636" i="182"/>
  <c r="J1631" i="182"/>
  <c r="J1612" i="182"/>
  <c r="J1607" i="182"/>
  <c r="J1599" i="182"/>
  <c r="J1593" i="182"/>
  <c r="J1592" i="182"/>
  <c r="J1584" i="182"/>
  <c r="J1576" i="182"/>
  <c r="J1575" i="182"/>
  <c r="J1570" i="182"/>
  <c r="J1551" i="182"/>
  <c r="J1546" i="182"/>
  <c r="J1538" i="182"/>
  <c r="J1532" i="182"/>
  <c r="J1531" i="182"/>
  <c r="J1523" i="182"/>
  <c r="J1515" i="182"/>
  <c r="J1514" i="182"/>
  <c r="J1509" i="182"/>
  <c r="J1490" i="182"/>
  <c r="J1485" i="182"/>
  <c r="J1477" i="182"/>
  <c r="J1471" i="182"/>
  <c r="J1470" i="182"/>
  <c r="J1462" i="182"/>
  <c r="J1454" i="182"/>
  <c r="J1453" i="182"/>
  <c r="J1448" i="182"/>
  <c r="J1429" i="182"/>
  <c r="J1424" i="182"/>
  <c r="J1416" i="182"/>
  <c r="J1410" i="182"/>
  <c r="J1409" i="182"/>
  <c r="J1401" i="182"/>
  <c r="J1393" i="182"/>
  <c r="J1392" i="182"/>
  <c r="J1387" i="182"/>
  <c r="J1368" i="182"/>
  <c r="J1363" i="182"/>
  <c r="J1355" i="182"/>
  <c r="J1349" i="182"/>
  <c r="J1348" i="182"/>
  <c r="J1340" i="182"/>
  <c r="J1332" i="182"/>
  <c r="J1331" i="182"/>
  <c r="J1326" i="182"/>
  <c r="J1307" i="182"/>
  <c r="J1302" i="182"/>
  <c r="J1294" i="182"/>
  <c r="J1288" i="182"/>
  <c r="J1287" i="182"/>
  <c r="J1279" i="182"/>
  <c r="J1278" i="182"/>
  <c r="J1271" i="182"/>
  <c r="J1270" i="182"/>
  <c r="J1265" i="182"/>
  <c r="J1246" i="182"/>
  <c r="J1233" i="182"/>
  <c r="J1227" i="182"/>
  <c r="J1226" i="182"/>
  <c r="J1218" i="182"/>
  <c r="J1210" i="182"/>
  <c r="J1209" i="182"/>
  <c r="J1204" i="182"/>
  <c r="J1185" i="182"/>
  <c r="I1177" i="182"/>
  <c r="I1238" i="182" s="1"/>
  <c r="J1238" i="182" s="1"/>
  <c r="J1241" i="182" s="1"/>
  <c r="J1172" i="182"/>
  <c r="J1166" i="182"/>
  <c r="J1165" i="182"/>
  <c r="J1157" i="182"/>
  <c r="J1149" i="182"/>
  <c r="J1148" i="182"/>
  <c r="J1143" i="182"/>
  <c r="J1124" i="182"/>
  <c r="J1116" i="182"/>
  <c r="J1119" i="182" s="1"/>
  <c r="J1111" i="182"/>
  <c r="J1105" i="182"/>
  <c r="J1104" i="182"/>
  <c r="J1096" i="182"/>
  <c r="J1088" i="182"/>
  <c r="J1087" i="182"/>
  <c r="J1082" i="182"/>
  <c r="J1063" i="182"/>
  <c r="J1058" i="182"/>
  <c r="J1050" i="182"/>
  <c r="J1044" i="182"/>
  <c r="J1043" i="182"/>
  <c r="J1035" i="182"/>
  <c r="J1027" i="182"/>
  <c r="J1026" i="182"/>
  <c r="J1021" i="182"/>
  <c r="J1002" i="182"/>
  <c r="J997" i="182"/>
  <c r="J989" i="182"/>
  <c r="J983" i="182"/>
  <c r="J982" i="182"/>
  <c r="J974" i="182"/>
  <c r="J966" i="182"/>
  <c r="J965" i="182"/>
  <c r="J960" i="182"/>
  <c r="J941" i="182"/>
  <c r="J936" i="182"/>
  <c r="J928" i="182"/>
  <c r="J922" i="182"/>
  <c r="J921" i="182"/>
  <c r="J913" i="182"/>
  <c r="J905" i="182"/>
  <c r="J904" i="182"/>
  <c r="J899" i="182"/>
  <c r="J880" i="182"/>
  <c r="J875" i="182"/>
  <c r="J867" i="182"/>
  <c r="J861" i="182"/>
  <c r="J860" i="182"/>
  <c r="J852" i="182"/>
  <c r="J844" i="182"/>
  <c r="J843" i="182"/>
  <c r="J838" i="182"/>
  <c r="J819" i="182"/>
  <c r="J814" i="182"/>
  <c r="J806" i="182"/>
  <c r="J800" i="182"/>
  <c r="J799" i="182"/>
  <c r="J791" i="182"/>
  <c r="J783" i="182"/>
  <c r="J782" i="182"/>
  <c r="J777" i="182"/>
  <c r="J758" i="182"/>
  <c r="I750" i="182"/>
  <c r="J750" i="182" s="1"/>
  <c r="J753" i="182" s="1"/>
  <c r="J745" i="182"/>
  <c r="J739" i="182"/>
  <c r="J738" i="182"/>
  <c r="J730" i="182"/>
  <c r="J721" i="182"/>
  <c r="H719" i="182"/>
  <c r="J719" i="182" s="1"/>
  <c r="J715" i="182"/>
  <c r="J696" i="182"/>
  <c r="J688" i="182"/>
  <c r="J691" i="182" s="1"/>
  <c r="J683" i="182"/>
  <c r="J677" i="182"/>
  <c r="J676" i="182"/>
  <c r="J668" i="182"/>
  <c r="G659" i="182"/>
  <c r="J659" i="182" s="1"/>
  <c r="H658" i="182"/>
  <c r="H720" i="182" s="1"/>
  <c r="G658" i="182"/>
  <c r="H657" i="182"/>
  <c r="G657" i="182"/>
  <c r="J634" i="182"/>
  <c r="J629" i="182"/>
  <c r="J621" i="182"/>
  <c r="J615" i="182"/>
  <c r="J614" i="182"/>
  <c r="J606" i="182"/>
  <c r="J598" i="182"/>
  <c r="J597" i="182"/>
  <c r="J592" i="182"/>
  <c r="J573" i="182"/>
  <c r="J568" i="182"/>
  <c r="J560" i="182"/>
  <c r="J554" i="182"/>
  <c r="J553" i="182"/>
  <c r="J545" i="182"/>
  <c r="J537" i="182"/>
  <c r="J536" i="182"/>
  <c r="J535" i="182"/>
  <c r="J534" i="182"/>
  <c r="J533" i="182"/>
  <c r="J532" i="182"/>
  <c r="J527" i="182"/>
  <c r="J508" i="182"/>
  <c r="J503" i="182"/>
  <c r="J495" i="182"/>
  <c r="J489" i="182"/>
  <c r="J488" i="182"/>
  <c r="J479" i="182"/>
  <c r="J478" i="182"/>
  <c r="J472" i="182"/>
  <c r="J471" i="182"/>
  <c r="J470" i="182"/>
  <c r="J469" i="182"/>
  <c r="J468" i="182"/>
  <c r="J467" i="182"/>
  <c r="J462" i="182"/>
  <c r="G441" i="182"/>
  <c r="J441" i="182" s="1"/>
  <c r="J443" i="182" s="1"/>
  <c r="J438" i="182"/>
  <c r="J430" i="182"/>
  <c r="J424" i="182"/>
  <c r="J423" i="182"/>
  <c r="J415" i="182"/>
  <c r="J407" i="182"/>
  <c r="J406" i="182"/>
  <c r="J405" i="182"/>
  <c r="J404" i="182"/>
  <c r="J403" i="182"/>
  <c r="J402" i="182"/>
  <c r="J397" i="182"/>
  <c r="J378" i="182"/>
  <c r="J371" i="182"/>
  <c r="J370" i="182"/>
  <c r="J365" i="182"/>
  <c r="J359" i="182"/>
  <c r="J358" i="182"/>
  <c r="J350" i="182"/>
  <c r="J342" i="182"/>
  <c r="J341" i="182"/>
  <c r="J340" i="182"/>
  <c r="J332" i="182"/>
  <c r="J313" i="182"/>
  <c r="J305" i="182"/>
  <c r="J308" i="182" s="1"/>
  <c r="J300" i="182"/>
  <c r="J294" i="182"/>
  <c r="J293" i="182"/>
  <c r="J283" i="182"/>
  <c r="J275" i="182"/>
  <c r="J274" i="182"/>
  <c r="J273" i="182"/>
  <c r="I272" i="182"/>
  <c r="J272" i="182" s="1"/>
  <c r="J246" i="182"/>
  <c r="J238" i="182"/>
  <c r="J241" i="182" s="1"/>
  <c r="J233" i="182"/>
  <c r="J227" i="182"/>
  <c r="J226" i="182"/>
  <c r="J224" i="182"/>
  <c r="J218" i="182"/>
  <c r="J216" i="182"/>
  <c r="J211" i="182"/>
  <c r="J210" i="182"/>
  <c r="J209" i="182"/>
  <c r="J202" i="182"/>
  <c r="J183" i="182"/>
  <c r="J175" i="182"/>
  <c r="J174" i="182"/>
  <c r="J173" i="182"/>
  <c r="J168" i="182"/>
  <c r="J162" i="182"/>
  <c r="J161" i="182"/>
  <c r="J154" i="182"/>
  <c r="J148" i="182"/>
  <c r="J147" i="182"/>
  <c r="J146" i="182"/>
  <c r="J145" i="182"/>
  <c r="J138" i="182"/>
  <c r="J119" i="182"/>
  <c r="J111" i="182"/>
  <c r="J110" i="182"/>
  <c r="J109" i="182"/>
  <c r="J104" i="182"/>
  <c r="J98" i="182"/>
  <c r="J97" i="182"/>
  <c r="J90" i="182"/>
  <c r="J88" i="182"/>
  <c r="J83" i="182"/>
  <c r="J82" i="182"/>
  <c r="J81" i="182"/>
  <c r="J73" i="182"/>
  <c r="J54" i="182"/>
  <c r="J46" i="182"/>
  <c r="J45" i="182"/>
  <c r="J44" i="182"/>
  <c r="J43" i="182"/>
  <c r="J42" i="182"/>
  <c r="J41" i="182"/>
  <c r="J40" i="182"/>
  <c r="J39" i="182"/>
  <c r="J34" i="182"/>
  <c r="J27" i="182"/>
  <c r="J26" i="182"/>
  <c r="J19" i="182"/>
  <c r="J12" i="182"/>
  <c r="J11" i="182"/>
  <c r="J10" i="182"/>
  <c r="J5" i="182"/>
  <c r="Q48" i="155"/>
  <c r="E80" i="154"/>
  <c r="E81" i="154"/>
  <c r="U18" i="159"/>
  <c r="U19" i="159"/>
  <c r="U20" i="159"/>
  <c r="Q36" i="159"/>
  <c r="Q35" i="159"/>
  <c r="P52" i="22"/>
  <c r="Q52" i="22"/>
  <c r="R52" i="22"/>
  <c r="P53" i="22"/>
  <c r="Q53" i="22"/>
  <c r="R53" i="22"/>
  <c r="P54" i="22"/>
  <c r="Q54" i="22"/>
  <c r="R54" i="22"/>
  <c r="P55" i="22"/>
  <c r="Q55" i="22"/>
  <c r="R55" i="22"/>
  <c r="O56" i="22"/>
  <c r="P56" i="22"/>
  <c r="Q56" i="22"/>
  <c r="R56" i="22"/>
  <c r="S56" i="22"/>
  <c r="N68" i="140" l="1"/>
  <c r="K20" i="155"/>
  <c r="S20" i="155" s="1"/>
  <c r="D70" i="140"/>
  <c r="D74" i="140"/>
  <c r="N64" i="140"/>
  <c r="D71" i="140"/>
  <c r="O71" i="140"/>
  <c r="D73" i="140"/>
  <c r="O68" i="140"/>
  <c r="N71" i="140"/>
  <c r="D66" i="140"/>
  <c r="O70" i="140"/>
  <c r="N69" i="140"/>
  <c r="O67" i="140"/>
  <c r="O61" i="140"/>
  <c r="N66" i="140"/>
  <c r="O65" i="140"/>
  <c r="O60" i="140"/>
  <c r="J8130" i="182"/>
  <c r="J4624" i="182"/>
  <c r="J6687" i="182"/>
  <c r="J4043" i="182"/>
  <c r="J7223" i="182"/>
  <c r="J8258" i="182"/>
  <c r="J9412" i="182"/>
  <c r="I2129" i="182"/>
  <c r="I6765" i="182"/>
  <c r="J5264" i="182"/>
  <c r="J5153" i="182"/>
  <c r="J5200" i="182"/>
  <c r="J9542" i="182"/>
  <c r="J9590" i="182"/>
  <c r="J7873" i="182"/>
  <c r="J4704" i="182"/>
  <c r="I2070" i="182"/>
  <c r="J9460" i="182"/>
  <c r="J10794" i="182"/>
  <c r="J5217" i="182"/>
  <c r="J9152" i="182"/>
  <c r="J10972" i="182"/>
  <c r="J4498" i="182"/>
  <c r="J7028" i="182"/>
  <c r="J9477" i="182"/>
  <c r="J9525" i="182"/>
  <c r="J12190" i="182"/>
  <c r="J2829" i="182"/>
  <c r="J5328" i="182"/>
  <c r="J7548" i="182"/>
  <c r="J8749" i="182"/>
  <c r="J12667" i="182"/>
  <c r="J13107" i="182"/>
  <c r="J13110" i="182" s="1"/>
  <c r="I719" i="182"/>
  <c r="J2879" i="182"/>
  <c r="J5842" i="182"/>
  <c r="J10760" i="182"/>
  <c r="J616" i="182"/>
  <c r="J1211" i="182"/>
  <c r="J10240" i="182"/>
  <c r="J10387" i="182"/>
  <c r="J10890" i="182"/>
  <c r="J13526" i="182"/>
  <c r="J9737" i="182"/>
  <c r="J9785" i="182"/>
  <c r="J10175" i="182"/>
  <c r="J10209" i="182"/>
  <c r="J12450" i="182"/>
  <c r="J13491" i="182"/>
  <c r="J2862" i="182"/>
  <c r="J4435" i="182"/>
  <c r="J10777" i="182"/>
  <c r="J10924" i="182"/>
  <c r="J12207" i="182"/>
  <c r="J1228" i="182"/>
  <c r="J10989" i="182"/>
  <c r="J11037" i="182"/>
  <c r="J11622" i="182"/>
  <c r="J12255" i="182"/>
  <c r="J12582" i="182"/>
  <c r="J12922" i="182"/>
  <c r="J1394" i="182"/>
  <c r="J1821" i="182"/>
  <c r="J5859" i="182"/>
  <c r="J6444" i="182"/>
  <c r="J9395" i="182"/>
  <c r="J11670" i="182"/>
  <c r="J11947" i="182"/>
  <c r="J984" i="182"/>
  <c r="J10712" i="182"/>
  <c r="J1956" i="182"/>
  <c r="J2000" i="182"/>
  <c r="J2756" i="182"/>
  <c r="J3235" i="182"/>
  <c r="J3612" i="182"/>
  <c r="J3691" i="182"/>
  <c r="J5537" i="182"/>
  <c r="J5712" i="182"/>
  <c r="J7483" i="182"/>
  <c r="J11427" i="182"/>
  <c r="J11882" i="182"/>
  <c r="J1167" i="182"/>
  <c r="J1350" i="182"/>
  <c r="J1577" i="182"/>
  <c r="J2312" i="182"/>
  <c r="J2647" i="182"/>
  <c r="J3003" i="182"/>
  <c r="J3735" i="182"/>
  <c r="J4816" i="182"/>
  <c r="J5345" i="182"/>
  <c r="J5648" i="182"/>
  <c r="J11345" i="182"/>
  <c r="J11899" i="182"/>
  <c r="J12142" i="182"/>
  <c r="J12385" i="182"/>
  <c r="J13001" i="182"/>
  <c r="J9087" i="182"/>
  <c r="J9135" i="182"/>
  <c r="J11167" i="182"/>
  <c r="J12953" i="182"/>
  <c r="J2800" i="182"/>
  <c r="J801" i="182"/>
  <c r="J845" i="182"/>
  <c r="J1106" i="182"/>
  <c r="J1472" i="182"/>
  <c r="J3111" i="182"/>
  <c r="J3143" i="182"/>
  <c r="J3317" i="182"/>
  <c r="J3874" i="182"/>
  <c r="J3949" i="182"/>
  <c r="J4185" i="182"/>
  <c r="J4833" i="182"/>
  <c r="J5072" i="182"/>
  <c r="J5392" i="182"/>
  <c r="J5729" i="182"/>
  <c r="J5794" i="182"/>
  <c r="J5924" i="182"/>
  <c r="J6963" i="182"/>
  <c r="J8386" i="182"/>
  <c r="J8686" i="182"/>
  <c r="J9217" i="182"/>
  <c r="J9672" i="182"/>
  <c r="J9720" i="182"/>
  <c r="J10274" i="182"/>
  <c r="J11020" i="182"/>
  <c r="J11102" i="182"/>
  <c r="J11639" i="182"/>
  <c r="J13044" i="182"/>
  <c r="J13047" i="182" s="1"/>
  <c r="J9494" i="182"/>
  <c r="J99" i="182"/>
  <c r="L99" i="182" s="1"/>
  <c r="J2817" i="182"/>
  <c r="J3383" i="182"/>
  <c r="J3429" i="182"/>
  <c r="J3752" i="182"/>
  <c r="J5665" i="182"/>
  <c r="J6704" i="182"/>
  <c r="J8875" i="182"/>
  <c r="J8940" i="182"/>
  <c r="J9980" i="182"/>
  <c r="J10469" i="182"/>
  <c r="J11184" i="182"/>
  <c r="J11817" i="182"/>
  <c r="J11930" i="182"/>
  <c r="J1455" i="182"/>
  <c r="J2192" i="182"/>
  <c r="J2361" i="182"/>
  <c r="J3936" i="182"/>
  <c r="J4253" i="182"/>
  <c r="J4561" i="182"/>
  <c r="J4687" i="182"/>
  <c r="J7093" i="182"/>
  <c r="J7808" i="182"/>
  <c r="J9330" i="182"/>
  <c r="J9754" i="182"/>
  <c r="J9932" i="182"/>
  <c r="J10110" i="182"/>
  <c r="J10305" i="182"/>
  <c r="J10517" i="182"/>
  <c r="J12337" i="182"/>
  <c r="J13365" i="182"/>
  <c r="J13368" i="182" s="1"/>
  <c r="J13" i="182"/>
  <c r="J1716" i="182"/>
  <c r="J1777" i="182"/>
  <c r="J1897" i="182"/>
  <c r="J1941" i="182"/>
  <c r="J2015" i="182"/>
  <c r="J2494" i="182"/>
  <c r="J3252" i="182"/>
  <c r="J3335" i="182"/>
  <c r="J3674" i="182"/>
  <c r="J4321" i="182"/>
  <c r="J4467" i="182"/>
  <c r="J4656" i="182"/>
  <c r="J4913" i="182"/>
  <c r="J6201" i="182"/>
  <c r="J6266" i="182"/>
  <c r="J7678" i="182"/>
  <c r="J8844" i="182"/>
  <c r="J9022" i="182"/>
  <c r="J9070" i="182"/>
  <c r="J9429" i="182"/>
  <c r="J9802" i="182"/>
  <c r="J9850" i="182"/>
  <c r="J10062" i="182"/>
  <c r="J10729" i="182"/>
  <c r="J11557" i="182"/>
  <c r="J11800" i="182"/>
  <c r="J12125" i="182"/>
  <c r="J13494" i="182"/>
  <c r="J178" i="182"/>
  <c r="J219" i="182"/>
  <c r="J343" i="182"/>
  <c r="J2634" i="182"/>
  <c r="J2678" i="182"/>
  <c r="J2708" i="182"/>
  <c r="J3366" i="182"/>
  <c r="J3398" i="182"/>
  <c r="J3629" i="182"/>
  <c r="G4845" i="182"/>
  <c r="J4845" i="182" s="1"/>
  <c r="J4849" i="182" s="1"/>
  <c r="J6054" i="182"/>
  <c r="J6427" i="182"/>
  <c r="J7661" i="182"/>
  <c r="J7856" i="182"/>
  <c r="J8640" i="182"/>
  <c r="J9200" i="182"/>
  <c r="J9265" i="182"/>
  <c r="J9364" i="182"/>
  <c r="J9689" i="182"/>
  <c r="J10825" i="182"/>
  <c r="J11540" i="182"/>
  <c r="J12823" i="182"/>
  <c r="J12871" i="182"/>
  <c r="J13145" i="182"/>
  <c r="J13322" i="182"/>
  <c r="J5553" i="182"/>
  <c r="J9039" i="182"/>
  <c r="J11119" i="182"/>
  <c r="J13016" i="182"/>
  <c r="J4341" i="182"/>
  <c r="J7760" i="182"/>
  <c r="J490" i="182"/>
  <c r="J555" i="182"/>
  <c r="J599" i="182"/>
  <c r="J923" i="182"/>
  <c r="J967" i="182"/>
  <c r="J1289" i="182"/>
  <c r="J1333" i="182"/>
  <c r="J1533" i="182"/>
  <c r="J1760" i="182"/>
  <c r="J2445" i="182"/>
  <c r="J3065" i="182"/>
  <c r="J3813" i="182"/>
  <c r="J4769" i="182"/>
  <c r="J5025" i="182"/>
  <c r="J5089" i="182"/>
  <c r="J5601" i="182"/>
  <c r="J6119" i="182"/>
  <c r="J7596" i="182"/>
  <c r="J8957" i="182"/>
  <c r="J9005" i="182"/>
  <c r="J9299" i="182"/>
  <c r="J9624" i="182"/>
  <c r="J10079" i="182"/>
  <c r="J10370" i="182"/>
  <c r="J10534" i="182"/>
  <c r="J10664" i="182"/>
  <c r="J11444" i="182"/>
  <c r="J11475" i="182"/>
  <c r="J12402" i="182"/>
  <c r="J12467" i="182"/>
  <c r="J12735" i="182"/>
  <c r="J12939" i="182"/>
  <c r="J12984" i="182"/>
  <c r="J408" i="182"/>
  <c r="J678" i="182"/>
  <c r="J784" i="182"/>
  <c r="J1089" i="182"/>
  <c r="J1272" i="182"/>
  <c r="J1882" i="182"/>
  <c r="J4372" i="182"/>
  <c r="J4897" i="182"/>
  <c r="J5409" i="182"/>
  <c r="J5972" i="182"/>
  <c r="J6037" i="182"/>
  <c r="J6249" i="182"/>
  <c r="J8068" i="182"/>
  <c r="J8194" i="182"/>
  <c r="J8623" i="182"/>
  <c r="J9559" i="182"/>
  <c r="J9819" i="182"/>
  <c r="J12515" i="182"/>
  <c r="J12599" i="182"/>
  <c r="J84" i="182"/>
  <c r="J360" i="182"/>
  <c r="L360" i="182" s="1"/>
  <c r="J2251" i="182"/>
  <c r="J2378" i="182"/>
  <c r="J2695" i="182"/>
  <c r="J2739" i="182"/>
  <c r="J3567" i="182"/>
  <c r="J3796" i="182"/>
  <c r="J3919" i="182"/>
  <c r="J4236" i="182"/>
  <c r="J4752" i="182"/>
  <c r="J4977" i="182"/>
  <c r="J5456" i="182"/>
  <c r="J5584" i="182"/>
  <c r="J6574" i="182"/>
  <c r="J6834" i="182"/>
  <c r="J6899" i="182"/>
  <c r="J7986" i="182"/>
  <c r="J8829" i="182"/>
  <c r="J9655" i="182"/>
  <c r="J11150" i="182"/>
  <c r="J11379" i="182"/>
  <c r="J13127" i="182"/>
  <c r="J1045" i="182"/>
  <c r="J2236" i="182"/>
  <c r="J7726" i="182"/>
  <c r="J657" i="182"/>
  <c r="J3048" i="182"/>
  <c r="J3174" i="182"/>
  <c r="J3204" i="182"/>
  <c r="J3981" i="182"/>
  <c r="J4404" i="182"/>
  <c r="J4593" i="182"/>
  <c r="J9607" i="182"/>
  <c r="J9867" i="182"/>
  <c r="J10907" i="182"/>
  <c r="J10955" i="182"/>
  <c r="J11232" i="182"/>
  <c r="J11297" i="182"/>
  <c r="J3998" i="182"/>
  <c r="J7110" i="182"/>
  <c r="J1028" i="182"/>
  <c r="J740" i="182"/>
  <c r="J4205" i="182"/>
  <c r="J4452" i="182"/>
  <c r="J4530" i="182"/>
  <c r="J4721" i="182"/>
  <c r="J8909" i="182"/>
  <c r="I2952" i="182"/>
  <c r="J2890" i="182"/>
  <c r="J3519" i="182"/>
  <c r="J7825" i="182"/>
  <c r="J5361" i="182"/>
  <c r="J1411" i="182"/>
  <c r="J28" i="182"/>
  <c r="J149" i="182"/>
  <c r="J163" i="182"/>
  <c r="L163" i="182" s="1"/>
  <c r="J295" i="182"/>
  <c r="L295" i="182" s="1"/>
  <c r="J1655" i="182"/>
  <c r="J1699" i="182"/>
  <c r="J2428" i="182"/>
  <c r="J2463" i="182"/>
  <c r="J2511" i="182"/>
  <c r="J2617" i="182"/>
  <c r="J2924" i="182"/>
  <c r="J4304" i="182"/>
  <c r="J4641" i="182"/>
  <c r="J8274" i="182"/>
  <c r="J8338" i="182"/>
  <c r="J114" i="182"/>
  <c r="J228" i="182"/>
  <c r="J276" i="182"/>
  <c r="J373" i="182"/>
  <c r="J425" i="182"/>
  <c r="J1594" i="182"/>
  <c r="J1638" i="182"/>
  <c r="J1838" i="182"/>
  <c r="J2177" i="182"/>
  <c r="J2573" i="182"/>
  <c r="J4123" i="182"/>
  <c r="J4168" i="182"/>
  <c r="J4389" i="182"/>
  <c r="J4578" i="182"/>
  <c r="J4785" i="182"/>
  <c r="J5489" i="182"/>
  <c r="J5520" i="182"/>
  <c r="J10144" i="182"/>
  <c r="J10192" i="182"/>
  <c r="J11215" i="182"/>
  <c r="J12272" i="182"/>
  <c r="J12891" i="182"/>
  <c r="J11314" i="182"/>
  <c r="J2397" i="182"/>
  <c r="J2769" i="182"/>
  <c r="J862" i="182"/>
  <c r="J906" i="182"/>
  <c r="J1150" i="182"/>
  <c r="J1516" i="182"/>
  <c r="J2295" i="182"/>
  <c r="J2556" i="182"/>
  <c r="J3128" i="182"/>
  <c r="J3191" i="182"/>
  <c r="J3300" i="182"/>
  <c r="J3445" i="182"/>
  <c r="J3490" i="182"/>
  <c r="J3551" i="182"/>
  <c r="J3857" i="182"/>
  <c r="J4060" i="182"/>
  <c r="J4106" i="182"/>
  <c r="J4515" i="182"/>
  <c r="J4944" i="182"/>
  <c r="J6314" i="182"/>
  <c r="J6980" i="182"/>
  <c r="J7401" i="182"/>
  <c r="J8450" i="182"/>
  <c r="J8514" i="182"/>
  <c r="J8577" i="182"/>
  <c r="J9282" i="182"/>
  <c r="J11054" i="182"/>
  <c r="J11687" i="182"/>
  <c r="J12012" i="182"/>
  <c r="J12077" i="182"/>
  <c r="J12755" i="182"/>
  <c r="J13211" i="182"/>
  <c r="J5008" i="182"/>
  <c r="J6297" i="182"/>
  <c r="J6817" i="182"/>
  <c r="J6882" i="182"/>
  <c r="J7141" i="182"/>
  <c r="J7206" i="182"/>
  <c r="J8020" i="182"/>
  <c r="J8433" i="182"/>
  <c r="J8560" i="182"/>
  <c r="J8766" i="182"/>
  <c r="J8892" i="182"/>
  <c r="J9169" i="182"/>
  <c r="J9347" i="182"/>
  <c r="J9997" i="182"/>
  <c r="J10127" i="182"/>
  <c r="J10435" i="182"/>
  <c r="J10582" i="182"/>
  <c r="J10630" i="182"/>
  <c r="J11280" i="182"/>
  <c r="J11362" i="182"/>
  <c r="J11574" i="182"/>
  <c r="J11605" i="182"/>
  <c r="J11735" i="182"/>
  <c r="J11769" i="182"/>
  <c r="J11834" i="182"/>
  <c r="J11865" i="182"/>
  <c r="J12060" i="182"/>
  <c r="J12320" i="182"/>
  <c r="J12718" i="182"/>
  <c r="J13193" i="182"/>
  <c r="J13431" i="182"/>
  <c r="J6379" i="182"/>
  <c r="J6639" i="182"/>
  <c r="J6749" i="182"/>
  <c r="J6752" i="182" s="1"/>
  <c r="J6946" i="182"/>
  <c r="J7175" i="182"/>
  <c r="J7435" i="182"/>
  <c r="J7500" i="182"/>
  <c r="J7613" i="182"/>
  <c r="J7890" i="182"/>
  <c r="J7938" i="182"/>
  <c r="J8113" i="182"/>
  <c r="J8497" i="182"/>
  <c r="J8529" i="182"/>
  <c r="J8703" i="182"/>
  <c r="J9104" i="182"/>
  <c r="J11704" i="182"/>
  <c r="J11995" i="182"/>
  <c r="J12029" i="182"/>
  <c r="J12094" i="182"/>
  <c r="J12289" i="182"/>
  <c r="J12354" i="182"/>
  <c r="J5136" i="182"/>
  <c r="J5233" i="182"/>
  <c r="J5297" i="182"/>
  <c r="J5777" i="182"/>
  <c r="J6331" i="182"/>
  <c r="J6362" i="182"/>
  <c r="J6622" i="182"/>
  <c r="J7288" i="182"/>
  <c r="J7353" i="182"/>
  <c r="J7466" i="182"/>
  <c r="J7791" i="182"/>
  <c r="J7921" i="182"/>
  <c r="J8051" i="182"/>
  <c r="J8082" i="182"/>
  <c r="J8177" i="182"/>
  <c r="J8322" i="182"/>
  <c r="J8466" i="182"/>
  <c r="J8592" i="182"/>
  <c r="J8812" i="182"/>
  <c r="J9234" i="182"/>
  <c r="J10322" i="182"/>
  <c r="J10565" i="182"/>
  <c r="J10842" i="182"/>
  <c r="J11085" i="182"/>
  <c r="J11410" i="182"/>
  <c r="J11964" i="182"/>
  <c r="J12224" i="182"/>
  <c r="J12484" i="182"/>
  <c r="J12854" i="182"/>
  <c r="J13305" i="182"/>
  <c r="J13385" i="182"/>
  <c r="J4880" i="182"/>
  <c r="J4961" i="182"/>
  <c r="J5169" i="182"/>
  <c r="J5473" i="182"/>
  <c r="J6167" i="182"/>
  <c r="J6461" i="182"/>
  <c r="J6492" i="182"/>
  <c r="J6557" i="182"/>
  <c r="J7011" i="182"/>
  <c r="J7271" i="182"/>
  <c r="J7336" i="182"/>
  <c r="J7630" i="182"/>
  <c r="J7955" i="182"/>
  <c r="J8210" i="182"/>
  <c r="J8241" i="182"/>
  <c r="J8718" i="182"/>
  <c r="J8781" i="182"/>
  <c r="J10014" i="182"/>
  <c r="J10045" i="182"/>
  <c r="J10404" i="182"/>
  <c r="J10500" i="182"/>
  <c r="J10599" i="182"/>
  <c r="J12159" i="182"/>
  <c r="J12419" i="182"/>
  <c r="J12803" i="182"/>
  <c r="J13176" i="182"/>
  <c r="J13259" i="182"/>
  <c r="J13448" i="182"/>
  <c r="J5907" i="182"/>
  <c r="J5989" i="182"/>
  <c r="J6232" i="182"/>
  <c r="J7076" i="182"/>
  <c r="J7158" i="182"/>
  <c r="J7305" i="182"/>
  <c r="J7370" i="182"/>
  <c r="J7418" i="182"/>
  <c r="J7531" i="182"/>
  <c r="J7743" i="182"/>
  <c r="J8003" i="182"/>
  <c r="J8305" i="182"/>
  <c r="J8369" i="182"/>
  <c r="J8655" i="182"/>
  <c r="J8974" i="182"/>
  <c r="J9915" i="182"/>
  <c r="J10257" i="182"/>
  <c r="J10339" i="182"/>
  <c r="J10452" i="182"/>
  <c r="J10647" i="182"/>
  <c r="J10695" i="182"/>
  <c r="J11492" i="182"/>
  <c r="J11752" i="182"/>
  <c r="J12786" i="182"/>
  <c r="J13064" i="182"/>
  <c r="J13239" i="182"/>
  <c r="J13242" i="182" s="1"/>
  <c r="J12532" i="182"/>
  <c r="J12650" i="182"/>
  <c r="J12687" i="182"/>
  <c r="J13511" i="182"/>
  <c r="J2056" i="182"/>
  <c r="J2059" i="182" s="1"/>
  <c r="I2830" i="182"/>
  <c r="J2261" i="182"/>
  <c r="J2264" i="182" s="1"/>
  <c r="J473" i="182"/>
  <c r="J2330" i="182"/>
  <c r="I3702" i="182"/>
  <c r="J3640" i="182"/>
  <c r="J720" i="182"/>
  <c r="J723" i="182" s="1"/>
  <c r="I720" i="182"/>
  <c r="I12544" i="182"/>
  <c r="J2202" i="182"/>
  <c r="J2205" i="182" s="1"/>
  <c r="I3578" i="182"/>
  <c r="J3518" i="182"/>
  <c r="J49" i="182"/>
  <c r="J212" i="182"/>
  <c r="J538" i="182"/>
  <c r="I2951" i="182"/>
  <c r="J2889" i="182"/>
  <c r="J3269" i="182"/>
  <c r="J2986" i="182"/>
  <c r="J3506" i="182"/>
  <c r="I658" i="182"/>
  <c r="J658" i="182" s="1"/>
  <c r="J1177" i="182"/>
  <c r="J1180" i="182" s="1"/>
  <c r="I2115" i="182"/>
  <c r="J2115" i="182" s="1"/>
  <c r="J2118" i="182" s="1"/>
  <c r="J2525" i="182"/>
  <c r="J2891" i="182"/>
  <c r="I2953" i="182"/>
  <c r="J5617" i="182"/>
  <c r="J5681" i="182"/>
  <c r="J6396" i="182"/>
  <c r="J6509" i="182"/>
  <c r="J5105" i="182"/>
  <c r="J5281" i="182"/>
  <c r="J6071" i="182"/>
  <c r="J5041" i="182"/>
  <c r="J5425" i="182"/>
  <c r="J6102" i="182"/>
  <c r="J3579" i="182"/>
  <c r="J6526" i="182"/>
  <c r="J7240" i="182"/>
  <c r="J6184" i="182"/>
  <c r="J6656" i="182"/>
  <c r="J7565" i="182"/>
  <c r="J8146" i="182"/>
  <c r="J8402" i="182"/>
  <c r="J11509" i="182"/>
  <c r="J11249" i="182"/>
  <c r="U20" i="155" l="1"/>
  <c r="J661" i="182"/>
  <c r="J235" i="182"/>
  <c r="J248" i="182" s="1"/>
  <c r="J250" i="182" s="1"/>
  <c r="J252" i="182" s="1"/>
  <c r="J2952" i="182"/>
  <c r="I3014" i="182"/>
  <c r="J3014" i="182" s="1"/>
  <c r="J12544" i="182"/>
  <c r="I12611" i="182"/>
  <c r="J12611" i="182" s="1"/>
  <c r="I3013" i="182"/>
  <c r="J3013" i="182" s="1"/>
  <c r="J2951" i="182"/>
  <c r="I2892" i="182"/>
  <c r="J2830" i="182"/>
  <c r="J2831" i="182" s="1"/>
  <c r="I3763" i="182"/>
  <c r="J3702" i="182"/>
  <c r="I3639" i="182"/>
  <c r="J3639" i="182" s="1"/>
  <c r="J3578" i="182"/>
  <c r="J2953" i="182"/>
  <c r="I3015" i="182"/>
  <c r="I6586" i="182" l="1"/>
  <c r="J6586" i="182" s="1"/>
  <c r="J3015" i="182"/>
  <c r="I3824" i="182"/>
  <c r="J3763" i="182"/>
  <c r="J2892" i="182"/>
  <c r="J2893" i="182" s="1"/>
  <c r="I2954" i="182"/>
  <c r="J3824" i="182" l="1"/>
  <c r="I3885" i="182"/>
  <c r="I3016" i="182"/>
  <c r="J2954" i="182"/>
  <c r="J2955" i="182" s="1"/>
  <c r="G22" i="162"/>
  <c r="C14" i="95" s="1"/>
  <c r="Q51" i="22"/>
  <c r="Q50" i="22" s="1"/>
  <c r="P51" i="22"/>
  <c r="P50" i="22" s="1"/>
  <c r="H56" i="101" l="1"/>
  <c r="J3016" i="182"/>
  <c r="J3017" i="182" s="1"/>
  <c r="I3456" i="182"/>
  <c r="I3947" i="182"/>
  <c r="J3885" i="182"/>
  <c r="E12" i="94"/>
  <c r="I4009" i="182" l="1"/>
  <c r="J4009" i="182" s="1"/>
  <c r="J3947" i="182"/>
  <c r="I3517" i="182"/>
  <c r="J3456" i="182"/>
  <c r="J3459" i="182" s="1"/>
  <c r="J3517" i="182" l="1"/>
  <c r="J3520" i="182" s="1"/>
  <c r="I3577" i="182"/>
  <c r="Q45" i="155"/>
  <c r="J3577" i="182" l="1"/>
  <c r="J3581" i="182" s="1"/>
  <c r="I3641" i="182"/>
  <c r="I3703" i="182" l="1"/>
  <c r="J3641" i="182"/>
  <c r="J3643" i="182" s="1"/>
  <c r="H100" i="162"/>
  <c r="I3764" i="182" l="1"/>
  <c r="J3703" i="182"/>
  <c r="J3704" i="182" s="1"/>
  <c r="J3764" i="182" l="1"/>
  <c r="J3765" i="182" s="1"/>
  <c r="I3825" i="182"/>
  <c r="M5" i="94"/>
  <c r="I3886" i="182" l="1"/>
  <c r="J3825" i="182"/>
  <c r="J3826" i="182" s="1"/>
  <c r="O17" i="159"/>
  <c r="I3948" i="182" l="1"/>
  <c r="J3886" i="182"/>
  <c r="J3888" i="182" s="1"/>
  <c r="M15" i="94"/>
  <c r="J3948" i="182" l="1"/>
  <c r="J3950" i="182" s="1"/>
  <c r="I4010" i="182"/>
  <c r="F110" i="153"/>
  <c r="B110" i="153" s="1"/>
  <c r="F96" i="153"/>
  <c r="B96" i="153" s="1"/>
  <c r="F108" i="153"/>
  <c r="B108" i="153" s="1"/>
  <c r="F106" i="153"/>
  <c r="B106" i="153" s="1"/>
  <c r="F95" i="153"/>
  <c r="B95" i="153" s="1"/>
  <c r="F94" i="153"/>
  <c r="B94" i="153" s="1"/>
  <c r="C13" i="95" l="1"/>
  <c r="H55" i="101"/>
  <c r="I4073" i="182"/>
  <c r="J4010" i="182"/>
  <c r="J4012" i="182" s="1"/>
  <c r="G111" i="153"/>
  <c r="Q110" i="153"/>
  <c r="T110" i="153" s="1"/>
  <c r="Q106" i="153"/>
  <c r="T106" i="153" s="1"/>
  <c r="Q108" i="153"/>
  <c r="T108" i="153" s="1"/>
  <c r="T111" i="153" l="1"/>
  <c r="I4136" i="182"/>
  <c r="J4073" i="182"/>
  <c r="J4075" i="182" s="1"/>
  <c r="Q88" i="155" l="1"/>
  <c r="I5744" i="182"/>
  <c r="I4264" i="182"/>
  <c r="J4264" i="182" s="1"/>
  <c r="J4273" i="182" s="1"/>
  <c r="J4136" i="182"/>
  <c r="J4137" i="182" s="1"/>
  <c r="I5805" i="182" l="1"/>
  <c r="J5744" i="182"/>
  <c r="J5746" i="182" s="1"/>
  <c r="J5805" i="182" l="1"/>
  <c r="J5811" i="182" s="1"/>
  <c r="I5874" i="182"/>
  <c r="F53" i="153"/>
  <c r="B53" i="153" s="1"/>
  <c r="G48" i="153"/>
  <c r="F45" i="153"/>
  <c r="B45" i="153" s="1"/>
  <c r="F44" i="153"/>
  <c r="B44" i="153" s="1"/>
  <c r="C11" i="95" l="1"/>
  <c r="H53" i="101"/>
  <c r="J5874" i="182"/>
  <c r="J5876" i="182" s="1"/>
  <c r="I5934" i="182"/>
  <c r="G56" i="153"/>
  <c r="Q53" i="153"/>
  <c r="T53" i="153" s="1"/>
  <c r="Q86" i="155" l="1"/>
  <c r="I5999" i="182"/>
  <c r="J5934" i="182"/>
  <c r="J5941" i="182" s="1"/>
  <c r="T99" i="162"/>
  <c r="U99" i="162" s="1"/>
  <c r="T98" i="162"/>
  <c r="U98" i="162" s="1"/>
  <c r="B96" i="162"/>
  <c r="G100" i="162"/>
  <c r="B95" i="162"/>
  <c r="N90" i="162"/>
  <c r="U89" i="162"/>
  <c r="S89" i="162"/>
  <c r="F89" i="162"/>
  <c r="B89" i="162" s="1"/>
  <c r="F88" i="162"/>
  <c r="B88" i="162" s="1"/>
  <c r="F87" i="162"/>
  <c r="B87" i="162" s="1"/>
  <c r="F86" i="162"/>
  <c r="B86" i="162" s="1"/>
  <c r="F85" i="162"/>
  <c r="B85" i="162" s="1"/>
  <c r="F84" i="162"/>
  <c r="B84" i="162" s="1"/>
  <c r="J78" i="162"/>
  <c r="T70" i="162"/>
  <c r="U70" i="162" s="1"/>
  <c r="T69" i="162"/>
  <c r="G71" i="162"/>
  <c r="G61" i="162"/>
  <c r="F58" i="162"/>
  <c r="B58" i="162" s="1"/>
  <c r="J52" i="162"/>
  <c r="H57" i="101" l="1"/>
  <c r="C15" i="95"/>
  <c r="T71" i="162"/>
  <c r="U69" i="162"/>
  <c r="J5999" i="182"/>
  <c r="J6006" i="182" s="1"/>
  <c r="I6131" i="182"/>
  <c r="U95" i="162"/>
  <c r="V95" i="162" s="1"/>
  <c r="I6585" i="182" l="1"/>
  <c r="J6131" i="182"/>
  <c r="J6136" i="182" s="1"/>
  <c r="J6585" i="182" l="1"/>
  <c r="J6591" i="182" s="1"/>
  <c r="I6714" i="182"/>
  <c r="I6779" i="182" l="1"/>
  <c r="J6714" i="182"/>
  <c r="J6721" i="182" s="1"/>
  <c r="J6779" i="182" l="1"/>
  <c r="J6786" i="182" s="1"/>
  <c r="I6844" i="182"/>
  <c r="J6844" i="182" l="1"/>
  <c r="J6851" i="182" s="1"/>
  <c r="I6909" i="182"/>
  <c r="I7039" i="182" l="1"/>
  <c r="J6909" i="182"/>
  <c r="J6915" i="182" s="1"/>
  <c r="I7689" i="182" l="1"/>
  <c r="J7039" i="182"/>
  <c r="J7045" i="182" s="1"/>
  <c r="J75" i="165"/>
  <c r="G79" i="165"/>
  <c r="J81" i="165"/>
  <c r="J82" i="165"/>
  <c r="J83" i="165"/>
  <c r="J91" i="165"/>
  <c r="B97" i="165"/>
  <c r="F97" i="165" s="1"/>
  <c r="J99" i="165"/>
  <c r="J100" i="165"/>
  <c r="J101" i="165"/>
  <c r="J107" i="165"/>
  <c r="J112" i="165"/>
  <c r="J113" i="165"/>
  <c r="J114" i="165"/>
  <c r="J115" i="165"/>
  <c r="J120" i="165"/>
  <c r="J122" i="165" s="1"/>
  <c r="J121" i="165"/>
  <c r="I12610" i="182" l="1"/>
  <c r="J12610" i="182" s="1"/>
  <c r="J12619" i="182" s="1"/>
  <c r="I12543" i="182"/>
  <c r="J12543" i="182" s="1"/>
  <c r="J12551" i="182" s="1"/>
  <c r="J7689" i="182"/>
  <c r="J7695" i="182" s="1"/>
  <c r="J116" i="165"/>
  <c r="I97" i="165"/>
  <c r="F29" i="153" l="1"/>
  <c r="H36" i="141" l="1"/>
  <c r="H32" i="141"/>
  <c r="H31" i="141"/>
  <c r="H30" i="141"/>
  <c r="H29" i="141"/>
  <c r="H28" i="141"/>
  <c r="H24" i="141"/>
  <c r="H21" i="141"/>
  <c r="H19" i="141"/>
  <c r="H17" i="141"/>
  <c r="H16" i="141"/>
  <c r="H12" i="141"/>
  <c r="H8" i="141"/>
  <c r="H7" i="141"/>
  <c r="H6" i="141"/>
  <c r="B259" i="26" l="1"/>
  <c r="L16" i="152" l="1"/>
  <c r="CJ8" i="26" s="1"/>
  <c r="C12" i="152"/>
  <c r="CH305" i="26"/>
  <c r="Q72" i="155" l="1"/>
  <c r="B67" i="155"/>
  <c r="Q67" i="155"/>
  <c r="S10" i="136" l="1"/>
  <c r="S8" i="136"/>
  <c r="O10" i="136"/>
  <c r="O8" i="136"/>
  <c r="K10" i="136"/>
  <c r="K8" i="136"/>
  <c r="F20" i="162" l="1"/>
  <c r="B20" i="162" s="1"/>
  <c r="G305" i="26"/>
  <c r="S20" i="162" l="1"/>
  <c r="U20" i="162" s="1"/>
  <c r="C68" i="26" l="1"/>
  <c r="F17" i="162"/>
  <c r="F18" i="162"/>
  <c r="BD43" i="101" l="1"/>
  <c r="BD42" i="101"/>
  <c r="O16" i="159"/>
  <c r="O16" i="157"/>
  <c r="O18" i="156"/>
  <c r="O16" i="156"/>
  <c r="O23" i="155"/>
  <c r="O16" i="155"/>
  <c r="N30" i="155" s="1"/>
  <c r="F38" i="155"/>
  <c r="B38" i="155" s="1"/>
  <c r="Q38" i="155" s="1"/>
  <c r="T38" i="155" s="1"/>
  <c r="K53" i="101" l="1"/>
  <c r="Z53" i="101" s="1"/>
  <c r="F16" i="156"/>
  <c r="B16" i="156" s="1"/>
  <c r="K16" i="156"/>
  <c r="S16" i="156"/>
  <c r="K54" i="101" l="1"/>
  <c r="Z54" i="101" s="1"/>
  <c r="K55" i="101" l="1"/>
  <c r="D12" i="152"/>
  <c r="E12" i="152"/>
  <c r="F12" i="152"/>
  <c r="G12" i="152"/>
  <c r="H12" i="152"/>
  <c r="I12" i="152"/>
  <c r="J12" i="152"/>
  <c r="K12" i="152"/>
  <c r="L12" i="152"/>
  <c r="M12" i="152"/>
  <c r="N12" i="152"/>
  <c r="K56" i="101" l="1"/>
  <c r="Z55" i="101"/>
  <c r="K57" i="101"/>
  <c r="B332" i="26" l="1"/>
  <c r="G68" i="26"/>
  <c r="F21" i="162"/>
  <c r="B21" i="162" s="1"/>
  <c r="T29" i="135"/>
  <c r="F28" i="135"/>
  <c r="B28" i="135" s="1"/>
  <c r="CL13" i="26" l="1"/>
  <c r="CN13" i="26"/>
  <c r="CP13" i="26"/>
  <c r="HF70" i="26"/>
  <c r="HH70" i="26"/>
  <c r="GZ70" i="26"/>
  <c r="HB70" i="26"/>
  <c r="HD70" i="26"/>
  <c r="GV70" i="26"/>
  <c r="GX70" i="26"/>
  <c r="G150" i="26"/>
  <c r="G159" i="26"/>
  <c r="Q28" i="135"/>
  <c r="T28" i="135" s="1"/>
  <c r="D59" i="140"/>
  <c r="H16" i="156" s="1"/>
  <c r="D58" i="140"/>
  <c r="D32" i="140"/>
  <c r="D30" i="140"/>
  <c r="D29" i="140"/>
  <c r="D28" i="140"/>
  <c r="D27" i="140"/>
  <c r="D26" i="140"/>
  <c r="D21" i="140"/>
  <c r="D20" i="140"/>
  <c r="D15" i="140"/>
  <c r="D3" i="140"/>
  <c r="O59" i="140"/>
  <c r="O58" i="140"/>
  <c r="O55" i="140"/>
  <c r="O54" i="140"/>
  <c r="O53" i="140"/>
  <c r="N52" i="140"/>
  <c r="O51" i="140"/>
  <c r="O50" i="140"/>
  <c r="O49" i="140"/>
  <c r="O48" i="140"/>
  <c r="O47" i="140"/>
  <c r="O46" i="140"/>
  <c r="O45" i="140"/>
  <c r="N44" i="140"/>
  <c r="O43" i="140"/>
  <c r="O42" i="140"/>
  <c r="O41" i="140"/>
  <c r="O40" i="140"/>
  <c r="O39" i="140"/>
  <c r="O38" i="140"/>
  <c r="O37" i="140"/>
  <c r="N36" i="140"/>
  <c r="O35" i="140"/>
  <c r="O34" i="140"/>
  <c r="O33" i="140"/>
  <c r="O31" i="140"/>
  <c r="O25" i="140"/>
  <c r="O24" i="140"/>
  <c r="O23" i="140"/>
  <c r="N22" i="140"/>
  <c r="O19" i="140"/>
  <c r="O18" i="140"/>
  <c r="O17" i="140"/>
  <c r="O16" i="140"/>
  <c r="N15" i="140"/>
  <c r="O13" i="140"/>
  <c r="O12" i="140"/>
  <c r="N9" i="140"/>
  <c r="O8" i="140"/>
  <c r="O7" i="140"/>
  <c r="O6" i="140"/>
  <c r="O5" i="140"/>
  <c r="O4" i="140"/>
  <c r="O3" i="140"/>
  <c r="U16" i="156" l="1"/>
  <c r="H70" i="153"/>
  <c r="K70" i="153" s="1"/>
  <c r="S70" i="153" s="1"/>
  <c r="U70" i="153" s="1"/>
  <c r="H98" i="153"/>
  <c r="H46" i="153"/>
  <c r="K46" i="153" s="1"/>
  <c r="S46" i="153" s="1"/>
  <c r="U46" i="153" s="1"/>
  <c r="H46" i="135"/>
  <c r="H80" i="135"/>
  <c r="K80" i="135" s="1"/>
  <c r="GX161" i="26"/>
  <c r="GZ161" i="26"/>
  <c r="GV161" i="26"/>
  <c r="HB161" i="26"/>
  <c r="HD161" i="26"/>
  <c r="HH161" i="26"/>
  <c r="HF161" i="26"/>
  <c r="HF152" i="26"/>
  <c r="HH152" i="26"/>
  <c r="HB152" i="26"/>
  <c r="HD152" i="26"/>
  <c r="GV152" i="26"/>
  <c r="GX152" i="26"/>
  <c r="GZ152" i="26"/>
  <c r="D47" i="140"/>
  <c r="D60" i="140"/>
  <c r="D19" i="140"/>
  <c r="D46" i="140"/>
  <c r="D53" i="140" s="1"/>
  <c r="D55" i="140"/>
  <c r="D22" i="140"/>
  <c r="H19" i="155" s="1"/>
  <c r="D6" i="140"/>
  <c r="H21" i="155" s="1"/>
  <c r="K21" i="155" s="1"/>
  <c r="S21" i="155" s="1"/>
  <c r="U21" i="155" s="1"/>
  <c r="D9" i="140"/>
  <c r="D23" i="140"/>
  <c r="D39" i="140"/>
  <c r="D56" i="140"/>
  <c r="D16" i="140"/>
  <c r="D48" i="140"/>
  <c r="D14" i="140"/>
  <c r="D24" i="140"/>
  <c r="D40" i="140"/>
  <c r="D51" i="140"/>
  <c r="H95" i="153" s="1"/>
  <c r="D43" i="140"/>
  <c r="D5" i="140"/>
  <c r="D31" i="140"/>
  <c r="H97" i="153" s="1"/>
  <c r="O52" i="140"/>
  <c r="D57" i="140"/>
  <c r="D7" i="140"/>
  <c r="D17" i="140"/>
  <c r="D25" i="140"/>
  <c r="D33" i="140"/>
  <c r="D41" i="140"/>
  <c r="D49" i="140"/>
  <c r="D8" i="140"/>
  <c r="H17" i="155" s="1"/>
  <c r="D18" i="140"/>
  <c r="D34" i="140"/>
  <c r="H58" i="162" s="1"/>
  <c r="D42" i="140"/>
  <c r="D50" i="140"/>
  <c r="H78" i="135" s="1"/>
  <c r="O10" i="140"/>
  <c r="D12" i="140"/>
  <c r="D10" i="140"/>
  <c r="D36" i="140"/>
  <c r="D44" i="140"/>
  <c r="D52" i="140"/>
  <c r="D61" i="140"/>
  <c r="E61" i="140" s="1"/>
  <c r="D35" i="140"/>
  <c r="H99" i="153" s="1"/>
  <c r="O11" i="140"/>
  <c r="D11" i="140"/>
  <c r="D13" i="140"/>
  <c r="D37" i="140"/>
  <c r="D45" i="140"/>
  <c r="D54" i="140"/>
  <c r="D4" i="140"/>
  <c r="H87" i="162"/>
  <c r="H89" i="162"/>
  <c r="G177" i="26"/>
  <c r="N12" i="140"/>
  <c r="N47" i="140"/>
  <c r="N18" i="140"/>
  <c r="O36" i="140"/>
  <c r="N25" i="140"/>
  <c r="N55" i="140"/>
  <c r="O9" i="140"/>
  <c r="O44" i="140"/>
  <c r="N4" i="140"/>
  <c r="O15" i="140"/>
  <c r="N39" i="140"/>
  <c r="O22" i="140"/>
  <c r="N7" i="140"/>
  <c r="N34" i="140"/>
  <c r="N42" i="140"/>
  <c r="N50" i="140"/>
  <c r="N10" i="140"/>
  <c r="N16" i="140"/>
  <c r="N23" i="140"/>
  <c r="N37" i="140"/>
  <c r="N45" i="140"/>
  <c r="N53" i="140"/>
  <c r="N5" i="140"/>
  <c r="N13" i="140"/>
  <c r="N19" i="140"/>
  <c r="N31" i="140"/>
  <c r="N40" i="140"/>
  <c r="N48" i="140"/>
  <c r="N58" i="140"/>
  <c r="N8" i="140"/>
  <c r="N35" i="140"/>
  <c r="N43" i="140"/>
  <c r="N51" i="140"/>
  <c r="N3" i="140"/>
  <c r="N11" i="140"/>
  <c r="N17" i="140"/>
  <c r="N24" i="140"/>
  <c r="N38" i="140"/>
  <c r="N46" i="140"/>
  <c r="N54" i="140"/>
  <c r="N6" i="140"/>
  <c r="N33" i="140"/>
  <c r="N41" i="140"/>
  <c r="N49" i="140"/>
  <c r="N59" i="140"/>
  <c r="K78" i="135" l="1"/>
  <c r="H79" i="135"/>
  <c r="K79" i="135" s="1"/>
  <c r="H43" i="135"/>
  <c r="K46" i="135"/>
  <c r="S46" i="135" s="1"/>
  <c r="U46" i="135" s="1"/>
  <c r="H69" i="153"/>
  <c r="H45" i="135"/>
  <c r="H81" i="135"/>
  <c r="K81" i="135" s="1"/>
  <c r="H45" i="153"/>
  <c r="H94" i="153"/>
  <c r="K19" i="155"/>
  <c r="S19" i="155" s="1"/>
  <c r="U19" i="155" s="1"/>
  <c r="K98" i="153"/>
  <c r="S98" i="153" s="1"/>
  <c r="U98" i="153" s="1"/>
  <c r="K99" i="153"/>
  <c r="S99" i="153" s="1"/>
  <c r="H59" i="162"/>
  <c r="H61" i="162" s="1"/>
  <c r="H68" i="153"/>
  <c r="H72" i="153" s="1"/>
  <c r="K17" i="155"/>
  <c r="S17" i="155" s="1"/>
  <c r="H96" i="153"/>
  <c r="K97" i="153"/>
  <c r="S97" i="153" s="1"/>
  <c r="U97" i="153" s="1"/>
  <c r="H21" i="162"/>
  <c r="H20" i="162"/>
  <c r="H88" i="162"/>
  <c r="H44" i="153"/>
  <c r="H84" i="162"/>
  <c r="H86" i="162"/>
  <c r="H85" i="162"/>
  <c r="B105" i="26"/>
  <c r="B68" i="26"/>
  <c r="D68" i="26"/>
  <c r="CP23" i="26"/>
  <c r="H101" i="153" l="1"/>
  <c r="H47" i="135"/>
  <c r="DN51" i="26"/>
  <c r="DP51" i="26"/>
  <c r="DL51" i="26"/>
  <c r="DR51" i="26"/>
  <c r="DL23" i="26"/>
  <c r="U17" i="155"/>
  <c r="K43" i="135"/>
  <c r="K59" i="162"/>
  <c r="S59" i="162" s="1"/>
  <c r="U59" i="162" s="1"/>
  <c r="K68" i="153"/>
  <c r="U99" i="153"/>
  <c r="K69" i="153"/>
  <c r="S69" i="153" s="1"/>
  <c r="J86" i="135"/>
  <c r="K45" i="135"/>
  <c r="S45" i="135" s="1"/>
  <c r="H86" i="135"/>
  <c r="HH51" i="26"/>
  <c r="GV51" i="26"/>
  <c r="HB51" i="26"/>
  <c r="HD51" i="26"/>
  <c r="HF51" i="26"/>
  <c r="GX51" i="26"/>
  <c r="GZ51" i="26"/>
  <c r="H90" i="162"/>
  <c r="B33" i="164"/>
  <c r="I33" i="164" s="1"/>
  <c r="H21" i="164"/>
  <c r="G11" i="164"/>
  <c r="G12" i="164"/>
  <c r="J47" i="135" l="1"/>
  <c r="U45" i="135"/>
  <c r="J72" i="153"/>
  <c r="S43" i="135"/>
  <c r="S47" i="135" s="1"/>
  <c r="U69" i="153"/>
  <c r="U72" i="153" s="1"/>
  <c r="S68" i="153"/>
  <c r="S72" i="153" s="1"/>
  <c r="F33" i="164"/>
  <c r="U43" i="135" l="1"/>
  <c r="U47" i="135" s="1"/>
  <c r="U68" i="153"/>
  <c r="N16" i="152"/>
  <c r="F16" i="152"/>
  <c r="G16" i="152"/>
  <c r="H16" i="152"/>
  <c r="I16" i="152"/>
  <c r="J16" i="152"/>
  <c r="BT8" i="26" s="1"/>
  <c r="K16" i="152"/>
  <c r="CB8" i="26" s="1"/>
  <c r="M16" i="152"/>
  <c r="CT8" i="26" s="1"/>
  <c r="I31" i="164"/>
  <c r="BV42" i="26" l="1"/>
  <c r="BX42" i="26"/>
  <c r="BZ42" i="26"/>
  <c r="BT42" i="26"/>
  <c r="BT79" i="26"/>
  <c r="BV51" i="26"/>
  <c r="CV42" i="26"/>
  <c r="CV79" i="26"/>
  <c r="CZ79" i="26"/>
  <c r="CT79" i="26"/>
  <c r="CX79" i="26"/>
  <c r="J35" i="135"/>
  <c r="J60" i="153"/>
  <c r="HB8" i="26"/>
  <c r="DB8" i="26"/>
  <c r="FB177" i="26"/>
  <c r="FB488" i="26"/>
  <c r="FD451" i="26"/>
  <c r="CZ132" i="26"/>
  <c r="CT123" i="26"/>
  <c r="DD42" i="26" l="1"/>
  <c r="DF42" i="26"/>
  <c r="DB42" i="26"/>
  <c r="DB79" i="26"/>
  <c r="DF51" i="26"/>
  <c r="DH23" i="26"/>
  <c r="FB351" i="26"/>
  <c r="CV314" i="26"/>
  <c r="BT88" i="26" l="1"/>
  <c r="CB88" i="26"/>
  <c r="EZ506" i="26"/>
  <c r="Q45" i="158" l="1"/>
  <c r="I45" i="158"/>
  <c r="F39" i="155" l="1"/>
  <c r="D114" i="26" l="1"/>
  <c r="Q37" i="159" l="1"/>
  <c r="E57" i="140"/>
  <c r="I13181" i="182" l="1"/>
  <c r="J13181" i="182" s="1"/>
  <c r="I12656" i="182"/>
  <c r="J12656" i="182" s="1"/>
  <c r="I12131" i="182"/>
  <c r="J12131" i="182" s="1"/>
  <c r="I11611" i="182"/>
  <c r="J11611" i="182" s="1"/>
  <c r="I9986" i="182"/>
  <c r="J9986" i="182" s="1"/>
  <c r="I9466" i="182"/>
  <c r="J9466" i="182" s="1"/>
  <c r="I7796" i="182"/>
  <c r="J7796" i="182" s="1"/>
  <c r="I7145" i="182"/>
  <c r="J7145" i="182" s="1"/>
  <c r="I2063" i="182"/>
  <c r="J2063" i="182" s="1"/>
  <c r="J2065" i="182" s="1"/>
  <c r="J2067" i="182" s="1"/>
  <c r="I12588" i="182"/>
  <c r="J12588" i="182" s="1"/>
  <c r="I13115" i="182"/>
  <c r="J13115" i="182" s="1"/>
  <c r="I12521" i="182"/>
  <c r="J12521" i="182" s="1"/>
  <c r="I12001" i="182"/>
  <c r="J12001" i="182" s="1"/>
  <c r="I9856" i="182"/>
  <c r="J9856" i="182" s="1"/>
  <c r="I9336" i="182"/>
  <c r="J9336" i="182" s="1"/>
  <c r="I7666" i="182"/>
  <c r="J7666" i="182" s="1"/>
  <c r="I7015" i="182"/>
  <c r="J7015" i="182" s="1"/>
  <c r="I7731" i="182"/>
  <c r="J7731" i="182" s="1"/>
  <c r="I12990" i="182"/>
  <c r="J12990" i="182" s="1"/>
  <c r="J12992" i="182" s="1"/>
  <c r="J12994" i="182" s="1"/>
  <c r="J13008" i="182" s="1"/>
  <c r="J13023" i="182" s="1"/>
  <c r="J13025" i="182" s="1"/>
  <c r="J13027" i="182" s="1"/>
  <c r="I12456" i="182"/>
  <c r="J12456" i="182" s="1"/>
  <c r="I11936" i="182"/>
  <c r="J11936" i="182" s="1"/>
  <c r="I9791" i="182"/>
  <c r="J9791" i="182" s="1"/>
  <c r="I9271" i="182"/>
  <c r="J9271" i="182" s="1"/>
  <c r="I7601" i="182"/>
  <c r="J7601" i="182" s="1"/>
  <c r="I7080" i="182"/>
  <c r="J7080" i="182" s="1"/>
  <c r="I12928" i="182"/>
  <c r="J12928" i="182" s="1"/>
  <c r="I12391" i="182"/>
  <c r="J12391" i="182" s="1"/>
  <c r="I11871" i="182"/>
  <c r="J11871" i="182" s="1"/>
  <c r="I10246" i="182"/>
  <c r="J10246" i="182" s="1"/>
  <c r="I9726" i="182"/>
  <c r="J9726" i="182" s="1"/>
  <c r="I9206" i="182"/>
  <c r="J9206" i="182" s="1"/>
  <c r="I7536" i="182"/>
  <c r="J7536" i="182" s="1"/>
  <c r="I6431" i="182"/>
  <c r="J6431" i="182" s="1"/>
  <c r="I12066" i="182"/>
  <c r="J12066" i="182" s="1"/>
  <c r="I13374" i="182"/>
  <c r="J13374" i="182" s="1"/>
  <c r="I12860" i="182"/>
  <c r="J12860" i="182" s="1"/>
  <c r="I12326" i="182"/>
  <c r="J12326" i="182" s="1"/>
  <c r="I11806" i="182"/>
  <c r="J11806" i="182" s="1"/>
  <c r="I10181" i="182"/>
  <c r="J10181" i="182" s="1"/>
  <c r="I9661" i="182"/>
  <c r="J9661" i="182" s="1"/>
  <c r="I7340" i="182"/>
  <c r="J7340" i="182" s="1"/>
  <c r="I9401" i="182"/>
  <c r="J9401" i="182" s="1"/>
  <c r="I13311" i="182"/>
  <c r="J13311" i="182" s="1"/>
  <c r="I12792" i="182"/>
  <c r="J12792" i="182" s="1"/>
  <c r="I12261" i="182"/>
  <c r="J12261" i="182" s="1"/>
  <c r="I11741" i="182"/>
  <c r="J11741" i="182" s="1"/>
  <c r="I10116" i="182"/>
  <c r="J10116" i="182" s="1"/>
  <c r="I9596" i="182"/>
  <c r="J9596" i="182" s="1"/>
  <c r="I7275" i="182"/>
  <c r="J7275" i="182" s="1"/>
  <c r="I2122" i="182"/>
  <c r="J2122" i="182" s="1"/>
  <c r="I9921" i="182"/>
  <c r="J9921" i="182" s="1"/>
  <c r="I13247" i="182"/>
  <c r="J13247" i="182" s="1"/>
  <c r="I12724" i="182"/>
  <c r="J12724" i="182" s="1"/>
  <c r="I12196" i="182"/>
  <c r="J12196" i="182" s="1"/>
  <c r="I11676" i="182"/>
  <c r="J11676" i="182" s="1"/>
  <c r="I10051" i="182"/>
  <c r="J10051" i="182" s="1"/>
  <c r="I9531" i="182"/>
  <c r="J9531" i="182" s="1"/>
  <c r="I7210" i="182"/>
  <c r="J7210" i="182" s="1"/>
  <c r="I11546" i="182"/>
  <c r="J11546" i="182" s="1"/>
  <c r="F54" i="153" l="1"/>
  <c r="B54" i="153" s="1"/>
  <c r="H54" i="153" s="1"/>
  <c r="H17" i="165"/>
  <c r="H19" i="164"/>
  <c r="G123" i="26"/>
  <c r="Q54" i="153" l="1"/>
  <c r="B29" i="165"/>
  <c r="B32" i="164"/>
  <c r="G469" i="26"/>
  <c r="G451" i="26"/>
  <c r="G351" i="26"/>
  <c r="G323" i="26"/>
  <c r="G141" i="26"/>
  <c r="G132" i="26"/>
  <c r="G506" i="26"/>
  <c r="Q42" i="158"/>
  <c r="D19" i="94"/>
  <c r="B34" i="101"/>
  <c r="B35" i="101"/>
  <c r="B36" i="101"/>
  <c r="G8" i="136"/>
  <c r="S16" i="136"/>
  <c r="T78" i="153" l="1"/>
  <c r="T80" i="153" s="1"/>
  <c r="T91" i="135"/>
  <c r="T94" i="135"/>
  <c r="U94" i="135" s="1"/>
  <c r="V94" i="135" s="1"/>
  <c r="T92" i="135"/>
  <c r="T93" i="135"/>
  <c r="T54" i="153"/>
  <c r="T56" i="153" s="1"/>
  <c r="G63" i="22"/>
  <c r="M37" i="22" s="1"/>
  <c r="W37" i="22" s="1"/>
  <c r="K96" i="153"/>
  <c r="K95" i="153"/>
  <c r="K94" i="153"/>
  <c r="K45" i="153"/>
  <c r="K44" i="153"/>
  <c r="K86" i="162"/>
  <c r="S86" i="162" s="1"/>
  <c r="U86" i="162" s="1"/>
  <c r="K58" i="162"/>
  <c r="K85" i="162"/>
  <c r="S85" i="162" s="1"/>
  <c r="U85" i="162" s="1"/>
  <c r="K84" i="162"/>
  <c r="K87" i="162"/>
  <c r="S87" i="162" s="1"/>
  <c r="U87" i="162" s="1"/>
  <c r="K88" i="162"/>
  <c r="S88" i="162" s="1"/>
  <c r="U88" i="162" s="1"/>
  <c r="K89" i="162"/>
  <c r="U96" i="162"/>
  <c r="V96" i="162" s="1"/>
  <c r="V100" i="162" s="1"/>
  <c r="J77" i="162" s="1"/>
  <c r="K20" i="162"/>
  <c r="I29" i="165"/>
  <c r="F29" i="165"/>
  <c r="I32" i="164"/>
  <c r="F32" i="164"/>
  <c r="G62" i="22"/>
  <c r="G61" i="22"/>
  <c r="G69" i="22"/>
  <c r="G66" i="22"/>
  <c r="G68" i="22" s="1"/>
  <c r="G65" i="22"/>
  <c r="G64" i="22"/>
  <c r="CX474" i="26"/>
  <c r="CZ474" i="26" s="1"/>
  <c r="DB474" i="26" s="1"/>
  <c r="DD474" i="26" s="1"/>
  <c r="DF474" i="26" s="1"/>
  <c r="DH474" i="26" s="1"/>
  <c r="DJ474" i="26" s="1"/>
  <c r="DL474" i="26" s="1"/>
  <c r="DN474" i="26" s="1"/>
  <c r="DP474" i="26" s="1"/>
  <c r="G488" i="26"/>
  <c r="G479" i="26"/>
  <c r="J101" i="153" l="1"/>
  <c r="M36" i="22"/>
  <c r="W36" i="22" s="1"/>
  <c r="M35" i="22"/>
  <c r="W35" i="22" s="1"/>
  <c r="M23" i="22"/>
  <c r="W23" i="22" s="1"/>
  <c r="M31" i="22"/>
  <c r="W31" i="22" s="1"/>
  <c r="M34" i="22"/>
  <c r="W34" i="22" s="1"/>
  <c r="M28" i="22"/>
  <c r="W28" i="22" s="1"/>
  <c r="M27" i="22"/>
  <c r="W27" i="22" s="1"/>
  <c r="M29" i="22"/>
  <c r="W29" i="22" s="1"/>
  <c r="M33" i="22"/>
  <c r="W33" i="22" s="1"/>
  <c r="M32" i="22"/>
  <c r="W32" i="22" s="1"/>
  <c r="M38" i="22"/>
  <c r="W38" i="22" s="1"/>
  <c r="M30" i="22"/>
  <c r="W30" i="22" s="1"/>
  <c r="J48" i="153"/>
  <c r="S45" i="153"/>
  <c r="M48" i="22"/>
  <c r="W48" i="22" s="1"/>
  <c r="M43" i="22"/>
  <c r="W43" i="22" s="1"/>
  <c r="M45" i="22"/>
  <c r="W45" i="22" s="1"/>
  <c r="M41" i="22"/>
  <c r="W41" i="22" s="1"/>
  <c r="M46" i="22"/>
  <c r="W46" i="22" s="1"/>
  <c r="M44" i="22"/>
  <c r="W44" i="22" s="1"/>
  <c r="M47" i="22"/>
  <c r="W47" i="22" s="1"/>
  <c r="M42" i="22"/>
  <c r="W42" i="22" s="1"/>
  <c r="J90" i="162"/>
  <c r="S84" i="162"/>
  <c r="S90" i="162" s="1"/>
  <c r="S94" i="153"/>
  <c r="J61" i="162"/>
  <c r="S58" i="162"/>
  <c r="S61" i="162" s="1"/>
  <c r="S95" i="153"/>
  <c r="U95" i="153" s="1"/>
  <c r="S44" i="153"/>
  <c r="S96" i="153"/>
  <c r="U96" i="153" s="1"/>
  <c r="DR474" i="26"/>
  <c r="C469" i="26"/>
  <c r="B469" i="26"/>
  <c r="B123" i="26"/>
  <c r="S101" i="153" l="1"/>
  <c r="U45" i="153"/>
  <c r="S48" i="153"/>
  <c r="U94" i="153"/>
  <c r="U44" i="153"/>
  <c r="U84" i="162"/>
  <c r="U90" i="162" s="1"/>
  <c r="J76" i="162" s="1"/>
  <c r="U58" i="162"/>
  <c r="U61" i="162" s="1"/>
  <c r="DT474" i="26"/>
  <c r="D469" i="26"/>
  <c r="E469" i="26" s="1"/>
  <c r="B70" i="155"/>
  <c r="Q70" i="155"/>
  <c r="U101" i="153" l="1"/>
  <c r="J86" i="153" s="1"/>
  <c r="U48" i="153"/>
  <c r="J36" i="153" s="1"/>
  <c r="HB476" i="26"/>
  <c r="HD476" i="26"/>
  <c r="HF476" i="26"/>
  <c r="HH476" i="26"/>
  <c r="HB475" i="26"/>
  <c r="HD475" i="26"/>
  <c r="GX475" i="26"/>
  <c r="GZ475" i="26"/>
  <c r="GV476" i="26"/>
  <c r="HF475" i="26"/>
  <c r="GX476" i="26"/>
  <c r="HH475" i="26"/>
  <c r="GZ476" i="26"/>
  <c r="GV475" i="26"/>
  <c r="E77" i="162"/>
  <c r="U77" i="162" s="1"/>
  <c r="CB475" i="26"/>
  <c r="DJ476" i="26"/>
  <c r="DL476" i="26"/>
  <c r="DN476" i="26"/>
  <c r="DP476" i="26"/>
  <c r="DR476" i="26"/>
  <c r="DV474" i="26"/>
  <c r="DT476" i="26"/>
  <c r="CV475" i="26"/>
  <c r="CD475" i="26"/>
  <c r="CJ476" i="26"/>
  <c r="CL475" i="26"/>
  <c r="CH476" i="26"/>
  <c r="CT475" i="26"/>
  <c r="CZ476" i="26"/>
  <c r="CB476" i="26"/>
  <c r="CP476" i="26"/>
  <c r="CJ475" i="26"/>
  <c r="DD476" i="26"/>
  <c r="CD476" i="26"/>
  <c r="CP475" i="26"/>
  <c r="CH475" i="26"/>
  <c r="CL476" i="26"/>
  <c r="CT476" i="26"/>
  <c r="DH476" i="26"/>
  <c r="DB476" i="26"/>
  <c r="CF475" i="26"/>
  <c r="CX476" i="26"/>
  <c r="CR475" i="26"/>
  <c r="CN475" i="26"/>
  <c r="CF476" i="26"/>
  <c r="DF476" i="26"/>
  <c r="CV476" i="26"/>
  <c r="CR476" i="26"/>
  <c r="CN476" i="26"/>
  <c r="Q55" i="155"/>
  <c r="Q54" i="155"/>
  <c r="Q53" i="155"/>
  <c r="Q52" i="155"/>
  <c r="Q51" i="155"/>
  <c r="Q50" i="155"/>
  <c r="G460" i="26"/>
  <c r="F18" i="156"/>
  <c r="F18" i="159"/>
  <c r="Q58" i="155"/>
  <c r="B43" i="158"/>
  <c r="B44" i="158"/>
  <c r="B39" i="155"/>
  <c r="B19" i="107"/>
  <c r="F27" i="155"/>
  <c r="B27" i="155" s="1"/>
  <c r="H27" i="155" s="1"/>
  <c r="M16" i="94"/>
  <c r="K10" i="94"/>
  <c r="M10" i="94" s="1"/>
  <c r="M9" i="94"/>
  <c r="M11" i="94"/>
  <c r="Z11" i="94" s="1"/>
  <c r="M13" i="94"/>
  <c r="M14" i="94"/>
  <c r="L44" i="155"/>
  <c r="F29" i="155"/>
  <c r="B29" i="155" s="1"/>
  <c r="H29" i="155" s="1"/>
  <c r="E25" i="157" l="1"/>
  <c r="F25" i="156"/>
  <c r="J50" i="162"/>
  <c r="Q39" i="155"/>
  <c r="T39" i="155" s="1"/>
  <c r="DX474" i="26"/>
  <c r="DV476" i="26"/>
  <c r="Q71" i="155"/>
  <c r="B71" i="155"/>
  <c r="B48" i="155"/>
  <c r="F25" i="157" l="1"/>
  <c r="E26" i="159"/>
  <c r="F26" i="159" s="1"/>
  <c r="B26" i="159" s="1"/>
  <c r="DZ474" i="26"/>
  <c r="DX476" i="26"/>
  <c r="Q76" i="155"/>
  <c r="Q75" i="155"/>
  <c r="Q26" i="159" l="1"/>
  <c r="T26" i="159" s="1"/>
  <c r="H26" i="159"/>
  <c r="H31" i="159" s="1"/>
  <c r="EB474" i="26"/>
  <c r="DZ476" i="26"/>
  <c r="Q78" i="155"/>
  <c r="U26" i="159" l="1"/>
  <c r="ED474" i="26"/>
  <c r="EB476" i="26"/>
  <c r="ED476" i="26" l="1"/>
  <c r="EF474" i="26"/>
  <c r="G314" i="26"/>
  <c r="CL33" i="26" l="1"/>
  <c r="DP33" i="26"/>
  <c r="DR33" i="26"/>
  <c r="DL33" i="26"/>
  <c r="DF33" i="26"/>
  <c r="CN33" i="26"/>
  <c r="CP33" i="26"/>
  <c r="CR33" i="26"/>
  <c r="CZ33" i="26"/>
  <c r="CV33" i="26"/>
  <c r="CH33" i="26"/>
  <c r="CF33" i="26"/>
  <c r="CB33" i="26"/>
  <c r="CD33" i="26"/>
  <c r="CX33" i="26"/>
  <c r="DB33" i="26"/>
  <c r="DD33" i="26"/>
  <c r="DH33" i="26"/>
  <c r="GZ316" i="26"/>
  <c r="HB316" i="26"/>
  <c r="HD316" i="26"/>
  <c r="HF316" i="26"/>
  <c r="HH316" i="26"/>
  <c r="GV316" i="26"/>
  <c r="GX316" i="26"/>
  <c r="EH474" i="26"/>
  <c r="EF476" i="26"/>
  <c r="Q84" i="155" l="1"/>
  <c r="EH476" i="26"/>
  <c r="EJ474" i="26"/>
  <c r="EL474" i="26" l="1"/>
  <c r="EJ476" i="26"/>
  <c r="EN474" i="26" l="1"/>
  <c r="EL476" i="26"/>
  <c r="B478" i="26"/>
  <c r="B441" i="26"/>
  <c r="D177" i="26"/>
  <c r="M23" i="94"/>
  <c r="Z21" i="94"/>
  <c r="F7" i="122"/>
  <c r="F8" i="122"/>
  <c r="F9" i="122"/>
  <c r="F10" i="122"/>
  <c r="DF60" i="26" l="1"/>
  <c r="DD60" i="26"/>
  <c r="DB60" i="26"/>
  <c r="CZ60" i="26"/>
  <c r="CV60" i="26"/>
  <c r="CT60" i="26"/>
  <c r="CX60" i="26"/>
  <c r="CB60" i="26"/>
  <c r="CD60" i="26"/>
  <c r="CF60" i="26"/>
  <c r="CP60" i="26"/>
  <c r="CR60" i="26"/>
  <c r="CH60" i="26"/>
  <c r="CJ60" i="26"/>
  <c r="CL60" i="26"/>
  <c r="CN60" i="26"/>
  <c r="BZ60" i="26"/>
  <c r="EP474" i="26"/>
  <c r="EN476" i="26"/>
  <c r="G442" i="26"/>
  <c r="G497" i="26"/>
  <c r="ER474" i="26" l="1"/>
  <c r="EP476" i="26"/>
  <c r="Z18" i="101"/>
  <c r="J34" i="141"/>
  <c r="K34" i="141"/>
  <c r="M34" i="141"/>
  <c r="H102" i="164" s="1"/>
  <c r="J102" i="164" s="1"/>
  <c r="H28" i="153" l="1"/>
  <c r="U28" i="153" s="1"/>
  <c r="H68" i="162"/>
  <c r="U68" i="162" s="1"/>
  <c r="V68" i="162" s="1"/>
  <c r="H13" i="167"/>
  <c r="H107" i="153"/>
  <c r="U107" i="153" s="1"/>
  <c r="V107" i="153" s="1"/>
  <c r="H53" i="135"/>
  <c r="U53" i="135" s="1"/>
  <c r="V53" i="135" s="1"/>
  <c r="H81" i="164"/>
  <c r="I81" i="164" s="1"/>
  <c r="J81" i="164" s="1"/>
  <c r="J88" i="164" s="1"/>
  <c r="J99" i="164" s="1"/>
  <c r="H92" i="135"/>
  <c r="U92" i="135" s="1"/>
  <c r="V92" i="135" s="1"/>
  <c r="H9" i="164"/>
  <c r="ER476" i="26"/>
  <c r="ET474" i="26"/>
  <c r="F17" i="107"/>
  <c r="I13" i="167" l="1"/>
  <c r="J13" i="167"/>
  <c r="ET476" i="26"/>
  <c r="EV474" i="26"/>
  <c r="B29" i="153"/>
  <c r="Q56" i="155"/>
  <c r="Q57" i="155"/>
  <c r="F24" i="155"/>
  <c r="B24" i="155" s="1"/>
  <c r="H24" i="155" s="1"/>
  <c r="F26" i="155"/>
  <c r="B26" i="155" s="1"/>
  <c r="H26" i="155" s="1"/>
  <c r="Q29" i="153" l="1"/>
  <c r="T29" i="153" s="1"/>
  <c r="EX474" i="26"/>
  <c r="EV476" i="26"/>
  <c r="EX476" i="26" l="1"/>
  <c r="EZ474" i="26"/>
  <c r="K12" i="94"/>
  <c r="M12" i="94" s="1"/>
  <c r="FB474" i="26" l="1"/>
  <c r="EZ476" i="26"/>
  <c r="H10" i="142"/>
  <c r="O13" i="136" l="1"/>
  <c r="O16" i="136" s="1"/>
  <c r="FD474" i="26"/>
  <c r="FB476" i="26"/>
  <c r="M6" i="141"/>
  <c r="G67" i="22" l="1"/>
  <c r="T38" i="156"/>
  <c r="H67" i="22"/>
  <c r="E67" i="22"/>
  <c r="N56" i="22" s="1"/>
  <c r="X56" i="22" s="1"/>
  <c r="F67" i="22"/>
  <c r="FF474" i="26"/>
  <c r="FD476" i="26"/>
  <c r="T83" i="154"/>
  <c r="T34" i="154"/>
  <c r="T35" i="154"/>
  <c r="T36" i="154"/>
  <c r="T37" i="154"/>
  <c r="T115" i="163"/>
  <c r="U115" i="163" s="1"/>
  <c r="T113" i="163"/>
  <c r="T114" i="163"/>
  <c r="T30" i="162"/>
  <c r="T31" i="162"/>
  <c r="T70" i="163"/>
  <c r="T71" i="163"/>
  <c r="T72" i="163"/>
  <c r="T30" i="163"/>
  <c r="T31" i="163"/>
  <c r="P11" i="22"/>
  <c r="M377" i="181"/>
  <c r="M378" i="181"/>
  <c r="F378" i="181" s="1"/>
  <c r="E352" i="181"/>
  <c r="S309" i="181"/>
  <c r="S310" i="181"/>
  <c r="S311" i="181"/>
  <c r="S312" i="181"/>
  <c r="M310" i="181"/>
  <c r="F310" i="181" s="1"/>
  <c r="M309" i="181"/>
  <c r="E285" i="181"/>
  <c r="G245" i="181"/>
  <c r="E220" i="181"/>
  <c r="G180" i="181"/>
  <c r="E155" i="181"/>
  <c r="G115" i="181"/>
  <c r="E90" i="181"/>
  <c r="G50" i="181"/>
  <c r="E25" i="181"/>
  <c r="B393" i="181"/>
  <c r="B392" i="181"/>
  <c r="J373" i="181"/>
  <c r="J372" i="181"/>
  <c r="J359" i="181"/>
  <c r="J358" i="181"/>
  <c r="B355" i="181"/>
  <c r="I355" i="181" s="1"/>
  <c r="J349" i="181"/>
  <c r="J340" i="181"/>
  <c r="J339" i="181"/>
  <c r="J338" i="181"/>
  <c r="G336" i="181"/>
  <c r="J332" i="181"/>
  <c r="B325" i="181"/>
  <c r="B324" i="181"/>
  <c r="J305" i="181"/>
  <c r="J303" i="181"/>
  <c r="J302" i="181"/>
  <c r="J291" i="181"/>
  <c r="J290" i="181"/>
  <c r="B288" i="181"/>
  <c r="I288" i="181" s="1"/>
  <c r="J282" i="181"/>
  <c r="J273" i="181"/>
  <c r="J272" i="181"/>
  <c r="J271" i="181"/>
  <c r="G269" i="181"/>
  <c r="J265" i="181"/>
  <c r="B258" i="181"/>
  <c r="B257" i="181"/>
  <c r="G244" i="181"/>
  <c r="J240" i="181"/>
  <c r="J238" i="181"/>
  <c r="J237" i="181"/>
  <c r="J226" i="181"/>
  <c r="J225" i="181"/>
  <c r="B223" i="181"/>
  <c r="I223" i="181" s="1"/>
  <c r="J217" i="181"/>
  <c r="J208" i="181"/>
  <c r="J207" i="181"/>
  <c r="J206" i="181"/>
  <c r="G204" i="181"/>
  <c r="J200" i="181"/>
  <c r="B193" i="181"/>
  <c r="B192" i="181"/>
  <c r="G179" i="181"/>
  <c r="J175" i="181"/>
  <c r="J174" i="181"/>
  <c r="J173" i="181"/>
  <c r="J172" i="181"/>
  <c r="J161" i="181"/>
  <c r="J160" i="181"/>
  <c r="B158" i="181"/>
  <c r="I158" i="181" s="1"/>
  <c r="J152" i="181"/>
  <c r="J143" i="181"/>
  <c r="J142" i="181"/>
  <c r="J141" i="181"/>
  <c r="G139" i="181"/>
  <c r="J135" i="181"/>
  <c r="B128" i="181"/>
  <c r="B127" i="181"/>
  <c r="G114" i="181"/>
  <c r="J110" i="181"/>
  <c r="G108" i="181"/>
  <c r="J108" i="181" s="1"/>
  <c r="J107" i="181"/>
  <c r="J96" i="181"/>
  <c r="J95" i="181"/>
  <c r="B93" i="181"/>
  <c r="I93" i="181" s="1"/>
  <c r="J87" i="181"/>
  <c r="J78" i="181"/>
  <c r="J77" i="181"/>
  <c r="J76" i="181"/>
  <c r="G74" i="181"/>
  <c r="J70" i="181"/>
  <c r="B63" i="181"/>
  <c r="B62" i="181"/>
  <c r="G49" i="181"/>
  <c r="J45" i="181"/>
  <c r="J44" i="181"/>
  <c r="G43" i="181"/>
  <c r="J43" i="181" s="1"/>
  <c r="J42" i="181"/>
  <c r="J31" i="181"/>
  <c r="J30" i="181"/>
  <c r="B28" i="181"/>
  <c r="I28" i="181" s="1"/>
  <c r="J22" i="181"/>
  <c r="J13" i="181"/>
  <c r="J12" i="181"/>
  <c r="J11" i="181"/>
  <c r="G9" i="181"/>
  <c r="J5" i="181"/>
  <c r="B32" i="180"/>
  <c r="B32" i="175"/>
  <c r="H21" i="175"/>
  <c r="H21" i="180"/>
  <c r="B71" i="180"/>
  <c r="B70" i="180"/>
  <c r="J58" i="180"/>
  <c r="J57" i="180"/>
  <c r="J59" i="180" s="1"/>
  <c r="J56" i="180"/>
  <c r="J50" i="180"/>
  <c r="J49" i="180"/>
  <c r="J48" i="180"/>
  <c r="J47" i="180"/>
  <c r="J36" i="180"/>
  <c r="J35" i="180"/>
  <c r="J34" i="180"/>
  <c r="J33" i="180"/>
  <c r="B31" i="180"/>
  <c r="I31" i="180" s="1"/>
  <c r="J25" i="180"/>
  <c r="J15" i="180"/>
  <c r="J14" i="180"/>
  <c r="J13" i="180"/>
  <c r="J12" i="180"/>
  <c r="J11" i="180"/>
  <c r="G10" i="180"/>
  <c r="G9" i="180"/>
  <c r="J5" i="180"/>
  <c r="B71" i="179"/>
  <c r="B70" i="179"/>
  <c r="J58" i="179"/>
  <c r="J57" i="179"/>
  <c r="J56" i="179"/>
  <c r="J55" i="179"/>
  <c r="J50" i="179"/>
  <c r="J49" i="179"/>
  <c r="J48" i="179"/>
  <c r="J47" i="179"/>
  <c r="J36" i="179"/>
  <c r="J35" i="179"/>
  <c r="J34" i="179"/>
  <c r="J33" i="179"/>
  <c r="J32" i="179"/>
  <c r="B31" i="179"/>
  <c r="I31" i="179" s="1"/>
  <c r="J25" i="179"/>
  <c r="J15" i="179"/>
  <c r="J14" i="179"/>
  <c r="J13" i="179"/>
  <c r="J12" i="179"/>
  <c r="J11" i="179"/>
  <c r="I10" i="179"/>
  <c r="J10" i="179" s="1"/>
  <c r="G10" i="179"/>
  <c r="G9" i="179"/>
  <c r="J5" i="179"/>
  <c r="E350" i="178"/>
  <c r="E285" i="178"/>
  <c r="E81" i="166"/>
  <c r="D81" i="166"/>
  <c r="E79" i="166"/>
  <c r="E80" i="166"/>
  <c r="D80" i="166"/>
  <c r="D79" i="166"/>
  <c r="G376" i="178"/>
  <c r="G375" i="178"/>
  <c r="G310" i="178"/>
  <c r="G309" i="178"/>
  <c r="G245" i="178"/>
  <c r="G244" i="178"/>
  <c r="G180" i="178"/>
  <c r="G179" i="178"/>
  <c r="G43" i="178"/>
  <c r="J43" i="178" s="1"/>
  <c r="B389" i="178"/>
  <c r="B388" i="178"/>
  <c r="J371" i="178"/>
  <c r="J370" i="178"/>
  <c r="J357" i="178"/>
  <c r="J356" i="178"/>
  <c r="B353" i="178"/>
  <c r="I353" i="178" s="1"/>
  <c r="J347" i="178"/>
  <c r="J338" i="178"/>
  <c r="J337" i="178"/>
  <c r="J336" i="178"/>
  <c r="G334" i="178"/>
  <c r="J330" i="178"/>
  <c r="B323" i="178"/>
  <c r="B322" i="178"/>
  <c r="J305" i="178"/>
  <c r="J303" i="178"/>
  <c r="J302" i="178"/>
  <c r="J291" i="178"/>
  <c r="J290" i="178"/>
  <c r="B288" i="178"/>
  <c r="I288" i="178" s="1"/>
  <c r="J282" i="178"/>
  <c r="J273" i="178"/>
  <c r="J272" i="178"/>
  <c r="J271" i="178"/>
  <c r="G269" i="178"/>
  <c r="J265" i="178"/>
  <c r="B258" i="178"/>
  <c r="B257" i="178"/>
  <c r="J240" i="178"/>
  <c r="J238" i="178"/>
  <c r="J237" i="178"/>
  <c r="J226" i="178"/>
  <c r="J225" i="178"/>
  <c r="B223" i="178"/>
  <c r="I223" i="178" s="1"/>
  <c r="J217" i="178"/>
  <c r="J208" i="178"/>
  <c r="J207" i="178"/>
  <c r="J206" i="178"/>
  <c r="G204" i="178"/>
  <c r="J200" i="178"/>
  <c r="B193" i="178"/>
  <c r="B192" i="178"/>
  <c r="J175" i="178"/>
  <c r="J174" i="178"/>
  <c r="J173" i="178"/>
  <c r="J172" i="178"/>
  <c r="J161" i="178"/>
  <c r="J160" i="178"/>
  <c r="B158" i="178"/>
  <c r="I158" i="178" s="1"/>
  <c r="J152" i="178"/>
  <c r="J144" i="178"/>
  <c r="J143" i="178"/>
  <c r="J142" i="178"/>
  <c r="G140" i="178"/>
  <c r="J136" i="178"/>
  <c r="B129" i="178"/>
  <c r="B128" i="178"/>
  <c r="J108" i="178"/>
  <c r="J97" i="178"/>
  <c r="J96" i="178"/>
  <c r="B94" i="178"/>
  <c r="I94" i="178" s="1"/>
  <c r="J88" i="178"/>
  <c r="J79" i="178"/>
  <c r="J78" i="178"/>
  <c r="J77" i="178"/>
  <c r="G75" i="178"/>
  <c r="J71" i="178"/>
  <c r="B64" i="178"/>
  <c r="B63" i="178"/>
  <c r="J46" i="178"/>
  <c r="J44" i="178"/>
  <c r="J42" i="178"/>
  <c r="J31" i="178"/>
  <c r="J30" i="178"/>
  <c r="B28" i="178"/>
  <c r="I28" i="178" s="1"/>
  <c r="J22" i="178"/>
  <c r="J13" i="178"/>
  <c r="J12" i="178"/>
  <c r="G9" i="178"/>
  <c r="J5" i="178"/>
  <c r="L52" i="22" l="1"/>
  <c r="V52" i="22" s="1"/>
  <c r="L55" i="22"/>
  <c r="V55" i="22" s="1"/>
  <c r="L56" i="22"/>
  <c r="V56" i="22" s="1"/>
  <c r="L54" i="22"/>
  <c r="V54" i="22" s="1"/>
  <c r="L53" i="22"/>
  <c r="V53" i="22" s="1"/>
  <c r="M53" i="22"/>
  <c r="W53" i="22" s="1"/>
  <c r="M55" i="22"/>
  <c r="W55" i="22" s="1"/>
  <c r="M56" i="22"/>
  <c r="W56" i="22" s="1"/>
  <c r="M54" i="22"/>
  <c r="W54" i="22" s="1"/>
  <c r="M52" i="22"/>
  <c r="W52" i="22" s="1"/>
  <c r="K52" i="22"/>
  <c r="U52" i="22" s="1"/>
  <c r="K54" i="22"/>
  <c r="U54" i="22" s="1"/>
  <c r="K56" i="22"/>
  <c r="K55" i="22"/>
  <c r="U55" i="22" s="1"/>
  <c r="K53" i="22"/>
  <c r="U53" i="22" s="1"/>
  <c r="K51" i="22"/>
  <c r="U51" i="22" s="1"/>
  <c r="L51" i="22"/>
  <c r="V51" i="22" s="1"/>
  <c r="FH474" i="26"/>
  <c r="FF476" i="26"/>
  <c r="J46" i="181"/>
  <c r="S313" i="181"/>
  <c r="H311" i="181" s="1"/>
  <c r="F32" i="180"/>
  <c r="J51" i="180"/>
  <c r="I32" i="180"/>
  <c r="J59" i="179"/>
  <c r="J51" i="179"/>
  <c r="J176" i="181"/>
  <c r="J111" i="181"/>
  <c r="F28" i="181"/>
  <c r="J306" i="181"/>
  <c r="J241" i="181"/>
  <c r="F93" i="181"/>
  <c r="F158" i="181"/>
  <c r="F223" i="181"/>
  <c r="F288" i="181"/>
  <c r="F355" i="181"/>
  <c r="F31" i="180"/>
  <c r="F31" i="179"/>
  <c r="J176" i="178"/>
  <c r="J47" i="178"/>
  <c r="J306" i="178"/>
  <c r="F353" i="178"/>
  <c r="J241" i="178"/>
  <c r="F94" i="178"/>
  <c r="F223" i="178"/>
  <c r="F28" i="178"/>
  <c r="F158" i="178"/>
  <c r="F288" i="178"/>
  <c r="V50" i="22" l="1"/>
  <c r="U56" i="22"/>
  <c r="Y56" i="22" s="1"/>
  <c r="T56" i="22"/>
  <c r="FH476" i="26"/>
  <c r="FJ474" i="26"/>
  <c r="J311" i="181"/>
  <c r="H379" i="181"/>
  <c r="J379" i="181" s="1"/>
  <c r="U50" i="22" l="1"/>
  <c r="FL474" i="26"/>
  <c r="FJ476" i="26"/>
  <c r="H85" i="177"/>
  <c r="B199" i="177"/>
  <c r="B198" i="177"/>
  <c r="J181" i="177"/>
  <c r="J180" i="177"/>
  <c r="J179" i="177"/>
  <c r="J178" i="177"/>
  <c r="J167" i="177"/>
  <c r="J166" i="177"/>
  <c r="B164" i="177"/>
  <c r="J158" i="177"/>
  <c r="H152" i="177"/>
  <c r="J147" i="177"/>
  <c r="J146" i="177"/>
  <c r="J145" i="177"/>
  <c r="G143" i="177"/>
  <c r="J139" i="177"/>
  <c r="B132" i="177"/>
  <c r="B131" i="177"/>
  <c r="J114" i="177"/>
  <c r="J113" i="177"/>
  <c r="J112" i="177"/>
  <c r="J111" i="177"/>
  <c r="J100" i="177"/>
  <c r="J99" i="177"/>
  <c r="B97" i="177"/>
  <c r="J91" i="177"/>
  <c r="J80" i="177"/>
  <c r="J79" i="177"/>
  <c r="J78" i="177"/>
  <c r="G76" i="177"/>
  <c r="J72" i="177"/>
  <c r="B65" i="177"/>
  <c r="B64" i="177"/>
  <c r="J47" i="177"/>
  <c r="J46" i="177"/>
  <c r="J45" i="177"/>
  <c r="J44" i="177"/>
  <c r="J33" i="177"/>
  <c r="J32" i="177"/>
  <c r="B30" i="177"/>
  <c r="J24" i="177"/>
  <c r="J13" i="177"/>
  <c r="J12" i="177"/>
  <c r="J11" i="177"/>
  <c r="G9" i="177"/>
  <c r="J5" i="177"/>
  <c r="B71" i="175"/>
  <c r="B70" i="175"/>
  <c r="J58" i="175"/>
  <c r="J57" i="175"/>
  <c r="J56" i="175"/>
  <c r="J59" i="175" s="1"/>
  <c r="J50" i="175"/>
  <c r="J49" i="175"/>
  <c r="J48" i="175"/>
  <c r="J47" i="175"/>
  <c r="J36" i="175"/>
  <c r="J35" i="175"/>
  <c r="J34" i="175"/>
  <c r="J33" i="175"/>
  <c r="B31" i="175"/>
  <c r="I31" i="175" s="1"/>
  <c r="J25" i="175"/>
  <c r="J15" i="175"/>
  <c r="J14" i="175"/>
  <c r="J13" i="175"/>
  <c r="J12" i="175"/>
  <c r="J11" i="175"/>
  <c r="G10" i="175"/>
  <c r="G9" i="175"/>
  <c r="J5" i="175"/>
  <c r="B71" i="174"/>
  <c r="B70" i="174"/>
  <c r="J58" i="174"/>
  <c r="J57" i="174"/>
  <c r="J56" i="174"/>
  <c r="J55" i="174"/>
  <c r="J59" i="174" s="1"/>
  <c r="J50" i="174"/>
  <c r="J49" i="174"/>
  <c r="J48" i="174"/>
  <c r="J47" i="174"/>
  <c r="J36" i="174"/>
  <c r="J35" i="174"/>
  <c r="J34" i="174"/>
  <c r="J33" i="174"/>
  <c r="J32" i="174"/>
  <c r="B31" i="174"/>
  <c r="I31" i="174" s="1"/>
  <c r="J25" i="174"/>
  <c r="J15" i="174"/>
  <c r="J14" i="174"/>
  <c r="J13" i="174"/>
  <c r="J12" i="174"/>
  <c r="J11" i="174"/>
  <c r="I10" i="174"/>
  <c r="G10" i="174"/>
  <c r="G9" i="174"/>
  <c r="J5" i="174"/>
  <c r="E4" i="22"/>
  <c r="I57" i="172"/>
  <c r="I56" i="172"/>
  <c r="G56" i="172"/>
  <c r="I55" i="172"/>
  <c r="B40" i="172"/>
  <c r="I40" i="172" s="1"/>
  <c r="B39" i="172"/>
  <c r="I39" i="172" s="1"/>
  <c r="B38" i="172"/>
  <c r="B37" i="172"/>
  <c r="E33" i="172"/>
  <c r="E93" i="166"/>
  <c r="H26" i="172"/>
  <c r="H24" i="172"/>
  <c r="H21" i="171"/>
  <c r="H22" i="171"/>
  <c r="H25" i="172"/>
  <c r="H22" i="172"/>
  <c r="H23" i="172"/>
  <c r="H21" i="172"/>
  <c r="G16" i="172"/>
  <c r="G15" i="172"/>
  <c r="G14" i="172"/>
  <c r="G13" i="172"/>
  <c r="B77" i="172"/>
  <c r="B76" i="172"/>
  <c r="J64" i="172"/>
  <c r="J63" i="172"/>
  <c r="J62" i="172"/>
  <c r="J58" i="172"/>
  <c r="J57" i="172"/>
  <c r="J56" i="172"/>
  <c r="J55" i="172"/>
  <c r="J59" i="172" s="1"/>
  <c r="J44" i="172"/>
  <c r="J43" i="172"/>
  <c r="B36" i="172"/>
  <c r="I36" i="172" s="1"/>
  <c r="J30" i="172"/>
  <c r="G12" i="172"/>
  <c r="G11" i="172"/>
  <c r="G10" i="172"/>
  <c r="G9" i="172"/>
  <c r="J5" i="172"/>
  <c r="I47" i="171"/>
  <c r="H20" i="171"/>
  <c r="J36" i="141"/>
  <c r="H12" i="172" s="1"/>
  <c r="I12" i="172" s="1"/>
  <c r="J31" i="141"/>
  <c r="H13" i="172" s="1"/>
  <c r="I13" i="172" s="1"/>
  <c r="K36" i="141"/>
  <c r="M36" i="141"/>
  <c r="E30" i="171"/>
  <c r="B69" i="171"/>
  <c r="B68" i="171"/>
  <c r="J54" i="171"/>
  <c r="J50" i="171"/>
  <c r="J49" i="171"/>
  <c r="J48" i="171"/>
  <c r="J47" i="171"/>
  <c r="J51" i="171" s="1"/>
  <c r="J36" i="171"/>
  <c r="J35" i="171"/>
  <c r="B34" i="171"/>
  <c r="I34" i="171" s="1"/>
  <c r="B33" i="171"/>
  <c r="I33" i="171" s="1"/>
  <c r="J27" i="171"/>
  <c r="J15" i="171"/>
  <c r="J14" i="171"/>
  <c r="J13" i="171"/>
  <c r="G12" i="171"/>
  <c r="G11" i="171"/>
  <c r="G10" i="171"/>
  <c r="G9" i="171"/>
  <c r="J5" i="171"/>
  <c r="I52" i="170"/>
  <c r="J52" i="170" s="1"/>
  <c r="I51" i="170"/>
  <c r="J51" i="170" s="1"/>
  <c r="I50" i="170"/>
  <c r="I59" i="170"/>
  <c r="H59" i="170"/>
  <c r="F59" i="170"/>
  <c r="F58" i="170"/>
  <c r="J38" i="169"/>
  <c r="J39" i="169"/>
  <c r="J36" i="168"/>
  <c r="J32" i="168"/>
  <c r="J33" i="168"/>
  <c r="J34" i="168"/>
  <c r="J35" i="168"/>
  <c r="J39" i="167"/>
  <c r="E31" i="170"/>
  <c r="B72" i="170"/>
  <c r="B71" i="170"/>
  <c r="J57" i="170"/>
  <c r="J53" i="170"/>
  <c r="J50" i="170"/>
  <c r="J39" i="170"/>
  <c r="J38" i="170"/>
  <c r="B37" i="170"/>
  <c r="B36" i="170"/>
  <c r="I36" i="170" s="1"/>
  <c r="B35" i="170"/>
  <c r="I35" i="170" s="1"/>
  <c r="B34" i="170"/>
  <c r="I34" i="170" s="1"/>
  <c r="J28" i="170"/>
  <c r="H23" i="170"/>
  <c r="H22" i="170"/>
  <c r="H21" i="170"/>
  <c r="H20" i="170"/>
  <c r="J15" i="170"/>
  <c r="J14" i="170"/>
  <c r="J13" i="170"/>
  <c r="G12" i="170"/>
  <c r="G11" i="170"/>
  <c r="G10" i="170"/>
  <c r="G9" i="170"/>
  <c r="J5" i="170"/>
  <c r="E31" i="169"/>
  <c r="B71" i="169"/>
  <c r="B70" i="169"/>
  <c r="J58" i="169"/>
  <c r="J57" i="169"/>
  <c r="J59" i="169" s="1"/>
  <c r="J53" i="169"/>
  <c r="J52" i="169"/>
  <c r="J51" i="169"/>
  <c r="J50" i="169"/>
  <c r="J54" i="169" s="1"/>
  <c r="B37" i="169"/>
  <c r="I37" i="169" s="1"/>
  <c r="B36" i="169"/>
  <c r="I36" i="169" s="1"/>
  <c r="B35" i="169"/>
  <c r="I35" i="169" s="1"/>
  <c r="B34" i="169"/>
  <c r="I34" i="169" s="1"/>
  <c r="J28" i="169"/>
  <c r="H23" i="169"/>
  <c r="H22" i="169"/>
  <c r="H21" i="169"/>
  <c r="H20" i="169"/>
  <c r="J15" i="169"/>
  <c r="J14" i="169"/>
  <c r="J13" i="169"/>
  <c r="G12" i="169"/>
  <c r="G11" i="169"/>
  <c r="G10" i="169"/>
  <c r="G9" i="169"/>
  <c r="J5" i="169"/>
  <c r="E28" i="168"/>
  <c r="B68" i="168"/>
  <c r="B67" i="168"/>
  <c r="J55" i="168"/>
  <c r="J56" i="168" s="1"/>
  <c r="J54" i="168"/>
  <c r="J50" i="168"/>
  <c r="J49" i="168"/>
  <c r="J48" i="168"/>
  <c r="J47" i="168"/>
  <c r="B31" i="168"/>
  <c r="I31" i="168" s="1"/>
  <c r="J25" i="168"/>
  <c r="H20" i="168"/>
  <c r="J15" i="168"/>
  <c r="J14" i="168"/>
  <c r="J13" i="168"/>
  <c r="G12" i="168"/>
  <c r="I11" i="168"/>
  <c r="G11" i="168"/>
  <c r="G10" i="168"/>
  <c r="G9" i="168"/>
  <c r="J5" i="168"/>
  <c r="B36" i="167"/>
  <c r="I36" i="167" s="1"/>
  <c r="B37" i="167"/>
  <c r="B35" i="167"/>
  <c r="I35" i="167" s="1"/>
  <c r="H23" i="167"/>
  <c r="H22" i="167"/>
  <c r="H21" i="167"/>
  <c r="G11" i="167"/>
  <c r="G12" i="167"/>
  <c r="B34" i="167"/>
  <c r="I34" i="167" s="1"/>
  <c r="J5" i="165"/>
  <c r="J5" i="167"/>
  <c r="B71" i="167"/>
  <c r="B70" i="167"/>
  <c r="J58" i="167"/>
  <c r="J57" i="167"/>
  <c r="J53" i="167"/>
  <c r="J52" i="167"/>
  <c r="J51" i="167"/>
  <c r="J50" i="167"/>
  <c r="J28" i="167"/>
  <c r="J15" i="167"/>
  <c r="J14" i="167"/>
  <c r="G10" i="167"/>
  <c r="G9" i="167"/>
  <c r="B28" i="165"/>
  <c r="D92" i="166"/>
  <c r="E92" i="166" s="1"/>
  <c r="D91" i="166"/>
  <c r="E91" i="166" s="1"/>
  <c r="D90" i="166"/>
  <c r="E90" i="166" s="1"/>
  <c r="D89" i="166"/>
  <c r="D88" i="166" s="1"/>
  <c r="E88" i="166" s="1"/>
  <c r="E87" i="166"/>
  <c r="E86" i="166"/>
  <c r="E85" i="166"/>
  <c r="E84" i="166"/>
  <c r="E83" i="166"/>
  <c r="D78" i="166"/>
  <c r="E220" i="178" s="1"/>
  <c r="D77" i="166"/>
  <c r="E77" i="166" s="1"/>
  <c r="D76" i="166"/>
  <c r="E76" i="166" s="1"/>
  <c r="D75" i="166"/>
  <c r="E155" i="178" s="1"/>
  <c r="D74" i="166"/>
  <c r="D73" i="166"/>
  <c r="D71" i="166"/>
  <c r="E71" i="166" s="1"/>
  <c r="D70" i="166"/>
  <c r="E70" i="166" s="1"/>
  <c r="D68" i="166"/>
  <c r="D69" i="166" s="1"/>
  <c r="E69" i="166" s="1"/>
  <c r="E67" i="166"/>
  <c r="D66" i="166"/>
  <c r="E66" i="166" s="1"/>
  <c r="E65" i="166"/>
  <c r="D64" i="166"/>
  <c r="E64" i="166" s="1"/>
  <c r="D63" i="166"/>
  <c r="E63" i="166" s="1"/>
  <c r="D62" i="166"/>
  <c r="E62" i="166" s="1"/>
  <c r="E59" i="166"/>
  <c r="E58" i="166"/>
  <c r="E57" i="166"/>
  <c r="E56" i="166"/>
  <c r="D55" i="166"/>
  <c r="E55" i="166" s="1"/>
  <c r="D53" i="166"/>
  <c r="D54" i="166" s="1"/>
  <c r="E54" i="166" s="1"/>
  <c r="D51" i="166"/>
  <c r="E51" i="166" s="1"/>
  <c r="D50" i="166"/>
  <c r="D52" i="166" s="1"/>
  <c r="E52" i="166" s="1"/>
  <c r="D47" i="166"/>
  <c r="D48" i="166" s="1"/>
  <c r="D46" i="166"/>
  <c r="E46" i="166" s="1"/>
  <c r="D45" i="166"/>
  <c r="E45" i="166" s="1"/>
  <c r="D44" i="166"/>
  <c r="E44" i="166" s="1"/>
  <c r="D43" i="166"/>
  <c r="E43" i="166" s="1"/>
  <c r="D42" i="166"/>
  <c r="E42" i="166" s="1"/>
  <c r="E41" i="166"/>
  <c r="D39" i="166"/>
  <c r="E161" i="177" s="1"/>
  <c r="D38" i="166"/>
  <c r="E38" i="166" s="1"/>
  <c r="D37" i="166"/>
  <c r="E37" i="166" s="1"/>
  <c r="D36" i="166"/>
  <c r="E36" i="166" s="1"/>
  <c r="D35" i="166"/>
  <c r="E35" i="166" s="1"/>
  <c r="D34" i="166"/>
  <c r="E32" i="166"/>
  <c r="E31" i="166"/>
  <c r="E30" i="166"/>
  <c r="E29" i="166"/>
  <c r="E28" i="166"/>
  <c r="E27" i="166"/>
  <c r="E26" i="166"/>
  <c r="E25" i="166"/>
  <c r="E24" i="166"/>
  <c r="E23" i="166"/>
  <c r="D21" i="166"/>
  <c r="E21" i="166" s="1"/>
  <c r="D20" i="166"/>
  <c r="E20" i="166" s="1"/>
  <c r="E19" i="166"/>
  <c r="E18" i="166"/>
  <c r="E17" i="166"/>
  <c r="E16" i="166"/>
  <c r="E15" i="166"/>
  <c r="E14" i="166"/>
  <c r="D12" i="166"/>
  <c r="E12" i="166" s="1"/>
  <c r="E11" i="166"/>
  <c r="D9" i="166"/>
  <c r="E9" i="166" s="1"/>
  <c r="B67" i="165"/>
  <c r="B66" i="165"/>
  <c r="J54" i="165"/>
  <c r="J53" i="165"/>
  <c r="J52" i="165"/>
  <c r="J51" i="165"/>
  <c r="J46" i="165"/>
  <c r="J45" i="165"/>
  <c r="J44" i="165"/>
  <c r="J43" i="165"/>
  <c r="J32" i="165"/>
  <c r="J31" i="165"/>
  <c r="J22" i="165"/>
  <c r="J13" i="165"/>
  <c r="J12" i="165"/>
  <c r="G9" i="165"/>
  <c r="F37" i="167" l="1"/>
  <c r="I37" i="167"/>
  <c r="F28" i="165"/>
  <c r="I28" i="165"/>
  <c r="J47" i="165"/>
  <c r="FN474" i="26"/>
  <c r="FL476" i="26"/>
  <c r="F39" i="172"/>
  <c r="J12" i="172"/>
  <c r="F38" i="172"/>
  <c r="I38" i="172"/>
  <c r="F37" i="172"/>
  <c r="I37" i="172"/>
  <c r="F40" i="172"/>
  <c r="F35" i="170"/>
  <c r="J59" i="170"/>
  <c r="F35" i="169"/>
  <c r="J51" i="175"/>
  <c r="J10" i="174"/>
  <c r="J51" i="174"/>
  <c r="J51" i="168"/>
  <c r="J55" i="165"/>
  <c r="C332" i="181"/>
  <c r="C265" i="181"/>
  <c r="C200" i="181"/>
  <c r="C135" i="181"/>
  <c r="C5" i="181"/>
  <c r="C70" i="181"/>
  <c r="C5" i="179"/>
  <c r="C5" i="180"/>
  <c r="E50" i="166"/>
  <c r="E78" i="166"/>
  <c r="E34" i="166"/>
  <c r="E39" i="166"/>
  <c r="E75" i="166"/>
  <c r="D40" i="166"/>
  <c r="E40" i="166" s="1"/>
  <c r="E27" i="177"/>
  <c r="E94" i="177"/>
  <c r="E73" i="166"/>
  <c r="E74" i="166"/>
  <c r="C330" i="178"/>
  <c r="C200" i="178"/>
  <c r="C71" i="178"/>
  <c r="C265" i="178"/>
  <c r="C136" i="178"/>
  <c r="C5" i="178"/>
  <c r="F97" i="177"/>
  <c r="I97" i="177"/>
  <c r="J48" i="177"/>
  <c r="J182" i="177"/>
  <c r="J115" i="177"/>
  <c r="C139" i="177"/>
  <c r="C5" i="177"/>
  <c r="I30" i="177"/>
  <c r="I164" i="177"/>
  <c r="F164" i="177"/>
  <c r="C72" i="177"/>
  <c r="F30" i="177"/>
  <c r="C5" i="175"/>
  <c r="F31" i="175"/>
  <c r="F31" i="174"/>
  <c r="C5" i="174"/>
  <c r="C5" i="168"/>
  <c r="C5" i="172"/>
  <c r="C5" i="165"/>
  <c r="C5" i="170"/>
  <c r="C5" i="167"/>
  <c r="C5" i="169"/>
  <c r="C5" i="171"/>
  <c r="J65" i="172"/>
  <c r="J13" i="172"/>
  <c r="F36" i="172"/>
  <c r="J56" i="171"/>
  <c r="F33" i="171"/>
  <c r="F34" i="171"/>
  <c r="F34" i="170"/>
  <c r="J54" i="170"/>
  <c r="F37" i="170"/>
  <c r="I37" i="170"/>
  <c r="F36" i="170"/>
  <c r="F37" i="169"/>
  <c r="F34" i="169"/>
  <c r="F36" i="169"/>
  <c r="F31" i="168"/>
  <c r="J11" i="168"/>
  <c r="I10" i="168"/>
  <c r="J10" i="168" s="1"/>
  <c r="I12" i="168"/>
  <c r="J12" i="168" s="1"/>
  <c r="F36" i="167"/>
  <c r="F35" i="167"/>
  <c r="J59" i="167"/>
  <c r="J54" i="167"/>
  <c r="F34" i="167"/>
  <c r="E48" i="166"/>
  <c r="D49" i="166"/>
  <c r="E49" i="166" s="1"/>
  <c r="E89" i="166"/>
  <c r="E53" i="166"/>
  <c r="E47" i="166"/>
  <c r="E68" i="166"/>
  <c r="J54" i="164"/>
  <c r="B70" i="164"/>
  <c r="B69" i="164"/>
  <c r="FN476" i="26" l="1"/>
  <c r="FP474" i="26"/>
  <c r="F30" i="164"/>
  <c r="F31" i="164"/>
  <c r="C5" i="164"/>
  <c r="J57" i="164"/>
  <c r="J56" i="164"/>
  <c r="J55" i="164"/>
  <c r="J49" i="164"/>
  <c r="J48" i="164"/>
  <c r="J47" i="164"/>
  <c r="J46" i="164"/>
  <c r="J35" i="164"/>
  <c r="F27" i="164"/>
  <c r="J15" i="164"/>
  <c r="J14" i="164"/>
  <c r="G10" i="164"/>
  <c r="G9" i="164"/>
  <c r="Q123" i="163"/>
  <c r="B123" i="163"/>
  <c r="Q122" i="163"/>
  <c r="Q121" i="163"/>
  <c r="Q120" i="163"/>
  <c r="G116" i="163"/>
  <c r="U114" i="163"/>
  <c r="V114" i="163" s="1"/>
  <c r="B114" i="163"/>
  <c r="U113" i="163"/>
  <c r="V113" i="163" s="1"/>
  <c r="B113" i="163"/>
  <c r="F112" i="163"/>
  <c r="B112" i="163" s="1"/>
  <c r="F111" i="163"/>
  <c r="B111" i="163" s="1"/>
  <c r="G106" i="163"/>
  <c r="U105" i="163"/>
  <c r="S105" i="163"/>
  <c r="K105" i="163"/>
  <c r="U104" i="163"/>
  <c r="S104" i="163"/>
  <c r="K104" i="163"/>
  <c r="U103" i="163"/>
  <c r="S103" i="163"/>
  <c r="K103" i="163"/>
  <c r="U102" i="163"/>
  <c r="S102" i="163"/>
  <c r="K102" i="163"/>
  <c r="U101" i="163"/>
  <c r="S101" i="163"/>
  <c r="K101" i="163"/>
  <c r="U100" i="163"/>
  <c r="S100" i="163"/>
  <c r="B100" i="163"/>
  <c r="U99" i="163"/>
  <c r="S99" i="163"/>
  <c r="B99" i="163"/>
  <c r="U98" i="163"/>
  <c r="S98" i="163"/>
  <c r="B98" i="163"/>
  <c r="U97" i="163"/>
  <c r="S97" i="163"/>
  <c r="B97" i="163"/>
  <c r="F96" i="163"/>
  <c r="B96" i="163" s="1"/>
  <c r="F95" i="163"/>
  <c r="B95" i="163" s="1"/>
  <c r="F94" i="163"/>
  <c r="B94" i="163" s="1"/>
  <c r="Q80" i="163"/>
  <c r="B80" i="163"/>
  <c r="Q79" i="163"/>
  <c r="Q78" i="163"/>
  <c r="Q77" i="163"/>
  <c r="B77" i="163"/>
  <c r="U72" i="163"/>
  <c r="U71" i="163"/>
  <c r="V71" i="163" s="1"/>
  <c r="B71" i="163"/>
  <c r="U70" i="163"/>
  <c r="V70" i="163" s="1"/>
  <c r="B70" i="163"/>
  <c r="G69" i="163"/>
  <c r="F69" i="163"/>
  <c r="B69" i="163" s="1"/>
  <c r="G68" i="163"/>
  <c r="F68" i="163"/>
  <c r="B68" i="163" s="1"/>
  <c r="G63" i="163"/>
  <c r="U62" i="163"/>
  <c r="S62" i="163"/>
  <c r="K62" i="163"/>
  <c r="U61" i="163"/>
  <c r="S61" i="163"/>
  <c r="K61" i="163"/>
  <c r="U60" i="163"/>
  <c r="S60" i="163"/>
  <c r="K60" i="163"/>
  <c r="U59" i="163"/>
  <c r="S59" i="163"/>
  <c r="K59" i="163"/>
  <c r="U58" i="163"/>
  <c r="S58" i="163"/>
  <c r="K58" i="163"/>
  <c r="U57" i="163"/>
  <c r="S57" i="163"/>
  <c r="B57" i="163"/>
  <c r="B56" i="163"/>
  <c r="F55" i="163"/>
  <c r="B55" i="163" s="1"/>
  <c r="F54" i="163"/>
  <c r="B54" i="163" s="1"/>
  <c r="F53" i="163"/>
  <c r="B53" i="163" s="1"/>
  <c r="F52" i="163"/>
  <c r="B52" i="163" s="1"/>
  <c r="F51" i="163"/>
  <c r="B51" i="163" s="1"/>
  <c r="Q37" i="163"/>
  <c r="B37" i="163"/>
  <c r="Q36" i="163"/>
  <c r="B36" i="163"/>
  <c r="U31" i="163"/>
  <c r="U30" i="163"/>
  <c r="F29" i="163"/>
  <c r="B29" i="163" s="1"/>
  <c r="F28" i="163"/>
  <c r="B28" i="163" s="1"/>
  <c r="G27" i="163"/>
  <c r="F27" i="163"/>
  <c r="B27" i="163" s="1"/>
  <c r="G22" i="163"/>
  <c r="U21" i="163"/>
  <c r="S21" i="163"/>
  <c r="K21" i="163"/>
  <c r="F20" i="163"/>
  <c r="B20" i="163" s="1"/>
  <c r="F19" i="163"/>
  <c r="B19" i="163" s="1"/>
  <c r="F18" i="163"/>
  <c r="B18" i="163" s="1"/>
  <c r="F17" i="163"/>
  <c r="B17" i="163" s="1"/>
  <c r="F16" i="163"/>
  <c r="B16" i="163" s="1"/>
  <c r="O18" i="157"/>
  <c r="O19" i="157"/>
  <c r="O16" i="158"/>
  <c r="O26" i="158"/>
  <c r="O17" i="158"/>
  <c r="O18" i="158"/>
  <c r="O19" i="158"/>
  <c r="O20" i="158"/>
  <c r="O21" i="158"/>
  <c r="O22" i="158"/>
  <c r="O23" i="158"/>
  <c r="O24" i="158"/>
  <c r="O25" i="158"/>
  <c r="O27" i="158"/>
  <c r="O18" i="159"/>
  <c r="O19" i="159"/>
  <c r="O20" i="159"/>
  <c r="N21" i="159" s="1"/>
  <c r="O19" i="156"/>
  <c r="N20" i="156" s="1"/>
  <c r="B29" i="162"/>
  <c r="F28" i="162"/>
  <c r="H59" i="101" l="1"/>
  <c r="C16" i="95"/>
  <c r="Q81" i="163"/>
  <c r="J45" i="163" s="1"/>
  <c r="Q38" i="163"/>
  <c r="J10" i="163" s="1"/>
  <c r="Q124" i="163"/>
  <c r="J88" i="163" s="1"/>
  <c r="FR474" i="26"/>
  <c r="FP476" i="26"/>
  <c r="N28" i="158"/>
  <c r="N28" i="154"/>
  <c r="G73" i="163"/>
  <c r="J58" i="164"/>
  <c r="J50" i="164"/>
  <c r="Q27" i="163"/>
  <c r="T27" i="163" s="1"/>
  <c r="Q112" i="163"/>
  <c r="U95" i="163"/>
  <c r="S95" i="163"/>
  <c r="S51" i="163"/>
  <c r="Q28" i="163"/>
  <c r="S17" i="163"/>
  <c r="U17" i="163" s="1"/>
  <c r="Q68" i="163"/>
  <c r="Q29" i="163"/>
  <c r="T29" i="163" s="1"/>
  <c r="Q69" i="163"/>
  <c r="Q111" i="163"/>
  <c r="G32" i="163"/>
  <c r="S54" i="163"/>
  <c r="FT474" i="26" l="1"/>
  <c r="FR476" i="26"/>
  <c r="S94" i="163"/>
  <c r="U55" i="163"/>
  <c r="S52" i="163"/>
  <c r="U52" i="163" s="1"/>
  <c r="S53" i="163"/>
  <c r="U53" i="163" s="1"/>
  <c r="S55" i="163"/>
  <c r="S96" i="163"/>
  <c r="U96" i="163" s="1"/>
  <c r="U51" i="163"/>
  <c r="FV474" i="26" l="1"/>
  <c r="FT476" i="26"/>
  <c r="S106" i="163"/>
  <c r="U94" i="163"/>
  <c r="U106" i="163" s="1"/>
  <c r="J86" i="163" s="1"/>
  <c r="FX474" i="26" l="1"/>
  <c r="FV476" i="26"/>
  <c r="Q42" i="162"/>
  <c r="B42" i="162"/>
  <c r="Q41" i="162"/>
  <c r="Q40" i="162"/>
  <c r="Q39" i="162"/>
  <c r="Q38" i="162"/>
  <c r="Q37" i="162"/>
  <c r="Q36" i="162"/>
  <c r="B36" i="162"/>
  <c r="G32" i="162"/>
  <c r="I89" i="155" s="1"/>
  <c r="U31" i="162"/>
  <c r="U30" i="162"/>
  <c r="B28" i="162"/>
  <c r="F27" i="162"/>
  <c r="K21" i="162"/>
  <c r="S21" i="162" s="1"/>
  <c r="U21" i="162" s="1"/>
  <c r="F19" i="162"/>
  <c r="B19" i="162" s="1"/>
  <c r="H19" i="162" s="1"/>
  <c r="B18" i="162"/>
  <c r="H18" i="162" s="1"/>
  <c r="B17" i="162"/>
  <c r="H17" i="162" s="1"/>
  <c r="F16" i="162"/>
  <c r="B16" i="162" s="1"/>
  <c r="H16" i="162" s="1"/>
  <c r="Q43" i="162" l="1"/>
  <c r="B27" i="162"/>
  <c r="J10" i="162"/>
  <c r="FZ474" i="26"/>
  <c r="FX476" i="26"/>
  <c r="Q28" i="162"/>
  <c r="T28" i="162" s="1"/>
  <c r="N22" i="162"/>
  <c r="E4" i="140"/>
  <c r="J41" i="141"/>
  <c r="H14" i="172" s="1"/>
  <c r="J42" i="141"/>
  <c r="J43" i="141"/>
  <c r="J44" i="141"/>
  <c r="J45" i="141"/>
  <c r="K41" i="141"/>
  <c r="H27" i="162" l="1"/>
  <c r="I14" i="172"/>
  <c r="J14" i="172" s="1"/>
  <c r="Q27" i="162"/>
  <c r="T27" i="162" s="1"/>
  <c r="GB474" i="26"/>
  <c r="FZ476" i="26"/>
  <c r="F17" i="159"/>
  <c r="B17" i="159" s="1"/>
  <c r="F16" i="159"/>
  <c r="B16" i="159" s="1"/>
  <c r="G31" i="159"/>
  <c r="T30" i="159"/>
  <c r="U30" i="159" s="1"/>
  <c r="T29" i="159"/>
  <c r="U29" i="159" s="1"/>
  <c r="T28" i="159"/>
  <c r="U28" i="159" s="1"/>
  <c r="V28" i="159" s="1"/>
  <c r="T27" i="159"/>
  <c r="G21" i="159"/>
  <c r="S20" i="159"/>
  <c r="K20" i="159"/>
  <c r="S19" i="159"/>
  <c r="K19" i="159"/>
  <c r="S18" i="159"/>
  <c r="K18" i="159"/>
  <c r="B18" i="159"/>
  <c r="H18" i="159" s="1"/>
  <c r="S16" i="159"/>
  <c r="B16" i="158"/>
  <c r="Q60" i="158"/>
  <c r="B60" i="158"/>
  <c r="Q59" i="158"/>
  <c r="Q58" i="158"/>
  <c r="Q57" i="158"/>
  <c r="B42" i="158"/>
  <c r="H38" i="158"/>
  <c r="G38" i="158"/>
  <c r="T37" i="158"/>
  <c r="U37" i="158" s="1"/>
  <c r="T36" i="158"/>
  <c r="U36" i="158" s="1"/>
  <c r="T35" i="158"/>
  <c r="U35" i="158" s="1"/>
  <c r="V35" i="158" s="1"/>
  <c r="B35" i="158"/>
  <c r="T34" i="158"/>
  <c r="U34" i="158" s="1"/>
  <c r="V34" i="158" s="1"/>
  <c r="B34" i="158"/>
  <c r="T33" i="158"/>
  <c r="B33" i="158"/>
  <c r="G28" i="158"/>
  <c r="U27" i="158"/>
  <c r="S27" i="158"/>
  <c r="K27" i="158"/>
  <c r="K26" i="158"/>
  <c r="S26" i="158" s="1"/>
  <c r="U26" i="158" s="1"/>
  <c r="U25" i="158"/>
  <c r="S25" i="158"/>
  <c r="K25" i="158"/>
  <c r="U24" i="158"/>
  <c r="S24" i="158"/>
  <c r="K24" i="158"/>
  <c r="U23" i="158"/>
  <c r="S23" i="158"/>
  <c r="K23" i="158"/>
  <c r="U22" i="158"/>
  <c r="S22" i="158"/>
  <c r="K22" i="158"/>
  <c r="U21" i="158"/>
  <c r="S21" i="158"/>
  <c r="K21" i="158"/>
  <c r="U20" i="158"/>
  <c r="S20" i="158"/>
  <c r="K20" i="158"/>
  <c r="S19" i="158"/>
  <c r="B19" i="158"/>
  <c r="S18" i="158"/>
  <c r="B18" i="158"/>
  <c r="S16" i="158"/>
  <c r="F17" i="157"/>
  <c r="B17" i="157" s="1"/>
  <c r="F16" i="157"/>
  <c r="B16" i="157" s="1"/>
  <c r="Q37" i="157"/>
  <c r="B37" i="157"/>
  <c r="Q36" i="157"/>
  <c r="Q35" i="157"/>
  <c r="Q34" i="157"/>
  <c r="Q33" i="157"/>
  <c r="Q32" i="157"/>
  <c r="B32" i="157"/>
  <c r="G28" i="157"/>
  <c r="T27" i="157"/>
  <c r="U27" i="157" s="1"/>
  <c r="V27" i="157" s="1"/>
  <c r="B27" i="157"/>
  <c r="T26" i="157"/>
  <c r="U26" i="157" s="1"/>
  <c r="V26" i="157" s="1"/>
  <c r="B26" i="157"/>
  <c r="B25" i="157"/>
  <c r="G20" i="157"/>
  <c r="S19" i="157"/>
  <c r="B19" i="157"/>
  <c r="S18" i="157"/>
  <c r="B18" i="157"/>
  <c r="S16" i="157"/>
  <c r="N20" i="157"/>
  <c r="Q34" i="156"/>
  <c r="B34" i="156"/>
  <c r="Q32" i="156"/>
  <c r="B32" i="156"/>
  <c r="G28" i="156"/>
  <c r="B27" i="156"/>
  <c r="B26" i="156"/>
  <c r="T26" i="156" s="1"/>
  <c r="B25" i="156"/>
  <c r="G20" i="156"/>
  <c r="U19" i="156"/>
  <c r="S19" i="156"/>
  <c r="K19" i="156"/>
  <c r="S18" i="156"/>
  <c r="B18" i="156"/>
  <c r="H18" i="156" s="1"/>
  <c r="F36" i="155"/>
  <c r="F37" i="155"/>
  <c r="F35" i="155"/>
  <c r="F23" i="155"/>
  <c r="B23" i="155" s="1"/>
  <c r="F16" i="155"/>
  <c r="B16" i="155" s="1"/>
  <c r="Q44" i="155"/>
  <c r="B44" i="155"/>
  <c r="K26" i="155"/>
  <c r="S26" i="155" s="1"/>
  <c r="U26" i="155" s="1"/>
  <c r="K24" i="155"/>
  <c r="S24" i="155" s="1"/>
  <c r="U24" i="155" s="1"/>
  <c r="Q90" i="154"/>
  <c r="B90" i="154"/>
  <c r="Q89" i="154"/>
  <c r="Q88" i="154"/>
  <c r="B88" i="154"/>
  <c r="U83" i="154"/>
  <c r="F82" i="154"/>
  <c r="B82" i="154" s="1"/>
  <c r="F81" i="154"/>
  <c r="B81" i="154" s="1"/>
  <c r="F80" i="154"/>
  <c r="B80" i="154" s="1"/>
  <c r="F79" i="154"/>
  <c r="B79" i="154" s="1"/>
  <c r="G74" i="154"/>
  <c r="U73" i="154"/>
  <c r="S73" i="154"/>
  <c r="K73" i="154"/>
  <c r="U72" i="154"/>
  <c r="S72" i="154"/>
  <c r="K72" i="154"/>
  <c r="U71" i="154"/>
  <c r="S71" i="154"/>
  <c r="K71" i="154"/>
  <c r="U70" i="154"/>
  <c r="S70" i="154"/>
  <c r="K70" i="154"/>
  <c r="U69" i="154"/>
  <c r="S69" i="154"/>
  <c r="K69" i="154"/>
  <c r="F68" i="154"/>
  <c r="B68" i="154" s="1"/>
  <c r="F67" i="154"/>
  <c r="B67" i="154" s="1"/>
  <c r="F66" i="154"/>
  <c r="B66" i="154" s="1"/>
  <c r="F65" i="154"/>
  <c r="B65" i="154" s="1"/>
  <c r="F64" i="154"/>
  <c r="B64" i="154" s="1"/>
  <c r="F63" i="154"/>
  <c r="B63" i="154" s="1"/>
  <c r="F62" i="154"/>
  <c r="B62" i="154" s="1"/>
  <c r="Q48" i="154"/>
  <c r="B48" i="154"/>
  <c r="Q47" i="154"/>
  <c r="Q46" i="154"/>
  <c r="Q45" i="154"/>
  <c r="Q44" i="154"/>
  <c r="Q43" i="154"/>
  <c r="Q42" i="154"/>
  <c r="Q49" i="154" s="1"/>
  <c r="J10" i="154" s="1"/>
  <c r="B42" i="154"/>
  <c r="G38" i="154"/>
  <c r="U37" i="154"/>
  <c r="U36" i="154"/>
  <c r="U35" i="154"/>
  <c r="U34" i="154"/>
  <c r="V34" i="154" s="1"/>
  <c r="B34" i="154"/>
  <c r="F33" i="154"/>
  <c r="B33" i="154" s="1"/>
  <c r="G28" i="154"/>
  <c r="U27" i="154"/>
  <c r="S27" i="154"/>
  <c r="K27" i="154"/>
  <c r="U26" i="154"/>
  <c r="S26" i="154"/>
  <c r="K26" i="154"/>
  <c r="U25" i="154"/>
  <c r="S25" i="154"/>
  <c r="K25" i="154"/>
  <c r="U24" i="154"/>
  <c r="S24" i="154"/>
  <c r="K24" i="154"/>
  <c r="U23" i="154"/>
  <c r="S23" i="154"/>
  <c r="K23" i="154"/>
  <c r="U22" i="154"/>
  <c r="S22" i="154"/>
  <c r="K22" i="154"/>
  <c r="U21" i="154"/>
  <c r="S21" i="154"/>
  <c r="K21" i="154"/>
  <c r="U20" i="154"/>
  <c r="S20" i="154"/>
  <c r="K20" i="154"/>
  <c r="F19" i="154"/>
  <c r="B19" i="154" s="1"/>
  <c r="F18" i="154"/>
  <c r="B18" i="154" s="1"/>
  <c r="F17" i="154"/>
  <c r="B17" i="154" s="1"/>
  <c r="F16" i="154"/>
  <c r="B16" i="154" s="1"/>
  <c r="F17" i="153"/>
  <c r="B17" i="153" s="1"/>
  <c r="H17" i="153" s="1"/>
  <c r="F27" i="153"/>
  <c r="F18" i="153"/>
  <c r="B18" i="153" s="1"/>
  <c r="H18" i="153" s="1"/>
  <c r="F16" i="153"/>
  <c r="B16" i="153" s="1"/>
  <c r="H16" i="153" s="1"/>
  <c r="U20" i="135"/>
  <c r="F26" i="135"/>
  <c r="F16" i="135"/>
  <c r="B16" i="135" s="1"/>
  <c r="H16" i="135" s="1"/>
  <c r="F17" i="135"/>
  <c r="B17" i="135" s="1"/>
  <c r="J32" i="141"/>
  <c r="K5" i="141"/>
  <c r="K6" i="141"/>
  <c r="K7" i="141"/>
  <c r="K8" i="141"/>
  <c r="K9" i="141"/>
  <c r="K10" i="141"/>
  <c r="K11" i="141"/>
  <c r="K12" i="141"/>
  <c r="K13" i="141"/>
  <c r="K14" i="141"/>
  <c r="K15" i="141"/>
  <c r="K16" i="141"/>
  <c r="J4" i="141"/>
  <c r="J5" i="141"/>
  <c r="K22" i="141"/>
  <c r="K23" i="141"/>
  <c r="K24" i="141"/>
  <c r="K25" i="141"/>
  <c r="K26" i="141"/>
  <c r="K27" i="141"/>
  <c r="K28" i="141"/>
  <c r="K29" i="141"/>
  <c r="K30" i="141"/>
  <c r="K32" i="141"/>
  <c r="K33" i="141"/>
  <c r="K35" i="141"/>
  <c r="M28" i="141"/>
  <c r="M29" i="141"/>
  <c r="H29" i="178" s="1"/>
  <c r="J29" i="178" s="1"/>
  <c r="M30" i="141"/>
  <c r="M24" i="141"/>
  <c r="M25" i="141"/>
  <c r="H95" i="178" s="1"/>
  <c r="J95" i="178" s="1"/>
  <c r="M8" i="141"/>
  <c r="M9" i="141"/>
  <c r="M10" i="141"/>
  <c r="H39" i="172" s="1"/>
  <c r="J39" i="172" s="1"/>
  <c r="M11" i="141"/>
  <c r="J30" i="141"/>
  <c r="H16" i="172" s="1"/>
  <c r="J29" i="141"/>
  <c r="J28" i="141"/>
  <c r="J25" i="141"/>
  <c r="J24" i="141"/>
  <c r="J11" i="141"/>
  <c r="J10" i="141"/>
  <c r="J9" i="141"/>
  <c r="J8" i="141"/>
  <c r="J13" i="141"/>
  <c r="J33" i="141"/>
  <c r="J35" i="141"/>
  <c r="J26" i="141"/>
  <c r="H11" i="172" s="1"/>
  <c r="J27" i="141"/>
  <c r="J14" i="141"/>
  <c r="J12" i="141"/>
  <c r="J7" i="141"/>
  <c r="J6" i="141"/>
  <c r="H93" i="135" s="1"/>
  <c r="U93" i="135" s="1"/>
  <c r="V93" i="135" s="1"/>
  <c r="J17" i="141"/>
  <c r="K17" i="141"/>
  <c r="M17" i="141"/>
  <c r="H105" i="164" s="1"/>
  <c r="J105" i="164" s="1"/>
  <c r="J18" i="141"/>
  <c r="K18" i="141"/>
  <c r="M18" i="141"/>
  <c r="E55" i="140"/>
  <c r="E58" i="140"/>
  <c r="E59" i="140"/>
  <c r="E60" i="140"/>
  <c r="E33" i="140"/>
  <c r="D63" i="140"/>
  <c r="E56" i="140"/>
  <c r="E28" i="140"/>
  <c r="H17" i="135" l="1"/>
  <c r="B18" i="135"/>
  <c r="Q25" i="157"/>
  <c r="T25" i="157" s="1"/>
  <c r="T28" i="157" s="1"/>
  <c r="H25" i="157"/>
  <c r="H28" i="157" s="1"/>
  <c r="Q25" i="156"/>
  <c r="T25" i="156" s="1"/>
  <c r="H25" i="156"/>
  <c r="U27" i="162"/>
  <c r="C18" i="95"/>
  <c r="H45" i="101" s="1"/>
  <c r="BD45" i="101" s="1"/>
  <c r="T31" i="159"/>
  <c r="U27" i="159"/>
  <c r="V27" i="159" s="1"/>
  <c r="H85" i="167"/>
  <c r="I85" i="167" s="1"/>
  <c r="J85" i="167" s="1"/>
  <c r="H39" i="155"/>
  <c r="U39" i="155" s="1"/>
  <c r="V39" i="155" s="1"/>
  <c r="H29" i="153"/>
  <c r="U29" i="153" s="1"/>
  <c r="V29" i="153" s="1"/>
  <c r="H84" i="167"/>
  <c r="H109" i="153"/>
  <c r="U109" i="153" s="1"/>
  <c r="V109" i="153" s="1"/>
  <c r="H81" i="154"/>
  <c r="H67" i="162"/>
  <c r="U67" i="162" s="1"/>
  <c r="V67" i="162" s="1"/>
  <c r="H11" i="165"/>
  <c r="H55" i="153"/>
  <c r="H66" i="162"/>
  <c r="H78" i="153"/>
  <c r="H80" i="165"/>
  <c r="M80" i="165" s="1"/>
  <c r="H108" i="153"/>
  <c r="U54" i="153"/>
  <c r="V54" i="153" s="1"/>
  <c r="H80" i="154"/>
  <c r="H6765" i="182"/>
  <c r="J6765" i="182" s="1"/>
  <c r="J6769" i="182" s="1"/>
  <c r="H2129" i="182"/>
  <c r="J2129" i="182" s="1"/>
  <c r="J2133" i="182" s="1"/>
  <c r="H2070" i="182"/>
  <c r="J2070" i="182" s="1"/>
  <c r="J2074" i="182" s="1"/>
  <c r="J2081" i="182" s="1"/>
  <c r="J2094" i="182" s="1"/>
  <c r="J2096" i="182" s="1"/>
  <c r="J2098" i="182" s="1"/>
  <c r="I8818" i="182"/>
  <c r="J8818" i="182" s="1"/>
  <c r="I8692" i="182"/>
  <c r="J8692" i="182" s="1"/>
  <c r="H10" i="180"/>
  <c r="I10" i="180" s="1"/>
  <c r="J10" i="180" s="1"/>
  <c r="H10" i="175"/>
  <c r="H15" i="172"/>
  <c r="Q91" i="154"/>
  <c r="J56" i="154" s="1"/>
  <c r="H12" i="164"/>
  <c r="H28" i="162"/>
  <c r="H12" i="167"/>
  <c r="H11" i="164"/>
  <c r="H10" i="165"/>
  <c r="I10" i="165" s="1"/>
  <c r="J10" i="165" s="1"/>
  <c r="Q38" i="157"/>
  <c r="J10" i="157" s="1"/>
  <c r="H33" i="164"/>
  <c r="J33" i="164" s="1"/>
  <c r="B27" i="153"/>
  <c r="B26" i="135"/>
  <c r="H26" i="135" s="1"/>
  <c r="B35" i="155"/>
  <c r="Q35" i="155" s="1"/>
  <c r="B37" i="155"/>
  <c r="H37" i="155" s="1"/>
  <c r="B36" i="155"/>
  <c r="H36" i="155" s="1"/>
  <c r="E35" i="140"/>
  <c r="I96" i="167" s="1"/>
  <c r="J96" i="167" s="1"/>
  <c r="K29" i="155"/>
  <c r="F17" i="156"/>
  <c r="B17" i="156" s="1"/>
  <c r="H17" i="156" s="1"/>
  <c r="H20" i="156" s="1"/>
  <c r="E36" i="140"/>
  <c r="K27" i="155"/>
  <c r="S27" i="155" s="1"/>
  <c r="U27" i="155" s="1"/>
  <c r="E34" i="140"/>
  <c r="I87" i="165" s="1"/>
  <c r="J87" i="165" s="1"/>
  <c r="E37" i="140"/>
  <c r="I25" i="172" s="1"/>
  <c r="J25" i="172" s="1"/>
  <c r="H23" i="155"/>
  <c r="GD474" i="26"/>
  <c r="GB476" i="26"/>
  <c r="I9" i="164"/>
  <c r="J9" i="164" s="1"/>
  <c r="J10" i="158"/>
  <c r="H17" i="159"/>
  <c r="I16" i="172"/>
  <c r="J16" i="172" s="1"/>
  <c r="H9" i="172"/>
  <c r="I9" i="172" s="1"/>
  <c r="J9" i="172" s="1"/>
  <c r="H9" i="179"/>
  <c r="H143" i="177"/>
  <c r="H76" i="177"/>
  <c r="H9" i="177"/>
  <c r="H336" i="181"/>
  <c r="H139" i="181"/>
  <c r="H74" i="181"/>
  <c r="H204" i="178"/>
  <c r="I204" i="178" s="1"/>
  <c r="J204" i="178" s="1"/>
  <c r="J209" i="178" s="1"/>
  <c r="H140" i="178"/>
  <c r="I140" i="178" s="1"/>
  <c r="J140" i="178" s="1"/>
  <c r="J145" i="178" s="1"/>
  <c r="H269" i="178"/>
  <c r="I269" i="178" s="1"/>
  <c r="J269" i="178" s="1"/>
  <c r="J274" i="178" s="1"/>
  <c r="H204" i="181"/>
  <c r="H9" i="181"/>
  <c r="H334" i="178"/>
  <c r="I334" i="178" s="1"/>
  <c r="J334" i="178" s="1"/>
  <c r="J339" i="178" s="1"/>
  <c r="H9" i="178"/>
  <c r="I9" i="178" s="1"/>
  <c r="J9" i="178" s="1"/>
  <c r="J14" i="178" s="1"/>
  <c r="H269" i="181"/>
  <c r="H75" i="178"/>
  <c r="I75" i="178" s="1"/>
  <c r="J75" i="178" s="1"/>
  <c r="J80" i="178" s="1"/>
  <c r="I11" i="172"/>
  <c r="J11" i="172" s="1"/>
  <c r="N74" i="154"/>
  <c r="H31" i="179"/>
  <c r="J31" i="179" s="1"/>
  <c r="J37" i="179" s="1"/>
  <c r="H97" i="177"/>
  <c r="J97" i="177" s="1"/>
  <c r="J101" i="177" s="1"/>
  <c r="H30" i="177"/>
  <c r="J30" i="177" s="1"/>
  <c r="J34" i="177" s="1"/>
  <c r="H164" i="177"/>
  <c r="J164" i="177" s="1"/>
  <c r="J168" i="177" s="1"/>
  <c r="H355" i="181"/>
  <c r="J355" i="181" s="1"/>
  <c r="J360" i="181" s="1"/>
  <c r="H353" i="178"/>
  <c r="J353" i="178" s="1"/>
  <c r="J358" i="178" s="1"/>
  <c r="H223" i="181"/>
  <c r="J223" i="181" s="1"/>
  <c r="J227" i="181" s="1"/>
  <c r="H94" i="178"/>
  <c r="J94" i="178" s="1"/>
  <c r="J98" i="178" s="1"/>
  <c r="L98" i="178" s="1"/>
  <c r="H14" i="22" s="1"/>
  <c r="H28" i="178"/>
  <c r="J28" i="178" s="1"/>
  <c r="J32" i="178" s="1"/>
  <c r="L32" i="178" s="1"/>
  <c r="H13" i="22" s="1"/>
  <c r="H288" i="178"/>
  <c r="J288" i="178" s="1"/>
  <c r="J292" i="178" s="1"/>
  <c r="H28" i="181"/>
  <c r="J28" i="181" s="1"/>
  <c r="J32" i="181" s="1"/>
  <c r="H158" i="178"/>
  <c r="J158" i="178" s="1"/>
  <c r="J162" i="178" s="1"/>
  <c r="H288" i="181"/>
  <c r="J288" i="181" s="1"/>
  <c r="J292" i="181" s="1"/>
  <c r="H223" i="178"/>
  <c r="J223" i="178" s="1"/>
  <c r="J227" i="178" s="1"/>
  <c r="H158" i="181"/>
  <c r="J158" i="181" s="1"/>
  <c r="J162" i="181" s="1"/>
  <c r="H93" i="181"/>
  <c r="J93" i="181" s="1"/>
  <c r="J97" i="181" s="1"/>
  <c r="E38" i="140"/>
  <c r="H65" i="154"/>
  <c r="H9" i="174"/>
  <c r="I9" i="174" s="1"/>
  <c r="J9" i="174" s="1"/>
  <c r="E39" i="140"/>
  <c r="I13052" i="182" s="1"/>
  <c r="J13052" i="182" s="1"/>
  <c r="H19" i="163"/>
  <c r="H16" i="157"/>
  <c r="E40" i="140"/>
  <c r="H94" i="163"/>
  <c r="H95" i="163"/>
  <c r="H17" i="163"/>
  <c r="H52" i="163"/>
  <c r="H63" i="154"/>
  <c r="H64" i="154"/>
  <c r="H55" i="163"/>
  <c r="H62" i="154"/>
  <c r="H16" i="163"/>
  <c r="H16" i="154"/>
  <c r="H67" i="154"/>
  <c r="H18" i="154"/>
  <c r="H54" i="163"/>
  <c r="H20" i="163"/>
  <c r="H51" i="163"/>
  <c r="E3" i="140"/>
  <c r="H18" i="163"/>
  <c r="H53" i="163"/>
  <c r="H96" i="163"/>
  <c r="H16" i="159"/>
  <c r="H11" i="169"/>
  <c r="I11" i="169" s="1"/>
  <c r="J11" i="169" s="1"/>
  <c r="H11" i="171"/>
  <c r="I11" i="171" s="1"/>
  <c r="J11" i="171" s="1"/>
  <c r="H11" i="170"/>
  <c r="H11" i="167"/>
  <c r="H12" i="171"/>
  <c r="I12" i="171" s="1"/>
  <c r="J12" i="171" s="1"/>
  <c r="H12" i="170"/>
  <c r="H12" i="169"/>
  <c r="I12" i="169" s="1"/>
  <c r="J12" i="169" s="1"/>
  <c r="G84" i="154"/>
  <c r="H58" i="170"/>
  <c r="J58" i="170" s="1"/>
  <c r="J60" i="170" s="1"/>
  <c r="J55" i="171"/>
  <c r="J57" i="171" s="1"/>
  <c r="H27" i="163"/>
  <c r="H10" i="169"/>
  <c r="H10" i="170"/>
  <c r="H10" i="171"/>
  <c r="H68" i="163"/>
  <c r="H112" i="163"/>
  <c r="H69" i="163"/>
  <c r="H29" i="163"/>
  <c r="H28" i="163"/>
  <c r="K17" i="159"/>
  <c r="K16" i="159"/>
  <c r="T38" i="158"/>
  <c r="V26" i="159"/>
  <c r="U19" i="158"/>
  <c r="K16" i="158"/>
  <c r="H28" i="158"/>
  <c r="H17" i="157"/>
  <c r="U33" i="158"/>
  <c r="V33" i="158" s="1"/>
  <c r="V38" i="158" s="1"/>
  <c r="J9" i="158" s="1"/>
  <c r="K16" i="157"/>
  <c r="T27" i="156"/>
  <c r="U26" i="156"/>
  <c r="V26" i="156" s="1"/>
  <c r="H16" i="155"/>
  <c r="H66" i="154"/>
  <c r="H19" i="154"/>
  <c r="H68" i="154"/>
  <c r="Q81" i="154"/>
  <c r="Q33" i="154"/>
  <c r="H33" i="154"/>
  <c r="Q79" i="154"/>
  <c r="Q82" i="154"/>
  <c r="H82" i="154"/>
  <c r="Q80" i="154"/>
  <c r="H17" i="154"/>
  <c r="H18" i="135" l="1"/>
  <c r="B19" i="135"/>
  <c r="H19" i="135" s="1"/>
  <c r="H30" i="155"/>
  <c r="U25" i="157"/>
  <c r="V25" i="157" s="1"/>
  <c r="V28" i="157" s="1"/>
  <c r="J9" i="157" s="1"/>
  <c r="T28" i="156"/>
  <c r="U25" i="156"/>
  <c r="V25" i="156" s="1"/>
  <c r="R14" i="22"/>
  <c r="M14" i="22"/>
  <c r="W14" i="22" s="1"/>
  <c r="R13" i="22"/>
  <c r="M13" i="22"/>
  <c r="W13" i="22" s="1"/>
  <c r="H71" i="162"/>
  <c r="U55" i="153"/>
  <c r="V55" i="153" s="1"/>
  <c r="H21" i="159"/>
  <c r="S29" i="155"/>
  <c r="U29" i="155" s="1"/>
  <c r="V31" i="159"/>
  <c r="J9" i="159" s="1"/>
  <c r="U54" i="135"/>
  <c r="V54" i="135" s="1"/>
  <c r="I84" i="167"/>
  <c r="J84" i="167" s="1"/>
  <c r="I11" i="165"/>
  <c r="J11" i="165" s="1"/>
  <c r="U66" i="162"/>
  <c r="V66" i="162" s="1"/>
  <c r="V71" i="162" s="1"/>
  <c r="I22" i="171"/>
  <c r="J22" i="171" s="1"/>
  <c r="I97" i="167"/>
  <c r="J97" i="167" s="1"/>
  <c r="I90" i="165"/>
  <c r="J90" i="165" s="1"/>
  <c r="I80" i="165"/>
  <c r="J80" i="165" s="1"/>
  <c r="U78" i="153"/>
  <c r="V78" i="153" s="1"/>
  <c r="Q36" i="155"/>
  <c r="T36" i="155" s="1"/>
  <c r="U108" i="153"/>
  <c r="V108" i="153" s="1"/>
  <c r="I6886" i="182"/>
  <c r="J6886" i="182" s="1"/>
  <c r="I6301" i="182"/>
  <c r="J6301" i="182" s="1"/>
  <c r="I5782" i="182"/>
  <c r="J5782" i="182" s="1"/>
  <c r="I5268" i="182"/>
  <c r="J5268" i="182" s="1"/>
  <c r="I4756" i="182"/>
  <c r="J4756" i="182" s="1"/>
  <c r="I7925" i="182"/>
  <c r="J7925" i="182" s="1"/>
  <c r="I4439" i="182"/>
  <c r="J4439" i="182" s="1"/>
  <c r="I8501" i="182"/>
  <c r="J8501" i="182" s="1"/>
  <c r="I9011" i="182"/>
  <c r="J9011" i="182" s="1"/>
  <c r="I10766" i="182"/>
  <c r="J10766" i="182" s="1"/>
  <c r="I11416" i="182"/>
  <c r="J11416" i="182" s="1"/>
  <c r="I3739" i="182"/>
  <c r="J3739" i="182" s="1"/>
  <c r="I3239" i="182"/>
  <c r="J3239" i="182" s="1"/>
  <c r="I2866" i="182"/>
  <c r="J2866" i="182" s="1"/>
  <c r="I2365" i="182"/>
  <c r="J2365" i="182" s="1"/>
  <c r="I1703" i="182"/>
  <c r="J1703" i="182" s="1"/>
  <c r="I1215" i="182"/>
  <c r="J1215" i="182" s="1"/>
  <c r="I726" i="182"/>
  <c r="J726" i="182" s="1"/>
  <c r="J731" i="182" s="1"/>
  <c r="J733" i="182" s="1"/>
  <c r="J747" i="182" s="1"/>
  <c r="J760" i="182" s="1"/>
  <c r="J762" i="182" s="1"/>
  <c r="J764" i="182" s="1"/>
  <c r="I152" i="182"/>
  <c r="J152" i="182" s="1"/>
  <c r="I6821" i="182"/>
  <c r="J6821" i="182" s="1"/>
  <c r="I5204" i="182"/>
  <c r="J5204" i="182" s="1"/>
  <c r="I3678" i="182"/>
  <c r="J3678" i="182" s="1"/>
  <c r="I665" i="182"/>
  <c r="J665" i="182" s="1"/>
  <c r="J669" i="182" s="1"/>
  <c r="J671" i="182" s="1"/>
  <c r="J685" i="182" s="1"/>
  <c r="J698" i="182" s="1"/>
  <c r="J700" i="182" s="1"/>
  <c r="J702" i="182" s="1"/>
  <c r="I10506" i="182"/>
  <c r="J10506" i="182" s="1"/>
  <c r="I6756" i="182"/>
  <c r="J6756" i="182" s="1"/>
  <c r="I6171" i="182"/>
  <c r="J6171" i="182" s="1"/>
  <c r="I5652" i="182"/>
  <c r="J5652" i="182" s="1"/>
  <c r="I5140" i="182"/>
  <c r="J5140" i="182" s="1"/>
  <c r="I7990" i="182"/>
  <c r="J7990" i="182" s="1"/>
  <c r="I7405" i="182"/>
  <c r="J7405" i="182" s="1"/>
  <c r="I4308" i="182"/>
  <c r="J4308" i="182" s="1"/>
  <c r="I8628" i="182"/>
  <c r="J8628" i="182" s="1"/>
  <c r="I9141" i="182"/>
  <c r="J9141" i="182" s="1"/>
  <c r="I11026" i="182"/>
  <c r="J11026" i="182" s="1"/>
  <c r="I4110" i="182"/>
  <c r="J4110" i="182" s="1"/>
  <c r="I3616" i="182"/>
  <c r="J3616" i="182" s="1"/>
  <c r="I13436" i="182"/>
  <c r="J13436" i="182" s="1"/>
  <c r="I2743" i="182"/>
  <c r="J2743" i="182" s="1"/>
  <c r="I2240" i="182"/>
  <c r="J2240" i="182" s="1"/>
  <c r="I1581" i="182"/>
  <c r="J1581" i="182" s="1"/>
  <c r="I1093" i="182"/>
  <c r="J1093" i="182" s="1"/>
  <c r="I604" i="182"/>
  <c r="J604" i="182" s="1"/>
  <c r="I17" i="182"/>
  <c r="J17" i="182" s="1"/>
  <c r="I6236" i="182"/>
  <c r="J6236" i="182" s="1"/>
  <c r="I11481" i="182"/>
  <c r="J11481" i="182" s="1"/>
  <c r="I1154" i="182"/>
  <c r="J1154" i="182" s="1"/>
  <c r="I6692" i="182"/>
  <c r="J6692" i="182" s="1"/>
  <c r="I6106" i="182"/>
  <c r="J6106" i="182" s="1"/>
  <c r="I5588" i="182"/>
  <c r="J5588" i="182" s="1"/>
  <c r="I5076" i="182"/>
  <c r="J5076" i="182" s="1"/>
  <c r="I8055" i="182"/>
  <c r="J8055" i="182" s="1"/>
  <c r="I6950" i="182"/>
  <c r="J6950" i="182" s="1"/>
  <c r="I4240" i="182"/>
  <c r="J4240" i="182" s="1"/>
  <c r="I8691" i="182"/>
  <c r="J8691" i="182" s="1"/>
  <c r="J8694" i="182" s="1"/>
  <c r="J8696" i="182" s="1"/>
  <c r="J8710" i="182" s="1"/>
  <c r="J8725" i="182" s="1"/>
  <c r="J8727" i="182" s="1"/>
  <c r="J8729" i="182" s="1"/>
  <c r="I10376" i="182"/>
  <c r="J10376" i="182" s="1"/>
  <c r="I11091" i="182"/>
  <c r="J11091" i="182" s="1"/>
  <c r="I4047" i="182"/>
  <c r="J4047" i="182" s="1"/>
  <c r="I3555" i="182"/>
  <c r="J3555" i="182" s="1"/>
  <c r="I3178" i="182"/>
  <c r="J3178" i="182" s="1"/>
  <c r="I2682" i="182"/>
  <c r="J2682" i="182" s="1"/>
  <c r="I2004" i="182"/>
  <c r="J2004" i="182" s="1"/>
  <c r="J2006" i="182" s="1"/>
  <c r="J2008" i="182" s="1"/>
  <c r="J2022" i="182" s="1"/>
  <c r="J2035" i="182" s="1"/>
  <c r="J2037" i="182" s="1"/>
  <c r="J2039" i="182" s="1"/>
  <c r="I1520" i="182"/>
  <c r="J1520" i="182" s="1"/>
  <c r="I1033" i="182"/>
  <c r="J1033" i="182" s="1"/>
  <c r="I543" i="182"/>
  <c r="J543" i="182" s="1"/>
  <c r="I4691" i="182"/>
  <c r="J4691" i="182" s="1"/>
  <c r="I13053" i="182"/>
  <c r="J13053" i="182" s="1"/>
  <c r="J13055" i="182" s="1"/>
  <c r="J13057" i="182" s="1"/>
  <c r="J13071" i="182" s="1"/>
  <c r="J13086" i="182" s="1"/>
  <c r="J13088" i="182" s="1"/>
  <c r="J13090" i="182" s="1"/>
  <c r="I6626" i="182"/>
  <c r="J6626" i="182" s="1"/>
  <c r="I6042" i="182"/>
  <c r="J6042" i="182" s="1"/>
  <c r="I5524" i="182"/>
  <c r="J5524" i="182" s="1"/>
  <c r="I5012" i="182"/>
  <c r="J5012" i="182" s="1"/>
  <c r="I8117" i="182"/>
  <c r="J8117" i="182" s="1"/>
  <c r="I7470" i="182"/>
  <c r="J7470" i="182" s="1"/>
  <c r="I4172" i="182"/>
  <c r="J4172" i="182" s="1"/>
  <c r="I8754" i="182"/>
  <c r="J8754" i="182" s="1"/>
  <c r="I10441" i="182"/>
  <c r="J10441" i="182" s="1"/>
  <c r="I11156" i="182"/>
  <c r="J11156" i="182" s="1"/>
  <c r="I3985" i="182"/>
  <c r="J3985" i="182" s="1"/>
  <c r="I3494" i="182"/>
  <c r="J3494" i="182" s="1"/>
  <c r="I3115" i="182"/>
  <c r="J3115" i="182" s="1"/>
  <c r="I2621" i="182"/>
  <c r="J2621" i="182" s="1"/>
  <c r="I1945" i="182"/>
  <c r="J1945" i="182" s="1"/>
  <c r="I1459" i="182"/>
  <c r="J1459" i="182" s="1"/>
  <c r="I971" i="182"/>
  <c r="J971" i="182" s="1"/>
  <c r="I476" i="182"/>
  <c r="J476" i="182" s="1"/>
  <c r="I8566" i="182"/>
  <c r="J8566" i="182" s="1"/>
  <c r="I2181" i="182"/>
  <c r="J2181" i="182" s="1"/>
  <c r="I6561" i="182"/>
  <c r="J6561" i="182" s="1"/>
  <c r="I5977" i="182"/>
  <c r="J5977" i="182" s="1"/>
  <c r="I5460" i="182"/>
  <c r="J5460" i="182" s="1"/>
  <c r="I4948" i="182"/>
  <c r="J4948" i="182" s="1"/>
  <c r="I8181" i="182"/>
  <c r="J8181" i="182" s="1"/>
  <c r="I4628" i="182"/>
  <c r="J4628" i="182" s="1"/>
  <c r="I8309" i="182"/>
  <c r="J8309" i="182" s="1"/>
  <c r="I8817" i="182"/>
  <c r="J8817" i="182" s="1"/>
  <c r="J8820" i="182" s="1"/>
  <c r="J8822" i="182" s="1"/>
  <c r="J8836" i="182" s="1"/>
  <c r="J8851" i="182" s="1"/>
  <c r="J8853" i="182" s="1"/>
  <c r="J8855" i="182" s="1"/>
  <c r="I10571" i="182"/>
  <c r="J10571" i="182" s="1"/>
  <c r="I11221" i="182"/>
  <c r="J11221" i="182" s="1"/>
  <c r="I3923" i="182"/>
  <c r="J3923" i="182" s="1"/>
  <c r="I3434" i="182"/>
  <c r="J3434" i="182" s="1"/>
  <c r="I3052" i="182"/>
  <c r="J3052" i="182" s="1"/>
  <c r="I2560" i="182"/>
  <c r="J2560" i="182" s="1"/>
  <c r="I1886" i="182"/>
  <c r="J1886" i="182" s="1"/>
  <c r="I1398" i="182"/>
  <c r="J1398" i="182" s="1"/>
  <c r="I911" i="182"/>
  <c r="J911" i="182" s="1"/>
  <c r="I412" i="182"/>
  <c r="J412" i="182" s="1"/>
  <c r="J416" i="182" s="1"/>
  <c r="J418" i="182" s="1"/>
  <c r="J432" i="182" s="1"/>
  <c r="J445" i="182" s="1"/>
  <c r="J447" i="182" s="1"/>
  <c r="J449" i="182" s="1"/>
  <c r="I5717" i="182"/>
  <c r="J5717" i="182" s="1"/>
  <c r="I4376" i="182"/>
  <c r="J4376" i="182" s="1"/>
  <c r="I2804" i="182"/>
  <c r="J2804" i="182" s="1"/>
  <c r="I87" i="182"/>
  <c r="J87" i="182" s="1"/>
  <c r="J91" i="182" s="1"/>
  <c r="J93" i="182" s="1"/>
  <c r="J106" i="182" s="1"/>
  <c r="J121" i="182" s="1"/>
  <c r="J123" i="182" s="1"/>
  <c r="J125" i="182" s="1"/>
  <c r="I6496" i="182"/>
  <c r="J6496" i="182" s="1"/>
  <c r="I5912" i="182"/>
  <c r="J5912" i="182" s="1"/>
  <c r="I5396" i="182"/>
  <c r="J5396" i="182" s="1"/>
  <c r="I4884" i="182"/>
  <c r="J4884" i="182" s="1"/>
  <c r="I8245" i="182"/>
  <c r="J8245" i="182" s="1"/>
  <c r="I4565" i="182"/>
  <c r="J4565" i="182" s="1"/>
  <c r="I8373" i="182"/>
  <c r="J8373" i="182" s="1"/>
  <c r="I8881" i="182"/>
  <c r="J8881" i="182" s="1"/>
  <c r="I10636" i="182"/>
  <c r="J10636" i="182" s="1"/>
  <c r="I11286" i="182"/>
  <c r="J11286" i="182" s="1"/>
  <c r="I3861" i="182"/>
  <c r="J3861" i="182" s="1"/>
  <c r="I3370" i="182"/>
  <c r="J3370" i="182" s="1"/>
  <c r="I2990" i="182"/>
  <c r="J2990" i="182" s="1"/>
  <c r="I2498" i="182"/>
  <c r="J2498" i="182" s="1"/>
  <c r="I1825" i="182"/>
  <c r="J1825" i="182" s="1"/>
  <c r="I1337" i="182"/>
  <c r="J1337" i="182" s="1"/>
  <c r="I850" i="182"/>
  <c r="J850" i="182" s="1"/>
  <c r="I347" i="182"/>
  <c r="J347" i="182" s="1"/>
  <c r="J351" i="182" s="1"/>
  <c r="J353" i="182" s="1"/>
  <c r="J367" i="182" s="1"/>
  <c r="J380" i="182" s="1"/>
  <c r="J382" i="182" s="1"/>
  <c r="J384" i="182" s="1"/>
  <c r="I9076" i="182"/>
  <c r="J9076" i="182" s="1"/>
  <c r="I1642" i="182"/>
  <c r="J1642" i="182" s="1"/>
  <c r="I7861" i="182"/>
  <c r="J7861" i="182" s="1"/>
  <c r="I6366" i="182"/>
  <c r="J6366" i="182" s="1"/>
  <c r="I5847" i="182"/>
  <c r="J5847" i="182" s="1"/>
  <c r="I5332" i="182"/>
  <c r="J5332" i="182" s="1"/>
  <c r="I4820" i="182"/>
  <c r="J4820" i="182" s="1"/>
  <c r="I13499" i="182"/>
  <c r="J13499" i="182" s="1"/>
  <c r="I4502" i="182"/>
  <c r="J4502" i="182" s="1"/>
  <c r="I8437" i="182"/>
  <c r="J8437" i="182" s="1"/>
  <c r="I8946" i="182"/>
  <c r="J8946" i="182" s="1"/>
  <c r="I10701" i="182"/>
  <c r="J10701" i="182" s="1"/>
  <c r="I11351" i="182"/>
  <c r="J11351" i="182" s="1"/>
  <c r="I3800" i="182"/>
  <c r="J3800" i="182" s="1"/>
  <c r="I3305" i="182"/>
  <c r="J3305" i="182" s="1"/>
  <c r="I2928" i="182"/>
  <c r="J2928" i="182" s="1"/>
  <c r="I2432" i="182"/>
  <c r="J2432" i="182" s="1"/>
  <c r="I1764" i="182"/>
  <c r="J1764" i="182" s="1"/>
  <c r="I1276" i="182"/>
  <c r="J1276" i="182" s="1"/>
  <c r="I789" i="182"/>
  <c r="J789" i="182" s="1"/>
  <c r="I280" i="182"/>
  <c r="J280" i="182" s="1"/>
  <c r="J284" i="182" s="1"/>
  <c r="J286" i="182" s="1"/>
  <c r="J302" i="182" s="1"/>
  <c r="J315" i="182" s="1"/>
  <c r="J317" i="182" s="1"/>
  <c r="J319" i="182" s="1"/>
  <c r="I10831" i="182"/>
  <c r="J10831" i="182" s="1"/>
  <c r="I2299" i="182"/>
  <c r="J2299" i="182" s="1"/>
  <c r="I15" i="172"/>
  <c r="J15" i="172" s="1"/>
  <c r="I10" i="175"/>
  <c r="J10" i="175" s="1"/>
  <c r="I19" i="164"/>
  <c r="J19" i="164" s="1"/>
  <c r="J25" i="164" s="1"/>
  <c r="I17" i="165"/>
  <c r="J17" i="165" s="1"/>
  <c r="I23" i="167"/>
  <c r="I20" i="165"/>
  <c r="J20" i="165" s="1"/>
  <c r="I24" i="167"/>
  <c r="J24" i="167" s="1"/>
  <c r="I22" i="164"/>
  <c r="J22" i="164" s="1"/>
  <c r="H22" i="163"/>
  <c r="I12" i="164"/>
  <c r="J12" i="164" s="1"/>
  <c r="T35" i="155"/>
  <c r="Q27" i="153"/>
  <c r="T27" i="153" s="1"/>
  <c r="T30" i="153" s="1"/>
  <c r="Q26" i="135"/>
  <c r="T26" i="135" s="1"/>
  <c r="T30" i="135" s="1"/>
  <c r="I18" i="181"/>
  <c r="J18" i="181" s="1"/>
  <c r="I23" i="170"/>
  <c r="J23" i="170" s="1"/>
  <c r="I23" i="169"/>
  <c r="J23" i="169" s="1"/>
  <c r="Q37" i="155"/>
  <c r="T37" i="155" s="1"/>
  <c r="I11" i="164"/>
  <c r="J11" i="164" s="1"/>
  <c r="I26" i="172"/>
  <c r="J26" i="172" s="1"/>
  <c r="I22" i="179"/>
  <c r="J22" i="179" s="1"/>
  <c r="I21" i="168"/>
  <c r="J21" i="168" s="1"/>
  <c r="I27" i="172"/>
  <c r="I85" i="178"/>
  <c r="J85" i="178" s="1"/>
  <c r="I346" i="181"/>
  <c r="J346" i="181" s="1"/>
  <c r="I88" i="177"/>
  <c r="J88" i="177" s="1"/>
  <c r="I279" i="178"/>
  <c r="J279" i="178" s="1"/>
  <c r="I24" i="170"/>
  <c r="J24" i="170" s="1"/>
  <c r="I18" i="178"/>
  <c r="J18" i="178" s="1"/>
  <c r="I83" i="181"/>
  <c r="J83" i="181" s="1"/>
  <c r="I149" i="178"/>
  <c r="J149" i="178" s="1"/>
  <c r="I213" i="181"/>
  <c r="J213" i="181" s="1"/>
  <c r="I278" i="178"/>
  <c r="J278" i="178" s="1"/>
  <c r="I278" i="181"/>
  <c r="J278" i="181" s="1"/>
  <c r="I343" i="178"/>
  <c r="J343" i="178" s="1"/>
  <c r="I148" i="181"/>
  <c r="J148" i="181" s="1"/>
  <c r="J84" i="178"/>
  <c r="I345" i="181"/>
  <c r="J345" i="181" s="1"/>
  <c r="I213" i="178"/>
  <c r="J213" i="178" s="1"/>
  <c r="I279" i="181"/>
  <c r="J279" i="181" s="1"/>
  <c r="GD476" i="26"/>
  <c r="GF474" i="26"/>
  <c r="I19" i="178"/>
  <c r="J19" i="178" s="1"/>
  <c r="I84" i="181"/>
  <c r="J84" i="181" s="1"/>
  <c r="I22" i="175"/>
  <c r="J22" i="175" s="1"/>
  <c r="I150" i="178"/>
  <c r="J150" i="178" s="1"/>
  <c r="I22" i="180"/>
  <c r="J22" i="180" s="1"/>
  <c r="I21" i="177"/>
  <c r="J21" i="177" s="1"/>
  <c r="I19" i="181"/>
  <c r="J19" i="181" s="1"/>
  <c r="I155" i="177"/>
  <c r="J155" i="177" s="1"/>
  <c r="I214" i="181"/>
  <c r="J214" i="181" s="1"/>
  <c r="I22" i="174"/>
  <c r="J22" i="174" s="1"/>
  <c r="I344" i="178"/>
  <c r="J344" i="178" s="1"/>
  <c r="I24" i="169"/>
  <c r="J24" i="169" s="1"/>
  <c r="I23" i="171"/>
  <c r="J23" i="171" s="1"/>
  <c r="I214" i="178"/>
  <c r="J214" i="178" s="1"/>
  <c r="I149" i="181"/>
  <c r="J149" i="181" s="1"/>
  <c r="K16" i="155"/>
  <c r="J30" i="155" s="1"/>
  <c r="I9" i="181"/>
  <c r="J9" i="181" s="1"/>
  <c r="J14" i="181" s="1"/>
  <c r="I76" i="177"/>
  <c r="J76" i="177" s="1"/>
  <c r="I204" i="181"/>
  <c r="J204" i="181" s="1"/>
  <c r="J209" i="181" s="1"/>
  <c r="I143" i="177"/>
  <c r="J143" i="177" s="1"/>
  <c r="I9" i="179"/>
  <c r="J9" i="179" s="1"/>
  <c r="I269" i="181"/>
  <c r="J269" i="181" s="1"/>
  <c r="J274" i="181" s="1"/>
  <c r="I74" i="181"/>
  <c r="J74" i="181" s="1"/>
  <c r="J79" i="181" s="1"/>
  <c r="I139" i="181"/>
  <c r="J139" i="181" s="1"/>
  <c r="J144" i="181" s="1"/>
  <c r="I9" i="177"/>
  <c r="J9" i="177" s="1"/>
  <c r="I336" i="181"/>
  <c r="J336" i="181" s="1"/>
  <c r="J341" i="181" s="1"/>
  <c r="J16" i="174"/>
  <c r="J24" i="174"/>
  <c r="U16" i="159"/>
  <c r="H22" i="162"/>
  <c r="H106" i="163"/>
  <c r="H63" i="163"/>
  <c r="I12" i="170"/>
  <c r="J12" i="170" s="1"/>
  <c r="H73" i="163"/>
  <c r="H32" i="163"/>
  <c r="I10" i="171"/>
  <c r="J10" i="171" s="1"/>
  <c r="I11" i="167"/>
  <c r="J11" i="167" s="1"/>
  <c r="I10" i="167"/>
  <c r="J10" i="167" s="1"/>
  <c r="I11" i="170"/>
  <c r="J11" i="170" s="1"/>
  <c r="I10" i="170"/>
  <c r="J10" i="170" s="1"/>
  <c r="I10" i="169"/>
  <c r="J10" i="169" s="1"/>
  <c r="I12" i="167"/>
  <c r="J12" i="167" s="1"/>
  <c r="J21" i="159"/>
  <c r="S17" i="159"/>
  <c r="S21" i="159" s="1"/>
  <c r="U16" i="158"/>
  <c r="U17" i="158"/>
  <c r="H20" i="157"/>
  <c r="U16" i="157"/>
  <c r="U27" i="156"/>
  <c r="V27" i="156" s="1"/>
  <c r="H28" i="156"/>
  <c r="H28" i="154"/>
  <c r="H74" i="154"/>
  <c r="H38" i="154"/>
  <c r="T40" i="155" l="1"/>
  <c r="J51" i="162"/>
  <c r="E51" i="162" s="1"/>
  <c r="V28" i="156"/>
  <c r="J9" i="156" s="1"/>
  <c r="GH474" i="26"/>
  <c r="GF476" i="26"/>
  <c r="J16" i="179"/>
  <c r="J14" i="177"/>
  <c r="J81" i="177"/>
  <c r="J148" i="177"/>
  <c r="U17" i="159"/>
  <c r="U21" i="159" s="1"/>
  <c r="U16" i="155"/>
  <c r="F15" i="95" l="1"/>
  <c r="GJ474" i="26"/>
  <c r="GH476" i="26"/>
  <c r="J8" i="159"/>
  <c r="K19" i="135"/>
  <c r="S19" i="135" s="1"/>
  <c r="U19" i="135" s="1"/>
  <c r="E23" i="107"/>
  <c r="B20" i="107"/>
  <c r="B21" i="107"/>
  <c r="B22" i="107"/>
  <c r="B23" i="107"/>
  <c r="B10" i="107"/>
  <c r="G378" i="26"/>
  <c r="GL474" i="26" l="1"/>
  <c r="GJ476" i="26"/>
  <c r="DT8" i="26"/>
  <c r="GT8" i="26"/>
  <c r="GL8" i="26"/>
  <c r="GD8" i="26"/>
  <c r="AJ8" i="26"/>
  <c r="EB8" i="26"/>
  <c r="DV42" i="26" l="1"/>
  <c r="DZ42" i="26"/>
  <c r="DX42" i="26"/>
  <c r="DT42" i="26"/>
  <c r="DX51" i="26"/>
  <c r="DT51" i="26"/>
  <c r="DV23" i="26"/>
  <c r="DV51" i="26"/>
  <c r="DZ51" i="26"/>
  <c r="DT33" i="26"/>
  <c r="DV33" i="26"/>
  <c r="DZ33" i="26"/>
  <c r="DX33" i="26"/>
  <c r="EB42" i="26"/>
  <c r="EF42" i="26"/>
  <c r="EH42" i="26"/>
  <c r="EJ42" i="26"/>
  <c r="ED42" i="26"/>
  <c r="EF51" i="26"/>
  <c r="ED51" i="26"/>
  <c r="EH51" i="26"/>
  <c r="EB51" i="26"/>
  <c r="EF33" i="26"/>
  <c r="EB33" i="26"/>
  <c r="EH33" i="26"/>
  <c r="ED33" i="26"/>
  <c r="DT23" i="26"/>
  <c r="DJ33" i="26"/>
  <c r="DH51" i="26"/>
  <c r="DD51" i="26"/>
  <c r="DJ51" i="26"/>
  <c r="DB51" i="26"/>
  <c r="DH42" i="26"/>
  <c r="DJ42" i="26"/>
  <c r="DN23" i="26"/>
  <c r="DP23" i="26"/>
  <c r="HB307" i="26"/>
  <c r="HD307" i="26"/>
  <c r="GV307" i="26"/>
  <c r="HF307" i="26"/>
  <c r="GX307" i="26"/>
  <c r="HH307" i="26"/>
  <c r="GZ307" i="26"/>
  <c r="HF79" i="26"/>
  <c r="HH79" i="26"/>
  <c r="GZ179" i="26"/>
  <c r="GV79" i="26"/>
  <c r="HD179" i="26"/>
  <c r="HB79" i="26"/>
  <c r="HF179" i="26"/>
  <c r="GV179" i="26"/>
  <c r="HH179" i="26"/>
  <c r="HB179" i="26"/>
  <c r="GX179" i="26"/>
  <c r="GX79" i="26"/>
  <c r="GZ79" i="26"/>
  <c r="HD79" i="26"/>
  <c r="GV88" i="26"/>
  <c r="HF88" i="26"/>
  <c r="HH88" i="26"/>
  <c r="GX88" i="26"/>
  <c r="GZ88" i="26"/>
  <c r="HB88" i="26"/>
  <c r="HD88" i="26"/>
  <c r="GV125" i="26"/>
  <c r="HF125" i="26"/>
  <c r="HH125" i="26"/>
  <c r="HD125" i="26"/>
  <c r="GX125" i="26"/>
  <c r="HB125" i="26"/>
  <c r="GZ125" i="26"/>
  <c r="HB116" i="26"/>
  <c r="HD134" i="26"/>
  <c r="HH453" i="26"/>
  <c r="HD508" i="26"/>
  <c r="HB353" i="26"/>
  <c r="HF134" i="26"/>
  <c r="HF508" i="26"/>
  <c r="HB471" i="26"/>
  <c r="GX116" i="26"/>
  <c r="HB143" i="26"/>
  <c r="HH508" i="26"/>
  <c r="HD471" i="26"/>
  <c r="HD143" i="26"/>
  <c r="GV508" i="26"/>
  <c r="HF471" i="26"/>
  <c r="GX143" i="26"/>
  <c r="GX508" i="26"/>
  <c r="HH471" i="26"/>
  <c r="HD353" i="26"/>
  <c r="HF143" i="26"/>
  <c r="HD116" i="26"/>
  <c r="GV453" i="26"/>
  <c r="GX453" i="26"/>
  <c r="GZ116" i="26"/>
  <c r="GZ453" i="26"/>
  <c r="GV116" i="26"/>
  <c r="HB325" i="26"/>
  <c r="HF116" i="26"/>
  <c r="GZ143" i="26"/>
  <c r="HD325" i="26"/>
  <c r="GZ508" i="26"/>
  <c r="GV471" i="26"/>
  <c r="HH116" i="26"/>
  <c r="GV143" i="26"/>
  <c r="GV325" i="26"/>
  <c r="GX471" i="26"/>
  <c r="HH134" i="26"/>
  <c r="HF325" i="26"/>
  <c r="HF353" i="26"/>
  <c r="GZ471" i="26"/>
  <c r="GX134" i="26"/>
  <c r="HH143" i="26"/>
  <c r="GX325" i="26"/>
  <c r="HH353" i="26"/>
  <c r="GZ134" i="26"/>
  <c r="HB453" i="26"/>
  <c r="HH325" i="26"/>
  <c r="GV353" i="26"/>
  <c r="HB134" i="26"/>
  <c r="HD453" i="26"/>
  <c r="GZ325" i="26"/>
  <c r="GX353" i="26"/>
  <c r="GV134" i="26"/>
  <c r="HF453" i="26"/>
  <c r="HB508" i="26"/>
  <c r="GZ353" i="26"/>
  <c r="HH481" i="26"/>
  <c r="GZ481" i="26"/>
  <c r="GV490" i="26"/>
  <c r="GZ490" i="26"/>
  <c r="HD481" i="26"/>
  <c r="GX481" i="26"/>
  <c r="HB490" i="26"/>
  <c r="HF481" i="26"/>
  <c r="HD490" i="26"/>
  <c r="GV481" i="26"/>
  <c r="HF490" i="26"/>
  <c r="HH490" i="26"/>
  <c r="GX490" i="26"/>
  <c r="HB481" i="26"/>
  <c r="HB462" i="26"/>
  <c r="HD462" i="26"/>
  <c r="HF462" i="26"/>
  <c r="GZ462" i="26"/>
  <c r="GV462" i="26"/>
  <c r="GX462" i="26"/>
  <c r="HH462" i="26"/>
  <c r="HB33" i="26"/>
  <c r="HD33" i="26"/>
  <c r="HF33" i="26"/>
  <c r="GX33" i="26"/>
  <c r="GZ33" i="26"/>
  <c r="HH33" i="26"/>
  <c r="GV33" i="26"/>
  <c r="HF60" i="26"/>
  <c r="HH60" i="26"/>
  <c r="HB60" i="26"/>
  <c r="GX60" i="26"/>
  <c r="GV60" i="26"/>
  <c r="GZ60" i="26"/>
  <c r="HD60" i="26"/>
  <c r="HB499" i="26"/>
  <c r="HD444" i="26"/>
  <c r="HD499" i="26"/>
  <c r="HF444" i="26"/>
  <c r="HF499" i="26"/>
  <c r="HH499" i="26"/>
  <c r="GZ499" i="26"/>
  <c r="GV499" i="26"/>
  <c r="GX499" i="26"/>
  <c r="HH444" i="26"/>
  <c r="GZ444" i="26"/>
  <c r="GV444" i="26"/>
  <c r="HB444" i="26"/>
  <c r="GX444" i="26"/>
  <c r="GX380" i="26"/>
  <c r="GV380" i="26"/>
  <c r="HH380" i="26"/>
  <c r="HF380" i="26"/>
  <c r="HD380" i="26"/>
  <c r="HB380" i="26"/>
  <c r="HH13" i="26"/>
  <c r="GX13" i="26"/>
  <c r="GZ13" i="26"/>
  <c r="HB13" i="26"/>
  <c r="HD13" i="26"/>
  <c r="GV13" i="26"/>
  <c r="HF13" i="26"/>
  <c r="HH23" i="26"/>
  <c r="HB23" i="26"/>
  <c r="HF23" i="26"/>
  <c r="GV23" i="26"/>
  <c r="HD23" i="26"/>
  <c r="GX23" i="26"/>
  <c r="GZ23" i="26"/>
  <c r="HF42" i="26"/>
  <c r="HH42" i="26"/>
  <c r="GV42" i="26"/>
  <c r="HB42" i="26"/>
  <c r="HD42" i="26"/>
  <c r="GX42" i="26"/>
  <c r="GZ42" i="26"/>
  <c r="GZ380" i="26"/>
  <c r="DD143" i="26"/>
  <c r="DB134" i="26"/>
  <c r="DB143" i="26"/>
  <c r="GN471" i="26"/>
  <c r="GP471" i="26"/>
  <c r="GB471" i="26"/>
  <c r="GD471" i="26"/>
  <c r="FB471" i="26"/>
  <c r="GH471" i="26"/>
  <c r="ED471" i="26"/>
  <c r="GR471" i="26"/>
  <c r="GT471" i="26"/>
  <c r="EH471" i="26"/>
  <c r="DR471" i="26"/>
  <c r="DN471" i="26"/>
  <c r="DP471" i="26"/>
  <c r="GL471" i="26"/>
  <c r="FR471" i="26"/>
  <c r="DL471" i="26"/>
  <c r="EF471" i="26"/>
  <c r="DT471" i="26"/>
  <c r="DV471" i="26"/>
  <c r="DJ471" i="26"/>
  <c r="EB471" i="26"/>
  <c r="EJ471" i="26"/>
  <c r="EL471" i="26"/>
  <c r="DX471" i="26"/>
  <c r="DZ471" i="26"/>
  <c r="ER471" i="26"/>
  <c r="FT471" i="26"/>
  <c r="FH471" i="26"/>
  <c r="FJ471" i="26"/>
  <c r="EN471" i="26"/>
  <c r="EP471" i="26"/>
  <c r="FP471" i="26"/>
  <c r="GJ471" i="26"/>
  <c r="FV471" i="26"/>
  <c r="FX471" i="26"/>
  <c r="FZ471" i="26"/>
  <c r="FL471" i="26"/>
  <c r="FN471" i="26"/>
  <c r="GF471" i="26"/>
  <c r="GN474" i="26"/>
  <c r="GL476" i="26"/>
  <c r="DD508" i="26"/>
  <c r="DB508" i="26"/>
  <c r="DD453" i="26"/>
  <c r="DD88" i="26"/>
  <c r="DB444" i="26"/>
  <c r="DD325" i="26"/>
  <c r="DV116" i="26"/>
  <c r="DP353" i="26"/>
  <c r="DN353" i="26"/>
  <c r="DF88" i="26"/>
  <c r="DV462" i="26"/>
  <c r="CZ471" i="26"/>
  <c r="DB471" i="26"/>
  <c r="DD471" i="26"/>
  <c r="DF325" i="26"/>
  <c r="DF471" i="26"/>
  <c r="DH471" i="26"/>
  <c r="DF490" i="26"/>
  <c r="DD481" i="26"/>
  <c r="DD490" i="26"/>
  <c r="DB462" i="26"/>
  <c r="DD499" i="26"/>
  <c r="DH325" i="26"/>
  <c r="DD79" i="26"/>
  <c r="DL116" i="26"/>
  <c r="DP116" i="26"/>
  <c r="DN116" i="26"/>
  <c r="DR116" i="26"/>
  <c r="DR353" i="26"/>
  <c r="DL353" i="26"/>
  <c r="DX462" i="26"/>
  <c r="DT462" i="26"/>
  <c r="DT116" i="26"/>
  <c r="DX116" i="26"/>
  <c r="DB116" i="26"/>
  <c r="DD116" i="26"/>
  <c r="DD462" i="26"/>
  <c r="DD353" i="26"/>
  <c r="DF353" i="26"/>
  <c r="FT8" i="26"/>
  <c r="FL8" i="26"/>
  <c r="BJ8" i="26"/>
  <c r="AT8" i="26"/>
  <c r="ET8" i="26"/>
  <c r="BB8" i="26"/>
  <c r="FB8" i="26"/>
  <c r="EJ8" i="26"/>
  <c r="T8" i="26"/>
  <c r="AB8" i="26"/>
  <c r="L8" i="26"/>
  <c r="L13" i="26" s="1"/>
  <c r="J15" i="141"/>
  <c r="B19" i="101"/>
  <c r="B20" i="101"/>
  <c r="H145" i="165" l="1"/>
  <c r="I145" i="165" s="1"/>
  <c r="J145" i="165" s="1"/>
  <c r="J150" i="165" s="1"/>
  <c r="H53" i="153"/>
  <c r="H56" i="153" s="1"/>
  <c r="EN42" i="26"/>
  <c r="EN51" i="26"/>
  <c r="EP51" i="26"/>
  <c r="EL51" i="26"/>
  <c r="EJ51" i="26"/>
  <c r="ER51" i="26"/>
  <c r="EL33" i="26"/>
  <c r="EP33" i="26"/>
  <c r="ER33" i="26"/>
  <c r="EN33" i="26"/>
  <c r="EJ33" i="26"/>
  <c r="ET51" i="26"/>
  <c r="EV51" i="26"/>
  <c r="EX51" i="26"/>
  <c r="EZ51" i="26"/>
  <c r="EV33" i="26"/>
  <c r="ET33" i="26"/>
  <c r="BP13" i="26"/>
  <c r="H77" i="153"/>
  <c r="H80" i="153" s="1"/>
  <c r="H9" i="165"/>
  <c r="I9" i="165" s="1"/>
  <c r="J9" i="165" s="1"/>
  <c r="CN179" i="26"/>
  <c r="CV51" i="26"/>
  <c r="CX51" i="26"/>
  <c r="CT51" i="26"/>
  <c r="CZ51" i="26"/>
  <c r="CX42" i="26"/>
  <c r="CZ42" i="26"/>
  <c r="CT42" i="26"/>
  <c r="CJ13" i="26"/>
  <c r="CJ23" i="26"/>
  <c r="CJ51" i="26"/>
  <c r="CN51" i="26"/>
  <c r="CL51" i="26"/>
  <c r="CP51" i="26"/>
  <c r="CR51" i="26"/>
  <c r="CR42" i="26"/>
  <c r="CP42" i="26"/>
  <c r="CL42" i="26"/>
  <c r="CJ42" i="26"/>
  <c r="CN42" i="26"/>
  <c r="CH13" i="26"/>
  <c r="CH23" i="26"/>
  <c r="CF51" i="26"/>
  <c r="CH51" i="26"/>
  <c r="CB51" i="26"/>
  <c r="CD51" i="26"/>
  <c r="CH42" i="26"/>
  <c r="CD42" i="26"/>
  <c r="CB42" i="26"/>
  <c r="BV33" i="26"/>
  <c r="BX33" i="26"/>
  <c r="BV23" i="26"/>
  <c r="BR33" i="26"/>
  <c r="CB70" i="26"/>
  <c r="CN161" i="26"/>
  <c r="CT161" i="26"/>
  <c r="CV161" i="26"/>
  <c r="CX161" i="26"/>
  <c r="CR161" i="26"/>
  <c r="CP161" i="26"/>
  <c r="CT179" i="26"/>
  <c r="CR179" i="26"/>
  <c r="CP179" i="26"/>
  <c r="BZ70" i="26"/>
  <c r="CN70" i="26"/>
  <c r="CP70" i="26"/>
  <c r="CL70" i="26"/>
  <c r="CL161" i="26"/>
  <c r="BX23" i="26"/>
  <c r="BZ23" i="26"/>
  <c r="BH23" i="26"/>
  <c r="BD33" i="26"/>
  <c r="BX70" i="26"/>
  <c r="BX88" i="26"/>
  <c r="BL13" i="26"/>
  <c r="BN13" i="26"/>
  <c r="BP23" i="26"/>
  <c r="BL33" i="26"/>
  <c r="BP33" i="26"/>
  <c r="BN33" i="26"/>
  <c r="BP42" i="26"/>
  <c r="CF307" i="26"/>
  <c r="CH307" i="26"/>
  <c r="CD70" i="26"/>
  <c r="CD152" i="26"/>
  <c r="CH152" i="26"/>
  <c r="CF152" i="26"/>
  <c r="CD161" i="26"/>
  <c r="CD179" i="26"/>
  <c r="CB23" i="26"/>
  <c r="CF179" i="26"/>
  <c r="BX60" i="26"/>
  <c r="BV60" i="26"/>
  <c r="AX13" i="26"/>
  <c r="AV13" i="26"/>
  <c r="BD23" i="26"/>
  <c r="BB23" i="26"/>
  <c r="BF23" i="26"/>
  <c r="BN23" i="26"/>
  <c r="BL23" i="26"/>
  <c r="BR23" i="26"/>
  <c r="BN42" i="26"/>
  <c r="BR42" i="26"/>
  <c r="BL42" i="26"/>
  <c r="AX23" i="26"/>
  <c r="BJ13" i="26"/>
  <c r="BT23" i="26"/>
  <c r="CR70" i="26"/>
  <c r="CR13" i="26"/>
  <c r="CP307" i="26"/>
  <c r="CP88" i="26"/>
  <c r="CR88" i="26"/>
  <c r="CN88" i="26"/>
  <c r="ET88" i="26"/>
  <c r="EV325" i="26"/>
  <c r="EX88" i="26"/>
  <c r="ET481" i="26"/>
  <c r="EZ88" i="26"/>
  <c r="EV116" i="26"/>
  <c r="ET116" i="26"/>
  <c r="EV88" i="26"/>
  <c r="EZ490" i="26"/>
  <c r="EZ453" i="26"/>
  <c r="ET353" i="26"/>
  <c r="EZ353" i="26"/>
  <c r="EX353" i="26"/>
  <c r="EV353" i="26"/>
  <c r="EZ508" i="26"/>
  <c r="CT125" i="26"/>
  <c r="CV316" i="26"/>
  <c r="CZ125" i="26"/>
  <c r="CV70" i="26"/>
  <c r="CZ88" i="26"/>
  <c r="CX88" i="26"/>
  <c r="CV125" i="26"/>
  <c r="CV307" i="26"/>
  <c r="CX70" i="26"/>
  <c r="CZ134" i="26"/>
  <c r="CZ70" i="26"/>
  <c r="CX125" i="26"/>
  <c r="CT316" i="26"/>
  <c r="CX316" i="26"/>
  <c r="CT134" i="26"/>
  <c r="CX134" i="26"/>
  <c r="CV134" i="26"/>
  <c r="ER88" i="26"/>
  <c r="EN88" i="26"/>
  <c r="EP88" i="26"/>
  <c r="ER481" i="26"/>
  <c r="EP481" i="26"/>
  <c r="EN481" i="26"/>
  <c r="EL88" i="26"/>
  <c r="FB490" i="26"/>
  <c r="FD179" i="26"/>
  <c r="FD453" i="26"/>
  <c r="FF490" i="26"/>
  <c r="FB179" i="26"/>
  <c r="FB88" i="26"/>
  <c r="FD116" i="26"/>
  <c r="FD490" i="26"/>
  <c r="FB161" i="26"/>
  <c r="FF116" i="26"/>
  <c r="FB116" i="26"/>
  <c r="FB353" i="26"/>
  <c r="FF179" i="26"/>
  <c r="FB462" i="26"/>
  <c r="FF453" i="26"/>
  <c r="FD353" i="26"/>
  <c r="FH453" i="26"/>
  <c r="FD462" i="26"/>
  <c r="FH179" i="26"/>
  <c r="FB453" i="26"/>
  <c r="FD471" i="26"/>
  <c r="FB152" i="26"/>
  <c r="FB444" i="26"/>
  <c r="FD444" i="26"/>
  <c r="FH116" i="26"/>
  <c r="FB508" i="26"/>
  <c r="FJ116" i="26"/>
  <c r="FF471" i="26"/>
  <c r="FF508" i="26"/>
  <c r="FD508" i="26"/>
  <c r="EV508" i="26"/>
  <c r="EX508" i="26"/>
  <c r="EX116" i="26"/>
  <c r="ER508" i="26"/>
  <c r="EZ116" i="26"/>
  <c r="ET508" i="26"/>
  <c r="ET490" i="26"/>
  <c r="EV490" i="26"/>
  <c r="EX490" i="26"/>
  <c r="EZ462" i="26"/>
  <c r="EX462" i="26"/>
  <c r="ET499" i="26"/>
  <c r="EV444" i="26"/>
  <c r="EX499" i="26"/>
  <c r="EZ499" i="26"/>
  <c r="EX444" i="26"/>
  <c r="EV499" i="26"/>
  <c r="ER499" i="26"/>
  <c r="EP325" i="26"/>
  <c r="EN325" i="26"/>
  <c r="EN508" i="26"/>
  <c r="EP508" i="26"/>
  <c r="EL325" i="26"/>
  <c r="ER490" i="26"/>
  <c r="EN490" i="26"/>
  <c r="EN499" i="26"/>
  <c r="CT307" i="26"/>
  <c r="CX143" i="26"/>
  <c r="CV143" i="26"/>
  <c r="CR307" i="26"/>
  <c r="CR316" i="26"/>
  <c r="EZ179" i="26"/>
  <c r="EX179" i="26"/>
  <c r="ET161" i="26"/>
  <c r="EV179" i="26"/>
  <c r="EZ161" i="26"/>
  <c r="EV161" i="26"/>
  <c r="ET179" i="26"/>
  <c r="EX161" i="26"/>
  <c r="EV471" i="26"/>
  <c r="EX325" i="26"/>
  <c r="EX471" i="26"/>
  <c r="EZ471" i="26"/>
  <c r="ET471" i="26"/>
  <c r="EZ325" i="26"/>
  <c r="ET325" i="26"/>
  <c r="EV462" i="26"/>
  <c r="ET462" i="26"/>
  <c r="EX152" i="26"/>
  <c r="EZ152" i="26"/>
  <c r="ET444" i="26"/>
  <c r="EL179" i="26"/>
  <c r="EJ161" i="26"/>
  <c r="EN179" i="26"/>
  <c r="ER179" i="26"/>
  <c r="ER161" i="26"/>
  <c r="EP161" i="26"/>
  <c r="EJ179" i="26"/>
  <c r="EN161" i="26"/>
  <c r="EP179" i="26"/>
  <c r="EL161" i="26"/>
  <c r="ER325" i="26"/>
  <c r="EP490" i="26"/>
  <c r="EN444" i="26"/>
  <c r="ER444" i="26"/>
  <c r="EJ444" i="26"/>
  <c r="EP444" i="26"/>
  <c r="ER152" i="26"/>
  <c r="EP499" i="26"/>
  <c r="EL444" i="26"/>
  <c r="GP474" i="26"/>
  <c r="GN476" i="26"/>
  <c r="CT508" i="26"/>
  <c r="CV508" i="26"/>
  <c r="CZ508" i="26"/>
  <c r="CX508" i="26"/>
  <c r="CZ453" i="26"/>
  <c r="CZ490" i="26"/>
  <c r="CX490" i="26"/>
  <c r="CX481" i="26"/>
  <c r="CV462" i="26"/>
  <c r="CZ499" i="26"/>
  <c r="CV444" i="26"/>
  <c r="CV152" i="26"/>
  <c r="EJ88" i="26"/>
  <c r="EP116" i="26"/>
  <c r="EN116" i="26"/>
  <c r="ER116" i="26"/>
  <c r="CR125" i="26"/>
  <c r="CP125" i="26"/>
  <c r="CJ152" i="26"/>
  <c r="CL125" i="26"/>
  <c r="CT143" i="26"/>
  <c r="CT70" i="26"/>
  <c r="CJ70" i="26"/>
  <c r="CN508" i="26"/>
  <c r="CL508" i="26"/>
  <c r="CJ499" i="26"/>
  <c r="CJ508" i="26"/>
  <c r="CH70" i="26"/>
  <c r="CH88" i="26"/>
  <c r="CH134" i="26"/>
  <c r="CD307" i="26"/>
  <c r="CF70" i="26"/>
  <c r="CH316" i="26"/>
  <c r="CX471" i="26"/>
  <c r="CX472" i="26" s="1"/>
  <c r="CT353" i="26"/>
  <c r="CX453" i="26"/>
  <c r="CT490" i="26"/>
  <c r="CV481" i="26"/>
  <c r="CV490" i="26"/>
  <c r="CR499" i="26"/>
  <c r="CV499" i="26"/>
  <c r="CP499" i="26"/>
  <c r="CX499" i="26"/>
  <c r="CT499" i="26"/>
  <c r="CN353" i="26"/>
  <c r="CP353" i="26"/>
  <c r="CJ453" i="26"/>
  <c r="CP325" i="26"/>
  <c r="CP453" i="26"/>
  <c r="CN453" i="26"/>
  <c r="CJ134" i="26"/>
  <c r="CR453" i="26"/>
  <c r="CL453" i="26"/>
  <c r="CL353" i="26"/>
  <c r="CJ316" i="26"/>
  <c r="CN307" i="26"/>
  <c r="CL307" i="26"/>
  <c r="CF13" i="26"/>
  <c r="CD13" i="26"/>
  <c r="CV116" i="26"/>
  <c r="CT116" i="26"/>
  <c r="CX116" i="26"/>
  <c r="CZ116" i="26"/>
  <c r="CX353" i="26"/>
  <c r="CZ353" i="26"/>
  <c r="CV353" i="26"/>
  <c r="CX325" i="26"/>
  <c r="CL116" i="26"/>
  <c r="CN116" i="26"/>
  <c r="CP116" i="26"/>
  <c r="CR116" i="26"/>
  <c r="CF316" i="26"/>
  <c r="CB325" i="26"/>
  <c r="CF325" i="26"/>
  <c r="CD325" i="26"/>
  <c r="BX307" i="26"/>
  <c r="BV307" i="26"/>
  <c r="CV325" i="26"/>
  <c r="CT325" i="26"/>
  <c r="CN325" i="26"/>
  <c r="CJ307" i="26"/>
  <c r="CL316" i="26"/>
  <c r="CP316" i="26"/>
  <c r="CN316" i="26"/>
  <c r="BZ307" i="26"/>
  <c r="CB307" i="26"/>
  <c r="CH325" i="26"/>
  <c r="CD316" i="26"/>
  <c r="L150" i="165" l="1"/>
  <c r="J160" i="165"/>
  <c r="U53" i="153"/>
  <c r="V53" i="153" s="1"/>
  <c r="V56" i="153" s="1"/>
  <c r="U77" i="153"/>
  <c r="V77" i="153" s="1"/>
  <c r="V80" i="153" s="1"/>
  <c r="GR474" i="26"/>
  <c r="GP476" i="26"/>
  <c r="CZ472" i="26"/>
  <c r="CX475" i="26"/>
  <c r="J61" i="153" l="1"/>
  <c r="E61" i="153" s="1"/>
  <c r="J37" i="153"/>
  <c r="E37" i="153" s="1"/>
  <c r="GT474" i="26"/>
  <c r="GR476" i="26"/>
  <c r="DB472" i="26"/>
  <c r="CZ475" i="26"/>
  <c r="U37" i="153" l="1"/>
  <c r="F11" i="95"/>
  <c r="I11" i="95" s="1"/>
  <c r="F12" i="95"/>
  <c r="I12" i="95" s="1"/>
  <c r="U61" i="153"/>
  <c r="GT476" i="26"/>
  <c r="GV474" i="26"/>
  <c r="GX474" i="26" s="1"/>
  <c r="GZ474" i="26" s="1"/>
  <c r="HB474" i="26" s="1"/>
  <c r="HD474" i="26" s="1"/>
  <c r="HF474" i="26" s="1"/>
  <c r="HH474" i="26" s="1"/>
  <c r="DD472" i="26"/>
  <c r="DB475" i="26"/>
  <c r="DF472" i="26" l="1"/>
  <c r="DD475" i="26"/>
  <c r="G10" i="136"/>
  <c r="K13" i="136"/>
  <c r="K16" i="136" s="1"/>
  <c r="C8" i="136"/>
  <c r="C10" i="136"/>
  <c r="DH472" i="26" l="1"/>
  <c r="DJ472" i="26" s="1"/>
  <c r="DF475" i="26"/>
  <c r="F12" i="107"/>
  <c r="B12" i="107"/>
  <c r="F11" i="107"/>
  <c r="E11" i="107"/>
  <c r="B11" i="107"/>
  <c r="AP36" i="101"/>
  <c r="DL472" i="26" l="1"/>
  <c r="DJ475" i="26"/>
  <c r="DH475" i="26"/>
  <c r="M32" i="141"/>
  <c r="DN472" i="26" l="1"/>
  <c r="DL475" i="26"/>
  <c r="D54" i="142"/>
  <c r="DP472" i="26" l="1"/>
  <c r="DN475" i="26"/>
  <c r="M306" i="141"/>
  <c r="M305" i="141"/>
  <c r="M304" i="141"/>
  <c r="M303" i="141"/>
  <c r="M302" i="141"/>
  <c r="M301" i="141"/>
  <c r="M300" i="141"/>
  <c r="M299" i="141"/>
  <c r="M298" i="141"/>
  <c r="M297" i="141"/>
  <c r="M296" i="141"/>
  <c r="M295" i="141"/>
  <c r="M294" i="141"/>
  <c r="M293" i="141"/>
  <c r="M292" i="141"/>
  <c r="M291" i="141"/>
  <c r="M290" i="141"/>
  <c r="M289" i="141"/>
  <c r="M288" i="141"/>
  <c r="M287" i="141"/>
  <c r="M286" i="141"/>
  <c r="M285" i="141"/>
  <c r="M284" i="141"/>
  <c r="M283" i="141"/>
  <c r="M282" i="141"/>
  <c r="M281" i="141"/>
  <c r="M280" i="141"/>
  <c r="M279" i="141"/>
  <c r="M278" i="141"/>
  <c r="M277" i="141"/>
  <c r="M276" i="141"/>
  <c r="M275" i="141"/>
  <c r="M274" i="141"/>
  <c r="M273" i="141"/>
  <c r="M272" i="141"/>
  <c r="M271" i="141"/>
  <c r="M270" i="141"/>
  <c r="M269" i="141"/>
  <c r="M268" i="141"/>
  <c r="M267" i="141"/>
  <c r="M266" i="141"/>
  <c r="M265" i="141"/>
  <c r="M264" i="141"/>
  <c r="M263" i="141"/>
  <c r="M262" i="141"/>
  <c r="M261" i="141"/>
  <c r="M260" i="141"/>
  <c r="M259" i="141"/>
  <c r="M258" i="141"/>
  <c r="M257" i="141"/>
  <c r="M256" i="141"/>
  <c r="M255" i="141"/>
  <c r="M254" i="141"/>
  <c r="M253" i="141"/>
  <c r="M252" i="141"/>
  <c r="M251" i="141"/>
  <c r="M250" i="141"/>
  <c r="M249" i="141"/>
  <c r="M248" i="141"/>
  <c r="M247" i="141"/>
  <c r="M246" i="141"/>
  <c r="M245" i="141"/>
  <c r="M244" i="141"/>
  <c r="M243" i="141"/>
  <c r="M242" i="141"/>
  <c r="M241" i="141"/>
  <c r="M240" i="141"/>
  <c r="M239" i="141"/>
  <c r="M238" i="141"/>
  <c r="M237" i="141"/>
  <c r="M236" i="141"/>
  <c r="M235" i="141"/>
  <c r="M234" i="141"/>
  <c r="M233" i="141"/>
  <c r="M232" i="141"/>
  <c r="M231" i="141"/>
  <c r="M230" i="141"/>
  <c r="M229" i="141"/>
  <c r="M228" i="141"/>
  <c r="M227" i="141"/>
  <c r="M226" i="141"/>
  <c r="M225" i="141"/>
  <c r="M224" i="141"/>
  <c r="M223" i="141"/>
  <c r="M222" i="141"/>
  <c r="M221" i="141"/>
  <c r="M220" i="141"/>
  <c r="M219" i="141"/>
  <c r="M218" i="141"/>
  <c r="M217" i="141"/>
  <c r="M216" i="141"/>
  <c r="M215" i="141"/>
  <c r="M214" i="141"/>
  <c r="M213" i="141"/>
  <c r="M212" i="141"/>
  <c r="M211" i="141"/>
  <c r="M210" i="141"/>
  <c r="M209" i="141"/>
  <c r="M208" i="141"/>
  <c r="M207" i="141"/>
  <c r="M206" i="141"/>
  <c r="M205" i="141"/>
  <c r="M204" i="141"/>
  <c r="M203" i="141"/>
  <c r="M202" i="141"/>
  <c r="M201" i="141"/>
  <c r="M200" i="141"/>
  <c r="M199" i="141"/>
  <c r="M198" i="141"/>
  <c r="M197" i="141"/>
  <c r="M196" i="141"/>
  <c r="M195" i="141"/>
  <c r="M194" i="141"/>
  <c r="M193" i="141"/>
  <c r="M192" i="141"/>
  <c r="M191" i="141"/>
  <c r="M190" i="141"/>
  <c r="M189" i="141"/>
  <c r="M188" i="141"/>
  <c r="M187" i="141"/>
  <c r="M186" i="141"/>
  <c r="M185" i="141"/>
  <c r="M184" i="141"/>
  <c r="M183" i="141"/>
  <c r="M182" i="141"/>
  <c r="M181" i="141"/>
  <c r="M180" i="141"/>
  <c r="M179" i="141"/>
  <c r="M178" i="141"/>
  <c r="M177" i="141"/>
  <c r="M176" i="141"/>
  <c r="M175" i="141"/>
  <c r="M174" i="141"/>
  <c r="M173" i="141"/>
  <c r="M172" i="141"/>
  <c r="M171" i="141"/>
  <c r="M170" i="141"/>
  <c r="M169" i="141"/>
  <c r="M168" i="141"/>
  <c r="M167" i="141"/>
  <c r="M166" i="141"/>
  <c r="M165" i="141"/>
  <c r="M164" i="141"/>
  <c r="M163" i="141"/>
  <c r="M162" i="141"/>
  <c r="M161" i="141"/>
  <c r="M160" i="141"/>
  <c r="M159" i="141"/>
  <c r="M158" i="141"/>
  <c r="M157" i="141"/>
  <c r="M156" i="141"/>
  <c r="M155" i="141"/>
  <c r="M154" i="141"/>
  <c r="M153" i="141"/>
  <c r="M152" i="141"/>
  <c r="M151" i="141"/>
  <c r="M150" i="141"/>
  <c r="M149" i="141"/>
  <c r="M148" i="141"/>
  <c r="M147" i="141"/>
  <c r="M146" i="141"/>
  <c r="M145" i="141"/>
  <c r="M144" i="141"/>
  <c r="M143" i="141"/>
  <c r="M142" i="141"/>
  <c r="M141" i="141"/>
  <c r="M140" i="141"/>
  <c r="M139" i="141"/>
  <c r="M138" i="141"/>
  <c r="M137" i="141"/>
  <c r="M136" i="141"/>
  <c r="M135" i="141"/>
  <c r="M134" i="141"/>
  <c r="M133" i="141"/>
  <c r="M132" i="141"/>
  <c r="M131" i="141"/>
  <c r="M130" i="141"/>
  <c r="M129" i="141"/>
  <c r="M128" i="141"/>
  <c r="M127" i="141"/>
  <c r="M126" i="141"/>
  <c r="M125" i="141"/>
  <c r="M124" i="141"/>
  <c r="M123" i="141"/>
  <c r="M122" i="141"/>
  <c r="M121" i="141"/>
  <c r="M120" i="141"/>
  <c r="M119" i="141"/>
  <c r="M118" i="141"/>
  <c r="M117" i="141"/>
  <c r="M116" i="141"/>
  <c r="M115" i="141"/>
  <c r="M114" i="141"/>
  <c r="M113" i="141"/>
  <c r="M112" i="141"/>
  <c r="M111" i="141"/>
  <c r="M110" i="141"/>
  <c r="M109" i="141"/>
  <c r="M108" i="141"/>
  <c r="M107" i="141"/>
  <c r="M106" i="141"/>
  <c r="M105" i="141"/>
  <c r="M104" i="141"/>
  <c r="M103" i="141"/>
  <c r="M102" i="141"/>
  <c r="M101" i="141"/>
  <c r="M100" i="141"/>
  <c r="M99" i="141"/>
  <c r="M98" i="141"/>
  <c r="M97" i="141"/>
  <c r="M96" i="141"/>
  <c r="M95" i="141"/>
  <c r="M94" i="141"/>
  <c r="M93" i="141"/>
  <c r="M92" i="141"/>
  <c r="M91" i="141"/>
  <c r="M90" i="141"/>
  <c r="M89" i="141"/>
  <c r="M88" i="141"/>
  <c r="M87" i="141"/>
  <c r="M86" i="141"/>
  <c r="M85" i="141"/>
  <c r="M84" i="141"/>
  <c r="M83" i="141"/>
  <c r="M82" i="141"/>
  <c r="M81" i="141"/>
  <c r="M80" i="141"/>
  <c r="M79" i="141"/>
  <c r="M78" i="141"/>
  <c r="M77" i="141"/>
  <c r="M76" i="141"/>
  <c r="M75" i="141"/>
  <c r="M74" i="141"/>
  <c r="M73" i="141"/>
  <c r="M72" i="141"/>
  <c r="M71" i="141"/>
  <c r="M70" i="141"/>
  <c r="M69" i="141"/>
  <c r="M68" i="141"/>
  <c r="M67" i="141"/>
  <c r="M66" i="141"/>
  <c r="M65" i="141"/>
  <c r="M64" i="141"/>
  <c r="M63" i="141"/>
  <c r="M62" i="141"/>
  <c r="M61" i="141"/>
  <c r="M60" i="141"/>
  <c r="M59" i="141"/>
  <c r="M58" i="141"/>
  <c r="M57" i="141"/>
  <c r="M56" i="141"/>
  <c r="M55" i="141"/>
  <c r="M54" i="141"/>
  <c r="M53" i="141"/>
  <c r="M52" i="141"/>
  <c r="M51" i="141"/>
  <c r="M50" i="141"/>
  <c r="M49" i="141"/>
  <c r="M48" i="141"/>
  <c r="M47" i="141"/>
  <c r="M46" i="141"/>
  <c r="M21" i="141"/>
  <c r="M13" i="141"/>
  <c r="H110" i="167" s="1"/>
  <c r="J110" i="167" s="1"/>
  <c r="M7" i="141"/>
  <c r="M4" i="141"/>
  <c r="H164" i="165" s="1"/>
  <c r="J164" i="165" s="1"/>
  <c r="M12" i="141"/>
  <c r="M5" i="141"/>
  <c r="H104" i="164" s="1"/>
  <c r="J104" i="164" s="1"/>
  <c r="M45" i="141"/>
  <c r="M40" i="141"/>
  <c r="M27" i="141"/>
  <c r="H109" i="167" s="1"/>
  <c r="J109" i="167" s="1"/>
  <c r="M38" i="141"/>
  <c r="M26" i="141"/>
  <c r="H38" i="172" s="1"/>
  <c r="J38" i="172" s="1"/>
  <c r="M23" i="141"/>
  <c r="H103" i="164" s="1"/>
  <c r="J103" i="164" s="1"/>
  <c r="M33" i="141"/>
  <c r="M22" i="141"/>
  <c r="M39" i="141"/>
  <c r="M35" i="141"/>
  <c r="H30" i="164" s="1"/>
  <c r="J30" i="164" s="1"/>
  <c r="M19" i="141"/>
  <c r="M20" i="141"/>
  <c r="H107" i="167" s="1"/>
  <c r="J107" i="167" s="1"/>
  <c r="M3" i="141"/>
  <c r="M37" i="141"/>
  <c r="M15" i="141"/>
  <c r="M16" i="141"/>
  <c r="M14" i="141"/>
  <c r="H163" i="165" s="1"/>
  <c r="J163" i="165" s="1"/>
  <c r="J168" i="165" l="1"/>
  <c r="L168" i="165" s="1"/>
  <c r="H20" i="22" s="1"/>
  <c r="J108" i="164"/>
  <c r="L108" i="164" s="1"/>
  <c r="H12" i="22" s="1"/>
  <c r="H98" i="165"/>
  <c r="J98" i="165" s="1"/>
  <c r="H29" i="165"/>
  <c r="J29" i="165" s="1"/>
  <c r="H32" i="164"/>
  <c r="J32" i="164" s="1"/>
  <c r="H36" i="172"/>
  <c r="J36" i="172" s="1"/>
  <c r="H108" i="167"/>
  <c r="J108" i="167" s="1"/>
  <c r="J113" i="167" s="1"/>
  <c r="H32" i="175"/>
  <c r="J32" i="175" s="1"/>
  <c r="H32" i="180"/>
  <c r="J32" i="180" s="1"/>
  <c r="H40" i="172"/>
  <c r="J40" i="172" s="1"/>
  <c r="H97" i="165"/>
  <c r="J97" i="165" s="1"/>
  <c r="DR472" i="26"/>
  <c r="DP475" i="26"/>
  <c r="H28" i="165"/>
  <c r="J28" i="165" s="1"/>
  <c r="H31" i="174"/>
  <c r="J31" i="174" s="1"/>
  <c r="J37" i="174" s="1"/>
  <c r="H31" i="164"/>
  <c r="J31" i="164" s="1"/>
  <c r="H31" i="180"/>
  <c r="J31" i="180" s="1"/>
  <c r="H31" i="175"/>
  <c r="J31" i="175" s="1"/>
  <c r="H37" i="172"/>
  <c r="J37" i="172" s="1"/>
  <c r="H35" i="169"/>
  <c r="J35" i="169" s="1"/>
  <c r="H35" i="170"/>
  <c r="J35" i="170" s="1"/>
  <c r="H35" i="167"/>
  <c r="J35" i="167" s="1"/>
  <c r="H37" i="170"/>
  <c r="J37" i="170" s="1"/>
  <c r="H37" i="167"/>
  <c r="J37" i="167" s="1"/>
  <c r="H34" i="171"/>
  <c r="J34" i="171" s="1"/>
  <c r="H37" i="169"/>
  <c r="J37" i="169" s="1"/>
  <c r="H34" i="170"/>
  <c r="J34" i="170" s="1"/>
  <c r="H34" i="169"/>
  <c r="J34" i="169" s="1"/>
  <c r="H31" i="168"/>
  <c r="J31" i="168" s="1"/>
  <c r="J37" i="168" s="1"/>
  <c r="H33" i="171"/>
  <c r="J33" i="171" s="1"/>
  <c r="H34" i="167"/>
  <c r="J34" i="167" s="1"/>
  <c r="H36" i="169"/>
  <c r="J36" i="169" s="1"/>
  <c r="H36" i="170"/>
  <c r="J36" i="170" s="1"/>
  <c r="H36" i="167"/>
  <c r="I37" i="142"/>
  <c r="E37" i="142"/>
  <c r="J115" i="164" l="1"/>
  <c r="J132" i="164" s="1"/>
  <c r="J134" i="164" s="1"/>
  <c r="J136" i="164" s="1"/>
  <c r="I12" i="22" s="1"/>
  <c r="S12" i="22" s="1"/>
  <c r="J175" i="165"/>
  <c r="J190" i="165" s="1"/>
  <c r="J192" i="165" s="1"/>
  <c r="J194" i="165" s="1"/>
  <c r="I20" i="22" s="1"/>
  <c r="J36" i="164"/>
  <c r="R12" i="22"/>
  <c r="M12" i="22"/>
  <c r="W12" i="22" s="1"/>
  <c r="R20" i="22"/>
  <c r="M20" i="22"/>
  <c r="W20" i="22" s="1"/>
  <c r="J37" i="180"/>
  <c r="L113" i="167"/>
  <c r="H18" i="22" s="1"/>
  <c r="J102" i="165"/>
  <c r="L102" i="165" s="1"/>
  <c r="J45" i="172"/>
  <c r="J37" i="175"/>
  <c r="J36" i="167"/>
  <c r="J40" i="167" s="1"/>
  <c r="DT472" i="26"/>
  <c r="DR475" i="26"/>
  <c r="J33" i="165"/>
  <c r="L33" i="165" s="1"/>
  <c r="J37" i="171"/>
  <c r="J40" i="169"/>
  <c r="J40" i="170"/>
  <c r="G16" i="136"/>
  <c r="H66" i="22" s="1"/>
  <c r="C13" i="136"/>
  <c r="C16" i="136" s="1"/>
  <c r="O12" i="22" l="1"/>
  <c r="S20" i="22"/>
  <c r="L10" i="95" s="1"/>
  <c r="O20" i="22"/>
  <c r="R18" i="22"/>
  <c r="M18" i="22"/>
  <c r="W18" i="22" s="1"/>
  <c r="H61" i="22"/>
  <c r="L43" i="22"/>
  <c r="V43" i="22" s="1"/>
  <c r="L41" i="22"/>
  <c r="V41" i="22" s="1"/>
  <c r="L46" i="22"/>
  <c r="V46" i="22" s="1"/>
  <c r="L44" i="22"/>
  <c r="V44" i="22" s="1"/>
  <c r="L47" i="22"/>
  <c r="V47" i="22" s="1"/>
  <c r="L42" i="22"/>
  <c r="V42" i="22" s="1"/>
  <c r="L45" i="22"/>
  <c r="V45" i="22" s="1"/>
  <c r="L48" i="22"/>
  <c r="V48" i="22" s="1"/>
  <c r="E61" i="22"/>
  <c r="C19" i="96"/>
  <c r="DV472" i="26"/>
  <c r="DT475" i="26"/>
  <c r="F64" i="22"/>
  <c r="F66" i="22"/>
  <c r="F68" i="22" s="1"/>
  <c r="F63" i="22"/>
  <c r="F61" i="22"/>
  <c r="F65" i="22"/>
  <c r="F69" i="22"/>
  <c r="F62" i="22"/>
  <c r="H63" i="22"/>
  <c r="H62" i="22"/>
  <c r="H64" i="22"/>
  <c r="H68" i="22"/>
  <c r="H65" i="22"/>
  <c r="H69" i="22"/>
  <c r="K21" i="22" l="1"/>
  <c r="U21" i="22" s="1"/>
  <c r="K22" i="22"/>
  <c r="U22" i="22" s="1"/>
  <c r="L21" i="22"/>
  <c r="V21" i="22" s="1"/>
  <c r="L22" i="22"/>
  <c r="V22" i="22" s="1"/>
  <c r="K18" i="22"/>
  <c r="U18" i="22" s="1"/>
  <c r="K12" i="22"/>
  <c r="U12" i="22" s="1"/>
  <c r="K14" i="22"/>
  <c r="U14" i="22" s="1"/>
  <c r="K13" i="22"/>
  <c r="U13" i="22" s="1"/>
  <c r="K20" i="22"/>
  <c r="U20" i="22" s="1"/>
  <c r="L18" i="22"/>
  <c r="V18" i="22" s="1"/>
  <c r="L13" i="22"/>
  <c r="V13" i="22" s="1"/>
  <c r="L12" i="22"/>
  <c r="V12" i="22" s="1"/>
  <c r="L14" i="22"/>
  <c r="V14" i="22" s="1"/>
  <c r="L20" i="22"/>
  <c r="V20" i="22" s="1"/>
  <c r="K23" i="22"/>
  <c r="U23" i="22" s="1"/>
  <c r="K17" i="22"/>
  <c r="L23" i="22"/>
  <c r="V23" i="22" s="1"/>
  <c r="L17" i="22"/>
  <c r="V17" i="22" s="1"/>
  <c r="K15" i="22"/>
  <c r="U15" i="22" s="1"/>
  <c r="K16" i="22"/>
  <c r="L15" i="22"/>
  <c r="V15" i="22" s="1"/>
  <c r="L16" i="22"/>
  <c r="V16" i="22" s="1"/>
  <c r="L37" i="22"/>
  <c r="V37" i="22" s="1"/>
  <c r="L34" i="22"/>
  <c r="V34" i="22" s="1"/>
  <c r="L35" i="22"/>
  <c r="V35" i="22" s="1"/>
  <c r="L36" i="22"/>
  <c r="V36" i="22" s="1"/>
  <c r="K37" i="22"/>
  <c r="U37" i="22" s="1"/>
  <c r="K34" i="22"/>
  <c r="K35" i="22"/>
  <c r="K36" i="22"/>
  <c r="L31" i="22"/>
  <c r="V31" i="22" s="1"/>
  <c r="L32" i="22"/>
  <c r="V32" i="22" s="1"/>
  <c r="L33" i="22"/>
  <c r="V33" i="22" s="1"/>
  <c r="L38" i="22"/>
  <c r="V38" i="22" s="1"/>
  <c r="K33" i="22"/>
  <c r="K38" i="22"/>
  <c r="K31" i="22"/>
  <c r="K32" i="22"/>
  <c r="L29" i="22"/>
  <c r="V29" i="22" s="1"/>
  <c r="L27" i="22"/>
  <c r="V27" i="22" s="1"/>
  <c r="L28" i="22"/>
  <c r="V28" i="22" s="1"/>
  <c r="L30" i="22"/>
  <c r="V30" i="22" s="1"/>
  <c r="K27" i="22"/>
  <c r="K28" i="22"/>
  <c r="U28" i="22" s="1"/>
  <c r="K29" i="22"/>
  <c r="K30" i="22"/>
  <c r="K41" i="22"/>
  <c r="K46" i="22"/>
  <c r="K44" i="22"/>
  <c r="K47" i="22"/>
  <c r="K43" i="22"/>
  <c r="K42" i="22"/>
  <c r="K45" i="22"/>
  <c r="K48" i="22"/>
  <c r="K26" i="22"/>
  <c r="DV475" i="26"/>
  <c r="DX472" i="26"/>
  <c r="L26" i="22"/>
  <c r="L40" i="22"/>
  <c r="K24" i="22"/>
  <c r="K11" i="22"/>
  <c r="M24" i="22"/>
  <c r="L24" i="22"/>
  <c r="L11" i="22"/>
  <c r="M40" i="22"/>
  <c r="K40" i="22"/>
  <c r="E53" i="142"/>
  <c r="U17" i="22" l="1"/>
  <c r="U16" i="22"/>
  <c r="U36" i="22"/>
  <c r="U35" i="22"/>
  <c r="U34" i="22"/>
  <c r="U31" i="22"/>
  <c r="U38" i="22"/>
  <c r="U33" i="22"/>
  <c r="U32" i="22"/>
  <c r="U30" i="22"/>
  <c r="U29" i="22"/>
  <c r="U27" i="22"/>
  <c r="U47" i="22"/>
  <c r="U45" i="22"/>
  <c r="U44" i="22"/>
  <c r="U48" i="22"/>
  <c r="U42" i="22"/>
  <c r="U46" i="22"/>
  <c r="U41" i="22"/>
  <c r="U43" i="22"/>
  <c r="DX475" i="26"/>
  <c r="DZ472" i="26"/>
  <c r="EB472" i="26" l="1"/>
  <c r="DZ475" i="26"/>
  <c r="E67" i="140"/>
  <c r="E68" i="140"/>
  <c r="E69" i="140"/>
  <c r="E70" i="140"/>
  <c r="E71" i="140"/>
  <c r="E72" i="140"/>
  <c r="E73" i="140"/>
  <c r="E74" i="140"/>
  <c r="E75" i="140"/>
  <c r="I99" i="167" s="1"/>
  <c r="J99" i="167" s="1"/>
  <c r="E76" i="140"/>
  <c r="E77" i="140"/>
  <c r="E78" i="140"/>
  <c r="E79" i="140"/>
  <c r="E80" i="140"/>
  <c r="E81" i="140"/>
  <c r="E82" i="140"/>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E227" i="140"/>
  <c r="E228" i="140"/>
  <c r="E229" i="140"/>
  <c r="E230" i="140"/>
  <c r="E231" i="140"/>
  <c r="E232" i="140"/>
  <c r="E233" i="140"/>
  <c r="E234" i="140"/>
  <c r="E235" i="140"/>
  <c r="E236" i="140"/>
  <c r="E237" i="140"/>
  <c r="E238" i="140"/>
  <c r="E239" i="140"/>
  <c r="E240" i="140"/>
  <c r="E241" i="140"/>
  <c r="E242" i="140"/>
  <c r="E243" i="140"/>
  <c r="E244" i="140"/>
  <c r="E245" i="140"/>
  <c r="E246" i="140"/>
  <c r="E247" i="140"/>
  <c r="E248" i="140"/>
  <c r="E249" i="140"/>
  <c r="E250" i="140"/>
  <c r="E251" i="140"/>
  <c r="E252" i="140"/>
  <c r="E253" i="140"/>
  <c r="E254" i="140"/>
  <c r="E255" i="140"/>
  <c r="E256" i="140"/>
  <c r="E257" i="140"/>
  <c r="E258" i="140"/>
  <c r="E259" i="140"/>
  <c r="E260" i="140"/>
  <c r="E261" i="140"/>
  <c r="E262" i="140"/>
  <c r="E263" i="140"/>
  <c r="E264" i="140"/>
  <c r="E265" i="140"/>
  <c r="E266" i="140"/>
  <c r="E267" i="140"/>
  <c r="E268" i="140"/>
  <c r="E269" i="140"/>
  <c r="E270" i="140"/>
  <c r="E271" i="140"/>
  <c r="E272" i="140"/>
  <c r="E273" i="140"/>
  <c r="E274" i="140"/>
  <c r="E275" i="140"/>
  <c r="E276" i="140"/>
  <c r="E277" i="140"/>
  <c r="E278" i="140"/>
  <c r="E279" i="140"/>
  <c r="E280" i="140"/>
  <c r="E281" i="140"/>
  <c r="E282" i="140"/>
  <c r="E283" i="140"/>
  <c r="E284" i="140"/>
  <c r="E285" i="140"/>
  <c r="E286" i="140"/>
  <c r="E287" i="140"/>
  <c r="E288" i="140"/>
  <c r="E289" i="140"/>
  <c r="E290" i="140"/>
  <c r="E291" i="140"/>
  <c r="E292" i="140"/>
  <c r="E293" i="140"/>
  <c r="E294" i="140"/>
  <c r="E295" i="140"/>
  <c r="E296" i="140"/>
  <c r="E297" i="140"/>
  <c r="E298" i="140"/>
  <c r="E299" i="140"/>
  <c r="E300" i="140"/>
  <c r="E301" i="140"/>
  <c r="E302" i="140"/>
  <c r="E303" i="140"/>
  <c r="E304" i="140"/>
  <c r="E305" i="140"/>
  <c r="E306" i="140"/>
  <c r="E307" i="140"/>
  <c r="E308" i="140"/>
  <c r="E309" i="140"/>
  <c r="E310" i="140"/>
  <c r="E311" i="140"/>
  <c r="E312" i="140"/>
  <c r="E313" i="140"/>
  <c r="E314" i="140"/>
  <c r="E315" i="140"/>
  <c r="E316" i="140"/>
  <c r="E317" i="140"/>
  <c r="E318" i="140"/>
  <c r="E319" i="140"/>
  <c r="E320" i="140"/>
  <c r="E321" i="140"/>
  <c r="E322" i="140"/>
  <c r="E323" i="140"/>
  <c r="E324" i="140"/>
  <c r="E325" i="140"/>
  <c r="E326" i="140"/>
  <c r="E327" i="140"/>
  <c r="E328" i="140"/>
  <c r="E329" i="140"/>
  <c r="E330" i="140"/>
  <c r="E331" i="140"/>
  <c r="E332" i="140"/>
  <c r="E333" i="140"/>
  <c r="E334" i="140"/>
  <c r="E335" i="140"/>
  <c r="E336" i="140"/>
  <c r="E337" i="140"/>
  <c r="E338" i="140"/>
  <c r="E339" i="140"/>
  <c r="E340" i="140"/>
  <c r="E341" i="140"/>
  <c r="E342" i="140"/>
  <c r="E343" i="140"/>
  <c r="E344" i="140"/>
  <c r="E345" i="140"/>
  <c r="E346" i="140"/>
  <c r="E347" i="140"/>
  <c r="E348" i="140"/>
  <c r="E349" i="140"/>
  <c r="E350" i="140"/>
  <c r="E351" i="140"/>
  <c r="E352" i="140"/>
  <c r="E353" i="140"/>
  <c r="E354" i="140"/>
  <c r="E355" i="140"/>
  <c r="E356" i="140"/>
  <c r="E357" i="140"/>
  <c r="E358" i="140"/>
  <c r="E359" i="140"/>
  <c r="E360" i="140"/>
  <c r="E361" i="140"/>
  <c r="E362" i="140"/>
  <c r="E363" i="140"/>
  <c r="E364" i="140"/>
  <c r="E365" i="140"/>
  <c r="E366" i="140"/>
  <c r="E367" i="140"/>
  <c r="E368" i="140"/>
  <c r="E369" i="140"/>
  <c r="E370" i="140"/>
  <c r="E371" i="140"/>
  <c r="E372" i="140"/>
  <c r="E373" i="140"/>
  <c r="E374" i="140"/>
  <c r="E375" i="140"/>
  <c r="E376" i="140"/>
  <c r="E377" i="140"/>
  <c r="E378" i="140"/>
  <c r="E379" i="140"/>
  <c r="E380" i="140"/>
  <c r="E381" i="140"/>
  <c r="E382" i="140"/>
  <c r="E383" i="140"/>
  <c r="E384" i="140"/>
  <c r="E385" i="140"/>
  <c r="E386" i="140"/>
  <c r="E387" i="140"/>
  <c r="E388" i="140"/>
  <c r="E389" i="140"/>
  <c r="E390" i="140"/>
  <c r="E391" i="140"/>
  <c r="E392" i="140"/>
  <c r="E393" i="140"/>
  <c r="E394" i="140"/>
  <c r="E395" i="140"/>
  <c r="E396" i="140"/>
  <c r="E397" i="140"/>
  <c r="E398" i="140"/>
  <c r="E399" i="140"/>
  <c r="E400" i="140"/>
  <c r="E401" i="140"/>
  <c r="E402" i="140"/>
  <c r="E403" i="140"/>
  <c r="E404" i="140"/>
  <c r="E405" i="140"/>
  <c r="E406" i="140"/>
  <c r="E407" i="140"/>
  <c r="E408" i="140"/>
  <c r="E409" i="140"/>
  <c r="E410" i="140"/>
  <c r="E411" i="140"/>
  <c r="E412" i="140"/>
  <c r="E413" i="140"/>
  <c r="E414" i="140"/>
  <c r="E415" i="140"/>
  <c r="E416" i="140"/>
  <c r="E417" i="140"/>
  <c r="E418" i="140"/>
  <c r="E419" i="140"/>
  <c r="E420" i="140"/>
  <c r="E421" i="140"/>
  <c r="E422" i="140"/>
  <c r="E423" i="140"/>
  <c r="E424" i="140"/>
  <c r="E425" i="140"/>
  <c r="E426" i="140"/>
  <c r="E427" i="140"/>
  <c r="E428" i="140"/>
  <c r="E429" i="140"/>
  <c r="E430" i="140"/>
  <c r="E431" i="140"/>
  <c r="E432" i="140"/>
  <c r="E433" i="140"/>
  <c r="E434" i="140"/>
  <c r="E435" i="140"/>
  <c r="E436" i="140"/>
  <c r="E437" i="140"/>
  <c r="E438" i="140"/>
  <c r="E439" i="140"/>
  <c r="E440" i="140"/>
  <c r="E441" i="140"/>
  <c r="E442" i="140"/>
  <c r="E443" i="140"/>
  <c r="E444" i="140"/>
  <c r="E445" i="140"/>
  <c r="E446" i="140"/>
  <c r="E447" i="140"/>
  <c r="E448" i="140"/>
  <c r="E449" i="140"/>
  <c r="E450" i="140"/>
  <c r="E451" i="140"/>
  <c r="E452" i="140"/>
  <c r="E453" i="140"/>
  <c r="E454" i="140"/>
  <c r="E455" i="140"/>
  <c r="E456" i="140"/>
  <c r="E457" i="140"/>
  <c r="E458" i="140"/>
  <c r="E459" i="140"/>
  <c r="E460" i="140"/>
  <c r="E461" i="140"/>
  <c r="E462" i="140"/>
  <c r="E463" i="140"/>
  <c r="E464" i="140"/>
  <c r="E465" i="140"/>
  <c r="E466" i="140"/>
  <c r="E467" i="140"/>
  <c r="E468" i="140"/>
  <c r="E469" i="140"/>
  <c r="E470" i="140"/>
  <c r="E471" i="140"/>
  <c r="E472" i="140"/>
  <c r="E473" i="140"/>
  <c r="E474" i="140"/>
  <c r="E475" i="140"/>
  <c r="E476" i="140"/>
  <c r="E477" i="140"/>
  <c r="E478" i="140"/>
  <c r="E479" i="140"/>
  <c r="E480" i="140"/>
  <c r="E481" i="140"/>
  <c r="E482" i="140"/>
  <c r="E483" i="140"/>
  <c r="E484" i="140"/>
  <c r="E485" i="140"/>
  <c r="E486" i="140"/>
  <c r="E487" i="140"/>
  <c r="E488" i="140"/>
  <c r="E489" i="140"/>
  <c r="E490" i="140"/>
  <c r="E491" i="140"/>
  <c r="E492" i="140"/>
  <c r="E493" i="140"/>
  <c r="E494" i="140"/>
  <c r="E495" i="140"/>
  <c r="E496" i="140"/>
  <c r="E497" i="140"/>
  <c r="E498" i="140"/>
  <c r="E499" i="140"/>
  <c r="E500" i="140"/>
  <c r="E501" i="140"/>
  <c r="I59" i="142"/>
  <c r="I53" i="142"/>
  <c r="I47" i="142"/>
  <c r="H45" i="142"/>
  <c r="D45" i="142"/>
  <c r="E59" i="142"/>
  <c r="E47" i="142"/>
  <c r="ED472" i="26" l="1"/>
  <c r="EB475" i="26"/>
  <c r="J167" i="181"/>
  <c r="J363" i="178"/>
  <c r="J297" i="181"/>
  <c r="J103" i="178"/>
  <c r="J37" i="181"/>
  <c r="J297" i="178"/>
  <c r="J102" i="181"/>
  <c r="J42" i="180"/>
  <c r="J232" i="178"/>
  <c r="J232" i="181"/>
  <c r="J42" i="179"/>
  <c r="J167" i="178"/>
  <c r="J37" i="178"/>
  <c r="J365" i="181"/>
  <c r="J173" i="177"/>
  <c r="J45" i="170"/>
  <c r="J42" i="175"/>
  <c r="J106" i="177"/>
  <c r="J42" i="171"/>
  <c r="J42" i="168"/>
  <c r="J39" i="177"/>
  <c r="J42" i="174"/>
  <c r="J38" i="165"/>
  <c r="J50" i="172"/>
  <c r="J45" i="169"/>
  <c r="J45" i="167"/>
  <c r="J41" i="164"/>
  <c r="EF472" i="26" l="1"/>
  <c r="ED475" i="26"/>
  <c r="I25" i="142"/>
  <c r="E25" i="142"/>
  <c r="I14" i="142"/>
  <c r="E14" i="142"/>
  <c r="EH472" i="26" l="1"/>
  <c r="EF475" i="26"/>
  <c r="D44" i="142"/>
  <c r="E43" i="142" s="1"/>
  <c r="D10" i="142" s="1"/>
  <c r="H44" i="142"/>
  <c r="I43" i="142" s="1"/>
  <c r="N40" i="141"/>
  <c r="EJ472" i="26" l="1"/>
  <c r="EH475" i="26"/>
  <c r="E6" i="140"/>
  <c r="I26" i="167" s="1"/>
  <c r="E21" i="140"/>
  <c r="E53" i="140"/>
  <c r="E66" i="140"/>
  <c r="E32" i="140"/>
  <c r="E26" i="140"/>
  <c r="E18" i="140"/>
  <c r="E62" i="140"/>
  <c r="E29" i="140"/>
  <c r="E9" i="140"/>
  <c r="E51" i="140"/>
  <c r="I94" i="167" s="1"/>
  <c r="J94" i="167" s="1"/>
  <c r="E14" i="140"/>
  <c r="E31" i="140"/>
  <c r="E50" i="140"/>
  <c r="E17" i="140"/>
  <c r="E15" i="140"/>
  <c r="E63" i="140"/>
  <c r="E65" i="140"/>
  <c r="I23" i="164" s="1"/>
  <c r="E52" i="140"/>
  <c r="E7" i="140"/>
  <c r="I2744" i="182" s="1"/>
  <c r="J2744" i="182" s="1"/>
  <c r="J2747" i="182" s="1"/>
  <c r="J2749" i="182" s="1"/>
  <c r="J2763" i="182" s="1"/>
  <c r="J2776" i="182" s="1"/>
  <c r="J2778" i="182" s="1"/>
  <c r="J2780" i="182" s="1"/>
  <c r="E13" i="140"/>
  <c r="E27" i="140"/>
  <c r="E30" i="140"/>
  <c r="E44" i="140"/>
  <c r="E43" i="140"/>
  <c r="E45" i="140"/>
  <c r="I93" i="167" s="1"/>
  <c r="J93" i="167" s="1"/>
  <c r="E10" i="140"/>
  <c r="E46" i="140"/>
  <c r="E48" i="140"/>
  <c r="I95" i="167" s="1"/>
  <c r="J95" i="167" s="1"/>
  <c r="E16" i="140"/>
  <c r="E42" i="140"/>
  <c r="I88" i="165" s="1"/>
  <c r="E49" i="140"/>
  <c r="E47" i="140"/>
  <c r="I21" i="164" s="1"/>
  <c r="E23" i="140"/>
  <c r="E54" i="140"/>
  <c r="E22" i="140"/>
  <c r="E24" i="140"/>
  <c r="E19" i="140"/>
  <c r="E11" i="140"/>
  <c r="E12" i="140"/>
  <c r="E8" i="140"/>
  <c r="E20" i="140"/>
  <c r="E25" i="140"/>
  <c r="E64" i="140"/>
  <c r="E5" i="140"/>
  <c r="E41" i="140"/>
  <c r="N39" i="141"/>
  <c r="I98" i="167" l="1"/>
  <c r="J98" i="167" s="1"/>
  <c r="J102" i="167" s="1"/>
  <c r="I89" i="165"/>
  <c r="J89" i="165" s="1"/>
  <c r="I6302" i="182"/>
  <c r="J6302" i="182" s="1"/>
  <c r="J6305" i="182" s="1"/>
  <c r="J6307" i="182" s="1"/>
  <c r="J6321" i="182" s="1"/>
  <c r="J6338" i="182" s="1"/>
  <c r="J6340" i="182" s="1"/>
  <c r="J6342" i="182" s="1"/>
  <c r="I5781" i="182"/>
  <c r="J5781" i="182" s="1"/>
  <c r="J5785" i="182" s="1"/>
  <c r="J5787" i="182" s="1"/>
  <c r="J5801" i="182" s="1"/>
  <c r="J5818" i="182" s="1"/>
  <c r="J5820" i="182" s="1"/>
  <c r="J5822" i="182" s="1"/>
  <c r="I7081" i="182"/>
  <c r="J7081" i="182" s="1"/>
  <c r="J7084" i="182" s="1"/>
  <c r="J7086" i="182" s="1"/>
  <c r="J7100" i="182" s="1"/>
  <c r="J7117" i="182" s="1"/>
  <c r="J7119" i="182" s="1"/>
  <c r="J7121" i="182" s="1"/>
  <c r="I7600" i="182"/>
  <c r="J7600" i="182" s="1"/>
  <c r="J7604" i="182" s="1"/>
  <c r="J7606" i="182" s="1"/>
  <c r="J7620" i="182" s="1"/>
  <c r="J7637" i="182" s="1"/>
  <c r="J7639" i="182" s="1"/>
  <c r="J7641" i="182" s="1"/>
  <c r="I8118" i="182"/>
  <c r="J8118" i="182" s="1"/>
  <c r="J8121" i="182" s="1"/>
  <c r="J8123" i="182" s="1"/>
  <c r="J8137" i="182" s="1"/>
  <c r="J8153" i="182" s="1"/>
  <c r="J8155" i="182" s="1"/>
  <c r="J8157" i="182" s="1"/>
  <c r="I8629" i="182"/>
  <c r="J8629" i="182" s="1"/>
  <c r="J8631" i="182" s="1"/>
  <c r="J8633" i="182" s="1"/>
  <c r="J8647" i="182" s="1"/>
  <c r="J8662" i="182" s="1"/>
  <c r="J8664" i="182" s="1"/>
  <c r="J8666" i="182" s="1"/>
  <c r="I9270" i="182"/>
  <c r="J9270" i="182" s="1"/>
  <c r="J9273" i="182" s="1"/>
  <c r="J9275" i="182" s="1"/>
  <c r="J9289" i="182" s="1"/>
  <c r="J9306" i="182" s="1"/>
  <c r="J9308" i="182" s="1"/>
  <c r="J9310" i="182" s="1"/>
  <c r="I9790" i="182"/>
  <c r="J9790" i="182" s="1"/>
  <c r="J9793" i="182" s="1"/>
  <c r="J9795" i="182" s="1"/>
  <c r="J9809" i="182" s="1"/>
  <c r="J9826" i="182" s="1"/>
  <c r="J9828" i="182" s="1"/>
  <c r="J9830" i="182" s="1"/>
  <c r="I10310" i="182"/>
  <c r="J10310" i="182" s="1"/>
  <c r="J10313" i="182" s="1"/>
  <c r="J10315" i="182" s="1"/>
  <c r="J10329" i="182" s="1"/>
  <c r="J10346" i="182" s="1"/>
  <c r="J10348" i="182" s="1"/>
  <c r="J10350" i="182" s="1"/>
  <c r="I10895" i="182"/>
  <c r="J10895" i="182" s="1"/>
  <c r="J10898" i="182" s="1"/>
  <c r="J10900" i="182" s="1"/>
  <c r="J10914" i="182" s="1"/>
  <c r="J10931" i="182" s="1"/>
  <c r="J10933" i="182" s="1"/>
  <c r="J10935" i="182" s="1"/>
  <c r="I5525" i="182"/>
  <c r="J5525" i="182" s="1"/>
  <c r="J5528" i="182" s="1"/>
  <c r="J5530" i="182" s="1"/>
  <c r="J5544" i="182" s="1"/>
  <c r="J5560" i="182" s="1"/>
  <c r="J5562" i="182" s="1"/>
  <c r="J5564" i="182" s="1"/>
  <c r="I5013" i="182"/>
  <c r="J5013" i="182" s="1"/>
  <c r="J5016" i="182" s="1"/>
  <c r="J5018" i="182" s="1"/>
  <c r="J5032" i="182" s="1"/>
  <c r="J5048" i="182" s="1"/>
  <c r="J5050" i="182" s="1"/>
  <c r="J5052" i="182" s="1"/>
  <c r="I4503" i="182"/>
  <c r="J4503" i="182" s="1"/>
  <c r="J4506" i="182" s="1"/>
  <c r="J4508" i="182" s="1"/>
  <c r="J4522" i="182" s="1"/>
  <c r="J4537" i="182" s="1"/>
  <c r="J4539" i="182" s="1"/>
  <c r="J4541" i="182" s="1"/>
  <c r="I3986" i="182"/>
  <c r="J3986" i="182" s="1"/>
  <c r="J3989" i="182" s="1"/>
  <c r="J3991" i="182" s="1"/>
  <c r="J4005" i="182" s="1"/>
  <c r="J4019" i="182" s="1"/>
  <c r="J4021" i="182" s="1"/>
  <c r="J4023" i="182" s="1"/>
  <c r="I3495" i="182"/>
  <c r="J3495" i="182" s="1"/>
  <c r="J3497" i="182" s="1"/>
  <c r="J3499" i="182" s="1"/>
  <c r="J3513" i="182" s="1"/>
  <c r="J3527" i="182" s="1"/>
  <c r="J3529" i="182" s="1"/>
  <c r="J3531" i="182" s="1"/>
  <c r="I2991" i="182"/>
  <c r="J2991" i="182" s="1"/>
  <c r="J2994" i="182" s="1"/>
  <c r="J2996" i="182" s="1"/>
  <c r="J3010" i="182" s="1"/>
  <c r="J3024" i="182" s="1"/>
  <c r="J3026" i="182" s="1"/>
  <c r="J3028" i="182" s="1"/>
  <c r="I11480" i="182"/>
  <c r="J11480" i="182" s="1"/>
  <c r="J11483" i="182" s="1"/>
  <c r="J11485" i="182" s="1"/>
  <c r="J11499" i="182" s="1"/>
  <c r="J11516" i="182" s="1"/>
  <c r="J11518" i="182" s="1"/>
  <c r="J11520" i="182" s="1"/>
  <c r="I12000" i="182"/>
  <c r="J12000" i="182" s="1"/>
  <c r="J12003" i="182" s="1"/>
  <c r="J12005" i="182" s="1"/>
  <c r="J12019" i="182" s="1"/>
  <c r="J12036" i="182" s="1"/>
  <c r="J12038" i="182" s="1"/>
  <c r="J12040" i="182" s="1"/>
  <c r="I12520" i="182"/>
  <c r="J12520" i="182" s="1"/>
  <c r="J12523" i="182" s="1"/>
  <c r="J12525" i="182" s="1"/>
  <c r="J12539" i="182" s="1"/>
  <c r="J12558" i="182" s="1"/>
  <c r="J12560" i="182" s="1"/>
  <c r="J12562" i="182" s="1"/>
  <c r="I13182" i="182"/>
  <c r="J13182" i="182" s="1"/>
  <c r="J13184" i="182" s="1"/>
  <c r="J13186" i="182" s="1"/>
  <c r="J13200" i="182" s="1"/>
  <c r="J13218" i="182" s="1"/>
  <c r="J13220" i="182" s="1"/>
  <c r="J13222" i="182" s="1"/>
  <c r="I2499" i="182"/>
  <c r="J2499" i="182" s="1"/>
  <c r="J2502" i="182" s="1"/>
  <c r="J2504" i="182" s="1"/>
  <c r="J2518" i="182" s="1"/>
  <c r="J2532" i="182" s="1"/>
  <c r="J2534" i="182" s="1"/>
  <c r="J2536" i="182" s="1"/>
  <c r="I1887" i="182"/>
  <c r="J1887" i="182" s="1"/>
  <c r="J1888" i="182" s="1"/>
  <c r="J1890" i="182" s="1"/>
  <c r="J1904" i="182" s="1"/>
  <c r="J1917" i="182" s="1"/>
  <c r="J1919" i="182" s="1"/>
  <c r="J1921" i="182" s="1"/>
  <c r="I1399" i="182"/>
  <c r="J1399" i="182" s="1"/>
  <c r="J1402" i="182" s="1"/>
  <c r="J1404" i="182" s="1"/>
  <c r="J1418" i="182" s="1"/>
  <c r="J1431" i="182" s="1"/>
  <c r="J1433" i="182" s="1"/>
  <c r="J1435" i="182" s="1"/>
  <c r="I910" i="182"/>
  <c r="J910" i="182" s="1"/>
  <c r="J914" i="182" s="1"/>
  <c r="J916" i="182" s="1"/>
  <c r="J930" i="182" s="1"/>
  <c r="J943" i="182" s="1"/>
  <c r="J945" i="182" s="1"/>
  <c r="J947" i="182" s="1"/>
  <c r="I5716" i="182"/>
  <c r="J5716" i="182" s="1"/>
  <c r="J5720" i="182" s="1"/>
  <c r="J5722" i="182" s="1"/>
  <c r="J5736" i="182" s="1"/>
  <c r="J5753" i="182" s="1"/>
  <c r="J5755" i="182" s="1"/>
  <c r="J5757" i="182" s="1"/>
  <c r="I8755" i="182"/>
  <c r="J8755" i="182" s="1"/>
  <c r="J8757" i="182" s="1"/>
  <c r="J8759" i="182" s="1"/>
  <c r="J8773" i="182" s="1"/>
  <c r="J8788" i="182" s="1"/>
  <c r="J8790" i="182" s="1"/>
  <c r="J8792" i="182" s="1"/>
  <c r="I4949" i="182"/>
  <c r="J4949" i="182" s="1"/>
  <c r="J4952" i="182" s="1"/>
  <c r="J4954" i="182" s="1"/>
  <c r="J4968" i="182" s="1"/>
  <c r="J4984" i="182" s="1"/>
  <c r="J4986" i="182" s="1"/>
  <c r="J4988" i="182" s="1"/>
  <c r="I12065" i="182"/>
  <c r="J12065" i="182" s="1"/>
  <c r="J12068" i="182" s="1"/>
  <c r="J12070" i="182" s="1"/>
  <c r="J12084" i="182" s="1"/>
  <c r="J12101" i="182" s="1"/>
  <c r="J12103" i="182" s="1"/>
  <c r="J12105" i="182" s="1"/>
  <c r="I6691" i="182"/>
  <c r="J6691" i="182" s="1"/>
  <c r="J6695" i="182" s="1"/>
  <c r="J6697" i="182" s="1"/>
  <c r="J6711" i="182" s="1"/>
  <c r="J6728" i="182" s="1"/>
  <c r="J6730" i="182" s="1"/>
  <c r="J6732" i="182" s="1"/>
  <c r="I6172" i="182"/>
  <c r="J6172" i="182" s="1"/>
  <c r="J6175" i="182" s="1"/>
  <c r="J6177" i="182" s="1"/>
  <c r="J6191" i="182" s="1"/>
  <c r="J6208" i="182" s="1"/>
  <c r="J6210" i="182" s="1"/>
  <c r="J6212" i="182" s="1"/>
  <c r="I16" i="182"/>
  <c r="J16" i="182" s="1"/>
  <c r="J20" i="182" s="1"/>
  <c r="J22" i="182" s="1"/>
  <c r="J36" i="182" s="1"/>
  <c r="J56" i="182" s="1"/>
  <c r="J58" i="182" s="1"/>
  <c r="J60" i="182" s="1"/>
  <c r="I7211" i="182"/>
  <c r="J7211" i="182" s="1"/>
  <c r="J7214" i="182" s="1"/>
  <c r="J7216" i="182" s="1"/>
  <c r="J7230" i="182" s="1"/>
  <c r="J7247" i="182" s="1"/>
  <c r="J7249" i="182" s="1"/>
  <c r="J7251" i="182" s="1"/>
  <c r="I7730" i="182"/>
  <c r="J7730" i="182" s="1"/>
  <c r="J7734" i="182" s="1"/>
  <c r="J7736" i="182" s="1"/>
  <c r="J7750" i="182" s="1"/>
  <c r="J7767" i="182" s="1"/>
  <c r="J7769" i="182" s="1"/>
  <c r="J7771" i="182" s="1"/>
  <c r="I8246" i="182"/>
  <c r="J8246" i="182" s="1"/>
  <c r="J8249" i="182" s="1"/>
  <c r="J8251" i="182" s="1"/>
  <c r="J8265" i="182" s="1"/>
  <c r="J8281" i="182" s="1"/>
  <c r="J8283" i="182" s="1"/>
  <c r="J8285" i="182" s="1"/>
  <c r="I8880" i="182"/>
  <c r="J8880" i="182" s="1"/>
  <c r="J8883" i="182" s="1"/>
  <c r="J8885" i="182" s="1"/>
  <c r="J8899" i="182" s="1"/>
  <c r="J8916" i="182" s="1"/>
  <c r="J8918" i="182" s="1"/>
  <c r="J8920" i="182" s="1"/>
  <c r="I9400" i="182"/>
  <c r="J9400" i="182" s="1"/>
  <c r="J9403" i="182" s="1"/>
  <c r="J9405" i="182" s="1"/>
  <c r="J9419" i="182" s="1"/>
  <c r="J9436" i="182" s="1"/>
  <c r="J9438" i="182" s="1"/>
  <c r="J9440" i="182" s="1"/>
  <c r="I9920" i="182"/>
  <c r="J9920" i="182" s="1"/>
  <c r="J9923" i="182" s="1"/>
  <c r="J9925" i="182" s="1"/>
  <c r="J9939" i="182" s="1"/>
  <c r="J9956" i="182" s="1"/>
  <c r="J9958" i="182" s="1"/>
  <c r="J9960" i="182" s="1"/>
  <c r="I10440" i="182"/>
  <c r="J10440" i="182" s="1"/>
  <c r="J10443" i="182" s="1"/>
  <c r="J10445" i="182" s="1"/>
  <c r="J10459" i="182" s="1"/>
  <c r="J10476" i="182" s="1"/>
  <c r="J10478" i="182" s="1"/>
  <c r="J10480" i="182" s="1"/>
  <c r="I11025" i="182"/>
  <c r="J11025" i="182" s="1"/>
  <c r="J11028" i="182" s="1"/>
  <c r="J11030" i="182" s="1"/>
  <c r="J11044" i="182" s="1"/>
  <c r="J11061" i="182" s="1"/>
  <c r="J11063" i="182" s="1"/>
  <c r="J11065" i="182" s="1"/>
  <c r="I5397" i="182"/>
  <c r="J5397" i="182" s="1"/>
  <c r="J5400" i="182" s="1"/>
  <c r="J5402" i="182" s="1"/>
  <c r="J5416" i="182" s="1"/>
  <c r="J5432" i="182" s="1"/>
  <c r="J5434" i="182" s="1"/>
  <c r="J5436" i="182" s="1"/>
  <c r="I4885" i="182"/>
  <c r="J4885" i="182" s="1"/>
  <c r="J4888" i="182" s="1"/>
  <c r="J4890" i="182" s="1"/>
  <c r="J4904" i="182" s="1"/>
  <c r="J4920" i="182" s="1"/>
  <c r="J4922" i="182" s="1"/>
  <c r="J4924" i="182" s="1"/>
  <c r="I4377" i="182"/>
  <c r="J4377" i="182" s="1"/>
  <c r="J4380" i="182" s="1"/>
  <c r="J4382" i="182" s="1"/>
  <c r="J4396" i="182" s="1"/>
  <c r="J4411" i="182" s="1"/>
  <c r="J4413" i="182" s="1"/>
  <c r="J4415" i="182" s="1"/>
  <c r="I3862" i="182"/>
  <c r="J3862" i="182" s="1"/>
  <c r="J3865" i="182" s="1"/>
  <c r="J3867" i="182" s="1"/>
  <c r="J3881" i="182" s="1"/>
  <c r="J3895" i="182" s="1"/>
  <c r="J3897" i="182" s="1"/>
  <c r="J3899" i="182" s="1"/>
  <c r="I3371" i="182"/>
  <c r="J3371" i="182" s="1"/>
  <c r="J3374" i="182" s="1"/>
  <c r="J3376" i="182" s="1"/>
  <c r="J3390" i="182" s="1"/>
  <c r="J3405" i="182" s="1"/>
  <c r="J3407" i="182" s="1"/>
  <c r="J3409" i="182" s="1"/>
  <c r="I2867" i="182"/>
  <c r="J2867" i="182" s="1"/>
  <c r="J2870" i="182" s="1"/>
  <c r="J2872" i="182" s="1"/>
  <c r="J2886" i="182" s="1"/>
  <c r="J2900" i="182" s="1"/>
  <c r="J2902" i="182" s="1"/>
  <c r="J2904" i="182" s="1"/>
  <c r="I11610" i="182"/>
  <c r="J11610" i="182" s="1"/>
  <c r="J11613" i="182" s="1"/>
  <c r="J11615" i="182" s="1"/>
  <c r="J11629" i="182" s="1"/>
  <c r="J11646" i="182" s="1"/>
  <c r="J11648" i="182" s="1"/>
  <c r="J11650" i="182" s="1"/>
  <c r="I12130" i="182"/>
  <c r="J12130" i="182" s="1"/>
  <c r="J12133" i="182" s="1"/>
  <c r="J12135" i="182" s="1"/>
  <c r="J12149" i="182" s="1"/>
  <c r="J12166" i="182" s="1"/>
  <c r="I12655" i="182"/>
  <c r="J12655" i="182" s="1"/>
  <c r="J12658" i="182" s="1"/>
  <c r="J12660" i="182" s="1"/>
  <c r="J12674" i="182" s="1"/>
  <c r="J12694" i="182" s="1"/>
  <c r="J12696" i="182" s="1"/>
  <c r="J12698" i="182" s="1"/>
  <c r="I13310" i="182"/>
  <c r="J13310" i="182" s="1"/>
  <c r="J13313" i="182" s="1"/>
  <c r="J13315" i="182" s="1"/>
  <c r="J13329" i="182" s="1"/>
  <c r="J13344" i="182" s="1"/>
  <c r="J13346" i="182" s="1"/>
  <c r="J13348" i="182" s="1"/>
  <c r="I2366" i="182"/>
  <c r="J2366" i="182" s="1"/>
  <c r="J2369" i="182" s="1"/>
  <c r="J2371" i="182" s="1"/>
  <c r="J2385" i="182" s="1"/>
  <c r="J2404" i="182" s="1"/>
  <c r="J2406" i="182" s="1"/>
  <c r="J2408" i="182" s="1"/>
  <c r="I1765" i="182"/>
  <c r="J1765" i="182" s="1"/>
  <c r="J1768" i="182" s="1"/>
  <c r="J1770" i="182" s="1"/>
  <c r="J1784" i="182" s="1"/>
  <c r="J1797" i="182" s="1"/>
  <c r="J1799" i="182" s="1"/>
  <c r="J1801" i="182" s="1"/>
  <c r="I1277" i="182"/>
  <c r="J1277" i="182" s="1"/>
  <c r="J1280" i="182" s="1"/>
  <c r="J1282" i="182" s="1"/>
  <c r="J1296" i="182" s="1"/>
  <c r="J1309" i="182" s="1"/>
  <c r="J1311" i="182" s="1"/>
  <c r="J1313" i="182" s="1"/>
  <c r="I788" i="182"/>
  <c r="J788" i="182" s="1"/>
  <c r="J792" i="182" s="1"/>
  <c r="J794" i="182" s="1"/>
  <c r="J808" i="182" s="1"/>
  <c r="J821" i="182" s="1"/>
  <c r="J823" i="182" s="1"/>
  <c r="J825" i="182" s="1"/>
  <c r="I9335" i="182"/>
  <c r="J9335" i="182" s="1"/>
  <c r="J9338" i="182" s="1"/>
  <c r="J9340" i="182" s="1"/>
  <c r="J9354" i="182" s="1"/>
  <c r="J9371" i="182" s="1"/>
  <c r="J9373" i="182" s="1"/>
  <c r="J9375" i="182" s="1"/>
  <c r="I3924" i="182"/>
  <c r="J3924" i="182" s="1"/>
  <c r="J3927" i="182" s="1"/>
  <c r="J3929" i="182" s="1"/>
  <c r="J3943" i="182" s="1"/>
  <c r="J3957" i="182" s="1"/>
  <c r="J3959" i="182" s="1"/>
  <c r="J3961" i="182" s="1"/>
  <c r="I13248" i="182"/>
  <c r="J13248" i="182" s="1"/>
  <c r="J13250" i="182" s="1"/>
  <c r="J13252" i="182" s="1"/>
  <c r="J13266" i="182" s="1"/>
  <c r="J13281" i="182" s="1"/>
  <c r="J13283" i="182" s="1"/>
  <c r="J13285" i="182" s="1"/>
  <c r="I10505" i="182"/>
  <c r="J10505" i="182" s="1"/>
  <c r="J10508" i="182" s="1"/>
  <c r="J10510" i="182" s="1"/>
  <c r="J10524" i="182" s="1"/>
  <c r="J10541" i="182" s="1"/>
  <c r="J10543" i="182" s="1"/>
  <c r="J10545" i="182" s="1"/>
  <c r="I6627" i="182"/>
  <c r="J6627" i="182" s="1"/>
  <c r="J6630" i="182" s="1"/>
  <c r="J6632" i="182" s="1"/>
  <c r="J6646" i="182" s="1"/>
  <c r="J6663" i="182" s="1"/>
  <c r="I6107" i="182"/>
  <c r="J6107" i="182" s="1"/>
  <c r="J6110" i="182" s="1"/>
  <c r="J6112" i="182" s="1"/>
  <c r="J6126" i="182" s="1"/>
  <c r="J6143" i="182" s="1"/>
  <c r="J6145" i="182" s="1"/>
  <c r="J6147" i="182" s="1"/>
  <c r="I6757" i="182"/>
  <c r="J6757" i="182" s="1"/>
  <c r="J6760" i="182" s="1"/>
  <c r="J6762" i="182" s="1"/>
  <c r="J6776" i="182" s="1"/>
  <c r="J6793" i="182" s="1"/>
  <c r="J6795" i="182" s="1"/>
  <c r="J6797" i="182" s="1"/>
  <c r="I7276" i="182"/>
  <c r="J7276" i="182" s="1"/>
  <c r="J7279" i="182" s="1"/>
  <c r="J7281" i="182" s="1"/>
  <c r="J7295" i="182" s="1"/>
  <c r="J7312" i="182" s="1"/>
  <c r="J7314" i="182" s="1"/>
  <c r="J7316" i="182" s="1"/>
  <c r="I7795" i="182"/>
  <c r="J7795" i="182" s="1"/>
  <c r="J7799" i="182" s="1"/>
  <c r="J7801" i="182" s="1"/>
  <c r="J7815" i="182" s="1"/>
  <c r="J7832" i="182" s="1"/>
  <c r="J7834" i="182" s="1"/>
  <c r="J7836" i="182" s="1"/>
  <c r="I8310" i="182"/>
  <c r="J8310" i="182" s="1"/>
  <c r="J8313" i="182" s="1"/>
  <c r="J8315" i="182" s="1"/>
  <c r="J8329" i="182" s="1"/>
  <c r="J8345" i="182" s="1"/>
  <c r="J8347" i="182" s="1"/>
  <c r="J8349" i="182" s="1"/>
  <c r="I8945" i="182"/>
  <c r="J8945" i="182" s="1"/>
  <c r="J8948" i="182" s="1"/>
  <c r="J8950" i="182" s="1"/>
  <c r="J8964" i="182" s="1"/>
  <c r="J8981" i="182" s="1"/>
  <c r="J8983" i="182" s="1"/>
  <c r="J8985" i="182" s="1"/>
  <c r="I9465" i="182"/>
  <c r="J9465" i="182" s="1"/>
  <c r="J9468" i="182" s="1"/>
  <c r="J9470" i="182" s="1"/>
  <c r="J9484" i="182" s="1"/>
  <c r="J9501" i="182" s="1"/>
  <c r="J9503" i="182" s="1"/>
  <c r="J9505" i="182" s="1"/>
  <c r="I9985" i="182"/>
  <c r="J9985" i="182" s="1"/>
  <c r="J9988" i="182" s="1"/>
  <c r="J9990" i="182" s="1"/>
  <c r="J10004" i="182" s="1"/>
  <c r="J10021" i="182" s="1"/>
  <c r="J10023" i="182" s="1"/>
  <c r="J10025" i="182" s="1"/>
  <c r="I10570" i="182"/>
  <c r="J10570" i="182" s="1"/>
  <c r="J10573" i="182" s="1"/>
  <c r="J10575" i="182" s="1"/>
  <c r="J10589" i="182" s="1"/>
  <c r="J10606" i="182" s="1"/>
  <c r="J10608" i="182" s="1"/>
  <c r="J10610" i="182" s="1"/>
  <c r="I11090" i="182"/>
  <c r="J11090" i="182" s="1"/>
  <c r="J11093" i="182" s="1"/>
  <c r="J11095" i="182" s="1"/>
  <c r="J11109" i="182" s="1"/>
  <c r="J11126" i="182" s="1"/>
  <c r="J11128" i="182" s="1"/>
  <c r="J11130" i="182" s="1"/>
  <c r="I5333" i="182"/>
  <c r="J5333" i="182" s="1"/>
  <c r="J5336" i="182" s="1"/>
  <c r="J5338" i="182" s="1"/>
  <c r="J5352" i="182" s="1"/>
  <c r="J5368" i="182" s="1"/>
  <c r="J5370" i="182" s="1"/>
  <c r="J5372" i="182" s="1"/>
  <c r="I4821" i="182"/>
  <c r="J4821" i="182" s="1"/>
  <c r="J4824" i="182" s="1"/>
  <c r="J4826" i="182" s="1"/>
  <c r="J4840" i="182" s="1"/>
  <c r="J4856" i="182" s="1"/>
  <c r="J4858" i="182" s="1"/>
  <c r="J4860" i="182" s="1"/>
  <c r="I4309" i="182"/>
  <c r="J4309" i="182" s="1"/>
  <c r="J4312" i="182" s="1"/>
  <c r="J4314" i="182" s="1"/>
  <c r="J4328" i="182" s="1"/>
  <c r="J4348" i="182" s="1"/>
  <c r="J4350" i="182" s="1"/>
  <c r="J4352" i="182" s="1"/>
  <c r="I3801" i="182"/>
  <c r="J3801" i="182" s="1"/>
  <c r="J3804" i="182" s="1"/>
  <c r="J3806" i="182" s="1"/>
  <c r="J3820" i="182" s="1"/>
  <c r="J3833" i="182" s="1"/>
  <c r="J3835" i="182" s="1"/>
  <c r="J3837" i="182" s="1"/>
  <c r="I3304" i="182"/>
  <c r="J3304" i="182" s="1"/>
  <c r="J3308" i="182" s="1"/>
  <c r="J3310" i="182" s="1"/>
  <c r="J3324" i="182" s="1"/>
  <c r="J3342" i="182" s="1"/>
  <c r="J3344" i="182" s="1"/>
  <c r="J3346" i="182" s="1"/>
  <c r="I2805" i="182"/>
  <c r="J2805" i="182" s="1"/>
  <c r="J2808" i="182" s="1"/>
  <c r="J2810" i="182" s="1"/>
  <c r="J2824" i="182" s="1"/>
  <c r="J2838" i="182" s="1"/>
  <c r="J2840" i="182" s="1"/>
  <c r="J2842" i="182" s="1"/>
  <c r="I11675" i="182"/>
  <c r="J11675" i="182" s="1"/>
  <c r="J11678" i="182" s="1"/>
  <c r="J11680" i="182" s="1"/>
  <c r="J11694" i="182" s="1"/>
  <c r="J11711" i="182" s="1"/>
  <c r="J11713" i="182" s="1"/>
  <c r="J11715" i="182" s="1"/>
  <c r="I12195" i="182"/>
  <c r="J12195" i="182" s="1"/>
  <c r="J12198" i="182" s="1"/>
  <c r="J12200" i="182" s="1"/>
  <c r="J12214" i="182" s="1"/>
  <c r="J12231" i="182" s="1"/>
  <c r="J12233" i="182" s="1"/>
  <c r="J12235" i="182" s="1"/>
  <c r="I12723" i="182"/>
  <c r="J12723" i="182" s="1"/>
  <c r="J12726" i="182" s="1"/>
  <c r="J12728" i="182" s="1"/>
  <c r="J12742" i="182" s="1"/>
  <c r="J12762" i="182" s="1"/>
  <c r="J12764" i="182" s="1"/>
  <c r="J12766" i="182" s="1"/>
  <c r="I13373" i="182"/>
  <c r="J13373" i="182" s="1"/>
  <c r="J13376" i="182" s="1"/>
  <c r="J13378" i="182" s="1"/>
  <c r="J13392" i="182" s="1"/>
  <c r="J13407" i="182" s="1"/>
  <c r="J13409" i="182" s="1"/>
  <c r="J13411" i="182" s="1"/>
  <c r="I2300" i="182"/>
  <c r="J2300" i="182" s="1"/>
  <c r="J2303" i="182" s="1"/>
  <c r="J2305" i="182" s="1"/>
  <c r="J2319" i="182" s="1"/>
  <c r="J2337" i="182" s="1"/>
  <c r="J2339" i="182" s="1"/>
  <c r="J2341" i="182" s="1"/>
  <c r="I1704" i="182"/>
  <c r="J1704" i="182" s="1"/>
  <c r="J1707" i="182" s="1"/>
  <c r="J1709" i="182" s="1"/>
  <c r="J1723" i="182" s="1"/>
  <c r="J1736" i="182" s="1"/>
  <c r="J1738" i="182" s="1"/>
  <c r="J1740" i="182" s="1"/>
  <c r="I1216" i="182"/>
  <c r="J1216" i="182" s="1"/>
  <c r="J1219" i="182" s="1"/>
  <c r="J1221" i="182" s="1"/>
  <c r="J1235" i="182" s="1"/>
  <c r="J1248" i="182" s="1"/>
  <c r="J1250" i="182" s="1"/>
  <c r="J1252" i="182" s="1"/>
  <c r="I603" i="182"/>
  <c r="J603" i="182" s="1"/>
  <c r="J607" i="182" s="1"/>
  <c r="J609" i="182" s="1"/>
  <c r="J623" i="182" s="1"/>
  <c r="J636" i="182" s="1"/>
  <c r="J638" i="182" s="1"/>
  <c r="J640" i="182" s="1"/>
  <c r="I7665" i="182"/>
  <c r="J7665" i="182" s="1"/>
  <c r="J7669" i="182" s="1"/>
  <c r="J7671" i="182" s="1"/>
  <c r="J7685" i="182" s="1"/>
  <c r="J7702" i="182" s="1"/>
  <c r="J7704" i="182" s="1"/>
  <c r="J7706" i="182" s="1"/>
  <c r="I10960" i="182"/>
  <c r="J10960" i="182" s="1"/>
  <c r="J10963" i="182" s="1"/>
  <c r="J10965" i="182" s="1"/>
  <c r="J10979" i="182" s="1"/>
  <c r="J10996" i="182" s="1"/>
  <c r="J10998" i="182" s="1"/>
  <c r="J11000" i="182" s="1"/>
  <c r="I2929" i="182"/>
  <c r="J2929" i="182" s="1"/>
  <c r="J2932" i="182" s="1"/>
  <c r="J2934" i="182" s="1"/>
  <c r="J2948" i="182" s="1"/>
  <c r="J2962" i="182" s="1"/>
  <c r="J2964" i="182" s="1"/>
  <c r="J2966" i="182" s="1"/>
  <c r="I1826" i="182"/>
  <c r="J1826" i="182" s="1"/>
  <c r="J1829" i="182" s="1"/>
  <c r="J1831" i="182" s="1"/>
  <c r="J1845" i="182" s="1"/>
  <c r="J1858" i="182" s="1"/>
  <c r="J1860" i="182" s="1"/>
  <c r="J1862" i="182" s="1"/>
  <c r="I6562" i="182"/>
  <c r="J6562" i="182" s="1"/>
  <c r="J6565" i="182" s="1"/>
  <c r="J6567" i="182" s="1"/>
  <c r="J6581" i="182" s="1"/>
  <c r="J6598" i="182" s="1"/>
  <c r="J6600" i="182" s="1"/>
  <c r="J6602" i="182" s="1"/>
  <c r="I6041" i="182"/>
  <c r="J6041" i="182" s="1"/>
  <c r="J6045" i="182" s="1"/>
  <c r="J6047" i="182" s="1"/>
  <c r="J6061" i="182" s="1"/>
  <c r="J6078" i="182" s="1"/>
  <c r="J6080" i="182" s="1"/>
  <c r="J6082" i="182" s="1"/>
  <c r="I6822" i="182"/>
  <c r="J6822" i="182" s="1"/>
  <c r="J6825" i="182" s="1"/>
  <c r="J6827" i="182" s="1"/>
  <c r="J6841" i="182" s="1"/>
  <c r="J6858" i="182" s="1"/>
  <c r="J6860" i="182" s="1"/>
  <c r="J6862" i="182" s="1"/>
  <c r="I7341" i="182"/>
  <c r="J7341" i="182" s="1"/>
  <c r="J7344" i="182" s="1"/>
  <c r="J7346" i="182" s="1"/>
  <c r="J7360" i="182" s="1"/>
  <c r="J7377" i="182" s="1"/>
  <c r="J7379" i="182" s="1"/>
  <c r="J7381" i="182" s="1"/>
  <c r="I7860" i="182"/>
  <c r="J7860" i="182" s="1"/>
  <c r="J7864" i="182" s="1"/>
  <c r="J7866" i="182" s="1"/>
  <c r="J7880" i="182" s="1"/>
  <c r="J7897" i="182" s="1"/>
  <c r="J7899" i="182" s="1"/>
  <c r="J7901" i="182" s="1"/>
  <c r="I8374" i="182"/>
  <c r="J8374" i="182" s="1"/>
  <c r="J8377" i="182" s="1"/>
  <c r="J8379" i="182" s="1"/>
  <c r="J8393" i="182" s="1"/>
  <c r="J8409" i="182" s="1"/>
  <c r="J8411" i="182" s="1"/>
  <c r="J8413" i="182" s="1"/>
  <c r="I9010" i="182"/>
  <c r="J9010" i="182" s="1"/>
  <c r="J9013" i="182" s="1"/>
  <c r="J9015" i="182" s="1"/>
  <c r="J9029" i="182" s="1"/>
  <c r="J9046" i="182" s="1"/>
  <c r="J9048" i="182" s="1"/>
  <c r="J9050" i="182" s="1"/>
  <c r="I9530" i="182"/>
  <c r="J9530" i="182" s="1"/>
  <c r="J9533" i="182" s="1"/>
  <c r="J9535" i="182" s="1"/>
  <c r="J9549" i="182" s="1"/>
  <c r="J9566" i="182" s="1"/>
  <c r="J9568" i="182" s="1"/>
  <c r="J9570" i="182" s="1"/>
  <c r="I10050" i="182"/>
  <c r="J10050" i="182" s="1"/>
  <c r="J10053" i="182" s="1"/>
  <c r="J10055" i="182" s="1"/>
  <c r="J10069" i="182" s="1"/>
  <c r="J10086" i="182" s="1"/>
  <c r="J10088" i="182" s="1"/>
  <c r="J10090" i="182" s="1"/>
  <c r="I10635" i="182"/>
  <c r="J10635" i="182" s="1"/>
  <c r="J10638" i="182" s="1"/>
  <c r="J10640" i="182" s="1"/>
  <c r="J10654" i="182" s="1"/>
  <c r="J10671" i="182" s="1"/>
  <c r="J10673" i="182" s="1"/>
  <c r="J10675" i="182" s="1"/>
  <c r="I11155" i="182"/>
  <c r="J11155" i="182" s="1"/>
  <c r="J11158" i="182" s="1"/>
  <c r="J11160" i="182" s="1"/>
  <c r="J11174" i="182" s="1"/>
  <c r="J11191" i="182" s="1"/>
  <c r="J11193" i="182" s="1"/>
  <c r="J11195" i="182" s="1"/>
  <c r="I5269" i="182"/>
  <c r="J5269" i="182" s="1"/>
  <c r="J5272" i="182" s="1"/>
  <c r="J5274" i="182" s="1"/>
  <c r="J5288" i="182" s="1"/>
  <c r="J5304" i="182" s="1"/>
  <c r="J5306" i="182" s="1"/>
  <c r="J5308" i="182" s="1"/>
  <c r="I4757" i="182"/>
  <c r="J4757" i="182" s="1"/>
  <c r="J4760" i="182" s="1"/>
  <c r="J4762" i="182" s="1"/>
  <c r="J4776" i="182" s="1"/>
  <c r="J4792" i="182" s="1"/>
  <c r="J4794" i="182" s="1"/>
  <c r="J4796" i="182" s="1"/>
  <c r="I4241" i="182"/>
  <c r="J4241" i="182" s="1"/>
  <c r="J4244" i="182" s="1"/>
  <c r="J4246" i="182" s="1"/>
  <c r="J4260" i="182" s="1"/>
  <c r="J4280" i="182" s="1"/>
  <c r="J4282" i="182" s="1"/>
  <c r="J4284" i="182" s="1"/>
  <c r="I3740" i="182"/>
  <c r="J3740" i="182" s="1"/>
  <c r="J3743" i="182" s="1"/>
  <c r="J3745" i="182" s="1"/>
  <c r="J3759" i="182" s="1"/>
  <c r="J3772" i="182" s="1"/>
  <c r="J3774" i="182" s="1"/>
  <c r="J3776" i="182" s="1"/>
  <c r="I3240" i="182"/>
  <c r="J3240" i="182" s="1"/>
  <c r="J3243" i="182" s="1"/>
  <c r="J3245" i="182" s="1"/>
  <c r="J3259" i="182" s="1"/>
  <c r="J3276" i="182" s="1"/>
  <c r="J3278" i="182" s="1"/>
  <c r="J3280" i="182" s="1"/>
  <c r="I2683" i="182"/>
  <c r="J2683" i="182" s="1"/>
  <c r="J2686" i="182" s="1"/>
  <c r="J2688" i="182" s="1"/>
  <c r="J2702" i="182" s="1"/>
  <c r="J2715" i="182" s="1"/>
  <c r="J2717" i="182" s="1"/>
  <c r="J2719" i="182" s="1"/>
  <c r="I11740" i="182"/>
  <c r="J11740" i="182" s="1"/>
  <c r="J11743" i="182" s="1"/>
  <c r="J11745" i="182" s="1"/>
  <c r="J11759" i="182" s="1"/>
  <c r="J11776" i="182" s="1"/>
  <c r="J11778" i="182" s="1"/>
  <c r="J11780" i="182" s="1"/>
  <c r="I12260" i="182"/>
  <c r="J12260" i="182" s="1"/>
  <c r="J12263" i="182" s="1"/>
  <c r="J12265" i="182" s="1"/>
  <c r="J12279" i="182" s="1"/>
  <c r="J12296" i="182" s="1"/>
  <c r="J12298" i="182" s="1"/>
  <c r="J12300" i="182" s="1"/>
  <c r="I12791" i="182"/>
  <c r="J12791" i="182" s="1"/>
  <c r="J12794" i="182" s="1"/>
  <c r="J12796" i="182" s="1"/>
  <c r="J12810" i="182" s="1"/>
  <c r="J12830" i="182" s="1"/>
  <c r="J12832" i="182" s="1"/>
  <c r="J12834" i="182" s="1"/>
  <c r="I13437" i="182"/>
  <c r="J13437" i="182" s="1"/>
  <c r="J13439" i="182" s="1"/>
  <c r="J13441" i="182" s="1"/>
  <c r="J13455" i="182" s="1"/>
  <c r="J13470" i="182" s="1"/>
  <c r="J13472" i="182" s="1"/>
  <c r="J13474" i="182" s="1"/>
  <c r="I2241" i="182"/>
  <c r="J2241" i="182" s="1"/>
  <c r="J2242" i="182" s="1"/>
  <c r="J2244" i="182" s="1"/>
  <c r="J2258" i="182" s="1"/>
  <c r="J2271" i="182" s="1"/>
  <c r="J2273" i="182" s="1"/>
  <c r="J2275" i="182" s="1"/>
  <c r="I1643" i="182"/>
  <c r="J1643" i="182" s="1"/>
  <c r="J1646" i="182" s="1"/>
  <c r="J1648" i="182" s="1"/>
  <c r="J1662" i="182" s="1"/>
  <c r="J1675" i="182" s="1"/>
  <c r="J1677" i="182" s="1"/>
  <c r="J1679" i="182" s="1"/>
  <c r="I1155" i="182"/>
  <c r="J1155" i="182" s="1"/>
  <c r="J1158" i="182" s="1"/>
  <c r="J1160" i="182" s="1"/>
  <c r="J1174" i="182" s="1"/>
  <c r="J1187" i="182" s="1"/>
  <c r="J1189" i="182" s="1"/>
  <c r="J1191" i="182" s="1"/>
  <c r="I542" i="182"/>
  <c r="J542" i="182" s="1"/>
  <c r="J546" i="182" s="1"/>
  <c r="J548" i="182" s="1"/>
  <c r="J562" i="182" s="1"/>
  <c r="J575" i="182" s="1"/>
  <c r="J577" i="182" s="1"/>
  <c r="J579" i="182" s="1"/>
  <c r="I6497" i="182"/>
  <c r="J6497" i="182" s="1"/>
  <c r="J6500" i="182" s="1"/>
  <c r="J6502" i="182" s="1"/>
  <c r="J6516" i="182" s="1"/>
  <c r="J6533" i="182" s="1"/>
  <c r="J6535" i="182" s="1"/>
  <c r="J6537" i="182" s="1"/>
  <c r="I5976" i="182"/>
  <c r="J5976" i="182" s="1"/>
  <c r="J5980" i="182" s="1"/>
  <c r="J5982" i="182" s="1"/>
  <c r="J5996" i="182" s="1"/>
  <c r="J6013" i="182" s="1"/>
  <c r="J6015" i="182" s="1"/>
  <c r="J6017" i="182" s="1"/>
  <c r="I6887" i="182"/>
  <c r="J6887" i="182" s="1"/>
  <c r="J6890" i="182" s="1"/>
  <c r="J6892" i="182" s="1"/>
  <c r="J6906" i="182" s="1"/>
  <c r="J6922" i="182" s="1"/>
  <c r="J6924" i="182" s="1"/>
  <c r="J6926" i="182" s="1"/>
  <c r="I7406" i="182"/>
  <c r="J7406" i="182" s="1"/>
  <c r="J7409" i="182" s="1"/>
  <c r="J7411" i="182" s="1"/>
  <c r="J7425" i="182" s="1"/>
  <c r="J7442" i="182" s="1"/>
  <c r="J7444" i="182" s="1"/>
  <c r="J7446" i="182" s="1"/>
  <c r="I7926" i="182"/>
  <c r="J7926" i="182" s="1"/>
  <c r="J7929" i="182" s="1"/>
  <c r="J7931" i="182" s="1"/>
  <c r="J7945" i="182" s="1"/>
  <c r="J7962" i="182" s="1"/>
  <c r="J7964" i="182" s="1"/>
  <c r="J7966" i="182" s="1"/>
  <c r="I8438" i="182"/>
  <c r="J8438" i="182" s="1"/>
  <c r="J8441" i="182" s="1"/>
  <c r="J8443" i="182" s="1"/>
  <c r="J8457" i="182" s="1"/>
  <c r="J8473" i="182" s="1"/>
  <c r="J8475" i="182" s="1"/>
  <c r="J8477" i="182" s="1"/>
  <c r="I9075" i="182"/>
  <c r="J9075" i="182" s="1"/>
  <c r="J9078" i="182" s="1"/>
  <c r="J9080" i="182" s="1"/>
  <c r="J9094" i="182" s="1"/>
  <c r="J9111" i="182" s="1"/>
  <c r="J9113" i="182" s="1"/>
  <c r="J9115" i="182" s="1"/>
  <c r="I9595" i="182"/>
  <c r="J9595" i="182" s="1"/>
  <c r="J9598" i="182" s="1"/>
  <c r="J9600" i="182" s="1"/>
  <c r="J9614" i="182" s="1"/>
  <c r="J9631" i="182" s="1"/>
  <c r="J9633" i="182" s="1"/>
  <c r="J9635" i="182" s="1"/>
  <c r="I10115" i="182"/>
  <c r="J10115" i="182" s="1"/>
  <c r="J10118" i="182" s="1"/>
  <c r="J10120" i="182" s="1"/>
  <c r="J10134" i="182" s="1"/>
  <c r="J10151" i="182" s="1"/>
  <c r="J10153" i="182" s="1"/>
  <c r="J10155" i="182" s="1"/>
  <c r="I10700" i="182"/>
  <c r="J10700" i="182" s="1"/>
  <c r="J10703" i="182" s="1"/>
  <c r="J10705" i="182" s="1"/>
  <c r="J10719" i="182" s="1"/>
  <c r="J10736" i="182" s="1"/>
  <c r="J10738" i="182" s="1"/>
  <c r="J10740" i="182" s="1"/>
  <c r="I11220" i="182"/>
  <c r="J11220" i="182" s="1"/>
  <c r="J11223" i="182" s="1"/>
  <c r="J11225" i="182" s="1"/>
  <c r="J11239" i="182" s="1"/>
  <c r="J11256" i="182" s="1"/>
  <c r="J11258" i="182" s="1"/>
  <c r="J11260" i="182" s="1"/>
  <c r="I5205" i="182"/>
  <c r="J5205" i="182" s="1"/>
  <c r="J5208" i="182" s="1"/>
  <c r="J5210" i="182" s="1"/>
  <c r="J5224" i="182" s="1"/>
  <c r="J5240" i="182" s="1"/>
  <c r="J5242" i="182" s="1"/>
  <c r="J5244" i="182" s="1"/>
  <c r="I4692" i="182"/>
  <c r="J4692" i="182" s="1"/>
  <c r="J4695" i="182" s="1"/>
  <c r="J4697" i="182" s="1"/>
  <c r="J4711" i="182" s="1"/>
  <c r="J4728" i="182" s="1"/>
  <c r="J4730" i="182" s="1"/>
  <c r="J4732" i="182" s="1"/>
  <c r="I4173" i="182"/>
  <c r="J4173" i="182" s="1"/>
  <c r="J4176" i="182" s="1"/>
  <c r="J4178" i="182" s="1"/>
  <c r="J4192" i="182" s="1"/>
  <c r="J4212" i="182" s="1"/>
  <c r="J4214" i="182" s="1"/>
  <c r="J4216" i="182" s="1"/>
  <c r="I3679" i="182"/>
  <c r="J3679" i="182" s="1"/>
  <c r="J3682" i="182" s="1"/>
  <c r="J3684" i="182" s="1"/>
  <c r="J3698" i="182" s="1"/>
  <c r="J3711" i="182" s="1"/>
  <c r="J3713" i="182" s="1"/>
  <c r="J3715" i="182" s="1"/>
  <c r="I3179" i="182"/>
  <c r="J3179" i="182" s="1"/>
  <c r="J3182" i="182" s="1"/>
  <c r="J3184" i="182" s="1"/>
  <c r="J3198" i="182" s="1"/>
  <c r="J3211" i="182" s="1"/>
  <c r="J3213" i="182" s="1"/>
  <c r="J3215" i="182" s="1"/>
  <c r="I11285" i="182"/>
  <c r="J11285" i="182" s="1"/>
  <c r="J11288" i="182" s="1"/>
  <c r="J11290" i="182" s="1"/>
  <c r="J11304" i="182" s="1"/>
  <c r="J11321" i="182" s="1"/>
  <c r="J11323" i="182" s="1"/>
  <c r="J11325" i="182" s="1"/>
  <c r="I11805" i="182"/>
  <c r="J11805" i="182" s="1"/>
  <c r="J11808" i="182" s="1"/>
  <c r="J11810" i="182" s="1"/>
  <c r="J11824" i="182" s="1"/>
  <c r="J11841" i="182" s="1"/>
  <c r="J11843" i="182" s="1"/>
  <c r="J11845" i="182" s="1"/>
  <c r="I12325" i="182"/>
  <c r="J12325" i="182" s="1"/>
  <c r="J12328" i="182" s="1"/>
  <c r="J12330" i="182" s="1"/>
  <c r="J12344" i="182" s="1"/>
  <c r="J12361" i="182" s="1"/>
  <c r="I12861" i="182"/>
  <c r="J12861" i="182" s="1"/>
  <c r="J12862" i="182" s="1"/>
  <c r="J12864" i="182" s="1"/>
  <c r="J12878" i="182" s="1"/>
  <c r="J12898" i="182" s="1"/>
  <c r="J12900" i="182" s="1"/>
  <c r="J12902" i="182" s="1"/>
  <c r="I13500" i="182"/>
  <c r="J13500" i="182" s="1"/>
  <c r="J13502" i="182" s="1"/>
  <c r="J13504" i="182" s="1"/>
  <c r="J13518" i="182" s="1"/>
  <c r="J13533" i="182" s="1"/>
  <c r="J13535" i="182" s="1"/>
  <c r="J13537" i="182" s="1"/>
  <c r="I2182" i="182"/>
  <c r="J2182" i="182" s="1"/>
  <c r="J2183" i="182" s="1"/>
  <c r="J2185" i="182" s="1"/>
  <c r="J2199" i="182" s="1"/>
  <c r="J2212" i="182" s="1"/>
  <c r="J2214" i="182" s="1"/>
  <c r="J2216" i="182" s="1"/>
  <c r="I1582" i="182"/>
  <c r="J1582" i="182" s="1"/>
  <c r="J1585" i="182" s="1"/>
  <c r="J1587" i="182" s="1"/>
  <c r="J1601" i="182" s="1"/>
  <c r="J1614" i="182" s="1"/>
  <c r="J1616" i="182" s="1"/>
  <c r="J1618" i="182" s="1"/>
  <c r="I1094" i="182"/>
  <c r="J1094" i="182" s="1"/>
  <c r="J1097" i="182" s="1"/>
  <c r="J1099" i="182" s="1"/>
  <c r="J1113" i="182" s="1"/>
  <c r="J1126" i="182" s="1"/>
  <c r="J1128" i="182" s="1"/>
  <c r="J1130" i="182" s="1"/>
  <c r="I477" i="182"/>
  <c r="J477" i="182" s="1"/>
  <c r="J481" i="182" s="1"/>
  <c r="J483" i="182" s="1"/>
  <c r="J497" i="182" s="1"/>
  <c r="J510" i="182" s="1"/>
  <c r="J512" i="182" s="1"/>
  <c r="J514" i="182" s="1"/>
  <c r="I9855" i="182"/>
  <c r="J9855" i="182" s="1"/>
  <c r="J9858" i="182" s="1"/>
  <c r="J9860" i="182" s="1"/>
  <c r="J9874" i="182" s="1"/>
  <c r="J9891" i="182" s="1"/>
  <c r="J9893" i="182" s="1"/>
  <c r="J9895" i="182" s="1"/>
  <c r="I3433" i="182"/>
  <c r="J3433" i="182" s="1"/>
  <c r="J3436" i="182" s="1"/>
  <c r="J3438" i="182" s="1"/>
  <c r="J3452" i="182" s="1"/>
  <c r="J3466" i="182" s="1"/>
  <c r="J3468" i="182" s="1"/>
  <c r="J3470" i="182" s="1"/>
  <c r="I2433" i="182"/>
  <c r="J2433" i="182" s="1"/>
  <c r="J2436" i="182" s="1"/>
  <c r="J2438" i="182" s="1"/>
  <c r="J2452" i="182" s="1"/>
  <c r="J2470" i="182" s="1"/>
  <c r="J2472" i="182" s="1"/>
  <c r="J2474" i="182" s="1"/>
  <c r="I6432" i="182"/>
  <c r="J6432" i="182" s="1"/>
  <c r="J6435" i="182" s="1"/>
  <c r="J6437" i="182" s="1"/>
  <c r="J6451" i="182" s="1"/>
  <c r="J6468" i="182" s="1"/>
  <c r="J6470" i="182" s="1"/>
  <c r="J6472" i="182" s="1"/>
  <c r="I5911" i="182"/>
  <c r="J5911" i="182" s="1"/>
  <c r="J5915" i="182" s="1"/>
  <c r="J5917" i="182" s="1"/>
  <c r="J5931" i="182" s="1"/>
  <c r="J5948" i="182" s="1"/>
  <c r="J5950" i="182" s="1"/>
  <c r="J5952" i="182" s="1"/>
  <c r="I6951" i="182"/>
  <c r="J6951" i="182" s="1"/>
  <c r="J6954" i="182" s="1"/>
  <c r="J6956" i="182" s="1"/>
  <c r="J6970" i="182" s="1"/>
  <c r="J6987" i="182" s="1"/>
  <c r="J6989" i="182" s="1"/>
  <c r="J6991" i="182" s="1"/>
  <c r="I7471" i="182"/>
  <c r="J7471" i="182" s="1"/>
  <c r="J7474" i="182" s="1"/>
  <c r="J7476" i="182" s="1"/>
  <c r="J7490" i="182" s="1"/>
  <c r="J7507" i="182" s="1"/>
  <c r="J7509" i="182" s="1"/>
  <c r="J7511" i="182" s="1"/>
  <c r="I7991" i="182"/>
  <c r="J7991" i="182" s="1"/>
  <c r="J7994" i="182" s="1"/>
  <c r="J7996" i="182" s="1"/>
  <c r="J8010" i="182" s="1"/>
  <c r="J8027" i="182" s="1"/>
  <c r="J8029" i="182" s="1"/>
  <c r="J8031" i="182" s="1"/>
  <c r="I8502" i="182"/>
  <c r="J8502" i="182" s="1"/>
  <c r="J8505" i="182" s="1"/>
  <c r="J8507" i="182" s="1"/>
  <c r="J8521" i="182" s="1"/>
  <c r="J8536" i="182" s="1"/>
  <c r="J8538" i="182" s="1"/>
  <c r="J8540" i="182" s="1"/>
  <c r="I9140" i="182"/>
  <c r="J9140" i="182" s="1"/>
  <c r="J9143" i="182" s="1"/>
  <c r="J9145" i="182" s="1"/>
  <c r="J9159" i="182" s="1"/>
  <c r="J9176" i="182" s="1"/>
  <c r="J9178" i="182" s="1"/>
  <c r="J9180" i="182" s="1"/>
  <c r="I9660" i="182"/>
  <c r="J9660" i="182" s="1"/>
  <c r="J9663" i="182" s="1"/>
  <c r="J9665" i="182" s="1"/>
  <c r="J9679" i="182" s="1"/>
  <c r="J9696" i="182" s="1"/>
  <c r="J9698" i="182" s="1"/>
  <c r="J9700" i="182" s="1"/>
  <c r="I10180" i="182"/>
  <c r="J10180" i="182" s="1"/>
  <c r="J10183" i="182" s="1"/>
  <c r="J10185" i="182" s="1"/>
  <c r="J10199" i="182" s="1"/>
  <c r="J10216" i="182" s="1"/>
  <c r="J10218" i="182" s="1"/>
  <c r="J10220" i="182" s="1"/>
  <c r="I10765" i="182"/>
  <c r="J10765" i="182" s="1"/>
  <c r="J10768" i="182" s="1"/>
  <c r="J10770" i="182" s="1"/>
  <c r="J10784" i="182" s="1"/>
  <c r="J10801" i="182" s="1"/>
  <c r="J10803" i="182" s="1"/>
  <c r="J10805" i="182" s="1"/>
  <c r="I5653" i="182"/>
  <c r="J5653" i="182" s="1"/>
  <c r="J5656" i="182" s="1"/>
  <c r="J5658" i="182" s="1"/>
  <c r="J5672" i="182" s="1"/>
  <c r="J5688" i="182" s="1"/>
  <c r="J5690" i="182" s="1"/>
  <c r="J5692" i="182" s="1"/>
  <c r="I5141" i="182"/>
  <c r="J5141" i="182" s="1"/>
  <c r="J5144" i="182" s="1"/>
  <c r="J5146" i="182" s="1"/>
  <c r="J5160" i="182" s="1"/>
  <c r="J5176" i="182" s="1"/>
  <c r="J5178" i="182" s="1"/>
  <c r="J5180" i="182" s="1"/>
  <c r="I4629" i="182"/>
  <c r="J4629" i="182" s="1"/>
  <c r="J4632" i="182" s="1"/>
  <c r="J4634" i="182" s="1"/>
  <c r="J4648" i="182" s="1"/>
  <c r="J4663" i="182" s="1"/>
  <c r="J4665" i="182" s="1"/>
  <c r="J4667" i="182" s="1"/>
  <c r="I4111" i="182"/>
  <c r="J4111" i="182" s="1"/>
  <c r="J4114" i="182" s="1"/>
  <c r="J4116" i="182" s="1"/>
  <c r="J4130" i="182" s="1"/>
  <c r="J4144" i="182" s="1"/>
  <c r="J4146" i="182" s="1"/>
  <c r="J4148" i="182" s="1"/>
  <c r="I3617" i="182"/>
  <c r="J3617" i="182" s="1"/>
  <c r="J3620" i="182" s="1"/>
  <c r="J3622" i="182" s="1"/>
  <c r="J3636" i="182" s="1"/>
  <c r="J3650" i="182" s="1"/>
  <c r="J3652" i="182" s="1"/>
  <c r="J3654" i="182" s="1"/>
  <c r="I3116" i="182"/>
  <c r="J3116" i="182" s="1"/>
  <c r="J3119" i="182" s="1"/>
  <c r="J3121" i="182" s="1"/>
  <c r="J3135" i="182" s="1"/>
  <c r="J3150" i="182" s="1"/>
  <c r="J3152" i="182" s="1"/>
  <c r="J3154" i="182" s="1"/>
  <c r="I11350" i="182"/>
  <c r="J11350" i="182" s="1"/>
  <c r="J11353" i="182" s="1"/>
  <c r="J11355" i="182" s="1"/>
  <c r="J11369" i="182" s="1"/>
  <c r="J11386" i="182" s="1"/>
  <c r="J11388" i="182" s="1"/>
  <c r="J11390" i="182" s="1"/>
  <c r="I11870" i="182"/>
  <c r="J11870" i="182" s="1"/>
  <c r="J11873" i="182" s="1"/>
  <c r="J11875" i="182" s="1"/>
  <c r="J11889" i="182" s="1"/>
  <c r="J11906" i="182" s="1"/>
  <c r="J11908" i="182" s="1"/>
  <c r="J11910" i="182" s="1"/>
  <c r="I12390" i="182"/>
  <c r="J12390" i="182" s="1"/>
  <c r="J12393" i="182" s="1"/>
  <c r="J12395" i="182" s="1"/>
  <c r="J12409" i="182" s="1"/>
  <c r="J12426" i="182" s="1"/>
  <c r="J12428" i="182" s="1"/>
  <c r="J12430" i="182" s="1"/>
  <c r="I12929" i="182"/>
  <c r="J12929" i="182" s="1"/>
  <c r="J12930" i="182" s="1"/>
  <c r="J12932" i="182" s="1"/>
  <c r="J12946" i="182" s="1"/>
  <c r="J12960" i="182" s="1"/>
  <c r="J12962" i="182" s="1"/>
  <c r="J12964" i="182" s="1"/>
  <c r="I2622" i="182"/>
  <c r="J2622" i="182" s="1"/>
  <c r="J2625" i="182" s="1"/>
  <c r="J2627" i="182" s="1"/>
  <c r="J2641" i="182" s="1"/>
  <c r="J2654" i="182" s="1"/>
  <c r="J2656" i="182" s="1"/>
  <c r="J2658" i="182" s="1"/>
  <c r="I2123" i="182"/>
  <c r="J2123" i="182" s="1"/>
  <c r="J2124" i="182" s="1"/>
  <c r="J2126" i="182" s="1"/>
  <c r="J2140" i="182" s="1"/>
  <c r="J2153" i="182" s="1"/>
  <c r="J2155" i="182" s="1"/>
  <c r="J2157" i="182" s="1"/>
  <c r="I1521" i="182"/>
  <c r="J1521" i="182" s="1"/>
  <c r="J1524" i="182" s="1"/>
  <c r="J1526" i="182" s="1"/>
  <c r="J1540" i="182" s="1"/>
  <c r="J1553" i="182" s="1"/>
  <c r="J1555" i="182" s="1"/>
  <c r="J1557" i="182" s="1"/>
  <c r="I1032" i="182"/>
  <c r="J1032" i="182" s="1"/>
  <c r="J1036" i="182" s="1"/>
  <c r="J1038" i="182" s="1"/>
  <c r="J1052" i="182" s="1"/>
  <c r="J1065" i="182" s="1"/>
  <c r="J1067" i="182" s="1"/>
  <c r="J1069" i="182" s="1"/>
  <c r="I153" i="182"/>
  <c r="J153" i="182" s="1"/>
  <c r="J155" i="182" s="1"/>
  <c r="J157" i="182" s="1"/>
  <c r="J170" i="182" s="1"/>
  <c r="J185" i="182" s="1"/>
  <c r="J187" i="182" s="1"/>
  <c r="J189" i="182" s="1"/>
  <c r="I6237" i="182"/>
  <c r="J6237" i="182" s="1"/>
  <c r="J6240" i="182" s="1"/>
  <c r="J6242" i="182" s="1"/>
  <c r="J6256" i="182" s="1"/>
  <c r="J6273" i="182" s="1"/>
  <c r="J6275" i="182" s="1"/>
  <c r="J6277" i="182" s="1"/>
  <c r="I8182" i="182"/>
  <c r="J8182" i="182" s="1"/>
  <c r="J8185" i="182" s="1"/>
  <c r="J8187" i="182" s="1"/>
  <c r="J8201" i="182" s="1"/>
  <c r="J8217" i="182" s="1"/>
  <c r="J8219" i="182" s="1"/>
  <c r="J8221" i="182" s="1"/>
  <c r="I5461" i="182"/>
  <c r="J5461" i="182" s="1"/>
  <c r="J5464" i="182" s="1"/>
  <c r="J5466" i="182" s="1"/>
  <c r="J5480" i="182" s="1"/>
  <c r="J5496" i="182" s="1"/>
  <c r="J5498" i="182" s="1"/>
  <c r="J5500" i="182" s="1"/>
  <c r="I11545" i="182"/>
  <c r="J11545" i="182" s="1"/>
  <c r="J11548" i="182" s="1"/>
  <c r="J11550" i="182" s="1"/>
  <c r="J11564" i="182" s="1"/>
  <c r="J11581" i="182" s="1"/>
  <c r="J11583" i="182" s="1"/>
  <c r="J11585" i="182" s="1"/>
  <c r="I1338" i="182"/>
  <c r="J1338" i="182" s="1"/>
  <c r="J1341" i="182" s="1"/>
  <c r="J1343" i="182" s="1"/>
  <c r="J1357" i="182" s="1"/>
  <c r="J1370" i="182" s="1"/>
  <c r="J1372" i="182" s="1"/>
  <c r="J1374" i="182" s="1"/>
  <c r="I6367" i="182"/>
  <c r="J6367" i="182" s="1"/>
  <c r="J6370" i="182" s="1"/>
  <c r="J6372" i="182" s="1"/>
  <c r="J6386" i="182" s="1"/>
  <c r="J6403" i="182" s="1"/>
  <c r="J6405" i="182" s="1"/>
  <c r="J6407" i="182" s="1"/>
  <c r="I5846" i="182"/>
  <c r="J5846" i="182" s="1"/>
  <c r="J5850" i="182" s="1"/>
  <c r="J5852" i="182" s="1"/>
  <c r="J5866" i="182" s="1"/>
  <c r="J5883" i="182" s="1"/>
  <c r="J5885" i="182" s="1"/>
  <c r="J5887" i="182" s="1"/>
  <c r="I7016" i="182"/>
  <c r="J7016" i="182" s="1"/>
  <c r="J7019" i="182" s="1"/>
  <c r="J7021" i="182" s="1"/>
  <c r="J7035" i="182" s="1"/>
  <c r="J7052" i="182" s="1"/>
  <c r="J7054" i="182" s="1"/>
  <c r="J7056" i="182" s="1"/>
  <c r="I7535" i="182"/>
  <c r="J7535" i="182" s="1"/>
  <c r="J7539" i="182" s="1"/>
  <c r="J7541" i="182" s="1"/>
  <c r="J7555" i="182" s="1"/>
  <c r="J7572" i="182" s="1"/>
  <c r="J7574" i="182" s="1"/>
  <c r="J7576" i="182" s="1"/>
  <c r="I8056" i="182"/>
  <c r="J8056" i="182" s="1"/>
  <c r="J8059" i="182" s="1"/>
  <c r="J8061" i="182" s="1"/>
  <c r="J8075" i="182" s="1"/>
  <c r="J8089" i="182" s="1"/>
  <c r="J8091" i="182" s="1"/>
  <c r="J8093" i="182" s="1"/>
  <c r="I8565" i="182"/>
  <c r="J8565" i="182" s="1"/>
  <c r="J8568" i="182" s="1"/>
  <c r="J8570" i="182" s="1"/>
  <c r="J8584" i="182" s="1"/>
  <c r="J8599" i="182" s="1"/>
  <c r="J8601" i="182" s="1"/>
  <c r="J8603" i="182" s="1"/>
  <c r="I9205" i="182"/>
  <c r="J9205" i="182" s="1"/>
  <c r="J9208" i="182" s="1"/>
  <c r="J9210" i="182" s="1"/>
  <c r="J9224" i="182" s="1"/>
  <c r="J9241" i="182" s="1"/>
  <c r="J9243" i="182" s="1"/>
  <c r="J9245" i="182" s="1"/>
  <c r="I9725" i="182"/>
  <c r="J9725" i="182" s="1"/>
  <c r="J9728" i="182" s="1"/>
  <c r="J9730" i="182" s="1"/>
  <c r="J9744" i="182" s="1"/>
  <c r="J9761" i="182" s="1"/>
  <c r="J9763" i="182" s="1"/>
  <c r="J9765" i="182" s="1"/>
  <c r="I10245" i="182"/>
  <c r="J10245" i="182" s="1"/>
  <c r="J10248" i="182" s="1"/>
  <c r="J10250" i="182" s="1"/>
  <c r="J10264" i="182" s="1"/>
  <c r="J10281" i="182" s="1"/>
  <c r="J10283" i="182" s="1"/>
  <c r="J10285" i="182" s="1"/>
  <c r="I10830" i="182"/>
  <c r="J10830" i="182" s="1"/>
  <c r="J10833" i="182" s="1"/>
  <c r="J10835" i="182" s="1"/>
  <c r="J10849" i="182" s="1"/>
  <c r="J10866" i="182" s="1"/>
  <c r="J10868" i="182" s="1"/>
  <c r="J10870" i="182" s="1"/>
  <c r="I5589" i="182"/>
  <c r="J5589" i="182" s="1"/>
  <c r="J5592" i="182" s="1"/>
  <c r="J5594" i="182" s="1"/>
  <c r="J5608" i="182" s="1"/>
  <c r="J5624" i="182" s="1"/>
  <c r="J5626" i="182" s="1"/>
  <c r="J5628" i="182" s="1"/>
  <c r="I5077" i="182"/>
  <c r="J5077" i="182" s="1"/>
  <c r="J5080" i="182" s="1"/>
  <c r="J5082" i="182" s="1"/>
  <c r="J5096" i="182" s="1"/>
  <c r="J5112" i="182" s="1"/>
  <c r="J5114" i="182" s="1"/>
  <c r="J5116" i="182" s="1"/>
  <c r="I4566" i="182"/>
  <c r="J4566" i="182" s="1"/>
  <c r="J4569" i="182" s="1"/>
  <c r="J4571" i="182" s="1"/>
  <c r="J4585" i="182" s="1"/>
  <c r="J4600" i="182" s="1"/>
  <c r="J4602" i="182" s="1"/>
  <c r="J4604" i="182" s="1"/>
  <c r="I4048" i="182"/>
  <c r="J4048" i="182" s="1"/>
  <c r="J4051" i="182" s="1"/>
  <c r="J4053" i="182" s="1"/>
  <c r="J4067" i="182" s="1"/>
  <c r="J4082" i="182" s="1"/>
  <c r="J4084" i="182" s="1"/>
  <c r="J4086" i="182" s="1"/>
  <c r="I3556" i="182"/>
  <c r="J3556" i="182" s="1"/>
  <c r="J3558" i="182" s="1"/>
  <c r="J3560" i="182" s="1"/>
  <c r="J3574" i="182" s="1"/>
  <c r="J3588" i="182" s="1"/>
  <c r="J3590" i="182" s="1"/>
  <c r="J3592" i="182" s="1"/>
  <c r="I3053" i="182"/>
  <c r="J3053" i="182" s="1"/>
  <c r="J3056" i="182" s="1"/>
  <c r="J3058" i="182" s="1"/>
  <c r="J3072" i="182" s="1"/>
  <c r="J3087" i="182" s="1"/>
  <c r="J3089" i="182" s="1"/>
  <c r="J3091" i="182" s="1"/>
  <c r="I11415" i="182"/>
  <c r="J11415" i="182" s="1"/>
  <c r="J11418" i="182" s="1"/>
  <c r="J11420" i="182" s="1"/>
  <c r="J11434" i="182" s="1"/>
  <c r="J11451" i="182" s="1"/>
  <c r="J11453" i="182" s="1"/>
  <c r="J11455" i="182" s="1"/>
  <c r="I11935" i="182"/>
  <c r="J11935" i="182" s="1"/>
  <c r="J11938" i="182" s="1"/>
  <c r="J11940" i="182" s="1"/>
  <c r="J11954" i="182" s="1"/>
  <c r="J11971" i="182" s="1"/>
  <c r="J11973" i="182" s="1"/>
  <c r="J11975" i="182" s="1"/>
  <c r="I12455" i="182"/>
  <c r="J12455" i="182" s="1"/>
  <c r="J12458" i="182" s="1"/>
  <c r="J12460" i="182" s="1"/>
  <c r="J12474" i="182" s="1"/>
  <c r="J12491" i="182" s="1"/>
  <c r="J12493" i="182" s="1"/>
  <c r="J12495" i="182" s="1"/>
  <c r="I13116" i="182"/>
  <c r="J13116" i="182" s="1"/>
  <c r="J13118" i="182" s="1"/>
  <c r="J13120" i="182" s="1"/>
  <c r="J13134" i="182" s="1"/>
  <c r="J13152" i="182" s="1"/>
  <c r="J13154" i="182" s="1"/>
  <c r="J13156" i="182" s="1"/>
  <c r="I2561" i="182"/>
  <c r="J2561" i="182" s="1"/>
  <c r="J2564" i="182" s="1"/>
  <c r="J2566" i="182" s="1"/>
  <c r="J2580" i="182" s="1"/>
  <c r="J2593" i="182" s="1"/>
  <c r="J2595" i="182" s="1"/>
  <c r="J2597" i="182" s="1"/>
  <c r="I1946" i="182"/>
  <c r="J1946" i="182" s="1"/>
  <c r="J1947" i="182" s="1"/>
  <c r="J1949" i="182" s="1"/>
  <c r="J1963" i="182" s="1"/>
  <c r="J1976" i="182" s="1"/>
  <c r="J1978" i="182" s="1"/>
  <c r="J1980" i="182" s="1"/>
  <c r="I1460" i="182"/>
  <c r="J1460" i="182" s="1"/>
  <c r="J1463" i="182" s="1"/>
  <c r="J1465" i="182" s="1"/>
  <c r="J1479" i="182" s="1"/>
  <c r="J1492" i="182" s="1"/>
  <c r="J1494" i="182" s="1"/>
  <c r="J1496" i="182" s="1"/>
  <c r="I972" i="182"/>
  <c r="J972" i="182" s="1"/>
  <c r="J975" i="182" s="1"/>
  <c r="J977" i="182" s="1"/>
  <c r="J991" i="182" s="1"/>
  <c r="J1004" i="182" s="1"/>
  <c r="J1006" i="182" s="1"/>
  <c r="J1008" i="182" s="1"/>
  <c r="I7146" i="182"/>
  <c r="J7146" i="182" s="1"/>
  <c r="J7149" i="182" s="1"/>
  <c r="J7151" i="182" s="1"/>
  <c r="J7165" i="182" s="1"/>
  <c r="J7182" i="182" s="1"/>
  <c r="J7184" i="182" s="1"/>
  <c r="J7186" i="182" s="1"/>
  <c r="I10375" i="182"/>
  <c r="J10375" i="182" s="1"/>
  <c r="J10378" i="182" s="1"/>
  <c r="J10380" i="182" s="1"/>
  <c r="J10394" i="182" s="1"/>
  <c r="J10411" i="182" s="1"/>
  <c r="J10413" i="182" s="1"/>
  <c r="J10415" i="182" s="1"/>
  <c r="I4440" i="182"/>
  <c r="J4440" i="182" s="1"/>
  <c r="J4443" i="182" s="1"/>
  <c r="J4445" i="182" s="1"/>
  <c r="J4459" i="182" s="1"/>
  <c r="J4474" i="182" s="1"/>
  <c r="J4476" i="182" s="1"/>
  <c r="J4478" i="182" s="1"/>
  <c r="I12587" i="182"/>
  <c r="J12587" i="182" s="1"/>
  <c r="J12590" i="182" s="1"/>
  <c r="J12592" i="182" s="1"/>
  <c r="J12606" i="182" s="1"/>
  <c r="J12626" i="182" s="1"/>
  <c r="J12628" i="182" s="1"/>
  <c r="J12630" i="182" s="1"/>
  <c r="I849" i="182"/>
  <c r="J849" i="182" s="1"/>
  <c r="J853" i="182" s="1"/>
  <c r="J855" i="182" s="1"/>
  <c r="J869" i="182" s="1"/>
  <c r="J882" i="182" s="1"/>
  <c r="J884" i="182" s="1"/>
  <c r="J886" i="182" s="1"/>
  <c r="I20" i="164"/>
  <c r="J20" i="164" s="1"/>
  <c r="I21" i="167"/>
  <c r="J21" i="167" s="1"/>
  <c r="I22" i="167"/>
  <c r="J22" i="167" s="1"/>
  <c r="I19" i="165"/>
  <c r="J19" i="165" s="1"/>
  <c r="I25" i="167"/>
  <c r="J25" i="167" s="1"/>
  <c r="J88" i="165"/>
  <c r="J92" i="165" s="1"/>
  <c r="I20" i="167"/>
  <c r="J20" i="167" s="1"/>
  <c r="J23" i="164"/>
  <c r="I24" i="172"/>
  <c r="J24" i="172" s="1"/>
  <c r="I18" i="165"/>
  <c r="J18" i="165" s="1"/>
  <c r="J21" i="164"/>
  <c r="J26" i="167"/>
  <c r="EJ475" i="26"/>
  <c r="EL472" i="26"/>
  <c r="I20" i="180"/>
  <c r="J20" i="180" s="1"/>
  <c r="I20" i="179"/>
  <c r="J20" i="179" s="1"/>
  <c r="I347" i="181"/>
  <c r="J347" i="181" s="1"/>
  <c r="J350" i="181" s="1"/>
  <c r="J352" i="181" s="1"/>
  <c r="J367" i="181" s="1"/>
  <c r="I280" i="181"/>
  <c r="J280" i="181" s="1"/>
  <c r="J283" i="181" s="1"/>
  <c r="J285" i="181" s="1"/>
  <c r="J299" i="181" s="1"/>
  <c r="I215" i="181"/>
  <c r="J215" i="181" s="1"/>
  <c r="J218" i="181" s="1"/>
  <c r="J220" i="181" s="1"/>
  <c r="J234" i="181" s="1"/>
  <c r="I20" i="181"/>
  <c r="J20" i="181" s="1"/>
  <c r="J23" i="181" s="1"/>
  <c r="J25" i="181" s="1"/>
  <c r="J39" i="181" s="1"/>
  <c r="I150" i="181"/>
  <c r="J150" i="181" s="1"/>
  <c r="J153" i="181" s="1"/>
  <c r="J155" i="181" s="1"/>
  <c r="J169" i="181" s="1"/>
  <c r="I85" i="181"/>
  <c r="J85" i="181" s="1"/>
  <c r="J88" i="181" s="1"/>
  <c r="J90" i="181" s="1"/>
  <c r="J104" i="181" s="1"/>
  <c r="I21" i="179"/>
  <c r="J21" i="179" s="1"/>
  <c r="I21" i="180"/>
  <c r="J21" i="180" s="1"/>
  <c r="I23" i="179"/>
  <c r="J23" i="179" s="1"/>
  <c r="I23" i="180"/>
  <c r="J23" i="180" s="1"/>
  <c r="I19" i="177"/>
  <c r="J19" i="177" s="1"/>
  <c r="I153" i="177"/>
  <c r="J153" i="177" s="1"/>
  <c r="I86" i="177"/>
  <c r="J86" i="177" s="1"/>
  <c r="I18" i="177"/>
  <c r="J18" i="177" s="1"/>
  <c r="I280" i="178"/>
  <c r="J280" i="178" s="1"/>
  <c r="I86" i="178"/>
  <c r="J86" i="178" s="1"/>
  <c r="I345" i="178"/>
  <c r="J345" i="178" s="1"/>
  <c r="I215" i="178"/>
  <c r="J215" i="178" s="1"/>
  <c r="I151" i="178"/>
  <c r="J151" i="178" s="1"/>
  <c r="J153" i="178" s="1"/>
  <c r="I152" i="177"/>
  <c r="J152" i="177" s="1"/>
  <c r="I85" i="177"/>
  <c r="J85" i="177" s="1"/>
  <c r="I87" i="177"/>
  <c r="J87" i="177" s="1"/>
  <c r="I154" i="177"/>
  <c r="J154" i="177" s="1"/>
  <c r="I20" i="177"/>
  <c r="J20" i="177" s="1"/>
  <c r="I156" i="177"/>
  <c r="J156" i="177" s="1"/>
  <c r="I22" i="177"/>
  <c r="J22" i="177" s="1"/>
  <c r="I89" i="177"/>
  <c r="J89" i="177" s="1"/>
  <c r="I22" i="172"/>
  <c r="J22" i="172" s="1"/>
  <c r="I20" i="175"/>
  <c r="J20" i="175" s="1"/>
  <c r="I23" i="175"/>
  <c r="J23" i="175" s="1"/>
  <c r="I21" i="174"/>
  <c r="J21" i="174" s="1"/>
  <c r="I21" i="175"/>
  <c r="J21" i="175" s="1"/>
  <c r="I20" i="174"/>
  <c r="J20" i="174" s="1"/>
  <c r="I23" i="174"/>
  <c r="J23" i="174" s="1"/>
  <c r="I23" i="172"/>
  <c r="J23" i="172" s="1"/>
  <c r="I28" i="172"/>
  <c r="J28" i="172" s="1"/>
  <c r="I21" i="171"/>
  <c r="J21" i="171" s="1"/>
  <c r="I21" i="172"/>
  <c r="J21" i="172" s="1"/>
  <c r="I24" i="171"/>
  <c r="J24" i="171" s="1"/>
  <c r="J27" i="172"/>
  <c r="I25" i="171"/>
  <c r="J25" i="171" s="1"/>
  <c r="I20" i="170"/>
  <c r="J20" i="170" s="1"/>
  <c r="I20" i="171"/>
  <c r="J20" i="171" s="1"/>
  <c r="I21" i="169"/>
  <c r="J21" i="169" s="1"/>
  <c r="I21" i="170"/>
  <c r="J21" i="170" s="1"/>
  <c r="I25" i="169"/>
  <c r="J25" i="169" s="1"/>
  <c r="I25" i="170"/>
  <c r="J25" i="170" s="1"/>
  <c r="I22" i="169"/>
  <c r="J22" i="169" s="1"/>
  <c r="I22" i="170"/>
  <c r="J22" i="170" s="1"/>
  <c r="I26" i="169"/>
  <c r="J26" i="169" s="1"/>
  <c r="I26" i="170"/>
  <c r="J26" i="170" s="1"/>
  <c r="I20" i="168"/>
  <c r="J20" i="168" s="1"/>
  <c r="I20" i="169"/>
  <c r="J20" i="169" s="1"/>
  <c r="I22" i="168"/>
  <c r="J22" i="168" s="1"/>
  <c r="J23" i="167"/>
  <c r="I23" i="168"/>
  <c r="J23" i="168" s="1"/>
  <c r="J16" i="141"/>
  <c r="K44" i="141"/>
  <c r="K37" i="141"/>
  <c r="J3" i="141"/>
  <c r="K3" i="141"/>
  <c r="J20" i="141"/>
  <c r="K20" i="141"/>
  <c r="J19" i="141"/>
  <c r="K19" i="141"/>
  <c r="J39" i="141"/>
  <c r="K39" i="141"/>
  <c r="J22" i="141"/>
  <c r="J23" i="141"/>
  <c r="J38" i="141"/>
  <c r="K38" i="141"/>
  <c r="J40" i="141"/>
  <c r="K40" i="141"/>
  <c r="K45" i="141"/>
  <c r="K43" i="141"/>
  <c r="K42" i="141"/>
  <c r="K4" i="141"/>
  <c r="J21" i="141"/>
  <c r="H35" i="155" s="1"/>
  <c r="K21" i="141"/>
  <c r="K46" i="141"/>
  <c r="K47" i="141"/>
  <c r="K48" i="141"/>
  <c r="K49" i="141"/>
  <c r="K50" i="141"/>
  <c r="K51" i="141"/>
  <c r="K52" i="141"/>
  <c r="K53" i="141"/>
  <c r="K54" i="141"/>
  <c r="K55" i="141"/>
  <c r="K56" i="141"/>
  <c r="K57" i="141"/>
  <c r="K58" i="141"/>
  <c r="K59" i="141"/>
  <c r="K60" i="141"/>
  <c r="K61" i="141"/>
  <c r="K62" i="141"/>
  <c r="K63" i="141"/>
  <c r="K64" i="141"/>
  <c r="K65" i="141"/>
  <c r="K66" i="141"/>
  <c r="K67" i="141"/>
  <c r="K68" i="141"/>
  <c r="K69" i="141"/>
  <c r="K70" i="141"/>
  <c r="K71" i="141"/>
  <c r="K72" i="141"/>
  <c r="K73" i="141"/>
  <c r="K74" i="141"/>
  <c r="K75" i="141"/>
  <c r="K76" i="141"/>
  <c r="K77" i="141"/>
  <c r="K78" i="141"/>
  <c r="K79" i="141"/>
  <c r="K80" i="141"/>
  <c r="K81" i="141"/>
  <c r="K82" i="141"/>
  <c r="K83" i="141"/>
  <c r="K84" i="141"/>
  <c r="K85" i="141"/>
  <c r="K86" i="141"/>
  <c r="K87" i="141"/>
  <c r="K88" i="141"/>
  <c r="K89" i="141"/>
  <c r="K90" i="141"/>
  <c r="K91" i="141"/>
  <c r="K92" i="141"/>
  <c r="K93" i="141"/>
  <c r="K94" i="141"/>
  <c r="K95" i="141"/>
  <c r="K96" i="141"/>
  <c r="K97" i="141"/>
  <c r="K98" i="141"/>
  <c r="K99" i="141"/>
  <c r="K100" i="141"/>
  <c r="K101" i="141"/>
  <c r="K102" i="141"/>
  <c r="K103" i="141"/>
  <c r="K104" i="141"/>
  <c r="K105" i="141"/>
  <c r="K106" i="141"/>
  <c r="K107" i="141"/>
  <c r="K108" i="141"/>
  <c r="K109" i="141"/>
  <c r="K110" i="141"/>
  <c r="K111" i="141"/>
  <c r="K112" i="141"/>
  <c r="K113" i="141"/>
  <c r="K114" i="141"/>
  <c r="K115" i="141"/>
  <c r="K116" i="141"/>
  <c r="K117" i="141"/>
  <c r="K118" i="141"/>
  <c r="K119" i="141"/>
  <c r="K120" i="141"/>
  <c r="K121" i="141"/>
  <c r="K122" i="141"/>
  <c r="K123" i="141"/>
  <c r="K124" i="141"/>
  <c r="K125" i="141"/>
  <c r="K126" i="141"/>
  <c r="K127" i="141"/>
  <c r="K128" i="141"/>
  <c r="K129" i="141"/>
  <c r="K130" i="141"/>
  <c r="K131" i="141"/>
  <c r="K132" i="141"/>
  <c r="K133" i="141"/>
  <c r="K134" i="141"/>
  <c r="K135" i="141"/>
  <c r="K136" i="141"/>
  <c r="K137" i="141"/>
  <c r="K138" i="141"/>
  <c r="K139" i="141"/>
  <c r="K140" i="141"/>
  <c r="K141" i="141"/>
  <c r="K142" i="141"/>
  <c r="K143" i="141"/>
  <c r="K144" i="141"/>
  <c r="K145" i="141"/>
  <c r="K146" i="141"/>
  <c r="K147" i="141"/>
  <c r="K148" i="141"/>
  <c r="K149" i="141"/>
  <c r="K150" i="141"/>
  <c r="K151" i="141"/>
  <c r="K152" i="141"/>
  <c r="K153" i="141"/>
  <c r="K154" i="141"/>
  <c r="K155" i="141"/>
  <c r="K156" i="141"/>
  <c r="K157" i="141"/>
  <c r="K158" i="141"/>
  <c r="K159" i="141"/>
  <c r="K160" i="141"/>
  <c r="K161" i="141"/>
  <c r="K162" i="141"/>
  <c r="K163" i="141"/>
  <c r="K164" i="141"/>
  <c r="K165" i="141"/>
  <c r="K166" i="141"/>
  <c r="K167" i="141"/>
  <c r="K168" i="141"/>
  <c r="K169" i="141"/>
  <c r="K170" i="141"/>
  <c r="K171" i="141"/>
  <c r="K172" i="141"/>
  <c r="K173" i="141"/>
  <c r="K174" i="141"/>
  <c r="K175" i="141"/>
  <c r="K176" i="141"/>
  <c r="K177" i="141"/>
  <c r="K178" i="141"/>
  <c r="K179" i="141"/>
  <c r="K180" i="141"/>
  <c r="K181" i="141"/>
  <c r="K182" i="141"/>
  <c r="K183" i="141"/>
  <c r="K184" i="141"/>
  <c r="K185" i="141"/>
  <c r="K186" i="141"/>
  <c r="K187" i="141"/>
  <c r="K188" i="141"/>
  <c r="K189" i="141"/>
  <c r="K190" i="141"/>
  <c r="K191" i="141"/>
  <c r="K192" i="141"/>
  <c r="K193" i="141"/>
  <c r="K194" i="141"/>
  <c r="K195" i="141"/>
  <c r="K196" i="141"/>
  <c r="K197" i="141"/>
  <c r="K198" i="141"/>
  <c r="K199" i="141"/>
  <c r="K200" i="141"/>
  <c r="K201" i="141"/>
  <c r="K202" i="141"/>
  <c r="K203" i="141"/>
  <c r="K204" i="141"/>
  <c r="K205" i="141"/>
  <c r="K206" i="141"/>
  <c r="K207" i="141"/>
  <c r="K208" i="141"/>
  <c r="K209" i="141"/>
  <c r="K210" i="141"/>
  <c r="K211" i="141"/>
  <c r="K212" i="141"/>
  <c r="K213" i="141"/>
  <c r="K214" i="141"/>
  <c r="K215" i="141"/>
  <c r="K216" i="141"/>
  <c r="K217" i="141"/>
  <c r="K218" i="141"/>
  <c r="K219" i="141"/>
  <c r="K220" i="141"/>
  <c r="K221" i="141"/>
  <c r="K222" i="141"/>
  <c r="K223" i="141"/>
  <c r="K224" i="141"/>
  <c r="K225" i="141"/>
  <c r="K226" i="141"/>
  <c r="K227" i="141"/>
  <c r="K228" i="141"/>
  <c r="K229" i="141"/>
  <c r="K230" i="141"/>
  <c r="K231" i="141"/>
  <c r="K232" i="141"/>
  <c r="K233" i="141"/>
  <c r="K234" i="141"/>
  <c r="K235" i="141"/>
  <c r="K236" i="141"/>
  <c r="K237" i="141"/>
  <c r="K238" i="141"/>
  <c r="K239" i="141"/>
  <c r="K240" i="141"/>
  <c r="K241" i="141"/>
  <c r="K242" i="141"/>
  <c r="K243" i="141"/>
  <c r="K244" i="141"/>
  <c r="K245" i="141"/>
  <c r="K246" i="141"/>
  <c r="K247" i="141"/>
  <c r="K248" i="141"/>
  <c r="K249" i="141"/>
  <c r="K250" i="141"/>
  <c r="K251" i="141"/>
  <c r="K252" i="141"/>
  <c r="K253" i="141"/>
  <c r="K254" i="141"/>
  <c r="K255" i="141"/>
  <c r="K256" i="141"/>
  <c r="K257" i="141"/>
  <c r="K258" i="141"/>
  <c r="K259" i="141"/>
  <c r="K260" i="141"/>
  <c r="K261" i="141"/>
  <c r="K262" i="141"/>
  <c r="K263" i="141"/>
  <c r="K264" i="141"/>
  <c r="K265" i="141"/>
  <c r="K266" i="141"/>
  <c r="K267" i="141"/>
  <c r="K268" i="141"/>
  <c r="K269" i="141"/>
  <c r="K270" i="141"/>
  <c r="K271" i="141"/>
  <c r="K272" i="141"/>
  <c r="K273" i="141"/>
  <c r="K274" i="141"/>
  <c r="K275" i="141"/>
  <c r="K276" i="141"/>
  <c r="K277" i="141"/>
  <c r="K278" i="141"/>
  <c r="K279" i="141"/>
  <c r="K280" i="141"/>
  <c r="K281" i="141"/>
  <c r="K282" i="141"/>
  <c r="K283" i="141"/>
  <c r="K284" i="141"/>
  <c r="K285" i="141"/>
  <c r="K286" i="141"/>
  <c r="K287" i="141"/>
  <c r="K288" i="141"/>
  <c r="K289" i="141"/>
  <c r="K290" i="141"/>
  <c r="K291" i="141"/>
  <c r="K292" i="141"/>
  <c r="K293" i="141"/>
  <c r="K294" i="141"/>
  <c r="K295" i="141"/>
  <c r="K296" i="141"/>
  <c r="K297" i="141"/>
  <c r="K298" i="141"/>
  <c r="K299" i="141"/>
  <c r="K300" i="141"/>
  <c r="K301" i="141"/>
  <c r="K302" i="141"/>
  <c r="K303" i="141"/>
  <c r="K304" i="141"/>
  <c r="K305" i="141"/>
  <c r="K306" i="141"/>
  <c r="H27" i="153" l="1"/>
  <c r="H27" i="135"/>
  <c r="H82" i="167"/>
  <c r="I82" i="167" s="1"/>
  <c r="J82" i="167" s="1"/>
  <c r="J89" i="167" s="1"/>
  <c r="J104" i="167" s="1"/>
  <c r="J120" i="167" s="1"/>
  <c r="J134" i="167" s="1"/>
  <c r="J136" i="167" s="1"/>
  <c r="J138" i="167" s="1"/>
  <c r="I18" i="22" s="1"/>
  <c r="H106" i="153"/>
  <c r="U106" i="153" s="1"/>
  <c r="V106" i="153" s="1"/>
  <c r="H91" i="135"/>
  <c r="U91" i="135" s="1"/>
  <c r="V91" i="135" s="1"/>
  <c r="V96" i="135" s="1"/>
  <c r="J71" i="135" s="1"/>
  <c r="E71" i="135" s="1"/>
  <c r="U71" i="135" s="1"/>
  <c r="H52" i="135"/>
  <c r="H55" i="135" s="1"/>
  <c r="H110" i="153"/>
  <c r="H111" i="153" s="1"/>
  <c r="H79" i="165"/>
  <c r="J12168" i="182"/>
  <c r="J12170" i="182" s="1"/>
  <c r="J12363" i="182"/>
  <c r="J12365" i="182" s="1"/>
  <c r="J6665" i="182"/>
  <c r="J6667" i="182" s="1"/>
  <c r="H10" i="164"/>
  <c r="I10" i="164" s="1"/>
  <c r="J10" i="164" s="1"/>
  <c r="J16" i="164" s="1"/>
  <c r="H38" i="155"/>
  <c r="U38" i="155" s="1"/>
  <c r="V38" i="155" s="1"/>
  <c r="H32" i="162"/>
  <c r="H9" i="167"/>
  <c r="I9" i="167" s="1"/>
  <c r="J9" i="167" s="1"/>
  <c r="J16" i="167" s="1"/>
  <c r="U36" i="155"/>
  <c r="J23" i="165"/>
  <c r="EN472" i="26"/>
  <c r="EL475" i="26"/>
  <c r="H9" i="180"/>
  <c r="I9" i="180" s="1"/>
  <c r="J9" i="180" s="1"/>
  <c r="H10" i="172"/>
  <c r="H9" i="175"/>
  <c r="I9" i="175" s="1"/>
  <c r="J9" i="175" s="1"/>
  <c r="J26" i="179"/>
  <c r="J28" i="179" s="1"/>
  <c r="J44" i="179" s="1"/>
  <c r="J61" i="179" s="1"/>
  <c r="J63" i="179" s="1"/>
  <c r="J65" i="179" s="1"/>
  <c r="H377" i="181" s="1"/>
  <c r="J377" i="181" s="1"/>
  <c r="J370" i="181"/>
  <c r="J348" i="178"/>
  <c r="J350" i="178" s="1"/>
  <c r="J365" i="178" s="1"/>
  <c r="J89" i="178"/>
  <c r="J91" i="178" s="1"/>
  <c r="J105" i="178" s="1"/>
  <c r="J218" i="178"/>
  <c r="J220" i="178" s="1"/>
  <c r="J234" i="178" s="1"/>
  <c r="J23" i="178"/>
  <c r="J25" i="178" s="1"/>
  <c r="J39" i="178" s="1"/>
  <c r="J155" i="178"/>
  <c r="J169" i="178" s="1"/>
  <c r="J283" i="178"/>
  <c r="J285" i="178" s="1"/>
  <c r="J299" i="178" s="1"/>
  <c r="J159" i="177"/>
  <c r="J161" i="177" s="1"/>
  <c r="J175" i="177" s="1"/>
  <c r="J19" i="174"/>
  <c r="J26" i="174" s="1"/>
  <c r="J28" i="174" s="1"/>
  <c r="J44" i="174" s="1"/>
  <c r="J61" i="174" s="1"/>
  <c r="J63" i="174" s="1"/>
  <c r="J65" i="174" s="1"/>
  <c r="J20" i="172"/>
  <c r="H9" i="170"/>
  <c r="H9" i="169"/>
  <c r="H9" i="171"/>
  <c r="I9" i="171" s="1"/>
  <c r="J9" i="171" s="1"/>
  <c r="H9" i="168"/>
  <c r="I9" i="168" s="1"/>
  <c r="J9" i="168" s="1"/>
  <c r="H111" i="163"/>
  <c r="H116" i="163" s="1"/>
  <c r="H79" i="154"/>
  <c r="O18" i="22" l="1"/>
  <c r="S18" i="22"/>
  <c r="U27" i="135"/>
  <c r="V27" i="135" s="1"/>
  <c r="H30" i="135"/>
  <c r="H40" i="155"/>
  <c r="U52" i="135"/>
  <c r="V52" i="135" s="1"/>
  <c r="V55" i="135" s="1"/>
  <c r="I79" i="165"/>
  <c r="J79" i="165" s="1"/>
  <c r="J84" i="165" s="1"/>
  <c r="U110" i="153"/>
  <c r="V110" i="153" s="1"/>
  <c r="V111" i="153" s="1"/>
  <c r="J27" i="164"/>
  <c r="EN475" i="26"/>
  <c r="EP472" i="26"/>
  <c r="J26" i="175"/>
  <c r="J16" i="175"/>
  <c r="I10" i="172"/>
  <c r="J10" i="172" s="1"/>
  <c r="J26" i="180"/>
  <c r="J16" i="180"/>
  <c r="I368" i="178"/>
  <c r="J368" i="178" s="1"/>
  <c r="H114" i="181"/>
  <c r="J114" i="181" s="1"/>
  <c r="H309" i="181"/>
  <c r="J309" i="181" s="1"/>
  <c r="H49" i="181"/>
  <c r="J49" i="181" s="1"/>
  <c r="H244" i="178"/>
  <c r="J244" i="178" s="1"/>
  <c r="H179" i="178"/>
  <c r="J179" i="178" s="1"/>
  <c r="H179" i="181"/>
  <c r="J179" i="181" s="1"/>
  <c r="H309" i="178"/>
  <c r="J309" i="178" s="1"/>
  <c r="H244" i="181"/>
  <c r="J244" i="181" s="1"/>
  <c r="J371" i="181"/>
  <c r="J374" i="181" s="1"/>
  <c r="J376" i="178"/>
  <c r="J375" i="178"/>
  <c r="J92" i="177"/>
  <c r="J94" i="177" s="1"/>
  <c r="J108" i="177" s="1"/>
  <c r="J25" i="177"/>
  <c r="J27" i="177" s="1"/>
  <c r="J41" i="177" s="1"/>
  <c r="J119" i="177"/>
  <c r="J118" i="177"/>
  <c r="J120" i="177" s="1"/>
  <c r="J16" i="168"/>
  <c r="J26" i="168"/>
  <c r="J16" i="171"/>
  <c r="J28" i="171"/>
  <c r="I9" i="169"/>
  <c r="J9" i="169" s="1"/>
  <c r="I9" i="170"/>
  <c r="J9" i="170" s="1"/>
  <c r="H84" i="154"/>
  <c r="J94" i="165" l="1"/>
  <c r="J109" i="165" s="1"/>
  <c r="J124" i="165" s="1"/>
  <c r="J126" i="165" s="1"/>
  <c r="J128" i="165" s="1"/>
  <c r="L84" i="165"/>
  <c r="J377" i="178"/>
  <c r="J87" i="153"/>
  <c r="E87" i="153" s="1"/>
  <c r="J36" i="135"/>
  <c r="E36" i="135" s="1"/>
  <c r="U36" i="135" s="1"/>
  <c r="EP475" i="26"/>
  <c r="ER472" i="26"/>
  <c r="J14" i="165"/>
  <c r="L14" i="165" s="1"/>
  <c r="H15" i="22" s="1"/>
  <c r="J31" i="167"/>
  <c r="J28" i="180"/>
  <c r="J44" i="180" s="1"/>
  <c r="J61" i="180" s="1"/>
  <c r="J63" i="180" s="1"/>
  <c r="J65" i="180" s="1"/>
  <c r="H378" i="181" s="1"/>
  <c r="J378" i="181" s="1"/>
  <c r="J381" i="181" s="1"/>
  <c r="J383" i="181" s="1"/>
  <c r="J385" i="181" s="1"/>
  <c r="J387" i="181" s="1"/>
  <c r="J28" i="175"/>
  <c r="J44" i="175" s="1"/>
  <c r="J61" i="175" s="1"/>
  <c r="J63" i="175" s="1"/>
  <c r="J65" i="175" s="1"/>
  <c r="J17" i="172"/>
  <c r="J29" i="172"/>
  <c r="J31" i="172" s="1"/>
  <c r="J187" i="177"/>
  <c r="J189" i="177" s="1"/>
  <c r="J191" i="177" s="1"/>
  <c r="J193" i="177" s="1"/>
  <c r="J122" i="177"/>
  <c r="J124" i="177" s="1"/>
  <c r="J126" i="177" s="1"/>
  <c r="J53" i="177"/>
  <c r="J55" i="177" s="1"/>
  <c r="J57" i="177" s="1"/>
  <c r="J59" i="177" s="1"/>
  <c r="J30" i="171"/>
  <c r="J44" i="171" s="1"/>
  <c r="J28" i="168"/>
  <c r="J44" i="168" s="1"/>
  <c r="J58" i="168" s="1"/>
  <c r="J60" i="168" s="1"/>
  <c r="J62" i="168" s="1"/>
  <c r="J29" i="169"/>
  <c r="J16" i="169"/>
  <c r="J29" i="170"/>
  <c r="J16" i="170"/>
  <c r="I17" i="22" l="1"/>
  <c r="S17" i="22" s="1"/>
  <c r="H21" i="22"/>
  <c r="H17" i="22"/>
  <c r="I21" i="22"/>
  <c r="R15" i="22"/>
  <c r="M15" i="22"/>
  <c r="W15" i="22" s="1"/>
  <c r="S21" i="22"/>
  <c r="F13" i="95"/>
  <c r="I13" i="95" s="1"/>
  <c r="U87" i="153"/>
  <c r="F9" i="95"/>
  <c r="ER475" i="26"/>
  <c r="ET472" i="26"/>
  <c r="J25" i="165"/>
  <c r="J40" i="165" s="1"/>
  <c r="J57" i="165" s="1"/>
  <c r="J59" i="165" s="1"/>
  <c r="J61" i="165" s="1"/>
  <c r="I15" i="22" s="1"/>
  <c r="J33" i="172"/>
  <c r="J52" i="172" s="1"/>
  <c r="J67" i="172" s="1"/>
  <c r="J69" i="172" s="1"/>
  <c r="J71" i="172" s="1"/>
  <c r="H310" i="178"/>
  <c r="J310" i="178" s="1"/>
  <c r="J311" i="178" s="1"/>
  <c r="J313" i="178" s="1"/>
  <c r="J315" i="178" s="1"/>
  <c r="J317" i="178" s="1"/>
  <c r="H180" i="181"/>
  <c r="J180" i="181" s="1"/>
  <c r="J181" i="181" s="1"/>
  <c r="J183" i="181" s="1"/>
  <c r="J185" i="181" s="1"/>
  <c r="J187" i="181" s="1"/>
  <c r="H180" i="178"/>
  <c r="J180" i="178" s="1"/>
  <c r="J181" i="178" s="1"/>
  <c r="J183" i="178" s="1"/>
  <c r="J185" i="178" s="1"/>
  <c r="J187" i="178" s="1"/>
  <c r="H245" i="181"/>
  <c r="J245" i="181" s="1"/>
  <c r="J246" i="181" s="1"/>
  <c r="J248" i="181" s="1"/>
  <c r="J250" i="181" s="1"/>
  <c r="J252" i="181" s="1"/>
  <c r="H245" i="178"/>
  <c r="J245" i="178" s="1"/>
  <c r="J246" i="178" s="1"/>
  <c r="J248" i="178" s="1"/>
  <c r="J250" i="178" s="1"/>
  <c r="J252" i="178" s="1"/>
  <c r="J117" i="178"/>
  <c r="J119" i="178" s="1"/>
  <c r="I14" i="22" s="1"/>
  <c r="H310" i="181"/>
  <c r="J310" i="181" s="1"/>
  <c r="J313" i="181" s="1"/>
  <c r="J315" i="181" s="1"/>
  <c r="J317" i="181" s="1"/>
  <c r="J319" i="181" s="1"/>
  <c r="I369" i="178"/>
  <c r="J369" i="178" s="1"/>
  <c r="J372" i="178" s="1"/>
  <c r="J379" i="178" s="1"/>
  <c r="J381" i="178" s="1"/>
  <c r="J383" i="178" s="1"/>
  <c r="H50" i="181"/>
  <c r="J50" i="181" s="1"/>
  <c r="J51" i="181" s="1"/>
  <c r="J53" i="181" s="1"/>
  <c r="J55" i="181" s="1"/>
  <c r="J57" i="181" s="1"/>
  <c r="J52" i="178"/>
  <c r="J54" i="178" s="1"/>
  <c r="J56" i="178" s="1"/>
  <c r="J58" i="178" s="1"/>
  <c r="I13" i="22" s="1"/>
  <c r="H115" i="181"/>
  <c r="J115" i="181" s="1"/>
  <c r="J116" i="181" s="1"/>
  <c r="J118" i="181" s="1"/>
  <c r="J120" i="181" s="1"/>
  <c r="J122" i="181" s="1"/>
  <c r="J59" i="171"/>
  <c r="J61" i="171" s="1"/>
  <c r="J63" i="171" s="1"/>
  <c r="J31" i="170"/>
  <c r="J47" i="170" s="1"/>
  <c r="J62" i="170" s="1"/>
  <c r="J64" i="170" s="1"/>
  <c r="J66" i="170" s="1"/>
  <c r="J31" i="169"/>
  <c r="J47" i="169" s="1"/>
  <c r="J61" i="169" s="1"/>
  <c r="J63" i="169" s="1"/>
  <c r="J65" i="169" s="1"/>
  <c r="U29" i="135"/>
  <c r="R17" i="22" l="1"/>
  <c r="M17" i="22"/>
  <c r="W17" i="22" s="1"/>
  <c r="R21" i="22"/>
  <c r="M21" i="22"/>
  <c r="W21" i="22" s="1"/>
  <c r="O21" i="22"/>
  <c r="O17" i="22"/>
  <c r="S13" i="22"/>
  <c r="O13" i="22"/>
  <c r="J121" i="178"/>
  <c r="J123" i="178" s="1"/>
  <c r="S15" i="22"/>
  <c r="EV472" i="26"/>
  <c r="ET475" i="26"/>
  <c r="P26" i="22"/>
  <c r="L12" i="95" l="1"/>
  <c r="M12" i="95" s="1"/>
  <c r="S14" i="22"/>
  <c r="L16" i="95" s="1"/>
  <c r="O14" i="22"/>
  <c r="L11" i="95"/>
  <c r="M11" i="95" s="1"/>
  <c r="O15" i="22"/>
  <c r="EX472" i="26"/>
  <c r="EV475" i="26"/>
  <c r="P40" i="22"/>
  <c r="R40" i="22"/>
  <c r="V26" i="22"/>
  <c r="Q26" i="22"/>
  <c r="Q40" i="22"/>
  <c r="V40" i="22"/>
  <c r="P24" i="22"/>
  <c r="P10" i="22" s="1"/>
  <c r="V24" i="22"/>
  <c r="R24" i="22"/>
  <c r="W24" i="22"/>
  <c r="U26" i="22"/>
  <c r="P57" i="22" l="1"/>
  <c r="P25" i="22"/>
  <c r="Q25" i="22"/>
  <c r="EZ472" i="26"/>
  <c r="EX475" i="26"/>
  <c r="AJ35" i="96"/>
  <c r="AJ36" i="96" s="1"/>
  <c r="V25" i="22"/>
  <c r="W40" i="22"/>
  <c r="U24" i="22"/>
  <c r="FB472" i="26" l="1"/>
  <c r="EZ475" i="26"/>
  <c r="U40" i="22"/>
  <c r="U25" i="22" l="1"/>
  <c r="FB475" i="26"/>
  <c r="FD472" i="26"/>
  <c r="S40" i="22"/>
  <c r="FF472" i="26" l="1"/>
  <c r="FD475" i="26"/>
  <c r="O40" i="22"/>
  <c r="FH472" i="26" l="1"/>
  <c r="FF475" i="26"/>
  <c r="E69" i="22"/>
  <c r="E66" i="22"/>
  <c r="E62" i="22"/>
  <c r="N21" i="22" s="1"/>
  <c r="E65" i="22"/>
  <c r="E64" i="22"/>
  <c r="E63" i="22"/>
  <c r="K20" i="135"/>
  <c r="K18" i="135"/>
  <c r="S18" i="135" s="1"/>
  <c r="U18" i="135" s="1"/>
  <c r="T21" i="22" l="1"/>
  <c r="X21" i="22"/>
  <c r="Y21" i="22" s="1"/>
  <c r="N18" i="22"/>
  <c r="X18" i="22" s="1"/>
  <c r="Y18" i="22" s="1"/>
  <c r="N12" i="22"/>
  <c r="N20" i="22"/>
  <c r="N13" i="22"/>
  <c r="N14" i="22"/>
  <c r="S20" i="135"/>
  <c r="N17" i="22"/>
  <c r="N15" i="22"/>
  <c r="T15" i="22" s="1"/>
  <c r="N37" i="22"/>
  <c r="X37" i="22" s="1"/>
  <c r="Y37" i="22" s="1"/>
  <c r="N34" i="22"/>
  <c r="N36" i="22"/>
  <c r="N35" i="22"/>
  <c r="F73" i="140"/>
  <c r="F66" i="140"/>
  <c r="F64" i="140"/>
  <c r="F74" i="140"/>
  <c r="F72" i="140"/>
  <c r="F67" i="140"/>
  <c r="F65" i="140"/>
  <c r="F75" i="140"/>
  <c r="F63" i="140"/>
  <c r="F70" i="140"/>
  <c r="F68" i="140"/>
  <c r="F62" i="140"/>
  <c r="F61" i="140"/>
  <c r="F69" i="140"/>
  <c r="F71" i="140"/>
  <c r="N31" i="22"/>
  <c r="N32" i="22"/>
  <c r="N33" i="22"/>
  <c r="N38" i="22"/>
  <c r="N30" i="22"/>
  <c r="N29" i="22"/>
  <c r="N27" i="22"/>
  <c r="N28" i="22"/>
  <c r="E68" i="22"/>
  <c r="N43" i="22"/>
  <c r="N46" i="22"/>
  <c r="N41" i="22"/>
  <c r="N47" i="22"/>
  <c r="N44" i="22"/>
  <c r="N42" i="22"/>
  <c r="N45" i="22"/>
  <c r="N48" i="22"/>
  <c r="N40" i="22"/>
  <c r="FH475" i="26"/>
  <c r="FJ472" i="26"/>
  <c r="H50" i="101"/>
  <c r="I83" i="155"/>
  <c r="F12" i="183" l="1"/>
  <c r="G12" i="183" s="1"/>
  <c r="T18" i="22"/>
  <c r="X14" i="22"/>
  <c r="Y14" i="22" s="1"/>
  <c r="T14" i="22"/>
  <c r="X13" i="22"/>
  <c r="Y13" i="22" s="1"/>
  <c r="T13" i="22"/>
  <c r="X20" i="22"/>
  <c r="Y20" i="22" s="1"/>
  <c r="T20" i="22"/>
  <c r="X12" i="22"/>
  <c r="Y12" i="22" s="1"/>
  <c r="T12" i="22"/>
  <c r="B83" i="155"/>
  <c r="B84" i="155"/>
  <c r="X17" i="22"/>
  <c r="Y17" i="22" s="1"/>
  <c r="T17" i="22"/>
  <c r="X15" i="22"/>
  <c r="Y15" i="22" s="1"/>
  <c r="C8" i="95"/>
  <c r="T37" i="22"/>
  <c r="AE37" i="22" s="1"/>
  <c r="X35" i="22"/>
  <c r="Y35" i="22" s="1"/>
  <c r="T35" i="22"/>
  <c r="AE35" i="22" s="1"/>
  <c r="X36" i="22"/>
  <c r="Y36" i="22" s="1"/>
  <c r="T36" i="22"/>
  <c r="AE36" i="22" s="1"/>
  <c r="X34" i="22"/>
  <c r="Y34" i="22" s="1"/>
  <c r="T34" i="22"/>
  <c r="AE34" i="22" s="1"/>
  <c r="T96" i="135"/>
  <c r="H96" i="135"/>
  <c r="X38" i="22"/>
  <c r="Y38" i="22" s="1"/>
  <c r="T38" i="22"/>
  <c r="AE38" i="22" s="1"/>
  <c r="X32" i="22"/>
  <c r="Y32" i="22" s="1"/>
  <c r="T32" i="22"/>
  <c r="AE32" i="22" s="1"/>
  <c r="X33" i="22"/>
  <c r="Y33" i="22" s="1"/>
  <c r="T33" i="22"/>
  <c r="AE33" i="22" s="1"/>
  <c r="X31" i="22"/>
  <c r="Y31" i="22" s="1"/>
  <c r="T31" i="22"/>
  <c r="AE31" i="22" s="1"/>
  <c r="X44" i="22"/>
  <c r="Y44" i="22" s="1"/>
  <c r="T44" i="22"/>
  <c r="AE44" i="22" s="1"/>
  <c r="X46" i="22"/>
  <c r="Y46" i="22" s="1"/>
  <c r="T46" i="22"/>
  <c r="AE46" i="22" s="1"/>
  <c r="X43" i="22"/>
  <c r="Y43" i="22" s="1"/>
  <c r="T43" i="22"/>
  <c r="AE43" i="22" s="1"/>
  <c r="X27" i="22"/>
  <c r="Y27" i="22" s="1"/>
  <c r="T27" i="22"/>
  <c r="AE27" i="22" s="1"/>
  <c r="X42" i="22"/>
  <c r="Y42" i="22" s="1"/>
  <c r="T42" i="22"/>
  <c r="AE42" i="22" s="1"/>
  <c r="X41" i="22"/>
  <c r="Y41" i="22" s="1"/>
  <c r="T41" i="22"/>
  <c r="AE41" i="22" s="1"/>
  <c r="T28" i="22"/>
  <c r="AE28" i="22" s="1"/>
  <c r="X28" i="22"/>
  <c r="Y28" i="22" s="1"/>
  <c r="X29" i="22"/>
  <c r="Y29" i="22" s="1"/>
  <c r="T29" i="22"/>
  <c r="AE29" i="22" s="1"/>
  <c r="X45" i="22"/>
  <c r="Y45" i="22" s="1"/>
  <c r="T45" i="22"/>
  <c r="AE45" i="22" s="1"/>
  <c r="X47" i="22"/>
  <c r="Y47" i="22" s="1"/>
  <c r="T47" i="22"/>
  <c r="AE47" i="22" s="1"/>
  <c r="X48" i="22"/>
  <c r="Y48" i="22" s="1"/>
  <c r="T48" i="22"/>
  <c r="AE48" i="22" s="1"/>
  <c r="X30" i="22"/>
  <c r="Y30" i="22" s="1"/>
  <c r="T30" i="22"/>
  <c r="AE30" i="22" s="1"/>
  <c r="FL472" i="26"/>
  <c r="FJ475" i="26"/>
  <c r="X40" i="22"/>
  <c r="Y40" i="22" s="1"/>
  <c r="T40" i="22"/>
  <c r="AE40" i="22" s="1"/>
  <c r="F16" i="183" l="1"/>
  <c r="G16" i="183" s="1"/>
  <c r="FN472" i="26"/>
  <c r="FL475" i="26"/>
  <c r="FP472" i="26" l="1"/>
  <c r="FN475" i="26"/>
  <c r="FP475" i="26" l="1"/>
  <c r="FR472" i="26"/>
  <c r="FR475" i="26" l="1"/>
  <c r="FT472" i="26"/>
  <c r="FV472" i="26" l="1"/>
  <c r="FT475" i="26"/>
  <c r="CL179" i="26"/>
  <c r="FX472" i="26" l="1"/>
  <c r="FV475" i="26"/>
  <c r="D314" i="26"/>
  <c r="FX475" i="26" l="1"/>
  <c r="FZ472" i="26"/>
  <c r="N6" i="26"/>
  <c r="P6" i="26" s="1"/>
  <c r="R6" i="26" s="1"/>
  <c r="T6" i="26" s="1"/>
  <c r="V6" i="26" s="1"/>
  <c r="X6" i="26" s="1"/>
  <c r="Z6" i="26" s="1"/>
  <c r="AB6" i="26" s="1"/>
  <c r="AD6" i="26" s="1"/>
  <c r="AF6" i="26" s="1"/>
  <c r="AH6" i="26" s="1"/>
  <c r="AJ6" i="26" s="1"/>
  <c r="AL6" i="26" s="1"/>
  <c r="AN6" i="26" s="1"/>
  <c r="AP6" i="26" s="1"/>
  <c r="AR6" i="26" s="1"/>
  <c r="AT6" i="26" s="1"/>
  <c r="AV6" i="26" s="1"/>
  <c r="AX6" i="26" s="1"/>
  <c r="AZ6" i="26" s="1"/>
  <c r="BB6" i="26" s="1"/>
  <c r="BD6" i="26" s="1"/>
  <c r="BF6" i="26" s="1"/>
  <c r="BH6" i="26" s="1"/>
  <c r="BJ6" i="26" s="1"/>
  <c r="BL6" i="26" s="1"/>
  <c r="BN6" i="26" s="1"/>
  <c r="BP6" i="26" s="1"/>
  <c r="L7" i="26"/>
  <c r="L16" i="26"/>
  <c r="N16" i="26" s="1"/>
  <c r="P16" i="26" s="1"/>
  <c r="R16" i="26" s="1"/>
  <c r="T16" i="26" s="1"/>
  <c r="V16" i="26" s="1"/>
  <c r="X16" i="26" s="1"/>
  <c r="Z16" i="26" s="1"/>
  <c r="AB16" i="26" s="1"/>
  <c r="AD16" i="26" s="1"/>
  <c r="AF16" i="26" s="1"/>
  <c r="AH16" i="26" s="1"/>
  <c r="AJ16" i="26" s="1"/>
  <c r="AL16" i="26" s="1"/>
  <c r="AN16" i="26" s="1"/>
  <c r="AP16" i="26" s="1"/>
  <c r="AR16" i="26" s="1"/>
  <c r="AT16" i="26" s="1"/>
  <c r="AV16" i="26" s="1"/>
  <c r="AX16" i="26" s="1"/>
  <c r="AZ16" i="26" s="1"/>
  <c r="BB16" i="26" s="1"/>
  <c r="BD16" i="26" s="1"/>
  <c r="BF16" i="26" s="1"/>
  <c r="BH16" i="26" s="1"/>
  <c r="BJ16" i="26" s="1"/>
  <c r="BL16" i="26" s="1"/>
  <c r="BN16" i="26" s="1"/>
  <c r="BP16" i="26" s="1"/>
  <c r="L26" i="26"/>
  <c r="N26" i="26" s="1"/>
  <c r="P26" i="26" s="1"/>
  <c r="R26" i="26" s="1"/>
  <c r="T26" i="26" s="1"/>
  <c r="V26" i="26" s="1"/>
  <c r="X26" i="26" s="1"/>
  <c r="Z26" i="26" s="1"/>
  <c r="AB26" i="26" s="1"/>
  <c r="AD26" i="26" s="1"/>
  <c r="AF26" i="26" s="1"/>
  <c r="AH26" i="26" s="1"/>
  <c r="AJ26" i="26" s="1"/>
  <c r="AL26" i="26" s="1"/>
  <c r="AN26" i="26" s="1"/>
  <c r="AP26" i="26" s="1"/>
  <c r="AR26" i="26" s="1"/>
  <c r="AT26" i="26" s="1"/>
  <c r="AV26" i="26" s="1"/>
  <c r="AX26" i="26" s="1"/>
  <c r="AZ26" i="26" s="1"/>
  <c r="BB26" i="26" s="1"/>
  <c r="BD26" i="26" s="1"/>
  <c r="BF26" i="26" s="1"/>
  <c r="BH26" i="26" s="1"/>
  <c r="BJ26" i="26" s="1"/>
  <c r="BL26" i="26" s="1"/>
  <c r="BN26" i="26" s="1"/>
  <c r="BP26" i="26" s="1"/>
  <c r="L36" i="26"/>
  <c r="N36" i="26" s="1"/>
  <c r="P36" i="26" s="1"/>
  <c r="R36" i="26" s="1"/>
  <c r="T36" i="26" s="1"/>
  <c r="V36" i="26" s="1"/>
  <c r="X36" i="26" s="1"/>
  <c r="Z36" i="26" s="1"/>
  <c r="AB36" i="26" s="1"/>
  <c r="AD36" i="26" s="1"/>
  <c r="AF36" i="26" s="1"/>
  <c r="AH36" i="26" s="1"/>
  <c r="AJ36" i="26" s="1"/>
  <c r="AL36" i="26" s="1"/>
  <c r="AN36" i="26" s="1"/>
  <c r="AP36" i="26" s="1"/>
  <c r="AR36" i="26" s="1"/>
  <c r="AT36" i="26" s="1"/>
  <c r="AV36" i="26" s="1"/>
  <c r="AX36" i="26" s="1"/>
  <c r="AZ36" i="26" s="1"/>
  <c r="BB36" i="26" s="1"/>
  <c r="BD36" i="26" s="1"/>
  <c r="BF36" i="26" s="1"/>
  <c r="BH36" i="26" s="1"/>
  <c r="BJ36" i="26" s="1"/>
  <c r="BL36" i="26" s="1"/>
  <c r="BN36" i="26" s="1"/>
  <c r="BP36" i="26" s="1"/>
  <c r="L45" i="26"/>
  <c r="N45" i="26" s="1"/>
  <c r="P45" i="26" s="1"/>
  <c r="R45" i="26" s="1"/>
  <c r="T45" i="26" s="1"/>
  <c r="V45" i="26" s="1"/>
  <c r="X45" i="26" s="1"/>
  <c r="Z45" i="26" s="1"/>
  <c r="AB45" i="26" s="1"/>
  <c r="AD45" i="26" s="1"/>
  <c r="AF45" i="26" s="1"/>
  <c r="AH45" i="26" s="1"/>
  <c r="AJ45" i="26" s="1"/>
  <c r="AL45" i="26" s="1"/>
  <c r="AN45" i="26" s="1"/>
  <c r="AP45" i="26" s="1"/>
  <c r="AR45" i="26" s="1"/>
  <c r="AT45" i="26" s="1"/>
  <c r="AV45" i="26" s="1"/>
  <c r="AX45" i="26" s="1"/>
  <c r="AZ45" i="26" s="1"/>
  <c r="BB45" i="26" s="1"/>
  <c r="BD45" i="26" s="1"/>
  <c r="BF45" i="26" s="1"/>
  <c r="BH45" i="26" s="1"/>
  <c r="BJ45" i="26" s="1"/>
  <c r="BL45" i="26" s="1"/>
  <c r="BN45" i="26" s="1"/>
  <c r="BP45" i="26" s="1"/>
  <c r="L54" i="26"/>
  <c r="N54" i="26" s="1"/>
  <c r="P54" i="26" s="1"/>
  <c r="R54" i="26" s="1"/>
  <c r="T54" i="26" s="1"/>
  <c r="V54" i="26" s="1"/>
  <c r="X54" i="26" s="1"/>
  <c r="Z54" i="26" s="1"/>
  <c r="AB54" i="26" s="1"/>
  <c r="AD54" i="26" s="1"/>
  <c r="AF54" i="26" s="1"/>
  <c r="AH54" i="26" s="1"/>
  <c r="AJ54" i="26" s="1"/>
  <c r="AL54" i="26" s="1"/>
  <c r="AN54" i="26" s="1"/>
  <c r="AP54" i="26" s="1"/>
  <c r="AR54" i="26" s="1"/>
  <c r="AT54" i="26" s="1"/>
  <c r="AV54" i="26" s="1"/>
  <c r="AX54" i="26" s="1"/>
  <c r="AZ54" i="26" s="1"/>
  <c r="BB54" i="26" s="1"/>
  <c r="BD54" i="26" s="1"/>
  <c r="BF54" i="26" s="1"/>
  <c r="BH54" i="26" s="1"/>
  <c r="BJ54" i="26" s="1"/>
  <c r="BL54" i="26" s="1"/>
  <c r="BN54" i="26" s="1"/>
  <c r="BP54" i="26" s="1"/>
  <c r="L63" i="26"/>
  <c r="L73" i="26"/>
  <c r="N73" i="26" s="1"/>
  <c r="P73" i="26" s="1"/>
  <c r="R73" i="26" s="1"/>
  <c r="T73" i="26" s="1"/>
  <c r="V73" i="26" s="1"/>
  <c r="X73" i="26" s="1"/>
  <c r="Z73" i="26" s="1"/>
  <c r="AB73" i="26" s="1"/>
  <c r="AD73" i="26" s="1"/>
  <c r="AF73" i="26" s="1"/>
  <c r="AH73" i="26" s="1"/>
  <c r="AJ73" i="26" s="1"/>
  <c r="AL73" i="26" s="1"/>
  <c r="AN73" i="26" s="1"/>
  <c r="AP73" i="26" s="1"/>
  <c r="AR73" i="26" s="1"/>
  <c r="AT73" i="26" s="1"/>
  <c r="AV73" i="26" s="1"/>
  <c r="AX73" i="26" s="1"/>
  <c r="AZ73" i="26" s="1"/>
  <c r="BB73" i="26" s="1"/>
  <c r="BD73" i="26" s="1"/>
  <c r="BF73" i="26" s="1"/>
  <c r="BH73" i="26" s="1"/>
  <c r="BJ73" i="26" s="1"/>
  <c r="BL73" i="26" s="1"/>
  <c r="BN73" i="26" s="1"/>
  <c r="BP73" i="26" s="1"/>
  <c r="L82" i="26"/>
  <c r="N82" i="26" s="1"/>
  <c r="P82" i="26" s="1"/>
  <c r="R82" i="26" s="1"/>
  <c r="T82" i="26" s="1"/>
  <c r="V82" i="26" s="1"/>
  <c r="X82" i="26" s="1"/>
  <c r="Z82" i="26" s="1"/>
  <c r="AB82" i="26" s="1"/>
  <c r="AD82" i="26" s="1"/>
  <c r="AF82" i="26" s="1"/>
  <c r="AH82" i="26" s="1"/>
  <c r="AJ82" i="26" s="1"/>
  <c r="AL82" i="26" s="1"/>
  <c r="AN82" i="26" s="1"/>
  <c r="AP82" i="26" s="1"/>
  <c r="AR82" i="26" s="1"/>
  <c r="AT82" i="26" s="1"/>
  <c r="AV82" i="26" s="1"/>
  <c r="AX82" i="26" s="1"/>
  <c r="AZ82" i="26" s="1"/>
  <c r="BB82" i="26" s="1"/>
  <c r="BD82" i="26" s="1"/>
  <c r="BF82" i="26" s="1"/>
  <c r="BH82" i="26" s="1"/>
  <c r="BJ82" i="26" s="1"/>
  <c r="BL82" i="26" s="1"/>
  <c r="BN82" i="26" s="1"/>
  <c r="BP82" i="26" s="1"/>
  <c r="L91" i="26"/>
  <c r="N91" i="26" s="1"/>
  <c r="P91" i="26" s="1"/>
  <c r="R91" i="26" s="1"/>
  <c r="T91" i="26" s="1"/>
  <c r="V91" i="26" s="1"/>
  <c r="X91" i="26" s="1"/>
  <c r="Z91" i="26" s="1"/>
  <c r="AB91" i="26" s="1"/>
  <c r="AD91" i="26" s="1"/>
  <c r="AF91" i="26" s="1"/>
  <c r="AH91" i="26" s="1"/>
  <c r="AJ91" i="26" s="1"/>
  <c r="AL91" i="26" s="1"/>
  <c r="AN91" i="26" s="1"/>
  <c r="AP91" i="26" s="1"/>
  <c r="AR91" i="26" s="1"/>
  <c r="AT91" i="26" s="1"/>
  <c r="AV91" i="26" s="1"/>
  <c r="AX91" i="26" s="1"/>
  <c r="AZ91" i="26" s="1"/>
  <c r="BB91" i="26" s="1"/>
  <c r="BD91" i="26" s="1"/>
  <c r="BF91" i="26" s="1"/>
  <c r="BH91" i="26" s="1"/>
  <c r="BJ91" i="26" s="1"/>
  <c r="BL91" i="26" s="1"/>
  <c r="BN91" i="26" s="1"/>
  <c r="BP91" i="26" s="1"/>
  <c r="L101" i="26"/>
  <c r="N101" i="26" s="1"/>
  <c r="P101" i="26" s="1"/>
  <c r="R101" i="26" s="1"/>
  <c r="T101" i="26" s="1"/>
  <c r="V101" i="26" s="1"/>
  <c r="X101" i="26" s="1"/>
  <c r="Z101" i="26" s="1"/>
  <c r="AB101" i="26" s="1"/>
  <c r="AD101" i="26" s="1"/>
  <c r="AF101" i="26" s="1"/>
  <c r="AH101" i="26" s="1"/>
  <c r="AJ101" i="26" s="1"/>
  <c r="AL101" i="26" s="1"/>
  <c r="AN101" i="26" s="1"/>
  <c r="AP101" i="26" s="1"/>
  <c r="AR101" i="26" s="1"/>
  <c r="AT101" i="26" s="1"/>
  <c r="AV101" i="26" s="1"/>
  <c r="AX101" i="26" s="1"/>
  <c r="AZ101" i="26" s="1"/>
  <c r="BB101" i="26" s="1"/>
  <c r="BD101" i="26" s="1"/>
  <c r="BF101" i="26" s="1"/>
  <c r="BH101" i="26" s="1"/>
  <c r="BJ101" i="26" s="1"/>
  <c r="BL101" i="26" s="1"/>
  <c r="BN101" i="26" s="1"/>
  <c r="BP101" i="26" s="1"/>
  <c r="L110" i="26"/>
  <c r="N110" i="26" s="1"/>
  <c r="P110" i="26" s="1"/>
  <c r="R110" i="26" s="1"/>
  <c r="T110" i="26" s="1"/>
  <c r="V110" i="26" s="1"/>
  <c r="X110" i="26" s="1"/>
  <c r="Z110" i="26" s="1"/>
  <c r="AB110" i="26" s="1"/>
  <c r="AD110" i="26" s="1"/>
  <c r="AF110" i="26" s="1"/>
  <c r="AH110" i="26" s="1"/>
  <c r="AJ110" i="26" s="1"/>
  <c r="AL110" i="26" s="1"/>
  <c r="AN110" i="26" s="1"/>
  <c r="AP110" i="26" s="1"/>
  <c r="AR110" i="26" s="1"/>
  <c r="AT110" i="26" s="1"/>
  <c r="AV110" i="26" s="1"/>
  <c r="AX110" i="26" s="1"/>
  <c r="AZ110" i="26" s="1"/>
  <c r="BB110" i="26" s="1"/>
  <c r="BD110" i="26" s="1"/>
  <c r="BF110" i="26" s="1"/>
  <c r="BH110" i="26" s="1"/>
  <c r="BJ110" i="26" s="1"/>
  <c r="BL110" i="26" s="1"/>
  <c r="BN110" i="26" s="1"/>
  <c r="BP110" i="26" s="1"/>
  <c r="L119" i="26"/>
  <c r="N119" i="26" s="1"/>
  <c r="P119" i="26" s="1"/>
  <c r="R119" i="26" s="1"/>
  <c r="T119" i="26" s="1"/>
  <c r="V119" i="26" s="1"/>
  <c r="X119" i="26" s="1"/>
  <c r="Z119" i="26" s="1"/>
  <c r="AB119" i="26" s="1"/>
  <c r="AD119" i="26" s="1"/>
  <c r="AF119" i="26" s="1"/>
  <c r="AH119" i="26" s="1"/>
  <c r="AJ119" i="26" s="1"/>
  <c r="AL119" i="26" s="1"/>
  <c r="AN119" i="26" s="1"/>
  <c r="AP119" i="26" s="1"/>
  <c r="AR119" i="26" s="1"/>
  <c r="AT119" i="26" s="1"/>
  <c r="AV119" i="26" s="1"/>
  <c r="AX119" i="26" s="1"/>
  <c r="AZ119" i="26" s="1"/>
  <c r="BB119" i="26" s="1"/>
  <c r="BD119" i="26" s="1"/>
  <c r="BF119" i="26" s="1"/>
  <c r="BH119" i="26" s="1"/>
  <c r="BJ119" i="26" s="1"/>
  <c r="BL119" i="26" s="1"/>
  <c r="BN119" i="26" s="1"/>
  <c r="BP119" i="26" s="1"/>
  <c r="L128" i="26"/>
  <c r="N128" i="26" s="1"/>
  <c r="P128" i="26" s="1"/>
  <c r="R128" i="26" s="1"/>
  <c r="T128" i="26" s="1"/>
  <c r="V128" i="26" s="1"/>
  <c r="X128" i="26" s="1"/>
  <c r="Z128" i="26" s="1"/>
  <c r="AB128" i="26" s="1"/>
  <c r="AD128" i="26" s="1"/>
  <c r="AF128" i="26" s="1"/>
  <c r="AH128" i="26" s="1"/>
  <c r="AJ128" i="26" s="1"/>
  <c r="AL128" i="26" s="1"/>
  <c r="AN128" i="26" s="1"/>
  <c r="AP128" i="26" s="1"/>
  <c r="AR128" i="26" s="1"/>
  <c r="AT128" i="26" s="1"/>
  <c r="AV128" i="26" s="1"/>
  <c r="AX128" i="26" s="1"/>
  <c r="AZ128" i="26" s="1"/>
  <c r="BB128" i="26" s="1"/>
  <c r="BD128" i="26" s="1"/>
  <c r="BF128" i="26" s="1"/>
  <c r="BH128" i="26" s="1"/>
  <c r="BJ128" i="26" s="1"/>
  <c r="BL128" i="26" s="1"/>
  <c r="BN128" i="26" s="1"/>
  <c r="BP128" i="26" s="1"/>
  <c r="L137" i="26"/>
  <c r="N137" i="26" s="1"/>
  <c r="P137" i="26" s="1"/>
  <c r="R137" i="26" s="1"/>
  <c r="T137" i="26" s="1"/>
  <c r="V137" i="26" s="1"/>
  <c r="X137" i="26" s="1"/>
  <c r="Z137" i="26" s="1"/>
  <c r="AB137" i="26" s="1"/>
  <c r="AD137" i="26" s="1"/>
  <c r="AF137" i="26" s="1"/>
  <c r="AH137" i="26" s="1"/>
  <c r="AJ137" i="26" s="1"/>
  <c r="AL137" i="26" s="1"/>
  <c r="AN137" i="26" s="1"/>
  <c r="AP137" i="26" s="1"/>
  <c r="AR137" i="26" s="1"/>
  <c r="AT137" i="26" s="1"/>
  <c r="AV137" i="26" s="1"/>
  <c r="AX137" i="26" s="1"/>
  <c r="AZ137" i="26" s="1"/>
  <c r="BB137" i="26" s="1"/>
  <c r="BD137" i="26" s="1"/>
  <c r="BF137" i="26" s="1"/>
  <c r="BH137" i="26" s="1"/>
  <c r="BJ137" i="26" s="1"/>
  <c r="BL137" i="26" s="1"/>
  <c r="BN137" i="26" s="1"/>
  <c r="BP137" i="26" s="1"/>
  <c r="L146" i="26"/>
  <c r="N146" i="26" s="1"/>
  <c r="P146" i="26" s="1"/>
  <c r="R146" i="26" s="1"/>
  <c r="T146" i="26" s="1"/>
  <c r="V146" i="26" s="1"/>
  <c r="X146" i="26" s="1"/>
  <c r="Z146" i="26" s="1"/>
  <c r="AB146" i="26" s="1"/>
  <c r="AD146" i="26" s="1"/>
  <c r="AF146" i="26" s="1"/>
  <c r="AH146" i="26" s="1"/>
  <c r="AJ146" i="26" s="1"/>
  <c r="AL146" i="26" s="1"/>
  <c r="AN146" i="26" s="1"/>
  <c r="AP146" i="26" s="1"/>
  <c r="AR146" i="26" s="1"/>
  <c r="AT146" i="26" s="1"/>
  <c r="AV146" i="26" s="1"/>
  <c r="AX146" i="26" s="1"/>
  <c r="AZ146" i="26" s="1"/>
  <c r="BB146" i="26" s="1"/>
  <c r="BD146" i="26" s="1"/>
  <c r="BF146" i="26" s="1"/>
  <c r="BH146" i="26" s="1"/>
  <c r="BJ146" i="26" s="1"/>
  <c r="BL146" i="26" s="1"/>
  <c r="BN146" i="26" s="1"/>
  <c r="BP146" i="26" s="1"/>
  <c r="L155" i="26"/>
  <c r="N155" i="26" s="1"/>
  <c r="P155" i="26" s="1"/>
  <c r="R155" i="26" s="1"/>
  <c r="T155" i="26" s="1"/>
  <c r="V155" i="26" s="1"/>
  <c r="X155" i="26" s="1"/>
  <c r="Z155" i="26" s="1"/>
  <c r="AB155" i="26" s="1"/>
  <c r="AD155" i="26" s="1"/>
  <c r="AF155" i="26" s="1"/>
  <c r="AH155" i="26" s="1"/>
  <c r="AJ155" i="26" s="1"/>
  <c r="AL155" i="26" s="1"/>
  <c r="AN155" i="26" s="1"/>
  <c r="AP155" i="26" s="1"/>
  <c r="AR155" i="26" s="1"/>
  <c r="AT155" i="26" s="1"/>
  <c r="AV155" i="26" s="1"/>
  <c r="AX155" i="26" s="1"/>
  <c r="AZ155" i="26" s="1"/>
  <c r="BB155" i="26" s="1"/>
  <c r="BD155" i="26" s="1"/>
  <c r="BF155" i="26" s="1"/>
  <c r="BH155" i="26" s="1"/>
  <c r="BJ155" i="26" s="1"/>
  <c r="BL155" i="26" s="1"/>
  <c r="BN155" i="26" s="1"/>
  <c r="BP155" i="26" s="1"/>
  <c r="L164" i="26"/>
  <c r="N164" i="26" s="1"/>
  <c r="P164" i="26" s="1"/>
  <c r="R164" i="26" s="1"/>
  <c r="T164" i="26" s="1"/>
  <c r="V164" i="26" s="1"/>
  <c r="X164" i="26" s="1"/>
  <c r="Z164" i="26" s="1"/>
  <c r="AB164" i="26" s="1"/>
  <c r="AD164" i="26" s="1"/>
  <c r="AF164" i="26" s="1"/>
  <c r="AH164" i="26" s="1"/>
  <c r="AJ164" i="26" s="1"/>
  <c r="AL164" i="26" s="1"/>
  <c r="AN164" i="26" s="1"/>
  <c r="AP164" i="26" s="1"/>
  <c r="AR164" i="26" s="1"/>
  <c r="AT164" i="26" s="1"/>
  <c r="AV164" i="26" s="1"/>
  <c r="AX164" i="26" s="1"/>
  <c r="AZ164" i="26" s="1"/>
  <c r="BB164" i="26" s="1"/>
  <c r="BD164" i="26" s="1"/>
  <c r="BF164" i="26" s="1"/>
  <c r="BH164" i="26" s="1"/>
  <c r="BJ164" i="26" s="1"/>
  <c r="BL164" i="26" s="1"/>
  <c r="BN164" i="26" s="1"/>
  <c r="BP164" i="26" s="1"/>
  <c r="L173" i="26"/>
  <c r="N173" i="26" s="1"/>
  <c r="P173" i="26" s="1"/>
  <c r="R173" i="26" s="1"/>
  <c r="T173" i="26" s="1"/>
  <c r="V173" i="26" s="1"/>
  <c r="X173" i="26" s="1"/>
  <c r="Z173" i="26" s="1"/>
  <c r="AB173" i="26" s="1"/>
  <c r="AD173" i="26" s="1"/>
  <c r="AF173" i="26" s="1"/>
  <c r="AH173" i="26" s="1"/>
  <c r="AJ173" i="26" s="1"/>
  <c r="AL173" i="26" s="1"/>
  <c r="AN173" i="26" s="1"/>
  <c r="AP173" i="26" s="1"/>
  <c r="AR173" i="26" s="1"/>
  <c r="AT173" i="26" s="1"/>
  <c r="AV173" i="26" s="1"/>
  <c r="AX173" i="26" s="1"/>
  <c r="AZ173" i="26" s="1"/>
  <c r="BB173" i="26" s="1"/>
  <c r="BD173" i="26" s="1"/>
  <c r="BF173" i="26" s="1"/>
  <c r="BH173" i="26" s="1"/>
  <c r="BJ173" i="26" s="1"/>
  <c r="BL173" i="26" s="1"/>
  <c r="BN173" i="26" s="1"/>
  <c r="BP173" i="26" s="1"/>
  <c r="L182" i="26"/>
  <c r="N182" i="26" s="1"/>
  <c r="P182" i="26" s="1"/>
  <c r="R182" i="26" s="1"/>
  <c r="T182" i="26" s="1"/>
  <c r="L191" i="26"/>
  <c r="N191" i="26" s="1"/>
  <c r="P191" i="26" s="1"/>
  <c r="R191" i="26" s="1"/>
  <c r="T191" i="26" s="1"/>
  <c r="V191" i="26" s="1"/>
  <c r="X191" i="26" s="1"/>
  <c r="Z191" i="26" s="1"/>
  <c r="AB191" i="26" s="1"/>
  <c r="AD191" i="26" s="1"/>
  <c r="AF191" i="26" s="1"/>
  <c r="AH191" i="26" s="1"/>
  <c r="AJ191" i="26" s="1"/>
  <c r="AL191" i="26" s="1"/>
  <c r="AN191" i="26" s="1"/>
  <c r="AP191" i="26" s="1"/>
  <c r="AR191" i="26" s="1"/>
  <c r="AT191" i="26" s="1"/>
  <c r="AV191" i="26" s="1"/>
  <c r="AX191" i="26" s="1"/>
  <c r="AZ191" i="26" s="1"/>
  <c r="BB191" i="26" s="1"/>
  <c r="BD191" i="26" s="1"/>
  <c r="BF191" i="26" s="1"/>
  <c r="BH191" i="26" s="1"/>
  <c r="BJ191" i="26" s="1"/>
  <c r="BL191" i="26" s="1"/>
  <c r="BN191" i="26" s="1"/>
  <c r="BP191" i="26" s="1"/>
  <c r="L200" i="26"/>
  <c r="N200" i="26" s="1"/>
  <c r="P200" i="26" s="1"/>
  <c r="R200" i="26" s="1"/>
  <c r="T200" i="26" s="1"/>
  <c r="V200" i="26" s="1"/>
  <c r="X200" i="26" s="1"/>
  <c r="Z200" i="26" s="1"/>
  <c r="AB200" i="26" s="1"/>
  <c r="AD200" i="26" s="1"/>
  <c r="AF200" i="26" s="1"/>
  <c r="AH200" i="26" s="1"/>
  <c r="AJ200" i="26" s="1"/>
  <c r="AL200" i="26" s="1"/>
  <c r="AN200" i="26" s="1"/>
  <c r="AP200" i="26" s="1"/>
  <c r="AR200" i="26" s="1"/>
  <c r="AT200" i="26" s="1"/>
  <c r="AV200" i="26" s="1"/>
  <c r="AX200" i="26" s="1"/>
  <c r="AZ200" i="26" s="1"/>
  <c r="BB200" i="26" s="1"/>
  <c r="BD200" i="26" s="1"/>
  <c r="BF200" i="26" s="1"/>
  <c r="BH200" i="26" s="1"/>
  <c r="BJ200" i="26" s="1"/>
  <c r="BL200" i="26" s="1"/>
  <c r="BN200" i="26" s="1"/>
  <c r="BP200" i="26" s="1"/>
  <c r="L209" i="26"/>
  <c r="N209" i="26" s="1"/>
  <c r="P209" i="26" s="1"/>
  <c r="R209" i="26" s="1"/>
  <c r="T209" i="26" s="1"/>
  <c r="V209" i="26" s="1"/>
  <c r="X209" i="26" s="1"/>
  <c r="Z209" i="26" s="1"/>
  <c r="AB209" i="26" s="1"/>
  <c r="AD209" i="26" s="1"/>
  <c r="AF209" i="26" s="1"/>
  <c r="AH209" i="26" s="1"/>
  <c r="AJ209" i="26" s="1"/>
  <c r="AL209" i="26" s="1"/>
  <c r="AN209" i="26" s="1"/>
  <c r="AP209" i="26" s="1"/>
  <c r="AR209" i="26" s="1"/>
  <c r="AT209" i="26" s="1"/>
  <c r="AV209" i="26" s="1"/>
  <c r="AX209" i="26" s="1"/>
  <c r="AZ209" i="26" s="1"/>
  <c r="BB209" i="26" s="1"/>
  <c r="BD209" i="26" s="1"/>
  <c r="BF209" i="26" s="1"/>
  <c r="BH209" i="26" s="1"/>
  <c r="BJ209" i="26" s="1"/>
  <c r="BL209" i="26" s="1"/>
  <c r="BN209" i="26" s="1"/>
  <c r="BP209" i="26" s="1"/>
  <c r="L218" i="26"/>
  <c r="N218" i="26" s="1"/>
  <c r="P218" i="26" s="1"/>
  <c r="R218" i="26" s="1"/>
  <c r="T218" i="26" s="1"/>
  <c r="V218" i="26" s="1"/>
  <c r="X218" i="26" s="1"/>
  <c r="Z218" i="26" s="1"/>
  <c r="AB218" i="26" s="1"/>
  <c r="AD218" i="26" s="1"/>
  <c r="AF218" i="26" s="1"/>
  <c r="AH218" i="26" s="1"/>
  <c r="AJ218" i="26" s="1"/>
  <c r="AL218" i="26" s="1"/>
  <c r="AN218" i="26" s="1"/>
  <c r="AP218" i="26" s="1"/>
  <c r="AR218" i="26" s="1"/>
  <c r="AT218" i="26" s="1"/>
  <c r="AV218" i="26" s="1"/>
  <c r="AX218" i="26" s="1"/>
  <c r="AZ218" i="26" s="1"/>
  <c r="BB218" i="26" s="1"/>
  <c r="BD218" i="26" s="1"/>
  <c r="BF218" i="26" s="1"/>
  <c r="BH218" i="26" s="1"/>
  <c r="BJ218" i="26" s="1"/>
  <c r="BL218" i="26" s="1"/>
  <c r="BN218" i="26" s="1"/>
  <c r="BP218" i="26" s="1"/>
  <c r="L227" i="26"/>
  <c r="N227" i="26" s="1"/>
  <c r="P227" i="26" s="1"/>
  <c r="R227" i="26" s="1"/>
  <c r="T227" i="26" s="1"/>
  <c r="V227" i="26" s="1"/>
  <c r="X227" i="26" s="1"/>
  <c r="Z227" i="26" s="1"/>
  <c r="AB227" i="26" s="1"/>
  <c r="AD227" i="26" s="1"/>
  <c r="AF227" i="26" s="1"/>
  <c r="AH227" i="26" s="1"/>
  <c r="AJ227" i="26" s="1"/>
  <c r="AL227" i="26" s="1"/>
  <c r="AN227" i="26" s="1"/>
  <c r="AP227" i="26" s="1"/>
  <c r="AR227" i="26" s="1"/>
  <c r="AT227" i="26" s="1"/>
  <c r="AV227" i="26" s="1"/>
  <c r="AX227" i="26" s="1"/>
  <c r="AZ227" i="26" s="1"/>
  <c r="BB227" i="26" s="1"/>
  <c r="BD227" i="26" s="1"/>
  <c r="BF227" i="26" s="1"/>
  <c r="BH227" i="26" s="1"/>
  <c r="BJ227" i="26" s="1"/>
  <c r="BL227" i="26" s="1"/>
  <c r="BN227" i="26" s="1"/>
  <c r="BP227" i="26" s="1"/>
  <c r="L237" i="26"/>
  <c r="N237" i="26" s="1"/>
  <c r="P237" i="26" s="1"/>
  <c r="R237" i="26" s="1"/>
  <c r="T237" i="26" s="1"/>
  <c r="V237" i="26" s="1"/>
  <c r="X237" i="26" s="1"/>
  <c r="Z237" i="26" s="1"/>
  <c r="AB237" i="26" s="1"/>
  <c r="AD237" i="26" s="1"/>
  <c r="AF237" i="26" s="1"/>
  <c r="AH237" i="26" s="1"/>
  <c r="AJ237" i="26" s="1"/>
  <c r="AL237" i="26" s="1"/>
  <c r="AN237" i="26" s="1"/>
  <c r="AP237" i="26" s="1"/>
  <c r="AR237" i="26" s="1"/>
  <c r="AT237" i="26" s="1"/>
  <c r="AV237" i="26" s="1"/>
  <c r="AX237" i="26" s="1"/>
  <c r="AZ237" i="26" s="1"/>
  <c r="BB237" i="26" s="1"/>
  <c r="BD237" i="26" s="1"/>
  <c r="BF237" i="26" s="1"/>
  <c r="BH237" i="26" s="1"/>
  <c r="BJ237" i="26" s="1"/>
  <c r="BL237" i="26" s="1"/>
  <c r="BN237" i="26" s="1"/>
  <c r="BP237" i="26" s="1"/>
  <c r="L246" i="26"/>
  <c r="N246" i="26" s="1"/>
  <c r="P246" i="26" s="1"/>
  <c r="R246" i="26" s="1"/>
  <c r="T246" i="26" s="1"/>
  <c r="V246" i="26" s="1"/>
  <c r="X246" i="26" s="1"/>
  <c r="Z246" i="26" s="1"/>
  <c r="AB246" i="26" s="1"/>
  <c r="AD246" i="26" s="1"/>
  <c r="AF246" i="26" s="1"/>
  <c r="AH246" i="26" s="1"/>
  <c r="AJ246" i="26" s="1"/>
  <c r="AL246" i="26" s="1"/>
  <c r="AN246" i="26" s="1"/>
  <c r="AP246" i="26" s="1"/>
  <c r="AR246" i="26" s="1"/>
  <c r="AT246" i="26" s="1"/>
  <c r="AV246" i="26" s="1"/>
  <c r="AX246" i="26" s="1"/>
  <c r="AZ246" i="26" s="1"/>
  <c r="BB246" i="26" s="1"/>
  <c r="BD246" i="26" s="1"/>
  <c r="BF246" i="26" s="1"/>
  <c r="BH246" i="26" s="1"/>
  <c r="BJ246" i="26" s="1"/>
  <c r="BL246" i="26" s="1"/>
  <c r="BN246" i="26" s="1"/>
  <c r="BP246" i="26" s="1"/>
  <c r="L255" i="26"/>
  <c r="N255" i="26" s="1"/>
  <c r="P255" i="26" s="1"/>
  <c r="R255" i="26" s="1"/>
  <c r="T255" i="26" s="1"/>
  <c r="V255" i="26" s="1"/>
  <c r="X255" i="26" s="1"/>
  <c r="Z255" i="26" s="1"/>
  <c r="AB255" i="26" s="1"/>
  <c r="AD255" i="26" s="1"/>
  <c r="AF255" i="26" s="1"/>
  <c r="AH255" i="26" s="1"/>
  <c r="AJ255" i="26" s="1"/>
  <c r="AL255" i="26" s="1"/>
  <c r="AN255" i="26" s="1"/>
  <c r="AP255" i="26" s="1"/>
  <c r="AR255" i="26" s="1"/>
  <c r="AT255" i="26" s="1"/>
  <c r="AV255" i="26" s="1"/>
  <c r="AX255" i="26" s="1"/>
  <c r="AZ255" i="26" s="1"/>
  <c r="BB255" i="26" s="1"/>
  <c r="BD255" i="26" s="1"/>
  <c r="BF255" i="26" s="1"/>
  <c r="BH255" i="26" s="1"/>
  <c r="BJ255" i="26" s="1"/>
  <c r="BL255" i="26" s="1"/>
  <c r="BN255" i="26" s="1"/>
  <c r="BP255" i="26" s="1"/>
  <c r="L265" i="26"/>
  <c r="N265" i="26" s="1"/>
  <c r="P265" i="26" s="1"/>
  <c r="R265" i="26" s="1"/>
  <c r="T265" i="26" s="1"/>
  <c r="V265" i="26" s="1"/>
  <c r="X265" i="26" s="1"/>
  <c r="Z265" i="26" s="1"/>
  <c r="AB265" i="26" s="1"/>
  <c r="AD265" i="26" s="1"/>
  <c r="AF265" i="26" s="1"/>
  <c r="AH265" i="26" s="1"/>
  <c r="AJ265" i="26" s="1"/>
  <c r="AL265" i="26" s="1"/>
  <c r="AN265" i="26" s="1"/>
  <c r="AP265" i="26" s="1"/>
  <c r="AR265" i="26" s="1"/>
  <c r="AT265" i="26" s="1"/>
  <c r="AV265" i="26" s="1"/>
  <c r="AX265" i="26" s="1"/>
  <c r="AZ265" i="26" s="1"/>
  <c r="BB265" i="26" s="1"/>
  <c r="BD265" i="26" s="1"/>
  <c r="BF265" i="26" s="1"/>
  <c r="BH265" i="26" s="1"/>
  <c r="BJ265" i="26" s="1"/>
  <c r="BL265" i="26" s="1"/>
  <c r="BN265" i="26" s="1"/>
  <c r="BP265" i="26" s="1"/>
  <c r="L274" i="26"/>
  <c r="N274" i="26" s="1"/>
  <c r="P274" i="26" s="1"/>
  <c r="R274" i="26" s="1"/>
  <c r="T274" i="26" s="1"/>
  <c r="V274" i="26" s="1"/>
  <c r="X274" i="26" s="1"/>
  <c r="Z274" i="26" s="1"/>
  <c r="AB274" i="26" s="1"/>
  <c r="AD274" i="26" s="1"/>
  <c r="AF274" i="26" s="1"/>
  <c r="AH274" i="26" s="1"/>
  <c r="AJ274" i="26" s="1"/>
  <c r="AL274" i="26" s="1"/>
  <c r="AN274" i="26" s="1"/>
  <c r="AP274" i="26" s="1"/>
  <c r="AR274" i="26" s="1"/>
  <c r="AT274" i="26" s="1"/>
  <c r="AV274" i="26" s="1"/>
  <c r="AX274" i="26" s="1"/>
  <c r="AZ274" i="26" s="1"/>
  <c r="BB274" i="26" s="1"/>
  <c r="BD274" i="26" s="1"/>
  <c r="BF274" i="26" s="1"/>
  <c r="BH274" i="26" s="1"/>
  <c r="BJ274" i="26" s="1"/>
  <c r="BL274" i="26" s="1"/>
  <c r="BN274" i="26" s="1"/>
  <c r="BP274" i="26" s="1"/>
  <c r="L283" i="26"/>
  <c r="N283" i="26" s="1"/>
  <c r="P283" i="26" s="1"/>
  <c r="R283" i="26" s="1"/>
  <c r="T283" i="26" s="1"/>
  <c r="V283" i="26" s="1"/>
  <c r="X283" i="26" s="1"/>
  <c r="Z283" i="26" s="1"/>
  <c r="AB283" i="26" s="1"/>
  <c r="AD283" i="26" s="1"/>
  <c r="AF283" i="26" s="1"/>
  <c r="AH283" i="26" s="1"/>
  <c r="AJ283" i="26" s="1"/>
  <c r="AL283" i="26" s="1"/>
  <c r="AN283" i="26" s="1"/>
  <c r="AP283" i="26" s="1"/>
  <c r="AR283" i="26" s="1"/>
  <c r="AT283" i="26" s="1"/>
  <c r="AV283" i="26" s="1"/>
  <c r="AX283" i="26" s="1"/>
  <c r="AZ283" i="26" s="1"/>
  <c r="BB283" i="26" s="1"/>
  <c r="BD283" i="26" s="1"/>
  <c r="BF283" i="26" s="1"/>
  <c r="BH283" i="26" s="1"/>
  <c r="BJ283" i="26" s="1"/>
  <c r="BL283" i="26" s="1"/>
  <c r="BN283" i="26" s="1"/>
  <c r="BP283" i="26" s="1"/>
  <c r="L292" i="26"/>
  <c r="N292" i="26" s="1"/>
  <c r="P292" i="26" s="1"/>
  <c r="R292" i="26" s="1"/>
  <c r="T292" i="26" s="1"/>
  <c r="V292" i="26" s="1"/>
  <c r="X292" i="26" s="1"/>
  <c r="Z292" i="26" s="1"/>
  <c r="AB292" i="26" s="1"/>
  <c r="AD292" i="26" s="1"/>
  <c r="AF292" i="26" s="1"/>
  <c r="AH292" i="26" s="1"/>
  <c r="AJ292" i="26" s="1"/>
  <c r="AL292" i="26" s="1"/>
  <c r="AN292" i="26" s="1"/>
  <c r="AP292" i="26" s="1"/>
  <c r="AR292" i="26" s="1"/>
  <c r="AT292" i="26" s="1"/>
  <c r="AV292" i="26" s="1"/>
  <c r="AX292" i="26" s="1"/>
  <c r="AZ292" i="26" s="1"/>
  <c r="BB292" i="26" s="1"/>
  <c r="BD292" i="26" s="1"/>
  <c r="BF292" i="26" s="1"/>
  <c r="BH292" i="26" s="1"/>
  <c r="BJ292" i="26" s="1"/>
  <c r="BL292" i="26" s="1"/>
  <c r="BN292" i="26" s="1"/>
  <c r="BP292" i="26" s="1"/>
  <c r="L301" i="26"/>
  <c r="N301" i="26" s="1"/>
  <c r="P301" i="26" s="1"/>
  <c r="R301" i="26" s="1"/>
  <c r="T301" i="26" s="1"/>
  <c r="V301" i="26" s="1"/>
  <c r="X301" i="26" s="1"/>
  <c r="Z301" i="26" s="1"/>
  <c r="AB301" i="26" s="1"/>
  <c r="AD301" i="26" s="1"/>
  <c r="AF301" i="26" s="1"/>
  <c r="AH301" i="26" s="1"/>
  <c r="AJ301" i="26" s="1"/>
  <c r="AL301" i="26" s="1"/>
  <c r="AN301" i="26" s="1"/>
  <c r="AP301" i="26" s="1"/>
  <c r="AR301" i="26" s="1"/>
  <c r="AT301" i="26" s="1"/>
  <c r="AV301" i="26" s="1"/>
  <c r="AX301" i="26" s="1"/>
  <c r="AZ301" i="26" s="1"/>
  <c r="BB301" i="26" s="1"/>
  <c r="BD301" i="26" s="1"/>
  <c r="BF301" i="26" s="1"/>
  <c r="BH301" i="26" s="1"/>
  <c r="BJ301" i="26" s="1"/>
  <c r="BL301" i="26" s="1"/>
  <c r="BN301" i="26" s="1"/>
  <c r="BP301" i="26" s="1"/>
  <c r="L310" i="26"/>
  <c r="N310" i="26" s="1"/>
  <c r="P310" i="26" s="1"/>
  <c r="R310" i="26" s="1"/>
  <c r="T310" i="26" s="1"/>
  <c r="V310" i="26" s="1"/>
  <c r="X310" i="26" s="1"/>
  <c r="Z310" i="26" s="1"/>
  <c r="AB310" i="26" s="1"/>
  <c r="AD310" i="26" s="1"/>
  <c r="AF310" i="26" s="1"/>
  <c r="AH310" i="26" s="1"/>
  <c r="AJ310" i="26" s="1"/>
  <c r="AL310" i="26" s="1"/>
  <c r="AN310" i="26" s="1"/>
  <c r="AP310" i="26" s="1"/>
  <c r="AR310" i="26" s="1"/>
  <c r="AT310" i="26" s="1"/>
  <c r="AV310" i="26" s="1"/>
  <c r="AX310" i="26" s="1"/>
  <c r="AZ310" i="26" s="1"/>
  <c r="BB310" i="26" s="1"/>
  <c r="BD310" i="26" s="1"/>
  <c r="BF310" i="26" s="1"/>
  <c r="BH310" i="26" s="1"/>
  <c r="BJ310" i="26" s="1"/>
  <c r="BL310" i="26" s="1"/>
  <c r="BN310" i="26" s="1"/>
  <c r="BP310" i="26" s="1"/>
  <c r="L319" i="26"/>
  <c r="N319" i="26" s="1"/>
  <c r="P319" i="26" s="1"/>
  <c r="R319" i="26" s="1"/>
  <c r="T319" i="26" s="1"/>
  <c r="V319" i="26" s="1"/>
  <c r="X319" i="26" s="1"/>
  <c r="Z319" i="26" s="1"/>
  <c r="AB319" i="26" s="1"/>
  <c r="AD319" i="26" s="1"/>
  <c r="AF319" i="26" s="1"/>
  <c r="AH319" i="26" s="1"/>
  <c r="AJ319" i="26" s="1"/>
  <c r="AL319" i="26" s="1"/>
  <c r="AN319" i="26" s="1"/>
  <c r="AP319" i="26" s="1"/>
  <c r="AR319" i="26" s="1"/>
  <c r="AT319" i="26" s="1"/>
  <c r="AV319" i="26" s="1"/>
  <c r="AX319" i="26" s="1"/>
  <c r="AZ319" i="26" s="1"/>
  <c r="BB319" i="26" s="1"/>
  <c r="BD319" i="26" s="1"/>
  <c r="BF319" i="26" s="1"/>
  <c r="BH319" i="26" s="1"/>
  <c r="BJ319" i="26" s="1"/>
  <c r="BL319" i="26" s="1"/>
  <c r="BN319" i="26" s="1"/>
  <c r="BP319" i="26" s="1"/>
  <c r="L328" i="26"/>
  <c r="N328" i="26" s="1"/>
  <c r="P328" i="26" s="1"/>
  <c r="R328" i="26" s="1"/>
  <c r="T328" i="26" s="1"/>
  <c r="V328" i="26" s="1"/>
  <c r="X328" i="26" s="1"/>
  <c r="Z328" i="26" s="1"/>
  <c r="AB328" i="26" s="1"/>
  <c r="AD328" i="26" s="1"/>
  <c r="AF328" i="26" s="1"/>
  <c r="AH328" i="26" s="1"/>
  <c r="AJ328" i="26" s="1"/>
  <c r="AL328" i="26" s="1"/>
  <c r="AN328" i="26" s="1"/>
  <c r="AP328" i="26" s="1"/>
  <c r="AR328" i="26" s="1"/>
  <c r="AT328" i="26" s="1"/>
  <c r="AV328" i="26" s="1"/>
  <c r="AX328" i="26" s="1"/>
  <c r="AZ328" i="26" s="1"/>
  <c r="BB328" i="26" s="1"/>
  <c r="BD328" i="26" s="1"/>
  <c r="BF328" i="26" s="1"/>
  <c r="BH328" i="26" s="1"/>
  <c r="BJ328" i="26" s="1"/>
  <c r="BL328" i="26" s="1"/>
  <c r="BN328" i="26" s="1"/>
  <c r="BP328" i="26" s="1"/>
  <c r="L338" i="26"/>
  <c r="N338" i="26" s="1"/>
  <c r="P338" i="26" s="1"/>
  <c r="R338" i="26" s="1"/>
  <c r="T338" i="26" s="1"/>
  <c r="V338" i="26" s="1"/>
  <c r="X338" i="26" s="1"/>
  <c r="Z338" i="26" s="1"/>
  <c r="AB338" i="26" s="1"/>
  <c r="AD338" i="26" s="1"/>
  <c r="AF338" i="26" s="1"/>
  <c r="AH338" i="26" s="1"/>
  <c r="AJ338" i="26" s="1"/>
  <c r="AL338" i="26" s="1"/>
  <c r="AN338" i="26" s="1"/>
  <c r="AP338" i="26" s="1"/>
  <c r="AR338" i="26" s="1"/>
  <c r="AT338" i="26" s="1"/>
  <c r="AV338" i="26" s="1"/>
  <c r="AX338" i="26" s="1"/>
  <c r="AZ338" i="26" s="1"/>
  <c r="BB338" i="26" s="1"/>
  <c r="BD338" i="26" s="1"/>
  <c r="BF338" i="26" s="1"/>
  <c r="BH338" i="26" s="1"/>
  <c r="BJ338" i="26" s="1"/>
  <c r="BL338" i="26" s="1"/>
  <c r="BN338" i="26" s="1"/>
  <c r="BP338" i="26" s="1"/>
  <c r="L347" i="26"/>
  <c r="N347" i="26" s="1"/>
  <c r="P347" i="26" s="1"/>
  <c r="R347" i="26" s="1"/>
  <c r="T347" i="26" s="1"/>
  <c r="V347" i="26" s="1"/>
  <c r="X347" i="26" s="1"/>
  <c r="Z347" i="26" s="1"/>
  <c r="AB347" i="26" s="1"/>
  <c r="AD347" i="26" s="1"/>
  <c r="AF347" i="26" s="1"/>
  <c r="AH347" i="26" s="1"/>
  <c r="AJ347" i="26" s="1"/>
  <c r="AL347" i="26" s="1"/>
  <c r="AN347" i="26" s="1"/>
  <c r="AP347" i="26" s="1"/>
  <c r="AR347" i="26" s="1"/>
  <c r="AT347" i="26" s="1"/>
  <c r="AV347" i="26" s="1"/>
  <c r="AX347" i="26" s="1"/>
  <c r="AZ347" i="26" s="1"/>
  <c r="BB347" i="26" s="1"/>
  <c r="BD347" i="26" s="1"/>
  <c r="BF347" i="26" s="1"/>
  <c r="BH347" i="26" s="1"/>
  <c r="BJ347" i="26" s="1"/>
  <c r="BL347" i="26" s="1"/>
  <c r="BN347" i="26" s="1"/>
  <c r="BP347" i="26" s="1"/>
  <c r="L356" i="26"/>
  <c r="N356" i="26" s="1"/>
  <c r="P356" i="26" s="1"/>
  <c r="R356" i="26" s="1"/>
  <c r="T356" i="26" s="1"/>
  <c r="V356" i="26" s="1"/>
  <c r="X356" i="26" s="1"/>
  <c r="Z356" i="26" s="1"/>
  <c r="AB356" i="26" s="1"/>
  <c r="AD356" i="26" s="1"/>
  <c r="AF356" i="26" s="1"/>
  <c r="AH356" i="26" s="1"/>
  <c r="AJ356" i="26" s="1"/>
  <c r="AL356" i="26" s="1"/>
  <c r="AN356" i="26" s="1"/>
  <c r="AP356" i="26" s="1"/>
  <c r="AR356" i="26" s="1"/>
  <c r="AT356" i="26" s="1"/>
  <c r="AV356" i="26" s="1"/>
  <c r="AX356" i="26" s="1"/>
  <c r="AZ356" i="26" s="1"/>
  <c r="BB356" i="26" s="1"/>
  <c r="BD356" i="26" s="1"/>
  <c r="BF356" i="26" s="1"/>
  <c r="BH356" i="26" s="1"/>
  <c r="BJ356" i="26" s="1"/>
  <c r="BL356" i="26" s="1"/>
  <c r="BN356" i="26" s="1"/>
  <c r="BP356" i="26" s="1"/>
  <c r="L365" i="26"/>
  <c r="N365" i="26" s="1"/>
  <c r="P365" i="26" s="1"/>
  <c r="R365" i="26" s="1"/>
  <c r="T365" i="26" s="1"/>
  <c r="V365" i="26" s="1"/>
  <c r="X365" i="26" s="1"/>
  <c r="Z365" i="26" s="1"/>
  <c r="AB365" i="26" s="1"/>
  <c r="AD365" i="26" s="1"/>
  <c r="AF365" i="26" s="1"/>
  <c r="AH365" i="26" s="1"/>
  <c r="AJ365" i="26" s="1"/>
  <c r="AL365" i="26" s="1"/>
  <c r="AN365" i="26" s="1"/>
  <c r="AP365" i="26" s="1"/>
  <c r="AR365" i="26" s="1"/>
  <c r="AT365" i="26" s="1"/>
  <c r="AV365" i="26" s="1"/>
  <c r="AX365" i="26" s="1"/>
  <c r="AZ365" i="26" s="1"/>
  <c r="BB365" i="26" s="1"/>
  <c r="BD365" i="26" s="1"/>
  <c r="BF365" i="26" s="1"/>
  <c r="BH365" i="26" s="1"/>
  <c r="BJ365" i="26" s="1"/>
  <c r="BL365" i="26" s="1"/>
  <c r="BN365" i="26" s="1"/>
  <c r="BP365" i="26" s="1"/>
  <c r="L374" i="26"/>
  <c r="N374" i="26" s="1"/>
  <c r="P374" i="26" s="1"/>
  <c r="R374" i="26" s="1"/>
  <c r="T374" i="26" s="1"/>
  <c r="V374" i="26" s="1"/>
  <c r="X374" i="26" s="1"/>
  <c r="Z374" i="26" s="1"/>
  <c r="AB374" i="26" s="1"/>
  <c r="AD374" i="26" s="1"/>
  <c r="AF374" i="26" s="1"/>
  <c r="AH374" i="26" s="1"/>
  <c r="AJ374" i="26" s="1"/>
  <c r="AL374" i="26" s="1"/>
  <c r="AN374" i="26" s="1"/>
  <c r="AP374" i="26" s="1"/>
  <c r="AR374" i="26" s="1"/>
  <c r="AT374" i="26" s="1"/>
  <c r="AV374" i="26" s="1"/>
  <c r="AX374" i="26" s="1"/>
  <c r="AZ374" i="26" s="1"/>
  <c r="BB374" i="26" s="1"/>
  <c r="BD374" i="26" s="1"/>
  <c r="BF374" i="26" s="1"/>
  <c r="BH374" i="26" s="1"/>
  <c r="BJ374" i="26" s="1"/>
  <c r="BL374" i="26" s="1"/>
  <c r="BN374" i="26" s="1"/>
  <c r="BP374" i="26" s="1"/>
  <c r="L383" i="26"/>
  <c r="N383" i="26" s="1"/>
  <c r="P383" i="26" s="1"/>
  <c r="R383" i="26" s="1"/>
  <c r="T383" i="26" s="1"/>
  <c r="V383" i="26" s="1"/>
  <c r="X383" i="26" s="1"/>
  <c r="Z383" i="26" s="1"/>
  <c r="AB383" i="26" s="1"/>
  <c r="AD383" i="26" s="1"/>
  <c r="AF383" i="26" s="1"/>
  <c r="AH383" i="26" s="1"/>
  <c r="AJ383" i="26" s="1"/>
  <c r="AL383" i="26" s="1"/>
  <c r="AN383" i="26" s="1"/>
  <c r="AP383" i="26" s="1"/>
  <c r="AR383" i="26" s="1"/>
  <c r="AT383" i="26" s="1"/>
  <c r="AV383" i="26" s="1"/>
  <c r="AX383" i="26" s="1"/>
  <c r="AZ383" i="26" s="1"/>
  <c r="BB383" i="26" s="1"/>
  <c r="BD383" i="26" s="1"/>
  <c r="BF383" i="26" s="1"/>
  <c r="BH383" i="26" s="1"/>
  <c r="BJ383" i="26" s="1"/>
  <c r="BL383" i="26" s="1"/>
  <c r="BN383" i="26" s="1"/>
  <c r="BP383" i="26" s="1"/>
  <c r="L392" i="26"/>
  <c r="N392" i="26" s="1"/>
  <c r="P392" i="26" s="1"/>
  <c r="R392" i="26" s="1"/>
  <c r="T392" i="26" s="1"/>
  <c r="V392" i="26" s="1"/>
  <c r="X392" i="26" s="1"/>
  <c r="Z392" i="26" s="1"/>
  <c r="AB392" i="26" s="1"/>
  <c r="AD392" i="26" s="1"/>
  <c r="AF392" i="26" s="1"/>
  <c r="AH392" i="26" s="1"/>
  <c r="AJ392" i="26" s="1"/>
  <c r="AL392" i="26" s="1"/>
  <c r="AN392" i="26" s="1"/>
  <c r="AP392" i="26" s="1"/>
  <c r="AR392" i="26" s="1"/>
  <c r="AT392" i="26" s="1"/>
  <c r="AV392" i="26" s="1"/>
  <c r="AX392" i="26" s="1"/>
  <c r="AZ392" i="26" s="1"/>
  <c r="BB392" i="26" s="1"/>
  <c r="BD392" i="26" s="1"/>
  <c r="BF392" i="26" s="1"/>
  <c r="BH392" i="26" s="1"/>
  <c r="BJ392" i="26" s="1"/>
  <c r="BL392" i="26" s="1"/>
  <c r="BN392" i="26" s="1"/>
  <c r="BP392" i="26" s="1"/>
  <c r="L401" i="26"/>
  <c r="N401" i="26" s="1"/>
  <c r="P401" i="26" s="1"/>
  <c r="R401" i="26" s="1"/>
  <c r="T401" i="26" s="1"/>
  <c r="V401" i="26" s="1"/>
  <c r="X401" i="26" s="1"/>
  <c r="Z401" i="26" s="1"/>
  <c r="AB401" i="26" s="1"/>
  <c r="AD401" i="26" s="1"/>
  <c r="AF401" i="26" s="1"/>
  <c r="AH401" i="26" s="1"/>
  <c r="AJ401" i="26" s="1"/>
  <c r="AL401" i="26" s="1"/>
  <c r="AN401" i="26" s="1"/>
  <c r="AP401" i="26" s="1"/>
  <c r="AR401" i="26" s="1"/>
  <c r="AT401" i="26" s="1"/>
  <c r="AV401" i="26" s="1"/>
  <c r="AX401" i="26" s="1"/>
  <c r="AZ401" i="26" s="1"/>
  <c r="BB401" i="26" s="1"/>
  <c r="BD401" i="26" s="1"/>
  <c r="BF401" i="26" s="1"/>
  <c r="BH401" i="26" s="1"/>
  <c r="BJ401" i="26" s="1"/>
  <c r="BL401" i="26" s="1"/>
  <c r="BN401" i="26" s="1"/>
  <c r="BP401" i="26" s="1"/>
  <c r="L410" i="26"/>
  <c r="N410" i="26" s="1"/>
  <c r="P410" i="26" s="1"/>
  <c r="R410" i="26" s="1"/>
  <c r="T410" i="26" s="1"/>
  <c r="V410" i="26" s="1"/>
  <c r="X410" i="26" s="1"/>
  <c r="Z410" i="26" s="1"/>
  <c r="AB410" i="26" s="1"/>
  <c r="AD410" i="26" s="1"/>
  <c r="AF410" i="26" s="1"/>
  <c r="AH410" i="26" s="1"/>
  <c r="AJ410" i="26" s="1"/>
  <c r="AL410" i="26" s="1"/>
  <c r="AN410" i="26" s="1"/>
  <c r="AP410" i="26" s="1"/>
  <c r="AR410" i="26" s="1"/>
  <c r="AT410" i="26" s="1"/>
  <c r="AV410" i="26" s="1"/>
  <c r="AX410" i="26" s="1"/>
  <c r="AZ410" i="26" s="1"/>
  <c r="BB410" i="26" s="1"/>
  <c r="BD410" i="26" s="1"/>
  <c r="BF410" i="26" s="1"/>
  <c r="BH410" i="26" s="1"/>
  <c r="BJ410" i="26" s="1"/>
  <c r="BL410" i="26" s="1"/>
  <c r="BN410" i="26" s="1"/>
  <c r="BP410" i="26" s="1"/>
  <c r="L419" i="26"/>
  <c r="N419" i="26" s="1"/>
  <c r="P419" i="26" s="1"/>
  <c r="R419" i="26" s="1"/>
  <c r="T419" i="26" s="1"/>
  <c r="V419" i="26" s="1"/>
  <c r="X419" i="26" s="1"/>
  <c r="Z419" i="26" s="1"/>
  <c r="AB419" i="26" s="1"/>
  <c r="AD419" i="26" s="1"/>
  <c r="AF419" i="26" s="1"/>
  <c r="AH419" i="26" s="1"/>
  <c r="AJ419" i="26" s="1"/>
  <c r="AL419" i="26" s="1"/>
  <c r="AN419" i="26" s="1"/>
  <c r="AP419" i="26" s="1"/>
  <c r="AR419" i="26" s="1"/>
  <c r="AT419" i="26" s="1"/>
  <c r="AV419" i="26" s="1"/>
  <c r="AX419" i="26" s="1"/>
  <c r="AZ419" i="26" s="1"/>
  <c r="BB419" i="26" s="1"/>
  <c r="BD419" i="26" s="1"/>
  <c r="BF419" i="26" s="1"/>
  <c r="BH419" i="26" s="1"/>
  <c r="BJ419" i="26" s="1"/>
  <c r="BL419" i="26" s="1"/>
  <c r="BN419" i="26" s="1"/>
  <c r="BP419" i="26" s="1"/>
  <c r="L428" i="26"/>
  <c r="N428" i="26" s="1"/>
  <c r="P428" i="26" s="1"/>
  <c r="R428" i="26" s="1"/>
  <c r="T428" i="26" s="1"/>
  <c r="V428" i="26" s="1"/>
  <c r="X428" i="26" s="1"/>
  <c r="Z428" i="26" s="1"/>
  <c r="AB428" i="26" s="1"/>
  <c r="AD428" i="26" s="1"/>
  <c r="AF428" i="26" s="1"/>
  <c r="AH428" i="26" s="1"/>
  <c r="AJ428" i="26" s="1"/>
  <c r="AL428" i="26" s="1"/>
  <c r="AN428" i="26" s="1"/>
  <c r="AP428" i="26" s="1"/>
  <c r="AR428" i="26" s="1"/>
  <c r="AT428" i="26" s="1"/>
  <c r="AV428" i="26" s="1"/>
  <c r="AX428" i="26" s="1"/>
  <c r="AZ428" i="26" s="1"/>
  <c r="BB428" i="26" s="1"/>
  <c r="BD428" i="26" s="1"/>
  <c r="BF428" i="26" s="1"/>
  <c r="BH428" i="26" s="1"/>
  <c r="BJ428" i="26" s="1"/>
  <c r="BL428" i="26" s="1"/>
  <c r="BN428" i="26" s="1"/>
  <c r="BP428" i="26" s="1"/>
  <c r="L437" i="26"/>
  <c r="N437" i="26" s="1"/>
  <c r="P437" i="26" s="1"/>
  <c r="R437" i="26" s="1"/>
  <c r="T437" i="26" s="1"/>
  <c r="V437" i="26" s="1"/>
  <c r="X437" i="26" s="1"/>
  <c r="Z437" i="26" s="1"/>
  <c r="AB437" i="26" s="1"/>
  <c r="AD437" i="26" s="1"/>
  <c r="AF437" i="26" s="1"/>
  <c r="AH437" i="26" s="1"/>
  <c r="AJ437" i="26" s="1"/>
  <c r="AL437" i="26" s="1"/>
  <c r="AN437" i="26" s="1"/>
  <c r="AP437" i="26" s="1"/>
  <c r="AR437" i="26" s="1"/>
  <c r="AT437" i="26" s="1"/>
  <c r="AV437" i="26" s="1"/>
  <c r="AX437" i="26" s="1"/>
  <c r="AZ437" i="26" s="1"/>
  <c r="BB437" i="26" s="1"/>
  <c r="BD437" i="26" s="1"/>
  <c r="BF437" i="26" s="1"/>
  <c r="BH437" i="26" s="1"/>
  <c r="BJ437" i="26" s="1"/>
  <c r="BL437" i="26" s="1"/>
  <c r="BN437" i="26" s="1"/>
  <c r="BP437" i="26" s="1"/>
  <c r="L447" i="26"/>
  <c r="N447" i="26" s="1"/>
  <c r="P447" i="26" s="1"/>
  <c r="R447" i="26" s="1"/>
  <c r="T447" i="26" s="1"/>
  <c r="V447" i="26" s="1"/>
  <c r="X447" i="26" s="1"/>
  <c r="Z447" i="26" s="1"/>
  <c r="AB447" i="26" s="1"/>
  <c r="AD447" i="26" s="1"/>
  <c r="AF447" i="26" s="1"/>
  <c r="AH447" i="26" s="1"/>
  <c r="AJ447" i="26" s="1"/>
  <c r="AL447" i="26" s="1"/>
  <c r="AN447" i="26" s="1"/>
  <c r="AP447" i="26" s="1"/>
  <c r="AR447" i="26" s="1"/>
  <c r="AT447" i="26" s="1"/>
  <c r="AV447" i="26" s="1"/>
  <c r="AX447" i="26" s="1"/>
  <c r="AZ447" i="26" s="1"/>
  <c r="BB447" i="26" s="1"/>
  <c r="BD447" i="26" s="1"/>
  <c r="BF447" i="26" s="1"/>
  <c r="BH447" i="26" s="1"/>
  <c r="BJ447" i="26" s="1"/>
  <c r="BL447" i="26" s="1"/>
  <c r="BN447" i="26" s="1"/>
  <c r="BP447" i="26" s="1"/>
  <c r="L456" i="26"/>
  <c r="N456" i="26" s="1"/>
  <c r="P456" i="26" s="1"/>
  <c r="R456" i="26" s="1"/>
  <c r="T456" i="26" s="1"/>
  <c r="V456" i="26" s="1"/>
  <c r="X456" i="26" s="1"/>
  <c r="Z456" i="26" s="1"/>
  <c r="AB456" i="26" s="1"/>
  <c r="AD456" i="26" s="1"/>
  <c r="AF456" i="26" s="1"/>
  <c r="AH456" i="26" s="1"/>
  <c r="AJ456" i="26" s="1"/>
  <c r="AL456" i="26" s="1"/>
  <c r="AN456" i="26" s="1"/>
  <c r="AP456" i="26" s="1"/>
  <c r="AR456" i="26" s="1"/>
  <c r="AT456" i="26" s="1"/>
  <c r="AV456" i="26" s="1"/>
  <c r="AX456" i="26" s="1"/>
  <c r="AZ456" i="26" s="1"/>
  <c r="BB456" i="26" s="1"/>
  <c r="BD456" i="26" s="1"/>
  <c r="BF456" i="26" s="1"/>
  <c r="BH456" i="26" s="1"/>
  <c r="BJ456" i="26" s="1"/>
  <c r="BL456" i="26" s="1"/>
  <c r="BN456" i="26" s="1"/>
  <c r="BP456" i="26" s="1"/>
  <c r="L465" i="26"/>
  <c r="N465" i="26" s="1"/>
  <c r="P465" i="26" s="1"/>
  <c r="R465" i="26" s="1"/>
  <c r="T465" i="26" s="1"/>
  <c r="V465" i="26" s="1"/>
  <c r="X465" i="26" s="1"/>
  <c r="Z465" i="26" s="1"/>
  <c r="AB465" i="26" s="1"/>
  <c r="AD465" i="26" s="1"/>
  <c r="AF465" i="26" s="1"/>
  <c r="AH465" i="26" s="1"/>
  <c r="AJ465" i="26" s="1"/>
  <c r="AL465" i="26" s="1"/>
  <c r="AN465" i="26" s="1"/>
  <c r="AP465" i="26" s="1"/>
  <c r="AR465" i="26" s="1"/>
  <c r="AT465" i="26" s="1"/>
  <c r="AV465" i="26" s="1"/>
  <c r="AX465" i="26" s="1"/>
  <c r="AZ465" i="26" s="1"/>
  <c r="BB465" i="26" s="1"/>
  <c r="BD465" i="26" s="1"/>
  <c r="BF465" i="26" s="1"/>
  <c r="BH465" i="26" s="1"/>
  <c r="BJ465" i="26" s="1"/>
  <c r="BL465" i="26" s="1"/>
  <c r="BN465" i="26" s="1"/>
  <c r="BP465" i="26" s="1"/>
  <c r="L484" i="26"/>
  <c r="N484" i="26" s="1"/>
  <c r="P484" i="26" s="1"/>
  <c r="R484" i="26" s="1"/>
  <c r="T484" i="26" s="1"/>
  <c r="V484" i="26" s="1"/>
  <c r="X484" i="26" s="1"/>
  <c r="Z484" i="26" s="1"/>
  <c r="AB484" i="26" s="1"/>
  <c r="AD484" i="26" s="1"/>
  <c r="AF484" i="26" s="1"/>
  <c r="AH484" i="26" s="1"/>
  <c r="AJ484" i="26" s="1"/>
  <c r="AL484" i="26" s="1"/>
  <c r="AN484" i="26" s="1"/>
  <c r="AP484" i="26" s="1"/>
  <c r="AR484" i="26" s="1"/>
  <c r="AT484" i="26" s="1"/>
  <c r="AV484" i="26" s="1"/>
  <c r="AX484" i="26" s="1"/>
  <c r="AZ484" i="26" s="1"/>
  <c r="BB484" i="26" s="1"/>
  <c r="BD484" i="26" s="1"/>
  <c r="BF484" i="26" s="1"/>
  <c r="BH484" i="26" s="1"/>
  <c r="BJ484" i="26" s="1"/>
  <c r="BL484" i="26" s="1"/>
  <c r="BN484" i="26" s="1"/>
  <c r="BP484" i="26" s="1"/>
  <c r="L493" i="26"/>
  <c r="N493" i="26" s="1"/>
  <c r="P493" i="26" s="1"/>
  <c r="R493" i="26" s="1"/>
  <c r="T493" i="26" s="1"/>
  <c r="V493" i="26" s="1"/>
  <c r="X493" i="26" s="1"/>
  <c r="Z493" i="26" s="1"/>
  <c r="AB493" i="26" s="1"/>
  <c r="AD493" i="26" s="1"/>
  <c r="AF493" i="26" s="1"/>
  <c r="AH493" i="26" s="1"/>
  <c r="AJ493" i="26" s="1"/>
  <c r="AL493" i="26" s="1"/>
  <c r="AN493" i="26" s="1"/>
  <c r="AP493" i="26" s="1"/>
  <c r="AR493" i="26" s="1"/>
  <c r="AT493" i="26" s="1"/>
  <c r="AV493" i="26" s="1"/>
  <c r="AX493" i="26" s="1"/>
  <c r="AZ493" i="26" s="1"/>
  <c r="BB493" i="26" s="1"/>
  <c r="BD493" i="26" s="1"/>
  <c r="BF493" i="26" s="1"/>
  <c r="BH493" i="26" s="1"/>
  <c r="BJ493" i="26" s="1"/>
  <c r="BL493" i="26" s="1"/>
  <c r="BN493" i="26" s="1"/>
  <c r="BP493" i="26" s="1"/>
  <c r="L502" i="26"/>
  <c r="N502" i="26" s="1"/>
  <c r="P502" i="26" s="1"/>
  <c r="R502" i="26" s="1"/>
  <c r="T502" i="26" s="1"/>
  <c r="V502" i="26" s="1"/>
  <c r="X502" i="26" s="1"/>
  <c r="Z502" i="26" s="1"/>
  <c r="AB502" i="26" s="1"/>
  <c r="AD502" i="26" s="1"/>
  <c r="AF502" i="26" s="1"/>
  <c r="AH502" i="26" s="1"/>
  <c r="AJ502" i="26" s="1"/>
  <c r="AL502" i="26" s="1"/>
  <c r="AN502" i="26" s="1"/>
  <c r="AP502" i="26" s="1"/>
  <c r="AR502" i="26" s="1"/>
  <c r="AT502" i="26" s="1"/>
  <c r="AV502" i="26" s="1"/>
  <c r="AX502" i="26" s="1"/>
  <c r="AZ502" i="26" s="1"/>
  <c r="BB502" i="26" s="1"/>
  <c r="BD502" i="26" s="1"/>
  <c r="BF502" i="26" s="1"/>
  <c r="BH502" i="26" s="1"/>
  <c r="BJ502" i="26" s="1"/>
  <c r="BL502" i="26" s="1"/>
  <c r="BN502" i="26" s="1"/>
  <c r="BP502" i="26" s="1"/>
  <c r="L511" i="26"/>
  <c r="N511" i="26" s="1"/>
  <c r="P511" i="26" s="1"/>
  <c r="R511" i="26" s="1"/>
  <c r="T511" i="26" s="1"/>
  <c r="V511" i="26" s="1"/>
  <c r="X511" i="26" s="1"/>
  <c r="Z511" i="26" s="1"/>
  <c r="AB511" i="26" s="1"/>
  <c r="AD511" i="26" s="1"/>
  <c r="AF511" i="26" s="1"/>
  <c r="AH511" i="26" s="1"/>
  <c r="AJ511" i="26" s="1"/>
  <c r="AL511" i="26" s="1"/>
  <c r="AN511" i="26" s="1"/>
  <c r="AP511" i="26" s="1"/>
  <c r="AR511" i="26" s="1"/>
  <c r="AT511" i="26" s="1"/>
  <c r="AV511" i="26" s="1"/>
  <c r="AX511" i="26" s="1"/>
  <c r="AZ511" i="26" s="1"/>
  <c r="BB511" i="26" s="1"/>
  <c r="BD511" i="26" s="1"/>
  <c r="BF511" i="26" s="1"/>
  <c r="BH511" i="26" s="1"/>
  <c r="BJ511" i="26" s="1"/>
  <c r="BL511" i="26" s="1"/>
  <c r="BN511" i="26" s="1"/>
  <c r="BP511" i="26" s="1"/>
  <c r="L520" i="26"/>
  <c r="N520" i="26" s="1"/>
  <c r="P520" i="26" s="1"/>
  <c r="R520" i="26" s="1"/>
  <c r="T520" i="26" s="1"/>
  <c r="V520" i="26" s="1"/>
  <c r="X520" i="26" s="1"/>
  <c r="Z520" i="26" s="1"/>
  <c r="AB520" i="26" s="1"/>
  <c r="AD520" i="26" s="1"/>
  <c r="AF520" i="26" s="1"/>
  <c r="AH520" i="26" s="1"/>
  <c r="AJ520" i="26" s="1"/>
  <c r="AL520" i="26" s="1"/>
  <c r="AN520" i="26" s="1"/>
  <c r="AP520" i="26" s="1"/>
  <c r="AR520" i="26" s="1"/>
  <c r="AT520" i="26" s="1"/>
  <c r="AV520" i="26" s="1"/>
  <c r="AX520" i="26" s="1"/>
  <c r="AZ520" i="26" s="1"/>
  <c r="BB520" i="26" s="1"/>
  <c r="BD520" i="26" s="1"/>
  <c r="BF520" i="26" s="1"/>
  <c r="BH520" i="26" s="1"/>
  <c r="BJ520" i="26" s="1"/>
  <c r="BL520" i="26" s="1"/>
  <c r="BN520" i="26" s="1"/>
  <c r="BP520" i="26" s="1"/>
  <c r="L529" i="26"/>
  <c r="N529" i="26" s="1"/>
  <c r="P529" i="26" s="1"/>
  <c r="R529" i="26" s="1"/>
  <c r="T529" i="26" s="1"/>
  <c r="V529" i="26" s="1"/>
  <c r="X529" i="26" s="1"/>
  <c r="Z529" i="26" s="1"/>
  <c r="AB529" i="26" s="1"/>
  <c r="AD529" i="26" s="1"/>
  <c r="AF529" i="26" s="1"/>
  <c r="AH529" i="26" s="1"/>
  <c r="AJ529" i="26" s="1"/>
  <c r="AL529" i="26" s="1"/>
  <c r="AN529" i="26" s="1"/>
  <c r="AP529" i="26" s="1"/>
  <c r="AR529" i="26" s="1"/>
  <c r="AT529" i="26" s="1"/>
  <c r="AV529" i="26" s="1"/>
  <c r="AX529" i="26" s="1"/>
  <c r="AZ529" i="26" s="1"/>
  <c r="BB529" i="26" s="1"/>
  <c r="BD529" i="26" s="1"/>
  <c r="BF529" i="26" s="1"/>
  <c r="BH529" i="26" s="1"/>
  <c r="BJ529" i="26" s="1"/>
  <c r="BL529" i="26" s="1"/>
  <c r="BN529" i="26" s="1"/>
  <c r="BP529" i="26" s="1"/>
  <c r="L538" i="26"/>
  <c r="N538" i="26" s="1"/>
  <c r="P538" i="26" s="1"/>
  <c r="R538" i="26" s="1"/>
  <c r="T538" i="26" s="1"/>
  <c r="V538" i="26" s="1"/>
  <c r="X538" i="26" s="1"/>
  <c r="Z538" i="26" s="1"/>
  <c r="AB538" i="26" s="1"/>
  <c r="AD538" i="26" s="1"/>
  <c r="AF538" i="26" s="1"/>
  <c r="AH538" i="26" s="1"/>
  <c r="AJ538" i="26" s="1"/>
  <c r="AL538" i="26" s="1"/>
  <c r="AN538" i="26" s="1"/>
  <c r="AP538" i="26" s="1"/>
  <c r="AR538" i="26" s="1"/>
  <c r="AT538" i="26" s="1"/>
  <c r="AV538" i="26" s="1"/>
  <c r="AX538" i="26" s="1"/>
  <c r="AZ538" i="26" s="1"/>
  <c r="BB538" i="26" s="1"/>
  <c r="BD538" i="26" s="1"/>
  <c r="BF538" i="26" s="1"/>
  <c r="BH538" i="26" s="1"/>
  <c r="BJ538" i="26" s="1"/>
  <c r="BL538" i="26" s="1"/>
  <c r="BN538" i="26" s="1"/>
  <c r="BP538" i="26" s="1"/>
  <c r="L547" i="26"/>
  <c r="N547" i="26" s="1"/>
  <c r="P547" i="26" s="1"/>
  <c r="R547" i="26" s="1"/>
  <c r="T547" i="26" s="1"/>
  <c r="V547" i="26" s="1"/>
  <c r="X547" i="26" s="1"/>
  <c r="Z547" i="26" s="1"/>
  <c r="AB547" i="26" s="1"/>
  <c r="AD547" i="26" s="1"/>
  <c r="AF547" i="26" s="1"/>
  <c r="AH547" i="26" s="1"/>
  <c r="AJ547" i="26" s="1"/>
  <c r="AL547" i="26" s="1"/>
  <c r="AN547" i="26" s="1"/>
  <c r="AP547" i="26" s="1"/>
  <c r="AR547" i="26" s="1"/>
  <c r="AT547" i="26" s="1"/>
  <c r="AV547" i="26" s="1"/>
  <c r="AX547" i="26" s="1"/>
  <c r="AZ547" i="26" s="1"/>
  <c r="BB547" i="26" s="1"/>
  <c r="BD547" i="26" s="1"/>
  <c r="BF547" i="26" s="1"/>
  <c r="BH547" i="26" s="1"/>
  <c r="BJ547" i="26" s="1"/>
  <c r="BL547" i="26" s="1"/>
  <c r="BN547" i="26" s="1"/>
  <c r="BP547" i="26" s="1"/>
  <c r="L556" i="26"/>
  <c r="N556" i="26" s="1"/>
  <c r="P556" i="26" s="1"/>
  <c r="R556" i="26" s="1"/>
  <c r="T556" i="26" s="1"/>
  <c r="V556" i="26" s="1"/>
  <c r="X556" i="26" s="1"/>
  <c r="Z556" i="26" s="1"/>
  <c r="AB556" i="26" s="1"/>
  <c r="AD556" i="26" s="1"/>
  <c r="AF556" i="26" s="1"/>
  <c r="AH556" i="26" s="1"/>
  <c r="AJ556" i="26" s="1"/>
  <c r="AL556" i="26" s="1"/>
  <c r="AN556" i="26" s="1"/>
  <c r="AP556" i="26" s="1"/>
  <c r="AR556" i="26" s="1"/>
  <c r="AT556" i="26" s="1"/>
  <c r="AV556" i="26" s="1"/>
  <c r="AX556" i="26" s="1"/>
  <c r="AZ556" i="26" s="1"/>
  <c r="BB556" i="26" s="1"/>
  <c r="BD556" i="26" s="1"/>
  <c r="BF556" i="26" s="1"/>
  <c r="BH556" i="26" s="1"/>
  <c r="BJ556" i="26" s="1"/>
  <c r="BL556" i="26" s="1"/>
  <c r="BN556" i="26" s="1"/>
  <c r="BP556" i="26" s="1"/>
  <c r="L565" i="26"/>
  <c r="N565" i="26" s="1"/>
  <c r="P565" i="26" s="1"/>
  <c r="R565" i="26" s="1"/>
  <c r="T565" i="26" s="1"/>
  <c r="V565" i="26" s="1"/>
  <c r="X565" i="26" s="1"/>
  <c r="Z565" i="26" s="1"/>
  <c r="AB565" i="26" s="1"/>
  <c r="AD565" i="26" s="1"/>
  <c r="AF565" i="26" s="1"/>
  <c r="AH565" i="26" s="1"/>
  <c r="AJ565" i="26" s="1"/>
  <c r="AL565" i="26" s="1"/>
  <c r="AN565" i="26" s="1"/>
  <c r="AP565" i="26" s="1"/>
  <c r="AR565" i="26" s="1"/>
  <c r="AT565" i="26" s="1"/>
  <c r="AV565" i="26" s="1"/>
  <c r="AX565" i="26" s="1"/>
  <c r="AZ565" i="26" s="1"/>
  <c r="BB565" i="26" s="1"/>
  <c r="BD565" i="26" s="1"/>
  <c r="BF565" i="26" s="1"/>
  <c r="BH565" i="26" s="1"/>
  <c r="BJ565" i="26" s="1"/>
  <c r="BL565" i="26" s="1"/>
  <c r="BN565" i="26" s="1"/>
  <c r="BP565" i="26" s="1"/>
  <c r="L574" i="26"/>
  <c r="N574" i="26" s="1"/>
  <c r="P574" i="26" s="1"/>
  <c r="R574" i="26" s="1"/>
  <c r="T574" i="26" s="1"/>
  <c r="V574" i="26" s="1"/>
  <c r="X574" i="26" s="1"/>
  <c r="Z574" i="26" s="1"/>
  <c r="AB574" i="26" s="1"/>
  <c r="AD574" i="26" s="1"/>
  <c r="AF574" i="26" s="1"/>
  <c r="AH574" i="26" s="1"/>
  <c r="AJ574" i="26" s="1"/>
  <c r="AL574" i="26" s="1"/>
  <c r="AN574" i="26" s="1"/>
  <c r="AP574" i="26" s="1"/>
  <c r="AR574" i="26" s="1"/>
  <c r="AT574" i="26" s="1"/>
  <c r="AV574" i="26" s="1"/>
  <c r="AX574" i="26" s="1"/>
  <c r="AZ574" i="26" s="1"/>
  <c r="BB574" i="26" s="1"/>
  <c r="BD574" i="26" s="1"/>
  <c r="BF574" i="26" s="1"/>
  <c r="BH574" i="26" s="1"/>
  <c r="BJ574" i="26" s="1"/>
  <c r="BL574" i="26" s="1"/>
  <c r="BN574" i="26" s="1"/>
  <c r="BP574" i="26" s="1"/>
  <c r="L583" i="26"/>
  <c r="N583" i="26" s="1"/>
  <c r="P583" i="26" s="1"/>
  <c r="R583" i="26" s="1"/>
  <c r="T583" i="26" s="1"/>
  <c r="V583" i="26" s="1"/>
  <c r="X583" i="26" s="1"/>
  <c r="Z583" i="26" s="1"/>
  <c r="AB583" i="26" s="1"/>
  <c r="AD583" i="26" s="1"/>
  <c r="AF583" i="26" s="1"/>
  <c r="AH583" i="26" s="1"/>
  <c r="AJ583" i="26" s="1"/>
  <c r="AL583" i="26" s="1"/>
  <c r="AN583" i="26" s="1"/>
  <c r="AP583" i="26" s="1"/>
  <c r="AR583" i="26" s="1"/>
  <c r="AT583" i="26" s="1"/>
  <c r="AV583" i="26" s="1"/>
  <c r="AX583" i="26" s="1"/>
  <c r="AZ583" i="26" s="1"/>
  <c r="BB583" i="26" s="1"/>
  <c r="BD583" i="26" s="1"/>
  <c r="BF583" i="26" s="1"/>
  <c r="BH583" i="26" s="1"/>
  <c r="BJ583" i="26" s="1"/>
  <c r="BL583" i="26" s="1"/>
  <c r="BN583" i="26" s="1"/>
  <c r="BP583" i="26" s="1"/>
  <c r="V182" i="26" l="1"/>
  <c r="X182" i="26" s="1"/>
  <c r="Z182" i="26" s="1"/>
  <c r="AB182" i="26" s="1"/>
  <c r="AD182" i="26" s="1"/>
  <c r="AF182" i="26" s="1"/>
  <c r="AH182" i="26" s="1"/>
  <c r="AJ182" i="26" s="1"/>
  <c r="AL182" i="26" s="1"/>
  <c r="AN182" i="26" s="1"/>
  <c r="AP182" i="26" s="1"/>
  <c r="AR182" i="26" s="1"/>
  <c r="AT182" i="26" s="1"/>
  <c r="AV182" i="26" s="1"/>
  <c r="AX182" i="26" s="1"/>
  <c r="AZ182" i="26" s="1"/>
  <c r="BB182" i="26" s="1"/>
  <c r="BD182" i="26" s="1"/>
  <c r="BF182" i="26" s="1"/>
  <c r="BH182" i="26" s="1"/>
  <c r="BJ182" i="26" s="1"/>
  <c r="BL182" i="26" s="1"/>
  <c r="BN182" i="26" s="1"/>
  <c r="BP182" i="26" s="1"/>
  <c r="N63" i="26"/>
  <c r="P63" i="26" s="1"/>
  <c r="R63" i="26" s="1"/>
  <c r="T63" i="26" s="1"/>
  <c r="V63" i="26" s="1"/>
  <c r="X63" i="26" s="1"/>
  <c r="Z63" i="26" s="1"/>
  <c r="AB63" i="26" s="1"/>
  <c r="AD63" i="26" s="1"/>
  <c r="AF63" i="26" s="1"/>
  <c r="AH63" i="26" s="1"/>
  <c r="AJ63" i="26" s="1"/>
  <c r="AL63" i="26" s="1"/>
  <c r="AN63" i="26" s="1"/>
  <c r="AP63" i="26" s="1"/>
  <c r="AR63" i="26" s="1"/>
  <c r="AT63" i="26" s="1"/>
  <c r="AV63" i="26" s="1"/>
  <c r="AX63" i="26" s="1"/>
  <c r="AZ63" i="26" s="1"/>
  <c r="BB63" i="26" s="1"/>
  <c r="BD63" i="26" s="1"/>
  <c r="BF63" i="26" s="1"/>
  <c r="BH63" i="26" s="1"/>
  <c r="BJ63" i="26" s="1"/>
  <c r="BL63" i="26" s="1"/>
  <c r="BN63" i="26" s="1"/>
  <c r="BP63" i="26" s="1"/>
  <c r="M7" i="26"/>
  <c r="N7" i="26" s="1"/>
  <c r="O7" i="26" s="1"/>
  <c r="P7" i="26" s="1"/>
  <c r="Q7" i="26" s="1"/>
  <c r="R7" i="26" s="1"/>
  <c r="S7" i="26" s="1"/>
  <c r="T7" i="26" s="1"/>
  <c r="GB472" i="26"/>
  <c r="FZ475" i="26"/>
  <c r="GD472" i="26" l="1"/>
  <c r="GB475" i="26"/>
  <c r="U7" i="26"/>
  <c r="V7" i="26" s="1"/>
  <c r="GF472" i="26" l="1"/>
  <c r="GD475" i="26"/>
  <c r="W7" i="26"/>
  <c r="X7" i="26" s="1"/>
  <c r="GH472" i="26" l="1"/>
  <c r="GF475" i="26"/>
  <c r="Y7" i="26"/>
  <c r="Z7" i="26" s="1"/>
  <c r="AA7" i="26" s="1"/>
  <c r="AB7" i="26" s="1"/>
  <c r="GJ472" i="26" l="1"/>
  <c r="GH475" i="26"/>
  <c r="AC7" i="26"/>
  <c r="AD7" i="26" s="1"/>
  <c r="GL472" i="26" l="1"/>
  <c r="GJ475" i="26"/>
  <c r="AE7" i="26"/>
  <c r="AF7" i="26" s="1"/>
  <c r="GN472" i="26" l="1"/>
  <c r="GL475" i="26"/>
  <c r="AG7" i="26"/>
  <c r="AH7" i="26" s="1"/>
  <c r="AI7" i="26" s="1"/>
  <c r="AJ7" i="26" s="1"/>
  <c r="GN475" i="26" l="1"/>
  <c r="GP472" i="26"/>
  <c r="AK7" i="26"/>
  <c r="AL7" i="26" s="1"/>
  <c r="GR472" i="26" l="1"/>
  <c r="GP475" i="26"/>
  <c r="AM7" i="26"/>
  <c r="AN7" i="26" s="1"/>
  <c r="GT472" i="26" l="1"/>
  <c r="GR475" i="26"/>
  <c r="AO7" i="26"/>
  <c r="AP7" i="26" s="1"/>
  <c r="AQ7" i="26" s="1"/>
  <c r="AR7" i="26" s="1"/>
  <c r="GT475" i="26" l="1"/>
  <c r="GV472" i="26"/>
  <c r="GX472" i="26" s="1"/>
  <c r="GZ472" i="26" s="1"/>
  <c r="HB472" i="26" s="1"/>
  <c r="HD472" i="26" s="1"/>
  <c r="HF472" i="26" s="1"/>
  <c r="HH472" i="26" s="1"/>
  <c r="AS7" i="26"/>
  <c r="AT7" i="26" s="1"/>
  <c r="AU7" i="26" l="1"/>
  <c r="AV7" i="26" s="1"/>
  <c r="AW7" i="26" l="1"/>
  <c r="AX7" i="26" s="1"/>
  <c r="AY7" i="26" s="1"/>
  <c r="AZ7" i="26" s="1"/>
  <c r="BA7" i="26" l="1"/>
  <c r="BB7" i="26" s="1"/>
  <c r="BC7" i="26" l="1"/>
  <c r="BD7" i="26" s="1"/>
  <c r="BE7" i="26" l="1"/>
  <c r="BF7" i="26" s="1"/>
  <c r="BG7" i="26" s="1"/>
  <c r="BH7" i="26" s="1"/>
  <c r="BI7" i="26" s="1"/>
  <c r="BJ7" i="26" s="1"/>
  <c r="BK7" i="26" l="1"/>
  <c r="BL7" i="26" s="1"/>
  <c r="BM7" i="26" l="1"/>
  <c r="BN7" i="26" s="1"/>
  <c r="BO7" i="26" s="1"/>
  <c r="BP7" i="26" s="1"/>
  <c r="BQ7" i="26" s="1"/>
  <c r="DV179" i="26" l="1"/>
  <c r="DX179" i="26"/>
  <c r="DZ179" i="26"/>
  <c r="DT179" i="26"/>
  <c r="EH179" i="26"/>
  <c r="EB179" i="26"/>
  <c r="EF179" i="26"/>
  <c r="ED179" i="26"/>
  <c r="CJ179" i="26" l="1"/>
  <c r="DN179" i="26"/>
  <c r="DL179" i="26"/>
  <c r="DR179" i="26"/>
  <c r="DP179" i="26"/>
  <c r="AV20" i="101" l="1"/>
  <c r="AV19" i="101" l="1"/>
  <c r="AV18" i="101" l="1"/>
  <c r="AV23" i="101" s="1"/>
  <c r="V36" i="155" l="1"/>
  <c r="U29" i="162"/>
  <c r="V29" i="162" s="1"/>
  <c r="K97" i="163"/>
  <c r="K100" i="163"/>
  <c r="K57" i="163"/>
  <c r="K56" i="163"/>
  <c r="S56" i="163" s="1"/>
  <c r="K98" i="163"/>
  <c r="K99" i="163"/>
  <c r="K19" i="157"/>
  <c r="U19" i="157" s="1"/>
  <c r="K19" i="158"/>
  <c r="K18" i="157"/>
  <c r="U18" i="157" s="1"/>
  <c r="K18" i="158"/>
  <c r="U18" i="158" s="1"/>
  <c r="U28" i="158" s="1"/>
  <c r="J8" i="158" s="1"/>
  <c r="E9" i="158" s="1"/>
  <c r="U9" i="158" s="1"/>
  <c r="E9" i="96" s="1"/>
  <c r="K17" i="158"/>
  <c r="K16" i="153"/>
  <c r="K18" i="156"/>
  <c r="U18" i="156" s="1"/>
  <c r="K65" i="154"/>
  <c r="S65" i="154" s="1"/>
  <c r="U65" i="154" s="1"/>
  <c r="K64" i="154"/>
  <c r="S64" i="154" s="1"/>
  <c r="U64" i="154" s="1"/>
  <c r="K54" i="163"/>
  <c r="U54" i="163" s="1"/>
  <c r="K55" i="163"/>
  <c r="K67" i="154"/>
  <c r="S67" i="154" s="1"/>
  <c r="U67" i="154" s="1"/>
  <c r="K66" i="154"/>
  <c r="S66" i="154" s="1"/>
  <c r="U66" i="154" s="1"/>
  <c r="K18" i="163"/>
  <c r="K18" i="154"/>
  <c r="K52" i="163"/>
  <c r="K16" i="154"/>
  <c r="S16" i="154" s="1"/>
  <c r="K18" i="153"/>
  <c r="S18" i="153" s="1"/>
  <c r="K94" i="163"/>
  <c r="K17" i="162"/>
  <c r="S17" i="162" s="1"/>
  <c r="U17" i="162" s="1"/>
  <c r="K20" i="163"/>
  <c r="S20" i="163" s="1"/>
  <c r="U20" i="163" s="1"/>
  <c r="K62" i="154"/>
  <c r="K17" i="163"/>
  <c r="K51" i="163"/>
  <c r="K19" i="163"/>
  <c r="K96" i="163"/>
  <c r="K16" i="162"/>
  <c r="K17" i="157"/>
  <c r="K68" i="154"/>
  <c r="S68" i="154" s="1"/>
  <c r="U68" i="154" s="1"/>
  <c r="K18" i="162"/>
  <c r="S18" i="162" s="1"/>
  <c r="U18" i="162" s="1"/>
  <c r="K17" i="156"/>
  <c r="K16" i="163"/>
  <c r="K17" i="154"/>
  <c r="K63" i="154"/>
  <c r="S63" i="154" s="1"/>
  <c r="U63" i="154" s="1"/>
  <c r="K19" i="154"/>
  <c r="S19" i="154" s="1"/>
  <c r="U19" i="154" s="1"/>
  <c r="K17" i="153"/>
  <c r="K95" i="163"/>
  <c r="K19" i="162"/>
  <c r="K53" i="163"/>
  <c r="K17" i="135"/>
  <c r="S17" i="135" s="1"/>
  <c r="T68" i="163"/>
  <c r="T111" i="163"/>
  <c r="T33" i="154"/>
  <c r="U37" i="155"/>
  <c r="V37" i="155" s="1"/>
  <c r="U29" i="163"/>
  <c r="V29" i="163" s="1"/>
  <c r="T82" i="154"/>
  <c r="U82" i="154" s="1"/>
  <c r="V82" i="154" s="1"/>
  <c r="T112" i="163"/>
  <c r="U112" i="163" s="1"/>
  <c r="V112" i="163" s="1"/>
  <c r="T79" i="154"/>
  <c r="U28" i="162"/>
  <c r="V28" i="162" s="1"/>
  <c r="T69" i="163"/>
  <c r="U69" i="163" s="1"/>
  <c r="V69" i="163" s="1"/>
  <c r="T81" i="154"/>
  <c r="U81" i="154" s="1"/>
  <c r="V81" i="154" s="1"/>
  <c r="T28" i="163"/>
  <c r="U28" i="163" s="1"/>
  <c r="V28" i="163" s="1"/>
  <c r="U26" i="135"/>
  <c r="V26" i="135" s="1"/>
  <c r="T80" i="154"/>
  <c r="U80" i="154" s="1"/>
  <c r="V80" i="154" s="1"/>
  <c r="U28" i="135"/>
  <c r="V28" i="135" s="1"/>
  <c r="U17" i="135" l="1"/>
  <c r="J22" i="162"/>
  <c r="U18" i="153"/>
  <c r="J63" i="163"/>
  <c r="J28" i="154"/>
  <c r="S17" i="154"/>
  <c r="U17" i="154" s="1"/>
  <c r="S62" i="154"/>
  <c r="S74" i="154" s="1"/>
  <c r="J74" i="154"/>
  <c r="U62" i="154"/>
  <c r="U74" i="154" s="1"/>
  <c r="J54" i="154" s="1"/>
  <c r="S19" i="162"/>
  <c r="U19" i="162" s="1"/>
  <c r="S16" i="163"/>
  <c r="U16" i="163" s="1"/>
  <c r="J22" i="163"/>
  <c r="S16" i="162"/>
  <c r="U16" i="162" s="1"/>
  <c r="U22" i="162" s="1"/>
  <c r="S23" i="155"/>
  <c r="S30" i="155" s="1"/>
  <c r="U16" i="154"/>
  <c r="U35" i="155"/>
  <c r="V35" i="155" s="1"/>
  <c r="V40" i="155" s="1"/>
  <c r="S17" i="156"/>
  <c r="S20" i="156" s="1"/>
  <c r="J20" i="156"/>
  <c r="J106" i="163"/>
  <c r="T73" i="163"/>
  <c r="U68" i="163"/>
  <c r="V68" i="163" s="1"/>
  <c r="V73" i="163" s="1"/>
  <c r="J44" i="163" s="1"/>
  <c r="U56" i="163"/>
  <c r="U63" i="163" s="1"/>
  <c r="J43" i="163" s="1"/>
  <c r="S63" i="163"/>
  <c r="T84" i="154"/>
  <c r="U79" i="154"/>
  <c r="V79" i="154" s="1"/>
  <c r="V84" i="154" s="1"/>
  <c r="J55" i="154" s="1"/>
  <c r="T32" i="162"/>
  <c r="S17" i="153"/>
  <c r="U17" i="153" s="1"/>
  <c r="S19" i="163"/>
  <c r="U19" i="163" s="1"/>
  <c r="T32" i="163"/>
  <c r="U27" i="163"/>
  <c r="V27" i="163" s="1"/>
  <c r="V32" i="163" s="1"/>
  <c r="J9" i="163" s="1"/>
  <c r="S18" i="154"/>
  <c r="U18" i="154" s="1"/>
  <c r="T38" i="154"/>
  <c r="U33" i="154"/>
  <c r="V33" i="154" s="1"/>
  <c r="V38" i="154" s="1"/>
  <c r="J9" i="154" s="1"/>
  <c r="S17" i="157"/>
  <c r="S20" i="157" s="1"/>
  <c r="J20" i="157"/>
  <c r="S16" i="153"/>
  <c r="U27" i="153"/>
  <c r="V27" i="153" s="1"/>
  <c r="T116" i="163"/>
  <c r="U111" i="163"/>
  <c r="V111" i="163" s="1"/>
  <c r="V116" i="163" s="1"/>
  <c r="J87" i="163" s="1"/>
  <c r="E87" i="163" s="1"/>
  <c r="U87" i="163" s="1"/>
  <c r="S18" i="163"/>
  <c r="S17" i="158"/>
  <c r="S28" i="158" s="1"/>
  <c r="J28" i="158"/>
  <c r="J9" i="155" l="1"/>
  <c r="V27" i="162"/>
  <c r="V32" i="162" s="1"/>
  <c r="J9" i="162" s="1"/>
  <c r="E55" i="154"/>
  <c r="U55" i="154" s="1"/>
  <c r="U16" i="153"/>
  <c r="U23" i="155"/>
  <c r="U30" i="155" s="1"/>
  <c r="S22" i="163"/>
  <c r="U17" i="156"/>
  <c r="U20" i="156" s="1"/>
  <c r="J8" i="156" s="1"/>
  <c r="U18" i="163"/>
  <c r="U22" i="163" s="1"/>
  <c r="J8" i="163" s="1"/>
  <c r="E9" i="163" s="1"/>
  <c r="F16" i="95" s="1"/>
  <c r="U17" i="157"/>
  <c r="U20" i="157" s="1"/>
  <c r="J8" i="157" s="1"/>
  <c r="E9" i="157" s="1"/>
  <c r="E44" i="163"/>
  <c r="U44" i="163" s="1"/>
  <c r="S28" i="154"/>
  <c r="S22" i="162"/>
  <c r="U28" i="154"/>
  <c r="J8" i="154" s="1"/>
  <c r="E9" i="154" s="1"/>
  <c r="J8" i="162" l="1"/>
  <c r="E9" i="162" s="1"/>
  <c r="F14" i="95" s="1"/>
  <c r="J8" i="155"/>
  <c r="U9" i="154"/>
  <c r="G296" i="26" l="1"/>
  <c r="G287" i="26"/>
  <c r="G278" i="26"/>
  <c r="G269" i="26"/>
  <c r="G260" i="26"/>
  <c r="G250" i="26"/>
  <c r="G232" i="26"/>
  <c r="G241" i="26"/>
  <c r="G213" i="26"/>
  <c r="G222" i="26"/>
  <c r="G204" i="26"/>
  <c r="G195" i="26"/>
  <c r="E6" i="107"/>
  <c r="G6" i="107" s="1"/>
  <c r="CF98" i="26" l="1"/>
  <c r="CB98" i="26"/>
  <c r="CP98" i="26"/>
  <c r="CJ98" i="26"/>
  <c r="HB271" i="26"/>
  <c r="HD271" i="26"/>
  <c r="HF271" i="26"/>
  <c r="HH271" i="26"/>
  <c r="GX271" i="26"/>
  <c r="GZ271" i="26"/>
  <c r="GV271" i="26"/>
  <c r="HB280" i="26"/>
  <c r="GX280" i="26"/>
  <c r="HD280" i="26"/>
  <c r="GZ280" i="26"/>
  <c r="GV280" i="26"/>
  <c r="HF280" i="26"/>
  <c r="HH280" i="26"/>
  <c r="HF206" i="26"/>
  <c r="HH206" i="26"/>
  <c r="HB206" i="26"/>
  <c r="HD206" i="26"/>
  <c r="GZ206" i="26"/>
  <c r="GX206" i="26"/>
  <c r="GV206" i="26"/>
  <c r="HF98" i="26"/>
  <c r="GX98" i="26"/>
  <c r="HH98" i="26"/>
  <c r="GZ98" i="26"/>
  <c r="HB98" i="26"/>
  <c r="HD98" i="26"/>
  <c r="GV98" i="26"/>
  <c r="HH107" i="26"/>
  <c r="HB107" i="26"/>
  <c r="GV107" i="26"/>
  <c r="HD107" i="26"/>
  <c r="GX107" i="26"/>
  <c r="HF107" i="26"/>
  <c r="GZ107" i="26"/>
  <c r="CN197" i="26"/>
  <c r="HD197" i="26"/>
  <c r="HF197" i="26"/>
  <c r="GV197" i="26"/>
  <c r="GX197" i="26"/>
  <c r="HB197" i="26"/>
  <c r="HH197" i="26"/>
  <c r="GZ197" i="26"/>
  <c r="GV224" i="26"/>
  <c r="HD224" i="26"/>
  <c r="HF224" i="26"/>
  <c r="HH224" i="26"/>
  <c r="GX224" i="26"/>
  <c r="GZ224" i="26"/>
  <c r="HB224" i="26"/>
  <c r="GZ215" i="26"/>
  <c r="GV215" i="26"/>
  <c r="HD215" i="26"/>
  <c r="GX215" i="26"/>
  <c r="HF215" i="26"/>
  <c r="HH215" i="26"/>
  <c r="HB215" i="26"/>
  <c r="HB243" i="26"/>
  <c r="HD243" i="26"/>
  <c r="HF243" i="26"/>
  <c r="HH243" i="26"/>
  <c r="GX243" i="26"/>
  <c r="GV243" i="26"/>
  <c r="GZ243" i="26"/>
  <c r="HF234" i="26"/>
  <c r="GZ234" i="26"/>
  <c r="HH234" i="26"/>
  <c r="GV234" i="26"/>
  <c r="HD234" i="26"/>
  <c r="GX234" i="26"/>
  <c r="HB234" i="26"/>
  <c r="HH252" i="26"/>
  <c r="HB252" i="26"/>
  <c r="HD252" i="26"/>
  <c r="HF252" i="26"/>
  <c r="GV252" i="26"/>
  <c r="GX252" i="26"/>
  <c r="GZ252" i="26"/>
  <c r="GX262" i="26"/>
  <c r="GZ262" i="26"/>
  <c r="HH262" i="26"/>
  <c r="HF262" i="26"/>
  <c r="GV262" i="26"/>
  <c r="HB262" i="26"/>
  <c r="HD262" i="26"/>
  <c r="HB289" i="26"/>
  <c r="HD289" i="26"/>
  <c r="HF289" i="26"/>
  <c r="HH289" i="26"/>
  <c r="GV289" i="26"/>
  <c r="GX289" i="26"/>
  <c r="GZ289" i="26"/>
  <c r="GZ298" i="26"/>
  <c r="HB298" i="26"/>
  <c r="HD298" i="26"/>
  <c r="HF298" i="26"/>
  <c r="GV298" i="26"/>
  <c r="GX298" i="26"/>
  <c r="HH298" i="26"/>
  <c r="CP271" i="26"/>
  <c r="CR271" i="26"/>
  <c r="CX271" i="26"/>
  <c r="CN271" i="26"/>
  <c r="CV271" i="26"/>
  <c r="CF262" i="26"/>
  <c r="CV262" i="26"/>
  <c r="CN262" i="26"/>
  <c r="CT262" i="26"/>
  <c r="CH262" i="26"/>
  <c r="CX262" i="26"/>
  <c r="CD262" i="26"/>
  <c r="CR262" i="26"/>
  <c r="CJ262" i="26"/>
  <c r="CP262" i="26"/>
  <c r="CL262" i="26"/>
  <c r="CF243" i="26"/>
  <c r="CB243" i="26"/>
  <c r="BV234" i="26"/>
  <c r="CB234" i="26"/>
  <c r="BX234" i="26"/>
  <c r="CD234" i="26"/>
  <c r="CF234" i="26"/>
  <c r="BZ234" i="26"/>
  <c r="CD252" i="26"/>
  <c r="CB252" i="26"/>
  <c r="CF252" i="26"/>
  <c r="CR98" i="26"/>
  <c r="CT98" i="26"/>
  <c r="CV98" i="26"/>
  <c r="CX98" i="26"/>
  <c r="CR197" i="26"/>
  <c r="CL197" i="26"/>
  <c r="CT197" i="26"/>
  <c r="CV197" i="26"/>
  <c r="CP197" i="26"/>
  <c r="CX197" i="26"/>
  <c r="BV98" i="26"/>
  <c r="BX98" i="26"/>
  <c r="BT98" i="26"/>
  <c r="CH125" i="26"/>
  <c r="CF125" i="26"/>
  <c r="DL88" i="26"/>
  <c r="DN88" i="26"/>
  <c r="DJ88" i="26"/>
  <c r="DH88" i="26"/>
  <c r="CV88" i="26"/>
  <c r="CJ143" i="26"/>
  <c r="CN143" i="26"/>
  <c r="CP143" i="26"/>
  <c r="DR88" i="26"/>
  <c r="CL88" i="26"/>
  <c r="DP88" i="26"/>
  <c r="DR453" i="26"/>
  <c r="DT453" i="26"/>
  <c r="DP453" i="26"/>
  <c r="DL453" i="26"/>
  <c r="DN453" i="26"/>
  <c r="CJ125" i="26"/>
  <c r="CN125" i="26"/>
  <c r="CN134" i="26"/>
  <c r="CP134" i="26"/>
  <c r="CR134" i="26"/>
  <c r="CL134" i="26"/>
  <c r="DB453" i="26"/>
  <c r="DF453" i="26"/>
  <c r="DH453" i="26"/>
  <c r="CT453" i="26"/>
  <c r="CV453" i="26"/>
  <c r="CB134" i="26"/>
  <c r="CD134" i="26"/>
  <c r="CF134" i="26"/>
  <c r="DJ453" i="26"/>
  <c r="CD125" i="26"/>
  <c r="CB125" i="26"/>
  <c r="CD88" i="26"/>
  <c r="BV88" i="26"/>
  <c r="BZ88" i="26"/>
  <c r="GN42" i="26"/>
  <c r="AJ42" i="26"/>
  <c r="GH42" i="26"/>
  <c r="GL42" i="26"/>
  <c r="AP42" i="26"/>
  <c r="GT42" i="26"/>
  <c r="GR42" i="26"/>
  <c r="AR42" i="26"/>
  <c r="GD42" i="26"/>
  <c r="AN42" i="26"/>
  <c r="GJ42" i="26"/>
  <c r="GF42" i="26"/>
  <c r="AL42" i="26"/>
  <c r="GP42" i="26"/>
  <c r="AF42" i="26"/>
  <c r="AT42" i="26"/>
  <c r="AV42" i="26"/>
  <c r="EL42" i="26"/>
  <c r="BF42" i="26"/>
  <c r="BB42" i="26"/>
  <c r="FP42" i="26"/>
  <c r="GB42" i="26"/>
  <c r="BD42" i="26"/>
  <c r="AD42" i="26"/>
  <c r="FL42" i="26"/>
  <c r="EX42" i="26"/>
  <c r="AB42" i="26"/>
  <c r="EP42" i="26"/>
  <c r="FF42" i="26"/>
  <c r="FJ42" i="26"/>
  <c r="FZ42" i="26"/>
  <c r="ER42" i="26"/>
  <c r="FV42" i="26"/>
  <c r="FH42" i="26"/>
  <c r="BJ42" i="26"/>
  <c r="FN42" i="26"/>
  <c r="FT42" i="26"/>
  <c r="AX42" i="26"/>
  <c r="FD42" i="26"/>
  <c r="EV42" i="26"/>
  <c r="AH42" i="26"/>
  <c r="FR42" i="26"/>
  <c r="AZ42" i="26"/>
  <c r="BH42" i="26"/>
  <c r="EZ42" i="26"/>
  <c r="ET42" i="26"/>
  <c r="FX42" i="26"/>
  <c r="FB42" i="26"/>
  <c r="E2" i="107"/>
  <c r="ED280" i="26"/>
  <c r="DZ280" i="26"/>
  <c r="EF280" i="26"/>
  <c r="EB280" i="26"/>
  <c r="EJ298" i="26"/>
  <c r="ED298" i="26"/>
  <c r="EH298" i="26"/>
  <c r="EF298" i="26"/>
  <c r="DX107" i="26"/>
  <c r="DV107" i="26"/>
  <c r="DZ107" i="26"/>
  <c r="DH107" i="26"/>
  <c r="CZ107" i="26"/>
  <c r="CT107" i="26"/>
  <c r="DZ116" i="26"/>
  <c r="CJ116" i="26"/>
  <c r="DX143" i="26"/>
  <c r="DZ143" i="26"/>
  <c r="DV143" i="26"/>
  <c r="EP143" i="26"/>
  <c r="DR143" i="26"/>
  <c r="DT143" i="26"/>
  <c r="EN143" i="26"/>
  <c r="ER143" i="26"/>
  <c r="DP143" i="26"/>
  <c r="DX280" i="26"/>
  <c r="DV280" i="26"/>
  <c r="DT280" i="26"/>
  <c r="DT298" i="26"/>
  <c r="DZ298" i="26"/>
  <c r="DV298" i="26"/>
  <c r="EB298" i="26"/>
  <c r="DX298" i="26"/>
  <c r="DV125" i="26"/>
  <c r="DF125" i="26"/>
  <c r="DJ125" i="26"/>
  <c r="DZ125" i="26"/>
  <c r="DT125" i="26"/>
  <c r="DR125" i="26"/>
  <c r="DD125" i="26"/>
  <c r="DX125" i="26"/>
  <c r="DN125" i="26"/>
  <c r="DP125" i="26"/>
  <c r="DL125" i="26"/>
  <c r="DH125" i="26"/>
  <c r="CJ107" i="26"/>
  <c r="DP107" i="26"/>
  <c r="DR107" i="26"/>
  <c r="DN107" i="26"/>
  <c r="DT107" i="26"/>
  <c r="DL107" i="26"/>
  <c r="CP107" i="26"/>
  <c r="CR107" i="26"/>
  <c r="CN107" i="26"/>
  <c r="CL107" i="26"/>
  <c r="V206" i="26"/>
  <c r="AT206" i="26"/>
  <c r="X206" i="26"/>
  <c r="AV206" i="26"/>
  <c r="Z206" i="26"/>
  <c r="AX206" i="26"/>
  <c r="AB206" i="26"/>
  <c r="AZ206" i="26"/>
  <c r="AD206" i="26"/>
  <c r="BB206" i="26"/>
  <c r="AF206" i="26"/>
  <c r="BD206" i="26"/>
  <c r="AH206" i="26"/>
  <c r="BF206" i="26"/>
  <c r="L206" i="26"/>
  <c r="L207" i="26" s="1"/>
  <c r="AJ206" i="26"/>
  <c r="BH206" i="26"/>
  <c r="N206" i="26"/>
  <c r="AL206" i="26"/>
  <c r="BJ206" i="26"/>
  <c r="P206" i="26"/>
  <c r="AN206" i="26"/>
  <c r="BL206" i="26"/>
  <c r="R206" i="26"/>
  <c r="AP206" i="26"/>
  <c r="BN206" i="26"/>
  <c r="T206" i="26"/>
  <c r="AR206" i="26"/>
  <c r="BP206" i="26"/>
  <c r="AF134" i="26"/>
  <c r="BD134" i="26"/>
  <c r="AH134" i="26"/>
  <c r="BF134" i="26"/>
  <c r="L134" i="26"/>
  <c r="L135" i="26" s="1"/>
  <c r="AJ134" i="26"/>
  <c r="BH134" i="26"/>
  <c r="P134" i="26"/>
  <c r="AN134" i="26"/>
  <c r="BL134" i="26"/>
  <c r="R134" i="26"/>
  <c r="AP134" i="26"/>
  <c r="BN134" i="26"/>
  <c r="T134" i="26"/>
  <c r="AR134" i="26"/>
  <c r="BP134" i="26"/>
  <c r="V134" i="26"/>
  <c r="AT134" i="26"/>
  <c r="X134" i="26"/>
  <c r="AV134" i="26"/>
  <c r="Z134" i="26"/>
  <c r="AB134" i="26"/>
  <c r="AD134" i="26"/>
  <c r="AL134" i="26"/>
  <c r="AX134" i="26"/>
  <c r="AZ134" i="26"/>
  <c r="BB134" i="26"/>
  <c r="BJ134" i="26"/>
  <c r="N134" i="26"/>
  <c r="R224" i="26"/>
  <c r="AP224" i="26"/>
  <c r="BN224" i="26"/>
  <c r="T224" i="26"/>
  <c r="AR224" i="26"/>
  <c r="BP224" i="26"/>
  <c r="V224" i="26"/>
  <c r="AT224" i="26"/>
  <c r="X224" i="26"/>
  <c r="AV224" i="26"/>
  <c r="Z224" i="26"/>
  <c r="AX224" i="26"/>
  <c r="AB224" i="26"/>
  <c r="AZ224" i="26"/>
  <c r="AD224" i="26"/>
  <c r="BB224" i="26"/>
  <c r="AF224" i="26"/>
  <c r="BD224" i="26"/>
  <c r="AH224" i="26"/>
  <c r="BF224" i="26"/>
  <c r="L224" i="26"/>
  <c r="L225" i="26" s="1"/>
  <c r="AJ224" i="26"/>
  <c r="BH224" i="26"/>
  <c r="N224" i="26"/>
  <c r="AL224" i="26"/>
  <c r="BJ224" i="26"/>
  <c r="P224" i="26"/>
  <c r="AN224" i="26"/>
  <c r="BL224" i="26"/>
  <c r="AH125" i="26"/>
  <c r="BF125" i="26"/>
  <c r="L125" i="26"/>
  <c r="L126" i="26" s="1"/>
  <c r="AJ125" i="26"/>
  <c r="BH125" i="26"/>
  <c r="N125" i="26"/>
  <c r="AL125" i="26"/>
  <c r="BJ125" i="26"/>
  <c r="P125" i="26"/>
  <c r="R125" i="26"/>
  <c r="AP125" i="26"/>
  <c r="BN125" i="26"/>
  <c r="T125" i="26"/>
  <c r="AR125" i="26"/>
  <c r="BP125" i="26"/>
  <c r="V125" i="26"/>
  <c r="AT125" i="26"/>
  <c r="X125" i="26"/>
  <c r="AV125" i="26"/>
  <c r="Z125" i="26"/>
  <c r="AX125" i="26"/>
  <c r="AF125" i="26"/>
  <c r="BD125" i="26"/>
  <c r="AB125" i="26"/>
  <c r="AD125" i="26"/>
  <c r="AN125" i="26"/>
  <c r="AZ125" i="26"/>
  <c r="BB125" i="26"/>
  <c r="BL125" i="26"/>
  <c r="T215" i="26"/>
  <c r="AR215" i="26"/>
  <c r="BP215" i="26"/>
  <c r="V215" i="26"/>
  <c r="AT215" i="26"/>
  <c r="X215" i="26"/>
  <c r="AV215" i="26"/>
  <c r="Z215" i="26"/>
  <c r="AX215" i="26"/>
  <c r="AB215" i="26"/>
  <c r="AZ215" i="26"/>
  <c r="AD215" i="26"/>
  <c r="BB215" i="26"/>
  <c r="AF215" i="26"/>
  <c r="BD215" i="26"/>
  <c r="AH215" i="26"/>
  <c r="BF215" i="26"/>
  <c r="L215" i="26"/>
  <c r="L216" i="26" s="1"/>
  <c r="AJ215" i="26"/>
  <c r="BH215" i="26"/>
  <c r="N215" i="26"/>
  <c r="AL215" i="26"/>
  <c r="BJ215" i="26"/>
  <c r="P215" i="26"/>
  <c r="AN215" i="26"/>
  <c r="BL215" i="26"/>
  <c r="R215" i="26"/>
  <c r="AP215" i="26"/>
  <c r="BN215" i="26"/>
  <c r="P234" i="26"/>
  <c r="AN234" i="26"/>
  <c r="BL234" i="26"/>
  <c r="R234" i="26"/>
  <c r="AP234" i="26"/>
  <c r="BN234" i="26"/>
  <c r="T234" i="26"/>
  <c r="AR234" i="26"/>
  <c r="BP234" i="26"/>
  <c r="V234" i="26"/>
  <c r="AT234" i="26"/>
  <c r="X234" i="26"/>
  <c r="AV234" i="26"/>
  <c r="Z234" i="26"/>
  <c r="AX234" i="26"/>
  <c r="AB234" i="26"/>
  <c r="AZ234" i="26"/>
  <c r="AD234" i="26"/>
  <c r="BB234" i="26"/>
  <c r="AF234" i="26"/>
  <c r="BD234" i="26"/>
  <c r="AH234" i="26"/>
  <c r="BF234" i="26"/>
  <c r="L234" i="26"/>
  <c r="L235" i="26" s="1"/>
  <c r="AJ234" i="26"/>
  <c r="BH234" i="26"/>
  <c r="N234" i="26"/>
  <c r="AL234" i="26"/>
  <c r="BJ234" i="26"/>
  <c r="N243" i="26"/>
  <c r="AL243" i="26"/>
  <c r="BJ243" i="26"/>
  <c r="P243" i="26"/>
  <c r="AN243" i="26"/>
  <c r="BL243" i="26"/>
  <c r="R243" i="26"/>
  <c r="AP243" i="26"/>
  <c r="BN243" i="26"/>
  <c r="T243" i="26"/>
  <c r="AR243" i="26"/>
  <c r="BP243" i="26"/>
  <c r="V243" i="26"/>
  <c r="AT243" i="26"/>
  <c r="X243" i="26"/>
  <c r="AV243" i="26"/>
  <c r="Z243" i="26"/>
  <c r="AX243" i="26"/>
  <c r="AB243" i="26"/>
  <c r="AZ243" i="26"/>
  <c r="AD243" i="26"/>
  <c r="BB243" i="26"/>
  <c r="AF243" i="26"/>
  <c r="BD243" i="26"/>
  <c r="AH243" i="26"/>
  <c r="BF243" i="26"/>
  <c r="L243" i="26"/>
  <c r="L244" i="26" s="1"/>
  <c r="AJ243" i="26"/>
  <c r="BH243" i="26"/>
  <c r="L252" i="26"/>
  <c r="L253" i="26" s="1"/>
  <c r="AJ252" i="26"/>
  <c r="BH252" i="26"/>
  <c r="N252" i="26"/>
  <c r="AL252" i="26"/>
  <c r="BJ252" i="26"/>
  <c r="P252" i="26"/>
  <c r="AN252" i="26"/>
  <c r="BL252" i="26"/>
  <c r="R252" i="26"/>
  <c r="AP252" i="26"/>
  <c r="BN252" i="26"/>
  <c r="T252" i="26"/>
  <c r="AR252" i="26"/>
  <c r="BP252" i="26"/>
  <c r="V252" i="26"/>
  <c r="AT252" i="26"/>
  <c r="X252" i="26"/>
  <c r="AV252" i="26"/>
  <c r="Z252" i="26"/>
  <c r="AX252" i="26"/>
  <c r="AB252" i="26"/>
  <c r="AZ252" i="26"/>
  <c r="AD252" i="26"/>
  <c r="BB252" i="26"/>
  <c r="AF252" i="26"/>
  <c r="BD252" i="26"/>
  <c r="AH252" i="26"/>
  <c r="BF252" i="26"/>
  <c r="Z42" i="26"/>
  <c r="L42" i="26"/>
  <c r="L43" i="26" s="1"/>
  <c r="N42" i="26"/>
  <c r="P42" i="26"/>
  <c r="R42" i="26"/>
  <c r="T42" i="26"/>
  <c r="X42" i="26"/>
  <c r="V42" i="26"/>
  <c r="AH262" i="26"/>
  <c r="BF262" i="26"/>
  <c r="L262" i="26"/>
  <c r="L263" i="26" s="1"/>
  <c r="AJ262" i="26"/>
  <c r="BH262" i="26"/>
  <c r="N262" i="26"/>
  <c r="AL262" i="26"/>
  <c r="BJ262" i="26"/>
  <c r="P262" i="26"/>
  <c r="AN262" i="26"/>
  <c r="BL262" i="26"/>
  <c r="R262" i="26"/>
  <c r="AP262" i="26"/>
  <c r="BN262" i="26"/>
  <c r="T262" i="26"/>
  <c r="AR262" i="26"/>
  <c r="BP262" i="26"/>
  <c r="V262" i="26"/>
  <c r="AT262" i="26"/>
  <c r="X262" i="26"/>
  <c r="AV262" i="26"/>
  <c r="Z262" i="26"/>
  <c r="AX262" i="26"/>
  <c r="AB262" i="26"/>
  <c r="AZ262" i="26"/>
  <c r="AD262" i="26"/>
  <c r="BB262" i="26"/>
  <c r="AF262" i="26"/>
  <c r="BD262" i="26"/>
  <c r="V60" i="26"/>
  <c r="AT60" i="26"/>
  <c r="X60" i="26"/>
  <c r="AV60" i="26"/>
  <c r="Z60" i="26"/>
  <c r="AX60" i="26"/>
  <c r="AD60" i="26"/>
  <c r="BB60" i="26"/>
  <c r="AF60" i="26"/>
  <c r="BD60" i="26"/>
  <c r="AH60" i="26"/>
  <c r="BF60" i="26"/>
  <c r="L60" i="26"/>
  <c r="L61" i="26" s="1"/>
  <c r="AJ60" i="26"/>
  <c r="BH60" i="26"/>
  <c r="N60" i="26"/>
  <c r="AL60" i="26"/>
  <c r="BJ60" i="26"/>
  <c r="P60" i="26"/>
  <c r="AN60" i="26"/>
  <c r="BL60" i="26"/>
  <c r="T60" i="26"/>
  <c r="AR60" i="26"/>
  <c r="BP60" i="26"/>
  <c r="AB60" i="26"/>
  <c r="AP60" i="26"/>
  <c r="AZ60" i="26"/>
  <c r="BN60" i="26"/>
  <c r="R60" i="26"/>
  <c r="N271" i="26"/>
  <c r="AL271" i="26"/>
  <c r="BJ271" i="26"/>
  <c r="P271" i="26"/>
  <c r="AN271" i="26"/>
  <c r="BL271" i="26"/>
  <c r="R271" i="26"/>
  <c r="AP271" i="26"/>
  <c r="BN271" i="26"/>
  <c r="T271" i="26"/>
  <c r="AR271" i="26"/>
  <c r="BP271" i="26"/>
  <c r="V271" i="26"/>
  <c r="AT271" i="26"/>
  <c r="X271" i="26"/>
  <c r="AV271" i="26"/>
  <c r="Z271" i="26"/>
  <c r="AX271" i="26"/>
  <c r="AB271" i="26"/>
  <c r="AZ271" i="26"/>
  <c r="AD271" i="26"/>
  <c r="BB271" i="26"/>
  <c r="AF271" i="26"/>
  <c r="BD271" i="26"/>
  <c r="AH271" i="26"/>
  <c r="BF271" i="26"/>
  <c r="L271" i="26"/>
  <c r="L272" i="26" s="1"/>
  <c r="AJ271" i="26"/>
  <c r="BH271" i="26"/>
  <c r="AF143" i="26"/>
  <c r="BD143" i="26"/>
  <c r="AH143" i="26"/>
  <c r="BF143" i="26"/>
  <c r="L143" i="26"/>
  <c r="L144" i="26" s="1"/>
  <c r="AJ143" i="26"/>
  <c r="BH143" i="26"/>
  <c r="N143" i="26"/>
  <c r="AL143" i="26"/>
  <c r="BJ143" i="26"/>
  <c r="P143" i="26"/>
  <c r="AN143" i="26"/>
  <c r="BL143" i="26"/>
  <c r="R143" i="26"/>
  <c r="AP143" i="26"/>
  <c r="BN143" i="26"/>
  <c r="T143" i="26"/>
  <c r="AR143" i="26"/>
  <c r="BP143" i="26"/>
  <c r="V143" i="26"/>
  <c r="AT143" i="26"/>
  <c r="X143" i="26"/>
  <c r="AV143" i="26"/>
  <c r="Z143" i="26"/>
  <c r="AX143" i="26"/>
  <c r="AB143" i="26"/>
  <c r="AZ143" i="26"/>
  <c r="AD143" i="26"/>
  <c r="BB143" i="26"/>
  <c r="T88" i="26"/>
  <c r="AR88" i="26"/>
  <c r="BP88" i="26"/>
  <c r="X88" i="26"/>
  <c r="AV88" i="26"/>
  <c r="AB88" i="26"/>
  <c r="AZ88" i="26"/>
  <c r="AD88" i="26"/>
  <c r="BB88" i="26"/>
  <c r="AH88" i="26"/>
  <c r="BF88" i="26"/>
  <c r="L88" i="26"/>
  <c r="L89" i="26" s="1"/>
  <c r="AJ88" i="26"/>
  <c r="BH88" i="26"/>
  <c r="AL88" i="26"/>
  <c r="AN88" i="26"/>
  <c r="AP88" i="26"/>
  <c r="AT88" i="26"/>
  <c r="AX88" i="26"/>
  <c r="BD88" i="26"/>
  <c r="N88" i="26"/>
  <c r="BJ88" i="26"/>
  <c r="P88" i="26"/>
  <c r="BL88" i="26"/>
  <c r="R88" i="26"/>
  <c r="BN88" i="26"/>
  <c r="AF88" i="26"/>
  <c r="V88" i="26"/>
  <c r="Z88" i="26"/>
  <c r="L280" i="26"/>
  <c r="L281" i="26" s="1"/>
  <c r="AJ280" i="26"/>
  <c r="BH280" i="26"/>
  <c r="N280" i="26"/>
  <c r="AL280" i="26"/>
  <c r="BJ280" i="26"/>
  <c r="P280" i="26"/>
  <c r="AN280" i="26"/>
  <c r="BL280" i="26"/>
  <c r="R280" i="26"/>
  <c r="AP280" i="26"/>
  <c r="BN280" i="26"/>
  <c r="T280" i="26"/>
  <c r="AR280" i="26"/>
  <c r="BP280" i="26"/>
  <c r="V280" i="26"/>
  <c r="AT280" i="26"/>
  <c r="X280" i="26"/>
  <c r="AV280" i="26"/>
  <c r="Z280" i="26"/>
  <c r="AX280" i="26"/>
  <c r="AB280" i="26"/>
  <c r="AZ280" i="26"/>
  <c r="AD280" i="26"/>
  <c r="BB280" i="26"/>
  <c r="AF280" i="26"/>
  <c r="BD280" i="26"/>
  <c r="AH280" i="26"/>
  <c r="BF280" i="26"/>
  <c r="R98" i="26"/>
  <c r="AP98" i="26"/>
  <c r="BN98" i="26"/>
  <c r="V98" i="26"/>
  <c r="AT98" i="26"/>
  <c r="Z98" i="26"/>
  <c r="AX98" i="26"/>
  <c r="AB98" i="26"/>
  <c r="AZ98" i="26"/>
  <c r="AF98" i="26"/>
  <c r="BD98" i="26"/>
  <c r="N98" i="26"/>
  <c r="BF98" i="26"/>
  <c r="P98" i="26"/>
  <c r="BH98" i="26"/>
  <c r="T98" i="26"/>
  <c r="BJ98" i="26"/>
  <c r="X98" i="26"/>
  <c r="BL98" i="26"/>
  <c r="AD98" i="26"/>
  <c r="BP98" i="26"/>
  <c r="AH98" i="26"/>
  <c r="AJ98" i="26"/>
  <c r="AL98" i="26"/>
  <c r="AN98" i="26"/>
  <c r="L98" i="26"/>
  <c r="L99" i="26" s="1"/>
  <c r="BB98" i="26"/>
  <c r="AR98" i="26"/>
  <c r="AV98" i="26"/>
  <c r="AH289" i="26"/>
  <c r="BF289" i="26"/>
  <c r="L289" i="26"/>
  <c r="L290" i="26" s="1"/>
  <c r="AJ289" i="26"/>
  <c r="BH289" i="26"/>
  <c r="N289" i="26"/>
  <c r="AL289" i="26"/>
  <c r="BJ289" i="26"/>
  <c r="P289" i="26"/>
  <c r="AN289" i="26"/>
  <c r="BL289" i="26"/>
  <c r="R289" i="26"/>
  <c r="AP289" i="26"/>
  <c r="BN289" i="26"/>
  <c r="T289" i="26"/>
  <c r="AR289" i="26"/>
  <c r="BP289" i="26"/>
  <c r="V289" i="26"/>
  <c r="AT289" i="26"/>
  <c r="X289" i="26"/>
  <c r="AV289" i="26"/>
  <c r="Z289" i="26"/>
  <c r="AX289" i="26"/>
  <c r="AB289" i="26"/>
  <c r="AZ289" i="26"/>
  <c r="AD289" i="26"/>
  <c r="BB289" i="26"/>
  <c r="AF289" i="26"/>
  <c r="BD289" i="26"/>
  <c r="N107" i="26"/>
  <c r="AL107" i="26"/>
  <c r="BJ107" i="26"/>
  <c r="P107" i="26"/>
  <c r="AN107" i="26"/>
  <c r="BL107" i="26"/>
  <c r="R107" i="26"/>
  <c r="AP107" i="26"/>
  <c r="BN107" i="26"/>
  <c r="T107" i="26"/>
  <c r="AR107" i="26"/>
  <c r="BP107" i="26"/>
  <c r="V107" i="26"/>
  <c r="AT107" i="26"/>
  <c r="X107" i="26"/>
  <c r="AV107" i="26"/>
  <c r="Z107" i="26"/>
  <c r="AX107" i="26"/>
  <c r="AB107" i="26"/>
  <c r="AZ107" i="26"/>
  <c r="AD107" i="26"/>
  <c r="BB107" i="26"/>
  <c r="L107" i="26"/>
  <c r="L108" i="26" s="1"/>
  <c r="AJ107" i="26"/>
  <c r="BH107" i="26"/>
  <c r="AF107" i="26"/>
  <c r="AH107" i="26"/>
  <c r="BD107" i="26"/>
  <c r="BF107" i="26"/>
  <c r="AF298" i="26"/>
  <c r="BD298" i="26"/>
  <c r="AH298" i="26"/>
  <c r="BF298" i="26"/>
  <c r="L298" i="26"/>
  <c r="L299" i="26" s="1"/>
  <c r="AJ298" i="26"/>
  <c r="BH298" i="26"/>
  <c r="N298" i="26"/>
  <c r="AL298" i="26"/>
  <c r="BJ298" i="26"/>
  <c r="P298" i="26"/>
  <c r="AN298" i="26"/>
  <c r="BL298" i="26"/>
  <c r="R298" i="26"/>
  <c r="AP298" i="26"/>
  <c r="BN298" i="26"/>
  <c r="T298" i="26"/>
  <c r="AR298" i="26"/>
  <c r="BP298" i="26"/>
  <c r="V298" i="26"/>
  <c r="AT298" i="26"/>
  <c r="X298" i="26"/>
  <c r="AV298" i="26"/>
  <c r="Z298" i="26"/>
  <c r="AX298" i="26"/>
  <c r="AB298" i="26"/>
  <c r="AZ298" i="26"/>
  <c r="AD298" i="26"/>
  <c r="BB298" i="26"/>
  <c r="L116" i="26"/>
  <c r="L117" i="26" s="1"/>
  <c r="AJ116" i="26"/>
  <c r="BH116" i="26"/>
  <c r="N116" i="26"/>
  <c r="AL116" i="26"/>
  <c r="BJ116" i="26"/>
  <c r="P116" i="26"/>
  <c r="AN116" i="26"/>
  <c r="BL116" i="26"/>
  <c r="R116" i="26"/>
  <c r="AP116" i="26"/>
  <c r="BN116" i="26"/>
  <c r="T116" i="26"/>
  <c r="AR116" i="26"/>
  <c r="BP116" i="26"/>
  <c r="V116" i="26"/>
  <c r="AT116" i="26"/>
  <c r="X116" i="26"/>
  <c r="AV116" i="26"/>
  <c r="Z116" i="26"/>
  <c r="AX116" i="26"/>
  <c r="AB116" i="26"/>
  <c r="AZ116" i="26"/>
  <c r="AH116" i="26"/>
  <c r="BF116" i="26"/>
  <c r="AD116" i="26"/>
  <c r="AF116" i="26"/>
  <c r="BB116" i="26"/>
  <c r="BD116" i="26"/>
  <c r="X197" i="26"/>
  <c r="AV197" i="26"/>
  <c r="Z197" i="26"/>
  <c r="AX197" i="26"/>
  <c r="AB197" i="26"/>
  <c r="AZ197" i="26"/>
  <c r="AD197" i="26"/>
  <c r="BB197" i="26"/>
  <c r="AF197" i="26"/>
  <c r="BD197" i="26"/>
  <c r="AH197" i="26"/>
  <c r="BF197" i="26"/>
  <c r="L197" i="26"/>
  <c r="L198" i="26" s="1"/>
  <c r="AJ197" i="26"/>
  <c r="BH197" i="26"/>
  <c r="N197" i="26"/>
  <c r="AL197" i="26"/>
  <c r="BJ197" i="26"/>
  <c r="P197" i="26"/>
  <c r="AN197" i="26"/>
  <c r="BL197" i="26"/>
  <c r="R197" i="26"/>
  <c r="AP197" i="26"/>
  <c r="BN197" i="26"/>
  <c r="T197" i="26"/>
  <c r="AR197" i="26"/>
  <c r="BP197" i="26"/>
  <c r="V197" i="26"/>
  <c r="AT197" i="26"/>
  <c r="AH453" i="26"/>
  <c r="BF453" i="26"/>
  <c r="L453" i="26"/>
  <c r="L454" i="26" s="1"/>
  <c r="AJ453" i="26"/>
  <c r="BH453" i="26"/>
  <c r="N453" i="26"/>
  <c r="AL453" i="26"/>
  <c r="BJ453" i="26"/>
  <c r="P453" i="26"/>
  <c r="AN453" i="26"/>
  <c r="BL453" i="26"/>
  <c r="R453" i="26"/>
  <c r="AP453" i="26"/>
  <c r="BN453" i="26"/>
  <c r="T453" i="26"/>
  <c r="AR453" i="26"/>
  <c r="BP453" i="26"/>
  <c r="V453" i="26"/>
  <c r="AT453" i="26"/>
  <c r="X453" i="26"/>
  <c r="AV453" i="26"/>
  <c r="Z453" i="26"/>
  <c r="AX453" i="26"/>
  <c r="AB453" i="26"/>
  <c r="AZ453" i="26"/>
  <c r="AD453" i="26"/>
  <c r="BB453" i="26"/>
  <c r="AF453" i="26"/>
  <c r="BD453" i="26"/>
  <c r="EH88" i="26"/>
  <c r="DZ88" i="26"/>
  <c r="DV88" i="26"/>
  <c r="EB88" i="26"/>
  <c r="DT88" i="26"/>
  <c r="ED88" i="26"/>
  <c r="EF88" i="26"/>
  <c r="DX88" i="26"/>
  <c r="EN107" i="26"/>
  <c r="EF107" i="26"/>
  <c r="DJ107" i="26"/>
  <c r="DF107" i="26"/>
  <c r="EJ107" i="26"/>
  <c r="ED107" i="26"/>
  <c r="EP107" i="26"/>
  <c r="EH107" i="26"/>
  <c r="EB107" i="26"/>
  <c r="EL107" i="26"/>
  <c r="N43" i="26" l="1"/>
  <c r="P43" i="26" s="1"/>
  <c r="R43" i="26" s="1"/>
  <c r="T43" i="26" s="1"/>
  <c r="V43" i="26" s="1"/>
  <c r="X43" i="26" s="1"/>
  <c r="Z43" i="26" s="1"/>
  <c r="AB43" i="26" s="1"/>
  <c r="AD43" i="26" s="1"/>
  <c r="AF43" i="26" s="1"/>
  <c r="AH43" i="26" s="1"/>
  <c r="AJ43" i="26" s="1"/>
  <c r="AL43" i="26" s="1"/>
  <c r="AN43" i="26" s="1"/>
  <c r="AP43" i="26" s="1"/>
  <c r="AR43" i="26" s="1"/>
  <c r="AT43" i="26" s="1"/>
  <c r="AV43" i="26" s="1"/>
  <c r="AX43" i="26" s="1"/>
  <c r="AZ43" i="26" s="1"/>
  <c r="BB43" i="26" s="1"/>
  <c r="BD43" i="26" s="1"/>
  <c r="BF43" i="26" s="1"/>
  <c r="BH43" i="26" s="1"/>
  <c r="BJ43" i="26" s="1"/>
  <c r="BL43" i="26" s="1"/>
  <c r="BN43" i="26" s="1"/>
  <c r="BP43" i="26" s="1"/>
  <c r="N253" i="26"/>
  <c r="P253" i="26" s="1"/>
  <c r="R253" i="26" s="1"/>
  <c r="T253" i="26" s="1"/>
  <c r="V253" i="26" s="1"/>
  <c r="X253" i="26" s="1"/>
  <c r="Z253" i="26" s="1"/>
  <c r="AB253" i="26" s="1"/>
  <c r="AD253" i="26" s="1"/>
  <c r="AF253" i="26" s="1"/>
  <c r="AH253" i="26" s="1"/>
  <c r="AJ253" i="26" s="1"/>
  <c r="AL253" i="26" s="1"/>
  <c r="AN253" i="26" s="1"/>
  <c r="AP253" i="26" s="1"/>
  <c r="AR253" i="26" s="1"/>
  <c r="AT253" i="26" s="1"/>
  <c r="AV253" i="26" s="1"/>
  <c r="AX253" i="26" s="1"/>
  <c r="AZ253" i="26" s="1"/>
  <c r="BB253" i="26" s="1"/>
  <c r="BD253" i="26" s="1"/>
  <c r="BF253" i="26" s="1"/>
  <c r="BH253" i="26" s="1"/>
  <c r="BJ253" i="26" s="1"/>
  <c r="BL253" i="26" s="1"/>
  <c r="BN253" i="26" s="1"/>
  <c r="BP253" i="26" s="1"/>
  <c r="N272" i="26"/>
  <c r="P272" i="26" s="1"/>
  <c r="R272" i="26" s="1"/>
  <c r="T272" i="26" s="1"/>
  <c r="V272" i="26" s="1"/>
  <c r="X272" i="26" s="1"/>
  <c r="Z272" i="26" s="1"/>
  <c r="AB272" i="26" s="1"/>
  <c r="AD272" i="26" s="1"/>
  <c r="AF272" i="26" s="1"/>
  <c r="AH272" i="26" s="1"/>
  <c r="AJ272" i="26" s="1"/>
  <c r="AL272" i="26" s="1"/>
  <c r="AN272" i="26" s="1"/>
  <c r="AP272" i="26" s="1"/>
  <c r="AR272" i="26" s="1"/>
  <c r="AT272" i="26" s="1"/>
  <c r="AV272" i="26" s="1"/>
  <c r="AX272" i="26" s="1"/>
  <c r="AZ272" i="26" s="1"/>
  <c r="BB272" i="26" s="1"/>
  <c r="BD272" i="26" s="1"/>
  <c r="BF272" i="26" s="1"/>
  <c r="BH272" i="26" s="1"/>
  <c r="BJ272" i="26" s="1"/>
  <c r="BL272" i="26" s="1"/>
  <c r="BN272" i="26" s="1"/>
  <c r="BP272" i="26" s="1"/>
  <c r="N244" i="26"/>
  <c r="P244" i="26" s="1"/>
  <c r="R244" i="26" s="1"/>
  <c r="T244" i="26" s="1"/>
  <c r="V244" i="26" s="1"/>
  <c r="X244" i="26" s="1"/>
  <c r="Z244" i="26" s="1"/>
  <c r="AB244" i="26" s="1"/>
  <c r="AD244" i="26" s="1"/>
  <c r="AF244" i="26" s="1"/>
  <c r="AH244" i="26" s="1"/>
  <c r="AJ244" i="26" s="1"/>
  <c r="AL244" i="26" s="1"/>
  <c r="AN244" i="26" s="1"/>
  <c r="AP244" i="26" s="1"/>
  <c r="AR244" i="26" s="1"/>
  <c r="AT244" i="26" s="1"/>
  <c r="AV244" i="26" s="1"/>
  <c r="AX244" i="26" s="1"/>
  <c r="AZ244" i="26" s="1"/>
  <c r="BB244" i="26" s="1"/>
  <c r="BD244" i="26" s="1"/>
  <c r="BF244" i="26" s="1"/>
  <c r="BH244" i="26" s="1"/>
  <c r="BJ244" i="26" s="1"/>
  <c r="BL244" i="26" s="1"/>
  <c r="BN244" i="26" s="1"/>
  <c r="BP244" i="26" s="1"/>
  <c r="N454" i="26"/>
  <c r="P454" i="26" s="1"/>
  <c r="R454" i="26" s="1"/>
  <c r="T454" i="26" s="1"/>
  <c r="V454" i="26" s="1"/>
  <c r="X454" i="26" s="1"/>
  <c r="Z454" i="26" s="1"/>
  <c r="AB454" i="26" s="1"/>
  <c r="AD454" i="26" s="1"/>
  <c r="AF454" i="26" s="1"/>
  <c r="AH454" i="26" s="1"/>
  <c r="AJ454" i="26" s="1"/>
  <c r="AL454" i="26" s="1"/>
  <c r="AN454" i="26" s="1"/>
  <c r="AP454" i="26" s="1"/>
  <c r="AR454" i="26" s="1"/>
  <c r="AT454" i="26" s="1"/>
  <c r="AV454" i="26" s="1"/>
  <c r="AX454" i="26" s="1"/>
  <c r="AZ454" i="26" s="1"/>
  <c r="BB454" i="26" s="1"/>
  <c r="BD454" i="26" s="1"/>
  <c r="BF454" i="26" s="1"/>
  <c r="BH454" i="26" s="1"/>
  <c r="BJ454" i="26" s="1"/>
  <c r="BL454" i="26" s="1"/>
  <c r="BN454" i="26" s="1"/>
  <c r="BP454" i="26" s="1"/>
  <c r="N144" i="26"/>
  <c r="P144" i="26" s="1"/>
  <c r="R144" i="26" s="1"/>
  <c r="T144" i="26" s="1"/>
  <c r="V144" i="26" s="1"/>
  <c r="X144" i="26" s="1"/>
  <c r="Z144" i="26" s="1"/>
  <c r="AB144" i="26" s="1"/>
  <c r="AD144" i="26" s="1"/>
  <c r="AF144" i="26" s="1"/>
  <c r="AH144" i="26" s="1"/>
  <c r="AJ144" i="26" s="1"/>
  <c r="AL144" i="26" s="1"/>
  <c r="AN144" i="26" s="1"/>
  <c r="AP144" i="26" s="1"/>
  <c r="AR144" i="26" s="1"/>
  <c r="AT144" i="26" s="1"/>
  <c r="AV144" i="26" s="1"/>
  <c r="AX144" i="26" s="1"/>
  <c r="AZ144" i="26" s="1"/>
  <c r="BB144" i="26" s="1"/>
  <c r="BD144" i="26" s="1"/>
  <c r="BF144" i="26" s="1"/>
  <c r="BH144" i="26" s="1"/>
  <c r="BJ144" i="26" s="1"/>
  <c r="BL144" i="26" s="1"/>
  <c r="BN144" i="26" s="1"/>
  <c r="BP144" i="26" s="1"/>
  <c r="N126" i="26"/>
  <c r="P126" i="26" s="1"/>
  <c r="R126" i="26" s="1"/>
  <c r="T126" i="26" s="1"/>
  <c r="V126" i="26" s="1"/>
  <c r="X126" i="26" s="1"/>
  <c r="Z126" i="26" s="1"/>
  <c r="AB126" i="26" s="1"/>
  <c r="AD126" i="26" s="1"/>
  <c r="AF126" i="26" s="1"/>
  <c r="AH126" i="26" s="1"/>
  <c r="AJ126" i="26" s="1"/>
  <c r="AL126" i="26" s="1"/>
  <c r="AN126" i="26" s="1"/>
  <c r="AP126" i="26" s="1"/>
  <c r="AR126" i="26" s="1"/>
  <c r="AT126" i="26" s="1"/>
  <c r="AV126" i="26" s="1"/>
  <c r="AX126" i="26" s="1"/>
  <c r="AZ126" i="26" s="1"/>
  <c r="BB126" i="26" s="1"/>
  <c r="BD126" i="26" s="1"/>
  <c r="BF126" i="26" s="1"/>
  <c r="BH126" i="26" s="1"/>
  <c r="BJ126" i="26" s="1"/>
  <c r="BL126" i="26" s="1"/>
  <c r="BN126" i="26" s="1"/>
  <c r="BP126" i="26" s="1"/>
  <c r="N99" i="26"/>
  <c r="P99" i="26" s="1"/>
  <c r="R99" i="26" s="1"/>
  <c r="T99" i="26" s="1"/>
  <c r="V99" i="26" s="1"/>
  <c r="X99" i="26" s="1"/>
  <c r="Z99" i="26" s="1"/>
  <c r="AB99" i="26" s="1"/>
  <c r="AD99" i="26" s="1"/>
  <c r="AF99" i="26" s="1"/>
  <c r="AH99" i="26" s="1"/>
  <c r="AJ99" i="26" s="1"/>
  <c r="AL99" i="26" s="1"/>
  <c r="AN99" i="26" s="1"/>
  <c r="AP99" i="26" s="1"/>
  <c r="AR99" i="26" s="1"/>
  <c r="AT99" i="26" s="1"/>
  <c r="AV99" i="26" s="1"/>
  <c r="AX99" i="26" s="1"/>
  <c r="AZ99" i="26" s="1"/>
  <c r="BB99" i="26" s="1"/>
  <c r="BD99" i="26" s="1"/>
  <c r="BF99" i="26" s="1"/>
  <c r="BH99" i="26" s="1"/>
  <c r="BJ99" i="26" s="1"/>
  <c r="BL99" i="26" s="1"/>
  <c r="BN99" i="26" s="1"/>
  <c r="BP99" i="26" s="1"/>
  <c r="N117" i="26"/>
  <c r="P117" i="26" s="1"/>
  <c r="R117" i="26" s="1"/>
  <c r="T117" i="26" s="1"/>
  <c r="V117" i="26" s="1"/>
  <c r="X117" i="26" s="1"/>
  <c r="Z117" i="26" s="1"/>
  <c r="AB117" i="26" s="1"/>
  <c r="AD117" i="26" s="1"/>
  <c r="AF117" i="26" s="1"/>
  <c r="AH117" i="26" s="1"/>
  <c r="AJ117" i="26" s="1"/>
  <c r="AL117" i="26" s="1"/>
  <c r="AN117" i="26" s="1"/>
  <c r="AP117" i="26" s="1"/>
  <c r="AR117" i="26" s="1"/>
  <c r="AT117" i="26" s="1"/>
  <c r="AV117" i="26" s="1"/>
  <c r="AX117" i="26" s="1"/>
  <c r="AZ117" i="26" s="1"/>
  <c r="BB117" i="26" s="1"/>
  <c r="BD117" i="26" s="1"/>
  <c r="BF117" i="26" s="1"/>
  <c r="BH117" i="26" s="1"/>
  <c r="BJ117" i="26" s="1"/>
  <c r="BL117" i="26" s="1"/>
  <c r="BN117" i="26" s="1"/>
  <c r="BP117" i="26" s="1"/>
  <c r="N299" i="26"/>
  <c r="P299" i="26" s="1"/>
  <c r="R299" i="26" s="1"/>
  <c r="T299" i="26" s="1"/>
  <c r="V299" i="26" s="1"/>
  <c r="X299" i="26" s="1"/>
  <c r="Z299" i="26" s="1"/>
  <c r="AB299" i="26" s="1"/>
  <c r="AD299" i="26" s="1"/>
  <c r="AF299" i="26" s="1"/>
  <c r="AH299" i="26" s="1"/>
  <c r="AJ299" i="26" s="1"/>
  <c r="AL299" i="26" s="1"/>
  <c r="AN299" i="26" s="1"/>
  <c r="AP299" i="26" s="1"/>
  <c r="AR299" i="26" s="1"/>
  <c r="AT299" i="26" s="1"/>
  <c r="AV299" i="26" s="1"/>
  <c r="AX299" i="26" s="1"/>
  <c r="AZ299" i="26" s="1"/>
  <c r="BB299" i="26" s="1"/>
  <c r="BD299" i="26" s="1"/>
  <c r="BF299" i="26" s="1"/>
  <c r="BH299" i="26" s="1"/>
  <c r="BJ299" i="26" s="1"/>
  <c r="BL299" i="26" s="1"/>
  <c r="BN299" i="26" s="1"/>
  <c r="BP299" i="26" s="1"/>
  <c r="N290" i="26"/>
  <c r="P290" i="26" s="1"/>
  <c r="R290" i="26" s="1"/>
  <c r="T290" i="26" s="1"/>
  <c r="V290" i="26" s="1"/>
  <c r="X290" i="26" s="1"/>
  <c r="Z290" i="26" s="1"/>
  <c r="AB290" i="26" s="1"/>
  <c r="AD290" i="26" s="1"/>
  <c r="AF290" i="26" s="1"/>
  <c r="AH290" i="26" s="1"/>
  <c r="AJ290" i="26" s="1"/>
  <c r="AL290" i="26" s="1"/>
  <c r="AN290" i="26" s="1"/>
  <c r="AP290" i="26" s="1"/>
  <c r="AR290" i="26" s="1"/>
  <c r="AT290" i="26" s="1"/>
  <c r="AV290" i="26" s="1"/>
  <c r="AX290" i="26" s="1"/>
  <c r="AZ290" i="26" s="1"/>
  <c r="BB290" i="26" s="1"/>
  <c r="BD290" i="26" s="1"/>
  <c r="BF290" i="26" s="1"/>
  <c r="BH290" i="26" s="1"/>
  <c r="BJ290" i="26" s="1"/>
  <c r="BL290" i="26" s="1"/>
  <c r="BN290" i="26" s="1"/>
  <c r="BP290" i="26" s="1"/>
  <c r="N89" i="26"/>
  <c r="P89" i="26" s="1"/>
  <c r="R89" i="26" s="1"/>
  <c r="T89" i="26" s="1"/>
  <c r="V89" i="26" s="1"/>
  <c r="X89" i="26" s="1"/>
  <c r="Z89" i="26" s="1"/>
  <c r="AB89" i="26" s="1"/>
  <c r="AD89" i="26" s="1"/>
  <c r="AF89" i="26" s="1"/>
  <c r="AH89" i="26" s="1"/>
  <c r="AJ89" i="26" s="1"/>
  <c r="AL89" i="26" s="1"/>
  <c r="AN89" i="26" s="1"/>
  <c r="AP89" i="26" s="1"/>
  <c r="AR89" i="26" s="1"/>
  <c r="AT89" i="26" s="1"/>
  <c r="AV89" i="26" s="1"/>
  <c r="AX89" i="26" s="1"/>
  <c r="AZ89" i="26" s="1"/>
  <c r="BB89" i="26" s="1"/>
  <c r="BD89" i="26" s="1"/>
  <c r="BF89" i="26" s="1"/>
  <c r="BH89" i="26" s="1"/>
  <c r="BJ89" i="26" s="1"/>
  <c r="BL89" i="26" s="1"/>
  <c r="BN89" i="26" s="1"/>
  <c r="BP89" i="26" s="1"/>
  <c r="N216" i="26"/>
  <c r="P216" i="26" s="1"/>
  <c r="R216" i="26" s="1"/>
  <c r="T216" i="26" s="1"/>
  <c r="V216" i="26" s="1"/>
  <c r="X216" i="26" s="1"/>
  <c r="Z216" i="26" s="1"/>
  <c r="AB216" i="26" s="1"/>
  <c r="AD216" i="26" s="1"/>
  <c r="AF216" i="26" s="1"/>
  <c r="AH216" i="26" s="1"/>
  <c r="AJ216" i="26" s="1"/>
  <c r="AL216" i="26" s="1"/>
  <c r="AN216" i="26" s="1"/>
  <c r="AP216" i="26" s="1"/>
  <c r="AR216" i="26" s="1"/>
  <c r="AT216" i="26" s="1"/>
  <c r="AV216" i="26" s="1"/>
  <c r="AX216" i="26" s="1"/>
  <c r="AZ216" i="26" s="1"/>
  <c r="BB216" i="26" s="1"/>
  <c r="BD216" i="26" s="1"/>
  <c r="BF216" i="26" s="1"/>
  <c r="BH216" i="26" s="1"/>
  <c r="BJ216" i="26" s="1"/>
  <c r="BL216" i="26" s="1"/>
  <c r="BN216" i="26" s="1"/>
  <c r="BP216" i="26" s="1"/>
  <c r="N198" i="26"/>
  <c r="P198" i="26" s="1"/>
  <c r="R198" i="26" s="1"/>
  <c r="T198" i="26" s="1"/>
  <c r="V198" i="26" s="1"/>
  <c r="X198" i="26" s="1"/>
  <c r="Z198" i="26" s="1"/>
  <c r="AB198" i="26" s="1"/>
  <c r="AD198" i="26" s="1"/>
  <c r="AF198" i="26" s="1"/>
  <c r="AH198" i="26" s="1"/>
  <c r="AJ198" i="26" s="1"/>
  <c r="AL198" i="26" s="1"/>
  <c r="AN198" i="26" s="1"/>
  <c r="AP198" i="26" s="1"/>
  <c r="AR198" i="26" s="1"/>
  <c r="AT198" i="26" s="1"/>
  <c r="AV198" i="26" s="1"/>
  <c r="AX198" i="26" s="1"/>
  <c r="AZ198" i="26" s="1"/>
  <c r="BB198" i="26" s="1"/>
  <c r="BD198" i="26" s="1"/>
  <c r="BF198" i="26" s="1"/>
  <c r="BH198" i="26" s="1"/>
  <c r="BJ198" i="26" s="1"/>
  <c r="BL198" i="26" s="1"/>
  <c r="BN198" i="26" s="1"/>
  <c r="BP198" i="26" s="1"/>
  <c r="N108" i="26"/>
  <c r="P108" i="26" s="1"/>
  <c r="R108" i="26" s="1"/>
  <c r="T108" i="26" s="1"/>
  <c r="V108" i="26" s="1"/>
  <c r="X108" i="26" s="1"/>
  <c r="Z108" i="26" s="1"/>
  <c r="AB108" i="26" s="1"/>
  <c r="AD108" i="26" s="1"/>
  <c r="AF108" i="26" s="1"/>
  <c r="AH108" i="26" s="1"/>
  <c r="AJ108" i="26" s="1"/>
  <c r="AL108" i="26" s="1"/>
  <c r="AN108" i="26" s="1"/>
  <c r="AP108" i="26" s="1"/>
  <c r="AR108" i="26" s="1"/>
  <c r="AT108" i="26" s="1"/>
  <c r="AV108" i="26" s="1"/>
  <c r="AX108" i="26" s="1"/>
  <c r="AZ108" i="26" s="1"/>
  <c r="BB108" i="26" s="1"/>
  <c r="BD108" i="26" s="1"/>
  <c r="BF108" i="26" s="1"/>
  <c r="BH108" i="26" s="1"/>
  <c r="BJ108" i="26" s="1"/>
  <c r="BL108" i="26" s="1"/>
  <c r="BN108" i="26" s="1"/>
  <c r="BP108" i="26" s="1"/>
  <c r="N207" i="26"/>
  <c r="P207" i="26" s="1"/>
  <c r="R207" i="26" s="1"/>
  <c r="T207" i="26" s="1"/>
  <c r="V207" i="26" s="1"/>
  <c r="X207" i="26" s="1"/>
  <c r="Z207" i="26" s="1"/>
  <c r="AB207" i="26" s="1"/>
  <c r="AD207" i="26" s="1"/>
  <c r="AF207" i="26" s="1"/>
  <c r="AH207" i="26" s="1"/>
  <c r="AJ207" i="26" s="1"/>
  <c r="AL207" i="26" s="1"/>
  <c r="AN207" i="26" s="1"/>
  <c r="AP207" i="26" s="1"/>
  <c r="AR207" i="26" s="1"/>
  <c r="AT207" i="26" s="1"/>
  <c r="AV207" i="26" s="1"/>
  <c r="AX207" i="26" s="1"/>
  <c r="AZ207" i="26" s="1"/>
  <c r="BB207" i="26" s="1"/>
  <c r="BD207" i="26" s="1"/>
  <c r="BF207" i="26" s="1"/>
  <c r="BH207" i="26" s="1"/>
  <c r="BJ207" i="26" s="1"/>
  <c r="BL207" i="26" s="1"/>
  <c r="BN207" i="26" s="1"/>
  <c r="BP207" i="26" s="1"/>
  <c r="N263" i="26"/>
  <c r="P263" i="26" s="1"/>
  <c r="R263" i="26" s="1"/>
  <c r="T263" i="26" s="1"/>
  <c r="V263" i="26" s="1"/>
  <c r="X263" i="26" s="1"/>
  <c r="Z263" i="26" s="1"/>
  <c r="AB263" i="26" s="1"/>
  <c r="AD263" i="26" s="1"/>
  <c r="AF263" i="26" s="1"/>
  <c r="AH263" i="26" s="1"/>
  <c r="AJ263" i="26" s="1"/>
  <c r="AL263" i="26" s="1"/>
  <c r="AN263" i="26" s="1"/>
  <c r="AP263" i="26" s="1"/>
  <c r="AR263" i="26" s="1"/>
  <c r="AT263" i="26" s="1"/>
  <c r="AV263" i="26" s="1"/>
  <c r="AX263" i="26" s="1"/>
  <c r="AZ263" i="26" s="1"/>
  <c r="BB263" i="26" s="1"/>
  <c r="BD263" i="26" s="1"/>
  <c r="BF263" i="26" s="1"/>
  <c r="BH263" i="26" s="1"/>
  <c r="BJ263" i="26" s="1"/>
  <c r="BL263" i="26" s="1"/>
  <c r="BN263" i="26" s="1"/>
  <c r="BP263" i="26" s="1"/>
  <c r="N135" i="26"/>
  <c r="P135" i="26" s="1"/>
  <c r="R135" i="26" s="1"/>
  <c r="T135" i="26" s="1"/>
  <c r="V135" i="26" s="1"/>
  <c r="X135" i="26" s="1"/>
  <c r="Z135" i="26" s="1"/>
  <c r="AB135" i="26" s="1"/>
  <c r="AD135" i="26" s="1"/>
  <c r="AF135" i="26" s="1"/>
  <c r="AH135" i="26" s="1"/>
  <c r="AJ135" i="26" s="1"/>
  <c r="AL135" i="26" s="1"/>
  <c r="AN135" i="26" s="1"/>
  <c r="AP135" i="26" s="1"/>
  <c r="AR135" i="26" s="1"/>
  <c r="AT135" i="26" s="1"/>
  <c r="AV135" i="26" s="1"/>
  <c r="AX135" i="26" s="1"/>
  <c r="AZ135" i="26" s="1"/>
  <c r="BB135" i="26" s="1"/>
  <c r="BD135" i="26" s="1"/>
  <c r="BF135" i="26" s="1"/>
  <c r="BH135" i="26" s="1"/>
  <c r="BJ135" i="26" s="1"/>
  <c r="BL135" i="26" s="1"/>
  <c r="BN135" i="26" s="1"/>
  <c r="BP135" i="26" s="1"/>
  <c r="N281" i="26"/>
  <c r="P281" i="26" s="1"/>
  <c r="R281" i="26" s="1"/>
  <c r="T281" i="26" s="1"/>
  <c r="V281" i="26" s="1"/>
  <c r="X281" i="26" s="1"/>
  <c r="Z281" i="26" s="1"/>
  <c r="AB281" i="26" s="1"/>
  <c r="AD281" i="26" s="1"/>
  <c r="AF281" i="26" s="1"/>
  <c r="AH281" i="26" s="1"/>
  <c r="AJ281" i="26" s="1"/>
  <c r="AL281" i="26" s="1"/>
  <c r="AN281" i="26" s="1"/>
  <c r="AP281" i="26" s="1"/>
  <c r="AR281" i="26" s="1"/>
  <c r="AT281" i="26" s="1"/>
  <c r="AV281" i="26" s="1"/>
  <c r="AX281" i="26" s="1"/>
  <c r="AZ281" i="26" s="1"/>
  <c r="BB281" i="26" s="1"/>
  <c r="BD281" i="26" s="1"/>
  <c r="BF281" i="26" s="1"/>
  <c r="BH281" i="26" s="1"/>
  <c r="BJ281" i="26" s="1"/>
  <c r="BL281" i="26" s="1"/>
  <c r="BN281" i="26" s="1"/>
  <c r="BP281" i="26" s="1"/>
  <c r="N61" i="26"/>
  <c r="P61" i="26" s="1"/>
  <c r="R61" i="26" s="1"/>
  <c r="T61" i="26" s="1"/>
  <c r="V61" i="26" s="1"/>
  <c r="X61" i="26" s="1"/>
  <c r="Z61" i="26" s="1"/>
  <c r="AB61" i="26" s="1"/>
  <c r="AD61" i="26" s="1"/>
  <c r="AF61" i="26" s="1"/>
  <c r="AH61" i="26" s="1"/>
  <c r="AJ61" i="26" s="1"/>
  <c r="AL61" i="26" s="1"/>
  <c r="AN61" i="26" s="1"/>
  <c r="AP61" i="26" s="1"/>
  <c r="AR61" i="26" s="1"/>
  <c r="AT61" i="26" s="1"/>
  <c r="AV61" i="26" s="1"/>
  <c r="AX61" i="26" s="1"/>
  <c r="AZ61" i="26" s="1"/>
  <c r="BB61" i="26" s="1"/>
  <c r="BD61" i="26" s="1"/>
  <c r="BF61" i="26" s="1"/>
  <c r="BH61" i="26" s="1"/>
  <c r="BJ61" i="26" s="1"/>
  <c r="BL61" i="26" s="1"/>
  <c r="BN61" i="26" s="1"/>
  <c r="BP61" i="26" s="1"/>
  <c r="N225" i="26"/>
  <c r="P225" i="26" s="1"/>
  <c r="R225" i="26" s="1"/>
  <c r="T225" i="26" s="1"/>
  <c r="V225" i="26" s="1"/>
  <c r="X225" i="26" s="1"/>
  <c r="Z225" i="26" s="1"/>
  <c r="AB225" i="26" s="1"/>
  <c r="AD225" i="26" s="1"/>
  <c r="AF225" i="26" s="1"/>
  <c r="AH225" i="26" s="1"/>
  <c r="AJ225" i="26" s="1"/>
  <c r="AL225" i="26" s="1"/>
  <c r="AN225" i="26" s="1"/>
  <c r="AP225" i="26" s="1"/>
  <c r="AR225" i="26" s="1"/>
  <c r="AT225" i="26" s="1"/>
  <c r="AV225" i="26" s="1"/>
  <c r="AX225" i="26" s="1"/>
  <c r="AZ225" i="26" s="1"/>
  <c r="BB225" i="26" s="1"/>
  <c r="BD225" i="26" s="1"/>
  <c r="BF225" i="26" s="1"/>
  <c r="BH225" i="26" s="1"/>
  <c r="BJ225" i="26" s="1"/>
  <c r="BL225" i="26" s="1"/>
  <c r="BN225" i="26" s="1"/>
  <c r="BP225" i="26" s="1"/>
  <c r="N235" i="26"/>
  <c r="P235" i="26" s="1"/>
  <c r="R235" i="26" s="1"/>
  <c r="T235" i="26" s="1"/>
  <c r="V235" i="26" s="1"/>
  <c r="X235" i="26" s="1"/>
  <c r="Z235" i="26" s="1"/>
  <c r="AB235" i="26" s="1"/>
  <c r="AD235" i="26" s="1"/>
  <c r="AF235" i="26" s="1"/>
  <c r="AH235" i="26" s="1"/>
  <c r="AJ235" i="26" s="1"/>
  <c r="AL235" i="26" s="1"/>
  <c r="AN235" i="26" s="1"/>
  <c r="AP235" i="26" s="1"/>
  <c r="AR235" i="26" s="1"/>
  <c r="AT235" i="26" s="1"/>
  <c r="AV235" i="26" s="1"/>
  <c r="AX235" i="26" s="1"/>
  <c r="AZ235" i="26" s="1"/>
  <c r="BB235" i="26" s="1"/>
  <c r="BD235" i="26" s="1"/>
  <c r="BF235" i="26" s="1"/>
  <c r="BH235" i="26" s="1"/>
  <c r="BJ235" i="26" s="1"/>
  <c r="BL235" i="26" s="1"/>
  <c r="BN235" i="26" s="1"/>
  <c r="BP235" i="26" s="1"/>
  <c r="B18" i="101"/>
  <c r="B17" i="101"/>
  <c r="X9" i="101" l="1"/>
  <c r="CP444" i="26"/>
  <c r="CR444" i="26" l="1"/>
  <c r="CL444" i="26"/>
  <c r="CT444" i="26"/>
  <c r="DP444" i="26"/>
  <c r="DN444" i="26"/>
  <c r="DR444" i="26"/>
  <c r="DL444" i="26"/>
  <c r="CZ444" i="26"/>
  <c r="CX444" i="26"/>
  <c r="EZ70" i="26"/>
  <c r="EJ70" i="26"/>
  <c r="ER70" i="26"/>
  <c r="EV70" i="26"/>
  <c r="EH70" i="26"/>
  <c r="EP70" i="26"/>
  <c r="EB70" i="26"/>
  <c r="DZ70" i="26"/>
  <c r="DX70" i="26"/>
  <c r="ED70" i="26"/>
  <c r="EF70" i="26"/>
  <c r="DV70" i="26"/>
  <c r="L444" i="26"/>
  <c r="L445" i="26" s="1"/>
  <c r="AJ444" i="26"/>
  <c r="BH444" i="26"/>
  <c r="N444" i="26"/>
  <c r="AL444" i="26"/>
  <c r="BJ444" i="26"/>
  <c r="P444" i="26"/>
  <c r="AN444" i="26"/>
  <c r="BL444" i="26"/>
  <c r="R444" i="26"/>
  <c r="AP444" i="26"/>
  <c r="BN444" i="26"/>
  <c r="T444" i="26"/>
  <c r="AR444" i="26"/>
  <c r="BP444" i="26"/>
  <c r="V444" i="26"/>
  <c r="AT444" i="26"/>
  <c r="X444" i="26"/>
  <c r="AV444" i="26"/>
  <c r="Z444" i="26"/>
  <c r="AX444" i="26"/>
  <c r="AB444" i="26"/>
  <c r="AZ444" i="26"/>
  <c r="AD444" i="26"/>
  <c r="BB444" i="26"/>
  <c r="AF444" i="26"/>
  <c r="BD444" i="26"/>
  <c r="AH444" i="26"/>
  <c r="BF444" i="26"/>
  <c r="R70" i="26"/>
  <c r="AP70" i="26"/>
  <c r="BN70" i="26"/>
  <c r="T70" i="26"/>
  <c r="AR70" i="26"/>
  <c r="BP70" i="26"/>
  <c r="V70" i="26"/>
  <c r="AT70" i="26"/>
  <c r="X70" i="26"/>
  <c r="AV70" i="26"/>
  <c r="Z70" i="26"/>
  <c r="AX70" i="26"/>
  <c r="AB70" i="26"/>
  <c r="AZ70" i="26"/>
  <c r="AD70" i="26"/>
  <c r="BB70" i="26"/>
  <c r="AF70" i="26"/>
  <c r="BD70" i="26"/>
  <c r="AH70" i="26"/>
  <c r="BF70" i="26"/>
  <c r="L70" i="26"/>
  <c r="L71" i="26" s="1"/>
  <c r="AJ70" i="26"/>
  <c r="BH70" i="26"/>
  <c r="P70" i="26"/>
  <c r="AN70" i="26"/>
  <c r="BL70" i="26"/>
  <c r="N70" i="26"/>
  <c r="AL70" i="26"/>
  <c r="BJ70" i="26"/>
  <c r="EL70" i="26"/>
  <c r="DP70" i="26"/>
  <c r="EN70" i="26"/>
  <c r="DR70" i="26"/>
  <c r="DL70" i="26"/>
  <c r="FF70" i="26"/>
  <c r="DF70" i="26"/>
  <c r="DT70" i="26"/>
  <c r="FB70" i="26"/>
  <c r="DH70" i="26"/>
  <c r="FD70" i="26"/>
  <c r="DJ70" i="26"/>
  <c r="DD70" i="26"/>
  <c r="EX70" i="26"/>
  <c r="ET70" i="26"/>
  <c r="DN70" i="26"/>
  <c r="FV70" i="26"/>
  <c r="GR70" i="26"/>
  <c r="GL70" i="26"/>
  <c r="FX70" i="26"/>
  <c r="FL70" i="26"/>
  <c r="GT70" i="26"/>
  <c r="GN70" i="26"/>
  <c r="FN70" i="26"/>
  <c r="GF70" i="26"/>
  <c r="GB70" i="26"/>
  <c r="FP70" i="26"/>
  <c r="FH70" i="26"/>
  <c r="GH70" i="26"/>
  <c r="FR70" i="26"/>
  <c r="GD70" i="26"/>
  <c r="FZ70" i="26"/>
  <c r="GP70" i="26"/>
  <c r="FT70" i="26"/>
  <c r="GJ70" i="26"/>
  <c r="FJ70" i="26"/>
  <c r="N71" i="26" l="1"/>
  <c r="P71" i="26" s="1"/>
  <c r="R71" i="26" s="1"/>
  <c r="T71" i="26" s="1"/>
  <c r="V71" i="26" s="1"/>
  <c r="X71" i="26" s="1"/>
  <c r="Z71" i="26" s="1"/>
  <c r="AB71" i="26" s="1"/>
  <c r="AD71" i="26" s="1"/>
  <c r="AF71" i="26" s="1"/>
  <c r="AH71" i="26" s="1"/>
  <c r="AJ71" i="26" s="1"/>
  <c r="AL71" i="26" s="1"/>
  <c r="AN71" i="26" s="1"/>
  <c r="AP71" i="26" s="1"/>
  <c r="AR71" i="26" s="1"/>
  <c r="AT71" i="26" s="1"/>
  <c r="AV71" i="26" s="1"/>
  <c r="AX71" i="26" s="1"/>
  <c r="AZ71" i="26" s="1"/>
  <c r="BB71" i="26" s="1"/>
  <c r="BD71" i="26" s="1"/>
  <c r="BF71" i="26" s="1"/>
  <c r="BH71" i="26" s="1"/>
  <c r="BJ71" i="26" s="1"/>
  <c r="BL71" i="26" s="1"/>
  <c r="BN71" i="26" s="1"/>
  <c r="BP71" i="26" s="1"/>
  <c r="N445" i="26"/>
  <c r="P445" i="26" s="1"/>
  <c r="R445" i="26" s="1"/>
  <c r="T445" i="26" s="1"/>
  <c r="V445" i="26" s="1"/>
  <c r="X445" i="26" s="1"/>
  <c r="Z445" i="26" s="1"/>
  <c r="AB445" i="26" s="1"/>
  <c r="AD445" i="26" s="1"/>
  <c r="AF445" i="26" s="1"/>
  <c r="AH445" i="26" s="1"/>
  <c r="AJ445" i="26" s="1"/>
  <c r="AL445" i="26" s="1"/>
  <c r="AN445" i="26" s="1"/>
  <c r="AP445" i="26" s="1"/>
  <c r="AR445" i="26" s="1"/>
  <c r="AT445" i="26" s="1"/>
  <c r="AV445" i="26" s="1"/>
  <c r="AX445" i="26" s="1"/>
  <c r="AZ445" i="26" s="1"/>
  <c r="BB445" i="26" s="1"/>
  <c r="BD445" i="26" s="1"/>
  <c r="BF445" i="26" s="1"/>
  <c r="BH445" i="26" s="1"/>
  <c r="BJ445" i="26" s="1"/>
  <c r="BL445" i="26" s="1"/>
  <c r="BN445" i="26" s="1"/>
  <c r="BP445" i="26" s="1"/>
  <c r="AN29" i="101"/>
  <c r="K16" i="135" l="1"/>
  <c r="J21" i="135" s="1"/>
  <c r="S16" i="135" l="1"/>
  <c r="S21" i="135" s="1"/>
  <c r="U16" i="135" l="1"/>
  <c r="J8" i="135" s="1"/>
  <c r="BT152" i="26" l="1"/>
  <c r="CT152" i="26"/>
  <c r="CX152" i="26"/>
  <c r="DX316" i="26"/>
  <c r="DV316" i="26"/>
  <c r="DT316" i="26"/>
  <c r="EJ316" i="26"/>
  <c r="EB316" i="26"/>
  <c r="AH179" i="26"/>
  <c r="BF179" i="26"/>
  <c r="L179" i="26"/>
  <c r="L180" i="26" s="1"/>
  <c r="AJ179" i="26"/>
  <c r="BH179" i="26"/>
  <c r="N179" i="26"/>
  <c r="AL179" i="26"/>
  <c r="BJ179" i="26"/>
  <c r="P179" i="26"/>
  <c r="AN179" i="26"/>
  <c r="BL179" i="26"/>
  <c r="R179" i="26"/>
  <c r="AP179" i="26"/>
  <c r="BN179" i="26"/>
  <c r="X179" i="26"/>
  <c r="AV179" i="26"/>
  <c r="AB179" i="26"/>
  <c r="AZ179" i="26"/>
  <c r="AD179" i="26"/>
  <c r="BB179" i="26"/>
  <c r="AF179" i="26"/>
  <c r="BD179" i="26"/>
  <c r="AT179" i="26"/>
  <c r="AX179" i="26"/>
  <c r="BP179" i="26"/>
  <c r="T179" i="26"/>
  <c r="V179" i="26"/>
  <c r="Z179" i="26"/>
  <c r="AR179" i="26"/>
  <c r="AB316" i="26"/>
  <c r="AZ316" i="26"/>
  <c r="AD316" i="26"/>
  <c r="BB316" i="26"/>
  <c r="AF316" i="26"/>
  <c r="BD316" i="26"/>
  <c r="AH316" i="26"/>
  <c r="BF316" i="26"/>
  <c r="L316" i="26"/>
  <c r="L317" i="26" s="1"/>
  <c r="AJ316" i="26"/>
  <c r="BH316" i="26"/>
  <c r="N316" i="26"/>
  <c r="AL316" i="26"/>
  <c r="BJ316" i="26"/>
  <c r="P316" i="26"/>
  <c r="AN316" i="26"/>
  <c r="BL316" i="26"/>
  <c r="R316" i="26"/>
  <c r="AP316" i="26"/>
  <c r="BN316" i="26"/>
  <c r="T316" i="26"/>
  <c r="AR316" i="26"/>
  <c r="BP316" i="26"/>
  <c r="V316" i="26"/>
  <c r="AT316" i="26"/>
  <c r="X316" i="26"/>
  <c r="AV316" i="26"/>
  <c r="Z316" i="26"/>
  <c r="AX316" i="26"/>
  <c r="P152" i="26"/>
  <c r="AN152" i="26"/>
  <c r="BL152" i="26"/>
  <c r="R152" i="26"/>
  <c r="AP152" i="26"/>
  <c r="BN152" i="26"/>
  <c r="T152" i="26"/>
  <c r="AR152" i="26"/>
  <c r="BP152" i="26"/>
  <c r="V152" i="26"/>
  <c r="AT152" i="26"/>
  <c r="X152" i="26"/>
  <c r="AV152" i="26"/>
  <c r="Z152" i="26"/>
  <c r="AX152" i="26"/>
  <c r="AB152" i="26"/>
  <c r="AZ152" i="26"/>
  <c r="AD152" i="26"/>
  <c r="BB152" i="26"/>
  <c r="AF152" i="26"/>
  <c r="BD152" i="26"/>
  <c r="AH152" i="26"/>
  <c r="BF152" i="26"/>
  <c r="L152" i="26"/>
  <c r="L153" i="26" s="1"/>
  <c r="AJ152" i="26"/>
  <c r="BH152" i="26"/>
  <c r="N152" i="26"/>
  <c r="AL152" i="26"/>
  <c r="BJ152" i="26"/>
  <c r="X51" i="26"/>
  <c r="AV51" i="26"/>
  <c r="Z51" i="26"/>
  <c r="AX51" i="26"/>
  <c r="AB51" i="26"/>
  <c r="AZ51" i="26"/>
  <c r="AD51" i="26"/>
  <c r="AF51" i="26"/>
  <c r="BD51" i="26"/>
  <c r="AH51" i="26"/>
  <c r="BF51" i="26"/>
  <c r="L51" i="26"/>
  <c r="L52" i="26" s="1"/>
  <c r="AJ51" i="26"/>
  <c r="BH51" i="26"/>
  <c r="N51" i="26"/>
  <c r="AL51" i="26"/>
  <c r="BJ51" i="26"/>
  <c r="P51" i="26"/>
  <c r="AN51" i="26"/>
  <c r="BL51" i="26"/>
  <c r="R51" i="26"/>
  <c r="AP51" i="26"/>
  <c r="BN51" i="26"/>
  <c r="V51" i="26"/>
  <c r="AT51" i="26"/>
  <c r="BB51" i="26"/>
  <c r="BP51" i="26"/>
  <c r="T51" i="26"/>
  <c r="AR51" i="26"/>
  <c r="N161" i="26"/>
  <c r="AL161" i="26"/>
  <c r="BJ161" i="26"/>
  <c r="P161" i="26"/>
  <c r="AN161" i="26"/>
  <c r="BL161" i="26"/>
  <c r="R161" i="26"/>
  <c r="AP161" i="26"/>
  <c r="BN161" i="26"/>
  <c r="T161" i="26"/>
  <c r="AR161" i="26"/>
  <c r="BP161" i="26"/>
  <c r="V161" i="26"/>
  <c r="AT161" i="26"/>
  <c r="X161" i="26"/>
  <c r="AV161" i="26"/>
  <c r="Z161" i="26"/>
  <c r="AX161" i="26"/>
  <c r="AB161" i="26"/>
  <c r="AZ161" i="26"/>
  <c r="AD161" i="26"/>
  <c r="BB161" i="26"/>
  <c r="AF161" i="26"/>
  <c r="BD161" i="26"/>
  <c r="AH161" i="26"/>
  <c r="BF161" i="26"/>
  <c r="L161" i="26"/>
  <c r="L162" i="26" s="1"/>
  <c r="AJ161" i="26"/>
  <c r="BH161" i="26"/>
  <c r="DP316" i="26"/>
  <c r="EP316" i="26"/>
  <c r="DR316" i="26"/>
  <c r="EF316" i="26"/>
  <c r="FB316" i="26"/>
  <c r="DL316" i="26"/>
  <c r="ED316" i="26"/>
  <c r="FD316" i="26"/>
  <c r="DF316" i="26"/>
  <c r="EX316" i="26"/>
  <c r="FF316" i="26"/>
  <c r="DH316" i="26"/>
  <c r="EH316" i="26"/>
  <c r="EZ316" i="26"/>
  <c r="DJ316" i="26"/>
  <c r="EL316" i="26"/>
  <c r="DD316" i="26"/>
  <c r="DZ316" i="26"/>
  <c r="ET316" i="26"/>
  <c r="EV316" i="26"/>
  <c r="DN316" i="26"/>
  <c r="EN316" i="26"/>
  <c r="ER316" i="26"/>
  <c r="GB316" i="26"/>
  <c r="FH316" i="26"/>
  <c r="GJ316" i="26"/>
  <c r="FT316" i="26"/>
  <c r="FL316" i="26"/>
  <c r="FV316" i="26"/>
  <c r="FR316" i="26"/>
  <c r="GT316" i="26"/>
  <c r="FJ316" i="26"/>
  <c r="GL316" i="26"/>
  <c r="GD316" i="26"/>
  <c r="FP316" i="26"/>
  <c r="FN316" i="26"/>
  <c r="GN316" i="26"/>
  <c r="GH316" i="26"/>
  <c r="FZ316" i="26"/>
  <c r="FX316" i="26"/>
  <c r="GR316" i="26"/>
  <c r="GP316" i="26"/>
  <c r="GF316" i="26"/>
  <c r="GP152" i="26"/>
  <c r="GJ152" i="26"/>
  <c r="FJ152" i="26"/>
  <c r="FD152" i="26"/>
  <c r="EV152" i="26"/>
  <c r="EP152" i="26"/>
  <c r="EH152" i="26"/>
  <c r="EB152" i="26"/>
  <c r="DX152" i="26"/>
  <c r="DP152" i="26"/>
  <c r="DH152" i="26"/>
  <c r="GT152" i="26"/>
  <c r="GB152" i="26"/>
  <c r="FT152" i="26"/>
  <c r="FN152" i="26"/>
  <c r="EL152" i="26"/>
  <c r="DZ152" i="26"/>
  <c r="DL152" i="26"/>
  <c r="GR152" i="26"/>
  <c r="GN152" i="26"/>
  <c r="GH152" i="26"/>
  <c r="GD152" i="26"/>
  <c r="FX152" i="26"/>
  <c r="FV152" i="26"/>
  <c r="ET152" i="26"/>
  <c r="EN152" i="26"/>
  <c r="EF152" i="26"/>
  <c r="DV152" i="26"/>
  <c r="DN152" i="26"/>
  <c r="DF152" i="26"/>
  <c r="GF152" i="26"/>
  <c r="FH152" i="26"/>
  <c r="ED152" i="26"/>
  <c r="DT152" i="26"/>
  <c r="FZ152" i="26"/>
  <c r="FP152" i="26"/>
  <c r="EJ152" i="26"/>
  <c r="DJ152" i="26"/>
  <c r="DD152" i="26"/>
  <c r="GL152" i="26"/>
  <c r="FF152" i="26"/>
  <c r="FR152" i="26"/>
  <c r="FL152" i="26"/>
  <c r="DR152" i="26"/>
  <c r="GP161" i="26"/>
  <c r="GH161" i="26"/>
  <c r="FZ161" i="26"/>
  <c r="FR161" i="26"/>
  <c r="FP161" i="26"/>
  <c r="FH161" i="26"/>
  <c r="EB161" i="26"/>
  <c r="DT161" i="26"/>
  <c r="DL161" i="26"/>
  <c r="DD161" i="26"/>
  <c r="GT161" i="26"/>
  <c r="FV161" i="26"/>
  <c r="FL161" i="26"/>
  <c r="EF161" i="26"/>
  <c r="DX161" i="26"/>
  <c r="DH161" i="26"/>
  <c r="GJ161" i="26"/>
  <c r="GB161" i="26"/>
  <c r="ED161" i="26"/>
  <c r="DV161" i="26"/>
  <c r="DF161" i="26"/>
  <c r="GN161" i="26"/>
  <c r="GF161" i="26"/>
  <c r="FX161" i="26"/>
  <c r="FN161" i="26"/>
  <c r="FF161" i="26"/>
  <c r="EH161" i="26"/>
  <c r="DZ161" i="26"/>
  <c r="DR161" i="26"/>
  <c r="DJ161" i="26"/>
  <c r="GL161" i="26"/>
  <c r="GD161" i="26"/>
  <c r="FD161" i="26"/>
  <c r="DP161" i="26"/>
  <c r="GR161" i="26"/>
  <c r="FT161" i="26"/>
  <c r="FJ161" i="26"/>
  <c r="DN161" i="26"/>
  <c r="G168" i="26"/>
  <c r="GR51" i="26"/>
  <c r="GJ51" i="26"/>
  <c r="GD51" i="26"/>
  <c r="FV51" i="26"/>
  <c r="FL51" i="26"/>
  <c r="FD51" i="26"/>
  <c r="GN51" i="26"/>
  <c r="GF51" i="26"/>
  <c r="FX51" i="26"/>
  <c r="FP51" i="26"/>
  <c r="FH51" i="26"/>
  <c r="GT51" i="26"/>
  <c r="GL51" i="26"/>
  <c r="FZ51" i="26"/>
  <c r="FR51" i="26"/>
  <c r="FN51" i="26"/>
  <c r="FF51" i="26"/>
  <c r="GP51" i="26"/>
  <c r="GH51" i="26"/>
  <c r="GB51" i="26"/>
  <c r="FT51" i="26"/>
  <c r="FJ51" i="26"/>
  <c r="FB51" i="26"/>
  <c r="G186" i="26"/>
  <c r="HH188" i="26" l="1"/>
  <c r="GX188" i="26"/>
  <c r="GZ188" i="26"/>
  <c r="HB188" i="26"/>
  <c r="HD188" i="26"/>
  <c r="HF188" i="26"/>
  <c r="GV188" i="26"/>
  <c r="HB170" i="26"/>
  <c r="HD170" i="26"/>
  <c r="HF170" i="26"/>
  <c r="HH170" i="26"/>
  <c r="GV170" i="26"/>
  <c r="GX170" i="26"/>
  <c r="GZ170" i="26"/>
  <c r="GN13" i="26"/>
  <c r="ED13" i="26"/>
  <c r="DB13" i="26"/>
  <c r="GF13" i="26"/>
  <c r="GJ13" i="26"/>
  <c r="AL13" i="26"/>
  <c r="DV13" i="26"/>
  <c r="DN13" i="26"/>
  <c r="DD13" i="26"/>
  <c r="GT13" i="26"/>
  <c r="GD13" i="26"/>
  <c r="AP13" i="26"/>
  <c r="AN13" i="26"/>
  <c r="DX13" i="26"/>
  <c r="DT13" i="26"/>
  <c r="DR13" i="26"/>
  <c r="GP13" i="26"/>
  <c r="EF13" i="26"/>
  <c r="DP13" i="26"/>
  <c r="DJ13" i="26"/>
  <c r="DF13" i="26"/>
  <c r="EB13" i="26"/>
  <c r="GR13" i="26"/>
  <c r="GL13" i="26"/>
  <c r="EH13" i="26"/>
  <c r="AJ13" i="26"/>
  <c r="DL13" i="26"/>
  <c r="DZ13" i="26"/>
  <c r="DH13" i="26"/>
  <c r="GH13" i="26"/>
  <c r="AR13" i="26"/>
  <c r="AH13" i="26"/>
  <c r="FF13" i="26"/>
  <c r="EX13" i="26"/>
  <c r="FN13" i="26"/>
  <c r="FT13" i="26"/>
  <c r="AD13" i="26"/>
  <c r="CT13" i="26"/>
  <c r="FZ13" i="26"/>
  <c r="AB13" i="26"/>
  <c r="EL13" i="26"/>
  <c r="FJ13" i="26"/>
  <c r="FP13" i="26"/>
  <c r="AF13" i="26"/>
  <c r="EV13" i="26"/>
  <c r="GB13" i="26"/>
  <c r="ER13" i="26"/>
  <c r="EN13" i="26"/>
  <c r="FH13" i="26"/>
  <c r="BD13" i="26"/>
  <c r="CV13" i="26"/>
  <c r="EZ13" i="26"/>
  <c r="FX13" i="26"/>
  <c r="Z13" i="26"/>
  <c r="EP13" i="26"/>
  <c r="FD13" i="26"/>
  <c r="CX13" i="26"/>
  <c r="ET13" i="26"/>
  <c r="FR13" i="26"/>
  <c r="FL13" i="26"/>
  <c r="AZ13" i="26"/>
  <c r="FB13" i="26"/>
  <c r="AT13" i="26"/>
  <c r="EJ13" i="26"/>
  <c r="BB13" i="26"/>
  <c r="CZ13" i="26"/>
  <c r="FV13" i="26"/>
  <c r="R13" i="26"/>
  <c r="DF23" i="26"/>
  <c r="GT23" i="26"/>
  <c r="GD23" i="26"/>
  <c r="AR23" i="26"/>
  <c r="DR23" i="26"/>
  <c r="GR23" i="26"/>
  <c r="ED23" i="26"/>
  <c r="AP23" i="26"/>
  <c r="DX23" i="26"/>
  <c r="DD23" i="26"/>
  <c r="GP23" i="26"/>
  <c r="GF23" i="26"/>
  <c r="GN23" i="26"/>
  <c r="GL23" i="26"/>
  <c r="EF23" i="26"/>
  <c r="AJ23" i="26"/>
  <c r="DJ23" i="26"/>
  <c r="GH23" i="26"/>
  <c r="AL23" i="26"/>
  <c r="EH23" i="26"/>
  <c r="GJ23" i="26"/>
  <c r="EB23" i="26"/>
  <c r="DZ23" i="26"/>
  <c r="DB23" i="26"/>
  <c r="AN23" i="26"/>
  <c r="AD23" i="26"/>
  <c r="T23" i="26"/>
  <c r="EN23" i="26"/>
  <c r="BJ23" i="26"/>
  <c r="CX23" i="26"/>
  <c r="FX23" i="26"/>
  <c r="AB23" i="26"/>
  <c r="EL23" i="26"/>
  <c r="FR23" i="26"/>
  <c r="R23" i="26"/>
  <c r="AF23" i="26"/>
  <c r="EZ23" i="26"/>
  <c r="FV23" i="26"/>
  <c r="AZ23" i="26"/>
  <c r="X23" i="26"/>
  <c r="CF23" i="26"/>
  <c r="CL23" i="26"/>
  <c r="ER23" i="26"/>
  <c r="FF23" i="26"/>
  <c r="CZ23" i="26"/>
  <c r="EV23" i="26"/>
  <c r="FZ23" i="26"/>
  <c r="V23" i="26"/>
  <c r="EP23" i="26"/>
  <c r="FJ23" i="26"/>
  <c r="CT23" i="26"/>
  <c r="ET23" i="26"/>
  <c r="FN23" i="26"/>
  <c r="FL23" i="26"/>
  <c r="P23" i="26"/>
  <c r="L23" i="26"/>
  <c r="L24" i="26" s="1"/>
  <c r="AV23" i="26"/>
  <c r="FB23" i="26"/>
  <c r="FH23" i="26"/>
  <c r="FT23" i="26"/>
  <c r="N23" i="26"/>
  <c r="GB23" i="26"/>
  <c r="AT23" i="26"/>
  <c r="CR23" i="26"/>
  <c r="CN23" i="26"/>
  <c r="EJ23" i="26"/>
  <c r="CV23" i="26"/>
  <c r="AH23" i="26"/>
  <c r="Z23" i="26"/>
  <c r="CD23" i="26"/>
  <c r="FD23" i="26"/>
  <c r="EX23" i="26"/>
  <c r="FP23" i="26"/>
  <c r="T13" i="26"/>
  <c r="N13" i="26"/>
  <c r="L14" i="26"/>
  <c r="X13" i="26"/>
  <c r="V13" i="26"/>
  <c r="P13" i="26"/>
  <c r="N162" i="26"/>
  <c r="P162" i="26" s="1"/>
  <c r="R162" i="26" s="1"/>
  <c r="T162" i="26" s="1"/>
  <c r="V162" i="26" s="1"/>
  <c r="X162" i="26" s="1"/>
  <c r="Z162" i="26" s="1"/>
  <c r="AB162" i="26" s="1"/>
  <c r="AD162" i="26" s="1"/>
  <c r="AF162" i="26" s="1"/>
  <c r="AH162" i="26" s="1"/>
  <c r="AJ162" i="26" s="1"/>
  <c r="AL162" i="26" s="1"/>
  <c r="AN162" i="26" s="1"/>
  <c r="AP162" i="26" s="1"/>
  <c r="AR162" i="26" s="1"/>
  <c r="AT162" i="26" s="1"/>
  <c r="AV162" i="26" s="1"/>
  <c r="AX162" i="26" s="1"/>
  <c r="AZ162" i="26" s="1"/>
  <c r="BB162" i="26" s="1"/>
  <c r="BD162" i="26" s="1"/>
  <c r="BF162" i="26" s="1"/>
  <c r="BH162" i="26" s="1"/>
  <c r="BJ162" i="26" s="1"/>
  <c r="BL162" i="26" s="1"/>
  <c r="BN162" i="26" s="1"/>
  <c r="BP162" i="26" s="1"/>
  <c r="N153" i="26"/>
  <c r="P153" i="26" s="1"/>
  <c r="R153" i="26" s="1"/>
  <c r="T153" i="26" s="1"/>
  <c r="V153" i="26" s="1"/>
  <c r="X153" i="26" s="1"/>
  <c r="Z153" i="26" s="1"/>
  <c r="AB153" i="26" s="1"/>
  <c r="AD153" i="26" s="1"/>
  <c r="AF153" i="26" s="1"/>
  <c r="AH153" i="26" s="1"/>
  <c r="AJ153" i="26" s="1"/>
  <c r="AL153" i="26" s="1"/>
  <c r="AN153" i="26" s="1"/>
  <c r="AP153" i="26" s="1"/>
  <c r="AR153" i="26" s="1"/>
  <c r="AT153" i="26" s="1"/>
  <c r="AV153" i="26" s="1"/>
  <c r="AX153" i="26" s="1"/>
  <c r="AZ153" i="26" s="1"/>
  <c r="BB153" i="26" s="1"/>
  <c r="BD153" i="26" s="1"/>
  <c r="BF153" i="26" s="1"/>
  <c r="BH153" i="26" s="1"/>
  <c r="BJ153" i="26" s="1"/>
  <c r="BL153" i="26" s="1"/>
  <c r="BN153" i="26" s="1"/>
  <c r="BP153" i="26" s="1"/>
  <c r="Z188" i="26"/>
  <c r="AX188" i="26"/>
  <c r="AB188" i="26"/>
  <c r="AZ188" i="26"/>
  <c r="AD188" i="26"/>
  <c r="BB188" i="26"/>
  <c r="AF188" i="26"/>
  <c r="BD188" i="26"/>
  <c r="AH188" i="26"/>
  <c r="BF188" i="26"/>
  <c r="L188" i="26"/>
  <c r="L189" i="26" s="1"/>
  <c r="AJ188" i="26"/>
  <c r="BH188" i="26"/>
  <c r="N188" i="26"/>
  <c r="AL188" i="26"/>
  <c r="BJ188" i="26"/>
  <c r="P188" i="26"/>
  <c r="AN188" i="26"/>
  <c r="BL188" i="26"/>
  <c r="R188" i="26"/>
  <c r="AP188" i="26"/>
  <c r="BN188" i="26"/>
  <c r="T188" i="26"/>
  <c r="AR188" i="26"/>
  <c r="BP188" i="26"/>
  <c r="V188" i="26"/>
  <c r="AT188" i="26"/>
  <c r="X188" i="26"/>
  <c r="AV188" i="26"/>
  <c r="V79" i="26"/>
  <c r="AT79" i="26"/>
  <c r="Z79" i="26"/>
  <c r="AX79" i="26"/>
  <c r="AD79" i="26"/>
  <c r="BB79" i="26"/>
  <c r="AF79" i="26"/>
  <c r="BD79" i="26"/>
  <c r="L79" i="26"/>
  <c r="L80" i="26" s="1"/>
  <c r="AJ79" i="26"/>
  <c r="BH79" i="26"/>
  <c r="N79" i="26"/>
  <c r="AL79" i="26"/>
  <c r="BJ79" i="26"/>
  <c r="T79" i="26"/>
  <c r="AR79" i="26"/>
  <c r="BP79" i="26"/>
  <c r="R79" i="26"/>
  <c r="X79" i="26"/>
  <c r="AB79" i="26"/>
  <c r="AH79" i="26"/>
  <c r="AN79" i="26"/>
  <c r="AP79" i="26"/>
  <c r="AV79" i="26"/>
  <c r="AZ79" i="26"/>
  <c r="BF79" i="26"/>
  <c r="P79" i="26"/>
  <c r="BL79" i="26"/>
  <c r="BN79" i="26"/>
  <c r="L170" i="26"/>
  <c r="L171" i="26" s="1"/>
  <c r="AJ170" i="26"/>
  <c r="BH170" i="26"/>
  <c r="N170" i="26"/>
  <c r="AL170" i="26"/>
  <c r="BJ170" i="26"/>
  <c r="P170" i="26"/>
  <c r="AN170" i="26"/>
  <c r="BL170" i="26"/>
  <c r="R170" i="26"/>
  <c r="AP170" i="26"/>
  <c r="BN170" i="26"/>
  <c r="T170" i="26"/>
  <c r="AR170" i="26"/>
  <c r="BP170" i="26"/>
  <c r="V170" i="26"/>
  <c r="AT170" i="26"/>
  <c r="X170" i="26"/>
  <c r="AV170" i="26"/>
  <c r="Z170" i="26"/>
  <c r="AX170" i="26"/>
  <c r="AB170" i="26"/>
  <c r="AZ170" i="26"/>
  <c r="AD170" i="26"/>
  <c r="BB170" i="26"/>
  <c r="AF170" i="26"/>
  <c r="BD170" i="26"/>
  <c r="AH170" i="26"/>
  <c r="BF170" i="26"/>
  <c r="N317" i="26"/>
  <c r="P317" i="26" s="1"/>
  <c r="R317" i="26" s="1"/>
  <c r="T317" i="26" s="1"/>
  <c r="V317" i="26" s="1"/>
  <c r="X317" i="26" s="1"/>
  <c r="Z317" i="26" s="1"/>
  <c r="AB317" i="26" s="1"/>
  <c r="AD317" i="26" s="1"/>
  <c r="AF317" i="26" s="1"/>
  <c r="AH317" i="26" s="1"/>
  <c r="AJ317" i="26" s="1"/>
  <c r="AL317" i="26" s="1"/>
  <c r="AN317" i="26" s="1"/>
  <c r="AP317" i="26" s="1"/>
  <c r="AR317" i="26" s="1"/>
  <c r="AT317" i="26" s="1"/>
  <c r="AV317" i="26" s="1"/>
  <c r="AX317" i="26" s="1"/>
  <c r="AZ317" i="26" s="1"/>
  <c r="BB317" i="26" s="1"/>
  <c r="BD317" i="26" s="1"/>
  <c r="BF317" i="26" s="1"/>
  <c r="BH317" i="26" s="1"/>
  <c r="BJ317" i="26" s="1"/>
  <c r="BL317" i="26" s="1"/>
  <c r="BN317" i="26" s="1"/>
  <c r="BP317" i="26" s="1"/>
  <c r="N52" i="26"/>
  <c r="P52" i="26" s="1"/>
  <c r="R52" i="26" s="1"/>
  <c r="T52" i="26" s="1"/>
  <c r="V52" i="26" s="1"/>
  <c r="X52" i="26" s="1"/>
  <c r="Z52" i="26" s="1"/>
  <c r="AB52" i="26" s="1"/>
  <c r="AD52" i="26" s="1"/>
  <c r="AF52" i="26" s="1"/>
  <c r="AH52" i="26" s="1"/>
  <c r="AJ52" i="26" s="1"/>
  <c r="AL52" i="26" s="1"/>
  <c r="AN52" i="26" s="1"/>
  <c r="AP52" i="26" s="1"/>
  <c r="AR52" i="26" s="1"/>
  <c r="AT52" i="26" s="1"/>
  <c r="AV52" i="26" s="1"/>
  <c r="AX52" i="26" s="1"/>
  <c r="AZ52" i="26" s="1"/>
  <c r="BB52" i="26" s="1"/>
  <c r="BD52" i="26" s="1"/>
  <c r="BF52" i="26" s="1"/>
  <c r="BH52" i="26" s="1"/>
  <c r="BJ52" i="26" s="1"/>
  <c r="BL52" i="26" s="1"/>
  <c r="BN52" i="26" s="1"/>
  <c r="BP52" i="26" s="1"/>
  <c r="N180" i="26"/>
  <c r="P180" i="26" s="1"/>
  <c r="R180" i="26" s="1"/>
  <c r="T180" i="26" s="1"/>
  <c r="V180" i="26" s="1"/>
  <c r="X180" i="26" s="1"/>
  <c r="EN79" i="26"/>
  <c r="ED79" i="26"/>
  <c r="ER79" i="26"/>
  <c r="EH79" i="26"/>
  <c r="DL79" i="26"/>
  <c r="EP79" i="26"/>
  <c r="EF79" i="26"/>
  <c r="DP79" i="26"/>
  <c r="DJ79" i="26"/>
  <c r="DH79" i="26"/>
  <c r="EJ79" i="26"/>
  <c r="EB79" i="26"/>
  <c r="EL79" i="26"/>
  <c r="DR79" i="26"/>
  <c r="DN79" i="26"/>
  <c r="EH170" i="26"/>
  <c r="EB170" i="26"/>
  <c r="DR170" i="26"/>
  <c r="DJ170" i="26"/>
  <c r="EN170" i="26"/>
  <c r="DN170" i="26"/>
  <c r="EP170" i="26"/>
  <c r="DP170" i="26"/>
  <c r="EL170" i="26"/>
  <c r="EJ170" i="26"/>
  <c r="DV170" i="26"/>
  <c r="DT170" i="26"/>
  <c r="DL170" i="26"/>
  <c r="DD170" i="26"/>
  <c r="ED170" i="26"/>
  <c r="DX170" i="26"/>
  <c r="DF170" i="26"/>
  <c r="EF170" i="26"/>
  <c r="DZ170" i="26"/>
  <c r="DH170" i="26"/>
  <c r="Z180" i="26" l="1"/>
  <c r="AB180" i="26" s="1"/>
  <c r="AD180" i="26" s="1"/>
  <c r="AF180" i="26" s="1"/>
  <c r="AH180" i="26" s="1"/>
  <c r="AJ180" i="26" s="1"/>
  <c r="AL180" i="26" s="1"/>
  <c r="AN180" i="26" s="1"/>
  <c r="AP180" i="26" s="1"/>
  <c r="AR180" i="26" s="1"/>
  <c r="AT180" i="26" s="1"/>
  <c r="AV180" i="26" s="1"/>
  <c r="AX180" i="26" s="1"/>
  <c r="AZ180" i="26" s="1"/>
  <c r="BB180" i="26" s="1"/>
  <c r="BD180" i="26" s="1"/>
  <c r="BF180" i="26" s="1"/>
  <c r="BH180" i="26" s="1"/>
  <c r="BJ180" i="26" s="1"/>
  <c r="BL180" i="26" s="1"/>
  <c r="BN180" i="26" s="1"/>
  <c r="BP180" i="26" s="1"/>
  <c r="N14" i="26"/>
  <c r="P14" i="26" s="1"/>
  <c r="R14" i="26" s="1"/>
  <c r="T14" i="26" s="1"/>
  <c r="V14" i="26" s="1"/>
  <c r="X14" i="26" s="1"/>
  <c r="Z14" i="26" s="1"/>
  <c r="AB14" i="26" s="1"/>
  <c r="AD14" i="26" s="1"/>
  <c r="AF14" i="26" s="1"/>
  <c r="AH14" i="26" s="1"/>
  <c r="AJ14" i="26" s="1"/>
  <c r="AL14" i="26" s="1"/>
  <c r="AN14" i="26" s="1"/>
  <c r="AP14" i="26" s="1"/>
  <c r="AR14" i="26" s="1"/>
  <c r="AT14" i="26" s="1"/>
  <c r="AV14" i="26" s="1"/>
  <c r="AX14" i="26" s="1"/>
  <c r="AZ14" i="26" s="1"/>
  <c r="BB14" i="26" s="1"/>
  <c r="BD14" i="26" s="1"/>
  <c r="BF14" i="26" s="1"/>
  <c r="BH14" i="26" s="1"/>
  <c r="BJ14" i="26" s="1"/>
  <c r="BL14" i="26" s="1"/>
  <c r="BN14" i="26" s="1"/>
  <c r="BP14" i="26" s="1"/>
  <c r="N24" i="26"/>
  <c r="P24" i="26" s="1"/>
  <c r="R24" i="26" s="1"/>
  <c r="T24" i="26" s="1"/>
  <c r="V24" i="26" s="1"/>
  <c r="X24" i="26" s="1"/>
  <c r="Z24" i="26" s="1"/>
  <c r="AB24" i="26" s="1"/>
  <c r="AD24" i="26" s="1"/>
  <c r="AF24" i="26" s="1"/>
  <c r="AH24" i="26" s="1"/>
  <c r="AJ24" i="26" s="1"/>
  <c r="AL24" i="26" s="1"/>
  <c r="AN24" i="26" s="1"/>
  <c r="AP24" i="26" s="1"/>
  <c r="AR24" i="26" s="1"/>
  <c r="AT24" i="26" s="1"/>
  <c r="AV24" i="26" s="1"/>
  <c r="AX24" i="26" s="1"/>
  <c r="AZ24" i="26" s="1"/>
  <c r="BB24" i="26" s="1"/>
  <c r="BD24" i="26" s="1"/>
  <c r="BF24" i="26" s="1"/>
  <c r="BH24" i="26" s="1"/>
  <c r="BJ24" i="26" s="1"/>
  <c r="BL24" i="26" s="1"/>
  <c r="BN24" i="26" s="1"/>
  <c r="BP24" i="26" s="1"/>
  <c r="N171" i="26"/>
  <c r="P171" i="26" s="1"/>
  <c r="R171" i="26" s="1"/>
  <c r="T171" i="26" s="1"/>
  <c r="V171" i="26" s="1"/>
  <c r="X171" i="26" s="1"/>
  <c r="Z171" i="26" s="1"/>
  <c r="AB171" i="26" s="1"/>
  <c r="AD171" i="26" s="1"/>
  <c r="AF171" i="26" s="1"/>
  <c r="AH171" i="26" s="1"/>
  <c r="AJ171" i="26" s="1"/>
  <c r="AL171" i="26" s="1"/>
  <c r="AN171" i="26" s="1"/>
  <c r="AP171" i="26" s="1"/>
  <c r="AR171" i="26" s="1"/>
  <c r="AT171" i="26" s="1"/>
  <c r="AV171" i="26" s="1"/>
  <c r="AX171" i="26" s="1"/>
  <c r="AZ171" i="26" s="1"/>
  <c r="BB171" i="26" s="1"/>
  <c r="BD171" i="26" s="1"/>
  <c r="BF171" i="26" s="1"/>
  <c r="BH171" i="26" s="1"/>
  <c r="BJ171" i="26" s="1"/>
  <c r="BL171" i="26" s="1"/>
  <c r="BN171" i="26" s="1"/>
  <c r="BP171" i="26" s="1"/>
  <c r="N80" i="26"/>
  <c r="P80" i="26" s="1"/>
  <c r="R80" i="26" s="1"/>
  <c r="T80" i="26" s="1"/>
  <c r="V80" i="26" s="1"/>
  <c r="X80" i="26" s="1"/>
  <c r="Z80" i="26" s="1"/>
  <c r="AB80" i="26" s="1"/>
  <c r="AD80" i="26" s="1"/>
  <c r="AF80" i="26" s="1"/>
  <c r="AH80" i="26" s="1"/>
  <c r="AJ80" i="26" s="1"/>
  <c r="AL80" i="26" s="1"/>
  <c r="AN80" i="26" s="1"/>
  <c r="AP80" i="26" s="1"/>
  <c r="AR80" i="26" s="1"/>
  <c r="AT80" i="26" s="1"/>
  <c r="AV80" i="26" s="1"/>
  <c r="AX80" i="26" s="1"/>
  <c r="AZ80" i="26" s="1"/>
  <c r="BB80" i="26" s="1"/>
  <c r="BD80" i="26" s="1"/>
  <c r="BF80" i="26" s="1"/>
  <c r="BH80" i="26" s="1"/>
  <c r="BJ80" i="26" s="1"/>
  <c r="BL80" i="26" s="1"/>
  <c r="BN80" i="26" s="1"/>
  <c r="BP80" i="26" s="1"/>
  <c r="N189" i="26"/>
  <c r="P189" i="26" s="1"/>
  <c r="R189" i="26" s="1"/>
  <c r="T189" i="26" s="1"/>
  <c r="V189" i="26" s="1"/>
  <c r="X189" i="26" s="1"/>
  <c r="Z189" i="26" s="1"/>
  <c r="AB189" i="26" s="1"/>
  <c r="AD189" i="26" s="1"/>
  <c r="AF189" i="26" s="1"/>
  <c r="AH189" i="26" s="1"/>
  <c r="AJ189" i="26" s="1"/>
  <c r="AL189" i="26" s="1"/>
  <c r="AN189" i="26" s="1"/>
  <c r="AP189" i="26" s="1"/>
  <c r="AR189" i="26" s="1"/>
  <c r="AT189" i="26" s="1"/>
  <c r="AV189" i="26" s="1"/>
  <c r="AX189" i="26" s="1"/>
  <c r="AZ189" i="26" s="1"/>
  <c r="BB189" i="26" s="1"/>
  <c r="BD189" i="26" s="1"/>
  <c r="BF189" i="26" s="1"/>
  <c r="BH189" i="26" s="1"/>
  <c r="BJ189" i="26" s="1"/>
  <c r="BL189" i="26" s="1"/>
  <c r="BN189" i="26" s="1"/>
  <c r="BP189" i="26" s="1"/>
  <c r="F138" i="122" l="1"/>
  <c r="F135" i="122"/>
  <c r="F83" i="122"/>
  <c r="F139" i="122"/>
  <c r="F67" i="122"/>
  <c r="F143" i="122"/>
  <c r="F99" i="122"/>
  <c r="F102" i="122"/>
  <c r="F84" i="122"/>
  <c r="F113" i="122"/>
  <c r="F154" i="122"/>
  <c r="F87" i="122"/>
  <c r="F141" i="122"/>
  <c r="F91" i="122"/>
  <c r="F145" i="122"/>
  <c r="F95" i="122"/>
  <c r="F149" i="122"/>
  <c r="F111" i="122"/>
  <c r="F119" i="122"/>
  <c r="F152" i="122"/>
  <c r="F144" i="122"/>
  <c r="F70" i="122"/>
  <c r="F93" i="122"/>
  <c r="F86" i="122"/>
  <c r="F153" i="122"/>
  <c r="F58" i="122"/>
  <c r="F118" i="122"/>
  <c r="F71" i="122"/>
  <c r="F129" i="122"/>
  <c r="F62" i="122"/>
  <c r="F114" i="122"/>
  <c r="F81" i="122"/>
  <c r="F64" i="122"/>
  <c r="F78" i="122"/>
  <c r="F97" i="122"/>
  <c r="F60" i="122"/>
  <c r="F100" i="122"/>
  <c r="F57" i="122"/>
  <c r="F104" i="122"/>
  <c r="F73" i="122"/>
  <c r="F108" i="122"/>
  <c r="F89" i="122"/>
  <c r="F76" i="122"/>
  <c r="F109" i="122"/>
  <c r="F110" i="122"/>
  <c r="F74" i="122"/>
  <c r="F151" i="122"/>
  <c r="F131" i="122"/>
  <c r="F155" i="122"/>
  <c r="F115" i="122"/>
  <c r="F159" i="122"/>
  <c r="F147" i="122"/>
  <c r="F140" i="122"/>
  <c r="F148" i="122"/>
  <c r="F128" i="122"/>
  <c r="F90" i="122"/>
  <c r="F103" i="122"/>
  <c r="F157" i="122"/>
  <c r="F107" i="122"/>
  <c r="F101" i="122"/>
  <c r="F88" i="122"/>
  <c r="F137" i="122"/>
  <c r="F158" i="122"/>
  <c r="F63" i="122"/>
  <c r="F116" i="122"/>
  <c r="F120" i="122"/>
  <c r="F124" i="122"/>
  <c r="F136" i="122"/>
  <c r="F112" i="122"/>
  <c r="F106" i="122"/>
  <c r="F80" i="122"/>
  <c r="F55" i="122"/>
  <c r="F98" i="122"/>
  <c r="F125" i="122"/>
  <c r="F75" i="122"/>
  <c r="F133" i="122"/>
  <c r="F123" i="122"/>
  <c r="F117" i="122"/>
  <c r="F130" i="122"/>
  <c r="F85" i="122"/>
  <c r="F59" i="122"/>
  <c r="F156" i="122"/>
  <c r="F94" i="122"/>
  <c r="F92" i="122"/>
  <c r="F56" i="122"/>
  <c r="F61" i="122"/>
  <c r="F66" i="122"/>
  <c r="F65" i="122"/>
  <c r="F82" i="122"/>
  <c r="F69" i="122"/>
  <c r="F126" i="122"/>
  <c r="F150" i="122"/>
  <c r="F105" i="122"/>
  <c r="F121" i="122"/>
  <c r="F96" i="122"/>
  <c r="F127" i="122"/>
  <c r="F68" i="122"/>
  <c r="F72" i="122"/>
  <c r="F79" i="122"/>
  <c r="F142" i="122"/>
  <c r="F77" i="122"/>
  <c r="F146" i="122"/>
  <c r="F122" i="122"/>
  <c r="F132" i="122"/>
  <c r="F134" i="122"/>
  <c r="F54" i="122"/>
  <c r="F52" i="145"/>
  <c r="F36" i="145"/>
  <c r="F20" i="145"/>
  <c r="F4" i="145"/>
  <c r="F55" i="145"/>
  <c r="F39" i="145"/>
  <c r="F23" i="145"/>
  <c r="F7" i="145"/>
  <c r="F42" i="145"/>
  <c r="F26" i="145"/>
  <c r="F33" i="145"/>
  <c r="F5" i="145"/>
  <c r="F6" i="145"/>
  <c r="F41" i="145"/>
  <c r="F9" i="145"/>
  <c r="F56" i="145"/>
  <c r="F8" i="145"/>
  <c r="F43" i="145"/>
  <c r="F11" i="145"/>
  <c r="F30" i="145"/>
  <c r="F53" i="145"/>
  <c r="F45" i="145"/>
  <c r="F48" i="145"/>
  <c r="F32" i="145"/>
  <c r="F16" i="145"/>
  <c r="F51" i="145"/>
  <c r="F35" i="145"/>
  <c r="F19" i="145"/>
  <c r="F3" i="145"/>
  <c r="F54" i="145"/>
  <c r="F38" i="145"/>
  <c r="F18" i="145"/>
  <c r="F25" i="145"/>
  <c r="F37" i="145"/>
  <c r="F40" i="145"/>
  <c r="F46" i="145"/>
  <c r="F13" i="145"/>
  <c r="F21" i="145"/>
  <c r="F44" i="145"/>
  <c r="F28" i="145"/>
  <c r="F12" i="145"/>
  <c r="F47" i="145"/>
  <c r="F31" i="145"/>
  <c r="F15" i="145"/>
  <c r="F50" i="145"/>
  <c r="F34" i="145"/>
  <c r="F14" i="145"/>
  <c r="F17" i="145"/>
  <c r="F49" i="145"/>
  <c r="F29" i="145"/>
  <c r="F24" i="145"/>
  <c r="F27" i="145"/>
  <c r="F10" i="145"/>
  <c r="F22" i="145"/>
  <c r="F3" i="122"/>
  <c r="F23" i="122"/>
  <c r="F13" i="122"/>
  <c r="F26" i="122"/>
  <c r="F19" i="122"/>
  <c r="F24" i="122"/>
  <c r="F16" i="122"/>
  <c r="F6" i="122"/>
  <c r="F48" i="122"/>
  <c r="F43" i="122"/>
  <c r="F44" i="122"/>
  <c r="F51" i="122"/>
  <c r="F15" i="122"/>
  <c r="F39" i="122"/>
  <c r="F41" i="122"/>
  <c r="F53" i="122"/>
  <c r="F36" i="122"/>
  <c r="F46" i="122"/>
  <c r="F35" i="122"/>
  <c r="F30" i="122"/>
  <c r="F28" i="122"/>
  <c r="F52" i="122"/>
  <c r="F11" i="122"/>
  <c r="F37" i="122"/>
  <c r="F27" i="122"/>
  <c r="F29" i="122"/>
  <c r="F34" i="122"/>
  <c r="F42" i="122"/>
  <c r="F12" i="122"/>
  <c r="F32" i="122"/>
  <c r="F50" i="122"/>
  <c r="F18" i="122"/>
  <c r="F20" i="122"/>
  <c r="F38" i="122"/>
  <c r="F14" i="122"/>
  <c r="F45" i="122"/>
  <c r="F5" i="122"/>
  <c r="F49" i="122"/>
  <c r="F31" i="122"/>
  <c r="F17" i="122"/>
  <c r="F4" i="122"/>
  <c r="F22" i="122"/>
  <c r="F33" i="122"/>
  <c r="F21" i="122"/>
  <c r="F25" i="122"/>
  <c r="F47" i="122"/>
  <c r="F40" i="122"/>
  <c r="V11" i="22" l="1"/>
  <c r="U11" i="22"/>
  <c r="Q11" i="22"/>
  <c r="Q10" i="22" s="1"/>
  <c r="Q57" i="22" s="1"/>
  <c r="U10" i="22" l="1"/>
  <c r="U57" i="22" s="1"/>
  <c r="AW41" i="58"/>
  <c r="AV41" i="58"/>
  <c r="AU41" i="58"/>
  <c r="AT41" i="58"/>
  <c r="AS41" i="58"/>
  <c r="AR41" i="58"/>
  <c r="AQ41" i="58"/>
  <c r="AP41" i="58"/>
  <c r="AO41" i="58"/>
  <c r="AN41" i="58"/>
  <c r="AM41" i="58"/>
  <c r="AL41" i="58"/>
  <c r="AK41" i="58"/>
  <c r="AJ41" i="58"/>
  <c r="AI41" i="58"/>
  <c r="AH41" i="58"/>
  <c r="AG41" i="58"/>
  <c r="AF41" i="58"/>
  <c r="AE41" i="58"/>
  <c r="AD41" i="58"/>
  <c r="AC41" i="58"/>
  <c r="AB41" i="58"/>
  <c r="Y41" i="58"/>
  <c r="X41" i="58"/>
  <c r="U41" i="58"/>
  <c r="T41" i="58"/>
  <c r="Q41" i="58"/>
  <c r="P41" i="58"/>
  <c r="D41" i="58"/>
  <c r="B41" i="58"/>
  <c r="AZ40" i="58"/>
  <c r="AX40" i="58"/>
  <c r="AY40" i="58"/>
  <c r="BA39" i="58"/>
  <c r="AZ39" i="58"/>
  <c r="AY39" i="58"/>
  <c r="AX39" i="58"/>
  <c r="BA38" i="58"/>
  <c r="AZ38" i="58"/>
  <c r="AY38" i="58"/>
  <c r="AX38" i="58"/>
  <c r="BA37" i="58"/>
  <c r="AZ37" i="58"/>
  <c r="AY37" i="58"/>
  <c r="AX37" i="58"/>
  <c r="BA36" i="58"/>
  <c r="AZ36" i="58"/>
  <c r="AY36" i="58"/>
  <c r="AX36" i="58"/>
  <c r="BA35" i="58"/>
  <c r="AZ35" i="58"/>
  <c r="AY35" i="58"/>
  <c r="AX35" i="58"/>
  <c r="N41" i="58"/>
  <c r="L41" i="58"/>
  <c r="G41" i="58"/>
  <c r="AX34" i="58"/>
  <c r="C41" i="58"/>
  <c r="BA33" i="58"/>
  <c r="AZ33" i="58"/>
  <c r="AY33" i="58"/>
  <c r="AX33" i="58"/>
  <c r="AZ32" i="58"/>
  <c r="AA41" i="58"/>
  <c r="Z41" i="58"/>
  <c r="W41" i="58"/>
  <c r="V41" i="58"/>
  <c r="R41" i="58"/>
  <c r="O41" i="58"/>
  <c r="K41" i="58"/>
  <c r="J41" i="58"/>
  <c r="BA31" i="58"/>
  <c r="AZ31" i="58"/>
  <c r="AY31" i="58"/>
  <c r="AX31" i="58"/>
  <c r="S41" i="58"/>
  <c r="BA30" i="58"/>
  <c r="AZ30" i="58"/>
  <c r="AY30" i="58"/>
  <c r="AX30" i="58"/>
  <c r="AD42" i="58" l="1"/>
  <c r="AH42" i="58"/>
  <c r="AL42" i="58"/>
  <c r="AP42" i="58"/>
  <c r="AT42" i="58"/>
  <c r="X42" i="58"/>
  <c r="P42" i="58"/>
  <c r="N42" i="58"/>
  <c r="T42" i="58"/>
  <c r="AB42" i="58"/>
  <c r="AF42" i="58"/>
  <c r="AJ42" i="58"/>
  <c r="AN42" i="58"/>
  <c r="AR42" i="58"/>
  <c r="AV42" i="58"/>
  <c r="V42" i="58"/>
  <c r="J42" i="58"/>
  <c r="R42" i="58"/>
  <c r="Z42" i="58"/>
  <c r="B42" i="58"/>
  <c r="AX32" i="58"/>
  <c r="AX41" i="58" s="1"/>
  <c r="AY34" i="58"/>
  <c r="F41" i="58"/>
  <c r="F42" i="58" s="1"/>
  <c r="AY32" i="58"/>
  <c r="AY41" i="58" l="1"/>
  <c r="AX42" i="58" s="1"/>
  <c r="M41" i="58"/>
  <c r="L42" i="58" s="1"/>
  <c r="BA32" i="58"/>
  <c r="I41" i="58"/>
  <c r="BA34" i="58"/>
  <c r="AZ34" i="58"/>
  <c r="AZ41" i="58" s="1"/>
  <c r="H41" i="58"/>
  <c r="E41" i="58"/>
  <c r="D42" i="58" s="1"/>
  <c r="BA40" i="58"/>
  <c r="H42" i="58" l="1"/>
  <c r="BA41" i="58"/>
  <c r="AZ42" i="58" s="1"/>
  <c r="E177" i="26" l="1"/>
  <c r="BR583" i="26"/>
  <c r="BT583" i="26" s="1"/>
  <c r="BV583" i="26" s="1"/>
  <c r="BX583" i="26" s="1"/>
  <c r="BZ583" i="26" s="1"/>
  <c r="CB583" i="26" s="1"/>
  <c r="CD583" i="26" s="1"/>
  <c r="CF583" i="26" s="1"/>
  <c r="CH583" i="26" s="1"/>
  <c r="CJ583" i="26" s="1"/>
  <c r="CL583" i="26" s="1"/>
  <c r="CN583" i="26" s="1"/>
  <c r="CP583" i="26" s="1"/>
  <c r="CR583" i="26" s="1"/>
  <c r="CT583" i="26" s="1"/>
  <c r="CV583" i="26" s="1"/>
  <c r="CX583" i="26" s="1"/>
  <c r="CZ583" i="26" s="1"/>
  <c r="DB583" i="26" s="1"/>
  <c r="DD583" i="26" s="1"/>
  <c r="DF583" i="26" s="1"/>
  <c r="DH583" i="26" s="1"/>
  <c r="DJ583" i="26" s="1"/>
  <c r="DL583" i="26" s="1"/>
  <c r="DN583" i="26" s="1"/>
  <c r="DP583" i="26" s="1"/>
  <c r="DR583" i="26" s="1"/>
  <c r="DT583" i="26" s="1"/>
  <c r="DV583" i="26" s="1"/>
  <c r="DX583" i="26" s="1"/>
  <c r="DZ583" i="26" s="1"/>
  <c r="EB583" i="26" s="1"/>
  <c r="ED583" i="26" s="1"/>
  <c r="EF583" i="26" s="1"/>
  <c r="EH583" i="26" s="1"/>
  <c r="EJ583" i="26" s="1"/>
  <c r="EL583" i="26" s="1"/>
  <c r="EN583" i="26" s="1"/>
  <c r="EP583" i="26" s="1"/>
  <c r="ER583" i="26" s="1"/>
  <c r="ET583" i="26" s="1"/>
  <c r="EV583" i="26" s="1"/>
  <c r="EX583" i="26" s="1"/>
  <c r="EZ583" i="26" s="1"/>
  <c r="FB583" i="26" s="1"/>
  <c r="FD583" i="26" s="1"/>
  <c r="FF583" i="26" s="1"/>
  <c r="FH583" i="26" s="1"/>
  <c r="FJ583" i="26" s="1"/>
  <c r="FL583" i="26" s="1"/>
  <c r="FN583" i="26" s="1"/>
  <c r="FP583" i="26" s="1"/>
  <c r="FR583" i="26" s="1"/>
  <c r="FT583" i="26" s="1"/>
  <c r="FV583" i="26" s="1"/>
  <c r="FX583" i="26" s="1"/>
  <c r="FZ583" i="26" s="1"/>
  <c r="GB583" i="26" s="1"/>
  <c r="GD583" i="26" s="1"/>
  <c r="GF583" i="26" s="1"/>
  <c r="GH583" i="26" s="1"/>
  <c r="GJ583" i="26" s="1"/>
  <c r="GL583" i="26" s="1"/>
  <c r="GN583" i="26" s="1"/>
  <c r="GP583" i="26" s="1"/>
  <c r="GR583" i="26" s="1"/>
  <c r="GT583" i="26" s="1"/>
  <c r="GV583" i="26" s="1"/>
  <c r="GX583" i="26" s="1"/>
  <c r="GZ583" i="26" s="1"/>
  <c r="HB583" i="26" s="1"/>
  <c r="HD583" i="26" s="1"/>
  <c r="HF583" i="26" s="1"/>
  <c r="HH583" i="26" s="1"/>
  <c r="G578" i="26"/>
  <c r="D578" i="26"/>
  <c r="E578" i="26" s="1"/>
  <c r="C578" i="26"/>
  <c r="B578" i="26"/>
  <c r="BR574" i="26"/>
  <c r="BT574" i="26" s="1"/>
  <c r="BV574" i="26" s="1"/>
  <c r="BX574" i="26" s="1"/>
  <c r="BZ574" i="26" s="1"/>
  <c r="CB574" i="26" s="1"/>
  <c r="CD574" i="26" s="1"/>
  <c r="CF574" i="26" s="1"/>
  <c r="CH574" i="26" s="1"/>
  <c r="CJ574" i="26" s="1"/>
  <c r="CL574" i="26" s="1"/>
  <c r="CN574" i="26" s="1"/>
  <c r="CP574" i="26" s="1"/>
  <c r="CR574" i="26" s="1"/>
  <c r="CT574" i="26" s="1"/>
  <c r="CV574" i="26" s="1"/>
  <c r="CX574" i="26" s="1"/>
  <c r="CZ574" i="26" s="1"/>
  <c r="DB574" i="26" s="1"/>
  <c r="DD574" i="26" s="1"/>
  <c r="DF574" i="26" s="1"/>
  <c r="DH574" i="26" s="1"/>
  <c r="DJ574" i="26" s="1"/>
  <c r="DL574" i="26" s="1"/>
  <c r="DN574" i="26" s="1"/>
  <c r="DP574" i="26" s="1"/>
  <c r="DR574" i="26" s="1"/>
  <c r="DT574" i="26" s="1"/>
  <c r="DV574" i="26" s="1"/>
  <c r="DX574" i="26" s="1"/>
  <c r="DZ574" i="26" s="1"/>
  <c r="EB574" i="26" s="1"/>
  <c r="ED574" i="26" s="1"/>
  <c r="EF574" i="26" s="1"/>
  <c r="EH574" i="26" s="1"/>
  <c r="EJ574" i="26" s="1"/>
  <c r="EL574" i="26" s="1"/>
  <c r="EN574" i="26" s="1"/>
  <c r="EP574" i="26" s="1"/>
  <c r="ER574" i="26" s="1"/>
  <c r="ET574" i="26" s="1"/>
  <c r="EV574" i="26" s="1"/>
  <c r="EX574" i="26" s="1"/>
  <c r="EZ574" i="26" s="1"/>
  <c r="FB574" i="26" s="1"/>
  <c r="FD574" i="26" s="1"/>
  <c r="FF574" i="26" s="1"/>
  <c r="FH574" i="26" s="1"/>
  <c r="FJ574" i="26" s="1"/>
  <c r="FL574" i="26" s="1"/>
  <c r="FN574" i="26" s="1"/>
  <c r="FP574" i="26" s="1"/>
  <c r="FR574" i="26" s="1"/>
  <c r="FT574" i="26" s="1"/>
  <c r="FV574" i="26" s="1"/>
  <c r="FX574" i="26" s="1"/>
  <c r="FZ574" i="26" s="1"/>
  <c r="GB574" i="26" s="1"/>
  <c r="GD574" i="26" s="1"/>
  <c r="GF574" i="26" s="1"/>
  <c r="GH574" i="26" s="1"/>
  <c r="GJ574" i="26" s="1"/>
  <c r="GL574" i="26" s="1"/>
  <c r="GN574" i="26" s="1"/>
  <c r="GP574" i="26" s="1"/>
  <c r="GR574" i="26" s="1"/>
  <c r="GT574" i="26" s="1"/>
  <c r="GV574" i="26" s="1"/>
  <c r="GX574" i="26" s="1"/>
  <c r="GZ574" i="26" s="1"/>
  <c r="HB574" i="26" s="1"/>
  <c r="HD574" i="26" s="1"/>
  <c r="HF574" i="26" s="1"/>
  <c r="HH574" i="26" s="1"/>
  <c r="G569" i="26"/>
  <c r="D569" i="26"/>
  <c r="E569" i="26" s="1"/>
  <c r="C569" i="26"/>
  <c r="B569" i="26"/>
  <c r="BR565" i="26"/>
  <c r="BT565" i="26" s="1"/>
  <c r="BV565" i="26" s="1"/>
  <c r="BX565" i="26" s="1"/>
  <c r="BZ565" i="26" s="1"/>
  <c r="CB565" i="26" s="1"/>
  <c r="CD565" i="26" s="1"/>
  <c r="CF565" i="26" s="1"/>
  <c r="CH565" i="26" s="1"/>
  <c r="CJ565" i="26" s="1"/>
  <c r="CL565" i="26" s="1"/>
  <c r="CN565" i="26" s="1"/>
  <c r="CP565" i="26" s="1"/>
  <c r="CR565" i="26" s="1"/>
  <c r="CT565" i="26" s="1"/>
  <c r="CV565" i="26" s="1"/>
  <c r="CX565" i="26" s="1"/>
  <c r="CZ565" i="26" s="1"/>
  <c r="DB565" i="26" s="1"/>
  <c r="DD565" i="26" s="1"/>
  <c r="DF565" i="26" s="1"/>
  <c r="DH565" i="26" s="1"/>
  <c r="DJ565" i="26" s="1"/>
  <c r="DL565" i="26" s="1"/>
  <c r="DN565" i="26" s="1"/>
  <c r="DP565" i="26" s="1"/>
  <c r="DR565" i="26" s="1"/>
  <c r="DT565" i="26" s="1"/>
  <c r="DV565" i="26" s="1"/>
  <c r="DX565" i="26" s="1"/>
  <c r="DZ565" i="26" s="1"/>
  <c r="EB565" i="26" s="1"/>
  <c r="ED565" i="26" s="1"/>
  <c r="EF565" i="26" s="1"/>
  <c r="EH565" i="26" s="1"/>
  <c r="EJ565" i="26" s="1"/>
  <c r="EL565" i="26" s="1"/>
  <c r="EN565" i="26" s="1"/>
  <c r="EP565" i="26" s="1"/>
  <c r="ER565" i="26" s="1"/>
  <c r="ET565" i="26" s="1"/>
  <c r="EV565" i="26" s="1"/>
  <c r="EX565" i="26" s="1"/>
  <c r="EZ565" i="26" s="1"/>
  <c r="FB565" i="26" s="1"/>
  <c r="FD565" i="26" s="1"/>
  <c r="FF565" i="26" s="1"/>
  <c r="FH565" i="26" s="1"/>
  <c r="FJ565" i="26" s="1"/>
  <c r="FL565" i="26" s="1"/>
  <c r="FN565" i="26" s="1"/>
  <c r="FP565" i="26" s="1"/>
  <c r="FR565" i="26" s="1"/>
  <c r="FT565" i="26" s="1"/>
  <c r="FV565" i="26" s="1"/>
  <c r="FX565" i="26" s="1"/>
  <c r="FZ565" i="26" s="1"/>
  <c r="GB565" i="26" s="1"/>
  <c r="GD565" i="26" s="1"/>
  <c r="GF565" i="26" s="1"/>
  <c r="GH565" i="26" s="1"/>
  <c r="GJ565" i="26" s="1"/>
  <c r="GL565" i="26" s="1"/>
  <c r="GN565" i="26" s="1"/>
  <c r="GP565" i="26" s="1"/>
  <c r="GR565" i="26" s="1"/>
  <c r="GT565" i="26" s="1"/>
  <c r="GV565" i="26" s="1"/>
  <c r="GX565" i="26" s="1"/>
  <c r="GZ565" i="26" s="1"/>
  <c r="HB565" i="26" s="1"/>
  <c r="HD565" i="26" s="1"/>
  <c r="HF565" i="26" s="1"/>
  <c r="HH565" i="26" s="1"/>
  <c r="G560" i="26"/>
  <c r="D560" i="26"/>
  <c r="E560" i="26" s="1"/>
  <c r="C560" i="26"/>
  <c r="B560" i="26"/>
  <c r="BR556" i="26"/>
  <c r="BT556" i="26" s="1"/>
  <c r="BV556" i="26" s="1"/>
  <c r="BX556" i="26" s="1"/>
  <c r="BZ556" i="26" s="1"/>
  <c r="CB556" i="26" s="1"/>
  <c r="CD556" i="26" s="1"/>
  <c r="CF556" i="26" s="1"/>
  <c r="CH556" i="26" s="1"/>
  <c r="CJ556" i="26" s="1"/>
  <c r="CL556" i="26" s="1"/>
  <c r="CN556" i="26" s="1"/>
  <c r="CP556" i="26" s="1"/>
  <c r="CR556" i="26" s="1"/>
  <c r="CT556" i="26" s="1"/>
  <c r="CV556" i="26" s="1"/>
  <c r="CX556" i="26" s="1"/>
  <c r="CZ556" i="26" s="1"/>
  <c r="DB556" i="26" s="1"/>
  <c r="DD556" i="26" s="1"/>
  <c r="DF556" i="26" s="1"/>
  <c r="DH556" i="26" s="1"/>
  <c r="DJ556" i="26" s="1"/>
  <c r="DL556" i="26" s="1"/>
  <c r="DN556" i="26" s="1"/>
  <c r="DP556" i="26" s="1"/>
  <c r="DR556" i="26" s="1"/>
  <c r="DT556" i="26" s="1"/>
  <c r="DV556" i="26" s="1"/>
  <c r="DX556" i="26" s="1"/>
  <c r="DZ556" i="26" s="1"/>
  <c r="EB556" i="26" s="1"/>
  <c r="ED556" i="26" s="1"/>
  <c r="EF556" i="26" s="1"/>
  <c r="EH556" i="26" s="1"/>
  <c r="EJ556" i="26" s="1"/>
  <c r="EL556" i="26" s="1"/>
  <c r="EN556" i="26" s="1"/>
  <c r="EP556" i="26" s="1"/>
  <c r="ER556" i="26" s="1"/>
  <c r="ET556" i="26" s="1"/>
  <c r="EV556" i="26" s="1"/>
  <c r="EX556" i="26" s="1"/>
  <c r="EZ556" i="26" s="1"/>
  <c r="FB556" i="26" s="1"/>
  <c r="FD556" i="26" s="1"/>
  <c r="FF556" i="26" s="1"/>
  <c r="FH556" i="26" s="1"/>
  <c r="FJ556" i="26" s="1"/>
  <c r="FL556" i="26" s="1"/>
  <c r="FN556" i="26" s="1"/>
  <c r="FP556" i="26" s="1"/>
  <c r="FR556" i="26" s="1"/>
  <c r="FT556" i="26" s="1"/>
  <c r="FV556" i="26" s="1"/>
  <c r="FX556" i="26" s="1"/>
  <c r="FZ556" i="26" s="1"/>
  <c r="GB556" i="26" s="1"/>
  <c r="GD556" i="26" s="1"/>
  <c r="GF556" i="26" s="1"/>
  <c r="GH556" i="26" s="1"/>
  <c r="GJ556" i="26" s="1"/>
  <c r="GL556" i="26" s="1"/>
  <c r="GN556" i="26" s="1"/>
  <c r="GP556" i="26" s="1"/>
  <c r="GR556" i="26" s="1"/>
  <c r="GT556" i="26" s="1"/>
  <c r="GV556" i="26" s="1"/>
  <c r="GX556" i="26" s="1"/>
  <c r="GZ556" i="26" s="1"/>
  <c r="HB556" i="26" s="1"/>
  <c r="HD556" i="26" s="1"/>
  <c r="HF556" i="26" s="1"/>
  <c r="HH556" i="26" s="1"/>
  <c r="G551" i="26"/>
  <c r="D551" i="26"/>
  <c r="E551" i="26" s="1"/>
  <c r="C551" i="26"/>
  <c r="B551" i="26"/>
  <c r="BR547" i="26"/>
  <c r="BT547" i="26" s="1"/>
  <c r="BV547" i="26" s="1"/>
  <c r="BX547" i="26" s="1"/>
  <c r="BZ547" i="26" s="1"/>
  <c r="CB547" i="26" s="1"/>
  <c r="CD547" i="26" s="1"/>
  <c r="CF547" i="26" s="1"/>
  <c r="CH547" i="26" s="1"/>
  <c r="CJ547" i="26" s="1"/>
  <c r="CL547" i="26" s="1"/>
  <c r="CN547" i="26" s="1"/>
  <c r="CP547" i="26" s="1"/>
  <c r="CR547" i="26" s="1"/>
  <c r="CT547" i="26" s="1"/>
  <c r="CV547" i="26" s="1"/>
  <c r="CX547" i="26" s="1"/>
  <c r="CZ547" i="26" s="1"/>
  <c r="DB547" i="26" s="1"/>
  <c r="DD547" i="26" s="1"/>
  <c r="DF547" i="26" s="1"/>
  <c r="DH547" i="26" s="1"/>
  <c r="DJ547" i="26" s="1"/>
  <c r="DL547" i="26" s="1"/>
  <c r="DN547" i="26" s="1"/>
  <c r="DP547" i="26" s="1"/>
  <c r="DR547" i="26" s="1"/>
  <c r="DT547" i="26" s="1"/>
  <c r="DV547" i="26" s="1"/>
  <c r="DX547" i="26" s="1"/>
  <c r="DZ547" i="26" s="1"/>
  <c r="EB547" i="26" s="1"/>
  <c r="ED547" i="26" s="1"/>
  <c r="EF547" i="26" s="1"/>
  <c r="EH547" i="26" s="1"/>
  <c r="EJ547" i="26" s="1"/>
  <c r="EL547" i="26" s="1"/>
  <c r="EN547" i="26" s="1"/>
  <c r="EP547" i="26" s="1"/>
  <c r="ER547" i="26" s="1"/>
  <c r="ET547" i="26" s="1"/>
  <c r="EV547" i="26" s="1"/>
  <c r="EX547" i="26" s="1"/>
  <c r="EZ547" i="26" s="1"/>
  <c r="FB547" i="26" s="1"/>
  <c r="FD547" i="26" s="1"/>
  <c r="FF547" i="26" s="1"/>
  <c r="FH547" i="26" s="1"/>
  <c r="FJ547" i="26" s="1"/>
  <c r="FL547" i="26" s="1"/>
  <c r="FN547" i="26" s="1"/>
  <c r="FP547" i="26" s="1"/>
  <c r="FR547" i="26" s="1"/>
  <c r="FT547" i="26" s="1"/>
  <c r="FV547" i="26" s="1"/>
  <c r="FX547" i="26" s="1"/>
  <c r="FZ547" i="26" s="1"/>
  <c r="GB547" i="26" s="1"/>
  <c r="GD547" i="26" s="1"/>
  <c r="GF547" i="26" s="1"/>
  <c r="GH547" i="26" s="1"/>
  <c r="GJ547" i="26" s="1"/>
  <c r="GL547" i="26" s="1"/>
  <c r="GN547" i="26" s="1"/>
  <c r="GP547" i="26" s="1"/>
  <c r="GR547" i="26" s="1"/>
  <c r="GT547" i="26" s="1"/>
  <c r="GV547" i="26" s="1"/>
  <c r="GX547" i="26" s="1"/>
  <c r="GZ547" i="26" s="1"/>
  <c r="HB547" i="26" s="1"/>
  <c r="HD547" i="26" s="1"/>
  <c r="HF547" i="26" s="1"/>
  <c r="HH547" i="26" s="1"/>
  <c r="G542" i="26"/>
  <c r="D542" i="26"/>
  <c r="E542" i="26" s="1"/>
  <c r="C542" i="26"/>
  <c r="B542" i="26"/>
  <c r="BR538" i="26"/>
  <c r="BT538" i="26" s="1"/>
  <c r="BV538" i="26" s="1"/>
  <c r="BX538" i="26" s="1"/>
  <c r="BZ538" i="26" s="1"/>
  <c r="CB538" i="26" s="1"/>
  <c r="CD538" i="26" s="1"/>
  <c r="CF538" i="26" s="1"/>
  <c r="CH538" i="26" s="1"/>
  <c r="CJ538" i="26" s="1"/>
  <c r="CL538" i="26" s="1"/>
  <c r="CN538" i="26" s="1"/>
  <c r="CP538" i="26" s="1"/>
  <c r="CR538" i="26" s="1"/>
  <c r="CT538" i="26" s="1"/>
  <c r="CV538" i="26" s="1"/>
  <c r="CX538" i="26" s="1"/>
  <c r="CZ538" i="26" s="1"/>
  <c r="DB538" i="26" s="1"/>
  <c r="DD538" i="26" s="1"/>
  <c r="DF538" i="26" s="1"/>
  <c r="DH538" i="26" s="1"/>
  <c r="DJ538" i="26" s="1"/>
  <c r="DL538" i="26" s="1"/>
  <c r="DN538" i="26" s="1"/>
  <c r="DP538" i="26" s="1"/>
  <c r="DR538" i="26" s="1"/>
  <c r="DT538" i="26" s="1"/>
  <c r="DV538" i="26" s="1"/>
  <c r="DX538" i="26" s="1"/>
  <c r="DZ538" i="26" s="1"/>
  <c r="EB538" i="26" s="1"/>
  <c r="ED538" i="26" s="1"/>
  <c r="EF538" i="26" s="1"/>
  <c r="EH538" i="26" s="1"/>
  <c r="EJ538" i="26" s="1"/>
  <c r="EL538" i="26" s="1"/>
  <c r="EN538" i="26" s="1"/>
  <c r="EP538" i="26" s="1"/>
  <c r="ER538" i="26" s="1"/>
  <c r="ET538" i="26" s="1"/>
  <c r="EV538" i="26" s="1"/>
  <c r="EX538" i="26" s="1"/>
  <c r="EZ538" i="26" s="1"/>
  <c r="FB538" i="26" s="1"/>
  <c r="FD538" i="26" s="1"/>
  <c r="FF538" i="26" s="1"/>
  <c r="FH538" i="26" s="1"/>
  <c r="FJ538" i="26" s="1"/>
  <c r="FL538" i="26" s="1"/>
  <c r="FN538" i="26" s="1"/>
  <c r="FP538" i="26" s="1"/>
  <c r="FR538" i="26" s="1"/>
  <c r="FT538" i="26" s="1"/>
  <c r="FV538" i="26" s="1"/>
  <c r="FX538" i="26" s="1"/>
  <c r="FZ538" i="26" s="1"/>
  <c r="GB538" i="26" s="1"/>
  <c r="GD538" i="26" s="1"/>
  <c r="GF538" i="26" s="1"/>
  <c r="GH538" i="26" s="1"/>
  <c r="GJ538" i="26" s="1"/>
  <c r="GL538" i="26" s="1"/>
  <c r="GN538" i="26" s="1"/>
  <c r="GP538" i="26" s="1"/>
  <c r="GR538" i="26" s="1"/>
  <c r="GT538" i="26" s="1"/>
  <c r="GV538" i="26" s="1"/>
  <c r="GX538" i="26" s="1"/>
  <c r="GZ538" i="26" s="1"/>
  <c r="HB538" i="26" s="1"/>
  <c r="HD538" i="26" s="1"/>
  <c r="HF538" i="26" s="1"/>
  <c r="HH538" i="26" s="1"/>
  <c r="G533" i="26"/>
  <c r="D533" i="26"/>
  <c r="E533" i="26" s="1"/>
  <c r="C533" i="26"/>
  <c r="B533" i="26"/>
  <c r="BR529" i="26"/>
  <c r="BT529" i="26" s="1"/>
  <c r="BV529" i="26" s="1"/>
  <c r="BX529" i="26" s="1"/>
  <c r="BZ529" i="26" s="1"/>
  <c r="CB529" i="26" s="1"/>
  <c r="CD529" i="26" s="1"/>
  <c r="CF529" i="26" s="1"/>
  <c r="CH529" i="26" s="1"/>
  <c r="CJ529" i="26" s="1"/>
  <c r="CL529" i="26" s="1"/>
  <c r="CN529" i="26" s="1"/>
  <c r="CP529" i="26" s="1"/>
  <c r="CR529" i="26" s="1"/>
  <c r="CT529" i="26" s="1"/>
  <c r="CV529" i="26" s="1"/>
  <c r="CX529" i="26" s="1"/>
  <c r="CZ529" i="26" s="1"/>
  <c r="DB529" i="26" s="1"/>
  <c r="DD529" i="26" s="1"/>
  <c r="DF529" i="26" s="1"/>
  <c r="DH529" i="26" s="1"/>
  <c r="DJ529" i="26" s="1"/>
  <c r="DL529" i="26" s="1"/>
  <c r="DN529" i="26" s="1"/>
  <c r="DP529" i="26" s="1"/>
  <c r="DR529" i="26" s="1"/>
  <c r="DT529" i="26" s="1"/>
  <c r="DV529" i="26" s="1"/>
  <c r="DX529" i="26" s="1"/>
  <c r="DZ529" i="26" s="1"/>
  <c r="EB529" i="26" s="1"/>
  <c r="ED529" i="26" s="1"/>
  <c r="EF529" i="26" s="1"/>
  <c r="EH529" i="26" s="1"/>
  <c r="EJ529" i="26" s="1"/>
  <c r="EL529" i="26" s="1"/>
  <c r="EN529" i="26" s="1"/>
  <c r="EP529" i="26" s="1"/>
  <c r="ER529" i="26" s="1"/>
  <c r="ET529" i="26" s="1"/>
  <c r="EV529" i="26" s="1"/>
  <c r="EX529" i="26" s="1"/>
  <c r="EZ529" i="26" s="1"/>
  <c r="FB529" i="26" s="1"/>
  <c r="FD529" i="26" s="1"/>
  <c r="FF529" i="26" s="1"/>
  <c r="FH529" i="26" s="1"/>
  <c r="FJ529" i="26" s="1"/>
  <c r="FL529" i="26" s="1"/>
  <c r="FN529" i="26" s="1"/>
  <c r="FP529" i="26" s="1"/>
  <c r="FR529" i="26" s="1"/>
  <c r="FT529" i="26" s="1"/>
  <c r="FV529" i="26" s="1"/>
  <c r="FX529" i="26" s="1"/>
  <c r="FZ529" i="26" s="1"/>
  <c r="GB529" i="26" s="1"/>
  <c r="GD529" i="26" s="1"/>
  <c r="GF529" i="26" s="1"/>
  <c r="GH529" i="26" s="1"/>
  <c r="GJ529" i="26" s="1"/>
  <c r="GL529" i="26" s="1"/>
  <c r="GN529" i="26" s="1"/>
  <c r="GP529" i="26" s="1"/>
  <c r="GR529" i="26" s="1"/>
  <c r="GT529" i="26" s="1"/>
  <c r="GV529" i="26" s="1"/>
  <c r="GX529" i="26" s="1"/>
  <c r="GZ529" i="26" s="1"/>
  <c r="HB529" i="26" s="1"/>
  <c r="HD529" i="26" s="1"/>
  <c r="HF529" i="26" s="1"/>
  <c r="HH529" i="26" s="1"/>
  <c r="G524" i="26"/>
  <c r="D524" i="26"/>
  <c r="E524" i="26" s="1"/>
  <c r="C524" i="26"/>
  <c r="B524" i="26"/>
  <c r="BR520" i="26"/>
  <c r="BT520" i="26" s="1"/>
  <c r="BV520" i="26" s="1"/>
  <c r="BX520" i="26" s="1"/>
  <c r="BZ520" i="26" s="1"/>
  <c r="CB520" i="26" s="1"/>
  <c r="CD520" i="26" s="1"/>
  <c r="CF520" i="26" s="1"/>
  <c r="CH520" i="26" s="1"/>
  <c r="CJ520" i="26" s="1"/>
  <c r="CL520" i="26" s="1"/>
  <c r="CN520" i="26" s="1"/>
  <c r="CP520" i="26" s="1"/>
  <c r="CR520" i="26" s="1"/>
  <c r="CT520" i="26" s="1"/>
  <c r="CV520" i="26" s="1"/>
  <c r="CX520" i="26" s="1"/>
  <c r="CZ520" i="26" s="1"/>
  <c r="DB520" i="26" s="1"/>
  <c r="DD520" i="26" s="1"/>
  <c r="DF520" i="26" s="1"/>
  <c r="DH520" i="26" s="1"/>
  <c r="DJ520" i="26" s="1"/>
  <c r="DL520" i="26" s="1"/>
  <c r="DN520" i="26" s="1"/>
  <c r="DP520" i="26" s="1"/>
  <c r="DR520" i="26" s="1"/>
  <c r="DT520" i="26" s="1"/>
  <c r="DV520" i="26" s="1"/>
  <c r="DX520" i="26" s="1"/>
  <c r="DZ520" i="26" s="1"/>
  <c r="EB520" i="26" s="1"/>
  <c r="ED520" i="26" s="1"/>
  <c r="EF520" i="26" s="1"/>
  <c r="EH520" i="26" s="1"/>
  <c r="EJ520" i="26" s="1"/>
  <c r="EL520" i="26" s="1"/>
  <c r="EN520" i="26" s="1"/>
  <c r="EP520" i="26" s="1"/>
  <c r="ER520" i="26" s="1"/>
  <c r="ET520" i="26" s="1"/>
  <c r="EV520" i="26" s="1"/>
  <c r="EX520" i="26" s="1"/>
  <c r="EZ520" i="26" s="1"/>
  <c r="FB520" i="26" s="1"/>
  <c r="FD520" i="26" s="1"/>
  <c r="FF520" i="26" s="1"/>
  <c r="FH520" i="26" s="1"/>
  <c r="FJ520" i="26" s="1"/>
  <c r="FL520" i="26" s="1"/>
  <c r="FN520" i="26" s="1"/>
  <c r="FP520" i="26" s="1"/>
  <c r="FR520" i="26" s="1"/>
  <c r="FT520" i="26" s="1"/>
  <c r="FV520" i="26" s="1"/>
  <c r="FX520" i="26" s="1"/>
  <c r="FZ520" i="26" s="1"/>
  <c r="GB520" i="26" s="1"/>
  <c r="GD520" i="26" s="1"/>
  <c r="GF520" i="26" s="1"/>
  <c r="GH520" i="26" s="1"/>
  <c r="GJ520" i="26" s="1"/>
  <c r="GL520" i="26" s="1"/>
  <c r="GN520" i="26" s="1"/>
  <c r="GP520" i="26" s="1"/>
  <c r="GR520" i="26" s="1"/>
  <c r="GT520" i="26" s="1"/>
  <c r="GV520" i="26" s="1"/>
  <c r="GX520" i="26" s="1"/>
  <c r="GZ520" i="26" s="1"/>
  <c r="HB520" i="26" s="1"/>
  <c r="HD520" i="26" s="1"/>
  <c r="HF520" i="26" s="1"/>
  <c r="HH520" i="26" s="1"/>
  <c r="G515" i="26"/>
  <c r="D515" i="26"/>
  <c r="E515" i="26" s="1"/>
  <c r="C515" i="26"/>
  <c r="B515" i="26"/>
  <c r="BR511" i="26"/>
  <c r="BT511" i="26" s="1"/>
  <c r="BV511" i="26" s="1"/>
  <c r="BX511" i="26" s="1"/>
  <c r="BZ511" i="26" s="1"/>
  <c r="CB511" i="26" s="1"/>
  <c r="CD511" i="26" s="1"/>
  <c r="CF511" i="26" s="1"/>
  <c r="CH511" i="26" s="1"/>
  <c r="CJ511" i="26" s="1"/>
  <c r="CL511" i="26" s="1"/>
  <c r="CN511" i="26" s="1"/>
  <c r="CP511" i="26" s="1"/>
  <c r="CR511" i="26" s="1"/>
  <c r="CT511" i="26" s="1"/>
  <c r="CV511" i="26" s="1"/>
  <c r="CX511" i="26" s="1"/>
  <c r="CZ511" i="26" s="1"/>
  <c r="DB511" i="26" s="1"/>
  <c r="DD511" i="26" s="1"/>
  <c r="DF511" i="26" s="1"/>
  <c r="DH511" i="26" s="1"/>
  <c r="DJ511" i="26" s="1"/>
  <c r="DL511" i="26" s="1"/>
  <c r="DN511" i="26" s="1"/>
  <c r="DP511" i="26" s="1"/>
  <c r="DR511" i="26" s="1"/>
  <c r="DT511" i="26" s="1"/>
  <c r="DV511" i="26" s="1"/>
  <c r="DX511" i="26" s="1"/>
  <c r="DZ511" i="26" s="1"/>
  <c r="EB511" i="26" s="1"/>
  <c r="ED511" i="26" s="1"/>
  <c r="EF511" i="26" s="1"/>
  <c r="EH511" i="26" s="1"/>
  <c r="EJ511" i="26" s="1"/>
  <c r="EL511" i="26" s="1"/>
  <c r="EN511" i="26" s="1"/>
  <c r="EP511" i="26" s="1"/>
  <c r="ER511" i="26" s="1"/>
  <c r="ET511" i="26" s="1"/>
  <c r="EV511" i="26" s="1"/>
  <c r="EX511" i="26" s="1"/>
  <c r="EZ511" i="26" s="1"/>
  <c r="FB511" i="26" s="1"/>
  <c r="FD511" i="26" s="1"/>
  <c r="FF511" i="26" s="1"/>
  <c r="FH511" i="26" s="1"/>
  <c r="FJ511" i="26" s="1"/>
  <c r="FL511" i="26" s="1"/>
  <c r="FN511" i="26" s="1"/>
  <c r="FP511" i="26" s="1"/>
  <c r="FR511" i="26" s="1"/>
  <c r="FT511" i="26" s="1"/>
  <c r="FV511" i="26" s="1"/>
  <c r="FX511" i="26" s="1"/>
  <c r="FZ511" i="26" s="1"/>
  <c r="GB511" i="26" s="1"/>
  <c r="GD511" i="26" s="1"/>
  <c r="GF511" i="26" s="1"/>
  <c r="GH511" i="26" s="1"/>
  <c r="GJ511" i="26" s="1"/>
  <c r="GL511" i="26" s="1"/>
  <c r="GN511" i="26" s="1"/>
  <c r="GP511" i="26" s="1"/>
  <c r="GR511" i="26" s="1"/>
  <c r="GT511" i="26" s="1"/>
  <c r="GV511" i="26" s="1"/>
  <c r="GX511" i="26" s="1"/>
  <c r="GZ511" i="26" s="1"/>
  <c r="HB511" i="26" s="1"/>
  <c r="HD511" i="26" s="1"/>
  <c r="HF511" i="26" s="1"/>
  <c r="HH511" i="26" s="1"/>
  <c r="D506" i="26"/>
  <c r="E506" i="26" s="1"/>
  <c r="C506" i="26"/>
  <c r="B506" i="26"/>
  <c r="BR502" i="26"/>
  <c r="BT502" i="26" s="1"/>
  <c r="BV502" i="26" s="1"/>
  <c r="BX502" i="26" s="1"/>
  <c r="BZ502" i="26" s="1"/>
  <c r="CB502" i="26" s="1"/>
  <c r="CD502" i="26" s="1"/>
  <c r="CF502" i="26" s="1"/>
  <c r="CH502" i="26" s="1"/>
  <c r="CJ502" i="26" s="1"/>
  <c r="CL502" i="26" s="1"/>
  <c r="CN502" i="26" s="1"/>
  <c r="CP502" i="26" s="1"/>
  <c r="CR502" i="26" s="1"/>
  <c r="CT502" i="26" s="1"/>
  <c r="CV502" i="26" s="1"/>
  <c r="CX502" i="26" s="1"/>
  <c r="CZ502" i="26" s="1"/>
  <c r="DB502" i="26" s="1"/>
  <c r="DD502" i="26" s="1"/>
  <c r="DF502" i="26" s="1"/>
  <c r="DH502" i="26" s="1"/>
  <c r="DJ502" i="26" s="1"/>
  <c r="DL502" i="26" s="1"/>
  <c r="DN502" i="26" s="1"/>
  <c r="DP502" i="26" s="1"/>
  <c r="DR502" i="26" s="1"/>
  <c r="DT502" i="26" s="1"/>
  <c r="DV502" i="26" s="1"/>
  <c r="DX502" i="26" s="1"/>
  <c r="DZ502" i="26" s="1"/>
  <c r="EB502" i="26" s="1"/>
  <c r="ED502" i="26" s="1"/>
  <c r="EF502" i="26" s="1"/>
  <c r="EH502" i="26" s="1"/>
  <c r="EJ502" i="26" s="1"/>
  <c r="EL502" i="26" s="1"/>
  <c r="EN502" i="26" s="1"/>
  <c r="EP502" i="26" s="1"/>
  <c r="ER502" i="26" s="1"/>
  <c r="ET502" i="26" s="1"/>
  <c r="EV502" i="26" s="1"/>
  <c r="EX502" i="26" s="1"/>
  <c r="EZ502" i="26" s="1"/>
  <c r="FB502" i="26" s="1"/>
  <c r="FD502" i="26" s="1"/>
  <c r="FF502" i="26" s="1"/>
  <c r="FH502" i="26" s="1"/>
  <c r="FJ502" i="26" s="1"/>
  <c r="FL502" i="26" s="1"/>
  <c r="FN502" i="26" s="1"/>
  <c r="FP502" i="26" s="1"/>
  <c r="FR502" i="26" s="1"/>
  <c r="FT502" i="26" s="1"/>
  <c r="FV502" i="26" s="1"/>
  <c r="FX502" i="26" s="1"/>
  <c r="FZ502" i="26" s="1"/>
  <c r="GB502" i="26" s="1"/>
  <c r="GD502" i="26" s="1"/>
  <c r="GF502" i="26" s="1"/>
  <c r="GH502" i="26" s="1"/>
  <c r="GJ502" i="26" s="1"/>
  <c r="GL502" i="26" s="1"/>
  <c r="GN502" i="26" s="1"/>
  <c r="GP502" i="26" s="1"/>
  <c r="GR502" i="26" s="1"/>
  <c r="GT502" i="26" s="1"/>
  <c r="GV502" i="26" s="1"/>
  <c r="GX502" i="26" s="1"/>
  <c r="GZ502" i="26" s="1"/>
  <c r="HB502" i="26" s="1"/>
  <c r="HD502" i="26" s="1"/>
  <c r="HF502" i="26" s="1"/>
  <c r="HH502" i="26" s="1"/>
  <c r="D497" i="26"/>
  <c r="E497" i="26" s="1"/>
  <c r="C497" i="26"/>
  <c r="B497" i="26"/>
  <c r="BR493" i="26"/>
  <c r="BT493" i="26" s="1"/>
  <c r="BV493" i="26" s="1"/>
  <c r="BX493" i="26" s="1"/>
  <c r="BZ493" i="26" s="1"/>
  <c r="CB493" i="26" s="1"/>
  <c r="CD493" i="26" s="1"/>
  <c r="CF493" i="26" s="1"/>
  <c r="CH493" i="26" s="1"/>
  <c r="CJ493" i="26" s="1"/>
  <c r="CL493" i="26" s="1"/>
  <c r="CN493" i="26" s="1"/>
  <c r="CP493" i="26" s="1"/>
  <c r="CR493" i="26" s="1"/>
  <c r="CT493" i="26" s="1"/>
  <c r="CV493" i="26" s="1"/>
  <c r="CX493" i="26" s="1"/>
  <c r="CZ493" i="26" s="1"/>
  <c r="DB493" i="26" s="1"/>
  <c r="DD493" i="26" s="1"/>
  <c r="DF493" i="26" s="1"/>
  <c r="DH493" i="26" s="1"/>
  <c r="DJ493" i="26" s="1"/>
  <c r="DL493" i="26" s="1"/>
  <c r="DN493" i="26" s="1"/>
  <c r="DP493" i="26" s="1"/>
  <c r="DR493" i="26" s="1"/>
  <c r="DT493" i="26" s="1"/>
  <c r="DV493" i="26" s="1"/>
  <c r="DX493" i="26" s="1"/>
  <c r="DZ493" i="26" s="1"/>
  <c r="EB493" i="26" s="1"/>
  <c r="ED493" i="26" s="1"/>
  <c r="EF493" i="26" s="1"/>
  <c r="EH493" i="26" s="1"/>
  <c r="EJ493" i="26" s="1"/>
  <c r="EL493" i="26" s="1"/>
  <c r="EN493" i="26" s="1"/>
  <c r="EP493" i="26" s="1"/>
  <c r="ER493" i="26" s="1"/>
  <c r="ET493" i="26" s="1"/>
  <c r="EV493" i="26" s="1"/>
  <c r="EX493" i="26" s="1"/>
  <c r="EZ493" i="26" s="1"/>
  <c r="FB493" i="26" s="1"/>
  <c r="FD493" i="26" s="1"/>
  <c r="FF493" i="26" s="1"/>
  <c r="FH493" i="26" s="1"/>
  <c r="FJ493" i="26" s="1"/>
  <c r="FL493" i="26" s="1"/>
  <c r="FN493" i="26" s="1"/>
  <c r="FP493" i="26" s="1"/>
  <c r="FR493" i="26" s="1"/>
  <c r="FT493" i="26" s="1"/>
  <c r="FV493" i="26" s="1"/>
  <c r="FX493" i="26" s="1"/>
  <c r="FZ493" i="26" s="1"/>
  <c r="GB493" i="26" s="1"/>
  <c r="GD493" i="26" s="1"/>
  <c r="GF493" i="26" s="1"/>
  <c r="GH493" i="26" s="1"/>
  <c r="GJ493" i="26" s="1"/>
  <c r="GL493" i="26" s="1"/>
  <c r="GN493" i="26" s="1"/>
  <c r="GP493" i="26" s="1"/>
  <c r="GR493" i="26" s="1"/>
  <c r="GT493" i="26" s="1"/>
  <c r="GV493" i="26" s="1"/>
  <c r="GX493" i="26" s="1"/>
  <c r="GZ493" i="26" s="1"/>
  <c r="HB493" i="26" s="1"/>
  <c r="HD493" i="26" s="1"/>
  <c r="HF493" i="26" s="1"/>
  <c r="HH493" i="26" s="1"/>
  <c r="D488" i="26"/>
  <c r="E488" i="26" s="1"/>
  <c r="C488" i="26"/>
  <c r="B488" i="26"/>
  <c r="BR484" i="26"/>
  <c r="BT484" i="26" s="1"/>
  <c r="BV484" i="26" s="1"/>
  <c r="BX484" i="26" s="1"/>
  <c r="BZ484" i="26" s="1"/>
  <c r="CB484" i="26" s="1"/>
  <c r="CD484" i="26" s="1"/>
  <c r="CF484" i="26" s="1"/>
  <c r="CH484" i="26" s="1"/>
  <c r="CJ484" i="26" s="1"/>
  <c r="CL484" i="26" s="1"/>
  <c r="CN484" i="26" s="1"/>
  <c r="CP484" i="26" s="1"/>
  <c r="CR484" i="26" s="1"/>
  <c r="CT484" i="26" s="1"/>
  <c r="CV484" i="26" s="1"/>
  <c r="CX484" i="26" s="1"/>
  <c r="CZ484" i="26" s="1"/>
  <c r="DB484" i="26" s="1"/>
  <c r="DD484" i="26" s="1"/>
  <c r="DF484" i="26" s="1"/>
  <c r="DH484" i="26" s="1"/>
  <c r="DJ484" i="26" s="1"/>
  <c r="DL484" i="26" s="1"/>
  <c r="DN484" i="26" s="1"/>
  <c r="DP484" i="26" s="1"/>
  <c r="DR484" i="26" s="1"/>
  <c r="DT484" i="26" s="1"/>
  <c r="DV484" i="26" s="1"/>
  <c r="DX484" i="26" s="1"/>
  <c r="DZ484" i="26" s="1"/>
  <c r="EB484" i="26" s="1"/>
  <c r="ED484" i="26" s="1"/>
  <c r="EF484" i="26" s="1"/>
  <c r="EH484" i="26" s="1"/>
  <c r="EJ484" i="26" s="1"/>
  <c r="EL484" i="26" s="1"/>
  <c r="EN484" i="26" s="1"/>
  <c r="EP484" i="26" s="1"/>
  <c r="ER484" i="26" s="1"/>
  <c r="ET484" i="26" s="1"/>
  <c r="EV484" i="26" s="1"/>
  <c r="EX484" i="26" s="1"/>
  <c r="EZ484" i="26" s="1"/>
  <c r="FB484" i="26" s="1"/>
  <c r="FD484" i="26" s="1"/>
  <c r="FF484" i="26" s="1"/>
  <c r="FH484" i="26" s="1"/>
  <c r="FJ484" i="26" s="1"/>
  <c r="FL484" i="26" s="1"/>
  <c r="FN484" i="26" s="1"/>
  <c r="FP484" i="26" s="1"/>
  <c r="FR484" i="26" s="1"/>
  <c r="FT484" i="26" s="1"/>
  <c r="FV484" i="26" s="1"/>
  <c r="FX484" i="26" s="1"/>
  <c r="FZ484" i="26" s="1"/>
  <c r="GB484" i="26" s="1"/>
  <c r="GD484" i="26" s="1"/>
  <c r="GF484" i="26" s="1"/>
  <c r="GH484" i="26" s="1"/>
  <c r="GJ484" i="26" s="1"/>
  <c r="GL484" i="26" s="1"/>
  <c r="GN484" i="26" s="1"/>
  <c r="GP484" i="26" s="1"/>
  <c r="GR484" i="26" s="1"/>
  <c r="GT484" i="26" s="1"/>
  <c r="GV484" i="26" s="1"/>
  <c r="GX484" i="26" s="1"/>
  <c r="GZ484" i="26" s="1"/>
  <c r="HB484" i="26" s="1"/>
  <c r="HD484" i="26" s="1"/>
  <c r="HF484" i="26" s="1"/>
  <c r="HH484" i="26" s="1"/>
  <c r="D479" i="26"/>
  <c r="E479" i="26" s="1"/>
  <c r="C479" i="26"/>
  <c r="B479" i="26"/>
  <c r="BR465" i="26"/>
  <c r="BT465" i="26" s="1"/>
  <c r="BV465" i="26" s="1"/>
  <c r="BX465" i="26" s="1"/>
  <c r="BZ465" i="26" s="1"/>
  <c r="CB465" i="26" s="1"/>
  <c r="CD465" i="26" s="1"/>
  <c r="CF465" i="26" s="1"/>
  <c r="CH465" i="26" s="1"/>
  <c r="CJ465" i="26" s="1"/>
  <c r="CL465" i="26" s="1"/>
  <c r="CN465" i="26" s="1"/>
  <c r="CP465" i="26" s="1"/>
  <c r="CR465" i="26" s="1"/>
  <c r="CT465" i="26" s="1"/>
  <c r="CV465" i="26" s="1"/>
  <c r="CX465" i="26" s="1"/>
  <c r="CZ465" i="26" s="1"/>
  <c r="DB465" i="26" s="1"/>
  <c r="DD465" i="26" s="1"/>
  <c r="DF465" i="26" s="1"/>
  <c r="DH465" i="26" s="1"/>
  <c r="DJ465" i="26" s="1"/>
  <c r="DL465" i="26" s="1"/>
  <c r="DN465" i="26" s="1"/>
  <c r="DP465" i="26" s="1"/>
  <c r="DR465" i="26" s="1"/>
  <c r="DT465" i="26" s="1"/>
  <c r="DV465" i="26" s="1"/>
  <c r="DX465" i="26" s="1"/>
  <c r="DZ465" i="26" s="1"/>
  <c r="EB465" i="26" s="1"/>
  <c r="ED465" i="26" s="1"/>
  <c r="EF465" i="26" s="1"/>
  <c r="EH465" i="26" s="1"/>
  <c r="EJ465" i="26" s="1"/>
  <c r="EL465" i="26" s="1"/>
  <c r="EN465" i="26" s="1"/>
  <c r="EP465" i="26" s="1"/>
  <c r="ER465" i="26" s="1"/>
  <c r="ET465" i="26" s="1"/>
  <c r="EV465" i="26" s="1"/>
  <c r="EX465" i="26" s="1"/>
  <c r="EZ465" i="26" s="1"/>
  <c r="FB465" i="26" s="1"/>
  <c r="FD465" i="26" s="1"/>
  <c r="FF465" i="26" s="1"/>
  <c r="FH465" i="26" s="1"/>
  <c r="FJ465" i="26" s="1"/>
  <c r="FL465" i="26" s="1"/>
  <c r="FN465" i="26" s="1"/>
  <c r="FP465" i="26" s="1"/>
  <c r="FR465" i="26" s="1"/>
  <c r="FT465" i="26" s="1"/>
  <c r="FV465" i="26" s="1"/>
  <c r="FX465" i="26" s="1"/>
  <c r="FZ465" i="26" s="1"/>
  <c r="GB465" i="26" s="1"/>
  <c r="GD465" i="26" s="1"/>
  <c r="GF465" i="26" s="1"/>
  <c r="GH465" i="26" s="1"/>
  <c r="GJ465" i="26" s="1"/>
  <c r="GL465" i="26" s="1"/>
  <c r="GN465" i="26" s="1"/>
  <c r="GP465" i="26" s="1"/>
  <c r="GR465" i="26" s="1"/>
  <c r="GT465" i="26" s="1"/>
  <c r="GV465" i="26" s="1"/>
  <c r="GX465" i="26" s="1"/>
  <c r="GZ465" i="26" s="1"/>
  <c r="HB465" i="26" s="1"/>
  <c r="HD465" i="26" s="1"/>
  <c r="HF465" i="26" s="1"/>
  <c r="HH465" i="26" s="1"/>
  <c r="D460" i="26"/>
  <c r="E460" i="26" s="1"/>
  <c r="C460" i="26"/>
  <c r="B460" i="26"/>
  <c r="BR456" i="26"/>
  <c r="BT456" i="26" s="1"/>
  <c r="BV456" i="26" s="1"/>
  <c r="BX456" i="26" s="1"/>
  <c r="BZ456" i="26" s="1"/>
  <c r="CB456" i="26" s="1"/>
  <c r="CD456" i="26" s="1"/>
  <c r="CF456" i="26" s="1"/>
  <c r="CH456" i="26" s="1"/>
  <c r="CJ456" i="26" s="1"/>
  <c r="CL456" i="26" s="1"/>
  <c r="CN456" i="26" s="1"/>
  <c r="CP456" i="26" s="1"/>
  <c r="CR456" i="26" s="1"/>
  <c r="CT456" i="26" s="1"/>
  <c r="CV456" i="26" s="1"/>
  <c r="CX456" i="26" s="1"/>
  <c r="CZ456" i="26" s="1"/>
  <c r="DB456" i="26" s="1"/>
  <c r="DD456" i="26" s="1"/>
  <c r="DF456" i="26" s="1"/>
  <c r="DH456" i="26" s="1"/>
  <c r="DJ456" i="26" s="1"/>
  <c r="DL456" i="26" s="1"/>
  <c r="DN456" i="26" s="1"/>
  <c r="DP456" i="26" s="1"/>
  <c r="DR456" i="26" s="1"/>
  <c r="DT456" i="26" s="1"/>
  <c r="DV456" i="26" s="1"/>
  <c r="DX456" i="26" s="1"/>
  <c r="DZ456" i="26" s="1"/>
  <c r="EB456" i="26" s="1"/>
  <c r="ED456" i="26" s="1"/>
  <c r="EF456" i="26" s="1"/>
  <c r="EH456" i="26" s="1"/>
  <c r="EJ456" i="26" s="1"/>
  <c r="EL456" i="26" s="1"/>
  <c r="EN456" i="26" s="1"/>
  <c r="EP456" i="26" s="1"/>
  <c r="ER456" i="26" s="1"/>
  <c r="ET456" i="26" s="1"/>
  <c r="EV456" i="26" s="1"/>
  <c r="EX456" i="26" s="1"/>
  <c r="EZ456" i="26" s="1"/>
  <c r="FB456" i="26" s="1"/>
  <c r="FD456" i="26" s="1"/>
  <c r="FF456" i="26" s="1"/>
  <c r="FH456" i="26" s="1"/>
  <c r="FJ456" i="26" s="1"/>
  <c r="FL456" i="26" s="1"/>
  <c r="FN456" i="26" s="1"/>
  <c r="FP456" i="26" s="1"/>
  <c r="FR456" i="26" s="1"/>
  <c r="FT456" i="26" s="1"/>
  <c r="FV456" i="26" s="1"/>
  <c r="FX456" i="26" s="1"/>
  <c r="FZ456" i="26" s="1"/>
  <c r="GB456" i="26" s="1"/>
  <c r="GD456" i="26" s="1"/>
  <c r="GF456" i="26" s="1"/>
  <c r="GH456" i="26" s="1"/>
  <c r="GJ456" i="26" s="1"/>
  <c r="GL456" i="26" s="1"/>
  <c r="GN456" i="26" s="1"/>
  <c r="GP456" i="26" s="1"/>
  <c r="GR456" i="26" s="1"/>
  <c r="GT456" i="26" s="1"/>
  <c r="GV456" i="26" s="1"/>
  <c r="GX456" i="26" s="1"/>
  <c r="GZ456" i="26" s="1"/>
  <c r="HB456" i="26" s="1"/>
  <c r="HD456" i="26" s="1"/>
  <c r="HF456" i="26" s="1"/>
  <c r="HH456" i="26" s="1"/>
  <c r="D451" i="26"/>
  <c r="E451" i="26" s="1"/>
  <c r="C451" i="26"/>
  <c r="B451" i="26"/>
  <c r="BR447" i="26"/>
  <c r="BT447" i="26" s="1"/>
  <c r="BV447" i="26" s="1"/>
  <c r="BX447" i="26" s="1"/>
  <c r="BZ447" i="26" s="1"/>
  <c r="CB447" i="26" s="1"/>
  <c r="CD447" i="26" s="1"/>
  <c r="CF447" i="26" s="1"/>
  <c r="CH447" i="26" s="1"/>
  <c r="CJ447" i="26" s="1"/>
  <c r="CL447" i="26" s="1"/>
  <c r="CN447" i="26" s="1"/>
  <c r="CP447" i="26" s="1"/>
  <c r="CR447" i="26" s="1"/>
  <c r="CT447" i="26" s="1"/>
  <c r="CV447" i="26" s="1"/>
  <c r="CX447" i="26" s="1"/>
  <c r="CZ447" i="26" s="1"/>
  <c r="DB447" i="26" s="1"/>
  <c r="DD447" i="26" s="1"/>
  <c r="DF447" i="26" s="1"/>
  <c r="DH447" i="26" s="1"/>
  <c r="DJ447" i="26" s="1"/>
  <c r="DL447" i="26" s="1"/>
  <c r="DN447" i="26" s="1"/>
  <c r="DP447" i="26" s="1"/>
  <c r="DR447" i="26" s="1"/>
  <c r="DT447" i="26" s="1"/>
  <c r="DV447" i="26" s="1"/>
  <c r="DX447" i="26" s="1"/>
  <c r="DZ447" i="26" s="1"/>
  <c r="EB447" i="26" s="1"/>
  <c r="ED447" i="26" s="1"/>
  <c r="EF447" i="26" s="1"/>
  <c r="EH447" i="26" s="1"/>
  <c r="EJ447" i="26" s="1"/>
  <c r="EL447" i="26" s="1"/>
  <c r="EN447" i="26" s="1"/>
  <c r="EP447" i="26" s="1"/>
  <c r="ER447" i="26" s="1"/>
  <c r="ET447" i="26" s="1"/>
  <c r="EV447" i="26" s="1"/>
  <c r="EX447" i="26" s="1"/>
  <c r="EZ447" i="26" s="1"/>
  <c r="FB447" i="26" s="1"/>
  <c r="FD447" i="26" s="1"/>
  <c r="FF447" i="26" s="1"/>
  <c r="FH447" i="26" s="1"/>
  <c r="FJ447" i="26" s="1"/>
  <c r="FL447" i="26" s="1"/>
  <c r="FN447" i="26" s="1"/>
  <c r="FP447" i="26" s="1"/>
  <c r="FR447" i="26" s="1"/>
  <c r="FT447" i="26" s="1"/>
  <c r="FV447" i="26" s="1"/>
  <c r="FX447" i="26" s="1"/>
  <c r="FZ447" i="26" s="1"/>
  <c r="GB447" i="26" s="1"/>
  <c r="GD447" i="26" s="1"/>
  <c r="GF447" i="26" s="1"/>
  <c r="GH447" i="26" s="1"/>
  <c r="GJ447" i="26" s="1"/>
  <c r="GL447" i="26" s="1"/>
  <c r="GN447" i="26" s="1"/>
  <c r="GP447" i="26" s="1"/>
  <c r="GR447" i="26" s="1"/>
  <c r="GT447" i="26" s="1"/>
  <c r="GV447" i="26" s="1"/>
  <c r="GX447" i="26" s="1"/>
  <c r="GZ447" i="26" s="1"/>
  <c r="HB447" i="26" s="1"/>
  <c r="HD447" i="26" s="1"/>
  <c r="HF447" i="26" s="1"/>
  <c r="HH447" i="26" s="1"/>
  <c r="D442" i="26"/>
  <c r="C442" i="26"/>
  <c r="B442" i="26"/>
  <c r="BR437" i="26"/>
  <c r="BT437" i="26" s="1"/>
  <c r="BV437" i="26" s="1"/>
  <c r="BX437" i="26" s="1"/>
  <c r="BZ437" i="26" s="1"/>
  <c r="CB437" i="26" s="1"/>
  <c r="CD437" i="26" s="1"/>
  <c r="CF437" i="26" s="1"/>
  <c r="CH437" i="26" s="1"/>
  <c r="CJ437" i="26" s="1"/>
  <c r="CL437" i="26" s="1"/>
  <c r="CN437" i="26" s="1"/>
  <c r="CP437" i="26" s="1"/>
  <c r="CR437" i="26" s="1"/>
  <c r="CT437" i="26" s="1"/>
  <c r="CV437" i="26" s="1"/>
  <c r="CX437" i="26" s="1"/>
  <c r="CZ437" i="26" s="1"/>
  <c r="DB437" i="26" s="1"/>
  <c r="DD437" i="26" s="1"/>
  <c r="DF437" i="26" s="1"/>
  <c r="DH437" i="26" s="1"/>
  <c r="DJ437" i="26" s="1"/>
  <c r="DL437" i="26" s="1"/>
  <c r="DN437" i="26" s="1"/>
  <c r="DP437" i="26" s="1"/>
  <c r="DR437" i="26" s="1"/>
  <c r="DT437" i="26" s="1"/>
  <c r="DV437" i="26" s="1"/>
  <c r="DX437" i="26" s="1"/>
  <c r="DZ437" i="26" s="1"/>
  <c r="EB437" i="26" s="1"/>
  <c r="ED437" i="26" s="1"/>
  <c r="EF437" i="26" s="1"/>
  <c r="EH437" i="26" s="1"/>
  <c r="EJ437" i="26" s="1"/>
  <c r="EL437" i="26" s="1"/>
  <c r="EN437" i="26" s="1"/>
  <c r="EP437" i="26" s="1"/>
  <c r="ER437" i="26" s="1"/>
  <c r="ET437" i="26" s="1"/>
  <c r="EV437" i="26" s="1"/>
  <c r="EX437" i="26" s="1"/>
  <c r="EZ437" i="26" s="1"/>
  <c r="FB437" i="26" s="1"/>
  <c r="FD437" i="26" s="1"/>
  <c r="FF437" i="26" s="1"/>
  <c r="FH437" i="26" s="1"/>
  <c r="FJ437" i="26" s="1"/>
  <c r="FL437" i="26" s="1"/>
  <c r="FN437" i="26" s="1"/>
  <c r="FP437" i="26" s="1"/>
  <c r="FR437" i="26" s="1"/>
  <c r="FT437" i="26" s="1"/>
  <c r="FV437" i="26" s="1"/>
  <c r="FX437" i="26" s="1"/>
  <c r="FZ437" i="26" s="1"/>
  <c r="GB437" i="26" s="1"/>
  <c r="GD437" i="26" s="1"/>
  <c r="GF437" i="26" s="1"/>
  <c r="GH437" i="26" s="1"/>
  <c r="GJ437" i="26" s="1"/>
  <c r="GL437" i="26" s="1"/>
  <c r="GN437" i="26" s="1"/>
  <c r="GP437" i="26" s="1"/>
  <c r="GR437" i="26" s="1"/>
  <c r="GT437" i="26" s="1"/>
  <c r="GV437" i="26" s="1"/>
  <c r="GX437" i="26" s="1"/>
  <c r="GZ437" i="26" s="1"/>
  <c r="HB437" i="26" s="1"/>
  <c r="HD437" i="26" s="1"/>
  <c r="HF437" i="26" s="1"/>
  <c r="HH437" i="26" s="1"/>
  <c r="G432" i="26"/>
  <c r="D432" i="26"/>
  <c r="E432" i="26" s="1"/>
  <c r="C432" i="26"/>
  <c r="B432" i="26"/>
  <c r="BR428" i="26"/>
  <c r="BT428" i="26" s="1"/>
  <c r="BV428" i="26" s="1"/>
  <c r="BX428" i="26" s="1"/>
  <c r="BZ428" i="26" s="1"/>
  <c r="CB428" i="26" s="1"/>
  <c r="CD428" i="26" s="1"/>
  <c r="CF428" i="26" s="1"/>
  <c r="CH428" i="26" s="1"/>
  <c r="CJ428" i="26" s="1"/>
  <c r="CL428" i="26" s="1"/>
  <c r="CN428" i="26" s="1"/>
  <c r="CP428" i="26" s="1"/>
  <c r="CR428" i="26" s="1"/>
  <c r="CT428" i="26" s="1"/>
  <c r="CV428" i="26" s="1"/>
  <c r="CX428" i="26" s="1"/>
  <c r="CZ428" i="26" s="1"/>
  <c r="DB428" i="26" s="1"/>
  <c r="DD428" i="26" s="1"/>
  <c r="DF428" i="26" s="1"/>
  <c r="DH428" i="26" s="1"/>
  <c r="DJ428" i="26" s="1"/>
  <c r="DL428" i="26" s="1"/>
  <c r="DN428" i="26" s="1"/>
  <c r="DP428" i="26" s="1"/>
  <c r="DR428" i="26" s="1"/>
  <c r="DT428" i="26" s="1"/>
  <c r="DV428" i="26" s="1"/>
  <c r="DX428" i="26" s="1"/>
  <c r="DZ428" i="26" s="1"/>
  <c r="EB428" i="26" s="1"/>
  <c r="ED428" i="26" s="1"/>
  <c r="EF428" i="26" s="1"/>
  <c r="EH428" i="26" s="1"/>
  <c r="EJ428" i="26" s="1"/>
  <c r="EL428" i="26" s="1"/>
  <c r="EN428" i="26" s="1"/>
  <c r="EP428" i="26" s="1"/>
  <c r="ER428" i="26" s="1"/>
  <c r="ET428" i="26" s="1"/>
  <c r="EV428" i="26" s="1"/>
  <c r="EX428" i="26" s="1"/>
  <c r="EZ428" i="26" s="1"/>
  <c r="FB428" i="26" s="1"/>
  <c r="FD428" i="26" s="1"/>
  <c r="FF428" i="26" s="1"/>
  <c r="FH428" i="26" s="1"/>
  <c r="FJ428" i="26" s="1"/>
  <c r="FL428" i="26" s="1"/>
  <c r="FN428" i="26" s="1"/>
  <c r="FP428" i="26" s="1"/>
  <c r="FR428" i="26" s="1"/>
  <c r="FT428" i="26" s="1"/>
  <c r="FV428" i="26" s="1"/>
  <c r="FX428" i="26" s="1"/>
  <c r="FZ428" i="26" s="1"/>
  <c r="GB428" i="26" s="1"/>
  <c r="GD428" i="26" s="1"/>
  <c r="GF428" i="26" s="1"/>
  <c r="GH428" i="26" s="1"/>
  <c r="GJ428" i="26" s="1"/>
  <c r="GL428" i="26" s="1"/>
  <c r="GN428" i="26" s="1"/>
  <c r="GP428" i="26" s="1"/>
  <c r="GR428" i="26" s="1"/>
  <c r="GT428" i="26" s="1"/>
  <c r="GV428" i="26" s="1"/>
  <c r="GX428" i="26" s="1"/>
  <c r="GZ428" i="26" s="1"/>
  <c r="HB428" i="26" s="1"/>
  <c r="HD428" i="26" s="1"/>
  <c r="HF428" i="26" s="1"/>
  <c r="HH428" i="26" s="1"/>
  <c r="G423" i="26"/>
  <c r="D423" i="26"/>
  <c r="E423" i="26" s="1"/>
  <c r="C423" i="26"/>
  <c r="B423" i="26"/>
  <c r="BR419" i="26"/>
  <c r="BT419" i="26" s="1"/>
  <c r="BV419" i="26" s="1"/>
  <c r="BX419" i="26" s="1"/>
  <c r="BZ419" i="26" s="1"/>
  <c r="CB419" i="26" s="1"/>
  <c r="CD419" i="26" s="1"/>
  <c r="CF419" i="26" s="1"/>
  <c r="CH419" i="26" s="1"/>
  <c r="CJ419" i="26" s="1"/>
  <c r="CL419" i="26" s="1"/>
  <c r="CN419" i="26" s="1"/>
  <c r="CP419" i="26" s="1"/>
  <c r="CR419" i="26" s="1"/>
  <c r="CT419" i="26" s="1"/>
  <c r="CV419" i="26" s="1"/>
  <c r="CX419" i="26" s="1"/>
  <c r="CZ419" i="26" s="1"/>
  <c r="DB419" i="26" s="1"/>
  <c r="DD419" i="26" s="1"/>
  <c r="DF419" i="26" s="1"/>
  <c r="DH419" i="26" s="1"/>
  <c r="DJ419" i="26" s="1"/>
  <c r="DL419" i="26" s="1"/>
  <c r="DN419" i="26" s="1"/>
  <c r="DP419" i="26" s="1"/>
  <c r="DR419" i="26" s="1"/>
  <c r="DT419" i="26" s="1"/>
  <c r="DV419" i="26" s="1"/>
  <c r="DX419" i="26" s="1"/>
  <c r="DZ419" i="26" s="1"/>
  <c r="EB419" i="26" s="1"/>
  <c r="ED419" i="26" s="1"/>
  <c r="EF419" i="26" s="1"/>
  <c r="EH419" i="26" s="1"/>
  <c r="EJ419" i="26" s="1"/>
  <c r="EL419" i="26" s="1"/>
  <c r="EN419" i="26" s="1"/>
  <c r="EP419" i="26" s="1"/>
  <c r="ER419" i="26" s="1"/>
  <c r="ET419" i="26" s="1"/>
  <c r="EV419" i="26" s="1"/>
  <c r="EX419" i="26" s="1"/>
  <c r="EZ419" i="26" s="1"/>
  <c r="FB419" i="26" s="1"/>
  <c r="FD419" i="26" s="1"/>
  <c r="FF419" i="26" s="1"/>
  <c r="FH419" i="26" s="1"/>
  <c r="FJ419" i="26" s="1"/>
  <c r="FL419" i="26" s="1"/>
  <c r="FN419" i="26" s="1"/>
  <c r="FP419" i="26" s="1"/>
  <c r="FR419" i="26" s="1"/>
  <c r="FT419" i="26" s="1"/>
  <c r="FV419" i="26" s="1"/>
  <c r="FX419" i="26" s="1"/>
  <c r="FZ419" i="26" s="1"/>
  <c r="GB419" i="26" s="1"/>
  <c r="GD419" i="26" s="1"/>
  <c r="GF419" i="26" s="1"/>
  <c r="GH419" i="26" s="1"/>
  <c r="GJ419" i="26" s="1"/>
  <c r="GL419" i="26" s="1"/>
  <c r="GN419" i="26" s="1"/>
  <c r="GP419" i="26" s="1"/>
  <c r="GR419" i="26" s="1"/>
  <c r="GT419" i="26" s="1"/>
  <c r="GV419" i="26" s="1"/>
  <c r="GX419" i="26" s="1"/>
  <c r="GZ419" i="26" s="1"/>
  <c r="HB419" i="26" s="1"/>
  <c r="HD419" i="26" s="1"/>
  <c r="HF419" i="26" s="1"/>
  <c r="HH419" i="26" s="1"/>
  <c r="G414" i="26"/>
  <c r="D414" i="26"/>
  <c r="E414" i="26" s="1"/>
  <c r="C414" i="26"/>
  <c r="B414" i="26"/>
  <c r="BR410" i="26"/>
  <c r="BT410" i="26" s="1"/>
  <c r="BV410" i="26" s="1"/>
  <c r="BX410" i="26" s="1"/>
  <c r="BZ410" i="26" s="1"/>
  <c r="CB410" i="26" s="1"/>
  <c r="CD410" i="26" s="1"/>
  <c r="CF410" i="26" s="1"/>
  <c r="CH410" i="26" s="1"/>
  <c r="CJ410" i="26" s="1"/>
  <c r="CL410" i="26" s="1"/>
  <c r="CN410" i="26" s="1"/>
  <c r="CP410" i="26" s="1"/>
  <c r="CR410" i="26" s="1"/>
  <c r="CT410" i="26" s="1"/>
  <c r="CV410" i="26" s="1"/>
  <c r="CX410" i="26" s="1"/>
  <c r="CZ410" i="26" s="1"/>
  <c r="DB410" i="26" s="1"/>
  <c r="DD410" i="26" s="1"/>
  <c r="DF410" i="26" s="1"/>
  <c r="DH410" i="26" s="1"/>
  <c r="DJ410" i="26" s="1"/>
  <c r="DL410" i="26" s="1"/>
  <c r="DN410" i="26" s="1"/>
  <c r="DP410" i="26" s="1"/>
  <c r="DR410" i="26" s="1"/>
  <c r="DT410" i="26" s="1"/>
  <c r="DV410" i="26" s="1"/>
  <c r="DX410" i="26" s="1"/>
  <c r="DZ410" i="26" s="1"/>
  <c r="EB410" i="26" s="1"/>
  <c r="ED410" i="26" s="1"/>
  <c r="EF410" i="26" s="1"/>
  <c r="EH410" i="26" s="1"/>
  <c r="EJ410" i="26" s="1"/>
  <c r="EL410" i="26" s="1"/>
  <c r="EN410" i="26" s="1"/>
  <c r="EP410" i="26" s="1"/>
  <c r="ER410" i="26" s="1"/>
  <c r="ET410" i="26" s="1"/>
  <c r="EV410" i="26" s="1"/>
  <c r="EX410" i="26" s="1"/>
  <c r="EZ410" i="26" s="1"/>
  <c r="FB410" i="26" s="1"/>
  <c r="FD410" i="26" s="1"/>
  <c r="FF410" i="26" s="1"/>
  <c r="FH410" i="26" s="1"/>
  <c r="FJ410" i="26" s="1"/>
  <c r="FL410" i="26" s="1"/>
  <c r="FN410" i="26" s="1"/>
  <c r="FP410" i="26" s="1"/>
  <c r="FR410" i="26" s="1"/>
  <c r="FT410" i="26" s="1"/>
  <c r="FV410" i="26" s="1"/>
  <c r="FX410" i="26" s="1"/>
  <c r="FZ410" i="26" s="1"/>
  <c r="GB410" i="26" s="1"/>
  <c r="GD410" i="26" s="1"/>
  <c r="GF410" i="26" s="1"/>
  <c r="GH410" i="26" s="1"/>
  <c r="GJ410" i="26" s="1"/>
  <c r="GL410" i="26" s="1"/>
  <c r="GN410" i="26" s="1"/>
  <c r="GP410" i="26" s="1"/>
  <c r="GR410" i="26" s="1"/>
  <c r="GT410" i="26" s="1"/>
  <c r="GV410" i="26" s="1"/>
  <c r="GX410" i="26" s="1"/>
  <c r="GZ410" i="26" s="1"/>
  <c r="HB410" i="26" s="1"/>
  <c r="HD410" i="26" s="1"/>
  <c r="HF410" i="26" s="1"/>
  <c r="HH410" i="26" s="1"/>
  <c r="G405" i="26"/>
  <c r="D405" i="26"/>
  <c r="E405" i="26" s="1"/>
  <c r="C405" i="26"/>
  <c r="B405" i="26"/>
  <c r="BR401" i="26"/>
  <c r="BT401" i="26" s="1"/>
  <c r="BV401" i="26" s="1"/>
  <c r="BX401" i="26" s="1"/>
  <c r="BZ401" i="26" s="1"/>
  <c r="CB401" i="26" s="1"/>
  <c r="CD401" i="26" s="1"/>
  <c r="CF401" i="26" s="1"/>
  <c r="CH401" i="26" s="1"/>
  <c r="CJ401" i="26" s="1"/>
  <c r="CL401" i="26" s="1"/>
  <c r="CN401" i="26" s="1"/>
  <c r="CP401" i="26" s="1"/>
  <c r="CR401" i="26" s="1"/>
  <c r="CT401" i="26" s="1"/>
  <c r="CV401" i="26" s="1"/>
  <c r="CX401" i="26" s="1"/>
  <c r="CZ401" i="26" s="1"/>
  <c r="DB401" i="26" s="1"/>
  <c r="DD401" i="26" s="1"/>
  <c r="DF401" i="26" s="1"/>
  <c r="DH401" i="26" s="1"/>
  <c r="DJ401" i="26" s="1"/>
  <c r="DL401" i="26" s="1"/>
  <c r="DN401" i="26" s="1"/>
  <c r="DP401" i="26" s="1"/>
  <c r="DR401" i="26" s="1"/>
  <c r="DT401" i="26" s="1"/>
  <c r="DV401" i="26" s="1"/>
  <c r="DX401" i="26" s="1"/>
  <c r="DZ401" i="26" s="1"/>
  <c r="EB401" i="26" s="1"/>
  <c r="ED401" i="26" s="1"/>
  <c r="EF401" i="26" s="1"/>
  <c r="EH401" i="26" s="1"/>
  <c r="EJ401" i="26" s="1"/>
  <c r="EL401" i="26" s="1"/>
  <c r="EN401" i="26" s="1"/>
  <c r="EP401" i="26" s="1"/>
  <c r="ER401" i="26" s="1"/>
  <c r="ET401" i="26" s="1"/>
  <c r="EV401" i="26" s="1"/>
  <c r="EX401" i="26" s="1"/>
  <c r="EZ401" i="26" s="1"/>
  <c r="FB401" i="26" s="1"/>
  <c r="FD401" i="26" s="1"/>
  <c r="FF401" i="26" s="1"/>
  <c r="FH401" i="26" s="1"/>
  <c r="FJ401" i="26" s="1"/>
  <c r="FL401" i="26" s="1"/>
  <c r="FN401" i="26" s="1"/>
  <c r="FP401" i="26" s="1"/>
  <c r="FR401" i="26" s="1"/>
  <c r="FT401" i="26" s="1"/>
  <c r="FV401" i="26" s="1"/>
  <c r="FX401" i="26" s="1"/>
  <c r="FZ401" i="26" s="1"/>
  <c r="GB401" i="26" s="1"/>
  <c r="GD401" i="26" s="1"/>
  <c r="GF401" i="26" s="1"/>
  <c r="GH401" i="26" s="1"/>
  <c r="GJ401" i="26" s="1"/>
  <c r="GL401" i="26" s="1"/>
  <c r="GN401" i="26" s="1"/>
  <c r="GP401" i="26" s="1"/>
  <c r="GR401" i="26" s="1"/>
  <c r="GT401" i="26" s="1"/>
  <c r="GV401" i="26" s="1"/>
  <c r="GX401" i="26" s="1"/>
  <c r="GZ401" i="26" s="1"/>
  <c r="HB401" i="26" s="1"/>
  <c r="HD401" i="26" s="1"/>
  <c r="HF401" i="26" s="1"/>
  <c r="HH401" i="26" s="1"/>
  <c r="G396" i="26"/>
  <c r="C396" i="26"/>
  <c r="B396" i="26"/>
  <c r="BR392" i="26"/>
  <c r="BT392" i="26" s="1"/>
  <c r="BV392" i="26" s="1"/>
  <c r="BX392" i="26" s="1"/>
  <c r="BZ392" i="26" s="1"/>
  <c r="CB392" i="26" s="1"/>
  <c r="CD392" i="26" s="1"/>
  <c r="CF392" i="26" s="1"/>
  <c r="CH392" i="26" s="1"/>
  <c r="CJ392" i="26" s="1"/>
  <c r="CL392" i="26" s="1"/>
  <c r="CN392" i="26" s="1"/>
  <c r="CP392" i="26" s="1"/>
  <c r="CR392" i="26" s="1"/>
  <c r="CT392" i="26" s="1"/>
  <c r="CV392" i="26" s="1"/>
  <c r="CX392" i="26" s="1"/>
  <c r="CZ392" i="26" s="1"/>
  <c r="DB392" i="26" s="1"/>
  <c r="DD392" i="26" s="1"/>
  <c r="DF392" i="26" s="1"/>
  <c r="DH392" i="26" s="1"/>
  <c r="DJ392" i="26" s="1"/>
  <c r="DL392" i="26" s="1"/>
  <c r="DN392" i="26" s="1"/>
  <c r="DP392" i="26" s="1"/>
  <c r="DR392" i="26" s="1"/>
  <c r="DT392" i="26" s="1"/>
  <c r="DV392" i="26" s="1"/>
  <c r="DX392" i="26" s="1"/>
  <c r="DZ392" i="26" s="1"/>
  <c r="EB392" i="26" s="1"/>
  <c r="ED392" i="26" s="1"/>
  <c r="EF392" i="26" s="1"/>
  <c r="EH392" i="26" s="1"/>
  <c r="EJ392" i="26" s="1"/>
  <c r="EL392" i="26" s="1"/>
  <c r="EN392" i="26" s="1"/>
  <c r="EP392" i="26" s="1"/>
  <c r="ER392" i="26" s="1"/>
  <c r="ET392" i="26" s="1"/>
  <c r="EV392" i="26" s="1"/>
  <c r="EX392" i="26" s="1"/>
  <c r="EZ392" i="26" s="1"/>
  <c r="FB392" i="26" s="1"/>
  <c r="FD392" i="26" s="1"/>
  <c r="FF392" i="26" s="1"/>
  <c r="FH392" i="26" s="1"/>
  <c r="FJ392" i="26" s="1"/>
  <c r="FL392" i="26" s="1"/>
  <c r="FN392" i="26" s="1"/>
  <c r="FP392" i="26" s="1"/>
  <c r="FR392" i="26" s="1"/>
  <c r="FT392" i="26" s="1"/>
  <c r="FV392" i="26" s="1"/>
  <c r="FX392" i="26" s="1"/>
  <c r="FZ392" i="26" s="1"/>
  <c r="GB392" i="26" s="1"/>
  <c r="GD392" i="26" s="1"/>
  <c r="GF392" i="26" s="1"/>
  <c r="GH392" i="26" s="1"/>
  <c r="GJ392" i="26" s="1"/>
  <c r="GL392" i="26" s="1"/>
  <c r="GN392" i="26" s="1"/>
  <c r="GP392" i="26" s="1"/>
  <c r="GR392" i="26" s="1"/>
  <c r="GT392" i="26" s="1"/>
  <c r="GV392" i="26" s="1"/>
  <c r="GX392" i="26" s="1"/>
  <c r="GZ392" i="26" s="1"/>
  <c r="HB392" i="26" s="1"/>
  <c r="HD392" i="26" s="1"/>
  <c r="HF392" i="26" s="1"/>
  <c r="HH392" i="26" s="1"/>
  <c r="G387" i="26"/>
  <c r="D387" i="26"/>
  <c r="E387" i="26" s="1"/>
  <c r="C387" i="26"/>
  <c r="B387" i="26"/>
  <c r="BR383" i="26"/>
  <c r="BT383" i="26" s="1"/>
  <c r="BV383" i="26" s="1"/>
  <c r="BX383" i="26" s="1"/>
  <c r="BZ383" i="26" s="1"/>
  <c r="CB383" i="26" s="1"/>
  <c r="CD383" i="26" s="1"/>
  <c r="CF383" i="26" s="1"/>
  <c r="CH383" i="26" s="1"/>
  <c r="CJ383" i="26" s="1"/>
  <c r="CL383" i="26" s="1"/>
  <c r="CN383" i="26" s="1"/>
  <c r="CP383" i="26" s="1"/>
  <c r="CR383" i="26" s="1"/>
  <c r="CT383" i="26" s="1"/>
  <c r="CV383" i="26" s="1"/>
  <c r="CX383" i="26" s="1"/>
  <c r="CZ383" i="26" s="1"/>
  <c r="DB383" i="26" s="1"/>
  <c r="DD383" i="26" s="1"/>
  <c r="DF383" i="26" s="1"/>
  <c r="DH383" i="26" s="1"/>
  <c r="DJ383" i="26" s="1"/>
  <c r="DL383" i="26" s="1"/>
  <c r="DN383" i="26" s="1"/>
  <c r="DP383" i="26" s="1"/>
  <c r="DR383" i="26" s="1"/>
  <c r="DT383" i="26" s="1"/>
  <c r="DV383" i="26" s="1"/>
  <c r="DX383" i="26" s="1"/>
  <c r="DZ383" i="26" s="1"/>
  <c r="EB383" i="26" s="1"/>
  <c r="ED383" i="26" s="1"/>
  <c r="EF383" i="26" s="1"/>
  <c r="EH383" i="26" s="1"/>
  <c r="EJ383" i="26" s="1"/>
  <c r="EL383" i="26" s="1"/>
  <c r="EN383" i="26" s="1"/>
  <c r="EP383" i="26" s="1"/>
  <c r="ER383" i="26" s="1"/>
  <c r="ET383" i="26" s="1"/>
  <c r="EV383" i="26" s="1"/>
  <c r="EX383" i="26" s="1"/>
  <c r="EZ383" i="26" s="1"/>
  <c r="FB383" i="26" s="1"/>
  <c r="FD383" i="26" s="1"/>
  <c r="FF383" i="26" s="1"/>
  <c r="FH383" i="26" s="1"/>
  <c r="FJ383" i="26" s="1"/>
  <c r="FL383" i="26" s="1"/>
  <c r="FN383" i="26" s="1"/>
  <c r="FP383" i="26" s="1"/>
  <c r="FR383" i="26" s="1"/>
  <c r="FT383" i="26" s="1"/>
  <c r="FV383" i="26" s="1"/>
  <c r="FX383" i="26" s="1"/>
  <c r="FZ383" i="26" s="1"/>
  <c r="GB383" i="26" s="1"/>
  <c r="GD383" i="26" s="1"/>
  <c r="GF383" i="26" s="1"/>
  <c r="GH383" i="26" s="1"/>
  <c r="GJ383" i="26" s="1"/>
  <c r="GL383" i="26" s="1"/>
  <c r="GN383" i="26" s="1"/>
  <c r="GP383" i="26" s="1"/>
  <c r="GR383" i="26" s="1"/>
  <c r="GT383" i="26" s="1"/>
  <c r="GV383" i="26" s="1"/>
  <c r="GX383" i="26" s="1"/>
  <c r="GZ383" i="26" s="1"/>
  <c r="HB383" i="26" s="1"/>
  <c r="HD383" i="26" s="1"/>
  <c r="HF383" i="26" s="1"/>
  <c r="HH383" i="26" s="1"/>
  <c r="D378" i="26"/>
  <c r="E378" i="26" s="1"/>
  <c r="C378" i="26"/>
  <c r="B378" i="26"/>
  <c r="BR374" i="26"/>
  <c r="BT374" i="26" s="1"/>
  <c r="BV374" i="26" s="1"/>
  <c r="BX374" i="26" s="1"/>
  <c r="BZ374" i="26" s="1"/>
  <c r="CB374" i="26" s="1"/>
  <c r="CD374" i="26" s="1"/>
  <c r="CF374" i="26" s="1"/>
  <c r="CH374" i="26" s="1"/>
  <c r="CJ374" i="26" s="1"/>
  <c r="CL374" i="26" s="1"/>
  <c r="CN374" i="26" s="1"/>
  <c r="CP374" i="26" s="1"/>
  <c r="CR374" i="26" s="1"/>
  <c r="CT374" i="26" s="1"/>
  <c r="CV374" i="26" s="1"/>
  <c r="CX374" i="26" s="1"/>
  <c r="CZ374" i="26" s="1"/>
  <c r="DB374" i="26" s="1"/>
  <c r="DD374" i="26" s="1"/>
  <c r="DF374" i="26" s="1"/>
  <c r="DH374" i="26" s="1"/>
  <c r="DJ374" i="26" s="1"/>
  <c r="DL374" i="26" s="1"/>
  <c r="DN374" i="26" s="1"/>
  <c r="DP374" i="26" s="1"/>
  <c r="DR374" i="26" s="1"/>
  <c r="DT374" i="26" s="1"/>
  <c r="DV374" i="26" s="1"/>
  <c r="DX374" i="26" s="1"/>
  <c r="DZ374" i="26" s="1"/>
  <c r="EB374" i="26" s="1"/>
  <c r="ED374" i="26" s="1"/>
  <c r="EF374" i="26" s="1"/>
  <c r="EH374" i="26" s="1"/>
  <c r="EJ374" i="26" s="1"/>
  <c r="EL374" i="26" s="1"/>
  <c r="EN374" i="26" s="1"/>
  <c r="EP374" i="26" s="1"/>
  <c r="ER374" i="26" s="1"/>
  <c r="ET374" i="26" s="1"/>
  <c r="EV374" i="26" s="1"/>
  <c r="EX374" i="26" s="1"/>
  <c r="EZ374" i="26" s="1"/>
  <c r="FB374" i="26" s="1"/>
  <c r="FD374" i="26" s="1"/>
  <c r="FF374" i="26" s="1"/>
  <c r="FH374" i="26" s="1"/>
  <c r="FJ374" i="26" s="1"/>
  <c r="FL374" i="26" s="1"/>
  <c r="FN374" i="26" s="1"/>
  <c r="FP374" i="26" s="1"/>
  <c r="FR374" i="26" s="1"/>
  <c r="FT374" i="26" s="1"/>
  <c r="FV374" i="26" s="1"/>
  <c r="FX374" i="26" s="1"/>
  <c r="FZ374" i="26" s="1"/>
  <c r="GB374" i="26" s="1"/>
  <c r="GD374" i="26" s="1"/>
  <c r="GF374" i="26" s="1"/>
  <c r="GH374" i="26" s="1"/>
  <c r="GJ374" i="26" s="1"/>
  <c r="GL374" i="26" s="1"/>
  <c r="GN374" i="26" s="1"/>
  <c r="GP374" i="26" s="1"/>
  <c r="GR374" i="26" s="1"/>
  <c r="GT374" i="26" s="1"/>
  <c r="GV374" i="26" s="1"/>
  <c r="GX374" i="26" s="1"/>
  <c r="GZ374" i="26" s="1"/>
  <c r="HB374" i="26" s="1"/>
  <c r="HD374" i="26" s="1"/>
  <c r="HF374" i="26" s="1"/>
  <c r="HH374" i="26" s="1"/>
  <c r="G369" i="26"/>
  <c r="D369" i="26"/>
  <c r="E369" i="26" s="1"/>
  <c r="C369" i="26"/>
  <c r="B369" i="26"/>
  <c r="BR365" i="26"/>
  <c r="BT365" i="26" s="1"/>
  <c r="BV365" i="26" s="1"/>
  <c r="BX365" i="26" s="1"/>
  <c r="BZ365" i="26" s="1"/>
  <c r="CB365" i="26" s="1"/>
  <c r="CD365" i="26" s="1"/>
  <c r="CF365" i="26" s="1"/>
  <c r="CH365" i="26" s="1"/>
  <c r="CJ365" i="26" s="1"/>
  <c r="CL365" i="26" s="1"/>
  <c r="CN365" i="26" s="1"/>
  <c r="CP365" i="26" s="1"/>
  <c r="CR365" i="26" s="1"/>
  <c r="CT365" i="26" s="1"/>
  <c r="CV365" i="26" s="1"/>
  <c r="CX365" i="26" s="1"/>
  <c r="CZ365" i="26" s="1"/>
  <c r="DB365" i="26" s="1"/>
  <c r="DD365" i="26" s="1"/>
  <c r="DF365" i="26" s="1"/>
  <c r="DH365" i="26" s="1"/>
  <c r="DJ365" i="26" s="1"/>
  <c r="DL365" i="26" s="1"/>
  <c r="DN365" i="26" s="1"/>
  <c r="DP365" i="26" s="1"/>
  <c r="DR365" i="26" s="1"/>
  <c r="DT365" i="26" s="1"/>
  <c r="DV365" i="26" s="1"/>
  <c r="DX365" i="26" s="1"/>
  <c r="DZ365" i="26" s="1"/>
  <c r="EB365" i="26" s="1"/>
  <c r="ED365" i="26" s="1"/>
  <c r="EF365" i="26" s="1"/>
  <c r="EH365" i="26" s="1"/>
  <c r="EJ365" i="26" s="1"/>
  <c r="EL365" i="26" s="1"/>
  <c r="EN365" i="26" s="1"/>
  <c r="EP365" i="26" s="1"/>
  <c r="ER365" i="26" s="1"/>
  <c r="ET365" i="26" s="1"/>
  <c r="EV365" i="26" s="1"/>
  <c r="EX365" i="26" s="1"/>
  <c r="EZ365" i="26" s="1"/>
  <c r="FB365" i="26" s="1"/>
  <c r="FD365" i="26" s="1"/>
  <c r="FF365" i="26" s="1"/>
  <c r="FH365" i="26" s="1"/>
  <c r="FJ365" i="26" s="1"/>
  <c r="FL365" i="26" s="1"/>
  <c r="FN365" i="26" s="1"/>
  <c r="FP365" i="26" s="1"/>
  <c r="FR365" i="26" s="1"/>
  <c r="FT365" i="26" s="1"/>
  <c r="FV365" i="26" s="1"/>
  <c r="FX365" i="26" s="1"/>
  <c r="FZ365" i="26" s="1"/>
  <c r="GB365" i="26" s="1"/>
  <c r="GD365" i="26" s="1"/>
  <c r="GF365" i="26" s="1"/>
  <c r="GH365" i="26" s="1"/>
  <c r="GJ365" i="26" s="1"/>
  <c r="GL365" i="26" s="1"/>
  <c r="GN365" i="26" s="1"/>
  <c r="GP365" i="26" s="1"/>
  <c r="GR365" i="26" s="1"/>
  <c r="GT365" i="26" s="1"/>
  <c r="GV365" i="26" s="1"/>
  <c r="GX365" i="26" s="1"/>
  <c r="GZ365" i="26" s="1"/>
  <c r="HB365" i="26" s="1"/>
  <c r="HD365" i="26" s="1"/>
  <c r="HF365" i="26" s="1"/>
  <c r="HH365" i="26" s="1"/>
  <c r="G360" i="26"/>
  <c r="D360" i="26"/>
  <c r="E360" i="26" s="1"/>
  <c r="C360" i="26"/>
  <c r="B360" i="26"/>
  <c r="BR356" i="26"/>
  <c r="BT356" i="26" s="1"/>
  <c r="BV356" i="26" s="1"/>
  <c r="BX356" i="26" s="1"/>
  <c r="BZ356" i="26" s="1"/>
  <c r="CB356" i="26" s="1"/>
  <c r="CD356" i="26" s="1"/>
  <c r="CF356" i="26" s="1"/>
  <c r="CH356" i="26" s="1"/>
  <c r="CJ356" i="26" s="1"/>
  <c r="CL356" i="26" s="1"/>
  <c r="CN356" i="26" s="1"/>
  <c r="CP356" i="26" s="1"/>
  <c r="CR356" i="26" s="1"/>
  <c r="CT356" i="26" s="1"/>
  <c r="CV356" i="26" s="1"/>
  <c r="CX356" i="26" s="1"/>
  <c r="CZ356" i="26" s="1"/>
  <c r="DB356" i="26" s="1"/>
  <c r="DD356" i="26" s="1"/>
  <c r="DF356" i="26" s="1"/>
  <c r="DH356" i="26" s="1"/>
  <c r="DJ356" i="26" s="1"/>
  <c r="DL356" i="26" s="1"/>
  <c r="DN356" i="26" s="1"/>
  <c r="DP356" i="26" s="1"/>
  <c r="DR356" i="26" s="1"/>
  <c r="DT356" i="26" s="1"/>
  <c r="DV356" i="26" s="1"/>
  <c r="DX356" i="26" s="1"/>
  <c r="DZ356" i="26" s="1"/>
  <c r="EB356" i="26" s="1"/>
  <c r="ED356" i="26" s="1"/>
  <c r="EF356" i="26" s="1"/>
  <c r="EH356" i="26" s="1"/>
  <c r="EJ356" i="26" s="1"/>
  <c r="EL356" i="26" s="1"/>
  <c r="EN356" i="26" s="1"/>
  <c r="EP356" i="26" s="1"/>
  <c r="ER356" i="26" s="1"/>
  <c r="ET356" i="26" s="1"/>
  <c r="EV356" i="26" s="1"/>
  <c r="EX356" i="26" s="1"/>
  <c r="EZ356" i="26" s="1"/>
  <c r="FB356" i="26" s="1"/>
  <c r="FD356" i="26" s="1"/>
  <c r="FF356" i="26" s="1"/>
  <c r="FH356" i="26" s="1"/>
  <c r="FJ356" i="26" s="1"/>
  <c r="FL356" i="26" s="1"/>
  <c r="FN356" i="26" s="1"/>
  <c r="FP356" i="26" s="1"/>
  <c r="FR356" i="26" s="1"/>
  <c r="FT356" i="26" s="1"/>
  <c r="FV356" i="26" s="1"/>
  <c r="FX356" i="26" s="1"/>
  <c r="FZ356" i="26" s="1"/>
  <c r="GB356" i="26" s="1"/>
  <c r="GD356" i="26" s="1"/>
  <c r="GF356" i="26" s="1"/>
  <c r="GH356" i="26" s="1"/>
  <c r="GJ356" i="26" s="1"/>
  <c r="GL356" i="26" s="1"/>
  <c r="GN356" i="26" s="1"/>
  <c r="GP356" i="26" s="1"/>
  <c r="GR356" i="26" s="1"/>
  <c r="GT356" i="26" s="1"/>
  <c r="GV356" i="26" s="1"/>
  <c r="GX356" i="26" s="1"/>
  <c r="GZ356" i="26" s="1"/>
  <c r="HB356" i="26" s="1"/>
  <c r="HD356" i="26" s="1"/>
  <c r="HF356" i="26" s="1"/>
  <c r="HH356" i="26" s="1"/>
  <c r="D351" i="26"/>
  <c r="E351" i="26" s="1"/>
  <c r="C351" i="26"/>
  <c r="B351" i="26"/>
  <c r="BR347" i="26"/>
  <c r="BT347" i="26" s="1"/>
  <c r="BV347" i="26" s="1"/>
  <c r="BX347" i="26" s="1"/>
  <c r="BZ347" i="26" s="1"/>
  <c r="CB347" i="26" s="1"/>
  <c r="CD347" i="26" s="1"/>
  <c r="CF347" i="26" s="1"/>
  <c r="CH347" i="26" s="1"/>
  <c r="CJ347" i="26" s="1"/>
  <c r="CL347" i="26" s="1"/>
  <c r="CN347" i="26" s="1"/>
  <c r="CP347" i="26" s="1"/>
  <c r="CR347" i="26" s="1"/>
  <c r="CT347" i="26" s="1"/>
  <c r="CV347" i="26" s="1"/>
  <c r="CX347" i="26" s="1"/>
  <c r="CZ347" i="26" s="1"/>
  <c r="DB347" i="26" s="1"/>
  <c r="DD347" i="26" s="1"/>
  <c r="DF347" i="26" s="1"/>
  <c r="DH347" i="26" s="1"/>
  <c r="DJ347" i="26" s="1"/>
  <c r="DL347" i="26" s="1"/>
  <c r="DN347" i="26" s="1"/>
  <c r="DP347" i="26" s="1"/>
  <c r="DR347" i="26" s="1"/>
  <c r="DT347" i="26" s="1"/>
  <c r="DV347" i="26" s="1"/>
  <c r="DX347" i="26" s="1"/>
  <c r="DZ347" i="26" s="1"/>
  <c r="EB347" i="26" s="1"/>
  <c r="ED347" i="26" s="1"/>
  <c r="EF347" i="26" s="1"/>
  <c r="EH347" i="26" s="1"/>
  <c r="EJ347" i="26" s="1"/>
  <c r="EL347" i="26" s="1"/>
  <c r="EN347" i="26" s="1"/>
  <c r="EP347" i="26" s="1"/>
  <c r="ER347" i="26" s="1"/>
  <c r="ET347" i="26" s="1"/>
  <c r="EV347" i="26" s="1"/>
  <c r="EX347" i="26" s="1"/>
  <c r="EZ347" i="26" s="1"/>
  <c r="FB347" i="26" s="1"/>
  <c r="FD347" i="26" s="1"/>
  <c r="FF347" i="26" s="1"/>
  <c r="FH347" i="26" s="1"/>
  <c r="FJ347" i="26" s="1"/>
  <c r="FL347" i="26" s="1"/>
  <c r="FN347" i="26" s="1"/>
  <c r="FP347" i="26" s="1"/>
  <c r="FR347" i="26" s="1"/>
  <c r="FT347" i="26" s="1"/>
  <c r="FV347" i="26" s="1"/>
  <c r="FX347" i="26" s="1"/>
  <c r="FZ347" i="26" s="1"/>
  <c r="GB347" i="26" s="1"/>
  <c r="GD347" i="26" s="1"/>
  <c r="GF347" i="26" s="1"/>
  <c r="GH347" i="26" s="1"/>
  <c r="GJ347" i="26" s="1"/>
  <c r="GL347" i="26" s="1"/>
  <c r="GN347" i="26" s="1"/>
  <c r="GP347" i="26" s="1"/>
  <c r="GR347" i="26" s="1"/>
  <c r="GT347" i="26" s="1"/>
  <c r="GV347" i="26" s="1"/>
  <c r="GX347" i="26" s="1"/>
  <c r="GZ347" i="26" s="1"/>
  <c r="HB347" i="26" s="1"/>
  <c r="HD347" i="26" s="1"/>
  <c r="HF347" i="26" s="1"/>
  <c r="HH347" i="26" s="1"/>
  <c r="BR338" i="26"/>
  <c r="BT338" i="26" s="1"/>
  <c r="BV338" i="26" s="1"/>
  <c r="BX338" i="26" s="1"/>
  <c r="BZ338" i="26" s="1"/>
  <c r="CB338" i="26" s="1"/>
  <c r="CD338" i="26" s="1"/>
  <c r="CF338" i="26" s="1"/>
  <c r="CH338" i="26" s="1"/>
  <c r="CJ338" i="26" s="1"/>
  <c r="CL338" i="26" s="1"/>
  <c r="CN338" i="26" s="1"/>
  <c r="CP338" i="26" s="1"/>
  <c r="CR338" i="26" s="1"/>
  <c r="CT338" i="26" s="1"/>
  <c r="CV338" i="26" s="1"/>
  <c r="CX338" i="26" s="1"/>
  <c r="CZ338" i="26" s="1"/>
  <c r="DB338" i="26" s="1"/>
  <c r="DD338" i="26" s="1"/>
  <c r="DF338" i="26" s="1"/>
  <c r="DH338" i="26" s="1"/>
  <c r="DJ338" i="26" s="1"/>
  <c r="DL338" i="26" s="1"/>
  <c r="DN338" i="26" s="1"/>
  <c r="DP338" i="26" s="1"/>
  <c r="DR338" i="26" s="1"/>
  <c r="DT338" i="26" s="1"/>
  <c r="DV338" i="26" s="1"/>
  <c r="DX338" i="26" s="1"/>
  <c r="DZ338" i="26" s="1"/>
  <c r="EB338" i="26" s="1"/>
  <c r="ED338" i="26" s="1"/>
  <c r="EF338" i="26" s="1"/>
  <c r="EH338" i="26" s="1"/>
  <c r="EJ338" i="26" s="1"/>
  <c r="EL338" i="26" s="1"/>
  <c r="EN338" i="26" s="1"/>
  <c r="EP338" i="26" s="1"/>
  <c r="ER338" i="26" s="1"/>
  <c r="ET338" i="26" s="1"/>
  <c r="EV338" i="26" s="1"/>
  <c r="EX338" i="26" s="1"/>
  <c r="EZ338" i="26" s="1"/>
  <c r="FB338" i="26" s="1"/>
  <c r="FD338" i="26" s="1"/>
  <c r="FF338" i="26" s="1"/>
  <c r="FH338" i="26" s="1"/>
  <c r="FJ338" i="26" s="1"/>
  <c r="FL338" i="26" s="1"/>
  <c r="FN338" i="26" s="1"/>
  <c r="FP338" i="26" s="1"/>
  <c r="FR338" i="26" s="1"/>
  <c r="FT338" i="26" s="1"/>
  <c r="FV338" i="26" s="1"/>
  <c r="FX338" i="26" s="1"/>
  <c r="FZ338" i="26" s="1"/>
  <c r="GB338" i="26" s="1"/>
  <c r="GD338" i="26" s="1"/>
  <c r="GF338" i="26" s="1"/>
  <c r="GH338" i="26" s="1"/>
  <c r="GJ338" i="26" s="1"/>
  <c r="GL338" i="26" s="1"/>
  <c r="GN338" i="26" s="1"/>
  <c r="GP338" i="26" s="1"/>
  <c r="GR338" i="26" s="1"/>
  <c r="GT338" i="26" s="1"/>
  <c r="GV338" i="26" s="1"/>
  <c r="GX338" i="26" s="1"/>
  <c r="GZ338" i="26" s="1"/>
  <c r="HB338" i="26" s="1"/>
  <c r="HD338" i="26" s="1"/>
  <c r="HF338" i="26" s="1"/>
  <c r="HH338" i="26" s="1"/>
  <c r="D333" i="26"/>
  <c r="C333" i="26"/>
  <c r="C342" i="26" s="1"/>
  <c r="B333" i="26"/>
  <c r="BR328" i="26"/>
  <c r="BT328" i="26" s="1"/>
  <c r="BV328" i="26" s="1"/>
  <c r="BX328" i="26" s="1"/>
  <c r="BZ328" i="26" s="1"/>
  <c r="CB328" i="26" s="1"/>
  <c r="CD328" i="26" s="1"/>
  <c r="CF328" i="26" s="1"/>
  <c r="CH328" i="26" s="1"/>
  <c r="CJ328" i="26" s="1"/>
  <c r="CL328" i="26" s="1"/>
  <c r="CN328" i="26" s="1"/>
  <c r="CP328" i="26" s="1"/>
  <c r="CR328" i="26" s="1"/>
  <c r="CT328" i="26" s="1"/>
  <c r="CV328" i="26" s="1"/>
  <c r="CX328" i="26" s="1"/>
  <c r="CZ328" i="26" s="1"/>
  <c r="DB328" i="26" s="1"/>
  <c r="DD328" i="26" s="1"/>
  <c r="DF328" i="26" s="1"/>
  <c r="DH328" i="26" s="1"/>
  <c r="DJ328" i="26" s="1"/>
  <c r="DL328" i="26" s="1"/>
  <c r="DN328" i="26" s="1"/>
  <c r="DP328" i="26" s="1"/>
  <c r="DR328" i="26" s="1"/>
  <c r="DT328" i="26" s="1"/>
  <c r="DV328" i="26" s="1"/>
  <c r="DX328" i="26" s="1"/>
  <c r="DZ328" i="26" s="1"/>
  <c r="EB328" i="26" s="1"/>
  <c r="ED328" i="26" s="1"/>
  <c r="EF328" i="26" s="1"/>
  <c r="EH328" i="26" s="1"/>
  <c r="EJ328" i="26" s="1"/>
  <c r="EL328" i="26" s="1"/>
  <c r="EN328" i="26" s="1"/>
  <c r="EP328" i="26" s="1"/>
  <c r="ER328" i="26" s="1"/>
  <c r="ET328" i="26" s="1"/>
  <c r="EV328" i="26" s="1"/>
  <c r="EX328" i="26" s="1"/>
  <c r="EZ328" i="26" s="1"/>
  <c r="FB328" i="26" s="1"/>
  <c r="FD328" i="26" s="1"/>
  <c r="FF328" i="26" s="1"/>
  <c r="FH328" i="26" s="1"/>
  <c r="FJ328" i="26" s="1"/>
  <c r="FL328" i="26" s="1"/>
  <c r="FN328" i="26" s="1"/>
  <c r="FP328" i="26" s="1"/>
  <c r="FR328" i="26" s="1"/>
  <c r="FT328" i="26" s="1"/>
  <c r="FV328" i="26" s="1"/>
  <c r="FX328" i="26" s="1"/>
  <c r="FZ328" i="26" s="1"/>
  <c r="GB328" i="26" s="1"/>
  <c r="GD328" i="26" s="1"/>
  <c r="GF328" i="26" s="1"/>
  <c r="GH328" i="26" s="1"/>
  <c r="GJ328" i="26" s="1"/>
  <c r="GL328" i="26" s="1"/>
  <c r="GN328" i="26" s="1"/>
  <c r="GP328" i="26" s="1"/>
  <c r="GR328" i="26" s="1"/>
  <c r="GT328" i="26" s="1"/>
  <c r="GV328" i="26" s="1"/>
  <c r="GX328" i="26" s="1"/>
  <c r="GZ328" i="26" s="1"/>
  <c r="HB328" i="26" s="1"/>
  <c r="HD328" i="26" s="1"/>
  <c r="HF328" i="26" s="1"/>
  <c r="HH328" i="26" s="1"/>
  <c r="C323" i="26"/>
  <c r="B323" i="26"/>
  <c r="BR319" i="26"/>
  <c r="BT319" i="26" s="1"/>
  <c r="BV319" i="26" s="1"/>
  <c r="BX319" i="26" s="1"/>
  <c r="BZ319" i="26" s="1"/>
  <c r="CB319" i="26" s="1"/>
  <c r="CD319" i="26" s="1"/>
  <c r="CF319" i="26" s="1"/>
  <c r="CH319" i="26" s="1"/>
  <c r="CJ319" i="26" s="1"/>
  <c r="CL319" i="26" s="1"/>
  <c r="CN319" i="26" s="1"/>
  <c r="CP319" i="26" s="1"/>
  <c r="CR319" i="26" s="1"/>
  <c r="CT319" i="26" s="1"/>
  <c r="CV319" i="26" s="1"/>
  <c r="CX319" i="26" s="1"/>
  <c r="CZ319" i="26" s="1"/>
  <c r="DB319" i="26" s="1"/>
  <c r="DD319" i="26" s="1"/>
  <c r="C314" i="26"/>
  <c r="B314" i="26"/>
  <c r="BR310" i="26"/>
  <c r="BT310" i="26" s="1"/>
  <c r="BV310" i="26" s="1"/>
  <c r="BX310" i="26" s="1"/>
  <c r="BZ310" i="26" s="1"/>
  <c r="CB310" i="26" s="1"/>
  <c r="CD310" i="26" s="1"/>
  <c r="CF310" i="26" s="1"/>
  <c r="CH310" i="26" s="1"/>
  <c r="CJ310" i="26" s="1"/>
  <c r="CL310" i="26" s="1"/>
  <c r="CN310" i="26" s="1"/>
  <c r="CP310" i="26" s="1"/>
  <c r="CR310" i="26" s="1"/>
  <c r="CT310" i="26" s="1"/>
  <c r="CV310" i="26" s="1"/>
  <c r="CX310" i="26" s="1"/>
  <c r="CZ310" i="26" s="1"/>
  <c r="DB310" i="26" s="1"/>
  <c r="DD310" i="26" s="1"/>
  <c r="DF310" i="26" s="1"/>
  <c r="DH310" i="26" s="1"/>
  <c r="DJ310" i="26" s="1"/>
  <c r="DL310" i="26" s="1"/>
  <c r="DN310" i="26" s="1"/>
  <c r="DP310" i="26" s="1"/>
  <c r="DR310" i="26" s="1"/>
  <c r="DT310" i="26" s="1"/>
  <c r="DV310" i="26" s="1"/>
  <c r="DX310" i="26" s="1"/>
  <c r="DZ310" i="26" s="1"/>
  <c r="EB310" i="26" s="1"/>
  <c r="ED310" i="26" s="1"/>
  <c r="EF310" i="26" s="1"/>
  <c r="EH310" i="26" s="1"/>
  <c r="EJ310" i="26" s="1"/>
  <c r="EL310" i="26" s="1"/>
  <c r="EN310" i="26" s="1"/>
  <c r="EP310" i="26" s="1"/>
  <c r="ER310" i="26" s="1"/>
  <c r="ET310" i="26" s="1"/>
  <c r="EV310" i="26" s="1"/>
  <c r="EX310" i="26" s="1"/>
  <c r="EZ310" i="26" s="1"/>
  <c r="FB310" i="26" s="1"/>
  <c r="FD310" i="26" s="1"/>
  <c r="FF310" i="26" s="1"/>
  <c r="FH310" i="26" s="1"/>
  <c r="FJ310" i="26" s="1"/>
  <c r="FL310" i="26" s="1"/>
  <c r="FN310" i="26" s="1"/>
  <c r="FP310" i="26" s="1"/>
  <c r="FR310" i="26" s="1"/>
  <c r="FT310" i="26" s="1"/>
  <c r="FV310" i="26" s="1"/>
  <c r="FX310" i="26" s="1"/>
  <c r="FZ310" i="26" s="1"/>
  <c r="GB310" i="26" s="1"/>
  <c r="GD310" i="26" s="1"/>
  <c r="GF310" i="26" s="1"/>
  <c r="GH310" i="26" s="1"/>
  <c r="GJ310" i="26" s="1"/>
  <c r="GL310" i="26" s="1"/>
  <c r="GN310" i="26" s="1"/>
  <c r="GP310" i="26" s="1"/>
  <c r="GR310" i="26" s="1"/>
  <c r="GT310" i="26" s="1"/>
  <c r="GV310" i="26" s="1"/>
  <c r="GX310" i="26" s="1"/>
  <c r="GZ310" i="26" s="1"/>
  <c r="HB310" i="26" s="1"/>
  <c r="HD310" i="26" s="1"/>
  <c r="HF310" i="26" s="1"/>
  <c r="HH310" i="26" s="1"/>
  <c r="D305" i="26"/>
  <c r="E305" i="26" s="1"/>
  <c r="C305" i="26"/>
  <c r="B305" i="26"/>
  <c r="BR301" i="26"/>
  <c r="BT301" i="26" s="1"/>
  <c r="BV301" i="26" s="1"/>
  <c r="BX301" i="26" s="1"/>
  <c r="BZ301" i="26" s="1"/>
  <c r="CB301" i="26" s="1"/>
  <c r="CD301" i="26" s="1"/>
  <c r="CF301" i="26" s="1"/>
  <c r="CH301" i="26" s="1"/>
  <c r="CJ301" i="26" s="1"/>
  <c r="CL301" i="26" s="1"/>
  <c r="CN301" i="26" s="1"/>
  <c r="CP301" i="26" s="1"/>
  <c r="CR301" i="26" s="1"/>
  <c r="CT301" i="26" s="1"/>
  <c r="CV301" i="26" s="1"/>
  <c r="CX301" i="26" s="1"/>
  <c r="CZ301" i="26" s="1"/>
  <c r="DB301" i="26" s="1"/>
  <c r="DD301" i="26" s="1"/>
  <c r="DF301" i="26" s="1"/>
  <c r="DH301" i="26" s="1"/>
  <c r="DJ301" i="26" s="1"/>
  <c r="DL301" i="26" s="1"/>
  <c r="DN301" i="26" s="1"/>
  <c r="DP301" i="26" s="1"/>
  <c r="DR301" i="26" s="1"/>
  <c r="DT301" i="26" s="1"/>
  <c r="DV301" i="26" s="1"/>
  <c r="DX301" i="26" s="1"/>
  <c r="DZ301" i="26" s="1"/>
  <c r="EB301" i="26" s="1"/>
  <c r="ED301" i="26" s="1"/>
  <c r="EF301" i="26" s="1"/>
  <c r="EH301" i="26" s="1"/>
  <c r="EJ301" i="26" s="1"/>
  <c r="EL301" i="26" s="1"/>
  <c r="EN301" i="26" s="1"/>
  <c r="EP301" i="26" s="1"/>
  <c r="ER301" i="26" s="1"/>
  <c r="ET301" i="26" s="1"/>
  <c r="EV301" i="26" s="1"/>
  <c r="EX301" i="26" s="1"/>
  <c r="EZ301" i="26" s="1"/>
  <c r="FB301" i="26" s="1"/>
  <c r="FD301" i="26" s="1"/>
  <c r="FF301" i="26" s="1"/>
  <c r="FH301" i="26" s="1"/>
  <c r="FJ301" i="26" s="1"/>
  <c r="FL301" i="26" s="1"/>
  <c r="FN301" i="26" s="1"/>
  <c r="FP301" i="26" s="1"/>
  <c r="FR301" i="26" s="1"/>
  <c r="FT301" i="26" s="1"/>
  <c r="FV301" i="26" s="1"/>
  <c r="FX301" i="26" s="1"/>
  <c r="FZ301" i="26" s="1"/>
  <c r="GB301" i="26" s="1"/>
  <c r="GD301" i="26" s="1"/>
  <c r="GF301" i="26" s="1"/>
  <c r="GH301" i="26" s="1"/>
  <c r="GJ301" i="26" s="1"/>
  <c r="GL301" i="26" s="1"/>
  <c r="GN301" i="26" s="1"/>
  <c r="GP301" i="26" s="1"/>
  <c r="GR301" i="26" s="1"/>
  <c r="GT301" i="26" s="1"/>
  <c r="GV301" i="26" s="1"/>
  <c r="GX301" i="26" s="1"/>
  <c r="GZ301" i="26" s="1"/>
  <c r="HB301" i="26" s="1"/>
  <c r="HD301" i="26" s="1"/>
  <c r="HF301" i="26" s="1"/>
  <c r="HH301" i="26" s="1"/>
  <c r="D296" i="26"/>
  <c r="E296" i="26" s="1"/>
  <c r="C296" i="26"/>
  <c r="B296" i="26"/>
  <c r="BR292" i="26"/>
  <c r="BT292" i="26" s="1"/>
  <c r="BV292" i="26" s="1"/>
  <c r="BX292" i="26" s="1"/>
  <c r="BZ292" i="26" s="1"/>
  <c r="CB292" i="26" s="1"/>
  <c r="CD292" i="26" s="1"/>
  <c r="CF292" i="26" s="1"/>
  <c r="CH292" i="26" s="1"/>
  <c r="CJ292" i="26" s="1"/>
  <c r="CL292" i="26" s="1"/>
  <c r="CN292" i="26" s="1"/>
  <c r="CP292" i="26" s="1"/>
  <c r="CR292" i="26" s="1"/>
  <c r="CT292" i="26" s="1"/>
  <c r="CV292" i="26" s="1"/>
  <c r="CX292" i="26" s="1"/>
  <c r="CZ292" i="26" s="1"/>
  <c r="DB292" i="26" s="1"/>
  <c r="DD292" i="26" s="1"/>
  <c r="DF292" i="26" s="1"/>
  <c r="DH292" i="26" s="1"/>
  <c r="DJ292" i="26" s="1"/>
  <c r="DL292" i="26" s="1"/>
  <c r="DN292" i="26" s="1"/>
  <c r="DP292" i="26" s="1"/>
  <c r="DR292" i="26" s="1"/>
  <c r="DT292" i="26" s="1"/>
  <c r="DV292" i="26" s="1"/>
  <c r="DX292" i="26" s="1"/>
  <c r="DZ292" i="26" s="1"/>
  <c r="EB292" i="26" s="1"/>
  <c r="ED292" i="26" s="1"/>
  <c r="EF292" i="26" s="1"/>
  <c r="EH292" i="26" s="1"/>
  <c r="EJ292" i="26" s="1"/>
  <c r="ET292" i="26" s="1"/>
  <c r="EV292" i="26" s="1"/>
  <c r="EX292" i="26" s="1"/>
  <c r="EZ292" i="26" s="1"/>
  <c r="FB292" i="26" s="1"/>
  <c r="FD292" i="26" s="1"/>
  <c r="FF292" i="26" s="1"/>
  <c r="FH292" i="26" s="1"/>
  <c r="FJ292" i="26" s="1"/>
  <c r="FL292" i="26" s="1"/>
  <c r="FN292" i="26" s="1"/>
  <c r="FP292" i="26" s="1"/>
  <c r="FR292" i="26" s="1"/>
  <c r="FT292" i="26" s="1"/>
  <c r="FV292" i="26" s="1"/>
  <c r="FX292" i="26" s="1"/>
  <c r="FZ292" i="26" s="1"/>
  <c r="GB292" i="26" s="1"/>
  <c r="GD292" i="26" s="1"/>
  <c r="GF292" i="26" s="1"/>
  <c r="GH292" i="26" s="1"/>
  <c r="GJ292" i="26" s="1"/>
  <c r="GL292" i="26" s="1"/>
  <c r="GN292" i="26" s="1"/>
  <c r="GP292" i="26" s="1"/>
  <c r="GR292" i="26" s="1"/>
  <c r="GT292" i="26" s="1"/>
  <c r="GV292" i="26" s="1"/>
  <c r="GX292" i="26" s="1"/>
  <c r="GZ292" i="26" s="1"/>
  <c r="HB292" i="26" s="1"/>
  <c r="HD292" i="26" s="1"/>
  <c r="HF292" i="26" s="1"/>
  <c r="HH292" i="26" s="1"/>
  <c r="D287" i="26"/>
  <c r="E287" i="26" s="1"/>
  <c r="C287" i="26"/>
  <c r="B287" i="26"/>
  <c r="BR283" i="26"/>
  <c r="BT283" i="26" s="1"/>
  <c r="BV283" i="26" s="1"/>
  <c r="BX283" i="26" s="1"/>
  <c r="BZ283" i="26" s="1"/>
  <c r="CB283" i="26" s="1"/>
  <c r="CD283" i="26" s="1"/>
  <c r="CF283" i="26" s="1"/>
  <c r="CH283" i="26" s="1"/>
  <c r="CJ283" i="26" s="1"/>
  <c r="CL283" i="26" s="1"/>
  <c r="CN283" i="26" s="1"/>
  <c r="CP283" i="26" s="1"/>
  <c r="CR283" i="26" s="1"/>
  <c r="CT283" i="26" s="1"/>
  <c r="CV283" i="26" s="1"/>
  <c r="CX283" i="26" s="1"/>
  <c r="CZ283" i="26" s="1"/>
  <c r="DB283" i="26" s="1"/>
  <c r="DD283" i="26" s="1"/>
  <c r="DF283" i="26" s="1"/>
  <c r="DH283" i="26" s="1"/>
  <c r="DJ283" i="26" s="1"/>
  <c r="DL283" i="26" s="1"/>
  <c r="DN283" i="26" s="1"/>
  <c r="DP283" i="26" s="1"/>
  <c r="DR283" i="26" s="1"/>
  <c r="DT283" i="26" s="1"/>
  <c r="DV283" i="26" s="1"/>
  <c r="DX283" i="26" s="1"/>
  <c r="DZ283" i="26" s="1"/>
  <c r="EB283" i="26" s="1"/>
  <c r="ED283" i="26" s="1"/>
  <c r="EF283" i="26" s="1"/>
  <c r="EH283" i="26" s="1"/>
  <c r="EJ283" i="26" s="1"/>
  <c r="EL283" i="26" s="1"/>
  <c r="EN283" i="26" s="1"/>
  <c r="EP283" i="26" s="1"/>
  <c r="ER283" i="26" s="1"/>
  <c r="ET283" i="26" s="1"/>
  <c r="EV283" i="26" s="1"/>
  <c r="EX283" i="26" s="1"/>
  <c r="EZ283" i="26" s="1"/>
  <c r="FB283" i="26" s="1"/>
  <c r="FD283" i="26" s="1"/>
  <c r="FF283" i="26" s="1"/>
  <c r="FH283" i="26" s="1"/>
  <c r="FJ283" i="26" s="1"/>
  <c r="FL283" i="26" s="1"/>
  <c r="FN283" i="26" s="1"/>
  <c r="FP283" i="26" s="1"/>
  <c r="FR283" i="26" s="1"/>
  <c r="FT283" i="26" s="1"/>
  <c r="FV283" i="26" s="1"/>
  <c r="FX283" i="26" s="1"/>
  <c r="FZ283" i="26" s="1"/>
  <c r="GB283" i="26" s="1"/>
  <c r="GD283" i="26" s="1"/>
  <c r="GF283" i="26" s="1"/>
  <c r="GH283" i="26" s="1"/>
  <c r="GJ283" i="26" s="1"/>
  <c r="GL283" i="26" s="1"/>
  <c r="GN283" i="26" s="1"/>
  <c r="GP283" i="26" s="1"/>
  <c r="GR283" i="26" s="1"/>
  <c r="GT283" i="26" s="1"/>
  <c r="GV283" i="26" s="1"/>
  <c r="GX283" i="26" s="1"/>
  <c r="GZ283" i="26" s="1"/>
  <c r="HB283" i="26" s="1"/>
  <c r="HD283" i="26" s="1"/>
  <c r="HF283" i="26" s="1"/>
  <c r="HH283" i="26" s="1"/>
  <c r="D278" i="26"/>
  <c r="E278" i="26" s="1"/>
  <c r="C278" i="26"/>
  <c r="B278" i="26"/>
  <c r="BR274" i="26"/>
  <c r="BT274" i="26" s="1"/>
  <c r="BV274" i="26" s="1"/>
  <c r="BX274" i="26" s="1"/>
  <c r="BZ274" i="26" s="1"/>
  <c r="CB274" i="26" s="1"/>
  <c r="CD274" i="26" s="1"/>
  <c r="CF274" i="26" s="1"/>
  <c r="CH274" i="26" s="1"/>
  <c r="CJ274" i="26" s="1"/>
  <c r="CL274" i="26" s="1"/>
  <c r="CN274" i="26" s="1"/>
  <c r="CP274" i="26" s="1"/>
  <c r="CR274" i="26" s="1"/>
  <c r="CT274" i="26" s="1"/>
  <c r="CV274" i="26" s="1"/>
  <c r="CX274" i="26" s="1"/>
  <c r="CZ274" i="26" s="1"/>
  <c r="DB274" i="26" s="1"/>
  <c r="DD274" i="26" s="1"/>
  <c r="DF274" i="26" s="1"/>
  <c r="DH274" i="26" s="1"/>
  <c r="DJ274" i="26" s="1"/>
  <c r="DL274" i="26" s="1"/>
  <c r="DN274" i="26" s="1"/>
  <c r="DP274" i="26" s="1"/>
  <c r="DR274" i="26" s="1"/>
  <c r="DT274" i="26" s="1"/>
  <c r="DV274" i="26" s="1"/>
  <c r="DX274" i="26" s="1"/>
  <c r="DZ274" i="26" s="1"/>
  <c r="EB274" i="26" s="1"/>
  <c r="ED274" i="26" s="1"/>
  <c r="EF274" i="26" s="1"/>
  <c r="EH274" i="26" s="1"/>
  <c r="EJ274" i="26" s="1"/>
  <c r="EL274" i="26" s="1"/>
  <c r="EN274" i="26" s="1"/>
  <c r="EP274" i="26" s="1"/>
  <c r="ER274" i="26" s="1"/>
  <c r="ET274" i="26" s="1"/>
  <c r="EV274" i="26" s="1"/>
  <c r="EX274" i="26" s="1"/>
  <c r="EZ274" i="26" s="1"/>
  <c r="FB274" i="26" s="1"/>
  <c r="FD274" i="26" s="1"/>
  <c r="FF274" i="26" s="1"/>
  <c r="FH274" i="26" s="1"/>
  <c r="FJ274" i="26" s="1"/>
  <c r="FL274" i="26" s="1"/>
  <c r="FN274" i="26" s="1"/>
  <c r="FP274" i="26" s="1"/>
  <c r="FR274" i="26" s="1"/>
  <c r="FT274" i="26" s="1"/>
  <c r="FV274" i="26" s="1"/>
  <c r="FX274" i="26" s="1"/>
  <c r="FZ274" i="26" s="1"/>
  <c r="GB274" i="26" s="1"/>
  <c r="GD274" i="26" s="1"/>
  <c r="GF274" i="26" s="1"/>
  <c r="GH274" i="26" s="1"/>
  <c r="GJ274" i="26" s="1"/>
  <c r="GL274" i="26" s="1"/>
  <c r="GN274" i="26" s="1"/>
  <c r="GP274" i="26" s="1"/>
  <c r="GR274" i="26" s="1"/>
  <c r="GT274" i="26" s="1"/>
  <c r="GV274" i="26" s="1"/>
  <c r="GX274" i="26" s="1"/>
  <c r="GZ274" i="26" s="1"/>
  <c r="HB274" i="26" s="1"/>
  <c r="HD274" i="26" s="1"/>
  <c r="HF274" i="26" s="1"/>
  <c r="HH274" i="26" s="1"/>
  <c r="D269" i="26"/>
  <c r="E269" i="26" s="1"/>
  <c r="C269" i="26"/>
  <c r="B269" i="26"/>
  <c r="BR265" i="26"/>
  <c r="BT265" i="26" s="1"/>
  <c r="BV265" i="26" s="1"/>
  <c r="BX265" i="26" s="1"/>
  <c r="BZ265" i="26" s="1"/>
  <c r="CB265" i="26" s="1"/>
  <c r="CD265" i="26" s="1"/>
  <c r="CF265" i="26" s="1"/>
  <c r="CH265" i="26" s="1"/>
  <c r="CJ265" i="26" s="1"/>
  <c r="CL265" i="26" s="1"/>
  <c r="CN265" i="26" s="1"/>
  <c r="CP265" i="26" s="1"/>
  <c r="CR265" i="26" s="1"/>
  <c r="CT265" i="26" s="1"/>
  <c r="CV265" i="26" s="1"/>
  <c r="CX265" i="26" s="1"/>
  <c r="CZ265" i="26" s="1"/>
  <c r="DB265" i="26" s="1"/>
  <c r="DD265" i="26" s="1"/>
  <c r="DF265" i="26" s="1"/>
  <c r="DH265" i="26" s="1"/>
  <c r="DJ265" i="26" s="1"/>
  <c r="DL265" i="26" s="1"/>
  <c r="DN265" i="26" s="1"/>
  <c r="DP265" i="26" s="1"/>
  <c r="DR265" i="26" s="1"/>
  <c r="DT265" i="26" s="1"/>
  <c r="DV265" i="26" s="1"/>
  <c r="DX265" i="26" s="1"/>
  <c r="DZ265" i="26" s="1"/>
  <c r="EB265" i="26" s="1"/>
  <c r="ED265" i="26" s="1"/>
  <c r="EF265" i="26" s="1"/>
  <c r="EH265" i="26" s="1"/>
  <c r="EJ265" i="26" s="1"/>
  <c r="EL265" i="26" s="1"/>
  <c r="EN265" i="26" s="1"/>
  <c r="EP265" i="26" s="1"/>
  <c r="ER265" i="26" s="1"/>
  <c r="ET265" i="26" s="1"/>
  <c r="EV265" i="26" s="1"/>
  <c r="EX265" i="26" s="1"/>
  <c r="EZ265" i="26" s="1"/>
  <c r="FB265" i="26" s="1"/>
  <c r="FD265" i="26" s="1"/>
  <c r="FF265" i="26" s="1"/>
  <c r="FH265" i="26" s="1"/>
  <c r="FJ265" i="26" s="1"/>
  <c r="FL265" i="26" s="1"/>
  <c r="FN265" i="26" s="1"/>
  <c r="FP265" i="26" s="1"/>
  <c r="FR265" i="26" s="1"/>
  <c r="FT265" i="26" s="1"/>
  <c r="FV265" i="26" s="1"/>
  <c r="FX265" i="26" s="1"/>
  <c r="FZ265" i="26" s="1"/>
  <c r="GB265" i="26" s="1"/>
  <c r="GD265" i="26" s="1"/>
  <c r="GF265" i="26" s="1"/>
  <c r="GH265" i="26" s="1"/>
  <c r="GJ265" i="26" s="1"/>
  <c r="GL265" i="26" s="1"/>
  <c r="GN265" i="26" s="1"/>
  <c r="GP265" i="26" s="1"/>
  <c r="GR265" i="26" s="1"/>
  <c r="GT265" i="26" s="1"/>
  <c r="GV265" i="26" s="1"/>
  <c r="GX265" i="26" s="1"/>
  <c r="GZ265" i="26" s="1"/>
  <c r="HB265" i="26" s="1"/>
  <c r="HD265" i="26" s="1"/>
  <c r="HF265" i="26" s="1"/>
  <c r="HH265" i="26" s="1"/>
  <c r="D260" i="26"/>
  <c r="E260" i="26" s="1"/>
  <c r="C260" i="26"/>
  <c r="B260" i="26"/>
  <c r="BR255" i="26"/>
  <c r="BT255" i="26" s="1"/>
  <c r="BV255" i="26" s="1"/>
  <c r="BX255" i="26" s="1"/>
  <c r="BZ255" i="26" s="1"/>
  <c r="CB255" i="26" s="1"/>
  <c r="CD255" i="26" s="1"/>
  <c r="CF255" i="26" s="1"/>
  <c r="CH255" i="26" s="1"/>
  <c r="CJ255" i="26" s="1"/>
  <c r="CL255" i="26" s="1"/>
  <c r="CN255" i="26" s="1"/>
  <c r="CP255" i="26" s="1"/>
  <c r="CR255" i="26" s="1"/>
  <c r="CT255" i="26" s="1"/>
  <c r="CV255" i="26" s="1"/>
  <c r="CX255" i="26" s="1"/>
  <c r="CZ255" i="26" s="1"/>
  <c r="DB255" i="26" s="1"/>
  <c r="DD255" i="26" s="1"/>
  <c r="DF255" i="26" s="1"/>
  <c r="DH255" i="26" s="1"/>
  <c r="DJ255" i="26" s="1"/>
  <c r="DL255" i="26" s="1"/>
  <c r="DN255" i="26" s="1"/>
  <c r="DP255" i="26" s="1"/>
  <c r="DR255" i="26" s="1"/>
  <c r="DT255" i="26" s="1"/>
  <c r="DV255" i="26" s="1"/>
  <c r="DX255" i="26" s="1"/>
  <c r="DZ255" i="26" s="1"/>
  <c r="EB255" i="26" s="1"/>
  <c r="ED255" i="26" s="1"/>
  <c r="EF255" i="26" s="1"/>
  <c r="EH255" i="26" s="1"/>
  <c r="EJ255" i="26" s="1"/>
  <c r="EL255" i="26" s="1"/>
  <c r="EN255" i="26" s="1"/>
  <c r="EP255" i="26" s="1"/>
  <c r="ER255" i="26" s="1"/>
  <c r="ET255" i="26" s="1"/>
  <c r="EV255" i="26" s="1"/>
  <c r="EX255" i="26" s="1"/>
  <c r="EZ255" i="26" s="1"/>
  <c r="FB255" i="26" s="1"/>
  <c r="FD255" i="26" s="1"/>
  <c r="FF255" i="26" s="1"/>
  <c r="FH255" i="26" s="1"/>
  <c r="FJ255" i="26" s="1"/>
  <c r="FL255" i="26" s="1"/>
  <c r="FN255" i="26" s="1"/>
  <c r="FP255" i="26" s="1"/>
  <c r="FR255" i="26" s="1"/>
  <c r="FT255" i="26" s="1"/>
  <c r="FV255" i="26" s="1"/>
  <c r="FX255" i="26" s="1"/>
  <c r="FZ255" i="26" s="1"/>
  <c r="GB255" i="26" s="1"/>
  <c r="GD255" i="26" s="1"/>
  <c r="GF255" i="26" s="1"/>
  <c r="GH255" i="26" s="1"/>
  <c r="GJ255" i="26" s="1"/>
  <c r="GL255" i="26" s="1"/>
  <c r="GN255" i="26" s="1"/>
  <c r="GP255" i="26" s="1"/>
  <c r="GR255" i="26" s="1"/>
  <c r="GT255" i="26" s="1"/>
  <c r="GV255" i="26" s="1"/>
  <c r="GX255" i="26" s="1"/>
  <c r="GZ255" i="26" s="1"/>
  <c r="HB255" i="26" s="1"/>
  <c r="HD255" i="26" s="1"/>
  <c r="HF255" i="26" s="1"/>
  <c r="HH255" i="26" s="1"/>
  <c r="D250" i="26"/>
  <c r="E250" i="26" s="1"/>
  <c r="C250" i="26"/>
  <c r="B250" i="26"/>
  <c r="BR246" i="26"/>
  <c r="BT246" i="26" s="1"/>
  <c r="BV246" i="26" s="1"/>
  <c r="BX246" i="26" s="1"/>
  <c r="BZ246" i="26" s="1"/>
  <c r="CB246" i="26" s="1"/>
  <c r="CD246" i="26" s="1"/>
  <c r="CF246" i="26" s="1"/>
  <c r="CH246" i="26" s="1"/>
  <c r="CJ246" i="26" s="1"/>
  <c r="CL246" i="26" s="1"/>
  <c r="CN246" i="26" s="1"/>
  <c r="CP246" i="26" s="1"/>
  <c r="CR246" i="26" s="1"/>
  <c r="CT246" i="26" s="1"/>
  <c r="CV246" i="26" s="1"/>
  <c r="CX246" i="26" s="1"/>
  <c r="CZ246" i="26" s="1"/>
  <c r="DB246" i="26" s="1"/>
  <c r="DD246" i="26" s="1"/>
  <c r="DF246" i="26" s="1"/>
  <c r="DH246" i="26" s="1"/>
  <c r="DJ246" i="26" s="1"/>
  <c r="DL246" i="26" s="1"/>
  <c r="DN246" i="26" s="1"/>
  <c r="DP246" i="26" s="1"/>
  <c r="DR246" i="26" s="1"/>
  <c r="DT246" i="26" s="1"/>
  <c r="DV246" i="26" s="1"/>
  <c r="DX246" i="26" s="1"/>
  <c r="DZ246" i="26" s="1"/>
  <c r="EB246" i="26" s="1"/>
  <c r="ED246" i="26" s="1"/>
  <c r="EF246" i="26" s="1"/>
  <c r="EH246" i="26" s="1"/>
  <c r="EJ246" i="26" s="1"/>
  <c r="EL246" i="26" s="1"/>
  <c r="EN246" i="26" s="1"/>
  <c r="EP246" i="26" s="1"/>
  <c r="ER246" i="26" s="1"/>
  <c r="ET246" i="26" s="1"/>
  <c r="EV246" i="26" s="1"/>
  <c r="EX246" i="26" s="1"/>
  <c r="EZ246" i="26" s="1"/>
  <c r="FB246" i="26" s="1"/>
  <c r="FD246" i="26" s="1"/>
  <c r="FF246" i="26" s="1"/>
  <c r="FH246" i="26" s="1"/>
  <c r="FJ246" i="26" s="1"/>
  <c r="FL246" i="26" s="1"/>
  <c r="FN246" i="26" s="1"/>
  <c r="FP246" i="26" s="1"/>
  <c r="FR246" i="26" s="1"/>
  <c r="FT246" i="26" s="1"/>
  <c r="FV246" i="26" s="1"/>
  <c r="FX246" i="26" s="1"/>
  <c r="FZ246" i="26" s="1"/>
  <c r="GB246" i="26" s="1"/>
  <c r="GD246" i="26" s="1"/>
  <c r="GF246" i="26" s="1"/>
  <c r="GH246" i="26" s="1"/>
  <c r="GJ246" i="26" s="1"/>
  <c r="GL246" i="26" s="1"/>
  <c r="GN246" i="26" s="1"/>
  <c r="GP246" i="26" s="1"/>
  <c r="GR246" i="26" s="1"/>
  <c r="GT246" i="26" s="1"/>
  <c r="GV246" i="26" s="1"/>
  <c r="GX246" i="26" s="1"/>
  <c r="GZ246" i="26" s="1"/>
  <c r="HB246" i="26" s="1"/>
  <c r="HD246" i="26" s="1"/>
  <c r="HF246" i="26" s="1"/>
  <c r="HH246" i="26" s="1"/>
  <c r="D241" i="26"/>
  <c r="E241" i="26" s="1"/>
  <c r="C241" i="26"/>
  <c r="B241" i="26"/>
  <c r="BR237" i="26"/>
  <c r="BT237" i="26" s="1"/>
  <c r="BV237" i="26" s="1"/>
  <c r="BX237" i="26" s="1"/>
  <c r="BZ237" i="26" s="1"/>
  <c r="CB237" i="26" s="1"/>
  <c r="CD237" i="26" s="1"/>
  <c r="CF237" i="26" s="1"/>
  <c r="CH237" i="26" s="1"/>
  <c r="CJ237" i="26" s="1"/>
  <c r="CL237" i="26" s="1"/>
  <c r="CN237" i="26" s="1"/>
  <c r="CP237" i="26" s="1"/>
  <c r="CR237" i="26" s="1"/>
  <c r="CT237" i="26" s="1"/>
  <c r="CV237" i="26" s="1"/>
  <c r="CX237" i="26" s="1"/>
  <c r="CZ237" i="26" s="1"/>
  <c r="DB237" i="26" s="1"/>
  <c r="DD237" i="26" s="1"/>
  <c r="DF237" i="26" s="1"/>
  <c r="DH237" i="26" s="1"/>
  <c r="DJ237" i="26" s="1"/>
  <c r="DL237" i="26" s="1"/>
  <c r="DN237" i="26" s="1"/>
  <c r="DP237" i="26" s="1"/>
  <c r="DR237" i="26" s="1"/>
  <c r="DT237" i="26" s="1"/>
  <c r="DV237" i="26" s="1"/>
  <c r="DX237" i="26" s="1"/>
  <c r="DZ237" i="26" s="1"/>
  <c r="EB237" i="26" s="1"/>
  <c r="ED237" i="26" s="1"/>
  <c r="EF237" i="26" s="1"/>
  <c r="EH237" i="26" s="1"/>
  <c r="EJ237" i="26" s="1"/>
  <c r="EL237" i="26" s="1"/>
  <c r="EN237" i="26" s="1"/>
  <c r="EP237" i="26" s="1"/>
  <c r="ER237" i="26" s="1"/>
  <c r="ET237" i="26" s="1"/>
  <c r="EV237" i="26" s="1"/>
  <c r="EX237" i="26" s="1"/>
  <c r="EZ237" i="26" s="1"/>
  <c r="FB237" i="26" s="1"/>
  <c r="FD237" i="26" s="1"/>
  <c r="FF237" i="26" s="1"/>
  <c r="FH237" i="26" s="1"/>
  <c r="FJ237" i="26" s="1"/>
  <c r="FL237" i="26" s="1"/>
  <c r="FN237" i="26" s="1"/>
  <c r="FP237" i="26" s="1"/>
  <c r="FR237" i="26" s="1"/>
  <c r="FT237" i="26" s="1"/>
  <c r="FV237" i="26" s="1"/>
  <c r="FX237" i="26" s="1"/>
  <c r="FZ237" i="26" s="1"/>
  <c r="GB237" i="26" s="1"/>
  <c r="GD237" i="26" s="1"/>
  <c r="GF237" i="26" s="1"/>
  <c r="GH237" i="26" s="1"/>
  <c r="GJ237" i="26" s="1"/>
  <c r="GL237" i="26" s="1"/>
  <c r="GN237" i="26" s="1"/>
  <c r="GP237" i="26" s="1"/>
  <c r="GR237" i="26" s="1"/>
  <c r="GT237" i="26" s="1"/>
  <c r="GV237" i="26" s="1"/>
  <c r="GX237" i="26" s="1"/>
  <c r="GZ237" i="26" s="1"/>
  <c r="HB237" i="26" s="1"/>
  <c r="HD237" i="26" s="1"/>
  <c r="HF237" i="26" s="1"/>
  <c r="HH237" i="26" s="1"/>
  <c r="D232" i="26"/>
  <c r="E232" i="26" s="1"/>
  <c r="C232" i="26"/>
  <c r="B232" i="26"/>
  <c r="BR227" i="26"/>
  <c r="BT227" i="26" s="1"/>
  <c r="BV227" i="26" s="1"/>
  <c r="BX227" i="26" s="1"/>
  <c r="BZ227" i="26" s="1"/>
  <c r="CB227" i="26" s="1"/>
  <c r="CD227" i="26" s="1"/>
  <c r="CF227" i="26" s="1"/>
  <c r="CH227" i="26" s="1"/>
  <c r="CJ227" i="26" s="1"/>
  <c r="CL227" i="26" s="1"/>
  <c r="CN227" i="26" s="1"/>
  <c r="CP227" i="26" s="1"/>
  <c r="CR227" i="26" s="1"/>
  <c r="CT227" i="26" s="1"/>
  <c r="CV227" i="26" s="1"/>
  <c r="CX227" i="26" s="1"/>
  <c r="CZ227" i="26" s="1"/>
  <c r="DB227" i="26" s="1"/>
  <c r="DD227" i="26" s="1"/>
  <c r="DF227" i="26" s="1"/>
  <c r="DH227" i="26" s="1"/>
  <c r="DJ227" i="26" s="1"/>
  <c r="DL227" i="26" s="1"/>
  <c r="DN227" i="26" s="1"/>
  <c r="DP227" i="26" s="1"/>
  <c r="DR227" i="26" s="1"/>
  <c r="DT227" i="26" s="1"/>
  <c r="DV227" i="26" s="1"/>
  <c r="DX227" i="26" s="1"/>
  <c r="DZ227" i="26" s="1"/>
  <c r="EB227" i="26" s="1"/>
  <c r="ED227" i="26" s="1"/>
  <c r="EF227" i="26" s="1"/>
  <c r="EH227" i="26" s="1"/>
  <c r="EJ227" i="26" s="1"/>
  <c r="EL227" i="26" s="1"/>
  <c r="EN227" i="26" s="1"/>
  <c r="EP227" i="26" s="1"/>
  <c r="ER227" i="26" s="1"/>
  <c r="ET227" i="26" s="1"/>
  <c r="EV227" i="26" s="1"/>
  <c r="EX227" i="26" s="1"/>
  <c r="EZ227" i="26" s="1"/>
  <c r="FB227" i="26" s="1"/>
  <c r="FD227" i="26" s="1"/>
  <c r="FF227" i="26" s="1"/>
  <c r="FH227" i="26" s="1"/>
  <c r="FJ227" i="26" s="1"/>
  <c r="FL227" i="26" s="1"/>
  <c r="FN227" i="26" s="1"/>
  <c r="FP227" i="26" s="1"/>
  <c r="FR227" i="26" s="1"/>
  <c r="FT227" i="26" s="1"/>
  <c r="FV227" i="26" s="1"/>
  <c r="FX227" i="26" s="1"/>
  <c r="FZ227" i="26" s="1"/>
  <c r="GB227" i="26" s="1"/>
  <c r="GD227" i="26" s="1"/>
  <c r="GF227" i="26" s="1"/>
  <c r="GH227" i="26" s="1"/>
  <c r="GJ227" i="26" s="1"/>
  <c r="GL227" i="26" s="1"/>
  <c r="GN227" i="26" s="1"/>
  <c r="GP227" i="26" s="1"/>
  <c r="GR227" i="26" s="1"/>
  <c r="GT227" i="26" s="1"/>
  <c r="GV227" i="26" s="1"/>
  <c r="GX227" i="26" s="1"/>
  <c r="GZ227" i="26" s="1"/>
  <c r="HB227" i="26" s="1"/>
  <c r="HD227" i="26" s="1"/>
  <c r="HF227" i="26" s="1"/>
  <c r="HH227" i="26" s="1"/>
  <c r="D222" i="26"/>
  <c r="E222" i="26" s="1"/>
  <c r="C222" i="26"/>
  <c r="B222" i="26"/>
  <c r="BR218" i="26"/>
  <c r="BT218" i="26" s="1"/>
  <c r="BV218" i="26" s="1"/>
  <c r="BX218" i="26" s="1"/>
  <c r="BZ218" i="26" s="1"/>
  <c r="CB218" i="26" s="1"/>
  <c r="CD218" i="26" s="1"/>
  <c r="CF218" i="26" s="1"/>
  <c r="CH218" i="26" s="1"/>
  <c r="CJ218" i="26" s="1"/>
  <c r="CL218" i="26" s="1"/>
  <c r="CN218" i="26" s="1"/>
  <c r="CP218" i="26" s="1"/>
  <c r="CR218" i="26" s="1"/>
  <c r="CT218" i="26" s="1"/>
  <c r="CV218" i="26" s="1"/>
  <c r="CX218" i="26" s="1"/>
  <c r="CZ218" i="26" s="1"/>
  <c r="DB218" i="26" s="1"/>
  <c r="DD218" i="26" s="1"/>
  <c r="DF218" i="26" s="1"/>
  <c r="DH218" i="26" s="1"/>
  <c r="DJ218" i="26" s="1"/>
  <c r="DL218" i="26" s="1"/>
  <c r="DN218" i="26" s="1"/>
  <c r="DP218" i="26" s="1"/>
  <c r="DR218" i="26" s="1"/>
  <c r="DT218" i="26" s="1"/>
  <c r="DV218" i="26" s="1"/>
  <c r="DX218" i="26" s="1"/>
  <c r="DZ218" i="26" s="1"/>
  <c r="EB218" i="26" s="1"/>
  <c r="ED218" i="26" s="1"/>
  <c r="EF218" i="26" s="1"/>
  <c r="EH218" i="26" s="1"/>
  <c r="EJ218" i="26" s="1"/>
  <c r="EL218" i="26" s="1"/>
  <c r="EN218" i="26" s="1"/>
  <c r="EP218" i="26" s="1"/>
  <c r="ER218" i="26" s="1"/>
  <c r="ET218" i="26" s="1"/>
  <c r="EV218" i="26" s="1"/>
  <c r="EX218" i="26" s="1"/>
  <c r="EZ218" i="26" s="1"/>
  <c r="FB218" i="26" s="1"/>
  <c r="FD218" i="26" s="1"/>
  <c r="FF218" i="26" s="1"/>
  <c r="FH218" i="26" s="1"/>
  <c r="FJ218" i="26" s="1"/>
  <c r="FL218" i="26" s="1"/>
  <c r="FN218" i="26" s="1"/>
  <c r="FP218" i="26" s="1"/>
  <c r="FR218" i="26" s="1"/>
  <c r="FT218" i="26" s="1"/>
  <c r="FV218" i="26" s="1"/>
  <c r="FX218" i="26" s="1"/>
  <c r="FZ218" i="26" s="1"/>
  <c r="GB218" i="26" s="1"/>
  <c r="GD218" i="26" s="1"/>
  <c r="GF218" i="26" s="1"/>
  <c r="GH218" i="26" s="1"/>
  <c r="GJ218" i="26" s="1"/>
  <c r="GL218" i="26" s="1"/>
  <c r="GN218" i="26" s="1"/>
  <c r="GP218" i="26" s="1"/>
  <c r="GR218" i="26" s="1"/>
  <c r="GT218" i="26" s="1"/>
  <c r="GV218" i="26" s="1"/>
  <c r="GX218" i="26" s="1"/>
  <c r="GZ218" i="26" s="1"/>
  <c r="HB218" i="26" s="1"/>
  <c r="HD218" i="26" s="1"/>
  <c r="HF218" i="26" s="1"/>
  <c r="HH218" i="26" s="1"/>
  <c r="D213" i="26"/>
  <c r="E213" i="26" s="1"/>
  <c r="C213" i="26"/>
  <c r="B213" i="26"/>
  <c r="BR209" i="26"/>
  <c r="BT209" i="26" s="1"/>
  <c r="BV209" i="26" s="1"/>
  <c r="BX209" i="26" s="1"/>
  <c r="BZ209" i="26" s="1"/>
  <c r="CB209" i="26" s="1"/>
  <c r="CD209" i="26" s="1"/>
  <c r="CF209" i="26" s="1"/>
  <c r="CH209" i="26" s="1"/>
  <c r="CJ209" i="26" s="1"/>
  <c r="CL209" i="26" s="1"/>
  <c r="CN209" i="26" s="1"/>
  <c r="CP209" i="26" s="1"/>
  <c r="CR209" i="26" s="1"/>
  <c r="CT209" i="26" s="1"/>
  <c r="CV209" i="26" s="1"/>
  <c r="CX209" i="26" s="1"/>
  <c r="CZ209" i="26" s="1"/>
  <c r="DB209" i="26" s="1"/>
  <c r="DD209" i="26" s="1"/>
  <c r="DF209" i="26" s="1"/>
  <c r="DH209" i="26" s="1"/>
  <c r="DJ209" i="26" s="1"/>
  <c r="DL209" i="26" s="1"/>
  <c r="DN209" i="26" s="1"/>
  <c r="DP209" i="26" s="1"/>
  <c r="DR209" i="26" s="1"/>
  <c r="DT209" i="26" s="1"/>
  <c r="DV209" i="26" s="1"/>
  <c r="DX209" i="26" s="1"/>
  <c r="DZ209" i="26" s="1"/>
  <c r="EB209" i="26" s="1"/>
  <c r="ED209" i="26" s="1"/>
  <c r="EF209" i="26" s="1"/>
  <c r="EH209" i="26" s="1"/>
  <c r="EJ209" i="26" s="1"/>
  <c r="EL209" i="26" s="1"/>
  <c r="EN209" i="26" s="1"/>
  <c r="EP209" i="26" s="1"/>
  <c r="ER209" i="26" s="1"/>
  <c r="ET209" i="26" s="1"/>
  <c r="EV209" i="26" s="1"/>
  <c r="EX209" i="26" s="1"/>
  <c r="EZ209" i="26" s="1"/>
  <c r="FB209" i="26" s="1"/>
  <c r="FD209" i="26" s="1"/>
  <c r="FF209" i="26" s="1"/>
  <c r="FH209" i="26" s="1"/>
  <c r="FJ209" i="26" s="1"/>
  <c r="FL209" i="26" s="1"/>
  <c r="FN209" i="26" s="1"/>
  <c r="FP209" i="26" s="1"/>
  <c r="FR209" i="26" s="1"/>
  <c r="FT209" i="26" s="1"/>
  <c r="FV209" i="26" s="1"/>
  <c r="FX209" i="26" s="1"/>
  <c r="FZ209" i="26" s="1"/>
  <c r="GB209" i="26" s="1"/>
  <c r="GD209" i="26" s="1"/>
  <c r="GF209" i="26" s="1"/>
  <c r="GH209" i="26" s="1"/>
  <c r="GJ209" i="26" s="1"/>
  <c r="GL209" i="26" s="1"/>
  <c r="GN209" i="26" s="1"/>
  <c r="GP209" i="26" s="1"/>
  <c r="GR209" i="26" s="1"/>
  <c r="GT209" i="26" s="1"/>
  <c r="GV209" i="26" s="1"/>
  <c r="GX209" i="26" s="1"/>
  <c r="GZ209" i="26" s="1"/>
  <c r="HB209" i="26" s="1"/>
  <c r="HD209" i="26" s="1"/>
  <c r="HF209" i="26" s="1"/>
  <c r="HH209" i="26" s="1"/>
  <c r="D204" i="26"/>
  <c r="E204" i="26" s="1"/>
  <c r="C204" i="26"/>
  <c r="B204" i="26"/>
  <c r="BR200" i="26"/>
  <c r="BT200" i="26" s="1"/>
  <c r="BV200" i="26" s="1"/>
  <c r="BX200" i="26" s="1"/>
  <c r="BZ200" i="26" s="1"/>
  <c r="CB200" i="26" s="1"/>
  <c r="CD200" i="26" s="1"/>
  <c r="CF200" i="26" s="1"/>
  <c r="CH200" i="26" s="1"/>
  <c r="CJ200" i="26" s="1"/>
  <c r="CL200" i="26" s="1"/>
  <c r="CN200" i="26" s="1"/>
  <c r="CP200" i="26" s="1"/>
  <c r="CR200" i="26" s="1"/>
  <c r="CT200" i="26" s="1"/>
  <c r="CV200" i="26" s="1"/>
  <c r="CX200" i="26" s="1"/>
  <c r="CZ200" i="26" s="1"/>
  <c r="DB200" i="26" s="1"/>
  <c r="DD200" i="26" s="1"/>
  <c r="DF200" i="26" s="1"/>
  <c r="DH200" i="26" s="1"/>
  <c r="DJ200" i="26" s="1"/>
  <c r="DL200" i="26" s="1"/>
  <c r="DN200" i="26" s="1"/>
  <c r="DP200" i="26" s="1"/>
  <c r="DR200" i="26" s="1"/>
  <c r="DT200" i="26" s="1"/>
  <c r="DV200" i="26" s="1"/>
  <c r="DX200" i="26" s="1"/>
  <c r="DZ200" i="26" s="1"/>
  <c r="EB200" i="26" s="1"/>
  <c r="ED200" i="26" s="1"/>
  <c r="EF200" i="26" s="1"/>
  <c r="EH200" i="26" s="1"/>
  <c r="EJ200" i="26" s="1"/>
  <c r="EL200" i="26" s="1"/>
  <c r="EN200" i="26" s="1"/>
  <c r="EP200" i="26" s="1"/>
  <c r="ER200" i="26" s="1"/>
  <c r="ET200" i="26" s="1"/>
  <c r="EV200" i="26" s="1"/>
  <c r="EX200" i="26" s="1"/>
  <c r="EZ200" i="26" s="1"/>
  <c r="FB200" i="26" s="1"/>
  <c r="FD200" i="26" s="1"/>
  <c r="FF200" i="26" s="1"/>
  <c r="FH200" i="26" s="1"/>
  <c r="FJ200" i="26" s="1"/>
  <c r="FL200" i="26" s="1"/>
  <c r="FN200" i="26" s="1"/>
  <c r="FP200" i="26" s="1"/>
  <c r="FR200" i="26" s="1"/>
  <c r="FT200" i="26" s="1"/>
  <c r="FV200" i="26" s="1"/>
  <c r="FX200" i="26" s="1"/>
  <c r="FZ200" i="26" s="1"/>
  <c r="GB200" i="26" s="1"/>
  <c r="GD200" i="26" s="1"/>
  <c r="GF200" i="26" s="1"/>
  <c r="GH200" i="26" s="1"/>
  <c r="GJ200" i="26" s="1"/>
  <c r="GL200" i="26" s="1"/>
  <c r="GN200" i="26" s="1"/>
  <c r="GP200" i="26" s="1"/>
  <c r="GR200" i="26" s="1"/>
  <c r="GT200" i="26" s="1"/>
  <c r="GV200" i="26" s="1"/>
  <c r="GX200" i="26" s="1"/>
  <c r="GZ200" i="26" s="1"/>
  <c r="HB200" i="26" s="1"/>
  <c r="HD200" i="26" s="1"/>
  <c r="HF200" i="26" s="1"/>
  <c r="HH200" i="26" s="1"/>
  <c r="C195" i="26"/>
  <c r="B195" i="26"/>
  <c r="BR191" i="26"/>
  <c r="BT191" i="26" s="1"/>
  <c r="BV191" i="26" s="1"/>
  <c r="BX191" i="26" s="1"/>
  <c r="BZ191" i="26" s="1"/>
  <c r="CB191" i="26" s="1"/>
  <c r="CD191" i="26" s="1"/>
  <c r="CF191" i="26" s="1"/>
  <c r="CH191" i="26" s="1"/>
  <c r="CJ191" i="26" s="1"/>
  <c r="CL191" i="26" s="1"/>
  <c r="CN191" i="26" s="1"/>
  <c r="CP191" i="26" s="1"/>
  <c r="CR191" i="26" s="1"/>
  <c r="CT191" i="26" s="1"/>
  <c r="CV191" i="26" s="1"/>
  <c r="CX191" i="26" s="1"/>
  <c r="CZ191" i="26" s="1"/>
  <c r="DB191" i="26" s="1"/>
  <c r="DD191" i="26" s="1"/>
  <c r="DF191" i="26" s="1"/>
  <c r="DH191" i="26" s="1"/>
  <c r="DJ191" i="26" s="1"/>
  <c r="DL191" i="26" s="1"/>
  <c r="DN191" i="26" s="1"/>
  <c r="DP191" i="26" s="1"/>
  <c r="DR191" i="26" s="1"/>
  <c r="DT191" i="26" s="1"/>
  <c r="DV191" i="26" s="1"/>
  <c r="DX191" i="26" s="1"/>
  <c r="DZ191" i="26" s="1"/>
  <c r="EB191" i="26" s="1"/>
  <c r="ED191" i="26" s="1"/>
  <c r="EF191" i="26" s="1"/>
  <c r="EH191" i="26" s="1"/>
  <c r="EJ191" i="26" s="1"/>
  <c r="EL191" i="26" s="1"/>
  <c r="EN191" i="26" s="1"/>
  <c r="EP191" i="26" s="1"/>
  <c r="ER191" i="26" s="1"/>
  <c r="ET191" i="26" s="1"/>
  <c r="EV191" i="26" s="1"/>
  <c r="EX191" i="26" s="1"/>
  <c r="EZ191" i="26" s="1"/>
  <c r="FB191" i="26" s="1"/>
  <c r="FD191" i="26" s="1"/>
  <c r="FF191" i="26" s="1"/>
  <c r="FH191" i="26" s="1"/>
  <c r="FJ191" i="26" s="1"/>
  <c r="FL191" i="26" s="1"/>
  <c r="FN191" i="26" s="1"/>
  <c r="FP191" i="26" s="1"/>
  <c r="FR191" i="26" s="1"/>
  <c r="FT191" i="26" s="1"/>
  <c r="FV191" i="26" s="1"/>
  <c r="FX191" i="26" s="1"/>
  <c r="FZ191" i="26" s="1"/>
  <c r="GB191" i="26" s="1"/>
  <c r="GD191" i="26" s="1"/>
  <c r="GF191" i="26" s="1"/>
  <c r="GH191" i="26" s="1"/>
  <c r="GJ191" i="26" s="1"/>
  <c r="GL191" i="26" s="1"/>
  <c r="GN191" i="26" s="1"/>
  <c r="GP191" i="26" s="1"/>
  <c r="GR191" i="26" s="1"/>
  <c r="GT191" i="26" s="1"/>
  <c r="GV191" i="26" s="1"/>
  <c r="GX191" i="26" s="1"/>
  <c r="GZ191" i="26" s="1"/>
  <c r="HB191" i="26" s="1"/>
  <c r="HD191" i="26" s="1"/>
  <c r="HF191" i="26" s="1"/>
  <c r="HH191" i="26" s="1"/>
  <c r="C186" i="26"/>
  <c r="B186" i="26"/>
  <c r="BR182" i="26"/>
  <c r="BT182" i="26" s="1"/>
  <c r="BV182" i="26" s="1"/>
  <c r="BX182" i="26" s="1"/>
  <c r="BZ182" i="26" s="1"/>
  <c r="CB182" i="26" s="1"/>
  <c r="CD182" i="26" s="1"/>
  <c r="CF182" i="26" s="1"/>
  <c r="CH182" i="26" s="1"/>
  <c r="CJ182" i="26" s="1"/>
  <c r="CL182" i="26" s="1"/>
  <c r="CN182" i="26" s="1"/>
  <c r="CP182" i="26" s="1"/>
  <c r="CR182" i="26" s="1"/>
  <c r="CT182" i="26" s="1"/>
  <c r="CV182" i="26" s="1"/>
  <c r="CX182" i="26" s="1"/>
  <c r="CZ182" i="26" s="1"/>
  <c r="DB182" i="26" s="1"/>
  <c r="DD182" i="26" s="1"/>
  <c r="DF182" i="26" s="1"/>
  <c r="DH182" i="26" s="1"/>
  <c r="DJ182" i="26" s="1"/>
  <c r="DL182" i="26" s="1"/>
  <c r="DN182" i="26" s="1"/>
  <c r="DP182" i="26" s="1"/>
  <c r="DR182" i="26" s="1"/>
  <c r="DT182" i="26" s="1"/>
  <c r="DV182" i="26" s="1"/>
  <c r="DX182" i="26" s="1"/>
  <c r="DZ182" i="26" s="1"/>
  <c r="EB182" i="26" s="1"/>
  <c r="ED182" i="26" s="1"/>
  <c r="EF182" i="26" s="1"/>
  <c r="EH182" i="26" s="1"/>
  <c r="EJ182" i="26" s="1"/>
  <c r="EL182" i="26" s="1"/>
  <c r="EN182" i="26" s="1"/>
  <c r="EP182" i="26" s="1"/>
  <c r="ER182" i="26" s="1"/>
  <c r="ET182" i="26" s="1"/>
  <c r="EV182" i="26" s="1"/>
  <c r="EX182" i="26" s="1"/>
  <c r="EZ182" i="26" s="1"/>
  <c r="FB182" i="26" s="1"/>
  <c r="FD182" i="26" s="1"/>
  <c r="FF182" i="26" s="1"/>
  <c r="FH182" i="26" s="1"/>
  <c r="FJ182" i="26" s="1"/>
  <c r="FL182" i="26" s="1"/>
  <c r="FN182" i="26" s="1"/>
  <c r="FP182" i="26" s="1"/>
  <c r="FR182" i="26" s="1"/>
  <c r="FT182" i="26" s="1"/>
  <c r="FV182" i="26" s="1"/>
  <c r="FX182" i="26" s="1"/>
  <c r="FZ182" i="26" s="1"/>
  <c r="GB182" i="26" s="1"/>
  <c r="GD182" i="26" s="1"/>
  <c r="GF182" i="26" s="1"/>
  <c r="GH182" i="26" s="1"/>
  <c r="GJ182" i="26" s="1"/>
  <c r="GL182" i="26" s="1"/>
  <c r="GN182" i="26" s="1"/>
  <c r="GP182" i="26" s="1"/>
  <c r="GR182" i="26" s="1"/>
  <c r="GT182" i="26" s="1"/>
  <c r="GV182" i="26" s="1"/>
  <c r="GX182" i="26" s="1"/>
  <c r="GZ182" i="26" s="1"/>
  <c r="HB182" i="26" s="1"/>
  <c r="HD182" i="26" s="1"/>
  <c r="HF182" i="26" s="1"/>
  <c r="HH182" i="26" s="1"/>
  <c r="C177" i="26"/>
  <c r="B177" i="26"/>
  <c r="BR173" i="26"/>
  <c r="BT173" i="26" s="1"/>
  <c r="BV173" i="26" s="1"/>
  <c r="BX173" i="26" s="1"/>
  <c r="BZ173" i="26" s="1"/>
  <c r="CB173" i="26" s="1"/>
  <c r="CD173" i="26" s="1"/>
  <c r="CF173" i="26" s="1"/>
  <c r="CH173" i="26" s="1"/>
  <c r="CJ173" i="26" s="1"/>
  <c r="CL173" i="26" s="1"/>
  <c r="CN173" i="26" s="1"/>
  <c r="CP173" i="26" s="1"/>
  <c r="CR173" i="26" s="1"/>
  <c r="CT173" i="26" s="1"/>
  <c r="CV173" i="26" s="1"/>
  <c r="CX173" i="26" s="1"/>
  <c r="CZ173" i="26" s="1"/>
  <c r="DB173" i="26" s="1"/>
  <c r="DD173" i="26" s="1"/>
  <c r="DF173" i="26" s="1"/>
  <c r="DH173" i="26" s="1"/>
  <c r="DJ173" i="26" s="1"/>
  <c r="DL173" i="26" s="1"/>
  <c r="DN173" i="26" s="1"/>
  <c r="DP173" i="26" s="1"/>
  <c r="DR173" i="26" s="1"/>
  <c r="DT173" i="26" s="1"/>
  <c r="DV173" i="26" s="1"/>
  <c r="DX173" i="26" s="1"/>
  <c r="DZ173" i="26" s="1"/>
  <c r="EB173" i="26" s="1"/>
  <c r="ED173" i="26" s="1"/>
  <c r="EF173" i="26" s="1"/>
  <c r="EH173" i="26" s="1"/>
  <c r="EJ173" i="26" s="1"/>
  <c r="EL173" i="26" s="1"/>
  <c r="EN173" i="26" s="1"/>
  <c r="EP173" i="26" s="1"/>
  <c r="ER173" i="26" s="1"/>
  <c r="ET173" i="26" s="1"/>
  <c r="EV173" i="26" s="1"/>
  <c r="EX173" i="26" s="1"/>
  <c r="EZ173" i="26" s="1"/>
  <c r="FB173" i="26" s="1"/>
  <c r="FD173" i="26" s="1"/>
  <c r="FF173" i="26" s="1"/>
  <c r="FH173" i="26" s="1"/>
  <c r="FJ173" i="26" s="1"/>
  <c r="FL173" i="26" s="1"/>
  <c r="FN173" i="26" s="1"/>
  <c r="FP173" i="26" s="1"/>
  <c r="FR173" i="26" s="1"/>
  <c r="FT173" i="26" s="1"/>
  <c r="FV173" i="26" s="1"/>
  <c r="FX173" i="26" s="1"/>
  <c r="FZ173" i="26" s="1"/>
  <c r="GB173" i="26" s="1"/>
  <c r="GD173" i="26" s="1"/>
  <c r="GF173" i="26" s="1"/>
  <c r="GH173" i="26" s="1"/>
  <c r="GJ173" i="26" s="1"/>
  <c r="GL173" i="26" s="1"/>
  <c r="GN173" i="26" s="1"/>
  <c r="GP173" i="26" s="1"/>
  <c r="GR173" i="26" s="1"/>
  <c r="GT173" i="26" s="1"/>
  <c r="GV173" i="26" s="1"/>
  <c r="GX173" i="26" s="1"/>
  <c r="GZ173" i="26" s="1"/>
  <c r="HB173" i="26" s="1"/>
  <c r="HD173" i="26" s="1"/>
  <c r="HF173" i="26" s="1"/>
  <c r="HH173" i="26" s="1"/>
  <c r="C168" i="26"/>
  <c r="B168" i="26"/>
  <c r="BR164" i="26"/>
  <c r="BT164" i="26" s="1"/>
  <c r="BV164" i="26" s="1"/>
  <c r="BX164" i="26" s="1"/>
  <c r="BZ164" i="26" s="1"/>
  <c r="CB164" i="26" s="1"/>
  <c r="CD164" i="26" s="1"/>
  <c r="CF164" i="26" s="1"/>
  <c r="CH164" i="26" s="1"/>
  <c r="CJ164" i="26" s="1"/>
  <c r="CL164" i="26" s="1"/>
  <c r="CN164" i="26" s="1"/>
  <c r="CP164" i="26" s="1"/>
  <c r="CR164" i="26" s="1"/>
  <c r="CT164" i="26" s="1"/>
  <c r="CV164" i="26" s="1"/>
  <c r="CX164" i="26" s="1"/>
  <c r="CZ164" i="26" s="1"/>
  <c r="DB164" i="26" s="1"/>
  <c r="DD164" i="26" s="1"/>
  <c r="DF164" i="26" s="1"/>
  <c r="DH164" i="26" s="1"/>
  <c r="DJ164" i="26" s="1"/>
  <c r="DL164" i="26" s="1"/>
  <c r="DN164" i="26" s="1"/>
  <c r="DP164" i="26" s="1"/>
  <c r="DR164" i="26" s="1"/>
  <c r="DT164" i="26" s="1"/>
  <c r="DV164" i="26" s="1"/>
  <c r="DX164" i="26" s="1"/>
  <c r="DZ164" i="26" s="1"/>
  <c r="EB164" i="26" s="1"/>
  <c r="ED164" i="26" s="1"/>
  <c r="EF164" i="26" s="1"/>
  <c r="EH164" i="26" s="1"/>
  <c r="EJ164" i="26" s="1"/>
  <c r="EL164" i="26" s="1"/>
  <c r="EN164" i="26" s="1"/>
  <c r="EP164" i="26" s="1"/>
  <c r="ER164" i="26" s="1"/>
  <c r="ET164" i="26" s="1"/>
  <c r="EV164" i="26" s="1"/>
  <c r="EX164" i="26" s="1"/>
  <c r="EZ164" i="26" s="1"/>
  <c r="FB164" i="26" s="1"/>
  <c r="FD164" i="26" s="1"/>
  <c r="FF164" i="26" s="1"/>
  <c r="FH164" i="26" s="1"/>
  <c r="FJ164" i="26" s="1"/>
  <c r="FL164" i="26" s="1"/>
  <c r="FN164" i="26" s="1"/>
  <c r="FP164" i="26" s="1"/>
  <c r="FR164" i="26" s="1"/>
  <c r="FT164" i="26" s="1"/>
  <c r="FV164" i="26" s="1"/>
  <c r="FX164" i="26" s="1"/>
  <c r="FZ164" i="26" s="1"/>
  <c r="GB164" i="26" s="1"/>
  <c r="GD164" i="26" s="1"/>
  <c r="GF164" i="26" s="1"/>
  <c r="GH164" i="26" s="1"/>
  <c r="GJ164" i="26" s="1"/>
  <c r="GL164" i="26" s="1"/>
  <c r="GN164" i="26" s="1"/>
  <c r="GP164" i="26" s="1"/>
  <c r="GR164" i="26" s="1"/>
  <c r="GT164" i="26" s="1"/>
  <c r="GV164" i="26" s="1"/>
  <c r="GX164" i="26" s="1"/>
  <c r="GZ164" i="26" s="1"/>
  <c r="HB164" i="26" s="1"/>
  <c r="HD164" i="26" s="1"/>
  <c r="HF164" i="26" s="1"/>
  <c r="HH164" i="26" s="1"/>
  <c r="C159" i="26"/>
  <c r="B159" i="26"/>
  <c r="BR155" i="26"/>
  <c r="BT155" i="26" s="1"/>
  <c r="BV155" i="26" s="1"/>
  <c r="BX155" i="26" s="1"/>
  <c r="BZ155" i="26" s="1"/>
  <c r="CB155" i="26" s="1"/>
  <c r="CD155" i="26" s="1"/>
  <c r="CF155" i="26" s="1"/>
  <c r="CH155" i="26" s="1"/>
  <c r="CJ155" i="26" s="1"/>
  <c r="CL155" i="26" s="1"/>
  <c r="CN155" i="26" s="1"/>
  <c r="CP155" i="26" s="1"/>
  <c r="CR155" i="26" s="1"/>
  <c r="CT155" i="26" s="1"/>
  <c r="CV155" i="26" s="1"/>
  <c r="CX155" i="26" s="1"/>
  <c r="CZ155" i="26" s="1"/>
  <c r="DB155" i="26" s="1"/>
  <c r="C150" i="26"/>
  <c r="B150" i="26"/>
  <c r="BR146" i="26"/>
  <c r="BT146" i="26" s="1"/>
  <c r="BV146" i="26" s="1"/>
  <c r="BX146" i="26" s="1"/>
  <c r="BZ146" i="26" s="1"/>
  <c r="CB146" i="26" s="1"/>
  <c r="CD146" i="26" s="1"/>
  <c r="CF146" i="26" s="1"/>
  <c r="CH146" i="26" s="1"/>
  <c r="CJ146" i="26" s="1"/>
  <c r="CL146" i="26" s="1"/>
  <c r="CN146" i="26" s="1"/>
  <c r="CP146" i="26" s="1"/>
  <c r="CR146" i="26" s="1"/>
  <c r="CT146" i="26" s="1"/>
  <c r="CV146" i="26" s="1"/>
  <c r="CX146" i="26" s="1"/>
  <c r="CZ146" i="26" s="1"/>
  <c r="DB146" i="26" s="1"/>
  <c r="DD146" i="26" s="1"/>
  <c r="DF146" i="26" s="1"/>
  <c r="DH146" i="26" s="1"/>
  <c r="DJ146" i="26" s="1"/>
  <c r="DL146" i="26" s="1"/>
  <c r="DN146" i="26" s="1"/>
  <c r="DP146" i="26" s="1"/>
  <c r="DR146" i="26" s="1"/>
  <c r="DT146" i="26" s="1"/>
  <c r="DV146" i="26" s="1"/>
  <c r="DX146" i="26" s="1"/>
  <c r="DZ146" i="26" s="1"/>
  <c r="EB146" i="26" s="1"/>
  <c r="ED146" i="26" s="1"/>
  <c r="EF146" i="26" s="1"/>
  <c r="EH146" i="26" s="1"/>
  <c r="EJ146" i="26" s="1"/>
  <c r="EL146" i="26" s="1"/>
  <c r="EN146" i="26" s="1"/>
  <c r="EP146" i="26" s="1"/>
  <c r="ER146" i="26" s="1"/>
  <c r="ET146" i="26" s="1"/>
  <c r="EV146" i="26" s="1"/>
  <c r="EX146" i="26" s="1"/>
  <c r="EZ146" i="26" s="1"/>
  <c r="FB146" i="26" s="1"/>
  <c r="FD146" i="26" s="1"/>
  <c r="FF146" i="26" s="1"/>
  <c r="FH146" i="26" s="1"/>
  <c r="FJ146" i="26" s="1"/>
  <c r="FL146" i="26" s="1"/>
  <c r="FN146" i="26" s="1"/>
  <c r="FP146" i="26" s="1"/>
  <c r="FR146" i="26" s="1"/>
  <c r="FT146" i="26" s="1"/>
  <c r="FV146" i="26" s="1"/>
  <c r="FX146" i="26" s="1"/>
  <c r="FZ146" i="26" s="1"/>
  <c r="GB146" i="26" s="1"/>
  <c r="GD146" i="26" s="1"/>
  <c r="GF146" i="26" s="1"/>
  <c r="GH146" i="26" s="1"/>
  <c r="GJ146" i="26" s="1"/>
  <c r="GL146" i="26" s="1"/>
  <c r="GN146" i="26" s="1"/>
  <c r="GP146" i="26" s="1"/>
  <c r="GR146" i="26" s="1"/>
  <c r="GT146" i="26" s="1"/>
  <c r="GV146" i="26" s="1"/>
  <c r="GX146" i="26" s="1"/>
  <c r="GZ146" i="26" s="1"/>
  <c r="HB146" i="26" s="1"/>
  <c r="HD146" i="26" s="1"/>
  <c r="HF146" i="26" s="1"/>
  <c r="HH146" i="26" s="1"/>
  <c r="D141" i="26"/>
  <c r="E141" i="26" s="1"/>
  <c r="C141" i="26"/>
  <c r="B141" i="26"/>
  <c r="BR137" i="26"/>
  <c r="BT137" i="26" s="1"/>
  <c r="BV137" i="26" s="1"/>
  <c r="BX137" i="26" s="1"/>
  <c r="BZ137" i="26" s="1"/>
  <c r="CB137" i="26" s="1"/>
  <c r="CD137" i="26" s="1"/>
  <c r="CF137" i="26" s="1"/>
  <c r="CH137" i="26" s="1"/>
  <c r="CJ137" i="26" s="1"/>
  <c r="CL137" i="26" s="1"/>
  <c r="CN137" i="26" s="1"/>
  <c r="CP137" i="26" s="1"/>
  <c r="CR137" i="26" s="1"/>
  <c r="CT137" i="26" s="1"/>
  <c r="CV137" i="26" s="1"/>
  <c r="CX137" i="26" s="1"/>
  <c r="CZ137" i="26" s="1"/>
  <c r="DB137" i="26" s="1"/>
  <c r="DD137" i="26" s="1"/>
  <c r="DF137" i="26" s="1"/>
  <c r="DH137" i="26" s="1"/>
  <c r="DJ137" i="26" s="1"/>
  <c r="DL137" i="26" s="1"/>
  <c r="DN137" i="26" s="1"/>
  <c r="DP137" i="26" s="1"/>
  <c r="DR137" i="26" s="1"/>
  <c r="DT137" i="26" s="1"/>
  <c r="DV137" i="26" s="1"/>
  <c r="DX137" i="26" s="1"/>
  <c r="DZ137" i="26" s="1"/>
  <c r="EB137" i="26" s="1"/>
  <c r="ED137" i="26" s="1"/>
  <c r="EF137" i="26" s="1"/>
  <c r="EH137" i="26" s="1"/>
  <c r="EJ137" i="26" s="1"/>
  <c r="EL137" i="26" s="1"/>
  <c r="EN137" i="26" s="1"/>
  <c r="EP137" i="26" s="1"/>
  <c r="ER137" i="26" s="1"/>
  <c r="ET137" i="26" s="1"/>
  <c r="EV137" i="26" s="1"/>
  <c r="EX137" i="26" s="1"/>
  <c r="EZ137" i="26" s="1"/>
  <c r="FB137" i="26" s="1"/>
  <c r="FD137" i="26" s="1"/>
  <c r="FF137" i="26" s="1"/>
  <c r="FH137" i="26" s="1"/>
  <c r="FJ137" i="26" s="1"/>
  <c r="FL137" i="26" s="1"/>
  <c r="FN137" i="26" s="1"/>
  <c r="FP137" i="26" s="1"/>
  <c r="FR137" i="26" s="1"/>
  <c r="FT137" i="26" s="1"/>
  <c r="FV137" i="26" s="1"/>
  <c r="FX137" i="26" s="1"/>
  <c r="FZ137" i="26" s="1"/>
  <c r="GB137" i="26" s="1"/>
  <c r="GD137" i="26" s="1"/>
  <c r="GF137" i="26" s="1"/>
  <c r="GH137" i="26" s="1"/>
  <c r="GJ137" i="26" s="1"/>
  <c r="GL137" i="26" s="1"/>
  <c r="GN137" i="26" s="1"/>
  <c r="GP137" i="26" s="1"/>
  <c r="GR137" i="26" s="1"/>
  <c r="GT137" i="26" s="1"/>
  <c r="GV137" i="26" s="1"/>
  <c r="GX137" i="26" s="1"/>
  <c r="GZ137" i="26" s="1"/>
  <c r="HB137" i="26" s="1"/>
  <c r="HD137" i="26" s="1"/>
  <c r="HF137" i="26" s="1"/>
  <c r="HH137" i="26" s="1"/>
  <c r="C132" i="26"/>
  <c r="B132" i="26"/>
  <c r="BR128" i="26"/>
  <c r="BT128" i="26" s="1"/>
  <c r="BV128" i="26" s="1"/>
  <c r="BX128" i="26" s="1"/>
  <c r="BZ128" i="26" s="1"/>
  <c r="CB128" i="26" s="1"/>
  <c r="CD128" i="26" s="1"/>
  <c r="CF128" i="26" s="1"/>
  <c r="CH128" i="26" s="1"/>
  <c r="CJ128" i="26" s="1"/>
  <c r="CL128" i="26" s="1"/>
  <c r="CN128" i="26" s="1"/>
  <c r="CP128" i="26" s="1"/>
  <c r="CR128" i="26" s="1"/>
  <c r="CT128" i="26" s="1"/>
  <c r="CV128" i="26" s="1"/>
  <c r="CX128" i="26" s="1"/>
  <c r="CZ128" i="26" s="1"/>
  <c r="DB128" i="26" s="1"/>
  <c r="DD128" i="26" s="1"/>
  <c r="DF128" i="26" s="1"/>
  <c r="DH128" i="26" s="1"/>
  <c r="DJ128" i="26" s="1"/>
  <c r="DL128" i="26" s="1"/>
  <c r="DN128" i="26" s="1"/>
  <c r="DP128" i="26" s="1"/>
  <c r="DR128" i="26" s="1"/>
  <c r="DT128" i="26" s="1"/>
  <c r="DV128" i="26" s="1"/>
  <c r="DX128" i="26" s="1"/>
  <c r="DZ128" i="26" s="1"/>
  <c r="EB128" i="26" s="1"/>
  <c r="ED128" i="26" s="1"/>
  <c r="EF128" i="26" s="1"/>
  <c r="EH128" i="26" s="1"/>
  <c r="EJ128" i="26" s="1"/>
  <c r="EL128" i="26" s="1"/>
  <c r="EN128" i="26" s="1"/>
  <c r="EP128" i="26" s="1"/>
  <c r="ER128" i="26" s="1"/>
  <c r="ET128" i="26" s="1"/>
  <c r="EV128" i="26" s="1"/>
  <c r="EX128" i="26" s="1"/>
  <c r="EZ128" i="26" s="1"/>
  <c r="FB128" i="26" s="1"/>
  <c r="FD128" i="26" s="1"/>
  <c r="FF128" i="26" s="1"/>
  <c r="FH128" i="26" s="1"/>
  <c r="FJ128" i="26" s="1"/>
  <c r="FL128" i="26" s="1"/>
  <c r="FN128" i="26" s="1"/>
  <c r="FP128" i="26" s="1"/>
  <c r="FR128" i="26" s="1"/>
  <c r="FT128" i="26" s="1"/>
  <c r="FV128" i="26" s="1"/>
  <c r="FX128" i="26" s="1"/>
  <c r="FZ128" i="26" s="1"/>
  <c r="GB128" i="26" s="1"/>
  <c r="GD128" i="26" s="1"/>
  <c r="GF128" i="26" s="1"/>
  <c r="GH128" i="26" s="1"/>
  <c r="GJ128" i="26" s="1"/>
  <c r="GL128" i="26" s="1"/>
  <c r="GN128" i="26" s="1"/>
  <c r="GP128" i="26" s="1"/>
  <c r="GR128" i="26" s="1"/>
  <c r="GT128" i="26" s="1"/>
  <c r="GV128" i="26" s="1"/>
  <c r="GX128" i="26" s="1"/>
  <c r="GZ128" i="26" s="1"/>
  <c r="HB128" i="26" s="1"/>
  <c r="HD128" i="26" s="1"/>
  <c r="HF128" i="26" s="1"/>
  <c r="HH128" i="26" s="1"/>
  <c r="C123" i="26"/>
  <c r="BR119" i="26"/>
  <c r="BT119" i="26" s="1"/>
  <c r="BV119" i="26" s="1"/>
  <c r="BX119" i="26" s="1"/>
  <c r="BZ119" i="26" s="1"/>
  <c r="CB119" i="26" s="1"/>
  <c r="CD119" i="26" s="1"/>
  <c r="CF119" i="26" s="1"/>
  <c r="CH119" i="26" s="1"/>
  <c r="CJ119" i="26" s="1"/>
  <c r="CL119" i="26" s="1"/>
  <c r="CN119" i="26" s="1"/>
  <c r="CP119" i="26" s="1"/>
  <c r="E114" i="26"/>
  <c r="C114" i="26"/>
  <c r="B114" i="26"/>
  <c r="BR110" i="26"/>
  <c r="BT110" i="26" s="1"/>
  <c r="BV110" i="26" s="1"/>
  <c r="BX110" i="26" s="1"/>
  <c r="BZ110" i="26" s="1"/>
  <c r="CB110" i="26" s="1"/>
  <c r="CD110" i="26" s="1"/>
  <c r="CF110" i="26" s="1"/>
  <c r="CH110" i="26" s="1"/>
  <c r="CJ110" i="26" s="1"/>
  <c r="CL110" i="26" s="1"/>
  <c r="CN110" i="26" s="1"/>
  <c r="CP110" i="26" s="1"/>
  <c r="CR110" i="26" s="1"/>
  <c r="CT110" i="26" s="1"/>
  <c r="CV110" i="26" s="1"/>
  <c r="CX110" i="26" s="1"/>
  <c r="CZ110" i="26" s="1"/>
  <c r="DB110" i="26" s="1"/>
  <c r="DD110" i="26" s="1"/>
  <c r="DF110" i="26" s="1"/>
  <c r="DH110" i="26" s="1"/>
  <c r="DJ110" i="26" s="1"/>
  <c r="DL110" i="26" s="1"/>
  <c r="DN110" i="26" s="1"/>
  <c r="DP110" i="26" s="1"/>
  <c r="DR110" i="26" s="1"/>
  <c r="DT110" i="26" s="1"/>
  <c r="DV110" i="26" s="1"/>
  <c r="DX110" i="26" s="1"/>
  <c r="DZ110" i="26" s="1"/>
  <c r="EB110" i="26" s="1"/>
  <c r="ED110" i="26" s="1"/>
  <c r="EF110" i="26" s="1"/>
  <c r="EH110" i="26" s="1"/>
  <c r="EJ110" i="26" s="1"/>
  <c r="EL110" i="26" s="1"/>
  <c r="EN110" i="26" s="1"/>
  <c r="EP110" i="26" s="1"/>
  <c r="ER110" i="26" s="1"/>
  <c r="ET110" i="26" s="1"/>
  <c r="EV110" i="26" s="1"/>
  <c r="EX110" i="26" s="1"/>
  <c r="EZ110" i="26" s="1"/>
  <c r="FB110" i="26" s="1"/>
  <c r="FD110" i="26" s="1"/>
  <c r="FF110" i="26" s="1"/>
  <c r="FH110" i="26" s="1"/>
  <c r="FJ110" i="26" s="1"/>
  <c r="FL110" i="26" s="1"/>
  <c r="FN110" i="26" s="1"/>
  <c r="FP110" i="26" s="1"/>
  <c r="FR110" i="26" s="1"/>
  <c r="FT110" i="26" s="1"/>
  <c r="FV110" i="26" s="1"/>
  <c r="FX110" i="26" s="1"/>
  <c r="FZ110" i="26" s="1"/>
  <c r="GB110" i="26" s="1"/>
  <c r="GD110" i="26" s="1"/>
  <c r="GF110" i="26" s="1"/>
  <c r="GH110" i="26" s="1"/>
  <c r="GJ110" i="26" s="1"/>
  <c r="GL110" i="26" s="1"/>
  <c r="GN110" i="26" s="1"/>
  <c r="GP110" i="26" s="1"/>
  <c r="GR110" i="26" s="1"/>
  <c r="GT110" i="26" s="1"/>
  <c r="GV110" i="26" s="1"/>
  <c r="GX110" i="26" s="1"/>
  <c r="GZ110" i="26" s="1"/>
  <c r="HB110" i="26" s="1"/>
  <c r="HD110" i="26" s="1"/>
  <c r="HF110" i="26" s="1"/>
  <c r="HH110" i="26" s="1"/>
  <c r="C105" i="26"/>
  <c r="BR101" i="26"/>
  <c r="BT101" i="26" s="1"/>
  <c r="BV101" i="26" s="1"/>
  <c r="BX101" i="26" s="1"/>
  <c r="BZ101" i="26" s="1"/>
  <c r="CB101" i="26" s="1"/>
  <c r="CD101" i="26" s="1"/>
  <c r="CF101" i="26" s="1"/>
  <c r="CH101" i="26" s="1"/>
  <c r="CJ101" i="26" s="1"/>
  <c r="CL101" i="26" s="1"/>
  <c r="CN101" i="26" s="1"/>
  <c r="CP101" i="26" s="1"/>
  <c r="CR101" i="26" s="1"/>
  <c r="CT101" i="26" s="1"/>
  <c r="CV101" i="26" s="1"/>
  <c r="CX101" i="26" s="1"/>
  <c r="CZ101" i="26" s="1"/>
  <c r="DB101" i="26" s="1"/>
  <c r="DD101" i="26" s="1"/>
  <c r="DF101" i="26" s="1"/>
  <c r="DH101" i="26" s="1"/>
  <c r="DJ101" i="26" s="1"/>
  <c r="DL101" i="26" s="1"/>
  <c r="DN101" i="26" s="1"/>
  <c r="DP101" i="26" s="1"/>
  <c r="DR101" i="26" s="1"/>
  <c r="DT101" i="26" s="1"/>
  <c r="DV101" i="26" s="1"/>
  <c r="DX101" i="26" s="1"/>
  <c r="DZ101" i="26" s="1"/>
  <c r="EB101" i="26" s="1"/>
  <c r="ED101" i="26" s="1"/>
  <c r="EF101" i="26" s="1"/>
  <c r="EH101" i="26" s="1"/>
  <c r="EJ101" i="26" s="1"/>
  <c r="EL101" i="26" s="1"/>
  <c r="EN101" i="26" s="1"/>
  <c r="EP101" i="26" s="1"/>
  <c r="ER101" i="26" s="1"/>
  <c r="ET101" i="26" s="1"/>
  <c r="EV101" i="26" s="1"/>
  <c r="EX101" i="26" s="1"/>
  <c r="EZ101" i="26" s="1"/>
  <c r="FB101" i="26" s="1"/>
  <c r="FD101" i="26" s="1"/>
  <c r="FF101" i="26" s="1"/>
  <c r="FH101" i="26" s="1"/>
  <c r="FJ101" i="26" s="1"/>
  <c r="FL101" i="26" s="1"/>
  <c r="FN101" i="26" s="1"/>
  <c r="FP101" i="26" s="1"/>
  <c r="FR101" i="26" s="1"/>
  <c r="FT101" i="26" s="1"/>
  <c r="FV101" i="26" s="1"/>
  <c r="FX101" i="26" s="1"/>
  <c r="FZ101" i="26" s="1"/>
  <c r="GB101" i="26" s="1"/>
  <c r="GD101" i="26" s="1"/>
  <c r="GF101" i="26" s="1"/>
  <c r="GH101" i="26" s="1"/>
  <c r="GJ101" i="26" s="1"/>
  <c r="GL101" i="26" s="1"/>
  <c r="GN101" i="26" s="1"/>
  <c r="GP101" i="26" s="1"/>
  <c r="GR101" i="26" s="1"/>
  <c r="GT101" i="26" s="1"/>
  <c r="GV101" i="26" s="1"/>
  <c r="GX101" i="26" s="1"/>
  <c r="GZ101" i="26" s="1"/>
  <c r="HB101" i="26" s="1"/>
  <c r="HD101" i="26" s="1"/>
  <c r="HF101" i="26" s="1"/>
  <c r="HH101" i="26" s="1"/>
  <c r="D96" i="26"/>
  <c r="E96" i="26" s="1"/>
  <c r="C96" i="26"/>
  <c r="B96" i="26"/>
  <c r="BR91" i="26"/>
  <c r="BT91" i="26" s="1"/>
  <c r="BV91" i="26" s="1"/>
  <c r="BX91" i="26" s="1"/>
  <c r="BZ91" i="26" s="1"/>
  <c r="CB91" i="26" s="1"/>
  <c r="CD91" i="26" s="1"/>
  <c r="CF91" i="26" s="1"/>
  <c r="CH91" i="26" s="1"/>
  <c r="CJ91" i="26" s="1"/>
  <c r="CL91" i="26" s="1"/>
  <c r="CN91" i="26" s="1"/>
  <c r="CP91" i="26" s="1"/>
  <c r="CR91" i="26" s="1"/>
  <c r="CT91" i="26" s="1"/>
  <c r="CV91" i="26" s="1"/>
  <c r="CX91" i="26" s="1"/>
  <c r="CZ91" i="26" s="1"/>
  <c r="DB91" i="26" s="1"/>
  <c r="DD91" i="26" s="1"/>
  <c r="DF91" i="26" s="1"/>
  <c r="DH91" i="26" s="1"/>
  <c r="DJ91" i="26" s="1"/>
  <c r="DL91" i="26" s="1"/>
  <c r="DN91" i="26" s="1"/>
  <c r="DP91" i="26" s="1"/>
  <c r="DR91" i="26" s="1"/>
  <c r="DT91" i="26" s="1"/>
  <c r="DV91" i="26" s="1"/>
  <c r="DX91" i="26" s="1"/>
  <c r="DZ91" i="26" s="1"/>
  <c r="EB91" i="26" s="1"/>
  <c r="ED91" i="26" s="1"/>
  <c r="EF91" i="26" s="1"/>
  <c r="EH91" i="26" s="1"/>
  <c r="EJ91" i="26" s="1"/>
  <c r="EL91" i="26" s="1"/>
  <c r="EN91" i="26" s="1"/>
  <c r="EP91" i="26" s="1"/>
  <c r="ER91" i="26" s="1"/>
  <c r="ET91" i="26" s="1"/>
  <c r="EV91" i="26" s="1"/>
  <c r="EX91" i="26" s="1"/>
  <c r="EZ91" i="26" s="1"/>
  <c r="FB91" i="26" s="1"/>
  <c r="FD91" i="26" s="1"/>
  <c r="FF91" i="26" s="1"/>
  <c r="FH91" i="26" s="1"/>
  <c r="FJ91" i="26" s="1"/>
  <c r="FL91" i="26" s="1"/>
  <c r="FN91" i="26" s="1"/>
  <c r="FP91" i="26" s="1"/>
  <c r="FR91" i="26" s="1"/>
  <c r="FT91" i="26" s="1"/>
  <c r="FV91" i="26" s="1"/>
  <c r="FX91" i="26" s="1"/>
  <c r="FZ91" i="26" s="1"/>
  <c r="GB91" i="26" s="1"/>
  <c r="GD91" i="26" s="1"/>
  <c r="GF91" i="26" s="1"/>
  <c r="GH91" i="26" s="1"/>
  <c r="GJ91" i="26" s="1"/>
  <c r="GL91" i="26" s="1"/>
  <c r="GN91" i="26" s="1"/>
  <c r="GP91" i="26" s="1"/>
  <c r="GR91" i="26" s="1"/>
  <c r="GT91" i="26" s="1"/>
  <c r="GV91" i="26" s="1"/>
  <c r="GX91" i="26" s="1"/>
  <c r="GZ91" i="26" s="1"/>
  <c r="HB91" i="26" s="1"/>
  <c r="HD91" i="26" s="1"/>
  <c r="HF91" i="26" s="1"/>
  <c r="HH91" i="26" s="1"/>
  <c r="C86" i="26"/>
  <c r="B86" i="26"/>
  <c r="BR82" i="26"/>
  <c r="BT82" i="26" s="1"/>
  <c r="BV82" i="26" s="1"/>
  <c r="BX82" i="26" s="1"/>
  <c r="BZ82" i="26" s="1"/>
  <c r="CB82" i="26" s="1"/>
  <c r="CD82" i="26" s="1"/>
  <c r="CF82" i="26" s="1"/>
  <c r="CH82" i="26" s="1"/>
  <c r="CJ82" i="26" s="1"/>
  <c r="CL82" i="26" s="1"/>
  <c r="CN82" i="26" s="1"/>
  <c r="CP82" i="26" s="1"/>
  <c r="CR82" i="26" s="1"/>
  <c r="CT82" i="26" s="1"/>
  <c r="CV82" i="26" s="1"/>
  <c r="CX82" i="26" s="1"/>
  <c r="CZ82" i="26" s="1"/>
  <c r="DB82" i="26" s="1"/>
  <c r="DD82" i="26" s="1"/>
  <c r="DF82" i="26" s="1"/>
  <c r="DH82" i="26" s="1"/>
  <c r="DJ82" i="26" s="1"/>
  <c r="DL82" i="26" s="1"/>
  <c r="DN82" i="26" s="1"/>
  <c r="DP82" i="26" s="1"/>
  <c r="DR82" i="26" s="1"/>
  <c r="DT82" i="26" s="1"/>
  <c r="DV82" i="26" s="1"/>
  <c r="DX82" i="26" s="1"/>
  <c r="DZ82" i="26" s="1"/>
  <c r="EB82" i="26" s="1"/>
  <c r="ED82" i="26" s="1"/>
  <c r="EF82" i="26" s="1"/>
  <c r="EH82" i="26" s="1"/>
  <c r="EJ82" i="26" s="1"/>
  <c r="EL82" i="26" s="1"/>
  <c r="EN82" i="26" s="1"/>
  <c r="EP82" i="26" s="1"/>
  <c r="ER82" i="26" s="1"/>
  <c r="ET82" i="26" s="1"/>
  <c r="EV82" i="26" s="1"/>
  <c r="EX82" i="26" s="1"/>
  <c r="EZ82" i="26" s="1"/>
  <c r="FB82" i="26" s="1"/>
  <c r="FD82" i="26" s="1"/>
  <c r="FF82" i="26" s="1"/>
  <c r="FH82" i="26" s="1"/>
  <c r="FJ82" i="26" s="1"/>
  <c r="FL82" i="26" s="1"/>
  <c r="FN82" i="26" s="1"/>
  <c r="FP82" i="26" s="1"/>
  <c r="FR82" i="26" s="1"/>
  <c r="FT82" i="26" s="1"/>
  <c r="FV82" i="26" s="1"/>
  <c r="FX82" i="26" s="1"/>
  <c r="FZ82" i="26" s="1"/>
  <c r="GB82" i="26" s="1"/>
  <c r="GD82" i="26" s="1"/>
  <c r="GF82" i="26" s="1"/>
  <c r="GH82" i="26" s="1"/>
  <c r="GJ82" i="26" s="1"/>
  <c r="GL82" i="26" s="1"/>
  <c r="GN82" i="26" s="1"/>
  <c r="GP82" i="26" s="1"/>
  <c r="GR82" i="26" s="1"/>
  <c r="GT82" i="26" s="1"/>
  <c r="GV82" i="26" s="1"/>
  <c r="GX82" i="26" s="1"/>
  <c r="GZ82" i="26" s="1"/>
  <c r="HB82" i="26" s="1"/>
  <c r="HD82" i="26" s="1"/>
  <c r="HF82" i="26" s="1"/>
  <c r="HH82" i="26" s="1"/>
  <c r="C77" i="26"/>
  <c r="B77" i="26"/>
  <c r="BR73" i="26"/>
  <c r="BT73" i="26" s="1"/>
  <c r="BV73" i="26" s="1"/>
  <c r="BX73" i="26" s="1"/>
  <c r="BZ73" i="26" s="1"/>
  <c r="CB73" i="26" s="1"/>
  <c r="CD73" i="26" s="1"/>
  <c r="CF73" i="26" s="1"/>
  <c r="CH73" i="26" s="1"/>
  <c r="CJ73" i="26" s="1"/>
  <c r="CL73" i="26" s="1"/>
  <c r="CN73" i="26" s="1"/>
  <c r="CP73" i="26" s="1"/>
  <c r="CR73" i="26" s="1"/>
  <c r="CT73" i="26" s="1"/>
  <c r="CV73" i="26" s="1"/>
  <c r="CX73" i="26" s="1"/>
  <c r="CZ73" i="26" s="1"/>
  <c r="DB73" i="26" s="1"/>
  <c r="DD73" i="26" s="1"/>
  <c r="DF73" i="26" s="1"/>
  <c r="DH73" i="26" s="1"/>
  <c r="DJ73" i="26" s="1"/>
  <c r="BR63" i="26"/>
  <c r="BT63" i="26" s="1"/>
  <c r="D58" i="26"/>
  <c r="E58" i="26" s="1"/>
  <c r="C58" i="26"/>
  <c r="B58" i="26"/>
  <c r="BR54" i="26"/>
  <c r="BT54" i="26" s="1"/>
  <c r="BV54" i="26" s="1"/>
  <c r="BX54" i="26" s="1"/>
  <c r="C49" i="26"/>
  <c r="B49" i="26"/>
  <c r="BR45" i="26"/>
  <c r="BT45" i="26" s="1"/>
  <c r="BV45" i="26" s="1"/>
  <c r="BX45" i="26" s="1"/>
  <c r="BZ45" i="26" s="1"/>
  <c r="CB45" i="26" s="1"/>
  <c r="CD45" i="26" s="1"/>
  <c r="CF45" i="26" s="1"/>
  <c r="CH45" i="26" s="1"/>
  <c r="CJ45" i="26" s="1"/>
  <c r="CL45" i="26" s="1"/>
  <c r="CN45" i="26" s="1"/>
  <c r="CP45" i="26" s="1"/>
  <c r="CR45" i="26" s="1"/>
  <c r="CT45" i="26" s="1"/>
  <c r="CV45" i="26" s="1"/>
  <c r="CX45" i="26" s="1"/>
  <c r="CZ45" i="26" s="1"/>
  <c r="DB45" i="26" s="1"/>
  <c r="DD45" i="26" s="1"/>
  <c r="DF45" i="26" s="1"/>
  <c r="DH45" i="26" s="1"/>
  <c r="DJ45" i="26" s="1"/>
  <c r="DL45" i="26" s="1"/>
  <c r="DN45" i="26" s="1"/>
  <c r="DP45" i="26" s="1"/>
  <c r="DR45" i="26" s="1"/>
  <c r="DT45" i="26" s="1"/>
  <c r="DV45" i="26" s="1"/>
  <c r="DX45" i="26" s="1"/>
  <c r="DZ45" i="26" s="1"/>
  <c r="EB45" i="26" s="1"/>
  <c r="ED45" i="26" s="1"/>
  <c r="EF45" i="26" s="1"/>
  <c r="EH45" i="26" s="1"/>
  <c r="EJ45" i="26" s="1"/>
  <c r="EL45" i="26" s="1"/>
  <c r="EN45" i="26" s="1"/>
  <c r="EP45" i="26" s="1"/>
  <c r="ER45" i="26" s="1"/>
  <c r="ET45" i="26" s="1"/>
  <c r="EV45" i="26" s="1"/>
  <c r="EX45" i="26" s="1"/>
  <c r="EZ45" i="26" s="1"/>
  <c r="FB45" i="26" s="1"/>
  <c r="FD45" i="26" s="1"/>
  <c r="FF45" i="26" s="1"/>
  <c r="FH45" i="26" s="1"/>
  <c r="FJ45" i="26" s="1"/>
  <c r="FL45" i="26" s="1"/>
  <c r="FN45" i="26" s="1"/>
  <c r="FP45" i="26" s="1"/>
  <c r="FR45" i="26" s="1"/>
  <c r="FT45" i="26" s="1"/>
  <c r="FV45" i="26" s="1"/>
  <c r="FX45" i="26" s="1"/>
  <c r="FZ45" i="26" s="1"/>
  <c r="GB45" i="26" s="1"/>
  <c r="GD45" i="26" s="1"/>
  <c r="GF45" i="26" s="1"/>
  <c r="GH45" i="26" s="1"/>
  <c r="GJ45" i="26" s="1"/>
  <c r="GL45" i="26" s="1"/>
  <c r="GN45" i="26" s="1"/>
  <c r="GP45" i="26" s="1"/>
  <c r="GR45" i="26" s="1"/>
  <c r="GT45" i="26" s="1"/>
  <c r="GV45" i="26" s="1"/>
  <c r="GX45" i="26" s="1"/>
  <c r="GZ45" i="26" s="1"/>
  <c r="HB45" i="26" s="1"/>
  <c r="HD45" i="26" s="1"/>
  <c r="HF45" i="26" s="1"/>
  <c r="HH45" i="26" s="1"/>
  <c r="D40" i="26"/>
  <c r="D48" i="26" s="1"/>
  <c r="C40" i="26"/>
  <c r="B40" i="26"/>
  <c r="BR36" i="26"/>
  <c r="BT36" i="26" s="1"/>
  <c r="BV36" i="26" s="1"/>
  <c r="BX36" i="26" s="1"/>
  <c r="BZ36" i="26" s="1"/>
  <c r="CB36" i="26" s="1"/>
  <c r="CD36" i="26" s="1"/>
  <c r="CF36" i="26" s="1"/>
  <c r="CH36" i="26" s="1"/>
  <c r="CJ36" i="26" s="1"/>
  <c r="CL36" i="26" s="1"/>
  <c r="CN36" i="26" s="1"/>
  <c r="CP36" i="26" s="1"/>
  <c r="CR36" i="26" s="1"/>
  <c r="CT36" i="26" s="1"/>
  <c r="CV36" i="26" s="1"/>
  <c r="CX36" i="26" s="1"/>
  <c r="CZ36" i="26" s="1"/>
  <c r="DB36" i="26" s="1"/>
  <c r="DD36" i="26" s="1"/>
  <c r="DF36" i="26" s="1"/>
  <c r="DH36" i="26" s="1"/>
  <c r="DJ36" i="26" s="1"/>
  <c r="DL36" i="26" s="1"/>
  <c r="DN36" i="26" s="1"/>
  <c r="DP36" i="26" s="1"/>
  <c r="DR36" i="26" s="1"/>
  <c r="DT36" i="26" s="1"/>
  <c r="DV36" i="26" s="1"/>
  <c r="DX36" i="26" s="1"/>
  <c r="DZ36" i="26" s="1"/>
  <c r="EB36" i="26" s="1"/>
  <c r="ED36" i="26" s="1"/>
  <c r="EF36" i="26" s="1"/>
  <c r="EH36" i="26" s="1"/>
  <c r="EJ36" i="26" s="1"/>
  <c r="EL36" i="26" s="1"/>
  <c r="EN36" i="26" s="1"/>
  <c r="EP36" i="26" s="1"/>
  <c r="ER36" i="26" s="1"/>
  <c r="ET36" i="26" s="1"/>
  <c r="EV36" i="26" s="1"/>
  <c r="EX36" i="26" s="1"/>
  <c r="EZ36" i="26" s="1"/>
  <c r="FB36" i="26" s="1"/>
  <c r="FD36" i="26" s="1"/>
  <c r="FF36" i="26" s="1"/>
  <c r="FH36" i="26" s="1"/>
  <c r="FJ36" i="26" s="1"/>
  <c r="FL36" i="26" s="1"/>
  <c r="FN36" i="26" s="1"/>
  <c r="FP36" i="26" s="1"/>
  <c r="FR36" i="26" s="1"/>
  <c r="FT36" i="26" s="1"/>
  <c r="FV36" i="26" s="1"/>
  <c r="FX36" i="26" s="1"/>
  <c r="FZ36" i="26" s="1"/>
  <c r="GB36" i="26" s="1"/>
  <c r="GD36" i="26" s="1"/>
  <c r="GF36" i="26" s="1"/>
  <c r="GH36" i="26" s="1"/>
  <c r="GJ36" i="26" s="1"/>
  <c r="GL36" i="26" s="1"/>
  <c r="GN36" i="26" s="1"/>
  <c r="GP36" i="26" s="1"/>
  <c r="GR36" i="26" s="1"/>
  <c r="GT36" i="26" s="1"/>
  <c r="GV36" i="26" s="1"/>
  <c r="GX36" i="26" s="1"/>
  <c r="GZ36" i="26" s="1"/>
  <c r="HB36" i="26" s="1"/>
  <c r="HD36" i="26" s="1"/>
  <c r="HF36" i="26" s="1"/>
  <c r="HH36" i="26" s="1"/>
  <c r="E31" i="26"/>
  <c r="B31" i="26"/>
  <c r="BR26" i="26"/>
  <c r="BT26" i="26" s="1"/>
  <c r="BV26" i="26" s="1"/>
  <c r="BX26" i="26" s="1"/>
  <c r="BZ26" i="26" s="1"/>
  <c r="CB26" i="26" s="1"/>
  <c r="CD26" i="26" s="1"/>
  <c r="CF26" i="26" s="1"/>
  <c r="CH26" i="26" s="1"/>
  <c r="CJ26" i="26" s="1"/>
  <c r="CL26" i="26" s="1"/>
  <c r="CN26" i="26" s="1"/>
  <c r="CP26" i="26" s="1"/>
  <c r="CR26" i="26" s="1"/>
  <c r="CT26" i="26" s="1"/>
  <c r="CV26" i="26" s="1"/>
  <c r="CX26" i="26" s="1"/>
  <c r="CZ26" i="26" s="1"/>
  <c r="DB26" i="26" s="1"/>
  <c r="DD26" i="26" s="1"/>
  <c r="D21" i="26"/>
  <c r="E21" i="26" s="1"/>
  <c r="C21" i="26"/>
  <c r="B21" i="26"/>
  <c r="BR16" i="26"/>
  <c r="BT16" i="26" s="1"/>
  <c r="BV16" i="26" s="1"/>
  <c r="BX16" i="26" s="1"/>
  <c r="BZ16" i="26" s="1"/>
  <c r="CB16" i="26" s="1"/>
  <c r="CD16" i="26" s="1"/>
  <c r="CF16" i="26" s="1"/>
  <c r="CH16" i="26" s="1"/>
  <c r="CJ16" i="26" s="1"/>
  <c r="CL16" i="26" s="1"/>
  <c r="CN16" i="26" s="1"/>
  <c r="CP16" i="26" s="1"/>
  <c r="CR16" i="26" s="1"/>
  <c r="CT16" i="26" s="1"/>
  <c r="CV16" i="26" s="1"/>
  <c r="CX16" i="26" s="1"/>
  <c r="CZ16" i="26" s="1"/>
  <c r="DB16" i="26" s="1"/>
  <c r="DD16" i="26" s="1"/>
  <c r="DF16" i="26" s="1"/>
  <c r="DH16" i="26" s="1"/>
  <c r="DJ16" i="26" s="1"/>
  <c r="C11" i="26"/>
  <c r="B11" i="26"/>
  <c r="CF271" i="26"/>
  <c r="BR7" i="26"/>
  <c r="BR6" i="26"/>
  <c r="BT6" i="26" s="1"/>
  <c r="BV6" i="26" s="1"/>
  <c r="BX6" i="26" s="1"/>
  <c r="BZ6" i="26" s="1"/>
  <c r="CB6" i="26" s="1"/>
  <c r="CD6" i="26" s="1"/>
  <c r="CF6" i="26" s="1"/>
  <c r="CH6" i="26" s="1"/>
  <c r="CJ6" i="26" s="1"/>
  <c r="CL6" i="26" s="1"/>
  <c r="CN6" i="26" s="1"/>
  <c r="CP6" i="26" s="1"/>
  <c r="CR6" i="26" s="1"/>
  <c r="CT6" i="26" s="1"/>
  <c r="CV6" i="26" s="1"/>
  <c r="CX6" i="26" s="1"/>
  <c r="CZ6" i="26" s="1"/>
  <c r="AX21" i="58"/>
  <c r="AZ21" i="58"/>
  <c r="BE16" i="58"/>
  <c r="BC16" i="58"/>
  <c r="AW16" i="58"/>
  <c r="AV16" i="58"/>
  <c r="AU16" i="58"/>
  <c r="AT16" i="58"/>
  <c r="AS16" i="58"/>
  <c r="AR16" i="58"/>
  <c r="AQ16" i="58"/>
  <c r="AP16" i="58"/>
  <c r="AO16" i="58"/>
  <c r="AN16" i="58"/>
  <c r="AM16" i="58"/>
  <c r="AL16" i="58"/>
  <c r="AK16" i="58"/>
  <c r="AJ16" i="58"/>
  <c r="AI16" i="58"/>
  <c r="AH16" i="58"/>
  <c r="AG16" i="58"/>
  <c r="AF16" i="58"/>
  <c r="AE16" i="58"/>
  <c r="AD16" i="58"/>
  <c r="AC16" i="58"/>
  <c r="AB16" i="58"/>
  <c r="Y16" i="58"/>
  <c r="X16" i="58"/>
  <c r="U16" i="58"/>
  <c r="T16" i="58"/>
  <c r="Q16" i="58"/>
  <c r="P16" i="58"/>
  <c r="D16" i="58"/>
  <c r="B16" i="58"/>
  <c r="AZ15" i="58"/>
  <c r="AX15" i="58"/>
  <c r="BA14" i="58"/>
  <c r="AZ14" i="58"/>
  <c r="AY14" i="58"/>
  <c r="AX14" i="58"/>
  <c r="BA13" i="58"/>
  <c r="AZ13" i="58"/>
  <c r="AY13" i="58"/>
  <c r="AX13" i="58"/>
  <c r="BA12" i="58"/>
  <c r="AZ12" i="58"/>
  <c r="BA11" i="58"/>
  <c r="AZ11" i="58"/>
  <c r="AY11" i="58"/>
  <c r="AX11" i="58"/>
  <c r="BA10" i="58"/>
  <c r="AZ10" i="58"/>
  <c r="BA8" i="58"/>
  <c r="AZ8" i="58"/>
  <c r="AY8" i="58"/>
  <c r="AX8" i="58"/>
  <c r="BA6" i="58"/>
  <c r="AZ6" i="58"/>
  <c r="AX6" i="58"/>
  <c r="BA5" i="58"/>
  <c r="AZ5" i="58"/>
  <c r="AY5" i="58"/>
  <c r="AX5" i="58"/>
  <c r="D86" i="26"/>
  <c r="D49" i="26"/>
  <c r="D57" i="26" s="1"/>
  <c r="C31" i="26"/>
  <c r="E49" i="26" l="1"/>
  <c r="E40" i="26"/>
  <c r="HB47" i="26" s="1"/>
  <c r="HB38" i="26"/>
  <c r="HD38" i="26"/>
  <c r="HF38" i="26"/>
  <c r="GV38" i="26"/>
  <c r="HH38" i="26"/>
  <c r="GX38" i="26"/>
  <c r="GZ38" i="26"/>
  <c r="N64" i="26"/>
  <c r="HD211" i="26"/>
  <c r="GZ211" i="26"/>
  <c r="HF211" i="26"/>
  <c r="HH211" i="26"/>
  <c r="GX211" i="26"/>
  <c r="HB210" i="26"/>
  <c r="GV210" i="26"/>
  <c r="HD210" i="26"/>
  <c r="GX210" i="26"/>
  <c r="HF210" i="26"/>
  <c r="GZ210" i="26"/>
  <c r="HB211" i="26"/>
  <c r="HH210" i="26"/>
  <c r="GV211" i="26"/>
  <c r="HF229" i="26"/>
  <c r="GV228" i="26"/>
  <c r="HH229" i="26"/>
  <c r="GX228" i="26"/>
  <c r="HB228" i="26"/>
  <c r="GZ228" i="26"/>
  <c r="HD228" i="26"/>
  <c r="GV229" i="26"/>
  <c r="HF228" i="26"/>
  <c r="GX229" i="26"/>
  <c r="HD229" i="26"/>
  <c r="HH228" i="26"/>
  <c r="GZ229" i="26"/>
  <c r="HB229" i="26"/>
  <c r="HB247" i="26"/>
  <c r="GX247" i="26"/>
  <c r="HD247" i="26"/>
  <c r="GZ247" i="26"/>
  <c r="HF247" i="26"/>
  <c r="GV248" i="26"/>
  <c r="HH248" i="26"/>
  <c r="GV247" i="26"/>
  <c r="HH247" i="26"/>
  <c r="GX248" i="26"/>
  <c r="HB248" i="26"/>
  <c r="GZ248" i="26"/>
  <c r="HD248" i="26"/>
  <c r="HF248" i="26"/>
  <c r="HB266" i="26"/>
  <c r="GV267" i="26"/>
  <c r="HD266" i="26"/>
  <c r="GX267" i="26"/>
  <c r="HF266" i="26"/>
  <c r="GZ267" i="26"/>
  <c r="HH266" i="26"/>
  <c r="HB267" i="26"/>
  <c r="HD267" i="26"/>
  <c r="GV266" i="26"/>
  <c r="HF267" i="26"/>
  <c r="GX266" i="26"/>
  <c r="HH267" i="26"/>
  <c r="GZ266" i="26"/>
  <c r="HH285" i="26"/>
  <c r="GZ284" i="26"/>
  <c r="HB284" i="26"/>
  <c r="GV285" i="26"/>
  <c r="HD284" i="26"/>
  <c r="GX285" i="26"/>
  <c r="GX284" i="26"/>
  <c r="HF284" i="26"/>
  <c r="GZ285" i="26"/>
  <c r="HH284" i="26"/>
  <c r="HB285" i="26"/>
  <c r="HF285" i="26"/>
  <c r="HD285" i="26"/>
  <c r="GV284" i="26"/>
  <c r="GZ47" i="26"/>
  <c r="HD47" i="26"/>
  <c r="HF47" i="26"/>
  <c r="GX47" i="26"/>
  <c r="HH47" i="26"/>
  <c r="GV47" i="26"/>
  <c r="HF121" i="26"/>
  <c r="HH121" i="26"/>
  <c r="GV121" i="26"/>
  <c r="GX121" i="26"/>
  <c r="GZ121" i="26"/>
  <c r="HD121" i="26"/>
  <c r="HB121" i="26"/>
  <c r="HH147" i="26"/>
  <c r="HB148" i="26"/>
  <c r="GV147" i="26"/>
  <c r="HD148" i="26"/>
  <c r="GX147" i="26"/>
  <c r="HF148" i="26"/>
  <c r="GZ147" i="26"/>
  <c r="HF147" i="26"/>
  <c r="HH148" i="26"/>
  <c r="GV148" i="26"/>
  <c r="HB147" i="26"/>
  <c r="GX148" i="26"/>
  <c r="HD147" i="26"/>
  <c r="GZ148" i="26"/>
  <c r="HF103" i="26"/>
  <c r="HH103" i="26"/>
  <c r="GV103" i="26"/>
  <c r="HD103" i="26"/>
  <c r="GX103" i="26"/>
  <c r="GZ103" i="26"/>
  <c r="HB103" i="26"/>
  <c r="HH219" i="26"/>
  <c r="GV220" i="26"/>
  <c r="HB220" i="26"/>
  <c r="GX220" i="26"/>
  <c r="HD220" i="26"/>
  <c r="GZ220" i="26"/>
  <c r="HF220" i="26"/>
  <c r="HH220" i="26"/>
  <c r="GZ219" i="26"/>
  <c r="HB219" i="26"/>
  <c r="GV219" i="26"/>
  <c r="HD219" i="26"/>
  <c r="GX219" i="26"/>
  <c r="HF219" i="26"/>
  <c r="HD239" i="26"/>
  <c r="GV239" i="26"/>
  <c r="HF239" i="26"/>
  <c r="GX239" i="26"/>
  <c r="HH239" i="26"/>
  <c r="GZ239" i="26"/>
  <c r="HB238" i="26"/>
  <c r="HB239" i="26"/>
  <c r="HD238" i="26"/>
  <c r="HF238" i="26"/>
  <c r="GV238" i="26"/>
  <c r="GZ238" i="26"/>
  <c r="HH238" i="26"/>
  <c r="GX238" i="26"/>
  <c r="HH257" i="26"/>
  <c r="HB256" i="26"/>
  <c r="HD256" i="26"/>
  <c r="GV256" i="26"/>
  <c r="HF256" i="26"/>
  <c r="GX256" i="26"/>
  <c r="HH256" i="26"/>
  <c r="GZ256" i="26"/>
  <c r="HF257" i="26"/>
  <c r="GZ257" i="26"/>
  <c r="HB257" i="26"/>
  <c r="GV257" i="26"/>
  <c r="HD257" i="26"/>
  <c r="GX257" i="26"/>
  <c r="HD276" i="26"/>
  <c r="GZ276" i="26"/>
  <c r="HF276" i="26"/>
  <c r="HH276" i="26"/>
  <c r="GV275" i="26"/>
  <c r="HB276" i="26"/>
  <c r="HB275" i="26"/>
  <c r="GX275" i="26"/>
  <c r="HD275" i="26"/>
  <c r="GZ275" i="26"/>
  <c r="HF275" i="26"/>
  <c r="GV276" i="26"/>
  <c r="HH275" i="26"/>
  <c r="GX276" i="26"/>
  <c r="V183" i="26"/>
  <c r="HD184" i="26"/>
  <c r="HF184" i="26"/>
  <c r="AD183" i="26"/>
  <c r="HH184" i="26"/>
  <c r="GV184" i="26"/>
  <c r="GX184" i="26"/>
  <c r="HB184" i="26"/>
  <c r="GZ184" i="26"/>
  <c r="HF549" i="26"/>
  <c r="HH549" i="26"/>
  <c r="HB548" i="26"/>
  <c r="HD548" i="26"/>
  <c r="HF548" i="26"/>
  <c r="HH548" i="26"/>
  <c r="GV549" i="26"/>
  <c r="GX549" i="26"/>
  <c r="GZ549" i="26"/>
  <c r="HB549" i="26"/>
  <c r="GX548" i="26"/>
  <c r="GZ548" i="26"/>
  <c r="HD549" i="26"/>
  <c r="GV548" i="26"/>
  <c r="HB571" i="26"/>
  <c r="HD571" i="26"/>
  <c r="HF571" i="26"/>
  <c r="HH571" i="26"/>
  <c r="GV571" i="26"/>
  <c r="GX571" i="26"/>
  <c r="GZ571" i="26"/>
  <c r="HB544" i="26"/>
  <c r="HD544" i="26"/>
  <c r="HF544" i="26"/>
  <c r="HH544" i="26"/>
  <c r="GX544" i="26"/>
  <c r="GZ544" i="26"/>
  <c r="GV544" i="26"/>
  <c r="HD371" i="26"/>
  <c r="HF371" i="26"/>
  <c r="HH371" i="26"/>
  <c r="GV371" i="26"/>
  <c r="GX371" i="26"/>
  <c r="GZ371" i="26"/>
  <c r="HB371" i="26"/>
  <c r="HH438" i="26"/>
  <c r="HB439" i="26"/>
  <c r="HD439" i="26"/>
  <c r="HF439" i="26"/>
  <c r="HH439" i="26"/>
  <c r="HB438" i="26"/>
  <c r="GV438" i="26"/>
  <c r="GX438" i="26"/>
  <c r="GZ438" i="26"/>
  <c r="HD438" i="26"/>
  <c r="GV439" i="26"/>
  <c r="HF438" i="26"/>
  <c r="GX439" i="26"/>
  <c r="GZ439" i="26"/>
  <c r="HH389" i="26"/>
  <c r="GV389" i="26"/>
  <c r="GX389" i="26"/>
  <c r="HB389" i="26"/>
  <c r="GZ389" i="26"/>
  <c r="HF389" i="26"/>
  <c r="HD389" i="26"/>
  <c r="HH393" i="26"/>
  <c r="HB394" i="26"/>
  <c r="GV393" i="26"/>
  <c r="HD394" i="26"/>
  <c r="GX393" i="26"/>
  <c r="HF394" i="26"/>
  <c r="GZ393" i="26"/>
  <c r="HH394" i="26"/>
  <c r="GV394" i="26"/>
  <c r="HB393" i="26"/>
  <c r="GX394" i="26"/>
  <c r="HF393" i="26"/>
  <c r="HD393" i="26"/>
  <c r="GZ394" i="26"/>
  <c r="HF407" i="26"/>
  <c r="HH407" i="26"/>
  <c r="GX407" i="26"/>
  <c r="GV407" i="26"/>
  <c r="HD407" i="26"/>
  <c r="GZ407" i="26"/>
  <c r="HB407" i="26"/>
  <c r="HB517" i="26"/>
  <c r="HD517" i="26"/>
  <c r="HF517" i="26"/>
  <c r="GV517" i="26"/>
  <c r="GX517" i="26"/>
  <c r="HH517" i="26"/>
  <c r="GZ517" i="26"/>
  <c r="HH384" i="26"/>
  <c r="GV385" i="26"/>
  <c r="HB385" i="26"/>
  <c r="GX385" i="26"/>
  <c r="HD385" i="26"/>
  <c r="GZ385" i="26"/>
  <c r="HF385" i="26"/>
  <c r="HH385" i="26"/>
  <c r="HB384" i="26"/>
  <c r="GV384" i="26"/>
  <c r="HD384" i="26"/>
  <c r="HF384" i="26"/>
  <c r="GX384" i="26"/>
  <c r="GZ384" i="26"/>
  <c r="HB425" i="26"/>
  <c r="HD425" i="26"/>
  <c r="GV425" i="26"/>
  <c r="GX425" i="26"/>
  <c r="GZ425" i="26"/>
  <c r="HH425" i="26"/>
  <c r="HF425" i="26"/>
  <c r="HB535" i="26"/>
  <c r="HD535" i="26"/>
  <c r="HF535" i="26"/>
  <c r="HH535" i="26"/>
  <c r="GV535" i="26"/>
  <c r="GX535" i="26"/>
  <c r="GZ535" i="26"/>
  <c r="HH585" i="26"/>
  <c r="HB584" i="26"/>
  <c r="HD584" i="26"/>
  <c r="HF584" i="26"/>
  <c r="HH584" i="26"/>
  <c r="HB585" i="26"/>
  <c r="GZ585" i="26"/>
  <c r="GV585" i="26"/>
  <c r="HD585" i="26"/>
  <c r="GV584" i="26"/>
  <c r="HF585" i="26"/>
  <c r="GX584" i="26"/>
  <c r="GZ584" i="26"/>
  <c r="GX585" i="26"/>
  <c r="HB434" i="26"/>
  <c r="HD434" i="26"/>
  <c r="HF434" i="26"/>
  <c r="HH434" i="26"/>
  <c r="GV434" i="26"/>
  <c r="GX434" i="26"/>
  <c r="GZ434" i="26"/>
  <c r="HH486" i="26"/>
  <c r="HB485" i="26"/>
  <c r="HD485" i="26"/>
  <c r="HF485" i="26"/>
  <c r="HH485" i="26"/>
  <c r="HB486" i="26"/>
  <c r="HF486" i="26"/>
  <c r="GX486" i="26"/>
  <c r="GV485" i="26"/>
  <c r="GX485" i="26"/>
  <c r="GZ486" i="26"/>
  <c r="GZ485" i="26"/>
  <c r="HD486" i="26"/>
  <c r="GV486" i="26"/>
  <c r="HB521" i="26"/>
  <c r="HD521" i="26"/>
  <c r="HF521" i="26"/>
  <c r="HH521" i="26"/>
  <c r="HB522" i="26"/>
  <c r="HD522" i="26"/>
  <c r="HH522" i="26"/>
  <c r="GV521" i="26"/>
  <c r="GX521" i="26"/>
  <c r="GZ521" i="26"/>
  <c r="GV522" i="26"/>
  <c r="HF522" i="26"/>
  <c r="GX522" i="26"/>
  <c r="GZ522" i="26"/>
  <c r="HD366" i="26"/>
  <c r="GV367" i="26"/>
  <c r="HF366" i="26"/>
  <c r="GX367" i="26"/>
  <c r="HH366" i="26"/>
  <c r="GZ367" i="26"/>
  <c r="HB367" i="26"/>
  <c r="HD367" i="26"/>
  <c r="HF367" i="26"/>
  <c r="GV366" i="26"/>
  <c r="GX366" i="26"/>
  <c r="GZ366" i="26"/>
  <c r="HB366" i="26"/>
  <c r="HH367" i="26"/>
  <c r="HB566" i="26"/>
  <c r="HD566" i="26"/>
  <c r="HF566" i="26"/>
  <c r="HH566" i="26"/>
  <c r="HB567" i="26"/>
  <c r="HD567" i="26"/>
  <c r="GV567" i="26"/>
  <c r="GX567" i="26"/>
  <c r="GX566" i="26"/>
  <c r="GZ566" i="26"/>
  <c r="GZ567" i="26"/>
  <c r="HF567" i="26"/>
  <c r="HH567" i="26"/>
  <c r="GV566" i="26"/>
  <c r="HH362" i="26"/>
  <c r="GV362" i="26"/>
  <c r="GX362" i="26"/>
  <c r="GZ362" i="26"/>
  <c r="HB362" i="26"/>
  <c r="HD362" i="26"/>
  <c r="HF362" i="26"/>
  <c r="HD430" i="26"/>
  <c r="HF430" i="26"/>
  <c r="HH430" i="26"/>
  <c r="HB429" i="26"/>
  <c r="HD429" i="26"/>
  <c r="HF429" i="26"/>
  <c r="HB430" i="26"/>
  <c r="GZ429" i="26"/>
  <c r="GV430" i="26"/>
  <c r="GX430" i="26"/>
  <c r="GZ430" i="26"/>
  <c r="HH429" i="26"/>
  <c r="GX429" i="26"/>
  <c r="GV429" i="26"/>
  <c r="HH398" i="26"/>
  <c r="GZ398" i="26"/>
  <c r="HB398" i="26"/>
  <c r="HD398" i="26"/>
  <c r="HF398" i="26"/>
  <c r="GV398" i="26"/>
  <c r="GX398" i="26"/>
  <c r="HD467" i="26"/>
  <c r="HF467" i="26"/>
  <c r="HH467" i="26"/>
  <c r="HB466" i="26"/>
  <c r="HD466" i="26"/>
  <c r="HF466" i="26"/>
  <c r="HB467" i="26"/>
  <c r="GX467" i="26"/>
  <c r="GZ467" i="26"/>
  <c r="HH466" i="26"/>
  <c r="GV466" i="26"/>
  <c r="GX466" i="26"/>
  <c r="GZ466" i="26"/>
  <c r="GV467" i="26"/>
  <c r="HF495" i="26"/>
  <c r="HH495" i="26"/>
  <c r="HB494" i="26"/>
  <c r="HD494" i="26"/>
  <c r="HF494" i="26"/>
  <c r="HH494" i="26"/>
  <c r="GX494" i="26"/>
  <c r="GZ494" i="26"/>
  <c r="GV495" i="26"/>
  <c r="HB495" i="26"/>
  <c r="GX495" i="26"/>
  <c r="HD495" i="26"/>
  <c r="GZ495" i="26"/>
  <c r="GV494" i="26"/>
  <c r="HD513" i="26"/>
  <c r="HF513" i="26"/>
  <c r="HH513" i="26"/>
  <c r="HB512" i="26"/>
  <c r="HD512" i="26"/>
  <c r="HF512" i="26"/>
  <c r="GV513" i="26"/>
  <c r="GX513" i="26"/>
  <c r="GZ512" i="26"/>
  <c r="GZ513" i="26"/>
  <c r="HH512" i="26"/>
  <c r="HB513" i="26"/>
  <c r="GX512" i="26"/>
  <c r="GV512" i="26"/>
  <c r="HD557" i="26"/>
  <c r="HF557" i="26"/>
  <c r="HH557" i="26"/>
  <c r="HB558" i="26"/>
  <c r="HD558" i="26"/>
  <c r="HF558" i="26"/>
  <c r="GV557" i="26"/>
  <c r="GX557" i="26"/>
  <c r="GZ557" i="26"/>
  <c r="GV558" i="26"/>
  <c r="GX558" i="26"/>
  <c r="HB557" i="26"/>
  <c r="HH558" i="26"/>
  <c r="GZ558" i="26"/>
  <c r="HD580" i="26"/>
  <c r="HF580" i="26"/>
  <c r="HH580" i="26"/>
  <c r="HB580" i="26"/>
  <c r="GX580" i="26"/>
  <c r="GZ580" i="26"/>
  <c r="GV580" i="26"/>
  <c r="HD412" i="26"/>
  <c r="HF412" i="26"/>
  <c r="HH412" i="26"/>
  <c r="HB411" i="26"/>
  <c r="HD411" i="26"/>
  <c r="HF411" i="26"/>
  <c r="HB412" i="26"/>
  <c r="GV412" i="26"/>
  <c r="GX412" i="26"/>
  <c r="GX411" i="26"/>
  <c r="GZ411" i="26"/>
  <c r="GZ412" i="26"/>
  <c r="GV411" i="26"/>
  <c r="HH411" i="26"/>
  <c r="HD458" i="26"/>
  <c r="HF458" i="26"/>
  <c r="HH458" i="26"/>
  <c r="HB457" i="26"/>
  <c r="HD457" i="26"/>
  <c r="HF457" i="26"/>
  <c r="GV457" i="26"/>
  <c r="GX457" i="26"/>
  <c r="GZ457" i="26"/>
  <c r="HH457" i="26"/>
  <c r="GV458" i="26"/>
  <c r="HB458" i="26"/>
  <c r="GX458" i="26"/>
  <c r="GZ458" i="26"/>
  <c r="HH504" i="26"/>
  <c r="HB503" i="26"/>
  <c r="HD503" i="26"/>
  <c r="HF503" i="26"/>
  <c r="HH503" i="26"/>
  <c r="HB504" i="26"/>
  <c r="HF504" i="26"/>
  <c r="GZ504" i="26"/>
  <c r="GV504" i="26"/>
  <c r="GV503" i="26"/>
  <c r="GX504" i="26"/>
  <c r="GX503" i="26"/>
  <c r="GZ503" i="26"/>
  <c r="HD504" i="26"/>
  <c r="HH357" i="26"/>
  <c r="GZ358" i="26"/>
  <c r="HB358" i="26"/>
  <c r="HD358" i="26"/>
  <c r="HF358" i="26"/>
  <c r="GV357" i="26"/>
  <c r="HH358" i="26"/>
  <c r="GX357" i="26"/>
  <c r="HB357" i="26"/>
  <c r="GZ357" i="26"/>
  <c r="HF357" i="26"/>
  <c r="GX358" i="26"/>
  <c r="HD357" i="26"/>
  <c r="GV358" i="26"/>
  <c r="HB421" i="26"/>
  <c r="HD421" i="26"/>
  <c r="HF421" i="26"/>
  <c r="HH421" i="26"/>
  <c r="HB420" i="26"/>
  <c r="HD420" i="26"/>
  <c r="GV420" i="26"/>
  <c r="HF420" i="26"/>
  <c r="GX420" i="26"/>
  <c r="GX421" i="26"/>
  <c r="HH420" i="26"/>
  <c r="GZ420" i="26"/>
  <c r="GV421" i="26"/>
  <c r="GZ421" i="26"/>
  <c r="HH531" i="26"/>
  <c r="HB530" i="26"/>
  <c r="HD530" i="26"/>
  <c r="HF530" i="26"/>
  <c r="HH530" i="26"/>
  <c r="HB531" i="26"/>
  <c r="GV531" i="26"/>
  <c r="GX531" i="26"/>
  <c r="GZ531" i="26"/>
  <c r="HD531" i="26"/>
  <c r="HF531" i="26"/>
  <c r="GZ530" i="26"/>
  <c r="GV530" i="26"/>
  <c r="GX530" i="26"/>
  <c r="HB553" i="26"/>
  <c r="HD553" i="26"/>
  <c r="HF553" i="26"/>
  <c r="HH553" i="26"/>
  <c r="GV553" i="26"/>
  <c r="GX553" i="26"/>
  <c r="GZ553" i="26"/>
  <c r="HB302" i="26"/>
  <c r="GZ303" i="26"/>
  <c r="HD302" i="26"/>
  <c r="HF302" i="26"/>
  <c r="HH302" i="26"/>
  <c r="GV302" i="26"/>
  <c r="HB303" i="26"/>
  <c r="GX302" i="26"/>
  <c r="HD303" i="26"/>
  <c r="GZ302" i="26"/>
  <c r="HH303" i="26"/>
  <c r="GV303" i="26"/>
  <c r="GX303" i="26"/>
  <c r="HF303" i="26"/>
  <c r="HH540" i="26"/>
  <c r="HB539" i="26"/>
  <c r="HD539" i="26"/>
  <c r="HF539" i="26"/>
  <c r="HH539" i="26"/>
  <c r="HB540" i="26"/>
  <c r="HF540" i="26"/>
  <c r="GV539" i="26"/>
  <c r="GZ540" i="26"/>
  <c r="HD540" i="26"/>
  <c r="GX539" i="26"/>
  <c r="GZ539" i="26"/>
  <c r="GV540" i="26"/>
  <c r="GX540" i="26"/>
  <c r="HD562" i="26"/>
  <c r="HF562" i="26"/>
  <c r="HH562" i="26"/>
  <c r="HB562" i="26"/>
  <c r="GZ562" i="26"/>
  <c r="GV562" i="26"/>
  <c r="GX562" i="26"/>
  <c r="HD294" i="26"/>
  <c r="GV293" i="26"/>
  <c r="HF294" i="26"/>
  <c r="GX293" i="26"/>
  <c r="HH294" i="26"/>
  <c r="GZ293" i="26"/>
  <c r="HB293" i="26"/>
  <c r="GV294" i="26"/>
  <c r="HD293" i="26"/>
  <c r="GX294" i="26"/>
  <c r="HF293" i="26"/>
  <c r="GZ294" i="26"/>
  <c r="HH293" i="26"/>
  <c r="HB294" i="26"/>
  <c r="HH312" i="26"/>
  <c r="GV311" i="26"/>
  <c r="HB311" i="26"/>
  <c r="GX311" i="26"/>
  <c r="HD311" i="26"/>
  <c r="GZ311" i="26"/>
  <c r="HF311" i="26"/>
  <c r="GV312" i="26"/>
  <c r="HH311" i="26"/>
  <c r="GX312" i="26"/>
  <c r="HB312" i="26"/>
  <c r="GZ312" i="26"/>
  <c r="HD312" i="26"/>
  <c r="HF312" i="26"/>
  <c r="HB376" i="26"/>
  <c r="GV375" i="26"/>
  <c r="HD376" i="26"/>
  <c r="GX375" i="26"/>
  <c r="HF376" i="26"/>
  <c r="GZ375" i="26"/>
  <c r="HH376" i="26"/>
  <c r="GV376" i="26"/>
  <c r="HB375" i="26"/>
  <c r="GX376" i="26"/>
  <c r="HD375" i="26"/>
  <c r="GZ376" i="26"/>
  <c r="HH375" i="26"/>
  <c r="HF375" i="26"/>
  <c r="HB416" i="26"/>
  <c r="HD416" i="26"/>
  <c r="HF416" i="26"/>
  <c r="HH416" i="26"/>
  <c r="GV416" i="26"/>
  <c r="GX416" i="26"/>
  <c r="GZ416" i="26"/>
  <c r="HB526" i="26"/>
  <c r="HD526" i="26"/>
  <c r="HF526" i="26"/>
  <c r="HH526" i="26"/>
  <c r="GZ526" i="26"/>
  <c r="GV526" i="26"/>
  <c r="GX526" i="26"/>
  <c r="HD575" i="26"/>
  <c r="HF575" i="26"/>
  <c r="HH575" i="26"/>
  <c r="HB576" i="26"/>
  <c r="HD576" i="26"/>
  <c r="HF576" i="26"/>
  <c r="GV575" i="26"/>
  <c r="GX575" i="26"/>
  <c r="GZ575" i="26"/>
  <c r="GV576" i="26"/>
  <c r="GZ576" i="26"/>
  <c r="GX576" i="26"/>
  <c r="HB575" i="26"/>
  <c r="HH576" i="26"/>
  <c r="BV63" i="26"/>
  <c r="BX63" i="26" s="1"/>
  <c r="BZ63" i="26" s="1"/>
  <c r="E333" i="26"/>
  <c r="BJ340" i="26" s="1"/>
  <c r="D342" i="26"/>
  <c r="E342" i="26" s="1"/>
  <c r="FV349" i="26" s="1"/>
  <c r="CR119" i="26"/>
  <c r="CT119" i="26" s="1"/>
  <c r="E86" i="26"/>
  <c r="CT462" i="26"/>
  <c r="CX462" i="26"/>
  <c r="CZ462" i="26"/>
  <c r="DB6" i="26"/>
  <c r="DD6" i="26" s="1"/>
  <c r="DF6" i="26" s="1"/>
  <c r="DH6" i="26" s="1"/>
  <c r="BS7" i="26"/>
  <c r="BT7" i="26" s="1"/>
  <c r="V33" i="26"/>
  <c r="AT33" i="26"/>
  <c r="X33" i="26"/>
  <c r="AV33" i="26"/>
  <c r="Z33" i="26"/>
  <c r="AX33" i="26"/>
  <c r="AB33" i="26"/>
  <c r="AZ33" i="26"/>
  <c r="AD33" i="26"/>
  <c r="BB33" i="26"/>
  <c r="AF33" i="26"/>
  <c r="AH33" i="26"/>
  <c r="BF33" i="26"/>
  <c r="L33" i="26"/>
  <c r="L34" i="26" s="1"/>
  <c r="L37" i="26" s="1"/>
  <c r="AJ33" i="26"/>
  <c r="BH33" i="26"/>
  <c r="P33" i="26"/>
  <c r="AN33" i="26"/>
  <c r="T33" i="26"/>
  <c r="AR33" i="26"/>
  <c r="N33" i="26"/>
  <c r="R33" i="26"/>
  <c r="AL33" i="26"/>
  <c r="AP33" i="26"/>
  <c r="BJ33" i="26"/>
  <c r="AH102" i="26"/>
  <c r="BF102" i="26"/>
  <c r="X103" i="26"/>
  <c r="AV103" i="26"/>
  <c r="L102" i="26"/>
  <c r="AJ102" i="26"/>
  <c r="BH102" i="26"/>
  <c r="Z103" i="26"/>
  <c r="AX103" i="26"/>
  <c r="N102" i="26"/>
  <c r="AL102" i="26"/>
  <c r="BJ102" i="26"/>
  <c r="AB103" i="26"/>
  <c r="AZ103" i="26"/>
  <c r="P102" i="26"/>
  <c r="AN102" i="26"/>
  <c r="BL102" i="26"/>
  <c r="AD103" i="26"/>
  <c r="BB103" i="26"/>
  <c r="R102" i="26"/>
  <c r="AP102" i="26"/>
  <c r="BN102" i="26"/>
  <c r="AF103" i="26"/>
  <c r="BD103" i="26"/>
  <c r="T102" i="26"/>
  <c r="AR102" i="26"/>
  <c r="BP102" i="26"/>
  <c r="AH103" i="26"/>
  <c r="BF103" i="26"/>
  <c r="V102" i="26"/>
  <c r="AT102" i="26"/>
  <c r="L103" i="26"/>
  <c r="AJ103" i="26"/>
  <c r="BH103" i="26"/>
  <c r="X102" i="26"/>
  <c r="AV102" i="26"/>
  <c r="N103" i="26"/>
  <c r="AL103" i="26"/>
  <c r="BJ103" i="26"/>
  <c r="Z102" i="26"/>
  <c r="AX102" i="26"/>
  <c r="P103" i="26"/>
  <c r="AN103" i="26"/>
  <c r="BL103" i="26"/>
  <c r="AF102" i="26"/>
  <c r="BD102" i="26"/>
  <c r="V103" i="26"/>
  <c r="AT103" i="26"/>
  <c r="AP103" i="26"/>
  <c r="AR103" i="26"/>
  <c r="BN103" i="26"/>
  <c r="BP103" i="26"/>
  <c r="AB102" i="26"/>
  <c r="AD102" i="26"/>
  <c r="AZ102" i="26"/>
  <c r="BB102" i="26"/>
  <c r="R103" i="26"/>
  <c r="T103" i="26"/>
  <c r="AD307" i="26"/>
  <c r="BB307" i="26"/>
  <c r="AF307" i="26"/>
  <c r="BD307" i="26"/>
  <c r="AH307" i="26"/>
  <c r="BF307" i="26"/>
  <c r="L307" i="26"/>
  <c r="L308" i="26" s="1"/>
  <c r="L311" i="26" s="1"/>
  <c r="AJ307" i="26"/>
  <c r="BH307" i="26"/>
  <c r="N307" i="26"/>
  <c r="AL307" i="26"/>
  <c r="BJ307" i="26"/>
  <c r="P307" i="26"/>
  <c r="AN307" i="26"/>
  <c r="BL307" i="26"/>
  <c r="R307" i="26"/>
  <c r="AP307" i="26"/>
  <c r="BN307" i="26"/>
  <c r="T307" i="26"/>
  <c r="AR307" i="26"/>
  <c r="BP307" i="26"/>
  <c r="V307" i="26"/>
  <c r="AT307" i="26"/>
  <c r="X307" i="26"/>
  <c r="AV307" i="26"/>
  <c r="Z307" i="26"/>
  <c r="AX307" i="26"/>
  <c r="AB307" i="26"/>
  <c r="AZ307" i="26"/>
  <c r="AH362" i="26"/>
  <c r="BF362" i="26"/>
  <c r="L362" i="26"/>
  <c r="L363" i="26" s="1"/>
  <c r="AJ362" i="26"/>
  <c r="BH362" i="26"/>
  <c r="N362" i="26"/>
  <c r="AL362" i="26"/>
  <c r="BJ362" i="26"/>
  <c r="P362" i="26"/>
  <c r="AN362" i="26"/>
  <c r="BL362" i="26"/>
  <c r="R362" i="26"/>
  <c r="AP362" i="26"/>
  <c r="BN362" i="26"/>
  <c r="T362" i="26"/>
  <c r="AR362" i="26"/>
  <c r="BP362" i="26"/>
  <c r="V362" i="26"/>
  <c r="AT362" i="26"/>
  <c r="X362" i="26"/>
  <c r="AV362" i="26"/>
  <c r="Z362" i="26"/>
  <c r="AX362" i="26"/>
  <c r="AB362" i="26"/>
  <c r="AZ362" i="26"/>
  <c r="AD362" i="26"/>
  <c r="BB362" i="26"/>
  <c r="AF362" i="26"/>
  <c r="BD362" i="26"/>
  <c r="R411" i="26"/>
  <c r="AP411" i="26"/>
  <c r="BN411" i="26"/>
  <c r="AF412" i="26"/>
  <c r="BD412" i="26"/>
  <c r="T411" i="26"/>
  <c r="AR411" i="26"/>
  <c r="BP411" i="26"/>
  <c r="AH412" i="26"/>
  <c r="BF412" i="26"/>
  <c r="V411" i="26"/>
  <c r="AT411" i="26"/>
  <c r="L412" i="26"/>
  <c r="AJ412" i="26"/>
  <c r="BH412" i="26"/>
  <c r="X411" i="26"/>
  <c r="AV411" i="26"/>
  <c r="N412" i="26"/>
  <c r="AL412" i="26"/>
  <c r="BJ412" i="26"/>
  <c r="Z411" i="26"/>
  <c r="AX411" i="26"/>
  <c r="P412" i="26"/>
  <c r="AN412" i="26"/>
  <c r="BL412" i="26"/>
  <c r="AB411" i="26"/>
  <c r="AZ411" i="26"/>
  <c r="R412" i="26"/>
  <c r="AP412" i="26"/>
  <c r="BN412" i="26"/>
  <c r="AD411" i="26"/>
  <c r="BB411" i="26"/>
  <c r="T412" i="26"/>
  <c r="AR412" i="26"/>
  <c r="BP412" i="26"/>
  <c r="AF411" i="26"/>
  <c r="BD411" i="26"/>
  <c r="V412" i="26"/>
  <c r="AT412" i="26"/>
  <c r="AH411" i="26"/>
  <c r="BF411" i="26"/>
  <c r="X412" i="26"/>
  <c r="AV412" i="26"/>
  <c r="L411" i="26"/>
  <c r="AJ411" i="26"/>
  <c r="BH411" i="26"/>
  <c r="Z412" i="26"/>
  <c r="AX412" i="26"/>
  <c r="N411" i="26"/>
  <c r="AL411" i="26"/>
  <c r="BJ411" i="26"/>
  <c r="AB412" i="26"/>
  <c r="AZ412" i="26"/>
  <c r="P411" i="26"/>
  <c r="AN411" i="26"/>
  <c r="BL411" i="26"/>
  <c r="AD412" i="26"/>
  <c r="BB412" i="26"/>
  <c r="N486" i="26"/>
  <c r="AL486" i="26"/>
  <c r="BJ486" i="26"/>
  <c r="P486" i="26"/>
  <c r="AN486" i="26"/>
  <c r="BL486" i="26"/>
  <c r="R486" i="26"/>
  <c r="AP486" i="26"/>
  <c r="BN486" i="26"/>
  <c r="T486" i="26"/>
  <c r="AR486" i="26"/>
  <c r="BP486" i="26"/>
  <c r="V486" i="26"/>
  <c r="AT486" i="26"/>
  <c r="X486" i="26"/>
  <c r="AV486" i="26"/>
  <c r="Z486" i="26"/>
  <c r="AX486" i="26"/>
  <c r="AB486" i="26"/>
  <c r="AZ486" i="26"/>
  <c r="AD486" i="26"/>
  <c r="BB486" i="26"/>
  <c r="AF486" i="26"/>
  <c r="BD486" i="26"/>
  <c r="AH486" i="26"/>
  <c r="BF486" i="26"/>
  <c r="L486" i="26"/>
  <c r="AJ486" i="26"/>
  <c r="BH486" i="26"/>
  <c r="P544" i="26"/>
  <c r="AN544" i="26"/>
  <c r="BL544" i="26"/>
  <c r="R544" i="26"/>
  <c r="AP544" i="26"/>
  <c r="BN544" i="26"/>
  <c r="T544" i="26"/>
  <c r="AR544" i="26"/>
  <c r="BP544" i="26"/>
  <c r="V544" i="26"/>
  <c r="AT544" i="26"/>
  <c r="X544" i="26"/>
  <c r="AV544" i="26"/>
  <c r="Z544" i="26"/>
  <c r="AX544" i="26"/>
  <c r="AB544" i="26"/>
  <c r="AZ544" i="26"/>
  <c r="AD544" i="26"/>
  <c r="BB544" i="26"/>
  <c r="AF544" i="26"/>
  <c r="BD544" i="26"/>
  <c r="AH544" i="26"/>
  <c r="BF544" i="26"/>
  <c r="L544" i="26"/>
  <c r="L545" i="26" s="1"/>
  <c r="AJ544" i="26"/>
  <c r="BH544" i="26"/>
  <c r="N544" i="26"/>
  <c r="AL544" i="26"/>
  <c r="BJ544" i="26"/>
  <c r="L183" i="26"/>
  <c r="R183" i="26"/>
  <c r="Z183" i="26"/>
  <c r="AF183" i="26"/>
  <c r="BD183" i="26"/>
  <c r="V184" i="26"/>
  <c r="AT184" i="26"/>
  <c r="AH183" i="26"/>
  <c r="BF183" i="26"/>
  <c r="X184" i="26"/>
  <c r="AV184" i="26"/>
  <c r="AJ183" i="26"/>
  <c r="BH183" i="26"/>
  <c r="Z184" i="26"/>
  <c r="AX184" i="26"/>
  <c r="AL183" i="26"/>
  <c r="BJ183" i="26"/>
  <c r="AB184" i="26"/>
  <c r="AZ184" i="26"/>
  <c r="AN183" i="26"/>
  <c r="BL183" i="26"/>
  <c r="AD184" i="26"/>
  <c r="BB184" i="26"/>
  <c r="AP183" i="26"/>
  <c r="BN183" i="26"/>
  <c r="AF184" i="26"/>
  <c r="BD184" i="26"/>
  <c r="N183" i="26"/>
  <c r="AR183" i="26"/>
  <c r="BP183" i="26"/>
  <c r="AH184" i="26"/>
  <c r="BF184" i="26"/>
  <c r="P183" i="26"/>
  <c r="AT183" i="26"/>
  <c r="L184" i="26"/>
  <c r="AJ184" i="26"/>
  <c r="BH184" i="26"/>
  <c r="T183" i="26"/>
  <c r="AV183" i="26"/>
  <c r="N184" i="26"/>
  <c r="AL184" i="26"/>
  <c r="BJ184" i="26"/>
  <c r="X183" i="26"/>
  <c r="AX183" i="26"/>
  <c r="P184" i="26"/>
  <c r="AN184" i="26"/>
  <c r="BL184" i="26"/>
  <c r="AB183" i="26"/>
  <c r="AZ183" i="26"/>
  <c r="R184" i="26"/>
  <c r="AP184" i="26"/>
  <c r="BN184" i="26"/>
  <c r="BB183" i="26"/>
  <c r="T184" i="26"/>
  <c r="AR184" i="26"/>
  <c r="BP184" i="26"/>
  <c r="X407" i="26"/>
  <c r="AV407" i="26"/>
  <c r="Z407" i="26"/>
  <c r="AX407" i="26"/>
  <c r="AB407" i="26"/>
  <c r="AZ407" i="26"/>
  <c r="AD407" i="26"/>
  <c r="BB407" i="26"/>
  <c r="AF407" i="26"/>
  <c r="BD407" i="26"/>
  <c r="AH407" i="26"/>
  <c r="BF407" i="26"/>
  <c r="L407" i="26"/>
  <c r="L408" i="26" s="1"/>
  <c r="AJ407" i="26"/>
  <c r="BH407" i="26"/>
  <c r="N407" i="26"/>
  <c r="AL407" i="26"/>
  <c r="BJ407" i="26"/>
  <c r="P407" i="26"/>
  <c r="AN407" i="26"/>
  <c r="BL407" i="26"/>
  <c r="R407" i="26"/>
  <c r="AP407" i="26"/>
  <c r="BN407" i="26"/>
  <c r="T407" i="26"/>
  <c r="AR407" i="26"/>
  <c r="BP407" i="26"/>
  <c r="V407" i="26"/>
  <c r="AT407" i="26"/>
  <c r="AB457" i="26"/>
  <c r="AZ457" i="26"/>
  <c r="R458" i="26"/>
  <c r="AP458" i="26"/>
  <c r="BN458" i="26"/>
  <c r="AD457" i="26"/>
  <c r="BB457" i="26"/>
  <c r="T458" i="26"/>
  <c r="AR458" i="26"/>
  <c r="BP458" i="26"/>
  <c r="AF457" i="26"/>
  <c r="BD457" i="26"/>
  <c r="V458" i="26"/>
  <c r="AT458" i="26"/>
  <c r="AH457" i="26"/>
  <c r="BF457" i="26"/>
  <c r="X458" i="26"/>
  <c r="AV458" i="26"/>
  <c r="L457" i="26"/>
  <c r="AJ457" i="26"/>
  <c r="BH457" i="26"/>
  <c r="Z458" i="26"/>
  <c r="AX458" i="26"/>
  <c r="N457" i="26"/>
  <c r="AL457" i="26"/>
  <c r="BJ457" i="26"/>
  <c r="AB458" i="26"/>
  <c r="AZ458" i="26"/>
  <c r="P457" i="26"/>
  <c r="AN457" i="26"/>
  <c r="BL457" i="26"/>
  <c r="AD458" i="26"/>
  <c r="BB458" i="26"/>
  <c r="R457" i="26"/>
  <c r="AP457" i="26"/>
  <c r="BN457" i="26"/>
  <c r="AF458" i="26"/>
  <c r="BD458" i="26"/>
  <c r="T457" i="26"/>
  <c r="AR457" i="26"/>
  <c r="BP457" i="26"/>
  <c r="AH458" i="26"/>
  <c r="BF458" i="26"/>
  <c r="V457" i="26"/>
  <c r="AT457" i="26"/>
  <c r="L458" i="26"/>
  <c r="AJ458" i="26"/>
  <c r="BH458" i="26"/>
  <c r="X457" i="26"/>
  <c r="AV457" i="26"/>
  <c r="N458" i="26"/>
  <c r="AL458" i="26"/>
  <c r="BJ458" i="26"/>
  <c r="Z457" i="26"/>
  <c r="AX457" i="26"/>
  <c r="P458" i="26"/>
  <c r="AN458" i="26"/>
  <c r="BL458" i="26"/>
  <c r="AD481" i="26"/>
  <c r="BB481" i="26"/>
  <c r="AF481" i="26"/>
  <c r="BD481" i="26"/>
  <c r="AH481" i="26"/>
  <c r="BF481" i="26"/>
  <c r="L481" i="26"/>
  <c r="L482" i="26" s="1"/>
  <c r="AJ481" i="26"/>
  <c r="BH481" i="26"/>
  <c r="N481" i="26"/>
  <c r="AL481" i="26"/>
  <c r="BJ481" i="26"/>
  <c r="P481" i="26"/>
  <c r="AN481" i="26"/>
  <c r="BL481" i="26"/>
  <c r="R481" i="26"/>
  <c r="AP481" i="26"/>
  <c r="BN481" i="26"/>
  <c r="T481" i="26"/>
  <c r="AR481" i="26"/>
  <c r="BP481" i="26"/>
  <c r="V481" i="26"/>
  <c r="AT481" i="26"/>
  <c r="X481" i="26"/>
  <c r="AV481" i="26"/>
  <c r="Z481" i="26"/>
  <c r="AX481" i="26"/>
  <c r="AB481" i="26"/>
  <c r="AZ481" i="26"/>
  <c r="AB531" i="26"/>
  <c r="AZ531" i="26"/>
  <c r="AD531" i="26"/>
  <c r="BB531" i="26"/>
  <c r="AF531" i="26"/>
  <c r="BD531" i="26"/>
  <c r="AH531" i="26"/>
  <c r="BF531" i="26"/>
  <c r="L531" i="26"/>
  <c r="AJ531" i="26"/>
  <c r="BH531" i="26"/>
  <c r="N531" i="26"/>
  <c r="AL531" i="26"/>
  <c r="BJ531" i="26"/>
  <c r="P531" i="26"/>
  <c r="AN531" i="26"/>
  <c r="BL531" i="26"/>
  <c r="R531" i="26"/>
  <c r="AP531" i="26"/>
  <c r="BN531" i="26"/>
  <c r="T531" i="26"/>
  <c r="AR531" i="26"/>
  <c r="BP531" i="26"/>
  <c r="V531" i="26"/>
  <c r="AT531" i="26"/>
  <c r="X531" i="26"/>
  <c r="AV531" i="26"/>
  <c r="Z531" i="26"/>
  <c r="AX531" i="26"/>
  <c r="P64" i="26"/>
  <c r="AN64" i="26"/>
  <c r="BL64" i="26"/>
  <c r="AD65" i="26"/>
  <c r="BB65" i="26"/>
  <c r="R64" i="26"/>
  <c r="AP64" i="26"/>
  <c r="BN64" i="26"/>
  <c r="AF65" i="26"/>
  <c r="BD65" i="26"/>
  <c r="T64" i="26"/>
  <c r="AR64" i="26"/>
  <c r="BP64" i="26"/>
  <c r="AH65" i="26"/>
  <c r="BF65" i="26"/>
  <c r="X64" i="26"/>
  <c r="AV64" i="26"/>
  <c r="N65" i="26"/>
  <c r="AL65" i="26"/>
  <c r="BJ65" i="26"/>
  <c r="Z64" i="26"/>
  <c r="AX64" i="26"/>
  <c r="P65" i="26"/>
  <c r="AN65" i="26"/>
  <c r="BL65" i="26"/>
  <c r="AB64" i="26"/>
  <c r="AZ64" i="26"/>
  <c r="R65" i="26"/>
  <c r="AP65" i="26"/>
  <c r="BN65" i="26"/>
  <c r="AD64" i="26"/>
  <c r="BB64" i="26"/>
  <c r="T65" i="26"/>
  <c r="AR65" i="26"/>
  <c r="BP65" i="26"/>
  <c r="AF64" i="26"/>
  <c r="AH64" i="26"/>
  <c r="BF64" i="26"/>
  <c r="X65" i="26"/>
  <c r="AV65" i="26"/>
  <c r="AL64" i="26"/>
  <c r="BJ64" i="26"/>
  <c r="AB65" i="26"/>
  <c r="AZ65" i="26"/>
  <c r="AT65" i="26"/>
  <c r="AX65" i="26"/>
  <c r="L64" i="26"/>
  <c r="BH65" i="26"/>
  <c r="V64" i="26"/>
  <c r="AJ64" i="26"/>
  <c r="AT64" i="26"/>
  <c r="BD64" i="26"/>
  <c r="BH64" i="26"/>
  <c r="L65" i="26"/>
  <c r="V65" i="26"/>
  <c r="Z65" i="26"/>
  <c r="AJ65" i="26"/>
  <c r="P210" i="26"/>
  <c r="AN210" i="26"/>
  <c r="BL210" i="26"/>
  <c r="AD211" i="26"/>
  <c r="BB211" i="26"/>
  <c r="R210" i="26"/>
  <c r="AP210" i="26"/>
  <c r="BN210" i="26"/>
  <c r="AF211" i="26"/>
  <c r="BD211" i="26"/>
  <c r="T210" i="26"/>
  <c r="AR210" i="26"/>
  <c r="BP210" i="26"/>
  <c r="AH211" i="26"/>
  <c r="BF211" i="26"/>
  <c r="V210" i="26"/>
  <c r="AT210" i="26"/>
  <c r="L211" i="26"/>
  <c r="AJ211" i="26"/>
  <c r="BH211" i="26"/>
  <c r="X210" i="26"/>
  <c r="AV210" i="26"/>
  <c r="N211" i="26"/>
  <c r="AL211" i="26"/>
  <c r="BJ211" i="26"/>
  <c r="Z210" i="26"/>
  <c r="AX210" i="26"/>
  <c r="P211" i="26"/>
  <c r="AN211" i="26"/>
  <c r="BL211" i="26"/>
  <c r="AB210" i="26"/>
  <c r="AZ210" i="26"/>
  <c r="R211" i="26"/>
  <c r="AP211" i="26"/>
  <c r="BN211" i="26"/>
  <c r="AD210" i="26"/>
  <c r="BB210" i="26"/>
  <c r="T211" i="26"/>
  <c r="AR211" i="26"/>
  <c r="BP211" i="26"/>
  <c r="AF210" i="26"/>
  <c r="BD210" i="26"/>
  <c r="V211" i="26"/>
  <c r="AT211" i="26"/>
  <c r="AH210" i="26"/>
  <c r="BF210" i="26"/>
  <c r="X211" i="26"/>
  <c r="AV211" i="26"/>
  <c r="L210" i="26"/>
  <c r="AJ210" i="26"/>
  <c r="BH210" i="26"/>
  <c r="Z211" i="26"/>
  <c r="AX211" i="26"/>
  <c r="N210" i="26"/>
  <c r="AL210" i="26"/>
  <c r="BJ210" i="26"/>
  <c r="AB211" i="26"/>
  <c r="AZ211" i="26"/>
  <c r="AH238" i="26"/>
  <c r="BF238" i="26"/>
  <c r="X239" i="26"/>
  <c r="AV239" i="26"/>
  <c r="L238" i="26"/>
  <c r="AJ238" i="26"/>
  <c r="BH238" i="26"/>
  <c r="Z239" i="26"/>
  <c r="AX239" i="26"/>
  <c r="N238" i="26"/>
  <c r="AL238" i="26"/>
  <c r="BJ238" i="26"/>
  <c r="AB239" i="26"/>
  <c r="AZ239" i="26"/>
  <c r="P238" i="26"/>
  <c r="AN238" i="26"/>
  <c r="BL238" i="26"/>
  <c r="AD239" i="26"/>
  <c r="BB239" i="26"/>
  <c r="R238" i="26"/>
  <c r="AP238" i="26"/>
  <c r="BN238" i="26"/>
  <c r="AF239" i="26"/>
  <c r="BD239" i="26"/>
  <c r="T238" i="26"/>
  <c r="AR238" i="26"/>
  <c r="BP238" i="26"/>
  <c r="AH239" i="26"/>
  <c r="BF239" i="26"/>
  <c r="V238" i="26"/>
  <c r="AT238" i="26"/>
  <c r="L239" i="26"/>
  <c r="AJ239" i="26"/>
  <c r="BH239" i="26"/>
  <c r="X238" i="26"/>
  <c r="AV238" i="26"/>
  <c r="N239" i="26"/>
  <c r="AL239" i="26"/>
  <c r="BJ239" i="26"/>
  <c r="Z238" i="26"/>
  <c r="AX238" i="26"/>
  <c r="P239" i="26"/>
  <c r="AN239" i="26"/>
  <c r="BL239" i="26"/>
  <c r="AB238" i="26"/>
  <c r="AZ238" i="26"/>
  <c r="R239" i="26"/>
  <c r="AP239" i="26"/>
  <c r="BN239" i="26"/>
  <c r="AD238" i="26"/>
  <c r="BB238" i="26"/>
  <c r="T239" i="26"/>
  <c r="AR239" i="26"/>
  <c r="BP239" i="26"/>
  <c r="AF238" i="26"/>
  <c r="BD238" i="26"/>
  <c r="V239" i="26"/>
  <c r="AT239" i="26"/>
  <c r="AH266" i="26"/>
  <c r="BF266" i="26"/>
  <c r="X267" i="26"/>
  <c r="AV267" i="26"/>
  <c r="L266" i="26"/>
  <c r="AJ266" i="26"/>
  <c r="BH266" i="26"/>
  <c r="Z267" i="26"/>
  <c r="AX267" i="26"/>
  <c r="N266" i="26"/>
  <c r="AL266" i="26"/>
  <c r="BJ266" i="26"/>
  <c r="AB267" i="26"/>
  <c r="AZ267" i="26"/>
  <c r="P266" i="26"/>
  <c r="AN266" i="26"/>
  <c r="BL266" i="26"/>
  <c r="AD267" i="26"/>
  <c r="BB267" i="26"/>
  <c r="R266" i="26"/>
  <c r="AP266" i="26"/>
  <c r="BN266" i="26"/>
  <c r="AF267" i="26"/>
  <c r="BD267" i="26"/>
  <c r="T266" i="26"/>
  <c r="AR266" i="26"/>
  <c r="BP266" i="26"/>
  <c r="AH267" i="26"/>
  <c r="BF267" i="26"/>
  <c r="V266" i="26"/>
  <c r="AT266" i="26"/>
  <c r="L267" i="26"/>
  <c r="AJ267" i="26"/>
  <c r="BH267" i="26"/>
  <c r="X266" i="26"/>
  <c r="AV266" i="26"/>
  <c r="N267" i="26"/>
  <c r="AL267" i="26"/>
  <c r="BJ267" i="26"/>
  <c r="Z266" i="26"/>
  <c r="AX266" i="26"/>
  <c r="P267" i="26"/>
  <c r="AN267" i="26"/>
  <c r="BL267" i="26"/>
  <c r="AB266" i="26"/>
  <c r="AZ266" i="26"/>
  <c r="R267" i="26"/>
  <c r="AP267" i="26"/>
  <c r="BN267" i="26"/>
  <c r="AD266" i="26"/>
  <c r="BB266" i="26"/>
  <c r="T267" i="26"/>
  <c r="AR267" i="26"/>
  <c r="BP267" i="26"/>
  <c r="AF266" i="26"/>
  <c r="BD266" i="26"/>
  <c r="V267" i="26"/>
  <c r="AT267" i="26"/>
  <c r="AB293" i="26"/>
  <c r="AZ293" i="26"/>
  <c r="R294" i="26"/>
  <c r="AP294" i="26"/>
  <c r="BN294" i="26"/>
  <c r="AD293" i="26"/>
  <c r="BB293" i="26"/>
  <c r="T294" i="26"/>
  <c r="AR294" i="26"/>
  <c r="BP294" i="26"/>
  <c r="AF293" i="26"/>
  <c r="BD293" i="26"/>
  <c r="V294" i="26"/>
  <c r="AT294" i="26"/>
  <c r="AH293" i="26"/>
  <c r="BF293" i="26"/>
  <c r="X294" i="26"/>
  <c r="AV294" i="26"/>
  <c r="L293" i="26"/>
  <c r="AJ293" i="26"/>
  <c r="BH293" i="26"/>
  <c r="Z294" i="26"/>
  <c r="AX294" i="26"/>
  <c r="N293" i="26"/>
  <c r="AL293" i="26"/>
  <c r="BJ293" i="26"/>
  <c r="AB294" i="26"/>
  <c r="AZ294" i="26"/>
  <c r="P293" i="26"/>
  <c r="AN293" i="26"/>
  <c r="BL293" i="26"/>
  <c r="AD294" i="26"/>
  <c r="BB294" i="26"/>
  <c r="R293" i="26"/>
  <c r="AP293" i="26"/>
  <c r="BN293" i="26"/>
  <c r="AF294" i="26"/>
  <c r="BD294" i="26"/>
  <c r="T293" i="26"/>
  <c r="AR293" i="26"/>
  <c r="BP293" i="26"/>
  <c r="AH294" i="26"/>
  <c r="BF294" i="26"/>
  <c r="V293" i="26"/>
  <c r="AT293" i="26"/>
  <c r="L294" i="26"/>
  <c r="AJ294" i="26"/>
  <c r="BH294" i="26"/>
  <c r="X293" i="26"/>
  <c r="AV293" i="26"/>
  <c r="N294" i="26"/>
  <c r="AL294" i="26"/>
  <c r="BJ294" i="26"/>
  <c r="Z293" i="26"/>
  <c r="AX293" i="26"/>
  <c r="P294" i="26"/>
  <c r="AN294" i="26"/>
  <c r="BL294" i="26"/>
  <c r="T526" i="26"/>
  <c r="AR526" i="26"/>
  <c r="BP526" i="26"/>
  <c r="V526" i="26"/>
  <c r="AT526" i="26"/>
  <c r="X526" i="26"/>
  <c r="AV526" i="26"/>
  <c r="Z526" i="26"/>
  <c r="AX526" i="26"/>
  <c r="AB526" i="26"/>
  <c r="AZ526" i="26"/>
  <c r="AD526" i="26"/>
  <c r="BB526" i="26"/>
  <c r="AF526" i="26"/>
  <c r="BD526" i="26"/>
  <c r="AH526" i="26"/>
  <c r="BF526" i="26"/>
  <c r="L526" i="26"/>
  <c r="L527" i="26" s="1"/>
  <c r="L530" i="26" s="1"/>
  <c r="AJ526" i="26"/>
  <c r="BH526" i="26"/>
  <c r="N526" i="26"/>
  <c r="AL526" i="26"/>
  <c r="BJ526" i="26"/>
  <c r="P526" i="26"/>
  <c r="AN526" i="26"/>
  <c r="BL526" i="26"/>
  <c r="R526" i="26"/>
  <c r="AP526" i="26"/>
  <c r="BN526" i="26"/>
  <c r="N575" i="26"/>
  <c r="AL575" i="26"/>
  <c r="BJ575" i="26"/>
  <c r="AB576" i="26"/>
  <c r="AZ576" i="26"/>
  <c r="P575" i="26"/>
  <c r="AN575" i="26"/>
  <c r="BL575" i="26"/>
  <c r="AD576" i="26"/>
  <c r="BB576" i="26"/>
  <c r="R575" i="26"/>
  <c r="AP575" i="26"/>
  <c r="BN575" i="26"/>
  <c r="AF576" i="26"/>
  <c r="BD576" i="26"/>
  <c r="T575" i="26"/>
  <c r="AR575" i="26"/>
  <c r="BP575" i="26"/>
  <c r="AH576" i="26"/>
  <c r="BF576" i="26"/>
  <c r="V575" i="26"/>
  <c r="AT575" i="26"/>
  <c r="L576" i="26"/>
  <c r="AJ576" i="26"/>
  <c r="BH576" i="26"/>
  <c r="X575" i="26"/>
  <c r="AV575" i="26"/>
  <c r="N576" i="26"/>
  <c r="AL576" i="26"/>
  <c r="BJ576" i="26"/>
  <c r="Z575" i="26"/>
  <c r="AX575" i="26"/>
  <c r="P576" i="26"/>
  <c r="AN576" i="26"/>
  <c r="BL576" i="26"/>
  <c r="AB575" i="26"/>
  <c r="AZ575" i="26"/>
  <c r="R576" i="26"/>
  <c r="AP576" i="26"/>
  <c r="BN576" i="26"/>
  <c r="AD575" i="26"/>
  <c r="BB575" i="26"/>
  <c r="T576" i="26"/>
  <c r="AR576" i="26"/>
  <c r="BP576" i="26"/>
  <c r="AF575" i="26"/>
  <c r="BD575" i="26"/>
  <c r="V576" i="26"/>
  <c r="AT576" i="26"/>
  <c r="AH575" i="26"/>
  <c r="BF575" i="26"/>
  <c r="X576" i="26"/>
  <c r="AV576" i="26"/>
  <c r="L575" i="26"/>
  <c r="AJ575" i="26"/>
  <c r="BH575" i="26"/>
  <c r="Z576" i="26"/>
  <c r="AX576" i="26"/>
  <c r="V393" i="26"/>
  <c r="AT393" i="26"/>
  <c r="L394" i="26"/>
  <c r="AJ394" i="26"/>
  <c r="BH394" i="26"/>
  <c r="X393" i="26"/>
  <c r="AV393" i="26"/>
  <c r="N394" i="26"/>
  <c r="AL394" i="26"/>
  <c r="BJ394" i="26"/>
  <c r="Z393" i="26"/>
  <c r="AX393" i="26"/>
  <c r="P394" i="26"/>
  <c r="AN394" i="26"/>
  <c r="BL394" i="26"/>
  <c r="AB393" i="26"/>
  <c r="AZ393" i="26"/>
  <c r="R394" i="26"/>
  <c r="AP394" i="26"/>
  <c r="BN394" i="26"/>
  <c r="AD393" i="26"/>
  <c r="BB393" i="26"/>
  <c r="T394" i="26"/>
  <c r="AR394" i="26"/>
  <c r="BP394" i="26"/>
  <c r="AF393" i="26"/>
  <c r="BD393" i="26"/>
  <c r="V394" i="26"/>
  <c r="AT394" i="26"/>
  <c r="AH393" i="26"/>
  <c r="BF393" i="26"/>
  <c r="X394" i="26"/>
  <c r="AV394" i="26"/>
  <c r="L393" i="26"/>
  <c r="AJ393" i="26"/>
  <c r="BH393" i="26"/>
  <c r="Z394" i="26"/>
  <c r="AX394" i="26"/>
  <c r="N393" i="26"/>
  <c r="AL393" i="26"/>
  <c r="BJ393" i="26"/>
  <c r="AB394" i="26"/>
  <c r="AZ394" i="26"/>
  <c r="P393" i="26"/>
  <c r="AN393" i="26"/>
  <c r="BL393" i="26"/>
  <c r="AD394" i="26"/>
  <c r="BB394" i="26"/>
  <c r="R393" i="26"/>
  <c r="AP393" i="26"/>
  <c r="BN393" i="26"/>
  <c r="AF394" i="26"/>
  <c r="BD394" i="26"/>
  <c r="T393" i="26"/>
  <c r="AR393" i="26"/>
  <c r="BP393" i="26"/>
  <c r="AH394" i="26"/>
  <c r="BF394" i="26"/>
  <c r="AF438" i="26"/>
  <c r="BD438" i="26"/>
  <c r="V439" i="26"/>
  <c r="AT439" i="26"/>
  <c r="AH438" i="26"/>
  <c r="BF438" i="26"/>
  <c r="X439" i="26"/>
  <c r="AV439" i="26"/>
  <c r="L438" i="26"/>
  <c r="AJ438" i="26"/>
  <c r="BH438" i="26"/>
  <c r="Z439" i="26"/>
  <c r="AX439" i="26"/>
  <c r="N438" i="26"/>
  <c r="AL438" i="26"/>
  <c r="BJ438" i="26"/>
  <c r="AB439" i="26"/>
  <c r="AZ439" i="26"/>
  <c r="P438" i="26"/>
  <c r="AN438" i="26"/>
  <c r="BL438" i="26"/>
  <c r="AD439" i="26"/>
  <c r="BB439" i="26"/>
  <c r="R438" i="26"/>
  <c r="AP438" i="26"/>
  <c r="BN438" i="26"/>
  <c r="AF439" i="26"/>
  <c r="BD439" i="26"/>
  <c r="T438" i="26"/>
  <c r="AR438" i="26"/>
  <c r="BP438" i="26"/>
  <c r="AH439" i="26"/>
  <c r="BF439" i="26"/>
  <c r="V438" i="26"/>
  <c r="AT438" i="26"/>
  <c r="L439" i="26"/>
  <c r="AJ439" i="26"/>
  <c r="BH439" i="26"/>
  <c r="X438" i="26"/>
  <c r="AV438" i="26"/>
  <c r="N439" i="26"/>
  <c r="AL439" i="26"/>
  <c r="BJ439" i="26"/>
  <c r="Z438" i="26"/>
  <c r="AX438" i="26"/>
  <c r="P439" i="26"/>
  <c r="AN439" i="26"/>
  <c r="BL439" i="26"/>
  <c r="AB438" i="26"/>
  <c r="AZ438" i="26"/>
  <c r="R439" i="26"/>
  <c r="AP439" i="26"/>
  <c r="BN439" i="26"/>
  <c r="AD438" i="26"/>
  <c r="BB438" i="26"/>
  <c r="T439" i="26"/>
  <c r="AR439" i="26"/>
  <c r="BP439" i="26"/>
  <c r="AF513" i="26"/>
  <c r="BD513" i="26"/>
  <c r="AH513" i="26"/>
  <c r="BF513" i="26"/>
  <c r="L513" i="26"/>
  <c r="AJ513" i="26"/>
  <c r="BH513" i="26"/>
  <c r="N513" i="26"/>
  <c r="AL513" i="26"/>
  <c r="BJ513" i="26"/>
  <c r="P513" i="26"/>
  <c r="AN513" i="26"/>
  <c r="BL513" i="26"/>
  <c r="R513" i="26"/>
  <c r="AP513" i="26"/>
  <c r="BN513" i="26"/>
  <c r="T513" i="26"/>
  <c r="AR513" i="26"/>
  <c r="BP513" i="26"/>
  <c r="V513" i="26"/>
  <c r="AT513" i="26"/>
  <c r="X513" i="26"/>
  <c r="AV513" i="26"/>
  <c r="Z513" i="26"/>
  <c r="AX513" i="26"/>
  <c r="AB513" i="26"/>
  <c r="AZ513" i="26"/>
  <c r="AD513" i="26"/>
  <c r="BB513" i="26"/>
  <c r="T571" i="26"/>
  <c r="AR571" i="26"/>
  <c r="BP571" i="26"/>
  <c r="V571" i="26"/>
  <c r="AT571" i="26"/>
  <c r="X571" i="26"/>
  <c r="AV571" i="26"/>
  <c r="Z571" i="26"/>
  <c r="AX571" i="26"/>
  <c r="AB571" i="26"/>
  <c r="AZ571" i="26"/>
  <c r="AD571" i="26"/>
  <c r="BB571" i="26"/>
  <c r="AF571" i="26"/>
  <c r="BD571" i="26"/>
  <c r="AH571" i="26"/>
  <c r="BF571" i="26"/>
  <c r="L571" i="26"/>
  <c r="L572" i="26" s="1"/>
  <c r="AJ571" i="26"/>
  <c r="BH571" i="26"/>
  <c r="N571" i="26"/>
  <c r="AL571" i="26"/>
  <c r="BJ571" i="26"/>
  <c r="P571" i="26"/>
  <c r="AN571" i="26"/>
  <c r="BL571" i="26"/>
  <c r="R571" i="26"/>
  <c r="AP571" i="26"/>
  <c r="BN571" i="26"/>
  <c r="Z375" i="26"/>
  <c r="AX375" i="26"/>
  <c r="P376" i="26"/>
  <c r="AN376" i="26"/>
  <c r="BL376" i="26"/>
  <c r="AB375" i="26"/>
  <c r="AZ375" i="26"/>
  <c r="R376" i="26"/>
  <c r="AP376" i="26"/>
  <c r="BN376" i="26"/>
  <c r="AD375" i="26"/>
  <c r="BB375" i="26"/>
  <c r="T376" i="26"/>
  <c r="AR376" i="26"/>
  <c r="BP376" i="26"/>
  <c r="AF375" i="26"/>
  <c r="BD375" i="26"/>
  <c r="V376" i="26"/>
  <c r="AT376" i="26"/>
  <c r="AH375" i="26"/>
  <c r="BF375" i="26"/>
  <c r="X376" i="26"/>
  <c r="AV376" i="26"/>
  <c r="L375" i="26"/>
  <c r="AJ375" i="26"/>
  <c r="BH375" i="26"/>
  <c r="Z376" i="26"/>
  <c r="AX376" i="26"/>
  <c r="N375" i="26"/>
  <c r="AL375" i="26"/>
  <c r="BJ375" i="26"/>
  <c r="AB376" i="26"/>
  <c r="AZ376" i="26"/>
  <c r="P375" i="26"/>
  <c r="AN375" i="26"/>
  <c r="BL375" i="26"/>
  <c r="AD376" i="26"/>
  <c r="BB376" i="26"/>
  <c r="R375" i="26"/>
  <c r="AP375" i="26"/>
  <c r="BN375" i="26"/>
  <c r="AF376" i="26"/>
  <c r="BD376" i="26"/>
  <c r="T375" i="26"/>
  <c r="AR375" i="26"/>
  <c r="BP375" i="26"/>
  <c r="AH376" i="26"/>
  <c r="BF376" i="26"/>
  <c r="V375" i="26"/>
  <c r="AT375" i="26"/>
  <c r="L376" i="26"/>
  <c r="AJ376" i="26"/>
  <c r="BH376" i="26"/>
  <c r="X375" i="26"/>
  <c r="AV375" i="26"/>
  <c r="N376" i="26"/>
  <c r="AL376" i="26"/>
  <c r="BJ376" i="26"/>
  <c r="AB389" i="26"/>
  <c r="AZ389" i="26"/>
  <c r="AD389" i="26"/>
  <c r="BB389" i="26"/>
  <c r="AF389" i="26"/>
  <c r="BD389" i="26"/>
  <c r="AH389" i="26"/>
  <c r="BF389" i="26"/>
  <c r="L389" i="26"/>
  <c r="L390" i="26" s="1"/>
  <c r="AJ389" i="26"/>
  <c r="BH389" i="26"/>
  <c r="N389" i="26"/>
  <c r="AL389" i="26"/>
  <c r="BJ389" i="26"/>
  <c r="P389" i="26"/>
  <c r="AN389" i="26"/>
  <c r="BL389" i="26"/>
  <c r="R389" i="26"/>
  <c r="AP389" i="26"/>
  <c r="BN389" i="26"/>
  <c r="T389" i="26"/>
  <c r="AR389" i="26"/>
  <c r="BP389" i="26"/>
  <c r="V389" i="26"/>
  <c r="AT389" i="26"/>
  <c r="X389" i="26"/>
  <c r="AV389" i="26"/>
  <c r="Z389" i="26"/>
  <c r="AX389" i="26"/>
  <c r="N434" i="26"/>
  <c r="AL434" i="26"/>
  <c r="BJ434" i="26"/>
  <c r="P434" i="26"/>
  <c r="AN434" i="26"/>
  <c r="BL434" i="26"/>
  <c r="R434" i="26"/>
  <c r="AP434" i="26"/>
  <c r="BN434" i="26"/>
  <c r="T434" i="26"/>
  <c r="AR434" i="26"/>
  <c r="BP434" i="26"/>
  <c r="V434" i="26"/>
  <c r="AT434" i="26"/>
  <c r="X434" i="26"/>
  <c r="AV434" i="26"/>
  <c r="Z434" i="26"/>
  <c r="AX434" i="26"/>
  <c r="AB434" i="26"/>
  <c r="AZ434" i="26"/>
  <c r="AD434" i="26"/>
  <c r="BB434" i="26"/>
  <c r="AF434" i="26"/>
  <c r="BD434" i="26"/>
  <c r="AH434" i="26"/>
  <c r="BF434" i="26"/>
  <c r="L434" i="26"/>
  <c r="L435" i="26" s="1"/>
  <c r="AJ434" i="26"/>
  <c r="BH434" i="26"/>
  <c r="X508" i="26"/>
  <c r="AV508" i="26"/>
  <c r="Z508" i="26"/>
  <c r="AX508" i="26"/>
  <c r="AB508" i="26"/>
  <c r="AZ508" i="26"/>
  <c r="AD508" i="26"/>
  <c r="BB508" i="26"/>
  <c r="AF508" i="26"/>
  <c r="BD508" i="26"/>
  <c r="AH508" i="26"/>
  <c r="BF508" i="26"/>
  <c r="L508" i="26"/>
  <c r="L509" i="26" s="1"/>
  <c r="L512" i="26" s="1"/>
  <c r="AJ508" i="26"/>
  <c r="BH508" i="26"/>
  <c r="N508" i="26"/>
  <c r="AL508" i="26"/>
  <c r="BJ508" i="26"/>
  <c r="P508" i="26"/>
  <c r="AN508" i="26"/>
  <c r="BL508" i="26"/>
  <c r="R508" i="26"/>
  <c r="AP508" i="26"/>
  <c r="BN508" i="26"/>
  <c r="T508" i="26"/>
  <c r="AR508" i="26"/>
  <c r="BP508" i="26"/>
  <c r="V508" i="26"/>
  <c r="AT508" i="26"/>
  <c r="AF557" i="26"/>
  <c r="BD557" i="26"/>
  <c r="V558" i="26"/>
  <c r="AT558" i="26"/>
  <c r="AH557" i="26"/>
  <c r="BF557" i="26"/>
  <c r="X558" i="26"/>
  <c r="AV558" i="26"/>
  <c r="L557" i="26"/>
  <c r="AJ557" i="26"/>
  <c r="BH557" i="26"/>
  <c r="Z558" i="26"/>
  <c r="AX558" i="26"/>
  <c r="N557" i="26"/>
  <c r="AL557" i="26"/>
  <c r="BJ557" i="26"/>
  <c r="AB558" i="26"/>
  <c r="AZ558" i="26"/>
  <c r="P557" i="26"/>
  <c r="AN557" i="26"/>
  <c r="BL557" i="26"/>
  <c r="AD558" i="26"/>
  <c r="BB558" i="26"/>
  <c r="R557" i="26"/>
  <c r="AP557" i="26"/>
  <c r="BN557" i="26"/>
  <c r="AF558" i="26"/>
  <c r="BD558" i="26"/>
  <c r="T557" i="26"/>
  <c r="AR557" i="26"/>
  <c r="BP557" i="26"/>
  <c r="AH558" i="26"/>
  <c r="BF558" i="26"/>
  <c r="V557" i="26"/>
  <c r="AT557" i="26"/>
  <c r="L558" i="26"/>
  <c r="AJ558" i="26"/>
  <c r="BH558" i="26"/>
  <c r="X557" i="26"/>
  <c r="AV557" i="26"/>
  <c r="N558" i="26"/>
  <c r="AL558" i="26"/>
  <c r="BJ558" i="26"/>
  <c r="Z557" i="26"/>
  <c r="AX557" i="26"/>
  <c r="P558" i="26"/>
  <c r="AN558" i="26"/>
  <c r="BL558" i="26"/>
  <c r="AB557" i="26"/>
  <c r="AZ557" i="26"/>
  <c r="R558" i="26"/>
  <c r="AP558" i="26"/>
  <c r="BN558" i="26"/>
  <c r="AD557" i="26"/>
  <c r="BB557" i="26"/>
  <c r="T558" i="26"/>
  <c r="AR558" i="26"/>
  <c r="BP558" i="26"/>
  <c r="AF371" i="26"/>
  <c r="BD371" i="26"/>
  <c r="AH371" i="26"/>
  <c r="BF371" i="26"/>
  <c r="L371" i="26"/>
  <c r="L372" i="26" s="1"/>
  <c r="AJ371" i="26"/>
  <c r="BH371" i="26"/>
  <c r="N371" i="26"/>
  <c r="AL371" i="26"/>
  <c r="BJ371" i="26"/>
  <c r="P371" i="26"/>
  <c r="AN371" i="26"/>
  <c r="BL371" i="26"/>
  <c r="R371" i="26"/>
  <c r="AP371" i="26"/>
  <c r="BN371" i="26"/>
  <c r="T371" i="26"/>
  <c r="AR371" i="26"/>
  <c r="BP371" i="26"/>
  <c r="V371" i="26"/>
  <c r="AT371" i="26"/>
  <c r="X371" i="26"/>
  <c r="AV371" i="26"/>
  <c r="Z371" i="26"/>
  <c r="AX371" i="26"/>
  <c r="AB371" i="26"/>
  <c r="AZ371" i="26"/>
  <c r="AD371" i="26"/>
  <c r="BB371" i="26"/>
  <c r="P420" i="26"/>
  <c r="AN420" i="26"/>
  <c r="BL420" i="26"/>
  <c r="AD421" i="26"/>
  <c r="BB421" i="26"/>
  <c r="R420" i="26"/>
  <c r="AP420" i="26"/>
  <c r="BN420" i="26"/>
  <c r="AF421" i="26"/>
  <c r="BD421" i="26"/>
  <c r="T420" i="26"/>
  <c r="AR420" i="26"/>
  <c r="BP420" i="26"/>
  <c r="AH421" i="26"/>
  <c r="BF421" i="26"/>
  <c r="V420" i="26"/>
  <c r="AT420" i="26"/>
  <c r="L421" i="26"/>
  <c r="AJ421" i="26"/>
  <c r="BH421" i="26"/>
  <c r="X420" i="26"/>
  <c r="AV420" i="26"/>
  <c r="N421" i="26"/>
  <c r="AL421" i="26"/>
  <c r="BJ421" i="26"/>
  <c r="Z420" i="26"/>
  <c r="AX420" i="26"/>
  <c r="P421" i="26"/>
  <c r="AN421" i="26"/>
  <c r="BL421" i="26"/>
  <c r="AB420" i="26"/>
  <c r="AZ420" i="26"/>
  <c r="R421" i="26"/>
  <c r="AP421" i="26"/>
  <c r="BN421" i="26"/>
  <c r="AD420" i="26"/>
  <c r="BB420" i="26"/>
  <c r="T421" i="26"/>
  <c r="AR421" i="26"/>
  <c r="BP421" i="26"/>
  <c r="AF420" i="26"/>
  <c r="BD420" i="26"/>
  <c r="V421" i="26"/>
  <c r="AT421" i="26"/>
  <c r="AH420" i="26"/>
  <c r="BF420" i="26"/>
  <c r="X421" i="26"/>
  <c r="AV421" i="26"/>
  <c r="L420" i="26"/>
  <c r="AJ420" i="26"/>
  <c r="BH420" i="26"/>
  <c r="Z421" i="26"/>
  <c r="AX421" i="26"/>
  <c r="N420" i="26"/>
  <c r="AL420" i="26"/>
  <c r="BJ420" i="26"/>
  <c r="AB421" i="26"/>
  <c r="AZ421" i="26"/>
  <c r="L495" i="26"/>
  <c r="AJ495" i="26"/>
  <c r="BH495" i="26"/>
  <c r="N495" i="26"/>
  <c r="AL495" i="26"/>
  <c r="BJ495" i="26"/>
  <c r="P495" i="26"/>
  <c r="AN495" i="26"/>
  <c r="BL495" i="26"/>
  <c r="R495" i="26"/>
  <c r="AP495" i="26"/>
  <c r="BN495" i="26"/>
  <c r="T495" i="26"/>
  <c r="AR495" i="26"/>
  <c r="BP495" i="26"/>
  <c r="V495" i="26"/>
  <c r="AT495" i="26"/>
  <c r="X495" i="26"/>
  <c r="AV495" i="26"/>
  <c r="Z495" i="26"/>
  <c r="AX495" i="26"/>
  <c r="AB495" i="26"/>
  <c r="AZ495" i="26"/>
  <c r="AD495" i="26"/>
  <c r="BB495" i="26"/>
  <c r="AF495" i="26"/>
  <c r="BD495" i="26"/>
  <c r="AH495" i="26"/>
  <c r="BF495" i="26"/>
  <c r="N553" i="26"/>
  <c r="AL553" i="26"/>
  <c r="BJ553" i="26"/>
  <c r="P553" i="26"/>
  <c r="AN553" i="26"/>
  <c r="BL553" i="26"/>
  <c r="R553" i="26"/>
  <c r="AP553" i="26"/>
  <c r="BN553" i="26"/>
  <c r="T553" i="26"/>
  <c r="AR553" i="26"/>
  <c r="BP553" i="26"/>
  <c r="V553" i="26"/>
  <c r="AT553" i="26"/>
  <c r="X553" i="26"/>
  <c r="AV553" i="26"/>
  <c r="Z553" i="26"/>
  <c r="AX553" i="26"/>
  <c r="AB553" i="26"/>
  <c r="AZ553" i="26"/>
  <c r="AD553" i="26"/>
  <c r="BB553" i="26"/>
  <c r="AF553" i="26"/>
  <c r="BD553" i="26"/>
  <c r="AH553" i="26"/>
  <c r="BF553" i="26"/>
  <c r="L553" i="26"/>
  <c r="L554" i="26" s="1"/>
  <c r="AJ553" i="26"/>
  <c r="BH553" i="26"/>
  <c r="N219" i="26"/>
  <c r="AL219" i="26"/>
  <c r="BJ219" i="26"/>
  <c r="AB220" i="26"/>
  <c r="AZ220" i="26"/>
  <c r="P219" i="26"/>
  <c r="AN219" i="26"/>
  <c r="BL219" i="26"/>
  <c r="AD220" i="26"/>
  <c r="BB220" i="26"/>
  <c r="R219" i="26"/>
  <c r="AP219" i="26"/>
  <c r="BN219" i="26"/>
  <c r="AF220" i="26"/>
  <c r="BD220" i="26"/>
  <c r="T219" i="26"/>
  <c r="AR219" i="26"/>
  <c r="BP219" i="26"/>
  <c r="AH220" i="26"/>
  <c r="BF220" i="26"/>
  <c r="V219" i="26"/>
  <c r="AT219" i="26"/>
  <c r="L220" i="26"/>
  <c r="AJ220" i="26"/>
  <c r="BH220" i="26"/>
  <c r="X219" i="26"/>
  <c r="AV219" i="26"/>
  <c r="N220" i="26"/>
  <c r="AL220" i="26"/>
  <c r="BJ220" i="26"/>
  <c r="Z219" i="26"/>
  <c r="AX219" i="26"/>
  <c r="P220" i="26"/>
  <c r="AN220" i="26"/>
  <c r="BL220" i="26"/>
  <c r="AB219" i="26"/>
  <c r="AZ219" i="26"/>
  <c r="R220" i="26"/>
  <c r="AP220" i="26"/>
  <c r="BN220" i="26"/>
  <c r="AD219" i="26"/>
  <c r="BB219" i="26"/>
  <c r="T220" i="26"/>
  <c r="AR220" i="26"/>
  <c r="BP220" i="26"/>
  <c r="AF219" i="26"/>
  <c r="BD219" i="26"/>
  <c r="V220" i="26"/>
  <c r="AT220" i="26"/>
  <c r="AH219" i="26"/>
  <c r="BF219" i="26"/>
  <c r="X220" i="26"/>
  <c r="AV220" i="26"/>
  <c r="L219" i="26"/>
  <c r="AJ219" i="26"/>
  <c r="BH219" i="26"/>
  <c r="Z220" i="26"/>
  <c r="AX220" i="26"/>
  <c r="AF247" i="26"/>
  <c r="BD247" i="26"/>
  <c r="V248" i="26"/>
  <c r="AT248" i="26"/>
  <c r="AH247" i="26"/>
  <c r="BF247" i="26"/>
  <c r="X248" i="26"/>
  <c r="AV248" i="26"/>
  <c r="L247" i="26"/>
  <c r="AJ247" i="26"/>
  <c r="BH247" i="26"/>
  <c r="Z248" i="26"/>
  <c r="AX248" i="26"/>
  <c r="N247" i="26"/>
  <c r="AL247" i="26"/>
  <c r="BJ247" i="26"/>
  <c r="AB248" i="26"/>
  <c r="AZ248" i="26"/>
  <c r="P247" i="26"/>
  <c r="AN247" i="26"/>
  <c r="BL247" i="26"/>
  <c r="AD248" i="26"/>
  <c r="BB248" i="26"/>
  <c r="R247" i="26"/>
  <c r="AP247" i="26"/>
  <c r="BN247" i="26"/>
  <c r="AF248" i="26"/>
  <c r="BD248" i="26"/>
  <c r="T247" i="26"/>
  <c r="AR247" i="26"/>
  <c r="BP247" i="26"/>
  <c r="AH248" i="26"/>
  <c r="BF248" i="26"/>
  <c r="V247" i="26"/>
  <c r="AT247" i="26"/>
  <c r="L248" i="26"/>
  <c r="AJ248" i="26"/>
  <c r="BH248" i="26"/>
  <c r="X247" i="26"/>
  <c r="AV247" i="26"/>
  <c r="N248" i="26"/>
  <c r="AL248" i="26"/>
  <c r="BJ248" i="26"/>
  <c r="Z247" i="26"/>
  <c r="AX247" i="26"/>
  <c r="P248" i="26"/>
  <c r="AN248" i="26"/>
  <c r="BL248" i="26"/>
  <c r="AB247" i="26"/>
  <c r="AZ247" i="26"/>
  <c r="R248" i="26"/>
  <c r="AP248" i="26"/>
  <c r="BN248" i="26"/>
  <c r="AD247" i="26"/>
  <c r="BB247" i="26"/>
  <c r="T248" i="26"/>
  <c r="AR248" i="26"/>
  <c r="BP248" i="26"/>
  <c r="AF275" i="26"/>
  <c r="BD275" i="26"/>
  <c r="V276" i="26"/>
  <c r="AT276" i="26"/>
  <c r="AH275" i="26"/>
  <c r="BF275" i="26"/>
  <c r="X276" i="26"/>
  <c r="AV276" i="26"/>
  <c r="L275" i="26"/>
  <c r="AJ275" i="26"/>
  <c r="BH275" i="26"/>
  <c r="Z276" i="26"/>
  <c r="AX276" i="26"/>
  <c r="N275" i="26"/>
  <c r="AL275" i="26"/>
  <c r="BJ275" i="26"/>
  <c r="AB276" i="26"/>
  <c r="AZ276" i="26"/>
  <c r="P275" i="26"/>
  <c r="AN275" i="26"/>
  <c r="BL275" i="26"/>
  <c r="AD276" i="26"/>
  <c r="BB276" i="26"/>
  <c r="R275" i="26"/>
  <c r="AP275" i="26"/>
  <c r="BN275" i="26"/>
  <c r="AF276" i="26"/>
  <c r="BD276" i="26"/>
  <c r="T275" i="26"/>
  <c r="AR275" i="26"/>
  <c r="BP275" i="26"/>
  <c r="AH276" i="26"/>
  <c r="BF276" i="26"/>
  <c r="V275" i="26"/>
  <c r="AT275" i="26"/>
  <c r="L276" i="26"/>
  <c r="AJ276" i="26"/>
  <c r="BH276" i="26"/>
  <c r="X275" i="26"/>
  <c r="AV275" i="26"/>
  <c r="N276" i="26"/>
  <c r="AL276" i="26"/>
  <c r="BJ276" i="26"/>
  <c r="Z275" i="26"/>
  <c r="AX275" i="26"/>
  <c r="P276" i="26"/>
  <c r="AN276" i="26"/>
  <c r="BL276" i="26"/>
  <c r="AB275" i="26"/>
  <c r="AZ275" i="26"/>
  <c r="R276" i="26"/>
  <c r="AP276" i="26"/>
  <c r="BN276" i="26"/>
  <c r="AD275" i="26"/>
  <c r="BB275" i="26"/>
  <c r="T276" i="26"/>
  <c r="AR276" i="26"/>
  <c r="BP276" i="26"/>
  <c r="Z302" i="26"/>
  <c r="AX302" i="26"/>
  <c r="P303" i="26"/>
  <c r="AN303" i="26"/>
  <c r="BL303" i="26"/>
  <c r="AB302" i="26"/>
  <c r="AZ302" i="26"/>
  <c r="R303" i="26"/>
  <c r="AP303" i="26"/>
  <c r="BN303" i="26"/>
  <c r="AD302" i="26"/>
  <c r="BB302" i="26"/>
  <c r="T303" i="26"/>
  <c r="AR303" i="26"/>
  <c r="BP303" i="26"/>
  <c r="AF302" i="26"/>
  <c r="BD302" i="26"/>
  <c r="V303" i="26"/>
  <c r="AT303" i="26"/>
  <c r="AH302" i="26"/>
  <c r="BF302" i="26"/>
  <c r="X303" i="26"/>
  <c r="AV303" i="26"/>
  <c r="L302" i="26"/>
  <c r="AJ302" i="26"/>
  <c r="BH302" i="26"/>
  <c r="Z303" i="26"/>
  <c r="AX303" i="26"/>
  <c r="N302" i="26"/>
  <c r="AL302" i="26"/>
  <c r="BJ302" i="26"/>
  <c r="AB303" i="26"/>
  <c r="AZ303" i="26"/>
  <c r="P302" i="26"/>
  <c r="AN302" i="26"/>
  <c r="BL302" i="26"/>
  <c r="AD303" i="26"/>
  <c r="BB303" i="26"/>
  <c r="R302" i="26"/>
  <c r="AP302" i="26"/>
  <c r="BN302" i="26"/>
  <c r="AF303" i="26"/>
  <c r="BD303" i="26"/>
  <c r="T302" i="26"/>
  <c r="AR302" i="26"/>
  <c r="BP302" i="26"/>
  <c r="AH303" i="26"/>
  <c r="BF303" i="26"/>
  <c r="V302" i="26"/>
  <c r="AT302" i="26"/>
  <c r="L303" i="26"/>
  <c r="AJ303" i="26"/>
  <c r="BH303" i="26"/>
  <c r="X302" i="26"/>
  <c r="AV302" i="26"/>
  <c r="N303" i="26"/>
  <c r="AL303" i="26"/>
  <c r="BJ303" i="26"/>
  <c r="T358" i="26"/>
  <c r="AR358" i="26"/>
  <c r="BP358" i="26"/>
  <c r="V358" i="26"/>
  <c r="AT358" i="26"/>
  <c r="X358" i="26"/>
  <c r="AV358" i="26"/>
  <c r="Z358" i="26"/>
  <c r="AX358" i="26"/>
  <c r="AB358" i="26"/>
  <c r="AZ358" i="26"/>
  <c r="AD358" i="26"/>
  <c r="BB358" i="26"/>
  <c r="AF358" i="26"/>
  <c r="BD358" i="26"/>
  <c r="AH358" i="26"/>
  <c r="BF358" i="26"/>
  <c r="L358" i="26"/>
  <c r="AJ358" i="26"/>
  <c r="BH358" i="26"/>
  <c r="N358" i="26"/>
  <c r="AL358" i="26"/>
  <c r="BJ358" i="26"/>
  <c r="P358" i="26"/>
  <c r="AN358" i="26"/>
  <c r="BL358" i="26"/>
  <c r="R358" i="26"/>
  <c r="AP358" i="26"/>
  <c r="BN358" i="26"/>
  <c r="V416" i="26"/>
  <c r="AT416" i="26"/>
  <c r="X416" i="26"/>
  <c r="AV416" i="26"/>
  <c r="Z416" i="26"/>
  <c r="AX416" i="26"/>
  <c r="AB416" i="26"/>
  <c r="AZ416" i="26"/>
  <c r="AD416" i="26"/>
  <c r="BB416" i="26"/>
  <c r="AF416" i="26"/>
  <c r="BD416" i="26"/>
  <c r="AH416" i="26"/>
  <c r="BF416" i="26"/>
  <c r="L416" i="26"/>
  <c r="L417" i="26" s="1"/>
  <c r="AJ416" i="26"/>
  <c r="BH416" i="26"/>
  <c r="N416" i="26"/>
  <c r="AL416" i="26"/>
  <c r="BJ416" i="26"/>
  <c r="P416" i="26"/>
  <c r="AN416" i="26"/>
  <c r="BL416" i="26"/>
  <c r="R416" i="26"/>
  <c r="AP416" i="26"/>
  <c r="BN416" i="26"/>
  <c r="T416" i="26"/>
  <c r="AR416" i="26"/>
  <c r="BP416" i="26"/>
  <c r="P467" i="26"/>
  <c r="AN467" i="26"/>
  <c r="BL467" i="26"/>
  <c r="R467" i="26"/>
  <c r="AP467" i="26"/>
  <c r="BN467" i="26"/>
  <c r="T467" i="26"/>
  <c r="AR467" i="26"/>
  <c r="BP467" i="26"/>
  <c r="V467" i="26"/>
  <c r="AT467" i="26"/>
  <c r="X467" i="26"/>
  <c r="AV467" i="26"/>
  <c r="Z467" i="26"/>
  <c r="AX467" i="26"/>
  <c r="AB467" i="26"/>
  <c r="AZ467" i="26"/>
  <c r="AD467" i="26"/>
  <c r="BB467" i="26"/>
  <c r="AF467" i="26"/>
  <c r="BD467" i="26"/>
  <c r="AH467" i="26"/>
  <c r="BF467" i="26"/>
  <c r="L467" i="26"/>
  <c r="AJ467" i="26"/>
  <c r="BH467" i="26"/>
  <c r="N467" i="26"/>
  <c r="AL467" i="26"/>
  <c r="BJ467" i="26"/>
  <c r="AB490" i="26"/>
  <c r="AZ490" i="26"/>
  <c r="AD490" i="26"/>
  <c r="BB490" i="26"/>
  <c r="AF490" i="26"/>
  <c r="BD490" i="26"/>
  <c r="AH490" i="26"/>
  <c r="BF490" i="26"/>
  <c r="L490" i="26"/>
  <c r="L491" i="26" s="1"/>
  <c r="AJ490" i="26"/>
  <c r="BH490" i="26"/>
  <c r="N490" i="26"/>
  <c r="AL490" i="26"/>
  <c r="BJ490" i="26"/>
  <c r="P490" i="26"/>
  <c r="AN490" i="26"/>
  <c r="BL490" i="26"/>
  <c r="R490" i="26"/>
  <c r="AP490" i="26"/>
  <c r="BN490" i="26"/>
  <c r="T490" i="26"/>
  <c r="AR490" i="26"/>
  <c r="BP490" i="26"/>
  <c r="V490" i="26"/>
  <c r="AT490" i="26"/>
  <c r="X490" i="26"/>
  <c r="AV490" i="26"/>
  <c r="Z490" i="26"/>
  <c r="AX490" i="26"/>
  <c r="L539" i="26"/>
  <c r="AJ539" i="26"/>
  <c r="BH539" i="26"/>
  <c r="Z540" i="26"/>
  <c r="AX540" i="26"/>
  <c r="N539" i="26"/>
  <c r="AL539" i="26"/>
  <c r="BJ539" i="26"/>
  <c r="AB540" i="26"/>
  <c r="AZ540" i="26"/>
  <c r="P539" i="26"/>
  <c r="AN539" i="26"/>
  <c r="BL539" i="26"/>
  <c r="AD540" i="26"/>
  <c r="BB540" i="26"/>
  <c r="R539" i="26"/>
  <c r="AP539" i="26"/>
  <c r="BN539" i="26"/>
  <c r="AF540" i="26"/>
  <c r="BD540" i="26"/>
  <c r="T539" i="26"/>
  <c r="AR539" i="26"/>
  <c r="BP539" i="26"/>
  <c r="AH540" i="26"/>
  <c r="BF540" i="26"/>
  <c r="V539" i="26"/>
  <c r="AT539" i="26"/>
  <c r="L540" i="26"/>
  <c r="AJ540" i="26"/>
  <c r="BH540" i="26"/>
  <c r="X539" i="26"/>
  <c r="AV539" i="26"/>
  <c r="N540" i="26"/>
  <c r="AL540" i="26"/>
  <c r="BJ540" i="26"/>
  <c r="Z539" i="26"/>
  <c r="AX539" i="26"/>
  <c r="P540" i="26"/>
  <c r="AN540" i="26"/>
  <c r="BL540" i="26"/>
  <c r="AB539" i="26"/>
  <c r="AZ539" i="26"/>
  <c r="R540" i="26"/>
  <c r="AP540" i="26"/>
  <c r="BN540" i="26"/>
  <c r="AD539" i="26"/>
  <c r="BB539" i="26"/>
  <c r="T540" i="26"/>
  <c r="AR540" i="26"/>
  <c r="BP540" i="26"/>
  <c r="AF539" i="26"/>
  <c r="BD539" i="26"/>
  <c r="V540" i="26"/>
  <c r="AT540" i="26"/>
  <c r="AH539" i="26"/>
  <c r="BF539" i="26"/>
  <c r="X540" i="26"/>
  <c r="AV540" i="26"/>
  <c r="T46" i="26"/>
  <c r="AR46" i="26"/>
  <c r="BP46" i="26"/>
  <c r="AH47" i="26"/>
  <c r="BF47" i="26"/>
  <c r="V46" i="26"/>
  <c r="AT46" i="26"/>
  <c r="L47" i="26"/>
  <c r="AJ47" i="26"/>
  <c r="BH47" i="26"/>
  <c r="X46" i="26"/>
  <c r="AV46" i="26"/>
  <c r="N47" i="26"/>
  <c r="AL47" i="26"/>
  <c r="BJ47" i="26"/>
  <c r="Z46" i="26"/>
  <c r="AX46" i="26"/>
  <c r="P47" i="26"/>
  <c r="AN47" i="26"/>
  <c r="BL47" i="26"/>
  <c r="AB46" i="26"/>
  <c r="AZ46" i="26"/>
  <c r="R47" i="26"/>
  <c r="AP47" i="26"/>
  <c r="BN47" i="26"/>
  <c r="AD46" i="26"/>
  <c r="BB46" i="26"/>
  <c r="T47" i="26"/>
  <c r="AR47" i="26"/>
  <c r="BP47" i="26"/>
  <c r="AF46" i="26"/>
  <c r="BD46" i="26"/>
  <c r="V47" i="26"/>
  <c r="AT47" i="26"/>
  <c r="AH46" i="26"/>
  <c r="BF46" i="26"/>
  <c r="X47" i="26"/>
  <c r="AV47" i="26"/>
  <c r="L46" i="26"/>
  <c r="AJ46" i="26"/>
  <c r="BH46" i="26"/>
  <c r="Z47" i="26"/>
  <c r="AX47" i="26"/>
  <c r="N46" i="26"/>
  <c r="AL46" i="26"/>
  <c r="BJ46" i="26"/>
  <c r="AB47" i="26"/>
  <c r="AZ47" i="26"/>
  <c r="R46" i="26"/>
  <c r="AP46" i="26"/>
  <c r="BN46" i="26"/>
  <c r="AF47" i="26"/>
  <c r="BD47" i="26"/>
  <c r="P46" i="26"/>
  <c r="AN46" i="26"/>
  <c r="BL46" i="26"/>
  <c r="AD47" i="26"/>
  <c r="BB47" i="26"/>
  <c r="AD120" i="26"/>
  <c r="BB120" i="26"/>
  <c r="T121" i="26"/>
  <c r="AR121" i="26"/>
  <c r="BP121" i="26"/>
  <c r="AF120" i="26"/>
  <c r="BD120" i="26"/>
  <c r="V121" i="26"/>
  <c r="AT121" i="26"/>
  <c r="AH120" i="26"/>
  <c r="BF120" i="26"/>
  <c r="X121" i="26"/>
  <c r="AV121" i="26"/>
  <c r="L120" i="26"/>
  <c r="AJ120" i="26"/>
  <c r="BH120" i="26"/>
  <c r="Z121" i="26"/>
  <c r="AX121" i="26"/>
  <c r="N120" i="26"/>
  <c r="AL120" i="26"/>
  <c r="BJ120" i="26"/>
  <c r="AB121" i="26"/>
  <c r="AZ121" i="26"/>
  <c r="P120" i="26"/>
  <c r="AN120" i="26"/>
  <c r="BL120" i="26"/>
  <c r="AD121" i="26"/>
  <c r="BB121" i="26"/>
  <c r="R120" i="26"/>
  <c r="AP120" i="26"/>
  <c r="BN120" i="26"/>
  <c r="AF121" i="26"/>
  <c r="BD121" i="26"/>
  <c r="T120" i="26"/>
  <c r="AR120" i="26"/>
  <c r="BP120" i="26"/>
  <c r="AH121" i="26"/>
  <c r="BF121" i="26"/>
  <c r="V120" i="26"/>
  <c r="AT120" i="26"/>
  <c r="L121" i="26"/>
  <c r="AJ121" i="26"/>
  <c r="BH121" i="26"/>
  <c r="AB120" i="26"/>
  <c r="AZ120" i="26"/>
  <c r="R121" i="26"/>
  <c r="AP121" i="26"/>
  <c r="BN121" i="26"/>
  <c r="AL121" i="26"/>
  <c r="AN121" i="26"/>
  <c r="BJ121" i="26"/>
  <c r="BL121" i="26"/>
  <c r="X120" i="26"/>
  <c r="Z120" i="26"/>
  <c r="AV120" i="26"/>
  <c r="AX120" i="26"/>
  <c r="N121" i="26"/>
  <c r="P121" i="26"/>
  <c r="Z325" i="26"/>
  <c r="AX325" i="26"/>
  <c r="AB325" i="26"/>
  <c r="AZ325" i="26"/>
  <c r="AD325" i="26"/>
  <c r="BB325" i="26"/>
  <c r="AF325" i="26"/>
  <c r="BD325" i="26"/>
  <c r="AH325" i="26"/>
  <c r="BF325" i="26"/>
  <c r="L325" i="26"/>
  <c r="L326" i="26" s="1"/>
  <c r="AJ325" i="26"/>
  <c r="BH325" i="26"/>
  <c r="N325" i="26"/>
  <c r="AL325" i="26"/>
  <c r="BJ325" i="26"/>
  <c r="P325" i="26"/>
  <c r="AN325" i="26"/>
  <c r="BL325" i="26"/>
  <c r="R325" i="26"/>
  <c r="AP325" i="26"/>
  <c r="BN325" i="26"/>
  <c r="T325" i="26"/>
  <c r="AR325" i="26"/>
  <c r="BP325" i="26"/>
  <c r="V325" i="26"/>
  <c r="AT325" i="26"/>
  <c r="X325" i="26"/>
  <c r="AV325" i="26"/>
  <c r="L353" i="26"/>
  <c r="L354" i="26" s="1"/>
  <c r="L357" i="26" s="1"/>
  <c r="AJ353" i="26"/>
  <c r="BH353" i="26"/>
  <c r="N353" i="26"/>
  <c r="AL353" i="26"/>
  <c r="BJ353" i="26"/>
  <c r="P353" i="26"/>
  <c r="AN353" i="26"/>
  <c r="BL353" i="26"/>
  <c r="R353" i="26"/>
  <c r="AP353" i="26"/>
  <c r="BN353" i="26"/>
  <c r="T353" i="26"/>
  <c r="AR353" i="26"/>
  <c r="BP353" i="26"/>
  <c r="V353" i="26"/>
  <c r="AT353" i="26"/>
  <c r="X353" i="26"/>
  <c r="AV353" i="26"/>
  <c r="Z353" i="26"/>
  <c r="AX353" i="26"/>
  <c r="AB353" i="26"/>
  <c r="AZ353" i="26"/>
  <c r="AD353" i="26"/>
  <c r="BB353" i="26"/>
  <c r="AF353" i="26"/>
  <c r="BD353" i="26"/>
  <c r="AH353" i="26"/>
  <c r="BF353" i="26"/>
  <c r="AF462" i="26"/>
  <c r="BD462" i="26"/>
  <c r="AH462" i="26"/>
  <c r="BF462" i="26"/>
  <c r="L462" i="26"/>
  <c r="L463" i="26" s="1"/>
  <c r="AJ462" i="26"/>
  <c r="BH462" i="26"/>
  <c r="N462" i="26"/>
  <c r="AL462" i="26"/>
  <c r="BJ462" i="26"/>
  <c r="P462" i="26"/>
  <c r="AN462" i="26"/>
  <c r="BL462" i="26"/>
  <c r="R462" i="26"/>
  <c r="AP462" i="26"/>
  <c r="BN462" i="26"/>
  <c r="T462" i="26"/>
  <c r="AR462" i="26"/>
  <c r="BP462" i="26"/>
  <c r="V462" i="26"/>
  <c r="AT462" i="26"/>
  <c r="X462" i="26"/>
  <c r="AV462" i="26"/>
  <c r="Z462" i="26"/>
  <c r="AX462" i="26"/>
  <c r="AB462" i="26"/>
  <c r="AZ462" i="26"/>
  <c r="AD462" i="26"/>
  <c r="BB462" i="26"/>
  <c r="R535" i="26"/>
  <c r="AP535" i="26"/>
  <c r="BN535" i="26"/>
  <c r="T535" i="26"/>
  <c r="AR535" i="26"/>
  <c r="BP535" i="26"/>
  <c r="V535" i="26"/>
  <c r="AT535" i="26"/>
  <c r="X535" i="26"/>
  <c r="AV535" i="26"/>
  <c r="Z535" i="26"/>
  <c r="AX535" i="26"/>
  <c r="AB535" i="26"/>
  <c r="AZ535" i="26"/>
  <c r="AD535" i="26"/>
  <c r="BB535" i="26"/>
  <c r="AF535" i="26"/>
  <c r="BD535" i="26"/>
  <c r="AH535" i="26"/>
  <c r="BF535" i="26"/>
  <c r="L535" i="26"/>
  <c r="L536" i="26" s="1"/>
  <c r="AJ535" i="26"/>
  <c r="BH535" i="26"/>
  <c r="N535" i="26"/>
  <c r="AL535" i="26"/>
  <c r="BJ535" i="26"/>
  <c r="P535" i="26"/>
  <c r="AN535" i="26"/>
  <c r="BL535" i="26"/>
  <c r="L584" i="26"/>
  <c r="AJ584" i="26"/>
  <c r="BH584" i="26"/>
  <c r="Z585" i="26"/>
  <c r="AX585" i="26"/>
  <c r="N584" i="26"/>
  <c r="AL584" i="26"/>
  <c r="BJ584" i="26"/>
  <c r="AB585" i="26"/>
  <c r="AZ585" i="26"/>
  <c r="P584" i="26"/>
  <c r="AN584" i="26"/>
  <c r="BL584" i="26"/>
  <c r="AD585" i="26"/>
  <c r="BB585" i="26"/>
  <c r="R584" i="26"/>
  <c r="AP584" i="26"/>
  <c r="BN584" i="26"/>
  <c r="AF585" i="26"/>
  <c r="BD585" i="26"/>
  <c r="T584" i="26"/>
  <c r="AR584" i="26"/>
  <c r="BP584" i="26"/>
  <c r="AH585" i="26"/>
  <c r="BF585" i="26"/>
  <c r="V584" i="26"/>
  <c r="AT584" i="26"/>
  <c r="L585" i="26"/>
  <c r="AJ585" i="26"/>
  <c r="BH585" i="26"/>
  <c r="X584" i="26"/>
  <c r="AV584" i="26"/>
  <c r="N585" i="26"/>
  <c r="AL585" i="26"/>
  <c r="BJ585" i="26"/>
  <c r="Z584" i="26"/>
  <c r="AX584" i="26"/>
  <c r="P585" i="26"/>
  <c r="AN585" i="26"/>
  <c r="BL585" i="26"/>
  <c r="AB584" i="26"/>
  <c r="AZ584" i="26"/>
  <c r="R585" i="26"/>
  <c r="AP585" i="26"/>
  <c r="BN585" i="26"/>
  <c r="AD584" i="26"/>
  <c r="BB584" i="26"/>
  <c r="T585" i="26"/>
  <c r="AR585" i="26"/>
  <c r="BP585" i="26"/>
  <c r="AF584" i="26"/>
  <c r="BD584" i="26"/>
  <c r="V585" i="26"/>
  <c r="AT585" i="26"/>
  <c r="AH584" i="26"/>
  <c r="BF584" i="26"/>
  <c r="X585" i="26"/>
  <c r="AV585" i="26"/>
  <c r="Z147" i="26"/>
  <c r="AX147" i="26"/>
  <c r="P148" i="26"/>
  <c r="AN148" i="26"/>
  <c r="BL148" i="26"/>
  <c r="AB147" i="26"/>
  <c r="AZ147" i="26"/>
  <c r="R148" i="26"/>
  <c r="AP148" i="26"/>
  <c r="BN148" i="26"/>
  <c r="AD147" i="26"/>
  <c r="BB147" i="26"/>
  <c r="T148" i="26"/>
  <c r="AR148" i="26"/>
  <c r="BP148" i="26"/>
  <c r="AF147" i="26"/>
  <c r="BD147" i="26"/>
  <c r="V148" i="26"/>
  <c r="AT148" i="26"/>
  <c r="AH147" i="26"/>
  <c r="BF147" i="26"/>
  <c r="X148" i="26"/>
  <c r="AV148" i="26"/>
  <c r="L147" i="26"/>
  <c r="AJ147" i="26"/>
  <c r="BH147" i="26"/>
  <c r="Z148" i="26"/>
  <c r="AX148" i="26"/>
  <c r="N147" i="26"/>
  <c r="AL147" i="26"/>
  <c r="BJ147" i="26"/>
  <c r="AB148" i="26"/>
  <c r="AZ148" i="26"/>
  <c r="P147" i="26"/>
  <c r="AN147" i="26"/>
  <c r="BL147" i="26"/>
  <c r="AD148" i="26"/>
  <c r="BB148" i="26"/>
  <c r="R147" i="26"/>
  <c r="AP147" i="26"/>
  <c r="BN147" i="26"/>
  <c r="AF148" i="26"/>
  <c r="BD148" i="26"/>
  <c r="T147" i="26"/>
  <c r="AR147" i="26"/>
  <c r="BP147" i="26"/>
  <c r="AH148" i="26"/>
  <c r="BF148" i="26"/>
  <c r="V147" i="26"/>
  <c r="AT147" i="26"/>
  <c r="L148" i="26"/>
  <c r="AJ148" i="26"/>
  <c r="BH148" i="26"/>
  <c r="X147" i="26"/>
  <c r="AV147" i="26"/>
  <c r="N148" i="26"/>
  <c r="AL148" i="26"/>
  <c r="BJ148" i="26"/>
  <c r="Z398" i="26"/>
  <c r="AX398" i="26"/>
  <c r="AB398" i="26"/>
  <c r="AZ398" i="26"/>
  <c r="AD398" i="26"/>
  <c r="BB398" i="26"/>
  <c r="AF398" i="26"/>
  <c r="BD398" i="26"/>
  <c r="AH398" i="26"/>
  <c r="BF398" i="26"/>
  <c r="L398" i="26"/>
  <c r="L399" i="26" s="1"/>
  <c r="AJ398" i="26"/>
  <c r="BH398" i="26"/>
  <c r="N398" i="26"/>
  <c r="AL398" i="26"/>
  <c r="BJ398" i="26"/>
  <c r="P398" i="26"/>
  <c r="AN398" i="26"/>
  <c r="BL398" i="26"/>
  <c r="R398" i="26"/>
  <c r="AP398" i="26"/>
  <c r="BN398" i="26"/>
  <c r="T398" i="26"/>
  <c r="AR398" i="26"/>
  <c r="BP398" i="26"/>
  <c r="V398" i="26"/>
  <c r="AT398" i="26"/>
  <c r="X398" i="26"/>
  <c r="AV398" i="26"/>
  <c r="AD522" i="26"/>
  <c r="BB522" i="26"/>
  <c r="AF522" i="26"/>
  <c r="BD522" i="26"/>
  <c r="AH522" i="26"/>
  <c r="BF522" i="26"/>
  <c r="L522" i="26"/>
  <c r="AJ522" i="26"/>
  <c r="BH522" i="26"/>
  <c r="N522" i="26"/>
  <c r="AL522" i="26"/>
  <c r="BJ522" i="26"/>
  <c r="P522" i="26"/>
  <c r="AN522" i="26"/>
  <c r="BL522" i="26"/>
  <c r="R522" i="26"/>
  <c r="AP522" i="26"/>
  <c r="BN522" i="26"/>
  <c r="T522" i="26"/>
  <c r="AR522" i="26"/>
  <c r="BP522" i="26"/>
  <c r="V522" i="26"/>
  <c r="AT522" i="26"/>
  <c r="X522" i="26"/>
  <c r="AV522" i="26"/>
  <c r="Z522" i="26"/>
  <c r="AX522" i="26"/>
  <c r="AB522" i="26"/>
  <c r="AZ522" i="26"/>
  <c r="R580" i="26"/>
  <c r="AP580" i="26"/>
  <c r="BN580" i="26"/>
  <c r="T580" i="26"/>
  <c r="AR580" i="26"/>
  <c r="BP580" i="26"/>
  <c r="V580" i="26"/>
  <c r="AT580" i="26"/>
  <c r="X580" i="26"/>
  <c r="AV580" i="26"/>
  <c r="Z580" i="26"/>
  <c r="AX580" i="26"/>
  <c r="AB580" i="26"/>
  <c r="AZ580" i="26"/>
  <c r="AD580" i="26"/>
  <c r="BB580" i="26"/>
  <c r="AF580" i="26"/>
  <c r="BD580" i="26"/>
  <c r="AH580" i="26"/>
  <c r="BF580" i="26"/>
  <c r="L580" i="26"/>
  <c r="L581" i="26" s="1"/>
  <c r="AJ580" i="26"/>
  <c r="BH580" i="26"/>
  <c r="N580" i="26"/>
  <c r="AL580" i="26"/>
  <c r="BJ580" i="26"/>
  <c r="P580" i="26"/>
  <c r="AN580" i="26"/>
  <c r="BL580" i="26"/>
  <c r="R27" i="26"/>
  <c r="AP27" i="26"/>
  <c r="BN27" i="26"/>
  <c r="AF28" i="26"/>
  <c r="BD28" i="26"/>
  <c r="T27" i="26"/>
  <c r="AR27" i="26"/>
  <c r="BP27" i="26"/>
  <c r="AH28" i="26"/>
  <c r="BF28" i="26"/>
  <c r="V27" i="26"/>
  <c r="AT27" i="26"/>
  <c r="L28" i="26"/>
  <c r="AJ28" i="26"/>
  <c r="BH28" i="26"/>
  <c r="X27" i="26"/>
  <c r="AV27" i="26"/>
  <c r="N28" i="26"/>
  <c r="AL28" i="26"/>
  <c r="BJ28" i="26"/>
  <c r="Z27" i="26"/>
  <c r="AX27" i="26"/>
  <c r="P28" i="26"/>
  <c r="AN28" i="26"/>
  <c r="BL28" i="26"/>
  <c r="AB27" i="26"/>
  <c r="AZ27" i="26"/>
  <c r="R28" i="26"/>
  <c r="AP28" i="26"/>
  <c r="BN28" i="26"/>
  <c r="AD27" i="26"/>
  <c r="BB27" i="26"/>
  <c r="T28" i="26"/>
  <c r="AR28" i="26"/>
  <c r="BP28" i="26"/>
  <c r="AF27" i="26"/>
  <c r="BD27" i="26"/>
  <c r="V28" i="26"/>
  <c r="AT28" i="26"/>
  <c r="L27" i="26"/>
  <c r="AJ27" i="26"/>
  <c r="BH27" i="26"/>
  <c r="Z28" i="26"/>
  <c r="AX28" i="26"/>
  <c r="P27" i="26"/>
  <c r="AN27" i="26"/>
  <c r="BL27" i="26"/>
  <c r="AD28" i="26"/>
  <c r="BB28" i="26"/>
  <c r="AL27" i="26"/>
  <c r="BF27" i="26"/>
  <c r="BJ27" i="26"/>
  <c r="X28" i="26"/>
  <c r="AB28" i="26"/>
  <c r="AV28" i="26"/>
  <c r="AZ28" i="26"/>
  <c r="N27" i="26"/>
  <c r="AH27" i="26"/>
  <c r="V517" i="26"/>
  <c r="AT517" i="26"/>
  <c r="X517" i="26"/>
  <c r="AV517" i="26"/>
  <c r="Z517" i="26"/>
  <c r="AX517" i="26"/>
  <c r="AB517" i="26"/>
  <c r="AZ517" i="26"/>
  <c r="AD517" i="26"/>
  <c r="BB517" i="26"/>
  <c r="AF517" i="26"/>
  <c r="BD517" i="26"/>
  <c r="AH517" i="26"/>
  <c r="BF517" i="26"/>
  <c r="L517" i="26"/>
  <c r="L518" i="26" s="1"/>
  <c r="AJ517" i="26"/>
  <c r="BH517" i="26"/>
  <c r="N517" i="26"/>
  <c r="AL517" i="26"/>
  <c r="BJ517" i="26"/>
  <c r="P517" i="26"/>
  <c r="AN517" i="26"/>
  <c r="BL517" i="26"/>
  <c r="R517" i="26"/>
  <c r="AP517" i="26"/>
  <c r="BN517" i="26"/>
  <c r="T517" i="26"/>
  <c r="AR517" i="26"/>
  <c r="BP517" i="26"/>
  <c r="AD566" i="26"/>
  <c r="BB566" i="26"/>
  <c r="T567" i="26"/>
  <c r="AF566" i="26"/>
  <c r="BD566" i="26"/>
  <c r="V567" i="26"/>
  <c r="AT567" i="26"/>
  <c r="AH566" i="26"/>
  <c r="BF566" i="26"/>
  <c r="X567" i="26"/>
  <c r="L566" i="26"/>
  <c r="AJ566" i="26"/>
  <c r="BH566" i="26"/>
  <c r="Z567" i="26"/>
  <c r="N566" i="26"/>
  <c r="AL566" i="26"/>
  <c r="BJ566" i="26"/>
  <c r="AB567" i="26"/>
  <c r="P566" i="26"/>
  <c r="AN566" i="26"/>
  <c r="BL566" i="26"/>
  <c r="AD567" i="26"/>
  <c r="R566" i="26"/>
  <c r="AP566" i="26"/>
  <c r="BN566" i="26"/>
  <c r="AF567" i="26"/>
  <c r="BD567" i="26"/>
  <c r="T566" i="26"/>
  <c r="AR566" i="26"/>
  <c r="BP566" i="26"/>
  <c r="AH567" i="26"/>
  <c r="BF567" i="26"/>
  <c r="V566" i="26"/>
  <c r="AT566" i="26"/>
  <c r="L567" i="26"/>
  <c r="AJ567" i="26"/>
  <c r="X566" i="26"/>
  <c r="AV566" i="26"/>
  <c r="N567" i="26"/>
  <c r="Z566" i="26"/>
  <c r="AX566" i="26"/>
  <c r="P567" i="26"/>
  <c r="AB566" i="26"/>
  <c r="AZ566" i="26"/>
  <c r="R567" i="26"/>
  <c r="AX567" i="26"/>
  <c r="AZ567" i="26"/>
  <c r="BB567" i="26"/>
  <c r="BH567" i="26"/>
  <c r="BJ567" i="26"/>
  <c r="BL567" i="26"/>
  <c r="BN567" i="26"/>
  <c r="AL567" i="26"/>
  <c r="BP567" i="26"/>
  <c r="AN567" i="26"/>
  <c r="AP567" i="26"/>
  <c r="AR567" i="26"/>
  <c r="AV567" i="26"/>
  <c r="R55" i="26"/>
  <c r="AP55" i="26"/>
  <c r="BN55" i="26"/>
  <c r="AF56" i="26"/>
  <c r="BD56" i="26"/>
  <c r="T55" i="26"/>
  <c r="AR55" i="26"/>
  <c r="BP55" i="26"/>
  <c r="AH56" i="26"/>
  <c r="BF56" i="26"/>
  <c r="V55" i="26"/>
  <c r="AT55" i="26"/>
  <c r="L56" i="26"/>
  <c r="AJ56" i="26"/>
  <c r="BH56" i="26"/>
  <c r="Z55" i="26"/>
  <c r="AX55" i="26"/>
  <c r="P56" i="26"/>
  <c r="AN56" i="26"/>
  <c r="BL56" i="26"/>
  <c r="AB55" i="26"/>
  <c r="AZ55" i="26"/>
  <c r="R56" i="26"/>
  <c r="AP56" i="26"/>
  <c r="BN56" i="26"/>
  <c r="AD55" i="26"/>
  <c r="BB55" i="26"/>
  <c r="T56" i="26"/>
  <c r="AR56" i="26"/>
  <c r="BP56" i="26"/>
  <c r="AF55" i="26"/>
  <c r="BD55" i="26"/>
  <c r="V56" i="26"/>
  <c r="AT56" i="26"/>
  <c r="AH55" i="26"/>
  <c r="BF55" i="26"/>
  <c r="X56" i="26"/>
  <c r="AV56" i="26"/>
  <c r="L55" i="26"/>
  <c r="AJ55" i="26"/>
  <c r="BH55" i="26"/>
  <c r="Z56" i="26"/>
  <c r="AX56" i="26"/>
  <c r="P55" i="26"/>
  <c r="AN55" i="26"/>
  <c r="BL55" i="26"/>
  <c r="AD56" i="26"/>
  <c r="BB56" i="26"/>
  <c r="N55" i="26"/>
  <c r="X55" i="26"/>
  <c r="AL55" i="26"/>
  <c r="AV55" i="26"/>
  <c r="BJ55" i="26"/>
  <c r="N56" i="26"/>
  <c r="AB56" i="26"/>
  <c r="AL56" i="26"/>
  <c r="AZ56" i="26"/>
  <c r="BJ56" i="26"/>
  <c r="L228" i="26"/>
  <c r="AJ228" i="26"/>
  <c r="BH228" i="26"/>
  <c r="Z229" i="26"/>
  <c r="AX229" i="26"/>
  <c r="N228" i="26"/>
  <c r="AL228" i="26"/>
  <c r="BJ228" i="26"/>
  <c r="AB229" i="26"/>
  <c r="AZ229" i="26"/>
  <c r="P228" i="26"/>
  <c r="AN228" i="26"/>
  <c r="BL228" i="26"/>
  <c r="AD229" i="26"/>
  <c r="BB229" i="26"/>
  <c r="R228" i="26"/>
  <c r="AP228" i="26"/>
  <c r="BN228" i="26"/>
  <c r="AF229" i="26"/>
  <c r="BD229" i="26"/>
  <c r="T228" i="26"/>
  <c r="AR228" i="26"/>
  <c r="BP228" i="26"/>
  <c r="AH229" i="26"/>
  <c r="BF229" i="26"/>
  <c r="V228" i="26"/>
  <c r="AT228" i="26"/>
  <c r="L229" i="26"/>
  <c r="AJ229" i="26"/>
  <c r="BH229" i="26"/>
  <c r="X228" i="26"/>
  <c r="AV228" i="26"/>
  <c r="N229" i="26"/>
  <c r="AL229" i="26"/>
  <c r="BJ229" i="26"/>
  <c r="Z228" i="26"/>
  <c r="AX228" i="26"/>
  <c r="P229" i="26"/>
  <c r="AN229" i="26"/>
  <c r="BL229" i="26"/>
  <c r="AB228" i="26"/>
  <c r="AZ228" i="26"/>
  <c r="R229" i="26"/>
  <c r="AP229" i="26"/>
  <c r="BN229" i="26"/>
  <c r="AD228" i="26"/>
  <c r="BB228" i="26"/>
  <c r="T229" i="26"/>
  <c r="AR229" i="26"/>
  <c r="BP229" i="26"/>
  <c r="AF228" i="26"/>
  <c r="BD228" i="26"/>
  <c r="V229" i="26"/>
  <c r="AT229" i="26"/>
  <c r="AH228" i="26"/>
  <c r="BF228" i="26"/>
  <c r="X229" i="26"/>
  <c r="AV229" i="26"/>
  <c r="AD256" i="26"/>
  <c r="BB256" i="26"/>
  <c r="T257" i="26"/>
  <c r="AR257" i="26"/>
  <c r="BP257" i="26"/>
  <c r="AF256" i="26"/>
  <c r="BD256" i="26"/>
  <c r="V257" i="26"/>
  <c r="AT257" i="26"/>
  <c r="AH256" i="26"/>
  <c r="BF256" i="26"/>
  <c r="X257" i="26"/>
  <c r="AV257" i="26"/>
  <c r="L256" i="26"/>
  <c r="AJ256" i="26"/>
  <c r="BH256" i="26"/>
  <c r="Z257" i="26"/>
  <c r="AX257" i="26"/>
  <c r="N256" i="26"/>
  <c r="AL256" i="26"/>
  <c r="BJ256" i="26"/>
  <c r="AB257" i="26"/>
  <c r="AZ257" i="26"/>
  <c r="P256" i="26"/>
  <c r="AN256" i="26"/>
  <c r="BL256" i="26"/>
  <c r="AD257" i="26"/>
  <c r="BB257" i="26"/>
  <c r="R256" i="26"/>
  <c r="AP256" i="26"/>
  <c r="BN256" i="26"/>
  <c r="AF257" i="26"/>
  <c r="BD257" i="26"/>
  <c r="T256" i="26"/>
  <c r="AR256" i="26"/>
  <c r="BP256" i="26"/>
  <c r="AH257" i="26"/>
  <c r="BF257" i="26"/>
  <c r="V256" i="26"/>
  <c r="AT256" i="26"/>
  <c r="L257" i="26"/>
  <c r="AJ257" i="26"/>
  <c r="BH257" i="26"/>
  <c r="X256" i="26"/>
  <c r="AV256" i="26"/>
  <c r="N257" i="26"/>
  <c r="AL257" i="26"/>
  <c r="BJ257" i="26"/>
  <c r="Z256" i="26"/>
  <c r="AX256" i="26"/>
  <c r="P257" i="26"/>
  <c r="AN257" i="26"/>
  <c r="BL257" i="26"/>
  <c r="AB256" i="26"/>
  <c r="AZ256" i="26"/>
  <c r="R257" i="26"/>
  <c r="AP257" i="26"/>
  <c r="BN257" i="26"/>
  <c r="AD284" i="26"/>
  <c r="BB284" i="26"/>
  <c r="T285" i="26"/>
  <c r="AR285" i="26"/>
  <c r="BP285" i="26"/>
  <c r="AF284" i="26"/>
  <c r="BD284" i="26"/>
  <c r="V285" i="26"/>
  <c r="AT285" i="26"/>
  <c r="AH284" i="26"/>
  <c r="BF284" i="26"/>
  <c r="X285" i="26"/>
  <c r="AV285" i="26"/>
  <c r="L284" i="26"/>
  <c r="AJ284" i="26"/>
  <c r="BH284" i="26"/>
  <c r="Z285" i="26"/>
  <c r="AX285" i="26"/>
  <c r="N284" i="26"/>
  <c r="AL284" i="26"/>
  <c r="BJ284" i="26"/>
  <c r="AB285" i="26"/>
  <c r="AZ285" i="26"/>
  <c r="P284" i="26"/>
  <c r="AN284" i="26"/>
  <c r="BL284" i="26"/>
  <c r="AD285" i="26"/>
  <c r="BB285" i="26"/>
  <c r="R284" i="26"/>
  <c r="AP284" i="26"/>
  <c r="BN284" i="26"/>
  <c r="AF285" i="26"/>
  <c r="BD285" i="26"/>
  <c r="T284" i="26"/>
  <c r="AR284" i="26"/>
  <c r="BP284" i="26"/>
  <c r="AH285" i="26"/>
  <c r="BF285" i="26"/>
  <c r="V284" i="26"/>
  <c r="AT284" i="26"/>
  <c r="L285" i="26"/>
  <c r="AJ285" i="26"/>
  <c r="BH285" i="26"/>
  <c r="X284" i="26"/>
  <c r="AV284" i="26"/>
  <c r="N285" i="26"/>
  <c r="AL285" i="26"/>
  <c r="BJ285" i="26"/>
  <c r="Z284" i="26"/>
  <c r="AX284" i="26"/>
  <c r="P285" i="26"/>
  <c r="AN285" i="26"/>
  <c r="BL285" i="26"/>
  <c r="AB284" i="26"/>
  <c r="AZ284" i="26"/>
  <c r="R285" i="26"/>
  <c r="AP285" i="26"/>
  <c r="BN285" i="26"/>
  <c r="X384" i="26"/>
  <c r="AV384" i="26"/>
  <c r="N385" i="26"/>
  <c r="AL385" i="26"/>
  <c r="BJ385" i="26"/>
  <c r="Z384" i="26"/>
  <c r="AX384" i="26"/>
  <c r="P385" i="26"/>
  <c r="AN385" i="26"/>
  <c r="BL385" i="26"/>
  <c r="AB384" i="26"/>
  <c r="AZ384" i="26"/>
  <c r="R385" i="26"/>
  <c r="AP385" i="26"/>
  <c r="BN385" i="26"/>
  <c r="AD384" i="26"/>
  <c r="BB384" i="26"/>
  <c r="T385" i="26"/>
  <c r="AR385" i="26"/>
  <c r="BP385" i="26"/>
  <c r="AF384" i="26"/>
  <c r="BD384" i="26"/>
  <c r="V385" i="26"/>
  <c r="AT385" i="26"/>
  <c r="AH384" i="26"/>
  <c r="BF384" i="26"/>
  <c r="X385" i="26"/>
  <c r="AV385" i="26"/>
  <c r="L384" i="26"/>
  <c r="AJ384" i="26"/>
  <c r="BH384" i="26"/>
  <c r="Z385" i="26"/>
  <c r="AX385" i="26"/>
  <c r="N384" i="26"/>
  <c r="AL384" i="26"/>
  <c r="BJ384" i="26"/>
  <c r="AB385" i="26"/>
  <c r="AZ385" i="26"/>
  <c r="P384" i="26"/>
  <c r="AN384" i="26"/>
  <c r="BL384" i="26"/>
  <c r="AD385" i="26"/>
  <c r="BB385" i="26"/>
  <c r="R384" i="26"/>
  <c r="AP384" i="26"/>
  <c r="BN384" i="26"/>
  <c r="AF385" i="26"/>
  <c r="BD385" i="26"/>
  <c r="T384" i="26"/>
  <c r="AR384" i="26"/>
  <c r="BP384" i="26"/>
  <c r="AH385" i="26"/>
  <c r="BF385" i="26"/>
  <c r="V384" i="26"/>
  <c r="AT384" i="26"/>
  <c r="L385" i="26"/>
  <c r="AJ385" i="26"/>
  <c r="BH385" i="26"/>
  <c r="N429" i="26"/>
  <c r="AL429" i="26"/>
  <c r="BJ429" i="26"/>
  <c r="P429" i="26"/>
  <c r="AN429" i="26"/>
  <c r="BL429" i="26"/>
  <c r="R429" i="26"/>
  <c r="AP429" i="26"/>
  <c r="BN429" i="26"/>
  <c r="T429" i="26"/>
  <c r="AR429" i="26"/>
  <c r="BP429" i="26"/>
  <c r="V429" i="26"/>
  <c r="AT429" i="26"/>
  <c r="L430" i="26"/>
  <c r="X429" i="26"/>
  <c r="AV429" i="26"/>
  <c r="N430" i="26"/>
  <c r="Z429" i="26"/>
  <c r="AX429" i="26"/>
  <c r="P430" i="26"/>
  <c r="AB429" i="26"/>
  <c r="AZ429" i="26"/>
  <c r="R430" i="26"/>
  <c r="AD429" i="26"/>
  <c r="BB429" i="26"/>
  <c r="T430" i="26"/>
  <c r="AF429" i="26"/>
  <c r="BD429" i="26"/>
  <c r="V430" i="26"/>
  <c r="AH429" i="26"/>
  <c r="BF429" i="26"/>
  <c r="X430" i="26"/>
  <c r="L429" i="26"/>
  <c r="AJ429" i="26"/>
  <c r="BH429" i="26"/>
  <c r="AV430" i="26"/>
  <c r="Z430" i="26"/>
  <c r="AX430" i="26"/>
  <c r="AB430" i="26"/>
  <c r="AZ430" i="26"/>
  <c r="AD430" i="26"/>
  <c r="BB430" i="26"/>
  <c r="AF430" i="26"/>
  <c r="BD430" i="26"/>
  <c r="AH430" i="26"/>
  <c r="BF430" i="26"/>
  <c r="AJ430" i="26"/>
  <c r="BH430" i="26"/>
  <c r="AL430" i="26"/>
  <c r="BJ430" i="26"/>
  <c r="AN430" i="26"/>
  <c r="BL430" i="26"/>
  <c r="AP430" i="26"/>
  <c r="BN430" i="26"/>
  <c r="AR430" i="26"/>
  <c r="BP430" i="26"/>
  <c r="AT430" i="26"/>
  <c r="AH504" i="26"/>
  <c r="BF504" i="26"/>
  <c r="L504" i="26"/>
  <c r="AJ504" i="26"/>
  <c r="BH504" i="26"/>
  <c r="N504" i="26"/>
  <c r="AL504" i="26"/>
  <c r="BJ504" i="26"/>
  <c r="P504" i="26"/>
  <c r="AN504" i="26"/>
  <c r="BL504" i="26"/>
  <c r="R504" i="26"/>
  <c r="AP504" i="26"/>
  <c r="BN504" i="26"/>
  <c r="T504" i="26"/>
  <c r="AR504" i="26"/>
  <c r="BP504" i="26"/>
  <c r="V504" i="26"/>
  <c r="AT504" i="26"/>
  <c r="X504" i="26"/>
  <c r="AV504" i="26"/>
  <c r="Z504" i="26"/>
  <c r="AX504" i="26"/>
  <c r="AB504" i="26"/>
  <c r="AZ504" i="26"/>
  <c r="AD504" i="26"/>
  <c r="BB504" i="26"/>
  <c r="AF504" i="26"/>
  <c r="BD504" i="26"/>
  <c r="L562" i="26"/>
  <c r="L563" i="26" s="1"/>
  <c r="AJ562" i="26"/>
  <c r="BH562" i="26"/>
  <c r="N562" i="26"/>
  <c r="AL562" i="26"/>
  <c r="BJ562" i="26"/>
  <c r="P562" i="26"/>
  <c r="AN562" i="26"/>
  <c r="BL562" i="26"/>
  <c r="R562" i="26"/>
  <c r="AP562" i="26"/>
  <c r="BN562" i="26"/>
  <c r="T562" i="26"/>
  <c r="AR562" i="26"/>
  <c r="BP562" i="26"/>
  <c r="V562" i="26"/>
  <c r="AT562" i="26"/>
  <c r="X562" i="26"/>
  <c r="AV562" i="26"/>
  <c r="Z562" i="26"/>
  <c r="AX562" i="26"/>
  <c r="AB562" i="26"/>
  <c r="AZ562" i="26"/>
  <c r="AD562" i="26"/>
  <c r="BB562" i="26"/>
  <c r="AF562" i="26"/>
  <c r="BD562" i="26"/>
  <c r="AH562" i="26"/>
  <c r="BF562" i="26"/>
  <c r="AD38" i="26"/>
  <c r="BB38" i="26"/>
  <c r="AF38" i="26"/>
  <c r="BD38" i="26"/>
  <c r="AH38" i="26"/>
  <c r="BF38" i="26"/>
  <c r="L38" i="26"/>
  <c r="AJ38" i="26"/>
  <c r="BH38" i="26"/>
  <c r="N38" i="26"/>
  <c r="AL38" i="26"/>
  <c r="BJ38" i="26"/>
  <c r="P38" i="26"/>
  <c r="AN38" i="26"/>
  <c r="BL38" i="26"/>
  <c r="R38" i="26"/>
  <c r="AP38" i="26"/>
  <c r="BN38" i="26"/>
  <c r="T38" i="26"/>
  <c r="AR38" i="26"/>
  <c r="BP38" i="26"/>
  <c r="X38" i="26"/>
  <c r="AV38" i="26"/>
  <c r="AB38" i="26"/>
  <c r="AZ38" i="26"/>
  <c r="V38" i="26"/>
  <c r="Z38" i="26"/>
  <c r="AT38" i="26"/>
  <c r="AX38" i="26"/>
  <c r="N312" i="26"/>
  <c r="AL312" i="26"/>
  <c r="BJ312" i="26"/>
  <c r="P312" i="26"/>
  <c r="AN312" i="26"/>
  <c r="BL312" i="26"/>
  <c r="R312" i="26"/>
  <c r="AP312" i="26"/>
  <c r="BN312" i="26"/>
  <c r="T312" i="26"/>
  <c r="AR312" i="26"/>
  <c r="BP312" i="26"/>
  <c r="V312" i="26"/>
  <c r="AT312" i="26"/>
  <c r="X312" i="26"/>
  <c r="AV312" i="26"/>
  <c r="Z312" i="26"/>
  <c r="AX312" i="26"/>
  <c r="AB312" i="26"/>
  <c r="AZ312" i="26"/>
  <c r="AD312" i="26"/>
  <c r="BB312" i="26"/>
  <c r="AF312" i="26"/>
  <c r="BD312" i="26"/>
  <c r="AH312" i="26"/>
  <c r="BF312" i="26"/>
  <c r="L312" i="26"/>
  <c r="AJ312" i="26"/>
  <c r="BH312" i="26"/>
  <c r="AB366" i="26"/>
  <c r="AZ366" i="26"/>
  <c r="R367" i="26"/>
  <c r="AP367" i="26"/>
  <c r="BN367" i="26"/>
  <c r="AD366" i="26"/>
  <c r="BB366" i="26"/>
  <c r="T367" i="26"/>
  <c r="AR367" i="26"/>
  <c r="BP367" i="26"/>
  <c r="AF366" i="26"/>
  <c r="BD366" i="26"/>
  <c r="V367" i="26"/>
  <c r="AT367" i="26"/>
  <c r="AH366" i="26"/>
  <c r="BF366" i="26"/>
  <c r="X367" i="26"/>
  <c r="AV367" i="26"/>
  <c r="L366" i="26"/>
  <c r="AJ366" i="26"/>
  <c r="BH366" i="26"/>
  <c r="Z367" i="26"/>
  <c r="AX367" i="26"/>
  <c r="N366" i="26"/>
  <c r="AL366" i="26"/>
  <c r="BJ366" i="26"/>
  <c r="AB367" i="26"/>
  <c r="AZ367" i="26"/>
  <c r="P366" i="26"/>
  <c r="AN366" i="26"/>
  <c r="BL366" i="26"/>
  <c r="AD367" i="26"/>
  <c r="BB367" i="26"/>
  <c r="R366" i="26"/>
  <c r="AP366" i="26"/>
  <c r="BN366" i="26"/>
  <c r="AF367" i="26"/>
  <c r="BD367" i="26"/>
  <c r="T366" i="26"/>
  <c r="AR366" i="26"/>
  <c r="BP366" i="26"/>
  <c r="AH367" i="26"/>
  <c r="BF367" i="26"/>
  <c r="V366" i="26"/>
  <c r="AT366" i="26"/>
  <c r="L367" i="26"/>
  <c r="AJ367" i="26"/>
  <c r="BH367" i="26"/>
  <c r="X366" i="26"/>
  <c r="AV366" i="26"/>
  <c r="N367" i="26"/>
  <c r="AL367" i="26"/>
  <c r="BJ367" i="26"/>
  <c r="Z366" i="26"/>
  <c r="AX366" i="26"/>
  <c r="P367" i="26"/>
  <c r="AN367" i="26"/>
  <c r="BL367" i="26"/>
  <c r="AD380" i="26"/>
  <c r="BB380" i="26"/>
  <c r="AF380" i="26"/>
  <c r="BD380" i="26"/>
  <c r="AH380" i="26"/>
  <c r="BF380" i="26"/>
  <c r="L380" i="26"/>
  <c r="L381" i="26" s="1"/>
  <c r="AJ380" i="26"/>
  <c r="BH380" i="26"/>
  <c r="N380" i="26"/>
  <c r="AL380" i="26"/>
  <c r="BJ380" i="26"/>
  <c r="P380" i="26"/>
  <c r="AN380" i="26"/>
  <c r="BL380" i="26"/>
  <c r="R380" i="26"/>
  <c r="AP380" i="26"/>
  <c r="BN380" i="26"/>
  <c r="T380" i="26"/>
  <c r="AR380" i="26"/>
  <c r="BP380" i="26"/>
  <c r="V380" i="26"/>
  <c r="AT380" i="26"/>
  <c r="X380" i="26"/>
  <c r="AV380" i="26"/>
  <c r="Z380" i="26"/>
  <c r="AX380" i="26"/>
  <c r="AB380" i="26"/>
  <c r="AZ380" i="26"/>
  <c r="T425" i="26"/>
  <c r="AR425" i="26"/>
  <c r="BP425" i="26"/>
  <c r="V425" i="26"/>
  <c r="AT425" i="26"/>
  <c r="X425" i="26"/>
  <c r="AV425" i="26"/>
  <c r="Z425" i="26"/>
  <c r="AX425" i="26"/>
  <c r="AB425" i="26"/>
  <c r="AZ425" i="26"/>
  <c r="AD425" i="26"/>
  <c r="BB425" i="26"/>
  <c r="AF425" i="26"/>
  <c r="BD425" i="26"/>
  <c r="AH425" i="26"/>
  <c r="BF425" i="26"/>
  <c r="L425" i="26"/>
  <c r="L426" i="26" s="1"/>
  <c r="AJ425" i="26"/>
  <c r="BH425" i="26"/>
  <c r="N425" i="26"/>
  <c r="AL425" i="26"/>
  <c r="BJ425" i="26"/>
  <c r="P425" i="26"/>
  <c r="AN425" i="26"/>
  <c r="BL425" i="26"/>
  <c r="R425" i="26"/>
  <c r="AP425" i="26"/>
  <c r="BN425" i="26"/>
  <c r="Z499" i="26"/>
  <c r="AX499" i="26"/>
  <c r="AB499" i="26"/>
  <c r="AZ499" i="26"/>
  <c r="AD499" i="26"/>
  <c r="BB499" i="26"/>
  <c r="AF499" i="26"/>
  <c r="BD499" i="26"/>
  <c r="AH499" i="26"/>
  <c r="BF499" i="26"/>
  <c r="L499" i="26"/>
  <c r="L500" i="26" s="1"/>
  <c r="AJ499" i="26"/>
  <c r="BH499" i="26"/>
  <c r="N499" i="26"/>
  <c r="AL499" i="26"/>
  <c r="BJ499" i="26"/>
  <c r="P499" i="26"/>
  <c r="AN499" i="26"/>
  <c r="BL499" i="26"/>
  <c r="R499" i="26"/>
  <c r="AP499" i="26"/>
  <c r="BN499" i="26"/>
  <c r="T499" i="26"/>
  <c r="AR499" i="26"/>
  <c r="BP499" i="26"/>
  <c r="V499" i="26"/>
  <c r="AT499" i="26"/>
  <c r="X499" i="26"/>
  <c r="AV499" i="26"/>
  <c r="AH548" i="26"/>
  <c r="BF548" i="26"/>
  <c r="X549" i="26"/>
  <c r="AV549" i="26"/>
  <c r="L548" i="26"/>
  <c r="AJ548" i="26"/>
  <c r="BH548" i="26"/>
  <c r="Z549" i="26"/>
  <c r="AX549" i="26"/>
  <c r="N548" i="26"/>
  <c r="AL548" i="26"/>
  <c r="BJ548" i="26"/>
  <c r="AB549" i="26"/>
  <c r="AZ549" i="26"/>
  <c r="P548" i="26"/>
  <c r="AN548" i="26"/>
  <c r="BL548" i="26"/>
  <c r="AD549" i="26"/>
  <c r="BB549" i="26"/>
  <c r="R548" i="26"/>
  <c r="AP548" i="26"/>
  <c r="BN548" i="26"/>
  <c r="AF549" i="26"/>
  <c r="BD549" i="26"/>
  <c r="T548" i="26"/>
  <c r="AR548" i="26"/>
  <c r="BP548" i="26"/>
  <c r="AH549" i="26"/>
  <c r="BF549" i="26"/>
  <c r="V548" i="26"/>
  <c r="AT548" i="26"/>
  <c r="L549" i="26"/>
  <c r="AJ549" i="26"/>
  <c r="BH549" i="26"/>
  <c r="X548" i="26"/>
  <c r="AV548" i="26"/>
  <c r="N549" i="26"/>
  <c r="AL549" i="26"/>
  <c r="BJ549" i="26"/>
  <c r="Z548" i="26"/>
  <c r="AX548" i="26"/>
  <c r="P549" i="26"/>
  <c r="AN549" i="26"/>
  <c r="BL549" i="26"/>
  <c r="AB548" i="26"/>
  <c r="AZ548" i="26"/>
  <c r="R549" i="26"/>
  <c r="AP549" i="26"/>
  <c r="BN549" i="26"/>
  <c r="AD548" i="26"/>
  <c r="BB548" i="26"/>
  <c r="T549" i="26"/>
  <c r="AR549" i="26"/>
  <c r="BP549" i="26"/>
  <c r="AF548" i="26"/>
  <c r="BD548" i="26"/>
  <c r="V549" i="26"/>
  <c r="AT549" i="26"/>
  <c r="DD155" i="26"/>
  <c r="DF155" i="26" s="1"/>
  <c r="DH155" i="26" s="1"/>
  <c r="DJ155" i="26" s="1"/>
  <c r="DL155" i="26" s="1"/>
  <c r="DN155" i="26" s="1"/>
  <c r="DP155" i="26" s="1"/>
  <c r="DR155" i="26" s="1"/>
  <c r="DT155" i="26" s="1"/>
  <c r="DV155" i="26" s="1"/>
  <c r="DX155" i="26" s="1"/>
  <c r="DZ155" i="26" s="1"/>
  <c r="EB155" i="26" s="1"/>
  <c r="ED155" i="26" s="1"/>
  <c r="EF155" i="26" s="1"/>
  <c r="EH155" i="26" s="1"/>
  <c r="EJ155" i="26" s="1"/>
  <c r="EL155" i="26" s="1"/>
  <c r="EN155" i="26" s="1"/>
  <c r="EP155" i="26" s="1"/>
  <c r="ER155" i="26" s="1"/>
  <c r="ET155" i="26" s="1"/>
  <c r="EV155" i="26" s="1"/>
  <c r="EX155" i="26" s="1"/>
  <c r="EZ155" i="26" s="1"/>
  <c r="FB155" i="26" s="1"/>
  <c r="FD155" i="26" s="1"/>
  <c r="FF155" i="26" s="1"/>
  <c r="FH155" i="26" s="1"/>
  <c r="FJ155" i="26" s="1"/>
  <c r="FL155" i="26" s="1"/>
  <c r="FN155" i="26" s="1"/>
  <c r="FP155" i="26" s="1"/>
  <c r="FR155" i="26" s="1"/>
  <c r="FT155" i="26" s="1"/>
  <c r="FV155" i="26" s="1"/>
  <c r="FX155" i="26" s="1"/>
  <c r="FZ155" i="26" s="1"/>
  <c r="GB155" i="26" s="1"/>
  <c r="GD155" i="26" s="1"/>
  <c r="GF155" i="26" s="1"/>
  <c r="GH155" i="26" s="1"/>
  <c r="GJ155" i="26" s="1"/>
  <c r="GL155" i="26" s="1"/>
  <c r="GN155" i="26" s="1"/>
  <c r="GP155" i="26" s="1"/>
  <c r="GR155" i="26" s="1"/>
  <c r="GT155" i="26" s="1"/>
  <c r="GV155" i="26" s="1"/>
  <c r="GX155" i="26" s="1"/>
  <c r="GZ155" i="26" s="1"/>
  <c r="HB155" i="26" s="1"/>
  <c r="HD155" i="26" s="1"/>
  <c r="HF155" i="26" s="1"/>
  <c r="HH155" i="26" s="1"/>
  <c r="GP103" i="26"/>
  <c r="GN103" i="26"/>
  <c r="GT103" i="26"/>
  <c r="GR103" i="26"/>
  <c r="GL103" i="26"/>
  <c r="GJ103" i="26"/>
  <c r="GH103" i="26"/>
  <c r="GF103" i="26"/>
  <c r="GB103" i="26"/>
  <c r="FZ103" i="26"/>
  <c r="FX103" i="26"/>
  <c r="GD103" i="26"/>
  <c r="FP103" i="26"/>
  <c r="FV103" i="26"/>
  <c r="FT103" i="26"/>
  <c r="FR103" i="26"/>
  <c r="FL103" i="26"/>
  <c r="FJ103" i="26"/>
  <c r="FH103" i="26"/>
  <c r="FN103" i="26"/>
  <c r="EZ103" i="26"/>
  <c r="EX103" i="26"/>
  <c r="FF103" i="26"/>
  <c r="EV103" i="26"/>
  <c r="FD103" i="26"/>
  <c r="ET103" i="26"/>
  <c r="FB103" i="26"/>
  <c r="ER103" i="26"/>
  <c r="EJ103" i="26"/>
  <c r="ED103" i="26"/>
  <c r="EP103" i="26"/>
  <c r="EB103" i="26"/>
  <c r="EN103" i="26"/>
  <c r="EH103" i="26"/>
  <c r="EL103" i="26"/>
  <c r="DZ103" i="26"/>
  <c r="DL103" i="26"/>
  <c r="EF103" i="26"/>
  <c r="DX103" i="26"/>
  <c r="DV103" i="26"/>
  <c r="DP103" i="26"/>
  <c r="DJ103" i="26"/>
  <c r="DH103" i="26"/>
  <c r="DD103" i="26"/>
  <c r="DR103" i="26"/>
  <c r="DN103" i="26"/>
  <c r="DF103" i="26"/>
  <c r="DT103" i="26"/>
  <c r="GP148" i="26"/>
  <c r="GN148" i="26"/>
  <c r="GT148" i="26"/>
  <c r="GR148" i="26"/>
  <c r="GJ148" i="26"/>
  <c r="GH148" i="26"/>
  <c r="GF148" i="26"/>
  <c r="GL148" i="26"/>
  <c r="FX148" i="26"/>
  <c r="GD148" i="26"/>
  <c r="GB148" i="26"/>
  <c r="FZ148" i="26"/>
  <c r="FT148" i="26"/>
  <c r="FR148" i="26"/>
  <c r="FP148" i="26"/>
  <c r="FV148" i="26"/>
  <c r="FJ148" i="26"/>
  <c r="FH148" i="26"/>
  <c r="FN148" i="26"/>
  <c r="FL148" i="26"/>
  <c r="FB148" i="26"/>
  <c r="ET148" i="26"/>
  <c r="EZ148" i="26"/>
  <c r="ER148" i="26"/>
  <c r="FF148" i="26"/>
  <c r="EX148" i="26"/>
  <c r="FD148" i="26"/>
  <c r="EV148" i="26"/>
  <c r="EJ148" i="26"/>
  <c r="EF148" i="26"/>
  <c r="EP148" i="26"/>
  <c r="ED148" i="26"/>
  <c r="EN148" i="26"/>
  <c r="EB148" i="26"/>
  <c r="EL148" i="26"/>
  <c r="DV148" i="26"/>
  <c r="DL148" i="26"/>
  <c r="DT148" i="26"/>
  <c r="DZ148" i="26"/>
  <c r="DP148" i="26"/>
  <c r="DN148" i="26"/>
  <c r="DJ148" i="26"/>
  <c r="DD148" i="26"/>
  <c r="DH148" i="26"/>
  <c r="DF148" i="26"/>
  <c r="EH148" i="26"/>
  <c r="DX148" i="26"/>
  <c r="DR148" i="26"/>
  <c r="GR307" i="26"/>
  <c r="GP307" i="26"/>
  <c r="GN307" i="26"/>
  <c r="GT307" i="26"/>
  <c r="GF307" i="26"/>
  <c r="GL307" i="26"/>
  <c r="GJ307" i="26"/>
  <c r="GH307" i="26"/>
  <c r="FX307" i="26"/>
  <c r="GD307" i="26"/>
  <c r="GB307" i="26"/>
  <c r="FZ307" i="26"/>
  <c r="FP307" i="26"/>
  <c r="FV307" i="26"/>
  <c r="FT307" i="26"/>
  <c r="FR307" i="26"/>
  <c r="FJ307" i="26"/>
  <c r="FH307" i="26"/>
  <c r="FN307" i="26"/>
  <c r="FL307" i="26"/>
  <c r="FB307" i="26"/>
  <c r="EZ307" i="26"/>
  <c r="FF307" i="26"/>
  <c r="FD307" i="26"/>
  <c r="ER307" i="26"/>
  <c r="EX307" i="26"/>
  <c r="EV307" i="26"/>
  <c r="ET307" i="26"/>
  <c r="EN307" i="26"/>
  <c r="EB307" i="26"/>
  <c r="EL307" i="26"/>
  <c r="EH307" i="26"/>
  <c r="EJ307" i="26"/>
  <c r="EF307" i="26"/>
  <c r="EP307" i="26"/>
  <c r="DT307" i="26"/>
  <c r="DR307" i="26"/>
  <c r="ED307" i="26"/>
  <c r="DZ307" i="26"/>
  <c r="DX307" i="26"/>
  <c r="DN307" i="26"/>
  <c r="DF307" i="26"/>
  <c r="DH307" i="26"/>
  <c r="DV307" i="26"/>
  <c r="DP307" i="26"/>
  <c r="DD307" i="26"/>
  <c r="DL307" i="26"/>
  <c r="DJ307" i="26"/>
  <c r="CZ316" i="26"/>
  <c r="GT325" i="26"/>
  <c r="GR325" i="26"/>
  <c r="GP325" i="26"/>
  <c r="GN325" i="26"/>
  <c r="GH325" i="26"/>
  <c r="GF325" i="26"/>
  <c r="GL325" i="26"/>
  <c r="GJ325" i="26"/>
  <c r="FX325" i="26"/>
  <c r="GD325" i="26"/>
  <c r="GB325" i="26"/>
  <c r="FZ325" i="26"/>
  <c r="FR325" i="26"/>
  <c r="FP325" i="26"/>
  <c r="FV325" i="26"/>
  <c r="FT325" i="26"/>
  <c r="FJ325" i="26"/>
  <c r="FH325" i="26"/>
  <c r="FN325" i="26"/>
  <c r="FL325" i="26"/>
  <c r="FF325" i="26"/>
  <c r="FD325" i="26"/>
  <c r="FB325" i="26"/>
  <c r="EB325" i="26"/>
  <c r="EH325" i="26"/>
  <c r="EJ325" i="26"/>
  <c r="EF325" i="26"/>
  <c r="ED325" i="26"/>
  <c r="DV325" i="26"/>
  <c r="DN325" i="26"/>
  <c r="DT325" i="26"/>
  <c r="DZ325" i="26"/>
  <c r="DR325" i="26"/>
  <c r="DX325" i="26"/>
  <c r="DP325" i="26"/>
  <c r="DL325" i="26"/>
  <c r="DJ325" i="26"/>
  <c r="CD358" i="26"/>
  <c r="GT358" i="26"/>
  <c r="GP358" i="26"/>
  <c r="GR358" i="26"/>
  <c r="GN358" i="26"/>
  <c r="GJ358" i="26"/>
  <c r="GH358" i="26"/>
  <c r="GF358" i="26"/>
  <c r="GL358" i="26"/>
  <c r="GD358" i="26"/>
  <c r="GB358" i="26"/>
  <c r="FZ358" i="26"/>
  <c r="FX358" i="26"/>
  <c r="FT358" i="26"/>
  <c r="FR358" i="26"/>
  <c r="FP358" i="26"/>
  <c r="FV358" i="26"/>
  <c r="FJ358" i="26"/>
  <c r="FH358" i="26"/>
  <c r="FN358" i="26"/>
  <c r="FL358" i="26"/>
  <c r="FD358" i="26"/>
  <c r="FB358" i="26"/>
  <c r="EZ358" i="26"/>
  <c r="FF358" i="26"/>
  <c r="ET358" i="26"/>
  <c r="ER358" i="26"/>
  <c r="EX358" i="26"/>
  <c r="EV358" i="26"/>
  <c r="EP358" i="26"/>
  <c r="ED358" i="26"/>
  <c r="EN358" i="26"/>
  <c r="EB358" i="26"/>
  <c r="EL358" i="26"/>
  <c r="EH358" i="26"/>
  <c r="EJ358" i="26"/>
  <c r="DZ358" i="26"/>
  <c r="DP358" i="26"/>
  <c r="DX358" i="26"/>
  <c r="DV358" i="26"/>
  <c r="DL358" i="26"/>
  <c r="DT358" i="26"/>
  <c r="DH358" i="26"/>
  <c r="DJ358" i="26"/>
  <c r="DF358" i="26"/>
  <c r="DR358" i="26"/>
  <c r="DD358" i="26"/>
  <c r="EF358" i="26"/>
  <c r="DN358" i="26"/>
  <c r="GN385" i="26"/>
  <c r="GN384" i="26"/>
  <c r="GT385" i="26"/>
  <c r="GT384" i="26"/>
  <c r="GR385" i="26"/>
  <c r="GR384" i="26"/>
  <c r="GP385" i="26"/>
  <c r="GP384" i="26"/>
  <c r="GL385" i="26"/>
  <c r="GL384" i="26"/>
  <c r="GJ385" i="26"/>
  <c r="GJ384" i="26"/>
  <c r="GH385" i="26"/>
  <c r="GH384" i="26"/>
  <c r="GF385" i="26"/>
  <c r="GF384" i="26"/>
  <c r="FX385" i="26"/>
  <c r="FX384" i="26"/>
  <c r="GD385" i="26"/>
  <c r="GD384" i="26"/>
  <c r="GB385" i="26"/>
  <c r="GB384" i="26"/>
  <c r="FZ385" i="26"/>
  <c r="FZ384" i="26"/>
  <c r="FV385" i="26"/>
  <c r="FV384" i="26"/>
  <c r="FT385" i="26"/>
  <c r="FT384" i="26"/>
  <c r="FR385" i="26"/>
  <c r="FR384" i="26"/>
  <c r="FP385" i="26"/>
  <c r="FP384" i="26"/>
  <c r="FN385" i="26"/>
  <c r="FN384" i="26"/>
  <c r="FL385" i="26"/>
  <c r="FL384" i="26"/>
  <c r="FJ385" i="26"/>
  <c r="FJ384" i="26"/>
  <c r="FH385" i="26"/>
  <c r="FH384" i="26"/>
  <c r="FF385" i="26"/>
  <c r="FF384" i="26"/>
  <c r="FD385" i="26"/>
  <c r="FD384" i="26"/>
  <c r="FB385" i="26"/>
  <c r="FB384" i="26"/>
  <c r="EZ385" i="26"/>
  <c r="EZ384" i="26"/>
  <c r="EV385" i="26"/>
  <c r="EV384" i="26"/>
  <c r="EL385" i="26"/>
  <c r="EL384" i="26"/>
  <c r="ET385" i="26"/>
  <c r="ET384" i="26"/>
  <c r="ER385" i="26"/>
  <c r="ER384" i="26"/>
  <c r="EP385" i="26"/>
  <c r="EP384" i="26"/>
  <c r="EX385" i="26"/>
  <c r="EX384" i="26"/>
  <c r="EN384" i="26"/>
  <c r="EF385" i="26"/>
  <c r="EF384" i="26"/>
  <c r="EJ384" i="26"/>
  <c r="ED385" i="26"/>
  <c r="ED384" i="26"/>
  <c r="EN385" i="26"/>
  <c r="EB385" i="26"/>
  <c r="EB384" i="26"/>
  <c r="EJ385" i="26"/>
  <c r="DT385" i="26"/>
  <c r="DT384" i="26"/>
  <c r="DR385" i="26"/>
  <c r="DR384" i="26"/>
  <c r="EH385" i="26"/>
  <c r="DZ385" i="26"/>
  <c r="DZ384" i="26"/>
  <c r="EH384" i="26"/>
  <c r="DX385" i="26"/>
  <c r="DX384" i="26"/>
  <c r="DN385" i="26"/>
  <c r="DN384" i="26"/>
  <c r="DL385" i="26"/>
  <c r="DJ385" i="26"/>
  <c r="DJ384" i="26"/>
  <c r="DP385" i="26"/>
  <c r="DD384" i="26"/>
  <c r="DP384" i="26"/>
  <c r="DH385" i="26"/>
  <c r="DH384" i="26"/>
  <c r="DD385" i="26"/>
  <c r="DV385" i="26"/>
  <c r="DL384" i="26"/>
  <c r="DF385" i="26"/>
  <c r="DF384" i="26"/>
  <c r="DV384" i="26"/>
  <c r="GP416" i="26"/>
  <c r="GN416" i="26"/>
  <c r="GT416" i="26"/>
  <c r="GR416" i="26"/>
  <c r="GF416" i="26"/>
  <c r="GL416" i="26"/>
  <c r="GJ416" i="26"/>
  <c r="GH416" i="26"/>
  <c r="FX416" i="26"/>
  <c r="GD416" i="26"/>
  <c r="GB416" i="26"/>
  <c r="FZ416" i="26"/>
  <c r="FP416" i="26"/>
  <c r="FV416" i="26"/>
  <c r="FT416" i="26"/>
  <c r="FR416" i="26"/>
  <c r="FJ416" i="26"/>
  <c r="FH416" i="26"/>
  <c r="FN416" i="26"/>
  <c r="FL416" i="26"/>
  <c r="EZ416" i="26"/>
  <c r="FF416" i="26"/>
  <c r="FD416" i="26"/>
  <c r="FB416" i="26"/>
  <c r="EX416" i="26"/>
  <c r="EN416" i="26"/>
  <c r="EV416" i="26"/>
  <c r="EL416" i="26"/>
  <c r="ET416" i="26"/>
  <c r="EJ416" i="26"/>
  <c r="ER416" i="26"/>
  <c r="EH416" i="26"/>
  <c r="EF416" i="26"/>
  <c r="EP416" i="26"/>
  <c r="ED416" i="26"/>
  <c r="DV416" i="26"/>
  <c r="DL416" i="26"/>
  <c r="DT416" i="26"/>
  <c r="DZ416" i="26"/>
  <c r="DP416" i="26"/>
  <c r="DD416" i="26"/>
  <c r="DF416" i="26"/>
  <c r="DR416" i="26"/>
  <c r="DJ416" i="26"/>
  <c r="EB416" i="26"/>
  <c r="DN416" i="26"/>
  <c r="DH416" i="26"/>
  <c r="DX416" i="26"/>
  <c r="CB430" i="26"/>
  <c r="GT430" i="26"/>
  <c r="GT429" i="26"/>
  <c r="GR430" i="26"/>
  <c r="GR429" i="26"/>
  <c r="GP430" i="26"/>
  <c r="GP429" i="26"/>
  <c r="GN430" i="26"/>
  <c r="GN429" i="26"/>
  <c r="GJ430" i="26"/>
  <c r="GJ429" i="26"/>
  <c r="GH430" i="26"/>
  <c r="GH429" i="26"/>
  <c r="GF430" i="26"/>
  <c r="GF429" i="26"/>
  <c r="GL430" i="26"/>
  <c r="GL429" i="26"/>
  <c r="GB430" i="26"/>
  <c r="GB429" i="26"/>
  <c r="FZ430" i="26"/>
  <c r="FZ429" i="26"/>
  <c r="FX430" i="26"/>
  <c r="FX429" i="26"/>
  <c r="GD430" i="26"/>
  <c r="GD429" i="26"/>
  <c r="FT430" i="26"/>
  <c r="FT429" i="26"/>
  <c r="FR430" i="26"/>
  <c r="FR429" i="26"/>
  <c r="FP430" i="26"/>
  <c r="FP429" i="26"/>
  <c r="FV430" i="26"/>
  <c r="FV429" i="26"/>
  <c r="FJ430" i="26"/>
  <c r="FJ429" i="26"/>
  <c r="FH430" i="26"/>
  <c r="FH429" i="26"/>
  <c r="FN430" i="26"/>
  <c r="FN429" i="26"/>
  <c r="FL430" i="26"/>
  <c r="FL429" i="26"/>
  <c r="FD430" i="26"/>
  <c r="FD429" i="26"/>
  <c r="FB430" i="26"/>
  <c r="FB429" i="26"/>
  <c r="EZ430" i="26"/>
  <c r="EZ429" i="26"/>
  <c r="FF430" i="26"/>
  <c r="FF429" i="26"/>
  <c r="ET430" i="26"/>
  <c r="ET429" i="26"/>
  <c r="EJ430" i="26"/>
  <c r="EJ429" i="26"/>
  <c r="ER430" i="26"/>
  <c r="ER429" i="26"/>
  <c r="EP430" i="26"/>
  <c r="EP429" i="26"/>
  <c r="EX430" i="26"/>
  <c r="EX429" i="26"/>
  <c r="EN430" i="26"/>
  <c r="EN429" i="26"/>
  <c r="EV430" i="26"/>
  <c r="EV429" i="26"/>
  <c r="ED430" i="26"/>
  <c r="ED429" i="26"/>
  <c r="EL430" i="26"/>
  <c r="EB430" i="26"/>
  <c r="EB429" i="26"/>
  <c r="EL429" i="26"/>
  <c r="EH430" i="26"/>
  <c r="EH429" i="26"/>
  <c r="DZ430" i="26"/>
  <c r="DZ429" i="26"/>
  <c r="DP430" i="26"/>
  <c r="DP429" i="26"/>
  <c r="EF430" i="26"/>
  <c r="DX430" i="26"/>
  <c r="DX429" i="26"/>
  <c r="EF429" i="26"/>
  <c r="DV430" i="26"/>
  <c r="DV429" i="26"/>
  <c r="DL430" i="26"/>
  <c r="DL429" i="26"/>
  <c r="DR429" i="26"/>
  <c r="DH430" i="26"/>
  <c r="DH429" i="26"/>
  <c r="DN430" i="26"/>
  <c r="DN429" i="26"/>
  <c r="DF430" i="26"/>
  <c r="DF429" i="26"/>
  <c r="DJ429" i="26"/>
  <c r="DT430" i="26"/>
  <c r="DR430" i="26"/>
  <c r="DD430" i="26"/>
  <c r="DD429" i="26"/>
  <c r="DT429" i="26"/>
  <c r="DJ430" i="26"/>
  <c r="BX467" i="26"/>
  <c r="GT467" i="26"/>
  <c r="GR467" i="26"/>
  <c r="GP467" i="26"/>
  <c r="GN467" i="26"/>
  <c r="GJ467" i="26"/>
  <c r="GH467" i="26"/>
  <c r="GF467" i="26"/>
  <c r="GL467" i="26"/>
  <c r="GB467" i="26"/>
  <c r="FZ467" i="26"/>
  <c r="FX467" i="26"/>
  <c r="GD467" i="26"/>
  <c r="FT467" i="26"/>
  <c r="FR467" i="26"/>
  <c r="FP467" i="26"/>
  <c r="FV467" i="26"/>
  <c r="FJ467" i="26"/>
  <c r="FH467" i="26"/>
  <c r="FN467" i="26"/>
  <c r="FL467" i="26"/>
  <c r="FD467" i="26"/>
  <c r="FB467" i="26"/>
  <c r="EZ467" i="26"/>
  <c r="FF467" i="26"/>
  <c r="ET467" i="26"/>
  <c r="EJ467" i="26"/>
  <c r="ER467" i="26"/>
  <c r="EP467" i="26"/>
  <c r="EX467" i="26"/>
  <c r="EN467" i="26"/>
  <c r="EV467" i="26"/>
  <c r="EL467" i="26"/>
  <c r="ED467" i="26"/>
  <c r="EB467" i="26"/>
  <c r="EH467" i="26"/>
  <c r="EF467" i="26"/>
  <c r="DZ467" i="26"/>
  <c r="DP467" i="26"/>
  <c r="DX467" i="26"/>
  <c r="DN467" i="26"/>
  <c r="DV467" i="26"/>
  <c r="DL467" i="26"/>
  <c r="DR467" i="26"/>
  <c r="DH467" i="26"/>
  <c r="DT467" i="26"/>
  <c r="DF467" i="26"/>
  <c r="DJ467" i="26"/>
  <c r="DD467" i="26"/>
  <c r="GR490" i="26"/>
  <c r="GP490" i="26"/>
  <c r="GN490" i="26"/>
  <c r="GT490" i="26"/>
  <c r="GH490" i="26"/>
  <c r="GF490" i="26"/>
  <c r="GL490" i="26"/>
  <c r="GJ490" i="26"/>
  <c r="FZ490" i="26"/>
  <c r="FX490" i="26"/>
  <c r="GD490" i="26"/>
  <c r="GB490" i="26"/>
  <c r="FR490" i="26"/>
  <c r="FP490" i="26"/>
  <c r="FV490" i="26"/>
  <c r="FT490" i="26"/>
  <c r="FN490" i="26"/>
  <c r="FL490" i="26"/>
  <c r="FJ490" i="26"/>
  <c r="FH490" i="26"/>
  <c r="EL490" i="26"/>
  <c r="EJ490" i="26"/>
  <c r="EB490" i="26"/>
  <c r="EH490" i="26"/>
  <c r="EF490" i="26"/>
  <c r="ED490" i="26"/>
  <c r="DX490" i="26"/>
  <c r="DN490" i="26"/>
  <c r="DV490" i="26"/>
  <c r="DL490" i="26"/>
  <c r="DT490" i="26"/>
  <c r="DR490" i="26"/>
  <c r="DZ490" i="26"/>
  <c r="DP490" i="26"/>
  <c r="DJ490" i="26"/>
  <c r="DH490" i="26"/>
  <c r="GN504" i="26"/>
  <c r="GT504" i="26"/>
  <c r="GR504" i="26"/>
  <c r="GP504" i="26"/>
  <c r="GL504" i="26"/>
  <c r="GJ504" i="26"/>
  <c r="GH504" i="26"/>
  <c r="GF504" i="26"/>
  <c r="GD504" i="26"/>
  <c r="GB504" i="26"/>
  <c r="FZ504" i="26"/>
  <c r="FX504" i="26"/>
  <c r="FV504" i="26"/>
  <c r="FT504" i="26"/>
  <c r="FR504" i="26"/>
  <c r="FP504" i="26"/>
  <c r="FN504" i="26"/>
  <c r="FL504" i="26"/>
  <c r="FJ504" i="26"/>
  <c r="FH504" i="26"/>
  <c r="FF504" i="26"/>
  <c r="FD504" i="26"/>
  <c r="FB504" i="26"/>
  <c r="EZ504" i="26"/>
  <c r="EV504" i="26"/>
  <c r="EL504" i="26"/>
  <c r="ET504" i="26"/>
  <c r="EJ504" i="26"/>
  <c r="ER504" i="26"/>
  <c r="EP504" i="26"/>
  <c r="EX504" i="26"/>
  <c r="EF504" i="26"/>
  <c r="ED504" i="26"/>
  <c r="EN504" i="26"/>
  <c r="EB504" i="26"/>
  <c r="DT504" i="26"/>
  <c r="DR504" i="26"/>
  <c r="DZ504" i="26"/>
  <c r="DP504" i="26"/>
  <c r="EH504" i="26"/>
  <c r="DX504" i="26"/>
  <c r="DN504" i="26"/>
  <c r="DJ504" i="26"/>
  <c r="DL504" i="26"/>
  <c r="DH504" i="26"/>
  <c r="DF504" i="26"/>
  <c r="DV504" i="26"/>
  <c r="DD504" i="26"/>
  <c r="GR526" i="26"/>
  <c r="GP526" i="26"/>
  <c r="GN526" i="26"/>
  <c r="GT526" i="26"/>
  <c r="GH526" i="26"/>
  <c r="GF526" i="26"/>
  <c r="GL526" i="26"/>
  <c r="GJ526" i="26"/>
  <c r="FZ526" i="26"/>
  <c r="FX526" i="26"/>
  <c r="GD526" i="26"/>
  <c r="GB526" i="26"/>
  <c r="FR526" i="26"/>
  <c r="FP526" i="26"/>
  <c r="FV526" i="26"/>
  <c r="FT526" i="26"/>
  <c r="FN526" i="26"/>
  <c r="FL526" i="26"/>
  <c r="FJ526" i="26"/>
  <c r="FH526" i="26"/>
  <c r="FB526" i="26"/>
  <c r="EZ526" i="26"/>
  <c r="FF526" i="26"/>
  <c r="FD526" i="26"/>
  <c r="ER526" i="26"/>
  <c r="EP526" i="26"/>
  <c r="EX526" i="26"/>
  <c r="EN526" i="26"/>
  <c r="EV526" i="26"/>
  <c r="EL526" i="26"/>
  <c r="ET526" i="26"/>
  <c r="EB526" i="26"/>
  <c r="EH526" i="26"/>
  <c r="EF526" i="26"/>
  <c r="EJ526" i="26"/>
  <c r="DX526" i="26"/>
  <c r="DN526" i="26"/>
  <c r="DV526" i="26"/>
  <c r="DL526" i="26"/>
  <c r="DT526" i="26"/>
  <c r="DR526" i="26"/>
  <c r="DF526" i="26"/>
  <c r="DH526" i="26"/>
  <c r="ED526" i="26"/>
  <c r="DD526" i="26"/>
  <c r="DJ526" i="26"/>
  <c r="DZ526" i="26"/>
  <c r="DP526" i="26"/>
  <c r="GN540" i="26"/>
  <c r="GN539" i="26"/>
  <c r="GT540" i="26"/>
  <c r="GT539" i="26"/>
  <c r="GR540" i="26"/>
  <c r="GR539" i="26"/>
  <c r="GP540" i="26"/>
  <c r="GP539" i="26"/>
  <c r="GL540" i="26"/>
  <c r="GL539" i="26"/>
  <c r="GJ540" i="26"/>
  <c r="GJ539" i="26"/>
  <c r="GH540" i="26"/>
  <c r="GH539" i="26"/>
  <c r="GF540" i="26"/>
  <c r="GF539" i="26"/>
  <c r="GD540" i="26"/>
  <c r="GD539" i="26"/>
  <c r="GB540" i="26"/>
  <c r="GB539" i="26"/>
  <c r="FZ540" i="26"/>
  <c r="FZ539" i="26"/>
  <c r="FX540" i="26"/>
  <c r="FX539" i="26"/>
  <c r="FV540" i="26"/>
  <c r="FV539" i="26"/>
  <c r="FT540" i="26"/>
  <c r="FT539" i="26"/>
  <c r="FR540" i="26"/>
  <c r="FR539" i="26"/>
  <c r="FP540" i="26"/>
  <c r="FP539" i="26"/>
  <c r="FN540" i="26"/>
  <c r="FN539" i="26"/>
  <c r="FL540" i="26"/>
  <c r="FL539" i="26"/>
  <c r="FJ540" i="26"/>
  <c r="FJ539" i="26"/>
  <c r="FH540" i="26"/>
  <c r="FH539" i="26"/>
  <c r="FF540" i="26"/>
  <c r="FF539" i="26"/>
  <c r="FD540" i="26"/>
  <c r="FD539" i="26"/>
  <c r="FB540" i="26"/>
  <c r="FB539" i="26"/>
  <c r="EZ540" i="26"/>
  <c r="EZ539" i="26"/>
  <c r="EV540" i="26"/>
  <c r="EV539" i="26"/>
  <c r="EL540" i="26"/>
  <c r="EL539" i="26"/>
  <c r="ET540" i="26"/>
  <c r="ET539" i="26"/>
  <c r="EJ540" i="26"/>
  <c r="EJ539" i="26"/>
  <c r="ER540" i="26"/>
  <c r="ER539" i="26"/>
  <c r="EP540" i="26"/>
  <c r="EP539" i="26"/>
  <c r="EX540" i="26"/>
  <c r="EX539" i="26"/>
  <c r="EF540" i="26"/>
  <c r="EF539" i="26"/>
  <c r="EN540" i="26"/>
  <c r="ED540" i="26"/>
  <c r="ED539" i="26"/>
  <c r="EN539" i="26"/>
  <c r="EB540" i="26"/>
  <c r="EB539" i="26"/>
  <c r="DT540" i="26"/>
  <c r="DT539" i="26"/>
  <c r="DR540" i="26"/>
  <c r="DR539" i="26"/>
  <c r="EH540" i="26"/>
  <c r="DZ540" i="26"/>
  <c r="DZ539" i="26"/>
  <c r="DP540" i="26"/>
  <c r="DP539" i="26"/>
  <c r="EH539" i="26"/>
  <c r="DX540" i="26"/>
  <c r="DX539" i="26"/>
  <c r="DN540" i="26"/>
  <c r="DN539" i="26"/>
  <c r="DJ540" i="26"/>
  <c r="DJ539" i="26"/>
  <c r="DL539" i="26"/>
  <c r="DH540" i="26"/>
  <c r="DH539" i="26"/>
  <c r="DD540" i="26"/>
  <c r="DV540" i="26"/>
  <c r="DL540" i="26"/>
  <c r="DF540" i="26"/>
  <c r="DF539" i="26"/>
  <c r="DV539" i="26"/>
  <c r="DD539" i="26"/>
  <c r="GR562" i="26"/>
  <c r="GP562" i="26"/>
  <c r="GN562" i="26"/>
  <c r="GT562" i="26"/>
  <c r="GH562" i="26"/>
  <c r="GF562" i="26"/>
  <c r="GL562" i="26"/>
  <c r="GJ562" i="26"/>
  <c r="FZ562" i="26"/>
  <c r="FX562" i="26"/>
  <c r="GD562" i="26"/>
  <c r="GB562" i="26"/>
  <c r="FR562" i="26"/>
  <c r="FP562" i="26"/>
  <c r="FV562" i="26"/>
  <c r="FT562" i="26"/>
  <c r="FN562" i="26"/>
  <c r="FL562" i="26"/>
  <c r="FJ562" i="26"/>
  <c r="FH562" i="26"/>
  <c r="FB562" i="26"/>
  <c r="EZ562" i="26"/>
  <c r="FF562" i="26"/>
  <c r="FD562" i="26"/>
  <c r="ER562" i="26"/>
  <c r="EP562" i="26"/>
  <c r="EX562" i="26"/>
  <c r="EN562" i="26"/>
  <c r="EV562" i="26"/>
  <c r="EL562" i="26"/>
  <c r="ET562" i="26"/>
  <c r="EB562" i="26"/>
  <c r="EH562" i="26"/>
  <c r="EJ562" i="26"/>
  <c r="EF562" i="26"/>
  <c r="DX562" i="26"/>
  <c r="DN562" i="26"/>
  <c r="DV562" i="26"/>
  <c r="DL562" i="26"/>
  <c r="ED562" i="26"/>
  <c r="DT562" i="26"/>
  <c r="DR562" i="26"/>
  <c r="DF562" i="26"/>
  <c r="DH562" i="26"/>
  <c r="DD562" i="26"/>
  <c r="DZ562" i="26"/>
  <c r="DP562" i="26"/>
  <c r="DJ562" i="26"/>
  <c r="GN576" i="26"/>
  <c r="GN575" i="26"/>
  <c r="GT576" i="26"/>
  <c r="GT575" i="26"/>
  <c r="GR576" i="26"/>
  <c r="GR575" i="26"/>
  <c r="GP575" i="26"/>
  <c r="GP576" i="26"/>
  <c r="GL576" i="26"/>
  <c r="GL575" i="26"/>
  <c r="GJ576" i="26"/>
  <c r="GJ575" i="26"/>
  <c r="GH576" i="26"/>
  <c r="GH575" i="26"/>
  <c r="GF576" i="26"/>
  <c r="GF575" i="26"/>
  <c r="GD576" i="26"/>
  <c r="GD575" i="26"/>
  <c r="GB576" i="26"/>
  <c r="GB575" i="26"/>
  <c r="FZ576" i="26"/>
  <c r="FZ575" i="26"/>
  <c r="FX576" i="26"/>
  <c r="FX575" i="26"/>
  <c r="FV576" i="26"/>
  <c r="FV575" i="26"/>
  <c r="FT576" i="26"/>
  <c r="FT575" i="26"/>
  <c r="FR576" i="26"/>
  <c r="FR575" i="26"/>
  <c r="FP576" i="26"/>
  <c r="FP575" i="26"/>
  <c r="FN576" i="26"/>
  <c r="FN575" i="26"/>
  <c r="FL576" i="26"/>
  <c r="FL575" i="26"/>
  <c r="FJ576" i="26"/>
  <c r="FJ575" i="26"/>
  <c r="FH576" i="26"/>
  <c r="FH575" i="26"/>
  <c r="FF576" i="26"/>
  <c r="FF575" i="26"/>
  <c r="FD576" i="26"/>
  <c r="FD575" i="26"/>
  <c r="FB576" i="26"/>
  <c r="FB575" i="26"/>
  <c r="EZ576" i="26"/>
  <c r="EZ575" i="26"/>
  <c r="EV576" i="26"/>
  <c r="EV575" i="26"/>
  <c r="EL576" i="26"/>
  <c r="EL575" i="26"/>
  <c r="ET576" i="26"/>
  <c r="ET575" i="26"/>
  <c r="EJ576" i="26"/>
  <c r="EJ575" i="26"/>
  <c r="ER576" i="26"/>
  <c r="ER575" i="26"/>
  <c r="EP576" i="26"/>
  <c r="EP575" i="26"/>
  <c r="EX576" i="26"/>
  <c r="EX575" i="26"/>
  <c r="EN576" i="26"/>
  <c r="EF576" i="26"/>
  <c r="EF575" i="26"/>
  <c r="EN575" i="26"/>
  <c r="ED576" i="26"/>
  <c r="ED575" i="26"/>
  <c r="EB576" i="26"/>
  <c r="EB575" i="26"/>
  <c r="EH576" i="26"/>
  <c r="DT576" i="26"/>
  <c r="DT575" i="26"/>
  <c r="DR576" i="26"/>
  <c r="DR575" i="26"/>
  <c r="EH575" i="26"/>
  <c r="DZ576" i="26"/>
  <c r="DZ575" i="26"/>
  <c r="DP576" i="26"/>
  <c r="DP575" i="26"/>
  <c r="DX576" i="26"/>
  <c r="DX575" i="26"/>
  <c r="DN576" i="26"/>
  <c r="DN575" i="26"/>
  <c r="DJ576" i="26"/>
  <c r="DJ575" i="26"/>
  <c r="DD576" i="26"/>
  <c r="DV576" i="26"/>
  <c r="DL576" i="26"/>
  <c r="DH576" i="26"/>
  <c r="DH575" i="26"/>
  <c r="DD575" i="26"/>
  <c r="DV575" i="26"/>
  <c r="DL575" i="26"/>
  <c r="DF576" i="26"/>
  <c r="DF575" i="26"/>
  <c r="DD28" i="26"/>
  <c r="DF26" i="26"/>
  <c r="DH26" i="26" s="1"/>
  <c r="DJ26" i="26" s="1"/>
  <c r="DL26" i="26" s="1"/>
  <c r="DN26" i="26" s="1"/>
  <c r="DP26" i="26" s="1"/>
  <c r="DR26" i="26" s="1"/>
  <c r="CN47" i="26"/>
  <c r="GR47" i="26"/>
  <c r="GP47" i="26"/>
  <c r="GN47" i="26"/>
  <c r="GT47" i="26"/>
  <c r="GJ47" i="26"/>
  <c r="GH47" i="26"/>
  <c r="GF47" i="26"/>
  <c r="GL47" i="26"/>
  <c r="GB47" i="26"/>
  <c r="FZ47" i="26"/>
  <c r="FX47" i="26"/>
  <c r="GD47" i="26"/>
  <c r="FT47" i="26"/>
  <c r="FR47" i="26"/>
  <c r="FP47" i="26"/>
  <c r="FV47" i="26"/>
  <c r="FN47" i="26"/>
  <c r="FL47" i="26"/>
  <c r="FJ47" i="26"/>
  <c r="FH47" i="26"/>
  <c r="FF47" i="26"/>
  <c r="EX47" i="26"/>
  <c r="FD47" i="26"/>
  <c r="EV47" i="26"/>
  <c r="FB47" i="26"/>
  <c r="ET47" i="26"/>
  <c r="EZ47" i="26"/>
  <c r="EN47" i="26"/>
  <c r="EL47" i="26"/>
  <c r="EJ47" i="26"/>
  <c r="ER47" i="26"/>
  <c r="EH47" i="26"/>
  <c r="DT47" i="26"/>
  <c r="EF47" i="26"/>
  <c r="DZ47" i="26"/>
  <c r="EP47" i="26"/>
  <c r="ED47" i="26"/>
  <c r="DX47" i="26"/>
  <c r="DN47" i="26"/>
  <c r="DJ47" i="26"/>
  <c r="DH47" i="26"/>
  <c r="DP47" i="26"/>
  <c r="DD47" i="26"/>
  <c r="DV47" i="26"/>
  <c r="DL47" i="26"/>
  <c r="DR47" i="26"/>
  <c r="DF47" i="26"/>
  <c r="EB47" i="26"/>
  <c r="DF319" i="26"/>
  <c r="DH319" i="26" s="1"/>
  <c r="DJ319" i="26" s="1"/>
  <c r="GN353" i="26"/>
  <c r="GR353" i="26"/>
  <c r="GT353" i="26"/>
  <c r="GP353" i="26"/>
  <c r="GL353" i="26"/>
  <c r="GJ353" i="26"/>
  <c r="GH353" i="26"/>
  <c r="GF353" i="26"/>
  <c r="FX353" i="26"/>
  <c r="GD353" i="26"/>
  <c r="GB353" i="26"/>
  <c r="FZ353" i="26"/>
  <c r="FV353" i="26"/>
  <c r="FT353" i="26"/>
  <c r="FR353" i="26"/>
  <c r="FP353" i="26"/>
  <c r="FN353" i="26"/>
  <c r="FL353" i="26"/>
  <c r="FJ353" i="26"/>
  <c r="FH353" i="26"/>
  <c r="FF353" i="26"/>
  <c r="ER353" i="26"/>
  <c r="EJ353" i="26"/>
  <c r="EF353" i="26"/>
  <c r="EP353" i="26"/>
  <c r="ED353" i="26"/>
  <c r="EN353" i="26"/>
  <c r="EB353" i="26"/>
  <c r="EL353" i="26"/>
  <c r="DT353" i="26"/>
  <c r="EH353" i="26"/>
  <c r="DZ353" i="26"/>
  <c r="DX353" i="26"/>
  <c r="DJ353" i="26"/>
  <c r="DH353" i="26"/>
  <c r="DV353" i="26"/>
  <c r="GR367" i="26"/>
  <c r="GR366" i="26"/>
  <c r="GN367" i="26"/>
  <c r="GN366" i="26"/>
  <c r="GT366" i="26"/>
  <c r="GP366" i="26"/>
  <c r="GT367" i="26"/>
  <c r="GP367" i="26"/>
  <c r="GH367" i="26"/>
  <c r="GH366" i="26"/>
  <c r="GF367" i="26"/>
  <c r="GF366" i="26"/>
  <c r="GL367" i="26"/>
  <c r="GL366" i="26"/>
  <c r="GJ367" i="26"/>
  <c r="GJ366" i="26"/>
  <c r="GB367" i="26"/>
  <c r="GB366" i="26"/>
  <c r="FZ367" i="26"/>
  <c r="FZ366" i="26"/>
  <c r="FX367" i="26"/>
  <c r="FX366" i="26"/>
  <c r="GD367" i="26"/>
  <c r="GD366" i="26"/>
  <c r="FR367" i="26"/>
  <c r="FR366" i="26"/>
  <c r="FP367" i="26"/>
  <c r="FP366" i="26"/>
  <c r="FV367" i="26"/>
  <c r="FV366" i="26"/>
  <c r="FT367" i="26"/>
  <c r="FT366" i="26"/>
  <c r="FN367" i="26"/>
  <c r="FN366" i="26"/>
  <c r="FL367" i="26"/>
  <c r="FL366" i="26"/>
  <c r="FJ367" i="26"/>
  <c r="FJ366" i="26"/>
  <c r="FH367" i="26"/>
  <c r="FH366" i="26"/>
  <c r="FB367" i="26"/>
  <c r="FB366" i="26"/>
  <c r="EZ367" i="26"/>
  <c r="EZ366" i="26"/>
  <c r="FF367" i="26"/>
  <c r="FF366" i="26"/>
  <c r="FD367" i="26"/>
  <c r="FD366" i="26"/>
  <c r="ER367" i="26"/>
  <c r="ER366" i="26"/>
  <c r="EX367" i="26"/>
  <c r="EX366" i="26"/>
  <c r="EV367" i="26"/>
  <c r="EV366" i="26"/>
  <c r="ET367" i="26"/>
  <c r="ET366" i="26"/>
  <c r="EN367" i="26"/>
  <c r="EN366" i="26"/>
  <c r="EB367" i="26"/>
  <c r="EB366" i="26"/>
  <c r="EL367" i="26"/>
  <c r="EL366" i="26"/>
  <c r="EH367" i="26"/>
  <c r="EH366" i="26"/>
  <c r="EJ367" i="26"/>
  <c r="EJ366" i="26"/>
  <c r="EF367" i="26"/>
  <c r="EF366" i="26"/>
  <c r="EP367" i="26"/>
  <c r="EP366" i="26"/>
  <c r="ED367" i="26"/>
  <c r="DX367" i="26"/>
  <c r="DX366" i="26"/>
  <c r="DN367" i="26"/>
  <c r="DN366" i="26"/>
  <c r="ED366" i="26"/>
  <c r="DV367" i="26"/>
  <c r="DV366" i="26"/>
  <c r="DT367" i="26"/>
  <c r="DT366" i="26"/>
  <c r="DR367" i="26"/>
  <c r="DR366" i="26"/>
  <c r="DZ367" i="26"/>
  <c r="DP367" i="26"/>
  <c r="DF367" i="26"/>
  <c r="DF366" i="26"/>
  <c r="DL366" i="26"/>
  <c r="DH367" i="26"/>
  <c r="DZ366" i="26"/>
  <c r="DL367" i="26"/>
  <c r="DD367" i="26"/>
  <c r="DD366" i="26"/>
  <c r="DH366" i="26"/>
  <c r="DP366" i="26"/>
  <c r="DJ367" i="26"/>
  <c r="DJ366" i="26"/>
  <c r="GP380" i="26"/>
  <c r="GN380" i="26"/>
  <c r="GT380" i="26"/>
  <c r="GR380" i="26"/>
  <c r="GF380" i="26"/>
  <c r="GL380" i="26"/>
  <c r="GJ380" i="26"/>
  <c r="GH380" i="26"/>
  <c r="FZ380" i="26"/>
  <c r="FX380" i="26"/>
  <c r="GD380" i="26"/>
  <c r="GB380" i="26"/>
  <c r="FP380" i="26"/>
  <c r="FV380" i="26"/>
  <c r="FT380" i="26"/>
  <c r="FR380" i="26"/>
  <c r="FJ380" i="26"/>
  <c r="FH380" i="26"/>
  <c r="FN380" i="26"/>
  <c r="FL380" i="26"/>
  <c r="EZ380" i="26"/>
  <c r="FF380" i="26"/>
  <c r="FD380" i="26"/>
  <c r="FB380" i="26"/>
  <c r="EX380" i="26"/>
  <c r="EN380" i="26"/>
  <c r="EV380" i="26"/>
  <c r="ET380" i="26"/>
  <c r="EJ380" i="26"/>
  <c r="ER380" i="26"/>
  <c r="EH380" i="26"/>
  <c r="EF380" i="26"/>
  <c r="EP380" i="26"/>
  <c r="ED380" i="26"/>
  <c r="EL380" i="26"/>
  <c r="EB380" i="26"/>
  <c r="DV380" i="26"/>
  <c r="DL380" i="26"/>
  <c r="DT380" i="26"/>
  <c r="DZ380" i="26"/>
  <c r="DP380" i="26"/>
  <c r="DX380" i="26"/>
  <c r="DN380" i="26"/>
  <c r="DD380" i="26"/>
  <c r="DR380" i="26"/>
  <c r="DJ380" i="26"/>
  <c r="DH380" i="26"/>
  <c r="DF380" i="26"/>
  <c r="CT394" i="26"/>
  <c r="GT394" i="26"/>
  <c r="GT393" i="26"/>
  <c r="GR394" i="26"/>
  <c r="GR393" i="26"/>
  <c r="GP394" i="26"/>
  <c r="GP393" i="26"/>
  <c r="GN394" i="26"/>
  <c r="GN393" i="26"/>
  <c r="GJ394" i="26"/>
  <c r="GJ393" i="26"/>
  <c r="GH394" i="26"/>
  <c r="GH393" i="26"/>
  <c r="GF394" i="26"/>
  <c r="GF393" i="26"/>
  <c r="GL394" i="26"/>
  <c r="GL393" i="26"/>
  <c r="GB394" i="26"/>
  <c r="FZ394" i="26"/>
  <c r="FZ393" i="26"/>
  <c r="GD394" i="26"/>
  <c r="GD393" i="26"/>
  <c r="FX393" i="26"/>
  <c r="FX394" i="26"/>
  <c r="GB393" i="26"/>
  <c r="FT394" i="26"/>
  <c r="FT393" i="26"/>
  <c r="FR394" i="26"/>
  <c r="FR393" i="26"/>
  <c r="FP394" i="26"/>
  <c r="FP393" i="26"/>
  <c r="FV394" i="26"/>
  <c r="FV393" i="26"/>
  <c r="FJ394" i="26"/>
  <c r="FJ393" i="26"/>
  <c r="FH394" i="26"/>
  <c r="FH393" i="26"/>
  <c r="FN394" i="26"/>
  <c r="FN393" i="26"/>
  <c r="FL394" i="26"/>
  <c r="FL393" i="26"/>
  <c r="FD394" i="26"/>
  <c r="FD393" i="26"/>
  <c r="FB394" i="26"/>
  <c r="FB393" i="26"/>
  <c r="EZ394" i="26"/>
  <c r="EZ393" i="26"/>
  <c r="FF394" i="26"/>
  <c r="FF393" i="26"/>
  <c r="ET394" i="26"/>
  <c r="ET393" i="26"/>
  <c r="EJ394" i="26"/>
  <c r="EJ393" i="26"/>
  <c r="ER394" i="26"/>
  <c r="ER393" i="26"/>
  <c r="EP394" i="26"/>
  <c r="EP393" i="26"/>
  <c r="EX394" i="26"/>
  <c r="EX393" i="26"/>
  <c r="EN394" i="26"/>
  <c r="EN393" i="26"/>
  <c r="EV394" i="26"/>
  <c r="EV393" i="26"/>
  <c r="ED394" i="26"/>
  <c r="ED393" i="26"/>
  <c r="EB394" i="26"/>
  <c r="EB393" i="26"/>
  <c r="EL394" i="26"/>
  <c r="EH394" i="26"/>
  <c r="EH393" i="26"/>
  <c r="EL393" i="26"/>
  <c r="DZ394" i="26"/>
  <c r="DZ393" i="26"/>
  <c r="DP394" i="26"/>
  <c r="DP393" i="26"/>
  <c r="DX394" i="26"/>
  <c r="DX393" i="26"/>
  <c r="EF394" i="26"/>
  <c r="DV394" i="26"/>
  <c r="DV393" i="26"/>
  <c r="DL394" i="26"/>
  <c r="DL393" i="26"/>
  <c r="EF393" i="26"/>
  <c r="DT393" i="26"/>
  <c r="DR394" i="26"/>
  <c r="DH394" i="26"/>
  <c r="DH393" i="26"/>
  <c r="DN394" i="26"/>
  <c r="DF394" i="26"/>
  <c r="DF393" i="26"/>
  <c r="DN393" i="26"/>
  <c r="DJ394" i="26"/>
  <c r="DR393" i="26"/>
  <c r="DD394" i="26"/>
  <c r="DD393" i="26"/>
  <c r="DT394" i="26"/>
  <c r="DJ393" i="26"/>
  <c r="GN425" i="26"/>
  <c r="GT425" i="26"/>
  <c r="GR425" i="26"/>
  <c r="GP425" i="26"/>
  <c r="GL425" i="26"/>
  <c r="GJ425" i="26"/>
  <c r="GH425" i="26"/>
  <c r="GF425" i="26"/>
  <c r="GD425" i="26"/>
  <c r="GB425" i="26"/>
  <c r="FZ425" i="26"/>
  <c r="FX425" i="26"/>
  <c r="FV425" i="26"/>
  <c r="FT425" i="26"/>
  <c r="FR425" i="26"/>
  <c r="FP425" i="26"/>
  <c r="FN425" i="26"/>
  <c r="FL425" i="26"/>
  <c r="FJ425" i="26"/>
  <c r="FH425" i="26"/>
  <c r="FF425" i="26"/>
  <c r="FD425" i="26"/>
  <c r="FB425" i="26"/>
  <c r="EZ425" i="26"/>
  <c r="EV425" i="26"/>
  <c r="EL425" i="26"/>
  <c r="ET425" i="26"/>
  <c r="EJ425" i="26"/>
  <c r="ER425" i="26"/>
  <c r="EP425" i="26"/>
  <c r="EX425" i="26"/>
  <c r="EF425" i="26"/>
  <c r="ED425" i="26"/>
  <c r="EB425" i="26"/>
  <c r="EN425" i="26"/>
  <c r="DT425" i="26"/>
  <c r="DR425" i="26"/>
  <c r="DZ425" i="26"/>
  <c r="DX425" i="26"/>
  <c r="DN425" i="26"/>
  <c r="DV425" i="26"/>
  <c r="DL425" i="26"/>
  <c r="DJ425" i="26"/>
  <c r="DD425" i="26"/>
  <c r="EH425" i="26"/>
  <c r="DH425" i="26"/>
  <c r="DF425" i="26"/>
  <c r="DP425" i="26"/>
  <c r="GR439" i="26"/>
  <c r="GR438" i="26"/>
  <c r="GP439" i="26"/>
  <c r="GP438" i="26"/>
  <c r="GN439" i="26"/>
  <c r="GN438" i="26"/>
  <c r="GT439" i="26"/>
  <c r="GT438" i="26"/>
  <c r="GH439" i="26"/>
  <c r="GH438" i="26"/>
  <c r="GF439" i="26"/>
  <c r="GF438" i="26"/>
  <c r="GL439" i="26"/>
  <c r="GL438" i="26"/>
  <c r="GJ439" i="26"/>
  <c r="GJ438" i="26"/>
  <c r="FZ439" i="26"/>
  <c r="FZ438" i="26"/>
  <c r="FX439" i="26"/>
  <c r="FX438" i="26"/>
  <c r="GD439" i="26"/>
  <c r="GD438" i="26"/>
  <c r="GB439" i="26"/>
  <c r="GB438" i="26"/>
  <c r="FR439" i="26"/>
  <c r="FR438" i="26"/>
  <c r="FP439" i="26"/>
  <c r="FP438" i="26"/>
  <c r="FV439" i="26"/>
  <c r="FV438" i="26"/>
  <c r="FT439" i="26"/>
  <c r="FT438" i="26"/>
  <c r="FN439" i="26"/>
  <c r="FN438" i="26"/>
  <c r="FL439" i="26"/>
  <c r="FL438" i="26"/>
  <c r="FJ439" i="26"/>
  <c r="FJ438" i="26"/>
  <c r="FH439" i="26"/>
  <c r="FH438" i="26"/>
  <c r="FB439" i="26"/>
  <c r="FB438" i="26"/>
  <c r="EZ439" i="26"/>
  <c r="EZ438" i="26"/>
  <c r="FF439" i="26"/>
  <c r="FF438" i="26"/>
  <c r="FD439" i="26"/>
  <c r="FD438" i="26"/>
  <c r="ER439" i="26"/>
  <c r="ER438" i="26"/>
  <c r="EP439" i="26"/>
  <c r="EP438" i="26"/>
  <c r="EX439" i="26"/>
  <c r="EX438" i="26"/>
  <c r="EN439" i="26"/>
  <c r="EN438" i="26"/>
  <c r="EV439" i="26"/>
  <c r="EV438" i="26"/>
  <c r="EL439" i="26"/>
  <c r="EL438" i="26"/>
  <c r="ET439" i="26"/>
  <c r="ET438" i="26"/>
  <c r="EB439" i="26"/>
  <c r="EB438" i="26"/>
  <c r="EH439" i="26"/>
  <c r="EH438" i="26"/>
  <c r="EJ439" i="26"/>
  <c r="EF439" i="26"/>
  <c r="EF438" i="26"/>
  <c r="EJ438" i="26"/>
  <c r="DX439" i="26"/>
  <c r="DX438" i="26"/>
  <c r="DN439" i="26"/>
  <c r="DN438" i="26"/>
  <c r="DV439" i="26"/>
  <c r="DV438" i="26"/>
  <c r="ED439" i="26"/>
  <c r="DT439" i="26"/>
  <c r="DT438" i="26"/>
  <c r="DR439" i="26"/>
  <c r="DR438" i="26"/>
  <c r="ED438" i="26"/>
  <c r="DP439" i="26"/>
  <c r="DF439" i="26"/>
  <c r="DF438" i="26"/>
  <c r="DL438" i="26"/>
  <c r="DL439" i="26"/>
  <c r="DD439" i="26"/>
  <c r="DD438" i="26"/>
  <c r="DH439" i="26"/>
  <c r="DZ439" i="26"/>
  <c r="DP438" i="26"/>
  <c r="DJ439" i="26"/>
  <c r="DJ438" i="26"/>
  <c r="DZ438" i="26"/>
  <c r="DH438" i="26"/>
  <c r="GN462" i="26"/>
  <c r="GT462" i="26"/>
  <c r="GR462" i="26"/>
  <c r="GP462" i="26"/>
  <c r="GL462" i="26"/>
  <c r="GJ462" i="26"/>
  <c r="GH462" i="26"/>
  <c r="GF462" i="26"/>
  <c r="GD462" i="26"/>
  <c r="GB462" i="26"/>
  <c r="FZ462" i="26"/>
  <c r="FX462" i="26"/>
  <c r="FV462" i="26"/>
  <c r="FT462" i="26"/>
  <c r="FR462" i="26"/>
  <c r="FP462" i="26"/>
  <c r="FN462" i="26"/>
  <c r="FL462" i="26"/>
  <c r="FJ462" i="26"/>
  <c r="FH462" i="26"/>
  <c r="FF462" i="26"/>
  <c r="EL462" i="26"/>
  <c r="EJ462" i="26"/>
  <c r="ER462" i="26"/>
  <c r="EP462" i="26"/>
  <c r="EF462" i="26"/>
  <c r="ED462" i="26"/>
  <c r="EN462" i="26"/>
  <c r="EB462" i="26"/>
  <c r="DR462" i="26"/>
  <c r="DZ462" i="26"/>
  <c r="DP462" i="26"/>
  <c r="EH462" i="26"/>
  <c r="DN462" i="26"/>
  <c r="DJ462" i="26"/>
  <c r="DH462" i="26"/>
  <c r="DF462" i="26"/>
  <c r="DL462" i="26"/>
  <c r="GP499" i="26"/>
  <c r="GN499" i="26"/>
  <c r="GT499" i="26"/>
  <c r="GR499" i="26"/>
  <c r="GF499" i="26"/>
  <c r="GL499" i="26"/>
  <c r="GJ499" i="26"/>
  <c r="GH499" i="26"/>
  <c r="FX499" i="26"/>
  <c r="GD499" i="26"/>
  <c r="GB499" i="26"/>
  <c r="FZ499" i="26"/>
  <c r="FP499" i="26"/>
  <c r="FV499" i="26"/>
  <c r="FT499" i="26"/>
  <c r="FR499" i="26"/>
  <c r="FJ499" i="26"/>
  <c r="FH499" i="26"/>
  <c r="FN499" i="26"/>
  <c r="FL499" i="26"/>
  <c r="FF499" i="26"/>
  <c r="FD499" i="26"/>
  <c r="FB499" i="26"/>
  <c r="EL499" i="26"/>
  <c r="EJ499" i="26"/>
  <c r="EH499" i="26"/>
  <c r="EF499" i="26"/>
  <c r="ED499" i="26"/>
  <c r="DV499" i="26"/>
  <c r="DL499" i="26"/>
  <c r="EB499" i="26"/>
  <c r="DT499" i="26"/>
  <c r="DR499" i="26"/>
  <c r="DZ499" i="26"/>
  <c r="DP499" i="26"/>
  <c r="DX499" i="26"/>
  <c r="DN499" i="26"/>
  <c r="DJ499" i="26"/>
  <c r="DH499" i="26"/>
  <c r="DF499" i="26"/>
  <c r="GT513" i="26"/>
  <c r="GR513" i="26"/>
  <c r="GP513" i="26"/>
  <c r="GN513" i="26"/>
  <c r="GJ513" i="26"/>
  <c r="GH513" i="26"/>
  <c r="GF513" i="26"/>
  <c r="GL513" i="26"/>
  <c r="GB513" i="26"/>
  <c r="FZ513" i="26"/>
  <c r="FX513" i="26"/>
  <c r="GD513" i="26"/>
  <c r="FT513" i="26"/>
  <c r="FR513" i="26"/>
  <c r="FP513" i="26"/>
  <c r="FV513" i="26"/>
  <c r="FJ513" i="26"/>
  <c r="FH513" i="26"/>
  <c r="FN513" i="26"/>
  <c r="FL513" i="26"/>
  <c r="FD513" i="26"/>
  <c r="FB513" i="26"/>
  <c r="EZ513" i="26"/>
  <c r="FF513" i="26"/>
  <c r="ET513" i="26"/>
  <c r="EJ513" i="26"/>
  <c r="ER513" i="26"/>
  <c r="EP513" i="26"/>
  <c r="EX513" i="26"/>
  <c r="EN513" i="26"/>
  <c r="EV513" i="26"/>
  <c r="ED513" i="26"/>
  <c r="EB513" i="26"/>
  <c r="EH513" i="26"/>
  <c r="EL513" i="26"/>
  <c r="DZ513" i="26"/>
  <c r="DP513" i="26"/>
  <c r="DX513" i="26"/>
  <c r="DN513" i="26"/>
  <c r="DV513" i="26"/>
  <c r="DL513" i="26"/>
  <c r="DT513" i="26"/>
  <c r="DH513" i="26"/>
  <c r="DF513" i="26"/>
  <c r="DR513" i="26"/>
  <c r="DJ513" i="26"/>
  <c r="EF513" i="26"/>
  <c r="DD513" i="26"/>
  <c r="GP535" i="26"/>
  <c r="GN535" i="26"/>
  <c r="GT535" i="26"/>
  <c r="GR535" i="26"/>
  <c r="GF535" i="26"/>
  <c r="GL535" i="26"/>
  <c r="GJ535" i="26"/>
  <c r="GH535" i="26"/>
  <c r="FX535" i="26"/>
  <c r="GD535" i="26"/>
  <c r="GB535" i="26"/>
  <c r="FZ535" i="26"/>
  <c r="FP535" i="26"/>
  <c r="FV535" i="26"/>
  <c r="FT535" i="26"/>
  <c r="FR535" i="26"/>
  <c r="FJ535" i="26"/>
  <c r="FH535" i="26"/>
  <c r="FN535" i="26"/>
  <c r="FL535" i="26"/>
  <c r="EZ535" i="26"/>
  <c r="FF535" i="26"/>
  <c r="FD535" i="26"/>
  <c r="FB535" i="26"/>
  <c r="EX535" i="26"/>
  <c r="EN535" i="26"/>
  <c r="EV535" i="26"/>
  <c r="EL535" i="26"/>
  <c r="ET535" i="26"/>
  <c r="EJ535" i="26"/>
  <c r="ER535" i="26"/>
  <c r="EH535" i="26"/>
  <c r="EF535" i="26"/>
  <c r="ED535" i="26"/>
  <c r="EP535" i="26"/>
  <c r="EB535" i="26"/>
  <c r="DV535" i="26"/>
  <c r="DL535" i="26"/>
  <c r="DT535" i="26"/>
  <c r="DR535" i="26"/>
  <c r="DZ535" i="26"/>
  <c r="DP535" i="26"/>
  <c r="DX535" i="26"/>
  <c r="DN535" i="26"/>
  <c r="DD535" i="26"/>
  <c r="DF535" i="26"/>
  <c r="DJ535" i="26"/>
  <c r="DH535" i="26"/>
  <c r="GT549" i="26"/>
  <c r="GT548" i="26"/>
  <c r="GR549" i="26"/>
  <c r="GR548" i="26"/>
  <c r="GP549" i="26"/>
  <c r="GP548" i="26"/>
  <c r="GN549" i="26"/>
  <c r="GN548" i="26"/>
  <c r="GJ549" i="26"/>
  <c r="GJ548" i="26"/>
  <c r="GH549" i="26"/>
  <c r="GH548" i="26"/>
  <c r="GF549" i="26"/>
  <c r="GF548" i="26"/>
  <c r="GL549" i="26"/>
  <c r="GL548" i="26"/>
  <c r="GB549" i="26"/>
  <c r="GB548" i="26"/>
  <c r="FZ549" i="26"/>
  <c r="FZ548" i="26"/>
  <c r="FX549" i="26"/>
  <c r="FX548" i="26"/>
  <c r="GD549" i="26"/>
  <c r="GD548" i="26"/>
  <c r="FT549" i="26"/>
  <c r="FT548" i="26"/>
  <c r="FR549" i="26"/>
  <c r="FR548" i="26"/>
  <c r="FP549" i="26"/>
  <c r="FP548" i="26"/>
  <c r="FV549" i="26"/>
  <c r="FV548" i="26"/>
  <c r="FJ549" i="26"/>
  <c r="FJ548" i="26"/>
  <c r="FH549" i="26"/>
  <c r="FH548" i="26"/>
  <c r="FN549" i="26"/>
  <c r="FN548" i="26"/>
  <c r="FL549" i="26"/>
  <c r="FL548" i="26"/>
  <c r="FD549" i="26"/>
  <c r="FD548" i="26"/>
  <c r="FB549" i="26"/>
  <c r="FB548" i="26"/>
  <c r="EZ549" i="26"/>
  <c r="EZ548" i="26"/>
  <c r="FF549" i="26"/>
  <c r="FF548" i="26"/>
  <c r="ET549" i="26"/>
  <c r="ET548" i="26"/>
  <c r="EJ549" i="26"/>
  <c r="EJ548" i="26"/>
  <c r="ER549" i="26"/>
  <c r="ER548" i="26"/>
  <c r="EP549" i="26"/>
  <c r="EP548" i="26"/>
  <c r="EX549" i="26"/>
  <c r="EX548" i="26"/>
  <c r="EN549" i="26"/>
  <c r="EN548" i="26"/>
  <c r="EV549" i="26"/>
  <c r="EV548" i="26"/>
  <c r="ED549" i="26"/>
  <c r="ED548" i="26"/>
  <c r="EB549" i="26"/>
  <c r="EB548" i="26"/>
  <c r="EL549" i="26"/>
  <c r="EH549" i="26"/>
  <c r="EH548" i="26"/>
  <c r="EL548" i="26"/>
  <c r="DZ549" i="26"/>
  <c r="DZ548" i="26"/>
  <c r="DP549" i="26"/>
  <c r="DP548" i="26"/>
  <c r="DX549" i="26"/>
  <c r="DX548" i="26"/>
  <c r="DN549" i="26"/>
  <c r="DN548" i="26"/>
  <c r="EF549" i="26"/>
  <c r="DV549" i="26"/>
  <c r="DV548" i="26"/>
  <c r="DL549" i="26"/>
  <c r="DL548" i="26"/>
  <c r="DT548" i="26"/>
  <c r="DH549" i="26"/>
  <c r="DH548" i="26"/>
  <c r="DJ549" i="26"/>
  <c r="DF549" i="26"/>
  <c r="DF548" i="26"/>
  <c r="DJ548" i="26"/>
  <c r="DR549" i="26"/>
  <c r="DD549" i="26"/>
  <c r="DD548" i="26"/>
  <c r="EF548" i="26"/>
  <c r="DT549" i="26"/>
  <c r="DR548" i="26"/>
  <c r="GP571" i="26"/>
  <c r="GN571" i="26"/>
  <c r="GT571" i="26"/>
  <c r="GR571" i="26"/>
  <c r="GF571" i="26"/>
  <c r="GL571" i="26"/>
  <c r="GJ571" i="26"/>
  <c r="GH571" i="26"/>
  <c r="FX571" i="26"/>
  <c r="GD571" i="26"/>
  <c r="GB571" i="26"/>
  <c r="FZ571" i="26"/>
  <c r="FP571" i="26"/>
  <c r="FV571" i="26"/>
  <c r="FT571" i="26"/>
  <c r="FR571" i="26"/>
  <c r="FJ571" i="26"/>
  <c r="FH571" i="26"/>
  <c r="FN571" i="26"/>
  <c r="FL571" i="26"/>
  <c r="EZ571" i="26"/>
  <c r="FF571" i="26"/>
  <c r="FD571" i="26"/>
  <c r="FB571" i="26"/>
  <c r="EX571" i="26"/>
  <c r="EN571" i="26"/>
  <c r="EV571" i="26"/>
  <c r="EL571" i="26"/>
  <c r="ET571" i="26"/>
  <c r="EJ571" i="26"/>
  <c r="ER571" i="26"/>
  <c r="EH571" i="26"/>
  <c r="EF571" i="26"/>
  <c r="EP571" i="26"/>
  <c r="ED571" i="26"/>
  <c r="DV571" i="26"/>
  <c r="DL571" i="26"/>
  <c r="DT571" i="26"/>
  <c r="DR571" i="26"/>
  <c r="DZ571" i="26"/>
  <c r="DP571" i="26"/>
  <c r="DD571" i="26"/>
  <c r="EB571" i="26"/>
  <c r="DJ571" i="26"/>
  <c r="DH571" i="26"/>
  <c r="DX571" i="26"/>
  <c r="DN571" i="26"/>
  <c r="DF571" i="26"/>
  <c r="CR585" i="26"/>
  <c r="GT585" i="26"/>
  <c r="GT584" i="26"/>
  <c r="GR585" i="26"/>
  <c r="GR584" i="26"/>
  <c r="GP585" i="26"/>
  <c r="GP584" i="26"/>
  <c r="GN585" i="26"/>
  <c r="GN584" i="26"/>
  <c r="GL585" i="26"/>
  <c r="GL584" i="26"/>
  <c r="GH585" i="26"/>
  <c r="GJ584" i="26"/>
  <c r="GH584" i="26"/>
  <c r="GJ585" i="26"/>
  <c r="GF584" i="26"/>
  <c r="GF585" i="26"/>
  <c r="GB585" i="26"/>
  <c r="GB584" i="26"/>
  <c r="FZ585" i="26"/>
  <c r="FZ584" i="26"/>
  <c r="FX585" i="26"/>
  <c r="FX584" i="26"/>
  <c r="GD585" i="26"/>
  <c r="GD584" i="26"/>
  <c r="FR585" i="26"/>
  <c r="FR584" i="26"/>
  <c r="FV585" i="26"/>
  <c r="FV584" i="26"/>
  <c r="FT585" i="26"/>
  <c r="FP585" i="26"/>
  <c r="FT584" i="26"/>
  <c r="FP584" i="26"/>
  <c r="FJ585" i="26"/>
  <c r="FJ584" i="26"/>
  <c r="FH585" i="26"/>
  <c r="FH584" i="26"/>
  <c r="FN585" i="26"/>
  <c r="FN584" i="26"/>
  <c r="FL585" i="26"/>
  <c r="FL584" i="26"/>
  <c r="FD585" i="26"/>
  <c r="FD584" i="26"/>
  <c r="FB585" i="26"/>
  <c r="FB584" i="26"/>
  <c r="EZ585" i="26"/>
  <c r="EZ584" i="26"/>
  <c r="FF585" i="26"/>
  <c r="FF584" i="26"/>
  <c r="ET585" i="26"/>
  <c r="ET584" i="26"/>
  <c r="EJ585" i="26"/>
  <c r="EJ584" i="26"/>
  <c r="ER585" i="26"/>
  <c r="ER584" i="26"/>
  <c r="EP585" i="26"/>
  <c r="EP584" i="26"/>
  <c r="EX585" i="26"/>
  <c r="EX584" i="26"/>
  <c r="EN585" i="26"/>
  <c r="EN584" i="26"/>
  <c r="EV585" i="26"/>
  <c r="EV584" i="26"/>
  <c r="ED585" i="26"/>
  <c r="ED584" i="26"/>
  <c r="EL585" i="26"/>
  <c r="EB585" i="26"/>
  <c r="EB584" i="26"/>
  <c r="EL584" i="26"/>
  <c r="EH585" i="26"/>
  <c r="EH584" i="26"/>
  <c r="DZ585" i="26"/>
  <c r="DZ584" i="26"/>
  <c r="DP585" i="26"/>
  <c r="DP584" i="26"/>
  <c r="EF585" i="26"/>
  <c r="DX585" i="26"/>
  <c r="DX584" i="26"/>
  <c r="DN585" i="26"/>
  <c r="DN584" i="26"/>
  <c r="EF584" i="26"/>
  <c r="DV585" i="26"/>
  <c r="DV584" i="26"/>
  <c r="DL585" i="26"/>
  <c r="DL584" i="26"/>
  <c r="DH585" i="26"/>
  <c r="DH584" i="26"/>
  <c r="DJ584" i="26"/>
  <c r="DR585" i="26"/>
  <c r="DF585" i="26"/>
  <c r="DF584" i="26"/>
  <c r="DJ585" i="26"/>
  <c r="DT585" i="26"/>
  <c r="DR584" i="26"/>
  <c r="DD585" i="26"/>
  <c r="DD584" i="26"/>
  <c r="DT584" i="26"/>
  <c r="CH38" i="26"/>
  <c r="GR38" i="26"/>
  <c r="GN38" i="26"/>
  <c r="GP38" i="26"/>
  <c r="GT38" i="26"/>
  <c r="GL38" i="26"/>
  <c r="GJ38" i="26"/>
  <c r="GH38" i="26"/>
  <c r="GF38" i="26"/>
  <c r="FX38" i="26"/>
  <c r="GD38" i="26"/>
  <c r="GB38" i="26"/>
  <c r="FZ38" i="26"/>
  <c r="FP38" i="26"/>
  <c r="FV38" i="26"/>
  <c r="FT38" i="26"/>
  <c r="FR38" i="26"/>
  <c r="FN38" i="26"/>
  <c r="FL38" i="26"/>
  <c r="FJ38" i="26"/>
  <c r="FH38" i="26"/>
  <c r="EZ38" i="26"/>
  <c r="ET38" i="26"/>
  <c r="FF38" i="26"/>
  <c r="ER38" i="26"/>
  <c r="FD38" i="26"/>
  <c r="EX38" i="26"/>
  <c r="FB38" i="26"/>
  <c r="EN38" i="26"/>
  <c r="EV38" i="26"/>
  <c r="EL38" i="26"/>
  <c r="EJ38" i="26"/>
  <c r="EH38" i="26"/>
  <c r="DX38" i="26"/>
  <c r="EF38" i="26"/>
  <c r="DV38" i="26"/>
  <c r="ED38" i="26"/>
  <c r="DT38" i="26"/>
  <c r="EB38" i="26"/>
  <c r="DZ38" i="26"/>
  <c r="DL38" i="26"/>
  <c r="DH38" i="26"/>
  <c r="DF38" i="26"/>
  <c r="DN38" i="26"/>
  <c r="DJ38" i="26"/>
  <c r="DR38" i="26"/>
  <c r="EP38" i="26"/>
  <c r="DP38" i="26"/>
  <c r="DD38" i="26"/>
  <c r="GR98" i="26"/>
  <c r="GF98" i="26"/>
  <c r="GD98" i="26"/>
  <c r="FR98" i="26"/>
  <c r="FH98" i="26"/>
  <c r="FB98" i="26"/>
  <c r="FF98" i="26"/>
  <c r="EN98" i="26"/>
  <c r="EJ98" i="26"/>
  <c r="DP98" i="26"/>
  <c r="DF98" i="26"/>
  <c r="DV98" i="26"/>
  <c r="GP280" i="26"/>
  <c r="GH280" i="26"/>
  <c r="GB280" i="26"/>
  <c r="FV280" i="26"/>
  <c r="FL280" i="26"/>
  <c r="EZ280" i="26"/>
  <c r="EX280" i="26"/>
  <c r="EJ280" i="26"/>
  <c r="EN280" i="26"/>
  <c r="DR280" i="26"/>
  <c r="EH280" i="26"/>
  <c r="DH280" i="26"/>
  <c r="GP107" i="26"/>
  <c r="GL107" i="26"/>
  <c r="GB107" i="26"/>
  <c r="FP107" i="26"/>
  <c r="FL107" i="26"/>
  <c r="EZ107" i="26"/>
  <c r="FD107" i="26"/>
  <c r="GT224" i="26"/>
  <c r="GH224" i="26"/>
  <c r="GB224" i="26"/>
  <c r="FV224" i="26"/>
  <c r="FH224" i="26"/>
  <c r="FD224" i="26"/>
  <c r="ET224" i="26"/>
  <c r="EJ224" i="26"/>
  <c r="EN224" i="26"/>
  <c r="DZ224" i="26"/>
  <c r="DP224" i="26"/>
  <c r="DH224" i="26"/>
  <c r="GN252" i="26"/>
  <c r="GH252" i="26"/>
  <c r="FX252" i="26"/>
  <c r="FV252" i="26"/>
  <c r="FJ252" i="26"/>
  <c r="FF252" i="26"/>
  <c r="EV252" i="26"/>
  <c r="EN252" i="26"/>
  <c r="EJ252" i="26"/>
  <c r="DL252" i="26"/>
  <c r="DP252" i="26"/>
  <c r="DD252" i="26"/>
  <c r="GN289" i="26"/>
  <c r="GL289" i="26"/>
  <c r="FX289" i="26"/>
  <c r="FT289" i="26"/>
  <c r="FJ289" i="26"/>
  <c r="FF289" i="26"/>
  <c r="EV289" i="26"/>
  <c r="EJ289" i="26"/>
  <c r="DT289" i="26"/>
  <c r="DL289" i="26"/>
  <c r="DD289" i="26"/>
  <c r="GR234" i="26"/>
  <c r="GL234" i="26"/>
  <c r="FX234" i="26"/>
  <c r="FT234" i="26"/>
  <c r="FN234" i="26"/>
  <c r="FB234" i="26"/>
  <c r="ER234" i="26"/>
  <c r="EN234" i="26"/>
  <c r="EJ234" i="26"/>
  <c r="DP234" i="26"/>
  <c r="DL234" i="26"/>
  <c r="DD234" i="26"/>
  <c r="GN79" i="26"/>
  <c r="GL79" i="26"/>
  <c r="FZ79" i="26"/>
  <c r="FV79" i="26"/>
  <c r="FL79" i="26"/>
  <c r="FF79" i="26"/>
  <c r="FB79" i="26"/>
  <c r="GT116" i="26"/>
  <c r="GH116" i="26"/>
  <c r="FZ116" i="26"/>
  <c r="FV116" i="26"/>
  <c r="EJ116" i="26"/>
  <c r="GT143" i="26"/>
  <c r="GL143" i="26"/>
  <c r="FZ143" i="26"/>
  <c r="FV143" i="26"/>
  <c r="FL143" i="26"/>
  <c r="FF143" i="26"/>
  <c r="FB143" i="26"/>
  <c r="EJ143" i="26"/>
  <c r="DL143" i="26"/>
  <c r="DN143" i="26"/>
  <c r="GN215" i="26"/>
  <c r="GJ215" i="26"/>
  <c r="FX215" i="26"/>
  <c r="FP215" i="26"/>
  <c r="FJ215" i="26"/>
  <c r="FF215" i="26"/>
  <c r="EV215" i="26"/>
  <c r="EN215" i="26"/>
  <c r="EJ215" i="26"/>
  <c r="DV215" i="26"/>
  <c r="DR215" i="26"/>
  <c r="DD215" i="26"/>
  <c r="GT262" i="26"/>
  <c r="GF262" i="26"/>
  <c r="GB262" i="26"/>
  <c r="FT262" i="26"/>
  <c r="FH262" i="26"/>
  <c r="FD262" i="26"/>
  <c r="ET262" i="26"/>
  <c r="EJ262" i="26"/>
  <c r="EN262" i="26"/>
  <c r="DR262" i="26"/>
  <c r="DN262" i="26"/>
  <c r="DV262" i="26"/>
  <c r="GT298" i="26"/>
  <c r="GJ298" i="26"/>
  <c r="GB298" i="26"/>
  <c r="FR298" i="26"/>
  <c r="FJ298" i="26"/>
  <c r="FD298" i="26"/>
  <c r="ET298" i="26"/>
  <c r="EN298" i="26"/>
  <c r="DR298" i="26"/>
  <c r="DD298" i="26"/>
  <c r="GP60" i="26"/>
  <c r="GJ60" i="26"/>
  <c r="FZ60" i="26"/>
  <c r="FR60" i="26"/>
  <c r="FL60" i="26"/>
  <c r="EZ60" i="26"/>
  <c r="FD60" i="26"/>
  <c r="EJ60" i="26"/>
  <c r="ED60" i="26"/>
  <c r="EH60" i="26"/>
  <c r="DH60" i="26"/>
  <c r="DN60" i="26"/>
  <c r="GT134" i="26"/>
  <c r="GJ134" i="26"/>
  <c r="GD134" i="26"/>
  <c r="FR134" i="26"/>
  <c r="FJ134" i="26"/>
  <c r="FB134" i="26"/>
  <c r="FF134" i="26"/>
  <c r="EN134" i="26"/>
  <c r="EJ134" i="26"/>
  <c r="DN134" i="26"/>
  <c r="DR134" i="26"/>
  <c r="DD134" i="26"/>
  <c r="GP206" i="26"/>
  <c r="GL206" i="26"/>
  <c r="GB206" i="26"/>
  <c r="FT206" i="26"/>
  <c r="FL206" i="26"/>
  <c r="EZ206" i="26"/>
  <c r="EX206" i="26"/>
  <c r="EJ206" i="26"/>
  <c r="EN206" i="26"/>
  <c r="DP206" i="26"/>
  <c r="DJ206" i="26"/>
  <c r="DR206" i="26"/>
  <c r="GP98" i="26"/>
  <c r="GL98" i="26"/>
  <c r="GB98" i="26"/>
  <c r="FP98" i="26"/>
  <c r="FN98" i="26"/>
  <c r="ER98" i="26"/>
  <c r="EV98" i="26"/>
  <c r="EF98" i="26"/>
  <c r="EB98" i="26"/>
  <c r="DZ98" i="26"/>
  <c r="DD98" i="26"/>
  <c r="DR98" i="26"/>
  <c r="GN280" i="26"/>
  <c r="GF280" i="26"/>
  <c r="FZ280" i="26"/>
  <c r="FT280" i="26"/>
  <c r="FJ280" i="26"/>
  <c r="FF280" i="26"/>
  <c r="EV280" i="26"/>
  <c r="DJ280" i="26"/>
  <c r="DL280" i="26"/>
  <c r="GN107" i="26"/>
  <c r="GJ107" i="26"/>
  <c r="FZ107" i="26"/>
  <c r="FV107" i="26"/>
  <c r="FJ107" i="26"/>
  <c r="EX107" i="26"/>
  <c r="ET107" i="26"/>
  <c r="DD107" i="26"/>
  <c r="GR224" i="26"/>
  <c r="GL224" i="26"/>
  <c r="FZ224" i="26"/>
  <c r="FT224" i="26"/>
  <c r="FN224" i="26"/>
  <c r="FB224" i="26"/>
  <c r="ER224" i="26"/>
  <c r="EF224" i="26"/>
  <c r="EB224" i="26"/>
  <c r="DL224" i="26"/>
  <c r="DT224" i="26"/>
  <c r="DN224" i="26"/>
  <c r="GT252" i="26"/>
  <c r="GF252" i="26"/>
  <c r="GD252" i="26"/>
  <c r="FT252" i="26"/>
  <c r="FH252" i="26"/>
  <c r="FD252" i="26"/>
  <c r="ET252" i="26"/>
  <c r="EB252" i="26"/>
  <c r="EF252" i="26"/>
  <c r="DV252" i="26"/>
  <c r="DF252" i="26"/>
  <c r="DN252" i="26"/>
  <c r="GT289" i="26"/>
  <c r="GJ289" i="26"/>
  <c r="GD289" i="26"/>
  <c r="FR289" i="26"/>
  <c r="FH289" i="26"/>
  <c r="FD289" i="26"/>
  <c r="ET289" i="26"/>
  <c r="EB289" i="26"/>
  <c r="EF289" i="26"/>
  <c r="DP289" i="26"/>
  <c r="DV289" i="26"/>
  <c r="DR289" i="26"/>
  <c r="GT234" i="26"/>
  <c r="GJ234" i="26"/>
  <c r="GD234" i="26"/>
  <c r="FR234" i="26"/>
  <c r="FL234" i="26"/>
  <c r="EZ234" i="26"/>
  <c r="EX234" i="26"/>
  <c r="EB234" i="26"/>
  <c r="EF234" i="26"/>
  <c r="ED234" i="26"/>
  <c r="DX234" i="26"/>
  <c r="DR234" i="26"/>
  <c r="GT79" i="26"/>
  <c r="GJ79" i="26"/>
  <c r="FX79" i="26"/>
  <c r="FT79" i="26"/>
  <c r="FJ79" i="26"/>
  <c r="EV79" i="26"/>
  <c r="DF79" i="26"/>
  <c r="GR116" i="26"/>
  <c r="GF116" i="26"/>
  <c r="FX116" i="26"/>
  <c r="FT116" i="26"/>
  <c r="FN116" i="26"/>
  <c r="EF116" i="26"/>
  <c r="EB116" i="26"/>
  <c r="DF116" i="26"/>
  <c r="GR143" i="26"/>
  <c r="GJ143" i="26"/>
  <c r="FX143" i="26"/>
  <c r="FT143" i="26"/>
  <c r="FJ143" i="26"/>
  <c r="EV143" i="26"/>
  <c r="EB143" i="26"/>
  <c r="EF143" i="26"/>
  <c r="GT215" i="26"/>
  <c r="GF215" i="26"/>
  <c r="GD215" i="26"/>
  <c r="FV215" i="26"/>
  <c r="FH215" i="26"/>
  <c r="FD215" i="26"/>
  <c r="ET215" i="26"/>
  <c r="EB215" i="26"/>
  <c r="EF215" i="26"/>
  <c r="DN215" i="26"/>
  <c r="DP215" i="26"/>
  <c r="DJ215" i="26"/>
  <c r="GR262" i="26"/>
  <c r="GL262" i="26"/>
  <c r="FZ262" i="26"/>
  <c r="FR262" i="26"/>
  <c r="FN262" i="26"/>
  <c r="FB262" i="26"/>
  <c r="ER262" i="26"/>
  <c r="EF262" i="26"/>
  <c r="EB262" i="26"/>
  <c r="DZ262" i="26"/>
  <c r="DL262" i="26"/>
  <c r="DF262" i="26"/>
  <c r="GR298" i="26"/>
  <c r="GH298" i="26"/>
  <c r="FZ298" i="26"/>
  <c r="FP298" i="26"/>
  <c r="FH298" i="26"/>
  <c r="FB298" i="26"/>
  <c r="ER298" i="26"/>
  <c r="DN298" i="26"/>
  <c r="DL298" i="26"/>
  <c r="GN60" i="26"/>
  <c r="GH60" i="26"/>
  <c r="FX60" i="26"/>
  <c r="FP60" i="26"/>
  <c r="FJ60" i="26"/>
  <c r="EV60" i="26"/>
  <c r="ER60" i="26"/>
  <c r="EP60" i="26"/>
  <c r="DZ60" i="26"/>
  <c r="DV60" i="26"/>
  <c r="GR134" i="26"/>
  <c r="GH134" i="26"/>
  <c r="GB134" i="26"/>
  <c r="FP134" i="26"/>
  <c r="FH134" i="26"/>
  <c r="ER134" i="26"/>
  <c r="EV134" i="26"/>
  <c r="ED134" i="26"/>
  <c r="EH134" i="26"/>
  <c r="EF134" i="26"/>
  <c r="DV134" i="26"/>
  <c r="DH134" i="26"/>
  <c r="GN206" i="26"/>
  <c r="GJ206" i="26"/>
  <c r="FZ206" i="26"/>
  <c r="FR206" i="26"/>
  <c r="FJ206" i="26"/>
  <c r="FF206" i="26"/>
  <c r="EV206" i="26"/>
  <c r="EF206" i="26"/>
  <c r="EB206" i="26"/>
  <c r="DV206" i="26"/>
  <c r="DD206" i="26"/>
  <c r="DF206" i="26"/>
  <c r="GN98" i="26"/>
  <c r="GJ98" i="26"/>
  <c r="FZ98" i="26"/>
  <c r="FV98" i="26"/>
  <c r="FL98" i="26"/>
  <c r="EZ98" i="26"/>
  <c r="FD98" i="26"/>
  <c r="EL98" i="26"/>
  <c r="EP98" i="26"/>
  <c r="DX98" i="26"/>
  <c r="DN98" i="26"/>
  <c r="DJ98" i="26"/>
  <c r="GT280" i="26"/>
  <c r="GL280" i="26"/>
  <c r="FX280" i="26"/>
  <c r="FR280" i="26"/>
  <c r="FH280" i="26"/>
  <c r="FD280" i="26"/>
  <c r="ET280" i="26"/>
  <c r="EP280" i="26"/>
  <c r="EL280" i="26"/>
  <c r="DD280" i="26"/>
  <c r="DF280" i="26"/>
  <c r="GT107" i="26"/>
  <c r="GH107" i="26"/>
  <c r="FX107" i="26"/>
  <c r="FT107" i="26"/>
  <c r="FH107" i="26"/>
  <c r="FF107" i="26"/>
  <c r="FB107" i="26"/>
  <c r="GP224" i="26"/>
  <c r="GJ224" i="26"/>
  <c r="FX224" i="26"/>
  <c r="FR224" i="26"/>
  <c r="FL224" i="26"/>
  <c r="EZ224" i="26"/>
  <c r="EX224" i="26"/>
  <c r="EP224" i="26"/>
  <c r="EL224" i="26"/>
  <c r="DX224" i="26"/>
  <c r="DJ224" i="26"/>
  <c r="DF224" i="26"/>
  <c r="GR252" i="26"/>
  <c r="GL252" i="26"/>
  <c r="GB252" i="26"/>
  <c r="FR252" i="26"/>
  <c r="FN252" i="26"/>
  <c r="FB252" i="26"/>
  <c r="ER252" i="26"/>
  <c r="EL252" i="26"/>
  <c r="EP252" i="26"/>
  <c r="ED252" i="26"/>
  <c r="DZ252" i="26"/>
  <c r="DJ252" i="26"/>
  <c r="GR289" i="26"/>
  <c r="GH289" i="26"/>
  <c r="GB289" i="26"/>
  <c r="FP289" i="26"/>
  <c r="FN289" i="26"/>
  <c r="FB289" i="26"/>
  <c r="DZ289" i="26"/>
  <c r="DF289" i="26"/>
  <c r="DJ289" i="26"/>
  <c r="GP234" i="26"/>
  <c r="GH234" i="26"/>
  <c r="GB234" i="26"/>
  <c r="FP234" i="26"/>
  <c r="FJ234" i="26"/>
  <c r="FF234" i="26"/>
  <c r="EV234" i="26"/>
  <c r="EL234" i="26"/>
  <c r="EP234" i="26"/>
  <c r="DT234" i="26"/>
  <c r="DF234" i="26"/>
  <c r="DJ234" i="26"/>
  <c r="GR79" i="26"/>
  <c r="GH79" i="26"/>
  <c r="GD79" i="26"/>
  <c r="FR79" i="26"/>
  <c r="FH79" i="26"/>
  <c r="FD79" i="26"/>
  <c r="EZ79" i="26"/>
  <c r="GP116" i="26"/>
  <c r="GL116" i="26"/>
  <c r="GD116" i="26"/>
  <c r="FR116" i="26"/>
  <c r="FL116" i="26"/>
  <c r="EL116" i="26"/>
  <c r="DH116" i="26"/>
  <c r="GP143" i="26"/>
  <c r="GH143" i="26"/>
  <c r="GD143" i="26"/>
  <c r="FR143" i="26"/>
  <c r="FH143" i="26"/>
  <c r="FD143" i="26"/>
  <c r="EZ143" i="26"/>
  <c r="EL143" i="26"/>
  <c r="ED143" i="26"/>
  <c r="DF143" i="26"/>
  <c r="DJ143" i="26"/>
  <c r="GR215" i="26"/>
  <c r="GL215" i="26"/>
  <c r="GB215" i="26"/>
  <c r="FT215" i="26"/>
  <c r="FN215" i="26"/>
  <c r="FB215" i="26"/>
  <c r="ER215" i="26"/>
  <c r="EL215" i="26"/>
  <c r="EP215" i="26"/>
  <c r="DT215" i="26"/>
  <c r="DF215" i="26"/>
  <c r="DX215" i="26"/>
  <c r="GP262" i="26"/>
  <c r="GJ262" i="26"/>
  <c r="FX262" i="26"/>
  <c r="FP262" i="26"/>
  <c r="FL262" i="26"/>
  <c r="EZ262" i="26"/>
  <c r="EX262" i="26"/>
  <c r="EP262" i="26"/>
  <c r="EL262" i="26"/>
  <c r="EH262" i="26"/>
  <c r="DJ262" i="26"/>
  <c r="DP262" i="26"/>
  <c r="GP298" i="26"/>
  <c r="GF298" i="26"/>
  <c r="FX298" i="26"/>
  <c r="FV298" i="26"/>
  <c r="FN298" i="26"/>
  <c r="EZ298" i="26"/>
  <c r="EX298" i="26"/>
  <c r="EP298" i="26"/>
  <c r="EL298" i="26"/>
  <c r="DP298" i="26"/>
  <c r="DH298" i="26"/>
  <c r="GT60" i="26"/>
  <c r="GF60" i="26"/>
  <c r="GD60" i="26"/>
  <c r="FV60" i="26"/>
  <c r="FH60" i="26"/>
  <c r="FF60" i="26"/>
  <c r="FB60" i="26"/>
  <c r="EN60" i="26"/>
  <c r="EB60" i="26"/>
  <c r="EF60" i="26"/>
  <c r="DL60" i="26"/>
  <c r="DT60" i="26"/>
  <c r="GP134" i="26"/>
  <c r="GF134" i="26"/>
  <c r="FZ134" i="26"/>
  <c r="FV134" i="26"/>
  <c r="FN134" i="26"/>
  <c r="EZ134" i="26"/>
  <c r="FD134" i="26"/>
  <c r="EL134" i="26"/>
  <c r="EP134" i="26"/>
  <c r="DZ134" i="26"/>
  <c r="DF134" i="26"/>
  <c r="DP134" i="26"/>
  <c r="GT206" i="26"/>
  <c r="GH206" i="26"/>
  <c r="FX206" i="26"/>
  <c r="FP206" i="26"/>
  <c r="FH206" i="26"/>
  <c r="FD206" i="26"/>
  <c r="ET206" i="26"/>
  <c r="EP206" i="26"/>
  <c r="EL206" i="26"/>
  <c r="DT206" i="26"/>
  <c r="DH206" i="26"/>
  <c r="EH206" i="26"/>
  <c r="GT98" i="26"/>
  <c r="GH98" i="26"/>
  <c r="FX98" i="26"/>
  <c r="FT98" i="26"/>
  <c r="FJ98" i="26"/>
  <c r="EX98" i="26"/>
  <c r="ET98" i="26"/>
  <c r="ED98" i="26"/>
  <c r="DT98" i="26"/>
  <c r="DL98" i="26"/>
  <c r="EH98" i="26"/>
  <c r="DH98" i="26"/>
  <c r="GR280" i="26"/>
  <c r="GJ280" i="26"/>
  <c r="GD280" i="26"/>
  <c r="FP280" i="26"/>
  <c r="FN280" i="26"/>
  <c r="FB280" i="26"/>
  <c r="ER280" i="26"/>
  <c r="DN280" i="26"/>
  <c r="DP280" i="26"/>
  <c r="GR107" i="26"/>
  <c r="GF107" i="26"/>
  <c r="GD107" i="26"/>
  <c r="FR107" i="26"/>
  <c r="FN107" i="26"/>
  <c r="EV107" i="26"/>
  <c r="ER107" i="26"/>
  <c r="GN224" i="26"/>
  <c r="GF224" i="26"/>
  <c r="GD224" i="26"/>
  <c r="FP224" i="26"/>
  <c r="FJ224" i="26"/>
  <c r="FF224" i="26"/>
  <c r="EV224" i="26"/>
  <c r="ED224" i="26"/>
  <c r="EH224" i="26"/>
  <c r="DV224" i="26"/>
  <c r="DR224" i="26"/>
  <c r="DD224" i="26"/>
  <c r="GP252" i="26"/>
  <c r="GJ252" i="26"/>
  <c r="FZ252" i="26"/>
  <c r="FP252" i="26"/>
  <c r="FL252" i="26"/>
  <c r="EZ252" i="26"/>
  <c r="EX252" i="26"/>
  <c r="EH252" i="26"/>
  <c r="DX252" i="26"/>
  <c r="DT252" i="26"/>
  <c r="DR252" i="26"/>
  <c r="DH252" i="26"/>
  <c r="GP289" i="26"/>
  <c r="GF289" i="26"/>
  <c r="FZ289" i="26"/>
  <c r="FV289" i="26"/>
  <c r="FL289" i="26"/>
  <c r="EZ289" i="26"/>
  <c r="EX289" i="26"/>
  <c r="EH289" i="26"/>
  <c r="ED289" i="26"/>
  <c r="DX289" i="26"/>
  <c r="DH289" i="26"/>
  <c r="DN289" i="26"/>
  <c r="GN234" i="26"/>
  <c r="GF234" i="26"/>
  <c r="FZ234" i="26"/>
  <c r="FV234" i="26"/>
  <c r="FH234" i="26"/>
  <c r="FD234" i="26"/>
  <c r="ET234" i="26"/>
  <c r="EH234" i="26"/>
  <c r="DV234" i="26"/>
  <c r="DZ234" i="26"/>
  <c r="DH234" i="26"/>
  <c r="DN234" i="26"/>
  <c r="GP79" i="26"/>
  <c r="GF79" i="26"/>
  <c r="GB79" i="26"/>
  <c r="FP79" i="26"/>
  <c r="FN79" i="26"/>
  <c r="ET79" i="26"/>
  <c r="EX79" i="26"/>
  <c r="GN116" i="26"/>
  <c r="GJ116" i="26"/>
  <c r="GB116" i="26"/>
  <c r="FP116" i="26"/>
  <c r="ED116" i="26"/>
  <c r="EH116" i="26"/>
  <c r="DJ116" i="26"/>
  <c r="GN143" i="26"/>
  <c r="GF143" i="26"/>
  <c r="GB143" i="26"/>
  <c r="FP143" i="26"/>
  <c r="FN143" i="26"/>
  <c r="ET143" i="26"/>
  <c r="EX143" i="26"/>
  <c r="EH143" i="26"/>
  <c r="DH143" i="26"/>
  <c r="GP215" i="26"/>
  <c r="GH215" i="26"/>
  <c r="FZ215" i="26"/>
  <c r="FR215" i="26"/>
  <c r="FL215" i="26"/>
  <c r="EZ215" i="26"/>
  <c r="EX215" i="26"/>
  <c r="EH215" i="26"/>
  <c r="ED215" i="26"/>
  <c r="DZ215" i="26"/>
  <c r="DL215" i="26"/>
  <c r="DH215" i="26"/>
  <c r="GN262" i="26"/>
  <c r="GH262" i="26"/>
  <c r="GD262" i="26"/>
  <c r="FV262" i="26"/>
  <c r="FJ262" i="26"/>
  <c r="FF262" i="26"/>
  <c r="EV262" i="26"/>
  <c r="ED262" i="26"/>
  <c r="DT262" i="26"/>
  <c r="DX262" i="26"/>
  <c r="DH262" i="26"/>
  <c r="DD262" i="26"/>
  <c r="GN298" i="26"/>
  <c r="GL298" i="26"/>
  <c r="GD298" i="26"/>
  <c r="FT298" i="26"/>
  <c r="FL298" i="26"/>
  <c r="FF298" i="26"/>
  <c r="EV298" i="26"/>
  <c r="DJ298" i="26"/>
  <c r="DF298" i="26"/>
  <c r="GR60" i="26"/>
  <c r="GL60" i="26"/>
  <c r="GB60" i="26"/>
  <c r="FT60" i="26"/>
  <c r="FN60" i="26"/>
  <c r="ET60" i="26"/>
  <c r="EX60" i="26"/>
  <c r="EL60" i="26"/>
  <c r="DX60" i="26"/>
  <c r="DR60" i="26"/>
  <c r="DP60" i="26"/>
  <c r="DJ60" i="26"/>
  <c r="GN134" i="26"/>
  <c r="GL134" i="26"/>
  <c r="FX134" i="26"/>
  <c r="FT134" i="26"/>
  <c r="FL134" i="26"/>
  <c r="EX134" i="26"/>
  <c r="ET134" i="26"/>
  <c r="EB134" i="26"/>
  <c r="DT134" i="26"/>
  <c r="DX134" i="26"/>
  <c r="DL134" i="26"/>
  <c r="DJ134" i="26"/>
  <c r="GR206" i="26"/>
  <c r="GF206" i="26"/>
  <c r="GD206" i="26"/>
  <c r="FV206" i="26"/>
  <c r="FN206" i="26"/>
  <c r="FB206" i="26"/>
  <c r="ER206" i="26"/>
  <c r="ED206" i="26"/>
  <c r="DX206" i="26"/>
  <c r="DL206" i="26"/>
  <c r="DZ206" i="26"/>
  <c r="DN206" i="26"/>
  <c r="GR88" i="26"/>
  <c r="GH88" i="26"/>
  <c r="GD88" i="26"/>
  <c r="FR88" i="26"/>
  <c r="FH88" i="26"/>
  <c r="GN125" i="26"/>
  <c r="GL125" i="26"/>
  <c r="GD125" i="26"/>
  <c r="FR125" i="26"/>
  <c r="FL125" i="26"/>
  <c r="ET125" i="26"/>
  <c r="EX125" i="26"/>
  <c r="EB125" i="26"/>
  <c r="EF125" i="26"/>
  <c r="ED125" i="26"/>
  <c r="GP197" i="26"/>
  <c r="GL197" i="26"/>
  <c r="GD197" i="26"/>
  <c r="FV197" i="26"/>
  <c r="FL197" i="26"/>
  <c r="EZ197" i="26"/>
  <c r="EX197" i="26"/>
  <c r="EB197" i="26"/>
  <c r="EF197" i="26"/>
  <c r="DZ197" i="26"/>
  <c r="DF197" i="26"/>
  <c r="DV197" i="26"/>
  <c r="GN243" i="26"/>
  <c r="GJ243" i="26"/>
  <c r="FZ243" i="26"/>
  <c r="FV243" i="26"/>
  <c r="FJ243" i="26"/>
  <c r="FF243" i="26"/>
  <c r="EV243" i="26"/>
  <c r="EF243" i="26"/>
  <c r="EB243" i="26"/>
  <c r="EH243" i="26"/>
  <c r="DP243" i="26"/>
  <c r="DH243" i="26"/>
  <c r="GP271" i="26"/>
  <c r="GH271" i="26"/>
  <c r="GD271" i="26"/>
  <c r="FP271" i="26"/>
  <c r="FL271" i="26"/>
  <c r="EZ271" i="26"/>
  <c r="EX271" i="26"/>
  <c r="EB271" i="26"/>
  <c r="EF271" i="26"/>
  <c r="DX271" i="26"/>
  <c r="DF271" i="26"/>
  <c r="DD271" i="26"/>
  <c r="GN453" i="26"/>
  <c r="GL453" i="26"/>
  <c r="GD453" i="26"/>
  <c r="FV453" i="26"/>
  <c r="EN453" i="26"/>
  <c r="EJ453" i="26"/>
  <c r="EF453" i="26"/>
  <c r="GP88" i="26"/>
  <c r="GF88" i="26"/>
  <c r="GB88" i="26"/>
  <c r="FP88" i="26"/>
  <c r="FN88" i="26"/>
  <c r="FF88" i="26"/>
  <c r="GT125" i="26"/>
  <c r="GJ125" i="26"/>
  <c r="GB125" i="26"/>
  <c r="FP125" i="26"/>
  <c r="FJ125" i="26"/>
  <c r="FB125" i="26"/>
  <c r="FF125" i="26"/>
  <c r="EP125" i="26"/>
  <c r="EL125" i="26"/>
  <c r="GN197" i="26"/>
  <c r="GJ197" i="26"/>
  <c r="GB197" i="26"/>
  <c r="FT197" i="26"/>
  <c r="FJ197" i="26"/>
  <c r="FF197" i="26"/>
  <c r="EV197" i="26"/>
  <c r="EL197" i="26"/>
  <c r="EP197" i="26"/>
  <c r="DX197" i="26"/>
  <c r="DR197" i="26"/>
  <c r="DN197" i="26"/>
  <c r="GT243" i="26"/>
  <c r="GH243" i="26"/>
  <c r="FX243" i="26"/>
  <c r="FT243" i="26"/>
  <c r="FH243" i="26"/>
  <c r="FD243" i="26"/>
  <c r="ET243" i="26"/>
  <c r="EP243" i="26"/>
  <c r="EL243" i="26"/>
  <c r="DX243" i="26"/>
  <c r="DJ243" i="26"/>
  <c r="DD243" i="26"/>
  <c r="GN271" i="26"/>
  <c r="GF271" i="26"/>
  <c r="GB271" i="26"/>
  <c r="FV271" i="26"/>
  <c r="FJ271" i="26"/>
  <c r="FF271" i="26"/>
  <c r="EV271" i="26"/>
  <c r="EL271" i="26"/>
  <c r="EP271" i="26"/>
  <c r="DV271" i="26"/>
  <c r="DH271" i="26"/>
  <c r="DJ271" i="26"/>
  <c r="GT453" i="26"/>
  <c r="GJ453" i="26"/>
  <c r="GB453" i="26"/>
  <c r="FT453" i="26"/>
  <c r="FN453" i="26"/>
  <c r="EV453" i="26"/>
  <c r="ER453" i="26"/>
  <c r="ED453" i="26"/>
  <c r="EB453" i="26"/>
  <c r="DX453" i="26"/>
  <c r="EX453" i="26"/>
  <c r="ET453" i="26"/>
  <c r="GN88" i="26"/>
  <c r="GL88" i="26"/>
  <c r="FZ88" i="26"/>
  <c r="FV88" i="26"/>
  <c r="FL88" i="26"/>
  <c r="GR125" i="26"/>
  <c r="GH125" i="26"/>
  <c r="FZ125" i="26"/>
  <c r="FV125" i="26"/>
  <c r="FH125" i="26"/>
  <c r="ER125" i="26"/>
  <c r="EV125" i="26"/>
  <c r="EH125" i="26"/>
  <c r="GT197" i="26"/>
  <c r="GH197" i="26"/>
  <c r="FZ197" i="26"/>
  <c r="FR197" i="26"/>
  <c r="FH197" i="26"/>
  <c r="FD197" i="26"/>
  <c r="ET197" i="26"/>
  <c r="EH197" i="26"/>
  <c r="DT197" i="26"/>
  <c r="DP197" i="26"/>
  <c r="DD197" i="26"/>
  <c r="DJ197" i="26"/>
  <c r="GR243" i="26"/>
  <c r="GF243" i="26"/>
  <c r="GD243" i="26"/>
  <c r="FR243" i="26"/>
  <c r="FN243" i="26"/>
  <c r="FB243" i="26"/>
  <c r="ER243" i="26"/>
  <c r="ED243" i="26"/>
  <c r="DZ243" i="26"/>
  <c r="DV243" i="26"/>
  <c r="DT243" i="26"/>
  <c r="DF243" i="26"/>
  <c r="GT271" i="26"/>
  <c r="GL271" i="26"/>
  <c r="FZ271" i="26"/>
  <c r="FT271" i="26"/>
  <c r="FH271" i="26"/>
  <c r="FD271" i="26"/>
  <c r="ET271" i="26"/>
  <c r="EH271" i="26"/>
  <c r="DZ271" i="26"/>
  <c r="DR271" i="26"/>
  <c r="ED271" i="26"/>
  <c r="DT271" i="26"/>
  <c r="GR453" i="26"/>
  <c r="GH453" i="26"/>
  <c r="FZ453" i="26"/>
  <c r="FR453" i="26"/>
  <c r="FL453" i="26"/>
  <c r="EL453" i="26"/>
  <c r="EH453" i="26"/>
  <c r="DV453" i="26"/>
  <c r="DZ453" i="26"/>
  <c r="GT88" i="26"/>
  <c r="GJ88" i="26"/>
  <c r="FX88" i="26"/>
  <c r="FT88" i="26"/>
  <c r="FJ88" i="26"/>
  <c r="FD88" i="26"/>
  <c r="GP125" i="26"/>
  <c r="GF125" i="26"/>
  <c r="FX125" i="26"/>
  <c r="FT125" i="26"/>
  <c r="FN125" i="26"/>
  <c r="FD125" i="26"/>
  <c r="EZ125" i="26"/>
  <c r="EJ125" i="26"/>
  <c r="EN125" i="26"/>
  <c r="GR197" i="26"/>
  <c r="GF197" i="26"/>
  <c r="FX197" i="26"/>
  <c r="FP197" i="26"/>
  <c r="FN197" i="26"/>
  <c r="FB197" i="26"/>
  <c r="ER197" i="26"/>
  <c r="EN197" i="26"/>
  <c r="EJ197" i="26"/>
  <c r="DL197" i="26"/>
  <c r="ED197" i="26"/>
  <c r="DH197" i="26"/>
  <c r="GP243" i="26"/>
  <c r="GL243" i="26"/>
  <c r="GB243" i="26"/>
  <c r="FP243" i="26"/>
  <c r="FL243" i="26"/>
  <c r="EZ243" i="26"/>
  <c r="EX243" i="26"/>
  <c r="EJ243" i="26"/>
  <c r="EN243" i="26"/>
  <c r="DN243" i="26"/>
  <c r="DR243" i="26"/>
  <c r="DL243" i="26"/>
  <c r="GR271" i="26"/>
  <c r="GJ271" i="26"/>
  <c r="FX271" i="26"/>
  <c r="FR271" i="26"/>
  <c r="FN271" i="26"/>
  <c r="FB271" i="26"/>
  <c r="ER271" i="26"/>
  <c r="EN271" i="26"/>
  <c r="EJ271" i="26"/>
  <c r="DN271" i="26"/>
  <c r="DP271" i="26"/>
  <c r="DL271" i="26"/>
  <c r="GP453" i="26"/>
  <c r="GF453" i="26"/>
  <c r="FX453" i="26"/>
  <c r="FP453" i="26"/>
  <c r="FJ453" i="26"/>
  <c r="EP453" i="26"/>
  <c r="GR444" i="26"/>
  <c r="GH444" i="26"/>
  <c r="FZ444" i="26"/>
  <c r="FR444" i="26"/>
  <c r="DV444" i="26"/>
  <c r="GP444" i="26"/>
  <c r="GF444" i="26"/>
  <c r="FX444" i="26"/>
  <c r="FP444" i="26"/>
  <c r="FL444" i="26"/>
  <c r="EZ444" i="26"/>
  <c r="EH444" i="26"/>
  <c r="ED444" i="26"/>
  <c r="DF444" i="26"/>
  <c r="GN444" i="26"/>
  <c r="GD444" i="26"/>
  <c r="FJ444" i="26"/>
  <c r="EF444" i="26"/>
  <c r="DJ444" i="26"/>
  <c r="GT444" i="26"/>
  <c r="GJ444" i="26"/>
  <c r="GB444" i="26"/>
  <c r="FT444" i="26"/>
  <c r="FH444" i="26"/>
  <c r="EB444" i="26"/>
  <c r="DX444" i="26"/>
  <c r="DT444" i="26"/>
  <c r="DZ444" i="26"/>
  <c r="FN444" i="26"/>
  <c r="DD444" i="26"/>
  <c r="GL444" i="26"/>
  <c r="FV444" i="26"/>
  <c r="FF444" i="26"/>
  <c r="DH444" i="26"/>
  <c r="GN170" i="26"/>
  <c r="GH170" i="26"/>
  <c r="FX170" i="26"/>
  <c r="FR170" i="26"/>
  <c r="FH170" i="26"/>
  <c r="FD170" i="26"/>
  <c r="ET170" i="26"/>
  <c r="GR179" i="26"/>
  <c r="GF179" i="26"/>
  <c r="GD179" i="26"/>
  <c r="FV179" i="26"/>
  <c r="FN179" i="26"/>
  <c r="DF179" i="26"/>
  <c r="FR179" i="26"/>
  <c r="GT170" i="26"/>
  <c r="GF170" i="26"/>
  <c r="GD170" i="26"/>
  <c r="FP170" i="26"/>
  <c r="FN170" i="26"/>
  <c r="FB170" i="26"/>
  <c r="ER170" i="26"/>
  <c r="GP179" i="26"/>
  <c r="GL179" i="26"/>
  <c r="GB179" i="26"/>
  <c r="FT179" i="26"/>
  <c r="FL179" i="26"/>
  <c r="DH179" i="26"/>
  <c r="GN179" i="26"/>
  <c r="FZ179" i="26"/>
  <c r="GR170" i="26"/>
  <c r="GL170" i="26"/>
  <c r="GB170" i="26"/>
  <c r="FV170" i="26"/>
  <c r="FL170" i="26"/>
  <c r="EZ170" i="26"/>
  <c r="EX170" i="26"/>
  <c r="GP170" i="26"/>
  <c r="GJ170" i="26"/>
  <c r="FZ170" i="26"/>
  <c r="FT170" i="26"/>
  <c r="FJ170" i="26"/>
  <c r="FF170" i="26"/>
  <c r="EV170" i="26"/>
  <c r="GT179" i="26"/>
  <c r="GH179" i="26"/>
  <c r="FX179" i="26"/>
  <c r="FP179" i="26"/>
  <c r="DD179" i="26"/>
  <c r="GJ179" i="26"/>
  <c r="FJ179" i="26"/>
  <c r="DJ179" i="26"/>
  <c r="GT188" i="26"/>
  <c r="GJ188" i="26"/>
  <c r="GB188" i="26"/>
  <c r="FR188" i="26"/>
  <c r="FH188" i="26"/>
  <c r="FD188" i="26"/>
  <c r="ET188" i="26"/>
  <c r="EJ188" i="26"/>
  <c r="EN188" i="26"/>
  <c r="DP188" i="26"/>
  <c r="DL188" i="26"/>
  <c r="DX188" i="26"/>
  <c r="FJ188" i="26"/>
  <c r="ED188" i="26"/>
  <c r="DD188" i="26"/>
  <c r="DF188" i="26"/>
  <c r="GR188" i="26"/>
  <c r="GH188" i="26"/>
  <c r="FZ188" i="26"/>
  <c r="FP188" i="26"/>
  <c r="FN188" i="26"/>
  <c r="FB188" i="26"/>
  <c r="ER188" i="26"/>
  <c r="EF188" i="26"/>
  <c r="EB188" i="26"/>
  <c r="DT188" i="26"/>
  <c r="DR188" i="26"/>
  <c r="DN188" i="26"/>
  <c r="DV188" i="26"/>
  <c r="GP188" i="26"/>
  <c r="GF188" i="26"/>
  <c r="FX188" i="26"/>
  <c r="FV188" i="26"/>
  <c r="FL188" i="26"/>
  <c r="EZ188" i="26"/>
  <c r="EX188" i="26"/>
  <c r="EP188" i="26"/>
  <c r="EL188" i="26"/>
  <c r="EH188" i="26"/>
  <c r="DJ188" i="26"/>
  <c r="DH188" i="26"/>
  <c r="GN188" i="26"/>
  <c r="GL188" i="26"/>
  <c r="GD188" i="26"/>
  <c r="FT188" i="26"/>
  <c r="FF188" i="26"/>
  <c r="EV188" i="26"/>
  <c r="DZ188" i="26"/>
  <c r="DL16" i="26"/>
  <c r="DN16" i="26" s="1"/>
  <c r="DP16" i="26" s="1"/>
  <c r="DR16" i="26" s="1"/>
  <c r="GT33" i="26"/>
  <c r="GP33" i="26"/>
  <c r="GR33" i="26"/>
  <c r="GN33" i="26"/>
  <c r="GH33" i="26"/>
  <c r="GF33" i="26"/>
  <c r="GL33" i="26"/>
  <c r="GJ33" i="26"/>
  <c r="FZ33" i="26"/>
  <c r="FX33" i="26"/>
  <c r="GD33" i="26"/>
  <c r="GB33" i="26"/>
  <c r="FR33" i="26"/>
  <c r="FP33" i="26"/>
  <c r="FV33" i="26"/>
  <c r="FT33" i="26"/>
  <c r="FJ33" i="26"/>
  <c r="FH33" i="26"/>
  <c r="FN33" i="26"/>
  <c r="FL33" i="26"/>
  <c r="FB33" i="26"/>
  <c r="EZ33" i="26"/>
  <c r="FF33" i="26"/>
  <c r="FD33" i="26"/>
  <c r="EX33" i="26"/>
  <c r="DL73" i="26"/>
  <c r="DN73" i="26" s="1"/>
  <c r="DP73" i="26" s="1"/>
  <c r="DR73" i="26" s="1"/>
  <c r="GN211" i="26"/>
  <c r="GT211" i="26"/>
  <c r="GR211" i="26"/>
  <c r="GP211" i="26"/>
  <c r="GH211" i="26"/>
  <c r="GF211" i="26"/>
  <c r="GL211" i="26"/>
  <c r="GJ211" i="26"/>
  <c r="FX211" i="26"/>
  <c r="GD211" i="26"/>
  <c r="GB211" i="26"/>
  <c r="FZ211" i="26"/>
  <c r="FP211" i="26"/>
  <c r="FV211" i="26"/>
  <c r="FT211" i="26"/>
  <c r="FR211" i="26"/>
  <c r="FJ211" i="26"/>
  <c r="FH211" i="26"/>
  <c r="FN211" i="26"/>
  <c r="FL211" i="26"/>
  <c r="FF211" i="26"/>
  <c r="FD211" i="26"/>
  <c r="FB211" i="26"/>
  <c r="EZ211" i="26"/>
  <c r="EV211" i="26"/>
  <c r="ET211" i="26"/>
  <c r="ER211" i="26"/>
  <c r="EX211" i="26"/>
  <c r="EN211" i="26"/>
  <c r="EB211" i="26"/>
  <c r="EL211" i="26"/>
  <c r="EH211" i="26"/>
  <c r="EJ211" i="26"/>
  <c r="EF211" i="26"/>
  <c r="EP211" i="26"/>
  <c r="DV211" i="26"/>
  <c r="DN211" i="26"/>
  <c r="ED211" i="26"/>
  <c r="DT211" i="26"/>
  <c r="DZ211" i="26"/>
  <c r="DR211" i="26"/>
  <c r="DX211" i="26"/>
  <c r="DF211" i="26"/>
  <c r="DL211" i="26"/>
  <c r="DH211" i="26"/>
  <c r="DD211" i="26"/>
  <c r="DP211" i="26"/>
  <c r="DJ211" i="26"/>
  <c r="GT220" i="26"/>
  <c r="GR220" i="26"/>
  <c r="GP220" i="26"/>
  <c r="GN220" i="26"/>
  <c r="GH220" i="26"/>
  <c r="GL220" i="26"/>
  <c r="GJ220" i="26"/>
  <c r="GF220" i="26"/>
  <c r="GB220" i="26"/>
  <c r="FZ220" i="26"/>
  <c r="FX220" i="26"/>
  <c r="GD220" i="26"/>
  <c r="FV220" i="26"/>
  <c r="FT220" i="26"/>
  <c r="FR220" i="26"/>
  <c r="FP220" i="26"/>
  <c r="FH220" i="26"/>
  <c r="FN220" i="26"/>
  <c r="FL220" i="26"/>
  <c r="FJ220" i="26"/>
  <c r="FD220" i="26"/>
  <c r="FB220" i="26"/>
  <c r="EZ220" i="26"/>
  <c r="FF220" i="26"/>
  <c r="ET220" i="26"/>
  <c r="ER220" i="26"/>
  <c r="EX220" i="26"/>
  <c r="EV220" i="26"/>
  <c r="EJ220" i="26"/>
  <c r="EF220" i="26"/>
  <c r="EP220" i="26"/>
  <c r="ED220" i="26"/>
  <c r="EN220" i="26"/>
  <c r="EB220" i="26"/>
  <c r="EL220" i="26"/>
  <c r="DZ220" i="26"/>
  <c r="DL220" i="26"/>
  <c r="EH220" i="26"/>
  <c r="DX220" i="26"/>
  <c r="DV220" i="26"/>
  <c r="DP220" i="26"/>
  <c r="DN220" i="26"/>
  <c r="DJ220" i="26"/>
  <c r="DR220" i="26"/>
  <c r="DT220" i="26"/>
  <c r="DH220" i="26"/>
  <c r="DD220" i="26"/>
  <c r="DF220" i="26"/>
  <c r="GR229" i="26"/>
  <c r="GP229" i="26"/>
  <c r="GN229" i="26"/>
  <c r="GT229" i="26"/>
  <c r="GL229" i="26"/>
  <c r="GJ229" i="26"/>
  <c r="GH229" i="26"/>
  <c r="GF229" i="26"/>
  <c r="FX229" i="26"/>
  <c r="GD229" i="26"/>
  <c r="GB229" i="26"/>
  <c r="FZ229" i="26"/>
  <c r="FT229" i="26"/>
  <c r="FR229" i="26"/>
  <c r="FP229" i="26"/>
  <c r="FV229" i="26"/>
  <c r="FN229" i="26"/>
  <c r="FL229" i="26"/>
  <c r="FJ229" i="26"/>
  <c r="FH229" i="26"/>
  <c r="FB229" i="26"/>
  <c r="EZ229" i="26"/>
  <c r="FF229" i="26"/>
  <c r="FD229" i="26"/>
  <c r="ER229" i="26"/>
  <c r="EX229" i="26"/>
  <c r="EV229" i="26"/>
  <c r="ET229" i="26"/>
  <c r="EN229" i="26"/>
  <c r="EB229" i="26"/>
  <c r="EL229" i="26"/>
  <c r="EH229" i="26"/>
  <c r="EJ229" i="26"/>
  <c r="EF229" i="26"/>
  <c r="EP229" i="26"/>
  <c r="DV229" i="26"/>
  <c r="DP229" i="26"/>
  <c r="DT229" i="26"/>
  <c r="ED229" i="26"/>
  <c r="DZ229" i="26"/>
  <c r="DL229" i="26"/>
  <c r="DR229" i="26"/>
  <c r="DF229" i="26"/>
  <c r="DX229" i="26"/>
  <c r="DN229" i="26"/>
  <c r="DD229" i="26"/>
  <c r="DJ229" i="26"/>
  <c r="DH229" i="26"/>
  <c r="CL239" i="26"/>
  <c r="GP239" i="26"/>
  <c r="GN239" i="26"/>
  <c r="GT239" i="26"/>
  <c r="GR239" i="26"/>
  <c r="GL239" i="26"/>
  <c r="GJ239" i="26"/>
  <c r="GH239" i="26"/>
  <c r="GF239" i="26"/>
  <c r="GB239" i="26"/>
  <c r="FZ239" i="26"/>
  <c r="FX239" i="26"/>
  <c r="GD239" i="26"/>
  <c r="FP239" i="26"/>
  <c r="FV239" i="26"/>
  <c r="FT239" i="26"/>
  <c r="FR239" i="26"/>
  <c r="FL239" i="26"/>
  <c r="FJ239" i="26"/>
  <c r="FH239" i="26"/>
  <c r="FN239" i="26"/>
  <c r="EZ239" i="26"/>
  <c r="FF239" i="26"/>
  <c r="FD239" i="26"/>
  <c r="FB239" i="26"/>
  <c r="EX239" i="26"/>
  <c r="EV239" i="26"/>
  <c r="ET239" i="26"/>
  <c r="ER239" i="26"/>
  <c r="EJ239" i="26"/>
  <c r="EF239" i="26"/>
  <c r="EP239" i="26"/>
  <c r="ED239" i="26"/>
  <c r="EN239" i="26"/>
  <c r="EB239" i="26"/>
  <c r="EL239" i="26"/>
  <c r="DZ239" i="26"/>
  <c r="DN239" i="26"/>
  <c r="DX239" i="26"/>
  <c r="EH239" i="26"/>
  <c r="DV239" i="26"/>
  <c r="DR239" i="26"/>
  <c r="DJ239" i="26"/>
  <c r="DL239" i="26"/>
  <c r="DD239" i="26"/>
  <c r="DH239" i="26"/>
  <c r="DT239" i="26"/>
  <c r="DP239" i="26"/>
  <c r="DF239" i="26"/>
  <c r="GN248" i="26"/>
  <c r="GT248" i="26"/>
  <c r="GR248" i="26"/>
  <c r="GP248" i="26"/>
  <c r="GH248" i="26"/>
  <c r="GF248" i="26"/>
  <c r="GL248" i="26"/>
  <c r="GJ248" i="26"/>
  <c r="FX248" i="26"/>
  <c r="GD248" i="26"/>
  <c r="GB248" i="26"/>
  <c r="FZ248" i="26"/>
  <c r="FV248" i="26"/>
  <c r="FT248" i="26"/>
  <c r="FR248" i="26"/>
  <c r="FP248" i="26"/>
  <c r="FJ248" i="26"/>
  <c r="FH248" i="26"/>
  <c r="FN248" i="26"/>
  <c r="FL248" i="26"/>
  <c r="FF248" i="26"/>
  <c r="FD248" i="26"/>
  <c r="FB248" i="26"/>
  <c r="EZ248" i="26"/>
  <c r="EV248" i="26"/>
  <c r="ET248" i="26"/>
  <c r="ER248" i="26"/>
  <c r="EX248" i="26"/>
  <c r="EN248" i="26"/>
  <c r="EB248" i="26"/>
  <c r="EL248" i="26"/>
  <c r="EH248" i="26"/>
  <c r="EJ248" i="26"/>
  <c r="EF248" i="26"/>
  <c r="EP248" i="26"/>
  <c r="DX248" i="26"/>
  <c r="DL248" i="26"/>
  <c r="DV248" i="26"/>
  <c r="DT248" i="26"/>
  <c r="DP248" i="26"/>
  <c r="DN248" i="26"/>
  <c r="DF248" i="26"/>
  <c r="DR248" i="26"/>
  <c r="DD248" i="26"/>
  <c r="DH248" i="26"/>
  <c r="DZ248" i="26"/>
  <c r="DJ248" i="26"/>
  <c r="ED248" i="26"/>
  <c r="GT257" i="26"/>
  <c r="GR257" i="26"/>
  <c r="GP257" i="26"/>
  <c r="GN257" i="26"/>
  <c r="GF257" i="26"/>
  <c r="GL257" i="26"/>
  <c r="GJ257" i="26"/>
  <c r="GH257" i="26"/>
  <c r="GB257" i="26"/>
  <c r="FZ257" i="26"/>
  <c r="FX257" i="26"/>
  <c r="GD257" i="26"/>
  <c r="FT257" i="26"/>
  <c r="FR257" i="26"/>
  <c r="FP257" i="26"/>
  <c r="FV257" i="26"/>
  <c r="FH257" i="26"/>
  <c r="FN257" i="26"/>
  <c r="FL257" i="26"/>
  <c r="FJ257" i="26"/>
  <c r="FD257" i="26"/>
  <c r="FB257" i="26"/>
  <c r="EZ257" i="26"/>
  <c r="FF257" i="26"/>
  <c r="ET257" i="26"/>
  <c r="ER257" i="26"/>
  <c r="EX257" i="26"/>
  <c r="EV257" i="26"/>
  <c r="EJ257" i="26"/>
  <c r="EF257" i="26"/>
  <c r="EP257" i="26"/>
  <c r="ED257" i="26"/>
  <c r="EN257" i="26"/>
  <c r="EB257" i="26"/>
  <c r="EL257" i="26"/>
  <c r="DT257" i="26"/>
  <c r="DR257" i="26"/>
  <c r="DZ257" i="26"/>
  <c r="DX257" i="26"/>
  <c r="DN257" i="26"/>
  <c r="DJ257" i="26"/>
  <c r="DP257" i="26"/>
  <c r="DH257" i="26"/>
  <c r="DD257" i="26"/>
  <c r="EH257" i="26"/>
  <c r="DL257" i="26"/>
  <c r="DF257" i="26"/>
  <c r="DV257" i="26"/>
  <c r="GR267" i="26"/>
  <c r="GP267" i="26"/>
  <c r="GN267" i="26"/>
  <c r="GT267" i="26"/>
  <c r="GJ267" i="26"/>
  <c r="GH267" i="26"/>
  <c r="GF267" i="26"/>
  <c r="GL267" i="26"/>
  <c r="FX267" i="26"/>
  <c r="GD267" i="26"/>
  <c r="GB267" i="26"/>
  <c r="FZ267" i="26"/>
  <c r="FR267" i="26"/>
  <c r="FP267" i="26"/>
  <c r="FV267" i="26"/>
  <c r="FT267" i="26"/>
  <c r="FN267" i="26"/>
  <c r="FL267" i="26"/>
  <c r="FJ267" i="26"/>
  <c r="FH267" i="26"/>
  <c r="FB267" i="26"/>
  <c r="EZ267" i="26"/>
  <c r="FF267" i="26"/>
  <c r="FD267" i="26"/>
  <c r="ER267" i="26"/>
  <c r="EX267" i="26"/>
  <c r="EV267" i="26"/>
  <c r="ET267" i="26"/>
  <c r="EN267" i="26"/>
  <c r="EB267" i="26"/>
  <c r="EL267" i="26"/>
  <c r="EH267" i="26"/>
  <c r="EJ267" i="26"/>
  <c r="EF267" i="26"/>
  <c r="EP267" i="26"/>
  <c r="ED267" i="26"/>
  <c r="DZ267" i="26"/>
  <c r="DN267" i="26"/>
  <c r="DX267" i="26"/>
  <c r="DV267" i="26"/>
  <c r="DR267" i="26"/>
  <c r="DT267" i="26"/>
  <c r="DF267" i="26"/>
  <c r="DL267" i="26"/>
  <c r="DD267" i="26"/>
  <c r="DH267" i="26"/>
  <c r="DP267" i="26"/>
  <c r="DJ267" i="26"/>
  <c r="GP276" i="26"/>
  <c r="GN276" i="26"/>
  <c r="GT276" i="26"/>
  <c r="GR276" i="26"/>
  <c r="GH276" i="26"/>
  <c r="GF276" i="26"/>
  <c r="GL276" i="26"/>
  <c r="GJ276" i="26"/>
  <c r="GB276" i="26"/>
  <c r="FZ276" i="26"/>
  <c r="FX276" i="26"/>
  <c r="GD276" i="26"/>
  <c r="FV276" i="26"/>
  <c r="FT276" i="26"/>
  <c r="FR276" i="26"/>
  <c r="FP276" i="26"/>
  <c r="FL276" i="26"/>
  <c r="FJ276" i="26"/>
  <c r="FH276" i="26"/>
  <c r="FN276" i="26"/>
  <c r="EZ276" i="26"/>
  <c r="FF276" i="26"/>
  <c r="FD276" i="26"/>
  <c r="FB276" i="26"/>
  <c r="EX276" i="26"/>
  <c r="EV276" i="26"/>
  <c r="ET276" i="26"/>
  <c r="ER276" i="26"/>
  <c r="EJ276" i="26"/>
  <c r="EF276" i="26"/>
  <c r="EP276" i="26"/>
  <c r="ED276" i="26"/>
  <c r="EN276" i="26"/>
  <c r="EB276" i="26"/>
  <c r="EL276" i="26"/>
  <c r="EH276" i="26"/>
  <c r="DV276" i="26"/>
  <c r="DR276" i="26"/>
  <c r="DT276" i="26"/>
  <c r="DZ276" i="26"/>
  <c r="DN276" i="26"/>
  <c r="DX276" i="26"/>
  <c r="DL276" i="26"/>
  <c r="DJ276" i="26"/>
  <c r="DP276" i="26"/>
  <c r="DH276" i="26"/>
  <c r="DF276" i="26"/>
  <c r="DD276" i="26"/>
  <c r="GN285" i="26"/>
  <c r="GT285" i="26"/>
  <c r="GR285" i="26"/>
  <c r="GP285" i="26"/>
  <c r="GL285" i="26"/>
  <c r="GJ285" i="26"/>
  <c r="GH285" i="26"/>
  <c r="GF285" i="26"/>
  <c r="FX285" i="26"/>
  <c r="GD285" i="26"/>
  <c r="GB285" i="26"/>
  <c r="FZ285" i="26"/>
  <c r="FT285" i="26"/>
  <c r="FR285" i="26"/>
  <c r="FP285" i="26"/>
  <c r="FV285" i="26"/>
  <c r="FJ285" i="26"/>
  <c r="FH285" i="26"/>
  <c r="FN285" i="26"/>
  <c r="FL285" i="26"/>
  <c r="FF285" i="26"/>
  <c r="FD285" i="26"/>
  <c r="FB285" i="26"/>
  <c r="EZ285" i="26"/>
  <c r="EV285" i="26"/>
  <c r="ET285" i="26"/>
  <c r="ER285" i="26"/>
  <c r="EX285" i="26"/>
  <c r="EN285" i="26"/>
  <c r="EB285" i="26"/>
  <c r="EL285" i="26"/>
  <c r="EH285" i="26"/>
  <c r="EJ285" i="26"/>
  <c r="EF285" i="26"/>
  <c r="EP285" i="26"/>
  <c r="DT285" i="26"/>
  <c r="DP285" i="26"/>
  <c r="ED285" i="26"/>
  <c r="DZ285" i="26"/>
  <c r="DX285" i="26"/>
  <c r="DL285" i="26"/>
  <c r="DR285" i="26"/>
  <c r="DF285" i="26"/>
  <c r="DV285" i="26"/>
  <c r="DN285" i="26"/>
  <c r="DD285" i="26"/>
  <c r="DJ285" i="26"/>
  <c r="DH285" i="26"/>
  <c r="GT294" i="26"/>
  <c r="GR294" i="26"/>
  <c r="GP294" i="26"/>
  <c r="GN294" i="26"/>
  <c r="GJ294" i="26"/>
  <c r="GH294" i="26"/>
  <c r="GF294" i="26"/>
  <c r="GL294" i="26"/>
  <c r="GB294" i="26"/>
  <c r="FZ294" i="26"/>
  <c r="FX294" i="26"/>
  <c r="GD294" i="26"/>
  <c r="FR294" i="26"/>
  <c r="FP294" i="26"/>
  <c r="FV294" i="26"/>
  <c r="FT294" i="26"/>
  <c r="FJ294" i="26"/>
  <c r="FH294" i="26"/>
  <c r="FN294" i="26"/>
  <c r="FL294" i="26"/>
  <c r="FD294" i="26"/>
  <c r="FB294" i="26"/>
  <c r="EZ294" i="26"/>
  <c r="FF294" i="26"/>
  <c r="ET294" i="26"/>
  <c r="EX294" i="26"/>
  <c r="EV294" i="26"/>
  <c r="EJ294" i="26"/>
  <c r="EF294" i="26"/>
  <c r="ED294" i="26"/>
  <c r="EB294" i="26"/>
  <c r="DX294" i="26"/>
  <c r="DN294" i="26"/>
  <c r="EH294" i="26"/>
  <c r="DV294" i="26"/>
  <c r="DT294" i="26"/>
  <c r="DR294" i="26"/>
  <c r="DJ294" i="26"/>
  <c r="DZ294" i="26"/>
  <c r="DH294" i="26"/>
  <c r="DP294" i="26"/>
  <c r="DF294" i="26"/>
  <c r="DL294" i="26"/>
  <c r="DD294" i="26"/>
  <c r="GR303" i="26"/>
  <c r="GP303" i="26"/>
  <c r="GN303" i="26"/>
  <c r="GT303" i="26"/>
  <c r="GF303" i="26"/>
  <c r="GL303" i="26"/>
  <c r="GJ303" i="26"/>
  <c r="GH303" i="26"/>
  <c r="FX303" i="26"/>
  <c r="GD303" i="26"/>
  <c r="GB303" i="26"/>
  <c r="FZ303" i="26"/>
  <c r="FP303" i="26"/>
  <c r="FV303" i="26"/>
  <c r="FT303" i="26"/>
  <c r="FR303" i="26"/>
  <c r="FJ303" i="26"/>
  <c r="FH303" i="26"/>
  <c r="FN303" i="26"/>
  <c r="FL303" i="26"/>
  <c r="FB303" i="26"/>
  <c r="EZ303" i="26"/>
  <c r="FF303" i="26"/>
  <c r="FD303" i="26"/>
  <c r="ER303" i="26"/>
  <c r="EX303" i="26"/>
  <c r="EV303" i="26"/>
  <c r="ET303" i="26"/>
  <c r="EN303" i="26"/>
  <c r="EB303" i="26"/>
  <c r="EL303" i="26"/>
  <c r="EH303" i="26"/>
  <c r="EJ303" i="26"/>
  <c r="EF303" i="26"/>
  <c r="EP303" i="26"/>
  <c r="DT303" i="26"/>
  <c r="DR303" i="26"/>
  <c r="DZ303" i="26"/>
  <c r="ED303" i="26"/>
  <c r="DX303" i="26"/>
  <c r="DN303" i="26"/>
  <c r="DL303" i="26"/>
  <c r="DF303" i="26"/>
  <c r="DD303" i="26"/>
  <c r="DV303" i="26"/>
  <c r="DJ303" i="26"/>
  <c r="DP303" i="26"/>
  <c r="DH303" i="26"/>
  <c r="GT362" i="26"/>
  <c r="GP362" i="26"/>
  <c r="GN362" i="26"/>
  <c r="GR362" i="26"/>
  <c r="GJ362" i="26"/>
  <c r="GH362" i="26"/>
  <c r="GF362" i="26"/>
  <c r="GL362" i="26"/>
  <c r="GD362" i="26"/>
  <c r="GB362" i="26"/>
  <c r="FZ362" i="26"/>
  <c r="FX362" i="26"/>
  <c r="FT362" i="26"/>
  <c r="FR362" i="26"/>
  <c r="FP362" i="26"/>
  <c r="FV362" i="26"/>
  <c r="FJ362" i="26"/>
  <c r="FH362" i="26"/>
  <c r="FN362" i="26"/>
  <c r="FL362" i="26"/>
  <c r="FD362" i="26"/>
  <c r="FB362" i="26"/>
  <c r="EZ362" i="26"/>
  <c r="FF362" i="26"/>
  <c r="ET362" i="26"/>
  <c r="ER362" i="26"/>
  <c r="EX362" i="26"/>
  <c r="EV362" i="26"/>
  <c r="EP362" i="26"/>
  <c r="ED362" i="26"/>
  <c r="EN362" i="26"/>
  <c r="EB362" i="26"/>
  <c r="EL362" i="26"/>
  <c r="EH362" i="26"/>
  <c r="EJ362" i="26"/>
  <c r="DZ362" i="26"/>
  <c r="DP362" i="26"/>
  <c r="DX362" i="26"/>
  <c r="EF362" i="26"/>
  <c r="DV362" i="26"/>
  <c r="DL362" i="26"/>
  <c r="DR362" i="26"/>
  <c r="DH362" i="26"/>
  <c r="DN362" i="26"/>
  <c r="DF362" i="26"/>
  <c r="DD362" i="26"/>
  <c r="DT362" i="26"/>
  <c r="DJ362" i="26"/>
  <c r="GP376" i="26"/>
  <c r="GP375" i="26"/>
  <c r="GN376" i="26"/>
  <c r="GN375" i="26"/>
  <c r="GT376" i="26"/>
  <c r="GT375" i="26"/>
  <c r="GR375" i="26"/>
  <c r="GR376" i="26"/>
  <c r="GF376" i="26"/>
  <c r="GF375" i="26"/>
  <c r="GL376" i="26"/>
  <c r="GL375" i="26"/>
  <c r="GJ376" i="26"/>
  <c r="GJ375" i="26"/>
  <c r="GH376" i="26"/>
  <c r="GH375" i="26"/>
  <c r="FZ376" i="26"/>
  <c r="FZ375" i="26"/>
  <c r="FX376" i="26"/>
  <c r="FX375" i="26"/>
  <c r="GD376" i="26"/>
  <c r="GD375" i="26"/>
  <c r="GB376" i="26"/>
  <c r="GB375" i="26"/>
  <c r="FP376" i="26"/>
  <c r="FP375" i="26"/>
  <c r="FV376" i="26"/>
  <c r="FV375" i="26"/>
  <c r="FT376" i="26"/>
  <c r="FT375" i="26"/>
  <c r="FR376" i="26"/>
  <c r="FR375" i="26"/>
  <c r="FJ376" i="26"/>
  <c r="FJ375" i="26"/>
  <c r="FH376" i="26"/>
  <c r="FH375" i="26"/>
  <c r="FN376" i="26"/>
  <c r="FN375" i="26"/>
  <c r="FL376" i="26"/>
  <c r="FL375" i="26"/>
  <c r="EZ376" i="26"/>
  <c r="EZ375" i="26"/>
  <c r="FF376" i="26"/>
  <c r="FF375" i="26"/>
  <c r="FD376" i="26"/>
  <c r="FD375" i="26"/>
  <c r="FB376" i="26"/>
  <c r="FB375" i="26"/>
  <c r="EX376" i="26"/>
  <c r="EX375" i="26"/>
  <c r="EN376" i="26"/>
  <c r="EV376" i="26"/>
  <c r="EV375" i="26"/>
  <c r="ET376" i="26"/>
  <c r="ET375" i="26"/>
  <c r="EJ376" i="26"/>
  <c r="ER376" i="26"/>
  <c r="ER375" i="26"/>
  <c r="EP376" i="26"/>
  <c r="EL375" i="26"/>
  <c r="EH376" i="26"/>
  <c r="EH375" i="26"/>
  <c r="EL376" i="26"/>
  <c r="EJ375" i="26"/>
  <c r="EF376" i="26"/>
  <c r="EF375" i="26"/>
  <c r="EP375" i="26"/>
  <c r="ED376" i="26"/>
  <c r="ED375" i="26"/>
  <c r="EN375" i="26"/>
  <c r="DV376" i="26"/>
  <c r="DV375" i="26"/>
  <c r="DL376" i="26"/>
  <c r="DL375" i="26"/>
  <c r="EB376" i="26"/>
  <c r="DT376" i="26"/>
  <c r="DT375" i="26"/>
  <c r="EB375" i="26"/>
  <c r="DZ376" i="26"/>
  <c r="DZ375" i="26"/>
  <c r="DP376" i="26"/>
  <c r="DP375" i="26"/>
  <c r="DN375" i="26"/>
  <c r="DD376" i="26"/>
  <c r="DD375" i="26"/>
  <c r="DF376" i="26"/>
  <c r="DX376" i="26"/>
  <c r="DR376" i="26"/>
  <c r="DJ376" i="26"/>
  <c r="DJ375" i="26"/>
  <c r="DF375" i="26"/>
  <c r="DX375" i="26"/>
  <c r="DN376" i="26"/>
  <c r="DH376" i="26"/>
  <c r="DH375" i="26"/>
  <c r="DR375" i="26"/>
  <c r="GN389" i="26"/>
  <c r="GT389" i="26"/>
  <c r="GR389" i="26"/>
  <c r="GP389" i="26"/>
  <c r="GL389" i="26"/>
  <c r="GJ389" i="26"/>
  <c r="GH389" i="26"/>
  <c r="GF389" i="26"/>
  <c r="FX389" i="26"/>
  <c r="GD389" i="26"/>
  <c r="GB389" i="26"/>
  <c r="FZ389" i="26"/>
  <c r="FV389" i="26"/>
  <c r="FT389" i="26"/>
  <c r="FR389" i="26"/>
  <c r="FP389" i="26"/>
  <c r="FN389" i="26"/>
  <c r="FL389" i="26"/>
  <c r="FJ389" i="26"/>
  <c r="FH389" i="26"/>
  <c r="FF389" i="26"/>
  <c r="FD389" i="26"/>
  <c r="FB389" i="26"/>
  <c r="EZ389" i="26"/>
  <c r="EV389" i="26"/>
  <c r="EL389" i="26"/>
  <c r="ET389" i="26"/>
  <c r="ER389" i="26"/>
  <c r="EP389" i="26"/>
  <c r="EX389" i="26"/>
  <c r="EN389" i="26"/>
  <c r="EF389" i="26"/>
  <c r="EJ389" i="26"/>
  <c r="ED389" i="26"/>
  <c r="EB389" i="26"/>
  <c r="EH389" i="26"/>
  <c r="DT389" i="26"/>
  <c r="DR389" i="26"/>
  <c r="DZ389" i="26"/>
  <c r="DX389" i="26"/>
  <c r="DN389" i="26"/>
  <c r="DJ389" i="26"/>
  <c r="DV389" i="26"/>
  <c r="DP389" i="26"/>
  <c r="DH389" i="26"/>
  <c r="DL389" i="26"/>
  <c r="DF389" i="26"/>
  <c r="DD389" i="26"/>
  <c r="GT398" i="26"/>
  <c r="GR398" i="26"/>
  <c r="GP398" i="26"/>
  <c r="GN398" i="26"/>
  <c r="GJ398" i="26"/>
  <c r="GH398" i="26"/>
  <c r="GF398" i="26"/>
  <c r="GL398" i="26"/>
  <c r="GB398" i="26"/>
  <c r="FZ398" i="26"/>
  <c r="FX398" i="26"/>
  <c r="GD398" i="26"/>
  <c r="FT398" i="26"/>
  <c r="FR398" i="26"/>
  <c r="FP398" i="26"/>
  <c r="FV398" i="26"/>
  <c r="FJ398" i="26"/>
  <c r="FH398" i="26"/>
  <c r="FN398" i="26"/>
  <c r="FL398" i="26"/>
  <c r="FD398" i="26"/>
  <c r="FB398" i="26"/>
  <c r="EZ398" i="26"/>
  <c r="FF398" i="26"/>
  <c r="ET398" i="26"/>
  <c r="EJ398" i="26"/>
  <c r="ER398" i="26"/>
  <c r="EP398" i="26"/>
  <c r="EX398" i="26"/>
  <c r="EN398" i="26"/>
  <c r="EV398" i="26"/>
  <c r="ED398" i="26"/>
  <c r="EL398" i="26"/>
  <c r="EB398" i="26"/>
  <c r="EH398" i="26"/>
  <c r="DZ398" i="26"/>
  <c r="DP398" i="26"/>
  <c r="EF398" i="26"/>
  <c r="DX398" i="26"/>
  <c r="DV398" i="26"/>
  <c r="DL398" i="26"/>
  <c r="DH398" i="26"/>
  <c r="DJ398" i="26"/>
  <c r="DF398" i="26"/>
  <c r="DT398" i="26"/>
  <c r="DR398" i="26"/>
  <c r="DD398" i="26"/>
  <c r="DN398" i="26"/>
  <c r="CT411" i="26"/>
  <c r="GP412" i="26"/>
  <c r="GP411" i="26"/>
  <c r="GN412" i="26"/>
  <c r="GN411" i="26"/>
  <c r="GT412" i="26"/>
  <c r="GT411" i="26"/>
  <c r="GR412" i="26"/>
  <c r="GR411" i="26"/>
  <c r="GF412" i="26"/>
  <c r="GF411" i="26"/>
  <c r="GL412" i="26"/>
  <c r="GL411" i="26"/>
  <c r="GJ412" i="26"/>
  <c r="GJ411" i="26"/>
  <c r="GH412" i="26"/>
  <c r="GH411" i="26"/>
  <c r="FX412" i="26"/>
  <c r="FX411" i="26"/>
  <c r="GD412" i="26"/>
  <c r="GD411" i="26"/>
  <c r="GB412" i="26"/>
  <c r="GB411" i="26"/>
  <c r="FZ412" i="26"/>
  <c r="FZ411" i="26"/>
  <c r="FP412" i="26"/>
  <c r="FP411" i="26"/>
  <c r="FV412" i="26"/>
  <c r="FV411" i="26"/>
  <c r="FT412" i="26"/>
  <c r="FT411" i="26"/>
  <c r="FR412" i="26"/>
  <c r="FR411" i="26"/>
  <c r="FJ412" i="26"/>
  <c r="FJ411" i="26"/>
  <c r="FH412" i="26"/>
  <c r="FH411" i="26"/>
  <c r="FN412" i="26"/>
  <c r="FN411" i="26"/>
  <c r="FL412" i="26"/>
  <c r="FL411" i="26"/>
  <c r="EZ412" i="26"/>
  <c r="EZ411" i="26"/>
  <c r="FF412" i="26"/>
  <c r="FF411" i="26"/>
  <c r="FD412" i="26"/>
  <c r="FD411" i="26"/>
  <c r="FB412" i="26"/>
  <c r="FB411" i="26"/>
  <c r="EX412" i="26"/>
  <c r="EX411" i="26"/>
  <c r="EN412" i="26"/>
  <c r="EN411" i="26"/>
  <c r="EV412" i="26"/>
  <c r="EV411" i="26"/>
  <c r="EL412" i="26"/>
  <c r="EL411" i="26"/>
  <c r="ET412" i="26"/>
  <c r="ET411" i="26"/>
  <c r="EJ412" i="26"/>
  <c r="EJ411" i="26"/>
  <c r="ER412" i="26"/>
  <c r="ER411" i="26"/>
  <c r="EP411" i="26"/>
  <c r="EH412" i="26"/>
  <c r="EH411" i="26"/>
  <c r="EF412" i="26"/>
  <c r="EF411" i="26"/>
  <c r="ED412" i="26"/>
  <c r="ED411" i="26"/>
  <c r="EP412" i="26"/>
  <c r="EB412" i="26"/>
  <c r="DV412" i="26"/>
  <c r="DV411" i="26"/>
  <c r="DL412" i="26"/>
  <c r="DL411" i="26"/>
  <c r="EB411" i="26"/>
  <c r="DT412" i="26"/>
  <c r="DT411" i="26"/>
  <c r="DZ412" i="26"/>
  <c r="DZ411" i="26"/>
  <c r="DP412" i="26"/>
  <c r="DP411" i="26"/>
  <c r="DX412" i="26"/>
  <c r="DN412" i="26"/>
  <c r="DD412" i="26"/>
  <c r="DD411" i="26"/>
  <c r="DR412" i="26"/>
  <c r="DX411" i="26"/>
  <c r="DR411" i="26"/>
  <c r="DJ412" i="26"/>
  <c r="DJ411" i="26"/>
  <c r="DF412" i="26"/>
  <c r="DN411" i="26"/>
  <c r="DH412" i="26"/>
  <c r="DH411" i="26"/>
  <c r="DF411" i="26"/>
  <c r="GT434" i="26"/>
  <c r="GR434" i="26"/>
  <c r="GP434" i="26"/>
  <c r="GN434" i="26"/>
  <c r="GJ434" i="26"/>
  <c r="GH434" i="26"/>
  <c r="GF434" i="26"/>
  <c r="GL434" i="26"/>
  <c r="GB434" i="26"/>
  <c r="FZ434" i="26"/>
  <c r="FX434" i="26"/>
  <c r="GD434" i="26"/>
  <c r="FT434" i="26"/>
  <c r="FR434" i="26"/>
  <c r="FP434" i="26"/>
  <c r="FV434" i="26"/>
  <c r="FJ434" i="26"/>
  <c r="FH434" i="26"/>
  <c r="FN434" i="26"/>
  <c r="FL434" i="26"/>
  <c r="FD434" i="26"/>
  <c r="FB434" i="26"/>
  <c r="EZ434" i="26"/>
  <c r="FF434" i="26"/>
  <c r="ET434" i="26"/>
  <c r="EJ434" i="26"/>
  <c r="ER434" i="26"/>
  <c r="EP434" i="26"/>
  <c r="EX434" i="26"/>
  <c r="EN434" i="26"/>
  <c r="EV434" i="26"/>
  <c r="EL434" i="26"/>
  <c r="ED434" i="26"/>
  <c r="EB434" i="26"/>
  <c r="EH434" i="26"/>
  <c r="EF434" i="26"/>
  <c r="DZ434" i="26"/>
  <c r="DP434" i="26"/>
  <c r="DX434" i="26"/>
  <c r="DV434" i="26"/>
  <c r="DL434" i="26"/>
  <c r="DR434" i="26"/>
  <c r="DH434" i="26"/>
  <c r="DJ434" i="26"/>
  <c r="DT434" i="26"/>
  <c r="DN434" i="26"/>
  <c r="DF434" i="26"/>
  <c r="DD434" i="26"/>
  <c r="GR486" i="26"/>
  <c r="GP486" i="26"/>
  <c r="GN486" i="26"/>
  <c r="GT486" i="26"/>
  <c r="GH486" i="26"/>
  <c r="GF486" i="26"/>
  <c r="GL486" i="26"/>
  <c r="GJ486" i="26"/>
  <c r="FZ486" i="26"/>
  <c r="FX486" i="26"/>
  <c r="GD486" i="26"/>
  <c r="GB486" i="26"/>
  <c r="FR486" i="26"/>
  <c r="FP486" i="26"/>
  <c r="FV486" i="26"/>
  <c r="FT486" i="26"/>
  <c r="FN486" i="26"/>
  <c r="FL486" i="26"/>
  <c r="FJ486" i="26"/>
  <c r="FH486" i="26"/>
  <c r="FB486" i="26"/>
  <c r="EZ486" i="26"/>
  <c r="FF486" i="26"/>
  <c r="FD486" i="26"/>
  <c r="ER486" i="26"/>
  <c r="EP486" i="26"/>
  <c r="EX486" i="26"/>
  <c r="EN486" i="26"/>
  <c r="EV486" i="26"/>
  <c r="EL486" i="26"/>
  <c r="ET486" i="26"/>
  <c r="EB486" i="26"/>
  <c r="EJ486" i="26"/>
  <c r="EH486" i="26"/>
  <c r="EF486" i="26"/>
  <c r="DX486" i="26"/>
  <c r="DN486" i="26"/>
  <c r="ED486" i="26"/>
  <c r="DV486" i="26"/>
  <c r="DL486" i="26"/>
  <c r="DT486" i="26"/>
  <c r="DR486" i="26"/>
  <c r="DF486" i="26"/>
  <c r="DZ486" i="26"/>
  <c r="DP486" i="26"/>
  <c r="DD486" i="26"/>
  <c r="DH486" i="26"/>
  <c r="DJ486" i="26"/>
  <c r="GN508" i="26"/>
  <c r="GT508" i="26"/>
  <c r="GR508" i="26"/>
  <c r="GP508" i="26"/>
  <c r="GL508" i="26"/>
  <c r="GJ508" i="26"/>
  <c r="GH508" i="26"/>
  <c r="GF508" i="26"/>
  <c r="GD508" i="26"/>
  <c r="GB508" i="26"/>
  <c r="FZ508" i="26"/>
  <c r="FX508" i="26"/>
  <c r="FV508" i="26"/>
  <c r="FT508" i="26"/>
  <c r="FR508" i="26"/>
  <c r="FP508" i="26"/>
  <c r="FN508" i="26"/>
  <c r="FL508" i="26"/>
  <c r="FJ508" i="26"/>
  <c r="FH508" i="26"/>
  <c r="EL508" i="26"/>
  <c r="EJ508" i="26"/>
  <c r="EF508" i="26"/>
  <c r="ED508" i="26"/>
  <c r="EB508" i="26"/>
  <c r="DT508" i="26"/>
  <c r="DR508" i="26"/>
  <c r="EH508" i="26"/>
  <c r="DZ508" i="26"/>
  <c r="DP508" i="26"/>
  <c r="DX508" i="26"/>
  <c r="DN508" i="26"/>
  <c r="DJ508" i="26"/>
  <c r="DH508" i="26"/>
  <c r="DV508" i="26"/>
  <c r="DL508" i="26"/>
  <c r="DF508" i="26"/>
  <c r="GR522" i="26"/>
  <c r="GP522" i="26"/>
  <c r="GN522" i="26"/>
  <c r="GT522" i="26"/>
  <c r="GH522" i="26"/>
  <c r="GF522" i="26"/>
  <c r="GL522" i="26"/>
  <c r="GJ522" i="26"/>
  <c r="FZ522" i="26"/>
  <c r="FX522" i="26"/>
  <c r="GD522" i="26"/>
  <c r="GB522" i="26"/>
  <c r="FR522" i="26"/>
  <c r="FP522" i="26"/>
  <c r="FV522" i="26"/>
  <c r="FT522" i="26"/>
  <c r="FN522" i="26"/>
  <c r="FL522" i="26"/>
  <c r="FJ522" i="26"/>
  <c r="FH522" i="26"/>
  <c r="FB522" i="26"/>
  <c r="EZ522" i="26"/>
  <c r="FF522" i="26"/>
  <c r="FD522" i="26"/>
  <c r="ER522" i="26"/>
  <c r="EP522" i="26"/>
  <c r="EX522" i="26"/>
  <c r="EN522" i="26"/>
  <c r="EV522" i="26"/>
  <c r="EL522" i="26"/>
  <c r="ET522" i="26"/>
  <c r="EJ522" i="26"/>
  <c r="EB522" i="26"/>
  <c r="EH522" i="26"/>
  <c r="EF522" i="26"/>
  <c r="ED522" i="26"/>
  <c r="DX522" i="26"/>
  <c r="DN522" i="26"/>
  <c r="DV522" i="26"/>
  <c r="DL522" i="26"/>
  <c r="DT522" i="26"/>
  <c r="DR522" i="26"/>
  <c r="DZ522" i="26"/>
  <c r="DP522" i="26"/>
  <c r="DF522" i="26"/>
  <c r="DD522" i="26"/>
  <c r="DH522" i="26"/>
  <c r="DJ522" i="26"/>
  <c r="GN544" i="26"/>
  <c r="GT544" i="26"/>
  <c r="GR544" i="26"/>
  <c r="GP544" i="26"/>
  <c r="GL544" i="26"/>
  <c r="GJ544" i="26"/>
  <c r="GH544" i="26"/>
  <c r="GF544" i="26"/>
  <c r="GD544" i="26"/>
  <c r="GB544" i="26"/>
  <c r="FZ544" i="26"/>
  <c r="FX544" i="26"/>
  <c r="FV544" i="26"/>
  <c r="FT544" i="26"/>
  <c r="FR544" i="26"/>
  <c r="FP544" i="26"/>
  <c r="FN544" i="26"/>
  <c r="FL544" i="26"/>
  <c r="FJ544" i="26"/>
  <c r="FH544" i="26"/>
  <c r="FF544" i="26"/>
  <c r="FD544" i="26"/>
  <c r="FB544" i="26"/>
  <c r="EZ544" i="26"/>
  <c r="EV544" i="26"/>
  <c r="EL544" i="26"/>
  <c r="ET544" i="26"/>
  <c r="EJ544" i="26"/>
  <c r="ER544" i="26"/>
  <c r="EP544" i="26"/>
  <c r="EX544" i="26"/>
  <c r="EN544" i="26"/>
  <c r="EF544" i="26"/>
  <c r="ED544" i="26"/>
  <c r="EB544" i="26"/>
  <c r="EH544" i="26"/>
  <c r="DT544" i="26"/>
  <c r="DR544" i="26"/>
  <c r="DZ544" i="26"/>
  <c r="DP544" i="26"/>
  <c r="DX544" i="26"/>
  <c r="DN544" i="26"/>
  <c r="DJ544" i="26"/>
  <c r="DD544" i="26"/>
  <c r="DV544" i="26"/>
  <c r="DL544" i="26"/>
  <c r="DH544" i="26"/>
  <c r="DF544" i="26"/>
  <c r="GR558" i="26"/>
  <c r="GR557" i="26"/>
  <c r="GP558" i="26"/>
  <c r="GP557" i="26"/>
  <c r="GN558" i="26"/>
  <c r="GN557" i="26"/>
  <c r="GT558" i="26"/>
  <c r="GT557" i="26"/>
  <c r="GH558" i="26"/>
  <c r="GH557" i="26"/>
  <c r="GF558" i="26"/>
  <c r="GF557" i="26"/>
  <c r="GL558" i="26"/>
  <c r="GL557" i="26"/>
  <c r="GJ558" i="26"/>
  <c r="GJ557" i="26"/>
  <c r="FZ558" i="26"/>
  <c r="FZ557" i="26"/>
  <c r="FX558" i="26"/>
  <c r="FX557" i="26"/>
  <c r="GD558" i="26"/>
  <c r="GD557" i="26"/>
  <c r="GB558" i="26"/>
  <c r="GB557" i="26"/>
  <c r="FR558" i="26"/>
  <c r="FR557" i="26"/>
  <c r="FP558" i="26"/>
  <c r="FP557" i="26"/>
  <c r="FV558" i="26"/>
  <c r="FV557" i="26"/>
  <c r="FT558" i="26"/>
  <c r="FT557" i="26"/>
  <c r="FN558" i="26"/>
  <c r="FN557" i="26"/>
  <c r="FL558" i="26"/>
  <c r="FL557" i="26"/>
  <c r="FJ558" i="26"/>
  <c r="FJ557" i="26"/>
  <c r="FH558" i="26"/>
  <c r="FH557" i="26"/>
  <c r="FB558" i="26"/>
  <c r="FB557" i="26"/>
  <c r="EZ558" i="26"/>
  <c r="EZ557" i="26"/>
  <c r="FF558" i="26"/>
  <c r="FF557" i="26"/>
  <c r="FD558" i="26"/>
  <c r="FD557" i="26"/>
  <c r="ER558" i="26"/>
  <c r="ER557" i="26"/>
  <c r="EP558" i="26"/>
  <c r="EP557" i="26"/>
  <c r="EX558" i="26"/>
  <c r="EX557" i="26"/>
  <c r="EN558" i="26"/>
  <c r="EN557" i="26"/>
  <c r="EV558" i="26"/>
  <c r="EV557" i="26"/>
  <c r="EL558" i="26"/>
  <c r="EL557" i="26"/>
  <c r="ET558" i="26"/>
  <c r="ET557" i="26"/>
  <c r="EJ557" i="26"/>
  <c r="EB558" i="26"/>
  <c r="EB557" i="26"/>
  <c r="EH558" i="26"/>
  <c r="EH557" i="26"/>
  <c r="EF558" i="26"/>
  <c r="EF557" i="26"/>
  <c r="EJ558" i="26"/>
  <c r="ED557" i="26"/>
  <c r="DX558" i="26"/>
  <c r="DX557" i="26"/>
  <c r="DN558" i="26"/>
  <c r="DN557" i="26"/>
  <c r="DV558" i="26"/>
  <c r="DV557" i="26"/>
  <c r="DL558" i="26"/>
  <c r="DL557" i="26"/>
  <c r="DT558" i="26"/>
  <c r="DT557" i="26"/>
  <c r="DR558" i="26"/>
  <c r="DR557" i="26"/>
  <c r="DZ557" i="26"/>
  <c r="DP557" i="26"/>
  <c r="DF558" i="26"/>
  <c r="DF557" i="26"/>
  <c r="DP558" i="26"/>
  <c r="DD558" i="26"/>
  <c r="DD557" i="26"/>
  <c r="DH557" i="26"/>
  <c r="ED558" i="26"/>
  <c r="DJ558" i="26"/>
  <c r="DJ557" i="26"/>
  <c r="DZ558" i="26"/>
  <c r="DH558" i="26"/>
  <c r="GN580" i="26"/>
  <c r="GT580" i="26"/>
  <c r="GR580" i="26"/>
  <c r="GP580" i="26"/>
  <c r="GL580" i="26"/>
  <c r="GJ580" i="26"/>
  <c r="GH580" i="26"/>
  <c r="GF580" i="26"/>
  <c r="GD580" i="26"/>
  <c r="GB580" i="26"/>
  <c r="FZ580" i="26"/>
  <c r="FX580" i="26"/>
  <c r="FV580" i="26"/>
  <c r="FT580" i="26"/>
  <c r="FR580" i="26"/>
  <c r="FP580" i="26"/>
  <c r="FN580" i="26"/>
  <c r="FL580" i="26"/>
  <c r="FJ580" i="26"/>
  <c r="FH580" i="26"/>
  <c r="FF580" i="26"/>
  <c r="FD580" i="26"/>
  <c r="FB580" i="26"/>
  <c r="EZ580" i="26"/>
  <c r="EV580" i="26"/>
  <c r="EL580" i="26"/>
  <c r="ET580" i="26"/>
  <c r="EJ580" i="26"/>
  <c r="ER580" i="26"/>
  <c r="EP580" i="26"/>
  <c r="EX580" i="26"/>
  <c r="EF580" i="26"/>
  <c r="ED580" i="26"/>
  <c r="EB580" i="26"/>
  <c r="EN580" i="26"/>
  <c r="DT580" i="26"/>
  <c r="DR580" i="26"/>
  <c r="DZ580" i="26"/>
  <c r="DP580" i="26"/>
  <c r="DX580" i="26"/>
  <c r="DN580" i="26"/>
  <c r="EH580" i="26"/>
  <c r="DV580" i="26"/>
  <c r="DL580" i="26"/>
  <c r="DJ580" i="26"/>
  <c r="DH580" i="26"/>
  <c r="DD580" i="26"/>
  <c r="DF580" i="26"/>
  <c r="GT184" i="26"/>
  <c r="GR184" i="26"/>
  <c r="GP184" i="26"/>
  <c r="GN184" i="26"/>
  <c r="GH184" i="26"/>
  <c r="GF184" i="26"/>
  <c r="GL184" i="26"/>
  <c r="GJ184" i="26"/>
  <c r="FX184" i="26"/>
  <c r="GD184" i="26"/>
  <c r="GB184" i="26"/>
  <c r="FZ184" i="26"/>
  <c r="FP184" i="26"/>
  <c r="FV184" i="26"/>
  <c r="FT184" i="26"/>
  <c r="FR184" i="26"/>
  <c r="FJ184" i="26"/>
  <c r="FH184" i="26"/>
  <c r="FN184" i="26"/>
  <c r="FL184" i="26"/>
  <c r="FF184" i="26"/>
  <c r="FD184" i="26"/>
  <c r="FB184" i="26"/>
  <c r="EZ184" i="26"/>
  <c r="EV184" i="26"/>
  <c r="ET184" i="26"/>
  <c r="ER184" i="26"/>
  <c r="EX184" i="26"/>
  <c r="EN184" i="26"/>
  <c r="EB184" i="26"/>
  <c r="EL184" i="26"/>
  <c r="EH184" i="26"/>
  <c r="EJ184" i="26"/>
  <c r="EF184" i="26"/>
  <c r="EP184" i="26"/>
  <c r="DX184" i="26"/>
  <c r="DL184" i="26"/>
  <c r="ED184" i="26"/>
  <c r="DV184" i="26"/>
  <c r="DT184" i="26"/>
  <c r="DP184" i="26"/>
  <c r="DN184" i="26"/>
  <c r="DF184" i="26"/>
  <c r="DR184" i="26"/>
  <c r="DH184" i="26"/>
  <c r="DD184" i="26"/>
  <c r="DJ184" i="26"/>
  <c r="DZ184" i="26"/>
  <c r="GP312" i="26"/>
  <c r="GN312" i="26"/>
  <c r="GT312" i="26"/>
  <c r="GR312" i="26"/>
  <c r="GL312" i="26"/>
  <c r="GJ312" i="26"/>
  <c r="GH312" i="26"/>
  <c r="GF312" i="26"/>
  <c r="GB312" i="26"/>
  <c r="FZ312" i="26"/>
  <c r="FX312" i="26"/>
  <c r="GD312" i="26"/>
  <c r="FT312" i="26"/>
  <c r="FR312" i="26"/>
  <c r="FP312" i="26"/>
  <c r="FV312" i="26"/>
  <c r="FJ312" i="26"/>
  <c r="FH312" i="26"/>
  <c r="FN312" i="26"/>
  <c r="FL312" i="26"/>
  <c r="EZ312" i="26"/>
  <c r="FF312" i="26"/>
  <c r="FD312" i="26"/>
  <c r="FB312" i="26"/>
  <c r="EX312" i="26"/>
  <c r="EV312" i="26"/>
  <c r="ET312" i="26"/>
  <c r="ER312" i="26"/>
  <c r="EJ312" i="26"/>
  <c r="EF312" i="26"/>
  <c r="EP312" i="26"/>
  <c r="ED312" i="26"/>
  <c r="EN312" i="26"/>
  <c r="EB312" i="26"/>
  <c r="EL312" i="26"/>
  <c r="DX312" i="26"/>
  <c r="DP312" i="26"/>
  <c r="DV312" i="26"/>
  <c r="EH312" i="26"/>
  <c r="DT312" i="26"/>
  <c r="DL312" i="26"/>
  <c r="DR312" i="26"/>
  <c r="DJ312" i="26"/>
  <c r="DD312" i="26"/>
  <c r="DN312" i="26"/>
  <c r="DH312" i="26"/>
  <c r="DZ312" i="26"/>
  <c r="DF312" i="26"/>
  <c r="GR371" i="26"/>
  <c r="GP371" i="26"/>
  <c r="GN371" i="26"/>
  <c r="GT371" i="26"/>
  <c r="GH371" i="26"/>
  <c r="GF371" i="26"/>
  <c r="GL371" i="26"/>
  <c r="GJ371" i="26"/>
  <c r="GB371" i="26"/>
  <c r="FZ371" i="26"/>
  <c r="FX371" i="26"/>
  <c r="GD371" i="26"/>
  <c r="FR371" i="26"/>
  <c r="FP371" i="26"/>
  <c r="FV371" i="26"/>
  <c r="FT371" i="26"/>
  <c r="FN371" i="26"/>
  <c r="FL371" i="26"/>
  <c r="FJ371" i="26"/>
  <c r="FH371" i="26"/>
  <c r="FB371" i="26"/>
  <c r="EZ371" i="26"/>
  <c r="FF371" i="26"/>
  <c r="FD371" i="26"/>
  <c r="ER371" i="26"/>
  <c r="EX371" i="26"/>
  <c r="EV371" i="26"/>
  <c r="ET371" i="26"/>
  <c r="EN371" i="26"/>
  <c r="EB371" i="26"/>
  <c r="EL371" i="26"/>
  <c r="EH371" i="26"/>
  <c r="EJ371" i="26"/>
  <c r="EF371" i="26"/>
  <c r="EP371" i="26"/>
  <c r="DX371" i="26"/>
  <c r="DN371" i="26"/>
  <c r="DV371" i="26"/>
  <c r="DT371" i="26"/>
  <c r="DR371" i="26"/>
  <c r="DF371" i="26"/>
  <c r="DD371" i="26"/>
  <c r="DL371" i="26"/>
  <c r="ED371" i="26"/>
  <c r="DP371" i="26"/>
  <c r="DJ371" i="26"/>
  <c r="DZ371" i="26"/>
  <c r="DH371" i="26"/>
  <c r="GR407" i="26"/>
  <c r="GP407" i="26"/>
  <c r="GN407" i="26"/>
  <c r="GT407" i="26"/>
  <c r="GH407" i="26"/>
  <c r="GF407" i="26"/>
  <c r="GL407" i="26"/>
  <c r="GJ407" i="26"/>
  <c r="FZ407" i="26"/>
  <c r="FX407" i="26"/>
  <c r="GD407" i="26"/>
  <c r="GB407" i="26"/>
  <c r="FR407" i="26"/>
  <c r="FP407" i="26"/>
  <c r="FV407" i="26"/>
  <c r="FT407" i="26"/>
  <c r="FN407" i="26"/>
  <c r="FL407" i="26"/>
  <c r="FJ407" i="26"/>
  <c r="FH407" i="26"/>
  <c r="FB407" i="26"/>
  <c r="EZ407" i="26"/>
  <c r="FF407" i="26"/>
  <c r="FD407" i="26"/>
  <c r="ER407" i="26"/>
  <c r="EP407" i="26"/>
  <c r="EX407" i="26"/>
  <c r="EN407" i="26"/>
  <c r="EV407" i="26"/>
  <c r="EL407" i="26"/>
  <c r="ET407" i="26"/>
  <c r="EB407" i="26"/>
  <c r="EH407" i="26"/>
  <c r="EJ407" i="26"/>
  <c r="EF407" i="26"/>
  <c r="DX407" i="26"/>
  <c r="DN407" i="26"/>
  <c r="DV407" i="26"/>
  <c r="ED407" i="26"/>
  <c r="DT407" i="26"/>
  <c r="DR407" i="26"/>
  <c r="DP407" i="26"/>
  <c r="DF407" i="26"/>
  <c r="DL407" i="26"/>
  <c r="DD407" i="26"/>
  <c r="DH407" i="26"/>
  <c r="DZ407" i="26"/>
  <c r="DJ407" i="26"/>
  <c r="BR421" i="26"/>
  <c r="GN421" i="26"/>
  <c r="GN420" i="26"/>
  <c r="GT421" i="26"/>
  <c r="GT420" i="26"/>
  <c r="GR421" i="26"/>
  <c r="GR420" i="26"/>
  <c r="GP420" i="26"/>
  <c r="GP421" i="26"/>
  <c r="GL421" i="26"/>
  <c r="GL420" i="26"/>
  <c r="GJ421" i="26"/>
  <c r="GJ420" i="26"/>
  <c r="GH421" i="26"/>
  <c r="GH420" i="26"/>
  <c r="GF421" i="26"/>
  <c r="GF420" i="26"/>
  <c r="GD421" i="26"/>
  <c r="GD420" i="26"/>
  <c r="GB421" i="26"/>
  <c r="GB420" i="26"/>
  <c r="FZ421" i="26"/>
  <c r="FZ420" i="26"/>
  <c r="FX421" i="26"/>
  <c r="FX420" i="26"/>
  <c r="FV421" i="26"/>
  <c r="FV420" i="26"/>
  <c r="FT421" i="26"/>
  <c r="FT420" i="26"/>
  <c r="FR421" i="26"/>
  <c r="FR420" i="26"/>
  <c r="FP421" i="26"/>
  <c r="FP420" i="26"/>
  <c r="FN421" i="26"/>
  <c r="FN420" i="26"/>
  <c r="FL421" i="26"/>
  <c r="FL420" i="26"/>
  <c r="FJ421" i="26"/>
  <c r="FJ420" i="26"/>
  <c r="FH421" i="26"/>
  <c r="FH420" i="26"/>
  <c r="FF421" i="26"/>
  <c r="FF420" i="26"/>
  <c r="FD421" i="26"/>
  <c r="FD420" i="26"/>
  <c r="FB421" i="26"/>
  <c r="FB420" i="26"/>
  <c r="EZ421" i="26"/>
  <c r="EZ420" i="26"/>
  <c r="EV421" i="26"/>
  <c r="EV420" i="26"/>
  <c r="EL421" i="26"/>
  <c r="EL420" i="26"/>
  <c r="ET421" i="26"/>
  <c r="ET420" i="26"/>
  <c r="EJ421" i="26"/>
  <c r="EJ420" i="26"/>
  <c r="ER421" i="26"/>
  <c r="ER420" i="26"/>
  <c r="EP421" i="26"/>
  <c r="EP420" i="26"/>
  <c r="EX421" i="26"/>
  <c r="EX420" i="26"/>
  <c r="EN421" i="26"/>
  <c r="EF421" i="26"/>
  <c r="EF420" i="26"/>
  <c r="EN420" i="26"/>
  <c r="ED421" i="26"/>
  <c r="ED420" i="26"/>
  <c r="EB421" i="26"/>
  <c r="EB420" i="26"/>
  <c r="EH421" i="26"/>
  <c r="DT421" i="26"/>
  <c r="DT420" i="26"/>
  <c r="DR421" i="26"/>
  <c r="DR420" i="26"/>
  <c r="EH420" i="26"/>
  <c r="DZ421" i="26"/>
  <c r="DZ420" i="26"/>
  <c r="DX421" i="26"/>
  <c r="DX420" i="26"/>
  <c r="DN421" i="26"/>
  <c r="DN420" i="26"/>
  <c r="DL420" i="26"/>
  <c r="DJ421" i="26"/>
  <c r="DJ420" i="26"/>
  <c r="DV421" i="26"/>
  <c r="DP421" i="26"/>
  <c r="DH421" i="26"/>
  <c r="DH420" i="26"/>
  <c r="DP420" i="26"/>
  <c r="DD421" i="26"/>
  <c r="DV420" i="26"/>
  <c r="DL421" i="26"/>
  <c r="DF421" i="26"/>
  <c r="DF420" i="26"/>
  <c r="DD420" i="26"/>
  <c r="GN458" i="26"/>
  <c r="GT458" i="26"/>
  <c r="GR458" i="26"/>
  <c r="GP458" i="26"/>
  <c r="GL458" i="26"/>
  <c r="GJ458" i="26"/>
  <c r="GH458" i="26"/>
  <c r="GF458" i="26"/>
  <c r="GD458" i="26"/>
  <c r="GB458" i="26"/>
  <c r="FZ458" i="26"/>
  <c r="FX458" i="26"/>
  <c r="FV458" i="26"/>
  <c r="FT458" i="26"/>
  <c r="FR458" i="26"/>
  <c r="FP458" i="26"/>
  <c r="FN458" i="26"/>
  <c r="FL458" i="26"/>
  <c r="FJ458" i="26"/>
  <c r="FH458" i="26"/>
  <c r="FF458" i="26"/>
  <c r="FD458" i="26"/>
  <c r="FB458" i="26"/>
  <c r="EZ458" i="26"/>
  <c r="EV458" i="26"/>
  <c r="EL458" i="26"/>
  <c r="ET458" i="26"/>
  <c r="EJ458" i="26"/>
  <c r="ER458" i="26"/>
  <c r="EP458" i="26"/>
  <c r="EX458" i="26"/>
  <c r="EF458" i="26"/>
  <c r="ED458" i="26"/>
  <c r="EB458" i="26"/>
  <c r="EN458" i="26"/>
  <c r="DT458" i="26"/>
  <c r="DR458" i="26"/>
  <c r="DZ458" i="26"/>
  <c r="DP458" i="26"/>
  <c r="DX458" i="26"/>
  <c r="DN458" i="26"/>
  <c r="DV458" i="26"/>
  <c r="DL458" i="26"/>
  <c r="DJ458" i="26"/>
  <c r="DD458" i="26"/>
  <c r="DH458" i="26"/>
  <c r="EH458" i="26"/>
  <c r="DF458" i="26"/>
  <c r="GT481" i="26"/>
  <c r="GR481" i="26"/>
  <c r="GP481" i="26"/>
  <c r="GN481" i="26"/>
  <c r="GJ481" i="26"/>
  <c r="GH481" i="26"/>
  <c r="GF481" i="26"/>
  <c r="GL481" i="26"/>
  <c r="GB481" i="26"/>
  <c r="FZ481" i="26"/>
  <c r="FX481" i="26"/>
  <c r="GD481" i="26"/>
  <c r="FT481" i="26"/>
  <c r="FR481" i="26"/>
  <c r="FP481" i="26"/>
  <c r="FV481" i="26"/>
  <c r="FJ481" i="26"/>
  <c r="FH481" i="26"/>
  <c r="FN481" i="26"/>
  <c r="FL481" i="26"/>
  <c r="FD481" i="26"/>
  <c r="FB481" i="26"/>
  <c r="EZ481" i="26"/>
  <c r="FF481" i="26"/>
  <c r="EJ481" i="26"/>
  <c r="EX481" i="26"/>
  <c r="EV481" i="26"/>
  <c r="ED481" i="26"/>
  <c r="EB481" i="26"/>
  <c r="EH481" i="26"/>
  <c r="EL481" i="26"/>
  <c r="DZ481" i="26"/>
  <c r="DP481" i="26"/>
  <c r="DX481" i="26"/>
  <c r="DN481" i="26"/>
  <c r="DV481" i="26"/>
  <c r="DL481" i="26"/>
  <c r="DT481" i="26"/>
  <c r="DH481" i="26"/>
  <c r="DR481" i="26"/>
  <c r="EF481" i="26"/>
  <c r="DF481" i="26"/>
  <c r="DJ481" i="26"/>
  <c r="GP495" i="26"/>
  <c r="GN495" i="26"/>
  <c r="GT495" i="26"/>
  <c r="GR495" i="26"/>
  <c r="GF495" i="26"/>
  <c r="GL495" i="26"/>
  <c r="GJ495" i="26"/>
  <c r="GH495" i="26"/>
  <c r="FX495" i="26"/>
  <c r="GD495" i="26"/>
  <c r="GB495" i="26"/>
  <c r="FZ495" i="26"/>
  <c r="FP495" i="26"/>
  <c r="FV495" i="26"/>
  <c r="FT495" i="26"/>
  <c r="FR495" i="26"/>
  <c r="FJ495" i="26"/>
  <c r="FH495" i="26"/>
  <c r="FN495" i="26"/>
  <c r="FL495" i="26"/>
  <c r="EZ495" i="26"/>
  <c r="FF495" i="26"/>
  <c r="FD495" i="26"/>
  <c r="FB495" i="26"/>
  <c r="EX495" i="26"/>
  <c r="EN495" i="26"/>
  <c r="EV495" i="26"/>
  <c r="EL495" i="26"/>
  <c r="ET495" i="26"/>
  <c r="EJ495" i="26"/>
  <c r="ER495" i="26"/>
  <c r="EH495" i="26"/>
  <c r="EP495" i="26"/>
  <c r="EF495" i="26"/>
  <c r="ED495" i="26"/>
  <c r="DV495" i="26"/>
  <c r="DL495" i="26"/>
  <c r="DT495" i="26"/>
  <c r="DR495" i="26"/>
  <c r="EB495" i="26"/>
  <c r="DZ495" i="26"/>
  <c r="DP495" i="26"/>
  <c r="DD495" i="26"/>
  <c r="DJ495" i="26"/>
  <c r="DF495" i="26"/>
  <c r="DX495" i="26"/>
  <c r="DN495" i="26"/>
  <c r="DH495" i="26"/>
  <c r="GT517" i="26"/>
  <c r="GR517" i="26"/>
  <c r="GP517" i="26"/>
  <c r="GN517" i="26"/>
  <c r="GJ517" i="26"/>
  <c r="GH517" i="26"/>
  <c r="GF517" i="26"/>
  <c r="GL517" i="26"/>
  <c r="GB517" i="26"/>
  <c r="FZ517" i="26"/>
  <c r="FX517" i="26"/>
  <c r="GD517" i="26"/>
  <c r="FT517" i="26"/>
  <c r="FR517" i="26"/>
  <c r="FP517" i="26"/>
  <c r="FV517" i="26"/>
  <c r="FJ517" i="26"/>
  <c r="FH517" i="26"/>
  <c r="FN517" i="26"/>
  <c r="FL517" i="26"/>
  <c r="FD517" i="26"/>
  <c r="FB517" i="26"/>
  <c r="EZ517" i="26"/>
  <c r="FF517" i="26"/>
  <c r="ET517" i="26"/>
  <c r="EJ517" i="26"/>
  <c r="ER517" i="26"/>
  <c r="EP517" i="26"/>
  <c r="EX517" i="26"/>
  <c r="EN517" i="26"/>
  <c r="EV517" i="26"/>
  <c r="ED517" i="26"/>
  <c r="EB517" i="26"/>
  <c r="EL517" i="26"/>
  <c r="EH517" i="26"/>
  <c r="DZ517" i="26"/>
  <c r="DP517" i="26"/>
  <c r="DX517" i="26"/>
  <c r="DN517" i="26"/>
  <c r="EF517" i="26"/>
  <c r="DV517" i="26"/>
  <c r="DL517" i="26"/>
  <c r="DH517" i="26"/>
  <c r="DJ517" i="26"/>
  <c r="DF517" i="26"/>
  <c r="DR517" i="26"/>
  <c r="DD517" i="26"/>
  <c r="DT517" i="26"/>
  <c r="GP531" i="26"/>
  <c r="GN531" i="26"/>
  <c r="GT531" i="26"/>
  <c r="GR531" i="26"/>
  <c r="GF531" i="26"/>
  <c r="GL531" i="26"/>
  <c r="GJ531" i="26"/>
  <c r="GH531" i="26"/>
  <c r="FX531" i="26"/>
  <c r="GD531" i="26"/>
  <c r="GB531" i="26"/>
  <c r="FZ531" i="26"/>
  <c r="FP531" i="26"/>
  <c r="FV531" i="26"/>
  <c r="FT531" i="26"/>
  <c r="FR531" i="26"/>
  <c r="FJ531" i="26"/>
  <c r="FH531" i="26"/>
  <c r="FN531" i="26"/>
  <c r="FL531" i="26"/>
  <c r="EZ531" i="26"/>
  <c r="FF531" i="26"/>
  <c r="FD531" i="26"/>
  <c r="FB531" i="26"/>
  <c r="EX531" i="26"/>
  <c r="EN531" i="26"/>
  <c r="EV531" i="26"/>
  <c r="EL531" i="26"/>
  <c r="ET531" i="26"/>
  <c r="EJ531" i="26"/>
  <c r="ER531" i="26"/>
  <c r="EP531" i="26"/>
  <c r="EH531" i="26"/>
  <c r="EF531" i="26"/>
  <c r="ED531" i="26"/>
  <c r="DV531" i="26"/>
  <c r="DL531" i="26"/>
  <c r="EB531" i="26"/>
  <c r="DT531" i="26"/>
  <c r="DR531" i="26"/>
  <c r="DZ531" i="26"/>
  <c r="DP531" i="26"/>
  <c r="DD531" i="26"/>
  <c r="DX531" i="26"/>
  <c r="DN531" i="26"/>
  <c r="DJ531" i="26"/>
  <c r="DF531" i="26"/>
  <c r="DH531" i="26"/>
  <c r="GT553" i="26"/>
  <c r="GR553" i="26"/>
  <c r="GP553" i="26"/>
  <c r="GN553" i="26"/>
  <c r="GJ553" i="26"/>
  <c r="GH553" i="26"/>
  <c r="GF553" i="26"/>
  <c r="GL553" i="26"/>
  <c r="GB553" i="26"/>
  <c r="FZ553" i="26"/>
  <c r="FX553" i="26"/>
  <c r="GD553" i="26"/>
  <c r="FT553" i="26"/>
  <c r="FR553" i="26"/>
  <c r="FP553" i="26"/>
  <c r="FV553" i="26"/>
  <c r="FJ553" i="26"/>
  <c r="FH553" i="26"/>
  <c r="FN553" i="26"/>
  <c r="FL553" i="26"/>
  <c r="FD553" i="26"/>
  <c r="FB553" i="26"/>
  <c r="EZ553" i="26"/>
  <c r="FF553" i="26"/>
  <c r="ET553" i="26"/>
  <c r="EJ553" i="26"/>
  <c r="ER553" i="26"/>
  <c r="EP553" i="26"/>
  <c r="EX553" i="26"/>
  <c r="EN553" i="26"/>
  <c r="EV553" i="26"/>
  <c r="ED553" i="26"/>
  <c r="EL553" i="26"/>
  <c r="EB553" i="26"/>
  <c r="EH553" i="26"/>
  <c r="DZ553" i="26"/>
  <c r="DP553" i="26"/>
  <c r="EF553" i="26"/>
  <c r="DX553" i="26"/>
  <c r="DN553" i="26"/>
  <c r="DV553" i="26"/>
  <c r="DL553" i="26"/>
  <c r="DH553" i="26"/>
  <c r="DR553" i="26"/>
  <c r="DF553" i="26"/>
  <c r="DT553" i="26"/>
  <c r="DD553" i="26"/>
  <c r="DJ553" i="26"/>
  <c r="GP567" i="26"/>
  <c r="GP566" i="26"/>
  <c r="GN567" i="26"/>
  <c r="GN566" i="26"/>
  <c r="GT567" i="26"/>
  <c r="GT566" i="26"/>
  <c r="GR567" i="26"/>
  <c r="GR566" i="26"/>
  <c r="GF567" i="26"/>
  <c r="GF566" i="26"/>
  <c r="GL567" i="26"/>
  <c r="GL566" i="26"/>
  <c r="GJ567" i="26"/>
  <c r="GJ566" i="26"/>
  <c r="GH567" i="26"/>
  <c r="GH566" i="26"/>
  <c r="FX567" i="26"/>
  <c r="FX566" i="26"/>
  <c r="GD567" i="26"/>
  <c r="GD566" i="26"/>
  <c r="GB567" i="26"/>
  <c r="GB566" i="26"/>
  <c r="FZ567" i="26"/>
  <c r="FZ566" i="26"/>
  <c r="FP567" i="26"/>
  <c r="FP566" i="26"/>
  <c r="FV567" i="26"/>
  <c r="FV566" i="26"/>
  <c r="FT567" i="26"/>
  <c r="FT566" i="26"/>
  <c r="FR567" i="26"/>
  <c r="FR566" i="26"/>
  <c r="FJ567" i="26"/>
  <c r="FJ566" i="26"/>
  <c r="FH567" i="26"/>
  <c r="FH566" i="26"/>
  <c r="FN567" i="26"/>
  <c r="FN566" i="26"/>
  <c r="FL567" i="26"/>
  <c r="FL566" i="26"/>
  <c r="EZ567" i="26"/>
  <c r="EZ566" i="26"/>
  <c r="FF567" i="26"/>
  <c r="FF566" i="26"/>
  <c r="FD567" i="26"/>
  <c r="FD566" i="26"/>
  <c r="FB567" i="26"/>
  <c r="FB566" i="26"/>
  <c r="EX567" i="26"/>
  <c r="EX566" i="26"/>
  <c r="EN567" i="26"/>
  <c r="EN566" i="26"/>
  <c r="EV567" i="26"/>
  <c r="EV566" i="26"/>
  <c r="EL567" i="26"/>
  <c r="EL566" i="26"/>
  <c r="ET567" i="26"/>
  <c r="ET566" i="26"/>
  <c r="EJ567" i="26"/>
  <c r="EJ566" i="26"/>
  <c r="ER567" i="26"/>
  <c r="ER566" i="26"/>
  <c r="EP566" i="26"/>
  <c r="EH567" i="26"/>
  <c r="EH566" i="26"/>
  <c r="EF567" i="26"/>
  <c r="EF566" i="26"/>
  <c r="ED567" i="26"/>
  <c r="ED566" i="26"/>
  <c r="EP567" i="26"/>
  <c r="EB567" i="26"/>
  <c r="DV567" i="26"/>
  <c r="DV566" i="26"/>
  <c r="DL567" i="26"/>
  <c r="DL566" i="26"/>
  <c r="EB566" i="26"/>
  <c r="DT567" i="26"/>
  <c r="DT566" i="26"/>
  <c r="DR567" i="26"/>
  <c r="DR566" i="26"/>
  <c r="DZ567" i="26"/>
  <c r="DZ566" i="26"/>
  <c r="DP567" i="26"/>
  <c r="DP566" i="26"/>
  <c r="DX567" i="26"/>
  <c r="DN567" i="26"/>
  <c r="DD567" i="26"/>
  <c r="DD566" i="26"/>
  <c r="DF567" i="26"/>
  <c r="DX566" i="26"/>
  <c r="DN566" i="26"/>
  <c r="DJ567" i="26"/>
  <c r="DJ566" i="26"/>
  <c r="DF566" i="26"/>
  <c r="DH567" i="26"/>
  <c r="DH566" i="26"/>
  <c r="E442" i="26"/>
  <c r="BR549" i="26"/>
  <c r="CT495" i="26"/>
  <c r="CX540" i="26"/>
  <c r="CN576" i="26"/>
  <c r="CB215" i="26"/>
  <c r="BR307" i="26"/>
  <c r="BT234" i="26"/>
  <c r="BR234" i="26"/>
  <c r="CZ481" i="26"/>
  <c r="DB234" i="26"/>
  <c r="CX535" i="26"/>
  <c r="CZ234" i="26"/>
  <c r="CZ371" i="26"/>
  <c r="CX234" i="26"/>
  <c r="CV234" i="26"/>
  <c r="BT70" i="26"/>
  <c r="BZ407" i="26"/>
  <c r="CR535" i="26"/>
  <c r="CR508" i="26"/>
  <c r="CT389" i="26"/>
  <c r="CT234" i="26"/>
  <c r="CR234" i="26"/>
  <c r="CP234" i="26"/>
  <c r="CR416" i="26"/>
  <c r="CP224" i="26"/>
  <c r="CP562" i="26"/>
  <c r="CR371" i="26"/>
  <c r="CN234" i="26"/>
  <c r="BX535" i="26"/>
  <c r="BX462" i="26"/>
  <c r="CD526" i="26"/>
  <c r="CB508" i="26"/>
  <c r="CB535" i="26"/>
  <c r="CB398" i="26"/>
  <c r="CD389" i="26"/>
  <c r="BX371" i="26"/>
  <c r="BZ517" i="26"/>
  <c r="BZ224" i="26"/>
  <c r="BX398" i="26"/>
  <c r="BX224" i="26"/>
  <c r="CB262" i="26"/>
  <c r="CH535" i="26"/>
  <c r="CL234" i="26"/>
  <c r="CJ234" i="26"/>
  <c r="CH234" i="26"/>
  <c r="CF224" i="26"/>
  <c r="CF298" i="26"/>
  <c r="CJ362" i="26"/>
  <c r="CB107" i="26"/>
  <c r="CV215" i="26"/>
  <c r="CP215" i="26"/>
  <c r="BZ215" i="26"/>
  <c r="CR215" i="26"/>
  <c r="CV224" i="26"/>
  <c r="CV179" i="26"/>
  <c r="CX206" i="26"/>
  <c r="CH371" i="26"/>
  <c r="DB107" i="26"/>
  <c r="BX325" i="26"/>
  <c r="CN398" i="26"/>
  <c r="CD444" i="26"/>
  <c r="CF116" i="26"/>
  <c r="CZ170" i="26"/>
  <c r="CV188" i="26"/>
  <c r="DB271" i="26"/>
  <c r="CV298" i="26"/>
  <c r="BX353" i="26"/>
  <c r="CV362" i="26"/>
  <c r="CP362" i="26"/>
  <c r="CV416" i="26"/>
  <c r="CB416" i="26"/>
  <c r="DB562" i="26"/>
  <c r="CN562" i="26"/>
  <c r="BZ562" i="26"/>
  <c r="BX562" i="26"/>
  <c r="DB224" i="26"/>
  <c r="CN224" i="26"/>
  <c r="BX271" i="26"/>
  <c r="BT316" i="26"/>
  <c r="BT362" i="26"/>
  <c r="CZ362" i="26"/>
  <c r="CF371" i="26"/>
  <c r="CX389" i="26"/>
  <c r="CH389" i="26"/>
  <c r="BZ416" i="26"/>
  <c r="CD462" i="26"/>
  <c r="BZ271" i="26"/>
  <c r="CX280" i="26"/>
  <c r="DB298" i="26"/>
  <c r="BZ362" i="26"/>
  <c r="CX398" i="26"/>
  <c r="CR398" i="26"/>
  <c r="CV407" i="26"/>
  <c r="CP416" i="26"/>
  <c r="CV571" i="26"/>
  <c r="CF481" i="26"/>
  <c r="DB517" i="26"/>
  <c r="CJ517" i="26"/>
  <c r="CP526" i="26"/>
  <c r="CL526" i="26"/>
  <c r="CV517" i="26"/>
  <c r="BR526" i="26"/>
  <c r="CX526" i="26"/>
  <c r="DB535" i="26"/>
  <c r="BR535" i="26"/>
  <c r="CN535" i="26"/>
  <c r="CP553" i="26"/>
  <c r="CX553" i="26"/>
  <c r="BT580" i="26"/>
  <c r="CZ434" i="26"/>
  <c r="CJ434" i="26"/>
  <c r="CN462" i="26"/>
  <c r="CL462" i="26"/>
  <c r="CB526" i="26"/>
  <c r="CZ526" i="26"/>
  <c r="D168" i="26"/>
  <c r="E168" i="26" s="1"/>
  <c r="D105" i="26"/>
  <c r="E105" i="26" s="1"/>
  <c r="D77" i="26"/>
  <c r="D186" i="26"/>
  <c r="E186" i="26" s="1"/>
  <c r="BR60" i="26"/>
  <c r="BT60" i="26"/>
  <c r="BT134" i="26"/>
  <c r="CV243" i="26"/>
  <c r="CZ243" i="26"/>
  <c r="CJ243" i="26"/>
  <c r="BZ243" i="26"/>
  <c r="CX243" i="26"/>
  <c r="CH243" i="26"/>
  <c r="BX243" i="26"/>
  <c r="BT243" i="26"/>
  <c r="CR243" i="26"/>
  <c r="CZ252" i="26"/>
  <c r="BX252" i="26"/>
  <c r="CL143" i="26"/>
  <c r="CN252" i="26"/>
  <c r="CH380" i="26"/>
  <c r="CX380" i="26"/>
  <c r="CD380" i="26"/>
  <c r="BZ380" i="26"/>
  <c r="BR380" i="26"/>
  <c r="CT380" i="26"/>
  <c r="BR116" i="26"/>
  <c r="CH116" i="26"/>
  <c r="CV252" i="26"/>
  <c r="CZ262" i="26"/>
  <c r="BT262" i="26"/>
  <c r="CV289" i="26"/>
  <c r="CJ289" i="26"/>
  <c r="CB289" i="26"/>
  <c r="CZ289" i="26"/>
  <c r="BT289" i="26"/>
  <c r="BR88" i="26"/>
  <c r="BT107" i="26"/>
  <c r="BX116" i="26"/>
  <c r="BR243" i="26"/>
  <c r="CP243" i="26"/>
  <c r="CR289" i="26"/>
  <c r="CP380" i="26"/>
  <c r="BR298" i="26"/>
  <c r="CH298" i="26"/>
  <c r="CX298" i="26"/>
  <c r="DB307" i="26"/>
  <c r="CX307" i="26"/>
  <c r="BT307" i="26"/>
  <c r="CL425" i="26"/>
  <c r="CT425" i="26"/>
  <c r="CD425" i="26"/>
  <c r="BZ188" i="26"/>
  <c r="BR215" i="26"/>
  <c r="CH215" i="26"/>
  <c r="CX215" i="26"/>
  <c r="BR224" i="26"/>
  <c r="CH224" i="26"/>
  <c r="CX224" i="26"/>
  <c r="BR271" i="26"/>
  <c r="CH271" i="26"/>
  <c r="BX298" i="26"/>
  <c r="CN298" i="26"/>
  <c r="DB371" i="26"/>
  <c r="CX371" i="26"/>
  <c r="CN371" i="26"/>
  <c r="CB371" i="26"/>
  <c r="BR371" i="26"/>
  <c r="CV371" i="26"/>
  <c r="CJ371" i="26"/>
  <c r="BZ371" i="26"/>
  <c r="BT371" i="26"/>
  <c r="CP371" i="26"/>
  <c r="CN490" i="26"/>
  <c r="CF490" i="26"/>
  <c r="BX490" i="26"/>
  <c r="BT215" i="26"/>
  <c r="CJ215" i="26"/>
  <c r="CZ215" i="26"/>
  <c r="BZ298" i="26"/>
  <c r="CP298" i="26"/>
  <c r="CZ307" i="26"/>
  <c r="DB325" i="26"/>
  <c r="DB353" i="26"/>
  <c r="CF353" i="26"/>
  <c r="CF453" i="26"/>
  <c r="CB453" i="26"/>
  <c r="BR453" i="26"/>
  <c r="CB362" i="26"/>
  <c r="CR362" i="26"/>
  <c r="BR389" i="26"/>
  <c r="CF398" i="26"/>
  <c r="CV398" i="26"/>
  <c r="CH407" i="26"/>
  <c r="BR416" i="26"/>
  <c r="CH416" i="26"/>
  <c r="CX416" i="26"/>
  <c r="CR434" i="26"/>
  <c r="BT481" i="26"/>
  <c r="BR362" i="26"/>
  <c r="CH362" i="26"/>
  <c r="CX362" i="26"/>
  <c r="BT398" i="26"/>
  <c r="CJ398" i="26"/>
  <c r="CZ398" i="26"/>
  <c r="CP407" i="26"/>
  <c r="BT416" i="26"/>
  <c r="CJ416" i="26"/>
  <c r="CZ416" i="26"/>
  <c r="BT434" i="26"/>
  <c r="CZ580" i="26"/>
  <c r="CJ580" i="26"/>
  <c r="CD580" i="26"/>
  <c r="CT580" i="26"/>
  <c r="CB580" i="26"/>
  <c r="CR580" i="26"/>
  <c r="BR407" i="26"/>
  <c r="CX407" i="26"/>
  <c r="CV434" i="26"/>
  <c r="CP434" i="26"/>
  <c r="BZ434" i="26"/>
  <c r="CX434" i="26"/>
  <c r="CH434" i="26"/>
  <c r="BR434" i="26"/>
  <c r="CB434" i="26"/>
  <c r="DB481" i="26"/>
  <c r="CN481" i="26"/>
  <c r="CB481" i="26"/>
  <c r="BR481" i="26"/>
  <c r="CJ481" i="26"/>
  <c r="BZ481" i="26"/>
  <c r="CR481" i="26"/>
  <c r="CH481" i="26"/>
  <c r="BX481" i="26"/>
  <c r="CP481" i="26"/>
  <c r="CT571" i="26"/>
  <c r="CF571" i="26"/>
  <c r="CD571" i="26"/>
  <c r="BT444" i="26"/>
  <c r="BR462" i="26"/>
  <c r="CH462" i="26"/>
  <c r="BR508" i="26"/>
  <c r="CH508" i="26"/>
  <c r="BR517" i="26"/>
  <c r="CB517" i="26"/>
  <c r="CN517" i="26"/>
  <c r="CX517" i="26"/>
  <c r="BT526" i="26"/>
  <c r="BZ535" i="26"/>
  <c r="CJ535" i="26"/>
  <c r="CV535" i="26"/>
  <c r="CF562" i="26"/>
  <c r="CV562" i="26"/>
  <c r="BT508" i="26"/>
  <c r="BT517" i="26"/>
  <c r="CF517" i="26"/>
  <c r="CP517" i="26"/>
  <c r="CZ517" i="26"/>
  <c r="CB553" i="26"/>
  <c r="BR562" i="26"/>
  <c r="CH562" i="26"/>
  <c r="CX562" i="26"/>
  <c r="BZ462" i="26"/>
  <c r="BZ508" i="26"/>
  <c r="CP508" i="26"/>
  <c r="BX517" i="26"/>
  <c r="CH517" i="26"/>
  <c r="CR517" i="26"/>
  <c r="BT535" i="26"/>
  <c r="CF535" i="26"/>
  <c r="CP535" i="26"/>
  <c r="CZ535" i="26"/>
  <c r="CH553" i="26"/>
  <c r="BV70" i="26"/>
  <c r="DB70" i="26"/>
  <c r="BR70" i="26"/>
  <c r="BR98" i="26"/>
  <c r="CH98" i="26"/>
  <c r="CF107" i="26"/>
  <c r="CV107" i="26"/>
  <c r="BT116" i="26"/>
  <c r="BR125" i="26"/>
  <c r="BZ125" i="26"/>
  <c r="CD143" i="26"/>
  <c r="BR79" i="26"/>
  <c r="CZ98" i="26"/>
  <c r="BR107" i="26"/>
  <c r="CH107" i="26"/>
  <c r="CX107" i="26"/>
  <c r="BV116" i="26"/>
  <c r="CD116" i="26"/>
  <c r="BT125" i="26"/>
  <c r="BR134" i="26"/>
  <c r="CD98" i="26"/>
  <c r="DB98" i="26"/>
  <c r="BV125" i="26"/>
  <c r="DB125" i="26"/>
  <c r="CD107" i="26"/>
  <c r="BX125" i="26"/>
  <c r="BV134" i="26"/>
  <c r="BX134" i="26"/>
  <c r="BZ134" i="26"/>
  <c r="CF143" i="26"/>
  <c r="BX143" i="26"/>
  <c r="CZ143" i="26"/>
  <c r="CR143" i="26"/>
  <c r="CB143" i="26"/>
  <c r="BT143" i="26"/>
  <c r="CH143" i="26"/>
  <c r="BZ143" i="26"/>
  <c r="BR143" i="26"/>
  <c r="BV143" i="26"/>
  <c r="DB152" i="26"/>
  <c r="CN152" i="26"/>
  <c r="BX152" i="26"/>
  <c r="CZ161" i="26"/>
  <c r="CH179" i="26"/>
  <c r="BR188" i="26"/>
  <c r="CX188" i="26"/>
  <c r="BT197" i="26"/>
  <c r="CB197" i="26"/>
  <c r="CJ197" i="26"/>
  <c r="CZ197" i="26"/>
  <c r="BT206" i="26"/>
  <c r="CB206" i="26"/>
  <c r="CJ206" i="26"/>
  <c r="CR206" i="26"/>
  <c r="CZ206" i="26"/>
  <c r="BV252" i="26"/>
  <c r="CL252" i="26"/>
  <c r="CT252" i="26"/>
  <c r="DB252" i="26"/>
  <c r="BR262" i="26"/>
  <c r="BZ262" i="26"/>
  <c r="BT280" i="26"/>
  <c r="CB280" i="26"/>
  <c r="CJ280" i="26"/>
  <c r="CR280" i="26"/>
  <c r="CZ280" i="26"/>
  <c r="BR289" i="26"/>
  <c r="BZ289" i="26"/>
  <c r="CH289" i="26"/>
  <c r="CP289" i="26"/>
  <c r="CX289" i="26"/>
  <c r="BV197" i="26"/>
  <c r="CD197" i="26"/>
  <c r="DB197" i="26"/>
  <c r="BV206" i="26"/>
  <c r="CD206" i="26"/>
  <c r="CL206" i="26"/>
  <c r="CT206" i="26"/>
  <c r="DB206" i="26"/>
  <c r="BV280" i="26"/>
  <c r="CD280" i="26"/>
  <c r="CL280" i="26"/>
  <c r="CT280" i="26"/>
  <c r="DB280" i="26"/>
  <c r="BR179" i="26"/>
  <c r="CX179" i="26"/>
  <c r="CH188" i="26"/>
  <c r="BX197" i="26"/>
  <c r="CF197" i="26"/>
  <c r="BX206" i="26"/>
  <c r="CF206" i="26"/>
  <c r="CN206" i="26"/>
  <c r="CV206" i="26"/>
  <c r="BV215" i="26"/>
  <c r="CD215" i="26"/>
  <c r="CL215" i="26"/>
  <c r="CT215" i="26"/>
  <c r="DB215" i="26"/>
  <c r="BT224" i="26"/>
  <c r="CB224" i="26"/>
  <c r="CJ224" i="26"/>
  <c r="CR224" i="26"/>
  <c r="CZ224" i="26"/>
  <c r="BV243" i="26"/>
  <c r="CD243" i="26"/>
  <c r="CL243" i="26"/>
  <c r="CT243" i="26"/>
  <c r="DB243" i="26"/>
  <c r="BR252" i="26"/>
  <c r="BZ252" i="26"/>
  <c r="CH252" i="26"/>
  <c r="CP252" i="26"/>
  <c r="CX252" i="26"/>
  <c r="BV262" i="26"/>
  <c r="DB262" i="26"/>
  <c r="BT271" i="26"/>
  <c r="CB271" i="26"/>
  <c r="CJ271" i="26"/>
  <c r="CZ271" i="26"/>
  <c r="BX280" i="26"/>
  <c r="CF280" i="26"/>
  <c r="CN280" i="26"/>
  <c r="CV280" i="26"/>
  <c r="BV289" i="26"/>
  <c r="CD289" i="26"/>
  <c r="CL289" i="26"/>
  <c r="CT289" i="26"/>
  <c r="DB289" i="26"/>
  <c r="BZ179" i="26"/>
  <c r="CP188" i="26"/>
  <c r="BR197" i="26"/>
  <c r="BZ197" i="26"/>
  <c r="CH197" i="26"/>
  <c r="BR206" i="26"/>
  <c r="BZ206" i="26"/>
  <c r="CH206" i="26"/>
  <c r="CP206" i="26"/>
  <c r="BX215" i="26"/>
  <c r="CF215" i="26"/>
  <c r="CN215" i="26"/>
  <c r="BV224" i="26"/>
  <c r="CD224" i="26"/>
  <c r="CL224" i="26"/>
  <c r="CT224" i="26"/>
  <c r="CN243" i="26"/>
  <c r="BT252" i="26"/>
  <c r="CJ252" i="26"/>
  <c r="CR252" i="26"/>
  <c r="BX262" i="26"/>
  <c r="BV271" i="26"/>
  <c r="CD271" i="26"/>
  <c r="CL271" i="26"/>
  <c r="CT271" i="26"/>
  <c r="BR280" i="26"/>
  <c r="BZ280" i="26"/>
  <c r="CH280" i="26"/>
  <c r="CP280" i="26"/>
  <c r="BX289" i="26"/>
  <c r="CF289" i="26"/>
  <c r="CN289" i="26"/>
  <c r="BT298" i="26"/>
  <c r="CB298" i="26"/>
  <c r="CJ298" i="26"/>
  <c r="CR298" i="26"/>
  <c r="CZ298" i="26"/>
  <c r="CB316" i="26"/>
  <c r="BV298" i="26"/>
  <c r="CD298" i="26"/>
  <c r="CL298" i="26"/>
  <c r="CT298" i="26"/>
  <c r="BR316" i="26"/>
  <c r="BZ316" i="26"/>
  <c r="BR353" i="26"/>
  <c r="BZ353" i="26"/>
  <c r="CH353" i="26"/>
  <c r="BV362" i="26"/>
  <c r="CD362" i="26"/>
  <c r="CL362" i="26"/>
  <c r="CT362" i="26"/>
  <c r="DB362" i="26"/>
  <c r="CZ389" i="26"/>
  <c r="CR389" i="26"/>
  <c r="CJ389" i="26"/>
  <c r="CB389" i="26"/>
  <c r="BT389" i="26"/>
  <c r="CV389" i="26"/>
  <c r="CN389" i="26"/>
  <c r="CF389" i="26"/>
  <c r="BX389" i="26"/>
  <c r="BV389" i="26"/>
  <c r="CL389" i="26"/>
  <c r="DB389" i="26"/>
  <c r="BT353" i="26"/>
  <c r="CB353" i="26"/>
  <c r="CJ353" i="26"/>
  <c r="CR353" i="26"/>
  <c r="BX362" i="26"/>
  <c r="CF362" i="26"/>
  <c r="CN362" i="26"/>
  <c r="CV380" i="26"/>
  <c r="CN380" i="26"/>
  <c r="CF380" i="26"/>
  <c r="BX380" i="26"/>
  <c r="CZ380" i="26"/>
  <c r="CR380" i="26"/>
  <c r="CJ380" i="26"/>
  <c r="CB380" i="26"/>
  <c r="BT380" i="26"/>
  <c r="BV380" i="26"/>
  <c r="CL380" i="26"/>
  <c r="DB380" i="26"/>
  <c r="BZ389" i="26"/>
  <c r="CP389" i="26"/>
  <c r="BV353" i="26"/>
  <c r="CD353" i="26"/>
  <c r="BV398" i="26"/>
  <c r="CD398" i="26"/>
  <c r="CL398" i="26"/>
  <c r="CT398" i="26"/>
  <c r="DB398" i="26"/>
  <c r="BT407" i="26"/>
  <c r="CB407" i="26"/>
  <c r="CJ407" i="26"/>
  <c r="CR407" i="26"/>
  <c r="CZ407" i="26"/>
  <c r="CZ425" i="26"/>
  <c r="CR425" i="26"/>
  <c r="CJ425" i="26"/>
  <c r="CB425" i="26"/>
  <c r="BT425" i="26"/>
  <c r="CX425" i="26"/>
  <c r="CP425" i="26"/>
  <c r="CH425" i="26"/>
  <c r="BZ425" i="26"/>
  <c r="BR425" i="26"/>
  <c r="CV425" i="26"/>
  <c r="CN425" i="26"/>
  <c r="CF425" i="26"/>
  <c r="BX425" i="26"/>
  <c r="BV425" i="26"/>
  <c r="DB425" i="26"/>
  <c r="BV407" i="26"/>
  <c r="CD407" i="26"/>
  <c r="CL407" i="26"/>
  <c r="CT407" i="26"/>
  <c r="DB407" i="26"/>
  <c r="CZ544" i="26"/>
  <c r="CR544" i="26"/>
  <c r="CJ544" i="26"/>
  <c r="CB544" i="26"/>
  <c r="BT544" i="26"/>
  <c r="CX544" i="26"/>
  <c r="CN544" i="26"/>
  <c r="CD544" i="26"/>
  <c r="BR544" i="26"/>
  <c r="CV544" i="26"/>
  <c r="CL544" i="26"/>
  <c r="BZ544" i="26"/>
  <c r="CT544" i="26"/>
  <c r="CH544" i="26"/>
  <c r="BX544" i="26"/>
  <c r="DB544" i="26"/>
  <c r="CF544" i="26"/>
  <c r="BV544" i="26"/>
  <c r="BV371" i="26"/>
  <c r="CD371" i="26"/>
  <c r="CL371" i="26"/>
  <c r="CT371" i="26"/>
  <c r="BR398" i="26"/>
  <c r="BZ398" i="26"/>
  <c r="CH398" i="26"/>
  <c r="CP398" i="26"/>
  <c r="BX407" i="26"/>
  <c r="CF407" i="26"/>
  <c r="CN407" i="26"/>
  <c r="CP544" i="26"/>
  <c r="CN444" i="26"/>
  <c r="CF444" i="26"/>
  <c r="BX444" i="26"/>
  <c r="BV444" i="26"/>
  <c r="CH444" i="26"/>
  <c r="CH499" i="26"/>
  <c r="BZ499" i="26"/>
  <c r="BR499" i="26"/>
  <c r="CN499" i="26"/>
  <c r="CF499" i="26"/>
  <c r="BX499" i="26"/>
  <c r="CB499" i="26"/>
  <c r="BT499" i="26"/>
  <c r="BV499" i="26"/>
  <c r="DB499" i="26"/>
  <c r="BV416" i="26"/>
  <c r="CD416" i="26"/>
  <c r="CL416" i="26"/>
  <c r="CT416" i="26"/>
  <c r="DB416" i="26"/>
  <c r="BV434" i="26"/>
  <c r="CD434" i="26"/>
  <c r="CL434" i="26"/>
  <c r="CT434" i="26"/>
  <c r="DB434" i="26"/>
  <c r="BZ444" i="26"/>
  <c r="CJ444" i="26"/>
  <c r="CD499" i="26"/>
  <c r="BX416" i="26"/>
  <c r="CF416" i="26"/>
  <c r="CN416" i="26"/>
  <c r="BX434" i="26"/>
  <c r="CF434" i="26"/>
  <c r="CN434" i="26"/>
  <c r="BR444" i="26"/>
  <c r="CB444" i="26"/>
  <c r="CH453" i="26"/>
  <c r="BZ453" i="26"/>
  <c r="CD453" i="26"/>
  <c r="BT453" i="26"/>
  <c r="BX453" i="26"/>
  <c r="BV453" i="26"/>
  <c r="CL499" i="26"/>
  <c r="CR490" i="26"/>
  <c r="CJ490" i="26"/>
  <c r="CB490" i="26"/>
  <c r="BT490" i="26"/>
  <c r="CP490" i="26"/>
  <c r="CH490" i="26"/>
  <c r="BZ490" i="26"/>
  <c r="BR490" i="26"/>
  <c r="BV490" i="26"/>
  <c r="CL490" i="26"/>
  <c r="DB490" i="26"/>
  <c r="CR462" i="26"/>
  <c r="CJ462" i="26"/>
  <c r="CB462" i="26"/>
  <c r="BT462" i="26"/>
  <c r="BV462" i="26"/>
  <c r="CF462" i="26"/>
  <c r="CP462" i="26"/>
  <c r="CD490" i="26"/>
  <c r="BV508" i="26"/>
  <c r="CD508" i="26"/>
  <c r="CV526" i="26"/>
  <c r="CN526" i="26"/>
  <c r="CF526" i="26"/>
  <c r="BX526" i="26"/>
  <c r="BV526" i="26"/>
  <c r="CH526" i="26"/>
  <c r="CR526" i="26"/>
  <c r="DB526" i="26"/>
  <c r="BR553" i="26"/>
  <c r="BV481" i="26"/>
  <c r="CD481" i="26"/>
  <c r="CL481" i="26"/>
  <c r="CT481" i="26"/>
  <c r="BX508" i="26"/>
  <c r="CF508" i="26"/>
  <c r="BV517" i="26"/>
  <c r="CD517" i="26"/>
  <c r="CL517" i="26"/>
  <c r="CT517" i="26"/>
  <c r="BZ526" i="26"/>
  <c r="CJ526" i="26"/>
  <c r="CT526" i="26"/>
  <c r="CV553" i="26"/>
  <c r="CN553" i="26"/>
  <c r="CF553" i="26"/>
  <c r="BX553" i="26"/>
  <c r="DB553" i="26"/>
  <c r="CT553" i="26"/>
  <c r="CL553" i="26"/>
  <c r="CD553" i="26"/>
  <c r="BV553" i="26"/>
  <c r="CZ553" i="26"/>
  <c r="CJ553" i="26"/>
  <c r="BT553" i="26"/>
  <c r="BZ553" i="26"/>
  <c r="CR553" i="26"/>
  <c r="CZ571" i="26"/>
  <c r="CR571" i="26"/>
  <c r="CJ571" i="26"/>
  <c r="CB571" i="26"/>
  <c r="BT571" i="26"/>
  <c r="CX571" i="26"/>
  <c r="CP571" i="26"/>
  <c r="CH571" i="26"/>
  <c r="BZ571" i="26"/>
  <c r="BR571" i="26"/>
  <c r="BV571" i="26"/>
  <c r="CL571" i="26"/>
  <c r="DB571" i="26"/>
  <c r="BV535" i="26"/>
  <c r="CD535" i="26"/>
  <c r="CL535" i="26"/>
  <c r="CT535" i="26"/>
  <c r="BX571" i="26"/>
  <c r="CN571" i="26"/>
  <c r="CX580" i="26"/>
  <c r="CP580" i="26"/>
  <c r="CH580" i="26"/>
  <c r="BZ580" i="26"/>
  <c r="BR580" i="26"/>
  <c r="CV580" i="26"/>
  <c r="CN580" i="26"/>
  <c r="CF580" i="26"/>
  <c r="BX580" i="26"/>
  <c r="BV580" i="26"/>
  <c r="CL580" i="26"/>
  <c r="DB580" i="26"/>
  <c r="BT562" i="26"/>
  <c r="CB562" i="26"/>
  <c r="CJ562" i="26"/>
  <c r="CR562" i="26"/>
  <c r="CZ562" i="26"/>
  <c r="BV562" i="26"/>
  <c r="CD562" i="26"/>
  <c r="CL562" i="26"/>
  <c r="CT562" i="26"/>
  <c r="BR325" i="26"/>
  <c r="BZ325" i="26"/>
  <c r="BT325" i="26"/>
  <c r="CJ325" i="26"/>
  <c r="CR325" i="26"/>
  <c r="CZ325" i="26"/>
  <c r="BV325" i="26"/>
  <c r="CL325" i="26"/>
  <c r="BV316" i="26"/>
  <c r="DB316" i="26"/>
  <c r="BX316" i="26"/>
  <c r="BT188" i="26"/>
  <c r="CB188" i="26"/>
  <c r="CJ188" i="26"/>
  <c r="CR188" i="26"/>
  <c r="CZ188" i="26"/>
  <c r="BV188" i="26"/>
  <c r="CD188" i="26"/>
  <c r="CL188" i="26"/>
  <c r="CT188" i="26"/>
  <c r="DB188" i="26"/>
  <c r="BX188" i="26"/>
  <c r="CF188" i="26"/>
  <c r="CN188" i="26"/>
  <c r="BT179" i="26"/>
  <c r="CB179" i="26"/>
  <c r="CZ179" i="26"/>
  <c r="BV179" i="26"/>
  <c r="DB179" i="26"/>
  <c r="BX179" i="26"/>
  <c r="BV170" i="26"/>
  <c r="CD170" i="26"/>
  <c r="CL170" i="26"/>
  <c r="CT170" i="26"/>
  <c r="DB170" i="26"/>
  <c r="BX170" i="26"/>
  <c r="CF170" i="26"/>
  <c r="CN170" i="26"/>
  <c r="CV170" i="26"/>
  <c r="BR170" i="26"/>
  <c r="BZ170" i="26"/>
  <c r="CH170" i="26"/>
  <c r="CP170" i="26"/>
  <c r="CX170" i="26"/>
  <c r="BT170" i="26"/>
  <c r="CB170" i="26"/>
  <c r="CJ170" i="26"/>
  <c r="CR170" i="26"/>
  <c r="BV161" i="26"/>
  <c r="DB161" i="26"/>
  <c r="BX161" i="26"/>
  <c r="CF161" i="26"/>
  <c r="BR161" i="26"/>
  <c r="BZ161" i="26"/>
  <c r="CH161" i="26"/>
  <c r="BT161" i="26"/>
  <c r="CB161" i="26"/>
  <c r="CJ161" i="26"/>
  <c r="BR152" i="26"/>
  <c r="BZ152" i="26"/>
  <c r="CP152" i="26"/>
  <c r="CB152" i="26"/>
  <c r="CR152" i="26"/>
  <c r="CZ152" i="26"/>
  <c r="BV152" i="26"/>
  <c r="CL152" i="26"/>
  <c r="BR51" i="26"/>
  <c r="AD17" i="58"/>
  <c r="AD22" i="58" s="1"/>
  <c r="AD23" i="58" s="1"/>
  <c r="AD24" i="58" s="1"/>
  <c r="AL17" i="58"/>
  <c r="AL22" i="58" s="1"/>
  <c r="AL23" i="58" s="1"/>
  <c r="AT17" i="58"/>
  <c r="AT22" i="58" s="1"/>
  <c r="AT23" i="58" s="1"/>
  <c r="T17" i="58"/>
  <c r="T22" i="58" s="1"/>
  <c r="T23" i="58" s="1"/>
  <c r="AB17" i="58"/>
  <c r="AB22" i="58" s="1"/>
  <c r="AB23" i="58" s="1"/>
  <c r="AF17" i="58"/>
  <c r="AF22" i="58" s="1"/>
  <c r="AF23" i="58" s="1"/>
  <c r="AJ17" i="58"/>
  <c r="AJ22" i="58" s="1"/>
  <c r="AJ23" i="58" s="1"/>
  <c r="AN17" i="58"/>
  <c r="AN22" i="58" s="1"/>
  <c r="AN23" i="58" s="1"/>
  <c r="AR17" i="58"/>
  <c r="AR22" i="58" s="1"/>
  <c r="AR23" i="58" s="1"/>
  <c r="AV17" i="58"/>
  <c r="AV22" i="58" s="1"/>
  <c r="AV23" i="58" s="1"/>
  <c r="D159" i="26"/>
  <c r="E159" i="26" s="1"/>
  <c r="CP38" i="26"/>
  <c r="DB267" i="26"/>
  <c r="BZ421" i="26"/>
  <c r="CF375" i="26"/>
  <c r="BV429" i="26"/>
  <c r="BZ38" i="26"/>
  <c r="BT366" i="26"/>
  <c r="CT393" i="26"/>
  <c r="CX420" i="26"/>
  <c r="CT429" i="26"/>
  <c r="DB540" i="26"/>
  <c r="CX504" i="26"/>
  <c r="CN558" i="26"/>
  <c r="CZ458" i="26"/>
  <c r="DB458" i="26"/>
  <c r="BX458" i="26"/>
  <c r="CV458" i="26"/>
  <c r="BV458" i="26"/>
  <c r="CL458" i="26"/>
  <c r="CH458" i="26"/>
  <c r="BR303" i="26"/>
  <c r="CP385" i="26"/>
  <c r="BZ385" i="26"/>
  <c r="CX522" i="26"/>
  <c r="CD522" i="26"/>
  <c r="CT522" i="26"/>
  <c r="CH522" i="26"/>
  <c r="BR420" i="26"/>
  <c r="CN421" i="26"/>
  <c r="CJ585" i="26"/>
  <c r="CN211" i="26"/>
  <c r="CD248" i="26"/>
  <c r="CL294" i="26"/>
  <c r="BT367" i="26"/>
  <c r="BZ420" i="26"/>
  <c r="CP421" i="26"/>
  <c r="BX267" i="26"/>
  <c r="CT276" i="26"/>
  <c r="CV294" i="26"/>
  <c r="CN420" i="26"/>
  <c r="CR495" i="26"/>
  <c r="CJ540" i="26"/>
  <c r="CN549" i="26"/>
  <c r="D195" i="26"/>
  <c r="E195" i="26" s="1"/>
  <c r="CZ38" i="26"/>
  <c r="CT38" i="26"/>
  <c r="CF38" i="26"/>
  <c r="DB38" i="26"/>
  <c r="CL38" i="26"/>
  <c r="BX38" i="26"/>
  <c r="BV38" i="26"/>
  <c r="CV38" i="26"/>
  <c r="CL47" i="26"/>
  <c r="BV47" i="26"/>
  <c r="DB312" i="26"/>
  <c r="CT312" i="26"/>
  <c r="CL312" i="26"/>
  <c r="BT65" i="26"/>
  <c r="CT184" i="26"/>
  <c r="BV184" i="26"/>
  <c r="CF184" i="26"/>
  <c r="CT239" i="26"/>
  <c r="CN121" i="26"/>
  <c r="CF121" i="26"/>
  <c r="CZ211" i="26"/>
  <c r="DB211" i="26"/>
  <c r="CD211" i="26"/>
  <c r="BV211" i="26"/>
  <c r="CT211" i="26"/>
  <c r="DB229" i="26"/>
  <c r="CX248" i="26"/>
  <c r="CH248" i="26"/>
  <c r="BX211" i="26"/>
  <c r="CF229" i="26"/>
  <c r="CL411" i="26"/>
  <c r="DB412" i="26"/>
  <c r="CV103" i="26"/>
  <c r="CL211" i="26"/>
  <c r="CL229" i="26"/>
  <c r="CF267" i="26"/>
  <c r="DB385" i="26"/>
  <c r="CN385" i="26"/>
  <c r="BR385" i="26"/>
  <c r="BX385" i="26"/>
  <c r="CX385" i="26"/>
  <c r="DB393" i="26"/>
  <c r="BR531" i="26"/>
  <c r="CN531" i="26"/>
  <c r="CL394" i="26"/>
  <c r="DB394" i="26"/>
  <c r="DB486" i="26"/>
  <c r="CL486" i="26"/>
  <c r="CV376" i="26"/>
  <c r="CH385" i="26"/>
  <c r="BV393" i="26"/>
  <c r="DB421" i="26"/>
  <c r="CH421" i="26"/>
  <c r="CP420" i="26"/>
  <c r="BX420" i="26"/>
  <c r="CH420" i="26"/>
  <c r="BX421" i="26"/>
  <c r="CX421" i="26"/>
  <c r="DB513" i="26"/>
  <c r="CT513" i="26"/>
  <c r="CD513" i="26"/>
  <c r="DB429" i="26"/>
  <c r="BZ458" i="26"/>
  <c r="CP458" i="26"/>
  <c r="CD504" i="26"/>
  <c r="BX558" i="26"/>
  <c r="CF458" i="26"/>
  <c r="CT458" i="26"/>
  <c r="BV495" i="26"/>
  <c r="CT504" i="26"/>
  <c r="BR522" i="26"/>
  <c r="CV522" i="26"/>
  <c r="CH540" i="26"/>
  <c r="CJ558" i="26"/>
  <c r="X17" i="58"/>
  <c r="X22" i="58" s="1"/>
  <c r="X23" i="58" s="1"/>
  <c r="AH17" i="58"/>
  <c r="AH22" i="58" s="1"/>
  <c r="AH23" i="58" s="1"/>
  <c r="AH24" i="58" s="1"/>
  <c r="AP17" i="58"/>
  <c r="AP22" i="58" s="1"/>
  <c r="AP23" i="58" s="1"/>
  <c r="D132" i="26"/>
  <c r="E132" i="26" s="1"/>
  <c r="CZ28" i="26"/>
  <c r="DB28" i="26"/>
  <c r="BV28" i="26"/>
  <c r="CL28" i="26"/>
  <c r="CD28" i="26"/>
  <c r="CT28" i="26"/>
  <c r="BR38" i="26"/>
  <c r="CD38" i="26"/>
  <c r="CN38" i="26"/>
  <c r="CX38" i="26"/>
  <c r="CF47" i="26"/>
  <c r="DB47" i="26"/>
  <c r="CZ47" i="26"/>
  <c r="CT47" i="26"/>
  <c r="CD47" i="26"/>
  <c r="BX47" i="26"/>
  <c r="CV47" i="26"/>
  <c r="BX121" i="26"/>
  <c r="DB103" i="26"/>
  <c r="CF103" i="26"/>
  <c r="BX103" i="26"/>
  <c r="CN103" i="26"/>
  <c r="CJ220" i="26"/>
  <c r="CB220" i="26"/>
  <c r="DB184" i="26"/>
  <c r="CZ229" i="26"/>
  <c r="CN229" i="26"/>
  <c r="BX229" i="26"/>
  <c r="CD229" i="26"/>
  <c r="CV229" i="26"/>
  <c r="CZ248" i="26"/>
  <c r="DB248" i="26"/>
  <c r="CP248" i="26"/>
  <c r="CF248" i="26"/>
  <c r="BV248" i="26"/>
  <c r="CV248" i="26"/>
  <c r="CL248" i="26"/>
  <c r="BZ248" i="26"/>
  <c r="BX248" i="26"/>
  <c r="CT248" i="26"/>
  <c r="CZ267" i="26"/>
  <c r="CV267" i="26"/>
  <c r="CL267" i="26"/>
  <c r="BZ267" i="26"/>
  <c r="CP267" i="26"/>
  <c r="CD267" i="26"/>
  <c r="CX267" i="26"/>
  <c r="CH267" i="26"/>
  <c r="BV267" i="26"/>
  <c r="BR267" i="26"/>
  <c r="CT267" i="26"/>
  <c r="CZ358" i="26"/>
  <c r="CN358" i="26"/>
  <c r="BX358" i="26"/>
  <c r="CT358" i="26"/>
  <c r="BV358" i="26"/>
  <c r="CL358" i="26"/>
  <c r="DB358" i="26"/>
  <c r="CV358" i="26"/>
  <c r="CF358" i="26"/>
  <c r="CZ257" i="26"/>
  <c r="CL257" i="26"/>
  <c r="DB257" i="26"/>
  <c r="BV257" i="26"/>
  <c r="CD257" i="26"/>
  <c r="CZ294" i="26"/>
  <c r="CN294" i="26"/>
  <c r="BX294" i="26"/>
  <c r="CT294" i="26"/>
  <c r="BV294" i="26"/>
  <c r="DB294" i="26"/>
  <c r="CF294" i="26"/>
  <c r="CR184" i="26"/>
  <c r="BV229" i="26"/>
  <c r="CT229" i="26"/>
  <c r="BR248" i="26"/>
  <c r="CN248" i="26"/>
  <c r="CT257" i="26"/>
  <c r="CN267" i="26"/>
  <c r="CD294" i="26"/>
  <c r="CL375" i="26"/>
  <c r="CZ376" i="26"/>
  <c r="CT376" i="26"/>
  <c r="CD376" i="26"/>
  <c r="CT375" i="26"/>
  <c r="CD375" i="26"/>
  <c r="DB376" i="26"/>
  <c r="CF376" i="26"/>
  <c r="CN375" i="26"/>
  <c r="BV375" i="26"/>
  <c r="CN376" i="26"/>
  <c r="DB375" i="26"/>
  <c r="BX375" i="26"/>
  <c r="CL376" i="26"/>
  <c r="CV375" i="26"/>
  <c r="BV376" i="26"/>
  <c r="CV439" i="26"/>
  <c r="CZ439" i="26"/>
  <c r="BT438" i="26"/>
  <c r="CP438" i="26"/>
  <c r="CP439" i="26"/>
  <c r="CF439" i="26"/>
  <c r="CZ438" i="26"/>
  <c r="BT439" i="26"/>
  <c r="CF438" i="26"/>
  <c r="CF211" i="26"/>
  <c r="CV211" i="26"/>
  <c r="CZ276" i="26"/>
  <c r="CJ276" i="26"/>
  <c r="BX276" i="26"/>
  <c r="BR285" i="26"/>
  <c r="CR312" i="26"/>
  <c r="CD312" i="26"/>
  <c r="BV312" i="26"/>
  <c r="BX376" i="26"/>
  <c r="CV467" i="26"/>
  <c r="CN467" i="26"/>
  <c r="CZ412" i="26"/>
  <c r="CD412" i="26"/>
  <c r="CD411" i="26"/>
  <c r="CT412" i="26"/>
  <c r="DB411" i="26"/>
  <c r="BV412" i="26"/>
  <c r="CX486" i="26"/>
  <c r="CP486" i="26"/>
  <c r="BV486" i="26"/>
  <c r="CV486" i="26"/>
  <c r="BZ486" i="26"/>
  <c r="DB576" i="26"/>
  <c r="CF576" i="26"/>
  <c r="BX576" i="26"/>
  <c r="CV576" i="26"/>
  <c r="BV411" i="26"/>
  <c r="CL412" i="26"/>
  <c r="CF486" i="26"/>
  <c r="CJ367" i="26"/>
  <c r="CZ367" i="26"/>
  <c r="CZ366" i="26"/>
  <c r="CZ394" i="26"/>
  <c r="CD394" i="26"/>
  <c r="CD393" i="26"/>
  <c r="CL393" i="26"/>
  <c r="BV394" i="26"/>
  <c r="DB430" i="26"/>
  <c r="CV430" i="26"/>
  <c r="CD429" i="26"/>
  <c r="CL429" i="26"/>
  <c r="CL430" i="26"/>
  <c r="CB495" i="26"/>
  <c r="CX495" i="26"/>
  <c r="BR504" i="26"/>
  <c r="CH504" i="26"/>
  <c r="CV504" i="26"/>
  <c r="CZ549" i="26"/>
  <c r="CT549" i="26"/>
  <c r="CH549" i="26"/>
  <c r="BX549" i="26"/>
  <c r="DB549" i="26"/>
  <c r="CP549" i="26"/>
  <c r="CF549" i="26"/>
  <c r="BV549" i="26"/>
  <c r="BZ549" i="26"/>
  <c r="CV549" i="26"/>
  <c r="CF385" i="26"/>
  <c r="CV385" i="26"/>
  <c r="CF420" i="26"/>
  <c r="CV420" i="26"/>
  <c r="CF421" i="26"/>
  <c r="CV421" i="26"/>
  <c r="BR458" i="26"/>
  <c r="CD458" i="26"/>
  <c r="CN458" i="26"/>
  <c r="CX458" i="26"/>
  <c r="CH495" i="26"/>
  <c r="DB495" i="26"/>
  <c r="BX504" i="26"/>
  <c r="CL504" i="26"/>
  <c r="BX522" i="26"/>
  <c r="CL522" i="26"/>
  <c r="CD549" i="26"/>
  <c r="CX549" i="26"/>
  <c r="BR495" i="26"/>
  <c r="CL495" i="26"/>
  <c r="CZ504" i="26"/>
  <c r="DB504" i="26"/>
  <c r="CP504" i="26"/>
  <c r="CF504" i="26"/>
  <c r="BV504" i="26"/>
  <c r="BZ504" i="26"/>
  <c r="CN504" i="26"/>
  <c r="CR513" i="26"/>
  <c r="CL513" i="26"/>
  <c r="BV513" i="26"/>
  <c r="CZ522" i="26"/>
  <c r="DB522" i="26"/>
  <c r="CP522" i="26"/>
  <c r="CF522" i="26"/>
  <c r="BV522" i="26"/>
  <c r="BZ522" i="26"/>
  <c r="CN522" i="26"/>
  <c r="CL531" i="26"/>
  <c r="CX531" i="26"/>
  <c r="CD531" i="26"/>
  <c r="CL549" i="26"/>
  <c r="BV540" i="26"/>
  <c r="CR540" i="26"/>
  <c r="BZ540" i="26"/>
  <c r="CT540" i="26"/>
  <c r="D123" i="26"/>
  <c r="E123" i="26" s="1"/>
  <c r="D150" i="26"/>
  <c r="E150" i="26" s="1"/>
  <c r="BX28" i="26"/>
  <c r="CF28" i="26"/>
  <c r="CN28" i="26"/>
  <c r="CV28" i="26"/>
  <c r="BT38" i="26"/>
  <c r="CB38" i="26"/>
  <c r="CJ38" i="26"/>
  <c r="CR38" i="26"/>
  <c r="BR47" i="26"/>
  <c r="BZ47" i="26"/>
  <c r="CH47" i="26"/>
  <c r="CP47" i="26"/>
  <c r="CX47" i="26"/>
  <c r="BR28" i="26"/>
  <c r="BZ28" i="26"/>
  <c r="CH28" i="26"/>
  <c r="CP28" i="26"/>
  <c r="CX28" i="26"/>
  <c r="BT47" i="26"/>
  <c r="CB47" i="26"/>
  <c r="CJ47" i="26"/>
  <c r="CR47" i="26"/>
  <c r="BR65" i="26"/>
  <c r="BT28" i="26"/>
  <c r="CB28" i="26"/>
  <c r="CJ28" i="26"/>
  <c r="CR28" i="26"/>
  <c r="DB148" i="26"/>
  <c r="CT148" i="26"/>
  <c r="CL148" i="26"/>
  <c r="CD148" i="26"/>
  <c r="BV148" i="26"/>
  <c r="CX148" i="26"/>
  <c r="CP148" i="26"/>
  <c r="CH148" i="26"/>
  <c r="BZ148" i="26"/>
  <c r="BR148" i="26"/>
  <c r="CR148" i="26"/>
  <c r="CB148" i="26"/>
  <c r="CN148" i="26"/>
  <c r="BX148" i="26"/>
  <c r="CZ148" i="26"/>
  <c r="CJ148" i="26"/>
  <c r="BT148" i="26"/>
  <c r="CV148" i="26"/>
  <c r="CF148" i="26"/>
  <c r="BR103" i="26"/>
  <c r="BZ103" i="26"/>
  <c r="CH103" i="26"/>
  <c r="CP103" i="26"/>
  <c r="CX103" i="26"/>
  <c r="BR121" i="26"/>
  <c r="BZ121" i="26"/>
  <c r="CH121" i="26"/>
  <c r="CP121" i="26"/>
  <c r="DB285" i="26"/>
  <c r="CT285" i="26"/>
  <c r="CL285" i="26"/>
  <c r="CD285" i="26"/>
  <c r="BV285" i="26"/>
  <c r="CV285" i="26"/>
  <c r="CJ285" i="26"/>
  <c r="BZ285" i="26"/>
  <c r="CR285" i="26"/>
  <c r="CH285" i="26"/>
  <c r="BX285" i="26"/>
  <c r="CZ285" i="26"/>
  <c r="CP285" i="26"/>
  <c r="CF285" i="26"/>
  <c r="BT285" i="26"/>
  <c r="CX285" i="26"/>
  <c r="CN285" i="26"/>
  <c r="CB285" i="26"/>
  <c r="BT103" i="26"/>
  <c r="CB103" i="26"/>
  <c r="CJ103" i="26"/>
  <c r="CR103" i="26"/>
  <c r="CZ103" i="26"/>
  <c r="BT121" i="26"/>
  <c r="CB121" i="26"/>
  <c r="CJ121" i="26"/>
  <c r="CR121" i="26"/>
  <c r="BV103" i="26"/>
  <c r="CD103" i="26"/>
  <c r="CL103" i="26"/>
  <c r="CT103" i="26"/>
  <c r="BV121" i="26"/>
  <c r="CD121" i="26"/>
  <c r="CL121" i="26"/>
  <c r="BX184" i="26"/>
  <c r="CJ184" i="26"/>
  <c r="CX184" i="26"/>
  <c r="CP184" i="26"/>
  <c r="CH184" i="26"/>
  <c r="BZ184" i="26"/>
  <c r="BR184" i="26"/>
  <c r="CB184" i="26"/>
  <c r="CL184" i="26"/>
  <c r="CV184" i="26"/>
  <c r="CX220" i="26"/>
  <c r="CP220" i="26"/>
  <c r="CH220" i="26"/>
  <c r="BZ220" i="26"/>
  <c r="BR220" i="26"/>
  <c r="CV220" i="26"/>
  <c r="CN220" i="26"/>
  <c r="CF220" i="26"/>
  <c r="BX220" i="26"/>
  <c r="DB220" i="26"/>
  <c r="CT220" i="26"/>
  <c r="CL220" i="26"/>
  <c r="CD220" i="26"/>
  <c r="BV220" i="26"/>
  <c r="CR220" i="26"/>
  <c r="CZ239" i="26"/>
  <c r="CR239" i="26"/>
  <c r="CJ239" i="26"/>
  <c r="CB239" i="26"/>
  <c r="BT239" i="26"/>
  <c r="CX239" i="26"/>
  <c r="CP239" i="26"/>
  <c r="CH239" i="26"/>
  <c r="BZ239" i="26"/>
  <c r="BR239" i="26"/>
  <c r="CV239" i="26"/>
  <c r="CN239" i="26"/>
  <c r="CF239" i="26"/>
  <c r="BX239" i="26"/>
  <c r="BV239" i="26"/>
  <c r="DB239" i="26"/>
  <c r="CV303" i="26"/>
  <c r="CN303" i="26"/>
  <c r="CF303" i="26"/>
  <c r="BX303" i="26"/>
  <c r="DB303" i="26"/>
  <c r="CT303" i="26"/>
  <c r="CL303" i="26"/>
  <c r="CD303" i="26"/>
  <c r="BV303" i="26"/>
  <c r="CR303" i="26"/>
  <c r="CB303" i="26"/>
  <c r="CP303" i="26"/>
  <c r="BZ303" i="26"/>
  <c r="CZ303" i="26"/>
  <c r="CJ303" i="26"/>
  <c r="BT303" i="26"/>
  <c r="CH303" i="26"/>
  <c r="BT184" i="26"/>
  <c r="CD184" i="26"/>
  <c r="CN184" i="26"/>
  <c r="CZ184" i="26"/>
  <c r="BT220" i="26"/>
  <c r="CZ220" i="26"/>
  <c r="CD239" i="26"/>
  <c r="CX303" i="26"/>
  <c r="BR211" i="26"/>
  <c r="BZ211" i="26"/>
  <c r="CH211" i="26"/>
  <c r="CP211" i="26"/>
  <c r="CX211" i="26"/>
  <c r="BR229" i="26"/>
  <c r="BZ229" i="26"/>
  <c r="CH229" i="26"/>
  <c r="CP229" i="26"/>
  <c r="CX229" i="26"/>
  <c r="BT248" i="26"/>
  <c r="CB248" i="26"/>
  <c r="CJ248" i="26"/>
  <c r="CR248" i="26"/>
  <c r="BX257" i="26"/>
  <c r="CF257" i="26"/>
  <c r="CN257" i="26"/>
  <c r="CV257" i="26"/>
  <c r="BT267" i="26"/>
  <c r="CB267" i="26"/>
  <c r="CJ267" i="26"/>
  <c r="CR267" i="26"/>
  <c r="CB276" i="26"/>
  <c r="CL276" i="26"/>
  <c r="CV276" i="26"/>
  <c r="CB312" i="26"/>
  <c r="BT211" i="26"/>
  <c r="CB211" i="26"/>
  <c r="CJ211" i="26"/>
  <c r="CR211" i="26"/>
  <c r="BT229" i="26"/>
  <c r="CB229" i="26"/>
  <c r="CJ229" i="26"/>
  <c r="CR229" i="26"/>
  <c r="BR257" i="26"/>
  <c r="BZ257" i="26"/>
  <c r="CH257" i="26"/>
  <c r="CP257" i="26"/>
  <c r="CX257" i="26"/>
  <c r="BT276" i="26"/>
  <c r="CD276" i="26"/>
  <c r="CN276" i="26"/>
  <c r="BT257" i="26"/>
  <c r="CB257" i="26"/>
  <c r="CJ257" i="26"/>
  <c r="CR257" i="26"/>
  <c r="CX276" i="26"/>
  <c r="CP276" i="26"/>
  <c r="CH276" i="26"/>
  <c r="BZ276" i="26"/>
  <c r="BR276" i="26"/>
  <c r="BV276" i="26"/>
  <c r="CF276" i="26"/>
  <c r="CR276" i="26"/>
  <c r="DB276" i="26"/>
  <c r="CX312" i="26"/>
  <c r="CP312" i="26"/>
  <c r="CH312" i="26"/>
  <c r="BZ312" i="26"/>
  <c r="BR312" i="26"/>
  <c r="CV312" i="26"/>
  <c r="CN312" i="26"/>
  <c r="CF312" i="26"/>
  <c r="BX312" i="26"/>
  <c r="BT312" i="26"/>
  <c r="CJ312" i="26"/>
  <c r="CZ312" i="26"/>
  <c r="BR294" i="26"/>
  <c r="BZ294" i="26"/>
  <c r="CH294" i="26"/>
  <c r="CP294" i="26"/>
  <c r="CX294" i="26"/>
  <c r="CB366" i="26"/>
  <c r="CB367" i="26"/>
  <c r="BT294" i="26"/>
  <c r="CB294" i="26"/>
  <c r="CJ294" i="26"/>
  <c r="CR294" i="26"/>
  <c r="CJ366" i="26"/>
  <c r="CX367" i="26"/>
  <c r="CP367" i="26"/>
  <c r="CH367" i="26"/>
  <c r="BZ367" i="26"/>
  <c r="BR367" i="26"/>
  <c r="CX366" i="26"/>
  <c r="CP366" i="26"/>
  <c r="CH366" i="26"/>
  <c r="BZ366" i="26"/>
  <c r="BR366" i="26"/>
  <c r="CV367" i="26"/>
  <c r="CN367" i="26"/>
  <c r="CF367" i="26"/>
  <c r="BX367" i="26"/>
  <c r="CV366" i="26"/>
  <c r="CN366" i="26"/>
  <c r="CF366" i="26"/>
  <c r="BX366" i="26"/>
  <c r="DB367" i="26"/>
  <c r="CT367" i="26"/>
  <c r="CL367" i="26"/>
  <c r="CD367" i="26"/>
  <c r="BV367" i="26"/>
  <c r="DB366" i="26"/>
  <c r="CT366" i="26"/>
  <c r="CL366" i="26"/>
  <c r="CD366" i="26"/>
  <c r="BV366" i="26"/>
  <c r="CR366" i="26"/>
  <c r="CR367" i="26"/>
  <c r="BR358" i="26"/>
  <c r="BZ358" i="26"/>
  <c r="CH358" i="26"/>
  <c r="CP358" i="26"/>
  <c r="CX358" i="26"/>
  <c r="BR375" i="26"/>
  <c r="BZ375" i="26"/>
  <c r="CH375" i="26"/>
  <c r="CP375" i="26"/>
  <c r="CX375" i="26"/>
  <c r="BR376" i="26"/>
  <c r="BZ376" i="26"/>
  <c r="CH376" i="26"/>
  <c r="CP376" i="26"/>
  <c r="CX376" i="26"/>
  <c r="BT385" i="26"/>
  <c r="CB385" i="26"/>
  <c r="CJ385" i="26"/>
  <c r="CR385" i="26"/>
  <c r="CZ385" i="26"/>
  <c r="BX393" i="26"/>
  <c r="CF393" i="26"/>
  <c r="CN393" i="26"/>
  <c r="CV393" i="26"/>
  <c r="BX394" i="26"/>
  <c r="CF394" i="26"/>
  <c r="CN394" i="26"/>
  <c r="CV394" i="26"/>
  <c r="BX411" i="26"/>
  <c r="CF411" i="26"/>
  <c r="CN411" i="26"/>
  <c r="CV411" i="26"/>
  <c r="BX412" i="26"/>
  <c r="CF412" i="26"/>
  <c r="CN412" i="26"/>
  <c r="CV412" i="26"/>
  <c r="BT420" i="26"/>
  <c r="CB420" i="26"/>
  <c r="CJ420" i="26"/>
  <c r="CR420" i="26"/>
  <c r="CZ420" i="26"/>
  <c r="BT421" i="26"/>
  <c r="CB421" i="26"/>
  <c r="CJ421" i="26"/>
  <c r="CR421" i="26"/>
  <c r="CZ421" i="26"/>
  <c r="BX429" i="26"/>
  <c r="CF429" i="26"/>
  <c r="CN429" i="26"/>
  <c r="CV429" i="26"/>
  <c r="BT430" i="26"/>
  <c r="CD430" i="26"/>
  <c r="CN430" i="26"/>
  <c r="CZ430" i="26"/>
  <c r="BX438" i="26"/>
  <c r="CH438" i="26"/>
  <c r="CR438" i="26"/>
  <c r="BX439" i="26"/>
  <c r="CH439" i="26"/>
  <c r="CR439" i="26"/>
  <c r="CB467" i="26"/>
  <c r="CR467" i="26"/>
  <c r="CX567" i="26"/>
  <c r="CP567" i="26"/>
  <c r="CH567" i="26"/>
  <c r="BZ567" i="26"/>
  <c r="BR567" i="26"/>
  <c r="CV567" i="26"/>
  <c r="CN567" i="26"/>
  <c r="CF567" i="26"/>
  <c r="BX567" i="26"/>
  <c r="DB567" i="26"/>
  <c r="CT567" i="26"/>
  <c r="CL567" i="26"/>
  <c r="CD567" i="26"/>
  <c r="BV567" i="26"/>
  <c r="CB567" i="26"/>
  <c r="CZ567" i="26"/>
  <c r="BT567" i="26"/>
  <c r="CR567" i="26"/>
  <c r="CJ567" i="26"/>
  <c r="BT358" i="26"/>
  <c r="CB358" i="26"/>
  <c r="CJ358" i="26"/>
  <c r="CR358" i="26"/>
  <c r="BT375" i="26"/>
  <c r="CB375" i="26"/>
  <c r="CJ375" i="26"/>
  <c r="CR375" i="26"/>
  <c r="CZ375" i="26"/>
  <c r="BT376" i="26"/>
  <c r="CB376" i="26"/>
  <c r="CJ376" i="26"/>
  <c r="CR376" i="26"/>
  <c r="BV385" i="26"/>
  <c r="CD385" i="26"/>
  <c r="CL385" i="26"/>
  <c r="CT385" i="26"/>
  <c r="BR393" i="26"/>
  <c r="BZ393" i="26"/>
  <c r="CH393" i="26"/>
  <c r="CP393" i="26"/>
  <c r="CX393" i="26"/>
  <c r="BR394" i="26"/>
  <c r="BZ394" i="26"/>
  <c r="CH394" i="26"/>
  <c r="CP394" i="26"/>
  <c r="CX394" i="26"/>
  <c r="BR411" i="26"/>
  <c r="BZ411" i="26"/>
  <c r="CH411" i="26"/>
  <c r="CP411" i="26"/>
  <c r="CX411" i="26"/>
  <c r="BR412" i="26"/>
  <c r="BZ412" i="26"/>
  <c r="CH412" i="26"/>
  <c r="CP412" i="26"/>
  <c r="CX412" i="26"/>
  <c r="BV420" i="26"/>
  <c r="CD420" i="26"/>
  <c r="CL420" i="26"/>
  <c r="CT420" i="26"/>
  <c r="DB420" i="26"/>
  <c r="BV421" i="26"/>
  <c r="CD421" i="26"/>
  <c r="CL421" i="26"/>
  <c r="CT421" i="26"/>
  <c r="BR429" i="26"/>
  <c r="BZ429" i="26"/>
  <c r="CH429" i="26"/>
  <c r="CP429" i="26"/>
  <c r="CX429" i="26"/>
  <c r="BV430" i="26"/>
  <c r="CF430" i="26"/>
  <c r="CR430" i="26"/>
  <c r="BZ438" i="26"/>
  <c r="CJ438" i="26"/>
  <c r="CV438" i="26"/>
  <c r="BZ439" i="26"/>
  <c r="CJ439" i="26"/>
  <c r="CF467" i="26"/>
  <c r="BT393" i="26"/>
  <c r="CB393" i="26"/>
  <c r="CJ393" i="26"/>
  <c r="CR393" i="26"/>
  <c r="CZ393" i="26"/>
  <c r="BT394" i="26"/>
  <c r="CB394" i="26"/>
  <c r="CJ394" i="26"/>
  <c r="CR394" i="26"/>
  <c r="BT411" i="26"/>
  <c r="CB411" i="26"/>
  <c r="CJ411" i="26"/>
  <c r="CR411" i="26"/>
  <c r="CZ411" i="26"/>
  <c r="BT412" i="26"/>
  <c r="CB412" i="26"/>
  <c r="CJ412" i="26"/>
  <c r="CR412" i="26"/>
  <c r="CX430" i="26"/>
  <c r="CP430" i="26"/>
  <c r="CH430" i="26"/>
  <c r="BZ430" i="26"/>
  <c r="BR430" i="26"/>
  <c r="BT429" i="26"/>
  <c r="CB429" i="26"/>
  <c r="CJ429" i="26"/>
  <c r="CR429" i="26"/>
  <c r="CZ429" i="26"/>
  <c r="BX430" i="26"/>
  <c r="CJ430" i="26"/>
  <c r="CT430" i="26"/>
  <c r="DB439" i="26"/>
  <c r="CT439" i="26"/>
  <c r="CL439" i="26"/>
  <c r="CD439" i="26"/>
  <c r="BV439" i="26"/>
  <c r="DB438" i="26"/>
  <c r="CT438" i="26"/>
  <c r="CL438" i="26"/>
  <c r="CD438" i="26"/>
  <c r="BV438" i="26"/>
  <c r="BR438" i="26"/>
  <c r="CB438" i="26"/>
  <c r="CN438" i="26"/>
  <c r="CX438" i="26"/>
  <c r="BR439" i="26"/>
  <c r="CB439" i="26"/>
  <c r="CN439" i="26"/>
  <c r="CX439" i="26"/>
  <c r="CX467" i="26"/>
  <c r="CP467" i="26"/>
  <c r="CH467" i="26"/>
  <c r="BZ467" i="26"/>
  <c r="BR467" i="26"/>
  <c r="DB467" i="26"/>
  <c r="CT467" i="26"/>
  <c r="CL467" i="26"/>
  <c r="CD467" i="26"/>
  <c r="BV467" i="26"/>
  <c r="BT467" i="26"/>
  <c r="CJ467" i="26"/>
  <c r="CZ467" i="26"/>
  <c r="BT458" i="26"/>
  <c r="CB458" i="26"/>
  <c r="CJ458" i="26"/>
  <c r="CR458" i="26"/>
  <c r="BR486" i="26"/>
  <c r="CD486" i="26"/>
  <c r="CN486" i="26"/>
  <c r="BZ495" i="26"/>
  <c r="CJ495" i="26"/>
  <c r="CB513" i="26"/>
  <c r="CX585" i="26"/>
  <c r="CP585" i="26"/>
  <c r="CH585" i="26"/>
  <c r="BZ585" i="26"/>
  <c r="BR585" i="26"/>
  <c r="CV585" i="26"/>
  <c r="CN585" i="26"/>
  <c r="CF585" i="26"/>
  <c r="BX585" i="26"/>
  <c r="DB585" i="26"/>
  <c r="CT585" i="26"/>
  <c r="CL585" i="26"/>
  <c r="CD585" i="26"/>
  <c r="BV585" i="26"/>
  <c r="CB585" i="26"/>
  <c r="CZ585" i="26"/>
  <c r="BT585" i="26"/>
  <c r="CZ486" i="26"/>
  <c r="CR486" i="26"/>
  <c r="CJ486" i="26"/>
  <c r="CB486" i="26"/>
  <c r="BT486" i="26"/>
  <c r="BX486" i="26"/>
  <c r="CH486" i="26"/>
  <c r="CT486" i="26"/>
  <c r="CV495" i="26"/>
  <c r="CN495" i="26"/>
  <c r="CF495" i="26"/>
  <c r="BX495" i="26"/>
  <c r="BT495" i="26"/>
  <c r="CD495" i="26"/>
  <c r="CP495" i="26"/>
  <c r="CZ495" i="26"/>
  <c r="CX513" i="26"/>
  <c r="CP513" i="26"/>
  <c r="CH513" i="26"/>
  <c r="BZ513" i="26"/>
  <c r="BR513" i="26"/>
  <c r="CV513" i="26"/>
  <c r="CN513" i="26"/>
  <c r="CF513" i="26"/>
  <c r="BX513" i="26"/>
  <c r="BT513" i="26"/>
  <c r="CJ513" i="26"/>
  <c r="CZ513" i="26"/>
  <c r="CZ531" i="26"/>
  <c r="CR531" i="26"/>
  <c r="CJ531" i="26"/>
  <c r="CB531" i="26"/>
  <c r="BT531" i="26"/>
  <c r="CT531" i="26"/>
  <c r="CH531" i="26"/>
  <c r="BX531" i="26"/>
  <c r="DB531" i="26"/>
  <c r="CP531" i="26"/>
  <c r="CF531" i="26"/>
  <c r="BV531" i="26"/>
  <c r="BZ531" i="26"/>
  <c r="CV531" i="26"/>
  <c r="BT504" i="26"/>
  <c r="CB504" i="26"/>
  <c r="CJ504" i="26"/>
  <c r="CR504" i="26"/>
  <c r="BT522" i="26"/>
  <c r="CB522" i="26"/>
  <c r="CJ522" i="26"/>
  <c r="CR522" i="26"/>
  <c r="BR540" i="26"/>
  <c r="CB540" i="26"/>
  <c r="CL540" i="26"/>
  <c r="CV540" i="26"/>
  <c r="CN540" i="26"/>
  <c r="CF540" i="26"/>
  <c r="BX540" i="26"/>
  <c r="BT540" i="26"/>
  <c r="CD540" i="26"/>
  <c r="CP540" i="26"/>
  <c r="CZ540" i="26"/>
  <c r="DB558" i="26"/>
  <c r="CT558" i="26"/>
  <c r="CL558" i="26"/>
  <c r="CD558" i="26"/>
  <c r="BV558" i="26"/>
  <c r="CX558" i="26"/>
  <c r="CP558" i="26"/>
  <c r="CH558" i="26"/>
  <c r="BZ558" i="26"/>
  <c r="BR558" i="26"/>
  <c r="CV558" i="26"/>
  <c r="CF558" i="26"/>
  <c r="CR558" i="26"/>
  <c r="CB558" i="26"/>
  <c r="BT558" i="26"/>
  <c r="CZ558" i="26"/>
  <c r="BT549" i="26"/>
  <c r="CB549" i="26"/>
  <c r="CJ549" i="26"/>
  <c r="CR549" i="26"/>
  <c r="BR576" i="26"/>
  <c r="BZ576" i="26"/>
  <c r="CH576" i="26"/>
  <c r="CP576" i="26"/>
  <c r="CX576" i="26"/>
  <c r="BT576" i="26"/>
  <c r="CB576" i="26"/>
  <c r="CJ576" i="26"/>
  <c r="CR576" i="26"/>
  <c r="CZ576" i="26"/>
  <c r="BV576" i="26"/>
  <c r="CD576" i="26"/>
  <c r="CL576" i="26"/>
  <c r="CT576" i="26"/>
  <c r="AT24" i="58"/>
  <c r="P17" i="58"/>
  <c r="P22" i="58" s="1"/>
  <c r="P23" i="58" s="1"/>
  <c r="BX65" i="26" l="1"/>
  <c r="DR340" i="26"/>
  <c r="DL340" i="26"/>
  <c r="BR340" i="26"/>
  <c r="GF340" i="26"/>
  <c r="BV340" i="26"/>
  <c r="CJ340" i="26"/>
  <c r="P340" i="26"/>
  <c r="EV340" i="26"/>
  <c r="FR340" i="26"/>
  <c r="DJ6" i="26"/>
  <c r="DL6" i="26" s="1"/>
  <c r="DN6" i="26" s="1"/>
  <c r="DP6" i="26" s="1"/>
  <c r="DR6" i="26" s="1"/>
  <c r="DT6" i="26" s="1"/>
  <c r="DV6" i="26" s="1"/>
  <c r="DX6" i="26" s="1"/>
  <c r="DZ6" i="26" s="1"/>
  <c r="EB6" i="26" s="1"/>
  <c r="ED6" i="26" s="1"/>
  <c r="EF6" i="26" s="1"/>
  <c r="EH6" i="26" s="1"/>
  <c r="EJ6" i="26" s="1"/>
  <c r="EL6" i="26" s="1"/>
  <c r="EN6" i="26" s="1"/>
  <c r="EP6" i="26" s="1"/>
  <c r="ER6" i="26" s="1"/>
  <c r="FZ349" i="26"/>
  <c r="GL349" i="26"/>
  <c r="BT349" i="26"/>
  <c r="DB349" i="26"/>
  <c r="CV349" i="26"/>
  <c r="BN349" i="26"/>
  <c r="EN349" i="26"/>
  <c r="N349" i="26"/>
  <c r="EX349" i="26"/>
  <c r="BX349" i="26"/>
  <c r="HD175" i="26"/>
  <c r="GZ175" i="26"/>
  <c r="HF175" i="26"/>
  <c r="HH175" i="26"/>
  <c r="HB174" i="26"/>
  <c r="GV174" i="26"/>
  <c r="HD174" i="26"/>
  <c r="GX174" i="26"/>
  <c r="GX175" i="26"/>
  <c r="HF174" i="26"/>
  <c r="GZ174" i="26"/>
  <c r="HB175" i="26"/>
  <c r="HH174" i="26"/>
  <c r="GV175" i="26"/>
  <c r="EJ349" i="26"/>
  <c r="FX349" i="26"/>
  <c r="AN349" i="26"/>
  <c r="HD112" i="26"/>
  <c r="GZ112" i="26"/>
  <c r="HF112" i="26"/>
  <c r="HH112" i="26"/>
  <c r="HB112" i="26"/>
  <c r="GX112" i="26"/>
  <c r="GV112" i="26"/>
  <c r="HD166" i="26"/>
  <c r="HF166" i="26"/>
  <c r="HH166" i="26"/>
  <c r="GV166" i="26"/>
  <c r="HB166" i="26"/>
  <c r="GX166" i="26"/>
  <c r="GZ166" i="26"/>
  <c r="DD349" i="26"/>
  <c r="EV349" i="26"/>
  <c r="GT349" i="26"/>
  <c r="BF349" i="26"/>
  <c r="DH349" i="26"/>
  <c r="FF349" i="26"/>
  <c r="GN349" i="26"/>
  <c r="BB349" i="26"/>
  <c r="HF157" i="26"/>
  <c r="GX157" i="26"/>
  <c r="HH157" i="26"/>
  <c r="GZ157" i="26"/>
  <c r="GV157" i="26"/>
  <c r="HB157" i="26"/>
  <c r="HD157" i="26"/>
  <c r="DN349" i="26"/>
  <c r="FH349" i="26"/>
  <c r="AX349" i="26"/>
  <c r="CX349" i="26"/>
  <c r="HH129" i="26"/>
  <c r="GZ130" i="26"/>
  <c r="HB130" i="26"/>
  <c r="HD130" i="26"/>
  <c r="HF130" i="26"/>
  <c r="GV129" i="26"/>
  <c r="HF129" i="26"/>
  <c r="HH130" i="26"/>
  <c r="GX129" i="26"/>
  <c r="HB129" i="26"/>
  <c r="GZ129" i="26"/>
  <c r="HD129" i="26"/>
  <c r="GV130" i="26"/>
  <c r="GX130" i="26"/>
  <c r="HB202" i="26"/>
  <c r="HD202" i="26"/>
  <c r="GV202" i="26"/>
  <c r="HF202" i="26"/>
  <c r="GX202" i="26"/>
  <c r="HH202" i="26"/>
  <c r="GZ202" i="26"/>
  <c r="HF193" i="26"/>
  <c r="HH193" i="26"/>
  <c r="HD193" i="26"/>
  <c r="GV193" i="26"/>
  <c r="HB193" i="26"/>
  <c r="GX193" i="26"/>
  <c r="GZ193" i="26"/>
  <c r="DR349" i="26"/>
  <c r="FN349" i="26"/>
  <c r="AT349" i="26"/>
  <c r="BV349" i="26"/>
  <c r="HD139" i="26"/>
  <c r="GX138" i="26"/>
  <c r="HF139" i="26"/>
  <c r="GZ138" i="26"/>
  <c r="HH139" i="26"/>
  <c r="GV139" i="26"/>
  <c r="HB138" i="26"/>
  <c r="GX139" i="26"/>
  <c r="HD138" i="26"/>
  <c r="GZ139" i="26"/>
  <c r="HF138" i="26"/>
  <c r="GV138" i="26"/>
  <c r="HH138" i="26"/>
  <c r="HB139" i="26"/>
  <c r="DT349" i="26"/>
  <c r="N92" i="26"/>
  <c r="HB93" i="26"/>
  <c r="GV93" i="26"/>
  <c r="HD93" i="26"/>
  <c r="GX93" i="26"/>
  <c r="HF93" i="26"/>
  <c r="GZ93" i="26"/>
  <c r="HH93" i="26"/>
  <c r="EL340" i="26"/>
  <c r="FH340" i="26"/>
  <c r="AR340" i="26"/>
  <c r="Z340" i="26"/>
  <c r="DZ340" i="26"/>
  <c r="GH340" i="26"/>
  <c r="EB340" i="26"/>
  <c r="ET340" i="26"/>
  <c r="FJ340" i="26"/>
  <c r="GJ340" i="26"/>
  <c r="R340" i="26"/>
  <c r="AV340" i="26"/>
  <c r="AB349" i="26"/>
  <c r="HD348" i="26"/>
  <c r="GX348" i="26"/>
  <c r="HF348" i="26"/>
  <c r="GZ348" i="26"/>
  <c r="HH348" i="26"/>
  <c r="GV349" i="26"/>
  <c r="HB349" i="26"/>
  <c r="GX349" i="26"/>
  <c r="HD349" i="26"/>
  <c r="GZ349" i="26"/>
  <c r="HF349" i="26"/>
  <c r="GV348" i="26"/>
  <c r="HB348" i="26"/>
  <c r="HH349" i="26"/>
  <c r="AX340" i="26"/>
  <c r="HB340" i="26"/>
  <c r="HD340" i="26"/>
  <c r="HF340" i="26"/>
  <c r="GV339" i="26"/>
  <c r="HH340" i="26"/>
  <c r="GX339" i="26"/>
  <c r="HB339" i="26"/>
  <c r="GZ339" i="26"/>
  <c r="HD339" i="26"/>
  <c r="GV340" i="26"/>
  <c r="HH339" i="26"/>
  <c r="GX340" i="26"/>
  <c r="GZ340" i="26"/>
  <c r="HF339" i="26"/>
  <c r="CV340" i="26"/>
  <c r="DF340" i="26"/>
  <c r="ED340" i="26"/>
  <c r="FB340" i="26"/>
  <c r="FP340" i="26"/>
  <c r="GN340" i="26"/>
  <c r="BH340" i="26"/>
  <c r="CX340" i="26"/>
  <c r="CD340" i="26"/>
  <c r="HF449" i="26"/>
  <c r="HH449" i="26"/>
  <c r="HB448" i="26"/>
  <c r="HD448" i="26"/>
  <c r="HF448" i="26"/>
  <c r="HH448" i="26"/>
  <c r="HD449" i="26"/>
  <c r="GZ449" i="26"/>
  <c r="GV448" i="26"/>
  <c r="GV449" i="26"/>
  <c r="HB449" i="26"/>
  <c r="GX448" i="26"/>
  <c r="GZ448" i="26"/>
  <c r="GX449" i="26"/>
  <c r="DD340" i="26"/>
  <c r="EP340" i="26"/>
  <c r="FD340" i="26"/>
  <c r="GD340" i="26"/>
  <c r="GT340" i="26"/>
  <c r="AJ340" i="26"/>
  <c r="EN340" i="26"/>
  <c r="FT340" i="26"/>
  <c r="CP340" i="26"/>
  <c r="BX340" i="26"/>
  <c r="DN340" i="26"/>
  <c r="EF340" i="26"/>
  <c r="EZ340" i="26"/>
  <c r="FX340" i="26"/>
  <c r="BD340" i="26"/>
  <c r="BT340" i="26"/>
  <c r="DH340" i="26"/>
  <c r="EX340" i="26"/>
  <c r="GR340" i="26"/>
  <c r="CH340" i="26"/>
  <c r="CZ340" i="26"/>
  <c r="CL340" i="26"/>
  <c r="DB340" i="26"/>
  <c r="DP340" i="26"/>
  <c r="EJ340" i="26"/>
  <c r="FN340" i="26"/>
  <c r="FZ340" i="26"/>
  <c r="AZ340" i="26"/>
  <c r="CR340" i="26"/>
  <c r="BZ340" i="26"/>
  <c r="CN340" i="26"/>
  <c r="DX340" i="26"/>
  <c r="DT340" i="26"/>
  <c r="EH340" i="26"/>
  <c r="FF340" i="26"/>
  <c r="FV340" i="26"/>
  <c r="GL340" i="26"/>
  <c r="BP340" i="26"/>
  <c r="AH340" i="26"/>
  <c r="CB340" i="26"/>
  <c r="CT340" i="26"/>
  <c r="CF340" i="26"/>
  <c r="DJ340" i="26"/>
  <c r="DV340" i="26"/>
  <c r="ER340" i="26"/>
  <c r="FL340" i="26"/>
  <c r="GB340" i="26"/>
  <c r="GP340" i="26"/>
  <c r="AP340" i="26"/>
  <c r="AD340" i="26"/>
  <c r="BV65" i="26"/>
  <c r="CB63" i="26"/>
  <c r="BZ65" i="26"/>
  <c r="BP349" i="26"/>
  <c r="AH349" i="26"/>
  <c r="CH349" i="26"/>
  <c r="CF349" i="26"/>
  <c r="CZ349" i="26"/>
  <c r="DP349" i="26"/>
  <c r="EL349" i="26"/>
  <c r="ER349" i="26"/>
  <c r="FJ349" i="26"/>
  <c r="GB349" i="26"/>
  <c r="GP349" i="26"/>
  <c r="T340" i="26"/>
  <c r="AL340" i="26"/>
  <c r="AF340" i="26"/>
  <c r="X340" i="26"/>
  <c r="AR349" i="26"/>
  <c r="BJ349" i="26"/>
  <c r="BD349" i="26"/>
  <c r="AV349" i="26"/>
  <c r="P349" i="26"/>
  <c r="Z349" i="26"/>
  <c r="BR349" i="26"/>
  <c r="CN349" i="26"/>
  <c r="CR349" i="26"/>
  <c r="DJ349" i="26"/>
  <c r="EB349" i="26"/>
  <c r="ET349" i="26"/>
  <c r="FL349" i="26"/>
  <c r="GD349" i="26"/>
  <c r="GR349" i="26"/>
  <c r="BN340" i="26"/>
  <c r="N340" i="26"/>
  <c r="BB340" i="26"/>
  <c r="T349" i="26"/>
  <c r="AL349" i="26"/>
  <c r="AF349" i="26"/>
  <c r="X349" i="26"/>
  <c r="CD349" i="26"/>
  <c r="DV349" i="26"/>
  <c r="DX349" i="26"/>
  <c r="ED349" i="26"/>
  <c r="EZ349" i="26"/>
  <c r="FP349" i="26"/>
  <c r="GF349" i="26"/>
  <c r="AP349" i="26"/>
  <c r="BH349" i="26"/>
  <c r="AD349" i="26"/>
  <c r="V349" i="26"/>
  <c r="CP349" i="26"/>
  <c r="CL349" i="26"/>
  <c r="CB349" i="26"/>
  <c r="BZ349" i="26"/>
  <c r="CJ349" i="26"/>
  <c r="DF349" i="26"/>
  <c r="EH349" i="26"/>
  <c r="EP349" i="26"/>
  <c r="FB349" i="26"/>
  <c r="FR349" i="26"/>
  <c r="GH349" i="26"/>
  <c r="AT340" i="26"/>
  <c r="BL340" i="26"/>
  <c r="L340" i="26"/>
  <c r="AB340" i="26"/>
  <c r="R349" i="26"/>
  <c r="AJ349" i="26"/>
  <c r="AZ349" i="26"/>
  <c r="CT349" i="26"/>
  <c r="DL349" i="26"/>
  <c r="DZ349" i="26"/>
  <c r="EF349" i="26"/>
  <c r="FD349" i="26"/>
  <c r="FT349" i="26"/>
  <c r="GJ349" i="26"/>
  <c r="V340" i="26"/>
  <c r="AN340" i="26"/>
  <c r="BF340" i="26"/>
  <c r="BL349" i="26"/>
  <c r="L349" i="26"/>
  <c r="GN93" i="26"/>
  <c r="EP93" i="26"/>
  <c r="X93" i="26"/>
  <c r="FL93" i="26"/>
  <c r="EB93" i="26"/>
  <c r="FN93" i="26"/>
  <c r="GP93" i="26"/>
  <c r="AX93" i="26"/>
  <c r="EJ93" i="26"/>
  <c r="FH93" i="26"/>
  <c r="GR93" i="26"/>
  <c r="Z92" i="26"/>
  <c r="DH93" i="26"/>
  <c r="ET93" i="26"/>
  <c r="FX93" i="26"/>
  <c r="BB92" i="26"/>
  <c r="DF93" i="26"/>
  <c r="FD93" i="26"/>
  <c r="FZ93" i="26"/>
  <c r="R93" i="26"/>
  <c r="DR93" i="26"/>
  <c r="EV93" i="26"/>
  <c r="GB93" i="26"/>
  <c r="AT92" i="26"/>
  <c r="DL93" i="26"/>
  <c r="FF93" i="26"/>
  <c r="GD93" i="26"/>
  <c r="AP92" i="26"/>
  <c r="EH93" i="26"/>
  <c r="FJ93" i="26"/>
  <c r="GT93" i="26"/>
  <c r="V93" i="26"/>
  <c r="AT93" i="26"/>
  <c r="AZ92" i="26"/>
  <c r="AB93" i="26"/>
  <c r="AN92" i="26"/>
  <c r="BH92" i="26"/>
  <c r="AB92" i="26"/>
  <c r="DJ93" i="26"/>
  <c r="DX93" i="26"/>
  <c r="ED93" i="26"/>
  <c r="EX93" i="26"/>
  <c r="FT93" i="26"/>
  <c r="GH93" i="26"/>
  <c r="Z93" i="26"/>
  <c r="T92" i="26"/>
  <c r="BJ93" i="26"/>
  <c r="DV93" i="26"/>
  <c r="DZ93" i="26"/>
  <c r="EL93" i="26"/>
  <c r="EZ93" i="26"/>
  <c r="FV93" i="26"/>
  <c r="GJ93" i="26"/>
  <c r="BB93" i="26"/>
  <c r="BD92" i="26"/>
  <c r="BH93" i="26"/>
  <c r="DD93" i="26"/>
  <c r="DP93" i="26"/>
  <c r="EF93" i="26"/>
  <c r="ER93" i="26"/>
  <c r="FP93" i="26"/>
  <c r="GL93" i="26"/>
  <c r="P93" i="26"/>
  <c r="L92" i="26"/>
  <c r="AJ93" i="26"/>
  <c r="DN93" i="26"/>
  <c r="DT93" i="26"/>
  <c r="EN93" i="26"/>
  <c r="FB93" i="26"/>
  <c r="FR93" i="26"/>
  <c r="GF93" i="26"/>
  <c r="AF92" i="26"/>
  <c r="AH93" i="26"/>
  <c r="L93" i="26"/>
  <c r="R92" i="26"/>
  <c r="BJ92" i="26"/>
  <c r="AR92" i="26"/>
  <c r="BP92" i="26"/>
  <c r="AR93" i="26"/>
  <c r="AD93" i="26"/>
  <c r="AL93" i="26"/>
  <c r="V92" i="26"/>
  <c r="AL92" i="26"/>
  <c r="AJ92" i="26"/>
  <c r="BF93" i="26"/>
  <c r="AD92" i="26"/>
  <c r="BF92" i="26"/>
  <c r="AX92" i="26"/>
  <c r="N93" i="26"/>
  <c r="BD93" i="26"/>
  <c r="BP93" i="26"/>
  <c r="T93" i="26"/>
  <c r="AV93" i="26"/>
  <c r="P92" i="26"/>
  <c r="BN93" i="26"/>
  <c r="AV92" i="26"/>
  <c r="AF93" i="26"/>
  <c r="BL93" i="26"/>
  <c r="AH92" i="26"/>
  <c r="BL92" i="26"/>
  <c r="AN93" i="26"/>
  <c r="AP93" i="26"/>
  <c r="X92" i="26"/>
  <c r="BN92" i="26"/>
  <c r="CV119" i="26"/>
  <c r="CT121" i="26"/>
  <c r="AZ93" i="26"/>
  <c r="DP28" i="26"/>
  <c r="E77" i="26"/>
  <c r="BU7" i="26"/>
  <c r="BV7" i="26" s="1"/>
  <c r="AP24" i="58"/>
  <c r="N581" i="26"/>
  <c r="P581" i="26" s="1"/>
  <c r="R581" i="26" s="1"/>
  <c r="T581" i="26" s="1"/>
  <c r="V581" i="26" s="1"/>
  <c r="X581" i="26" s="1"/>
  <c r="Z581" i="26" s="1"/>
  <c r="AB581" i="26" s="1"/>
  <c r="AD581" i="26" s="1"/>
  <c r="AF581" i="26" s="1"/>
  <c r="AH581" i="26" s="1"/>
  <c r="AJ581" i="26" s="1"/>
  <c r="AL581" i="26" s="1"/>
  <c r="AN581" i="26" s="1"/>
  <c r="AP581" i="26" s="1"/>
  <c r="AR581" i="26" s="1"/>
  <c r="AT581" i="26" s="1"/>
  <c r="AV581" i="26" s="1"/>
  <c r="AX581" i="26" s="1"/>
  <c r="AZ581" i="26" s="1"/>
  <c r="BB581" i="26" s="1"/>
  <c r="BD581" i="26" s="1"/>
  <c r="BF581" i="26" s="1"/>
  <c r="BH581" i="26" s="1"/>
  <c r="BJ581" i="26" s="1"/>
  <c r="BL581" i="26" s="1"/>
  <c r="BN581" i="26" s="1"/>
  <c r="BP581" i="26" s="1"/>
  <c r="N518" i="26"/>
  <c r="N521" i="26" s="1"/>
  <c r="N399" i="26"/>
  <c r="P399" i="26" s="1"/>
  <c r="R399" i="26" s="1"/>
  <c r="T399" i="26" s="1"/>
  <c r="V399" i="26" s="1"/>
  <c r="X399" i="26" s="1"/>
  <c r="Z399" i="26" s="1"/>
  <c r="AB399" i="26" s="1"/>
  <c r="AD399" i="26" s="1"/>
  <c r="AF399" i="26" s="1"/>
  <c r="AH399" i="26" s="1"/>
  <c r="AJ399" i="26" s="1"/>
  <c r="AL399" i="26" s="1"/>
  <c r="AN399" i="26" s="1"/>
  <c r="AP399" i="26" s="1"/>
  <c r="AR399" i="26" s="1"/>
  <c r="AT399" i="26" s="1"/>
  <c r="AV399" i="26" s="1"/>
  <c r="AX399" i="26" s="1"/>
  <c r="AZ399" i="26" s="1"/>
  <c r="BB399" i="26" s="1"/>
  <c r="BD399" i="26" s="1"/>
  <c r="BF399" i="26" s="1"/>
  <c r="BH399" i="26" s="1"/>
  <c r="BJ399" i="26" s="1"/>
  <c r="BL399" i="26" s="1"/>
  <c r="BN399" i="26" s="1"/>
  <c r="BP399" i="26" s="1"/>
  <c r="BR399" i="26" s="1"/>
  <c r="BT399" i="26" s="1"/>
  <c r="BV399" i="26" s="1"/>
  <c r="BX399" i="26" s="1"/>
  <c r="BZ399" i="26" s="1"/>
  <c r="CB399" i="26" s="1"/>
  <c r="CD399" i="26" s="1"/>
  <c r="CF399" i="26" s="1"/>
  <c r="CH399" i="26" s="1"/>
  <c r="CJ399" i="26" s="1"/>
  <c r="CL399" i="26" s="1"/>
  <c r="CN399" i="26" s="1"/>
  <c r="CP399" i="26" s="1"/>
  <c r="CR399" i="26" s="1"/>
  <c r="CT399" i="26" s="1"/>
  <c r="CV399" i="26" s="1"/>
  <c r="CX399" i="26" s="1"/>
  <c r="CZ399" i="26" s="1"/>
  <c r="DB399" i="26" s="1"/>
  <c r="DD399" i="26" s="1"/>
  <c r="DF399" i="26" s="1"/>
  <c r="DH399" i="26" s="1"/>
  <c r="DJ399" i="26" s="1"/>
  <c r="DL399" i="26" s="1"/>
  <c r="DN399" i="26" s="1"/>
  <c r="DP399" i="26" s="1"/>
  <c r="DR399" i="26" s="1"/>
  <c r="DT399" i="26" s="1"/>
  <c r="DV399" i="26" s="1"/>
  <c r="DX399" i="26" s="1"/>
  <c r="DZ399" i="26" s="1"/>
  <c r="EB399" i="26" s="1"/>
  <c r="ED399" i="26" s="1"/>
  <c r="EF399" i="26" s="1"/>
  <c r="EH399" i="26" s="1"/>
  <c r="EJ399" i="26" s="1"/>
  <c r="EL399" i="26" s="1"/>
  <c r="EN399" i="26" s="1"/>
  <c r="EP399" i="26" s="1"/>
  <c r="ER399" i="26" s="1"/>
  <c r="ET399" i="26" s="1"/>
  <c r="EV399" i="26" s="1"/>
  <c r="EX399" i="26" s="1"/>
  <c r="EZ399" i="26" s="1"/>
  <c r="FB399" i="26" s="1"/>
  <c r="FD399" i="26" s="1"/>
  <c r="FF399" i="26" s="1"/>
  <c r="FH399" i="26" s="1"/>
  <c r="FJ399" i="26" s="1"/>
  <c r="FL399" i="26" s="1"/>
  <c r="FN399" i="26" s="1"/>
  <c r="FP399" i="26" s="1"/>
  <c r="FR399" i="26" s="1"/>
  <c r="FT399" i="26" s="1"/>
  <c r="FV399" i="26" s="1"/>
  <c r="FX399" i="26" s="1"/>
  <c r="FZ399" i="26" s="1"/>
  <c r="GB399" i="26" s="1"/>
  <c r="GD399" i="26" s="1"/>
  <c r="GF399" i="26" s="1"/>
  <c r="GH399" i="26" s="1"/>
  <c r="GJ399" i="26" s="1"/>
  <c r="GL399" i="26" s="1"/>
  <c r="GN399" i="26" s="1"/>
  <c r="GP399" i="26" s="1"/>
  <c r="GR399" i="26" s="1"/>
  <c r="GT399" i="26" s="1"/>
  <c r="GV399" i="26" s="1"/>
  <c r="GX399" i="26" s="1"/>
  <c r="GZ399" i="26" s="1"/>
  <c r="HB399" i="26" s="1"/>
  <c r="HD399" i="26" s="1"/>
  <c r="HF399" i="26" s="1"/>
  <c r="HH399" i="26" s="1"/>
  <c r="DH28" i="26"/>
  <c r="DF28" i="26"/>
  <c r="DL28" i="26"/>
  <c r="DN28" i="26"/>
  <c r="DJ28" i="26"/>
  <c r="N372" i="26"/>
  <c r="P372" i="26" s="1"/>
  <c r="R372" i="26" s="1"/>
  <c r="T372" i="26" s="1"/>
  <c r="V372" i="26" s="1"/>
  <c r="X372" i="26" s="1"/>
  <c r="Z372" i="26" s="1"/>
  <c r="AB372" i="26" s="1"/>
  <c r="AD372" i="26" s="1"/>
  <c r="AF372" i="26" s="1"/>
  <c r="AH372" i="26" s="1"/>
  <c r="AJ372" i="26" s="1"/>
  <c r="AL372" i="26" s="1"/>
  <c r="AN372" i="26" s="1"/>
  <c r="AP372" i="26" s="1"/>
  <c r="AR372" i="26" s="1"/>
  <c r="AT372" i="26" s="1"/>
  <c r="AV372" i="26" s="1"/>
  <c r="AX372" i="26" s="1"/>
  <c r="AZ372" i="26" s="1"/>
  <c r="BB372" i="26" s="1"/>
  <c r="BD372" i="26" s="1"/>
  <c r="BF372" i="26" s="1"/>
  <c r="BH372" i="26" s="1"/>
  <c r="BJ372" i="26" s="1"/>
  <c r="BL372" i="26" s="1"/>
  <c r="BN372" i="26" s="1"/>
  <c r="BP372" i="26" s="1"/>
  <c r="BR372" i="26" s="1"/>
  <c r="BT372" i="26" s="1"/>
  <c r="BV372" i="26" s="1"/>
  <c r="BX372" i="26" s="1"/>
  <c r="BZ372" i="26" s="1"/>
  <c r="CB372" i="26" s="1"/>
  <c r="CD372" i="26" s="1"/>
  <c r="CF372" i="26" s="1"/>
  <c r="CH372" i="26" s="1"/>
  <c r="CJ372" i="26" s="1"/>
  <c r="CL372" i="26" s="1"/>
  <c r="CN372" i="26" s="1"/>
  <c r="CP372" i="26" s="1"/>
  <c r="CR372" i="26" s="1"/>
  <c r="CT372" i="26" s="1"/>
  <c r="CV372" i="26" s="1"/>
  <c r="CX372" i="26" s="1"/>
  <c r="CZ372" i="26" s="1"/>
  <c r="DB372" i="26" s="1"/>
  <c r="DD372" i="26" s="1"/>
  <c r="DF372" i="26" s="1"/>
  <c r="DH372" i="26" s="1"/>
  <c r="DJ372" i="26" s="1"/>
  <c r="DL372" i="26" s="1"/>
  <c r="DN372" i="26" s="1"/>
  <c r="DP372" i="26" s="1"/>
  <c r="DR372" i="26" s="1"/>
  <c r="DT372" i="26" s="1"/>
  <c r="DV372" i="26" s="1"/>
  <c r="DX372" i="26" s="1"/>
  <c r="DZ372" i="26" s="1"/>
  <c r="EB372" i="26" s="1"/>
  <c r="ED372" i="26" s="1"/>
  <c r="EF372" i="26" s="1"/>
  <c r="EH372" i="26" s="1"/>
  <c r="EJ372" i="26" s="1"/>
  <c r="EL372" i="26" s="1"/>
  <c r="EN372" i="26" s="1"/>
  <c r="EP372" i="26" s="1"/>
  <c r="ER372" i="26" s="1"/>
  <c r="ET372" i="26" s="1"/>
  <c r="EV372" i="26" s="1"/>
  <c r="EX372" i="26" s="1"/>
  <c r="EZ372" i="26" s="1"/>
  <c r="FB372" i="26" s="1"/>
  <c r="FD372" i="26" s="1"/>
  <c r="FF372" i="26" s="1"/>
  <c r="FH372" i="26" s="1"/>
  <c r="FJ372" i="26" s="1"/>
  <c r="FL372" i="26" s="1"/>
  <c r="FN372" i="26" s="1"/>
  <c r="FP372" i="26" s="1"/>
  <c r="FR372" i="26" s="1"/>
  <c r="FT372" i="26" s="1"/>
  <c r="FV372" i="26" s="1"/>
  <c r="FX372" i="26" s="1"/>
  <c r="FZ372" i="26" s="1"/>
  <c r="GB372" i="26" s="1"/>
  <c r="GD372" i="26" s="1"/>
  <c r="GF372" i="26" s="1"/>
  <c r="GH372" i="26" s="1"/>
  <c r="GJ372" i="26" s="1"/>
  <c r="GL372" i="26" s="1"/>
  <c r="GN372" i="26" s="1"/>
  <c r="GP372" i="26" s="1"/>
  <c r="GR372" i="26" s="1"/>
  <c r="GT372" i="26" s="1"/>
  <c r="GV372" i="26" s="1"/>
  <c r="GX372" i="26" s="1"/>
  <c r="GZ372" i="26" s="1"/>
  <c r="HB372" i="26" s="1"/>
  <c r="HD372" i="26" s="1"/>
  <c r="HF372" i="26" s="1"/>
  <c r="HH372" i="26" s="1"/>
  <c r="N354" i="26"/>
  <c r="N435" i="26"/>
  <c r="P435" i="26" s="1"/>
  <c r="R435" i="26" s="1"/>
  <c r="T435" i="26" s="1"/>
  <c r="V435" i="26" s="1"/>
  <c r="X435" i="26" s="1"/>
  <c r="Z435" i="26" s="1"/>
  <c r="AB435" i="26" s="1"/>
  <c r="AD435" i="26" s="1"/>
  <c r="AF435" i="26" s="1"/>
  <c r="AH435" i="26" s="1"/>
  <c r="AJ435" i="26" s="1"/>
  <c r="AL435" i="26" s="1"/>
  <c r="AN435" i="26" s="1"/>
  <c r="AP435" i="26" s="1"/>
  <c r="AR435" i="26" s="1"/>
  <c r="AT435" i="26" s="1"/>
  <c r="AV435" i="26" s="1"/>
  <c r="AX435" i="26" s="1"/>
  <c r="AZ435" i="26" s="1"/>
  <c r="BB435" i="26" s="1"/>
  <c r="BD435" i="26" s="1"/>
  <c r="BF435" i="26" s="1"/>
  <c r="BH435" i="26" s="1"/>
  <c r="BJ435" i="26" s="1"/>
  <c r="BL435" i="26" s="1"/>
  <c r="BN435" i="26" s="1"/>
  <c r="BP435" i="26" s="1"/>
  <c r="BR435" i="26" s="1"/>
  <c r="BT435" i="26" s="1"/>
  <c r="BV435" i="26" s="1"/>
  <c r="BX435" i="26" s="1"/>
  <c r="BZ435" i="26" s="1"/>
  <c r="CB435" i="26" s="1"/>
  <c r="CD435" i="26" s="1"/>
  <c r="CF435" i="26" s="1"/>
  <c r="CH435" i="26" s="1"/>
  <c r="CJ435" i="26" s="1"/>
  <c r="CL435" i="26" s="1"/>
  <c r="CN435" i="26" s="1"/>
  <c r="CP435" i="26" s="1"/>
  <c r="CR435" i="26" s="1"/>
  <c r="CT435" i="26" s="1"/>
  <c r="CV435" i="26" s="1"/>
  <c r="CX435" i="26" s="1"/>
  <c r="CZ435" i="26" s="1"/>
  <c r="DB435" i="26" s="1"/>
  <c r="DD435" i="26" s="1"/>
  <c r="DF435" i="26" s="1"/>
  <c r="DH435" i="26" s="1"/>
  <c r="DJ435" i="26" s="1"/>
  <c r="DL435" i="26" s="1"/>
  <c r="DN435" i="26" s="1"/>
  <c r="DP435" i="26" s="1"/>
  <c r="DR435" i="26" s="1"/>
  <c r="DT435" i="26" s="1"/>
  <c r="DV435" i="26" s="1"/>
  <c r="DX435" i="26" s="1"/>
  <c r="DZ435" i="26" s="1"/>
  <c r="EB435" i="26" s="1"/>
  <c r="ED435" i="26" s="1"/>
  <c r="EF435" i="26" s="1"/>
  <c r="EH435" i="26" s="1"/>
  <c r="EJ435" i="26" s="1"/>
  <c r="EL435" i="26" s="1"/>
  <c r="EN435" i="26" s="1"/>
  <c r="EP435" i="26" s="1"/>
  <c r="ER435" i="26" s="1"/>
  <c r="ET435" i="26" s="1"/>
  <c r="EV435" i="26" s="1"/>
  <c r="EX435" i="26" s="1"/>
  <c r="EZ435" i="26" s="1"/>
  <c r="FB435" i="26" s="1"/>
  <c r="FD435" i="26" s="1"/>
  <c r="FF435" i="26" s="1"/>
  <c r="FH435" i="26" s="1"/>
  <c r="FJ435" i="26" s="1"/>
  <c r="FL435" i="26" s="1"/>
  <c r="FN435" i="26" s="1"/>
  <c r="FP435" i="26" s="1"/>
  <c r="FR435" i="26" s="1"/>
  <c r="FT435" i="26" s="1"/>
  <c r="FV435" i="26" s="1"/>
  <c r="FX435" i="26" s="1"/>
  <c r="FZ435" i="26" s="1"/>
  <c r="GB435" i="26" s="1"/>
  <c r="GD435" i="26" s="1"/>
  <c r="GF435" i="26" s="1"/>
  <c r="GH435" i="26" s="1"/>
  <c r="GJ435" i="26" s="1"/>
  <c r="GL435" i="26" s="1"/>
  <c r="GN435" i="26" s="1"/>
  <c r="GP435" i="26" s="1"/>
  <c r="GR435" i="26" s="1"/>
  <c r="GT435" i="26" s="1"/>
  <c r="GV435" i="26" s="1"/>
  <c r="GX435" i="26" s="1"/>
  <c r="GZ435" i="26" s="1"/>
  <c r="HB435" i="26" s="1"/>
  <c r="HD435" i="26" s="1"/>
  <c r="HF435" i="26" s="1"/>
  <c r="HH435" i="26" s="1"/>
  <c r="N34" i="26"/>
  <c r="N37" i="26" s="1"/>
  <c r="N363" i="26"/>
  <c r="P363" i="26" s="1"/>
  <c r="R363" i="26" s="1"/>
  <c r="T363" i="26" s="1"/>
  <c r="V363" i="26" s="1"/>
  <c r="X363" i="26" s="1"/>
  <c r="Z363" i="26" s="1"/>
  <c r="AB363" i="26" s="1"/>
  <c r="AD363" i="26" s="1"/>
  <c r="AF363" i="26" s="1"/>
  <c r="AH363" i="26" s="1"/>
  <c r="AJ363" i="26" s="1"/>
  <c r="AL363" i="26" s="1"/>
  <c r="AN363" i="26" s="1"/>
  <c r="AP363" i="26" s="1"/>
  <c r="AR363" i="26" s="1"/>
  <c r="AT363" i="26" s="1"/>
  <c r="AV363" i="26" s="1"/>
  <c r="AX363" i="26" s="1"/>
  <c r="AZ363" i="26" s="1"/>
  <c r="BB363" i="26" s="1"/>
  <c r="BD363" i="26" s="1"/>
  <c r="BF363" i="26" s="1"/>
  <c r="BH363" i="26" s="1"/>
  <c r="BJ363" i="26" s="1"/>
  <c r="BL363" i="26" s="1"/>
  <c r="BN363" i="26" s="1"/>
  <c r="BP363" i="26" s="1"/>
  <c r="BR363" i="26" s="1"/>
  <c r="BT363" i="26" s="1"/>
  <c r="BV363" i="26" s="1"/>
  <c r="BX363" i="26" s="1"/>
  <c r="BZ363" i="26" s="1"/>
  <c r="CB363" i="26" s="1"/>
  <c r="CD363" i="26" s="1"/>
  <c r="CF363" i="26" s="1"/>
  <c r="CH363" i="26" s="1"/>
  <c r="CJ363" i="26" s="1"/>
  <c r="CL363" i="26" s="1"/>
  <c r="CN363" i="26" s="1"/>
  <c r="CP363" i="26" s="1"/>
  <c r="CR363" i="26" s="1"/>
  <c r="CT363" i="26" s="1"/>
  <c r="CV363" i="26" s="1"/>
  <c r="CX363" i="26" s="1"/>
  <c r="CZ363" i="26" s="1"/>
  <c r="DB363" i="26" s="1"/>
  <c r="DD363" i="26" s="1"/>
  <c r="DF363" i="26" s="1"/>
  <c r="DH363" i="26" s="1"/>
  <c r="DJ363" i="26" s="1"/>
  <c r="DL363" i="26" s="1"/>
  <c r="DN363" i="26" s="1"/>
  <c r="DP363" i="26" s="1"/>
  <c r="DR363" i="26" s="1"/>
  <c r="DT363" i="26" s="1"/>
  <c r="DV363" i="26" s="1"/>
  <c r="DX363" i="26" s="1"/>
  <c r="DZ363" i="26" s="1"/>
  <c r="EB363" i="26" s="1"/>
  <c r="ED363" i="26" s="1"/>
  <c r="EF363" i="26" s="1"/>
  <c r="EH363" i="26" s="1"/>
  <c r="EJ363" i="26" s="1"/>
  <c r="EL363" i="26" s="1"/>
  <c r="EN363" i="26" s="1"/>
  <c r="EP363" i="26" s="1"/>
  <c r="ER363" i="26" s="1"/>
  <c r="ET363" i="26" s="1"/>
  <c r="EV363" i="26" s="1"/>
  <c r="EX363" i="26" s="1"/>
  <c r="EZ363" i="26" s="1"/>
  <c r="FB363" i="26" s="1"/>
  <c r="FD363" i="26" s="1"/>
  <c r="FF363" i="26" s="1"/>
  <c r="FH363" i="26" s="1"/>
  <c r="FJ363" i="26" s="1"/>
  <c r="FL363" i="26" s="1"/>
  <c r="FN363" i="26" s="1"/>
  <c r="FP363" i="26" s="1"/>
  <c r="FR363" i="26" s="1"/>
  <c r="FT363" i="26" s="1"/>
  <c r="FV363" i="26" s="1"/>
  <c r="FX363" i="26" s="1"/>
  <c r="FZ363" i="26" s="1"/>
  <c r="GB363" i="26" s="1"/>
  <c r="GD363" i="26" s="1"/>
  <c r="GF363" i="26" s="1"/>
  <c r="GH363" i="26" s="1"/>
  <c r="GJ363" i="26" s="1"/>
  <c r="GL363" i="26" s="1"/>
  <c r="GN363" i="26" s="1"/>
  <c r="GP363" i="26" s="1"/>
  <c r="GR363" i="26" s="1"/>
  <c r="GT363" i="26" s="1"/>
  <c r="GV363" i="26" s="1"/>
  <c r="GX363" i="26" s="1"/>
  <c r="GZ363" i="26" s="1"/>
  <c r="HB363" i="26" s="1"/>
  <c r="HD363" i="26" s="1"/>
  <c r="HF363" i="26" s="1"/>
  <c r="HH363" i="26" s="1"/>
  <c r="N426" i="26"/>
  <c r="P426" i="26" s="1"/>
  <c r="R426" i="26" s="1"/>
  <c r="T426" i="26" s="1"/>
  <c r="V426" i="26" s="1"/>
  <c r="X426" i="26" s="1"/>
  <c r="Z426" i="26" s="1"/>
  <c r="AB426" i="26" s="1"/>
  <c r="AD426" i="26" s="1"/>
  <c r="AF426" i="26" s="1"/>
  <c r="AH426" i="26" s="1"/>
  <c r="AJ426" i="26" s="1"/>
  <c r="AL426" i="26" s="1"/>
  <c r="AN426" i="26" s="1"/>
  <c r="AP426" i="26" s="1"/>
  <c r="AR426" i="26" s="1"/>
  <c r="AT426" i="26" s="1"/>
  <c r="AV426" i="26" s="1"/>
  <c r="AX426" i="26" s="1"/>
  <c r="AZ426" i="26" s="1"/>
  <c r="BB426" i="26" s="1"/>
  <c r="BD426" i="26" s="1"/>
  <c r="BF426" i="26" s="1"/>
  <c r="BH426" i="26" s="1"/>
  <c r="BJ426" i="26" s="1"/>
  <c r="BL426" i="26" s="1"/>
  <c r="BN426" i="26" s="1"/>
  <c r="BP426" i="26" s="1"/>
  <c r="BR426" i="26" s="1"/>
  <c r="BT426" i="26" s="1"/>
  <c r="BV426" i="26" s="1"/>
  <c r="BX426" i="26" s="1"/>
  <c r="BZ426" i="26" s="1"/>
  <c r="CB426" i="26" s="1"/>
  <c r="CD426" i="26" s="1"/>
  <c r="CF426" i="26" s="1"/>
  <c r="CH426" i="26" s="1"/>
  <c r="CJ426" i="26" s="1"/>
  <c r="CL426" i="26" s="1"/>
  <c r="CN426" i="26" s="1"/>
  <c r="CP426" i="26" s="1"/>
  <c r="CR426" i="26" s="1"/>
  <c r="CT426" i="26" s="1"/>
  <c r="CV426" i="26" s="1"/>
  <c r="CX426" i="26" s="1"/>
  <c r="CZ426" i="26" s="1"/>
  <c r="DB426" i="26" s="1"/>
  <c r="DD426" i="26" s="1"/>
  <c r="DF426" i="26" s="1"/>
  <c r="DH426" i="26" s="1"/>
  <c r="DJ426" i="26" s="1"/>
  <c r="DL426" i="26" s="1"/>
  <c r="DN426" i="26" s="1"/>
  <c r="DP426" i="26" s="1"/>
  <c r="DR426" i="26" s="1"/>
  <c r="DT426" i="26" s="1"/>
  <c r="DV426" i="26" s="1"/>
  <c r="DX426" i="26" s="1"/>
  <c r="DZ426" i="26" s="1"/>
  <c r="EB426" i="26" s="1"/>
  <c r="ED426" i="26" s="1"/>
  <c r="EF426" i="26" s="1"/>
  <c r="EH426" i="26" s="1"/>
  <c r="EJ426" i="26" s="1"/>
  <c r="EL426" i="26" s="1"/>
  <c r="EN426" i="26" s="1"/>
  <c r="EP426" i="26" s="1"/>
  <c r="ER426" i="26" s="1"/>
  <c r="ET426" i="26" s="1"/>
  <c r="EV426" i="26" s="1"/>
  <c r="EX426" i="26" s="1"/>
  <c r="EZ426" i="26" s="1"/>
  <c r="FB426" i="26" s="1"/>
  <c r="FD426" i="26" s="1"/>
  <c r="FF426" i="26" s="1"/>
  <c r="FH426" i="26" s="1"/>
  <c r="FJ426" i="26" s="1"/>
  <c r="FL426" i="26" s="1"/>
  <c r="FN426" i="26" s="1"/>
  <c r="FP426" i="26" s="1"/>
  <c r="FR426" i="26" s="1"/>
  <c r="FT426" i="26" s="1"/>
  <c r="FV426" i="26" s="1"/>
  <c r="FX426" i="26" s="1"/>
  <c r="FZ426" i="26" s="1"/>
  <c r="GB426" i="26" s="1"/>
  <c r="GD426" i="26" s="1"/>
  <c r="GF426" i="26" s="1"/>
  <c r="GH426" i="26" s="1"/>
  <c r="GJ426" i="26" s="1"/>
  <c r="GL426" i="26" s="1"/>
  <c r="GN426" i="26" s="1"/>
  <c r="GP426" i="26" s="1"/>
  <c r="GR426" i="26" s="1"/>
  <c r="GT426" i="26" s="1"/>
  <c r="GV426" i="26" s="1"/>
  <c r="GX426" i="26" s="1"/>
  <c r="GZ426" i="26" s="1"/>
  <c r="HB426" i="26" s="1"/>
  <c r="HD426" i="26" s="1"/>
  <c r="HF426" i="26" s="1"/>
  <c r="HH426" i="26" s="1"/>
  <c r="N381" i="26"/>
  <c r="P381" i="26" s="1"/>
  <c r="R381" i="26" s="1"/>
  <c r="T381" i="26" s="1"/>
  <c r="V381" i="26" s="1"/>
  <c r="X381" i="26" s="1"/>
  <c r="Z381" i="26" s="1"/>
  <c r="AB381" i="26" s="1"/>
  <c r="AD381" i="26" s="1"/>
  <c r="AF381" i="26" s="1"/>
  <c r="AH381" i="26" s="1"/>
  <c r="AJ381" i="26" s="1"/>
  <c r="AL381" i="26" s="1"/>
  <c r="AN381" i="26" s="1"/>
  <c r="AP381" i="26" s="1"/>
  <c r="AR381" i="26" s="1"/>
  <c r="AT381" i="26" s="1"/>
  <c r="AV381" i="26" s="1"/>
  <c r="AX381" i="26" s="1"/>
  <c r="AZ381" i="26" s="1"/>
  <c r="BB381" i="26" s="1"/>
  <c r="BD381" i="26" s="1"/>
  <c r="BF381" i="26" s="1"/>
  <c r="BH381" i="26" s="1"/>
  <c r="BJ381" i="26" s="1"/>
  <c r="BL381" i="26" s="1"/>
  <c r="BN381" i="26" s="1"/>
  <c r="BP381" i="26" s="1"/>
  <c r="N463" i="26"/>
  <c r="P463" i="26" s="1"/>
  <c r="R463" i="26" s="1"/>
  <c r="T463" i="26" s="1"/>
  <c r="N482" i="26"/>
  <c r="P482" i="26" s="1"/>
  <c r="P485" i="26" s="1"/>
  <c r="N500" i="26"/>
  <c r="N503" i="26" s="1"/>
  <c r="N491" i="26"/>
  <c r="P491" i="26" s="1"/>
  <c r="R491" i="26" s="1"/>
  <c r="R494" i="26" s="1"/>
  <c r="N417" i="26"/>
  <c r="P417" i="26" s="1"/>
  <c r="R417" i="26" s="1"/>
  <c r="T417" i="26" s="1"/>
  <c r="V417" i="26" s="1"/>
  <c r="X417" i="26" s="1"/>
  <c r="Z417" i="26" s="1"/>
  <c r="AB417" i="26" s="1"/>
  <c r="AD417" i="26" s="1"/>
  <c r="AF417" i="26" s="1"/>
  <c r="AH417" i="26" s="1"/>
  <c r="AJ417" i="26" s="1"/>
  <c r="AL417" i="26" s="1"/>
  <c r="AN417" i="26" s="1"/>
  <c r="AP417" i="26" s="1"/>
  <c r="AR417" i="26" s="1"/>
  <c r="AT417" i="26" s="1"/>
  <c r="AV417" i="26" s="1"/>
  <c r="AX417" i="26" s="1"/>
  <c r="AZ417" i="26" s="1"/>
  <c r="BB417" i="26" s="1"/>
  <c r="BD417" i="26" s="1"/>
  <c r="BF417" i="26" s="1"/>
  <c r="BH417" i="26" s="1"/>
  <c r="BJ417" i="26" s="1"/>
  <c r="BL417" i="26" s="1"/>
  <c r="BN417" i="26" s="1"/>
  <c r="BP417" i="26" s="1"/>
  <c r="BR417" i="26" s="1"/>
  <c r="BT417" i="26" s="1"/>
  <c r="BV417" i="26" s="1"/>
  <c r="BX417" i="26" s="1"/>
  <c r="BZ417" i="26" s="1"/>
  <c r="CB417" i="26" s="1"/>
  <c r="CD417" i="26" s="1"/>
  <c r="CF417" i="26" s="1"/>
  <c r="CH417" i="26" s="1"/>
  <c r="CJ417" i="26" s="1"/>
  <c r="CL417" i="26" s="1"/>
  <c r="CN417" i="26" s="1"/>
  <c r="CP417" i="26" s="1"/>
  <c r="CR417" i="26" s="1"/>
  <c r="CT417" i="26" s="1"/>
  <c r="CV417" i="26" s="1"/>
  <c r="CX417" i="26" s="1"/>
  <c r="CZ417" i="26" s="1"/>
  <c r="DB417" i="26" s="1"/>
  <c r="DD417" i="26" s="1"/>
  <c r="DF417" i="26" s="1"/>
  <c r="DH417" i="26" s="1"/>
  <c r="DJ417" i="26" s="1"/>
  <c r="DL417" i="26" s="1"/>
  <c r="DN417" i="26" s="1"/>
  <c r="DP417" i="26" s="1"/>
  <c r="DR417" i="26" s="1"/>
  <c r="DT417" i="26" s="1"/>
  <c r="DV417" i="26" s="1"/>
  <c r="DX417" i="26" s="1"/>
  <c r="DZ417" i="26" s="1"/>
  <c r="EB417" i="26" s="1"/>
  <c r="ED417" i="26" s="1"/>
  <c r="EF417" i="26" s="1"/>
  <c r="EH417" i="26" s="1"/>
  <c r="EJ417" i="26" s="1"/>
  <c r="EL417" i="26" s="1"/>
  <c r="EN417" i="26" s="1"/>
  <c r="EP417" i="26" s="1"/>
  <c r="ER417" i="26" s="1"/>
  <c r="ET417" i="26" s="1"/>
  <c r="EV417" i="26" s="1"/>
  <c r="EX417" i="26" s="1"/>
  <c r="EZ417" i="26" s="1"/>
  <c r="FB417" i="26" s="1"/>
  <c r="FD417" i="26" s="1"/>
  <c r="FF417" i="26" s="1"/>
  <c r="FH417" i="26" s="1"/>
  <c r="FJ417" i="26" s="1"/>
  <c r="FL417" i="26" s="1"/>
  <c r="FN417" i="26" s="1"/>
  <c r="FP417" i="26" s="1"/>
  <c r="FR417" i="26" s="1"/>
  <c r="FT417" i="26" s="1"/>
  <c r="FV417" i="26" s="1"/>
  <c r="FX417" i="26" s="1"/>
  <c r="FZ417" i="26" s="1"/>
  <c r="GB417" i="26" s="1"/>
  <c r="GD417" i="26" s="1"/>
  <c r="GF417" i="26" s="1"/>
  <c r="GH417" i="26" s="1"/>
  <c r="GJ417" i="26" s="1"/>
  <c r="GL417" i="26" s="1"/>
  <c r="GN417" i="26" s="1"/>
  <c r="GP417" i="26" s="1"/>
  <c r="GR417" i="26" s="1"/>
  <c r="GT417" i="26" s="1"/>
  <c r="GV417" i="26" s="1"/>
  <c r="GX417" i="26" s="1"/>
  <c r="GZ417" i="26" s="1"/>
  <c r="HB417" i="26" s="1"/>
  <c r="HD417" i="26" s="1"/>
  <c r="HF417" i="26" s="1"/>
  <c r="HH417" i="26" s="1"/>
  <c r="N545" i="26"/>
  <c r="P545" i="26" s="1"/>
  <c r="R545" i="26" s="1"/>
  <c r="T545" i="26" s="1"/>
  <c r="V545" i="26" s="1"/>
  <c r="X545" i="26" s="1"/>
  <c r="Z545" i="26" s="1"/>
  <c r="AB545" i="26" s="1"/>
  <c r="AD545" i="26" s="1"/>
  <c r="AF545" i="26" s="1"/>
  <c r="AH545" i="26" s="1"/>
  <c r="AJ545" i="26" s="1"/>
  <c r="AL545" i="26" s="1"/>
  <c r="AN545" i="26" s="1"/>
  <c r="AP545" i="26" s="1"/>
  <c r="AR545" i="26" s="1"/>
  <c r="AT545" i="26" s="1"/>
  <c r="AV545" i="26" s="1"/>
  <c r="AX545" i="26" s="1"/>
  <c r="AZ545" i="26" s="1"/>
  <c r="BB545" i="26" s="1"/>
  <c r="BD545" i="26" s="1"/>
  <c r="BF545" i="26" s="1"/>
  <c r="BH545" i="26" s="1"/>
  <c r="BJ545" i="26" s="1"/>
  <c r="BL545" i="26" s="1"/>
  <c r="BN545" i="26" s="1"/>
  <c r="BP545" i="26" s="1"/>
  <c r="N326" i="26"/>
  <c r="P326" i="26" s="1"/>
  <c r="R326" i="26" s="1"/>
  <c r="T326" i="26" s="1"/>
  <c r="V326" i="26" s="1"/>
  <c r="X326" i="26" s="1"/>
  <c r="Z326" i="26" s="1"/>
  <c r="AB326" i="26" s="1"/>
  <c r="AD326" i="26" s="1"/>
  <c r="AF326" i="26" s="1"/>
  <c r="AH326" i="26" s="1"/>
  <c r="AJ326" i="26" s="1"/>
  <c r="AL326" i="26" s="1"/>
  <c r="AN326" i="26" s="1"/>
  <c r="AP326" i="26" s="1"/>
  <c r="AR326" i="26" s="1"/>
  <c r="AT326" i="26" s="1"/>
  <c r="AV326" i="26" s="1"/>
  <c r="AX326" i="26" s="1"/>
  <c r="AZ326" i="26" s="1"/>
  <c r="BB326" i="26" s="1"/>
  <c r="BD326" i="26" s="1"/>
  <c r="BF326" i="26" s="1"/>
  <c r="BH326" i="26" s="1"/>
  <c r="BJ326" i="26" s="1"/>
  <c r="BL326" i="26" s="1"/>
  <c r="BN326" i="26" s="1"/>
  <c r="BP326" i="26" s="1"/>
  <c r="BR326" i="26" s="1"/>
  <c r="BT326" i="26" s="1"/>
  <c r="BV326" i="26" s="1"/>
  <c r="BX326" i="26" s="1"/>
  <c r="BZ326" i="26" s="1"/>
  <c r="CB326" i="26" s="1"/>
  <c r="CD326" i="26" s="1"/>
  <c r="CF326" i="26" s="1"/>
  <c r="CH326" i="26" s="1"/>
  <c r="CJ326" i="26" s="1"/>
  <c r="CL326" i="26" s="1"/>
  <c r="CN326" i="26" s="1"/>
  <c r="CP326" i="26" s="1"/>
  <c r="CR326" i="26" s="1"/>
  <c r="CT326" i="26" s="1"/>
  <c r="CV326" i="26" s="1"/>
  <c r="CX326" i="26" s="1"/>
  <c r="CZ326" i="26" s="1"/>
  <c r="DB326" i="26" s="1"/>
  <c r="DD326" i="26" s="1"/>
  <c r="DF326" i="26" s="1"/>
  <c r="DH326" i="26" s="1"/>
  <c r="DJ326" i="26" s="1"/>
  <c r="DL326" i="26" s="1"/>
  <c r="DN326" i="26" s="1"/>
  <c r="DP326" i="26" s="1"/>
  <c r="DR326" i="26" s="1"/>
  <c r="DT326" i="26" s="1"/>
  <c r="DV326" i="26" s="1"/>
  <c r="DX326" i="26" s="1"/>
  <c r="DZ326" i="26" s="1"/>
  <c r="EB326" i="26" s="1"/>
  <c r="ED326" i="26" s="1"/>
  <c r="EF326" i="26" s="1"/>
  <c r="EH326" i="26" s="1"/>
  <c r="EJ326" i="26" s="1"/>
  <c r="EL326" i="26" s="1"/>
  <c r="EN326" i="26" s="1"/>
  <c r="EP326" i="26" s="1"/>
  <c r="ER326" i="26" s="1"/>
  <c r="ET326" i="26" s="1"/>
  <c r="EV326" i="26" s="1"/>
  <c r="EX326" i="26" s="1"/>
  <c r="EZ326" i="26" s="1"/>
  <c r="FB326" i="26" s="1"/>
  <c r="FD326" i="26" s="1"/>
  <c r="FF326" i="26" s="1"/>
  <c r="FH326" i="26" s="1"/>
  <c r="FJ326" i="26" s="1"/>
  <c r="FL326" i="26" s="1"/>
  <c r="FN326" i="26" s="1"/>
  <c r="FP326" i="26" s="1"/>
  <c r="FR326" i="26" s="1"/>
  <c r="FT326" i="26" s="1"/>
  <c r="FV326" i="26" s="1"/>
  <c r="FX326" i="26" s="1"/>
  <c r="FZ326" i="26" s="1"/>
  <c r="GB326" i="26" s="1"/>
  <c r="GD326" i="26" s="1"/>
  <c r="GF326" i="26" s="1"/>
  <c r="GH326" i="26" s="1"/>
  <c r="GJ326" i="26" s="1"/>
  <c r="GL326" i="26" s="1"/>
  <c r="GN326" i="26" s="1"/>
  <c r="GP326" i="26" s="1"/>
  <c r="GR326" i="26" s="1"/>
  <c r="GT326" i="26" s="1"/>
  <c r="GV326" i="26" s="1"/>
  <c r="GX326" i="26" s="1"/>
  <c r="GZ326" i="26" s="1"/>
  <c r="HB326" i="26" s="1"/>
  <c r="HD326" i="26" s="1"/>
  <c r="HF326" i="26" s="1"/>
  <c r="HH326" i="26" s="1"/>
  <c r="L466" i="26"/>
  <c r="N554" i="26"/>
  <c r="P554" i="26" s="1"/>
  <c r="R554" i="26" s="1"/>
  <c r="T554" i="26" s="1"/>
  <c r="V554" i="26" s="1"/>
  <c r="X554" i="26" s="1"/>
  <c r="Z554" i="26" s="1"/>
  <c r="AB554" i="26" s="1"/>
  <c r="AD554" i="26" s="1"/>
  <c r="AF554" i="26" s="1"/>
  <c r="AH554" i="26" s="1"/>
  <c r="AJ554" i="26" s="1"/>
  <c r="AL554" i="26" s="1"/>
  <c r="AN554" i="26" s="1"/>
  <c r="AP554" i="26" s="1"/>
  <c r="AR554" i="26" s="1"/>
  <c r="AT554" i="26" s="1"/>
  <c r="AV554" i="26" s="1"/>
  <c r="AX554" i="26" s="1"/>
  <c r="AZ554" i="26" s="1"/>
  <c r="BB554" i="26" s="1"/>
  <c r="BD554" i="26" s="1"/>
  <c r="BF554" i="26" s="1"/>
  <c r="BH554" i="26" s="1"/>
  <c r="BJ554" i="26" s="1"/>
  <c r="BL554" i="26" s="1"/>
  <c r="BN554" i="26" s="1"/>
  <c r="BP554" i="26" s="1"/>
  <c r="AH156" i="26"/>
  <c r="BF156" i="26"/>
  <c r="X157" i="26"/>
  <c r="AV157" i="26"/>
  <c r="L156" i="26"/>
  <c r="AJ156" i="26"/>
  <c r="BH156" i="26"/>
  <c r="Z157" i="26"/>
  <c r="AX157" i="26"/>
  <c r="N156" i="26"/>
  <c r="AL156" i="26"/>
  <c r="BJ156" i="26"/>
  <c r="AB157" i="26"/>
  <c r="AZ157" i="26"/>
  <c r="P156" i="26"/>
  <c r="AN156" i="26"/>
  <c r="BL156" i="26"/>
  <c r="AD157" i="26"/>
  <c r="BB157" i="26"/>
  <c r="R156" i="26"/>
  <c r="AP156" i="26"/>
  <c r="BN156" i="26"/>
  <c r="AF157" i="26"/>
  <c r="BD157" i="26"/>
  <c r="T156" i="26"/>
  <c r="AR156" i="26"/>
  <c r="BP156" i="26"/>
  <c r="AH157" i="26"/>
  <c r="BF157" i="26"/>
  <c r="V156" i="26"/>
  <c r="AT156" i="26"/>
  <c r="L157" i="26"/>
  <c r="AJ157" i="26"/>
  <c r="BH157" i="26"/>
  <c r="X156" i="26"/>
  <c r="AV156" i="26"/>
  <c r="N157" i="26"/>
  <c r="AL157" i="26"/>
  <c r="BJ157" i="26"/>
  <c r="Z156" i="26"/>
  <c r="AX156" i="26"/>
  <c r="P157" i="26"/>
  <c r="AN157" i="26"/>
  <c r="BL157" i="26"/>
  <c r="AB156" i="26"/>
  <c r="AZ156" i="26"/>
  <c r="R157" i="26"/>
  <c r="AP157" i="26"/>
  <c r="BN157" i="26"/>
  <c r="AD156" i="26"/>
  <c r="BB156" i="26"/>
  <c r="T157" i="26"/>
  <c r="AR157" i="26"/>
  <c r="BP157" i="26"/>
  <c r="AF156" i="26"/>
  <c r="BD156" i="26"/>
  <c r="V157" i="26"/>
  <c r="AT157" i="26"/>
  <c r="AD174" i="26"/>
  <c r="BB174" i="26"/>
  <c r="T175" i="26"/>
  <c r="AR175" i="26"/>
  <c r="BP175" i="26"/>
  <c r="AF174" i="26"/>
  <c r="BD174" i="26"/>
  <c r="V175" i="26"/>
  <c r="AT175" i="26"/>
  <c r="AH174" i="26"/>
  <c r="BF174" i="26"/>
  <c r="X175" i="26"/>
  <c r="AV175" i="26"/>
  <c r="L174" i="26"/>
  <c r="AJ174" i="26"/>
  <c r="BH174" i="26"/>
  <c r="Z175" i="26"/>
  <c r="AX175" i="26"/>
  <c r="N174" i="26"/>
  <c r="AL174" i="26"/>
  <c r="BJ174" i="26"/>
  <c r="AB175" i="26"/>
  <c r="AZ175" i="26"/>
  <c r="P174" i="26"/>
  <c r="R174" i="26"/>
  <c r="AP174" i="26"/>
  <c r="BN174" i="26"/>
  <c r="T174" i="26"/>
  <c r="AR174" i="26"/>
  <c r="BP174" i="26"/>
  <c r="AH175" i="26"/>
  <c r="BF175" i="26"/>
  <c r="V174" i="26"/>
  <c r="AT174" i="26"/>
  <c r="L175" i="26"/>
  <c r="X174" i="26"/>
  <c r="AV174" i="26"/>
  <c r="N175" i="26"/>
  <c r="AL175" i="26"/>
  <c r="BJ175" i="26"/>
  <c r="Z174" i="26"/>
  <c r="AX174" i="26"/>
  <c r="P175" i="26"/>
  <c r="AN175" i="26"/>
  <c r="BL175" i="26"/>
  <c r="AB174" i="26"/>
  <c r="AZ174" i="26"/>
  <c r="R175" i="26"/>
  <c r="AP175" i="26"/>
  <c r="BN175" i="26"/>
  <c r="AN174" i="26"/>
  <c r="BL174" i="26"/>
  <c r="AD175" i="26"/>
  <c r="AF175" i="26"/>
  <c r="AJ175" i="26"/>
  <c r="BB175" i="26"/>
  <c r="BD175" i="26"/>
  <c r="BH175" i="26"/>
  <c r="N308" i="26"/>
  <c r="AB129" i="26"/>
  <c r="AZ129" i="26"/>
  <c r="R130" i="26"/>
  <c r="AP130" i="26"/>
  <c r="BN130" i="26"/>
  <c r="AD129" i="26"/>
  <c r="BB129" i="26"/>
  <c r="T130" i="26"/>
  <c r="AR130" i="26"/>
  <c r="BP130" i="26"/>
  <c r="AF129" i="26"/>
  <c r="BD129" i="26"/>
  <c r="V130" i="26"/>
  <c r="AT130" i="26"/>
  <c r="L129" i="26"/>
  <c r="AJ129" i="26"/>
  <c r="BH129" i="26"/>
  <c r="Z130" i="26"/>
  <c r="AX130" i="26"/>
  <c r="N129" i="26"/>
  <c r="AL129" i="26"/>
  <c r="BJ129" i="26"/>
  <c r="AB130" i="26"/>
  <c r="AZ130" i="26"/>
  <c r="P129" i="26"/>
  <c r="AN129" i="26"/>
  <c r="BL129" i="26"/>
  <c r="AD130" i="26"/>
  <c r="BB130" i="26"/>
  <c r="R129" i="26"/>
  <c r="AP129" i="26"/>
  <c r="BN129" i="26"/>
  <c r="AF130" i="26"/>
  <c r="BD130" i="26"/>
  <c r="T129" i="26"/>
  <c r="AR129" i="26"/>
  <c r="BP129" i="26"/>
  <c r="AH130" i="26"/>
  <c r="BF130" i="26"/>
  <c r="L130" i="26"/>
  <c r="N130" i="26"/>
  <c r="P130" i="26"/>
  <c r="X130" i="26"/>
  <c r="V129" i="26"/>
  <c r="AJ130" i="26"/>
  <c r="X129" i="26"/>
  <c r="AL130" i="26"/>
  <c r="Z129" i="26"/>
  <c r="AN130" i="26"/>
  <c r="AH129" i="26"/>
  <c r="AV130" i="26"/>
  <c r="AT129" i="26"/>
  <c r="BH130" i="26"/>
  <c r="AV129" i="26"/>
  <c r="BJ130" i="26"/>
  <c r="AX129" i="26"/>
  <c r="BL130" i="26"/>
  <c r="BF129" i="26"/>
  <c r="CH449" i="26"/>
  <c r="AD448" i="26"/>
  <c r="BB448" i="26"/>
  <c r="T449" i="26"/>
  <c r="AR449" i="26"/>
  <c r="BP449" i="26"/>
  <c r="AF448" i="26"/>
  <c r="BD448" i="26"/>
  <c r="V449" i="26"/>
  <c r="AT449" i="26"/>
  <c r="AH448" i="26"/>
  <c r="BF448" i="26"/>
  <c r="X449" i="26"/>
  <c r="AV449" i="26"/>
  <c r="L448" i="26"/>
  <c r="AJ448" i="26"/>
  <c r="BH448" i="26"/>
  <c r="Z449" i="26"/>
  <c r="AX449" i="26"/>
  <c r="N448" i="26"/>
  <c r="AL448" i="26"/>
  <c r="BJ448" i="26"/>
  <c r="AB449" i="26"/>
  <c r="AZ449" i="26"/>
  <c r="P448" i="26"/>
  <c r="AN448" i="26"/>
  <c r="BL448" i="26"/>
  <c r="AD449" i="26"/>
  <c r="BB449" i="26"/>
  <c r="R448" i="26"/>
  <c r="AP448" i="26"/>
  <c r="BN448" i="26"/>
  <c r="AF449" i="26"/>
  <c r="BD449" i="26"/>
  <c r="T448" i="26"/>
  <c r="AR448" i="26"/>
  <c r="BP448" i="26"/>
  <c r="AH449" i="26"/>
  <c r="BF449" i="26"/>
  <c r="V448" i="26"/>
  <c r="AT448" i="26"/>
  <c r="L449" i="26"/>
  <c r="AJ449" i="26"/>
  <c r="BH449" i="26"/>
  <c r="X448" i="26"/>
  <c r="AV448" i="26"/>
  <c r="N449" i="26"/>
  <c r="AL449" i="26"/>
  <c r="BJ449" i="26"/>
  <c r="Z448" i="26"/>
  <c r="AX448" i="26"/>
  <c r="P449" i="26"/>
  <c r="AN449" i="26"/>
  <c r="BL449" i="26"/>
  <c r="AB448" i="26"/>
  <c r="AZ448" i="26"/>
  <c r="R449" i="26"/>
  <c r="AP449" i="26"/>
  <c r="BN449" i="26"/>
  <c r="L494" i="26"/>
  <c r="N527" i="26"/>
  <c r="Z138" i="26"/>
  <c r="AX138" i="26"/>
  <c r="P139" i="26"/>
  <c r="AN139" i="26"/>
  <c r="BL139" i="26"/>
  <c r="AB138" i="26"/>
  <c r="AZ138" i="26"/>
  <c r="R139" i="26"/>
  <c r="AP139" i="26"/>
  <c r="BN139" i="26"/>
  <c r="AD138" i="26"/>
  <c r="BB138" i="26"/>
  <c r="T139" i="26"/>
  <c r="AR139" i="26"/>
  <c r="BP139" i="26"/>
  <c r="AH138" i="26"/>
  <c r="BF138" i="26"/>
  <c r="X139" i="26"/>
  <c r="AV139" i="26"/>
  <c r="L138" i="26"/>
  <c r="AJ138" i="26"/>
  <c r="BH138" i="26"/>
  <c r="Z139" i="26"/>
  <c r="AX139" i="26"/>
  <c r="N138" i="26"/>
  <c r="AL138" i="26"/>
  <c r="BJ138" i="26"/>
  <c r="AB139" i="26"/>
  <c r="AZ139" i="26"/>
  <c r="P138" i="26"/>
  <c r="AN138" i="26"/>
  <c r="BL138" i="26"/>
  <c r="AD139" i="26"/>
  <c r="BB139" i="26"/>
  <c r="R138" i="26"/>
  <c r="AP138" i="26"/>
  <c r="BN138" i="26"/>
  <c r="AV138" i="26"/>
  <c r="BF139" i="26"/>
  <c r="BD138" i="26"/>
  <c r="BH139" i="26"/>
  <c r="BP138" i="26"/>
  <c r="BJ139" i="26"/>
  <c r="L139" i="26"/>
  <c r="N139" i="26"/>
  <c r="V139" i="26"/>
  <c r="T138" i="26"/>
  <c r="AF139" i="26"/>
  <c r="V138" i="26"/>
  <c r="AH139" i="26"/>
  <c r="X138" i="26"/>
  <c r="AJ139" i="26"/>
  <c r="AF138" i="26"/>
  <c r="AL139" i="26"/>
  <c r="AR138" i="26"/>
  <c r="AT139" i="26"/>
  <c r="AT138" i="26"/>
  <c r="BD139" i="26"/>
  <c r="AF165" i="26"/>
  <c r="BD165" i="26"/>
  <c r="V166" i="26"/>
  <c r="AT166" i="26"/>
  <c r="AH165" i="26"/>
  <c r="BF165" i="26"/>
  <c r="X166" i="26"/>
  <c r="AV166" i="26"/>
  <c r="L165" i="26"/>
  <c r="AJ165" i="26"/>
  <c r="BH165" i="26"/>
  <c r="Z166" i="26"/>
  <c r="AX166" i="26"/>
  <c r="N165" i="26"/>
  <c r="AL165" i="26"/>
  <c r="BJ165" i="26"/>
  <c r="AB166" i="26"/>
  <c r="AZ166" i="26"/>
  <c r="P165" i="26"/>
  <c r="AN165" i="26"/>
  <c r="BL165" i="26"/>
  <c r="AD166" i="26"/>
  <c r="BB166" i="26"/>
  <c r="R165" i="26"/>
  <c r="AP165" i="26"/>
  <c r="BN165" i="26"/>
  <c r="AF166" i="26"/>
  <c r="BD166" i="26"/>
  <c r="T165" i="26"/>
  <c r="AR165" i="26"/>
  <c r="BP165" i="26"/>
  <c r="AH166" i="26"/>
  <c r="BF166" i="26"/>
  <c r="V165" i="26"/>
  <c r="AT165" i="26"/>
  <c r="L166" i="26"/>
  <c r="AJ166" i="26"/>
  <c r="BH166" i="26"/>
  <c r="X165" i="26"/>
  <c r="AV165" i="26"/>
  <c r="N166" i="26"/>
  <c r="AL166" i="26"/>
  <c r="BJ166" i="26"/>
  <c r="Z165" i="26"/>
  <c r="AX165" i="26"/>
  <c r="P166" i="26"/>
  <c r="AN166" i="26"/>
  <c r="BL166" i="26"/>
  <c r="AB165" i="26"/>
  <c r="AZ165" i="26"/>
  <c r="R166" i="26"/>
  <c r="AP166" i="26"/>
  <c r="BN166" i="26"/>
  <c r="AD165" i="26"/>
  <c r="BB165" i="26"/>
  <c r="T166" i="26"/>
  <c r="AR166" i="26"/>
  <c r="BP166" i="26"/>
  <c r="L503" i="26"/>
  <c r="L485" i="26"/>
  <c r="N536" i="26"/>
  <c r="P536" i="26" s="1"/>
  <c r="R536" i="26" s="1"/>
  <c r="T536" i="26" s="1"/>
  <c r="V536" i="26" s="1"/>
  <c r="X536" i="26" s="1"/>
  <c r="Z536" i="26" s="1"/>
  <c r="AB536" i="26" s="1"/>
  <c r="AD536" i="26" s="1"/>
  <c r="AF536" i="26" s="1"/>
  <c r="AH536" i="26" s="1"/>
  <c r="AJ536" i="26" s="1"/>
  <c r="AL536" i="26" s="1"/>
  <c r="AN536" i="26" s="1"/>
  <c r="AP536" i="26" s="1"/>
  <c r="AR536" i="26" s="1"/>
  <c r="AT536" i="26" s="1"/>
  <c r="AV536" i="26" s="1"/>
  <c r="AX536" i="26" s="1"/>
  <c r="AZ536" i="26" s="1"/>
  <c r="BB536" i="26" s="1"/>
  <c r="BD536" i="26" s="1"/>
  <c r="BF536" i="26" s="1"/>
  <c r="BH536" i="26" s="1"/>
  <c r="BJ536" i="26" s="1"/>
  <c r="BL536" i="26" s="1"/>
  <c r="BN536" i="26" s="1"/>
  <c r="BP536" i="26" s="1"/>
  <c r="N509" i="26"/>
  <c r="L521" i="26"/>
  <c r="N408" i="26"/>
  <c r="P408" i="26" s="1"/>
  <c r="R408" i="26" s="1"/>
  <c r="T408" i="26" s="1"/>
  <c r="V408" i="26" s="1"/>
  <c r="X408" i="26" s="1"/>
  <c r="Z408" i="26" s="1"/>
  <c r="AB408" i="26" s="1"/>
  <c r="AD408" i="26" s="1"/>
  <c r="AF408" i="26" s="1"/>
  <c r="AH408" i="26" s="1"/>
  <c r="AJ408" i="26" s="1"/>
  <c r="AL408" i="26" s="1"/>
  <c r="AN408" i="26" s="1"/>
  <c r="AP408" i="26" s="1"/>
  <c r="AR408" i="26" s="1"/>
  <c r="AT408" i="26" s="1"/>
  <c r="AV408" i="26" s="1"/>
  <c r="AX408" i="26" s="1"/>
  <c r="AZ408" i="26" s="1"/>
  <c r="BB408" i="26" s="1"/>
  <c r="BD408" i="26" s="1"/>
  <c r="BF408" i="26" s="1"/>
  <c r="BH408" i="26" s="1"/>
  <c r="BJ408" i="26" s="1"/>
  <c r="BL408" i="26" s="1"/>
  <c r="BN408" i="26" s="1"/>
  <c r="BP408" i="26" s="1"/>
  <c r="BR408" i="26" s="1"/>
  <c r="BT408" i="26" s="1"/>
  <c r="BV408" i="26" s="1"/>
  <c r="BX408" i="26" s="1"/>
  <c r="BZ408" i="26" s="1"/>
  <c r="CB408" i="26" s="1"/>
  <c r="CD408" i="26" s="1"/>
  <c r="CF408" i="26" s="1"/>
  <c r="CH408" i="26" s="1"/>
  <c r="CJ408" i="26" s="1"/>
  <c r="CL408" i="26" s="1"/>
  <c r="CN408" i="26" s="1"/>
  <c r="CP408" i="26" s="1"/>
  <c r="CR408" i="26" s="1"/>
  <c r="CT408" i="26" s="1"/>
  <c r="CV408" i="26" s="1"/>
  <c r="CX408" i="26" s="1"/>
  <c r="CZ408" i="26" s="1"/>
  <c r="DB408" i="26" s="1"/>
  <c r="DD408" i="26" s="1"/>
  <c r="DF408" i="26" s="1"/>
  <c r="DH408" i="26" s="1"/>
  <c r="DJ408" i="26" s="1"/>
  <c r="DL408" i="26" s="1"/>
  <c r="DN408" i="26" s="1"/>
  <c r="DP408" i="26" s="1"/>
  <c r="DR408" i="26" s="1"/>
  <c r="DT408" i="26" s="1"/>
  <c r="DV408" i="26" s="1"/>
  <c r="DX408" i="26" s="1"/>
  <c r="DZ408" i="26" s="1"/>
  <c r="EB408" i="26" s="1"/>
  <c r="ED408" i="26" s="1"/>
  <c r="EF408" i="26" s="1"/>
  <c r="EH408" i="26" s="1"/>
  <c r="EJ408" i="26" s="1"/>
  <c r="EL408" i="26" s="1"/>
  <c r="EN408" i="26" s="1"/>
  <c r="EP408" i="26" s="1"/>
  <c r="ER408" i="26" s="1"/>
  <c r="ET408" i="26" s="1"/>
  <c r="EV408" i="26" s="1"/>
  <c r="EX408" i="26" s="1"/>
  <c r="EZ408" i="26" s="1"/>
  <c r="FB408" i="26" s="1"/>
  <c r="FD408" i="26" s="1"/>
  <c r="FF408" i="26" s="1"/>
  <c r="FH408" i="26" s="1"/>
  <c r="FJ408" i="26" s="1"/>
  <c r="FL408" i="26" s="1"/>
  <c r="FN408" i="26" s="1"/>
  <c r="FP408" i="26" s="1"/>
  <c r="FR408" i="26" s="1"/>
  <c r="FT408" i="26" s="1"/>
  <c r="FV408" i="26" s="1"/>
  <c r="FX408" i="26" s="1"/>
  <c r="FZ408" i="26" s="1"/>
  <c r="GB408" i="26" s="1"/>
  <c r="GD408" i="26" s="1"/>
  <c r="GF408" i="26" s="1"/>
  <c r="GH408" i="26" s="1"/>
  <c r="GJ408" i="26" s="1"/>
  <c r="GL408" i="26" s="1"/>
  <c r="GN408" i="26" s="1"/>
  <c r="GP408" i="26" s="1"/>
  <c r="GR408" i="26" s="1"/>
  <c r="GT408" i="26" s="1"/>
  <c r="GV408" i="26" s="1"/>
  <c r="GX408" i="26" s="1"/>
  <c r="GZ408" i="26" s="1"/>
  <c r="HB408" i="26" s="1"/>
  <c r="HD408" i="26" s="1"/>
  <c r="HF408" i="26" s="1"/>
  <c r="HH408" i="26" s="1"/>
  <c r="R201" i="26"/>
  <c r="AP201" i="26"/>
  <c r="BN201" i="26"/>
  <c r="AF202" i="26"/>
  <c r="BD202" i="26"/>
  <c r="T201" i="26"/>
  <c r="AR201" i="26"/>
  <c r="BP201" i="26"/>
  <c r="AH202" i="26"/>
  <c r="BF202" i="26"/>
  <c r="V201" i="26"/>
  <c r="AT201" i="26"/>
  <c r="L202" i="26"/>
  <c r="AJ202" i="26"/>
  <c r="BH202" i="26"/>
  <c r="X201" i="26"/>
  <c r="AV201" i="26"/>
  <c r="N202" i="26"/>
  <c r="AL202" i="26"/>
  <c r="BJ202" i="26"/>
  <c r="Z201" i="26"/>
  <c r="AX201" i="26"/>
  <c r="P202" i="26"/>
  <c r="AN202" i="26"/>
  <c r="BL202" i="26"/>
  <c r="AB201" i="26"/>
  <c r="AZ201" i="26"/>
  <c r="R202" i="26"/>
  <c r="AP202" i="26"/>
  <c r="BN202" i="26"/>
  <c r="AD201" i="26"/>
  <c r="BB201" i="26"/>
  <c r="T202" i="26"/>
  <c r="AR202" i="26"/>
  <c r="BP202" i="26"/>
  <c r="AF201" i="26"/>
  <c r="BD201" i="26"/>
  <c r="V202" i="26"/>
  <c r="AT202" i="26"/>
  <c r="AH201" i="26"/>
  <c r="BF201" i="26"/>
  <c r="X202" i="26"/>
  <c r="AV202" i="26"/>
  <c r="L201" i="26"/>
  <c r="AJ201" i="26"/>
  <c r="BH201" i="26"/>
  <c r="Z202" i="26"/>
  <c r="AX202" i="26"/>
  <c r="N201" i="26"/>
  <c r="AL201" i="26"/>
  <c r="BJ201" i="26"/>
  <c r="AB202" i="26"/>
  <c r="AZ202" i="26"/>
  <c r="P201" i="26"/>
  <c r="AN201" i="26"/>
  <c r="BL201" i="26"/>
  <c r="AD202" i="26"/>
  <c r="BB202" i="26"/>
  <c r="N390" i="26"/>
  <c r="P390" i="26" s="1"/>
  <c r="R390" i="26" s="1"/>
  <c r="T390" i="26" s="1"/>
  <c r="V390" i="26" s="1"/>
  <c r="X390" i="26" s="1"/>
  <c r="Z390" i="26" s="1"/>
  <c r="AB390" i="26" s="1"/>
  <c r="AD390" i="26" s="1"/>
  <c r="AF390" i="26" s="1"/>
  <c r="AH390" i="26" s="1"/>
  <c r="AJ390" i="26" s="1"/>
  <c r="AL390" i="26" s="1"/>
  <c r="AN390" i="26" s="1"/>
  <c r="AP390" i="26" s="1"/>
  <c r="AR390" i="26" s="1"/>
  <c r="AT390" i="26" s="1"/>
  <c r="AV390" i="26" s="1"/>
  <c r="AX390" i="26" s="1"/>
  <c r="AZ390" i="26" s="1"/>
  <c r="BB390" i="26" s="1"/>
  <c r="BD390" i="26" s="1"/>
  <c r="BF390" i="26" s="1"/>
  <c r="BH390" i="26" s="1"/>
  <c r="BJ390" i="26" s="1"/>
  <c r="BL390" i="26" s="1"/>
  <c r="BN390" i="26" s="1"/>
  <c r="BP390" i="26" s="1"/>
  <c r="BR390" i="26" s="1"/>
  <c r="BT390" i="26" s="1"/>
  <c r="BV390" i="26" s="1"/>
  <c r="BX390" i="26" s="1"/>
  <c r="BZ390" i="26" s="1"/>
  <c r="CB390" i="26" s="1"/>
  <c r="CD390" i="26" s="1"/>
  <c r="CF390" i="26" s="1"/>
  <c r="CH390" i="26" s="1"/>
  <c r="CJ390" i="26" s="1"/>
  <c r="CL390" i="26" s="1"/>
  <c r="CN390" i="26" s="1"/>
  <c r="CP390" i="26" s="1"/>
  <c r="CR390" i="26" s="1"/>
  <c r="CT390" i="26" s="1"/>
  <c r="CV390" i="26" s="1"/>
  <c r="CX390" i="26" s="1"/>
  <c r="CZ390" i="26" s="1"/>
  <c r="DB390" i="26" s="1"/>
  <c r="DD390" i="26" s="1"/>
  <c r="DF390" i="26" s="1"/>
  <c r="DH390" i="26" s="1"/>
  <c r="DJ390" i="26" s="1"/>
  <c r="DL390" i="26" s="1"/>
  <c r="DN390" i="26" s="1"/>
  <c r="DP390" i="26" s="1"/>
  <c r="DR390" i="26" s="1"/>
  <c r="DT390" i="26" s="1"/>
  <c r="DV390" i="26" s="1"/>
  <c r="DX390" i="26" s="1"/>
  <c r="DZ390" i="26" s="1"/>
  <c r="EB390" i="26" s="1"/>
  <c r="ED390" i="26" s="1"/>
  <c r="EF390" i="26" s="1"/>
  <c r="EH390" i="26" s="1"/>
  <c r="EJ390" i="26" s="1"/>
  <c r="EL390" i="26" s="1"/>
  <c r="EN390" i="26" s="1"/>
  <c r="EP390" i="26" s="1"/>
  <c r="ER390" i="26" s="1"/>
  <c r="ET390" i="26" s="1"/>
  <c r="EV390" i="26" s="1"/>
  <c r="EX390" i="26" s="1"/>
  <c r="EZ390" i="26" s="1"/>
  <c r="FB390" i="26" s="1"/>
  <c r="FD390" i="26" s="1"/>
  <c r="FF390" i="26" s="1"/>
  <c r="FH390" i="26" s="1"/>
  <c r="FJ390" i="26" s="1"/>
  <c r="FL390" i="26" s="1"/>
  <c r="FN390" i="26" s="1"/>
  <c r="FP390" i="26" s="1"/>
  <c r="FR390" i="26" s="1"/>
  <c r="FT390" i="26" s="1"/>
  <c r="FV390" i="26" s="1"/>
  <c r="FX390" i="26" s="1"/>
  <c r="FZ390" i="26" s="1"/>
  <c r="GB390" i="26" s="1"/>
  <c r="GD390" i="26" s="1"/>
  <c r="GF390" i="26" s="1"/>
  <c r="GH390" i="26" s="1"/>
  <c r="GJ390" i="26" s="1"/>
  <c r="GL390" i="26" s="1"/>
  <c r="GN390" i="26" s="1"/>
  <c r="GP390" i="26" s="1"/>
  <c r="GR390" i="26" s="1"/>
  <c r="GT390" i="26" s="1"/>
  <c r="GV390" i="26" s="1"/>
  <c r="GX390" i="26" s="1"/>
  <c r="GZ390" i="26" s="1"/>
  <c r="HB390" i="26" s="1"/>
  <c r="HD390" i="26" s="1"/>
  <c r="HF390" i="26" s="1"/>
  <c r="HH390" i="26" s="1"/>
  <c r="N572" i="26"/>
  <c r="P572" i="26" s="1"/>
  <c r="R572" i="26" s="1"/>
  <c r="T572" i="26" s="1"/>
  <c r="V572" i="26" s="1"/>
  <c r="X572" i="26" s="1"/>
  <c r="Z572" i="26" s="1"/>
  <c r="AB572" i="26" s="1"/>
  <c r="AD572" i="26" s="1"/>
  <c r="AF572" i="26" s="1"/>
  <c r="AH572" i="26" s="1"/>
  <c r="AJ572" i="26" s="1"/>
  <c r="AL572" i="26" s="1"/>
  <c r="AN572" i="26" s="1"/>
  <c r="AP572" i="26" s="1"/>
  <c r="AR572" i="26" s="1"/>
  <c r="AT572" i="26" s="1"/>
  <c r="AV572" i="26" s="1"/>
  <c r="AX572" i="26" s="1"/>
  <c r="AZ572" i="26" s="1"/>
  <c r="BB572" i="26" s="1"/>
  <c r="BD572" i="26" s="1"/>
  <c r="BF572" i="26" s="1"/>
  <c r="BH572" i="26" s="1"/>
  <c r="BJ572" i="26" s="1"/>
  <c r="BL572" i="26" s="1"/>
  <c r="BN572" i="26" s="1"/>
  <c r="BP572" i="26" s="1"/>
  <c r="T192" i="26"/>
  <c r="AR192" i="26"/>
  <c r="BP192" i="26"/>
  <c r="AH193" i="26"/>
  <c r="BF193" i="26"/>
  <c r="V192" i="26"/>
  <c r="AT192" i="26"/>
  <c r="L193" i="26"/>
  <c r="AJ193" i="26"/>
  <c r="BH193" i="26"/>
  <c r="X192" i="26"/>
  <c r="AV192" i="26"/>
  <c r="N193" i="26"/>
  <c r="AL193" i="26"/>
  <c r="BJ193" i="26"/>
  <c r="Z192" i="26"/>
  <c r="AX192" i="26"/>
  <c r="P193" i="26"/>
  <c r="AN193" i="26"/>
  <c r="BL193" i="26"/>
  <c r="AB192" i="26"/>
  <c r="AZ192" i="26"/>
  <c r="R193" i="26"/>
  <c r="AP193" i="26"/>
  <c r="BN193" i="26"/>
  <c r="AD192" i="26"/>
  <c r="BB192" i="26"/>
  <c r="T193" i="26"/>
  <c r="AR193" i="26"/>
  <c r="BP193" i="26"/>
  <c r="AF192" i="26"/>
  <c r="BD192" i="26"/>
  <c r="V193" i="26"/>
  <c r="AT193" i="26"/>
  <c r="AH192" i="26"/>
  <c r="BF192" i="26"/>
  <c r="X193" i="26"/>
  <c r="AV193" i="26"/>
  <c r="L192" i="26"/>
  <c r="AJ192" i="26"/>
  <c r="BH192" i="26"/>
  <c r="Z193" i="26"/>
  <c r="AX193" i="26"/>
  <c r="N192" i="26"/>
  <c r="AL192" i="26"/>
  <c r="BJ192" i="26"/>
  <c r="AB193" i="26"/>
  <c r="AZ193" i="26"/>
  <c r="P192" i="26"/>
  <c r="AN192" i="26"/>
  <c r="BL192" i="26"/>
  <c r="AD193" i="26"/>
  <c r="BB193" i="26"/>
  <c r="R192" i="26"/>
  <c r="AP192" i="26"/>
  <c r="BN192" i="26"/>
  <c r="AF193" i="26"/>
  <c r="BD193" i="26"/>
  <c r="N563" i="26"/>
  <c r="P563" i="26" s="1"/>
  <c r="R563" i="26" s="1"/>
  <c r="T563" i="26" s="1"/>
  <c r="V563" i="26" s="1"/>
  <c r="X563" i="26" s="1"/>
  <c r="Z563" i="26" s="1"/>
  <c r="AB563" i="26" s="1"/>
  <c r="AD563" i="26" s="1"/>
  <c r="AF563" i="26" s="1"/>
  <c r="AH563" i="26" s="1"/>
  <c r="AJ563" i="26" s="1"/>
  <c r="AL563" i="26" s="1"/>
  <c r="AN563" i="26" s="1"/>
  <c r="AP563" i="26" s="1"/>
  <c r="AR563" i="26" s="1"/>
  <c r="AT563" i="26" s="1"/>
  <c r="AV563" i="26" s="1"/>
  <c r="AX563" i="26" s="1"/>
  <c r="AZ563" i="26" s="1"/>
  <c r="BB563" i="26" s="1"/>
  <c r="BD563" i="26" s="1"/>
  <c r="BF563" i="26" s="1"/>
  <c r="BH563" i="26" s="1"/>
  <c r="BJ563" i="26" s="1"/>
  <c r="BL563" i="26" s="1"/>
  <c r="BN563" i="26" s="1"/>
  <c r="BP563" i="26" s="1"/>
  <c r="AF111" i="26"/>
  <c r="BD111" i="26"/>
  <c r="V112" i="26"/>
  <c r="AT112" i="26"/>
  <c r="AH111" i="26"/>
  <c r="BF111" i="26"/>
  <c r="X112" i="26"/>
  <c r="AV112" i="26"/>
  <c r="L111" i="26"/>
  <c r="AJ111" i="26"/>
  <c r="BH111" i="26"/>
  <c r="Z112" i="26"/>
  <c r="AX112" i="26"/>
  <c r="N111" i="26"/>
  <c r="AL111" i="26"/>
  <c r="BJ111" i="26"/>
  <c r="AB112" i="26"/>
  <c r="AZ112" i="26"/>
  <c r="P111" i="26"/>
  <c r="AN111" i="26"/>
  <c r="BL111" i="26"/>
  <c r="AD112" i="26"/>
  <c r="BB112" i="26"/>
  <c r="R111" i="26"/>
  <c r="AP111" i="26"/>
  <c r="BN111" i="26"/>
  <c r="AF112" i="26"/>
  <c r="BD112" i="26"/>
  <c r="T111" i="26"/>
  <c r="AR111" i="26"/>
  <c r="BP111" i="26"/>
  <c r="AH112" i="26"/>
  <c r="BF112" i="26"/>
  <c r="V111" i="26"/>
  <c r="AT111" i="26"/>
  <c r="L112" i="26"/>
  <c r="AJ112" i="26"/>
  <c r="BH112" i="26"/>
  <c r="X111" i="26"/>
  <c r="AV111" i="26"/>
  <c r="N112" i="26"/>
  <c r="AL112" i="26"/>
  <c r="BJ112" i="26"/>
  <c r="AD111" i="26"/>
  <c r="BB111" i="26"/>
  <c r="T112" i="26"/>
  <c r="AR112" i="26"/>
  <c r="BP112" i="26"/>
  <c r="AN112" i="26"/>
  <c r="AP112" i="26"/>
  <c r="BL112" i="26"/>
  <c r="BN112" i="26"/>
  <c r="Z111" i="26"/>
  <c r="AB111" i="26"/>
  <c r="AX111" i="26"/>
  <c r="AZ111" i="26"/>
  <c r="P112" i="26"/>
  <c r="R112" i="26"/>
  <c r="CZ449" i="26"/>
  <c r="CD449" i="26"/>
  <c r="BX449" i="26"/>
  <c r="CN449" i="26"/>
  <c r="CX449" i="26"/>
  <c r="CB449" i="26"/>
  <c r="BT449" i="26"/>
  <c r="CF449" i="26"/>
  <c r="BR449" i="26"/>
  <c r="BZ449" i="26"/>
  <c r="DB449" i="26"/>
  <c r="CR449" i="26"/>
  <c r="BV449" i="26"/>
  <c r="CP449" i="26"/>
  <c r="CV449" i="26"/>
  <c r="CL449" i="26"/>
  <c r="CT449" i="26"/>
  <c r="CJ449" i="26"/>
  <c r="GP449" i="26"/>
  <c r="GN449" i="26"/>
  <c r="GT449" i="26"/>
  <c r="GR449" i="26"/>
  <c r="GF449" i="26"/>
  <c r="GL449" i="26"/>
  <c r="GJ449" i="26"/>
  <c r="GH449" i="26"/>
  <c r="FX449" i="26"/>
  <c r="GD449" i="26"/>
  <c r="GB449" i="26"/>
  <c r="FZ449" i="26"/>
  <c r="FP449" i="26"/>
  <c r="FV449" i="26"/>
  <c r="FT449" i="26"/>
  <c r="FR449" i="26"/>
  <c r="FJ449" i="26"/>
  <c r="FH449" i="26"/>
  <c r="FN449" i="26"/>
  <c r="FL449" i="26"/>
  <c r="EZ449" i="26"/>
  <c r="FF449" i="26"/>
  <c r="FD449" i="26"/>
  <c r="FB449" i="26"/>
  <c r="EX449" i="26"/>
  <c r="EN449" i="26"/>
  <c r="EV449" i="26"/>
  <c r="EL449" i="26"/>
  <c r="ET449" i="26"/>
  <c r="EJ449" i="26"/>
  <c r="ER449" i="26"/>
  <c r="EH449" i="26"/>
  <c r="EF449" i="26"/>
  <c r="EP449" i="26"/>
  <c r="ED449" i="26"/>
  <c r="DV449" i="26"/>
  <c r="DL449" i="26"/>
  <c r="DT449" i="26"/>
  <c r="DZ449" i="26"/>
  <c r="DP449" i="26"/>
  <c r="DD449" i="26"/>
  <c r="DR449" i="26"/>
  <c r="DJ449" i="26"/>
  <c r="DF449" i="26"/>
  <c r="DN449" i="26"/>
  <c r="DH449" i="26"/>
  <c r="EB449" i="26"/>
  <c r="DX449" i="26"/>
  <c r="DR28" i="26"/>
  <c r="DT26" i="26"/>
  <c r="GP157" i="26"/>
  <c r="GN157" i="26"/>
  <c r="GT157" i="26"/>
  <c r="GR157" i="26"/>
  <c r="GJ157" i="26"/>
  <c r="GH157" i="26"/>
  <c r="GF157" i="26"/>
  <c r="GL157" i="26"/>
  <c r="FX157" i="26"/>
  <c r="GD157" i="26"/>
  <c r="GB157" i="26"/>
  <c r="FZ157" i="26"/>
  <c r="FR157" i="26"/>
  <c r="FP157" i="26"/>
  <c r="FV157" i="26"/>
  <c r="FT157" i="26"/>
  <c r="FH157" i="26"/>
  <c r="FN157" i="26"/>
  <c r="FL157" i="26"/>
  <c r="FJ157" i="26"/>
  <c r="FD157" i="26"/>
  <c r="FB157" i="26"/>
  <c r="EZ157" i="26"/>
  <c r="FF157" i="26"/>
  <c r="ET157" i="26"/>
  <c r="ER157" i="26"/>
  <c r="EX157" i="26"/>
  <c r="EV157" i="26"/>
  <c r="EJ157" i="26"/>
  <c r="EF157" i="26"/>
  <c r="EP157" i="26"/>
  <c r="ED157" i="26"/>
  <c r="EN157" i="26"/>
  <c r="EB157" i="26"/>
  <c r="EL157" i="26"/>
  <c r="DV157" i="26"/>
  <c r="DN157" i="26"/>
  <c r="DT157" i="26"/>
  <c r="DZ157" i="26"/>
  <c r="DR157" i="26"/>
  <c r="EH157" i="26"/>
  <c r="DP157" i="26"/>
  <c r="DJ157" i="26"/>
  <c r="DX157" i="26"/>
  <c r="DL157" i="26"/>
  <c r="DH157" i="26"/>
  <c r="DF157" i="26"/>
  <c r="DD157" i="26"/>
  <c r="BR130" i="26"/>
  <c r="GT130" i="26"/>
  <c r="GR130" i="26"/>
  <c r="GP130" i="26"/>
  <c r="GN130" i="26"/>
  <c r="GJ130" i="26"/>
  <c r="GH130" i="26"/>
  <c r="GF130" i="26"/>
  <c r="GL130" i="26"/>
  <c r="GD130" i="26"/>
  <c r="GB130" i="26"/>
  <c r="FZ130" i="26"/>
  <c r="FX130" i="26"/>
  <c r="FR130" i="26"/>
  <c r="FP130" i="26"/>
  <c r="FV130" i="26"/>
  <c r="FT130" i="26"/>
  <c r="FJ130" i="26"/>
  <c r="FH130" i="26"/>
  <c r="FN130" i="26"/>
  <c r="FL130" i="26"/>
  <c r="FB130" i="26"/>
  <c r="ER130" i="26"/>
  <c r="EZ130" i="26"/>
  <c r="EX130" i="26"/>
  <c r="FF130" i="26"/>
  <c r="EV130" i="26"/>
  <c r="FD130" i="26"/>
  <c r="ET130" i="26"/>
  <c r="EN130" i="26"/>
  <c r="ED130" i="26"/>
  <c r="EL130" i="26"/>
  <c r="EB130" i="26"/>
  <c r="EJ130" i="26"/>
  <c r="EH130" i="26"/>
  <c r="EP130" i="26"/>
  <c r="DT130" i="26"/>
  <c r="DN130" i="26"/>
  <c r="DZ130" i="26"/>
  <c r="EF130" i="26"/>
  <c r="DX130" i="26"/>
  <c r="DR130" i="26"/>
  <c r="DP130" i="26"/>
  <c r="DF130" i="26"/>
  <c r="DV130" i="26"/>
  <c r="DL130" i="26"/>
  <c r="DD130" i="26"/>
  <c r="DJ130" i="26"/>
  <c r="DH130" i="26"/>
  <c r="GP139" i="26"/>
  <c r="GN139" i="26"/>
  <c r="GT139" i="26"/>
  <c r="GR139" i="26"/>
  <c r="GH139" i="26"/>
  <c r="GF139" i="26"/>
  <c r="GL139" i="26"/>
  <c r="GJ139" i="26"/>
  <c r="GB139" i="26"/>
  <c r="FZ139" i="26"/>
  <c r="FX139" i="26"/>
  <c r="GD139" i="26"/>
  <c r="FP139" i="26"/>
  <c r="FV139" i="26"/>
  <c r="FT139" i="26"/>
  <c r="FR139" i="26"/>
  <c r="FH139" i="26"/>
  <c r="FN139" i="26"/>
  <c r="FL139" i="26"/>
  <c r="FJ139" i="26"/>
  <c r="EZ139" i="26"/>
  <c r="EX139" i="26"/>
  <c r="FF139" i="26"/>
  <c r="EV139" i="26"/>
  <c r="FD139" i="26"/>
  <c r="ET139" i="26"/>
  <c r="FB139" i="26"/>
  <c r="ER139" i="26"/>
  <c r="EJ139" i="26"/>
  <c r="EH139" i="26"/>
  <c r="EP139" i="26"/>
  <c r="EF139" i="26"/>
  <c r="EN139" i="26"/>
  <c r="ED139" i="26"/>
  <c r="EL139" i="26"/>
  <c r="DZ139" i="26"/>
  <c r="DR139" i="26"/>
  <c r="DX139" i="26"/>
  <c r="DV139" i="26"/>
  <c r="DN139" i="26"/>
  <c r="DJ139" i="26"/>
  <c r="EB139" i="26"/>
  <c r="DP139" i="26"/>
  <c r="DH139" i="26"/>
  <c r="DT139" i="26"/>
  <c r="DL139" i="26"/>
  <c r="DF139" i="26"/>
  <c r="DD139" i="26"/>
  <c r="DT73" i="26"/>
  <c r="DV73" i="26" s="1"/>
  <c r="DX73" i="26" s="1"/>
  <c r="DZ73" i="26" s="1"/>
  <c r="GP202" i="26"/>
  <c r="GN202" i="26"/>
  <c r="GT202" i="26"/>
  <c r="GR202" i="26"/>
  <c r="GL202" i="26"/>
  <c r="GJ202" i="26"/>
  <c r="GH202" i="26"/>
  <c r="GF202" i="26"/>
  <c r="GB202" i="26"/>
  <c r="FZ202" i="26"/>
  <c r="FX202" i="26"/>
  <c r="GD202" i="26"/>
  <c r="FT202" i="26"/>
  <c r="FR202" i="26"/>
  <c r="FP202" i="26"/>
  <c r="FV202" i="26"/>
  <c r="FL202" i="26"/>
  <c r="FJ202" i="26"/>
  <c r="FH202" i="26"/>
  <c r="FN202" i="26"/>
  <c r="EZ202" i="26"/>
  <c r="FF202" i="26"/>
  <c r="FD202" i="26"/>
  <c r="FB202" i="26"/>
  <c r="EX202" i="26"/>
  <c r="EV202" i="26"/>
  <c r="ET202" i="26"/>
  <c r="ER202" i="26"/>
  <c r="EJ202" i="26"/>
  <c r="EF202" i="26"/>
  <c r="EP202" i="26"/>
  <c r="ED202" i="26"/>
  <c r="EN202" i="26"/>
  <c r="EB202" i="26"/>
  <c r="EL202" i="26"/>
  <c r="EH202" i="26"/>
  <c r="DX202" i="26"/>
  <c r="DP202" i="26"/>
  <c r="DV202" i="26"/>
  <c r="DT202" i="26"/>
  <c r="DL202" i="26"/>
  <c r="DR202" i="26"/>
  <c r="DJ202" i="26"/>
  <c r="DN202" i="26"/>
  <c r="DH202" i="26"/>
  <c r="DF202" i="26"/>
  <c r="DZ202" i="26"/>
  <c r="DD202" i="26"/>
  <c r="BR117" i="26"/>
  <c r="GP175" i="26"/>
  <c r="GN175" i="26"/>
  <c r="GT175" i="26"/>
  <c r="GR175" i="26"/>
  <c r="GL175" i="26"/>
  <c r="GJ175" i="26"/>
  <c r="GH175" i="26"/>
  <c r="GF175" i="26"/>
  <c r="GB175" i="26"/>
  <c r="FZ175" i="26"/>
  <c r="FX175" i="26"/>
  <c r="GD175" i="26"/>
  <c r="FT175" i="26"/>
  <c r="FR175" i="26"/>
  <c r="FP175" i="26"/>
  <c r="FV175" i="26"/>
  <c r="FL175" i="26"/>
  <c r="FJ175" i="26"/>
  <c r="FH175" i="26"/>
  <c r="FN175" i="26"/>
  <c r="EZ175" i="26"/>
  <c r="FF175" i="26"/>
  <c r="FD175" i="26"/>
  <c r="FB175" i="26"/>
  <c r="EX175" i="26"/>
  <c r="EV175" i="26"/>
  <c r="ET175" i="26"/>
  <c r="ER175" i="26"/>
  <c r="EJ175" i="26"/>
  <c r="EF175" i="26"/>
  <c r="EP175" i="26"/>
  <c r="ED175" i="26"/>
  <c r="EN175" i="26"/>
  <c r="EB175" i="26"/>
  <c r="EL175" i="26"/>
  <c r="EH175" i="26"/>
  <c r="DZ175" i="26"/>
  <c r="DN175" i="26"/>
  <c r="DX175" i="26"/>
  <c r="DV175" i="26"/>
  <c r="DR175" i="26"/>
  <c r="DJ175" i="26"/>
  <c r="DL175" i="26"/>
  <c r="DD175" i="26"/>
  <c r="DH175" i="26"/>
  <c r="DP175" i="26"/>
  <c r="DF175" i="26"/>
  <c r="DT175" i="26"/>
  <c r="DL319" i="26"/>
  <c r="DN319" i="26" s="1"/>
  <c r="DP319" i="26" s="1"/>
  <c r="DR319" i="26" s="1"/>
  <c r="GT166" i="26"/>
  <c r="GR166" i="26"/>
  <c r="GP166" i="26"/>
  <c r="GN166" i="26"/>
  <c r="GF166" i="26"/>
  <c r="GL166" i="26"/>
  <c r="GJ166" i="26"/>
  <c r="GH166" i="26"/>
  <c r="GD166" i="26"/>
  <c r="GB166" i="26"/>
  <c r="FZ166" i="26"/>
  <c r="FX166" i="26"/>
  <c r="FP166" i="26"/>
  <c r="FV166" i="26"/>
  <c r="FT166" i="26"/>
  <c r="FR166" i="26"/>
  <c r="FN166" i="26"/>
  <c r="FL166" i="26"/>
  <c r="FJ166" i="26"/>
  <c r="FH166" i="26"/>
  <c r="FB166" i="26"/>
  <c r="EZ166" i="26"/>
  <c r="FF166" i="26"/>
  <c r="FD166" i="26"/>
  <c r="ER166" i="26"/>
  <c r="EX166" i="26"/>
  <c r="EV166" i="26"/>
  <c r="ET166" i="26"/>
  <c r="EN166" i="26"/>
  <c r="EB166" i="26"/>
  <c r="EL166" i="26"/>
  <c r="EH166" i="26"/>
  <c r="EJ166" i="26"/>
  <c r="EF166" i="26"/>
  <c r="EP166" i="26"/>
  <c r="ED166" i="26"/>
  <c r="DT166" i="26"/>
  <c r="DR166" i="26"/>
  <c r="DZ166" i="26"/>
  <c r="DX166" i="26"/>
  <c r="DN166" i="26"/>
  <c r="DF166" i="26"/>
  <c r="DP166" i="26"/>
  <c r="DD166" i="26"/>
  <c r="DV166" i="26"/>
  <c r="DL166" i="26"/>
  <c r="DJ166" i="26"/>
  <c r="DH166" i="26"/>
  <c r="GR193" i="26"/>
  <c r="GP193" i="26"/>
  <c r="GN193" i="26"/>
  <c r="GT193" i="26"/>
  <c r="GF193" i="26"/>
  <c r="GL193" i="26"/>
  <c r="GJ193" i="26"/>
  <c r="GH193" i="26"/>
  <c r="FX193" i="26"/>
  <c r="GD193" i="26"/>
  <c r="GB193" i="26"/>
  <c r="FZ193" i="26"/>
  <c r="FP193" i="26"/>
  <c r="FV193" i="26"/>
  <c r="FT193" i="26"/>
  <c r="FR193" i="26"/>
  <c r="FN193" i="26"/>
  <c r="FL193" i="26"/>
  <c r="FJ193" i="26"/>
  <c r="FH193" i="26"/>
  <c r="FB193" i="26"/>
  <c r="EZ193" i="26"/>
  <c r="FF193" i="26"/>
  <c r="FD193" i="26"/>
  <c r="ER193" i="26"/>
  <c r="EX193" i="26"/>
  <c r="EV193" i="26"/>
  <c r="ET193" i="26"/>
  <c r="EN193" i="26"/>
  <c r="EB193" i="26"/>
  <c r="EL193" i="26"/>
  <c r="EH193" i="26"/>
  <c r="EJ193" i="26"/>
  <c r="EF193" i="26"/>
  <c r="EP193" i="26"/>
  <c r="ED193" i="26"/>
  <c r="DT193" i="26"/>
  <c r="DL193" i="26"/>
  <c r="DZ193" i="26"/>
  <c r="DX193" i="26"/>
  <c r="DP193" i="26"/>
  <c r="DN193" i="26"/>
  <c r="DF193" i="26"/>
  <c r="DR193" i="26"/>
  <c r="DD193" i="26"/>
  <c r="DJ193" i="26"/>
  <c r="DV193" i="26"/>
  <c r="DH193" i="26"/>
  <c r="GT112" i="26"/>
  <c r="GR112" i="26"/>
  <c r="GP112" i="26"/>
  <c r="GN112" i="26"/>
  <c r="GH112" i="26"/>
  <c r="GF112" i="26"/>
  <c r="GL112" i="26"/>
  <c r="GJ112" i="26"/>
  <c r="FZ112" i="26"/>
  <c r="FX112" i="26"/>
  <c r="GD112" i="26"/>
  <c r="GB112" i="26"/>
  <c r="FV112" i="26"/>
  <c r="FT112" i="26"/>
  <c r="FR112" i="26"/>
  <c r="FP112" i="26"/>
  <c r="FH112" i="26"/>
  <c r="FN112" i="26"/>
  <c r="FL112" i="26"/>
  <c r="FJ112" i="26"/>
  <c r="FF112" i="26"/>
  <c r="EV112" i="26"/>
  <c r="FD112" i="26"/>
  <c r="ET112" i="26"/>
  <c r="FB112" i="26"/>
  <c r="ER112" i="26"/>
  <c r="EZ112" i="26"/>
  <c r="EX112" i="26"/>
  <c r="EN112" i="26"/>
  <c r="EF112" i="26"/>
  <c r="EL112" i="26"/>
  <c r="ED112" i="26"/>
  <c r="EJ112" i="26"/>
  <c r="EB112" i="26"/>
  <c r="EP112" i="26"/>
  <c r="DX112" i="26"/>
  <c r="DR112" i="26"/>
  <c r="EH112" i="26"/>
  <c r="DV112" i="26"/>
  <c r="DT112" i="26"/>
  <c r="DN112" i="26"/>
  <c r="DL112" i="26"/>
  <c r="DF112" i="26"/>
  <c r="DD112" i="26"/>
  <c r="DJ112" i="26"/>
  <c r="DZ112" i="26"/>
  <c r="DP112" i="26"/>
  <c r="DH112" i="26"/>
  <c r="DT16" i="26"/>
  <c r="DV16" i="26" s="1"/>
  <c r="DX16" i="26" s="1"/>
  <c r="DZ16" i="26" s="1"/>
  <c r="CJ139" i="26"/>
  <c r="CH202" i="26"/>
  <c r="BV202" i="26"/>
  <c r="CD139" i="26"/>
  <c r="BV139" i="26"/>
  <c r="BT139" i="26"/>
  <c r="BZ139" i="26"/>
  <c r="BR139" i="26"/>
  <c r="DB130" i="26"/>
  <c r="CX130" i="26"/>
  <c r="CV130" i="26"/>
  <c r="CP193" i="26"/>
  <c r="CZ139" i="26"/>
  <c r="CX139" i="26"/>
  <c r="CZ193" i="26"/>
  <c r="CB193" i="26"/>
  <c r="CN202" i="26"/>
  <c r="CL139" i="26"/>
  <c r="CR139" i="26"/>
  <c r="CH139" i="26"/>
  <c r="CP202" i="26"/>
  <c r="BT193" i="26"/>
  <c r="BZ193" i="26"/>
  <c r="CD202" i="26"/>
  <c r="CV202" i="26"/>
  <c r="CR193" i="26"/>
  <c r="BR193" i="26"/>
  <c r="CZ202" i="26"/>
  <c r="CT202" i="26"/>
  <c r="CX202" i="26"/>
  <c r="BV130" i="26"/>
  <c r="BX193" i="26"/>
  <c r="CB130" i="26"/>
  <c r="CP130" i="26"/>
  <c r="CN130" i="26"/>
  <c r="CT130" i="26"/>
  <c r="CR130" i="26"/>
  <c r="CH130" i="26"/>
  <c r="CF130" i="26"/>
  <c r="CL130" i="26"/>
  <c r="CJ202" i="26"/>
  <c r="BZ202" i="26"/>
  <c r="BX202" i="26"/>
  <c r="CL202" i="26"/>
  <c r="CR202" i="26"/>
  <c r="CV193" i="26"/>
  <c r="CL193" i="26"/>
  <c r="CH193" i="26"/>
  <c r="BV193" i="26"/>
  <c r="CN193" i="26"/>
  <c r="CT193" i="26"/>
  <c r="CD193" i="26"/>
  <c r="CJ193" i="26"/>
  <c r="CX193" i="26"/>
  <c r="BT202" i="26"/>
  <c r="DB202" i="26"/>
  <c r="CF202" i="26"/>
  <c r="BR202" i="26"/>
  <c r="CD130" i="26"/>
  <c r="BX130" i="26"/>
  <c r="BZ130" i="26"/>
  <c r="DB193" i="26"/>
  <c r="CF193" i="26"/>
  <c r="CT139" i="26"/>
  <c r="CB139" i="26"/>
  <c r="CP139" i="26"/>
  <c r="CV139" i="26"/>
  <c r="CZ130" i="26"/>
  <c r="CB202" i="26"/>
  <c r="CF139" i="26"/>
  <c r="BX139" i="26"/>
  <c r="CJ130" i="26"/>
  <c r="CN139" i="26"/>
  <c r="BT130" i="26"/>
  <c r="DB139" i="26"/>
  <c r="BR235" i="26"/>
  <c r="BR126" i="26"/>
  <c r="BT126" i="26" s="1"/>
  <c r="BV126" i="26" s="1"/>
  <c r="BX126" i="26" s="1"/>
  <c r="BZ126" i="26" s="1"/>
  <c r="CB126" i="26" s="1"/>
  <c r="CD126" i="26" s="1"/>
  <c r="CF126" i="26" s="1"/>
  <c r="CH126" i="26" s="1"/>
  <c r="CJ126" i="26" s="1"/>
  <c r="CL126" i="26" s="1"/>
  <c r="CN126" i="26" s="1"/>
  <c r="CP126" i="26" s="1"/>
  <c r="CR126" i="26" s="1"/>
  <c r="CT126" i="26" s="1"/>
  <c r="CV126" i="26" s="1"/>
  <c r="CX126" i="26" s="1"/>
  <c r="CZ126" i="26" s="1"/>
  <c r="DB126" i="26" s="1"/>
  <c r="DD126" i="26" s="1"/>
  <c r="DF126" i="26" s="1"/>
  <c r="DH126" i="26" s="1"/>
  <c r="DJ126" i="26" s="1"/>
  <c r="DL126" i="26" s="1"/>
  <c r="DN126" i="26" s="1"/>
  <c r="DP126" i="26" s="1"/>
  <c r="DR126" i="26" s="1"/>
  <c r="DT126" i="26" s="1"/>
  <c r="DV126" i="26" s="1"/>
  <c r="DX126" i="26" s="1"/>
  <c r="DZ126" i="26" s="1"/>
  <c r="EB126" i="26" s="1"/>
  <c r="ED126" i="26" s="1"/>
  <c r="EF126" i="26" s="1"/>
  <c r="EH126" i="26" s="1"/>
  <c r="EJ126" i="26" s="1"/>
  <c r="EL126" i="26" s="1"/>
  <c r="EN126" i="26" s="1"/>
  <c r="EP126" i="26" s="1"/>
  <c r="ER126" i="26" s="1"/>
  <c r="ET126" i="26" s="1"/>
  <c r="EV126" i="26" s="1"/>
  <c r="EX126" i="26" s="1"/>
  <c r="EZ126" i="26" s="1"/>
  <c r="FB126" i="26" s="1"/>
  <c r="FD126" i="26" s="1"/>
  <c r="FF126" i="26" s="1"/>
  <c r="FH126" i="26" s="1"/>
  <c r="FJ126" i="26" s="1"/>
  <c r="FL126" i="26" s="1"/>
  <c r="FN126" i="26" s="1"/>
  <c r="FP126" i="26" s="1"/>
  <c r="FR126" i="26" s="1"/>
  <c r="FT126" i="26" s="1"/>
  <c r="FV126" i="26" s="1"/>
  <c r="FX126" i="26" s="1"/>
  <c r="FZ126" i="26" s="1"/>
  <c r="GB126" i="26" s="1"/>
  <c r="GD126" i="26" s="1"/>
  <c r="GF126" i="26" s="1"/>
  <c r="GH126" i="26" s="1"/>
  <c r="GJ126" i="26" s="1"/>
  <c r="GL126" i="26" s="1"/>
  <c r="GN126" i="26" s="1"/>
  <c r="GP126" i="26" s="1"/>
  <c r="GR126" i="26" s="1"/>
  <c r="GT126" i="26" s="1"/>
  <c r="BR189" i="26"/>
  <c r="BT189" i="26" s="1"/>
  <c r="BV189" i="26" s="1"/>
  <c r="BX189" i="26" s="1"/>
  <c r="BZ189" i="26" s="1"/>
  <c r="CB189" i="26" s="1"/>
  <c r="CD189" i="26" s="1"/>
  <c r="CF189" i="26" s="1"/>
  <c r="CH189" i="26" s="1"/>
  <c r="CJ189" i="26" s="1"/>
  <c r="CL189" i="26" s="1"/>
  <c r="CN189" i="26" s="1"/>
  <c r="CP189" i="26" s="1"/>
  <c r="CR189" i="26" s="1"/>
  <c r="CT189" i="26" s="1"/>
  <c r="CV189" i="26" s="1"/>
  <c r="CX189" i="26" s="1"/>
  <c r="CZ189" i="26" s="1"/>
  <c r="DB189" i="26" s="1"/>
  <c r="DD189" i="26" s="1"/>
  <c r="DF189" i="26" s="1"/>
  <c r="DH189" i="26" s="1"/>
  <c r="DJ189" i="26" s="1"/>
  <c r="DL189" i="26" s="1"/>
  <c r="DN189" i="26" s="1"/>
  <c r="DP189" i="26" s="1"/>
  <c r="DR189" i="26" s="1"/>
  <c r="DT189" i="26" s="1"/>
  <c r="DV189" i="26" s="1"/>
  <c r="DX189" i="26" s="1"/>
  <c r="DZ189" i="26" s="1"/>
  <c r="EB189" i="26" s="1"/>
  <c r="ED189" i="26" s="1"/>
  <c r="EF189" i="26" s="1"/>
  <c r="EH189" i="26" s="1"/>
  <c r="EJ189" i="26" s="1"/>
  <c r="EL189" i="26" s="1"/>
  <c r="EN189" i="26" s="1"/>
  <c r="EP189" i="26" s="1"/>
  <c r="ER189" i="26" s="1"/>
  <c r="ET189" i="26" s="1"/>
  <c r="EV189" i="26" s="1"/>
  <c r="EX189" i="26" s="1"/>
  <c r="EZ189" i="26" s="1"/>
  <c r="FB189" i="26" s="1"/>
  <c r="FD189" i="26" s="1"/>
  <c r="FF189" i="26" s="1"/>
  <c r="FH189" i="26" s="1"/>
  <c r="FJ189" i="26" s="1"/>
  <c r="FL189" i="26" s="1"/>
  <c r="FN189" i="26" s="1"/>
  <c r="FP189" i="26" s="1"/>
  <c r="FR189" i="26" s="1"/>
  <c r="FT189" i="26" s="1"/>
  <c r="FV189" i="26" s="1"/>
  <c r="FX189" i="26" s="1"/>
  <c r="FZ189" i="26" s="1"/>
  <c r="GB189" i="26" s="1"/>
  <c r="GD189" i="26" s="1"/>
  <c r="GF189" i="26" s="1"/>
  <c r="GH189" i="26" s="1"/>
  <c r="GJ189" i="26" s="1"/>
  <c r="GL189" i="26" s="1"/>
  <c r="GN189" i="26" s="1"/>
  <c r="GP189" i="26" s="1"/>
  <c r="GR189" i="26" s="1"/>
  <c r="GT189" i="26" s="1"/>
  <c r="BR216" i="26"/>
  <c r="D396" i="26"/>
  <c r="E396" i="26" s="1"/>
  <c r="BR272" i="26"/>
  <c r="BR263" i="26"/>
  <c r="BR153" i="26"/>
  <c r="BT153" i="26" s="1"/>
  <c r="BV153" i="26" s="1"/>
  <c r="BX153" i="26" s="1"/>
  <c r="BZ153" i="26" s="1"/>
  <c r="CB153" i="26" s="1"/>
  <c r="CD153" i="26" s="1"/>
  <c r="CF153" i="26" s="1"/>
  <c r="CH153" i="26" s="1"/>
  <c r="CJ153" i="26" s="1"/>
  <c r="CL153" i="26" s="1"/>
  <c r="CN153" i="26" s="1"/>
  <c r="CP153" i="26" s="1"/>
  <c r="CR153" i="26" s="1"/>
  <c r="CT153" i="26" s="1"/>
  <c r="CV153" i="26" s="1"/>
  <c r="CX153" i="26" s="1"/>
  <c r="CZ153" i="26" s="1"/>
  <c r="DB153" i="26" s="1"/>
  <c r="DD153" i="26" s="1"/>
  <c r="DD156" i="26" s="1"/>
  <c r="BR317" i="26"/>
  <c r="BT317" i="26" s="1"/>
  <c r="BV317" i="26" s="1"/>
  <c r="BX317" i="26" s="1"/>
  <c r="BZ317" i="26" s="1"/>
  <c r="CB317" i="26" s="1"/>
  <c r="CD317" i="26" s="1"/>
  <c r="CF317" i="26" s="1"/>
  <c r="CH317" i="26" s="1"/>
  <c r="CJ317" i="26" s="1"/>
  <c r="CL317" i="26" s="1"/>
  <c r="CN317" i="26" s="1"/>
  <c r="CP317" i="26" s="1"/>
  <c r="CR317" i="26" s="1"/>
  <c r="CT317" i="26" s="1"/>
  <c r="CV317" i="26" s="1"/>
  <c r="CX317" i="26" s="1"/>
  <c r="CZ317" i="26" s="1"/>
  <c r="DB317" i="26" s="1"/>
  <c r="DD317" i="26" s="1"/>
  <c r="BR225" i="26"/>
  <c r="BR71" i="26"/>
  <c r="BT71" i="26" s="1"/>
  <c r="BV71" i="26" s="1"/>
  <c r="BX71" i="26" s="1"/>
  <c r="BZ71" i="26" s="1"/>
  <c r="CB71" i="26" s="1"/>
  <c r="CD71" i="26" s="1"/>
  <c r="CF71" i="26" s="1"/>
  <c r="CH71" i="26" s="1"/>
  <c r="CJ71" i="26" s="1"/>
  <c r="CL71" i="26" s="1"/>
  <c r="CN71" i="26" s="1"/>
  <c r="CP71" i="26" s="1"/>
  <c r="CR71" i="26" s="1"/>
  <c r="CT71" i="26" s="1"/>
  <c r="CV71" i="26" s="1"/>
  <c r="CX71" i="26" s="1"/>
  <c r="CZ71" i="26" s="1"/>
  <c r="DB71" i="26" s="1"/>
  <c r="DD71" i="26" s="1"/>
  <c r="DF71" i="26" s="1"/>
  <c r="DH71" i="26" s="1"/>
  <c r="DJ71" i="26" s="1"/>
  <c r="BR61" i="26"/>
  <c r="BR43" i="26"/>
  <c r="BT43" i="26" s="1"/>
  <c r="BR89" i="26"/>
  <c r="BT89" i="26" s="1"/>
  <c r="BV89" i="26" s="1"/>
  <c r="BX89" i="26" s="1"/>
  <c r="BZ89" i="26" s="1"/>
  <c r="CB89" i="26" s="1"/>
  <c r="CD89" i="26" s="1"/>
  <c r="CF89" i="26" s="1"/>
  <c r="CH89" i="26" s="1"/>
  <c r="CJ89" i="26" s="1"/>
  <c r="CL89" i="26" s="1"/>
  <c r="CN89" i="26" s="1"/>
  <c r="CP89" i="26" s="1"/>
  <c r="CR89" i="26" s="1"/>
  <c r="CT89" i="26" s="1"/>
  <c r="CV89" i="26" s="1"/>
  <c r="CX89" i="26" s="1"/>
  <c r="E68" i="26"/>
  <c r="BR253" i="26"/>
  <c r="BR99" i="26"/>
  <c r="BR244" i="26"/>
  <c r="BR144" i="26"/>
  <c r="BR180" i="26"/>
  <c r="BR135" i="26"/>
  <c r="BT135" i="26" s="1"/>
  <c r="BV135" i="26" s="1"/>
  <c r="BX135" i="26" s="1"/>
  <c r="BZ135" i="26" s="1"/>
  <c r="CB135" i="26" s="1"/>
  <c r="CD135" i="26" s="1"/>
  <c r="CF135" i="26" s="1"/>
  <c r="CH135" i="26" s="1"/>
  <c r="CJ135" i="26" s="1"/>
  <c r="CL135" i="26" s="1"/>
  <c r="CN135" i="26" s="1"/>
  <c r="CP135" i="26" s="1"/>
  <c r="CR135" i="26" s="1"/>
  <c r="CT135" i="26" s="1"/>
  <c r="CV135" i="26" s="1"/>
  <c r="CX135" i="26" s="1"/>
  <c r="CZ135" i="26" s="1"/>
  <c r="DB135" i="26" s="1"/>
  <c r="DD135" i="26" s="1"/>
  <c r="DF135" i="26" s="1"/>
  <c r="DH135" i="26" s="1"/>
  <c r="DJ135" i="26" s="1"/>
  <c r="DL135" i="26" s="1"/>
  <c r="DN135" i="26" s="1"/>
  <c r="DP135" i="26" s="1"/>
  <c r="DR135" i="26" s="1"/>
  <c r="DT135" i="26" s="1"/>
  <c r="DV135" i="26" s="1"/>
  <c r="DX135" i="26" s="1"/>
  <c r="DZ135" i="26" s="1"/>
  <c r="EB135" i="26" s="1"/>
  <c r="ED135" i="26" s="1"/>
  <c r="EF135" i="26" s="1"/>
  <c r="EH135" i="26" s="1"/>
  <c r="EJ135" i="26" s="1"/>
  <c r="EL135" i="26" s="1"/>
  <c r="EN135" i="26" s="1"/>
  <c r="EP135" i="26" s="1"/>
  <c r="ER135" i="26" s="1"/>
  <c r="ET135" i="26" s="1"/>
  <c r="EV135" i="26" s="1"/>
  <c r="EX135" i="26" s="1"/>
  <c r="EZ135" i="26" s="1"/>
  <c r="FB135" i="26" s="1"/>
  <c r="FD135" i="26" s="1"/>
  <c r="FF135" i="26" s="1"/>
  <c r="FH135" i="26" s="1"/>
  <c r="FJ135" i="26" s="1"/>
  <c r="FL135" i="26" s="1"/>
  <c r="FN135" i="26" s="1"/>
  <c r="FP135" i="26" s="1"/>
  <c r="FR135" i="26" s="1"/>
  <c r="FT135" i="26" s="1"/>
  <c r="FV135" i="26" s="1"/>
  <c r="FX135" i="26" s="1"/>
  <c r="FZ135" i="26" s="1"/>
  <c r="GB135" i="26" s="1"/>
  <c r="GD135" i="26" s="1"/>
  <c r="GF135" i="26" s="1"/>
  <c r="GH135" i="26" s="1"/>
  <c r="GJ135" i="26" s="1"/>
  <c r="GL135" i="26" s="1"/>
  <c r="GN135" i="26" s="1"/>
  <c r="GP135" i="26" s="1"/>
  <c r="GR135" i="26" s="1"/>
  <c r="GT135" i="26" s="1"/>
  <c r="BR108" i="26"/>
  <c r="BT108" i="26" s="1"/>
  <c r="BV108" i="26" s="1"/>
  <c r="BX108" i="26" s="1"/>
  <c r="BZ108" i="26" s="1"/>
  <c r="CB108" i="26" s="1"/>
  <c r="CD108" i="26" s="1"/>
  <c r="CF108" i="26" s="1"/>
  <c r="CH108" i="26" s="1"/>
  <c r="CJ108" i="26" s="1"/>
  <c r="CL108" i="26" s="1"/>
  <c r="CN108" i="26" s="1"/>
  <c r="CP108" i="26" s="1"/>
  <c r="CR108" i="26" s="1"/>
  <c r="CT108" i="26" s="1"/>
  <c r="CV108" i="26" s="1"/>
  <c r="CX108" i="26" s="1"/>
  <c r="CZ108" i="26" s="1"/>
  <c r="DB108" i="26" s="1"/>
  <c r="DD108" i="26" s="1"/>
  <c r="BR80" i="26"/>
  <c r="BT80" i="26" s="1"/>
  <c r="BV80" i="26" s="1"/>
  <c r="BX80" i="26" s="1"/>
  <c r="BZ80" i="26" s="1"/>
  <c r="CB80" i="26" s="1"/>
  <c r="AL24" i="58"/>
  <c r="BR171" i="26"/>
  <c r="BT171" i="26" s="1"/>
  <c r="BV171" i="26" s="1"/>
  <c r="BX171" i="26" s="1"/>
  <c r="BZ171" i="26" s="1"/>
  <c r="CB171" i="26" s="1"/>
  <c r="CD171" i="26" s="1"/>
  <c r="CF171" i="26" s="1"/>
  <c r="CH171" i="26" s="1"/>
  <c r="CJ171" i="26" s="1"/>
  <c r="CL171" i="26" s="1"/>
  <c r="CN171" i="26" s="1"/>
  <c r="CP171" i="26" s="1"/>
  <c r="CR171" i="26" s="1"/>
  <c r="CT171" i="26" s="1"/>
  <c r="CV171" i="26" s="1"/>
  <c r="CX171" i="26" s="1"/>
  <c r="CZ171" i="26" s="1"/>
  <c r="DB171" i="26" s="1"/>
  <c r="DD171" i="26" s="1"/>
  <c r="DF171" i="26" s="1"/>
  <c r="BR162" i="26"/>
  <c r="BT162" i="26" s="1"/>
  <c r="BV162" i="26" s="1"/>
  <c r="BX162" i="26" s="1"/>
  <c r="BZ162" i="26" s="1"/>
  <c r="CB162" i="26" s="1"/>
  <c r="CD162" i="26" s="1"/>
  <c r="CF162" i="26" s="1"/>
  <c r="CH162" i="26" s="1"/>
  <c r="CJ162" i="26" s="1"/>
  <c r="CL162" i="26" s="1"/>
  <c r="CN162" i="26" s="1"/>
  <c r="CP162" i="26" s="1"/>
  <c r="CR162" i="26" s="1"/>
  <c r="CT162" i="26" s="1"/>
  <c r="CV162" i="26" s="1"/>
  <c r="CX162" i="26" s="1"/>
  <c r="CZ162" i="26" s="1"/>
  <c r="DB162" i="26" s="1"/>
  <c r="DD162" i="26" s="1"/>
  <c r="DF162" i="26" s="1"/>
  <c r="BR52" i="26"/>
  <c r="BT52" i="26" s="1"/>
  <c r="BV52" i="26" s="1"/>
  <c r="BX52" i="26" s="1"/>
  <c r="BZ52" i="26" s="1"/>
  <c r="BZ53" i="26" s="1"/>
  <c r="BZ54" i="26" l="1"/>
  <c r="BW7" i="26"/>
  <c r="BX7" i="26" s="1"/>
  <c r="GT138" i="26"/>
  <c r="GV135" i="26"/>
  <c r="GX135" i="26" s="1"/>
  <c r="GZ135" i="26" s="1"/>
  <c r="HB135" i="26" s="1"/>
  <c r="HD135" i="26" s="1"/>
  <c r="HF135" i="26" s="1"/>
  <c r="HH135" i="26" s="1"/>
  <c r="GT129" i="26"/>
  <c r="GV126" i="26"/>
  <c r="GX126" i="26" s="1"/>
  <c r="GZ126" i="26" s="1"/>
  <c r="HB126" i="26" s="1"/>
  <c r="HD126" i="26" s="1"/>
  <c r="HF126" i="26" s="1"/>
  <c r="HH126" i="26" s="1"/>
  <c r="GT192" i="26"/>
  <c r="GV189" i="26"/>
  <c r="AN83" i="26"/>
  <c r="HB84" i="26"/>
  <c r="HD84" i="26"/>
  <c r="HF84" i="26"/>
  <c r="HH84" i="26"/>
  <c r="GV84" i="26"/>
  <c r="GX84" i="26"/>
  <c r="GZ84" i="26"/>
  <c r="HF402" i="26"/>
  <c r="HH402" i="26"/>
  <c r="GZ403" i="26"/>
  <c r="HB403" i="26"/>
  <c r="HD403" i="26"/>
  <c r="HF403" i="26"/>
  <c r="HH403" i="26"/>
  <c r="GX402" i="26"/>
  <c r="GX403" i="26"/>
  <c r="GZ402" i="26"/>
  <c r="HB402" i="26"/>
  <c r="HD402" i="26"/>
  <c r="GV403" i="26"/>
  <c r="GV402" i="26"/>
  <c r="CD63" i="26"/>
  <c r="CB65" i="26"/>
  <c r="GF84" i="26"/>
  <c r="P518" i="26"/>
  <c r="R518" i="26" s="1"/>
  <c r="CX119" i="26"/>
  <c r="CV121" i="26"/>
  <c r="FB84" i="26"/>
  <c r="FP84" i="26"/>
  <c r="AF84" i="26"/>
  <c r="DF84" i="26"/>
  <c r="DT84" i="26"/>
  <c r="EN84" i="26"/>
  <c r="BJ84" i="26"/>
  <c r="AR83" i="26"/>
  <c r="T84" i="26"/>
  <c r="AH83" i="26"/>
  <c r="BN83" i="26"/>
  <c r="AV84" i="26"/>
  <c r="CZ89" i="26"/>
  <c r="DB89" i="26" s="1"/>
  <c r="DH84" i="26"/>
  <c r="R83" i="26"/>
  <c r="DP84" i="26"/>
  <c r="EL84" i="26"/>
  <c r="EZ84" i="26"/>
  <c r="FJ84" i="26"/>
  <c r="FX84" i="26"/>
  <c r="GT84" i="26"/>
  <c r="AP83" i="26"/>
  <c r="AJ83" i="26"/>
  <c r="V83" i="26"/>
  <c r="BH83" i="26"/>
  <c r="BP84" i="26"/>
  <c r="AX83" i="26"/>
  <c r="AH84" i="26"/>
  <c r="P83" i="26"/>
  <c r="DL84" i="26"/>
  <c r="GH84" i="26"/>
  <c r="BF83" i="26"/>
  <c r="DD84" i="26"/>
  <c r="DZ84" i="26"/>
  <c r="EH84" i="26"/>
  <c r="ER84" i="26"/>
  <c r="FV84" i="26"/>
  <c r="GL84" i="26"/>
  <c r="AJ84" i="26"/>
  <c r="X84" i="26"/>
  <c r="BD84" i="26"/>
  <c r="L83" i="26"/>
  <c r="AR84" i="26"/>
  <c r="Z83" i="26"/>
  <c r="BP83" i="26"/>
  <c r="FR84" i="26"/>
  <c r="AP84" i="26"/>
  <c r="DX84" i="26"/>
  <c r="DV84" i="26"/>
  <c r="EP84" i="26"/>
  <c r="FD84" i="26"/>
  <c r="FT84" i="26"/>
  <c r="GJ84" i="26"/>
  <c r="AZ83" i="26"/>
  <c r="R84" i="26"/>
  <c r="AZ84" i="26"/>
  <c r="AT84" i="26"/>
  <c r="AD83" i="26"/>
  <c r="N84" i="26"/>
  <c r="BB84" i="26"/>
  <c r="BB83" i="26"/>
  <c r="DR84" i="26"/>
  <c r="ED84" i="26"/>
  <c r="EV84" i="26"/>
  <c r="FL84" i="26"/>
  <c r="FZ84" i="26"/>
  <c r="GN84" i="26"/>
  <c r="AB84" i="26"/>
  <c r="AB83" i="26"/>
  <c r="BJ83" i="26"/>
  <c r="V84" i="26"/>
  <c r="BL84" i="26"/>
  <c r="AV83" i="26"/>
  <c r="AD84" i="26"/>
  <c r="ET84" i="26"/>
  <c r="BN84" i="26"/>
  <c r="T83" i="26"/>
  <c r="DJ84" i="26"/>
  <c r="EJ84" i="26"/>
  <c r="FF84" i="26"/>
  <c r="FN84" i="26"/>
  <c r="GB84" i="26"/>
  <c r="GP84" i="26"/>
  <c r="AL83" i="26"/>
  <c r="BH84" i="26"/>
  <c r="N83" i="26"/>
  <c r="BD83" i="26"/>
  <c r="AN84" i="26"/>
  <c r="X83" i="26"/>
  <c r="BL83" i="26"/>
  <c r="EB84" i="26"/>
  <c r="AL84" i="26"/>
  <c r="DN84" i="26"/>
  <c r="EF84" i="26"/>
  <c r="EX84" i="26"/>
  <c r="FH84" i="26"/>
  <c r="GD84" i="26"/>
  <c r="GR84" i="26"/>
  <c r="AT83" i="26"/>
  <c r="Z84" i="26"/>
  <c r="L84" i="26"/>
  <c r="AX84" i="26"/>
  <c r="AF83" i="26"/>
  <c r="P84" i="26"/>
  <c r="BF84" i="26"/>
  <c r="CD80" i="26"/>
  <c r="CF80" i="26" s="1"/>
  <c r="CH80" i="26" s="1"/>
  <c r="CJ80" i="26" s="1"/>
  <c r="CL80" i="26" s="1"/>
  <c r="CN80" i="26" s="1"/>
  <c r="CP80" i="26" s="1"/>
  <c r="CR80" i="26" s="1"/>
  <c r="CT80" i="26" s="1"/>
  <c r="CV80" i="26" s="1"/>
  <c r="CX80" i="26" s="1"/>
  <c r="CZ80" i="26" s="1"/>
  <c r="DB80" i="26" s="1"/>
  <c r="DD80" i="26" s="1"/>
  <c r="DD83" i="26" s="1"/>
  <c r="ET6" i="26"/>
  <c r="EV6" i="26" s="1"/>
  <c r="EX6" i="26" s="1"/>
  <c r="EZ6" i="26" s="1"/>
  <c r="BY7" i="26"/>
  <c r="BZ7" i="26" s="1"/>
  <c r="W7" i="162" s="1"/>
  <c r="P466" i="26"/>
  <c r="R466" i="26"/>
  <c r="P527" i="26"/>
  <c r="N530" i="26"/>
  <c r="P354" i="26"/>
  <c r="N357" i="26"/>
  <c r="P500" i="26"/>
  <c r="R500" i="26" s="1"/>
  <c r="R482" i="26"/>
  <c r="T482" i="26" s="1"/>
  <c r="T491" i="26"/>
  <c r="V491" i="26" s="1"/>
  <c r="N494" i="26"/>
  <c r="BT180" i="26"/>
  <c r="BR183" i="26"/>
  <c r="CZ129" i="26"/>
  <c r="CV138" i="26"/>
  <c r="BV192" i="26"/>
  <c r="BX192" i="26"/>
  <c r="CF129" i="26"/>
  <c r="DB129" i="26"/>
  <c r="CP192" i="26"/>
  <c r="DB138" i="26"/>
  <c r="CX192" i="26"/>
  <c r="CL192" i="26"/>
  <c r="BT138" i="26"/>
  <c r="BV138" i="26"/>
  <c r="BV129" i="26"/>
  <c r="CH138" i="26"/>
  <c r="CR138" i="26"/>
  <c r="DJ192" i="26"/>
  <c r="DF192" i="26"/>
  <c r="DP192" i="26"/>
  <c r="DZ192" i="26"/>
  <c r="EP192" i="26"/>
  <c r="EJ192" i="26"/>
  <c r="EL192" i="26"/>
  <c r="EN192" i="26"/>
  <c r="EV192" i="26"/>
  <c r="ER192" i="26"/>
  <c r="FF192" i="26"/>
  <c r="FB192" i="26"/>
  <c r="FJ192" i="26"/>
  <c r="FN192" i="26"/>
  <c r="FT192" i="26"/>
  <c r="FP192" i="26"/>
  <c r="GB192" i="26"/>
  <c r="FX192" i="26"/>
  <c r="GJ192" i="26"/>
  <c r="GF192" i="26"/>
  <c r="GN192" i="26"/>
  <c r="GR192" i="26"/>
  <c r="DP138" i="26"/>
  <c r="DV138" i="26"/>
  <c r="DR138" i="26"/>
  <c r="EB138" i="26"/>
  <c r="DL129" i="26"/>
  <c r="DV129" i="26"/>
  <c r="DX129" i="26"/>
  <c r="BR46" i="26"/>
  <c r="BT225" i="26"/>
  <c r="BR228" i="26"/>
  <c r="BX138" i="26"/>
  <c r="CB138" i="26"/>
  <c r="CT192" i="26"/>
  <c r="CV192" i="26"/>
  <c r="CR129" i="26"/>
  <c r="CT129" i="26"/>
  <c r="CP129" i="26"/>
  <c r="CX129" i="26"/>
  <c r="CN192" i="26"/>
  <c r="BX129" i="26"/>
  <c r="CZ192" i="26"/>
  <c r="CZ138" i="26"/>
  <c r="BZ138" i="26"/>
  <c r="DR192" i="26"/>
  <c r="DT192" i="26"/>
  <c r="DT138" i="26"/>
  <c r="DL138" i="26"/>
  <c r="EL138" i="26"/>
  <c r="EN138" i="26"/>
  <c r="EP138" i="26"/>
  <c r="EJ138" i="26"/>
  <c r="FB138" i="26"/>
  <c r="FD138" i="26"/>
  <c r="FF138" i="26"/>
  <c r="EZ138" i="26"/>
  <c r="FL138" i="26"/>
  <c r="FH138" i="26"/>
  <c r="FT138" i="26"/>
  <c r="FP138" i="26"/>
  <c r="FX138" i="26"/>
  <c r="GB138" i="26"/>
  <c r="GL138" i="26"/>
  <c r="GH138" i="26"/>
  <c r="GP138" i="26"/>
  <c r="DJ129" i="26"/>
  <c r="EF129" i="26"/>
  <c r="DN129" i="26"/>
  <c r="EP129" i="26"/>
  <c r="EJ129" i="26"/>
  <c r="EL129" i="26"/>
  <c r="EN129" i="26"/>
  <c r="FD129" i="26"/>
  <c r="FF129" i="26"/>
  <c r="EZ129" i="26"/>
  <c r="FB129" i="26"/>
  <c r="FN129" i="26"/>
  <c r="FJ129" i="26"/>
  <c r="FV129" i="26"/>
  <c r="FR129" i="26"/>
  <c r="FZ129" i="26"/>
  <c r="GD129" i="26"/>
  <c r="GF129" i="26"/>
  <c r="GJ129" i="26"/>
  <c r="GP129" i="26"/>
  <c r="BT144" i="26"/>
  <c r="BR147" i="26"/>
  <c r="BT244" i="26"/>
  <c r="BR247" i="26"/>
  <c r="BT61" i="26"/>
  <c r="BV61" i="26" s="1"/>
  <c r="BR64" i="26"/>
  <c r="BT263" i="26"/>
  <c r="BR266" i="26"/>
  <c r="BT235" i="26"/>
  <c r="BR238" i="26"/>
  <c r="BT129" i="26"/>
  <c r="CJ129" i="26"/>
  <c r="DB192" i="26"/>
  <c r="CH192" i="26"/>
  <c r="CL129" i="26"/>
  <c r="CH129" i="26"/>
  <c r="CV129" i="26"/>
  <c r="CD129" i="26"/>
  <c r="BR138" i="26"/>
  <c r="CB192" i="26"/>
  <c r="CF192" i="26"/>
  <c r="BR129" i="26"/>
  <c r="CD138" i="26"/>
  <c r="DN192" i="26"/>
  <c r="DH192" i="26"/>
  <c r="DX192" i="26"/>
  <c r="ED192" i="26"/>
  <c r="EF192" i="26"/>
  <c r="EH192" i="26"/>
  <c r="EB192" i="26"/>
  <c r="ET192" i="26"/>
  <c r="EX192" i="26"/>
  <c r="FD192" i="26"/>
  <c r="EZ192" i="26"/>
  <c r="FH192" i="26"/>
  <c r="FL192" i="26"/>
  <c r="FR192" i="26"/>
  <c r="FV192" i="26"/>
  <c r="FZ192" i="26"/>
  <c r="GD192" i="26"/>
  <c r="GH192" i="26"/>
  <c r="GL192" i="26"/>
  <c r="GP192" i="26"/>
  <c r="BT117" i="26"/>
  <c r="BR120" i="26"/>
  <c r="DF138" i="26"/>
  <c r="DH138" i="26"/>
  <c r="DD138" i="26"/>
  <c r="DN138" i="26"/>
  <c r="DX138" i="26"/>
  <c r="DZ138" i="26"/>
  <c r="DD129" i="26"/>
  <c r="DH129" i="26"/>
  <c r="DR129" i="26"/>
  <c r="BT99" i="26"/>
  <c r="BR102" i="26"/>
  <c r="BT253" i="26"/>
  <c r="BR256" i="26"/>
  <c r="BT272" i="26"/>
  <c r="BR275" i="26"/>
  <c r="BT216" i="26"/>
  <c r="BR219" i="26"/>
  <c r="CF138" i="26"/>
  <c r="CB129" i="26"/>
  <c r="CN138" i="26"/>
  <c r="CP138" i="26"/>
  <c r="CT138" i="26"/>
  <c r="BR192" i="26"/>
  <c r="CJ192" i="26"/>
  <c r="CD192" i="26"/>
  <c r="CN129" i="26"/>
  <c r="BZ192" i="26"/>
  <c r="CR192" i="26"/>
  <c r="BZ129" i="26"/>
  <c r="BT192" i="26"/>
  <c r="CX138" i="26"/>
  <c r="CJ138" i="26"/>
  <c r="CL138" i="26"/>
  <c r="DD192" i="26"/>
  <c r="DV192" i="26"/>
  <c r="DL192" i="26"/>
  <c r="DJ138" i="26"/>
  <c r="ED138" i="26"/>
  <c r="EF138" i="26"/>
  <c r="EH138" i="26"/>
  <c r="ER138" i="26"/>
  <c r="ET138" i="26"/>
  <c r="EV138" i="26"/>
  <c r="EX138" i="26"/>
  <c r="FJ138" i="26"/>
  <c r="FN138" i="26"/>
  <c r="FR138" i="26"/>
  <c r="FV138" i="26"/>
  <c r="GD138" i="26"/>
  <c r="FZ138" i="26"/>
  <c r="GJ138" i="26"/>
  <c r="GF138" i="26"/>
  <c r="GR138" i="26"/>
  <c r="GN138" i="26"/>
  <c r="DP129" i="26"/>
  <c r="DF129" i="26"/>
  <c r="DZ129" i="26"/>
  <c r="DT129" i="26"/>
  <c r="EH129" i="26"/>
  <c r="EB129" i="26"/>
  <c r="ED129" i="26"/>
  <c r="ET129" i="26"/>
  <c r="EV129" i="26"/>
  <c r="EX129" i="26"/>
  <c r="ER129" i="26"/>
  <c r="FL129" i="26"/>
  <c r="FH129" i="26"/>
  <c r="FT129" i="26"/>
  <c r="FP129" i="26"/>
  <c r="FX129" i="26"/>
  <c r="GB129" i="26"/>
  <c r="GL129" i="26"/>
  <c r="GH129" i="26"/>
  <c r="GN129" i="26"/>
  <c r="GR129" i="26"/>
  <c r="P34" i="26"/>
  <c r="R34" i="26" s="1"/>
  <c r="N485" i="26"/>
  <c r="P494" i="26"/>
  <c r="N466" i="26"/>
  <c r="P308" i="26"/>
  <c r="N311" i="26"/>
  <c r="DR75" i="26"/>
  <c r="L74" i="26"/>
  <c r="AJ74" i="26"/>
  <c r="BH74" i="26"/>
  <c r="Z75" i="26"/>
  <c r="AX75" i="26"/>
  <c r="N74" i="26"/>
  <c r="AL74" i="26"/>
  <c r="BJ74" i="26"/>
  <c r="AB75" i="26"/>
  <c r="AZ75" i="26"/>
  <c r="P74" i="26"/>
  <c r="AN74" i="26"/>
  <c r="BL74" i="26"/>
  <c r="AD75" i="26"/>
  <c r="BB75" i="26"/>
  <c r="R74" i="26"/>
  <c r="AP74" i="26"/>
  <c r="BN74" i="26"/>
  <c r="AF75" i="26"/>
  <c r="BD75" i="26"/>
  <c r="T74" i="26"/>
  <c r="AR74" i="26"/>
  <c r="BP74" i="26"/>
  <c r="AH75" i="26"/>
  <c r="BF75" i="26"/>
  <c r="V74" i="26"/>
  <c r="AT74" i="26"/>
  <c r="L75" i="26"/>
  <c r="AJ75" i="26"/>
  <c r="BH75" i="26"/>
  <c r="X74" i="26"/>
  <c r="AV74" i="26"/>
  <c r="N75" i="26"/>
  <c r="AL75" i="26"/>
  <c r="BJ75" i="26"/>
  <c r="Z74" i="26"/>
  <c r="AX74" i="26"/>
  <c r="P75" i="26"/>
  <c r="AN75" i="26"/>
  <c r="BL75" i="26"/>
  <c r="AB74" i="26"/>
  <c r="AZ74" i="26"/>
  <c r="R75" i="26"/>
  <c r="AP75" i="26"/>
  <c r="BN75" i="26"/>
  <c r="AD74" i="26"/>
  <c r="BB74" i="26"/>
  <c r="T75" i="26"/>
  <c r="AR75" i="26"/>
  <c r="BP75" i="26"/>
  <c r="AH74" i="26"/>
  <c r="BF74" i="26"/>
  <c r="X75" i="26"/>
  <c r="AV75" i="26"/>
  <c r="AF74" i="26"/>
  <c r="BD74" i="26"/>
  <c r="V75" i="26"/>
  <c r="AT75" i="26"/>
  <c r="P521" i="26"/>
  <c r="V463" i="26"/>
  <c r="T466" i="26"/>
  <c r="P509" i="26"/>
  <c r="N512" i="26"/>
  <c r="T402" i="26"/>
  <c r="AR402" i="26"/>
  <c r="BP402" i="26"/>
  <c r="AH403" i="26"/>
  <c r="BF403" i="26"/>
  <c r="V402" i="26"/>
  <c r="AT402" i="26"/>
  <c r="L403" i="26"/>
  <c r="AJ403" i="26"/>
  <c r="BH403" i="26"/>
  <c r="X402" i="26"/>
  <c r="AV402" i="26"/>
  <c r="N403" i="26"/>
  <c r="AL403" i="26"/>
  <c r="BJ403" i="26"/>
  <c r="Z402" i="26"/>
  <c r="AX402" i="26"/>
  <c r="P403" i="26"/>
  <c r="AN403" i="26"/>
  <c r="BL403" i="26"/>
  <c r="AB402" i="26"/>
  <c r="AZ402" i="26"/>
  <c r="R403" i="26"/>
  <c r="AP403" i="26"/>
  <c r="BN403" i="26"/>
  <c r="AD402" i="26"/>
  <c r="BB402" i="26"/>
  <c r="T403" i="26"/>
  <c r="AR403" i="26"/>
  <c r="BP403" i="26"/>
  <c r="AF402" i="26"/>
  <c r="BD402" i="26"/>
  <c r="V403" i="26"/>
  <c r="AT403" i="26"/>
  <c r="AH402" i="26"/>
  <c r="BF402" i="26"/>
  <c r="X403" i="26"/>
  <c r="AV403" i="26"/>
  <c r="L402" i="26"/>
  <c r="AJ402" i="26"/>
  <c r="BH402" i="26"/>
  <c r="Z403" i="26"/>
  <c r="AX403" i="26"/>
  <c r="N402" i="26"/>
  <c r="AL402" i="26"/>
  <c r="BJ402" i="26"/>
  <c r="AB403" i="26"/>
  <c r="AZ403" i="26"/>
  <c r="P402" i="26"/>
  <c r="AN402" i="26"/>
  <c r="BL402" i="26"/>
  <c r="AD403" i="26"/>
  <c r="BB403" i="26"/>
  <c r="R402" i="26"/>
  <c r="AP402" i="26"/>
  <c r="BN402" i="26"/>
  <c r="AF403" i="26"/>
  <c r="BD403" i="26"/>
  <c r="BR454" i="26"/>
  <c r="DF153" i="26"/>
  <c r="DF108" i="26"/>
  <c r="DD111" i="26"/>
  <c r="DH162" i="26"/>
  <c r="DF165" i="26"/>
  <c r="DD165" i="26"/>
  <c r="DD174" i="26"/>
  <c r="DH171" i="26"/>
  <c r="DF174" i="26"/>
  <c r="CB52" i="26"/>
  <c r="DJ74" i="26"/>
  <c r="DL71" i="26"/>
  <c r="DN71" i="26" s="1"/>
  <c r="DP71" i="26" s="1"/>
  <c r="DR71" i="26" s="1"/>
  <c r="DF317" i="26"/>
  <c r="DH317" i="26" s="1"/>
  <c r="DJ317" i="26" s="1"/>
  <c r="DL317" i="26" s="1"/>
  <c r="DN317" i="26" s="1"/>
  <c r="DP317" i="26" s="1"/>
  <c r="DR317" i="26" s="1"/>
  <c r="EB16" i="26"/>
  <c r="DD75" i="26"/>
  <c r="DN75" i="26"/>
  <c r="DV75" i="26"/>
  <c r="DT75" i="26"/>
  <c r="DD74" i="26"/>
  <c r="DL75" i="26"/>
  <c r="DF75" i="26"/>
  <c r="DX75" i="26"/>
  <c r="DP75" i="26"/>
  <c r="DH75" i="26"/>
  <c r="DF74" i="26"/>
  <c r="DH74" i="26"/>
  <c r="DJ75" i="26"/>
  <c r="DV26" i="26"/>
  <c r="DT28" i="26"/>
  <c r="GR403" i="26"/>
  <c r="GR402" i="26"/>
  <c r="GP403" i="26"/>
  <c r="GP402" i="26"/>
  <c r="GN403" i="26"/>
  <c r="GN402" i="26"/>
  <c r="GT403" i="26"/>
  <c r="GT402" i="26"/>
  <c r="GH403" i="26"/>
  <c r="GH402" i="26"/>
  <c r="GF403" i="26"/>
  <c r="GF402" i="26"/>
  <c r="GL403" i="26"/>
  <c r="GL402" i="26"/>
  <c r="GJ403" i="26"/>
  <c r="GJ402" i="26"/>
  <c r="FZ403" i="26"/>
  <c r="FZ402" i="26"/>
  <c r="FX403" i="26"/>
  <c r="FX402" i="26"/>
  <c r="GD403" i="26"/>
  <c r="GD402" i="26"/>
  <c r="GB403" i="26"/>
  <c r="GB402" i="26"/>
  <c r="FR403" i="26"/>
  <c r="FR402" i="26"/>
  <c r="FP403" i="26"/>
  <c r="FP402" i="26"/>
  <c r="FV403" i="26"/>
  <c r="FV402" i="26"/>
  <c r="FT403" i="26"/>
  <c r="FT402" i="26"/>
  <c r="FN403" i="26"/>
  <c r="FN402" i="26"/>
  <c r="FL403" i="26"/>
  <c r="FL402" i="26"/>
  <c r="FJ403" i="26"/>
  <c r="FJ402" i="26"/>
  <c r="FH403" i="26"/>
  <c r="FH402" i="26"/>
  <c r="FB403" i="26"/>
  <c r="FB402" i="26"/>
  <c r="EZ403" i="26"/>
  <c r="EZ402" i="26"/>
  <c r="FF403" i="26"/>
  <c r="FF402" i="26"/>
  <c r="FD403" i="26"/>
  <c r="FD402" i="26"/>
  <c r="ER403" i="26"/>
  <c r="ER402" i="26"/>
  <c r="EP403" i="26"/>
  <c r="EP402" i="26"/>
  <c r="EX403" i="26"/>
  <c r="EX402" i="26"/>
  <c r="EN403" i="26"/>
  <c r="EN402" i="26"/>
  <c r="EV403" i="26"/>
  <c r="EV402" i="26"/>
  <c r="EL403" i="26"/>
  <c r="EL402" i="26"/>
  <c r="ET403" i="26"/>
  <c r="ET402" i="26"/>
  <c r="EJ402" i="26"/>
  <c r="EB403" i="26"/>
  <c r="EB402" i="26"/>
  <c r="EH403" i="26"/>
  <c r="EH402" i="26"/>
  <c r="EF403" i="26"/>
  <c r="EF402" i="26"/>
  <c r="EJ403" i="26"/>
  <c r="ED402" i="26"/>
  <c r="DX403" i="26"/>
  <c r="DX402" i="26"/>
  <c r="DN403" i="26"/>
  <c r="DN402" i="26"/>
  <c r="DV403" i="26"/>
  <c r="DV402" i="26"/>
  <c r="DT403" i="26"/>
  <c r="DT402" i="26"/>
  <c r="DR403" i="26"/>
  <c r="DR402" i="26"/>
  <c r="DZ402" i="26"/>
  <c r="DP402" i="26"/>
  <c r="DF403" i="26"/>
  <c r="DF402" i="26"/>
  <c r="DL403" i="26"/>
  <c r="DH403" i="26"/>
  <c r="DL402" i="26"/>
  <c r="DD403" i="26"/>
  <c r="DD402" i="26"/>
  <c r="DP403" i="26"/>
  <c r="DJ403" i="26"/>
  <c r="DJ402" i="26"/>
  <c r="ED403" i="26"/>
  <c r="DZ403" i="26"/>
  <c r="DH402" i="26"/>
  <c r="DT319" i="26"/>
  <c r="DV319" i="26" s="1"/>
  <c r="DX319" i="26" s="1"/>
  <c r="DZ319" i="26" s="1"/>
  <c r="DZ75" i="26"/>
  <c r="EB73" i="26"/>
  <c r="BX403" i="26"/>
  <c r="DB403" i="26"/>
  <c r="BZ402" i="26"/>
  <c r="CP403" i="26"/>
  <c r="CF403" i="26"/>
  <c r="CR402" i="26"/>
  <c r="CR403" i="26"/>
  <c r="CD402" i="26"/>
  <c r="BX402" i="26"/>
  <c r="CX403" i="26"/>
  <c r="CV403" i="26"/>
  <c r="BT402" i="26"/>
  <c r="CZ402" i="26"/>
  <c r="BT403" i="26"/>
  <c r="CZ403" i="26"/>
  <c r="CL402" i="26"/>
  <c r="CL403" i="26"/>
  <c r="CP402" i="26"/>
  <c r="CN403" i="26"/>
  <c r="BZ403" i="26"/>
  <c r="CN402" i="26"/>
  <c r="CF402" i="26"/>
  <c r="CH403" i="26"/>
  <c r="CH402" i="26"/>
  <c r="CX402" i="26"/>
  <c r="BR402" i="26"/>
  <c r="BR403" i="26"/>
  <c r="CV402" i="26"/>
  <c r="CJ402" i="26"/>
  <c r="CJ403" i="26"/>
  <c r="BV402" i="26"/>
  <c r="CT403" i="26"/>
  <c r="CT402" i="26"/>
  <c r="CB403" i="26"/>
  <c r="DB402" i="26"/>
  <c r="BV403" i="26"/>
  <c r="CB402" i="26"/>
  <c r="CD403" i="26"/>
  <c r="BV166" i="26"/>
  <c r="DB166" i="26"/>
  <c r="CL165" i="26"/>
  <c r="BR165" i="26"/>
  <c r="BZ166" i="26"/>
  <c r="CX165" i="26"/>
  <c r="CN166" i="26"/>
  <c r="CX166" i="26"/>
  <c r="BV165" i="26"/>
  <c r="CF165" i="26"/>
  <c r="CV165" i="26"/>
  <c r="CL166" i="26"/>
  <c r="CZ166" i="26"/>
  <c r="BX165" i="26"/>
  <c r="CN165" i="26"/>
  <c r="CF166" i="26"/>
  <c r="CT166" i="26"/>
  <c r="DB165" i="26"/>
  <c r="CD165" i="26"/>
  <c r="CV166" i="26"/>
  <c r="CH166" i="26"/>
  <c r="CT165" i="26"/>
  <c r="CD166" i="26"/>
  <c r="CP165" i="26"/>
  <c r="BX166" i="26"/>
  <c r="CH165" i="26"/>
  <c r="BZ165" i="26"/>
  <c r="CP166" i="26"/>
  <c r="BR166" i="26"/>
  <c r="CB165" i="26"/>
  <c r="CB166" i="26"/>
  <c r="CJ165" i="26"/>
  <c r="CJ166" i="26"/>
  <c r="CR165" i="26"/>
  <c r="CR166" i="26"/>
  <c r="BT165" i="26"/>
  <c r="CZ165" i="26"/>
  <c r="BT166" i="26"/>
  <c r="BT56" i="26"/>
  <c r="BT55" i="26"/>
  <c r="BR56" i="26"/>
  <c r="BR55" i="26"/>
  <c r="BV56" i="26"/>
  <c r="BV55" i="26"/>
  <c r="BX56" i="26"/>
  <c r="BX55" i="26"/>
  <c r="CB111" i="26"/>
  <c r="CJ112" i="26"/>
  <c r="CB112" i="26"/>
  <c r="CH112" i="26"/>
  <c r="CH111" i="26"/>
  <c r="CF112" i="26"/>
  <c r="CF111" i="26"/>
  <c r="CL112" i="26"/>
  <c r="CL111" i="26"/>
  <c r="CR111" i="26"/>
  <c r="CJ111" i="26"/>
  <c r="BZ112" i="26"/>
  <c r="BZ111" i="26"/>
  <c r="BX112" i="26"/>
  <c r="BX111" i="26"/>
  <c r="CD112" i="26"/>
  <c r="CD111" i="26"/>
  <c r="CX112" i="26"/>
  <c r="BR112" i="26"/>
  <c r="CX111" i="26"/>
  <c r="BR111" i="26"/>
  <c r="CV112" i="26"/>
  <c r="CV111" i="26"/>
  <c r="DB112" i="26"/>
  <c r="BV112" i="26"/>
  <c r="DB111" i="26"/>
  <c r="BV111" i="26"/>
  <c r="BT112" i="26"/>
  <c r="CP112" i="26"/>
  <c r="CP111" i="26"/>
  <c r="CN112" i="26"/>
  <c r="CN111" i="26"/>
  <c r="CT112" i="26"/>
  <c r="CT111" i="26"/>
  <c r="CR112" i="26"/>
  <c r="CZ111" i="26"/>
  <c r="CZ112" i="26"/>
  <c r="BT111" i="26"/>
  <c r="CJ92" i="26"/>
  <c r="CB93" i="26"/>
  <c r="BT93" i="26"/>
  <c r="CJ93" i="26"/>
  <c r="CZ93" i="26"/>
  <c r="BT92" i="26"/>
  <c r="CB92" i="26"/>
  <c r="CH93" i="26"/>
  <c r="CH92" i="26"/>
  <c r="CF93" i="26"/>
  <c r="CF92" i="26"/>
  <c r="CL93" i="26"/>
  <c r="CL92" i="26"/>
  <c r="CR92" i="26"/>
  <c r="CX93" i="26"/>
  <c r="BR92" i="26"/>
  <c r="BX93" i="26"/>
  <c r="CN92" i="26"/>
  <c r="DB93" i="26"/>
  <c r="BV92" i="26"/>
  <c r="CP93" i="26"/>
  <c r="CX92" i="26"/>
  <c r="BX92" i="26"/>
  <c r="CT93" i="26"/>
  <c r="BZ93" i="26"/>
  <c r="CP92" i="26"/>
  <c r="CV93" i="26"/>
  <c r="CD93" i="26"/>
  <c r="CT92" i="26"/>
  <c r="CR93" i="26"/>
  <c r="BR93" i="26"/>
  <c r="BZ92" i="26"/>
  <c r="CN93" i="26"/>
  <c r="CV92" i="26"/>
  <c r="BV93" i="26"/>
  <c r="CD92" i="26"/>
  <c r="CB175" i="26"/>
  <c r="CR174" i="26"/>
  <c r="CN175" i="26"/>
  <c r="BX174" i="26"/>
  <c r="BT174" i="26"/>
  <c r="CV174" i="26"/>
  <c r="CZ174" i="26"/>
  <c r="CR175" i="26"/>
  <c r="CN174" i="26"/>
  <c r="CX175" i="26"/>
  <c r="CF174" i="26"/>
  <c r="CV175" i="26"/>
  <c r="CZ175" i="26"/>
  <c r="CJ174" i="26"/>
  <c r="BX175" i="26"/>
  <c r="CF175" i="26"/>
  <c r="CJ175" i="26"/>
  <c r="CB174" i="26"/>
  <c r="BT175" i="26"/>
  <c r="CL174" i="26"/>
  <c r="CL175" i="26"/>
  <c r="CP174" i="26"/>
  <c r="CP175" i="26"/>
  <c r="CT174" i="26"/>
  <c r="CT175" i="26"/>
  <c r="BR174" i="26"/>
  <c r="CX174" i="26"/>
  <c r="BR175" i="26"/>
  <c r="BV174" i="26"/>
  <c r="DB174" i="26"/>
  <c r="BV175" i="26"/>
  <c r="DB175" i="26"/>
  <c r="BZ174" i="26"/>
  <c r="BZ175" i="26"/>
  <c r="CD174" i="26"/>
  <c r="CD175" i="26"/>
  <c r="CH174" i="26"/>
  <c r="CH175" i="26"/>
  <c r="CF84" i="26"/>
  <c r="CH84" i="26"/>
  <c r="CB83" i="26"/>
  <c r="CB84" i="26"/>
  <c r="CL84" i="26"/>
  <c r="DB84" i="26"/>
  <c r="CX84" i="26"/>
  <c r="CR84" i="26"/>
  <c r="BV83" i="26"/>
  <c r="BV84" i="26"/>
  <c r="CV84" i="26"/>
  <c r="CP84" i="26"/>
  <c r="CJ84" i="26"/>
  <c r="CT84" i="26"/>
  <c r="BX83" i="26"/>
  <c r="CN84" i="26"/>
  <c r="BR83" i="26"/>
  <c r="BR84" i="26"/>
  <c r="BT84" i="26"/>
  <c r="CD84" i="26"/>
  <c r="BZ83" i="26"/>
  <c r="BT83" i="26"/>
  <c r="CZ84" i="26"/>
  <c r="BZ84" i="26"/>
  <c r="BX84" i="26"/>
  <c r="BR156" i="26"/>
  <c r="CZ157" i="26"/>
  <c r="CD156" i="26"/>
  <c r="BV156" i="26"/>
  <c r="CH156" i="26"/>
  <c r="CV156" i="26"/>
  <c r="CV157" i="26"/>
  <c r="CJ156" i="26"/>
  <c r="CJ157" i="26"/>
  <c r="CR157" i="26"/>
  <c r="CD157" i="26"/>
  <c r="BR157" i="26"/>
  <c r="BZ156" i="26"/>
  <c r="DB157" i="26"/>
  <c r="BV157" i="26"/>
  <c r="CF156" i="26"/>
  <c r="BT156" i="26"/>
  <c r="CZ156" i="26"/>
  <c r="BT157" i="26"/>
  <c r="BZ157" i="26"/>
  <c r="DB156" i="26"/>
  <c r="CT157" i="26"/>
  <c r="CL157" i="26"/>
  <c r="CX156" i="26"/>
  <c r="BX156" i="26"/>
  <c r="BX157" i="26"/>
  <c r="CR156" i="26"/>
  <c r="CL156" i="26"/>
  <c r="CF157" i="26"/>
  <c r="CX157" i="26"/>
  <c r="CP157" i="26"/>
  <c r="CT156" i="26"/>
  <c r="CH157" i="26"/>
  <c r="CP156" i="26"/>
  <c r="CN156" i="26"/>
  <c r="CN157" i="26"/>
  <c r="CB156" i="26"/>
  <c r="CB157" i="26"/>
  <c r="N16" i="58"/>
  <c r="CB54" i="26" l="1"/>
  <c r="BZ56" i="26"/>
  <c r="GX189" i="26"/>
  <c r="GV192" i="26"/>
  <c r="CF63" i="26"/>
  <c r="CD65" i="26"/>
  <c r="BX61" i="26"/>
  <c r="BX64" i="26" s="1"/>
  <c r="BV64" i="26"/>
  <c r="DD89" i="26"/>
  <c r="DF89" i="26" s="1"/>
  <c r="DH89" i="26" s="1"/>
  <c r="CZ92" i="26"/>
  <c r="DB92" i="26"/>
  <c r="CZ119" i="26"/>
  <c r="CX121" i="26"/>
  <c r="P503" i="26"/>
  <c r="CN83" i="26"/>
  <c r="CD83" i="26"/>
  <c r="CL83" i="26"/>
  <c r="CT83" i="26"/>
  <c r="CZ83" i="26"/>
  <c r="CJ83" i="26"/>
  <c r="CR83" i="26"/>
  <c r="CH83" i="26"/>
  <c r="DB83" i="26"/>
  <c r="CF83" i="26"/>
  <c r="CP83" i="26"/>
  <c r="CV83" i="26"/>
  <c r="DF80" i="26"/>
  <c r="DH80" i="26" s="1"/>
  <c r="DH83" i="26" s="1"/>
  <c r="CX83" i="26"/>
  <c r="R485" i="26"/>
  <c r="CA7" i="26"/>
  <c r="CB7" i="26" s="1"/>
  <c r="FB6" i="26"/>
  <c r="FD6" i="26" s="1"/>
  <c r="FF6" i="26" s="1"/>
  <c r="FH6" i="26" s="1"/>
  <c r="FJ6" i="26" s="1"/>
  <c r="P37" i="26"/>
  <c r="R354" i="26"/>
  <c r="P357" i="26"/>
  <c r="R527" i="26"/>
  <c r="P530" i="26"/>
  <c r="T494" i="26"/>
  <c r="BV216" i="26"/>
  <c r="BT219" i="26"/>
  <c r="BV253" i="26"/>
  <c r="BT256" i="26"/>
  <c r="BT64" i="26"/>
  <c r="BV144" i="26"/>
  <c r="BT147" i="26"/>
  <c r="BV43" i="26"/>
  <c r="BT46" i="26"/>
  <c r="BV272" i="26"/>
  <c r="BT275" i="26"/>
  <c r="BV99" i="26"/>
  <c r="BT102" i="26"/>
  <c r="BV117" i="26"/>
  <c r="BT120" i="26"/>
  <c r="BV235" i="26"/>
  <c r="BT238" i="26"/>
  <c r="BV263" i="26"/>
  <c r="BT266" i="26"/>
  <c r="BV244" i="26"/>
  <c r="BT247" i="26"/>
  <c r="BV225" i="26"/>
  <c r="BT228" i="26"/>
  <c r="BV180" i="26"/>
  <c r="BT183" i="26"/>
  <c r="BZ55" i="26"/>
  <c r="T34" i="26"/>
  <c r="R37" i="26"/>
  <c r="R308" i="26"/>
  <c r="P311" i="26"/>
  <c r="X491" i="26"/>
  <c r="V494" i="26"/>
  <c r="R509" i="26"/>
  <c r="P512" i="26"/>
  <c r="X463" i="26"/>
  <c r="V466" i="26"/>
  <c r="T500" i="26"/>
  <c r="R503" i="26"/>
  <c r="T518" i="26"/>
  <c r="R521" i="26"/>
  <c r="V482" i="26"/>
  <c r="T485" i="26"/>
  <c r="BT454" i="26"/>
  <c r="BR457" i="26"/>
  <c r="DJ171" i="26"/>
  <c r="DH174" i="26"/>
  <c r="DH108" i="26"/>
  <c r="DF111" i="26"/>
  <c r="DJ162" i="26"/>
  <c r="DH165" i="26"/>
  <c r="DH153" i="26"/>
  <c r="DF156" i="26"/>
  <c r="CD52" i="26"/>
  <c r="CB55" i="26"/>
  <c r="DL74" i="26"/>
  <c r="EB319" i="26"/>
  <c r="DT317" i="26"/>
  <c r="DV317" i="26" s="1"/>
  <c r="DX317" i="26" s="1"/>
  <c r="DZ317" i="26" s="1"/>
  <c r="DR74" i="26"/>
  <c r="DT71" i="26"/>
  <c r="EB75" i="26"/>
  <c r="ED73" i="26"/>
  <c r="DP74" i="26"/>
  <c r="DN74" i="26"/>
  <c r="ED16" i="26"/>
  <c r="EF16" i="26" s="1"/>
  <c r="EH16" i="26" s="1"/>
  <c r="DX26" i="26"/>
  <c r="DV28" i="26"/>
  <c r="V10" i="22"/>
  <c r="V57" i="22" s="1"/>
  <c r="D11" i="26"/>
  <c r="J16" i="58"/>
  <c r="AX9" i="58"/>
  <c r="F16" i="58"/>
  <c r="AY6" i="58"/>
  <c r="AY12" i="58"/>
  <c r="E314" i="26"/>
  <c r="D323" i="26"/>
  <c r="E323" i="26" s="1"/>
  <c r="R16" i="58"/>
  <c r="AX10" i="58"/>
  <c r="CD54" i="26" l="1"/>
  <c r="CB56" i="26"/>
  <c r="GZ189" i="26"/>
  <c r="GX192" i="26"/>
  <c r="HH321" i="26"/>
  <c r="GX321" i="26"/>
  <c r="HB320" i="26"/>
  <c r="GZ321" i="26"/>
  <c r="HD320" i="26"/>
  <c r="HF320" i="26"/>
  <c r="HH320" i="26"/>
  <c r="GV320" i="26"/>
  <c r="HB321" i="26"/>
  <c r="GX320" i="26"/>
  <c r="HF321" i="26"/>
  <c r="GZ320" i="26"/>
  <c r="GV321" i="26"/>
  <c r="HD321" i="26"/>
  <c r="HH329" i="26"/>
  <c r="GX329" i="26"/>
  <c r="HB330" i="26"/>
  <c r="GZ329" i="26"/>
  <c r="HD330" i="26"/>
  <c r="GV330" i="26"/>
  <c r="HF330" i="26"/>
  <c r="GX330" i="26"/>
  <c r="HH330" i="26"/>
  <c r="GZ330" i="26"/>
  <c r="HB329" i="26"/>
  <c r="HD329" i="26"/>
  <c r="HF329" i="26"/>
  <c r="GV329" i="26"/>
  <c r="CH63" i="26"/>
  <c r="CF65" i="26"/>
  <c r="BZ61" i="26"/>
  <c r="CB61" i="26" s="1"/>
  <c r="L16" i="164"/>
  <c r="J43" i="164"/>
  <c r="DD92" i="26"/>
  <c r="DF92" i="26"/>
  <c r="J47" i="167"/>
  <c r="DB119" i="26"/>
  <c r="CZ121" i="26"/>
  <c r="E11" i="26"/>
  <c r="DF83" i="26"/>
  <c r="FL6" i="26"/>
  <c r="FN6" i="26" s="1"/>
  <c r="FP6" i="26" s="1"/>
  <c r="FR6" i="26" s="1"/>
  <c r="CC7" i="26"/>
  <c r="CD7" i="26" s="1"/>
  <c r="CE7" i="26" s="1"/>
  <c r="CF7" i="26" s="1"/>
  <c r="CG7" i="26" s="1"/>
  <c r="CH7" i="26" s="1"/>
  <c r="Y7" i="163" s="1"/>
  <c r="Z7" i="163" s="1"/>
  <c r="O9" i="163" s="1"/>
  <c r="T527" i="26"/>
  <c r="R530" i="26"/>
  <c r="T354" i="26"/>
  <c r="R357" i="26"/>
  <c r="BX180" i="26"/>
  <c r="BV183" i="26"/>
  <c r="BX263" i="26"/>
  <c r="BV266" i="26"/>
  <c r="BX117" i="26"/>
  <c r="BV120" i="26"/>
  <c r="BX99" i="26"/>
  <c r="BV102" i="26"/>
  <c r="BX144" i="26"/>
  <c r="BV147" i="26"/>
  <c r="BX253" i="26"/>
  <c r="BV256" i="26"/>
  <c r="BX225" i="26"/>
  <c r="BV228" i="26"/>
  <c r="BX244" i="26"/>
  <c r="BV247" i="26"/>
  <c r="BX235" i="26"/>
  <c r="BV238" i="26"/>
  <c r="BX272" i="26"/>
  <c r="BV275" i="26"/>
  <c r="BX43" i="26"/>
  <c r="BV46" i="26"/>
  <c r="BX216" i="26"/>
  <c r="BV219" i="26"/>
  <c r="V34" i="26"/>
  <c r="T37" i="26"/>
  <c r="T308" i="26"/>
  <c r="R311" i="26"/>
  <c r="X482" i="26"/>
  <c r="V485" i="26"/>
  <c r="Z491" i="26"/>
  <c r="X494" i="26"/>
  <c r="V518" i="26"/>
  <c r="T521" i="26"/>
  <c r="V500" i="26"/>
  <c r="T503" i="26"/>
  <c r="Z463" i="26"/>
  <c r="X466" i="26"/>
  <c r="T329" i="26"/>
  <c r="AR329" i="26"/>
  <c r="BP329" i="26"/>
  <c r="AH330" i="26"/>
  <c r="BF330" i="26"/>
  <c r="V329" i="26"/>
  <c r="AT329" i="26"/>
  <c r="L330" i="26"/>
  <c r="AJ330" i="26"/>
  <c r="BH330" i="26"/>
  <c r="X329" i="26"/>
  <c r="AV329" i="26"/>
  <c r="N330" i="26"/>
  <c r="AL330" i="26"/>
  <c r="BJ330" i="26"/>
  <c r="Z329" i="26"/>
  <c r="AX329" i="26"/>
  <c r="P330" i="26"/>
  <c r="AN330" i="26"/>
  <c r="BL330" i="26"/>
  <c r="AB329" i="26"/>
  <c r="AZ329" i="26"/>
  <c r="R330" i="26"/>
  <c r="AP330" i="26"/>
  <c r="BN330" i="26"/>
  <c r="AD329" i="26"/>
  <c r="BB329" i="26"/>
  <c r="T330" i="26"/>
  <c r="AR330" i="26"/>
  <c r="BP330" i="26"/>
  <c r="AF329" i="26"/>
  <c r="BD329" i="26"/>
  <c r="V330" i="26"/>
  <c r="AT330" i="26"/>
  <c r="AH329" i="26"/>
  <c r="BF329" i="26"/>
  <c r="X330" i="26"/>
  <c r="AV330" i="26"/>
  <c r="L329" i="26"/>
  <c r="AJ329" i="26"/>
  <c r="BH329" i="26"/>
  <c r="Z330" i="26"/>
  <c r="AX330" i="26"/>
  <c r="N329" i="26"/>
  <c r="AL329" i="26"/>
  <c r="BJ329" i="26"/>
  <c r="AB330" i="26"/>
  <c r="AZ330" i="26"/>
  <c r="P329" i="26"/>
  <c r="AN329" i="26"/>
  <c r="BL329" i="26"/>
  <c r="AD330" i="26"/>
  <c r="BB330" i="26"/>
  <c r="R329" i="26"/>
  <c r="AP329" i="26"/>
  <c r="BN329" i="26"/>
  <c r="AF330" i="26"/>
  <c r="BD330" i="26"/>
  <c r="T509" i="26"/>
  <c r="R512" i="26"/>
  <c r="DZ321" i="26"/>
  <c r="V320" i="26"/>
  <c r="AT320" i="26"/>
  <c r="L321" i="26"/>
  <c r="AJ321" i="26"/>
  <c r="BH321" i="26"/>
  <c r="X320" i="26"/>
  <c r="AV320" i="26"/>
  <c r="N321" i="26"/>
  <c r="AL321" i="26"/>
  <c r="BJ321" i="26"/>
  <c r="Z320" i="26"/>
  <c r="AX320" i="26"/>
  <c r="P321" i="26"/>
  <c r="AN321" i="26"/>
  <c r="BL321" i="26"/>
  <c r="AB320" i="26"/>
  <c r="AZ320" i="26"/>
  <c r="R321" i="26"/>
  <c r="AP321" i="26"/>
  <c r="BN321" i="26"/>
  <c r="AD320" i="26"/>
  <c r="BB320" i="26"/>
  <c r="T321" i="26"/>
  <c r="AR321" i="26"/>
  <c r="BP321" i="26"/>
  <c r="AF320" i="26"/>
  <c r="BD320" i="26"/>
  <c r="V321" i="26"/>
  <c r="AT321" i="26"/>
  <c r="AH320" i="26"/>
  <c r="BF320" i="26"/>
  <c r="X321" i="26"/>
  <c r="AV321" i="26"/>
  <c r="L320" i="26"/>
  <c r="AJ320" i="26"/>
  <c r="BH320" i="26"/>
  <c r="Z321" i="26"/>
  <c r="AX321" i="26"/>
  <c r="N320" i="26"/>
  <c r="AL320" i="26"/>
  <c r="BJ320" i="26"/>
  <c r="AB321" i="26"/>
  <c r="AZ321" i="26"/>
  <c r="P320" i="26"/>
  <c r="AN320" i="26"/>
  <c r="BL320" i="26"/>
  <c r="AD321" i="26"/>
  <c r="BB321" i="26"/>
  <c r="R320" i="26"/>
  <c r="AP320" i="26"/>
  <c r="BN320" i="26"/>
  <c r="AF321" i="26"/>
  <c r="BD321" i="26"/>
  <c r="T320" i="26"/>
  <c r="AR320" i="26"/>
  <c r="BP320" i="26"/>
  <c r="AH321" i="26"/>
  <c r="BF321" i="26"/>
  <c r="BV454" i="26"/>
  <c r="BT457" i="26"/>
  <c r="DJ89" i="26"/>
  <c r="DH92" i="26"/>
  <c r="DJ108" i="26"/>
  <c r="DH111" i="26"/>
  <c r="DL162" i="26"/>
  <c r="DJ165" i="26"/>
  <c r="DJ80" i="26"/>
  <c r="DJ153" i="26"/>
  <c r="DH156" i="26"/>
  <c r="DL171" i="26"/>
  <c r="DJ174" i="26"/>
  <c r="CF52" i="26"/>
  <c r="CD55" i="26"/>
  <c r="EF73" i="26"/>
  <c r="ED75" i="26"/>
  <c r="DZ320" i="26"/>
  <c r="EB317" i="26"/>
  <c r="GR330" i="26"/>
  <c r="GR329" i="26"/>
  <c r="GP330" i="26"/>
  <c r="GP329" i="26"/>
  <c r="GN330" i="26"/>
  <c r="GN329" i="26"/>
  <c r="GT329" i="26"/>
  <c r="GT330" i="26"/>
  <c r="GF330" i="26"/>
  <c r="GF329" i="26"/>
  <c r="GL330" i="26"/>
  <c r="GL329" i="26"/>
  <c r="GJ330" i="26"/>
  <c r="GJ329" i="26"/>
  <c r="GH330" i="26"/>
  <c r="GH329" i="26"/>
  <c r="GD330" i="26"/>
  <c r="GD329" i="26"/>
  <c r="GB330" i="26"/>
  <c r="GB329" i="26"/>
  <c r="FZ330" i="26"/>
  <c r="FZ329" i="26"/>
  <c r="FX330" i="26"/>
  <c r="FX329" i="26"/>
  <c r="FP330" i="26"/>
  <c r="FP329" i="26"/>
  <c r="FV330" i="26"/>
  <c r="FV329" i="26"/>
  <c r="FT330" i="26"/>
  <c r="FT329" i="26"/>
  <c r="FR330" i="26"/>
  <c r="FR329" i="26"/>
  <c r="FN330" i="26"/>
  <c r="FN329" i="26"/>
  <c r="FL330" i="26"/>
  <c r="FL329" i="26"/>
  <c r="FJ330" i="26"/>
  <c r="FJ329" i="26"/>
  <c r="FH330" i="26"/>
  <c r="FH329" i="26"/>
  <c r="FD330" i="26"/>
  <c r="FD329" i="26"/>
  <c r="FB330" i="26"/>
  <c r="FB329" i="26"/>
  <c r="EZ330" i="26"/>
  <c r="EZ329" i="26"/>
  <c r="FF330" i="26"/>
  <c r="FF329" i="26"/>
  <c r="ET330" i="26"/>
  <c r="ET329" i="26"/>
  <c r="ER330" i="26"/>
  <c r="ER329" i="26"/>
  <c r="EX330" i="26"/>
  <c r="EX329" i="26"/>
  <c r="EV330" i="26"/>
  <c r="EV329" i="26"/>
  <c r="EL330" i="26"/>
  <c r="EL329" i="26"/>
  <c r="EH330" i="26"/>
  <c r="EH329" i="26"/>
  <c r="EJ330" i="26"/>
  <c r="EJ329" i="26"/>
  <c r="EF330" i="26"/>
  <c r="EF329" i="26"/>
  <c r="EP330" i="26"/>
  <c r="EP329" i="26"/>
  <c r="ED330" i="26"/>
  <c r="ED329" i="26"/>
  <c r="EN330" i="26"/>
  <c r="EN329" i="26"/>
  <c r="DT330" i="26"/>
  <c r="DT329" i="26"/>
  <c r="DL330" i="26"/>
  <c r="DL329" i="26"/>
  <c r="DZ330" i="26"/>
  <c r="DZ329" i="26"/>
  <c r="EB330" i="26"/>
  <c r="DX330" i="26"/>
  <c r="DX329" i="26"/>
  <c r="DP330" i="26"/>
  <c r="DP329" i="26"/>
  <c r="EB329" i="26"/>
  <c r="DN330" i="26"/>
  <c r="DD330" i="26"/>
  <c r="DD329" i="26"/>
  <c r="DF330" i="26"/>
  <c r="DR329" i="26"/>
  <c r="DJ330" i="26"/>
  <c r="DJ329" i="26"/>
  <c r="DV330" i="26"/>
  <c r="DN329" i="26"/>
  <c r="DH330" i="26"/>
  <c r="DH329" i="26"/>
  <c r="DV329" i="26"/>
  <c r="DR330" i="26"/>
  <c r="DF329" i="26"/>
  <c r="EJ16" i="26"/>
  <c r="DR320" i="26"/>
  <c r="EB321" i="26"/>
  <c r="ED319" i="26"/>
  <c r="EF319" i="26" s="1"/>
  <c r="EH319" i="26" s="1"/>
  <c r="DV71" i="26"/>
  <c r="DT74" i="26"/>
  <c r="DV321" i="26"/>
  <c r="DL321" i="26"/>
  <c r="DL320" i="26"/>
  <c r="DT321" i="26"/>
  <c r="DN321" i="26"/>
  <c r="DF321" i="26"/>
  <c r="DT320" i="26"/>
  <c r="DX321" i="26"/>
  <c r="DP321" i="26"/>
  <c r="DV320" i="26"/>
  <c r="DN320" i="26"/>
  <c r="DH321" i="26"/>
  <c r="DF320" i="26"/>
  <c r="DP320" i="26"/>
  <c r="DH320" i="26"/>
  <c r="DX320" i="26"/>
  <c r="DJ320" i="26"/>
  <c r="DD321" i="26"/>
  <c r="DJ321" i="26"/>
  <c r="DD320" i="26"/>
  <c r="DR321" i="26"/>
  <c r="DZ26" i="26"/>
  <c r="DX28" i="26"/>
  <c r="CP75" i="26"/>
  <c r="DB75" i="26"/>
  <c r="BZ74" i="26"/>
  <c r="CF75" i="26"/>
  <c r="BT74" i="26"/>
  <c r="CR75" i="26"/>
  <c r="CZ74" i="26"/>
  <c r="CD75" i="26"/>
  <c r="CH74" i="26"/>
  <c r="CX74" i="26"/>
  <c r="CN74" i="26"/>
  <c r="CT75" i="26"/>
  <c r="BR74" i="26"/>
  <c r="CJ75" i="26"/>
  <c r="CR74" i="26"/>
  <c r="CF74" i="26"/>
  <c r="BT75" i="26"/>
  <c r="BZ75" i="26"/>
  <c r="DB74" i="26"/>
  <c r="BR75" i="26"/>
  <c r="CP74" i="26"/>
  <c r="BV74" i="26"/>
  <c r="CZ75" i="26"/>
  <c r="CV74" i="26"/>
  <c r="CB75" i="26"/>
  <c r="CJ74" i="26"/>
  <c r="CV75" i="26"/>
  <c r="BX75" i="26"/>
  <c r="CT74" i="26"/>
  <c r="BV75" i="26"/>
  <c r="CL75" i="26"/>
  <c r="CH75" i="26"/>
  <c r="CD74" i="26"/>
  <c r="CL74" i="26"/>
  <c r="CX75" i="26"/>
  <c r="CB74" i="26"/>
  <c r="CN75" i="26"/>
  <c r="BX74" i="26"/>
  <c r="DB329" i="26"/>
  <c r="CZ329" i="26"/>
  <c r="CH329" i="26"/>
  <c r="CL330" i="26"/>
  <c r="BZ329" i="26"/>
  <c r="CB329" i="26"/>
  <c r="CP329" i="26"/>
  <c r="BR329" i="26"/>
  <c r="CL329" i="26"/>
  <c r="BR330" i="26"/>
  <c r="CT329" i="26"/>
  <c r="CZ330" i="26"/>
  <c r="CH330" i="26"/>
  <c r="CR329" i="26"/>
  <c r="BX330" i="26"/>
  <c r="CD329" i="26"/>
  <c r="CP330" i="26"/>
  <c r="BV330" i="26"/>
  <c r="CV330" i="26"/>
  <c r="CJ330" i="26"/>
  <c r="CV329" i="26"/>
  <c r="BT330" i="26"/>
  <c r="CF329" i="26"/>
  <c r="CB330" i="26"/>
  <c r="CN329" i="26"/>
  <c r="BX329" i="26"/>
  <c r="CJ329" i="26"/>
  <c r="CF330" i="26"/>
  <c r="BV329" i="26"/>
  <c r="CR330" i="26"/>
  <c r="DB330" i="26"/>
  <c r="BZ330" i="26"/>
  <c r="CT330" i="26"/>
  <c r="CN330" i="26"/>
  <c r="CX329" i="26"/>
  <c r="CX330" i="26"/>
  <c r="BT329" i="26"/>
  <c r="CD330" i="26"/>
  <c r="CH321" i="26"/>
  <c r="CP320" i="26"/>
  <c r="BZ320" i="26"/>
  <c r="BT320" i="26"/>
  <c r="CN321" i="26"/>
  <c r="BV321" i="26"/>
  <c r="CD321" i="26"/>
  <c r="CV321" i="26"/>
  <c r="BV320" i="26"/>
  <c r="CJ321" i="26"/>
  <c r="CX320" i="26"/>
  <c r="CR320" i="26"/>
  <c r="CZ320" i="26"/>
  <c r="CH320" i="26"/>
  <c r="BX320" i="26"/>
  <c r="DB321" i="26"/>
  <c r="CL321" i="26"/>
  <c r="CP321" i="26"/>
  <c r="BX321" i="26"/>
  <c r="CF321" i="26"/>
  <c r="CT321" i="26"/>
  <c r="BR321" i="26"/>
  <c r="CF320" i="26"/>
  <c r="CB321" i="26"/>
  <c r="CL320" i="26"/>
  <c r="BZ321" i="26"/>
  <c r="CV320" i="26"/>
  <c r="BT321" i="26"/>
  <c r="CZ321" i="26"/>
  <c r="CX321" i="26"/>
  <c r="CD320" i="26"/>
  <c r="CB320" i="26"/>
  <c r="CT320" i="26"/>
  <c r="BR320" i="26"/>
  <c r="CJ320" i="26"/>
  <c r="DB320" i="26"/>
  <c r="CN320" i="26"/>
  <c r="CR321" i="26"/>
  <c r="H16" i="58"/>
  <c r="AZ9" i="58"/>
  <c r="L16" i="58"/>
  <c r="AZ7" i="58"/>
  <c r="AY10" i="58"/>
  <c r="CF54" i="26" l="1"/>
  <c r="CD56" i="26"/>
  <c r="J91" i="155"/>
  <c r="Q91" i="155" s="1"/>
  <c r="T59" i="101"/>
  <c r="Z59" i="101" s="1"/>
  <c r="D16" i="95"/>
  <c r="I16" i="95" s="1"/>
  <c r="M16" i="95" s="1"/>
  <c r="U9" i="163"/>
  <c r="HB189" i="26"/>
  <c r="GZ192" i="26"/>
  <c r="AP18" i="26"/>
  <c r="CJ63" i="26"/>
  <c r="CH65" i="26"/>
  <c r="BZ64" i="26"/>
  <c r="J61" i="167"/>
  <c r="L40" i="167"/>
  <c r="L16" i="167"/>
  <c r="DD119" i="26"/>
  <c r="DB121" i="26"/>
  <c r="EB18" i="26"/>
  <c r="DX18" i="26"/>
  <c r="AD18" i="26"/>
  <c r="L17" i="26"/>
  <c r="ED18" i="26"/>
  <c r="AN17" i="26"/>
  <c r="BN17" i="26"/>
  <c r="AJ18" i="26"/>
  <c r="BJ17" i="26"/>
  <c r="AV18" i="26"/>
  <c r="AD17" i="26"/>
  <c r="DZ18" i="26"/>
  <c r="DF18" i="26"/>
  <c r="BH18" i="26"/>
  <c r="BJ18" i="26"/>
  <c r="P17" i="26"/>
  <c r="AT17" i="26"/>
  <c r="AL17" i="26"/>
  <c r="BF17" i="26"/>
  <c r="BN18" i="26"/>
  <c r="BD18" i="26"/>
  <c r="AB18" i="26"/>
  <c r="DR18" i="26"/>
  <c r="DV18" i="26"/>
  <c r="P18" i="26"/>
  <c r="N18" i="26"/>
  <c r="BB18" i="26"/>
  <c r="AH18" i="26"/>
  <c r="N17" i="26"/>
  <c r="AH17" i="26"/>
  <c r="R18" i="26"/>
  <c r="DJ18" i="26"/>
  <c r="DD18" i="26"/>
  <c r="L18" i="26"/>
  <c r="V17" i="26"/>
  <c r="BL17" i="26"/>
  <c r="AR17" i="26"/>
  <c r="AX18" i="26"/>
  <c r="AT18" i="26"/>
  <c r="AZ17" i="26"/>
  <c r="EH18" i="26"/>
  <c r="DP18" i="26"/>
  <c r="DN18" i="26"/>
  <c r="X17" i="26"/>
  <c r="BF18" i="26"/>
  <c r="AN18" i="26"/>
  <c r="AF18" i="26"/>
  <c r="Z18" i="26"/>
  <c r="V18" i="26"/>
  <c r="AB17" i="26"/>
  <c r="DH18" i="26"/>
  <c r="DT18" i="26"/>
  <c r="T17" i="26"/>
  <c r="BP17" i="26"/>
  <c r="AX17" i="26"/>
  <c r="AP17" i="26"/>
  <c r="BH17" i="26"/>
  <c r="AF17" i="26"/>
  <c r="AV17" i="26"/>
  <c r="BB17" i="26"/>
  <c r="EF18" i="26"/>
  <c r="DL18" i="26"/>
  <c r="BL18" i="26"/>
  <c r="R17" i="26"/>
  <c r="AL18" i="26"/>
  <c r="AZ18" i="26"/>
  <c r="AJ17" i="26"/>
  <c r="BP18" i="26"/>
  <c r="AR18" i="26"/>
  <c r="Z17" i="26"/>
  <c r="X18" i="26"/>
  <c r="T18" i="26"/>
  <c r="BD17" i="26"/>
  <c r="L36" i="164"/>
  <c r="H11" i="22" s="1"/>
  <c r="J60" i="164"/>
  <c r="J62" i="164" s="1"/>
  <c r="J64" i="164" s="1"/>
  <c r="FT6" i="26"/>
  <c r="FV6" i="26" s="1"/>
  <c r="FX6" i="26" s="1"/>
  <c r="FZ6" i="26" s="1"/>
  <c r="GB6" i="26" s="1"/>
  <c r="CI7" i="26"/>
  <c r="CJ7" i="26" s="1"/>
  <c r="V354" i="26"/>
  <c r="T357" i="26"/>
  <c r="V527" i="26"/>
  <c r="T530" i="26"/>
  <c r="BZ216" i="26"/>
  <c r="BX219" i="26"/>
  <c r="CD61" i="26"/>
  <c r="CB64" i="26"/>
  <c r="BZ244" i="26"/>
  <c r="BX247" i="26"/>
  <c r="BZ99" i="26"/>
  <c r="BX102" i="26"/>
  <c r="BZ263" i="26"/>
  <c r="BX266" i="26"/>
  <c r="BZ43" i="26"/>
  <c r="BZ30" i="26" s="1"/>
  <c r="BX46" i="26"/>
  <c r="BZ272" i="26"/>
  <c r="BX275" i="26"/>
  <c r="BZ235" i="26"/>
  <c r="BX238" i="26"/>
  <c r="BZ225" i="26"/>
  <c r="BX228" i="26"/>
  <c r="BZ253" i="26"/>
  <c r="BX256" i="26"/>
  <c r="BZ144" i="26"/>
  <c r="BX147" i="26"/>
  <c r="BZ117" i="26"/>
  <c r="BX120" i="26"/>
  <c r="BZ180" i="26"/>
  <c r="BX183" i="26"/>
  <c r="X34" i="26"/>
  <c r="V37" i="26"/>
  <c r="V308" i="26"/>
  <c r="T311" i="26"/>
  <c r="AB463" i="26"/>
  <c r="Z466" i="26"/>
  <c r="X500" i="26"/>
  <c r="V503" i="26"/>
  <c r="X518" i="26"/>
  <c r="V521" i="26"/>
  <c r="V509" i="26"/>
  <c r="T512" i="26"/>
  <c r="AB491" i="26"/>
  <c r="Z494" i="26"/>
  <c r="Z482" i="26"/>
  <c r="X485" i="26"/>
  <c r="BX454" i="26"/>
  <c r="BV457" i="26"/>
  <c r="DN162" i="26"/>
  <c r="DL165" i="26"/>
  <c r="DL108" i="26"/>
  <c r="DJ111" i="26"/>
  <c r="DL153" i="26"/>
  <c r="DJ156" i="26"/>
  <c r="DN171" i="26"/>
  <c r="DL174" i="26"/>
  <c r="DL80" i="26"/>
  <c r="DJ83" i="26"/>
  <c r="DL89" i="26"/>
  <c r="DJ92" i="26"/>
  <c r="CH52" i="26"/>
  <c r="CF55" i="26"/>
  <c r="EF321" i="26"/>
  <c r="ED321" i="26"/>
  <c r="EJ18" i="26"/>
  <c r="EL16" i="26"/>
  <c r="EH73" i="26"/>
  <c r="EF75" i="26"/>
  <c r="DZ28" i="26"/>
  <c r="EB26" i="26"/>
  <c r="EB320" i="26"/>
  <c r="ED317" i="26"/>
  <c r="ED320" i="26" s="1"/>
  <c r="DX71" i="26"/>
  <c r="DV74" i="26"/>
  <c r="EH321" i="26"/>
  <c r="EJ319" i="26"/>
  <c r="BZ18" i="26"/>
  <c r="CZ18" i="26"/>
  <c r="CT18" i="26"/>
  <c r="DB18" i="26"/>
  <c r="CF18" i="26"/>
  <c r="BV18" i="26"/>
  <c r="CD18" i="26"/>
  <c r="CL18" i="26"/>
  <c r="CV18" i="26"/>
  <c r="CN18" i="26"/>
  <c r="CP18" i="26"/>
  <c r="CH18" i="26"/>
  <c r="BX18" i="26"/>
  <c r="CR18" i="26"/>
  <c r="BT18" i="26"/>
  <c r="BR18" i="26"/>
  <c r="CB18" i="26"/>
  <c r="CX18" i="26"/>
  <c r="CJ18" i="26"/>
  <c r="AZ16" i="58"/>
  <c r="BA7" i="58"/>
  <c r="Z16" i="58"/>
  <c r="AX12" i="58"/>
  <c r="AY9" i="58"/>
  <c r="I11" i="22" l="1"/>
  <c r="H22" i="22"/>
  <c r="H16" i="22"/>
  <c r="M16" i="22" s="1"/>
  <c r="CH54" i="26"/>
  <c r="CH56" i="26" s="1"/>
  <c r="CF56" i="26"/>
  <c r="HD189" i="26"/>
  <c r="HB192" i="26"/>
  <c r="M11" i="22"/>
  <c r="W11" i="22" s="1"/>
  <c r="R11" i="22"/>
  <c r="CL63" i="26"/>
  <c r="CJ65" i="26"/>
  <c r="J63" i="167"/>
  <c r="J65" i="167" s="1"/>
  <c r="DF119" i="26"/>
  <c r="DD121" i="26"/>
  <c r="CK7" i="26"/>
  <c r="CL7" i="26" s="1"/>
  <c r="CM7" i="26" s="1"/>
  <c r="CN7" i="26" s="1"/>
  <c r="GD6" i="26"/>
  <c r="GF6" i="26" s="1"/>
  <c r="GH6" i="26" s="1"/>
  <c r="GJ6" i="26" s="1"/>
  <c r="X527" i="26"/>
  <c r="V530" i="26"/>
  <c r="X354" i="26"/>
  <c r="V357" i="26"/>
  <c r="CB263" i="26"/>
  <c r="BZ266" i="26"/>
  <c r="CB253" i="26"/>
  <c r="BZ256" i="26"/>
  <c r="CB225" i="26"/>
  <c r="BZ228" i="26"/>
  <c r="CB272" i="26"/>
  <c r="BZ275" i="26"/>
  <c r="CF61" i="26"/>
  <c r="CD64" i="26"/>
  <c r="CB99" i="26"/>
  <c r="BZ102" i="26"/>
  <c r="CB180" i="26"/>
  <c r="BZ183" i="26"/>
  <c r="CB117" i="26"/>
  <c r="BZ120" i="26"/>
  <c r="CB144" i="26"/>
  <c r="BZ147" i="26"/>
  <c r="CB235" i="26"/>
  <c r="BZ238" i="26"/>
  <c r="CB43" i="26"/>
  <c r="BZ46" i="26"/>
  <c r="CB244" i="26"/>
  <c r="BZ247" i="26"/>
  <c r="CB216" i="26"/>
  <c r="BZ219" i="26"/>
  <c r="Z34" i="26"/>
  <c r="X37" i="26"/>
  <c r="X308" i="26"/>
  <c r="V311" i="26"/>
  <c r="AB482" i="26"/>
  <c r="Z485" i="26"/>
  <c r="AD491" i="26"/>
  <c r="AB494" i="26"/>
  <c r="X509" i="26"/>
  <c r="V512" i="26"/>
  <c r="Z518" i="26"/>
  <c r="X521" i="26"/>
  <c r="Z500" i="26"/>
  <c r="X503" i="26"/>
  <c r="AD463" i="26"/>
  <c r="AB466" i="26"/>
  <c r="BZ454" i="26"/>
  <c r="BX457" i="26"/>
  <c r="DN89" i="26"/>
  <c r="DL92" i="26"/>
  <c r="DN80" i="26"/>
  <c r="DL83" i="26"/>
  <c r="DP171" i="26"/>
  <c r="DN174" i="26"/>
  <c r="DN108" i="26"/>
  <c r="DL111" i="26"/>
  <c r="DN153" i="26"/>
  <c r="DL156" i="26"/>
  <c r="DP162" i="26"/>
  <c r="DN165" i="26"/>
  <c r="CJ52" i="26"/>
  <c r="CJ53" i="26" s="1"/>
  <c r="CH55" i="26"/>
  <c r="DZ71" i="26"/>
  <c r="DX74" i="26"/>
  <c r="EJ321" i="26"/>
  <c r="EL319" i="26"/>
  <c r="EH75" i="26"/>
  <c r="EJ73" i="26"/>
  <c r="EF317" i="26"/>
  <c r="EH317" i="26" s="1"/>
  <c r="EB28" i="26"/>
  <c r="ED26" i="26"/>
  <c r="EN16" i="26"/>
  <c r="EL18" i="26"/>
  <c r="W16" i="58"/>
  <c r="BA9" i="58"/>
  <c r="V16" i="58"/>
  <c r="AX7" i="58"/>
  <c r="AX16" i="58" s="1"/>
  <c r="R16" i="22" l="1"/>
  <c r="I22" i="22"/>
  <c r="O22" i="22" s="1"/>
  <c r="I16" i="22"/>
  <c r="S16" i="22" s="1"/>
  <c r="R22" i="22"/>
  <c r="M22" i="22"/>
  <c r="CJ54" i="26"/>
  <c r="HF189" i="26"/>
  <c r="HD192" i="26"/>
  <c r="W16" i="22"/>
  <c r="S26" i="22"/>
  <c r="CN63" i="26"/>
  <c r="CL65" i="26"/>
  <c r="O26" i="22"/>
  <c r="DH119" i="26"/>
  <c r="DF121" i="26"/>
  <c r="R26" i="22"/>
  <c r="M26" i="22"/>
  <c r="W26" i="22" s="1"/>
  <c r="N26" i="22"/>
  <c r="X26" i="22" s="1"/>
  <c r="CO7" i="26"/>
  <c r="CP7" i="26" s="1"/>
  <c r="Z7" i="135" s="1"/>
  <c r="O9" i="135" s="1"/>
  <c r="V29" i="135" s="1"/>
  <c r="V30" i="135" s="1"/>
  <c r="GL6" i="26"/>
  <c r="GN6" i="26" s="1"/>
  <c r="GP6" i="26" s="1"/>
  <c r="GR6" i="26" s="1"/>
  <c r="GT6" i="26" s="1"/>
  <c r="GV6" i="26" s="1"/>
  <c r="GX6" i="26" s="1"/>
  <c r="GZ6" i="26" s="1"/>
  <c r="HB6" i="26" s="1"/>
  <c r="HD6" i="26" s="1"/>
  <c r="HF6" i="26" s="1"/>
  <c r="HH6" i="26" s="1"/>
  <c r="Z527" i="26"/>
  <c r="X530" i="26"/>
  <c r="Z354" i="26"/>
  <c r="X357" i="26"/>
  <c r="CD43" i="26"/>
  <c r="CB46" i="26"/>
  <c r="CD144" i="26"/>
  <c r="CB147" i="26"/>
  <c r="CD180" i="26"/>
  <c r="CB183" i="26"/>
  <c r="CH61" i="26"/>
  <c r="CF64" i="26"/>
  <c r="CD225" i="26"/>
  <c r="CB228" i="26"/>
  <c r="CD263" i="26"/>
  <c r="CB266" i="26"/>
  <c r="CD216" i="26"/>
  <c r="CB219" i="26"/>
  <c r="CD244" i="26"/>
  <c r="CB247" i="26"/>
  <c r="CD235" i="26"/>
  <c r="CB238" i="26"/>
  <c r="CD117" i="26"/>
  <c r="CB120" i="26"/>
  <c r="CD99" i="26"/>
  <c r="CB102" i="26"/>
  <c r="CD272" i="26"/>
  <c r="CB275" i="26"/>
  <c r="CD253" i="26"/>
  <c r="CB256" i="26"/>
  <c r="AB34" i="26"/>
  <c r="Z37" i="26"/>
  <c r="Z308" i="26"/>
  <c r="X311" i="26"/>
  <c r="AB518" i="26"/>
  <c r="Z521" i="26"/>
  <c r="AF463" i="26"/>
  <c r="AD466" i="26"/>
  <c r="Z509" i="26"/>
  <c r="X512" i="26"/>
  <c r="AF491" i="26"/>
  <c r="AD494" i="26"/>
  <c r="AD482" i="26"/>
  <c r="AB485" i="26"/>
  <c r="AB500" i="26"/>
  <c r="Z503" i="26"/>
  <c r="CB454" i="26"/>
  <c r="BZ457" i="26"/>
  <c r="DP108" i="26"/>
  <c r="DN111" i="26"/>
  <c r="DP80" i="26"/>
  <c r="DN83" i="26"/>
  <c r="DR162" i="26"/>
  <c r="DP165" i="26"/>
  <c r="DP153" i="26"/>
  <c r="DN156" i="26"/>
  <c r="DR171" i="26"/>
  <c r="DP174" i="26"/>
  <c r="DP89" i="26"/>
  <c r="DN92" i="26"/>
  <c r="CL52" i="26"/>
  <c r="CJ55" i="26"/>
  <c r="EF26" i="26"/>
  <c r="ED28" i="26"/>
  <c r="EN319" i="26"/>
  <c r="EL321" i="26"/>
  <c r="DZ74" i="26"/>
  <c r="EB71" i="26"/>
  <c r="EJ75" i="26"/>
  <c r="EL73" i="26"/>
  <c r="EP16" i="26"/>
  <c r="EN18" i="26"/>
  <c r="EJ317" i="26"/>
  <c r="EF320" i="26"/>
  <c r="AY15" i="58"/>
  <c r="V17" i="58"/>
  <c r="V22" i="58" s="1"/>
  <c r="V23" i="58" s="1"/>
  <c r="V24" i="58" s="1"/>
  <c r="M16" i="58"/>
  <c r="L17" i="58" s="1"/>
  <c r="L22" i="58" s="1"/>
  <c r="L23" i="58" s="1"/>
  <c r="K16" i="58"/>
  <c r="J17" i="58" s="1"/>
  <c r="J22" i="58" s="1"/>
  <c r="J23" i="58" s="1"/>
  <c r="C16" i="58"/>
  <c r="B17" i="58" s="1"/>
  <c r="B22" i="58" s="1"/>
  <c r="B23" i="58" s="1"/>
  <c r="I16" i="58"/>
  <c r="H17" i="58" s="1"/>
  <c r="H22" i="58" s="1"/>
  <c r="H23" i="58" s="1"/>
  <c r="G16" i="58"/>
  <c r="F17" i="58" s="1"/>
  <c r="F22" i="58" s="1"/>
  <c r="F23" i="58" s="1"/>
  <c r="S16" i="58"/>
  <c r="R17" i="58" s="1"/>
  <c r="R22" i="58" s="1"/>
  <c r="R10" i="22" l="1"/>
  <c r="Y26" i="22"/>
  <c r="W22" i="22"/>
  <c r="N22" i="22"/>
  <c r="X22" i="22" s="1"/>
  <c r="S22" i="22"/>
  <c r="L13" i="95" s="1"/>
  <c r="M13" i="95" s="1"/>
  <c r="CL54" i="26"/>
  <c r="CN54" i="26" s="1"/>
  <c r="CJ56" i="26"/>
  <c r="CL56" i="26"/>
  <c r="T50" i="101"/>
  <c r="Z50" i="101" s="1"/>
  <c r="J83" i="155"/>
  <c r="Q83" i="155" s="1"/>
  <c r="D8" i="95"/>
  <c r="O16" i="22"/>
  <c r="N16" i="22"/>
  <c r="X16" i="22" s="1"/>
  <c r="Y16" i="22" s="1"/>
  <c r="HH189" i="26"/>
  <c r="HH192" i="26" s="1"/>
  <c r="HF192" i="26"/>
  <c r="R25" i="22"/>
  <c r="X25" i="22"/>
  <c r="CP63" i="26"/>
  <c r="CN65" i="26"/>
  <c r="DJ119" i="26"/>
  <c r="DH121" i="26"/>
  <c r="T26" i="22"/>
  <c r="AE26" i="22" s="1"/>
  <c r="W25" i="22"/>
  <c r="CQ7" i="26"/>
  <c r="CR7" i="26" s="1"/>
  <c r="AB354" i="26"/>
  <c r="Z357" i="26"/>
  <c r="AB527" i="26"/>
  <c r="Z530" i="26"/>
  <c r="CJ61" i="26"/>
  <c r="CH64" i="26"/>
  <c r="CF253" i="26"/>
  <c r="CD256" i="26"/>
  <c r="CF117" i="26"/>
  <c r="CD120" i="26"/>
  <c r="CF244" i="26"/>
  <c r="CD247" i="26"/>
  <c r="CF263" i="26"/>
  <c r="CD266" i="26"/>
  <c r="CF144" i="26"/>
  <c r="CD147" i="26"/>
  <c r="CF225" i="26"/>
  <c r="CD228" i="26"/>
  <c r="CF272" i="26"/>
  <c r="CD275" i="26"/>
  <c r="CF99" i="26"/>
  <c r="CD102" i="26"/>
  <c r="CF235" i="26"/>
  <c r="CD238" i="26"/>
  <c r="CF216" i="26"/>
  <c r="CD219" i="26"/>
  <c r="CF180" i="26"/>
  <c r="CD183" i="26"/>
  <c r="CF43" i="26"/>
  <c r="CD46" i="26"/>
  <c r="AD34" i="26"/>
  <c r="AB37" i="26"/>
  <c r="AB308" i="26"/>
  <c r="Z311" i="26"/>
  <c r="AH491" i="26"/>
  <c r="AF494" i="26"/>
  <c r="AB509" i="26"/>
  <c r="Z512" i="26"/>
  <c r="AH463" i="26"/>
  <c r="AF466" i="26"/>
  <c r="AD500" i="26"/>
  <c r="AB503" i="26"/>
  <c r="AD518" i="26"/>
  <c r="AB521" i="26"/>
  <c r="AF482" i="26"/>
  <c r="AD485" i="26"/>
  <c r="CD454" i="26"/>
  <c r="CB457" i="26"/>
  <c r="DR89" i="26"/>
  <c r="DP92" i="26"/>
  <c r="DT162" i="26"/>
  <c r="DR165" i="26"/>
  <c r="DR108" i="26"/>
  <c r="DP111" i="26"/>
  <c r="DT171" i="26"/>
  <c r="DR174" i="26"/>
  <c r="DR153" i="26"/>
  <c r="DP156" i="26"/>
  <c r="DR80" i="26"/>
  <c r="DP83" i="26"/>
  <c r="CN52" i="26"/>
  <c r="CL55" i="26"/>
  <c r="EH320" i="26"/>
  <c r="EL317" i="26"/>
  <c r="EL75" i="26"/>
  <c r="EN73" i="26"/>
  <c r="ED71" i="26"/>
  <c r="EB74" i="26"/>
  <c r="EP18" i="26"/>
  <c r="ER16" i="26"/>
  <c r="EP319" i="26"/>
  <c r="EN321" i="26"/>
  <c r="EH26" i="26"/>
  <c r="EF28" i="26"/>
  <c r="F24" i="58"/>
  <c r="J24" i="58"/>
  <c r="BA15" i="58"/>
  <c r="BA16" i="58" s="1"/>
  <c r="AZ17" i="58" s="1"/>
  <c r="E16" i="58"/>
  <c r="D17" i="58" s="1"/>
  <c r="D22" i="58" s="1"/>
  <c r="AA16" i="58"/>
  <c r="Z17" i="58" s="1"/>
  <c r="Z22" i="58" s="1"/>
  <c r="Z23" i="58" s="1"/>
  <c r="Z24" i="58" s="1"/>
  <c r="AY7" i="58"/>
  <c r="AY16" i="58" s="1"/>
  <c r="AX17" i="58" s="1"/>
  <c r="R23" i="58"/>
  <c r="R24" i="58" s="1"/>
  <c r="Y25" i="22" l="1"/>
  <c r="W10" i="22"/>
  <c r="Y22" i="22"/>
  <c r="T22" i="22"/>
  <c r="CP54" i="26"/>
  <c r="CN56" i="26"/>
  <c r="T16" i="22"/>
  <c r="S25" i="22"/>
  <c r="CR63" i="26"/>
  <c r="CP65" i="26"/>
  <c r="DL119" i="26"/>
  <c r="DJ121" i="26"/>
  <c r="CS7" i="26"/>
  <c r="CT7" i="26" s="1"/>
  <c r="CU7" i="26" s="1"/>
  <c r="AD527" i="26"/>
  <c r="AB530" i="26"/>
  <c r="AD354" i="26"/>
  <c r="AB357" i="26"/>
  <c r="CH43" i="26"/>
  <c r="CF46" i="26"/>
  <c r="CH216" i="26"/>
  <c r="CF219" i="26"/>
  <c r="CH99" i="26"/>
  <c r="CF102" i="26"/>
  <c r="CH244" i="26"/>
  <c r="CF247" i="26"/>
  <c r="CL61" i="26"/>
  <c r="CJ64" i="26"/>
  <c r="CH180" i="26"/>
  <c r="CF183" i="26"/>
  <c r="CH235" i="26"/>
  <c r="CF238" i="26"/>
  <c r="CH272" i="26"/>
  <c r="CF275" i="26"/>
  <c r="CH225" i="26"/>
  <c r="CF228" i="26"/>
  <c r="CH144" i="26"/>
  <c r="CF147" i="26"/>
  <c r="CH263" i="26"/>
  <c r="CF266" i="26"/>
  <c r="CH117" i="26"/>
  <c r="CF120" i="26"/>
  <c r="CH253" i="26"/>
  <c r="CF256" i="26"/>
  <c r="AF34" i="26"/>
  <c r="AD37" i="26"/>
  <c r="AD308" i="26"/>
  <c r="AB311" i="26"/>
  <c r="AF500" i="26"/>
  <c r="AD503" i="26"/>
  <c r="AJ463" i="26"/>
  <c r="AH466" i="26"/>
  <c r="AH482" i="26"/>
  <c r="AF485" i="26"/>
  <c r="AD509" i="26"/>
  <c r="AB512" i="26"/>
  <c r="AF518" i="26"/>
  <c r="AD521" i="26"/>
  <c r="AJ491" i="26"/>
  <c r="AH494" i="26"/>
  <c r="CF454" i="26"/>
  <c r="CD457" i="26"/>
  <c r="DT153" i="26"/>
  <c r="DR156" i="26"/>
  <c r="DV162" i="26"/>
  <c r="DT165" i="26"/>
  <c r="DT80" i="26"/>
  <c r="DR83" i="26"/>
  <c r="DV171" i="26"/>
  <c r="DT174" i="26"/>
  <c r="DT108" i="26"/>
  <c r="DR111" i="26"/>
  <c r="DT89" i="26"/>
  <c r="DR92" i="26"/>
  <c r="CP52" i="26"/>
  <c r="CN55" i="26"/>
  <c r="ET16" i="26"/>
  <c r="ER18" i="26"/>
  <c r="EP73" i="26"/>
  <c r="EN75" i="26"/>
  <c r="EH28" i="26"/>
  <c r="EJ26" i="26"/>
  <c r="EF71" i="26"/>
  <c r="ED74" i="26"/>
  <c r="EJ320" i="26"/>
  <c r="EP321" i="26"/>
  <c r="ER319" i="26"/>
  <c r="D23" i="58"/>
  <c r="B24" i="58" s="1"/>
  <c r="AZ22" i="58"/>
  <c r="AZ23" i="58" s="1"/>
  <c r="CR54" i="26" l="1"/>
  <c r="CP56" i="26"/>
  <c r="CV7" i="26"/>
  <c r="CW7" i="26" s="1"/>
  <c r="CX7" i="26" s="1"/>
  <c r="CY7" i="26" s="1"/>
  <c r="CZ7" i="26" s="1"/>
  <c r="DA7" i="26" s="1"/>
  <c r="DB7" i="26" s="1"/>
  <c r="DC7" i="26" s="1"/>
  <c r="DD7" i="26" s="1"/>
  <c r="DE7" i="26" s="1"/>
  <c r="DF7" i="26" s="1"/>
  <c r="DG7" i="26" s="1"/>
  <c r="Z7" i="153"/>
  <c r="F10" i="183"/>
  <c r="G10" i="183" s="1"/>
  <c r="Z37" i="22"/>
  <c r="Z34" i="22"/>
  <c r="Z35" i="22"/>
  <c r="Z36" i="22"/>
  <c r="Z31" i="22"/>
  <c r="Z32" i="22"/>
  <c r="Z33" i="22"/>
  <c r="Z38" i="22"/>
  <c r="Z27" i="22"/>
  <c r="Z30" i="22"/>
  <c r="Z28" i="22"/>
  <c r="Z29" i="22"/>
  <c r="Z44" i="22"/>
  <c r="Z48" i="22"/>
  <c r="Z43" i="22"/>
  <c r="Z41" i="22"/>
  <c r="Z42" i="22"/>
  <c r="Z45" i="22"/>
  <c r="Z46" i="22"/>
  <c r="Z47" i="22"/>
  <c r="Z53" i="22"/>
  <c r="Z54" i="22"/>
  <c r="Z55" i="22"/>
  <c r="Z52" i="22"/>
  <c r="Z56" i="22"/>
  <c r="Z51" i="22"/>
  <c r="CT63" i="26"/>
  <c r="CR65" i="26"/>
  <c r="DN119" i="26"/>
  <c r="DL121" i="26"/>
  <c r="Z40" i="22"/>
  <c r="Z26" i="22"/>
  <c r="AF354" i="26"/>
  <c r="AD357" i="26"/>
  <c r="AF527" i="26"/>
  <c r="AD530" i="26"/>
  <c r="CJ225" i="26"/>
  <c r="CH228" i="26"/>
  <c r="CJ272" i="26"/>
  <c r="CH275" i="26"/>
  <c r="CJ180" i="26"/>
  <c r="CH183" i="26"/>
  <c r="CJ244" i="26"/>
  <c r="CH247" i="26"/>
  <c r="CJ99" i="26"/>
  <c r="CH102" i="26"/>
  <c r="CJ43" i="26"/>
  <c r="CH46" i="26"/>
  <c r="CJ117" i="26"/>
  <c r="CH120" i="26"/>
  <c r="CJ144" i="26"/>
  <c r="CH147" i="26"/>
  <c r="CJ235" i="26"/>
  <c r="CH238" i="26"/>
  <c r="CN61" i="26"/>
  <c r="CL64" i="26"/>
  <c r="CJ216" i="26"/>
  <c r="CH219" i="26"/>
  <c r="CJ253" i="26"/>
  <c r="CH256" i="26"/>
  <c r="CJ263" i="26"/>
  <c r="CH266" i="26"/>
  <c r="AH34" i="26"/>
  <c r="AF37" i="26"/>
  <c r="AF308" i="26"/>
  <c r="AD311" i="26"/>
  <c r="AL463" i="26"/>
  <c r="AJ466" i="26"/>
  <c r="AL491" i="26"/>
  <c r="AJ494" i="26"/>
  <c r="AH518" i="26"/>
  <c r="AF521" i="26"/>
  <c r="AF509" i="26"/>
  <c r="AD512" i="26"/>
  <c r="AH500" i="26"/>
  <c r="AF503" i="26"/>
  <c r="AJ482" i="26"/>
  <c r="AH485" i="26"/>
  <c r="CH454" i="26"/>
  <c r="CF457" i="26"/>
  <c r="DV89" i="26"/>
  <c r="DT92" i="26"/>
  <c r="DV80" i="26"/>
  <c r="DT83" i="26"/>
  <c r="DV153" i="26"/>
  <c r="DT156" i="26"/>
  <c r="DX171" i="26"/>
  <c r="DV174" i="26"/>
  <c r="DX162" i="26"/>
  <c r="DV165" i="26"/>
  <c r="DV108" i="26"/>
  <c r="DT111" i="26"/>
  <c r="CR52" i="26"/>
  <c r="CT52" i="26" s="1"/>
  <c r="CT53" i="26" s="1"/>
  <c r="CP55" i="26"/>
  <c r="EH71" i="26"/>
  <c r="EF74" i="26"/>
  <c r="EN317" i="26"/>
  <c r="EL320" i="26"/>
  <c r="EP75" i="26"/>
  <c r="ER73" i="26"/>
  <c r="EV16" i="26"/>
  <c r="ET18" i="26"/>
  <c r="EJ28" i="26"/>
  <c r="EL26" i="26"/>
  <c r="ER321" i="26"/>
  <c r="ET319" i="26"/>
  <c r="O16" i="58"/>
  <c r="N17" i="58" s="1"/>
  <c r="N22" i="58" s="1"/>
  <c r="CT54" i="26" l="1"/>
  <c r="CR56" i="26"/>
  <c r="T52" i="101"/>
  <c r="J85" i="155"/>
  <c r="D10" i="95"/>
  <c r="DH7" i="26"/>
  <c r="DI7" i="26" s="1"/>
  <c r="DJ7" i="26" s="1"/>
  <c r="DK7" i="26" s="1"/>
  <c r="DL7" i="26" s="1"/>
  <c r="Y7" i="162"/>
  <c r="Z7" i="162" s="1"/>
  <c r="O9" i="162" s="1"/>
  <c r="CV63" i="26"/>
  <c r="CT65" i="26"/>
  <c r="DP119" i="26"/>
  <c r="DN121" i="26"/>
  <c r="Z25" i="22"/>
  <c r="AH527" i="26"/>
  <c r="AF530" i="26"/>
  <c r="AH354" i="26"/>
  <c r="AF357" i="26"/>
  <c r="CL253" i="26"/>
  <c r="CJ256" i="26"/>
  <c r="CL216" i="26"/>
  <c r="CJ219" i="26"/>
  <c r="CP61" i="26"/>
  <c r="CN64" i="26"/>
  <c r="CL99" i="26"/>
  <c r="CJ102" i="26"/>
  <c r="CL244" i="26"/>
  <c r="CJ247" i="26"/>
  <c r="CL272" i="26"/>
  <c r="CJ275" i="26"/>
  <c r="CL263" i="26"/>
  <c r="CJ266" i="26"/>
  <c r="CL235" i="26"/>
  <c r="CJ238" i="26"/>
  <c r="CL144" i="26"/>
  <c r="CJ147" i="26"/>
  <c r="CL117" i="26"/>
  <c r="CJ120" i="26"/>
  <c r="CL43" i="26"/>
  <c r="CJ46" i="26"/>
  <c r="CL180" i="26"/>
  <c r="CJ183" i="26"/>
  <c r="CL225" i="26"/>
  <c r="CJ228" i="26"/>
  <c r="AJ34" i="26"/>
  <c r="AH37" i="26"/>
  <c r="AH308" i="26"/>
  <c r="AF311" i="26"/>
  <c r="AJ518" i="26"/>
  <c r="AH521" i="26"/>
  <c r="AN491" i="26"/>
  <c r="AL494" i="26"/>
  <c r="AL482" i="26"/>
  <c r="AJ485" i="26"/>
  <c r="AN463" i="26"/>
  <c r="AL466" i="26"/>
  <c r="AJ500" i="26"/>
  <c r="AH503" i="26"/>
  <c r="AH509" i="26"/>
  <c r="AF512" i="26"/>
  <c r="CJ454" i="26"/>
  <c r="CH457" i="26"/>
  <c r="DZ162" i="26"/>
  <c r="DX165" i="26"/>
  <c r="DX80" i="26"/>
  <c r="DV83" i="26"/>
  <c r="DZ171" i="26"/>
  <c r="DX174" i="26"/>
  <c r="DX153" i="26"/>
  <c r="DV156" i="26"/>
  <c r="DX89" i="26"/>
  <c r="DV92" i="26"/>
  <c r="DX108" i="26"/>
  <c r="DV111" i="26"/>
  <c r="CR55" i="26"/>
  <c r="EX16" i="26"/>
  <c r="EV18" i="26"/>
  <c r="EH74" i="26"/>
  <c r="EJ71" i="26"/>
  <c r="EN26" i="26"/>
  <c r="EL28" i="26"/>
  <c r="ET73" i="26"/>
  <c r="ER75" i="26"/>
  <c r="EP317" i="26"/>
  <c r="EN320" i="26"/>
  <c r="EV319" i="26"/>
  <c r="ET321" i="26"/>
  <c r="N23" i="58"/>
  <c r="N24" i="58" s="1"/>
  <c r="AX22" i="58"/>
  <c r="AX23" i="58" s="1"/>
  <c r="AX24" i="58" s="1"/>
  <c r="CV54" i="26" l="1"/>
  <c r="CT56" i="26"/>
  <c r="J89" i="155"/>
  <c r="Q89" i="155" s="1"/>
  <c r="T56" i="101"/>
  <c r="Z56" i="101" s="1"/>
  <c r="D14" i="95"/>
  <c r="I14" i="95" s="1"/>
  <c r="U9" i="162"/>
  <c r="I23" i="22" s="1"/>
  <c r="DM7" i="26"/>
  <c r="DN7" i="26" s="1"/>
  <c r="DO7" i="26" s="1"/>
  <c r="DP7" i="26" s="1"/>
  <c r="DQ7" i="26" s="1"/>
  <c r="DR7" i="26" s="1"/>
  <c r="DS7" i="26" s="1"/>
  <c r="DT7" i="26" s="1"/>
  <c r="DU7" i="26" s="1"/>
  <c r="DV7" i="26" s="1"/>
  <c r="DW7" i="26" s="1"/>
  <c r="DX7" i="26" s="1"/>
  <c r="DY7" i="26" s="1"/>
  <c r="DZ7" i="26" s="1"/>
  <c r="EA7" i="26" s="1"/>
  <c r="EB7" i="26" s="1"/>
  <c r="EC7" i="26" s="1"/>
  <c r="ED7" i="26" s="1"/>
  <c r="EE7" i="26" s="1"/>
  <c r="EF7" i="26" s="1"/>
  <c r="CX63" i="26"/>
  <c r="CV65" i="26"/>
  <c r="DR119" i="26"/>
  <c r="DP121" i="26"/>
  <c r="AJ354" i="26"/>
  <c r="AH357" i="26"/>
  <c r="AJ527" i="26"/>
  <c r="AH530" i="26"/>
  <c r="CN225" i="26"/>
  <c r="CL228" i="26"/>
  <c r="CN43" i="26"/>
  <c r="CL46" i="26"/>
  <c r="CN144" i="26"/>
  <c r="CL147" i="26"/>
  <c r="CN272" i="26"/>
  <c r="CL275" i="26"/>
  <c r="CN244" i="26"/>
  <c r="CL247" i="26"/>
  <c r="CR61" i="26"/>
  <c r="CP64" i="26"/>
  <c r="CN216" i="26"/>
  <c r="CL219" i="26"/>
  <c r="CN180" i="26"/>
  <c r="CL183" i="26"/>
  <c r="CN117" i="26"/>
  <c r="CL120" i="26"/>
  <c r="CN235" i="26"/>
  <c r="CL238" i="26"/>
  <c r="CN263" i="26"/>
  <c r="CL266" i="26"/>
  <c r="CN99" i="26"/>
  <c r="CL102" i="26"/>
  <c r="CN253" i="26"/>
  <c r="CL256" i="26"/>
  <c r="AL34" i="26"/>
  <c r="AJ37" i="26"/>
  <c r="AJ308" i="26"/>
  <c r="AH311" i="26"/>
  <c r="AP463" i="26"/>
  <c r="AN466" i="26"/>
  <c r="AN482" i="26"/>
  <c r="AL485" i="26"/>
  <c r="AJ509" i="26"/>
  <c r="AH512" i="26"/>
  <c r="AP491" i="26"/>
  <c r="AN494" i="26"/>
  <c r="AL500" i="26"/>
  <c r="AJ503" i="26"/>
  <c r="AL518" i="26"/>
  <c r="AJ521" i="26"/>
  <c r="CL454" i="26"/>
  <c r="CJ457" i="26"/>
  <c r="DZ108" i="26"/>
  <c r="DX111" i="26"/>
  <c r="DZ153" i="26"/>
  <c r="DX156" i="26"/>
  <c r="EB162" i="26"/>
  <c r="DZ165" i="26"/>
  <c r="DZ89" i="26"/>
  <c r="DX92" i="26"/>
  <c r="EB171" i="26"/>
  <c r="DZ174" i="26"/>
  <c r="DZ80" i="26"/>
  <c r="DX83" i="26"/>
  <c r="CV52" i="26"/>
  <c r="CT55" i="26"/>
  <c r="EV73" i="26"/>
  <c r="ET75" i="26"/>
  <c r="EL71" i="26"/>
  <c r="EJ74" i="26"/>
  <c r="EX319" i="26"/>
  <c r="EV321" i="26"/>
  <c r="EP320" i="26"/>
  <c r="ER317" i="26"/>
  <c r="EP26" i="26"/>
  <c r="EN28" i="26"/>
  <c r="EX18" i="26"/>
  <c r="EZ16" i="26"/>
  <c r="CX54" i="26" l="1"/>
  <c r="CV56" i="26"/>
  <c r="EG7" i="26"/>
  <c r="EH7" i="26" s="1"/>
  <c r="EI7" i="26" s="1"/>
  <c r="EJ7" i="26" s="1"/>
  <c r="EK7" i="26" s="1"/>
  <c r="EL7" i="26" s="1"/>
  <c r="EM7" i="26" s="1"/>
  <c r="EN7" i="26" s="1"/>
  <c r="Y35" i="153"/>
  <c r="Z35" i="153" s="1"/>
  <c r="S23" i="22"/>
  <c r="L14" i="95" s="1"/>
  <c r="M14" i="95" s="1"/>
  <c r="N23" i="22"/>
  <c r="O23" i="22"/>
  <c r="D15" i="95"/>
  <c r="I15" i="95" s="1"/>
  <c r="J90" i="155"/>
  <c r="Q90" i="155" s="1"/>
  <c r="T57" i="101"/>
  <c r="U51" i="162"/>
  <c r="I24" i="22" s="1"/>
  <c r="CZ63" i="26"/>
  <c r="CX65" i="26"/>
  <c r="DT119" i="26"/>
  <c r="DR121" i="26"/>
  <c r="AL527" i="26"/>
  <c r="AJ530" i="26"/>
  <c r="AL354" i="26"/>
  <c r="AJ357" i="26"/>
  <c r="CP253" i="26"/>
  <c r="CN256" i="26"/>
  <c r="CP117" i="26"/>
  <c r="CN120" i="26"/>
  <c r="CP180" i="26"/>
  <c r="CN183" i="26"/>
  <c r="CT61" i="26"/>
  <c r="CV61" i="26" s="1"/>
  <c r="CR64" i="26"/>
  <c r="CP244" i="26"/>
  <c r="CN247" i="26"/>
  <c r="CP144" i="26"/>
  <c r="CN147" i="26"/>
  <c r="CP99" i="26"/>
  <c r="CN102" i="26"/>
  <c r="CP263" i="26"/>
  <c r="CN266" i="26"/>
  <c r="CP235" i="26"/>
  <c r="CN238" i="26"/>
  <c r="CP216" i="26"/>
  <c r="CN219" i="26"/>
  <c r="CP272" i="26"/>
  <c r="CN275" i="26"/>
  <c r="CP43" i="26"/>
  <c r="CN46" i="26"/>
  <c r="CP225" i="26"/>
  <c r="CN228" i="26"/>
  <c r="AN34" i="26"/>
  <c r="AL37" i="26"/>
  <c r="AL308" i="26"/>
  <c r="AJ311" i="26"/>
  <c r="AR491" i="26"/>
  <c r="AP494" i="26"/>
  <c r="AL509" i="26"/>
  <c r="AJ512" i="26"/>
  <c r="AN500" i="26"/>
  <c r="AL503" i="26"/>
  <c r="AP482" i="26"/>
  <c r="AN485" i="26"/>
  <c r="AN518" i="26"/>
  <c r="AL521" i="26"/>
  <c r="AR463" i="26"/>
  <c r="AP466" i="26"/>
  <c r="CN454" i="26"/>
  <c r="CL457" i="26"/>
  <c r="ED162" i="26"/>
  <c r="EB165" i="26"/>
  <c r="ED171" i="26"/>
  <c r="EB174" i="26"/>
  <c r="EB153" i="26"/>
  <c r="DZ156" i="26"/>
  <c r="EB80" i="26"/>
  <c r="DZ83" i="26"/>
  <c r="EB89" i="26"/>
  <c r="DZ92" i="26"/>
  <c r="EB108" i="26"/>
  <c r="DZ111" i="26"/>
  <c r="CX52" i="26"/>
  <c r="CV55" i="26"/>
  <c r="EN71" i="26"/>
  <c r="EL74" i="26"/>
  <c r="EX73" i="26"/>
  <c r="EV75" i="26"/>
  <c r="FB16" i="26"/>
  <c r="EZ18" i="26"/>
  <c r="ET317" i="26"/>
  <c r="ER320" i="26"/>
  <c r="EP28" i="26"/>
  <c r="ER26" i="26"/>
  <c r="EX321" i="26"/>
  <c r="EZ319" i="26"/>
  <c r="CZ54" i="26" l="1"/>
  <c r="CX56" i="26"/>
  <c r="T58" i="101"/>
  <c r="Z58" i="101" s="1"/>
  <c r="Z57" i="101"/>
  <c r="X23" i="22"/>
  <c r="Y23" i="22" s="1"/>
  <c r="T23" i="22"/>
  <c r="F14" i="183" s="1"/>
  <c r="G14" i="183" s="1"/>
  <c r="EO7" i="26"/>
  <c r="Y85" i="153"/>
  <c r="Z85" i="153" s="1"/>
  <c r="Y59" i="153"/>
  <c r="Z59" i="153" s="1"/>
  <c r="DB63" i="26"/>
  <c r="CZ65" i="26"/>
  <c r="DV119" i="26"/>
  <c r="DT121" i="26"/>
  <c r="AN354" i="26"/>
  <c r="AL357" i="26"/>
  <c r="AN527" i="26"/>
  <c r="AL530" i="26"/>
  <c r="CR225" i="26"/>
  <c r="CP228" i="26"/>
  <c r="CR263" i="26"/>
  <c r="CP266" i="26"/>
  <c r="CR144" i="26"/>
  <c r="CP147" i="26"/>
  <c r="CR244" i="26"/>
  <c r="CP247" i="26"/>
  <c r="CR180" i="26"/>
  <c r="CP183" i="26"/>
  <c r="CR43" i="26"/>
  <c r="CP46" i="26"/>
  <c r="CR272" i="26"/>
  <c r="CP275" i="26"/>
  <c r="CR216" i="26"/>
  <c r="CP219" i="26"/>
  <c r="CR235" i="26"/>
  <c r="CP238" i="26"/>
  <c r="CR99" i="26"/>
  <c r="CP102" i="26"/>
  <c r="CT64" i="26"/>
  <c r="CR117" i="26"/>
  <c r="CP120" i="26"/>
  <c r="CR253" i="26"/>
  <c r="CP256" i="26"/>
  <c r="AP34" i="26"/>
  <c r="AN37" i="26"/>
  <c r="AN308" i="26"/>
  <c r="AL311" i="26"/>
  <c r="AR482" i="26"/>
  <c r="AP485" i="26"/>
  <c r="AT463" i="26"/>
  <c r="AR466" i="26"/>
  <c r="AP500" i="26"/>
  <c r="AN503" i="26"/>
  <c r="AP518" i="26"/>
  <c r="AN521" i="26"/>
  <c r="AN509" i="26"/>
  <c r="AL512" i="26"/>
  <c r="AT491" i="26"/>
  <c r="AR494" i="26"/>
  <c r="CP454" i="26"/>
  <c r="CN457" i="26"/>
  <c r="ED108" i="26"/>
  <c r="EB111" i="26"/>
  <c r="ED89" i="26"/>
  <c r="EB92" i="26"/>
  <c r="ED153" i="26"/>
  <c r="EB156" i="26"/>
  <c r="ED80" i="26"/>
  <c r="EB83" i="26"/>
  <c r="EF171" i="26"/>
  <c r="ED174" i="26"/>
  <c r="EF162" i="26"/>
  <c r="ED165" i="26"/>
  <c r="CZ52" i="26"/>
  <c r="CX55" i="26"/>
  <c r="FB319" i="26"/>
  <c r="EZ321" i="26"/>
  <c r="ET26" i="26"/>
  <c r="ER28" i="26"/>
  <c r="EX75" i="26"/>
  <c r="EZ73" i="26"/>
  <c r="EP71" i="26"/>
  <c r="EN74" i="26"/>
  <c r="EV317" i="26"/>
  <c r="ET320" i="26"/>
  <c r="FD16" i="26"/>
  <c r="FB18" i="26"/>
  <c r="DB54" i="26" l="1"/>
  <c r="CZ56" i="26"/>
  <c r="EP7" i="26"/>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DD63" i="26"/>
  <c r="DB65" i="26"/>
  <c r="DX119" i="26"/>
  <c r="DV121" i="26"/>
  <c r="AP354" i="26"/>
  <c r="AN357" i="26"/>
  <c r="AP527" i="26"/>
  <c r="AN530" i="26"/>
  <c r="CT253" i="26"/>
  <c r="CR256" i="26"/>
  <c r="CT117" i="26"/>
  <c r="CR120" i="26"/>
  <c r="CT99" i="26"/>
  <c r="CR102" i="26"/>
  <c r="CT216" i="26"/>
  <c r="CR219" i="26"/>
  <c r="CT43" i="26"/>
  <c r="CR46" i="26"/>
  <c r="CT180" i="26"/>
  <c r="CR183" i="26"/>
  <c r="CT144" i="26"/>
  <c r="CV144" i="26" s="1"/>
  <c r="CR147" i="26"/>
  <c r="CT263" i="26"/>
  <c r="CR266" i="26"/>
  <c r="CT225" i="26"/>
  <c r="CR228" i="26"/>
  <c r="CX61" i="26"/>
  <c r="CV64" i="26"/>
  <c r="CT235" i="26"/>
  <c r="CR238" i="26"/>
  <c r="CT272" i="26"/>
  <c r="CR275" i="26"/>
  <c r="CT244" i="26"/>
  <c r="CR247" i="26"/>
  <c r="AR34" i="26"/>
  <c r="AP37" i="26"/>
  <c r="AP308" i="26"/>
  <c r="AN311" i="26"/>
  <c r="AV463" i="26"/>
  <c r="AT466" i="26"/>
  <c r="AV491" i="26"/>
  <c r="AT494" i="26"/>
  <c r="AP509" i="26"/>
  <c r="AN512" i="26"/>
  <c r="AR500" i="26"/>
  <c r="AP503" i="26"/>
  <c r="AR518" i="26"/>
  <c r="AP521" i="26"/>
  <c r="AT482" i="26"/>
  <c r="AR485" i="26"/>
  <c r="CR454" i="26"/>
  <c r="CP457" i="26"/>
  <c r="EH162" i="26"/>
  <c r="EF165" i="26"/>
  <c r="EF80" i="26"/>
  <c r="ED83" i="26"/>
  <c r="EF89" i="26"/>
  <c r="ED92" i="26"/>
  <c r="EH171" i="26"/>
  <c r="EF174" i="26"/>
  <c r="EF153" i="26"/>
  <c r="ED156" i="26"/>
  <c r="EF108" i="26"/>
  <c r="ED111" i="26"/>
  <c r="DB52" i="26"/>
  <c r="CZ55" i="26"/>
  <c r="FF16" i="26"/>
  <c r="FD18" i="26"/>
  <c r="EP74" i="26"/>
  <c r="ER71" i="26"/>
  <c r="ET71" i="26" s="1"/>
  <c r="EV26" i="26"/>
  <c r="ET28" i="26"/>
  <c r="EZ75" i="26"/>
  <c r="FB73" i="26"/>
  <c r="EX317" i="26"/>
  <c r="EV320" i="26"/>
  <c r="FD319" i="26"/>
  <c r="FB321" i="26"/>
  <c r="DB56" i="26" l="1"/>
  <c r="O9" i="155"/>
  <c r="Y8" i="155"/>
  <c r="DF63" i="26"/>
  <c r="DD65" i="26"/>
  <c r="DZ119" i="26"/>
  <c r="DX121" i="26"/>
  <c r="AR527" i="26"/>
  <c r="AP530" i="26"/>
  <c r="AR354" i="26"/>
  <c r="AP357" i="26"/>
  <c r="CV244" i="26"/>
  <c r="CT247" i="26"/>
  <c r="CV272" i="26"/>
  <c r="CT275" i="26"/>
  <c r="CT147" i="26"/>
  <c r="CV216" i="26"/>
  <c r="CT219" i="26"/>
  <c r="CV253" i="26"/>
  <c r="CT256" i="26"/>
  <c r="CV235" i="26"/>
  <c r="CT238" i="26"/>
  <c r="CZ61" i="26"/>
  <c r="CX64" i="26"/>
  <c r="CV225" i="26"/>
  <c r="CT228" i="26"/>
  <c r="CV263" i="26"/>
  <c r="CT266" i="26"/>
  <c r="CV180" i="26"/>
  <c r="CT183" i="26"/>
  <c r="CV43" i="26"/>
  <c r="CT46" i="26"/>
  <c r="CV99" i="26"/>
  <c r="CT102" i="26"/>
  <c r="CV117" i="26"/>
  <c r="CT120" i="26"/>
  <c r="AT34" i="26"/>
  <c r="AR37" i="26"/>
  <c r="AR308" i="26"/>
  <c r="AP311" i="26"/>
  <c r="AR509" i="26"/>
  <c r="AP512" i="26"/>
  <c r="AV482" i="26"/>
  <c r="AT485" i="26"/>
  <c r="AX491" i="26"/>
  <c r="AV494" i="26"/>
  <c r="AT518" i="26"/>
  <c r="AR521" i="26"/>
  <c r="AX463" i="26"/>
  <c r="AV466" i="26"/>
  <c r="AT500" i="26"/>
  <c r="AR503" i="26"/>
  <c r="CT454" i="26"/>
  <c r="CR457" i="26"/>
  <c r="EH108" i="26"/>
  <c r="EF111" i="26"/>
  <c r="EH80" i="26"/>
  <c r="EF83" i="26"/>
  <c r="EH153" i="26"/>
  <c r="EF156" i="26"/>
  <c r="EJ171" i="26"/>
  <c r="EH174" i="26"/>
  <c r="EH89" i="26"/>
  <c r="EF92" i="26"/>
  <c r="EJ162" i="26"/>
  <c r="EH165" i="26"/>
  <c r="DD52" i="26"/>
  <c r="DD53" i="26" s="1"/>
  <c r="DB55" i="26"/>
  <c r="EX320" i="26"/>
  <c r="EZ317" i="26"/>
  <c r="EX26" i="26"/>
  <c r="EV28" i="26"/>
  <c r="FF18" i="26"/>
  <c r="FH16" i="26"/>
  <c r="FD73" i="26"/>
  <c r="FB75" i="26"/>
  <c r="ER74" i="26"/>
  <c r="FF319" i="26"/>
  <c r="FD321" i="26"/>
  <c r="DD54" i="26" l="1"/>
  <c r="DD56" i="26" s="1"/>
  <c r="O9" i="157"/>
  <c r="O9" i="156"/>
  <c r="Q35" i="156" s="1"/>
  <c r="J10" i="156" s="1"/>
  <c r="E9" i="156" s="1"/>
  <c r="U9" i="156" s="1"/>
  <c r="H51" i="22"/>
  <c r="DH63" i="26"/>
  <c r="DF65" i="26"/>
  <c r="EB119" i="26"/>
  <c r="DZ121" i="26"/>
  <c r="AT354" i="26"/>
  <c r="AR357" i="26"/>
  <c r="AT527" i="26"/>
  <c r="AR530" i="26"/>
  <c r="CX117" i="26"/>
  <c r="CV120" i="26"/>
  <c r="CX43" i="26"/>
  <c r="CV46" i="26"/>
  <c r="CX263" i="26"/>
  <c r="CV266" i="26"/>
  <c r="DB61" i="26"/>
  <c r="CZ64" i="26"/>
  <c r="CX253" i="26"/>
  <c r="CV256" i="26"/>
  <c r="CX216" i="26"/>
  <c r="CV219" i="26"/>
  <c r="CX144" i="26"/>
  <c r="CV147" i="26"/>
  <c r="CX272" i="26"/>
  <c r="CV275" i="26"/>
  <c r="CX99" i="26"/>
  <c r="CV102" i="26"/>
  <c r="CX180" i="26"/>
  <c r="CV183" i="26"/>
  <c r="CX225" i="26"/>
  <c r="CV228" i="26"/>
  <c r="CX235" i="26"/>
  <c r="CV238" i="26"/>
  <c r="CX244" i="26"/>
  <c r="CV247" i="26"/>
  <c r="AV34" i="26"/>
  <c r="AT37" i="26"/>
  <c r="AT308" i="26"/>
  <c r="AR311" i="26"/>
  <c r="AZ491" i="26"/>
  <c r="AX494" i="26"/>
  <c r="AX482" i="26"/>
  <c r="AV485" i="26"/>
  <c r="AV500" i="26"/>
  <c r="AT503" i="26"/>
  <c r="AZ463" i="26"/>
  <c r="AX466" i="26"/>
  <c r="AV518" i="26"/>
  <c r="AT521" i="26"/>
  <c r="AT509" i="26"/>
  <c r="AR512" i="26"/>
  <c r="CV454" i="26"/>
  <c r="CT457" i="26"/>
  <c r="EL162" i="26"/>
  <c r="EJ165" i="26"/>
  <c r="EL171" i="26"/>
  <c r="EJ174" i="26"/>
  <c r="EJ80" i="26"/>
  <c r="EH83" i="26"/>
  <c r="EJ108" i="26"/>
  <c r="EH111" i="26"/>
  <c r="EJ89" i="26"/>
  <c r="EH92" i="26"/>
  <c r="EJ153" i="26"/>
  <c r="EH156" i="26"/>
  <c r="DF52" i="26"/>
  <c r="DD55" i="26"/>
  <c r="FH18" i="26"/>
  <c r="FJ16" i="26"/>
  <c r="EX28" i="26"/>
  <c r="EZ26" i="26"/>
  <c r="FB317" i="26"/>
  <c r="EZ320" i="26"/>
  <c r="FF321" i="26"/>
  <c r="FH319" i="26"/>
  <c r="EV71" i="26"/>
  <c r="ET74" i="26"/>
  <c r="FF73" i="26"/>
  <c r="FD75" i="26"/>
  <c r="DF54" i="26" l="1"/>
  <c r="DH54" i="26" s="1"/>
  <c r="R51" i="22"/>
  <c r="R50" i="22" s="1"/>
  <c r="R57" i="22" s="1"/>
  <c r="C22" i="96" s="1"/>
  <c r="M51" i="22"/>
  <c r="W51" i="22" s="1"/>
  <c r="W50" i="22" s="1"/>
  <c r="W57" i="22" s="1"/>
  <c r="E8" i="96"/>
  <c r="I52" i="22"/>
  <c r="O9" i="159"/>
  <c r="U9" i="157"/>
  <c r="DJ63" i="26"/>
  <c r="DH65" i="26"/>
  <c r="ED119" i="26"/>
  <c r="EB121" i="26"/>
  <c r="AV527" i="26"/>
  <c r="AT530" i="26"/>
  <c r="AV354" i="26"/>
  <c r="AT357" i="26"/>
  <c r="CZ244" i="26"/>
  <c r="CX247" i="26"/>
  <c r="CZ235" i="26"/>
  <c r="CX238" i="26"/>
  <c r="CZ180" i="26"/>
  <c r="CX183" i="26"/>
  <c r="CZ216" i="26"/>
  <c r="CX219" i="26"/>
  <c r="DD61" i="26"/>
  <c r="DB64" i="26"/>
  <c r="CZ43" i="26"/>
  <c r="CX46" i="26"/>
  <c r="CZ225" i="26"/>
  <c r="CX228" i="26"/>
  <c r="CZ99" i="26"/>
  <c r="CX102" i="26"/>
  <c r="CZ272" i="26"/>
  <c r="CX275" i="26"/>
  <c r="CZ144" i="26"/>
  <c r="CX147" i="26"/>
  <c r="CZ253" i="26"/>
  <c r="CX256" i="26"/>
  <c r="CZ263" i="26"/>
  <c r="CX266" i="26"/>
  <c r="CZ117" i="26"/>
  <c r="CX120" i="26"/>
  <c r="AX34" i="26"/>
  <c r="AV37" i="26"/>
  <c r="AV308" i="26"/>
  <c r="AT311" i="26"/>
  <c r="AV509" i="26"/>
  <c r="AT512" i="26"/>
  <c r="AX500" i="26"/>
  <c r="AV503" i="26"/>
  <c r="BB463" i="26"/>
  <c r="AZ466" i="26"/>
  <c r="AX518" i="26"/>
  <c r="AV521" i="26"/>
  <c r="AZ482" i="26"/>
  <c r="AX485" i="26"/>
  <c r="BB491" i="26"/>
  <c r="AZ494" i="26"/>
  <c r="CX454" i="26"/>
  <c r="CV457" i="26"/>
  <c r="EL89" i="26"/>
  <c r="EJ92" i="26"/>
  <c r="EL108" i="26"/>
  <c r="EJ111" i="26"/>
  <c r="EN171" i="26"/>
  <c r="EL174" i="26"/>
  <c r="EL153" i="26"/>
  <c r="EJ156" i="26"/>
  <c r="EL80" i="26"/>
  <c r="EJ83" i="26"/>
  <c r="EN162" i="26"/>
  <c r="EL165" i="26"/>
  <c r="DH52" i="26"/>
  <c r="DF55" i="26"/>
  <c r="FH321" i="26"/>
  <c r="FJ319" i="26"/>
  <c r="FF75" i="26"/>
  <c r="FH73" i="26"/>
  <c r="FD317" i="26"/>
  <c r="FB320" i="26"/>
  <c r="FB26" i="26"/>
  <c r="EZ28" i="26"/>
  <c r="FJ18" i="26"/>
  <c r="FL16" i="26"/>
  <c r="EX71" i="26"/>
  <c r="EV74" i="26"/>
  <c r="DF56" i="26" l="1"/>
  <c r="DJ54" i="26"/>
  <c r="DH56" i="26"/>
  <c r="E6" i="96"/>
  <c r="I53" i="22"/>
  <c r="O52" i="22"/>
  <c r="N52" i="22"/>
  <c r="S52" i="22"/>
  <c r="DL63" i="26"/>
  <c r="DJ65" i="26"/>
  <c r="EF119" i="26"/>
  <c r="ED121" i="26"/>
  <c r="AX354" i="26"/>
  <c r="AV357" i="26"/>
  <c r="AX527" i="26"/>
  <c r="AV530" i="26"/>
  <c r="DB117" i="26"/>
  <c r="CZ120" i="26"/>
  <c r="DB144" i="26"/>
  <c r="CZ147" i="26"/>
  <c r="DB99" i="26"/>
  <c r="CZ102" i="26"/>
  <c r="DF61" i="26"/>
  <c r="DD64" i="26"/>
  <c r="DB216" i="26"/>
  <c r="CZ219" i="26"/>
  <c r="DB235" i="26"/>
  <c r="CZ238" i="26"/>
  <c r="DB263" i="26"/>
  <c r="CZ266" i="26"/>
  <c r="DB253" i="26"/>
  <c r="CZ256" i="26"/>
  <c r="DB272" i="26"/>
  <c r="CZ275" i="26"/>
  <c r="DB225" i="26"/>
  <c r="CZ228" i="26"/>
  <c r="DB43" i="26"/>
  <c r="CZ46" i="26"/>
  <c r="DB180" i="26"/>
  <c r="CZ183" i="26"/>
  <c r="DB244" i="26"/>
  <c r="CZ247" i="26"/>
  <c r="AZ34" i="26"/>
  <c r="AX37" i="26"/>
  <c r="AX308" i="26"/>
  <c r="AV311" i="26"/>
  <c r="AZ518" i="26"/>
  <c r="AX521" i="26"/>
  <c r="BD463" i="26"/>
  <c r="BB466" i="26"/>
  <c r="AZ500" i="26"/>
  <c r="AX503" i="26"/>
  <c r="BD491" i="26"/>
  <c r="BB494" i="26"/>
  <c r="AX509" i="26"/>
  <c r="AV512" i="26"/>
  <c r="BB482" i="26"/>
  <c r="AZ485" i="26"/>
  <c r="CZ454" i="26"/>
  <c r="CX457" i="26"/>
  <c r="EP162" i="26"/>
  <c r="EN165" i="26"/>
  <c r="EN153" i="26"/>
  <c r="EL156" i="26"/>
  <c r="EN108" i="26"/>
  <c r="EL111" i="26"/>
  <c r="EN80" i="26"/>
  <c r="EL83" i="26"/>
  <c r="EP171" i="26"/>
  <c r="EN174" i="26"/>
  <c r="EN89" i="26"/>
  <c r="EL92" i="26"/>
  <c r="DJ52" i="26"/>
  <c r="DH55" i="26"/>
  <c r="FJ73" i="26"/>
  <c r="FH75" i="26"/>
  <c r="EX74" i="26"/>
  <c r="EZ71" i="26"/>
  <c r="FN16" i="26"/>
  <c r="FL18" i="26"/>
  <c r="FJ321" i="26"/>
  <c r="FL319" i="26"/>
  <c r="FD26" i="26"/>
  <c r="FB28" i="26"/>
  <c r="FF317" i="26"/>
  <c r="FD320" i="26"/>
  <c r="DJ56" i="26" l="1"/>
  <c r="T52" i="22"/>
  <c r="F19" i="183" s="1"/>
  <c r="G19" i="183" s="1"/>
  <c r="X52" i="22"/>
  <c r="Y52" i="22" s="1"/>
  <c r="N53" i="22"/>
  <c r="O53" i="22"/>
  <c r="S53" i="22"/>
  <c r="DN63" i="26"/>
  <c r="DL65" i="26"/>
  <c r="EH119" i="26"/>
  <c r="EF121" i="26"/>
  <c r="AZ354" i="26"/>
  <c r="AX357" i="26"/>
  <c r="AZ527" i="26"/>
  <c r="AX530" i="26"/>
  <c r="DD43" i="26"/>
  <c r="DB46" i="26"/>
  <c r="DD225" i="26"/>
  <c r="DB228" i="26"/>
  <c r="DD253" i="26"/>
  <c r="DB256" i="26"/>
  <c r="DD235" i="26"/>
  <c r="DB238" i="26"/>
  <c r="DD216" i="26"/>
  <c r="DB219" i="26"/>
  <c r="DD99" i="26"/>
  <c r="DB102" i="26"/>
  <c r="DD244" i="26"/>
  <c r="DB247" i="26"/>
  <c r="DD180" i="26"/>
  <c r="DB183" i="26"/>
  <c r="DD272" i="26"/>
  <c r="DB275" i="26"/>
  <c r="DD263" i="26"/>
  <c r="DB266" i="26"/>
  <c r="DH61" i="26"/>
  <c r="DF64" i="26"/>
  <c r="DD144" i="26"/>
  <c r="DB147" i="26"/>
  <c r="DD117" i="26"/>
  <c r="DB120" i="26"/>
  <c r="BB34" i="26"/>
  <c r="AZ37" i="26"/>
  <c r="AZ308" i="26"/>
  <c r="AX311" i="26"/>
  <c r="BF491" i="26"/>
  <c r="BD494" i="26"/>
  <c r="BB500" i="26"/>
  <c r="AZ503" i="26"/>
  <c r="BD482" i="26"/>
  <c r="BB485" i="26"/>
  <c r="BF463" i="26"/>
  <c r="BD466" i="26"/>
  <c r="AZ509" i="26"/>
  <c r="AX512" i="26"/>
  <c r="BB518" i="26"/>
  <c r="AZ521" i="26"/>
  <c r="DB454" i="26"/>
  <c r="CZ457" i="26"/>
  <c r="EP89" i="26"/>
  <c r="EN92" i="26"/>
  <c r="EP80" i="26"/>
  <c r="EN83" i="26"/>
  <c r="EP153" i="26"/>
  <c r="EN156" i="26"/>
  <c r="ER171" i="26"/>
  <c r="EP174" i="26"/>
  <c r="EP108" i="26"/>
  <c r="EN111" i="26"/>
  <c r="ER162" i="26"/>
  <c r="EP165" i="26"/>
  <c r="DL52" i="26"/>
  <c r="DL53" i="26" s="1"/>
  <c r="DJ55" i="26"/>
  <c r="FL321" i="26"/>
  <c r="FN319" i="26"/>
  <c r="EZ74" i="26"/>
  <c r="FB71" i="26"/>
  <c r="FF320" i="26"/>
  <c r="FH317" i="26"/>
  <c r="FF26" i="26"/>
  <c r="FD28" i="26"/>
  <c r="FN18" i="26"/>
  <c r="FP16" i="26"/>
  <c r="FL73" i="26"/>
  <c r="FJ75" i="26"/>
  <c r="G20" i="107" l="1"/>
  <c r="H20" i="107" s="1"/>
  <c r="DL54" i="26"/>
  <c r="X53" i="22"/>
  <c r="Y53" i="22" s="1"/>
  <c r="T53" i="22"/>
  <c r="F20" i="183" s="1"/>
  <c r="G20" i="183" s="1"/>
  <c r="DP63" i="26"/>
  <c r="DN65" i="26"/>
  <c r="EJ119" i="26"/>
  <c r="EH121" i="26"/>
  <c r="BB527" i="26"/>
  <c r="AZ530" i="26"/>
  <c r="BB354" i="26"/>
  <c r="AZ357" i="26"/>
  <c r="DF263" i="26"/>
  <c r="DD266" i="26"/>
  <c r="DF180" i="26"/>
  <c r="DD183" i="26"/>
  <c r="DF235" i="26"/>
  <c r="DD238" i="26"/>
  <c r="DF253" i="26"/>
  <c r="DD256" i="26"/>
  <c r="DF43" i="26"/>
  <c r="DD46" i="26"/>
  <c r="DF144" i="26"/>
  <c r="DD147" i="26"/>
  <c r="DJ61" i="26"/>
  <c r="DH64" i="26"/>
  <c r="DF272" i="26"/>
  <c r="DD275" i="26"/>
  <c r="DF244" i="26"/>
  <c r="DD247" i="26"/>
  <c r="DF99" i="26"/>
  <c r="DD102" i="26"/>
  <c r="DF216" i="26"/>
  <c r="DD219" i="26"/>
  <c r="DF225" i="26"/>
  <c r="DD228" i="26"/>
  <c r="DF117" i="26"/>
  <c r="DD120" i="26"/>
  <c r="BD34" i="26"/>
  <c r="BB37" i="26"/>
  <c r="BB308" i="26"/>
  <c r="AZ311" i="26"/>
  <c r="BH463" i="26"/>
  <c r="BF466" i="26"/>
  <c r="BF482" i="26"/>
  <c r="BD485" i="26"/>
  <c r="BD518" i="26"/>
  <c r="BB521" i="26"/>
  <c r="BB509" i="26"/>
  <c r="AZ512" i="26"/>
  <c r="BD500" i="26"/>
  <c r="BB503" i="26"/>
  <c r="BH491" i="26"/>
  <c r="BF494" i="26"/>
  <c r="DD454" i="26"/>
  <c r="DB457" i="26"/>
  <c r="ET162" i="26"/>
  <c r="ER165" i="26"/>
  <c r="ET171" i="26"/>
  <c r="ER174" i="26"/>
  <c r="ER89" i="26"/>
  <c r="EP92" i="26"/>
  <c r="ER108" i="26"/>
  <c r="EP111" i="26"/>
  <c r="ER153" i="26"/>
  <c r="EP156" i="26"/>
  <c r="ER80" i="26"/>
  <c r="EP83" i="26"/>
  <c r="DL55" i="26"/>
  <c r="DN52" i="26"/>
  <c r="FP18" i="26"/>
  <c r="FR16" i="26"/>
  <c r="FN321" i="26"/>
  <c r="FP319" i="26"/>
  <c r="FF28" i="26"/>
  <c r="FH26" i="26"/>
  <c r="FJ317" i="26"/>
  <c r="FH320" i="26"/>
  <c r="FD71" i="26"/>
  <c r="FB74" i="26"/>
  <c r="FN73" i="26"/>
  <c r="FL75" i="26"/>
  <c r="G21" i="107" l="1"/>
  <c r="H21" i="107" s="1"/>
  <c r="DN54" i="26"/>
  <c r="DP54" i="26" s="1"/>
  <c r="DL56" i="26"/>
  <c r="DR63" i="26"/>
  <c r="DP65" i="26"/>
  <c r="EL119" i="26"/>
  <c r="EJ121" i="26"/>
  <c r="BD354" i="26"/>
  <c r="BB357" i="26"/>
  <c r="BD527" i="26"/>
  <c r="BB530" i="26"/>
  <c r="DH216" i="26"/>
  <c r="DF219" i="26"/>
  <c r="DH244" i="26"/>
  <c r="DF247" i="26"/>
  <c r="DH272" i="26"/>
  <c r="DF275" i="26"/>
  <c r="DH144" i="26"/>
  <c r="DF147" i="26"/>
  <c r="DH43" i="26"/>
  <c r="DF46" i="26"/>
  <c r="DH235" i="26"/>
  <c r="DF238" i="26"/>
  <c r="DH117" i="26"/>
  <c r="DF120" i="26"/>
  <c r="DH225" i="26"/>
  <c r="DF228" i="26"/>
  <c r="DH99" i="26"/>
  <c r="DF102" i="26"/>
  <c r="DL61" i="26"/>
  <c r="DJ64" i="26"/>
  <c r="DH253" i="26"/>
  <c r="DF256" i="26"/>
  <c r="DH180" i="26"/>
  <c r="DF183" i="26"/>
  <c r="DH263" i="26"/>
  <c r="DF266" i="26"/>
  <c r="BF34" i="26"/>
  <c r="BD37" i="26"/>
  <c r="BD308" i="26"/>
  <c r="BB311" i="26"/>
  <c r="BD509" i="26"/>
  <c r="BB512" i="26"/>
  <c r="BJ491" i="26"/>
  <c r="BH494" i="26"/>
  <c r="BF518" i="26"/>
  <c r="BD521" i="26"/>
  <c r="BH482" i="26"/>
  <c r="BF485" i="26"/>
  <c r="BJ463" i="26"/>
  <c r="BH466" i="26"/>
  <c r="BF500" i="26"/>
  <c r="BD503" i="26"/>
  <c r="DF454" i="26"/>
  <c r="DD457" i="26"/>
  <c r="ET80" i="26"/>
  <c r="ER83" i="26"/>
  <c r="ET108" i="26"/>
  <c r="ER111" i="26"/>
  <c r="EV162" i="26"/>
  <c r="ET165" i="26"/>
  <c r="ET153" i="26"/>
  <c r="ER156" i="26"/>
  <c r="ET89" i="26"/>
  <c r="ER92" i="26"/>
  <c r="EV171" i="26"/>
  <c r="ET174" i="26"/>
  <c r="DP52" i="26"/>
  <c r="DN55" i="26"/>
  <c r="FH28" i="26"/>
  <c r="FJ26" i="26"/>
  <c r="FT16" i="26"/>
  <c r="FR18" i="26"/>
  <c r="FN75" i="26"/>
  <c r="FP73" i="26"/>
  <c r="FL317" i="26"/>
  <c r="FJ320" i="26"/>
  <c r="FR319" i="26"/>
  <c r="FP321" i="26"/>
  <c r="FF71" i="26"/>
  <c r="FD74" i="26"/>
  <c r="BR290" i="26"/>
  <c r="DN56" i="26" l="1"/>
  <c r="DR54" i="26"/>
  <c r="DP56" i="26"/>
  <c r="DT63" i="26"/>
  <c r="DR65" i="26"/>
  <c r="EN119" i="26"/>
  <c r="EL121" i="26"/>
  <c r="BF527" i="26"/>
  <c r="BD530" i="26"/>
  <c r="BF354" i="26"/>
  <c r="BD357" i="26"/>
  <c r="DJ263" i="26"/>
  <c r="DH266" i="26"/>
  <c r="DJ99" i="26"/>
  <c r="DH102" i="26"/>
  <c r="DJ117" i="26"/>
  <c r="DH120" i="26"/>
  <c r="DJ235" i="26"/>
  <c r="DH238" i="26"/>
  <c r="DJ144" i="26"/>
  <c r="DH147" i="26"/>
  <c r="DJ244" i="26"/>
  <c r="DH247" i="26"/>
  <c r="DJ180" i="26"/>
  <c r="DH183" i="26"/>
  <c r="DJ253" i="26"/>
  <c r="DH256" i="26"/>
  <c r="DN61" i="26"/>
  <c r="DL64" i="26"/>
  <c r="DJ225" i="26"/>
  <c r="DH228" i="26"/>
  <c r="DJ43" i="26"/>
  <c r="DH46" i="26"/>
  <c r="DJ272" i="26"/>
  <c r="DH275" i="26"/>
  <c r="DJ216" i="26"/>
  <c r="DH219" i="26"/>
  <c r="BH34" i="26"/>
  <c r="BF37" i="26"/>
  <c r="BF308" i="26"/>
  <c r="BD311" i="26"/>
  <c r="BH500" i="26"/>
  <c r="BF503" i="26"/>
  <c r="BH518" i="26"/>
  <c r="BF521" i="26"/>
  <c r="BL463" i="26"/>
  <c r="BJ466" i="26"/>
  <c r="BL491" i="26"/>
  <c r="BJ494" i="26"/>
  <c r="BF509" i="26"/>
  <c r="BD512" i="26"/>
  <c r="BJ482" i="26"/>
  <c r="BH485" i="26"/>
  <c r="DH454" i="26"/>
  <c r="DF457" i="26"/>
  <c r="EX171" i="26"/>
  <c r="EV174" i="26"/>
  <c r="EV153" i="26"/>
  <c r="ET156" i="26"/>
  <c r="EV80" i="26"/>
  <c r="ET83" i="26"/>
  <c r="EV89" i="26"/>
  <c r="ET92" i="26"/>
  <c r="EX162" i="26"/>
  <c r="EV165" i="26"/>
  <c r="EV108" i="26"/>
  <c r="ET111" i="26"/>
  <c r="DR52" i="26"/>
  <c r="DP55" i="26"/>
  <c r="FJ28" i="26"/>
  <c r="FL26" i="26"/>
  <c r="FF74" i="26"/>
  <c r="FH71" i="26"/>
  <c r="FN317" i="26"/>
  <c r="FL320" i="26"/>
  <c r="FR73" i="26"/>
  <c r="FP75" i="26"/>
  <c r="FR321" i="26"/>
  <c r="FT319" i="26"/>
  <c r="FV16" i="26"/>
  <c r="FT18" i="26"/>
  <c r="BT290" i="26"/>
  <c r="BR293" i="26"/>
  <c r="DT54" i="26" l="1"/>
  <c r="DR56" i="26"/>
  <c r="DV63" i="26"/>
  <c r="DT65" i="26"/>
  <c r="EP119" i="26"/>
  <c r="EN121" i="26"/>
  <c r="BH354" i="26"/>
  <c r="BF357" i="26"/>
  <c r="BH527" i="26"/>
  <c r="BF530" i="26"/>
  <c r="DL272" i="26"/>
  <c r="DJ275" i="26"/>
  <c r="DL43" i="26"/>
  <c r="DJ46" i="26"/>
  <c r="DL253" i="26"/>
  <c r="DJ256" i="26"/>
  <c r="DL144" i="26"/>
  <c r="DJ147" i="26"/>
  <c r="DL99" i="26"/>
  <c r="DJ102" i="26"/>
  <c r="DL216" i="26"/>
  <c r="DJ219" i="26"/>
  <c r="DL225" i="26"/>
  <c r="DJ228" i="26"/>
  <c r="DP61" i="26"/>
  <c r="DN64" i="26"/>
  <c r="DL180" i="26"/>
  <c r="DJ183" i="26"/>
  <c r="DL244" i="26"/>
  <c r="DJ247" i="26"/>
  <c r="DL235" i="26"/>
  <c r="DJ238" i="26"/>
  <c r="DL117" i="26"/>
  <c r="DJ120" i="26"/>
  <c r="DL263" i="26"/>
  <c r="DJ266" i="26"/>
  <c r="BJ34" i="26"/>
  <c r="BH37" i="26"/>
  <c r="BH308" i="26"/>
  <c r="BF311" i="26"/>
  <c r="BN463" i="26"/>
  <c r="BL466" i="26"/>
  <c r="BN491" i="26"/>
  <c r="BL494" i="26"/>
  <c r="BL482" i="26"/>
  <c r="BJ485" i="26"/>
  <c r="BJ518" i="26"/>
  <c r="BH521" i="26"/>
  <c r="BJ500" i="26"/>
  <c r="BH503" i="26"/>
  <c r="BH509" i="26"/>
  <c r="BF512" i="26"/>
  <c r="DJ454" i="26"/>
  <c r="DH457" i="26"/>
  <c r="EX108" i="26"/>
  <c r="EV111" i="26"/>
  <c r="EX89" i="26"/>
  <c r="EV92" i="26"/>
  <c r="EZ171" i="26"/>
  <c r="EX174" i="26"/>
  <c r="EZ162" i="26"/>
  <c r="EX165" i="26"/>
  <c r="EX80" i="26"/>
  <c r="EV83" i="26"/>
  <c r="EX153" i="26"/>
  <c r="EV156" i="26"/>
  <c r="DT52" i="26"/>
  <c r="DR55" i="26"/>
  <c r="FV319" i="26"/>
  <c r="FT321" i="26"/>
  <c r="FJ71" i="26"/>
  <c r="FH74" i="26"/>
  <c r="FV18" i="26"/>
  <c r="FX16" i="26"/>
  <c r="FN320" i="26"/>
  <c r="FP317" i="26"/>
  <c r="FN26" i="26"/>
  <c r="FL28" i="26"/>
  <c r="FT73" i="26"/>
  <c r="FR75" i="26"/>
  <c r="BV290" i="26"/>
  <c r="BT293" i="26"/>
  <c r="DT56" i="26" l="1"/>
  <c r="DX63" i="26"/>
  <c r="DV65" i="26"/>
  <c r="ER119" i="26"/>
  <c r="EP121" i="26"/>
  <c r="BJ527" i="26"/>
  <c r="BH530" i="26"/>
  <c r="BJ354" i="26"/>
  <c r="BH357" i="26"/>
  <c r="DN263" i="26"/>
  <c r="DL266" i="26"/>
  <c r="DN117" i="26"/>
  <c r="DL120" i="26"/>
  <c r="DN244" i="26"/>
  <c r="DL247" i="26"/>
  <c r="DR61" i="26"/>
  <c r="DP64" i="26"/>
  <c r="DN216" i="26"/>
  <c r="DL219" i="26"/>
  <c r="DN99" i="26"/>
  <c r="DL102" i="26"/>
  <c r="DN144" i="26"/>
  <c r="DL147" i="26"/>
  <c r="DN253" i="26"/>
  <c r="DL256" i="26"/>
  <c r="DN272" i="26"/>
  <c r="DL275" i="26"/>
  <c r="DN235" i="26"/>
  <c r="DL238" i="26"/>
  <c r="DN180" i="26"/>
  <c r="DL183" i="26"/>
  <c r="DN225" i="26"/>
  <c r="DL228" i="26"/>
  <c r="DN43" i="26"/>
  <c r="DL46" i="26"/>
  <c r="BL34" i="26"/>
  <c r="BJ37" i="26"/>
  <c r="BJ308" i="26"/>
  <c r="BH311" i="26"/>
  <c r="BJ509" i="26"/>
  <c r="BH512" i="26"/>
  <c r="BN482" i="26"/>
  <c r="BL485" i="26"/>
  <c r="BL500" i="26"/>
  <c r="BJ503" i="26"/>
  <c r="BP491" i="26"/>
  <c r="BP494" i="26" s="1"/>
  <c r="BN494" i="26"/>
  <c r="BL518" i="26"/>
  <c r="BJ521" i="26"/>
  <c r="BP463" i="26"/>
  <c r="BN466" i="26"/>
  <c r="DL454" i="26"/>
  <c r="DJ457" i="26"/>
  <c r="EZ153" i="26"/>
  <c r="EX156" i="26"/>
  <c r="FB162" i="26"/>
  <c r="EZ165" i="26"/>
  <c r="EZ108" i="26"/>
  <c r="EX111" i="26"/>
  <c r="EZ80" i="26"/>
  <c r="EX83" i="26"/>
  <c r="FB171" i="26"/>
  <c r="EZ174" i="26"/>
  <c r="EZ89" i="26"/>
  <c r="EX92" i="26"/>
  <c r="DT55" i="26"/>
  <c r="DV52" i="26"/>
  <c r="DV53" i="26" s="1"/>
  <c r="FV73" i="26"/>
  <c r="FT75" i="26"/>
  <c r="FN28" i="26"/>
  <c r="FP26" i="26"/>
  <c r="FR317" i="26"/>
  <c r="FP320" i="26"/>
  <c r="FX18" i="26"/>
  <c r="FZ16" i="26"/>
  <c r="FL71" i="26"/>
  <c r="FJ74" i="26"/>
  <c r="FV321" i="26"/>
  <c r="FX319" i="26"/>
  <c r="BX290" i="26"/>
  <c r="BV293" i="26"/>
  <c r="DV54" i="26" l="1"/>
  <c r="DZ63" i="26"/>
  <c r="DX65" i="26"/>
  <c r="ET119" i="26"/>
  <c r="ER121" i="26"/>
  <c r="BL527" i="26"/>
  <c r="BJ530" i="26"/>
  <c r="BL354" i="26"/>
  <c r="BJ357" i="26"/>
  <c r="DP180" i="26"/>
  <c r="DN183" i="26"/>
  <c r="DP272" i="26"/>
  <c r="DN275" i="26"/>
  <c r="DP253" i="26"/>
  <c r="DN256" i="26"/>
  <c r="DP99" i="26"/>
  <c r="DN102" i="26"/>
  <c r="DP244" i="26"/>
  <c r="DN247" i="26"/>
  <c r="DP263" i="26"/>
  <c r="DN266" i="26"/>
  <c r="DP43" i="26"/>
  <c r="DN46" i="26"/>
  <c r="DP225" i="26"/>
  <c r="DN228" i="26"/>
  <c r="DP235" i="26"/>
  <c r="DN238" i="26"/>
  <c r="DP144" i="26"/>
  <c r="DN147" i="26"/>
  <c r="DP216" i="26"/>
  <c r="DN219" i="26"/>
  <c r="DT61" i="26"/>
  <c r="DR64" i="26"/>
  <c r="DP117" i="26"/>
  <c r="DN120" i="26"/>
  <c r="BN34" i="26"/>
  <c r="BL37" i="26"/>
  <c r="BL308" i="26"/>
  <c r="BJ311" i="26"/>
  <c r="BP466" i="26"/>
  <c r="BR463" i="26"/>
  <c r="BN500" i="26"/>
  <c r="BL503" i="26"/>
  <c r="BN518" i="26"/>
  <c r="BL521" i="26"/>
  <c r="BP482" i="26"/>
  <c r="BP485" i="26" s="1"/>
  <c r="BN485" i="26"/>
  <c r="BL509" i="26"/>
  <c r="BJ512" i="26"/>
  <c r="DN454" i="26"/>
  <c r="DL457" i="26"/>
  <c r="FB89" i="26"/>
  <c r="EZ92" i="26"/>
  <c r="FB80" i="26"/>
  <c r="EZ83" i="26"/>
  <c r="FB153" i="26"/>
  <c r="EZ156" i="26"/>
  <c r="FD171" i="26"/>
  <c r="FB174" i="26"/>
  <c r="FB108" i="26"/>
  <c r="EZ111" i="26"/>
  <c r="FD162" i="26"/>
  <c r="FB165" i="26"/>
  <c r="DV55" i="26"/>
  <c r="DX52" i="26"/>
  <c r="FX321" i="26"/>
  <c r="FZ319" i="26"/>
  <c r="FV75" i="26"/>
  <c r="FX73" i="26"/>
  <c r="GB16" i="26"/>
  <c r="FZ18" i="26"/>
  <c r="FP28" i="26"/>
  <c r="FR26" i="26"/>
  <c r="FN71" i="26"/>
  <c r="FL74" i="26"/>
  <c r="FT317" i="26"/>
  <c r="FR320" i="26"/>
  <c r="BZ290" i="26"/>
  <c r="BX293" i="26"/>
  <c r="DX54" i="26" l="1"/>
  <c r="DX56" i="26" s="1"/>
  <c r="DV56" i="26"/>
  <c r="EB63" i="26"/>
  <c r="DZ65" i="26"/>
  <c r="EV119" i="26"/>
  <c r="ET121" i="26"/>
  <c r="BN354" i="26"/>
  <c r="BL357" i="26"/>
  <c r="BN527" i="26"/>
  <c r="BL530" i="26"/>
  <c r="DR117" i="26"/>
  <c r="DP120" i="26"/>
  <c r="DR216" i="26"/>
  <c r="DP219" i="26"/>
  <c r="DR225" i="26"/>
  <c r="DP228" i="26"/>
  <c r="DR244" i="26"/>
  <c r="DP247" i="26"/>
  <c r="DR99" i="26"/>
  <c r="DP102" i="26"/>
  <c r="DR272" i="26"/>
  <c r="DP275" i="26"/>
  <c r="DR180" i="26"/>
  <c r="DP183" i="26"/>
  <c r="DV61" i="26"/>
  <c r="DT64" i="26"/>
  <c r="DR144" i="26"/>
  <c r="DP147" i="26"/>
  <c r="DR235" i="26"/>
  <c r="DP238" i="26"/>
  <c r="DR43" i="26"/>
  <c r="DP46" i="26"/>
  <c r="DR263" i="26"/>
  <c r="DP266" i="26"/>
  <c r="DR253" i="26"/>
  <c r="DP256" i="26"/>
  <c r="BP34" i="26"/>
  <c r="BN37" i="26"/>
  <c r="BN308" i="26"/>
  <c r="BL311" i="26"/>
  <c r="BP500" i="26"/>
  <c r="BP503" i="26" s="1"/>
  <c r="BN503" i="26"/>
  <c r="BN509" i="26"/>
  <c r="BL512" i="26"/>
  <c r="BT463" i="26"/>
  <c r="BR466" i="26"/>
  <c r="BP518" i="26"/>
  <c r="BP521" i="26" s="1"/>
  <c r="BN521" i="26"/>
  <c r="DP454" i="26"/>
  <c r="DN457" i="26"/>
  <c r="FF162" i="26"/>
  <c r="FD165" i="26"/>
  <c r="FF171" i="26"/>
  <c r="FD174" i="26"/>
  <c r="FD153" i="26"/>
  <c r="FB156" i="26"/>
  <c r="FD80" i="26"/>
  <c r="FB83" i="26"/>
  <c r="FD108" i="26"/>
  <c r="FB111" i="26"/>
  <c r="FD89" i="26"/>
  <c r="FB92" i="26"/>
  <c r="DX55" i="26"/>
  <c r="DZ52" i="26"/>
  <c r="FT26" i="26"/>
  <c r="FR28" i="26"/>
  <c r="FX75" i="26"/>
  <c r="FZ73" i="26"/>
  <c r="FN74" i="26"/>
  <c r="FP71" i="26"/>
  <c r="FZ321" i="26"/>
  <c r="GB319" i="26"/>
  <c r="FV317" i="26"/>
  <c r="FT320" i="26"/>
  <c r="GD16" i="26"/>
  <c r="GB18" i="26"/>
  <c r="CB290" i="26"/>
  <c r="BZ293" i="26"/>
  <c r="BR491" i="26"/>
  <c r="BR554" i="26"/>
  <c r="BR563" i="26"/>
  <c r="BR536" i="26"/>
  <c r="DZ54" i="26" l="1"/>
  <c r="DZ56" i="26" s="1"/>
  <c r="ED63" i="26"/>
  <c r="EB65" i="26"/>
  <c r="EX119" i="26"/>
  <c r="EV121" i="26"/>
  <c r="BP527" i="26"/>
  <c r="BP530" i="26" s="1"/>
  <c r="BN530" i="26"/>
  <c r="BP354" i="26"/>
  <c r="BN357" i="26"/>
  <c r="DT43" i="26"/>
  <c r="DR46" i="26"/>
  <c r="DT235" i="26"/>
  <c r="DR238" i="26"/>
  <c r="DX61" i="26"/>
  <c r="DV64" i="26"/>
  <c r="DT272" i="26"/>
  <c r="DR275" i="26"/>
  <c r="DT244" i="26"/>
  <c r="DR247" i="26"/>
  <c r="DT225" i="26"/>
  <c r="DR228" i="26"/>
  <c r="DT216" i="26"/>
  <c r="DR219" i="26"/>
  <c r="DT253" i="26"/>
  <c r="DR256" i="26"/>
  <c r="DT263" i="26"/>
  <c r="DR266" i="26"/>
  <c r="DT144" i="26"/>
  <c r="DR147" i="26"/>
  <c r="DT180" i="26"/>
  <c r="DR183" i="26"/>
  <c r="DT99" i="26"/>
  <c r="DR102" i="26"/>
  <c r="DT117" i="26"/>
  <c r="DR120" i="26"/>
  <c r="BP37" i="26"/>
  <c r="BR34" i="26"/>
  <c r="BP308" i="26"/>
  <c r="BN311" i="26"/>
  <c r="BP509" i="26"/>
  <c r="BP512" i="26" s="1"/>
  <c r="BN512" i="26"/>
  <c r="BV463" i="26"/>
  <c r="BT466" i="26"/>
  <c r="DR454" i="26"/>
  <c r="DR457" i="26" s="1"/>
  <c r="DP457" i="26"/>
  <c r="FF89" i="26"/>
  <c r="FD92" i="26"/>
  <c r="FF108" i="26"/>
  <c r="FD111" i="26"/>
  <c r="FF80" i="26"/>
  <c r="FD83" i="26"/>
  <c r="FH171" i="26"/>
  <c r="FF174" i="26"/>
  <c r="FF153" i="26"/>
  <c r="FD156" i="26"/>
  <c r="FH162" i="26"/>
  <c r="FF165" i="26"/>
  <c r="DZ55" i="26"/>
  <c r="EB52" i="26"/>
  <c r="GD319" i="26"/>
  <c r="GB321" i="26"/>
  <c r="FR71" i="26"/>
  <c r="FP74" i="26"/>
  <c r="GD18" i="26"/>
  <c r="GF16" i="26"/>
  <c r="FV26" i="26"/>
  <c r="FT28" i="26"/>
  <c r="GB73" i="26"/>
  <c r="FZ75" i="26"/>
  <c r="FV320" i="26"/>
  <c r="FX317" i="26"/>
  <c r="BT491" i="26"/>
  <c r="BR494" i="26"/>
  <c r="BR581" i="26"/>
  <c r="BT536" i="26"/>
  <c r="BR539" i="26"/>
  <c r="BT563" i="26"/>
  <c r="BR566" i="26"/>
  <c r="BT554" i="26"/>
  <c r="BR557" i="26"/>
  <c r="BR500" i="26"/>
  <c r="BR381" i="26"/>
  <c r="CD290" i="26"/>
  <c r="CB293" i="26"/>
  <c r="BR198" i="26"/>
  <c r="EB54" i="26" l="1"/>
  <c r="ED54" i="26" s="1"/>
  <c r="EF63" i="26"/>
  <c r="ED65" i="26"/>
  <c r="EZ119" i="26"/>
  <c r="EX121" i="26"/>
  <c r="BR354" i="26"/>
  <c r="BP357" i="26"/>
  <c r="DV180" i="26"/>
  <c r="DT183" i="26"/>
  <c r="DV144" i="26"/>
  <c r="DT147" i="26"/>
  <c r="DV263" i="26"/>
  <c r="DT266" i="26"/>
  <c r="DV225" i="26"/>
  <c r="DT228" i="26"/>
  <c r="DV272" i="26"/>
  <c r="DT275" i="26"/>
  <c r="DZ61" i="26"/>
  <c r="DX64" i="26"/>
  <c r="DV43" i="26"/>
  <c r="DT46" i="26"/>
  <c r="DV117" i="26"/>
  <c r="DT120" i="26"/>
  <c r="DV99" i="26"/>
  <c r="DT102" i="26"/>
  <c r="DV253" i="26"/>
  <c r="DT256" i="26"/>
  <c r="DV216" i="26"/>
  <c r="DT219" i="26"/>
  <c r="DV244" i="26"/>
  <c r="DT247" i="26"/>
  <c r="DV235" i="26"/>
  <c r="DT238" i="26"/>
  <c r="BT34" i="26"/>
  <c r="BR37" i="26"/>
  <c r="BP311" i="26"/>
  <c r="BR308" i="26"/>
  <c r="BX463" i="26"/>
  <c r="BV466" i="26"/>
  <c r="DT454" i="26"/>
  <c r="FJ162" i="26"/>
  <c r="FH165" i="26"/>
  <c r="FJ171" i="26"/>
  <c r="FH174" i="26"/>
  <c r="FH108" i="26"/>
  <c r="FF111" i="26"/>
  <c r="FH153" i="26"/>
  <c r="FF156" i="26"/>
  <c r="FH80" i="26"/>
  <c r="FF83" i="26"/>
  <c r="FH89" i="26"/>
  <c r="FF92" i="26"/>
  <c r="ED52" i="26"/>
  <c r="EB55" i="26"/>
  <c r="FZ317" i="26"/>
  <c r="FX320" i="26"/>
  <c r="GH16" i="26"/>
  <c r="GF18" i="26"/>
  <c r="GD73" i="26"/>
  <c r="GB75" i="26"/>
  <c r="GD321" i="26"/>
  <c r="GF319" i="26"/>
  <c r="FV28" i="26"/>
  <c r="FX26" i="26"/>
  <c r="FT71" i="26"/>
  <c r="FR74" i="26"/>
  <c r="BR445" i="26"/>
  <c r="CF290" i="26"/>
  <c r="CD293" i="26"/>
  <c r="BT381" i="26"/>
  <c r="BR384" i="26"/>
  <c r="BR299" i="26"/>
  <c r="BV554" i="26"/>
  <c r="BT557" i="26"/>
  <c r="BR509" i="26"/>
  <c r="BR207" i="26"/>
  <c r="BT581" i="26"/>
  <c r="BR584" i="26"/>
  <c r="BR281" i="26"/>
  <c r="BT198" i="26"/>
  <c r="BR201" i="26"/>
  <c r="BR482" i="26"/>
  <c r="BR572" i="26"/>
  <c r="BR527" i="26"/>
  <c r="BT500" i="26"/>
  <c r="BR503" i="26"/>
  <c r="BV563" i="26"/>
  <c r="BT566" i="26"/>
  <c r="BV536" i="26"/>
  <c r="BT539" i="26"/>
  <c r="BV491" i="26"/>
  <c r="BT494" i="26"/>
  <c r="BR518" i="26"/>
  <c r="BR545" i="26"/>
  <c r="BR24" i="26"/>
  <c r="BR14" i="26"/>
  <c r="EB56" i="26" l="1"/>
  <c r="ED56" i="26"/>
  <c r="EH63" i="26"/>
  <c r="EF65" i="26"/>
  <c r="FB119" i="26"/>
  <c r="EZ121" i="26"/>
  <c r="BT354" i="26"/>
  <c r="BR357" i="26"/>
  <c r="DX235" i="26"/>
  <c r="DV238" i="26"/>
  <c r="DX244" i="26"/>
  <c r="DV247" i="26"/>
  <c r="DX253" i="26"/>
  <c r="DV256" i="26"/>
  <c r="DX117" i="26"/>
  <c r="DV120" i="26"/>
  <c r="EB61" i="26"/>
  <c r="DZ64" i="26"/>
  <c r="DX225" i="26"/>
  <c r="DV228" i="26"/>
  <c r="DX263" i="26"/>
  <c r="DV266" i="26"/>
  <c r="DX180" i="26"/>
  <c r="DV183" i="26"/>
  <c r="DX216" i="26"/>
  <c r="DV219" i="26"/>
  <c r="DX99" i="26"/>
  <c r="DV102" i="26"/>
  <c r="DX43" i="26"/>
  <c r="DV46" i="26"/>
  <c r="DX272" i="26"/>
  <c r="DV275" i="26"/>
  <c r="DX144" i="26"/>
  <c r="DV147" i="26"/>
  <c r="BV34" i="26"/>
  <c r="BX34" i="26" s="1"/>
  <c r="BZ34" i="26" s="1"/>
  <c r="BT37" i="26"/>
  <c r="BT308" i="26"/>
  <c r="BR311" i="26"/>
  <c r="BZ463" i="26"/>
  <c r="BX466" i="26"/>
  <c r="DV454" i="26"/>
  <c r="DV457" i="26" s="1"/>
  <c r="DT457" i="26"/>
  <c r="FJ89" i="26"/>
  <c r="FH92" i="26"/>
  <c r="FJ153" i="26"/>
  <c r="FH156" i="26"/>
  <c r="FJ108" i="26"/>
  <c r="FH111" i="26"/>
  <c r="FJ80" i="26"/>
  <c r="FH83" i="26"/>
  <c r="FL171" i="26"/>
  <c r="FJ174" i="26"/>
  <c r="FL162" i="26"/>
  <c r="FJ165" i="26"/>
  <c r="ED55" i="26"/>
  <c r="EF52" i="26"/>
  <c r="FX28" i="26"/>
  <c r="FZ26" i="26"/>
  <c r="GH319" i="26"/>
  <c r="GF321" i="26"/>
  <c r="FV71" i="26"/>
  <c r="FT74" i="26"/>
  <c r="GD75" i="26"/>
  <c r="GF73" i="26"/>
  <c r="GH18" i="26"/>
  <c r="GJ16" i="26"/>
  <c r="GB317" i="26"/>
  <c r="FZ320" i="26"/>
  <c r="BT445" i="26"/>
  <c r="BR448" i="26"/>
  <c r="BT281" i="26"/>
  <c r="BR284" i="26"/>
  <c r="BV581" i="26"/>
  <c r="BT584" i="26"/>
  <c r="BT509" i="26"/>
  <c r="BR512" i="26"/>
  <c r="BT545" i="26"/>
  <c r="BR548" i="26"/>
  <c r="BX491" i="26"/>
  <c r="BV494" i="26"/>
  <c r="BX563" i="26"/>
  <c r="BV566" i="26"/>
  <c r="BT527" i="26"/>
  <c r="BR530" i="26"/>
  <c r="BT482" i="26"/>
  <c r="BR485" i="26"/>
  <c r="BV381" i="26"/>
  <c r="BT384" i="26"/>
  <c r="CH290" i="26"/>
  <c r="CF293" i="26"/>
  <c r="BT207" i="26"/>
  <c r="BR210" i="26"/>
  <c r="BX554" i="26"/>
  <c r="BV557" i="26"/>
  <c r="BT299" i="26"/>
  <c r="BR302" i="26"/>
  <c r="BT518" i="26"/>
  <c r="BR521" i="26"/>
  <c r="BX536" i="26"/>
  <c r="BV539" i="26"/>
  <c r="BV500" i="26"/>
  <c r="BT503" i="26"/>
  <c r="BT572" i="26"/>
  <c r="BR575" i="26"/>
  <c r="BV198" i="26"/>
  <c r="BT201" i="26"/>
  <c r="BT24" i="26"/>
  <c r="BR27" i="26"/>
  <c r="BT14" i="26"/>
  <c r="BR17" i="26"/>
  <c r="EF53" i="26" l="1"/>
  <c r="EF54" i="26" s="1"/>
  <c r="EJ63" i="26"/>
  <c r="EH65" i="26"/>
  <c r="FD119" i="26"/>
  <c r="FB121" i="26"/>
  <c r="BV354" i="26"/>
  <c r="BT357" i="26"/>
  <c r="DZ43" i="26"/>
  <c r="DX46" i="26"/>
  <c r="DZ99" i="26"/>
  <c r="DX102" i="26"/>
  <c r="DZ216" i="26"/>
  <c r="DX219" i="26"/>
  <c r="DZ263" i="26"/>
  <c r="DX266" i="26"/>
  <c r="ED61" i="26"/>
  <c r="EB64" i="26"/>
  <c r="DZ117" i="26"/>
  <c r="DX120" i="26"/>
  <c r="DZ244" i="26"/>
  <c r="DX247" i="26"/>
  <c r="DZ144" i="26"/>
  <c r="DX147" i="26"/>
  <c r="DZ272" i="26"/>
  <c r="DX275" i="26"/>
  <c r="DZ180" i="26"/>
  <c r="DX183" i="26"/>
  <c r="DZ225" i="26"/>
  <c r="DX228" i="26"/>
  <c r="DZ253" i="26"/>
  <c r="DX256" i="26"/>
  <c r="DZ235" i="26"/>
  <c r="DX238" i="26"/>
  <c r="BV37" i="26"/>
  <c r="BV308" i="26"/>
  <c r="BT311" i="26"/>
  <c r="CB463" i="26"/>
  <c r="BZ466" i="26"/>
  <c r="DX454" i="26"/>
  <c r="FN162" i="26"/>
  <c r="FL165" i="26"/>
  <c r="FL80" i="26"/>
  <c r="FJ83" i="26"/>
  <c r="FL108" i="26"/>
  <c r="FJ111" i="26"/>
  <c r="FL89" i="26"/>
  <c r="FJ92" i="26"/>
  <c r="FN171" i="26"/>
  <c r="FL174" i="26"/>
  <c r="FL153" i="26"/>
  <c r="FJ156" i="26"/>
  <c r="EH52" i="26"/>
  <c r="EF55" i="26"/>
  <c r="GL16" i="26"/>
  <c r="GJ18" i="26"/>
  <c r="GD317" i="26"/>
  <c r="GB320" i="26"/>
  <c r="FV74" i="26"/>
  <c r="FX71" i="26"/>
  <c r="GH321" i="26"/>
  <c r="GJ319" i="26"/>
  <c r="GF75" i="26"/>
  <c r="GH73" i="26"/>
  <c r="GB26" i="26"/>
  <c r="FZ28" i="26"/>
  <c r="BV445" i="26"/>
  <c r="BT448" i="26"/>
  <c r="BZ563" i="26"/>
  <c r="BX566" i="26"/>
  <c r="BZ491" i="26"/>
  <c r="BX494" i="26"/>
  <c r="BV545" i="26"/>
  <c r="BT548" i="26"/>
  <c r="BX581" i="26"/>
  <c r="BV584" i="26"/>
  <c r="BV281" i="26"/>
  <c r="BT284" i="26"/>
  <c r="BV572" i="26"/>
  <c r="BT575" i="26"/>
  <c r="BZ536" i="26"/>
  <c r="BX539" i="26"/>
  <c r="BV518" i="26"/>
  <c r="BT521" i="26"/>
  <c r="BV299" i="26"/>
  <c r="BT302" i="26"/>
  <c r="BV207" i="26"/>
  <c r="BT210" i="26"/>
  <c r="BX381" i="26"/>
  <c r="BV384" i="26"/>
  <c r="BV527" i="26"/>
  <c r="BT530" i="26"/>
  <c r="BV509" i="26"/>
  <c r="BT512" i="26"/>
  <c r="BX198" i="26"/>
  <c r="BV201" i="26"/>
  <c r="BX500" i="26"/>
  <c r="BV503" i="26"/>
  <c r="BZ554" i="26"/>
  <c r="BX557" i="26"/>
  <c r="CJ290" i="26"/>
  <c r="CH293" i="26"/>
  <c r="BV482" i="26"/>
  <c r="BT485" i="26"/>
  <c r="BV24" i="26"/>
  <c r="BV27" i="26" s="1"/>
  <c r="BT27" i="26"/>
  <c r="BV14" i="26"/>
  <c r="BT17" i="26"/>
  <c r="EH54" i="26" l="1"/>
  <c r="EJ54" i="26" s="1"/>
  <c r="EF56" i="26"/>
  <c r="EL63" i="26"/>
  <c r="EJ65" i="26"/>
  <c r="FF119" i="26"/>
  <c r="FD121" i="26"/>
  <c r="BX354" i="26"/>
  <c r="BV357" i="26"/>
  <c r="EB235" i="26"/>
  <c r="DZ238" i="26"/>
  <c r="EB180" i="26"/>
  <c r="DZ183" i="26"/>
  <c r="EB272" i="26"/>
  <c r="DZ275" i="26"/>
  <c r="EB244" i="26"/>
  <c r="DZ247" i="26"/>
  <c r="EF61" i="26"/>
  <c r="ED64" i="26"/>
  <c r="EB216" i="26"/>
  <c r="DZ219" i="26"/>
  <c r="EB43" i="26"/>
  <c r="DZ46" i="26"/>
  <c r="EB253" i="26"/>
  <c r="DZ256" i="26"/>
  <c r="EB225" i="26"/>
  <c r="DZ228" i="26"/>
  <c r="EB144" i="26"/>
  <c r="DZ147" i="26"/>
  <c r="EB117" i="26"/>
  <c r="DZ120" i="26"/>
  <c r="EB263" i="26"/>
  <c r="DZ266" i="26"/>
  <c r="EB99" i="26"/>
  <c r="DZ102" i="26"/>
  <c r="BX37" i="26"/>
  <c r="BX308" i="26"/>
  <c r="BV311" i="26"/>
  <c r="CD463" i="26"/>
  <c r="CB466" i="26"/>
  <c r="DZ454" i="26"/>
  <c r="DX457" i="26"/>
  <c r="FN153" i="26"/>
  <c r="FL156" i="26"/>
  <c r="FP171" i="26"/>
  <c r="FN174" i="26"/>
  <c r="FN89" i="26"/>
  <c r="FL92" i="26"/>
  <c r="FN80" i="26"/>
  <c r="FL83" i="26"/>
  <c r="FN108" i="26"/>
  <c r="FL111" i="26"/>
  <c r="FP162" i="26"/>
  <c r="FN165" i="26"/>
  <c r="EH55" i="26"/>
  <c r="EJ52" i="26"/>
  <c r="GD26" i="26"/>
  <c r="GB28" i="26"/>
  <c r="GD320" i="26"/>
  <c r="GF317" i="26"/>
  <c r="GH75" i="26"/>
  <c r="GJ73" i="26"/>
  <c r="GL319" i="26"/>
  <c r="GJ321" i="26"/>
  <c r="FZ71" i="26"/>
  <c r="FX74" i="26"/>
  <c r="GL18" i="26"/>
  <c r="GN16" i="26"/>
  <c r="BX445" i="26"/>
  <c r="BV448" i="26"/>
  <c r="BZ581" i="26"/>
  <c r="BX584" i="26"/>
  <c r="BX545" i="26"/>
  <c r="BV548" i="26"/>
  <c r="CB563" i="26"/>
  <c r="BZ566" i="26"/>
  <c r="CL290" i="26"/>
  <c r="CJ293" i="26"/>
  <c r="CB554" i="26"/>
  <c r="BZ557" i="26"/>
  <c r="BZ198" i="26"/>
  <c r="BX201" i="26"/>
  <c r="BX509" i="26"/>
  <c r="BV512" i="26"/>
  <c r="BZ381" i="26"/>
  <c r="BX384" i="26"/>
  <c r="BX299" i="26"/>
  <c r="BV302" i="26"/>
  <c r="CB536" i="26"/>
  <c r="BZ539" i="26"/>
  <c r="BX281" i="26"/>
  <c r="BV284" i="26"/>
  <c r="CB491" i="26"/>
  <c r="BZ494" i="26"/>
  <c r="BX482" i="26"/>
  <c r="BV485" i="26"/>
  <c r="BZ500" i="26"/>
  <c r="BX503" i="26"/>
  <c r="BX527" i="26"/>
  <c r="BV530" i="26"/>
  <c r="BX207" i="26"/>
  <c r="BV210" i="26"/>
  <c r="BX518" i="26"/>
  <c r="BV521" i="26"/>
  <c r="BX572" i="26"/>
  <c r="BV575" i="26"/>
  <c r="BX24" i="26"/>
  <c r="BX14" i="26"/>
  <c r="BV17" i="26"/>
  <c r="EH56" i="26" l="1"/>
  <c r="EJ56" i="26"/>
  <c r="EL54" i="26"/>
  <c r="BZ37" i="26"/>
  <c r="EN63" i="26"/>
  <c r="EL65" i="26"/>
  <c r="FH119" i="26"/>
  <c r="FF121" i="26"/>
  <c r="BZ354" i="26"/>
  <c r="BX357" i="26"/>
  <c r="ED99" i="26"/>
  <c r="EB102" i="26"/>
  <c r="ED263" i="26"/>
  <c r="EB266" i="26"/>
  <c r="ED225" i="26"/>
  <c r="EB228" i="26"/>
  <c r="ED43" i="26"/>
  <c r="EB46" i="26"/>
  <c r="ED244" i="26"/>
  <c r="EB247" i="26"/>
  <c r="ED117" i="26"/>
  <c r="EB120" i="26"/>
  <c r="ED144" i="26"/>
  <c r="EB147" i="26"/>
  <c r="ED253" i="26"/>
  <c r="EB256" i="26"/>
  <c r="ED216" i="26"/>
  <c r="EB219" i="26"/>
  <c r="EH61" i="26"/>
  <c r="EF64" i="26"/>
  <c r="ED272" i="26"/>
  <c r="EB275" i="26"/>
  <c r="ED180" i="26"/>
  <c r="EF180" i="26" s="1"/>
  <c r="EH180" i="26" s="1"/>
  <c r="EB183" i="26"/>
  <c r="ED235" i="26"/>
  <c r="EB238" i="26"/>
  <c r="CB34" i="26"/>
  <c r="BZ308" i="26"/>
  <c r="BX311" i="26"/>
  <c r="CF463" i="26"/>
  <c r="CD466" i="26"/>
  <c r="EB454" i="26"/>
  <c r="DZ457" i="26"/>
  <c r="FR162" i="26"/>
  <c r="FP165" i="26"/>
  <c r="FP80" i="26"/>
  <c r="FN83" i="26"/>
  <c r="FR171" i="26"/>
  <c r="FP174" i="26"/>
  <c r="FP108" i="26"/>
  <c r="FN111" i="26"/>
  <c r="FP89" i="26"/>
  <c r="FN92" i="26"/>
  <c r="FP153" i="26"/>
  <c r="FN156" i="26"/>
  <c r="EL52" i="26"/>
  <c r="EJ55" i="26"/>
  <c r="GN18" i="26"/>
  <c r="GP16" i="26"/>
  <c r="GB71" i="26"/>
  <c r="FZ74" i="26"/>
  <c r="GL73" i="26"/>
  <c r="GJ75" i="26"/>
  <c r="GH317" i="26"/>
  <c r="GF320" i="26"/>
  <c r="GL321" i="26"/>
  <c r="GN319" i="26"/>
  <c r="GD28" i="26"/>
  <c r="GF26" i="26"/>
  <c r="BZ445" i="26"/>
  <c r="BX448" i="26"/>
  <c r="CB500" i="26"/>
  <c r="BZ503" i="26"/>
  <c r="CD563" i="26"/>
  <c r="CB566" i="26"/>
  <c r="CB581" i="26"/>
  <c r="BZ584" i="26"/>
  <c r="BZ518" i="26"/>
  <c r="BX521" i="26"/>
  <c r="BZ281" i="26"/>
  <c r="BX284" i="26"/>
  <c r="CD536" i="26"/>
  <c r="CB539" i="26"/>
  <c r="CB198" i="26"/>
  <c r="BZ201" i="26"/>
  <c r="CD554" i="26"/>
  <c r="CB557" i="26"/>
  <c r="CN290" i="26"/>
  <c r="CL293" i="26"/>
  <c r="BZ527" i="26"/>
  <c r="BX530" i="26"/>
  <c r="BZ482" i="26"/>
  <c r="BX485" i="26"/>
  <c r="CD491" i="26"/>
  <c r="CB494" i="26"/>
  <c r="BZ545" i="26"/>
  <c r="BX548" i="26"/>
  <c r="BZ572" i="26"/>
  <c r="BX575" i="26"/>
  <c r="BZ207" i="26"/>
  <c r="BX210" i="26"/>
  <c r="BZ299" i="26"/>
  <c r="BX302" i="26"/>
  <c r="CB381" i="26"/>
  <c r="BZ384" i="26"/>
  <c r="BZ509" i="26"/>
  <c r="BX512" i="26"/>
  <c r="BX27" i="26"/>
  <c r="BZ24" i="26"/>
  <c r="BZ14" i="26"/>
  <c r="BX17" i="26"/>
  <c r="EL56" i="26" l="1"/>
  <c r="EN54" i="26"/>
  <c r="EP63" i="26"/>
  <c r="EN65" i="26"/>
  <c r="FJ119" i="26"/>
  <c r="FH121" i="26"/>
  <c r="CB354" i="26"/>
  <c r="BZ357" i="26"/>
  <c r="EF235" i="26"/>
  <c r="ED238" i="26"/>
  <c r="EF272" i="26"/>
  <c r="ED275" i="26"/>
  <c r="EF216" i="26"/>
  <c r="ED219" i="26"/>
  <c r="EF253" i="26"/>
  <c r="ED256" i="26"/>
  <c r="EF144" i="26"/>
  <c r="ED147" i="26"/>
  <c r="EF244" i="26"/>
  <c r="ED247" i="26"/>
  <c r="EF43" i="26"/>
  <c r="ED46" i="26"/>
  <c r="EF263" i="26"/>
  <c r="ED266" i="26"/>
  <c r="ED183" i="26"/>
  <c r="EJ61" i="26"/>
  <c r="EH64" i="26"/>
  <c r="EF117" i="26"/>
  <c r="ED120" i="26"/>
  <c r="EF225" i="26"/>
  <c r="ED228" i="26"/>
  <c r="EF99" i="26"/>
  <c r="ED102" i="26"/>
  <c r="CD34" i="26"/>
  <c r="CB37" i="26"/>
  <c r="CB308" i="26"/>
  <c r="BZ311" i="26"/>
  <c r="CH463" i="26"/>
  <c r="CF466" i="26"/>
  <c r="ED454" i="26"/>
  <c r="EB457" i="26"/>
  <c r="FR153" i="26"/>
  <c r="FP156" i="26"/>
  <c r="FR108" i="26"/>
  <c r="FP111" i="26"/>
  <c r="FT171" i="26"/>
  <c r="FR174" i="26"/>
  <c r="FR89" i="26"/>
  <c r="FP92" i="26"/>
  <c r="FR80" i="26"/>
  <c r="FP83" i="26"/>
  <c r="FT162" i="26"/>
  <c r="FR165" i="26"/>
  <c r="EN52" i="26"/>
  <c r="EL55" i="26"/>
  <c r="GH26" i="26"/>
  <c r="GF28" i="26"/>
  <c r="GL75" i="26"/>
  <c r="GN73" i="26"/>
  <c r="GP319" i="26"/>
  <c r="GN321" i="26"/>
  <c r="GR16" i="26"/>
  <c r="GP18" i="26"/>
  <c r="GJ317" i="26"/>
  <c r="GH320" i="26"/>
  <c r="GD71" i="26"/>
  <c r="GB74" i="26"/>
  <c r="CB445" i="26"/>
  <c r="BZ448" i="26"/>
  <c r="CD381" i="26"/>
  <c r="CB384" i="26"/>
  <c r="CB572" i="26"/>
  <c r="BZ575" i="26"/>
  <c r="CB545" i="26"/>
  <c r="BZ548" i="26"/>
  <c r="CF563" i="26"/>
  <c r="CD566" i="26"/>
  <c r="CB509" i="26"/>
  <c r="BZ512" i="26"/>
  <c r="CB482" i="26"/>
  <c r="BZ485" i="26"/>
  <c r="CF554" i="26"/>
  <c r="CD557" i="26"/>
  <c r="CF536" i="26"/>
  <c r="CD539" i="26"/>
  <c r="CB299" i="26"/>
  <c r="BZ302" i="26"/>
  <c r="CB207" i="26"/>
  <c r="BZ210" i="26"/>
  <c r="CD581" i="26"/>
  <c r="CB584" i="26"/>
  <c r="CD500" i="26"/>
  <c r="CB503" i="26"/>
  <c r="CF491" i="26"/>
  <c r="CD494" i="26"/>
  <c r="CB527" i="26"/>
  <c r="BZ530" i="26"/>
  <c r="CP290" i="26"/>
  <c r="CN293" i="26"/>
  <c r="CD198" i="26"/>
  <c r="CB201" i="26"/>
  <c r="CB281" i="26"/>
  <c r="BZ284" i="26"/>
  <c r="CB518" i="26"/>
  <c r="BZ521" i="26"/>
  <c r="BZ27" i="26"/>
  <c r="CB24" i="26"/>
  <c r="CB14" i="26"/>
  <c r="BZ17" i="26"/>
  <c r="EN56" i="26" l="1"/>
  <c r="ER63" i="26"/>
  <c r="EP65" i="26"/>
  <c r="FL119" i="26"/>
  <c r="FJ121" i="26"/>
  <c r="CD354" i="26"/>
  <c r="CB357" i="26"/>
  <c r="EH99" i="26"/>
  <c r="EF102" i="26"/>
  <c r="EH225" i="26"/>
  <c r="EF228" i="26"/>
  <c r="EL61" i="26"/>
  <c r="EJ64" i="26"/>
  <c r="EH244" i="26"/>
  <c r="EF247" i="26"/>
  <c r="EH144" i="26"/>
  <c r="EF147" i="26"/>
  <c r="EH216" i="26"/>
  <c r="EF219" i="26"/>
  <c r="EH235" i="26"/>
  <c r="EF238" i="26"/>
  <c r="EH117" i="26"/>
  <c r="EF120" i="26"/>
  <c r="EF183" i="26"/>
  <c r="EH263" i="26"/>
  <c r="EF266" i="26"/>
  <c r="EH43" i="26"/>
  <c r="EF46" i="26"/>
  <c r="EH253" i="26"/>
  <c r="EF256" i="26"/>
  <c r="EH272" i="26"/>
  <c r="EF275" i="26"/>
  <c r="CF34" i="26"/>
  <c r="CD37" i="26"/>
  <c r="CD308" i="26"/>
  <c r="CB311" i="26"/>
  <c r="CJ463" i="26"/>
  <c r="CH466" i="26"/>
  <c r="EF454" i="26"/>
  <c r="ED457" i="26"/>
  <c r="FV162" i="26"/>
  <c r="FT165" i="26"/>
  <c r="FT89" i="26"/>
  <c r="FR92" i="26"/>
  <c r="FT108" i="26"/>
  <c r="FR111" i="26"/>
  <c r="FT80" i="26"/>
  <c r="FR83" i="26"/>
  <c r="FV171" i="26"/>
  <c r="FT174" i="26"/>
  <c r="FT153" i="26"/>
  <c r="FR156" i="26"/>
  <c r="EP52" i="26"/>
  <c r="EP54" i="26" s="1"/>
  <c r="EN55" i="26"/>
  <c r="GD74" i="26"/>
  <c r="GF71" i="26"/>
  <c r="GT16" i="26"/>
  <c r="GR18" i="26"/>
  <c r="GR319" i="26"/>
  <c r="GP321" i="26"/>
  <c r="GH28" i="26"/>
  <c r="GJ26" i="26"/>
  <c r="GP73" i="26"/>
  <c r="GN75" i="26"/>
  <c r="GL317" i="26"/>
  <c r="GJ320" i="26"/>
  <c r="CD445" i="26"/>
  <c r="CB448" i="26"/>
  <c r="CD518" i="26"/>
  <c r="CB521" i="26"/>
  <c r="CD281" i="26"/>
  <c r="CB284" i="26"/>
  <c r="CF198" i="26"/>
  <c r="CD201" i="26"/>
  <c r="CD527" i="26"/>
  <c r="CB530" i="26"/>
  <c r="CH491" i="26"/>
  <c r="CF494" i="26"/>
  <c r="CF500" i="26"/>
  <c r="CD503" i="26"/>
  <c r="CF581" i="26"/>
  <c r="CD584" i="26"/>
  <c r="CD207" i="26"/>
  <c r="CB210" i="26"/>
  <c r="CH536" i="26"/>
  <c r="CF539" i="26"/>
  <c r="CH554" i="26"/>
  <c r="CF557" i="26"/>
  <c r="CD545" i="26"/>
  <c r="CB548" i="26"/>
  <c r="CR290" i="26"/>
  <c r="CP293" i="26"/>
  <c r="CD299" i="26"/>
  <c r="CB302" i="26"/>
  <c r="CD482" i="26"/>
  <c r="CB485" i="26"/>
  <c r="CD509" i="26"/>
  <c r="CB512" i="26"/>
  <c r="CH563" i="26"/>
  <c r="CF566" i="26"/>
  <c r="CD572" i="26"/>
  <c r="CB575" i="26"/>
  <c r="CF381" i="26"/>
  <c r="CD384" i="26"/>
  <c r="CD24" i="26"/>
  <c r="CB27" i="26"/>
  <c r="CD14" i="26"/>
  <c r="CB17" i="26"/>
  <c r="EP56" i="26" l="1"/>
  <c r="ER54" i="26"/>
  <c r="GT18" i="26"/>
  <c r="GV16" i="26"/>
  <c r="ET63" i="26"/>
  <c r="ER65" i="26"/>
  <c r="FN119" i="26"/>
  <c r="FL121" i="26"/>
  <c r="CF354" i="26"/>
  <c r="CD357" i="26"/>
  <c r="EJ253" i="26"/>
  <c r="EH256" i="26"/>
  <c r="EJ263" i="26"/>
  <c r="EH266" i="26"/>
  <c r="EJ235" i="26"/>
  <c r="EH238" i="26"/>
  <c r="EJ144" i="26"/>
  <c r="EH147" i="26"/>
  <c r="EJ99" i="26"/>
  <c r="EH102" i="26"/>
  <c r="EJ272" i="26"/>
  <c r="EH275" i="26"/>
  <c r="EJ43" i="26"/>
  <c r="EH46" i="26"/>
  <c r="EJ180" i="26"/>
  <c r="EH183" i="26"/>
  <c r="EJ117" i="26"/>
  <c r="EH120" i="26"/>
  <c r="EJ216" i="26"/>
  <c r="EH219" i="26"/>
  <c r="EJ244" i="26"/>
  <c r="EH247" i="26"/>
  <c r="EN61" i="26"/>
  <c r="EL64" i="26"/>
  <c r="EJ225" i="26"/>
  <c r="EH228" i="26"/>
  <c r="CH34" i="26"/>
  <c r="CF37" i="26"/>
  <c r="CF308" i="26"/>
  <c r="CD311" i="26"/>
  <c r="CL463" i="26"/>
  <c r="CJ466" i="26"/>
  <c r="EH454" i="26"/>
  <c r="EF457" i="26"/>
  <c r="FV153" i="26"/>
  <c r="FT156" i="26"/>
  <c r="FV80" i="26"/>
  <c r="FT83" i="26"/>
  <c r="FX162" i="26"/>
  <c r="FV165" i="26"/>
  <c r="FX171" i="26"/>
  <c r="FV174" i="26"/>
  <c r="FV108" i="26"/>
  <c r="FT111" i="26"/>
  <c r="FV89" i="26"/>
  <c r="FT92" i="26"/>
  <c r="ER52" i="26"/>
  <c r="EP55" i="26"/>
  <c r="GT319" i="26"/>
  <c r="GR321" i="26"/>
  <c r="GL26" i="26"/>
  <c r="GJ28" i="26"/>
  <c r="GH71" i="26"/>
  <c r="GF74" i="26"/>
  <c r="GL320" i="26"/>
  <c r="GN317" i="26"/>
  <c r="GR73" i="26"/>
  <c r="GP75" i="26"/>
  <c r="CF445" i="26"/>
  <c r="CD448" i="26"/>
  <c r="CH381" i="26"/>
  <c r="CF384" i="26"/>
  <c r="CJ563" i="26"/>
  <c r="CH566" i="26"/>
  <c r="CF509" i="26"/>
  <c r="CD512" i="26"/>
  <c r="CF299" i="26"/>
  <c r="CD302" i="26"/>
  <c r="CT290" i="26"/>
  <c r="CR293" i="26"/>
  <c r="CJ554" i="26"/>
  <c r="CH557" i="26"/>
  <c r="CF207" i="26"/>
  <c r="CD210" i="26"/>
  <c r="CH581" i="26"/>
  <c r="CF584" i="26"/>
  <c r="CF527" i="26"/>
  <c r="CD530" i="26"/>
  <c r="CF281" i="26"/>
  <c r="CD284" i="26"/>
  <c r="CF572" i="26"/>
  <c r="CD575" i="26"/>
  <c r="CF482" i="26"/>
  <c r="CD485" i="26"/>
  <c r="CF545" i="26"/>
  <c r="CD548" i="26"/>
  <c r="CJ536" i="26"/>
  <c r="CH539" i="26"/>
  <c r="CH500" i="26"/>
  <c r="CF503" i="26"/>
  <c r="CJ491" i="26"/>
  <c r="CH494" i="26"/>
  <c r="CH198" i="26"/>
  <c r="CF201" i="26"/>
  <c r="CF518" i="26"/>
  <c r="CD521" i="26"/>
  <c r="CF24" i="26"/>
  <c r="CD27" i="26"/>
  <c r="CF14" i="26"/>
  <c r="CD17" i="26"/>
  <c r="ET54" i="26" l="1"/>
  <c r="ER56" i="26"/>
  <c r="GX16" i="26"/>
  <c r="GV18" i="26"/>
  <c r="GT321" i="26"/>
  <c r="GV319" i="26"/>
  <c r="GX319" i="26" s="1"/>
  <c r="GZ319" i="26" s="1"/>
  <c r="HB319" i="26" s="1"/>
  <c r="HD319" i="26" s="1"/>
  <c r="HF319" i="26" s="1"/>
  <c r="HH319" i="26" s="1"/>
  <c r="EV63" i="26"/>
  <c r="ET65" i="26"/>
  <c r="FP119" i="26"/>
  <c r="FN121" i="26"/>
  <c r="CH354" i="26"/>
  <c r="CF357" i="26"/>
  <c r="EL244" i="26"/>
  <c r="EJ247" i="26"/>
  <c r="EL180" i="26"/>
  <c r="EJ183" i="26"/>
  <c r="EL99" i="26"/>
  <c r="EJ102" i="26"/>
  <c r="EL144" i="26"/>
  <c r="EJ147" i="26"/>
  <c r="EL225" i="26"/>
  <c r="EJ228" i="26"/>
  <c r="EP61" i="26"/>
  <c r="EN64" i="26"/>
  <c r="EL216" i="26"/>
  <c r="EJ219" i="26"/>
  <c r="EL117" i="26"/>
  <c r="EJ120" i="26"/>
  <c r="EL43" i="26"/>
  <c r="EJ46" i="26"/>
  <c r="EL272" i="26"/>
  <c r="EJ275" i="26"/>
  <c r="EL235" i="26"/>
  <c r="EJ238" i="26"/>
  <c r="EL263" i="26"/>
  <c r="EJ266" i="26"/>
  <c r="EL253" i="26"/>
  <c r="EJ256" i="26"/>
  <c r="CJ34" i="26"/>
  <c r="CJ30" i="26" s="1"/>
  <c r="CH37" i="26"/>
  <c r="CH308" i="26"/>
  <c r="CF311" i="26"/>
  <c r="CN463" i="26"/>
  <c r="CL466" i="26"/>
  <c r="EJ454" i="26"/>
  <c r="EH457" i="26"/>
  <c r="FX89" i="26"/>
  <c r="FV92" i="26"/>
  <c r="FZ171" i="26"/>
  <c r="FX174" i="26"/>
  <c r="FX153" i="26"/>
  <c r="FV156" i="26"/>
  <c r="FX108" i="26"/>
  <c r="FV111" i="26"/>
  <c r="FZ162" i="26"/>
  <c r="FX165" i="26"/>
  <c r="FX80" i="26"/>
  <c r="FV83" i="26"/>
  <c r="ET52" i="26"/>
  <c r="ER55" i="26"/>
  <c r="GT73" i="26"/>
  <c r="GR75" i="26"/>
  <c r="GJ71" i="26"/>
  <c r="GH74" i="26"/>
  <c r="GL28" i="26"/>
  <c r="GN26" i="26"/>
  <c r="GP317" i="26"/>
  <c r="GN320" i="26"/>
  <c r="CH445" i="26"/>
  <c r="CF448" i="26"/>
  <c r="CH518" i="26"/>
  <c r="CF521" i="26"/>
  <c r="CL491" i="26"/>
  <c r="CJ494" i="26"/>
  <c r="CH281" i="26"/>
  <c r="CF284" i="26"/>
  <c r="CJ581" i="26"/>
  <c r="CH584" i="26"/>
  <c r="CL554" i="26"/>
  <c r="CJ557" i="26"/>
  <c r="CL563" i="26"/>
  <c r="CJ566" i="26"/>
  <c r="CL536" i="26"/>
  <c r="CJ539" i="26"/>
  <c r="CH545" i="26"/>
  <c r="CF548" i="26"/>
  <c r="CH482" i="26"/>
  <c r="CF485" i="26"/>
  <c r="CH572" i="26"/>
  <c r="CF575" i="26"/>
  <c r="CJ198" i="26"/>
  <c r="CH201" i="26"/>
  <c r="CJ500" i="26"/>
  <c r="CH503" i="26"/>
  <c r="CH527" i="26"/>
  <c r="CF530" i="26"/>
  <c r="CH207" i="26"/>
  <c r="CF210" i="26"/>
  <c r="CV290" i="26"/>
  <c r="CT293" i="26"/>
  <c r="CH299" i="26"/>
  <c r="CF302" i="26"/>
  <c r="CH509" i="26"/>
  <c r="CF512" i="26"/>
  <c r="CJ381" i="26"/>
  <c r="CH384" i="26"/>
  <c r="CH24" i="26"/>
  <c r="CF27" i="26"/>
  <c r="CH14" i="26"/>
  <c r="CF17" i="26"/>
  <c r="EV54" i="26" l="1"/>
  <c r="ET56" i="26"/>
  <c r="GZ16" i="26"/>
  <c r="GX18" i="26"/>
  <c r="GT75" i="26"/>
  <c r="GV73" i="26"/>
  <c r="EX63" i="26"/>
  <c r="EV65" i="26"/>
  <c r="FR119" i="26"/>
  <c r="FP121" i="26"/>
  <c r="CJ354" i="26"/>
  <c r="CH357" i="26"/>
  <c r="EN263" i="26"/>
  <c r="EL266" i="26"/>
  <c r="EN235" i="26"/>
  <c r="EL238" i="26"/>
  <c r="EN43" i="26"/>
  <c r="EL46" i="26"/>
  <c r="EN216" i="26"/>
  <c r="EL219" i="26"/>
  <c r="EN225" i="26"/>
  <c r="EL228" i="26"/>
  <c r="EN253" i="26"/>
  <c r="EL256" i="26"/>
  <c r="EN272" i="26"/>
  <c r="EL275" i="26"/>
  <c r="EN117" i="26"/>
  <c r="EL120" i="26"/>
  <c r="ER61" i="26"/>
  <c r="EP64" i="26"/>
  <c r="EN144" i="26"/>
  <c r="EL147" i="26"/>
  <c r="EN99" i="26"/>
  <c r="EL102" i="26"/>
  <c r="EN180" i="26"/>
  <c r="EL183" i="26"/>
  <c r="EN244" i="26"/>
  <c r="EL247" i="26"/>
  <c r="CL34" i="26"/>
  <c r="CJ37" i="26"/>
  <c r="CJ308" i="26"/>
  <c r="CH311" i="26"/>
  <c r="CP463" i="26"/>
  <c r="CN466" i="26"/>
  <c r="EL454" i="26"/>
  <c r="EJ457" i="26"/>
  <c r="FZ80" i="26"/>
  <c r="FX83" i="26"/>
  <c r="FZ108" i="26"/>
  <c r="FX111" i="26"/>
  <c r="FZ89" i="26"/>
  <c r="FX92" i="26"/>
  <c r="GB162" i="26"/>
  <c r="FZ165" i="26"/>
  <c r="FZ153" i="26"/>
  <c r="FX156" i="26"/>
  <c r="GB171" i="26"/>
  <c r="FZ174" i="26"/>
  <c r="EV52" i="26"/>
  <c r="ET55" i="26"/>
  <c r="GN28" i="26"/>
  <c r="GP26" i="26"/>
  <c r="GR317" i="26"/>
  <c r="GP320" i="26"/>
  <c r="GL71" i="26"/>
  <c r="GJ74" i="26"/>
  <c r="CJ445" i="26"/>
  <c r="CH448" i="26"/>
  <c r="CJ509" i="26"/>
  <c r="CH512" i="26"/>
  <c r="CX290" i="26"/>
  <c r="CV293" i="26"/>
  <c r="CJ207" i="26"/>
  <c r="CH210" i="26"/>
  <c r="CL500" i="26"/>
  <c r="CJ503" i="26"/>
  <c r="CJ572" i="26"/>
  <c r="CH575" i="26"/>
  <c r="CN536" i="26"/>
  <c r="CL539" i="26"/>
  <c r="CN563" i="26"/>
  <c r="CL566" i="26"/>
  <c r="CN554" i="26"/>
  <c r="CL557" i="26"/>
  <c r="CJ281" i="26"/>
  <c r="CH284" i="26"/>
  <c r="CN491" i="26"/>
  <c r="CL494" i="26"/>
  <c r="CL381" i="26"/>
  <c r="CJ384" i="26"/>
  <c r="CJ299" i="26"/>
  <c r="CH302" i="26"/>
  <c r="CJ527" i="26"/>
  <c r="CH530" i="26"/>
  <c r="CL198" i="26"/>
  <c r="CJ201" i="26"/>
  <c r="CJ482" i="26"/>
  <c r="CH485" i="26"/>
  <c r="CJ545" i="26"/>
  <c r="CH548" i="26"/>
  <c r="CL581" i="26"/>
  <c r="CJ584" i="26"/>
  <c r="CJ518" i="26"/>
  <c r="CH521" i="26"/>
  <c r="CJ24" i="26"/>
  <c r="CH27" i="26"/>
  <c r="CJ14" i="26"/>
  <c r="CH17" i="26"/>
  <c r="EV56" i="26" l="1"/>
  <c r="EX54" i="26"/>
  <c r="GX73" i="26"/>
  <c r="GV75" i="26"/>
  <c r="HB16" i="26"/>
  <c r="GZ18" i="26"/>
  <c r="EZ63" i="26"/>
  <c r="EX65" i="26"/>
  <c r="FT119" i="26"/>
  <c r="FR121" i="26"/>
  <c r="CL354" i="26"/>
  <c r="CJ357" i="26"/>
  <c r="EP180" i="26"/>
  <c r="EN183" i="26"/>
  <c r="EP144" i="26"/>
  <c r="EN147" i="26"/>
  <c r="ET61" i="26"/>
  <c r="ER64" i="26"/>
  <c r="EP272" i="26"/>
  <c r="EN275" i="26"/>
  <c r="EP216" i="26"/>
  <c r="EN219" i="26"/>
  <c r="EP263" i="26"/>
  <c r="EN266" i="26"/>
  <c r="EP244" i="26"/>
  <c r="EN247" i="26"/>
  <c r="EP99" i="26"/>
  <c r="EN102" i="26"/>
  <c r="EP117" i="26"/>
  <c r="EN120" i="26"/>
  <c r="EP253" i="26"/>
  <c r="EN256" i="26"/>
  <c r="EP225" i="26"/>
  <c r="EN228" i="26"/>
  <c r="EP43" i="26"/>
  <c r="EN46" i="26"/>
  <c r="EP235" i="26"/>
  <c r="EN238" i="26"/>
  <c r="CN34" i="26"/>
  <c r="CL37" i="26"/>
  <c r="CL308" i="26"/>
  <c r="CJ311" i="26"/>
  <c r="CR463" i="26"/>
  <c r="CP466" i="26"/>
  <c r="EN454" i="26"/>
  <c r="EL457" i="26"/>
  <c r="GD171" i="26"/>
  <c r="GB174" i="26"/>
  <c r="GD162" i="26"/>
  <c r="GB165" i="26"/>
  <c r="GB80" i="26"/>
  <c r="FZ83" i="26"/>
  <c r="GB153" i="26"/>
  <c r="FZ156" i="26"/>
  <c r="GB89" i="26"/>
  <c r="FZ92" i="26"/>
  <c r="GB108" i="26"/>
  <c r="FZ111" i="26"/>
  <c r="EX52" i="26"/>
  <c r="EV55" i="26"/>
  <c r="GR26" i="26"/>
  <c r="GP28" i="26"/>
  <c r="GL74" i="26"/>
  <c r="GN71" i="26"/>
  <c r="GT317" i="26"/>
  <c r="GR320" i="26"/>
  <c r="CL445" i="26"/>
  <c r="CJ448" i="26"/>
  <c r="CN198" i="26"/>
  <c r="CL201" i="26"/>
  <c r="CL527" i="26"/>
  <c r="CJ530" i="26"/>
  <c r="CL299" i="26"/>
  <c r="CJ302" i="26"/>
  <c r="CL518" i="26"/>
  <c r="CJ521" i="26"/>
  <c r="CN581" i="26"/>
  <c r="CL584" i="26"/>
  <c r="CL482" i="26"/>
  <c r="CJ485" i="26"/>
  <c r="CP491" i="26"/>
  <c r="CN494" i="26"/>
  <c r="CL281" i="26"/>
  <c r="CJ284" i="26"/>
  <c r="CN500" i="26"/>
  <c r="CL503" i="26"/>
  <c r="CZ290" i="26"/>
  <c r="CX293" i="26"/>
  <c r="CN381" i="26"/>
  <c r="CL384" i="26"/>
  <c r="CL545" i="26"/>
  <c r="CJ548" i="26"/>
  <c r="CP554" i="26"/>
  <c r="CN557" i="26"/>
  <c r="CP563" i="26"/>
  <c r="CN566" i="26"/>
  <c r="CP536" i="26"/>
  <c r="CN539" i="26"/>
  <c r="CL572" i="26"/>
  <c r="CJ575" i="26"/>
  <c r="CL207" i="26"/>
  <c r="CJ210" i="26"/>
  <c r="CL509" i="26"/>
  <c r="CJ512" i="26"/>
  <c r="CL24" i="26"/>
  <c r="CJ27" i="26"/>
  <c r="CL14" i="26"/>
  <c r="CJ17" i="26"/>
  <c r="EZ54" i="26" l="1"/>
  <c r="EX56" i="26"/>
  <c r="GZ73" i="26"/>
  <c r="GX75" i="26"/>
  <c r="HD16" i="26"/>
  <c r="HB18" i="26"/>
  <c r="GT320" i="26"/>
  <c r="GV317" i="26"/>
  <c r="GX317" i="26" s="1"/>
  <c r="GZ317" i="26" s="1"/>
  <c r="HB317" i="26" s="1"/>
  <c r="HD317" i="26" s="1"/>
  <c r="HF317" i="26" s="1"/>
  <c r="HH317" i="26" s="1"/>
  <c r="FB63" i="26"/>
  <c r="EZ65" i="26"/>
  <c r="FV119" i="26"/>
  <c r="FT121" i="26"/>
  <c r="CN354" i="26"/>
  <c r="CL357" i="26"/>
  <c r="ER43" i="26"/>
  <c r="EP46" i="26"/>
  <c r="ER244" i="26"/>
  <c r="EP247" i="26"/>
  <c r="ER263" i="26"/>
  <c r="EP266" i="26"/>
  <c r="ER216" i="26"/>
  <c r="EP219" i="26"/>
  <c r="EV61" i="26"/>
  <c r="ET64" i="26"/>
  <c r="ER180" i="26"/>
  <c r="EP183" i="26"/>
  <c r="ER235" i="26"/>
  <c r="EP238" i="26"/>
  <c r="ER225" i="26"/>
  <c r="EP228" i="26"/>
  <c r="ER253" i="26"/>
  <c r="EP256" i="26"/>
  <c r="ER117" i="26"/>
  <c r="EP120" i="26"/>
  <c r="ER99" i="26"/>
  <c r="EP102" i="26"/>
  <c r="ER272" i="26"/>
  <c r="EP275" i="26"/>
  <c r="ER144" i="26"/>
  <c r="EP147" i="26"/>
  <c r="CP34" i="26"/>
  <c r="CN37" i="26"/>
  <c r="CN308" i="26"/>
  <c r="CL311" i="26"/>
  <c r="CT463" i="26"/>
  <c r="CR466" i="26"/>
  <c r="EP454" i="26"/>
  <c r="EN457" i="26"/>
  <c r="GD108" i="26"/>
  <c r="GB111" i="26"/>
  <c r="GD153" i="26"/>
  <c r="GB156" i="26"/>
  <c r="GF171" i="26"/>
  <c r="GD174" i="26"/>
  <c r="GD89" i="26"/>
  <c r="GB92" i="26"/>
  <c r="GD80" i="26"/>
  <c r="GB83" i="26"/>
  <c r="GF162" i="26"/>
  <c r="GD165" i="26"/>
  <c r="EX55" i="26"/>
  <c r="EZ52" i="26"/>
  <c r="GT26" i="26"/>
  <c r="GR28" i="26"/>
  <c r="GP71" i="26"/>
  <c r="GN74" i="26"/>
  <c r="CN445" i="26"/>
  <c r="CL448" i="26"/>
  <c r="CR536" i="26"/>
  <c r="CP539" i="26"/>
  <c r="CR491" i="26"/>
  <c r="CP494" i="26"/>
  <c r="CN482" i="26"/>
  <c r="CL485" i="26"/>
  <c r="CP581" i="26"/>
  <c r="CN584" i="26"/>
  <c r="CN509" i="26"/>
  <c r="CL512" i="26"/>
  <c r="CN572" i="26"/>
  <c r="CL575" i="26"/>
  <c r="CR563" i="26"/>
  <c r="CP566" i="26"/>
  <c r="DB290" i="26"/>
  <c r="CZ293" i="26"/>
  <c r="CN299" i="26"/>
  <c r="CL302" i="26"/>
  <c r="CP198" i="26"/>
  <c r="CN201" i="26"/>
  <c r="CN281" i="26"/>
  <c r="CL284" i="26"/>
  <c r="CN518" i="26"/>
  <c r="CL521" i="26"/>
  <c r="CN207" i="26"/>
  <c r="CL210" i="26"/>
  <c r="CR554" i="26"/>
  <c r="CP557" i="26"/>
  <c r="CN545" i="26"/>
  <c r="CL548" i="26"/>
  <c r="CP381" i="26"/>
  <c r="CN384" i="26"/>
  <c r="CP500" i="26"/>
  <c r="CN503" i="26"/>
  <c r="CN527" i="26"/>
  <c r="CL530" i="26"/>
  <c r="CN24" i="26"/>
  <c r="CL27" i="26"/>
  <c r="CN14" i="26"/>
  <c r="CL17" i="26"/>
  <c r="EZ56" i="26" l="1"/>
  <c r="FB54" i="26"/>
  <c r="HB73" i="26"/>
  <c r="GZ75" i="26"/>
  <c r="HF16" i="26"/>
  <c r="HD18" i="26"/>
  <c r="GT28" i="26"/>
  <c r="GV26" i="26"/>
  <c r="FD63" i="26"/>
  <c r="FB65" i="26"/>
  <c r="FX119" i="26"/>
  <c r="FV121" i="26"/>
  <c r="CP354" i="26"/>
  <c r="CN357" i="26"/>
  <c r="ET272" i="26"/>
  <c r="ER275" i="26"/>
  <c r="ET99" i="26"/>
  <c r="ER102" i="26"/>
  <c r="ET253" i="26"/>
  <c r="ER256" i="26"/>
  <c r="ET225" i="26"/>
  <c r="ER228" i="26"/>
  <c r="EX61" i="26"/>
  <c r="EV64" i="26"/>
  <c r="ET263" i="26"/>
  <c r="ER266" i="26"/>
  <c r="ET43" i="26"/>
  <c r="ER46" i="26"/>
  <c r="ET144" i="26"/>
  <c r="ER147" i="26"/>
  <c r="ET117" i="26"/>
  <c r="ER120" i="26"/>
  <c r="ET235" i="26"/>
  <c r="ER238" i="26"/>
  <c r="ET180" i="26"/>
  <c r="ER183" i="26"/>
  <c r="ET216" i="26"/>
  <c r="ER219" i="26"/>
  <c r="ET244" i="26"/>
  <c r="ER247" i="26"/>
  <c r="CR34" i="26"/>
  <c r="CP37" i="26"/>
  <c r="CP308" i="26"/>
  <c r="CN311" i="26"/>
  <c r="CV463" i="26"/>
  <c r="CT466" i="26"/>
  <c r="ER454" i="26"/>
  <c r="EP457" i="26"/>
  <c r="GH162" i="26"/>
  <c r="GF165" i="26"/>
  <c r="GF89" i="26"/>
  <c r="GD92" i="26"/>
  <c r="GH171" i="26"/>
  <c r="GF174" i="26"/>
  <c r="GF153" i="26"/>
  <c r="GD156" i="26"/>
  <c r="GF80" i="26"/>
  <c r="GD83" i="26"/>
  <c r="GF108" i="26"/>
  <c r="GD111" i="26"/>
  <c r="EZ55" i="26"/>
  <c r="FB52" i="26"/>
  <c r="DB293" i="26"/>
  <c r="DD290" i="26"/>
  <c r="GR71" i="26"/>
  <c r="GP74" i="26"/>
  <c r="CP445" i="26"/>
  <c r="CN448" i="26"/>
  <c r="CP518" i="26"/>
  <c r="CN521" i="26"/>
  <c r="CP281" i="26"/>
  <c r="CN284" i="26"/>
  <c r="CP527" i="26"/>
  <c r="CN530" i="26"/>
  <c r="CR381" i="26"/>
  <c r="CP384" i="26"/>
  <c r="CP545" i="26"/>
  <c r="CN548" i="26"/>
  <c r="CP207" i="26"/>
  <c r="CN210" i="26"/>
  <c r="CR198" i="26"/>
  <c r="CP201" i="26"/>
  <c r="CP572" i="26"/>
  <c r="CN575" i="26"/>
  <c r="CR581" i="26"/>
  <c r="CP584" i="26"/>
  <c r="CR500" i="26"/>
  <c r="CP503" i="26"/>
  <c r="CT554" i="26"/>
  <c r="CR557" i="26"/>
  <c r="CP299" i="26"/>
  <c r="CN302" i="26"/>
  <c r="CT563" i="26"/>
  <c r="CR566" i="26"/>
  <c r="CP509" i="26"/>
  <c r="CN512" i="26"/>
  <c r="CP482" i="26"/>
  <c r="CN485" i="26"/>
  <c r="CT491" i="26"/>
  <c r="CR494" i="26"/>
  <c r="CT536" i="26"/>
  <c r="CR539" i="26"/>
  <c r="CP24" i="26"/>
  <c r="CN27" i="26"/>
  <c r="CP14" i="26"/>
  <c r="CN17" i="26"/>
  <c r="FB56" i="26" l="1"/>
  <c r="FD54" i="26"/>
  <c r="HD73" i="26"/>
  <c r="HB75" i="26"/>
  <c r="GX26" i="26"/>
  <c r="GV28" i="26"/>
  <c r="HH16" i="26"/>
  <c r="HH18" i="26" s="1"/>
  <c r="HF18" i="26"/>
  <c r="FF63" i="26"/>
  <c r="FD65" i="26"/>
  <c r="FZ119" i="26"/>
  <c r="FX121" i="26"/>
  <c r="CR354" i="26"/>
  <c r="CP357" i="26"/>
  <c r="EV216" i="26"/>
  <c r="ET219" i="26"/>
  <c r="EV180" i="26"/>
  <c r="ET183" i="26"/>
  <c r="EV144" i="26"/>
  <c r="ET147" i="26"/>
  <c r="EV263" i="26"/>
  <c r="ET266" i="26"/>
  <c r="EZ61" i="26"/>
  <c r="EX64" i="26"/>
  <c r="EV253" i="26"/>
  <c r="ET256" i="26"/>
  <c r="DF290" i="26"/>
  <c r="DD293" i="26"/>
  <c r="EV244" i="26"/>
  <c r="ET247" i="26"/>
  <c r="EV235" i="26"/>
  <c r="ET238" i="26"/>
  <c r="EV117" i="26"/>
  <c r="ET120" i="26"/>
  <c r="EV43" i="26"/>
  <c r="ET46" i="26"/>
  <c r="EV225" i="26"/>
  <c r="ET228" i="26"/>
  <c r="EV99" i="26"/>
  <c r="ET102" i="26"/>
  <c r="EV272" i="26"/>
  <c r="ET275" i="26"/>
  <c r="CT34" i="26"/>
  <c r="CT30" i="26" s="1"/>
  <c r="CR37" i="26"/>
  <c r="CR308" i="26"/>
  <c r="CP311" i="26"/>
  <c r="CX463" i="26"/>
  <c r="CV466" i="26"/>
  <c r="ET454" i="26"/>
  <c r="ER457" i="26"/>
  <c r="GH108" i="26"/>
  <c r="GF111" i="26"/>
  <c r="GH80" i="26"/>
  <c r="GF83" i="26"/>
  <c r="GH153" i="26"/>
  <c r="GF156" i="26"/>
  <c r="GH89" i="26"/>
  <c r="GF92" i="26"/>
  <c r="GJ171" i="26"/>
  <c r="GH174" i="26"/>
  <c r="GJ162" i="26"/>
  <c r="GH165" i="26"/>
  <c r="FB55" i="26"/>
  <c r="FD52" i="26"/>
  <c r="GT71" i="26"/>
  <c r="GR74" i="26"/>
  <c r="CR445" i="26"/>
  <c r="CP448" i="26"/>
  <c r="CV554" i="26"/>
  <c r="CT557" i="26"/>
  <c r="CT500" i="26"/>
  <c r="CR503" i="26"/>
  <c r="CR482" i="26"/>
  <c r="CP485" i="26"/>
  <c r="CR509" i="26"/>
  <c r="CP512" i="26"/>
  <c r="CR545" i="26"/>
  <c r="CP548" i="26"/>
  <c r="CR281" i="26"/>
  <c r="CP284" i="26"/>
  <c r="CV536" i="26"/>
  <c r="CT539" i="26"/>
  <c r="CR299" i="26"/>
  <c r="CP302" i="26"/>
  <c r="CV491" i="26"/>
  <c r="CX491" i="26" s="1"/>
  <c r="CT494" i="26"/>
  <c r="CV563" i="26"/>
  <c r="CT566" i="26"/>
  <c r="CT581" i="26"/>
  <c r="CR584" i="26"/>
  <c r="CR572" i="26"/>
  <c r="CP575" i="26"/>
  <c r="CT198" i="26"/>
  <c r="CR201" i="26"/>
  <c r="CR207" i="26"/>
  <c r="CP210" i="26"/>
  <c r="CT381" i="26"/>
  <c r="CR384" i="26"/>
  <c r="CR527" i="26"/>
  <c r="CP530" i="26"/>
  <c r="CR518" i="26"/>
  <c r="CP521" i="26"/>
  <c r="CR24" i="26"/>
  <c r="CP27" i="26"/>
  <c r="CR14" i="26"/>
  <c r="CP17" i="26"/>
  <c r="FD56" i="26" l="1"/>
  <c r="FF54" i="26"/>
  <c r="HF73" i="26"/>
  <c r="HD75" i="26"/>
  <c r="GZ26" i="26"/>
  <c r="GX28" i="26"/>
  <c r="GT74" i="26"/>
  <c r="GV71" i="26"/>
  <c r="FH63" i="26"/>
  <c r="FF65" i="26"/>
  <c r="GB119" i="26"/>
  <c r="FZ121" i="26"/>
  <c r="CT354" i="26"/>
  <c r="CR357" i="26"/>
  <c r="EX272" i="26"/>
  <c r="EV275" i="26"/>
  <c r="EX225" i="26"/>
  <c r="EV228" i="26"/>
  <c r="EX235" i="26"/>
  <c r="EV238" i="26"/>
  <c r="EX244" i="26"/>
  <c r="EV247" i="26"/>
  <c r="FB61" i="26"/>
  <c r="EZ64" i="26"/>
  <c r="EX180" i="26"/>
  <c r="EV183" i="26"/>
  <c r="EX99" i="26"/>
  <c r="EV102" i="26"/>
  <c r="EX43" i="26"/>
  <c r="EV46" i="26"/>
  <c r="EX117" i="26"/>
  <c r="EV120" i="26"/>
  <c r="DH290" i="26"/>
  <c r="DF293" i="26"/>
  <c r="EX253" i="26"/>
  <c r="EV256" i="26"/>
  <c r="EX263" i="26"/>
  <c r="EV266" i="26"/>
  <c r="EX144" i="26"/>
  <c r="EV147" i="26"/>
  <c r="EX216" i="26"/>
  <c r="EV219" i="26"/>
  <c r="CV34" i="26"/>
  <c r="CT37" i="26"/>
  <c r="CT308" i="26"/>
  <c r="CR311" i="26"/>
  <c r="CZ463" i="26"/>
  <c r="CX466" i="26"/>
  <c r="EV454" i="26"/>
  <c r="ET457" i="26"/>
  <c r="GL162" i="26"/>
  <c r="GJ165" i="26"/>
  <c r="GJ89" i="26"/>
  <c r="GH92" i="26"/>
  <c r="GJ80" i="26"/>
  <c r="GH83" i="26"/>
  <c r="GL171" i="26"/>
  <c r="GJ174" i="26"/>
  <c r="GJ153" i="26"/>
  <c r="GH156" i="26"/>
  <c r="GJ108" i="26"/>
  <c r="GH111" i="26"/>
  <c r="FD55" i="26"/>
  <c r="FF52" i="26"/>
  <c r="CT445" i="26"/>
  <c r="CR448" i="26"/>
  <c r="CT518" i="26"/>
  <c r="CR521" i="26"/>
  <c r="CV381" i="26"/>
  <c r="CT384" i="26"/>
  <c r="CV494" i="26"/>
  <c r="CT299" i="26"/>
  <c r="CR302" i="26"/>
  <c r="CT527" i="26"/>
  <c r="CR530" i="26"/>
  <c r="CT572" i="26"/>
  <c r="CR575" i="26"/>
  <c r="CT482" i="26"/>
  <c r="CR485" i="26"/>
  <c r="CV500" i="26"/>
  <c r="CT503" i="26"/>
  <c r="CT207" i="26"/>
  <c r="CR210" i="26"/>
  <c r="CV198" i="26"/>
  <c r="CT201" i="26"/>
  <c r="CX536" i="26"/>
  <c r="CV539" i="26"/>
  <c r="CT281" i="26"/>
  <c r="CR284" i="26"/>
  <c r="CT545" i="26"/>
  <c r="CR548" i="26"/>
  <c r="CV581" i="26"/>
  <c r="CT584" i="26"/>
  <c r="CX563" i="26"/>
  <c r="CV566" i="26"/>
  <c r="CT509" i="26"/>
  <c r="CR512" i="26"/>
  <c r="CX554" i="26"/>
  <c r="CV557" i="26"/>
  <c r="CT24" i="26"/>
  <c r="CR27" i="26"/>
  <c r="CT14" i="26"/>
  <c r="CR17" i="26"/>
  <c r="FF56" i="26" l="1"/>
  <c r="FH54" i="26"/>
  <c r="GX71" i="26"/>
  <c r="GV74" i="26"/>
  <c r="HH73" i="26"/>
  <c r="HH75" i="26" s="1"/>
  <c r="HF75" i="26"/>
  <c r="HB26" i="26"/>
  <c r="GZ28" i="26"/>
  <c r="FJ63" i="26"/>
  <c r="FH65" i="26"/>
  <c r="GD119" i="26"/>
  <c r="GB121" i="26"/>
  <c r="CV354" i="26"/>
  <c r="CT357" i="26"/>
  <c r="EZ216" i="26"/>
  <c r="EX219" i="26"/>
  <c r="EZ144" i="26"/>
  <c r="EX147" i="26"/>
  <c r="EZ253" i="26"/>
  <c r="EX256" i="26"/>
  <c r="EZ117" i="26"/>
  <c r="EX120" i="26"/>
  <c r="FD61" i="26"/>
  <c r="FB64" i="26"/>
  <c r="EZ244" i="26"/>
  <c r="EX247" i="26"/>
  <c r="EZ225" i="26"/>
  <c r="EX228" i="26"/>
  <c r="EZ263" i="26"/>
  <c r="EX266" i="26"/>
  <c r="DJ290" i="26"/>
  <c r="DH293" i="26"/>
  <c r="EZ43" i="26"/>
  <c r="EX46" i="26"/>
  <c r="EZ99" i="26"/>
  <c r="EX102" i="26"/>
  <c r="EZ180" i="26"/>
  <c r="EX183" i="26"/>
  <c r="EZ235" i="26"/>
  <c r="EX238" i="26"/>
  <c r="EZ272" i="26"/>
  <c r="EX275" i="26"/>
  <c r="CX34" i="26"/>
  <c r="CV37" i="26"/>
  <c r="CV308" i="26"/>
  <c r="CT311" i="26"/>
  <c r="DB463" i="26"/>
  <c r="CZ466" i="26"/>
  <c r="EX454" i="26"/>
  <c r="EV457" i="26"/>
  <c r="GL108" i="26"/>
  <c r="GJ111" i="26"/>
  <c r="GN171" i="26"/>
  <c r="GL174" i="26"/>
  <c r="GL80" i="26"/>
  <c r="GJ83" i="26"/>
  <c r="GL153" i="26"/>
  <c r="GJ156" i="26"/>
  <c r="GL89" i="26"/>
  <c r="GJ92" i="26"/>
  <c r="GN162" i="26"/>
  <c r="GL165" i="26"/>
  <c r="FF55" i="26"/>
  <c r="FH52" i="26"/>
  <c r="CV445" i="26"/>
  <c r="CT448" i="26"/>
  <c r="CV281" i="26"/>
  <c r="CT284" i="26"/>
  <c r="CV207" i="26"/>
  <c r="CT210" i="26"/>
  <c r="CV572" i="26"/>
  <c r="CT575" i="26"/>
  <c r="CZ554" i="26"/>
  <c r="CX557" i="26"/>
  <c r="CZ563" i="26"/>
  <c r="CX566" i="26"/>
  <c r="CZ491" i="26"/>
  <c r="CX494" i="26"/>
  <c r="CX381" i="26"/>
  <c r="CV384" i="26"/>
  <c r="CV545" i="26"/>
  <c r="CT548" i="26"/>
  <c r="CZ536" i="26"/>
  <c r="CX539" i="26"/>
  <c r="CX198" i="26"/>
  <c r="CV201" i="26"/>
  <c r="CX500" i="26"/>
  <c r="CV503" i="26"/>
  <c r="CV482" i="26"/>
  <c r="CT485" i="26"/>
  <c r="CV527" i="26"/>
  <c r="CT530" i="26"/>
  <c r="CV509" i="26"/>
  <c r="CT512" i="26"/>
  <c r="CX581" i="26"/>
  <c r="CV584" i="26"/>
  <c r="CV299" i="26"/>
  <c r="CT302" i="26"/>
  <c r="CV518" i="26"/>
  <c r="CT521" i="26"/>
  <c r="CV24" i="26"/>
  <c r="CT27" i="26"/>
  <c r="CV14" i="26"/>
  <c r="CT17" i="26"/>
  <c r="FJ54" i="26" l="1"/>
  <c r="FH56" i="26"/>
  <c r="GZ71" i="26"/>
  <c r="GX74" i="26"/>
  <c r="HD26" i="26"/>
  <c r="HB28" i="26"/>
  <c r="FL63" i="26"/>
  <c r="FJ65" i="26"/>
  <c r="GF119" i="26"/>
  <c r="GD121" i="26"/>
  <c r="CX354" i="26"/>
  <c r="CV357" i="26"/>
  <c r="FB263" i="26"/>
  <c r="EZ266" i="26"/>
  <c r="FB225" i="26"/>
  <c r="EZ228" i="26"/>
  <c r="FB244" i="26"/>
  <c r="EZ247" i="26"/>
  <c r="FB144" i="26"/>
  <c r="EZ147" i="26"/>
  <c r="FB235" i="26"/>
  <c r="EZ238" i="26"/>
  <c r="FB180" i="26"/>
  <c r="EZ183" i="26"/>
  <c r="FB43" i="26"/>
  <c r="EZ46" i="26"/>
  <c r="DL290" i="26"/>
  <c r="DJ293" i="26"/>
  <c r="FB272" i="26"/>
  <c r="EZ275" i="26"/>
  <c r="FB99" i="26"/>
  <c r="EZ102" i="26"/>
  <c r="FF61" i="26"/>
  <c r="FD64" i="26"/>
  <c r="FB117" i="26"/>
  <c r="EZ120" i="26"/>
  <c r="FB253" i="26"/>
  <c r="EZ256" i="26"/>
  <c r="FB216" i="26"/>
  <c r="EZ219" i="26"/>
  <c r="CZ34" i="26"/>
  <c r="CX37" i="26"/>
  <c r="CX308" i="26"/>
  <c r="CV311" i="26"/>
  <c r="DD463" i="26"/>
  <c r="DB466" i="26"/>
  <c r="EZ454" i="26"/>
  <c r="EX457" i="26"/>
  <c r="GP162" i="26"/>
  <c r="GN165" i="26"/>
  <c r="GN153" i="26"/>
  <c r="GL156" i="26"/>
  <c r="GN80" i="26"/>
  <c r="GL83" i="26"/>
  <c r="GN108" i="26"/>
  <c r="GL111" i="26"/>
  <c r="GN89" i="26"/>
  <c r="GL92" i="26"/>
  <c r="GP171" i="26"/>
  <c r="GN174" i="26"/>
  <c r="FJ52" i="26"/>
  <c r="FH55" i="26"/>
  <c r="CX445" i="26"/>
  <c r="CV448" i="26"/>
  <c r="CX482" i="26"/>
  <c r="CV485" i="26"/>
  <c r="CZ198" i="26"/>
  <c r="CX201" i="26"/>
  <c r="DB563" i="26"/>
  <c r="CZ566" i="26"/>
  <c r="DB554" i="26"/>
  <c r="CZ557" i="26"/>
  <c r="CX518" i="26"/>
  <c r="CV521" i="26"/>
  <c r="CX299" i="26"/>
  <c r="CV302" i="26"/>
  <c r="CX509" i="26"/>
  <c r="CV512" i="26"/>
  <c r="CX527" i="26"/>
  <c r="CV530" i="26"/>
  <c r="CX545" i="26"/>
  <c r="CV548" i="26"/>
  <c r="CZ381" i="26"/>
  <c r="CX384" i="26"/>
  <c r="CX207" i="26"/>
  <c r="CV210" i="26"/>
  <c r="CZ500" i="26"/>
  <c r="CX503" i="26"/>
  <c r="CZ581" i="26"/>
  <c r="CX584" i="26"/>
  <c r="DB536" i="26"/>
  <c r="CZ539" i="26"/>
  <c r="DB491" i="26"/>
  <c r="CZ494" i="26"/>
  <c r="CX572" i="26"/>
  <c r="CV575" i="26"/>
  <c r="CX281" i="26"/>
  <c r="CV284" i="26"/>
  <c r="CX24" i="26"/>
  <c r="CV27" i="26"/>
  <c r="CX14" i="26"/>
  <c r="CV17" i="26"/>
  <c r="FL54" i="26" l="1"/>
  <c r="FJ56" i="26"/>
  <c r="HB71" i="26"/>
  <c r="GZ74" i="26"/>
  <c r="HF26" i="26"/>
  <c r="HD28" i="26"/>
  <c r="FN63" i="26"/>
  <c r="FL65" i="26"/>
  <c r="GH119" i="26"/>
  <c r="GF121" i="26"/>
  <c r="CZ354" i="26"/>
  <c r="CX357" i="26"/>
  <c r="FD216" i="26"/>
  <c r="FB219" i="26"/>
  <c r="FD117" i="26"/>
  <c r="FB120" i="26"/>
  <c r="FH61" i="26"/>
  <c r="FF64" i="26"/>
  <c r="FD99" i="26"/>
  <c r="FB102" i="26"/>
  <c r="FD43" i="26"/>
  <c r="FB46" i="26"/>
  <c r="FD144" i="26"/>
  <c r="FB147" i="26"/>
  <c r="FD244" i="26"/>
  <c r="FB247" i="26"/>
  <c r="FD263" i="26"/>
  <c r="FB266" i="26"/>
  <c r="FD253" i="26"/>
  <c r="FB256" i="26"/>
  <c r="FD272" i="26"/>
  <c r="FB275" i="26"/>
  <c r="DN290" i="26"/>
  <c r="DL293" i="26"/>
  <c r="FD180" i="26"/>
  <c r="FB183" i="26"/>
  <c r="FD235" i="26"/>
  <c r="FB238" i="26"/>
  <c r="FD225" i="26"/>
  <c r="FB228" i="26"/>
  <c r="DB34" i="26"/>
  <c r="CZ37" i="26"/>
  <c r="CZ308" i="26"/>
  <c r="CX311" i="26"/>
  <c r="DF463" i="26"/>
  <c r="DD466" i="26"/>
  <c r="FB454" i="26"/>
  <c r="FD454" i="26" s="1"/>
  <c r="EZ457" i="26"/>
  <c r="GR171" i="26"/>
  <c r="GP174" i="26"/>
  <c r="GP89" i="26"/>
  <c r="GN92" i="26"/>
  <c r="GP108" i="26"/>
  <c r="GN111" i="26"/>
  <c r="GP153" i="26"/>
  <c r="GN156" i="26"/>
  <c r="GP80" i="26"/>
  <c r="GN83" i="26"/>
  <c r="GR162" i="26"/>
  <c r="GP165" i="26"/>
  <c r="FJ55" i="26"/>
  <c r="FL52" i="26"/>
  <c r="DB566" i="26"/>
  <c r="DD563" i="26"/>
  <c r="DF563" i="26" s="1"/>
  <c r="DH563" i="26" s="1"/>
  <c r="DJ563" i="26" s="1"/>
  <c r="DL563" i="26" s="1"/>
  <c r="DN563" i="26" s="1"/>
  <c r="DP563" i="26" s="1"/>
  <c r="DR563" i="26" s="1"/>
  <c r="DT563" i="26" s="1"/>
  <c r="DV563" i="26" s="1"/>
  <c r="DX563" i="26" s="1"/>
  <c r="DZ563" i="26" s="1"/>
  <c r="EB563" i="26" s="1"/>
  <c r="ED563" i="26" s="1"/>
  <c r="EF563" i="26" s="1"/>
  <c r="EH563" i="26" s="1"/>
  <c r="EJ563" i="26" s="1"/>
  <c r="EL563" i="26" s="1"/>
  <c r="EN563" i="26" s="1"/>
  <c r="EP563" i="26" s="1"/>
  <c r="ER563" i="26" s="1"/>
  <c r="ET563" i="26" s="1"/>
  <c r="EV563" i="26" s="1"/>
  <c r="EX563" i="26" s="1"/>
  <c r="EZ563" i="26" s="1"/>
  <c r="FB563" i="26" s="1"/>
  <c r="FD563" i="26" s="1"/>
  <c r="FF563" i="26" s="1"/>
  <c r="FH563" i="26" s="1"/>
  <c r="FJ563" i="26" s="1"/>
  <c r="FL563" i="26" s="1"/>
  <c r="FN563" i="26" s="1"/>
  <c r="FP563" i="26" s="1"/>
  <c r="FR563" i="26" s="1"/>
  <c r="FT563" i="26" s="1"/>
  <c r="FV563" i="26" s="1"/>
  <c r="FX563" i="26" s="1"/>
  <c r="FZ563" i="26" s="1"/>
  <c r="GB563" i="26" s="1"/>
  <c r="GD563" i="26" s="1"/>
  <c r="GF563" i="26" s="1"/>
  <c r="GH563" i="26" s="1"/>
  <c r="GJ563" i="26" s="1"/>
  <c r="GL563" i="26" s="1"/>
  <c r="GN563" i="26" s="1"/>
  <c r="GP563" i="26" s="1"/>
  <c r="GR563" i="26" s="1"/>
  <c r="GT563" i="26" s="1"/>
  <c r="GV563" i="26" s="1"/>
  <c r="GX563" i="26" s="1"/>
  <c r="GZ563" i="26" s="1"/>
  <c r="HB563" i="26" s="1"/>
  <c r="HD563" i="26" s="1"/>
  <c r="HF563" i="26" s="1"/>
  <c r="HH563" i="26" s="1"/>
  <c r="DB539" i="26"/>
  <c r="DD536" i="26"/>
  <c r="DF536" i="26" s="1"/>
  <c r="DH536" i="26" s="1"/>
  <c r="DJ536" i="26" s="1"/>
  <c r="DL536" i="26" s="1"/>
  <c r="DN536" i="26" s="1"/>
  <c r="DP536" i="26" s="1"/>
  <c r="DR536" i="26" s="1"/>
  <c r="DT536" i="26" s="1"/>
  <c r="DV536" i="26" s="1"/>
  <c r="DX536" i="26" s="1"/>
  <c r="DZ536" i="26" s="1"/>
  <c r="EB536" i="26" s="1"/>
  <c r="ED536" i="26" s="1"/>
  <c r="EF536" i="26" s="1"/>
  <c r="EH536" i="26" s="1"/>
  <c r="EJ536" i="26" s="1"/>
  <c r="EL536" i="26" s="1"/>
  <c r="EN536" i="26" s="1"/>
  <c r="EP536" i="26" s="1"/>
  <c r="ER536" i="26" s="1"/>
  <c r="ET536" i="26" s="1"/>
  <c r="EV536" i="26" s="1"/>
  <c r="EX536" i="26" s="1"/>
  <c r="EZ536" i="26" s="1"/>
  <c r="FB536" i="26" s="1"/>
  <c r="FD536" i="26" s="1"/>
  <c r="FF536" i="26" s="1"/>
  <c r="FH536" i="26" s="1"/>
  <c r="FJ536" i="26" s="1"/>
  <c r="FL536" i="26" s="1"/>
  <c r="FN536" i="26" s="1"/>
  <c r="FP536" i="26" s="1"/>
  <c r="FR536" i="26" s="1"/>
  <c r="FT536" i="26" s="1"/>
  <c r="FV536" i="26" s="1"/>
  <c r="FX536" i="26" s="1"/>
  <c r="FZ536" i="26" s="1"/>
  <c r="GB536" i="26" s="1"/>
  <c r="GD536" i="26" s="1"/>
  <c r="GF536" i="26" s="1"/>
  <c r="GH536" i="26" s="1"/>
  <c r="GJ536" i="26" s="1"/>
  <c r="GL536" i="26" s="1"/>
  <c r="GN536" i="26" s="1"/>
  <c r="GP536" i="26" s="1"/>
  <c r="GR536" i="26" s="1"/>
  <c r="GT536" i="26" s="1"/>
  <c r="GV536" i="26" s="1"/>
  <c r="GX536" i="26" s="1"/>
  <c r="GZ536" i="26" s="1"/>
  <c r="HB536" i="26" s="1"/>
  <c r="HD536" i="26" s="1"/>
  <c r="HF536" i="26" s="1"/>
  <c r="HH536" i="26" s="1"/>
  <c r="DB494" i="26"/>
  <c r="DD491" i="26"/>
  <c r="DB557" i="26"/>
  <c r="DD554" i="26"/>
  <c r="DF554" i="26" s="1"/>
  <c r="DH554" i="26" s="1"/>
  <c r="DJ554" i="26" s="1"/>
  <c r="DL554" i="26" s="1"/>
  <c r="DN554" i="26" s="1"/>
  <c r="DP554" i="26" s="1"/>
  <c r="DR554" i="26" s="1"/>
  <c r="DT554" i="26" s="1"/>
  <c r="DV554" i="26" s="1"/>
  <c r="DX554" i="26" s="1"/>
  <c r="DZ554" i="26" s="1"/>
  <c r="EB554" i="26" s="1"/>
  <c r="ED554" i="26" s="1"/>
  <c r="EF554" i="26" s="1"/>
  <c r="EH554" i="26" s="1"/>
  <c r="EJ554" i="26" s="1"/>
  <c r="EL554" i="26" s="1"/>
  <c r="EN554" i="26" s="1"/>
  <c r="EP554" i="26" s="1"/>
  <c r="ER554" i="26" s="1"/>
  <c r="ET554" i="26" s="1"/>
  <c r="EV554" i="26" s="1"/>
  <c r="EX554" i="26" s="1"/>
  <c r="EZ554" i="26" s="1"/>
  <c r="FB554" i="26" s="1"/>
  <c r="FD554" i="26" s="1"/>
  <c r="FF554" i="26" s="1"/>
  <c r="FH554" i="26" s="1"/>
  <c r="FJ554" i="26" s="1"/>
  <c r="FL554" i="26" s="1"/>
  <c r="FN554" i="26" s="1"/>
  <c r="FP554" i="26" s="1"/>
  <c r="FR554" i="26" s="1"/>
  <c r="FT554" i="26" s="1"/>
  <c r="FV554" i="26" s="1"/>
  <c r="FX554" i="26" s="1"/>
  <c r="FZ554" i="26" s="1"/>
  <c r="GB554" i="26" s="1"/>
  <c r="GD554" i="26" s="1"/>
  <c r="GF554" i="26" s="1"/>
  <c r="GH554" i="26" s="1"/>
  <c r="GJ554" i="26" s="1"/>
  <c r="GL554" i="26" s="1"/>
  <c r="GN554" i="26" s="1"/>
  <c r="GP554" i="26" s="1"/>
  <c r="GR554" i="26" s="1"/>
  <c r="GT554" i="26" s="1"/>
  <c r="GV554" i="26" s="1"/>
  <c r="GX554" i="26" s="1"/>
  <c r="GZ554" i="26" s="1"/>
  <c r="HB554" i="26" s="1"/>
  <c r="HD554" i="26" s="1"/>
  <c r="HF554" i="26" s="1"/>
  <c r="HH554" i="26" s="1"/>
  <c r="CZ445" i="26"/>
  <c r="CX448" i="26"/>
  <c r="DB381" i="26"/>
  <c r="CZ384" i="26"/>
  <c r="CZ527" i="26"/>
  <c r="CX530" i="26"/>
  <c r="CZ518" i="26"/>
  <c r="CX521" i="26"/>
  <c r="CZ281" i="26"/>
  <c r="CX284" i="26"/>
  <c r="DB500" i="26"/>
  <c r="CZ503" i="26"/>
  <c r="CZ207" i="26"/>
  <c r="CX210" i="26"/>
  <c r="CZ482" i="26"/>
  <c r="CX485" i="26"/>
  <c r="DB581" i="26"/>
  <c r="CZ584" i="26"/>
  <c r="CZ545" i="26"/>
  <c r="CX548" i="26"/>
  <c r="CZ509" i="26"/>
  <c r="CX512" i="26"/>
  <c r="CZ299" i="26"/>
  <c r="CX302" i="26"/>
  <c r="CZ572" i="26"/>
  <c r="CX575" i="26"/>
  <c r="DB198" i="26"/>
  <c r="CZ201" i="26"/>
  <c r="CZ24" i="26"/>
  <c r="CX27" i="26"/>
  <c r="CZ14" i="26"/>
  <c r="CX17" i="26"/>
  <c r="FN54" i="26" l="1"/>
  <c r="FL56" i="26"/>
  <c r="HD71" i="26"/>
  <c r="HB74" i="26"/>
  <c r="HH26" i="26"/>
  <c r="HH28" i="26" s="1"/>
  <c r="HF28" i="26"/>
  <c r="FP63" i="26"/>
  <c r="FN65" i="26"/>
  <c r="GJ119" i="26"/>
  <c r="GH121" i="26"/>
  <c r="DB354" i="26"/>
  <c r="CZ357" i="26"/>
  <c r="FF235" i="26"/>
  <c r="FD238" i="26"/>
  <c r="FF180" i="26"/>
  <c r="FD183" i="26"/>
  <c r="FF272" i="26"/>
  <c r="FD275" i="26"/>
  <c r="FF263" i="26"/>
  <c r="FD266" i="26"/>
  <c r="FF43" i="26"/>
  <c r="FD46" i="26"/>
  <c r="FF99" i="26"/>
  <c r="FD102" i="26"/>
  <c r="FF117" i="26"/>
  <c r="FD120" i="26"/>
  <c r="FF225" i="26"/>
  <c r="FD228" i="26"/>
  <c r="DP290" i="26"/>
  <c r="DN293" i="26"/>
  <c r="FF253" i="26"/>
  <c r="FD256" i="26"/>
  <c r="FF244" i="26"/>
  <c r="FD247" i="26"/>
  <c r="FF144" i="26"/>
  <c r="FD147" i="26"/>
  <c r="FJ61" i="26"/>
  <c r="FH64" i="26"/>
  <c r="FF216" i="26"/>
  <c r="FD219" i="26"/>
  <c r="DD34" i="26"/>
  <c r="DD30" i="26" s="1"/>
  <c r="DB37" i="26"/>
  <c r="DB308" i="26"/>
  <c r="CZ311" i="26"/>
  <c r="DF466" i="26"/>
  <c r="DH463" i="26"/>
  <c r="DF491" i="26"/>
  <c r="DD494" i="26"/>
  <c r="FB457" i="26"/>
  <c r="GT162" i="26"/>
  <c r="GR165" i="26"/>
  <c r="GR153" i="26"/>
  <c r="GP156" i="26"/>
  <c r="GR89" i="26"/>
  <c r="GP92" i="26"/>
  <c r="GR80" i="26"/>
  <c r="GP83" i="26"/>
  <c r="GR108" i="26"/>
  <c r="GP111" i="26"/>
  <c r="GT171" i="26"/>
  <c r="GR174" i="26"/>
  <c r="FL55" i="26"/>
  <c r="FN52" i="26"/>
  <c r="DB584" i="26"/>
  <c r="DD581" i="26"/>
  <c r="DF581" i="26" s="1"/>
  <c r="DH581" i="26" s="1"/>
  <c r="DJ581" i="26" s="1"/>
  <c r="DL581" i="26" s="1"/>
  <c r="DN581" i="26" s="1"/>
  <c r="DP581" i="26" s="1"/>
  <c r="DR581" i="26" s="1"/>
  <c r="DT581" i="26" s="1"/>
  <c r="DV581" i="26" s="1"/>
  <c r="DX581" i="26" s="1"/>
  <c r="DZ581" i="26" s="1"/>
  <c r="EB581" i="26" s="1"/>
  <c r="ED581" i="26" s="1"/>
  <c r="EF581" i="26" s="1"/>
  <c r="EH581" i="26" s="1"/>
  <c r="EJ581" i="26" s="1"/>
  <c r="EL581" i="26" s="1"/>
  <c r="EN581" i="26" s="1"/>
  <c r="EP581" i="26" s="1"/>
  <c r="ER581" i="26" s="1"/>
  <c r="ET581" i="26" s="1"/>
  <c r="EV581" i="26" s="1"/>
  <c r="EX581" i="26" s="1"/>
  <c r="EZ581" i="26" s="1"/>
  <c r="FB581" i="26" s="1"/>
  <c r="FD581" i="26" s="1"/>
  <c r="FF581" i="26" s="1"/>
  <c r="FH581" i="26" s="1"/>
  <c r="FJ581" i="26" s="1"/>
  <c r="FL581" i="26" s="1"/>
  <c r="FN581" i="26" s="1"/>
  <c r="FP581" i="26" s="1"/>
  <c r="FR581" i="26" s="1"/>
  <c r="FT581" i="26" s="1"/>
  <c r="FV581" i="26" s="1"/>
  <c r="FX581" i="26" s="1"/>
  <c r="FZ581" i="26" s="1"/>
  <c r="GB581" i="26" s="1"/>
  <c r="GD581" i="26" s="1"/>
  <c r="GF581" i="26" s="1"/>
  <c r="GH581" i="26" s="1"/>
  <c r="GJ581" i="26" s="1"/>
  <c r="GL581" i="26" s="1"/>
  <c r="GN581" i="26" s="1"/>
  <c r="GP581" i="26" s="1"/>
  <c r="GR581" i="26" s="1"/>
  <c r="GT581" i="26" s="1"/>
  <c r="GV581" i="26" s="1"/>
  <c r="GX581" i="26" s="1"/>
  <c r="GZ581" i="26" s="1"/>
  <c r="HB581" i="26" s="1"/>
  <c r="HD581" i="26" s="1"/>
  <c r="HF581" i="26" s="1"/>
  <c r="HH581" i="26" s="1"/>
  <c r="DB503" i="26"/>
  <c r="DD500" i="26"/>
  <c r="DB201" i="26"/>
  <c r="DD198" i="26"/>
  <c r="DB384" i="26"/>
  <c r="DD381" i="26"/>
  <c r="DF381" i="26" s="1"/>
  <c r="DH381" i="26" s="1"/>
  <c r="DJ381" i="26" s="1"/>
  <c r="DL381" i="26" s="1"/>
  <c r="DN381" i="26" s="1"/>
  <c r="DP381" i="26" s="1"/>
  <c r="DR381" i="26" s="1"/>
  <c r="DT381" i="26" s="1"/>
  <c r="DV381" i="26" s="1"/>
  <c r="DX381" i="26" s="1"/>
  <c r="DZ381" i="26" s="1"/>
  <c r="EB381" i="26" s="1"/>
  <c r="ED381" i="26" s="1"/>
  <c r="EF381" i="26" s="1"/>
  <c r="EH381" i="26" s="1"/>
  <c r="EJ381" i="26" s="1"/>
  <c r="EL381" i="26" s="1"/>
  <c r="EN381" i="26" s="1"/>
  <c r="EP381" i="26" s="1"/>
  <c r="ER381" i="26" s="1"/>
  <c r="ET381" i="26" s="1"/>
  <c r="EV381" i="26" s="1"/>
  <c r="EX381" i="26" s="1"/>
  <c r="EZ381" i="26" s="1"/>
  <c r="FB381" i="26" s="1"/>
  <c r="FD381" i="26" s="1"/>
  <c r="FF381" i="26" s="1"/>
  <c r="FH381" i="26" s="1"/>
  <c r="FJ381" i="26" s="1"/>
  <c r="FL381" i="26" s="1"/>
  <c r="FN381" i="26" s="1"/>
  <c r="FP381" i="26" s="1"/>
  <c r="FR381" i="26" s="1"/>
  <c r="FT381" i="26" s="1"/>
  <c r="FV381" i="26" s="1"/>
  <c r="FX381" i="26" s="1"/>
  <c r="FZ381" i="26" s="1"/>
  <c r="GB381" i="26" s="1"/>
  <c r="GD381" i="26" s="1"/>
  <c r="GF381" i="26" s="1"/>
  <c r="GH381" i="26" s="1"/>
  <c r="GJ381" i="26" s="1"/>
  <c r="GL381" i="26" s="1"/>
  <c r="GN381" i="26" s="1"/>
  <c r="GP381" i="26" s="1"/>
  <c r="GR381" i="26" s="1"/>
  <c r="GT381" i="26" s="1"/>
  <c r="GV381" i="26" s="1"/>
  <c r="GX381" i="26" s="1"/>
  <c r="GZ381" i="26" s="1"/>
  <c r="HB381" i="26" s="1"/>
  <c r="HD381" i="26" s="1"/>
  <c r="HF381" i="26" s="1"/>
  <c r="HH381" i="26" s="1"/>
  <c r="DB445" i="26"/>
  <c r="CZ448" i="26"/>
  <c r="DB572" i="26"/>
  <c r="CZ575" i="26"/>
  <c r="DB299" i="26"/>
  <c r="CZ302" i="26"/>
  <c r="DB545" i="26"/>
  <c r="CZ548" i="26"/>
  <c r="DB207" i="26"/>
  <c r="CZ210" i="26"/>
  <c r="DB281" i="26"/>
  <c r="CZ284" i="26"/>
  <c r="DB518" i="26"/>
  <c r="CZ521" i="26"/>
  <c r="DB509" i="26"/>
  <c r="CZ512" i="26"/>
  <c r="DB527" i="26"/>
  <c r="CZ530" i="26"/>
  <c r="DB482" i="26"/>
  <c r="CZ485" i="26"/>
  <c r="DB24" i="26"/>
  <c r="CZ27" i="26"/>
  <c r="DB14" i="26"/>
  <c r="CZ17" i="26"/>
  <c r="FN56" i="26" l="1"/>
  <c r="FP54" i="26"/>
  <c r="HF71" i="26"/>
  <c r="HD74" i="26"/>
  <c r="GT165" i="26"/>
  <c r="GV162" i="26"/>
  <c r="GT174" i="26"/>
  <c r="GV171" i="26"/>
  <c r="GX171" i="26" s="1"/>
  <c r="GZ171" i="26" s="1"/>
  <c r="HB171" i="26" s="1"/>
  <c r="HD171" i="26" s="1"/>
  <c r="HF171" i="26" s="1"/>
  <c r="HH171" i="26" s="1"/>
  <c r="FR63" i="26"/>
  <c r="FP65" i="26"/>
  <c r="GL119" i="26"/>
  <c r="GJ121" i="26"/>
  <c r="DD354" i="26"/>
  <c r="DB357" i="26"/>
  <c r="FL61" i="26"/>
  <c r="FJ64" i="26"/>
  <c r="FH244" i="26"/>
  <c r="FF247" i="26"/>
  <c r="FH225" i="26"/>
  <c r="FF228" i="26"/>
  <c r="FH117" i="26"/>
  <c r="FF120" i="26"/>
  <c r="FH43" i="26"/>
  <c r="FF46" i="26"/>
  <c r="FH180" i="26"/>
  <c r="FF183" i="26"/>
  <c r="DF198" i="26"/>
  <c r="DD201" i="26"/>
  <c r="FH216" i="26"/>
  <c r="FF219" i="26"/>
  <c r="FH144" i="26"/>
  <c r="FF147" i="26"/>
  <c r="FH253" i="26"/>
  <c r="FF256" i="26"/>
  <c r="DR290" i="26"/>
  <c r="DP293" i="26"/>
  <c r="FH99" i="26"/>
  <c r="FF102" i="26"/>
  <c r="FH263" i="26"/>
  <c r="FF266" i="26"/>
  <c r="FH272" i="26"/>
  <c r="FF275" i="26"/>
  <c r="FH235" i="26"/>
  <c r="FF238" i="26"/>
  <c r="DF34" i="26"/>
  <c r="DD37" i="26"/>
  <c r="DD308" i="26"/>
  <c r="DB311" i="26"/>
  <c r="DJ463" i="26"/>
  <c r="DH466" i="26"/>
  <c r="DF500" i="26"/>
  <c r="DD503" i="26"/>
  <c r="FF454" i="26"/>
  <c r="FD457" i="26"/>
  <c r="DH491" i="26"/>
  <c r="DF494" i="26"/>
  <c r="GT80" i="26"/>
  <c r="GR83" i="26"/>
  <c r="GT153" i="26"/>
  <c r="GR156" i="26"/>
  <c r="GT108" i="26"/>
  <c r="GR111" i="26"/>
  <c r="GT89" i="26"/>
  <c r="GR92" i="26"/>
  <c r="FP52" i="26"/>
  <c r="FN55" i="26"/>
  <c r="DB284" i="26"/>
  <c r="DD281" i="26"/>
  <c r="DB210" i="26"/>
  <c r="DD207" i="26"/>
  <c r="DB302" i="26"/>
  <c r="DD299" i="26"/>
  <c r="DB17" i="26"/>
  <c r="DD14" i="26"/>
  <c r="DB27" i="26"/>
  <c r="DD24" i="26"/>
  <c r="DB521" i="26"/>
  <c r="DD518" i="26"/>
  <c r="DB530" i="26"/>
  <c r="DD527" i="26"/>
  <c r="DB512" i="26"/>
  <c r="DD509" i="26"/>
  <c r="DB548" i="26"/>
  <c r="DD545" i="26"/>
  <c r="DF545" i="26" s="1"/>
  <c r="DH545" i="26" s="1"/>
  <c r="DJ545" i="26" s="1"/>
  <c r="DL545" i="26" s="1"/>
  <c r="DN545" i="26" s="1"/>
  <c r="DP545" i="26" s="1"/>
  <c r="DR545" i="26" s="1"/>
  <c r="DT545" i="26" s="1"/>
  <c r="DV545" i="26" s="1"/>
  <c r="DX545" i="26" s="1"/>
  <c r="DZ545" i="26" s="1"/>
  <c r="EB545" i="26" s="1"/>
  <c r="ED545" i="26" s="1"/>
  <c r="EF545" i="26" s="1"/>
  <c r="EH545" i="26" s="1"/>
  <c r="EJ545" i="26" s="1"/>
  <c r="EL545" i="26" s="1"/>
  <c r="EN545" i="26" s="1"/>
  <c r="EP545" i="26" s="1"/>
  <c r="ER545" i="26" s="1"/>
  <c r="ET545" i="26" s="1"/>
  <c r="EV545" i="26" s="1"/>
  <c r="EX545" i="26" s="1"/>
  <c r="EZ545" i="26" s="1"/>
  <c r="FB545" i="26" s="1"/>
  <c r="FD545" i="26" s="1"/>
  <c r="FF545" i="26" s="1"/>
  <c r="FH545" i="26" s="1"/>
  <c r="FJ545" i="26" s="1"/>
  <c r="FL545" i="26" s="1"/>
  <c r="FN545" i="26" s="1"/>
  <c r="FP545" i="26" s="1"/>
  <c r="FR545" i="26" s="1"/>
  <c r="FT545" i="26" s="1"/>
  <c r="FV545" i="26" s="1"/>
  <c r="FX545" i="26" s="1"/>
  <c r="FZ545" i="26" s="1"/>
  <c r="GB545" i="26" s="1"/>
  <c r="GD545" i="26" s="1"/>
  <c r="GF545" i="26" s="1"/>
  <c r="GH545" i="26" s="1"/>
  <c r="GJ545" i="26" s="1"/>
  <c r="GL545" i="26" s="1"/>
  <c r="GN545" i="26" s="1"/>
  <c r="GP545" i="26" s="1"/>
  <c r="GR545" i="26" s="1"/>
  <c r="GT545" i="26" s="1"/>
  <c r="GV545" i="26" s="1"/>
  <c r="GX545" i="26" s="1"/>
  <c r="GZ545" i="26" s="1"/>
  <c r="HB545" i="26" s="1"/>
  <c r="HD545" i="26" s="1"/>
  <c r="HF545" i="26" s="1"/>
  <c r="HH545" i="26" s="1"/>
  <c r="DB448" i="26"/>
  <c r="DD445" i="26"/>
  <c r="DB485" i="26"/>
  <c r="DD482" i="26"/>
  <c r="DB575" i="26"/>
  <c r="DD572" i="26"/>
  <c r="DF572" i="26" s="1"/>
  <c r="DH572" i="26" s="1"/>
  <c r="DJ572" i="26" s="1"/>
  <c r="DL572" i="26" s="1"/>
  <c r="DN572" i="26" s="1"/>
  <c r="DP572" i="26" s="1"/>
  <c r="DR572" i="26" s="1"/>
  <c r="DT572" i="26" s="1"/>
  <c r="DV572" i="26" s="1"/>
  <c r="DX572" i="26" s="1"/>
  <c r="DZ572" i="26" s="1"/>
  <c r="EB572" i="26" s="1"/>
  <c r="ED572" i="26" s="1"/>
  <c r="EF572" i="26" s="1"/>
  <c r="EH572" i="26" s="1"/>
  <c r="EJ572" i="26" s="1"/>
  <c r="EL572" i="26" s="1"/>
  <c r="EN572" i="26" s="1"/>
  <c r="EP572" i="26" s="1"/>
  <c r="ER572" i="26" s="1"/>
  <c r="ET572" i="26" s="1"/>
  <c r="EV572" i="26" s="1"/>
  <c r="EX572" i="26" s="1"/>
  <c r="EZ572" i="26" s="1"/>
  <c r="FB572" i="26" s="1"/>
  <c r="FD572" i="26" s="1"/>
  <c r="FF572" i="26" s="1"/>
  <c r="FH572" i="26" s="1"/>
  <c r="FJ572" i="26" s="1"/>
  <c r="FL572" i="26" s="1"/>
  <c r="FN572" i="26" s="1"/>
  <c r="FP572" i="26" s="1"/>
  <c r="FR572" i="26" s="1"/>
  <c r="FT572" i="26" s="1"/>
  <c r="FV572" i="26" s="1"/>
  <c r="FX572" i="26" s="1"/>
  <c r="FZ572" i="26" s="1"/>
  <c r="GB572" i="26" s="1"/>
  <c r="GD572" i="26" s="1"/>
  <c r="GF572" i="26" s="1"/>
  <c r="GH572" i="26" s="1"/>
  <c r="GJ572" i="26" s="1"/>
  <c r="GL572" i="26" s="1"/>
  <c r="GN572" i="26" s="1"/>
  <c r="GP572" i="26" s="1"/>
  <c r="GR572" i="26" s="1"/>
  <c r="GT572" i="26" s="1"/>
  <c r="GV572" i="26" s="1"/>
  <c r="GX572" i="26" s="1"/>
  <c r="GZ572" i="26" s="1"/>
  <c r="HB572" i="26" s="1"/>
  <c r="HD572" i="26" s="1"/>
  <c r="HF572" i="26" s="1"/>
  <c r="HH572" i="26" s="1"/>
  <c r="FR54" i="26" l="1"/>
  <c r="FP56" i="26"/>
  <c r="GX162" i="26"/>
  <c r="GV165" i="26"/>
  <c r="HH71" i="26"/>
  <c r="HH74" i="26" s="1"/>
  <c r="HF74" i="26"/>
  <c r="GT92" i="26"/>
  <c r="GV89" i="26"/>
  <c r="GT83" i="26"/>
  <c r="GV80" i="26"/>
  <c r="GT111" i="26"/>
  <c r="GV108" i="26"/>
  <c r="GT156" i="26"/>
  <c r="GV153" i="26"/>
  <c r="FT63" i="26"/>
  <c r="FR65" i="26"/>
  <c r="GN119" i="26"/>
  <c r="GL121" i="26"/>
  <c r="DF354" i="26"/>
  <c r="DD357" i="26"/>
  <c r="DF527" i="26"/>
  <c r="DD530" i="26"/>
  <c r="DF299" i="26"/>
  <c r="DD302" i="26"/>
  <c r="DF281" i="26"/>
  <c r="DD284" i="26"/>
  <c r="FJ235" i="26"/>
  <c r="FH238" i="26"/>
  <c r="FJ263" i="26"/>
  <c r="FH266" i="26"/>
  <c r="FJ99" i="26"/>
  <c r="FH102" i="26"/>
  <c r="FJ253" i="26"/>
  <c r="FH256" i="26"/>
  <c r="FJ43" i="26"/>
  <c r="FH46" i="26"/>
  <c r="FJ225" i="26"/>
  <c r="FH228" i="26"/>
  <c r="DF207" i="26"/>
  <c r="DD210" i="26"/>
  <c r="FJ272" i="26"/>
  <c r="FH275" i="26"/>
  <c r="DT290" i="26"/>
  <c r="DR293" i="26"/>
  <c r="FJ144" i="26"/>
  <c r="FH147" i="26"/>
  <c r="FJ216" i="26"/>
  <c r="FH219" i="26"/>
  <c r="DH198" i="26"/>
  <c r="DF201" i="26"/>
  <c r="FJ180" i="26"/>
  <c r="FH183" i="26"/>
  <c r="FJ117" i="26"/>
  <c r="FH120" i="26"/>
  <c r="FJ244" i="26"/>
  <c r="FH247" i="26"/>
  <c r="FN61" i="26"/>
  <c r="FL64" i="26"/>
  <c r="DH34" i="26"/>
  <c r="DF37" i="26"/>
  <c r="DF308" i="26"/>
  <c r="DD311" i="26"/>
  <c r="DL463" i="26"/>
  <c r="DJ466" i="26"/>
  <c r="DF482" i="26"/>
  <c r="DD485" i="26"/>
  <c r="DF445" i="26"/>
  <c r="DD448" i="26"/>
  <c r="DF509" i="26"/>
  <c r="DD512" i="26"/>
  <c r="FH454" i="26"/>
  <c r="FF457" i="26"/>
  <c r="DF518" i="26"/>
  <c r="DD521" i="26"/>
  <c r="DJ491" i="26"/>
  <c r="DH494" i="26"/>
  <c r="DH500" i="26"/>
  <c r="DF503" i="26"/>
  <c r="FP55" i="26"/>
  <c r="FR52" i="26"/>
  <c r="DF14" i="26"/>
  <c r="DD17" i="26"/>
  <c r="DF24" i="26"/>
  <c r="DD27" i="26"/>
  <c r="GX108" i="26" l="1"/>
  <c r="GV111" i="26"/>
  <c r="FR56" i="26"/>
  <c r="FT54" i="26"/>
  <c r="GX89" i="26"/>
  <c r="GV92" i="26"/>
  <c r="GX80" i="26"/>
  <c r="GV83" i="26"/>
  <c r="GX153" i="26"/>
  <c r="GV156" i="26"/>
  <c r="GZ162" i="26"/>
  <c r="GX165" i="26"/>
  <c r="FV63" i="26"/>
  <c r="FT65" i="26"/>
  <c r="GP119" i="26"/>
  <c r="GN121" i="26"/>
  <c r="DH527" i="26"/>
  <c r="DF530" i="26"/>
  <c r="DH354" i="26"/>
  <c r="DF357" i="26"/>
  <c r="FP61" i="26"/>
  <c r="FN64" i="26"/>
  <c r="DJ198" i="26"/>
  <c r="DH201" i="26"/>
  <c r="FL144" i="26"/>
  <c r="FJ147" i="26"/>
  <c r="FL272" i="26"/>
  <c r="FJ275" i="26"/>
  <c r="DH207" i="26"/>
  <c r="DF210" i="26"/>
  <c r="FL43" i="26"/>
  <c r="FJ46" i="26"/>
  <c r="FL253" i="26"/>
  <c r="FJ256" i="26"/>
  <c r="FL263" i="26"/>
  <c r="FJ266" i="26"/>
  <c r="DH281" i="26"/>
  <c r="DF284" i="26"/>
  <c r="FL244" i="26"/>
  <c r="FJ247" i="26"/>
  <c r="FL117" i="26"/>
  <c r="FJ120" i="26"/>
  <c r="FL180" i="26"/>
  <c r="FJ183" i="26"/>
  <c r="FL216" i="26"/>
  <c r="FJ219" i="26"/>
  <c r="DV290" i="26"/>
  <c r="DT293" i="26"/>
  <c r="FL225" i="26"/>
  <c r="FJ228" i="26"/>
  <c r="FL99" i="26"/>
  <c r="FJ102" i="26"/>
  <c r="FL235" i="26"/>
  <c r="FJ238" i="26"/>
  <c r="DH299" i="26"/>
  <c r="DF302" i="26"/>
  <c r="DJ34" i="26"/>
  <c r="DH37" i="26"/>
  <c r="DH308" i="26"/>
  <c r="DF311" i="26"/>
  <c r="DN463" i="26"/>
  <c r="DL466" i="26"/>
  <c r="DJ500" i="26"/>
  <c r="DH503" i="26"/>
  <c r="DH518" i="26"/>
  <c r="DF521" i="26"/>
  <c r="FJ454" i="26"/>
  <c r="FH457" i="26"/>
  <c r="DH445" i="26"/>
  <c r="DF448" i="26"/>
  <c r="DL491" i="26"/>
  <c r="DJ494" i="26"/>
  <c r="DH509" i="26"/>
  <c r="DF512" i="26"/>
  <c r="DH482" i="26"/>
  <c r="DF485" i="26"/>
  <c r="FT52" i="26"/>
  <c r="FR55" i="26"/>
  <c r="DH14" i="26"/>
  <c r="DF17" i="26"/>
  <c r="DH24" i="26"/>
  <c r="DF27" i="26"/>
  <c r="GZ108" i="26" l="1"/>
  <c r="GX111" i="26"/>
  <c r="FT56" i="26"/>
  <c r="FV54" i="26"/>
  <c r="GZ89" i="26"/>
  <c r="GX92" i="26"/>
  <c r="GZ80" i="26"/>
  <c r="GX83" i="26"/>
  <c r="HB162" i="26"/>
  <c r="GZ165" i="26"/>
  <c r="GZ153" i="26"/>
  <c r="GX156" i="26"/>
  <c r="FX63" i="26"/>
  <c r="FV65" i="26"/>
  <c r="GR119" i="26"/>
  <c r="GP121" i="26"/>
  <c r="DJ354" i="26"/>
  <c r="DH357" i="26"/>
  <c r="DJ527" i="26"/>
  <c r="DH530" i="26"/>
  <c r="FN235" i="26"/>
  <c r="FL238" i="26"/>
  <c r="FN225" i="26"/>
  <c r="FL228" i="26"/>
  <c r="FN216" i="26"/>
  <c r="FL219" i="26"/>
  <c r="FN117" i="26"/>
  <c r="FL120" i="26"/>
  <c r="FN263" i="26"/>
  <c r="FL266" i="26"/>
  <c r="DJ207" i="26"/>
  <c r="DH210" i="26"/>
  <c r="DL198" i="26"/>
  <c r="DJ201" i="26"/>
  <c r="DJ299" i="26"/>
  <c r="DH302" i="26"/>
  <c r="FN99" i="26"/>
  <c r="FL102" i="26"/>
  <c r="DX290" i="26"/>
  <c r="DV293" i="26"/>
  <c r="FN180" i="26"/>
  <c r="FL183" i="26"/>
  <c r="FN244" i="26"/>
  <c r="FL247" i="26"/>
  <c r="DJ281" i="26"/>
  <c r="DH284" i="26"/>
  <c r="FN253" i="26"/>
  <c r="FL256" i="26"/>
  <c r="FN43" i="26"/>
  <c r="FL46" i="26"/>
  <c r="FN272" i="26"/>
  <c r="FL275" i="26"/>
  <c r="FN144" i="26"/>
  <c r="FL147" i="26"/>
  <c r="FR61" i="26"/>
  <c r="FP64" i="26"/>
  <c r="DL34" i="26"/>
  <c r="DL30" i="26" s="1"/>
  <c r="DJ37" i="26"/>
  <c r="DJ308" i="26"/>
  <c r="DH311" i="26"/>
  <c r="DP463" i="26"/>
  <c r="DN466" i="26"/>
  <c r="DJ509" i="26"/>
  <c r="DH512" i="26"/>
  <c r="DN491" i="26"/>
  <c r="DL494" i="26"/>
  <c r="DJ445" i="26"/>
  <c r="DH448" i="26"/>
  <c r="DJ518" i="26"/>
  <c r="DH521" i="26"/>
  <c r="DJ482" i="26"/>
  <c r="DH485" i="26"/>
  <c r="FL454" i="26"/>
  <c r="FJ457" i="26"/>
  <c r="DL500" i="26"/>
  <c r="DJ503" i="26"/>
  <c r="FV52" i="26"/>
  <c r="FT55" i="26"/>
  <c r="DJ14" i="26"/>
  <c r="DH17" i="26"/>
  <c r="DJ24" i="26"/>
  <c r="DH27" i="26"/>
  <c r="HB108" i="26" l="1"/>
  <c r="GZ111" i="26"/>
  <c r="FX54" i="26"/>
  <c r="FV56" i="26"/>
  <c r="HB89" i="26"/>
  <c r="GZ92" i="26"/>
  <c r="HB80" i="26"/>
  <c r="GZ83" i="26"/>
  <c r="HB153" i="26"/>
  <c r="GZ156" i="26"/>
  <c r="HD162" i="26"/>
  <c r="HB165" i="26"/>
  <c r="FZ63" i="26"/>
  <c r="FX65" i="26"/>
  <c r="GT119" i="26"/>
  <c r="GR121" i="26"/>
  <c r="DL354" i="26"/>
  <c r="DJ357" i="26"/>
  <c r="DL527" i="26"/>
  <c r="DJ530" i="26"/>
  <c r="FP272" i="26"/>
  <c r="FN275" i="26"/>
  <c r="FP43" i="26"/>
  <c r="FN46" i="26"/>
  <c r="DL281" i="26"/>
  <c r="DJ284" i="26"/>
  <c r="FP180" i="26"/>
  <c r="FN183" i="26"/>
  <c r="DL299" i="26"/>
  <c r="DJ302" i="26"/>
  <c r="DN198" i="26"/>
  <c r="DL201" i="26"/>
  <c r="DL207" i="26"/>
  <c r="DJ210" i="26"/>
  <c r="FP216" i="26"/>
  <c r="FN219" i="26"/>
  <c r="FT61" i="26"/>
  <c r="FR64" i="26"/>
  <c r="FP144" i="26"/>
  <c r="FN147" i="26"/>
  <c r="FP253" i="26"/>
  <c r="FN256" i="26"/>
  <c r="FP244" i="26"/>
  <c r="FN247" i="26"/>
  <c r="DZ290" i="26"/>
  <c r="DX293" i="26"/>
  <c r="FP99" i="26"/>
  <c r="FN102" i="26"/>
  <c r="FP263" i="26"/>
  <c r="FN266" i="26"/>
  <c r="FP117" i="26"/>
  <c r="FN120" i="26"/>
  <c r="FP225" i="26"/>
  <c r="FN228" i="26"/>
  <c r="FP235" i="26"/>
  <c r="FN238" i="26"/>
  <c r="DN34" i="26"/>
  <c r="DL37" i="26"/>
  <c r="DL308" i="26"/>
  <c r="DJ311" i="26"/>
  <c r="DR463" i="26"/>
  <c r="DP466" i="26"/>
  <c r="FN454" i="26"/>
  <c r="FL457" i="26"/>
  <c r="DL518" i="26"/>
  <c r="DJ521" i="26"/>
  <c r="DP491" i="26"/>
  <c r="DN494" i="26"/>
  <c r="DN500" i="26"/>
  <c r="DL503" i="26"/>
  <c r="DL482" i="26"/>
  <c r="DJ485" i="26"/>
  <c r="DL445" i="26"/>
  <c r="DJ448" i="26"/>
  <c r="DL509" i="26"/>
  <c r="DJ512" i="26"/>
  <c r="FX52" i="26"/>
  <c r="FV55" i="26"/>
  <c r="DJ27" i="26"/>
  <c r="DL24" i="26"/>
  <c r="DL14" i="26"/>
  <c r="DJ17" i="26"/>
  <c r="HD108" i="26" l="1"/>
  <c r="HB111" i="26"/>
  <c r="FX56" i="26"/>
  <c r="FZ54" i="26"/>
  <c r="HD89" i="26"/>
  <c r="HB92" i="26"/>
  <c r="HD80" i="26"/>
  <c r="HB83" i="26"/>
  <c r="HF162" i="26"/>
  <c r="HD165" i="26"/>
  <c r="HD153" i="26"/>
  <c r="HB156" i="26"/>
  <c r="GT121" i="26"/>
  <c r="GV119" i="26"/>
  <c r="GX119" i="26" s="1"/>
  <c r="GZ119" i="26" s="1"/>
  <c r="HB119" i="26" s="1"/>
  <c r="HD119" i="26" s="1"/>
  <c r="HF119" i="26" s="1"/>
  <c r="HH119" i="26" s="1"/>
  <c r="GB63" i="26"/>
  <c r="FZ65" i="26"/>
  <c r="DN354" i="26"/>
  <c r="DL357" i="26"/>
  <c r="DN527" i="26"/>
  <c r="DL530" i="26"/>
  <c r="FR225" i="26"/>
  <c r="FP228" i="26"/>
  <c r="FR117" i="26"/>
  <c r="FP120" i="26"/>
  <c r="FR244" i="26"/>
  <c r="FP247" i="26"/>
  <c r="FV61" i="26"/>
  <c r="FT64" i="26"/>
  <c r="DN207" i="26"/>
  <c r="DL210" i="26"/>
  <c r="DN299" i="26"/>
  <c r="DL302" i="26"/>
  <c r="DN281" i="26"/>
  <c r="DL284" i="26"/>
  <c r="FR272" i="26"/>
  <c r="FP275" i="26"/>
  <c r="FR235" i="26"/>
  <c r="FP238" i="26"/>
  <c r="FR263" i="26"/>
  <c r="FP266" i="26"/>
  <c r="FR99" i="26"/>
  <c r="FP102" i="26"/>
  <c r="EB290" i="26"/>
  <c r="DZ293" i="26"/>
  <c r="FR253" i="26"/>
  <c r="FP256" i="26"/>
  <c r="FR144" i="26"/>
  <c r="FP147" i="26"/>
  <c r="FR216" i="26"/>
  <c r="FP219" i="26"/>
  <c r="DP198" i="26"/>
  <c r="DN201" i="26"/>
  <c r="FR180" i="26"/>
  <c r="FP183" i="26"/>
  <c r="FR43" i="26"/>
  <c r="FP46" i="26"/>
  <c r="DP34" i="26"/>
  <c r="DN37" i="26"/>
  <c r="DN308" i="26"/>
  <c r="DL311" i="26"/>
  <c r="DT463" i="26"/>
  <c r="DR466" i="26"/>
  <c r="DN445" i="26"/>
  <c r="DL448" i="26"/>
  <c r="DR491" i="26"/>
  <c r="DP494" i="26"/>
  <c r="DN509" i="26"/>
  <c r="DL512" i="26"/>
  <c r="DN482" i="26"/>
  <c r="DL485" i="26"/>
  <c r="DP500" i="26"/>
  <c r="DN503" i="26"/>
  <c r="DN518" i="26"/>
  <c r="DL521" i="26"/>
  <c r="FP454" i="26"/>
  <c r="FN457" i="26"/>
  <c r="FZ52" i="26"/>
  <c r="FX55" i="26"/>
  <c r="DN14" i="26"/>
  <c r="DL17" i="26"/>
  <c r="DN24" i="26"/>
  <c r="DL27" i="26"/>
  <c r="HF108" i="26" l="1"/>
  <c r="HD111" i="26"/>
  <c r="FZ56" i="26"/>
  <c r="GB54" i="26"/>
  <c r="HF89" i="26"/>
  <c r="HD92" i="26"/>
  <c r="HF80" i="26"/>
  <c r="HD83" i="26"/>
  <c r="HF153" i="26"/>
  <c r="HD156" i="26"/>
  <c r="HH162" i="26"/>
  <c r="HH165" i="26" s="1"/>
  <c r="HF165" i="26"/>
  <c r="GD63" i="26"/>
  <c r="GB65" i="26"/>
  <c r="DP354" i="26"/>
  <c r="DN357" i="26"/>
  <c r="DP527" i="26"/>
  <c r="DN530" i="26"/>
  <c r="FT43" i="26"/>
  <c r="FR46" i="26"/>
  <c r="FT253" i="26"/>
  <c r="FR256" i="26"/>
  <c r="FT99" i="26"/>
  <c r="FR102" i="26"/>
  <c r="FT263" i="26"/>
  <c r="FR266" i="26"/>
  <c r="FT235" i="26"/>
  <c r="FR238" i="26"/>
  <c r="DP281" i="26"/>
  <c r="DN284" i="26"/>
  <c r="DP299" i="26"/>
  <c r="DN302" i="26"/>
  <c r="FX61" i="26"/>
  <c r="FV64" i="26"/>
  <c r="FT244" i="26"/>
  <c r="FR247" i="26"/>
  <c r="FT117" i="26"/>
  <c r="FR120" i="26"/>
  <c r="FT180" i="26"/>
  <c r="FR183" i="26"/>
  <c r="DR198" i="26"/>
  <c r="DP201" i="26"/>
  <c r="FT216" i="26"/>
  <c r="FR219" i="26"/>
  <c r="FT144" i="26"/>
  <c r="FR147" i="26"/>
  <c r="ED290" i="26"/>
  <c r="EB293" i="26"/>
  <c r="FT272" i="26"/>
  <c r="FR275" i="26"/>
  <c r="DP207" i="26"/>
  <c r="DN210" i="26"/>
  <c r="FT225" i="26"/>
  <c r="FR228" i="26"/>
  <c r="DR34" i="26"/>
  <c r="DP37" i="26"/>
  <c r="DP308" i="26"/>
  <c r="DN311" i="26"/>
  <c r="DV463" i="26"/>
  <c r="DV466" i="26" s="1"/>
  <c r="DT466" i="26"/>
  <c r="DP518" i="26"/>
  <c r="DN521" i="26"/>
  <c r="DP482" i="26"/>
  <c r="DN485" i="26"/>
  <c r="FR454" i="26"/>
  <c r="FP457" i="26"/>
  <c r="DR500" i="26"/>
  <c r="DP503" i="26"/>
  <c r="DP509" i="26"/>
  <c r="DN512" i="26"/>
  <c r="DT491" i="26"/>
  <c r="DR494" i="26"/>
  <c r="DP445" i="26"/>
  <c r="DN448" i="26"/>
  <c r="FZ55" i="26"/>
  <c r="GB52" i="26"/>
  <c r="DP24" i="26"/>
  <c r="DN27" i="26"/>
  <c r="DP14" i="26"/>
  <c r="DN17" i="26"/>
  <c r="HH108" i="26" l="1"/>
  <c r="HH111" i="26" s="1"/>
  <c r="HF111" i="26"/>
  <c r="GD54" i="26"/>
  <c r="GB56" i="26"/>
  <c r="HH89" i="26"/>
  <c r="HH92" i="26" s="1"/>
  <c r="HF92" i="26"/>
  <c r="HH80" i="26"/>
  <c r="HH83" i="26" s="1"/>
  <c r="HF83" i="26"/>
  <c r="HH153" i="26"/>
  <c r="HH156" i="26" s="1"/>
  <c r="HF156" i="26"/>
  <c r="GF63" i="26"/>
  <c r="GD65" i="26"/>
  <c r="DR527" i="26"/>
  <c r="DP530" i="26"/>
  <c r="DR354" i="26"/>
  <c r="DP357" i="26"/>
  <c r="DR207" i="26"/>
  <c r="DP210" i="26"/>
  <c r="FV272" i="26"/>
  <c r="FT275" i="26"/>
  <c r="FV144" i="26"/>
  <c r="FT147" i="26"/>
  <c r="DT198" i="26"/>
  <c r="DR201" i="26"/>
  <c r="FZ61" i="26"/>
  <c r="FX64" i="26"/>
  <c r="DR299" i="26"/>
  <c r="DP302" i="26"/>
  <c r="FV235" i="26"/>
  <c r="FT238" i="26"/>
  <c r="FV99" i="26"/>
  <c r="FT102" i="26"/>
  <c r="FV225" i="26"/>
  <c r="FT228" i="26"/>
  <c r="EF290" i="26"/>
  <c r="ED293" i="26"/>
  <c r="FV216" i="26"/>
  <c r="FT219" i="26"/>
  <c r="FV180" i="26"/>
  <c r="FT183" i="26"/>
  <c r="FV117" i="26"/>
  <c r="FT120" i="26"/>
  <c r="FV244" i="26"/>
  <c r="FT247" i="26"/>
  <c r="DR281" i="26"/>
  <c r="DP284" i="26"/>
  <c r="FV263" i="26"/>
  <c r="FT266" i="26"/>
  <c r="FV253" i="26"/>
  <c r="FT256" i="26"/>
  <c r="FV43" i="26"/>
  <c r="FT46" i="26"/>
  <c r="DT34" i="26"/>
  <c r="DR37" i="26"/>
  <c r="DR308" i="26"/>
  <c r="DP311" i="26"/>
  <c r="DX463" i="26"/>
  <c r="DV491" i="26"/>
  <c r="DT494" i="26"/>
  <c r="DT500" i="26"/>
  <c r="DR503" i="26"/>
  <c r="DR482" i="26"/>
  <c r="DP485" i="26"/>
  <c r="DR445" i="26"/>
  <c r="DP448" i="26"/>
  <c r="DR509" i="26"/>
  <c r="DP512" i="26"/>
  <c r="FT454" i="26"/>
  <c r="FR457" i="26"/>
  <c r="DR518" i="26"/>
  <c r="DP521" i="26"/>
  <c r="GD52" i="26"/>
  <c r="GB55" i="26"/>
  <c r="DR24" i="26"/>
  <c r="DP27" i="26"/>
  <c r="DR14" i="26"/>
  <c r="DP17" i="26"/>
  <c r="GD56" i="26" l="1"/>
  <c r="GF54" i="26"/>
  <c r="GH63" i="26"/>
  <c r="GF65" i="26"/>
  <c r="DT354" i="26"/>
  <c r="DR357" i="26"/>
  <c r="DT527" i="26"/>
  <c r="DR530" i="26"/>
  <c r="FX263" i="26"/>
  <c r="FV266" i="26"/>
  <c r="FX117" i="26"/>
  <c r="FV120" i="26"/>
  <c r="FX216" i="26"/>
  <c r="FV219" i="26"/>
  <c r="FX225" i="26"/>
  <c r="FV228" i="26"/>
  <c r="FX235" i="26"/>
  <c r="FV238" i="26"/>
  <c r="GB61" i="26"/>
  <c r="FZ64" i="26"/>
  <c r="FX144" i="26"/>
  <c r="FV147" i="26"/>
  <c r="FX272" i="26"/>
  <c r="FV275" i="26"/>
  <c r="FX43" i="26"/>
  <c r="FV46" i="26"/>
  <c r="FX253" i="26"/>
  <c r="FV256" i="26"/>
  <c r="DT281" i="26"/>
  <c r="DR284" i="26"/>
  <c r="FX244" i="26"/>
  <c r="FV247" i="26"/>
  <c r="FX180" i="26"/>
  <c r="FV183" i="26"/>
  <c r="EH290" i="26"/>
  <c r="EF293" i="26"/>
  <c r="FX99" i="26"/>
  <c r="FV102" i="26"/>
  <c r="DT299" i="26"/>
  <c r="DR302" i="26"/>
  <c r="DV198" i="26"/>
  <c r="DT201" i="26"/>
  <c r="DT207" i="26"/>
  <c r="DR210" i="26"/>
  <c r="DV34" i="26"/>
  <c r="DV30" i="26" s="1"/>
  <c r="DT37" i="26"/>
  <c r="DT308" i="26"/>
  <c r="DR311" i="26"/>
  <c r="DZ463" i="26"/>
  <c r="DX466" i="26"/>
  <c r="DT509" i="26"/>
  <c r="DR512" i="26"/>
  <c r="DT482" i="26"/>
  <c r="DR485" i="26"/>
  <c r="DV500" i="26"/>
  <c r="DT503" i="26"/>
  <c r="DT518" i="26"/>
  <c r="DR521" i="26"/>
  <c r="FV454" i="26"/>
  <c r="FT457" i="26"/>
  <c r="DT445" i="26"/>
  <c r="DR448" i="26"/>
  <c r="DX491" i="26"/>
  <c r="DV494" i="26"/>
  <c r="GF52" i="26"/>
  <c r="GD55" i="26"/>
  <c r="DR17" i="26"/>
  <c r="DT14" i="26"/>
  <c r="DR27" i="26"/>
  <c r="DT24" i="26"/>
  <c r="GF56" i="26" l="1"/>
  <c r="GH54" i="26"/>
  <c r="GJ63" i="26"/>
  <c r="GH65" i="26"/>
  <c r="DV354" i="26"/>
  <c r="DT357" i="26"/>
  <c r="DV527" i="26"/>
  <c r="DT530" i="26"/>
  <c r="DV207" i="26"/>
  <c r="DT210" i="26"/>
  <c r="DX198" i="26"/>
  <c r="DV201" i="26"/>
  <c r="DV299" i="26"/>
  <c r="DT302" i="26"/>
  <c r="FZ180" i="26"/>
  <c r="FX183" i="26"/>
  <c r="DV281" i="26"/>
  <c r="DT284" i="26"/>
  <c r="FZ43" i="26"/>
  <c r="FX46" i="26"/>
  <c r="FZ272" i="26"/>
  <c r="FX275" i="26"/>
  <c r="FZ235" i="26"/>
  <c r="FX238" i="26"/>
  <c r="FZ225" i="26"/>
  <c r="FX228" i="26"/>
  <c r="FZ117" i="26"/>
  <c r="FX120" i="26"/>
  <c r="FZ263" i="26"/>
  <c r="FX266" i="26"/>
  <c r="FZ99" i="26"/>
  <c r="FX102" i="26"/>
  <c r="EJ290" i="26"/>
  <c r="EH293" i="26"/>
  <c r="FZ244" i="26"/>
  <c r="FX247" i="26"/>
  <c r="FZ253" i="26"/>
  <c r="FX256" i="26"/>
  <c r="FZ144" i="26"/>
  <c r="FX147" i="26"/>
  <c r="GD61" i="26"/>
  <c r="GB64" i="26"/>
  <c r="FZ216" i="26"/>
  <c r="FX219" i="26"/>
  <c r="DX34" i="26"/>
  <c r="DV37" i="26"/>
  <c r="DV308" i="26"/>
  <c r="DT311" i="26"/>
  <c r="EB463" i="26"/>
  <c r="DZ466" i="26"/>
  <c r="FX454" i="26"/>
  <c r="FV457" i="26"/>
  <c r="DX500" i="26"/>
  <c r="DV503" i="26"/>
  <c r="DV509" i="26"/>
  <c r="DT512" i="26"/>
  <c r="DZ491" i="26"/>
  <c r="DX494" i="26"/>
  <c r="DV445" i="26"/>
  <c r="DT448" i="26"/>
  <c r="DV518" i="26"/>
  <c r="DT521" i="26"/>
  <c r="DV482" i="26"/>
  <c r="DT485" i="26"/>
  <c r="GH52" i="26"/>
  <c r="GF55" i="26"/>
  <c r="DV24" i="26"/>
  <c r="DT27" i="26"/>
  <c r="DV14" i="26"/>
  <c r="DT17" i="26"/>
  <c r="GH56" i="26" l="1"/>
  <c r="GJ54" i="26"/>
  <c r="GL63" i="26"/>
  <c r="GJ65" i="26"/>
  <c r="DX354" i="26"/>
  <c r="DV357" i="26"/>
  <c r="DX527" i="26"/>
  <c r="DV530" i="26"/>
  <c r="GF61" i="26"/>
  <c r="GD64" i="26"/>
  <c r="GB244" i="26"/>
  <c r="FZ247" i="26"/>
  <c r="GB117" i="26"/>
  <c r="FZ120" i="26"/>
  <c r="GB225" i="26"/>
  <c r="FZ228" i="26"/>
  <c r="GB43" i="26"/>
  <c r="FZ46" i="26"/>
  <c r="GB180" i="26"/>
  <c r="FZ183" i="26"/>
  <c r="DZ198" i="26"/>
  <c r="DX201" i="26"/>
  <c r="GB216" i="26"/>
  <c r="FZ219" i="26"/>
  <c r="GB144" i="26"/>
  <c r="FZ147" i="26"/>
  <c r="GB253" i="26"/>
  <c r="FZ256" i="26"/>
  <c r="EJ293" i="26"/>
  <c r="GB99" i="26"/>
  <c r="FZ102" i="26"/>
  <c r="GB263" i="26"/>
  <c r="FZ266" i="26"/>
  <c r="GB235" i="26"/>
  <c r="FZ238" i="26"/>
  <c r="GB272" i="26"/>
  <c r="FZ275" i="26"/>
  <c r="DX281" i="26"/>
  <c r="DV284" i="26"/>
  <c r="DX299" i="26"/>
  <c r="DV302" i="26"/>
  <c r="DX207" i="26"/>
  <c r="DV210" i="26"/>
  <c r="DZ34" i="26"/>
  <c r="DX37" i="26"/>
  <c r="DX308" i="26"/>
  <c r="DV311" i="26"/>
  <c r="ED463" i="26"/>
  <c r="EB466" i="26"/>
  <c r="DX482" i="26"/>
  <c r="DV485" i="26"/>
  <c r="DX445" i="26"/>
  <c r="DV448" i="26"/>
  <c r="DX509" i="26"/>
  <c r="DV512" i="26"/>
  <c r="FZ454" i="26"/>
  <c r="FX457" i="26"/>
  <c r="DX518" i="26"/>
  <c r="DV521" i="26"/>
  <c r="EB491" i="26"/>
  <c r="DZ494" i="26"/>
  <c r="DZ500" i="26"/>
  <c r="DX503" i="26"/>
  <c r="GJ52" i="26"/>
  <c r="GH55" i="26"/>
  <c r="DX14" i="26"/>
  <c r="DV17" i="26"/>
  <c r="DX24" i="26"/>
  <c r="DV27" i="26"/>
  <c r="GL54" i="26" l="1"/>
  <c r="GJ56" i="26"/>
  <c r="GN63" i="26"/>
  <c r="GL65" i="26"/>
  <c r="DZ354" i="26"/>
  <c r="DX357" i="26"/>
  <c r="DZ527" i="26"/>
  <c r="DX530" i="26"/>
  <c r="DZ299" i="26"/>
  <c r="DX302" i="26"/>
  <c r="DZ281" i="26"/>
  <c r="DX284" i="26"/>
  <c r="GD235" i="26"/>
  <c r="GB238" i="26"/>
  <c r="GD263" i="26"/>
  <c r="GB266" i="26"/>
  <c r="GD99" i="26"/>
  <c r="GB102" i="26"/>
  <c r="GD253" i="26"/>
  <c r="GB256" i="26"/>
  <c r="GD43" i="26"/>
  <c r="GB46" i="26"/>
  <c r="GD225" i="26"/>
  <c r="GB228" i="26"/>
  <c r="DZ207" i="26"/>
  <c r="DX210" i="26"/>
  <c r="GD272" i="26"/>
  <c r="GB275" i="26"/>
  <c r="GD144" i="26"/>
  <c r="GB147" i="26"/>
  <c r="GD216" i="26"/>
  <c r="GB219" i="26"/>
  <c r="EB198" i="26"/>
  <c r="DZ201" i="26"/>
  <c r="GD180" i="26"/>
  <c r="GB183" i="26"/>
  <c r="GD117" i="26"/>
  <c r="GB120" i="26"/>
  <c r="GD244" i="26"/>
  <c r="GB247" i="26"/>
  <c r="GH61" i="26"/>
  <c r="GF64" i="26"/>
  <c r="EB34" i="26"/>
  <c r="DZ37" i="26"/>
  <c r="DZ308" i="26"/>
  <c r="DX311" i="26"/>
  <c r="EF463" i="26"/>
  <c r="ED466" i="26"/>
  <c r="EB500" i="26"/>
  <c r="DZ503" i="26"/>
  <c r="DZ518" i="26"/>
  <c r="DX521" i="26"/>
  <c r="GB454" i="26"/>
  <c r="FZ457" i="26"/>
  <c r="DZ445" i="26"/>
  <c r="DX448" i="26"/>
  <c r="ED491" i="26"/>
  <c r="EB494" i="26"/>
  <c r="DZ509" i="26"/>
  <c r="DX512" i="26"/>
  <c r="DZ482" i="26"/>
  <c r="DX485" i="26"/>
  <c r="GL52" i="26"/>
  <c r="GJ55" i="26"/>
  <c r="DZ14" i="26"/>
  <c r="DX17" i="26"/>
  <c r="DZ24" i="26"/>
  <c r="DX27" i="26"/>
  <c r="GL56" i="26" l="1"/>
  <c r="GN54" i="26"/>
  <c r="GP63" i="26"/>
  <c r="GN65" i="26"/>
  <c r="EB527" i="26"/>
  <c r="DZ530" i="26"/>
  <c r="EB354" i="26"/>
  <c r="DZ357" i="26"/>
  <c r="GJ61" i="26"/>
  <c r="GH64" i="26"/>
  <c r="GF117" i="26"/>
  <c r="GD120" i="26"/>
  <c r="GF216" i="26"/>
  <c r="GD219" i="26"/>
  <c r="GF43" i="26"/>
  <c r="GD46" i="26"/>
  <c r="GF253" i="26"/>
  <c r="GD256" i="26"/>
  <c r="GF263" i="26"/>
  <c r="GD266" i="26"/>
  <c r="EB281" i="26"/>
  <c r="DZ284" i="26"/>
  <c r="GF244" i="26"/>
  <c r="GD247" i="26"/>
  <c r="GF180" i="26"/>
  <c r="GD183" i="26"/>
  <c r="ED198" i="26"/>
  <c r="EB201" i="26"/>
  <c r="GF144" i="26"/>
  <c r="GD147" i="26"/>
  <c r="GF272" i="26"/>
  <c r="GD275" i="26"/>
  <c r="EB207" i="26"/>
  <c r="DZ210" i="26"/>
  <c r="GF225" i="26"/>
  <c r="GD228" i="26"/>
  <c r="GF99" i="26"/>
  <c r="GD102" i="26"/>
  <c r="GF235" i="26"/>
  <c r="GD238" i="26"/>
  <c r="EB299" i="26"/>
  <c r="DZ302" i="26"/>
  <c r="ED34" i="26"/>
  <c r="EB37" i="26"/>
  <c r="EB308" i="26"/>
  <c r="DZ311" i="26"/>
  <c r="EH463" i="26"/>
  <c r="EF466" i="26"/>
  <c r="EB509" i="26"/>
  <c r="DZ512" i="26"/>
  <c r="EF491" i="26"/>
  <c r="ED494" i="26"/>
  <c r="EB445" i="26"/>
  <c r="DZ448" i="26"/>
  <c r="EB518" i="26"/>
  <c r="DZ521" i="26"/>
  <c r="EB482" i="26"/>
  <c r="DZ485" i="26"/>
  <c r="GD454" i="26"/>
  <c r="GB457" i="26"/>
  <c r="ED500" i="26"/>
  <c r="EB503" i="26"/>
  <c r="GL55" i="26"/>
  <c r="GN52" i="26"/>
  <c r="DZ27" i="26"/>
  <c r="EB24" i="26"/>
  <c r="DZ17" i="26"/>
  <c r="EB14" i="26"/>
  <c r="GN56" i="26" l="1"/>
  <c r="GP54" i="26"/>
  <c r="GR63" i="26"/>
  <c r="GP65" i="26"/>
  <c r="ED354" i="26"/>
  <c r="EB357" i="26"/>
  <c r="ED527" i="26"/>
  <c r="EB530" i="26"/>
  <c r="GH99" i="26"/>
  <c r="GF102" i="26"/>
  <c r="EF198" i="26"/>
  <c r="ED201" i="26"/>
  <c r="GH263" i="26"/>
  <c r="GF266" i="26"/>
  <c r="GH117" i="26"/>
  <c r="GF120" i="26"/>
  <c r="GH235" i="26"/>
  <c r="GF238" i="26"/>
  <c r="GH225" i="26"/>
  <c r="GF228" i="26"/>
  <c r="GH272" i="26"/>
  <c r="GF275" i="26"/>
  <c r="GH244" i="26"/>
  <c r="GF247" i="26"/>
  <c r="ED299" i="26"/>
  <c r="EB302" i="26"/>
  <c r="ED207" i="26"/>
  <c r="EB210" i="26"/>
  <c r="GH144" i="26"/>
  <c r="GF147" i="26"/>
  <c r="GH180" i="26"/>
  <c r="GF183" i="26"/>
  <c r="ED281" i="26"/>
  <c r="EB284" i="26"/>
  <c r="GH253" i="26"/>
  <c r="GF256" i="26"/>
  <c r="GH43" i="26"/>
  <c r="GF46" i="26"/>
  <c r="GH216" i="26"/>
  <c r="GF219" i="26"/>
  <c r="GL61" i="26"/>
  <c r="GJ64" i="26"/>
  <c r="EF34" i="26"/>
  <c r="EF30" i="26" s="1"/>
  <c r="ED37" i="26"/>
  <c r="ED308" i="26"/>
  <c r="EB311" i="26"/>
  <c r="EJ463" i="26"/>
  <c r="EH466" i="26"/>
  <c r="GF454" i="26"/>
  <c r="GD457" i="26"/>
  <c r="ED518" i="26"/>
  <c r="EB521" i="26"/>
  <c r="EH491" i="26"/>
  <c r="EF494" i="26"/>
  <c r="EF500" i="26"/>
  <c r="ED503" i="26"/>
  <c r="ED482" i="26"/>
  <c r="EB485" i="26"/>
  <c r="ED445" i="26"/>
  <c r="EB448" i="26"/>
  <c r="ED509" i="26"/>
  <c r="EB512" i="26"/>
  <c r="GP52" i="26"/>
  <c r="GN55" i="26"/>
  <c r="EB17" i="26"/>
  <c r="ED14" i="26"/>
  <c r="ED24" i="26"/>
  <c r="EB27" i="26"/>
  <c r="GR54" i="26" l="1"/>
  <c r="GP56" i="26"/>
  <c r="GT63" i="26"/>
  <c r="GR65" i="26"/>
  <c r="EF354" i="26"/>
  <c r="ED357" i="26"/>
  <c r="EF527" i="26"/>
  <c r="ED530" i="26"/>
  <c r="GN61" i="26"/>
  <c r="GL64" i="26"/>
  <c r="GJ43" i="26"/>
  <c r="GH46" i="26"/>
  <c r="EF281" i="26"/>
  <c r="ED284" i="26"/>
  <c r="GJ144" i="26"/>
  <c r="GH147" i="26"/>
  <c r="ET290" i="26"/>
  <c r="GJ225" i="26"/>
  <c r="GH228" i="26"/>
  <c r="GJ117" i="26"/>
  <c r="GH120" i="26"/>
  <c r="EH198" i="26"/>
  <c r="EF201" i="26"/>
  <c r="GJ216" i="26"/>
  <c r="GH219" i="26"/>
  <c r="GJ253" i="26"/>
  <c r="GH256" i="26"/>
  <c r="GJ180" i="26"/>
  <c r="GH183" i="26"/>
  <c r="EF207" i="26"/>
  <c r="ED210" i="26"/>
  <c r="EF299" i="26"/>
  <c r="ED302" i="26"/>
  <c r="GJ244" i="26"/>
  <c r="GH247" i="26"/>
  <c r="GJ272" i="26"/>
  <c r="GH275" i="26"/>
  <c r="GJ235" i="26"/>
  <c r="GH238" i="26"/>
  <c r="GJ263" i="26"/>
  <c r="GH266" i="26"/>
  <c r="GJ99" i="26"/>
  <c r="GH102" i="26"/>
  <c r="EH34" i="26"/>
  <c r="EF37" i="26"/>
  <c r="EF308" i="26"/>
  <c r="ED311" i="26"/>
  <c r="EL463" i="26"/>
  <c r="EJ466" i="26"/>
  <c r="EF445" i="26"/>
  <c r="ED448" i="26"/>
  <c r="EJ491" i="26"/>
  <c r="EH494" i="26"/>
  <c r="EF509" i="26"/>
  <c r="ED512" i="26"/>
  <c r="EF482" i="26"/>
  <c r="ED485" i="26"/>
  <c r="EH500" i="26"/>
  <c r="EF503" i="26"/>
  <c r="EF518" i="26"/>
  <c r="ED521" i="26"/>
  <c r="GH454" i="26"/>
  <c r="GF457" i="26"/>
  <c r="GR52" i="26"/>
  <c r="GP55" i="26"/>
  <c r="EF24" i="26"/>
  <c r="ED27" i="26"/>
  <c r="EF14" i="26"/>
  <c r="ED17" i="26"/>
  <c r="GT54" i="26" l="1"/>
  <c r="GR56" i="26"/>
  <c r="GT65" i="26"/>
  <c r="GV63" i="26"/>
  <c r="EH354" i="26"/>
  <c r="EF357" i="26"/>
  <c r="EH527" i="26"/>
  <c r="EF530" i="26"/>
  <c r="GL272" i="26"/>
  <c r="GJ275" i="26"/>
  <c r="EH299" i="26"/>
  <c r="EF302" i="26"/>
  <c r="EJ198" i="26"/>
  <c r="EH201" i="26"/>
  <c r="EV290" i="26"/>
  <c r="ET293" i="26"/>
  <c r="GL144" i="26"/>
  <c r="GJ147" i="26"/>
  <c r="GL43" i="26"/>
  <c r="GJ46" i="26"/>
  <c r="GL99" i="26"/>
  <c r="GJ102" i="26"/>
  <c r="GL235" i="26"/>
  <c r="GJ238" i="26"/>
  <c r="GL244" i="26"/>
  <c r="GJ247" i="26"/>
  <c r="GL180" i="26"/>
  <c r="GJ183" i="26"/>
  <c r="GL263" i="26"/>
  <c r="GJ266" i="26"/>
  <c r="EH207" i="26"/>
  <c r="EF210" i="26"/>
  <c r="GL253" i="26"/>
  <c r="GJ256" i="26"/>
  <c r="GL216" i="26"/>
  <c r="GJ219" i="26"/>
  <c r="GL117" i="26"/>
  <c r="GJ120" i="26"/>
  <c r="GL225" i="26"/>
  <c r="GJ228" i="26"/>
  <c r="EH281" i="26"/>
  <c r="EF284" i="26"/>
  <c r="GP61" i="26"/>
  <c r="GN64" i="26"/>
  <c r="EJ34" i="26"/>
  <c r="EH37" i="26"/>
  <c r="EH308" i="26"/>
  <c r="EF311" i="26"/>
  <c r="EN463" i="26"/>
  <c r="EL466" i="26"/>
  <c r="EH518" i="26"/>
  <c r="EF521" i="26"/>
  <c r="EH482" i="26"/>
  <c r="EF485" i="26"/>
  <c r="GJ454" i="26"/>
  <c r="GH457" i="26"/>
  <c r="EJ500" i="26"/>
  <c r="EH503" i="26"/>
  <c r="EH509" i="26"/>
  <c r="EF512" i="26"/>
  <c r="EL491" i="26"/>
  <c r="EJ494" i="26"/>
  <c r="EH445" i="26"/>
  <c r="EF448" i="26"/>
  <c r="GT52" i="26"/>
  <c r="GR55" i="26"/>
  <c r="EH24" i="26"/>
  <c r="EF27" i="26"/>
  <c r="EH14" i="26"/>
  <c r="EF17" i="26"/>
  <c r="GT56" i="26" l="1"/>
  <c r="GV54" i="26"/>
  <c r="GX63" i="26"/>
  <c r="GV65" i="26"/>
  <c r="GT55" i="26"/>
  <c r="GV52" i="26"/>
  <c r="EJ354" i="26"/>
  <c r="EH357" i="26"/>
  <c r="EJ527" i="26"/>
  <c r="EH530" i="26"/>
  <c r="EJ281" i="26"/>
  <c r="EH284" i="26"/>
  <c r="GN117" i="26"/>
  <c r="GL120" i="26"/>
  <c r="GN263" i="26"/>
  <c r="GL266" i="26"/>
  <c r="GN180" i="26"/>
  <c r="GL183" i="26"/>
  <c r="GN235" i="26"/>
  <c r="GL238" i="26"/>
  <c r="GN144" i="26"/>
  <c r="GL147" i="26"/>
  <c r="EL198" i="26"/>
  <c r="EJ201" i="26"/>
  <c r="GN225" i="26"/>
  <c r="GL228" i="26"/>
  <c r="GN253" i="26"/>
  <c r="GL256" i="26"/>
  <c r="GR61" i="26"/>
  <c r="GP64" i="26"/>
  <c r="GN216" i="26"/>
  <c r="GL219" i="26"/>
  <c r="EJ207" i="26"/>
  <c r="EH210" i="26"/>
  <c r="GN244" i="26"/>
  <c r="GL247" i="26"/>
  <c r="GN99" i="26"/>
  <c r="GL102" i="26"/>
  <c r="GN43" i="26"/>
  <c r="GL46" i="26"/>
  <c r="EX290" i="26"/>
  <c r="EV293" i="26"/>
  <c r="EJ299" i="26"/>
  <c r="EH302" i="26"/>
  <c r="GN272" i="26"/>
  <c r="GL275" i="26"/>
  <c r="EL34" i="26"/>
  <c r="EJ37" i="26"/>
  <c r="EJ308" i="26"/>
  <c r="EH311" i="26"/>
  <c r="EP463" i="26"/>
  <c r="EN466" i="26"/>
  <c r="EN491" i="26"/>
  <c r="EL494" i="26"/>
  <c r="EL500" i="26"/>
  <c r="EJ503" i="26"/>
  <c r="EJ482" i="26"/>
  <c r="EH485" i="26"/>
  <c r="EJ445" i="26"/>
  <c r="EH448" i="26"/>
  <c r="EJ509" i="26"/>
  <c r="EH512" i="26"/>
  <c r="GL454" i="26"/>
  <c r="GJ457" i="26"/>
  <c r="EJ518" i="26"/>
  <c r="EH521" i="26"/>
  <c r="EH17" i="26"/>
  <c r="EJ14" i="26"/>
  <c r="EH27" i="26"/>
  <c r="EJ24" i="26"/>
  <c r="GX54" i="26" l="1"/>
  <c r="GV56" i="26"/>
  <c r="GX52" i="26"/>
  <c r="GV55" i="26"/>
  <c r="GZ63" i="26"/>
  <c r="GX65" i="26"/>
  <c r="EL527" i="26"/>
  <c r="EJ530" i="26"/>
  <c r="EL354" i="26"/>
  <c r="EJ357" i="26"/>
  <c r="GP272" i="26"/>
  <c r="GN275" i="26"/>
  <c r="EZ290" i="26"/>
  <c r="EX293" i="26"/>
  <c r="GP216" i="26"/>
  <c r="GN219" i="26"/>
  <c r="EL299" i="26"/>
  <c r="EJ302" i="26"/>
  <c r="GP43" i="26"/>
  <c r="GN46" i="26"/>
  <c r="EL207" i="26"/>
  <c r="EJ210" i="26"/>
  <c r="GP253" i="26"/>
  <c r="GN256" i="26"/>
  <c r="GP180" i="26"/>
  <c r="GN183" i="26"/>
  <c r="GP117" i="26"/>
  <c r="GN120" i="26"/>
  <c r="GP244" i="26"/>
  <c r="GN247" i="26"/>
  <c r="GP99" i="26"/>
  <c r="GN102" i="26"/>
  <c r="GT61" i="26"/>
  <c r="GR64" i="26"/>
  <c r="GP225" i="26"/>
  <c r="GN228" i="26"/>
  <c r="EN198" i="26"/>
  <c r="EL201" i="26"/>
  <c r="GP144" i="26"/>
  <c r="GN147" i="26"/>
  <c r="GP235" i="26"/>
  <c r="GN238" i="26"/>
  <c r="GP263" i="26"/>
  <c r="GN266" i="26"/>
  <c r="EL281" i="26"/>
  <c r="EJ284" i="26"/>
  <c r="EN34" i="26"/>
  <c r="EL37" i="26"/>
  <c r="EL308" i="26"/>
  <c r="EJ311" i="26"/>
  <c r="ER463" i="26"/>
  <c r="EP466" i="26"/>
  <c r="EL509" i="26"/>
  <c r="EJ512" i="26"/>
  <c r="EL482" i="26"/>
  <c r="EJ485" i="26"/>
  <c r="EN500" i="26"/>
  <c r="EL503" i="26"/>
  <c r="EL518" i="26"/>
  <c r="EJ521" i="26"/>
  <c r="GN454" i="26"/>
  <c r="GL457" i="26"/>
  <c r="EL445" i="26"/>
  <c r="EJ448" i="26"/>
  <c r="EP491" i="26"/>
  <c r="ER491" i="26" s="1"/>
  <c r="EN494" i="26"/>
  <c r="EL24" i="26"/>
  <c r="EJ27" i="26"/>
  <c r="EL14" i="26"/>
  <c r="EJ17" i="26"/>
  <c r="GZ54" i="26" l="1"/>
  <c r="GX56" i="26"/>
  <c r="HB63" i="26"/>
  <c r="GZ65" i="26"/>
  <c r="GZ52" i="26"/>
  <c r="GX55" i="26"/>
  <c r="GT64" i="26"/>
  <c r="GV61" i="26"/>
  <c r="EN354" i="26"/>
  <c r="EL357" i="26"/>
  <c r="EN527" i="26"/>
  <c r="EL530" i="26"/>
  <c r="EP198" i="26"/>
  <c r="EN201" i="26"/>
  <c r="GR99" i="26"/>
  <c r="GP102" i="26"/>
  <c r="GR244" i="26"/>
  <c r="GP247" i="26"/>
  <c r="GR253" i="26"/>
  <c r="GP256" i="26"/>
  <c r="EN207" i="26"/>
  <c r="EL210" i="26"/>
  <c r="EN299" i="26"/>
  <c r="EL302" i="26"/>
  <c r="FB290" i="26"/>
  <c r="EZ293" i="26"/>
  <c r="GR263" i="26"/>
  <c r="GP266" i="26"/>
  <c r="GR144" i="26"/>
  <c r="GP147" i="26"/>
  <c r="GR117" i="26"/>
  <c r="GP120" i="26"/>
  <c r="EN281" i="26"/>
  <c r="EL284" i="26"/>
  <c r="GR235" i="26"/>
  <c r="GP238" i="26"/>
  <c r="GR225" i="26"/>
  <c r="GP228" i="26"/>
  <c r="GR180" i="26"/>
  <c r="GP183" i="26"/>
  <c r="GR43" i="26"/>
  <c r="GP46" i="26"/>
  <c r="GR216" i="26"/>
  <c r="GP219" i="26"/>
  <c r="GR272" i="26"/>
  <c r="GP275" i="26"/>
  <c r="EP34" i="26"/>
  <c r="EN37" i="26"/>
  <c r="EN308" i="26"/>
  <c r="EL311" i="26"/>
  <c r="ET463" i="26"/>
  <c r="ER466" i="26"/>
  <c r="GP454" i="26"/>
  <c r="GN457" i="26"/>
  <c r="EP500" i="26"/>
  <c r="EN503" i="26"/>
  <c r="EN509" i="26"/>
  <c r="EL512" i="26"/>
  <c r="EP494" i="26"/>
  <c r="EN445" i="26"/>
  <c r="EL448" i="26"/>
  <c r="EN518" i="26"/>
  <c r="EL521" i="26"/>
  <c r="EN482" i="26"/>
  <c r="EL485" i="26"/>
  <c r="EN14" i="26"/>
  <c r="EL17" i="26"/>
  <c r="EN24" i="26"/>
  <c r="EL27" i="26"/>
  <c r="HB54" i="26" l="1"/>
  <c r="GZ56" i="26"/>
  <c r="GX61" i="26"/>
  <c r="GV64" i="26"/>
  <c r="HB52" i="26"/>
  <c r="GZ55" i="26"/>
  <c r="HD63" i="26"/>
  <c r="HB65" i="26"/>
  <c r="EP354" i="26"/>
  <c r="EN357" i="26"/>
  <c r="EP527" i="26"/>
  <c r="EN530" i="26"/>
  <c r="GT216" i="26"/>
  <c r="GR219" i="26"/>
  <c r="GT272" i="26"/>
  <c r="GR275" i="26"/>
  <c r="GT117" i="26"/>
  <c r="GR120" i="26"/>
  <c r="GT263" i="26"/>
  <c r="GR266" i="26"/>
  <c r="EP299" i="26"/>
  <c r="EN302" i="26"/>
  <c r="GT253" i="26"/>
  <c r="GR256" i="26"/>
  <c r="GT244" i="26"/>
  <c r="GR247" i="26"/>
  <c r="ER198" i="26"/>
  <c r="EP201" i="26"/>
  <c r="GT43" i="26"/>
  <c r="GR46" i="26"/>
  <c r="GT180" i="26"/>
  <c r="GR183" i="26"/>
  <c r="GT235" i="26"/>
  <c r="GR238" i="26"/>
  <c r="GT225" i="26"/>
  <c r="GR228" i="26"/>
  <c r="EP281" i="26"/>
  <c r="EN284" i="26"/>
  <c r="GT144" i="26"/>
  <c r="GR147" i="26"/>
  <c r="FD290" i="26"/>
  <c r="FB293" i="26"/>
  <c r="EP207" i="26"/>
  <c r="EN210" i="26"/>
  <c r="GT99" i="26"/>
  <c r="GR102" i="26"/>
  <c r="ER34" i="26"/>
  <c r="ET34" i="26" s="1"/>
  <c r="EP37" i="26"/>
  <c r="EP308" i="26"/>
  <c r="EN311" i="26"/>
  <c r="EV463" i="26"/>
  <c r="ET466" i="26"/>
  <c r="EP445" i="26"/>
  <c r="EN448" i="26"/>
  <c r="GR454" i="26"/>
  <c r="GP457" i="26"/>
  <c r="EP482" i="26"/>
  <c r="EN485" i="26"/>
  <c r="EP509" i="26"/>
  <c r="EN512" i="26"/>
  <c r="EP518" i="26"/>
  <c r="EN521" i="26"/>
  <c r="ET491" i="26"/>
  <c r="ER494" i="26"/>
  <c r="ER500" i="26"/>
  <c r="EP503" i="26"/>
  <c r="EP24" i="26"/>
  <c r="EN27" i="26"/>
  <c r="EP14" i="26"/>
  <c r="EN17" i="26"/>
  <c r="HD54" i="26" l="1"/>
  <c r="HB56" i="26"/>
  <c r="HF63" i="26"/>
  <c r="HD65" i="26"/>
  <c r="HD52" i="26"/>
  <c r="HB55" i="26"/>
  <c r="GZ61" i="26"/>
  <c r="GX64" i="26"/>
  <c r="GT266" i="26"/>
  <c r="GV263" i="26"/>
  <c r="GX263" i="26" s="1"/>
  <c r="GZ263" i="26" s="1"/>
  <c r="HB263" i="26" s="1"/>
  <c r="HD263" i="26" s="1"/>
  <c r="HF263" i="26" s="1"/>
  <c r="HH263" i="26" s="1"/>
  <c r="GT120" i="26"/>
  <c r="GV117" i="26"/>
  <c r="GT275" i="26"/>
  <c r="GV272" i="26"/>
  <c r="GX272" i="26" s="1"/>
  <c r="GZ272" i="26" s="1"/>
  <c r="HB272" i="26" s="1"/>
  <c r="HD272" i="26" s="1"/>
  <c r="HF272" i="26" s="1"/>
  <c r="HH272" i="26" s="1"/>
  <c r="GT247" i="26"/>
  <c r="GV244" i="26"/>
  <c r="GX244" i="26" s="1"/>
  <c r="GZ244" i="26" s="1"/>
  <c r="HB244" i="26" s="1"/>
  <c r="HD244" i="26" s="1"/>
  <c r="HF244" i="26" s="1"/>
  <c r="HH244" i="26" s="1"/>
  <c r="GT219" i="26"/>
  <c r="GV216" i="26"/>
  <c r="GX216" i="26" s="1"/>
  <c r="GZ216" i="26" s="1"/>
  <c r="HB216" i="26" s="1"/>
  <c r="HD216" i="26" s="1"/>
  <c r="HF216" i="26" s="1"/>
  <c r="HH216" i="26" s="1"/>
  <c r="GT228" i="26"/>
  <c r="GV225" i="26"/>
  <c r="GX225" i="26" s="1"/>
  <c r="GZ225" i="26" s="1"/>
  <c r="HB225" i="26" s="1"/>
  <c r="HD225" i="26" s="1"/>
  <c r="HF225" i="26" s="1"/>
  <c r="HH225" i="26" s="1"/>
  <c r="GT46" i="26"/>
  <c r="GV43" i="26"/>
  <c r="GT147" i="26"/>
  <c r="GV144" i="26"/>
  <c r="GX144" i="26" s="1"/>
  <c r="GZ144" i="26" s="1"/>
  <c r="HB144" i="26" s="1"/>
  <c r="HD144" i="26" s="1"/>
  <c r="HF144" i="26" s="1"/>
  <c r="HH144" i="26" s="1"/>
  <c r="GT256" i="26"/>
  <c r="GV253" i="26"/>
  <c r="GX253" i="26" s="1"/>
  <c r="GZ253" i="26" s="1"/>
  <c r="HB253" i="26" s="1"/>
  <c r="HD253" i="26" s="1"/>
  <c r="HF253" i="26" s="1"/>
  <c r="HH253" i="26" s="1"/>
  <c r="GT102" i="26"/>
  <c r="GV99" i="26"/>
  <c r="GT238" i="26"/>
  <c r="GV235" i="26"/>
  <c r="GX235" i="26" s="1"/>
  <c r="GZ235" i="26" s="1"/>
  <c r="HB235" i="26" s="1"/>
  <c r="HD235" i="26" s="1"/>
  <c r="HF235" i="26" s="1"/>
  <c r="HH235" i="26" s="1"/>
  <c r="GT183" i="26"/>
  <c r="GV180" i="26"/>
  <c r="ER354" i="26"/>
  <c r="EP357" i="26"/>
  <c r="ER527" i="26"/>
  <c r="EP530" i="26"/>
  <c r="ER281" i="26"/>
  <c r="EP284" i="26"/>
  <c r="ET198" i="26"/>
  <c r="ER201" i="26"/>
  <c r="ER299" i="26"/>
  <c r="EP302" i="26"/>
  <c r="ER207" i="26"/>
  <c r="EP210" i="26"/>
  <c r="FF290" i="26"/>
  <c r="FD293" i="26"/>
  <c r="ER37" i="26"/>
  <c r="ER308" i="26"/>
  <c r="EP311" i="26"/>
  <c r="EX463" i="26"/>
  <c r="EV466" i="26"/>
  <c r="ET500" i="26"/>
  <c r="ER503" i="26"/>
  <c r="ER518" i="26"/>
  <c r="EP521" i="26"/>
  <c r="ER509" i="26"/>
  <c r="EP512" i="26"/>
  <c r="GT454" i="26"/>
  <c r="GR457" i="26"/>
  <c r="EV491" i="26"/>
  <c r="ET494" i="26"/>
  <c r="ER482" i="26"/>
  <c r="EP485" i="26"/>
  <c r="ER445" i="26"/>
  <c r="ET445" i="26" s="1"/>
  <c r="EP448" i="26"/>
  <c r="EP17" i="26"/>
  <c r="ER14" i="26"/>
  <c r="EP27" i="26"/>
  <c r="ER24" i="26"/>
  <c r="GX117" i="26" l="1"/>
  <c r="GV120" i="26"/>
  <c r="HD56" i="26"/>
  <c r="HF54" i="26"/>
  <c r="GX180" i="26"/>
  <c r="GV183" i="26"/>
  <c r="GX99" i="26"/>
  <c r="GV102" i="26"/>
  <c r="HB61" i="26"/>
  <c r="GZ64" i="26"/>
  <c r="GX43" i="26"/>
  <c r="GV46" i="26"/>
  <c r="HF52" i="26"/>
  <c r="HD55" i="26"/>
  <c r="HH63" i="26"/>
  <c r="HH65" i="26" s="1"/>
  <c r="HF65" i="26"/>
  <c r="GT457" i="26"/>
  <c r="GV454" i="26"/>
  <c r="GX454" i="26" s="1"/>
  <c r="GZ454" i="26" s="1"/>
  <c r="HB454" i="26" s="1"/>
  <c r="HD454" i="26" s="1"/>
  <c r="HF454" i="26" s="1"/>
  <c r="HH454" i="26" s="1"/>
  <c r="ET354" i="26"/>
  <c r="ER357" i="26"/>
  <c r="ET527" i="26"/>
  <c r="ER530" i="26"/>
  <c r="ET299" i="26"/>
  <c r="ER302" i="26"/>
  <c r="EV198" i="26"/>
  <c r="ET201" i="26"/>
  <c r="FH290" i="26"/>
  <c r="FF293" i="26"/>
  <c r="ET207" i="26"/>
  <c r="ER210" i="26"/>
  <c r="ET281" i="26"/>
  <c r="ER284" i="26"/>
  <c r="EV34" i="26"/>
  <c r="ET37" i="26"/>
  <c r="ET308" i="26"/>
  <c r="ER311" i="26"/>
  <c r="EZ463" i="26"/>
  <c r="EX466" i="26"/>
  <c r="ET482" i="26"/>
  <c r="ER485" i="26"/>
  <c r="EX491" i="26"/>
  <c r="EV494" i="26"/>
  <c r="ET518" i="26"/>
  <c r="ER521" i="26"/>
  <c r="ER448" i="26"/>
  <c r="ET509" i="26"/>
  <c r="ER512" i="26"/>
  <c r="EV500" i="26"/>
  <c r="ET503" i="26"/>
  <c r="ET24" i="26"/>
  <c r="ER27" i="26"/>
  <c r="ET14" i="26"/>
  <c r="ER17" i="26"/>
  <c r="GZ117" i="26" l="1"/>
  <c r="GX120" i="26"/>
  <c r="HF56" i="26"/>
  <c r="HH54" i="26"/>
  <c r="HH56" i="26" s="1"/>
  <c r="GZ99" i="26"/>
  <c r="GX102" i="26"/>
  <c r="GZ180" i="26"/>
  <c r="GX183" i="26"/>
  <c r="HH52" i="26"/>
  <c r="HH55" i="26" s="1"/>
  <c r="HF55" i="26"/>
  <c r="GZ43" i="26"/>
  <c r="GX46" i="26"/>
  <c r="HD61" i="26"/>
  <c r="HB64" i="26"/>
  <c r="EV527" i="26"/>
  <c r="ET530" i="26"/>
  <c r="EV354" i="26"/>
  <c r="ET357" i="26"/>
  <c r="EV281" i="26"/>
  <c r="ET284" i="26"/>
  <c r="EV299" i="26"/>
  <c r="ET302" i="26"/>
  <c r="EV207" i="26"/>
  <c r="ET210" i="26"/>
  <c r="FJ290" i="26"/>
  <c r="FH293" i="26"/>
  <c r="EX198" i="26"/>
  <c r="EV201" i="26"/>
  <c r="EX34" i="26"/>
  <c r="EV37" i="26"/>
  <c r="EV308" i="26"/>
  <c r="ET311" i="26"/>
  <c r="FB463" i="26"/>
  <c r="EZ466" i="26"/>
  <c r="EX500" i="26"/>
  <c r="EV503" i="26"/>
  <c r="EV445" i="26"/>
  <c r="ET448" i="26"/>
  <c r="EZ491" i="26"/>
  <c r="EX494" i="26"/>
  <c r="EV509" i="26"/>
  <c r="ET512" i="26"/>
  <c r="EV518" i="26"/>
  <c r="ET521" i="26"/>
  <c r="EV482" i="26"/>
  <c r="ET485" i="26"/>
  <c r="EV14" i="26"/>
  <c r="ET17" i="26"/>
  <c r="EV24" i="26"/>
  <c r="ET27" i="26"/>
  <c r="HB117" i="26" l="1"/>
  <c r="GZ120" i="26"/>
  <c r="HB180" i="26"/>
  <c r="GZ183" i="26"/>
  <c r="HB99" i="26"/>
  <c r="GZ102" i="26"/>
  <c r="HF61" i="26"/>
  <c r="HD64" i="26"/>
  <c r="HB43" i="26"/>
  <c r="GZ46" i="26"/>
  <c r="EX354" i="26"/>
  <c r="EV357" i="26"/>
  <c r="EX527" i="26"/>
  <c r="EV530" i="26"/>
  <c r="EZ198" i="26"/>
  <c r="EX201" i="26"/>
  <c r="EX207" i="26"/>
  <c r="EV210" i="26"/>
  <c r="EX299" i="26"/>
  <c r="EV302" i="26"/>
  <c r="EX281" i="26"/>
  <c r="EV284" i="26"/>
  <c r="FL290" i="26"/>
  <c r="FJ293" i="26"/>
  <c r="EZ34" i="26"/>
  <c r="EX37" i="26"/>
  <c r="EX308" i="26"/>
  <c r="EV311" i="26"/>
  <c r="FD463" i="26"/>
  <c r="FB466" i="26"/>
  <c r="EX482" i="26"/>
  <c r="EV485" i="26"/>
  <c r="EX509" i="26"/>
  <c r="EV512" i="26"/>
  <c r="EX445" i="26"/>
  <c r="EV448" i="26"/>
  <c r="EX518" i="26"/>
  <c r="EV521" i="26"/>
  <c r="FB491" i="26"/>
  <c r="EZ494" i="26"/>
  <c r="EZ500" i="26"/>
  <c r="EX503" i="26"/>
  <c r="EX14" i="26"/>
  <c r="EV17" i="26"/>
  <c r="EX24" i="26"/>
  <c r="EV27" i="26"/>
  <c r="HD117" i="26" l="1"/>
  <c r="HB120" i="26"/>
  <c r="HD99" i="26"/>
  <c r="HB102" i="26"/>
  <c r="HD180" i="26"/>
  <c r="HB183" i="26"/>
  <c r="HD43" i="26"/>
  <c r="HB46" i="26"/>
  <c r="HH61" i="26"/>
  <c r="HH64" i="26" s="1"/>
  <c r="HF64" i="26"/>
  <c r="EZ354" i="26"/>
  <c r="EX357" i="26"/>
  <c r="EZ527" i="26"/>
  <c r="EX530" i="26"/>
  <c r="FN290" i="26"/>
  <c r="FL293" i="26"/>
  <c r="EZ281" i="26"/>
  <c r="EX284" i="26"/>
  <c r="EZ299" i="26"/>
  <c r="EX302" i="26"/>
  <c r="EZ207" i="26"/>
  <c r="EX210" i="26"/>
  <c r="FB198" i="26"/>
  <c r="EZ201" i="26"/>
  <c r="FB34" i="26"/>
  <c r="EZ37" i="26"/>
  <c r="EZ308" i="26"/>
  <c r="EX311" i="26"/>
  <c r="FF463" i="26"/>
  <c r="FD466" i="26"/>
  <c r="FB500" i="26"/>
  <c r="EZ503" i="26"/>
  <c r="EZ518" i="26"/>
  <c r="EX521" i="26"/>
  <c r="EZ509" i="26"/>
  <c r="EX512" i="26"/>
  <c r="FD491" i="26"/>
  <c r="FB494" i="26"/>
  <c r="EZ445" i="26"/>
  <c r="EX448" i="26"/>
  <c r="EZ482" i="26"/>
  <c r="EX485" i="26"/>
  <c r="EX27" i="26"/>
  <c r="EZ24" i="26"/>
  <c r="EX17" i="26"/>
  <c r="EZ14" i="26"/>
  <c r="HF117" i="26" l="1"/>
  <c r="HD120" i="26"/>
  <c r="HF99" i="26"/>
  <c r="HD102" i="26"/>
  <c r="HF180" i="26"/>
  <c r="HD183" i="26"/>
  <c r="HF43" i="26"/>
  <c r="HD46" i="26"/>
  <c r="FB354" i="26"/>
  <c r="EZ357" i="26"/>
  <c r="FB527" i="26"/>
  <c r="EZ530" i="26"/>
  <c r="FB207" i="26"/>
  <c r="EZ210" i="26"/>
  <c r="FB281" i="26"/>
  <c r="EZ284" i="26"/>
  <c r="FD198" i="26"/>
  <c r="FB201" i="26"/>
  <c r="FB299" i="26"/>
  <c r="EZ302" i="26"/>
  <c r="FP290" i="26"/>
  <c r="FN293" i="26"/>
  <c r="FD34" i="26"/>
  <c r="FB37" i="26"/>
  <c r="FB308" i="26"/>
  <c r="EZ311" i="26"/>
  <c r="FH463" i="26"/>
  <c r="FF466" i="26"/>
  <c r="FB482" i="26"/>
  <c r="EZ485" i="26"/>
  <c r="FF491" i="26"/>
  <c r="FD494" i="26"/>
  <c r="FB518" i="26"/>
  <c r="EZ521" i="26"/>
  <c r="FB445" i="26"/>
  <c r="EZ448" i="26"/>
  <c r="FB509" i="26"/>
  <c r="EZ512" i="26"/>
  <c r="FD500" i="26"/>
  <c r="FB503" i="26"/>
  <c r="FB24" i="26"/>
  <c r="EZ27" i="26"/>
  <c r="FB14" i="26"/>
  <c r="EZ17" i="26"/>
  <c r="HH117" i="26" l="1"/>
  <c r="HH120" i="26" s="1"/>
  <c r="HF120" i="26"/>
  <c r="HH99" i="26"/>
  <c r="HH102" i="26" s="1"/>
  <c r="HF102" i="26"/>
  <c r="HH180" i="26"/>
  <c r="HH183" i="26" s="1"/>
  <c r="HF183" i="26"/>
  <c r="HH43" i="26"/>
  <c r="HH46" i="26" s="1"/>
  <c r="HF46" i="26"/>
  <c r="FD354" i="26"/>
  <c r="FB357" i="26"/>
  <c r="FD527" i="26"/>
  <c r="FB530" i="26"/>
  <c r="FR290" i="26"/>
  <c r="FP293" i="26"/>
  <c r="FD207" i="26"/>
  <c r="FB210" i="26"/>
  <c r="FD299" i="26"/>
  <c r="FB302" i="26"/>
  <c r="FF198" i="26"/>
  <c r="FD201" i="26"/>
  <c r="FD281" i="26"/>
  <c r="FB284" i="26"/>
  <c r="FF34" i="26"/>
  <c r="FD37" i="26"/>
  <c r="FD308" i="26"/>
  <c r="FB311" i="26"/>
  <c r="FJ463" i="26"/>
  <c r="FH466" i="26"/>
  <c r="FF500" i="26"/>
  <c r="FD503" i="26"/>
  <c r="FD445" i="26"/>
  <c r="FB448" i="26"/>
  <c r="FH491" i="26"/>
  <c r="FF494" i="26"/>
  <c r="FD509" i="26"/>
  <c r="FB512" i="26"/>
  <c r="FD518" i="26"/>
  <c r="FB521" i="26"/>
  <c r="FD482" i="26"/>
  <c r="FB485" i="26"/>
  <c r="FD14" i="26"/>
  <c r="FB17" i="26"/>
  <c r="FD24" i="26"/>
  <c r="FB27" i="26"/>
  <c r="FF527" i="26" l="1"/>
  <c r="FD530" i="26"/>
  <c r="FF354" i="26"/>
  <c r="FD357" i="26"/>
  <c r="FH198" i="26"/>
  <c r="FF201" i="26"/>
  <c r="FF299" i="26"/>
  <c r="FD302" i="26"/>
  <c r="FF281" i="26"/>
  <c r="FD284" i="26"/>
  <c r="FF207" i="26"/>
  <c r="FD210" i="26"/>
  <c r="FT290" i="26"/>
  <c r="FR293" i="26"/>
  <c r="FH34" i="26"/>
  <c r="FF37" i="26"/>
  <c r="FF308" i="26"/>
  <c r="FD311" i="26"/>
  <c r="FJ466" i="26"/>
  <c r="FL463" i="26"/>
  <c r="FF509" i="26"/>
  <c r="FD512" i="26"/>
  <c r="FF482" i="26"/>
  <c r="FD485" i="26"/>
  <c r="FF445" i="26"/>
  <c r="FD448" i="26"/>
  <c r="FF518" i="26"/>
  <c r="FD521" i="26"/>
  <c r="FJ491" i="26"/>
  <c r="FH494" i="26"/>
  <c r="FH500" i="26"/>
  <c r="FF503" i="26"/>
  <c r="FF24" i="26"/>
  <c r="FD27" i="26"/>
  <c r="FF14" i="26"/>
  <c r="FD17" i="26"/>
  <c r="FH354" i="26" l="1"/>
  <c r="FF357" i="26"/>
  <c r="FH527" i="26"/>
  <c r="FF530" i="26"/>
  <c r="FH281" i="26"/>
  <c r="FF284" i="26"/>
  <c r="FJ198" i="26"/>
  <c r="FH201" i="26"/>
  <c r="FV290" i="26"/>
  <c r="FT293" i="26"/>
  <c r="FH207" i="26"/>
  <c r="FF210" i="26"/>
  <c r="FH299" i="26"/>
  <c r="FF302" i="26"/>
  <c r="FJ34" i="26"/>
  <c r="FH37" i="26"/>
  <c r="FH308" i="26"/>
  <c r="FF311" i="26"/>
  <c r="FN463" i="26"/>
  <c r="FL466" i="26"/>
  <c r="FJ500" i="26"/>
  <c r="FH503" i="26"/>
  <c r="FH518" i="26"/>
  <c r="FF521" i="26"/>
  <c r="FH482" i="26"/>
  <c r="FF485" i="26"/>
  <c r="FL491" i="26"/>
  <c r="FJ494" i="26"/>
  <c r="FH445" i="26"/>
  <c r="FF448" i="26"/>
  <c r="FH509" i="26"/>
  <c r="FF512" i="26"/>
  <c r="FF17" i="26"/>
  <c r="FH14" i="26"/>
  <c r="FF27" i="26"/>
  <c r="FH24" i="26"/>
  <c r="FJ354" i="26" l="1"/>
  <c r="FH357" i="26"/>
  <c r="FJ527" i="26"/>
  <c r="FH530" i="26"/>
  <c r="FJ299" i="26"/>
  <c r="FH302" i="26"/>
  <c r="FJ207" i="26"/>
  <c r="FH210" i="26"/>
  <c r="FL198" i="26"/>
  <c r="FJ201" i="26"/>
  <c r="FX290" i="26"/>
  <c r="FV293" i="26"/>
  <c r="FJ281" i="26"/>
  <c r="FH284" i="26"/>
  <c r="FL34" i="26"/>
  <c r="FJ37" i="26"/>
  <c r="FJ308" i="26"/>
  <c r="FH311" i="26"/>
  <c r="FP463" i="26"/>
  <c r="FN466" i="26"/>
  <c r="FJ509" i="26"/>
  <c r="FH512" i="26"/>
  <c r="FN491" i="26"/>
  <c r="FL494" i="26"/>
  <c r="FJ518" i="26"/>
  <c r="FH521" i="26"/>
  <c r="FJ445" i="26"/>
  <c r="FH448" i="26"/>
  <c r="FJ482" i="26"/>
  <c r="FH485" i="26"/>
  <c r="FL500" i="26"/>
  <c r="FJ503" i="26"/>
  <c r="FJ24" i="26"/>
  <c r="FH27" i="26"/>
  <c r="FJ14" i="26"/>
  <c r="FH17" i="26"/>
  <c r="FL354" i="26" l="1"/>
  <c r="FJ357" i="26"/>
  <c r="FL527" i="26"/>
  <c r="FJ530" i="26"/>
  <c r="FL281" i="26"/>
  <c r="FJ284" i="26"/>
  <c r="FZ290" i="26"/>
  <c r="FX293" i="26"/>
  <c r="FN198" i="26"/>
  <c r="FL201" i="26"/>
  <c r="FL207" i="26"/>
  <c r="FJ210" i="26"/>
  <c r="FL299" i="26"/>
  <c r="FJ302" i="26"/>
  <c r="FN34" i="26"/>
  <c r="FL37" i="26"/>
  <c r="FL308" i="26"/>
  <c r="FJ311" i="26"/>
  <c r="FR463" i="26"/>
  <c r="FP466" i="26"/>
  <c r="FN500" i="26"/>
  <c r="FL503" i="26"/>
  <c r="FL445" i="26"/>
  <c r="FJ448" i="26"/>
  <c r="FP491" i="26"/>
  <c r="FN494" i="26"/>
  <c r="FL482" i="26"/>
  <c r="FJ485" i="26"/>
  <c r="FL518" i="26"/>
  <c r="FJ521" i="26"/>
  <c r="FL509" i="26"/>
  <c r="FJ512" i="26"/>
  <c r="FL14" i="26"/>
  <c r="FJ17" i="26"/>
  <c r="FL24" i="26"/>
  <c r="FJ27" i="26"/>
  <c r="FN354" i="26" l="1"/>
  <c r="FL357" i="26"/>
  <c r="FN527" i="26"/>
  <c r="FL530" i="26"/>
  <c r="FN207" i="26"/>
  <c r="FL210" i="26"/>
  <c r="GB290" i="26"/>
  <c r="FZ293" i="26"/>
  <c r="FN299" i="26"/>
  <c r="FL302" i="26"/>
  <c r="FP198" i="26"/>
  <c r="FN201" i="26"/>
  <c r="FN281" i="26"/>
  <c r="FL284" i="26"/>
  <c r="FP34" i="26"/>
  <c r="FN37" i="26"/>
  <c r="FN308" i="26"/>
  <c r="FL311" i="26"/>
  <c r="FR466" i="26"/>
  <c r="FT463" i="26"/>
  <c r="FN509" i="26"/>
  <c r="FL512" i="26"/>
  <c r="FN482" i="26"/>
  <c r="FL485" i="26"/>
  <c r="FN445" i="26"/>
  <c r="FL448" i="26"/>
  <c r="FN518" i="26"/>
  <c r="FL521" i="26"/>
  <c r="FR491" i="26"/>
  <c r="FP494" i="26"/>
  <c r="FP500" i="26"/>
  <c r="FN503" i="26"/>
  <c r="FN24" i="26"/>
  <c r="FL27" i="26"/>
  <c r="FN14" i="26"/>
  <c r="FL17" i="26"/>
  <c r="FP527" i="26" l="1"/>
  <c r="FN530" i="26"/>
  <c r="FP354" i="26"/>
  <c r="FN357" i="26"/>
  <c r="FP281" i="26"/>
  <c r="FN284" i="26"/>
  <c r="GD290" i="26"/>
  <c r="GB293" i="26"/>
  <c r="FR198" i="26"/>
  <c r="FP201" i="26"/>
  <c r="FP299" i="26"/>
  <c r="FN302" i="26"/>
  <c r="FP207" i="26"/>
  <c r="FN210" i="26"/>
  <c r="FR34" i="26"/>
  <c r="FP37" i="26"/>
  <c r="FP308" i="26"/>
  <c r="FN311" i="26"/>
  <c r="FV463" i="26"/>
  <c r="FT466" i="26"/>
  <c r="FR500" i="26"/>
  <c r="FP503" i="26"/>
  <c r="FP518" i="26"/>
  <c r="FN521" i="26"/>
  <c r="FP482" i="26"/>
  <c r="FN485" i="26"/>
  <c r="FT491" i="26"/>
  <c r="FR494" i="26"/>
  <c r="FP445" i="26"/>
  <c r="FN448" i="26"/>
  <c r="FP509" i="26"/>
  <c r="FN512" i="26"/>
  <c r="FN27" i="26"/>
  <c r="FP24" i="26"/>
  <c r="FN17" i="26"/>
  <c r="FP14" i="26"/>
  <c r="FR354" i="26" l="1"/>
  <c r="FP357" i="26"/>
  <c r="FR527" i="26"/>
  <c r="FP530" i="26"/>
  <c r="FR207" i="26"/>
  <c r="FP210" i="26"/>
  <c r="GF290" i="26"/>
  <c r="GD293" i="26"/>
  <c r="FR299" i="26"/>
  <c r="FP302" i="26"/>
  <c r="FT198" i="26"/>
  <c r="FR201" i="26"/>
  <c r="FR281" i="26"/>
  <c r="FP284" i="26"/>
  <c r="FT34" i="26"/>
  <c r="FR37" i="26"/>
  <c r="FR308" i="26"/>
  <c r="FP311" i="26"/>
  <c r="FX463" i="26"/>
  <c r="FV466" i="26"/>
  <c r="FR509" i="26"/>
  <c r="FP512" i="26"/>
  <c r="FV491" i="26"/>
  <c r="FT494" i="26"/>
  <c r="FR518" i="26"/>
  <c r="FP521" i="26"/>
  <c r="FR445" i="26"/>
  <c r="FP448" i="26"/>
  <c r="FR482" i="26"/>
  <c r="FP485" i="26"/>
  <c r="FT500" i="26"/>
  <c r="FR503" i="26"/>
  <c r="FR24" i="26"/>
  <c r="FP27" i="26"/>
  <c r="FR14" i="26"/>
  <c r="FP17" i="26"/>
  <c r="FT354" i="26" l="1"/>
  <c r="FR357" i="26"/>
  <c r="FT527" i="26"/>
  <c r="FR530" i="26"/>
  <c r="FT281" i="26"/>
  <c r="FR284" i="26"/>
  <c r="FT299" i="26"/>
  <c r="FR302" i="26"/>
  <c r="FV198" i="26"/>
  <c r="FT201" i="26"/>
  <c r="GH290" i="26"/>
  <c r="GF293" i="26"/>
  <c r="FT207" i="26"/>
  <c r="FR210" i="26"/>
  <c r="FV34" i="26"/>
  <c r="FT37" i="26"/>
  <c r="FT308" i="26"/>
  <c r="FR311" i="26"/>
  <c r="FX466" i="26"/>
  <c r="FZ463" i="26"/>
  <c r="FV500" i="26"/>
  <c r="FT503" i="26"/>
  <c r="FT445" i="26"/>
  <c r="FR448" i="26"/>
  <c r="FX491" i="26"/>
  <c r="FV494" i="26"/>
  <c r="FT482" i="26"/>
  <c r="FR485" i="26"/>
  <c r="FT518" i="26"/>
  <c r="FR521" i="26"/>
  <c r="FT509" i="26"/>
  <c r="FR512" i="26"/>
  <c r="FT24" i="26"/>
  <c r="FR27" i="26"/>
  <c r="FT14" i="26"/>
  <c r="FR17" i="26"/>
  <c r="FV354" i="26" l="1"/>
  <c r="FT357" i="26"/>
  <c r="FV527" i="26"/>
  <c r="FT530" i="26"/>
  <c r="FV207" i="26"/>
  <c r="FT210" i="26"/>
  <c r="GJ290" i="26"/>
  <c r="GH293" i="26"/>
  <c r="FX198" i="26"/>
  <c r="FV201" i="26"/>
  <c r="FV299" i="26"/>
  <c r="FT302" i="26"/>
  <c r="FV281" i="26"/>
  <c r="FT284" i="26"/>
  <c r="FX34" i="26"/>
  <c r="FV37" i="26"/>
  <c r="FV308" i="26"/>
  <c r="FT311" i="26"/>
  <c r="GB463" i="26"/>
  <c r="FZ466" i="26"/>
  <c r="FV509" i="26"/>
  <c r="FT512" i="26"/>
  <c r="FV482" i="26"/>
  <c r="FT485" i="26"/>
  <c r="FV445" i="26"/>
  <c r="FT448" i="26"/>
  <c r="FV518" i="26"/>
  <c r="FT521" i="26"/>
  <c r="FZ491" i="26"/>
  <c r="FX494" i="26"/>
  <c r="FX500" i="26"/>
  <c r="FV503" i="26"/>
  <c r="FV14" i="26"/>
  <c r="FT17" i="26"/>
  <c r="FV24" i="26"/>
  <c r="FT27" i="26"/>
  <c r="FX354" i="26" l="1"/>
  <c r="FV357" i="26"/>
  <c r="FX527" i="26"/>
  <c r="FV530" i="26"/>
  <c r="FX281" i="26"/>
  <c r="FV284" i="26"/>
  <c r="GL290" i="26"/>
  <c r="GJ293" i="26"/>
  <c r="FX299" i="26"/>
  <c r="FV302" i="26"/>
  <c r="FZ198" i="26"/>
  <c r="FX201" i="26"/>
  <c r="FX207" i="26"/>
  <c r="FV210" i="26"/>
  <c r="FZ34" i="26"/>
  <c r="FX37" i="26"/>
  <c r="FX308" i="26"/>
  <c r="FV311" i="26"/>
  <c r="GB466" i="26"/>
  <c r="GD463" i="26"/>
  <c r="FZ500" i="26"/>
  <c r="FX503" i="26"/>
  <c r="FX518" i="26"/>
  <c r="FV521" i="26"/>
  <c r="FX482" i="26"/>
  <c r="FV485" i="26"/>
  <c r="GB491" i="26"/>
  <c r="FZ494" i="26"/>
  <c r="FX445" i="26"/>
  <c r="FV448" i="26"/>
  <c r="FX509" i="26"/>
  <c r="FV512" i="26"/>
  <c r="FV17" i="26"/>
  <c r="FX14" i="26"/>
  <c r="FV27" i="26"/>
  <c r="FX24" i="26"/>
  <c r="FZ527" i="26" l="1"/>
  <c r="FX530" i="26"/>
  <c r="FZ354" i="26"/>
  <c r="FX357" i="26"/>
  <c r="FZ207" i="26"/>
  <c r="FX210" i="26"/>
  <c r="GN290" i="26"/>
  <c r="GL293" i="26"/>
  <c r="GB198" i="26"/>
  <c r="FZ201" i="26"/>
  <c r="FZ299" i="26"/>
  <c r="FX302" i="26"/>
  <c r="FZ281" i="26"/>
  <c r="FX284" i="26"/>
  <c r="GB34" i="26"/>
  <c r="FZ37" i="26"/>
  <c r="FZ308" i="26"/>
  <c r="FX311" i="26"/>
  <c r="GF463" i="26"/>
  <c r="GD466" i="26"/>
  <c r="FZ509" i="26"/>
  <c r="FX512" i="26"/>
  <c r="GD491" i="26"/>
  <c r="GB494" i="26"/>
  <c r="FZ518" i="26"/>
  <c r="FX521" i="26"/>
  <c r="FZ445" i="26"/>
  <c r="FX448" i="26"/>
  <c r="FZ482" i="26"/>
  <c r="FX485" i="26"/>
  <c r="GB500" i="26"/>
  <c r="FZ503" i="26"/>
  <c r="FZ24" i="26"/>
  <c r="FX27" i="26"/>
  <c r="FZ14" i="26"/>
  <c r="FX17" i="26"/>
  <c r="GB354" i="26" l="1"/>
  <c r="FZ357" i="26"/>
  <c r="GB527" i="26"/>
  <c r="FZ530" i="26"/>
  <c r="GB281" i="26"/>
  <c r="FZ284" i="26"/>
  <c r="GP290" i="26"/>
  <c r="GN293" i="26"/>
  <c r="GB299" i="26"/>
  <c r="FZ302" i="26"/>
  <c r="GD198" i="26"/>
  <c r="GB201" i="26"/>
  <c r="GB207" i="26"/>
  <c r="FZ210" i="26"/>
  <c r="GD34" i="26"/>
  <c r="GB37" i="26"/>
  <c r="GB308" i="26"/>
  <c r="FZ311" i="26"/>
  <c r="GF466" i="26"/>
  <c r="GH463" i="26"/>
  <c r="GD500" i="26"/>
  <c r="GB503" i="26"/>
  <c r="GB445" i="26"/>
  <c r="FZ448" i="26"/>
  <c r="GF491" i="26"/>
  <c r="GD494" i="26"/>
  <c r="GB482" i="26"/>
  <c r="FZ485" i="26"/>
  <c r="GB518" i="26"/>
  <c r="FZ521" i="26"/>
  <c r="GB509" i="26"/>
  <c r="FZ512" i="26"/>
  <c r="GB14" i="26"/>
  <c r="FZ17" i="26"/>
  <c r="GB24" i="26"/>
  <c r="FZ27" i="26"/>
  <c r="GD354" i="26" l="1"/>
  <c r="GB357" i="26"/>
  <c r="GD527" i="26"/>
  <c r="GB530" i="26"/>
  <c r="GD207" i="26"/>
  <c r="GB210" i="26"/>
  <c r="GD299" i="26"/>
  <c r="GB302" i="26"/>
  <c r="GF198" i="26"/>
  <c r="GD201" i="26"/>
  <c r="GR290" i="26"/>
  <c r="GP293" i="26"/>
  <c r="GD281" i="26"/>
  <c r="GB284" i="26"/>
  <c r="GF34" i="26"/>
  <c r="GD37" i="26"/>
  <c r="GD308" i="26"/>
  <c r="GB311" i="26"/>
  <c r="GJ463" i="26"/>
  <c r="GH466" i="26"/>
  <c r="GD509" i="26"/>
  <c r="GB512" i="26"/>
  <c r="GD482" i="26"/>
  <c r="GB485" i="26"/>
  <c r="GD445" i="26"/>
  <c r="GB448" i="26"/>
  <c r="GD518" i="26"/>
  <c r="GB521" i="26"/>
  <c r="GH491" i="26"/>
  <c r="GF494" i="26"/>
  <c r="GF500" i="26"/>
  <c r="GD503" i="26"/>
  <c r="GD24" i="26"/>
  <c r="GB27" i="26"/>
  <c r="GD14" i="26"/>
  <c r="GB17" i="26"/>
  <c r="GF354" i="26" l="1"/>
  <c r="GD357" i="26"/>
  <c r="GF527" i="26"/>
  <c r="GD530" i="26"/>
  <c r="GF281" i="26"/>
  <c r="GD284" i="26"/>
  <c r="GT290" i="26"/>
  <c r="GR293" i="26"/>
  <c r="GH198" i="26"/>
  <c r="GF201" i="26"/>
  <c r="GF299" i="26"/>
  <c r="GD302" i="26"/>
  <c r="GF207" i="26"/>
  <c r="GD210" i="26"/>
  <c r="GH34" i="26"/>
  <c r="GF37" i="26"/>
  <c r="GF308" i="26"/>
  <c r="GD311" i="26"/>
  <c r="GL463" i="26"/>
  <c r="GJ466" i="26"/>
  <c r="GH500" i="26"/>
  <c r="GF503" i="26"/>
  <c r="GF518" i="26"/>
  <c r="GD521" i="26"/>
  <c r="GF482" i="26"/>
  <c r="GD485" i="26"/>
  <c r="GJ491" i="26"/>
  <c r="GH494" i="26"/>
  <c r="GF445" i="26"/>
  <c r="GD448" i="26"/>
  <c r="GF509" i="26"/>
  <c r="GD512" i="26"/>
  <c r="GD17" i="26"/>
  <c r="GF14" i="26"/>
  <c r="GD27" i="26"/>
  <c r="GF24" i="26"/>
  <c r="GT293" i="26" l="1"/>
  <c r="GV290" i="26"/>
  <c r="GX290" i="26" s="1"/>
  <c r="GZ290" i="26" s="1"/>
  <c r="HB290" i="26" s="1"/>
  <c r="HD290" i="26" s="1"/>
  <c r="HF290" i="26" s="1"/>
  <c r="HH290" i="26" s="1"/>
  <c r="GH354" i="26"/>
  <c r="GF357" i="26"/>
  <c r="GH527" i="26"/>
  <c r="GF530" i="26"/>
  <c r="GH207" i="26"/>
  <c r="GF210" i="26"/>
  <c r="GH299" i="26"/>
  <c r="GF302" i="26"/>
  <c r="GJ198" i="26"/>
  <c r="GH201" i="26"/>
  <c r="GH281" i="26"/>
  <c r="GF284" i="26"/>
  <c r="GJ34" i="26"/>
  <c r="GH37" i="26"/>
  <c r="GH308" i="26"/>
  <c r="GF311" i="26"/>
  <c r="GN463" i="26"/>
  <c r="GL466" i="26"/>
  <c r="GH509" i="26"/>
  <c r="GF512" i="26"/>
  <c r="GL491" i="26"/>
  <c r="GJ494" i="26"/>
  <c r="GH518" i="26"/>
  <c r="GF521" i="26"/>
  <c r="GH445" i="26"/>
  <c r="GF448" i="26"/>
  <c r="GH482" i="26"/>
  <c r="GF485" i="26"/>
  <c r="GJ500" i="26"/>
  <c r="GH503" i="26"/>
  <c r="GH24" i="26"/>
  <c r="GF27" i="26"/>
  <c r="GH14" i="26"/>
  <c r="GF17" i="26"/>
  <c r="GJ527" i="26" l="1"/>
  <c r="GH530" i="26"/>
  <c r="GJ354" i="26"/>
  <c r="GH357" i="26"/>
  <c r="GL198" i="26"/>
  <c r="GJ201" i="26"/>
  <c r="GJ299" i="26"/>
  <c r="GH302" i="26"/>
  <c r="GJ281" i="26"/>
  <c r="GH284" i="26"/>
  <c r="GJ207" i="26"/>
  <c r="GH210" i="26"/>
  <c r="GL34" i="26"/>
  <c r="GJ37" i="26"/>
  <c r="GJ308" i="26"/>
  <c r="GH311" i="26"/>
  <c r="GN466" i="26"/>
  <c r="GP463" i="26"/>
  <c r="GL500" i="26"/>
  <c r="GJ503" i="26"/>
  <c r="GJ445" i="26"/>
  <c r="GH448" i="26"/>
  <c r="GN491" i="26"/>
  <c r="GL494" i="26"/>
  <c r="GJ482" i="26"/>
  <c r="GH485" i="26"/>
  <c r="GJ518" i="26"/>
  <c r="GH521" i="26"/>
  <c r="GJ509" i="26"/>
  <c r="GH512" i="26"/>
  <c r="GJ14" i="26"/>
  <c r="GH17" i="26"/>
  <c r="GJ24" i="26"/>
  <c r="GH27" i="26"/>
  <c r="GL354" i="26" l="1"/>
  <c r="GJ357" i="26"/>
  <c r="GL527" i="26"/>
  <c r="GJ530" i="26"/>
  <c r="GL281" i="26"/>
  <c r="GJ284" i="26"/>
  <c r="GL207" i="26"/>
  <c r="GJ210" i="26"/>
  <c r="GL299" i="26"/>
  <c r="GJ302" i="26"/>
  <c r="GN198" i="26"/>
  <c r="GL201" i="26"/>
  <c r="GN34" i="26"/>
  <c r="GL37" i="26"/>
  <c r="GL308" i="26"/>
  <c r="GJ311" i="26"/>
  <c r="GR463" i="26"/>
  <c r="GP466" i="26"/>
  <c r="GL509" i="26"/>
  <c r="GJ512" i="26"/>
  <c r="GL482" i="26"/>
  <c r="GJ485" i="26"/>
  <c r="GL445" i="26"/>
  <c r="GJ448" i="26"/>
  <c r="GL518" i="26"/>
  <c r="GJ521" i="26"/>
  <c r="GP491" i="26"/>
  <c r="GN494" i="26"/>
  <c r="GN500" i="26"/>
  <c r="GL503" i="26"/>
  <c r="GL14" i="26"/>
  <c r="GJ17" i="26"/>
  <c r="GL24" i="26"/>
  <c r="GJ27" i="26"/>
  <c r="GN354" i="26" l="1"/>
  <c r="GL357" i="26"/>
  <c r="GN527" i="26"/>
  <c r="GL530" i="26"/>
  <c r="GN299" i="26"/>
  <c r="GL302" i="26"/>
  <c r="GN207" i="26"/>
  <c r="GL210" i="26"/>
  <c r="GP198" i="26"/>
  <c r="GN201" i="26"/>
  <c r="GN281" i="26"/>
  <c r="GL284" i="26"/>
  <c r="GP34" i="26"/>
  <c r="GN37" i="26"/>
  <c r="GN308" i="26"/>
  <c r="GL311" i="26"/>
  <c r="GT463" i="26"/>
  <c r="GR466" i="26"/>
  <c r="GP500" i="26"/>
  <c r="GN503" i="26"/>
  <c r="GN518" i="26"/>
  <c r="GL521" i="26"/>
  <c r="GN482" i="26"/>
  <c r="GL485" i="26"/>
  <c r="GR491" i="26"/>
  <c r="GP494" i="26"/>
  <c r="GN445" i="26"/>
  <c r="GL448" i="26"/>
  <c r="GN509" i="26"/>
  <c r="GL512" i="26"/>
  <c r="GL27" i="26"/>
  <c r="GN24" i="26"/>
  <c r="GL17" i="26"/>
  <c r="GN14" i="26"/>
  <c r="GT466" i="26" l="1"/>
  <c r="GV463" i="26"/>
  <c r="GX463" i="26" s="1"/>
  <c r="GZ463" i="26" s="1"/>
  <c r="HB463" i="26" s="1"/>
  <c r="HD463" i="26" s="1"/>
  <c r="HF463" i="26" s="1"/>
  <c r="HH463" i="26" s="1"/>
  <c r="GP354" i="26"/>
  <c r="GN357" i="26"/>
  <c r="GP527" i="26"/>
  <c r="GN530" i="26"/>
  <c r="GP281" i="26"/>
  <c r="GN284" i="26"/>
  <c r="GR198" i="26"/>
  <c r="GP201" i="26"/>
  <c r="GP207" i="26"/>
  <c r="GN210" i="26"/>
  <c r="GP299" i="26"/>
  <c r="GN302" i="26"/>
  <c r="GR34" i="26"/>
  <c r="GP37" i="26"/>
  <c r="GP308" i="26"/>
  <c r="GN311" i="26"/>
  <c r="GP509" i="26"/>
  <c r="GN512" i="26"/>
  <c r="GT491" i="26"/>
  <c r="GR494" i="26"/>
  <c r="GP518" i="26"/>
  <c r="GN521" i="26"/>
  <c r="GP445" i="26"/>
  <c r="GN448" i="26"/>
  <c r="GP482" i="26"/>
  <c r="GN485" i="26"/>
  <c r="GR500" i="26"/>
  <c r="GP503" i="26"/>
  <c r="GP24" i="26"/>
  <c r="GN27" i="26"/>
  <c r="GP14" i="26"/>
  <c r="GN17" i="26"/>
  <c r="GT494" i="26" l="1"/>
  <c r="GV491" i="26"/>
  <c r="GX491" i="26" s="1"/>
  <c r="GZ491" i="26" s="1"/>
  <c r="HB491" i="26" s="1"/>
  <c r="HD491" i="26" s="1"/>
  <c r="HF491" i="26" s="1"/>
  <c r="HH491" i="26" s="1"/>
  <c r="GR354" i="26"/>
  <c r="GP357" i="26"/>
  <c r="GR527" i="26"/>
  <c r="GP530" i="26"/>
  <c r="GR299" i="26"/>
  <c r="GP302" i="26"/>
  <c r="GR207" i="26"/>
  <c r="GP210" i="26"/>
  <c r="GT198" i="26"/>
  <c r="GR201" i="26"/>
  <c r="GR281" i="26"/>
  <c r="GP284" i="26"/>
  <c r="GT34" i="26"/>
  <c r="GR37" i="26"/>
  <c r="GR308" i="26"/>
  <c r="GP311" i="26"/>
  <c r="GT500" i="26"/>
  <c r="GR503" i="26"/>
  <c r="GR445" i="26"/>
  <c r="GP448" i="26"/>
  <c r="GR482" i="26"/>
  <c r="GP485" i="26"/>
  <c r="GR518" i="26"/>
  <c r="GP521" i="26"/>
  <c r="GR509" i="26"/>
  <c r="GP512" i="26"/>
  <c r="GR14" i="26"/>
  <c r="GP17" i="26"/>
  <c r="GR24" i="26"/>
  <c r="GP27" i="26"/>
  <c r="GT201" i="26" l="1"/>
  <c r="GV198" i="26"/>
  <c r="GT37" i="26"/>
  <c r="GV34" i="26"/>
  <c r="GT503" i="26"/>
  <c r="GV500" i="26"/>
  <c r="GX500" i="26" s="1"/>
  <c r="GZ500" i="26" s="1"/>
  <c r="HB500" i="26" s="1"/>
  <c r="HD500" i="26" s="1"/>
  <c r="HF500" i="26" s="1"/>
  <c r="HH500" i="26" s="1"/>
  <c r="GT527" i="26"/>
  <c r="GR530" i="26"/>
  <c r="GT354" i="26"/>
  <c r="GR357" i="26"/>
  <c r="GT207" i="26"/>
  <c r="GR210" i="26"/>
  <c r="GT281" i="26"/>
  <c r="GR284" i="26"/>
  <c r="GT299" i="26"/>
  <c r="GR302" i="26"/>
  <c r="GT308" i="26"/>
  <c r="GR311" i="26"/>
  <c r="GT518" i="26"/>
  <c r="GR521" i="26"/>
  <c r="GT445" i="26"/>
  <c r="GR448" i="26"/>
  <c r="GT509" i="26"/>
  <c r="GR512" i="26"/>
  <c r="GT482" i="26"/>
  <c r="GR485" i="26"/>
  <c r="GT24" i="26"/>
  <c r="GR27" i="26"/>
  <c r="GT14" i="26"/>
  <c r="GR17" i="26"/>
  <c r="GX198" i="26" l="1"/>
  <c r="GV201" i="26"/>
  <c r="GX34" i="26"/>
  <c r="GV37" i="26"/>
  <c r="GT210" i="26"/>
  <c r="GV207" i="26"/>
  <c r="GX207" i="26" s="1"/>
  <c r="GZ207" i="26" s="1"/>
  <c r="HB207" i="26" s="1"/>
  <c r="HD207" i="26" s="1"/>
  <c r="HF207" i="26" s="1"/>
  <c r="HH207" i="26" s="1"/>
  <c r="GT17" i="26"/>
  <c r="GV14" i="26"/>
  <c r="GT27" i="26"/>
  <c r="GV24" i="26"/>
  <c r="GT284" i="26"/>
  <c r="GV281" i="26"/>
  <c r="GX281" i="26" s="1"/>
  <c r="GZ281" i="26" s="1"/>
  <c r="HB281" i="26" s="1"/>
  <c r="HD281" i="26" s="1"/>
  <c r="HF281" i="26" s="1"/>
  <c r="HH281" i="26" s="1"/>
  <c r="GT521" i="26"/>
  <c r="GV518" i="26"/>
  <c r="GX518" i="26" s="1"/>
  <c r="GZ518" i="26" s="1"/>
  <c r="HB518" i="26" s="1"/>
  <c r="HD518" i="26" s="1"/>
  <c r="HF518" i="26" s="1"/>
  <c r="HH518" i="26" s="1"/>
  <c r="GT485" i="26"/>
  <c r="GV482" i="26"/>
  <c r="GX482" i="26" s="1"/>
  <c r="GZ482" i="26" s="1"/>
  <c r="HB482" i="26" s="1"/>
  <c r="HD482" i="26" s="1"/>
  <c r="HF482" i="26" s="1"/>
  <c r="HH482" i="26" s="1"/>
  <c r="GT357" i="26"/>
  <c r="GV354" i="26"/>
  <c r="GX354" i="26" s="1"/>
  <c r="GZ354" i="26" s="1"/>
  <c r="HB354" i="26" s="1"/>
  <c r="HD354" i="26" s="1"/>
  <c r="HF354" i="26" s="1"/>
  <c r="HH354" i="26" s="1"/>
  <c r="GT302" i="26"/>
  <c r="GV299" i="26"/>
  <c r="GX299" i="26" s="1"/>
  <c r="GZ299" i="26" s="1"/>
  <c r="HB299" i="26" s="1"/>
  <c r="HD299" i="26" s="1"/>
  <c r="HF299" i="26" s="1"/>
  <c r="HH299" i="26" s="1"/>
  <c r="GT311" i="26"/>
  <c r="GV308" i="26"/>
  <c r="GX308" i="26" s="1"/>
  <c r="GZ308" i="26" s="1"/>
  <c r="HB308" i="26" s="1"/>
  <c r="HD308" i="26" s="1"/>
  <c r="HF308" i="26" s="1"/>
  <c r="HH308" i="26" s="1"/>
  <c r="GT512" i="26"/>
  <c r="GV509" i="26"/>
  <c r="GX509" i="26" s="1"/>
  <c r="GZ509" i="26" s="1"/>
  <c r="HB509" i="26" s="1"/>
  <c r="HD509" i="26" s="1"/>
  <c r="HF509" i="26" s="1"/>
  <c r="HH509" i="26" s="1"/>
  <c r="GT530" i="26"/>
  <c r="GV527" i="26"/>
  <c r="GX527" i="26" s="1"/>
  <c r="GZ527" i="26" s="1"/>
  <c r="HB527" i="26" s="1"/>
  <c r="HD527" i="26" s="1"/>
  <c r="HF527" i="26" s="1"/>
  <c r="HH527" i="26" s="1"/>
  <c r="GT448" i="26"/>
  <c r="GV445" i="26"/>
  <c r="GX445" i="26" s="1"/>
  <c r="GZ445" i="26" s="1"/>
  <c r="HB445" i="26" s="1"/>
  <c r="HD445" i="26" s="1"/>
  <c r="HF445" i="26" s="1"/>
  <c r="HH445" i="26" s="1"/>
  <c r="J9" i="135"/>
  <c r="E9" i="135" s="1"/>
  <c r="U9" i="135" s="1"/>
  <c r="GZ198" i="26" l="1"/>
  <c r="GX201" i="26"/>
  <c r="GZ34" i="26"/>
  <c r="GX37" i="26"/>
  <c r="GX24" i="26"/>
  <c r="GV27" i="26"/>
  <c r="GX14" i="26"/>
  <c r="GV17" i="26"/>
  <c r="HB198" i="26" l="1"/>
  <c r="GZ201" i="26"/>
  <c r="F8" i="95"/>
  <c r="I8" i="95" s="1"/>
  <c r="HB34" i="26"/>
  <c r="GZ37" i="26"/>
  <c r="GZ14" i="26"/>
  <c r="GX17" i="26"/>
  <c r="GZ24" i="26"/>
  <c r="GX27" i="26"/>
  <c r="HD198" i="26" l="1"/>
  <c r="HB201" i="26"/>
  <c r="HD34" i="26"/>
  <c r="HB37" i="26"/>
  <c r="HB24" i="26"/>
  <c r="GZ27" i="26"/>
  <c r="HB14" i="26"/>
  <c r="GZ17" i="26"/>
  <c r="HF198" i="26" l="1"/>
  <c r="HD201" i="26"/>
  <c r="HF34" i="26"/>
  <c r="HD37" i="26"/>
  <c r="HD14" i="26"/>
  <c r="HB17" i="26"/>
  <c r="HD24" i="26"/>
  <c r="HB27" i="26"/>
  <c r="B37" i="159"/>
  <c r="Q60" i="155"/>
  <c r="B35" i="159"/>
  <c r="F57" i="140"/>
  <c r="O19" i="141"/>
  <c r="F35" i="140"/>
  <c r="F37" i="140"/>
  <c r="F18" i="140"/>
  <c r="F20" i="140"/>
  <c r="F55" i="140"/>
  <c r="O4" i="141"/>
  <c r="O27" i="141"/>
  <c r="O6" i="141"/>
  <c r="F4" i="140"/>
  <c r="F15" i="140"/>
  <c r="O43" i="141"/>
  <c r="O20" i="141"/>
  <c r="O29" i="141"/>
  <c r="F14" i="140"/>
  <c r="F54" i="140"/>
  <c r="O35" i="141"/>
  <c r="O9" i="141"/>
  <c r="F31" i="140"/>
  <c r="F59" i="140"/>
  <c r="O39" i="141"/>
  <c r="F56" i="140"/>
  <c r="F3" i="140"/>
  <c r="F39" i="140"/>
  <c r="O15" i="141"/>
  <c r="F16" i="140"/>
  <c r="F25" i="140"/>
  <c r="O21" i="141"/>
  <c r="F17" i="140"/>
  <c r="F48" i="140"/>
  <c r="O40" i="141"/>
  <c r="F28" i="140"/>
  <c r="O14" i="141"/>
  <c r="O33" i="141"/>
  <c r="F42" i="140"/>
  <c r="F13" i="140"/>
  <c r="F24" i="140"/>
  <c r="F53" i="140"/>
  <c r="F52" i="140"/>
  <c r="F40" i="140"/>
  <c r="F38" i="140"/>
  <c r="F21" i="140"/>
  <c r="O13" i="141"/>
  <c r="F5" i="140"/>
  <c r="O8" i="141"/>
  <c r="O26" i="141"/>
  <c r="O28" i="141"/>
  <c r="O7" i="141"/>
  <c r="F51" i="140"/>
  <c r="O31" i="141"/>
  <c r="O11" i="141"/>
  <c r="O23" i="141"/>
  <c r="O41" i="141"/>
  <c r="O38" i="141"/>
  <c r="O5" i="141"/>
  <c r="F60" i="140"/>
  <c r="F46" i="140"/>
  <c r="F12" i="140"/>
  <c r="O18" i="141"/>
  <c r="F23" i="140"/>
  <c r="F6" i="140"/>
  <c r="F34" i="140"/>
  <c r="O10" i="141"/>
  <c r="F9" i="140"/>
  <c r="F36" i="140"/>
  <c r="F11" i="140"/>
  <c r="F7" i="140"/>
  <c r="F32" i="140"/>
  <c r="F58" i="140"/>
  <c r="F29" i="140"/>
  <c r="O3" i="141"/>
  <c r="F26" i="140"/>
  <c r="O45" i="141"/>
  <c r="O44" i="141"/>
  <c r="O22" i="141"/>
  <c r="O24" i="141"/>
  <c r="F47" i="140"/>
  <c r="F22" i="140"/>
  <c r="F45" i="140"/>
  <c r="F10" i="140"/>
  <c r="O17" i="141"/>
  <c r="O25" i="141"/>
  <c r="O12" i="141"/>
  <c r="F30" i="140"/>
  <c r="O30" i="141"/>
  <c r="F49" i="140"/>
  <c r="F8" i="140"/>
  <c r="F44" i="140"/>
  <c r="O37" i="141"/>
  <c r="O42" i="141"/>
  <c r="F33" i="140"/>
  <c r="O36" i="141"/>
  <c r="O32" i="141"/>
  <c r="F19" i="140"/>
  <c r="F43" i="140"/>
  <c r="O16" i="141"/>
  <c r="F27" i="140"/>
  <c r="F41" i="140"/>
  <c r="HH198" i="26" l="1"/>
  <c r="HH201" i="26" s="1"/>
  <c r="HF201" i="26"/>
  <c r="HH34" i="26"/>
  <c r="HH37" i="26" s="1"/>
  <c r="HF37" i="26"/>
  <c r="HF24" i="26"/>
  <c r="HD27" i="26"/>
  <c r="HF14" i="26"/>
  <c r="HD17" i="26"/>
  <c r="J10" i="159"/>
  <c r="E9" i="159" s="1"/>
  <c r="U9" i="159" s="1"/>
  <c r="I54" i="22" s="1"/>
  <c r="B36" i="159"/>
  <c r="I9" i="95"/>
  <c r="HH14" i="26" l="1"/>
  <c r="HH17" i="26" s="1"/>
  <c r="HF17" i="26"/>
  <c r="HH24" i="26"/>
  <c r="HH27" i="26" s="1"/>
  <c r="HF27" i="26"/>
  <c r="S54" i="22"/>
  <c r="N54" i="22"/>
  <c r="O54" i="22"/>
  <c r="E7" i="96"/>
  <c r="X54" i="22" l="1"/>
  <c r="Y54" i="22" s="1"/>
  <c r="T54" i="22"/>
  <c r="F18" i="183" s="1"/>
  <c r="G18" i="183" s="1"/>
  <c r="S11" i="22"/>
  <c r="O24" i="22"/>
  <c r="L8" i="95" l="1"/>
  <c r="M8" i="95" s="1"/>
  <c r="G22" i="107"/>
  <c r="H22" i="107" s="1"/>
  <c r="S24" i="22"/>
  <c r="N24" i="22"/>
  <c r="X24" i="22" s="1"/>
  <c r="Y24" i="22" s="1"/>
  <c r="N11" i="22"/>
  <c r="O11" i="22"/>
  <c r="L15" i="95" l="1"/>
  <c r="L17" i="95" s="1"/>
  <c r="X11" i="22"/>
  <c r="T11" i="22"/>
  <c r="T24" i="22"/>
  <c r="F21" i="183" s="1"/>
  <c r="G21" i="183" s="1"/>
  <c r="X10" i="22" l="1"/>
  <c r="Y11" i="22"/>
  <c r="Y10" i="22" s="1"/>
  <c r="F17" i="183"/>
  <c r="G17" i="183" s="1"/>
  <c r="M15" i="95"/>
  <c r="Z21" i="22" l="1"/>
  <c r="Z22" i="22"/>
  <c r="S10" i="22"/>
  <c r="Z11" i="22" l="1"/>
  <c r="F15" i="183"/>
  <c r="G15" i="183" s="1"/>
  <c r="Z12" i="22" l="1"/>
  <c r="Z20" i="22"/>
  <c r="Z13" i="22"/>
  <c r="Z14" i="22"/>
  <c r="Z19" i="22"/>
  <c r="Z15" i="22"/>
  <c r="Z17" i="22"/>
  <c r="Z16" i="22"/>
  <c r="Z18" i="22"/>
  <c r="Z23" i="22"/>
  <c r="Z24" i="22"/>
  <c r="Z10" i="22" l="1"/>
  <c r="G333" i="26" l="1"/>
  <c r="HH335" i="26" l="1"/>
  <c r="HB335" i="26"/>
  <c r="GV335" i="26"/>
  <c r="GX335" i="26"/>
  <c r="GZ335" i="26"/>
  <c r="HF335" i="26"/>
  <c r="HD335" i="26"/>
  <c r="T335" i="26"/>
  <c r="CD335" i="26"/>
  <c r="CF335" i="26"/>
  <c r="CB335" i="26"/>
  <c r="BX335" i="26"/>
  <c r="CJ335" i="26"/>
  <c r="CL335" i="26"/>
  <c r="CH335" i="26"/>
  <c r="DJ335" i="26"/>
  <c r="AZ335" i="26"/>
  <c r="BV335" i="26"/>
  <c r="CN335" i="26"/>
  <c r="CZ335" i="26"/>
  <c r="EH335" i="26"/>
  <c r="EJ335" i="26"/>
  <c r="AN335" i="26"/>
  <c r="FN335" i="26"/>
  <c r="ER335" i="26"/>
  <c r="EN335" i="26"/>
  <c r="GN335" i="26"/>
  <c r="AX335" i="26"/>
  <c r="BP335" i="26"/>
  <c r="DL335" i="26"/>
  <c r="EV335" i="26"/>
  <c r="DZ335" i="26"/>
  <c r="DF335" i="26"/>
  <c r="X335" i="26"/>
  <c r="DV335" i="26"/>
  <c r="ED335" i="26"/>
  <c r="DX335" i="26"/>
  <c r="FZ335" i="26"/>
  <c r="FV335" i="26"/>
  <c r="BD335" i="26"/>
  <c r="DN335" i="26"/>
  <c r="EZ335" i="26"/>
  <c r="CR335" i="26"/>
  <c r="EF335" i="26"/>
  <c r="FF335" i="26"/>
  <c r="GF335" i="26"/>
  <c r="BT335" i="26"/>
  <c r="AL335" i="26"/>
  <c r="AB335" i="26"/>
  <c r="FL335" i="26"/>
  <c r="BJ335" i="26"/>
  <c r="BR335" i="26"/>
  <c r="DR335" i="26"/>
  <c r="CT335" i="26"/>
  <c r="AR335" i="26"/>
  <c r="V335" i="26"/>
  <c r="P335" i="26"/>
  <c r="FP335" i="26"/>
  <c r="BL335" i="26"/>
  <c r="R335" i="26"/>
  <c r="GB335" i="26"/>
  <c r="EL335" i="26"/>
  <c r="BH335" i="26"/>
  <c r="DD335" i="26"/>
  <c r="ET335" i="26"/>
  <c r="BB335" i="26"/>
  <c r="AF335" i="26"/>
  <c r="AT335" i="26"/>
  <c r="FD335" i="26"/>
  <c r="AV335" i="26"/>
  <c r="Z335" i="26"/>
  <c r="EB335" i="26"/>
  <c r="DT335" i="26"/>
  <c r="CX335" i="26"/>
  <c r="FB335" i="26"/>
  <c r="FH335" i="26"/>
  <c r="GP335" i="26"/>
  <c r="FT335" i="26"/>
  <c r="AD335" i="26"/>
  <c r="BF335" i="26"/>
  <c r="DB335" i="26"/>
  <c r="GT335" i="26"/>
  <c r="EP335" i="26"/>
  <c r="L335" i="26"/>
  <c r="L336" i="26" s="1"/>
  <c r="FJ335" i="26"/>
  <c r="BN335" i="26"/>
  <c r="CV335" i="26"/>
  <c r="GR335" i="26"/>
  <c r="AH335" i="26"/>
  <c r="AJ335" i="26"/>
  <c r="N335" i="26"/>
  <c r="AP335" i="26"/>
  <c r="FR335" i="26"/>
  <c r="CP335" i="26"/>
  <c r="BZ335" i="26"/>
  <c r="DP335" i="26"/>
  <c r="EX335" i="26"/>
  <c r="FX335" i="26"/>
  <c r="GD335" i="26"/>
  <c r="GH335" i="26"/>
  <c r="DH335" i="26"/>
  <c r="GL335" i="26"/>
  <c r="GJ335" i="26"/>
  <c r="L339" i="26" l="1"/>
  <c r="N336" i="26"/>
  <c r="N339" i="26" l="1"/>
  <c r="P336" i="26"/>
  <c r="R336" i="26" l="1"/>
  <c r="P339" i="26"/>
  <c r="T336" i="26" l="1"/>
  <c r="R339" i="26"/>
  <c r="T339" i="26" l="1"/>
  <c r="V336" i="26"/>
  <c r="V339" i="26" l="1"/>
  <c r="X336" i="26"/>
  <c r="Z336" i="26" l="1"/>
  <c r="X339" i="26"/>
  <c r="Z339" i="26" l="1"/>
  <c r="AB336" i="26"/>
  <c r="AD336" i="26" l="1"/>
  <c r="AB339" i="26"/>
  <c r="AF336" i="26" l="1"/>
  <c r="AD339" i="26"/>
  <c r="AF339" i="26" l="1"/>
  <c r="AH336" i="26"/>
  <c r="AH339" i="26" l="1"/>
  <c r="AJ336" i="26"/>
  <c r="AL336" i="26" l="1"/>
  <c r="AJ339" i="26"/>
  <c r="AN336" i="26" l="1"/>
  <c r="AL339" i="26"/>
  <c r="AN339" i="26" l="1"/>
  <c r="AP336" i="26"/>
  <c r="AP339" i="26" l="1"/>
  <c r="AR336" i="26"/>
  <c r="AT336" i="26" l="1"/>
  <c r="AR339" i="26"/>
  <c r="AV336" i="26" l="1"/>
  <c r="AT339" i="26"/>
  <c r="AV339" i="26" l="1"/>
  <c r="AX336" i="26"/>
  <c r="AZ336" i="26" l="1"/>
  <c r="AX339" i="26"/>
  <c r="BB336" i="26" l="1"/>
  <c r="AZ339" i="26"/>
  <c r="BD336" i="26" l="1"/>
  <c r="BB339" i="26"/>
  <c r="BD339" i="26" l="1"/>
  <c r="BF336" i="26"/>
  <c r="BH336" i="26" l="1"/>
  <c r="BF339" i="26"/>
  <c r="BJ336" i="26" l="1"/>
  <c r="BH339" i="26"/>
  <c r="BL336" i="26" l="1"/>
  <c r="BJ339" i="26"/>
  <c r="BL339" i="26" l="1"/>
  <c r="BN336" i="26"/>
  <c r="BN339" i="26" l="1"/>
  <c r="BP336" i="26"/>
  <c r="BR336" i="26" l="1"/>
  <c r="BP339" i="26"/>
  <c r="BT336" i="26" l="1"/>
  <c r="BR339" i="26"/>
  <c r="BT339" i="26" l="1"/>
  <c r="BV336" i="26"/>
  <c r="BX336" i="26" l="1"/>
  <c r="BV339" i="26"/>
  <c r="BZ336" i="26" l="1"/>
  <c r="BX339" i="26"/>
  <c r="CB336" i="26" l="1"/>
  <c r="BZ339" i="26"/>
  <c r="CB339" i="26" l="1"/>
  <c r="CD336" i="26"/>
  <c r="CD339" i="26" l="1"/>
  <c r="CF336" i="26"/>
  <c r="CH336" i="26" l="1"/>
  <c r="CF339" i="26"/>
  <c r="CJ336" i="26" l="1"/>
  <c r="CH339" i="26"/>
  <c r="CJ339" i="26" l="1"/>
  <c r="CL336" i="26"/>
  <c r="CL339" i="26" l="1"/>
  <c r="CN336" i="26"/>
  <c r="CP336" i="26" l="1"/>
  <c r="CN339" i="26"/>
  <c r="CR336" i="26" l="1"/>
  <c r="CP339" i="26"/>
  <c r="CR339" i="26" l="1"/>
  <c r="CT336" i="26"/>
  <c r="CV336" i="26" l="1"/>
  <c r="CT339" i="26"/>
  <c r="CX336" i="26" l="1"/>
  <c r="CV339" i="26"/>
  <c r="CZ336" i="26" l="1"/>
  <c r="CX339" i="26"/>
  <c r="CZ339" i="26" l="1"/>
  <c r="DB336" i="26"/>
  <c r="DB339" i="26" l="1"/>
  <c r="DD336" i="26"/>
  <c r="DF336" i="26" l="1"/>
  <c r="DD339" i="26"/>
  <c r="DH336" i="26" l="1"/>
  <c r="DF339" i="26"/>
  <c r="DH339" i="26" l="1"/>
  <c r="DJ336" i="26"/>
  <c r="DJ339" i="26" l="1"/>
  <c r="DL336" i="26"/>
  <c r="DN336" i="26" l="1"/>
  <c r="DL339" i="26"/>
  <c r="DP336" i="26" l="1"/>
  <c r="DN339" i="26"/>
  <c r="DP339" i="26" l="1"/>
  <c r="DR336" i="26"/>
  <c r="DT336" i="26" l="1"/>
  <c r="DR339" i="26"/>
  <c r="DV336" i="26" l="1"/>
  <c r="DT339" i="26"/>
  <c r="DX336" i="26" l="1"/>
  <c r="DV339" i="26"/>
  <c r="DX339" i="26" l="1"/>
  <c r="DZ336" i="26"/>
  <c r="EB336" i="26" l="1"/>
  <c r="DZ339" i="26"/>
  <c r="ED336" i="26" l="1"/>
  <c r="EB339" i="26"/>
  <c r="EF336" i="26" l="1"/>
  <c r="ED339" i="26"/>
  <c r="EF339" i="26" l="1"/>
  <c r="EH336" i="26"/>
  <c r="EH339" i="26" l="1"/>
  <c r="EJ336" i="26"/>
  <c r="EL336" i="26" l="1"/>
  <c r="EJ339" i="26"/>
  <c r="EN336" i="26" l="1"/>
  <c r="EL339" i="26"/>
  <c r="EN339" i="26" l="1"/>
  <c r="EP336" i="26"/>
  <c r="ER336" i="26" l="1"/>
  <c r="EP339" i="26"/>
  <c r="ET336" i="26" l="1"/>
  <c r="ER339" i="26"/>
  <c r="EV336" i="26" l="1"/>
  <c r="ET339" i="26"/>
  <c r="EV339" i="26" l="1"/>
  <c r="EX336" i="26"/>
  <c r="EX339" i="26" l="1"/>
  <c r="EZ336" i="26"/>
  <c r="FB336" i="26" l="1"/>
  <c r="EZ339" i="26"/>
  <c r="FD336" i="26" l="1"/>
  <c r="FB339" i="26"/>
  <c r="FD339" i="26" l="1"/>
  <c r="FF336" i="26"/>
  <c r="FF339" i="26" l="1"/>
  <c r="FH336" i="26"/>
  <c r="FJ336" i="26" l="1"/>
  <c r="FH339" i="26"/>
  <c r="FL336" i="26" l="1"/>
  <c r="FJ339" i="26"/>
  <c r="FL339" i="26" l="1"/>
  <c r="FN336" i="26"/>
  <c r="FP336" i="26" l="1"/>
  <c r="FN339" i="26"/>
  <c r="FR336" i="26" l="1"/>
  <c r="FP339" i="26"/>
  <c r="FT336" i="26" l="1"/>
  <c r="FR339" i="26"/>
  <c r="FT339" i="26" l="1"/>
  <c r="FV336" i="26"/>
  <c r="FX336" i="26" l="1"/>
  <c r="FV339" i="26"/>
  <c r="FZ336" i="26" l="1"/>
  <c r="FX339" i="26"/>
  <c r="GB336" i="26" l="1"/>
  <c r="FZ339" i="26"/>
  <c r="GB339" i="26" l="1"/>
  <c r="GD336" i="26"/>
  <c r="GD339" i="26" l="1"/>
  <c r="GF336" i="26"/>
  <c r="GH336" i="26" l="1"/>
  <c r="GF339" i="26"/>
  <c r="GJ336" i="26" l="1"/>
  <c r="GH339" i="26"/>
  <c r="GJ339" i="26" l="1"/>
  <c r="GL336" i="26"/>
  <c r="GL339" i="26" l="1"/>
  <c r="GN336" i="26"/>
  <c r="GP336" i="26" l="1"/>
  <c r="GN339" i="26"/>
  <c r="GR336" i="26" l="1"/>
  <c r="GP339" i="26"/>
  <c r="GT336" i="26" l="1"/>
  <c r="GR339" i="26"/>
  <c r="G342" i="26"/>
  <c r="FL344" i="26" l="1"/>
  <c r="GV344" i="26"/>
  <c r="GX344" i="26"/>
  <c r="GZ344" i="26"/>
  <c r="HB344" i="26"/>
  <c r="HD344" i="26"/>
  <c r="HF344" i="26"/>
  <c r="HH344" i="26"/>
  <c r="GT339" i="26"/>
  <c r="GV336" i="26"/>
  <c r="GX336" i="26" s="1"/>
  <c r="GZ336" i="26" s="1"/>
  <c r="HB336" i="26" s="1"/>
  <c r="HD336" i="26" s="1"/>
  <c r="HF336" i="26" s="1"/>
  <c r="HH336" i="26" s="1"/>
  <c r="FP344" i="26"/>
  <c r="CX344" i="26"/>
  <c r="FT344" i="26"/>
  <c r="AD344" i="26"/>
  <c r="DZ344" i="26"/>
  <c r="DV344" i="26"/>
  <c r="GH344" i="26"/>
  <c r="DB344" i="26"/>
  <c r="GB344" i="26"/>
  <c r="DR344" i="26"/>
  <c r="BL344" i="26"/>
  <c r="N344" i="26"/>
  <c r="GN344" i="26"/>
  <c r="CL344" i="26"/>
  <c r="CF344" i="26"/>
  <c r="CH344" i="26"/>
  <c r="CJ344" i="26"/>
  <c r="P344" i="26"/>
  <c r="CR344" i="26"/>
  <c r="FR344" i="26"/>
  <c r="DP344" i="26"/>
  <c r="BB344" i="26"/>
  <c r="DT344" i="26"/>
  <c r="DX344" i="26"/>
  <c r="AB344" i="26"/>
  <c r="EZ344" i="26"/>
  <c r="DH344" i="26"/>
  <c r="BV344" i="26"/>
  <c r="ET344" i="26"/>
  <c r="CZ344" i="26"/>
  <c r="AL344" i="26"/>
  <c r="EB344" i="26"/>
  <c r="BJ344" i="26"/>
  <c r="L344" i="26"/>
  <c r="L345" i="26" s="1"/>
  <c r="L348" i="26" s="1"/>
  <c r="BN344" i="26"/>
  <c r="DD344" i="26"/>
  <c r="BH344" i="26"/>
  <c r="GJ344" i="26"/>
  <c r="AH344" i="26"/>
  <c r="DN344" i="26"/>
  <c r="CT344" i="26"/>
  <c r="GF344" i="26"/>
  <c r="AT344" i="26"/>
  <c r="BR344" i="26"/>
  <c r="ER344" i="26"/>
  <c r="EL344" i="26"/>
  <c r="Z344" i="26"/>
  <c r="FH344" i="26"/>
  <c r="AR344" i="26"/>
  <c r="EP344" i="26"/>
  <c r="CN344" i="26"/>
  <c r="EV344" i="26"/>
  <c r="FF344" i="26"/>
  <c r="GL344" i="26"/>
  <c r="BX344" i="26"/>
  <c r="DF344" i="26"/>
  <c r="BT344" i="26"/>
  <c r="GP344" i="26"/>
  <c r="T344" i="26"/>
  <c r="GR344" i="26"/>
  <c r="BP344" i="26"/>
  <c r="EX344" i="26"/>
  <c r="FB344" i="26"/>
  <c r="ED344" i="26"/>
  <c r="FV344" i="26"/>
  <c r="R344" i="26"/>
  <c r="AP344" i="26"/>
  <c r="GT344" i="26"/>
  <c r="FZ344" i="26"/>
  <c r="AX344" i="26"/>
  <c r="GD344" i="26"/>
  <c r="AZ344" i="26"/>
  <c r="BZ344" i="26"/>
  <c r="DL344" i="26"/>
  <c r="CV344" i="26"/>
  <c r="AN344" i="26"/>
  <c r="DJ344" i="26"/>
  <c r="FD344" i="26"/>
  <c r="X344" i="26"/>
  <c r="AV344" i="26"/>
  <c r="EJ344" i="26"/>
  <c r="FJ344" i="26"/>
  <c r="BF344" i="26"/>
  <c r="FN344" i="26"/>
  <c r="AJ344" i="26"/>
  <c r="CP344" i="26"/>
  <c r="V344" i="26"/>
  <c r="CB344" i="26"/>
  <c r="EN344" i="26"/>
  <c r="AF344" i="26"/>
  <c r="BD344" i="26"/>
  <c r="CD344" i="26"/>
  <c r="EH344" i="26"/>
  <c r="FX344" i="26"/>
  <c r="EF344" i="26"/>
  <c r="N345" i="26" l="1"/>
  <c r="P345" i="26" s="1"/>
  <c r="N348" i="26"/>
  <c r="R345" i="26" l="1"/>
  <c r="P348" i="26"/>
  <c r="R348" i="26" l="1"/>
  <c r="T345" i="26"/>
  <c r="T348" i="26" l="1"/>
  <c r="V345" i="26"/>
  <c r="X345" i="26" l="1"/>
  <c r="V348" i="26"/>
  <c r="Z345" i="26" l="1"/>
  <c r="X348" i="26"/>
  <c r="Z348" i="26" l="1"/>
  <c r="AB345" i="26"/>
  <c r="AB348" i="26" l="1"/>
  <c r="AD345" i="26"/>
  <c r="AD348" i="26" l="1"/>
  <c r="AF345" i="26"/>
  <c r="AH345" i="26" l="1"/>
  <c r="AF348" i="26"/>
  <c r="AJ345" i="26" l="1"/>
  <c r="AH348" i="26"/>
  <c r="AJ348" i="26" l="1"/>
  <c r="AL345" i="26"/>
  <c r="AL348" i="26" l="1"/>
  <c r="AN345" i="26"/>
  <c r="AP345" i="26" l="1"/>
  <c r="AN348" i="26"/>
  <c r="AP348" i="26" l="1"/>
  <c r="AR345" i="26"/>
  <c r="AR348" i="26" l="1"/>
  <c r="AT345" i="26"/>
  <c r="AV345" i="26" l="1"/>
  <c r="AT348" i="26"/>
  <c r="AX345" i="26" l="1"/>
  <c r="AV348" i="26"/>
  <c r="AX348" i="26" l="1"/>
  <c r="AZ345" i="26"/>
  <c r="AZ348" i="26" l="1"/>
  <c r="BB345" i="26"/>
  <c r="BD345" i="26" l="1"/>
  <c r="BB348" i="26"/>
  <c r="BF345" i="26" l="1"/>
  <c r="BD348" i="26"/>
  <c r="BF348" i="26" l="1"/>
  <c r="BH345" i="26"/>
  <c r="BH348" i="26" l="1"/>
  <c r="BJ345" i="26"/>
  <c r="BJ348" i="26" l="1"/>
  <c r="BL345" i="26"/>
  <c r="BL348" i="26" l="1"/>
  <c r="BN345" i="26"/>
  <c r="BP345" i="26" l="1"/>
  <c r="BN348" i="26"/>
  <c r="BP348" i="26" l="1"/>
  <c r="BR345" i="26"/>
  <c r="BR348" i="26" l="1"/>
  <c r="BT345" i="26"/>
  <c r="BV345" i="26" l="1"/>
  <c r="BT348" i="26"/>
  <c r="BX345" i="26" l="1"/>
  <c r="BV348" i="26"/>
  <c r="BX348" i="26" l="1"/>
  <c r="BZ345" i="26"/>
  <c r="CB345" i="26" l="1"/>
  <c r="BZ348" i="26"/>
  <c r="CD345" i="26" l="1"/>
  <c r="CB348" i="26"/>
  <c r="CD348" i="26" l="1"/>
  <c r="CF345" i="26"/>
  <c r="CF348" i="26" l="1"/>
  <c r="CH345" i="26"/>
  <c r="CH348" i="26" l="1"/>
  <c r="CJ345" i="26"/>
  <c r="CL345" i="26" l="1"/>
  <c r="CJ348" i="26"/>
  <c r="CN345" i="26" l="1"/>
  <c r="CL348" i="26"/>
  <c r="CN348" i="26" l="1"/>
  <c r="CP345" i="26"/>
  <c r="CP348" i="26" l="1"/>
  <c r="CR345" i="26"/>
  <c r="CT345" i="26" l="1"/>
  <c r="CR348" i="26"/>
  <c r="CT348" i="26" l="1"/>
  <c r="CV345" i="26"/>
  <c r="CV348" i="26" l="1"/>
  <c r="CX345" i="26"/>
  <c r="CZ345" i="26" l="1"/>
  <c r="CX348" i="26"/>
  <c r="DB345" i="26" l="1"/>
  <c r="CZ348" i="26"/>
  <c r="DB348" i="26" l="1"/>
  <c r="DD345" i="26"/>
  <c r="DD348" i="26" l="1"/>
  <c r="DF345" i="26"/>
  <c r="DH345" i="26" l="1"/>
  <c r="DF348" i="26"/>
  <c r="DJ345" i="26" l="1"/>
  <c r="DH348" i="26"/>
  <c r="DJ348" i="26" l="1"/>
  <c r="DL345" i="26"/>
  <c r="DL348" i="26" l="1"/>
  <c r="DN345" i="26"/>
  <c r="DN348" i="26" l="1"/>
  <c r="DP345" i="26"/>
  <c r="DR345" i="26" l="1"/>
  <c r="DP348" i="26"/>
  <c r="DT345" i="26" l="1"/>
  <c r="DR348" i="26"/>
  <c r="DT348" i="26" l="1"/>
  <c r="DV345" i="26"/>
  <c r="DX345" i="26" l="1"/>
  <c r="DV348" i="26"/>
  <c r="DZ345" i="26" l="1"/>
  <c r="DX348" i="26"/>
  <c r="DZ348" i="26" l="1"/>
  <c r="EB345" i="26"/>
  <c r="EB348" i="26" l="1"/>
  <c r="ED345" i="26"/>
  <c r="ED348" i="26" l="1"/>
  <c r="EF345" i="26"/>
  <c r="EH345" i="26" l="1"/>
  <c r="EF348" i="26"/>
  <c r="EH348" i="26" l="1"/>
  <c r="EJ345" i="26"/>
  <c r="EJ348" i="26" l="1"/>
  <c r="EL345" i="26"/>
  <c r="EN345" i="26" l="1"/>
  <c r="EL348" i="26"/>
  <c r="EP345" i="26" l="1"/>
  <c r="EN348" i="26"/>
  <c r="ER345" i="26" l="1"/>
  <c r="EP348" i="26"/>
  <c r="ER348" i="26" l="1"/>
  <c r="ET345" i="26"/>
  <c r="ET348" i="26" l="1"/>
  <c r="EV345" i="26"/>
  <c r="EX345" i="26" l="1"/>
  <c r="EV348" i="26"/>
  <c r="EX348" i="26" l="1"/>
  <c r="EZ345" i="26"/>
  <c r="EZ348" i="26" l="1"/>
  <c r="FB345" i="26"/>
  <c r="FD345" i="26" l="1"/>
  <c r="FB348" i="26"/>
  <c r="FF345" i="26" l="1"/>
  <c r="FD348" i="26"/>
  <c r="FH345" i="26" l="1"/>
  <c r="FF348" i="26"/>
  <c r="FH348" i="26" l="1"/>
  <c r="FJ345" i="26"/>
  <c r="FJ348" i="26" l="1"/>
  <c r="FL345" i="26"/>
  <c r="FN345" i="26" l="1"/>
  <c r="FL348" i="26"/>
  <c r="FN348" i="26" l="1"/>
  <c r="FP345" i="26"/>
  <c r="FP348" i="26" l="1"/>
  <c r="FR345" i="26"/>
  <c r="FR348" i="26" l="1"/>
  <c r="FT345" i="26"/>
  <c r="FV345" i="26" l="1"/>
  <c r="FT348" i="26"/>
  <c r="FX345" i="26" l="1"/>
  <c r="FV348" i="26"/>
  <c r="FX348" i="26" l="1"/>
  <c r="FZ345" i="26"/>
  <c r="GB345" i="26" l="1"/>
  <c r="FZ348" i="26"/>
  <c r="GD345" i="26" l="1"/>
  <c r="GB348" i="26"/>
  <c r="GD348" i="26" l="1"/>
  <c r="GF345" i="26"/>
  <c r="GF348" i="26" l="1"/>
  <c r="GH345" i="26"/>
  <c r="GJ345" i="26" l="1"/>
  <c r="GH348" i="26"/>
  <c r="GJ348" i="26" l="1"/>
  <c r="GL345" i="26"/>
  <c r="GL348" i="26" l="1"/>
  <c r="GN345" i="26"/>
  <c r="GN348" i="26" l="1"/>
  <c r="GP345" i="26"/>
  <c r="GP348" i="26" l="1"/>
  <c r="GR345" i="26"/>
  <c r="GR348" i="26" l="1"/>
  <c r="GT345" i="26"/>
  <c r="GT348" i="26" l="1"/>
  <c r="GV345" i="26"/>
  <c r="GX345" i="26" s="1"/>
  <c r="GZ345" i="26" s="1"/>
  <c r="HB345" i="26" s="1"/>
  <c r="HD345" i="26" s="1"/>
  <c r="HF345" i="26" s="1"/>
  <c r="HH345" i="26" s="1"/>
  <c r="H30" i="153"/>
  <c r="AJ35" i="101" s="1"/>
  <c r="AP35" i="101" s="1"/>
  <c r="G30" i="153"/>
  <c r="I59" i="155" s="1"/>
  <c r="V28" i="153"/>
  <c r="V30" i="153" s="1"/>
  <c r="J9" i="153" s="1"/>
  <c r="G22" i="153"/>
  <c r="H52" i="101" s="1"/>
  <c r="Z52" i="101" s="1"/>
  <c r="O34" i="141"/>
  <c r="F50" i="140"/>
  <c r="N22" i="153"/>
  <c r="S19" i="153"/>
  <c r="S22" i="153" s="1"/>
  <c r="Q59" i="155" l="1"/>
  <c r="B88" i="155"/>
  <c r="J22" i="153"/>
  <c r="C10" i="95"/>
  <c r="C17" i="95" s="1"/>
  <c r="B90" i="155"/>
  <c r="B85" i="155"/>
  <c r="U19" i="153"/>
  <c r="U22" i="153" s="1"/>
  <c r="B87" i="155"/>
  <c r="B89" i="155"/>
  <c r="B91" i="155"/>
  <c r="B86" i="155" l="1"/>
  <c r="Q85" i="155"/>
  <c r="Q92" i="155" s="1"/>
  <c r="J8" i="153"/>
  <c r="E9" i="153" s="1"/>
  <c r="AJ34" i="101"/>
  <c r="AP34" i="101" s="1"/>
  <c r="AP37" i="101" s="1"/>
  <c r="M28" i="101"/>
  <c r="O20" i="94"/>
  <c r="O5" i="94"/>
  <c r="I49" i="155"/>
  <c r="H44" i="101"/>
  <c r="BD44" i="101" s="1"/>
  <c r="B46" i="101" s="1"/>
  <c r="B57" i="155" l="1"/>
  <c r="B53" i="155"/>
  <c r="B61" i="155"/>
  <c r="B58" i="155"/>
  <c r="B50" i="155"/>
  <c r="B54" i="155"/>
  <c r="B56" i="155"/>
  <c r="B51" i="155"/>
  <c r="B60" i="155"/>
  <c r="Q49" i="155"/>
  <c r="Q62" i="155" s="1"/>
  <c r="B49" i="155"/>
  <c r="B52" i="155"/>
  <c r="B55" i="155"/>
  <c r="B59" i="155"/>
  <c r="Z5" i="94"/>
  <c r="O6" i="94"/>
  <c r="O22" i="94"/>
  <c r="Z20" i="94"/>
  <c r="M29" i="101"/>
  <c r="AH29" i="101" s="1"/>
  <c r="AH28" i="101"/>
  <c r="X11" i="101"/>
  <c r="U9" i="153"/>
  <c r="F10" i="95"/>
  <c r="I10" i="95" s="1"/>
  <c r="AH30" i="101" l="1"/>
  <c r="X10" i="101" s="1"/>
  <c r="AG10" i="101" s="1"/>
  <c r="I17" i="95"/>
  <c r="M17" i="95" s="1"/>
  <c r="M10" i="95"/>
  <c r="P12" i="141"/>
  <c r="G55" i="140"/>
  <c r="G46" i="140"/>
  <c r="P38" i="141"/>
  <c r="P35" i="141"/>
  <c r="P27" i="141"/>
  <c r="G52" i="140"/>
  <c r="G60" i="140"/>
  <c r="G50" i="140"/>
  <c r="G4" i="140"/>
  <c r="G73" i="140"/>
  <c r="P3" i="141"/>
  <c r="P40" i="141"/>
  <c r="G49" i="140"/>
  <c r="G26" i="140"/>
  <c r="P8" i="141"/>
  <c r="P19" i="141"/>
  <c r="G20" i="140"/>
  <c r="G17" i="140"/>
  <c r="G9" i="140"/>
  <c r="P14" i="141"/>
  <c r="P42" i="141"/>
  <c r="G61" i="140"/>
  <c r="G36" i="140"/>
  <c r="P44" i="141"/>
  <c r="G3" i="140"/>
  <c r="G6" i="140"/>
  <c r="P43" i="141"/>
  <c r="P21" i="141"/>
  <c r="G23" i="140"/>
  <c r="G24" i="140"/>
  <c r="P37" i="141"/>
  <c r="G16" i="140"/>
  <c r="G58" i="140"/>
  <c r="P4" i="141"/>
  <c r="P34" i="141"/>
  <c r="G31" i="140"/>
  <c r="P9" i="141"/>
  <c r="G22" i="140"/>
  <c r="P24" i="141"/>
  <c r="P11" i="141"/>
  <c r="P36" i="141"/>
  <c r="G28" i="140"/>
  <c r="P6" i="141"/>
  <c r="G51" i="140"/>
  <c r="G5" i="140"/>
  <c r="G67" i="140"/>
  <c r="G35" i="140"/>
  <c r="G33" i="140"/>
  <c r="G39" i="140"/>
  <c r="P15" i="141"/>
  <c r="P39" i="141"/>
  <c r="G41" i="140"/>
  <c r="G12" i="140"/>
  <c r="P32" i="141"/>
  <c r="G48" i="140"/>
  <c r="P17" i="141"/>
  <c r="P41" i="141"/>
  <c r="P16" i="141"/>
  <c r="G72" i="140"/>
  <c r="P10" i="141"/>
  <c r="G68" i="140"/>
  <c r="P26" i="141"/>
  <c r="G30" i="140"/>
  <c r="G40" i="140"/>
  <c r="G37" i="140"/>
  <c r="P5" i="141"/>
  <c r="P29" i="141"/>
  <c r="P13" i="141"/>
  <c r="P20" i="141"/>
  <c r="G32" i="140"/>
  <c r="P30" i="141"/>
  <c r="G75" i="140"/>
  <c r="G14" i="140"/>
  <c r="G62" i="140"/>
  <c r="G43" i="140"/>
  <c r="G18" i="140"/>
  <c r="P33" i="141"/>
  <c r="G63" i="140"/>
  <c r="G11" i="140"/>
  <c r="G19" i="140"/>
  <c r="P31" i="141"/>
  <c r="P23" i="141"/>
  <c r="G34" i="140"/>
  <c r="G29" i="140"/>
  <c r="G65" i="140"/>
  <c r="P7" i="141"/>
  <c r="G74" i="140"/>
  <c r="G25" i="140"/>
  <c r="G42" i="140"/>
  <c r="G59" i="140"/>
  <c r="G57" i="140"/>
  <c r="G10" i="140"/>
  <c r="G47" i="140"/>
  <c r="P45" i="141"/>
  <c r="G56" i="140"/>
  <c r="G54" i="140"/>
  <c r="G8" i="140"/>
  <c r="G66" i="140"/>
  <c r="G45" i="140"/>
  <c r="G69" i="140"/>
  <c r="G38" i="140"/>
  <c r="G13" i="140"/>
  <c r="G7" i="140"/>
  <c r="G53" i="140"/>
  <c r="G27" i="140"/>
  <c r="P22" i="141"/>
  <c r="P18" i="141"/>
  <c r="P28" i="141"/>
  <c r="P25" i="141"/>
  <c r="G21" i="140"/>
  <c r="G44" i="140"/>
  <c r="G71" i="140"/>
  <c r="G15" i="140"/>
  <c r="G70" i="140"/>
  <c r="G64" i="140"/>
  <c r="O23" i="94"/>
  <c r="Z23" i="94" s="1"/>
  <c r="Z22" i="94"/>
  <c r="Z6" i="94"/>
  <c r="O7" i="94"/>
  <c r="Z24" i="94" l="1"/>
  <c r="L74" i="155" s="1"/>
  <c r="Q74" i="155" s="1"/>
  <c r="Z7" i="94"/>
  <c r="O8" i="94"/>
  <c r="I55" i="22"/>
  <c r="E10" i="96"/>
  <c r="E12" i="96"/>
  <c r="O9" i="94" l="1"/>
  <c r="Z8" i="94"/>
  <c r="O55" i="22"/>
  <c r="N55" i="22"/>
  <c r="S55" i="22"/>
  <c r="T55" i="22" l="1"/>
  <c r="F13" i="183" s="1"/>
  <c r="G13" i="183" s="1"/>
  <c r="X55" i="22"/>
  <c r="Y55" i="22" s="1"/>
  <c r="AB55" i="22" s="1"/>
  <c r="O10" i="94"/>
  <c r="Z9" i="94"/>
  <c r="O12" i="94" l="1"/>
  <c r="Z10" i="94"/>
  <c r="O13" i="94" l="1"/>
  <c r="Z12" i="94"/>
  <c r="Z13" i="94" l="1"/>
  <c r="O14" i="94"/>
  <c r="Z14" i="94" l="1"/>
  <c r="O15" i="94"/>
  <c r="Z15" i="94" l="1"/>
  <c r="O16" i="94"/>
  <c r="Z16" i="94" s="1"/>
  <c r="Z18" i="94" l="1"/>
  <c r="L73" i="155" s="1"/>
  <c r="Q73" i="155" s="1"/>
  <c r="Q79" i="155" s="1"/>
  <c r="J10" i="155" s="1"/>
  <c r="E9" i="155" s="1"/>
  <c r="U9" i="155" s="1"/>
  <c r="G23" i="107" l="1"/>
  <c r="H23" i="107" s="1"/>
  <c r="I51" i="22"/>
  <c r="E5" i="96"/>
  <c r="E11" i="96" s="1"/>
  <c r="O51" i="22" l="1"/>
  <c r="N51" i="22"/>
  <c r="S51" i="22"/>
  <c r="E13" i="96"/>
  <c r="C21" i="96"/>
  <c r="S50" i="22" l="1"/>
  <c r="S57" i="22" s="1"/>
  <c r="L21" i="95" s="1"/>
  <c r="L22" i="95" s="1"/>
  <c r="T51" i="22"/>
  <c r="F11" i="183" s="1"/>
  <c r="G11" i="183" s="1"/>
  <c r="X51" i="22"/>
  <c r="Y51" i="22" l="1"/>
  <c r="Y50" i="22" s="1"/>
  <c r="Y60" i="22" s="1"/>
  <c r="X50" i="22"/>
  <c r="X57" i="22" s="1"/>
  <c r="G9" i="183"/>
  <c r="H11" i="183" s="1"/>
  <c r="Y57" i="22" l="1"/>
  <c r="H15" i="183"/>
  <c r="H14" i="183"/>
  <c r="H19" i="183"/>
  <c r="H12" i="183"/>
  <c r="H10" i="183"/>
  <c r="H17" i="183"/>
  <c r="H20" i="183"/>
  <c r="H18" i="183"/>
  <c r="H16" i="183"/>
  <c r="H21" i="183"/>
  <c r="H13" i="183"/>
  <c r="G19" i="107"/>
  <c r="H19" i="107" s="1"/>
  <c r="H18" i="107" s="1"/>
  <c r="Y62" i="22" l="1"/>
  <c r="AB17" i="22"/>
  <c r="AC17" i="22" s="1"/>
  <c r="AD17" i="22" s="1"/>
  <c r="AE17" i="22" s="1"/>
  <c r="AB11" i="22"/>
  <c r="AC11" i="22" s="1"/>
  <c r="AD11" i="22" s="1"/>
  <c r="AE11" i="22" s="1"/>
  <c r="E14" i="96"/>
  <c r="C24" i="96" s="1"/>
  <c r="C27" i="96" s="1"/>
  <c r="AB47" i="22"/>
  <c r="AC47" i="22" s="1"/>
  <c r="AB33" i="22"/>
  <c r="AC33" i="22" s="1"/>
  <c r="AB36" i="22"/>
  <c r="AC36" i="22" s="1"/>
  <c r="AB34" i="22"/>
  <c r="AC34" i="22" s="1"/>
  <c r="AB27" i="22"/>
  <c r="AC27" i="22" s="1"/>
  <c r="AB43" i="22"/>
  <c r="AC43" i="22" s="1"/>
  <c r="AB16" i="22"/>
  <c r="AC16" i="22" s="1"/>
  <c r="AD16" i="22" s="1"/>
  <c r="AE16" i="22" s="1"/>
  <c r="AB15" i="22"/>
  <c r="AC15" i="22" s="1"/>
  <c r="AD15" i="22" s="1"/>
  <c r="AE15" i="22" s="1"/>
  <c r="AB14" i="22"/>
  <c r="AC14" i="22" s="1"/>
  <c r="AD14" i="22" s="1"/>
  <c r="AE14" i="22" s="1"/>
  <c r="AB20" i="22"/>
  <c r="AC20" i="22" s="1"/>
  <c r="AD20" i="22" s="1"/>
  <c r="AE20" i="22" s="1"/>
  <c r="AB26" i="22"/>
  <c r="AC26" i="22" s="1"/>
  <c r="AB38" i="22"/>
  <c r="AC38" i="22" s="1"/>
  <c r="AB32" i="22"/>
  <c r="AC32" i="22" s="1"/>
  <c r="AB37" i="22"/>
  <c r="AC37" i="22" s="1"/>
  <c r="AB39" i="22"/>
  <c r="AC39" i="22" s="1"/>
  <c r="AB28" i="22"/>
  <c r="AC28" i="22" s="1"/>
  <c r="AB31" i="22"/>
  <c r="AC31" i="22" s="1"/>
  <c r="AB18" i="22"/>
  <c r="AC18" i="22" s="1"/>
  <c r="AD18" i="22" s="1"/>
  <c r="AE18" i="22" s="1"/>
  <c r="G14" i="107" s="1"/>
  <c r="H14" i="107" s="1"/>
  <c r="AB19" i="22"/>
  <c r="AC19" i="22" s="1"/>
  <c r="AD19" i="22" s="1"/>
  <c r="AE19" i="22" s="1"/>
  <c r="AB46" i="22"/>
  <c r="AC46" i="22" s="1"/>
  <c r="AB25" i="22"/>
  <c r="AC25" i="22" s="1"/>
  <c r="AB49" i="22"/>
  <c r="AC49" i="22" s="1"/>
  <c r="AB29" i="22"/>
  <c r="AC29" i="22" s="1"/>
  <c r="AB35" i="22"/>
  <c r="AC35" i="22" s="1"/>
  <c r="AB45" i="22"/>
  <c r="AC45" i="22" s="1"/>
  <c r="AB44" i="22"/>
  <c r="AC44" i="22" s="1"/>
  <c r="AB23" i="22"/>
  <c r="AC23" i="22" s="1"/>
  <c r="AD23" i="22" s="1"/>
  <c r="AE23" i="22" s="1"/>
  <c r="AB24" i="22"/>
  <c r="AC24" i="22" s="1"/>
  <c r="AD24" i="22" s="1"/>
  <c r="AE24" i="22" s="1"/>
  <c r="G17" i="107" s="1"/>
  <c r="H17" i="107" s="1"/>
  <c r="AB12" i="22"/>
  <c r="AC12" i="22" s="1"/>
  <c r="AD12" i="22" s="1"/>
  <c r="AE12" i="22" s="1"/>
  <c r="AB21" i="22"/>
  <c r="AC21" i="22" s="1"/>
  <c r="AD21" i="22" s="1"/>
  <c r="AE21" i="22" s="1"/>
  <c r="AB13" i="22"/>
  <c r="AC13" i="22" s="1"/>
  <c r="AD13" i="22" s="1"/>
  <c r="AE13" i="22" s="1"/>
  <c r="AB41" i="22"/>
  <c r="AC41" i="22" s="1"/>
  <c r="AB42" i="22"/>
  <c r="AC42" i="22" s="1"/>
  <c r="AB48" i="22"/>
  <c r="AC48" i="22" s="1"/>
  <c r="AB40" i="22"/>
  <c r="AC40" i="22" s="1"/>
  <c r="AB30" i="22"/>
  <c r="AC30" i="22" s="1"/>
  <c r="AB22" i="22"/>
  <c r="AC22" i="22" s="1"/>
  <c r="AD22" i="22" s="1"/>
  <c r="AE22" i="22" s="1"/>
  <c r="AB51" i="22"/>
  <c r="Z50" i="22"/>
  <c r="C33" i="96" l="1"/>
  <c r="F22" i="96"/>
  <c r="D22" i="96"/>
  <c r="AF23" i="22"/>
  <c r="AF24" i="22" s="1"/>
  <c r="G12" i="107"/>
  <c r="H12" i="107" s="1"/>
  <c r="G15" i="107"/>
  <c r="H15" i="107" s="1"/>
  <c r="G11" i="107"/>
  <c r="H11" i="107" s="1"/>
  <c r="G13" i="107"/>
  <c r="H13" i="107" s="1"/>
  <c r="G16" i="107"/>
  <c r="H16" i="107" s="1"/>
  <c r="C20" i="96"/>
  <c r="E15" i="96"/>
  <c r="H10" i="107" l="1"/>
  <c r="H24" i="107" s="1"/>
  <c r="I23" i="107" s="1"/>
  <c r="G22" i="96"/>
  <c r="C29" i="96"/>
  <c r="D24" i="96"/>
  <c r="D30" i="96" l="1"/>
  <c r="D29"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H17" authorId="0" shapeId="0" xr:uid="{61C0455B-C84D-4039-B9D8-76B6CAA1E545}">
      <text>
        <r>
          <rPr>
            <b/>
            <sz val="9"/>
            <color indexed="81"/>
            <rFont val="Segoe UI"/>
            <family val="2"/>
          </rPr>
          <t>aquisição</t>
        </r>
      </text>
    </comment>
  </commentList>
</comments>
</file>

<file path=xl/sharedStrings.xml><?xml version="1.0" encoding="utf-8"?>
<sst xmlns="http://schemas.openxmlformats.org/spreadsheetml/2006/main" count="21297" uniqueCount="1964">
  <si>
    <t>EMPRESA :</t>
  </si>
  <si>
    <t>MENDES LÔBO CONSTRUÇÃO</t>
  </si>
  <si>
    <t>CLIENTE :</t>
  </si>
  <si>
    <t>-</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</si>
  <si>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</si>
  <si>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</si>
  <si>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</si>
  <si>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</si>
  <si>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</si>
  <si>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</si>
  <si>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</si>
  <si>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</si>
  <si>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</si>
  <si>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</si>
  <si>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</si>
  <si>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</si>
  <si>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</si>
  <si>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</si>
  <si>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</si>
  <si>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</si>
  <si>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</si>
  <si>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</si>
  <si>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</si>
  <si>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</si>
  <si>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</si>
  <si>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</si>
  <si>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</si>
  <si>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</si>
  <si>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</si>
  <si>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</si>
  <si>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</si>
  <si>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</si>
  <si>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</si>
  <si>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</si>
  <si>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</si>
  <si>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</si>
  <si>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</si>
  <si>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</si>
  <si>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</si>
  <si>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</si>
  <si>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</si>
  <si>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</si>
  <si>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</si>
  <si>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</si>
  <si>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</si>
  <si>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</si>
  <si>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</si>
  <si>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</si>
  <si>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</si>
  <si>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</si>
  <si>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</si>
  <si>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</si>
  <si>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</si>
  <si>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</si>
  <si>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</si>
  <si>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</si>
  <si>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</si>
  <si>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</si>
  <si>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</si>
  <si>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</si>
  <si>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</si>
  <si>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</si>
  <si>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</si>
  <si>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</si>
  <si>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</si>
  <si>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</si>
  <si>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</si>
  <si>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</si>
  <si>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</si>
  <si>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</si>
  <si>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</si>
  <si>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</si>
  <si>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</si>
  <si>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</si>
  <si>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</si>
  <si>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</si>
  <si>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</si>
  <si>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</si>
  <si>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</si>
  <si>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</si>
  <si>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</si>
  <si>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</si>
  <si>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</si>
  <si>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</si>
  <si>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</si>
  <si>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</si>
  <si>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</si>
  <si>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</si>
  <si>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</si>
  <si>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</si>
  <si>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</si>
  <si>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</si>
  <si>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</si>
  <si>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</si>
  <si>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</si>
  <si>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</si>
  <si>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</si>
  <si>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</si>
  <si>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</si>
  <si>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</si>
  <si>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 xml:space="preserve"> SISTEMA DA GESTÃO DA QUALIDADE</t>
  </si>
  <si>
    <t>Ref: Mês:</t>
  </si>
  <si>
    <t xml:space="preserve"> </t>
  </si>
  <si>
    <t>ORÇAMENTO INFRAESTRUTURA</t>
  </si>
  <si>
    <t>Período de execução dos serviços:</t>
  </si>
  <si>
    <t>Nome da Obra.:</t>
  </si>
  <si>
    <t xml:space="preserve">Data de Emissão:                          </t>
  </si>
  <si>
    <t>Vencimento:</t>
  </si>
  <si>
    <t>REVISÃO 00</t>
  </si>
  <si>
    <t>LINHA</t>
  </si>
  <si>
    <t>SERVIÇOS</t>
  </si>
  <si>
    <t>QTD TOTAL</t>
  </si>
  <si>
    <t>Unidade</t>
  </si>
  <si>
    <t>Valores</t>
  </si>
  <si>
    <t>R$ Unitário</t>
  </si>
  <si>
    <t>R$ Total</t>
  </si>
  <si>
    <t>1.1</t>
  </si>
  <si>
    <t>1.2</t>
  </si>
  <si>
    <t>1.3</t>
  </si>
  <si>
    <t>2.1</t>
  </si>
  <si>
    <t>2.2</t>
  </si>
  <si>
    <t>2.3</t>
  </si>
  <si>
    <t>2.4</t>
  </si>
  <si>
    <t>2.5</t>
  </si>
  <si>
    <t>2.6</t>
  </si>
  <si>
    <t>2.7</t>
  </si>
  <si>
    <t>2.8</t>
  </si>
  <si>
    <t>2.9</t>
  </si>
  <si>
    <t>2.10</t>
  </si>
  <si>
    <t>3.1</t>
  </si>
  <si>
    <t>3.2</t>
  </si>
  <si>
    <t>3.3</t>
  </si>
  <si>
    <t>3.4</t>
  </si>
  <si>
    <t>4.1</t>
  </si>
  <si>
    <t>4.2</t>
  </si>
  <si>
    <t>4.3</t>
  </si>
  <si>
    <t>4.4</t>
  </si>
  <si>
    <t>4.5</t>
  </si>
  <si>
    <t>TOTAL</t>
  </si>
  <si>
    <t>________________________________________________________________________</t>
  </si>
  <si>
    <t xml:space="preserve">MENDES LÔBO CONSTRUÇÃO </t>
  </si>
  <si>
    <t>OBRA:</t>
  </si>
  <si>
    <t xml:space="preserve">LOCAL: </t>
  </si>
  <si>
    <t>DATA:</t>
  </si>
  <si>
    <t>ORÇAMENTO FINANCEIRO</t>
  </si>
  <si>
    <t>COMPOSIÇÃO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</si>
  <si>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</si>
  <si>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</si>
  <si>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</si>
  <si>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</si>
  <si>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</si>
  <si>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</si>
  <si>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</si>
  <si>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</si>
  <si>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</si>
  <si>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</si>
  <si>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</si>
  <si>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</si>
  <si>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</si>
  <si>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MATERIAL</t>
  </si>
  <si>
    <t>DIESEL</t>
  </si>
  <si>
    <t>M.O/EQP</t>
  </si>
  <si>
    <t>BDI</t>
  </si>
  <si>
    <t>SERVIÇOS DE TERRAPLENAGEM</t>
  </si>
  <si>
    <t>m²</t>
  </si>
  <si>
    <t>TER</t>
  </si>
  <si>
    <t>m³</t>
  </si>
  <si>
    <t>1.4</t>
  </si>
  <si>
    <t>SERVIÇOS DE DRENAGEM</t>
  </si>
  <si>
    <t>m</t>
  </si>
  <si>
    <t>DRN</t>
  </si>
  <si>
    <t>und</t>
  </si>
  <si>
    <t>2.11</t>
  </si>
  <si>
    <t>2.12</t>
  </si>
  <si>
    <t>DISSIPADOR DE ENERGIA</t>
  </si>
  <si>
    <t>2.13</t>
  </si>
  <si>
    <t>MEIO FIO COM SARJETA</t>
  </si>
  <si>
    <t>SERVIÇOS DE PAV. - BASE</t>
  </si>
  <si>
    <t>ESPALHAMENTO DE MATERIAL 50% BGS 50% ARGILA</t>
  </si>
  <si>
    <t>PAV</t>
  </si>
  <si>
    <t>ESPALHAMENTO COLCHÃO DE AREIA</t>
  </si>
  <si>
    <t>APLICAÇÃO DE PAVER COM REJUNTAMENTO EM AREIA</t>
  </si>
  <si>
    <t>3.5</t>
  </si>
  <si>
    <t>3.6</t>
  </si>
  <si>
    <t>3.7</t>
  </si>
  <si>
    <t>3.8</t>
  </si>
  <si>
    <t>3.9</t>
  </si>
  <si>
    <t>INDIRETOS</t>
  </si>
  <si>
    <t>Administração</t>
  </si>
  <si>
    <t>IND</t>
  </si>
  <si>
    <t>Topografia</t>
  </si>
  <si>
    <t>Laboratório</t>
  </si>
  <si>
    <t>QSMS</t>
  </si>
  <si>
    <t>Mob/Desmobilização</t>
  </si>
  <si>
    <t>B D I</t>
  </si>
  <si>
    <t>APLICAÇÃO</t>
  </si>
  <si>
    <t>SIGLA</t>
  </si>
  <si>
    <t>M.O</t>
  </si>
  <si>
    <t>SERVIÇO</t>
  </si>
  <si>
    <t>Limpeza e Desmatamento</t>
  </si>
  <si>
    <t>LIM</t>
  </si>
  <si>
    <t>Terraplenagem</t>
  </si>
  <si>
    <t>Drenagem Pluvial</t>
  </si>
  <si>
    <t>Sistema de Água</t>
  </si>
  <si>
    <t>SAA</t>
  </si>
  <si>
    <t>Sistema de Esgoto</t>
  </si>
  <si>
    <t>SES</t>
  </si>
  <si>
    <t>Pavimentação</t>
  </si>
  <si>
    <t>Despesas Indiretas</t>
  </si>
  <si>
    <t>Serviços terceirizados</t>
  </si>
  <si>
    <t>EMP</t>
  </si>
  <si>
    <t>Obra Civil</t>
  </si>
  <si>
    <t>CIV</t>
  </si>
  <si>
    <t>PLANILHA DE PRODUÇÃO</t>
  </si>
  <si>
    <t>PRODUÇÃO HORARIA / EQUIPE</t>
  </si>
  <si>
    <t>PRODUÇÃO DIÁRIA / EQUIPE</t>
  </si>
  <si>
    <t>TURNO=9,00 H /DIA</t>
  </si>
  <si>
    <t>DESMATAMENTO</t>
  </si>
  <si>
    <t>SUPRESSÃO VEGETAL DAP&gt;=0,30 E ARBUSTOS</t>
  </si>
  <si>
    <t>LIMPEZA DE CAMADA VEGETAL 20CM - INCLUSOS ARMAZENAGEM E POSTERIOR ESPALHAMENTO INTERNO</t>
  </si>
  <si>
    <t>LIMPEZA E CARGA DE MATERIAL</t>
  </si>
  <si>
    <t>RASPAGEM E ESPALHAMENTO DE MATERIAL VEGETAL SEM COMPACTAÇÃO</t>
  </si>
  <si>
    <t>TERRAPLANAGEM</t>
  </si>
  <si>
    <t>ESCAVAÇÃO, CARGA E TRANSPORTE DE MATERIAL 1ª E 2ª CATEGORIA</t>
  </si>
  <si>
    <t>ATERRO COMPACTADO A 100% PN</t>
  </si>
  <si>
    <t xml:space="preserve">ESPALHAMENTO </t>
  </si>
  <si>
    <t>CARGA E DESCARGA MAT 2ª CAT DMT = 3000M  BOTA FORA</t>
  </si>
  <si>
    <t>ESCAVAÇÃO, CARGA, DESCARGA E ESPALHAMENTO MAT 1ª CAT DMT = 3000M REBAIXO DE SUB-LEITO</t>
  </si>
  <si>
    <t>DESMONTE DE ROCHA EM VIÁRIO (CARREGAMENTO)</t>
  </si>
  <si>
    <t xml:space="preserve">m³  </t>
  </si>
  <si>
    <t>COMPACTAÇÃO A 95% DO PROCTOR NORMAL  - ATERRO EM QUADRAS</t>
  </si>
  <si>
    <t>TRANSPORTE DE MATERIAL ATÉ 3,00KM</t>
  </si>
  <si>
    <t xml:space="preserve">m³xkm  </t>
  </si>
  <si>
    <t>DRENAGEM E OBRAS DE ARTE CORRENTE</t>
  </si>
  <si>
    <t>TUBO DE CONCRETO D= 400MM, INCLUSO PREPARO DE VALA (1A CAT), LASTRO DE BRITA E REATERRO COMPACTADO 100% PN</t>
  </si>
  <si>
    <t>TUBO DE CONCRETO D= 600MM, INCLUSO PREPARO DE VALA (1A CAT), LASTRO DE BRITA E REATERRO COMPACTADO 100% PN</t>
  </si>
  <si>
    <t>TUBO DE CONCRETO D= 800MM, INCLUSO PREPARO DE VALA (1A CAT), LASTRO DE BRITA E REATERRO COMPACTADO 100% PN</t>
  </si>
  <si>
    <t>TUBO DE CONCRETO D= 1.000MM, INCLUSO PREPARO DE VALA (1A CAT), LASTRO DE BRITA E REATERRO COMPACTADO 100% PN</t>
  </si>
  <si>
    <t>TUBO DE CONCRETO D= 1.200MM, INCLUSO PREPARO DE VALA (1A CAT), LASTRO DE BRITA E REATERRO COMPACTADO 100% PN</t>
  </si>
  <si>
    <t>TUBO DE CONCRETO D= 1.500MM, INCLUSO PREPARO DE VALA (1A CAT), LASTRO DE BRITA E REATERRO COMPACTADO 100% PN</t>
  </si>
  <si>
    <t>TUBULAÇÃO DE DRENAGEM URBANA Ø 375MM PEAD</t>
  </si>
  <si>
    <t>TUBULAÇÃO DE DRENAGEM URBANA Ø 450MM PEAD</t>
  </si>
  <si>
    <t>TUBULAÇÃO DE DRENAGEM URBANA Ø 750MM PEAD</t>
  </si>
  <si>
    <t>3.10</t>
  </si>
  <si>
    <t>TUBULAÇÃO DE DRENAGEM URBANA Ø 900MM PEAD</t>
  </si>
  <si>
    <t>3.11</t>
  </si>
  <si>
    <t>TUBULAÇÃO DE DRENAGEM URBANA Ø 1200MM PEAD</t>
  </si>
  <si>
    <t>3.12</t>
  </si>
  <si>
    <t>MEIO-FIO  S/ SARJETA EM CONCRETO</t>
  </si>
  <si>
    <t>3.13</t>
  </si>
  <si>
    <t>MEIO-FIO  C/ SARJETA EM CONCRETO</t>
  </si>
  <si>
    <t>3.14</t>
  </si>
  <si>
    <t>SARJETA EM CONCRETO</t>
  </si>
  <si>
    <t>3.15</t>
  </si>
  <si>
    <t xml:space="preserve">BOCA DE LOBO SIMPLES </t>
  </si>
  <si>
    <t>3.16</t>
  </si>
  <si>
    <t xml:space="preserve">BOCA DE LOBO DUPLA </t>
  </si>
  <si>
    <t>3.17</t>
  </si>
  <si>
    <t>BOCA DE LOBO TRIPLA</t>
  </si>
  <si>
    <t>3.18</t>
  </si>
  <si>
    <t>BOCA DE LEÃO DUPLA COM GRELHA</t>
  </si>
  <si>
    <t>3.19</t>
  </si>
  <si>
    <t>CAIXAS EM ALVENARIA</t>
  </si>
  <si>
    <t>3.20</t>
  </si>
  <si>
    <t>POÇO DE VISITA PRÉ-MOLDADO - D600/D800</t>
  </si>
  <si>
    <t xml:space="preserve">un </t>
  </si>
  <si>
    <t>3.21</t>
  </si>
  <si>
    <t>POÇO DE VISITA PRÉ-MOLDADO - D1000</t>
  </si>
  <si>
    <t>3.22</t>
  </si>
  <si>
    <t>POÇO DE VISITA PRÉ-MOLDADO - D1200</t>
  </si>
  <si>
    <t>3.23</t>
  </si>
  <si>
    <t>POÇO DE VISITA PRÉ-MOLDADO - D1500</t>
  </si>
  <si>
    <t>3.24</t>
  </si>
  <si>
    <t>CHAMINE</t>
  </si>
  <si>
    <t>3.25</t>
  </si>
  <si>
    <t>DISSIPADOR D600/D800</t>
  </si>
  <si>
    <t>3.26</t>
  </si>
  <si>
    <t>DISSIPADOR D1000MM/D12000</t>
  </si>
  <si>
    <t>3.27</t>
  </si>
  <si>
    <t>DISSIPADOR D1500</t>
  </si>
  <si>
    <t>3.28</t>
  </si>
  <si>
    <t>ALA PARA TUBO DE 600MM</t>
  </si>
  <si>
    <t>3.29</t>
  </si>
  <si>
    <t>ALA PARA TUBO DE 800MM</t>
  </si>
  <si>
    <t>3.30</t>
  </si>
  <si>
    <t>ALA PARA TUBO DE 1000MM</t>
  </si>
  <si>
    <t>3.31</t>
  </si>
  <si>
    <t>ALA PARA TUBO DE 1200MM</t>
  </si>
  <si>
    <t>3.32</t>
  </si>
  <si>
    <t>ALA PARA TUBO DE 1500MM</t>
  </si>
  <si>
    <t>3.33</t>
  </si>
  <si>
    <t>SAÍDA D'ÁGUA EM MEIO FIO</t>
  </si>
  <si>
    <t>3.34</t>
  </si>
  <si>
    <t>DESCIDA DÁGUA</t>
  </si>
  <si>
    <t>3.35</t>
  </si>
  <si>
    <t>CANALETA</t>
  </si>
  <si>
    <t>3.36</t>
  </si>
  <si>
    <t>VALETA EM GRAMA</t>
  </si>
  <si>
    <t>3.37</t>
  </si>
  <si>
    <t>VALETA EM CONCRETO</t>
  </si>
  <si>
    <t>3.38</t>
  </si>
  <si>
    <t>GABIÃO/COLCHÃO RENO</t>
  </si>
  <si>
    <t>REDE DE ESGOTO</t>
  </si>
  <si>
    <t>TUBO PVC OCRE RÍGIDO  D=100MM,  INCLUSOS PREPARO DE VALA (1A CAT) E REATERRO COMPACTADO 100% PN</t>
  </si>
  <si>
    <t>TUBO PVC OCRE  RÍGIDO  D=150MM,  INCLUSOS PREPARO DE VALA (1A CAT) E REATERRO COMPACTADO 100% PN</t>
  </si>
  <si>
    <t>TUBULAÇÃO DE ESGOTO PRESSURIZADO OCRE150MM</t>
  </si>
  <si>
    <t>TUBO PVC OCRE  RÍGIDO  D=200MM,  INCLUSOS PREPARO DE VALA (1A CAT) E REATERRO COMPACTADO 100% PN</t>
  </si>
  <si>
    <t>TUBULAÇÃO DE ESGOTO PRESSURIZADO 200MM</t>
  </si>
  <si>
    <t>4.6</t>
  </si>
  <si>
    <t>TUBO PVC OCRE  RÍGIDO  D=250MM,  INCLUSOS PREPARO DE VALA (1A CAT) E REATERRO COMPACTADO 100% PN</t>
  </si>
  <si>
    <t>4.7</t>
  </si>
  <si>
    <t xml:space="preserve">TIL CONDOMINIAL -TC </t>
  </si>
  <si>
    <t>4.8</t>
  </si>
  <si>
    <t xml:space="preserve">TIL RADIAL -TR  </t>
  </si>
  <si>
    <t>4.9</t>
  </si>
  <si>
    <t>POÇO DE VISITA</t>
  </si>
  <si>
    <t>4.10</t>
  </si>
  <si>
    <t>LIGAÇÃO CONDOMINIAL</t>
  </si>
  <si>
    <t>REDE DE ÁGUA</t>
  </si>
  <si>
    <t>5.1</t>
  </si>
  <si>
    <t>TUBO DE PVC PBA D=50MM, INCLUSOS PREPARO DE VALA (1A CAT) E REATERRO COMPACTADO 100% PN</t>
  </si>
  <si>
    <t>5.2</t>
  </si>
  <si>
    <t>TUBO DE PVC PBA D=75MM, INCLUSOS PREPARO DE VALA (1A CAT) E REATERRO COMPACTADO 100% PN</t>
  </si>
  <si>
    <t>5.3</t>
  </si>
  <si>
    <t>TUBO DE PVC PBA D=100MM, INCLUSOS PREPARO DE VALA (1A CAT) E REATERRO COMPACTADO 100% PN</t>
  </si>
  <si>
    <t>5.4</t>
  </si>
  <si>
    <t>TUBULAÇÃO DE ÁGUA DEFOFO 100MM</t>
  </si>
  <si>
    <t>5.5</t>
  </si>
  <si>
    <t>TUBULAÇÃO DE ÁGUA PVC PBA 150MM</t>
  </si>
  <si>
    <t>5.6</t>
  </si>
  <si>
    <t>TUBO DE PVC DEFOFO D=150MM, INCLUSOS PREPARO DE VALA (1A CAT) E REATERRO COMPACTADO 100% PN</t>
  </si>
  <si>
    <t>TUBO DE PVC DEFOFO D=200MM, INCLUSOS PREPARO DE VALA (1A CAT) E REATERRO COMPACTADO 100% PN</t>
  </si>
  <si>
    <t>TUBO DE PVC DEFOFO D=250MM, INCLUSOS PREPARO DE VALA (1A CAT) E REATERRO COMPACTADO 100% PN</t>
  </si>
  <si>
    <t>TUBO DE PVC DEFOFO D=300MM, INCLUSOS PREPARO DE VALA (1A CAT) E REATERRO COMPACTADO 100% PN</t>
  </si>
  <si>
    <t>PAVIMENTAÇÃO</t>
  </si>
  <si>
    <t>6.1</t>
  </si>
  <si>
    <t>REGULARIZAÇÃO SUB-LEITO POR COMPACTAÇÃO DO SOLO EXISTENTE - CBR &gt;= 20%</t>
  </si>
  <si>
    <t>REFORÇO DO SUBLEITO</t>
  </si>
  <si>
    <t>6.2</t>
  </si>
  <si>
    <t xml:space="preserve">SUB-BASE ESTABILIZADA GRANULOMETRICAMENTE </t>
  </si>
  <si>
    <t>6.3</t>
  </si>
  <si>
    <t>BASE</t>
  </si>
  <si>
    <t>6.4</t>
  </si>
  <si>
    <t xml:space="preserve">IMPRIMAÇÃO </t>
  </si>
  <si>
    <t>6.5</t>
  </si>
  <si>
    <t xml:space="preserve">PINTURA DE LIGAÇÃO </t>
  </si>
  <si>
    <t>6.6</t>
  </si>
  <si>
    <t>EXECUÇÃO DE CAPA ASFALTICA TIPO CBUQ, E=3,0CM</t>
  </si>
  <si>
    <t>6.7</t>
  </si>
  <si>
    <t>DRENO DE PAVIMENTO</t>
  </si>
  <si>
    <t>6.8</t>
  </si>
  <si>
    <t>DEMOLIÇÃO DE PAVIMENTO ASFÁLTICO</t>
  </si>
  <si>
    <t>6.9</t>
  </si>
  <si>
    <t>RECOMPOSIÇÃO DE PAVIMENTO ASFÁLTICO (TRÁFEGO MÉDIO)</t>
  </si>
  <si>
    <t>6.10</t>
  </si>
  <si>
    <t>TSD</t>
  </si>
  <si>
    <t>INICIO: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</si>
  <si>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</si>
  <si>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</si>
  <si>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</si>
  <si>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</si>
  <si>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</si>
  <si>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</si>
  <si>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</si>
  <si>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</si>
  <si>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</si>
  <si>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</si>
  <si>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</si>
  <si>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</si>
  <si>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</si>
  <si>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</si>
  <si>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</si>
  <si>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</si>
  <si>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</si>
  <si>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</si>
  <si>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</si>
  <si>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</si>
  <si>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</si>
  <si>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Produtividade/mês</t>
  </si>
  <si>
    <t>Dias trabalhados</t>
  </si>
  <si>
    <t>Nº De Equipes</t>
  </si>
  <si>
    <t>Qtd. Planejada</t>
  </si>
  <si>
    <t>Qtd Plan. Acumulada</t>
  </si>
  <si>
    <t>Qtd. Executada</t>
  </si>
  <si>
    <t>Qtd Exec. Acumulada</t>
  </si>
  <si>
    <t>Quant. Plan/Planejado. (%)</t>
  </si>
  <si>
    <t>Quant. Exec/Planejado. (%)</t>
  </si>
  <si>
    <t>7.1</t>
  </si>
  <si>
    <t>7.2</t>
  </si>
  <si>
    <t>Enrocamento</t>
  </si>
  <si>
    <t>7.3</t>
  </si>
  <si>
    <t>7.4</t>
  </si>
  <si>
    <t>7.5</t>
  </si>
  <si>
    <t>7.6</t>
  </si>
  <si>
    <t>7.7</t>
  </si>
  <si>
    <t>7.8</t>
  </si>
  <si>
    <t>7.9</t>
  </si>
  <si>
    <t>7.10</t>
  </si>
  <si>
    <t>7.11</t>
  </si>
  <si>
    <t>7.12</t>
  </si>
  <si>
    <t>8.1</t>
  </si>
  <si>
    <t>8.2</t>
  </si>
  <si>
    <t>8.3</t>
  </si>
  <si>
    <t>8.4</t>
  </si>
  <si>
    <t>10.1</t>
  </si>
  <si>
    <t>10.2</t>
  </si>
  <si>
    <t>10.3</t>
  </si>
  <si>
    <t>10.4</t>
  </si>
  <si>
    <t>10.5</t>
  </si>
  <si>
    <t>10.6</t>
  </si>
  <si>
    <t>10.7</t>
  </si>
  <si>
    <t>10.8</t>
  </si>
  <si>
    <t>10.9</t>
  </si>
  <si>
    <t>10.10</t>
  </si>
  <si>
    <t>10.11</t>
  </si>
  <si>
    <t>10.12</t>
  </si>
  <si>
    <t>RESUMO DO CUSTO FIXO</t>
  </si>
  <si>
    <t>EQUIPE</t>
  </si>
  <si>
    <t>HC</t>
  </si>
  <si>
    <t>PERMANÊNCIA
(meses)</t>
  </si>
  <si>
    <t>CUSTO FIXO MENSAL</t>
  </si>
  <si>
    <t>CUSTO FIXO TOTAL</t>
  </si>
  <si>
    <t>CUSTO DE VENDA</t>
  </si>
  <si>
    <t>ADMINISTRAÇÃO</t>
  </si>
  <si>
    <t>LABORATORIO</t>
  </si>
  <si>
    <t>TOPOGRAFIA</t>
  </si>
  <si>
    <t>MECÂNICA</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</si>
  <si>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</si>
  <si>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</si>
  <si>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</si>
  <si>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</si>
  <si>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</si>
  <si>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</si>
  <si>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</si>
  <si>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</si>
  <si>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</si>
  <si>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FATURAMENTO DIRETO</t>
  </si>
  <si>
    <t>IMPOSTOS</t>
  </si>
  <si>
    <t xml:space="preserve">VALOR FINAL </t>
  </si>
  <si>
    <t>RESULTADO</t>
  </si>
  <si>
    <t>PRODUÇÃO</t>
  </si>
  <si>
    <t>CRONOGRAMA DE DESEMBOLSO - PREVISÃO</t>
  </si>
  <si>
    <t>DESCRIÇÃO</t>
  </si>
  <si>
    <t>ACUMULADO</t>
  </si>
  <si>
    <t>PREVISTO</t>
  </si>
  <si>
    <t>REALIZADO</t>
  </si>
  <si>
    <t>MO / EQUIP</t>
  </si>
  <si>
    <t>TERRAPLENAGEM</t>
  </si>
  <si>
    <t>DRENAGEM E OAC</t>
  </si>
  <si>
    <t>REDE DE ENERGIA ELETRICA</t>
  </si>
  <si>
    <t>ARBORIZAÇÃO E AJARDINAMENTO</t>
  </si>
  <si>
    <t>SINALIZAÇÃO</t>
  </si>
  <si>
    <t xml:space="preserve">LIMPEZA GERAL DA OBRA </t>
  </si>
  <si>
    <t>DESPESAS INDIRETAS</t>
  </si>
  <si>
    <t>SUB TOTAL</t>
  </si>
  <si>
    <t>RESUMO DE DESEMBOLSO</t>
  </si>
  <si>
    <t>DESPESA ANO ANTERIOR - 2017</t>
  </si>
  <si>
    <t>DESPESA ANO ATUAL - 2018</t>
  </si>
  <si>
    <t>DIFERENÇA</t>
  </si>
  <si>
    <t>EQUIPE:</t>
  </si>
  <si>
    <t>MÃO DE OBRA</t>
  </si>
  <si>
    <t>PERMANÊNCIA - MÊS</t>
  </si>
  <si>
    <t>CUSTO TOTAL</t>
  </si>
  <si>
    <t>EQUIPAMENTOS</t>
  </si>
  <si>
    <t>VERBAS</t>
  </si>
  <si>
    <t>FUNÇÃO</t>
  </si>
  <si>
    <t>QT.</t>
  </si>
  <si>
    <t>SALARIO BASE</t>
  </si>
  <si>
    <t>HORAS EXTRAS</t>
  </si>
  <si>
    <t>ENCARGOS E PROVISÃO</t>
  </si>
  <si>
    <t>OPERADOR DE TRATOR DE ESTEIRAS</t>
  </si>
  <si>
    <t>D</t>
  </si>
  <si>
    <t>OPERADOR DE PÁ CARREGADEIRA</t>
  </si>
  <si>
    <t>AJUDANTE</t>
  </si>
  <si>
    <t>MOTORISTA DE CAMINHÃO BASCULANTE</t>
  </si>
  <si>
    <t>OPERADOR DE MOTOSSERRA</t>
  </si>
  <si>
    <t>TIPO</t>
  </si>
  <si>
    <t>EQUIPAMENTO</t>
  </si>
  <si>
    <t>ALUGUEL MENSAL</t>
  </si>
  <si>
    <t>H OU KM
MÊS</t>
  </si>
  <si>
    <t>CONSUMO</t>
  </si>
  <si>
    <t>COMBUSTÍVEL</t>
  </si>
  <si>
    <t>CUSTO UNITÁRIO</t>
  </si>
  <si>
    <t>TOTAL GERAL</t>
  </si>
  <si>
    <t>KM/L ou L/H</t>
  </si>
  <si>
    <t>PÁ CARREGADEIRA</t>
  </si>
  <si>
    <t>h</t>
  </si>
  <si>
    <t>s1</t>
  </si>
  <si>
    <t>TRATOR DE ESTEIRAS 20t</t>
  </si>
  <si>
    <t>CAMINHÃO BASCULANTE, TRAÇADO 4X4, CARGA DE 25T</t>
  </si>
  <si>
    <t>km</t>
  </si>
  <si>
    <t>MOTOSSERRA A GASOLINA</t>
  </si>
  <si>
    <t>g</t>
  </si>
  <si>
    <t>UNID.</t>
  </si>
  <si>
    <t>QUANTIDADE</t>
  </si>
  <si>
    <t>VALOR</t>
  </si>
  <si>
    <t>OPERADOR DE ESCAVADEIRA</t>
  </si>
  <si>
    <t>GREDISTA</t>
  </si>
  <si>
    <t>OPERADOR DE ROLO COMPACTADOR</t>
  </si>
  <si>
    <t>OPERADOR DE MOTONIVELADORA</t>
  </si>
  <si>
    <t>OFICIAL</t>
  </si>
  <si>
    <t>ESCAVADEIRA HIDRÁULICA SOBRE ESTEIRA 22T</t>
  </si>
  <si>
    <t>ROLO COMPACTADOR PÉ DE CARNEIRO 10T</t>
  </si>
  <si>
    <t>KM</t>
  </si>
  <si>
    <t>S1</t>
  </si>
  <si>
    <t>CARPINTEIRO</t>
  </si>
  <si>
    <t>ARMADOR</t>
  </si>
  <si>
    <t>MONTADOR</t>
  </si>
  <si>
    <t>G</t>
  </si>
  <si>
    <t>,</t>
  </si>
  <si>
    <t xml:space="preserve">GUINDASTE </t>
  </si>
  <si>
    <t>MARTELETE PNEUMATICO</t>
  </si>
  <si>
    <t>PAVIMENTÇÃO_ESCAVAÇÃO</t>
  </si>
  <si>
    <t>APONTADOR</t>
  </si>
  <si>
    <t>PAVIMENTAÇÃO_COMPACTAÇÃO</t>
  </si>
  <si>
    <t>OPERADOR DE TRATOR DE PNEU</t>
  </si>
  <si>
    <t>MOTORISTA DE CAMINHÃO PIPA</t>
  </si>
  <si>
    <t>MOTONIVELADORA 120K</t>
  </si>
  <si>
    <t xml:space="preserve">CAMINHÃO PIPA 10.000 l </t>
  </si>
  <si>
    <t>MONTADOR DE ÁGUA/ESGOTO</t>
  </si>
  <si>
    <t>ROLO COMPACTADOR PEQUENO</t>
  </si>
  <si>
    <t>SAPO COMPACTADOR</t>
  </si>
  <si>
    <t>OPERADOR DE RETRO ESCAVADEIRA</t>
  </si>
  <si>
    <t>RETROESCAVADEIRA</t>
  </si>
  <si>
    <t>MONTADOR DE MEIO FIO</t>
  </si>
  <si>
    <t>EXTRUSORA</t>
  </si>
  <si>
    <t>ALIMENTAÇÃO</t>
  </si>
  <si>
    <t>PJ</t>
  </si>
  <si>
    <t>J</t>
  </si>
  <si>
    <t>Motorista de caminhão pipa</t>
  </si>
  <si>
    <t>Caminhão comboio</t>
  </si>
  <si>
    <t>VERBAS - MENSAIS</t>
  </si>
  <si>
    <t>CONTEINER 6X2,4X2,6 PARA BANHEIRO</t>
  </si>
  <si>
    <t>VB</t>
  </si>
  <si>
    <t>3WC,03CH,01MIC,02LAV (COM LIMPEZA SEMANAL)</t>
  </si>
  <si>
    <t>CONTEINER VESTIÁRIO</t>
  </si>
  <si>
    <t>VIGILÂNCIA ARMADA</t>
  </si>
  <si>
    <t>BEBEDOURO</t>
  </si>
  <si>
    <t>ÁGUA MINERAL 20L</t>
  </si>
  <si>
    <t xml:space="preserve">ALUGUEL DE CONTAINER </t>
  </si>
  <si>
    <t>MATERIAL DE LIMPEZA</t>
  </si>
  <si>
    <t>MATERIAL DE EXPEDIENTE</t>
  </si>
  <si>
    <t>DESPESAS COM MALOTE</t>
  </si>
  <si>
    <t>LOCAÇÃO DE IMPRESSORA</t>
  </si>
  <si>
    <t>VISITA GERÊNCIA</t>
  </si>
  <si>
    <t>PLANO DE SAUDE</t>
  </si>
  <si>
    <t>ENERGIA ELÉTRICA - ALOJAMENTO</t>
  </si>
  <si>
    <t>ÁGUA - ALOJAMENTO</t>
  </si>
  <si>
    <t>ALUGUEL DE IMÓVEIS</t>
  </si>
  <si>
    <t>RADIO DE COMUNICAÇÃO PORTÁTIL</t>
  </si>
  <si>
    <t>GERADOR - DIESEL</t>
  </si>
  <si>
    <t xml:space="preserve">VERBAS </t>
  </si>
  <si>
    <t>INSTALAÇÕS PROVISÓRIAS DE CANTEIRO</t>
  </si>
  <si>
    <t>ENERGIA/BRITA/MADEIRA/TELHA/CIMENTO/FOSSA/CASTELO DÁGUA</t>
  </si>
  <si>
    <t>COMPUTADOR</t>
  </si>
  <si>
    <t>FERRAMENTAS</t>
  </si>
  <si>
    <t>EPI</t>
  </si>
  <si>
    <t>EXAMES/TREINAMENTOS</t>
  </si>
  <si>
    <t>ESTRUTURA DE VIVENCIA (TENDAS 6x6, CADEIRAS)</t>
  </si>
  <si>
    <t>MATERIAL DE DESGASTE</t>
  </si>
  <si>
    <t>QUANT</t>
  </si>
  <si>
    <t>TEMPO</t>
  </si>
  <si>
    <t>Topógrafo</t>
  </si>
  <si>
    <t>j</t>
  </si>
  <si>
    <t>Auxiliar de topografia</t>
  </si>
  <si>
    <t>Sala técnica</t>
  </si>
  <si>
    <t>Laboratorista</t>
  </si>
  <si>
    <t>Auxiliar de laboratório</t>
  </si>
  <si>
    <t>Técnico de Segurança</t>
  </si>
  <si>
    <t>Engenheiro de Segurança</t>
  </si>
  <si>
    <t>Técnico de QSMS</t>
  </si>
  <si>
    <t>PELICULA DE SEGURANÇA NOS EQUIPAMENTOS</t>
  </si>
  <si>
    <t>FOP</t>
  </si>
  <si>
    <t>MATERIAL DE SINALIZAÇÃO</t>
  </si>
  <si>
    <t>MÊS</t>
  </si>
  <si>
    <t>CUSTO TOTAL MOBILIZAÇÃO/DESMOBILIZAÇÃO</t>
  </si>
  <si>
    <t>MOBILIZAÇÃO DE EQUIPAMENTOS</t>
  </si>
  <si>
    <t>TRANSPORTE</t>
  </si>
  <si>
    <t>ORIGEM</t>
  </si>
  <si>
    <t>DESTINO</t>
  </si>
  <si>
    <t>DISTÂNCIA
(ida e volta)
(km)</t>
  </si>
  <si>
    <t>CUSTO UNIT.
(R$/km)</t>
  </si>
  <si>
    <t>CUSTO MOB.
(R$)</t>
  </si>
  <si>
    <t>OBSERVAÇÕES</t>
  </si>
  <si>
    <t>DESMOBILIZAÇÃO DE EQUIPAMENTOS</t>
  </si>
  <si>
    <t>MOBILIZAÇÃO DE CONTAINER</t>
  </si>
  <si>
    <t xml:space="preserve">DESMOBILIZAÇÃO DE CONTAINER </t>
  </si>
  <si>
    <t>Equipe</t>
  </si>
  <si>
    <t>INTEGRAÇÃO EQUIPE</t>
  </si>
  <si>
    <t>DESPESAS COM VIAGEM</t>
  </si>
  <si>
    <t>MÊS 1</t>
  </si>
  <si>
    <t>MÊS 2</t>
  </si>
  <si>
    <t>MÊS 3</t>
  </si>
  <si>
    <t>MÊS 4</t>
  </si>
  <si>
    <t>MÊS 5</t>
  </si>
  <si>
    <t>MÊS 6</t>
  </si>
  <si>
    <t>MÊS 7</t>
  </si>
  <si>
    <t>MÊS 8</t>
  </si>
  <si>
    <t>MÊS 9</t>
  </si>
  <si>
    <t>MÊS 10</t>
  </si>
  <si>
    <t>MÊS 11</t>
  </si>
  <si>
    <t>ADMINISTRATIVO (60 dias)</t>
  </si>
  <si>
    <t>ENCARREGADO (60 dias)</t>
  </si>
  <si>
    <t>GERENTE DE CONTRATO (30 dias)</t>
  </si>
  <si>
    <t>EQUIPE DIRETA</t>
  </si>
  <si>
    <t>EQUIPE INDIRETA</t>
  </si>
  <si>
    <t>PERMANÊNCIA</t>
  </si>
  <si>
    <t>MECANICA</t>
  </si>
  <si>
    <t>ENGENHEIRO MECANICO</t>
  </si>
  <si>
    <t>MECÂNICO</t>
  </si>
  <si>
    <t>OFICINA</t>
  </si>
  <si>
    <t>BAIA DE RESIDUOS</t>
  </si>
  <si>
    <t>RAMPA DE LAVAGEM</t>
  </si>
  <si>
    <t>CAIXA DE FERRAMENTAS</t>
  </si>
  <si>
    <t>% Reajuste - insalubridade</t>
  </si>
  <si>
    <t>ATUALIZADO JAN/2025</t>
  </si>
  <si>
    <t>Descrição</t>
  </si>
  <si>
    <t>Código</t>
  </si>
  <si>
    <t>Salário (R$)</t>
  </si>
  <si>
    <t>Custo C/ Encargos (R$)</t>
  </si>
  <si>
    <t>QUANT.   (CUSTO DIRETO)</t>
  </si>
  <si>
    <t>QUANT.         (CUSTO INDIRETO)</t>
  </si>
  <si>
    <t>Função</t>
  </si>
  <si>
    <t xml:space="preserve">Valor Mensal </t>
  </si>
  <si>
    <t>Valor por hora</t>
  </si>
  <si>
    <t>Valor da Hora c/ impostos</t>
  </si>
  <si>
    <t>Ajudante</t>
  </si>
  <si>
    <t>P0001</t>
  </si>
  <si>
    <t>mês</t>
  </si>
  <si>
    <t>Ajudante especializado</t>
  </si>
  <si>
    <t>P0002</t>
  </si>
  <si>
    <t>Almoxarife</t>
  </si>
  <si>
    <t>P0003</t>
  </si>
  <si>
    <t>Apontador Lider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</si>
  <si>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</si>
  <si>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</si>
  <si>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</si>
  <si>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</si>
  <si>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</si>
  <si>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</si>
  <si>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</si>
  <si>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</si>
  <si>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</si>
  <si>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</si>
  <si>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</si>
  <si>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</si>
  <si>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</si>
  <si>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</si>
  <si>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</si>
  <si>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</si>
  <si>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</si>
  <si>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</si>
  <si>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</si>
  <si>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</si>
  <si>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</si>
  <si>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</si>
  <si>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</si>
  <si>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</si>
  <si>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</si>
  <si>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</si>
  <si>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</si>
  <si>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</si>
  <si>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</si>
  <si>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</si>
  <si>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</si>
  <si>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</si>
  <si>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</si>
  <si>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</si>
  <si>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</si>
  <si>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</si>
  <si>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</si>
  <si>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</si>
  <si>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</si>
  <si>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</si>
  <si>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</si>
  <si>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</si>
  <si>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</si>
  <si>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</si>
  <si>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</si>
  <si>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</si>
  <si>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</si>
  <si>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P0025</t>
  </si>
  <si>
    <t>Engenheiro Trainee</t>
  </si>
  <si>
    <t>P0026</t>
  </si>
  <si>
    <t>Gerente de Contrato</t>
  </si>
  <si>
    <t>P0027</t>
  </si>
  <si>
    <t xml:space="preserve">Gerente de Contrato Senior </t>
  </si>
  <si>
    <t>P0028</t>
  </si>
  <si>
    <t>Gredista</t>
  </si>
  <si>
    <t>P0029</t>
  </si>
  <si>
    <t>OBS: com laboratório incluído + carro</t>
  </si>
  <si>
    <t>P0030</t>
  </si>
  <si>
    <t>Lubrificador</t>
  </si>
  <si>
    <t>P0031</t>
  </si>
  <si>
    <t>Motorista de Caminhão Basculante</t>
  </si>
  <si>
    <t>P0032</t>
  </si>
  <si>
    <t>Motorista de Caminhão Pipa</t>
  </si>
  <si>
    <t>P0033</t>
  </si>
  <si>
    <t>Motorista de Caminhão Comboio</t>
  </si>
  <si>
    <t>P0034</t>
  </si>
  <si>
    <t>Motorista de Caminhão</t>
  </si>
  <si>
    <t>P0035</t>
  </si>
  <si>
    <t>Motorista de Caminhão Espargidor</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</si>
  <si>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</si>
  <si>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</si>
  <si>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</si>
  <si>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</si>
  <si>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</si>
  <si>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</si>
  <si>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</si>
  <si>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</si>
  <si>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</si>
  <si>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</si>
  <si>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</si>
  <si>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</si>
  <si>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</si>
  <si>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</si>
  <si>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</si>
  <si>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</si>
  <si>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</si>
  <si>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</si>
  <si>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</si>
  <si>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</si>
  <si>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</si>
  <si>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</si>
  <si>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</si>
  <si>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</si>
  <si>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</si>
  <si>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Operador de Trator de Esteiras</t>
  </si>
  <si>
    <t>P0048</t>
  </si>
  <si>
    <t>Operador de Trator de Pneu</t>
  </si>
  <si>
    <t>P0049</t>
  </si>
  <si>
    <t>Operador de Betoneira</t>
  </si>
  <si>
    <t>P0050</t>
  </si>
  <si>
    <t>Oficial</t>
  </si>
  <si>
    <t>Operador de Valetadeira</t>
  </si>
  <si>
    <t>P0051</t>
  </si>
  <si>
    <t>Pintor</t>
  </si>
  <si>
    <t>P0052</t>
  </si>
  <si>
    <t>Vigia</t>
  </si>
  <si>
    <t>P0053</t>
  </si>
  <si>
    <t>Servente</t>
  </si>
  <si>
    <t>P0054</t>
  </si>
  <si>
    <t>P0055</t>
  </si>
  <si>
    <t>P0056</t>
  </si>
  <si>
    <t>Sala Técnica</t>
  </si>
  <si>
    <t>P0057</t>
  </si>
  <si>
    <t>Operador de Motoscraper</t>
  </si>
  <si>
    <t>P0058</t>
  </si>
  <si>
    <t>Auxiliar de Serviços Gerais</t>
  </si>
  <si>
    <t>P0059</t>
  </si>
  <si>
    <t>Cerqueiro</t>
  </si>
  <si>
    <t>Encarregado de frente de Cerca</t>
  </si>
  <si>
    <t>P0060</t>
  </si>
  <si>
    <t>Encarregado de Obras</t>
  </si>
  <si>
    <t>Suprimentos</t>
  </si>
  <si>
    <t>P0061</t>
  </si>
  <si>
    <t>Operador de motosserra</t>
  </si>
  <si>
    <t>P0062</t>
  </si>
  <si>
    <t>Operador de Motosserra</t>
  </si>
  <si>
    <t>P0063</t>
  </si>
  <si>
    <t>Técnico de Enfermagem do Trabalho</t>
  </si>
  <si>
    <t>P0064</t>
  </si>
  <si>
    <t>Auxiliar Administrativo de obras II</t>
  </si>
  <si>
    <t>Encarregado de Frente de Cerca</t>
  </si>
  <si>
    <t>P0065</t>
  </si>
  <si>
    <t>Operador de maquinas da Const Civil</t>
  </si>
  <si>
    <t>P0066</t>
  </si>
  <si>
    <t>Estagiário</t>
  </si>
  <si>
    <t>P0067</t>
  </si>
  <si>
    <t>Motorista de caminhão munck</t>
  </si>
  <si>
    <t>Auxiliar administrativo de obras II</t>
  </si>
  <si>
    <t>P0068</t>
  </si>
  <si>
    <t>Apontador</t>
  </si>
  <si>
    <t>P0069</t>
  </si>
  <si>
    <t>P0070</t>
  </si>
  <si>
    <t>P0071</t>
  </si>
  <si>
    <t>P0072</t>
  </si>
  <si>
    <t>Valor de Aquisição (R$)</t>
  </si>
  <si>
    <t>Depreciação (R$/h)</t>
  </si>
  <si>
    <t>Oportunidade de Capital (R$/h)</t>
  </si>
  <si>
    <t>Seguros e Impostos (R$/h)</t>
  </si>
  <si>
    <t>Manutenção (R$/h)</t>
  </si>
  <si>
    <t>Operação (R$/h)</t>
  </si>
  <si>
    <t>Mão de Obra de Operação (R$/h)</t>
  </si>
  <si>
    <t>Custo Produtivo (R$/h)</t>
  </si>
  <si>
    <t>Custo Improdutivo (R$/h)</t>
  </si>
  <si>
    <t>Combustível</t>
  </si>
  <si>
    <t>Valor
(R$/l)</t>
  </si>
  <si>
    <t>Consumo
(l/h)</t>
  </si>
  <si>
    <t>Betoneira com motor a gasolina com capacidade de 600 l - 10 kW</t>
  </si>
  <si>
    <t>E0001</t>
  </si>
  <si>
    <t>Gasolina</t>
  </si>
  <si>
    <t>Caminhão basculante 14 m³</t>
  </si>
  <si>
    <t>E0002</t>
  </si>
  <si>
    <t>Diesel S10</t>
  </si>
  <si>
    <t>Caminhão basculante 16 m³</t>
  </si>
  <si>
    <t>E0003</t>
  </si>
  <si>
    <t>E0004</t>
  </si>
  <si>
    <t xml:space="preserve">Caminhão carroceria </t>
  </si>
  <si>
    <t>E0005</t>
  </si>
  <si>
    <t>Caminhão carroceria cabinado</t>
  </si>
  <si>
    <t>E0006</t>
  </si>
  <si>
    <t>E0007</t>
  </si>
  <si>
    <t>Caminhão prancha</t>
  </si>
  <si>
    <t>E0008</t>
  </si>
  <si>
    <t>Caminhão munck</t>
  </si>
  <si>
    <t>E0009</t>
  </si>
  <si>
    <t xml:space="preserve">Caminhão Pipa 10.000 l </t>
  </si>
  <si>
    <t>E0010</t>
  </si>
  <si>
    <t>Caminhão Pipa 15.000 l</t>
  </si>
  <si>
    <t>E0011</t>
  </si>
  <si>
    <t>Escavadeira hidráulica sobre esteira 22T</t>
  </si>
  <si>
    <t>E0012</t>
  </si>
  <si>
    <t>Escavadeira hidráulica sobre esteira 35T</t>
  </si>
  <si>
    <t>E0013</t>
  </si>
  <si>
    <t>Extrusora</t>
  </si>
  <si>
    <t>E0014</t>
  </si>
  <si>
    <t>Motosserra a gasolina</t>
  </si>
  <si>
    <t>E0015</t>
  </si>
  <si>
    <t>Van 15 pessoas</t>
  </si>
  <si>
    <t>E0016</t>
  </si>
  <si>
    <t>Motoniveladora 120K</t>
  </si>
  <si>
    <t>E0017</t>
  </si>
  <si>
    <t>Motoniveladora 140K</t>
  </si>
  <si>
    <t>E0018</t>
  </si>
  <si>
    <t>Micro onibus 32 pessoas</t>
  </si>
  <si>
    <t>E0019</t>
  </si>
  <si>
    <t xml:space="preserve">Ônibus com capacidade para 52 passageiros </t>
  </si>
  <si>
    <t>E0020</t>
  </si>
  <si>
    <t>Pá carregadeira</t>
  </si>
  <si>
    <t>E0021</t>
  </si>
  <si>
    <t>Placa vibratória</t>
  </si>
  <si>
    <t>E0022</t>
  </si>
  <si>
    <t>Retroescavadeira</t>
  </si>
  <si>
    <t>E0023</t>
  </si>
  <si>
    <t>Rolo compactador liso</t>
  </si>
  <si>
    <t>E0024</t>
  </si>
  <si>
    <t>Rolo compactador pé de carneiro 10T</t>
  </si>
  <si>
    <t>E0025</t>
  </si>
  <si>
    <t>Rolo compactador pequeno</t>
  </si>
  <si>
    <t>E0026</t>
  </si>
  <si>
    <t>Sapo compactador</t>
  </si>
  <si>
    <t>E0027</t>
  </si>
  <si>
    <t>Spread</t>
  </si>
  <si>
    <t>E0028</t>
  </si>
  <si>
    <t>Tanque de estocagem de material betuminoso</t>
  </si>
  <si>
    <t>E0029</t>
  </si>
  <si>
    <t>Torre De Iluminação</t>
  </si>
  <si>
    <t>E0030</t>
  </si>
  <si>
    <t>Trator de pneus com grade</t>
  </si>
  <si>
    <t>E0031</t>
  </si>
  <si>
    <t>Trator de esteiras 20T</t>
  </si>
  <si>
    <t>E0032</t>
  </si>
  <si>
    <t>Trator de esteiras 40T</t>
  </si>
  <si>
    <t>E0033</t>
  </si>
  <si>
    <t>Vassoura mecânica</t>
  </si>
  <si>
    <t>E0034</t>
  </si>
  <si>
    <t xml:space="preserve">Veículo leve </t>
  </si>
  <si>
    <t>E0035</t>
  </si>
  <si>
    <t>Veículo leve picape 4 x 4</t>
  </si>
  <si>
    <t>E0036</t>
  </si>
  <si>
    <t>Vibroacabadora de asfalto sobre esteiras - 82 kW</t>
  </si>
  <si>
    <t>E0037</t>
  </si>
  <si>
    <t>Vibroacabadora de asfalto sobre pneus - 82 kW</t>
  </si>
  <si>
    <t>E0038</t>
  </si>
  <si>
    <t>Caminhão Espargidor</t>
  </si>
  <si>
    <t>E0039</t>
  </si>
  <si>
    <t>Pá carregadeira com mandíbula</t>
  </si>
  <si>
    <t>E0040</t>
  </si>
  <si>
    <t>E0041</t>
  </si>
  <si>
    <t>E0042</t>
  </si>
  <si>
    <t>E0043</t>
  </si>
  <si>
    <t>CÓDIGO</t>
  </si>
  <si>
    <t>R$ UNITÁRIO</t>
  </si>
  <si>
    <t>QUANT. TOTAL</t>
  </si>
  <si>
    <t>R$ TOTAL</t>
  </si>
  <si>
    <t>M0001</t>
  </si>
  <si>
    <t>M0002</t>
  </si>
  <si>
    <t>M0009</t>
  </si>
  <si>
    <t>M0010</t>
  </si>
  <si>
    <t>M0012</t>
  </si>
  <si>
    <t>M0013</t>
  </si>
  <si>
    <t>M0014</t>
  </si>
  <si>
    <t>M0015</t>
  </si>
  <si>
    <t>M0023</t>
  </si>
  <si>
    <t>M0024</t>
  </si>
  <si>
    <t>M0025</t>
  </si>
  <si>
    <t>M0026</t>
  </si>
  <si>
    <t>M0027</t>
  </si>
  <si>
    <t>M0028</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</si>
  <si>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</si>
  <si>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</si>
  <si>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</si>
  <si>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</si>
  <si>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</si>
  <si>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</si>
  <si>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</si>
  <si>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</si>
  <si>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</si>
  <si>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</si>
  <si>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</si>
  <si>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</si>
  <si>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</si>
  <si>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</si>
  <si>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</si>
  <si>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</si>
  <si>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</si>
  <si>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</si>
  <si>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</si>
  <si>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</si>
  <si>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</si>
  <si>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</si>
  <si>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</si>
  <si>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</si>
  <si>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</si>
  <si>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</si>
  <si>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</si>
  <si>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</si>
  <si>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</si>
  <si>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</si>
  <si>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</si>
  <si>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</si>
  <si>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</si>
  <si>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</si>
  <si>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</si>
  <si>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</si>
  <si>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</si>
  <si>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</si>
  <si>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</si>
  <si>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</si>
  <si>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</si>
  <si>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</si>
  <si>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</si>
  <si>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</si>
  <si>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</si>
  <si>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</si>
  <si>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</si>
  <si>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</si>
  <si>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</si>
  <si>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</si>
  <si>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</si>
  <si>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</si>
  <si>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</si>
  <si>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</si>
  <si>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M0083</t>
  </si>
  <si>
    <t>M0084</t>
  </si>
  <si>
    <t>M0085</t>
  </si>
  <si>
    <t>M0086</t>
  </si>
  <si>
    <t>M0087</t>
  </si>
  <si>
    <t>M0088</t>
  </si>
  <si>
    <t>M0089</t>
  </si>
  <si>
    <t>M0090</t>
  </si>
  <si>
    <t>M0091</t>
  </si>
  <si>
    <t>M0092</t>
  </si>
  <si>
    <t>M0093</t>
  </si>
  <si>
    <t>M0094</t>
  </si>
  <si>
    <t>M0095</t>
  </si>
  <si>
    <t>M0096</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</si>
  <si>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</si>
  <si>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</si>
  <si>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</si>
  <si>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</si>
  <si>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</si>
  <si>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</si>
  <si>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</si>
  <si>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</si>
  <si>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</si>
  <si>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</si>
  <si>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</si>
  <si>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</si>
  <si>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</si>
  <si>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</si>
  <si>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</si>
  <si>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</si>
  <si>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</si>
  <si>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</si>
  <si>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</si>
  <si>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</si>
  <si>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</si>
  <si>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</si>
  <si>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</si>
  <si>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</si>
  <si>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</si>
  <si>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</si>
  <si>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</si>
  <si>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</si>
  <si>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</si>
  <si>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</si>
  <si>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</si>
  <si>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</si>
  <si>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</si>
  <si>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</si>
  <si>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</si>
  <si>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</si>
  <si>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</si>
  <si>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</si>
  <si>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</si>
  <si>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</si>
  <si>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</si>
  <si>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</si>
  <si>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</si>
  <si>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</si>
  <si>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</si>
  <si>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</si>
  <si>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</si>
  <si>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</si>
  <si>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</si>
  <si>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</si>
  <si>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</si>
  <si>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</si>
  <si>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</si>
  <si>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</si>
  <si>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</si>
  <si>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PRATICABILIDADE</t>
  </si>
  <si>
    <t xml:space="preserve">REGIÃO: </t>
  </si>
  <si>
    <t>Dados:</t>
  </si>
  <si>
    <t>meteoblue</t>
  </si>
  <si>
    <t>DIAS DE CHUVA &gt;5mm</t>
  </si>
  <si>
    <t>JAN</t>
  </si>
  <si>
    <t>FEV</t>
  </si>
  <si>
    <t>MAR</t>
  </si>
  <si>
    <t>ABR</t>
  </si>
  <si>
    <t>SET</t>
  </si>
  <si>
    <t>OUT</t>
  </si>
  <si>
    <t>NOV</t>
  </si>
  <si>
    <t>DEZ</t>
  </si>
  <si>
    <t>Dias no mês</t>
  </si>
  <si>
    <t>Sábados</t>
  </si>
  <si>
    <t>Domingos</t>
  </si>
  <si>
    <t>Feriados e recessos em dias úteis</t>
  </si>
  <si>
    <t>Dias úteis (SEG À SEX)</t>
  </si>
  <si>
    <t>DIAS DE CHUVA &gt; 5mm E &lt; 10mm</t>
  </si>
  <si>
    <t>DIAS DE CHUVA &gt; 10mm E &lt; 20mm</t>
  </si>
  <si>
    <t>DIAS DE CHUVA &gt; 20mm</t>
  </si>
  <si>
    <t xml:space="preserve">% PRODUTIVO </t>
  </si>
  <si>
    <t>BDI - MÃO DE OBRA</t>
  </si>
  <si>
    <t>BDI - MATERIAIS</t>
  </si>
  <si>
    <t>BDI - SERVIÇOS</t>
  </si>
  <si>
    <t>BDI - INDIRETOS</t>
  </si>
  <si>
    <t>PORCENTAGEM</t>
  </si>
  <si>
    <t>AC</t>
  </si>
  <si>
    <t>Administração Central</t>
  </si>
  <si>
    <t>DF</t>
  </si>
  <si>
    <t>Despesas Financeiras</t>
  </si>
  <si>
    <t>R</t>
  </si>
  <si>
    <t>Garantia / Risco / Seguro</t>
  </si>
  <si>
    <t>L</t>
  </si>
  <si>
    <t>Lucro</t>
  </si>
  <si>
    <t>COFINS</t>
  </si>
  <si>
    <t>ISS</t>
  </si>
  <si>
    <t>PIS</t>
  </si>
  <si>
    <t>CSSL</t>
  </si>
  <si>
    <t>IR</t>
  </si>
  <si>
    <t>T</t>
  </si>
  <si>
    <t>Tributos (soma)</t>
  </si>
  <si>
    <t>CR</t>
  </si>
  <si>
    <t>Contigência de Risco</t>
  </si>
  <si>
    <t>TT</t>
  </si>
  <si>
    <t>Total do BDI</t>
  </si>
  <si>
    <t>R$</t>
  </si>
  <si>
    <t>UNIMED</t>
  </si>
  <si>
    <t>EPIs</t>
  </si>
  <si>
    <t>R$ UNIT</t>
  </si>
  <si>
    <t>VIDA ÚTIL</t>
  </si>
  <si>
    <t>CUSTO MENSAL</t>
  </si>
  <si>
    <t>Quant.</t>
  </si>
  <si>
    <t>UNIODONTO</t>
  </si>
  <si>
    <t>REPELENTE</t>
  </si>
  <si>
    <t>PROVISÃO SOBRE FOLHA</t>
  </si>
  <si>
    <t>MASCARA PO/POEIRA PF2</t>
  </si>
  <si>
    <t>ENCARGOS</t>
  </si>
  <si>
    <t>ABAFADOR DE RUÍDOS</t>
  </si>
  <si>
    <t>ADMINISTRAÇÃO CENTRAL</t>
  </si>
  <si>
    <t>CAPA DE CHUVA</t>
  </si>
  <si>
    <t>CAFÉ DA MANHÃ</t>
  </si>
  <si>
    <t>PROTETOR SOLAR</t>
  </si>
  <si>
    <t>ALMOÇO</t>
  </si>
  <si>
    <t>UNIFORME</t>
  </si>
  <si>
    <t>JANTA</t>
  </si>
  <si>
    <t xml:space="preserve"> SEG. OP. MOTOSERRA</t>
  </si>
  <si>
    <t>VALE ALIMENTAÇÃO</t>
  </si>
  <si>
    <t>BOTA DE COURO+PERNEIRA</t>
  </si>
  <si>
    <t>HOSPEDAGEM POR FUNCIONÁRIO/DIA - HOTEL</t>
  </si>
  <si>
    <t xml:space="preserve">CAPACETE </t>
  </si>
  <si>
    <t>HOSPEDAGEM POR FUNCIONÁRIO/MÊS - ALOJAMENTO</t>
  </si>
  <si>
    <t xml:space="preserve">OCULOS </t>
  </si>
  <si>
    <t>•ALUGUEL DE IMÓVEL</t>
  </si>
  <si>
    <t xml:space="preserve">LUVA </t>
  </si>
  <si>
    <r>
      <t xml:space="preserve">•DESPESAS C/ MORADIA </t>
    </r>
    <r>
      <rPr>
        <i/>
        <sz val="8"/>
        <rFont val="Calibri"/>
        <family val="2"/>
      </rPr>
      <t>(ÁGUA/ESGOTO/ENERGIA/ETC)</t>
    </r>
  </si>
  <si>
    <t>PROTETOR AURICULAR</t>
  </si>
  <si>
    <r>
      <t xml:space="preserve">•Nº DE VAGAS POR ALOJAMENTO </t>
    </r>
    <r>
      <rPr>
        <i/>
        <sz val="8"/>
        <rFont val="Calibri"/>
        <family val="2"/>
      </rPr>
      <t>(INDICATIVO)</t>
    </r>
  </si>
  <si>
    <t>TAXA DE HORAS EXTRAS (custo direto)</t>
  </si>
  <si>
    <t>TAXA DE HORAS EXTRAS (custo direto noturno)</t>
  </si>
  <si>
    <t>EXAMES E TREINAMENTOS</t>
  </si>
  <si>
    <t>EPI´S E UNIFORMES(MÊS)</t>
  </si>
  <si>
    <t>ASO - ADMISS E DEM.</t>
  </si>
  <si>
    <t>DIESEL S10</t>
  </si>
  <si>
    <t>PGR_COMPLETO</t>
  </si>
  <si>
    <t>ETANOL</t>
  </si>
  <si>
    <t>E</t>
  </si>
  <si>
    <t>NRS</t>
  </si>
  <si>
    <t>GASOLINA</t>
  </si>
  <si>
    <t>EXAMES</t>
  </si>
  <si>
    <t>CESTA BÁSICA</t>
  </si>
  <si>
    <t>COMPOSIÇÃO UNITÁRIA DE SERVIÇO</t>
  </si>
  <si>
    <t>AGA</t>
  </si>
  <si>
    <t>DATA BASE</t>
  </si>
  <si>
    <t>UNIDADE</t>
  </si>
  <si>
    <t>SE - 50159</t>
  </si>
  <si>
    <t>Tapume de chapa de madeira resinada e=12mm, inclusive montagem, desmontagem</t>
  </si>
  <si>
    <t>EQUIPAMENTO (A)</t>
  </si>
  <si>
    <t>QUANT.</t>
  </si>
  <si>
    <t>UTILIZAÇÃO</t>
  </si>
  <si>
    <t>CUSTO OPERACIONAL</t>
  </si>
  <si>
    <t>CUSTO</t>
  </si>
  <si>
    <t>PROD.</t>
  </si>
  <si>
    <t>IMPROD.</t>
  </si>
  <si>
    <t>HORÁRIO</t>
  </si>
  <si>
    <t/>
  </si>
  <si>
    <t>MÃO DE OBRA SUPLEMENTAR (B)</t>
  </si>
  <si>
    <t>SALÁRIO BASE</t>
  </si>
  <si>
    <t>CUSTO HORÁRIO</t>
  </si>
  <si>
    <t>PRODUÇÃO DA EQUIPE (C)</t>
  </si>
  <si>
    <t xml:space="preserve">CUSTO HORÁRIO TOTAL (A+B)     </t>
  </si>
  <si>
    <t>ATIVIDADES AUXILIARES / ALIMENTAÇÃO</t>
  </si>
  <si>
    <t>UND</t>
  </si>
  <si>
    <t>CUSTO UNITÁRIO DA EXECUÇÃO (D) {[(A)+(B)]/(C)=(D)}</t>
  </si>
  <si>
    <t>MATERIAIS / ATIVIDADES AUXILIARES</t>
  </si>
  <si>
    <t>CHAPA DE COMPENSADO RESINADO (ESPESSURA: 12MM|DIMENSÃO</t>
  </si>
  <si>
    <t>m2</t>
  </si>
  <si>
    <t>PONTALETE 6x6</t>
  </si>
  <si>
    <t>PONTALETE 8x8</t>
  </si>
  <si>
    <t>PREGO 18X27</t>
  </si>
  <si>
    <t>kg</t>
  </si>
  <si>
    <t>SARRAFO 2,5x10</t>
  </si>
  <si>
    <t>ESCAVAÇÃO MANUAL DE VALA COM PROFUNDIDADE MENOR OU IGUAL A 1,5M</t>
  </si>
  <si>
    <t>m3</t>
  </si>
  <si>
    <t>REATERRO MANUAL DE VALA</t>
  </si>
  <si>
    <t>AÇO PARA FIXAÇÃO DAS PEÇAS</t>
  </si>
  <si>
    <t>KG</t>
  </si>
  <si>
    <t xml:space="preserve">TRANSPORTE </t>
  </si>
  <si>
    <t>CUSTO DIRETO TOTAL: R$</t>
  </si>
  <si>
    <t>BDI:</t>
  </si>
  <si>
    <t>CUSTO TOTAL UNITÁRIO: R$</t>
  </si>
  <si>
    <t>ESPECIFICAÇÃO</t>
  </si>
  <si>
    <t>SETOP</t>
  </si>
  <si>
    <t>Execução de tela tapume tipo cerquite</t>
  </si>
  <si>
    <t>PONTALETE 7,5x7,5</t>
  </si>
  <si>
    <t xml:space="preserve">PREGO 17X27 </t>
  </si>
  <si>
    <t>TELA DE POLIETILENO PARA PROTEÇÃO TAPUME ( LARGURA: 1,20 M)</t>
  </si>
  <si>
    <t>CONCRETO MAGRO SEM FUNÇÃO ESTRUTURAL</t>
  </si>
  <si>
    <t>FÔRMA E DESFORMA DE COMPENSADO RESINADO, ESP. 12MM,</t>
  </si>
  <si>
    <t>Locação da obra, inclusive marcação e execução de gabarito</t>
  </si>
  <si>
    <t xml:space="preserve">SARRAFO 2,5X10CM </t>
  </si>
  <si>
    <t>PREGO 18x27</t>
  </si>
  <si>
    <t>PONTALETE 6X6</t>
  </si>
  <si>
    <t>Fornecimento de caçamba para acondicionamento de material demolido, entulho ou terra</t>
  </si>
  <si>
    <t>MêS</t>
  </si>
  <si>
    <t xml:space="preserve">LOCAÇÃO DE CAÇAMBA </t>
  </si>
  <si>
    <t>VBXMÊS</t>
  </si>
  <si>
    <t>DNIT</t>
  </si>
  <si>
    <t>Execução de limpeza de canaleta qualquer seção, profundidade até 50 cm</t>
  </si>
  <si>
    <t>GO - 20201</t>
  </si>
  <si>
    <t>Roçado manual de capoeira fina a foice</t>
  </si>
  <si>
    <t>M2</t>
  </si>
  <si>
    <t>Foice</t>
  </si>
  <si>
    <t>Capina, raspagem e limpeza manual de terreno, inclusive bota-fora</t>
  </si>
  <si>
    <t>BOTA FORA DE MATERIAL</t>
  </si>
  <si>
    <t>setop</t>
  </si>
  <si>
    <t>Acerto manual / preparação de terreno para execução de pisos</t>
  </si>
  <si>
    <t>GO - 20111</t>
  </si>
  <si>
    <t>Demolição de piso cerâmico, inclusive bota-fora</t>
  </si>
  <si>
    <t>GOINFRA</t>
  </si>
  <si>
    <t>Demolição manual de concreto simples, inclusive bota-fora</t>
  </si>
  <si>
    <t>Demolição de concreto simples com utilização de martelo rompedor pneumático e/ou elétrico, inclusive bota-fora. Rompedor por conta da contratada</t>
  </si>
  <si>
    <t>Compressor de ar portátil 124PCM - 27KW</t>
  </si>
  <si>
    <t>Martelete perfurador 25KG</t>
  </si>
  <si>
    <t>Carrinho de mão</t>
  </si>
  <si>
    <t xml:space="preserve">Ponteiro para martalete </t>
  </si>
  <si>
    <t>Demolição de concreto armado com utilização de martelo rompedor pneumático e/ou elétrico, inclusive bota-fora. Rompedor por conta da contratada</t>
  </si>
  <si>
    <t>Compressor de ar portátil 394pcm - 81,5 kw</t>
  </si>
  <si>
    <t xml:space="preserve">               -  </t>
  </si>
  <si>
    <t>Martelete perfurador 25kg</t>
  </si>
  <si>
    <t xml:space="preserve"> UND </t>
  </si>
  <si>
    <t>se -48501</t>
  </si>
  <si>
    <t>Demolição de revestimento em argamassa (reboco), inclusive bota-fora</t>
  </si>
  <si>
    <t>Demolição de revestimento cerâmicos e/ou azulejos, inclusive bota-fora</t>
  </si>
  <si>
    <t>Demolição de piso vinílico tipo Paviflex</t>
  </si>
  <si>
    <t>Retirada de canaleta meia cana em concreto pré-moldado, Ø qualquer, com ou sem reaproveitamento, inclusive transporte e empilhamento</t>
  </si>
  <si>
    <t>Retirada de soleira/peitoril de mármore ou granito com ou sem reaproveitamento</t>
  </si>
  <si>
    <t>Demolição de cobertura de telha cerâmica, inclusive estrutura de madeira ou metálica</t>
  </si>
  <si>
    <t>ANDAIME MODULAR</t>
  </si>
  <si>
    <t>Demolição de cobertura de telha ondulada de fibrocimento ou chapa galvanizada, inclusive estrutura de madeira ou metálica</t>
  </si>
  <si>
    <t xml:space="preserve">GOINFRA </t>
  </si>
  <si>
    <t>Demolição de forro em PVC, inclusive bota-fora</t>
  </si>
  <si>
    <t>Demolição de alvenaria em tijolo maciço de barro e/ou laminado, sem reaproveitamento, inclusive bota-fora</t>
  </si>
  <si>
    <t>Demolição de alvenaria em bloco pré-moldado de concreto, inclusive bota-fora</t>
  </si>
  <si>
    <t>Demolição de alvenaria em tijolo cerâmico, sem reaproveitamento, inclusive bota-fora</t>
  </si>
  <si>
    <t>Demolição de divisória leve em painel laminado com miolo tipo colméia, inclusive portas e ferragens, com ou sem reaproveitamento</t>
  </si>
  <si>
    <t>Remoção de esquadrias com ou sem reaproveitamento</t>
  </si>
  <si>
    <t>Remoção de estruturas metálicas com ou sem reaproveitamento</t>
  </si>
  <si>
    <t>Remoção de meio-fio pré-moldado com ou sem reaproveitamento</t>
  </si>
  <si>
    <t>Remoção de bancada em granito, mármore ou ardósia, lisa ou com cubas e metais</t>
  </si>
  <si>
    <t>Escavação manual de cavas ou valas, material de 1ª categoria profundidade até 4,00 m, inclusive bota-fora</t>
  </si>
  <si>
    <t>M3</t>
  </si>
  <si>
    <t>BOTA FORA</t>
  </si>
  <si>
    <t>Escavação manual de cavas ou valas, material de 2ª e 3ª categoria profundidade até 4,00 m inclusive bota-fora</t>
  </si>
  <si>
    <t>Regularização e apiloamento manual de fundo de vala ou solo com utilização de soquete ou maço de 30 a 40 kg</t>
  </si>
  <si>
    <t>D.M.T                 (TOT)</t>
  </si>
  <si>
    <t>Regularização e compactação de fundo de vala e solo com utilização de compactador de placa vibratória</t>
  </si>
  <si>
    <t>Placa Vibratória</t>
  </si>
  <si>
    <t>Reaterro compactado mecanicamente de vala e solo empregando compactador de placa vibratória</t>
  </si>
  <si>
    <t>Fornecimento, lançamento e espalhamento de brita 0</t>
  </si>
  <si>
    <t>BRITA 0</t>
  </si>
  <si>
    <t>Fornecimento, lançamento e espalhamento de areia lavada média</t>
  </si>
  <si>
    <t>AREIA MEDIA LAVADA</t>
  </si>
  <si>
    <t>Forma plana com tábua para estrutura em geral, inclusive escoramento</t>
  </si>
  <si>
    <t>DESMOLDANTE</t>
  </si>
  <si>
    <t>PONTALETE 8X8CM</t>
  </si>
  <si>
    <t>TABUA 2,5X30</t>
  </si>
  <si>
    <t>M</t>
  </si>
  <si>
    <t>ESCORA ROLIÇA</t>
  </si>
  <si>
    <t>SARRAFO 2,5X10</t>
  </si>
  <si>
    <t>PONTALETE 6X6CM</t>
  </si>
  <si>
    <t>Forma plana para estrutura de concreto com utilização de madeirite/compensado plastificado 12 mm, inclusive escoramento</t>
  </si>
  <si>
    <t>COMPENSADO PLASTIFICADO 12 MM 2,20X1,10 M</t>
  </si>
  <si>
    <t>PREGO 18X30</t>
  </si>
  <si>
    <t>AÇO CA50 10MM</t>
  </si>
  <si>
    <t>ARAME GALVANIZADO</t>
  </si>
  <si>
    <t>VIGOTA DE MADEIRA 6X12</t>
  </si>
  <si>
    <t>Forma plana para estrutura de concreto com utilização de madeirite/compensado plastificado 17 mm, inclusive escoramento</t>
  </si>
  <si>
    <t>PREGO 18X24</t>
  </si>
  <si>
    <t>PONTALETE 8X8</t>
  </si>
  <si>
    <t>COMPENSADO PLASTIFICADO 17MM</t>
  </si>
  <si>
    <t>Forma metálica para estruturas de concreto, inclusive escoramento</t>
  </si>
  <si>
    <t>FORMA METALICA</t>
  </si>
  <si>
    <t>DESMOLDANTE PARA FORMAS</t>
  </si>
  <si>
    <t>ACESSORIOS DE MONTAGEM E FIXAÇÃO</t>
  </si>
  <si>
    <t>ESCORAMENTO METALICO</t>
  </si>
  <si>
    <t>m2xmes</t>
  </si>
  <si>
    <t xml:space="preserve">Escoramento metálico para lajes </t>
  </si>
  <si>
    <t>Armadura de aço CA 50/60 até 1/2",  para estrutura em geral, fornecimento, corte, dobra e aplicação</t>
  </si>
  <si>
    <t>ARAME RECOZIDO 18 BWG</t>
  </si>
  <si>
    <t>AÇO CA50/60 BITOLAS ENTRE 4 e 12,5mm</t>
  </si>
  <si>
    <t>Armadura de aço CA 50/60 acima de 1/2",  para estrutura em geral, fornecimento, corte, dobra e aplicação</t>
  </si>
  <si>
    <t>AÇO CA50/60 BITOLAS ACIMA DE 12,5mm</t>
  </si>
  <si>
    <t>Armação com tela de aço tipo Q-196 para estrutura e pisos em geral, fornecimento, corte e aplicação</t>
  </si>
  <si>
    <t>ARAME RECOZIDO</t>
  </si>
  <si>
    <t>ESPAÇADOR/DISTANCIADO</t>
  </si>
  <si>
    <t>TELA DE AÇO Q196</t>
  </si>
  <si>
    <t>Concreto Fck =&gt; 10 Mpa - Preparo, lançamento, adensamento, e cura (com fornecimento de todos os materiais)</t>
  </si>
  <si>
    <t>VIBRADOR</t>
  </si>
  <si>
    <t xml:space="preserve">CIMENTO </t>
  </si>
  <si>
    <t>BRITA 1</t>
  </si>
  <si>
    <t>AREIA MÉDIA</t>
  </si>
  <si>
    <t>Concreto Fck =&gt; 20Mpa - Preparo, lançamento, adensamento, e cura (com fornecimento de todos os materiais)</t>
  </si>
  <si>
    <t>Concreto Fck =&gt; 25 Mpa - Preparo, lançamento, adensamento, e cura (com fornecimento de todos os materiais)</t>
  </si>
  <si>
    <t>Concreto Fck =&gt; 30 Mpa - Preparo, lançamento, adensamento, e cura (com fornecimento de todos os materiais)</t>
  </si>
  <si>
    <t>goinfra</t>
  </si>
  <si>
    <t>Concreto Fck =&gt; 25 Mpa - Preparo, lançamento, adensamento, e cura, em estrutura de fundação - (concreto fornecimento MSG).</t>
  </si>
  <si>
    <t>Grout - Fornecimento, preparo da superficie, lançamento e forma - (com fornecimentos de todos os materiais)</t>
  </si>
  <si>
    <t>FORMA</t>
  </si>
  <si>
    <t>GROUT</t>
  </si>
  <si>
    <t>Concreto ciclópico, fornecimento e aplicação, com 30% de pedra de mão, Fck = 15 Mpa</t>
  </si>
  <si>
    <t>CONCRETO NÃO ESTRUTURAL COM FCK 15MPA</t>
  </si>
  <si>
    <t>LANÇAMENTO DE CONCRETO INCLUSIVE TRANSPORTE ATÉ O LOCAL DE APLICAÇÃO, EXCLUSIVE APLICAÇÃO</t>
  </si>
  <si>
    <t>PEDRA DE MÃO</t>
  </si>
  <si>
    <t>GOINFRA/SETOP</t>
  </si>
  <si>
    <t>61102 - 50245</t>
  </si>
  <si>
    <t>Laje pré-fabricada COMUM para piso ou forro, sobrecarga até 150kgf/m², vão livre de 3,00 m, inclusive capeamento. (Com fornecimento de todos os materiais)</t>
  </si>
  <si>
    <t>AÇO CA50 6,3MM</t>
  </si>
  <si>
    <t>CONCRETO 20 MPA USINADO</t>
  </si>
  <si>
    <t>PREGO 19X27</t>
  </si>
  <si>
    <t>SARRAFO DE MADEIRA 10CM</t>
  </si>
  <si>
    <t>TABUA PARA FORMA 30CM</t>
  </si>
  <si>
    <t>LAJOTA CERAMICA</t>
  </si>
  <si>
    <t>61106 - 50255</t>
  </si>
  <si>
    <t>Laje pré-fabricada TRELIÇADA para piso ou forro, sobrecarga até 150kgf/m², vão livre de 3,00 m, inclusive capeamento. (Com fornecimento de todos os materiais)</t>
  </si>
  <si>
    <t xml:space="preserve">LAJE VOLTERRANA (CONVENCIONAL) PRE MOLDADA COM EPS </t>
  </si>
  <si>
    <t>Laje MACIÇA para piso ou forro, sobrecarga até 150kgf/m², vão livre de 3,00 m, inclusive capeamento. (Com fornecimento de todos os materiais)</t>
  </si>
  <si>
    <t>AÇO, INCLUSIVE ESPAÇADOR</t>
  </si>
  <si>
    <t>FORMA E DESFORMA DE COMPENSADO RESINADO 12MM</t>
  </si>
  <si>
    <t>FORNECIMENTO DE CONCRETO ESTRUTURAL 25 MPA</t>
  </si>
  <si>
    <t>VIGAS PRIMARIAS PARA CIMBRAMENTO</t>
  </si>
  <si>
    <t>Alvenaria de vedação em tijolo de barro comum, assentados em 1/2 vez, argamassa de assentamento traço 1:2:8. (cimento, cal e areia)</t>
  </si>
  <si>
    <t>TIJOLO COMUM MACIÇO</t>
  </si>
  <si>
    <t>AREIA MEDIA</t>
  </si>
  <si>
    <t>CAL HIDRATADA</t>
  </si>
  <si>
    <t>CIMENTO</t>
  </si>
  <si>
    <t>Alvenaria de vedação em tijolo de barro comum, assentados em 1 vez, argamassa de assentamento traço 1:2:8. (cimento, cal e areia)</t>
  </si>
  <si>
    <t xml:space="preserve">Alvenaria de vedação em tijolo cerâmico furado, assentados em 1/2 vez, argamassa de assentamento traço 1:2:8. (Cimento, Cal e areia) </t>
  </si>
  <si>
    <t>TIJOLO FURADO 11,5X19X19</t>
  </si>
  <si>
    <t xml:space="preserve">Alvenaria de vedação em tijolo cerâmico furado, assentados em 1 vez, argamassa de assentamento traço 1:2:8. (Cimento, Cal e areia) </t>
  </si>
  <si>
    <t>TIJOLO FURADO 9X19X19</t>
  </si>
  <si>
    <t>Alvenaria de vedação em bloco de concreto pré-moldado, espessura da parede 9x19x39 cm, argamassa de assentamento traço 1:0,5:8. (Cimento,Cal e areia)</t>
  </si>
  <si>
    <t>BLOCO DE CONCRETO 9X19X39</t>
  </si>
  <si>
    <t>AREIA</t>
  </si>
  <si>
    <t>Alvenaria de vedação em bloco de concreto pré-moldado, espessura da parede 14x19x39 cm, argamassa de assentamento traço 1:0,5:8. (Cimento, Cal e areia)</t>
  </si>
  <si>
    <t>BLOCO DE CONCRETO 14X19X39</t>
  </si>
  <si>
    <t>Alvenaria de vedação em bloco de concreto pré-moldado, espessura da parede 19x19x39 cm, argamassa de assentamento traço 1:0,5:8. (Cimento,Cal e areia)</t>
  </si>
  <si>
    <t>BLOCO DE CONCRETO 19X19X39</t>
  </si>
  <si>
    <t>Alvenaria APARENTE de vedação em bloco de concreto pré-moldado, junta frizada de ambos os lados, espessura da parede 9x19x39 cm, argamassa de assentamento traço 1:0,5:8 (Cimento,Cal e areia)</t>
  </si>
  <si>
    <t>BLOCO DE CONCRETO 9x19x39</t>
  </si>
  <si>
    <t>CAL</t>
  </si>
  <si>
    <t>Alvenaria APARENTE de vedação em bloco de concreto pré-moldado, junta frizada de ambos os lados, espessura da parede 14x19x39 cm, argamassa de assentamento traço 1:0,5:8 (Cimento, Cal e areia)</t>
  </si>
  <si>
    <t>m4</t>
  </si>
  <si>
    <t>Alvenaria APARENTE de vedação em bloco de concreto pré-moldado, junta frizada de ambos os lados, espessura da parede 19x19x39 cm, argamassa de assentamento traço 1:0,5:8 (Cimento,Cal e areia)</t>
  </si>
  <si>
    <t>Alvenaria ESTRUTURAL em bloco de concreto pré-moldado ou tipo canaleta, espessura da parede 14x19x39 cm, preenchidos com concreto Fck=&gt;15 Mpa, (com fornecimento de todos os materiais)</t>
  </si>
  <si>
    <t>CONCRETO 15 MPA</t>
  </si>
  <si>
    <t>Alvenaria ESTRUTURAL em bloco de concreto pré-moldado ou tipo canaleta, espessura da parede 19x19x39 cm, preenchidos com concreto Fck=&gt;15 Mpa, (com fornecimento de todos os materiais)</t>
  </si>
  <si>
    <t>CONCRETO 15MPA</t>
  </si>
  <si>
    <t>SE - 48209</t>
  </si>
  <si>
    <t xml:space="preserve">Parede de gesso acartonado simples interna, espessura final 100 mm, pé-direito máximo 3,15 m </t>
  </si>
  <si>
    <t>CHAPA DE GESSO ACARTONADO E=12,5MM</t>
  </si>
  <si>
    <t>FITA MICROPERFURADA</t>
  </si>
  <si>
    <t xml:space="preserve">GESSO COLA </t>
  </si>
  <si>
    <t xml:space="preserve">MASSA DE REJUNTE </t>
  </si>
  <si>
    <t>PARAFUSO D=4,2MM</t>
  </si>
  <si>
    <t>PARAFUSO D=3,5MM X 25MM</t>
  </si>
  <si>
    <t>PARAFUSO D=3,5MM X 35MM</t>
  </si>
  <si>
    <t>PERFIL TIPO GUIA</t>
  </si>
  <si>
    <t>PERFIL TIPO MONTANTE</t>
  </si>
  <si>
    <t>Fornecimento e instalação de divisória sanitária em granilite espessura 3 cm, inclusive ferragens.</t>
  </si>
  <si>
    <t>DIVISÓRIA DE GRANILITE INCLUSIVE FERRAGEM  E=3CM</t>
  </si>
  <si>
    <t xml:space="preserve">CIMENTO BRANCO </t>
  </si>
  <si>
    <t>CIMENTO PORTLAND</t>
  </si>
  <si>
    <t>Fornecimento e instalação de divisória sanitária em granito cinza andorinha ou Corumbá, espessura 3 cm, inclusive ferragens.</t>
  </si>
  <si>
    <t>DIVISÓRIA EM GRANITO CINZA ANDORINHA E=3CM</t>
  </si>
  <si>
    <t>MASSA PLÁTICA</t>
  </si>
  <si>
    <t>PARAFUSO ROSCA</t>
  </si>
  <si>
    <t>PARAFURO CASTELO</t>
  </si>
  <si>
    <t>CANTONEIRA DE LATÃO</t>
  </si>
  <si>
    <t>CHAPA SUPORTE DE LATÃO CROMADO</t>
  </si>
  <si>
    <t>SUPORTE DE LATÃO</t>
  </si>
  <si>
    <t>Impermeabilização de superfície com aditivo impermeabilizante tipo SIKA TOP 107, 3 demãos, com fornecimento de todos os materiais necessários</t>
  </si>
  <si>
    <t>SIKA TOP 107</t>
  </si>
  <si>
    <t>Impermeabilização de alvenaria com argamassa de cimento e areia peneirada traço 1:3, e=2 cm, com aditivo impermeabilizante em pó plastificante ou líquido</t>
  </si>
  <si>
    <t>IMPERSIKA PÓ - SIKA</t>
  </si>
  <si>
    <t>ARGAMASSA TRAÇO 1:3 (CIMENTO E AREIA)</t>
  </si>
  <si>
    <t>Impermeabilização à base de argamassa polimérica tipo VIAPLUS 1000 ou similar, com fornecimento de todos os materiais</t>
  </si>
  <si>
    <t>VIAPLIS 1000</t>
  </si>
  <si>
    <t>Fornecimento e aplicação de impermeabilizante tipo VEDACIT</t>
  </si>
  <si>
    <t>VEDACIT</t>
  </si>
  <si>
    <t>Fornecimento e aplicação de impermeabilizante tipo SIKA 1</t>
  </si>
  <si>
    <t>SIKA 1</t>
  </si>
  <si>
    <t>Execução de estrutura de madeira para telha cerâmica apoiada em laje ou paredes</t>
  </si>
  <si>
    <t>Madeira serrada pinus para barras de tesouras 16x6</t>
  </si>
  <si>
    <t>Madeira serrada pinus para terças de tesouras 16x6</t>
  </si>
  <si>
    <t>Madeira serrada pinus ara caibro 6x5</t>
  </si>
  <si>
    <t>Chapas para fixação</t>
  </si>
  <si>
    <t>Parafusos estruturais</t>
  </si>
  <si>
    <t>Prego 18x27</t>
  </si>
  <si>
    <t>Execução de estrutura de madeira para telhas onduladas em fibrocimento, galvanizadas ou acrílicas apoiadas em laje ou paredes</t>
  </si>
  <si>
    <t>Execução de estrutura metálica pintada na cor azul (padrão MSG) para telhas onduladas em fibrocimento, galvanizadas ou acrílicas apoiadas em laje ou paredes</t>
  </si>
  <si>
    <t>FABRICAÇÃO DE ESTRUTURA METÁLICA E ENGRADAMENTO METALICO</t>
  </si>
  <si>
    <t>TRANSPORTE E MONTAgEM DE ESTRUTURA METÁLICA E ENGRADAMENTO METÁLICO</t>
  </si>
  <si>
    <t>FORNECIMENTO DE ESTRUTURA METPALICA E ENGRADAMENTO METÁLICO</t>
  </si>
  <si>
    <t>PINTURA ESMALTE EM ESTRUTURA METÁLICA, 2 DEMÃOS, INCLUSIVE 1 DEMÃO FUNDO ANTICORROSIVO</t>
  </si>
  <si>
    <t>Fornecimento e assentamento de telhas CERÂMICAS tipo COLONIAL, PAULISTA E PLAN</t>
  </si>
  <si>
    <t>TELHA CERAMICA TIPO COLONIAL, PAULISTA E PLAN</t>
  </si>
  <si>
    <t>Fornecimento e assentamento de telhas CERÂMICAS tipo FRANCESA</t>
  </si>
  <si>
    <t>TELHA CERÂMICA FRANCESA</t>
  </si>
  <si>
    <t>Fornecimento e assentamento de telhas em FIBROCIMENTO TIPO ONDULADA , espessura 6 mm, inclusive acessórios de fixação (bucha, parafusos, porcas, ganchos)</t>
  </si>
  <si>
    <t>CONJUNTO DE VEDAÇÃO (ARRUELA E BUCHA) PARA TEÇHA DE FIBROCIMENTO</t>
  </si>
  <si>
    <t>TELHA ONDULADA 6MM L=1,1M</t>
  </si>
  <si>
    <t>PARAFUSO 8X110MM</t>
  </si>
  <si>
    <t>Fornecimento e assentamento de telhas metálicas tipo TRAPEZOIDAL, inclusive acessórios de fixação (bucha, parafusos, porcas, etc)</t>
  </si>
  <si>
    <t>CONJUNTO DE VEDAÇÃO ELÁSTICA</t>
  </si>
  <si>
    <t>GANCHO CHATO PARA FIXAÇÃO DE TELHAS</t>
  </si>
  <si>
    <t>TELHA GALVANIZADA TRAPEZOIDAL</t>
  </si>
  <si>
    <t>Fornecimento e assentamento de telhas TRANSLÚCIDAS, espessura qualquer</t>
  </si>
  <si>
    <t>TELHAS TRANSLUCIDAS</t>
  </si>
  <si>
    <t>ACESSORIOS DE FIXAÇÃO</t>
  </si>
  <si>
    <t>Fornecimento e assentamento de cumeeira para telha fibrocimento</t>
  </si>
  <si>
    <t>CUMEEIRA NORMAL PARA TELHA ONDULADA DE FIBROCIMENTO</t>
  </si>
  <si>
    <t>Fornecimento e assentamento de cumeeira para telha cerâmica</t>
  </si>
  <si>
    <t>CUMEEIRA NORMAL PARA TELHA CERÂMICA</t>
  </si>
  <si>
    <t>Fornecimento e assentamento de cumeeira para telha metálica trapezoidal</t>
  </si>
  <si>
    <t>CUMEEIRA PARA TELHA GALVANIZADA TRAPEZOIDAL</t>
  </si>
  <si>
    <t>Fornecimento e instalação de rufo em chapa galvanizada largura 25 cm.</t>
  </si>
  <si>
    <t>RUFO EM CHAPA GALVANZADA LARGURA 25CM</t>
  </si>
  <si>
    <t>Fornecimento e instalação de rufo em chapa galvanizada largura 30 cm.</t>
  </si>
  <si>
    <t>RUFO EM CHAPA GALVANZADA LARGURA 30CM</t>
  </si>
  <si>
    <t>Fornecimento e instalação de calha em chapa galvanizada largura útil 20cm</t>
  </si>
  <si>
    <t>CALHA EM CHAPA GALVANIZADA LARGURA 20CM</t>
  </si>
  <si>
    <t>ACESSORIOS DE FIXÇÃO</t>
  </si>
  <si>
    <t>Fornecimento e instalação de calha em chapa galvanizada largura útil 30cm</t>
  </si>
  <si>
    <t>CALHA EM CHAPA GALVANIZADA LARGURA 30CM</t>
  </si>
  <si>
    <t>Fornecimento e instalação de calha em chapa galvanizada largura útil 40cm</t>
  </si>
  <si>
    <t>CALHA EM CHAPA GALVANIZADA LARGURA 40CM</t>
  </si>
  <si>
    <t>Porta em madeira tipo prancheta 60x210 cm, fornecimento, colocação e acabamento, com batentes, guarnições e ferragens</t>
  </si>
  <si>
    <t>PREGO 22X48</t>
  </si>
  <si>
    <t>PORTA LISA 60</t>
  </si>
  <si>
    <t>PORTAL DE MADEIRA</t>
  </si>
  <si>
    <t>JG</t>
  </si>
  <si>
    <t>ALIZAR DE MADEIRA</t>
  </si>
  <si>
    <t>Porta em madeira tipo prancheta 70x210 cm, fornecimento, colocação e acabamento, com batentes, guarnições e ferragens</t>
  </si>
  <si>
    <t>PORTA LIDA 70</t>
  </si>
  <si>
    <t>Porta em madeira tipo prancheta 80x210 cm, fornecimento, colocação e acabamento, com batentes, guarnições e ferragens</t>
  </si>
  <si>
    <t>PORTA LISA 80</t>
  </si>
  <si>
    <t>CIMENTO PORTALAND</t>
  </si>
  <si>
    <t>Porta em madeira tipo prancheta 100x210 cm, fornecimento, colocação e acabamento, com batentes, guarnições e ferragens</t>
  </si>
  <si>
    <t>PORTA LISA 100 X210</t>
  </si>
  <si>
    <t>Fornecimento e instalação de porta de alumínio veneziana, inclusive batentes, guarnições e ferragens</t>
  </si>
  <si>
    <t>PORTA DE ABRIR ALUMINIO ANODIZADO EM VENEZIANA</t>
  </si>
  <si>
    <t xml:space="preserve">Fornecimento e instalação de fechadura tipo tambor inox, para portas internas e externas. </t>
  </si>
  <si>
    <t>FECHADURA</t>
  </si>
  <si>
    <t>Fornecimento e assentamento de janela em alumínio anodizado natural: (abrir, correr ou Maximo-ar) inclusive ferragens fechos e comandos.</t>
  </si>
  <si>
    <t>JANELA EM ALUMINIO ANODIZADO MAXIM AR</t>
  </si>
  <si>
    <t>Fornecimento e assentamento de vidro liso comum cristal transparente, espessura 4 mm</t>
  </si>
  <si>
    <t>GAXETA DE BORRACHA NEOPRENE</t>
  </si>
  <si>
    <t>VIDRO COMUM 4mm</t>
  </si>
  <si>
    <t>Fornecimento e assentamento de vidro liso comum cristal transparente, espessura 6 mm</t>
  </si>
  <si>
    <t>VIDRO COMUM 6 mm</t>
  </si>
  <si>
    <t>Fornecimento e assentamento de vidro liso comum cristal transparente, espessura 8 mm</t>
  </si>
  <si>
    <t>VIDRO COMUM 8 MM</t>
  </si>
  <si>
    <t>Fornecimento e assentamento de vidro tipo fantasia, espessura 4 mm</t>
  </si>
  <si>
    <t>VIDRO FANTASIA 4MM</t>
  </si>
  <si>
    <t>Concreto sarrafeado e desempenado manualmente Fck =&gt; 18 Mpa, e=5 cm, juntas secas a cada 120 cm - PASSEIOS</t>
  </si>
  <si>
    <t>SARRAFO</t>
  </si>
  <si>
    <t>CONCRETO FCK &gt; 18MPA</t>
  </si>
  <si>
    <t>Concreto sarrafeado e desempenado manualmente Fck =&gt; 18 Mpa, e=10 cm, juntas secas a cada 120 cm - PASSEIOS</t>
  </si>
  <si>
    <t>Concreto desempenado mecanicamente para pisos INDUSTRIAIS, qualquer espessura. Fck=&gt; 30 Mpa, (com fornecimento de todos os materiais)</t>
  </si>
  <si>
    <t>Areia média lavada</t>
  </si>
  <si>
    <t>Brita 1</t>
  </si>
  <si>
    <t>Cimento portland CP II-32</t>
  </si>
  <si>
    <t>Régua vibratória 2,50m</t>
  </si>
  <si>
    <t>Concreto sarrafeado e desempenado manualmente (contrapiso) Fck=&gt; 20 Mpa, e=7cm, com fornecimento de todos os materiais</t>
  </si>
  <si>
    <t>CONCRETO FCK &gt; 20MPA</t>
  </si>
  <si>
    <t>DEMOLDANTE PROTETOR PARA FORMAS DE MADEIRA</t>
  </si>
  <si>
    <t>l</t>
  </si>
  <si>
    <t>SARRAFO 2,5X7,5</t>
  </si>
  <si>
    <t>PREGO DE AÇO POLIDO 17X21</t>
  </si>
  <si>
    <t>Regularização com argamassa de cimento e areia peneirada traço 1:3, e= 2cm</t>
  </si>
  <si>
    <t>Pavimentação articulada de bloco de concreto hexagonal tipo bloquete, fornecimento e assentamento, sobre coxim de areia, inclusive rejunte</t>
  </si>
  <si>
    <t>PAVIMENTO INTERTRAVADO SEXTAVADO</t>
  </si>
  <si>
    <t>aga</t>
  </si>
  <si>
    <t>Execução de piso em granitina com juntas de pvc, incluso fornecimento de todos os materiais e equipamentos</t>
  </si>
  <si>
    <t>Agregados de alta resistência para piso de granilite "in loco", de granulometria nº 1, compreendida entre 1,5 e 5 mm altura até 10cm</t>
  </si>
  <si>
    <t>Perfil de plástico, de 10x3 mm, cor branca, para a execução de juntas de dilatação em pisos "in loco"</t>
  </si>
  <si>
    <t>Fornecimento e assentamento de piso cerâmico PEI-IV assentados com argamassa pré-fabricada de cimento colante, inclusive rejuntamento</t>
  </si>
  <si>
    <t>ARGAMASSA DE CIMENTO COLANTE</t>
  </si>
  <si>
    <t>ARGAMASSA DE REJUNTAMENTO</t>
  </si>
  <si>
    <t>CERAMICA 60x60</t>
  </si>
  <si>
    <t xml:space="preserve">SETOP </t>
  </si>
  <si>
    <t>Fornecimento e assentamento de piso porcelanato (ref. Eliane ou similar) assentados com argamassa pré-fabricada de cimento colante, inclusive rejuntamento</t>
  </si>
  <si>
    <t>ARGAMASSA COLANTE</t>
  </si>
  <si>
    <t>REVESTIMENTO PORCELANATO 60X60</t>
  </si>
  <si>
    <t>APLICAÇÃO DE REJUNTE CIMENTICIO COLORIDO</t>
  </si>
  <si>
    <t>Fornecimento e assentamento de piso vinílico tipo paviflex, incluso todos os materiais</t>
  </si>
  <si>
    <t>PISO VINILICO EM PLACA 30X30</t>
  </si>
  <si>
    <t>ADESIVO ACRILICO</t>
  </si>
  <si>
    <t>Fornecimento e assentamento de piso cerâmico industrial de alta resistência, e=9mm Gail, assentados com argamassa químico-resistente anticorrosivo Gail, inclusive rejuntamento epóxi anticorrosivo Gail</t>
  </si>
  <si>
    <t>Placa cerâmica extrudada, com dimensão de 240x116X9mm, monoqueima, antiácida, com
garras cônicas de fixação (prismáticas) e antiderrapantes na cor marrom da Gail ou simila</t>
  </si>
  <si>
    <t>Argamassa Piso Externo - Saco 20 kg</t>
  </si>
  <si>
    <t>SC</t>
  </si>
  <si>
    <t>Rejunte Cimentício cinza claro ­ saco 25 kg</t>
  </si>
  <si>
    <t>Gail clean Limpeza pós­obra ou similar (diluição recomendada 1:10) ­ bomba com 20 litros</t>
  </si>
  <si>
    <t>BL</t>
  </si>
  <si>
    <t>Rodapé cerâmico, h = 7 cm, assentados com argamassa pré-fabricada de cimento colante</t>
  </si>
  <si>
    <t>RODAPE H=7CM</t>
  </si>
  <si>
    <t>Rodapé em porcelanato, h = 7 cm, assentados com argamassa pré-fabricada de cimento colante</t>
  </si>
  <si>
    <t>Rodapé em granito natural, h= 7 cm, assentado com argamassa pré-fabricada de cimento colante</t>
  </si>
  <si>
    <t>RODAPÉ DE GRANITO ALTURA 7CM</t>
  </si>
  <si>
    <t>APLICAÇÃO DE REJUNTE CIMENTICEO</t>
  </si>
  <si>
    <t>Rodapé em paviflex, h=7cm, incluso todos os materiais</t>
  </si>
  <si>
    <t>RODAPE PISO VINILICO</t>
  </si>
  <si>
    <t>Rodapé de madeira, h = 7 cm, fixados com parafuso e bucha</t>
  </si>
  <si>
    <t>PREGO 15X15</t>
  </si>
  <si>
    <t>RODAPE DE MADEIRA</t>
  </si>
  <si>
    <t>Rodapé em piso cerâmico industrial de alta resistência, e=9mm Gail, assentados com argamassa químico-resistente anticorrosivo Gail, inclusive rejuntamento epóxi anticorrosivo Gail</t>
  </si>
  <si>
    <t>sc</t>
  </si>
  <si>
    <t>bl</t>
  </si>
  <si>
    <t>Soleira em granito natural, assentada com argamassa mista de cimento, cal hidratada e areia, traço 1:1:4</t>
  </si>
  <si>
    <t>SOLEIRA EM GRANITO</t>
  </si>
  <si>
    <t>APLICAÇÃO DE REJUNTE CIMENTICIO</t>
  </si>
  <si>
    <t>Chapisco com argamassa de cimento e areia sem peneirar traço 1:3</t>
  </si>
  <si>
    <t>ARGAMASSA TRAÇO 1:3</t>
  </si>
  <si>
    <t>Reboco com argamassa de cimento e areia, traço 1:6, espessura 2 cm</t>
  </si>
  <si>
    <t>Fornecimento e assentamento de azulejo 15x15cm assentados com argamassa pré-fabricada de cimento colante, inclusive rejuntamento</t>
  </si>
  <si>
    <t>AZULEJO ESMALTADO 15X15</t>
  </si>
  <si>
    <t>Fornecimento e assentamento de revestimento cerâmico PEI-III, assentados com argamassa pré-fabricada de cimento colante, inclusive rejuntamento</t>
  </si>
  <si>
    <t>REVESTIMENTO CERÂMICO PEI III ATÉ 60</t>
  </si>
  <si>
    <t>Cantoneira de alumínio para proteção de quinas de superfície revestida</t>
  </si>
  <si>
    <t>CANTONEIRA EM PERFIL PAR ACABAMENTO DE QUINAS 1MM</t>
  </si>
  <si>
    <t>Pintura com tinta látex PVA em paredes internas, duas demãos</t>
  </si>
  <si>
    <t>LIXA PARA PAREDE N100</t>
  </si>
  <si>
    <t>SELADOR ACRILICO</t>
  </si>
  <si>
    <t>TINTA PVA LATEX</t>
  </si>
  <si>
    <t>Pintura com tinta acrílica lavável tipo semi-brilho, paredes internas ou externas, duas demãos</t>
  </si>
  <si>
    <t>LIXA PARA PAREDE N101</t>
  </si>
  <si>
    <t>TINTA ACRILICA SEMI BRILHO</t>
  </si>
  <si>
    <t>Pintura com tinta esmalte sintético paredes internas ou externas, duas demãos</t>
  </si>
  <si>
    <t>LIXA N100</t>
  </si>
  <si>
    <t>TINTA ESMALTE</t>
  </si>
  <si>
    <t>Pintura em verniz em esquadrias de madeira em geral, duas demãos</t>
  </si>
  <si>
    <t>TINTA VERNIZ</t>
  </si>
  <si>
    <t>SELADOR DE MADEIRA</t>
  </si>
  <si>
    <t>Pintura acrílica em piso de concreto ou cimentado, tipo NOVACOR, duas demãos</t>
  </si>
  <si>
    <t>Lavadora de alta pressao</t>
  </si>
  <si>
    <t>TINTA NOVACOR</t>
  </si>
  <si>
    <t>Pintura Epoxi em piso com duas demãos, incluindo preparação da superfície e fundo preparador PRIMER 1 demão</t>
  </si>
  <si>
    <t>TINTA EPOXI</t>
  </si>
  <si>
    <t>PRIMER EPOXI</t>
  </si>
  <si>
    <t>261302/260104</t>
  </si>
  <si>
    <t>Pintura com tinta látex PVA em paredes internas antigas, duas demãos,  inclusive remoção da pintura antiga</t>
  </si>
  <si>
    <t>261000 - 260104</t>
  </si>
  <si>
    <t>Pintura com tinta acrílica lavável tipo semi-brilho, paredes internas ou externas antigas, duas demãos, inclusive remoção da pintura antiga</t>
  </si>
  <si>
    <t>LIXA N101</t>
  </si>
  <si>
    <t xml:space="preserve">TINTA ACRILICA SEMI BRILHO </t>
  </si>
  <si>
    <t>261550/260104</t>
  </si>
  <si>
    <t>Pintura com tinta esmalte sintético paredes internas ou externas antigas, duas demãos,  inclusive remoção da pintura antiga</t>
  </si>
  <si>
    <t>Pintura e/ou demarcações em piso industrial antigo, com tinta para demarcação viária alto tráfego, inclusive limpeza e remoção de pintura antiga</t>
  </si>
  <si>
    <t>Tinta acrílica para alto tráfego Indutil Supercril ou Maxvinil Maxtráfego</t>
  </si>
  <si>
    <t>vb</t>
  </si>
  <si>
    <t>Pintura Epoxi acetinada em revestimentos cerâmicos. Ref. Suvinil banheiros e cozinhas</t>
  </si>
  <si>
    <t>TINTA EPOXI BASE AGUA</t>
  </si>
  <si>
    <t>Pintura tipo caiação com utilização de broxa, fixador e todos os materiais necessários</t>
  </si>
  <si>
    <t>ADESIVO TIPO COLA</t>
  </si>
  <si>
    <t>CAL EM PO PARA PINTURA</t>
  </si>
  <si>
    <t>FIXADOR DE CAL</t>
  </si>
  <si>
    <t>OLEO DE LINHAÇA</t>
  </si>
  <si>
    <t>PIGMENTO PARA TINTA</t>
  </si>
  <si>
    <t>Pintura esmalte em tubos ou eletrodutos aparentes, galvanizados (sobre primer) ou PVC,  incluso preparo da superfície e fornecimento de todos os materiais</t>
  </si>
  <si>
    <t>FUNDO ANTICORROSIVO - XARCÃO</t>
  </si>
  <si>
    <t>SOLVENTE DILUENTE</t>
  </si>
  <si>
    <t>TINTA ESMALTE SINTETICO</t>
  </si>
  <si>
    <t>Fornecimento e aplicação de resina em piso, inclusive preparação de superfície</t>
  </si>
  <si>
    <t>FERRAMENTA</t>
  </si>
  <si>
    <t>RESINA ACRILICA</t>
  </si>
  <si>
    <t>PREPARADOR DE SUPERFICIE</t>
  </si>
  <si>
    <t>Emassamento de paredes com massa acrílica</t>
  </si>
  <si>
    <t>MASSA CORRIDA ACRILICA</t>
  </si>
  <si>
    <t>SINAPI / SETOP</t>
  </si>
  <si>
    <t>96485 / 28728</t>
  </si>
  <si>
    <t>Fornecimento e instalação de forro de PVC em painéis lineares encaixados entre si e fixados em estrutura metálica</t>
  </si>
  <si>
    <t>FORRO DE PVC LISO, REGUA DE 20 CM, ESPESSURA 10MM, COMP 6M</t>
  </si>
  <si>
    <t>PERFIL CANALETA, PARA  ESTRUTURA DE FORRO</t>
  </si>
  <si>
    <t>PENDURAL EM AÇO PARA PERFIL TIPO CANALETA</t>
  </si>
  <si>
    <t>PARAFUSO ZINCADO 4,2X19MM</t>
  </si>
  <si>
    <t>PARAFUSO AUTO ATARRACHANTE 6,35X14MM</t>
  </si>
  <si>
    <t xml:space="preserve">ARAME GALVANIZADO </t>
  </si>
  <si>
    <t>EMENDA PARA FORRO EM AGUA</t>
  </si>
  <si>
    <t>Fornecimento e instalação de Tubo de PVC esgoto, série normal, Ø 50mm, inclusive conexões. Ref: TIGRE</t>
  </si>
  <si>
    <t>CONEXOES</t>
  </si>
  <si>
    <t>PASTA LUBRIFICANTE PARA TUBO DE PVC</t>
  </si>
  <si>
    <t>TUBO PVC, SERIE NORMAL 50MM</t>
  </si>
  <si>
    <t>Fornecimento e instalação de Tubo de PVC esgoto série normal, Ø 75mm, inclusive conexões. Ref: TIGRE</t>
  </si>
  <si>
    <t>TTUBO PVC, SERIE NORMAL 75MM</t>
  </si>
  <si>
    <t>Fornecimento e instalação de Tubo de PVC esgoto série normal, Ø 100mm, inclusive conexões.Ref: TIGRE</t>
  </si>
  <si>
    <t>CONEXÕES</t>
  </si>
  <si>
    <t>TTUBO PVC, SERIE NORMAL 100MM</t>
  </si>
  <si>
    <t>Fornecimento e instalação de Tubo de PVC esgoto série normal, Ø 150mm, inclusive conexões. Ref: TIGRE</t>
  </si>
  <si>
    <t>TTUBO PVC, SERIE NORMAL 150MM</t>
  </si>
  <si>
    <t>Fornecimento e instalação de Tubo PVC soldável, inclusive conexões, Ø 20mm a 32mm - Ref: TIGRE</t>
  </si>
  <si>
    <t>ADESIVO PARA TUBO DE PVC RIGIDO</t>
  </si>
  <si>
    <t>ESTOPA DE ALGODAO</t>
  </si>
  <si>
    <t>LIXA DÁGUA EM FOLHA</t>
  </si>
  <si>
    <t xml:space="preserve">SOLUÇÃO LIMPADORA </t>
  </si>
  <si>
    <t>TUBO SOLDAVEL  32MM</t>
  </si>
  <si>
    <t>Fornecimento e instalação de Tubo PVC soldável, inclusive conexões, Ø 40mm a 60mm - Ref: TIGRE</t>
  </si>
  <si>
    <t>Fornecimento e instalação de caixa sifonada de PVC rígido, inclusive grelha, 100 x 100 x 50 mm </t>
  </si>
  <si>
    <t>U</t>
  </si>
  <si>
    <t>CAIXA SIFONADA PVC ESGOTO 100X100X50</t>
  </si>
  <si>
    <t>SOLUÇÃO LIMPADORA PARA PVC RIGIDO</t>
  </si>
  <si>
    <t>Fornecimento e instalação de caixa sifonada de PVC rígido, inclusive grelha , 150 x 150 x 50 mm</t>
  </si>
  <si>
    <t>CAIXA SIFONADA PVC ESGOTO 150x150x50</t>
  </si>
  <si>
    <t>Fornecimento e instalação de ralo de PVC rígido sifonado, inclusive grelha , 100 X 100 X 40 mm </t>
  </si>
  <si>
    <t>CAIXA SIFONADA PVC ESGOTO 100X100X40</t>
  </si>
  <si>
    <t>Fornecimento e instalação de caixa seca de PVC rígido, inclusive grelha, 100 X 100 X 40 mm </t>
  </si>
  <si>
    <t>CAIXA SECA DE PVC 100X100X40</t>
  </si>
  <si>
    <t>GRELHA DE PVC REDONDA</t>
  </si>
  <si>
    <t>PORTA GRELHA EM PVC</t>
  </si>
  <si>
    <t>Fornecimento e instalação de caixa de gordura em PVC, com duas entradas de 75mm e uma de 50mm e saída de 100mm, com capacidade de 19 litros, inclusive tampa reforçada e cesto, REF. TIGRE Código 27801005</t>
  </si>
  <si>
    <t>CAIXA DE GORDURA 19L COM TAMPA, PORTA TAMPA E CESTO DE LIMPEZA REMOVIVEL</t>
  </si>
  <si>
    <t>Fornecimento e instalação de caixa de inspeção/interligação em PVC, três entradas de 100mm e 1 saída de 100mm, inclusive tampa reforçada ou grelha. REF TIGRE Código 27801056</t>
  </si>
  <si>
    <t>CAIXA DE INSPEÇÃO DE POLIETILENO 100MM</t>
  </si>
  <si>
    <t>TAMPA PARA CAIXA DE INSPEÇÃO</t>
  </si>
  <si>
    <t>Fornecimento e instalação de válvula de descarga 11/4” ou 11/2” completa, inclusive acabamento. Ref: HYDRA OU DOCOL</t>
  </si>
  <si>
    <t>FITA VEDA ROSCA 18MM</t>
  </si>
  <si>
    <t>VALVULA DE DESCARGA COM ACABAMENTO</t>
  </si>
  <si>
    <t>Fornecimento e instalação de caixa de descarga de sobrepor. Ref. Astra ou similares</t>
  </si>
  <si>
    <t>ADESIVO PARA TUBO DE PVC</t>
  </si>
  <si>
    <t xml:space="preserve">CAIXA DE DESCARGA </t>
  </si>
  <si>
    <t>SOLUÇÃO LIMPADORA PARA PVC</t>
  </si>
  <si>
    <t>Fornecimento e instalação de lavatório de louça sem coluna branco. Ref. Celite ou Deca</t>
  </si>
  <si>
    <t>LAVATORIO MEDIO SEM COLUNA</t>
  </si>
  <si>
    <t>Fornecimento e instalação de lavatório de louça com coluna branco. Ref. Celite ou Deca</t>
  </si>
  <si>
    <t>LAVATORIO MEDIO COM COLUNA</t>
  </si>
  <si>
    <t>Fornecimento e instalação de bacia sanitária de louça com caixa acoplada, inclusive assento e acessórios. Ref. Celite ou Deca</t>
  </si>
  <si>
    <t>ANEL DE VEDAÇÃO PARA SAIDA DE VASO</t>
  </si>
  <si>
    <t>REJUNTE CIMENTICIO</t>
  </si>
  <si>
    <t>BACIA SANITARIA DE LOUÇA CONVENCIONAL</t>
  </si>
  <si>
    <t>TUBO DE LIGAÇÃO DE AGUA PARA BACIA SANITARIA</t>
  </si>
  <si>
    <t>CONJUNTO DE FIXAÇÃO COM BUCHA PLASTICA</t>
  </si>
  <si>
    <t>ASSENTO CONVENCIONAL</t>
  </si>
  <si>
    <t>Fornecimento e instalação de bacia sanitária de louça com assento e acessórios. Ref. Celite ou Deca</t>
  </si>
  <si>
    <t>PARAFUSO TIPO CASTELO</t>
  </si>
  <si>
    <t>VALVULA DE DESCARGA COM REGISTRO INTERNO</t>
  </si>
  <si>
    <t>Fornecimento e instalação de mictório de louça individual. Ref. Celite ou Deca</t>
  </si>
  <si>
    <t>ENGATE FLEXIVEL METALICO</t>
  </si>
  <si>
    <t>FITA DE VEDAÇÃO</t>
  </si>
  <si>
    <t>MICTORIO DE LOUÇA COM SIFAO</t>
  </si>
  <si>
    <t>PARAFUSO  CASTELO</t>
  </si>
  <si>
    <t>Fornecimento e instalação de chuveiro elétrico tradicional. Ref. Lorenzetti ou similares</t>
  </si>
  <si>
    <t>FITAVEDAROSCA 18MM</t>
  </si>
  <si>
    <t xml:space="preserve">Maxi Ducha Ultra – 3 temperaturas - Lorenzetti 220V </t>
  </si>
  <si>
    <t>Fornecimento e instalação de válvula de 1/2" para mictório. Ref: PRESMATIC / DOCOL</t>
  </si>
  <si>
    <t xml:space="preserve">FITA DE VEDAÇÃO </t>
  </si>
  <si>
    <t xml:space="preserve">VALVULA DE DESCARGA DE 1/2'' PARA MICTORIO </t>
  </si>
  <si>
    <t>Fornecimento e instalação de ducha higiênica com acabamento cromado</t>
  </si>
  <si>
    <t>DUCHA HIGIENICA CROMADA</t>
  </si>
  <si>
    <t xml:space="preserve">Fornecimento e instalação de torneira LONGA 1/2' </t>
  </si>
  <si>
    <t>TORNEIRA LONGA 1/2''</t>
  </si>
  <si>
    <t xml:space="preserve">Fornecimento e instalação de torneira BICA ALTA MÓVEL  1/2"  </t>
  </si>
  <si>
    <t>TORNEIRA BICA ALTA MOVEL</t>
  </si>
  <si>
    <t>Fornecimento e instalação de torneira automática para lavatório ou bancada. Ref: PRESSMATIC / DOCOL</t>
  </si>
  <si>
    <t>FITA VEDAÇÃO 18MM</t>
  </si>
  <si>
    <t>TORNEIRA DE MESA COM FECHAMENTO AUTOMATICO PARA LAVATORIO</t>
  </si>
  <si>
    <t>Fornecimento e instalação de torneira de uso geral cromada 3/4''</t>
  </si>
  <si>
    <t>TORNEIRA CROMADA 3/4 OU 1/2</t>
  </si>
  <si>
    <t>Fornecimento e instalação de sifão pvc para pia. Ref. TIGRE</t>
  </si>
  <si>
    <t>SIFAO PVC PARA PIA</t>
  </si>
  <si>
    <t>Fornecimento e instalação de sifão para lavatório, cromado tipo copo. Ref. TIGRE</t>
  </si>
  <si>
    <t>SIFAO PARA LAVATORIO TIPO CROMADO</t>
  </si>
  <si>
    <t>Fornecimento e instalação de válvula para pia americana</t>
  </si>
  <si>
    <t>VALVULA PARA PIA AMERICANA</t>
  </si>
  <si>
    <t>Fornecimento e instalação de válvula para lavatório</t>
  </si>
  <si>
    <t>VALVULA PARA LAVATORIO</t>
  </si>
  <si>
    <t>Fornecimento e instalação de engate flexível 1/2" x 30cm Ref. TIGRE</t>
  </si>
  <si>
    <t>FITA VEDAROSCA 18MM</t>
  </si>
  <si>
    <t>LIGAÇÃO FLEXIVEL 1/2'' 30 CM</t>
  </si>
  <si>
    <t>Fornecimento e instalação de engate flexível 1/2" x 40cm Ref. TIGRE</t>
  </si>
  <si>
    <t>LIGAÇÃO FLEXIVEL  1/2'' X40CM</t>
  </si>
  <si>
    <t>Fornecimento e instalação de tubo de ligação ajustável com espude para bacia sanitária. Ref. TIGRE</t>
  </si>
  <si>
    <t xml:space="preserve">TUBO DE LIGAÇÃO PVC CROMADO </t>
  </si>
  <si>
    <t>ESPUDE PARA LIGAÇÃO DE VASO SANITARIO</t>
  </si>
  <si>
    <t>Fornecimento e instalação de caixa d´água em polietileno - Capacidade 500 l</t>
  </si>
  <si>
    <t>CAIXA DÁGUA 500L COM TAMPA</t>
  </si>
  <si>
    <t>ADAPTADOR SOLDAVEL DE PVC MARROM COM FLANGES E ANEL D40MM</t>
  </si>
  <si>
    <t>FORNECIMENTO E ASSENTAMENTO DE TUBO PVC RIGIDO SOLDAVEL DN40</t>
  </si>
  <si>
    <t>REGISTO DE ESFERA DN40</t>
  </si>
  <si>
    <t xml:space="preserve">TORNEIRA DE BOIA </t>
  </si>
  <si>
    <t>Fornecimento e instalação de caixa d´água em polietileno - Capacidade 1000 l</t>
  </si>
  <si>
    <t>CAIXA DÁGUA 1000L COM TAMPA</t>
  </si>
  <si>
    <t>ADAPTADOR SOLDAVEL DE PVC MARROM COM FLANGES E ANEL D50MM</t>
  </si>
  <si>
    <t>FORNECIMENTO E ASSENTAMENTO DE TUBO PVC RIGIDO SOLDAVEL DN41</t>
  </si>
  <si>
    <t>REGISTO DE ESFERA DN41</t>
  </si>
  <si>
    <t>Fornecimento e instalação de torneira de bóia de pvc rígido rosca 1/2"</t>
  </si>
  <si>
    <t>TORNEIRA DE BOIA 1/2''</t>
  </si>
  <si>
    <t>Fornecimento e instalação de torneira de bóia de pvc rígido rosca 3/4"</t>
  </si>
  <si>
    <t>TORNEIRA DE BOIA 3/4''</t>
  </si>
  <si>
    <t>Fornecimento e instalação de torneira de bóia de pvc rígido rosca 1"</t>
  </si>
  <si>
    <t>TORNEIRA DE BOIA 1''</t>
  </si>
  <si>
    <t>Fornecimento e instalação de torneira de bóia de pvc rígido rosca 1 1/2"</t>
  </si>
  <si>
    <t>Fornecimento e assentamento de bancada em granito,inclusive furos, pingadeira e rodamão. Ref. Cinza andorinha</t>
  </si>
  <si>
    <t>MASSA PLASTICA</t>
  </si>
  <si>
    <t>BANCADA E, GRANITO CINZA ANDORINHA E=2CM, ACABAMENTO POLIDO</t>
  </si>
  <si>
    <t>FIXAÇÃO DE CONSOLE EM METALON</t>
  </si>
  <si>
    <t>RODAMÃO - 48348</t>
  </si>
  <si>
    <t>Remoção e assentamento de aparelho sanitário (vaso, pia, lavatório, mictório). Material fornecido pela MSG</t>
  </si>
  <si>
    <t>Fornecimento e instalação de Joelho de 90° x 20 a 40 mm</t>
  </si>
  <si>
    <t>JOELHO 90 GRAUS SOLDAVEL DIAMETRO 40MM</t>
  </si>
  <si>
    <t>Fornecimento e instalação de Joelho de 90° x 50 mm</t>
  </si>
  <si>
    <t>JOELHO 90 GRAUS SOLDAVEL DIAMETRO 50MM</t>
  </si>
  <si>
    <t>Fornecimento e instalação de Joelho de 90° x 75 mm</t>
  </si>
  <si>
    <t>JOELHO 90 GRAUS SOLDAVEL DIAMETRO 75MM</t>
  </si>
  <si>
    <t>Fornecimento e instalação de Joelho de 90° x 100 mm</t>
  </si>
  <si>
    <t>JOELHO 90 GRAUS SOLDAVEL DIAMETRO 100MM</t>
  </si>
  <si>
    <t>Fornecimento e instalação de Tê 90º x 20 a 40 mm</t>
  </si>
  <si>
    <t>TE 90 GRAUS SOLDAVEL DIAMETRO 40MM</t>
  </si>
  <si>
    <t>Fornecimento e instalação de Tê 90º x 50 mm</t>
  </si>
  <si>
    <t>TE 90 GRAUS SOLDAVEL DIAMETRO 50MM</t>
  </si>
  <si>
    <t>Fornecimento e instalação de Tê 90º x 75 mm</t>
  </si>
  <si>
    <t>TE 90 GRAUS SOLDAVEL DIAMETRO 75MM</t>
  </si>
  <si>
    <t>Fornecimento e instalação de Tê 90º x 100 mm</t>
  </si>
  <si>
    <t>TE 90 GRAUS SOLDAVEL DIAMETRO 100MM</t>
  </si>
  <si>
    <t>Fornecimento e instalação de Luva 20 a 40 mm</t>
  </si>
  <si>
    <t>LUVA SIMPLES D 40MM</t>
  </si>
  <si>
    <t>Fornecimento e instalação de Luva 50 mm</t>
  </si>
  <si>
    <t>LUVA SIMPLES D 50MM</t>
  </si>
  <si>
    <t>Fornecimento e instalação de Luva 75 mm</t>
  </si>
  <si>
    <t>LUVA SIMPLES D 75MM</t>
  </si>
  <si>
    <t>Fornecimento e instalação de Luva 100 mm</t>
  </si>
  <si>
    <t>LUVA SIMPLES D 100MM</t>
  </si>
  <si>
    <t>Fornecimento e Instalação de CONCERTINA CLIPADA Ø 450 mm</t>
  </si>
  <si>
    <t>CONCERTINA CLIPADA MODELO ESPIRAL HELICOIDAL DUPLA D=450MM</t>
  </si>
  <si>
    <t>Fornecimento e Instalação de CONCERTINA CLIPADA Ø 730 mm</t>
  </si>
  <si>
    <t>CONCERTINA CLIPADA MODELO ESPIRAL HELICOIDAL DUPLA D=730MM</t>
  </si>
  <si>
    <t>Execução de cerca em mourão de concreto ponta virada, altura livre 2,00 m, tela galvanizada malha 2”  fio 12, fixada com arame galvanizado três fiadas e arame farpado três fiadas. Sem viga baldrame</t>
  </si>
  <si>
    <t>Cimento CP-II 32</t>
  </si>
  <si>
    <t>Areia</t>
  </si>
  <si>
    <t>Brita 0</t>
  </si>
  <si>
    <t>Mourão em concreto curvo, 10x10cm, h=2,60+curva de 0,40m</t>
  </si>
  <si>
    <t>Tela galvanizada quadrangular/losangular, fio 12, h=2m</t>
  </si>
  <si>
    <t>Arame farpado</t>
  </si>
  <si>
    <t>Arame BWG-12</t>
  </si>
  <si>
    <t>Arame BWG-18</t>
  </si>
  <si>
    <t>Execução de cerca em mourão de concreto ponta virada, altura livre 2,00 m, tela galvanizada malha 2”  fio 12, fixada com arame galvanizado três fiadas e arame farpado três fiadas, inclusive viga baldrame (escavação, forma, aço e concreto), com fornecimento de todos os materiais</t>
  </si>
  <si>
    <t>Forma</t>
  </si>
  <si>
    <t>Fornecimento e instalação de meia-cana em concreto Ø 400 mm, inclusive escavação,acerto do terreno, assentamento, rejunte e cordão de concreto</t>
  </si>
  <si>
    <t>CANALETA MEIA CANA D400</t>
  </si>
  <si>
    <t>APILOAMENTO MANUAL EM FUNDO DE VALA</t>
  </si>
  <si>
    <t>ESCAVAÇÃO MANUAL</t>
  </si>
  <si>
    <t>Fornecimento e instalação de meia-cana em concreto Ø 600 mm, inclusive escavação,acerto do terreno, assentamento, rejunte e cordão de concreto</t>
  </si>
  <si>
    <t>CANALETA MEIA CANA D600</t>
  </si>
  <si>
    <t>ARGAMASSA TRAÇO 1:4</t>
  </si>
  <si>
    <t>SINAPI</t>
  </si>
  <si>
    <t>Fornecimento e instalação de meia-cana em concreto Ø 800 mm, inclusive escavação,acerto do terreno, assentamento, rejunte e cordão de concreto</t>
  </si>
  <si>
    <t>CANALETA MEIA CANA D800</t>
  </si>
  <si>
    <t>Execução de gabião tipo caixa, malha hexagonal 8x100mm, fio 2,7mm de diâmetro, dimensões 1,00x1,00x2,00m, inclusive preparo da superfície e fornecimento de todos os materiais</t>
  </si>
  <si>
    <t>GABIAO TIPO CAIXA 2X1X1 ,  MALHA HEXAGONAL</t>
  </si>
  <si>
    <t>SEINFRA</t>
  </si>
  <si>
    <t>Fornecimento e assentamento de caixa de ligação PVC rígido para eletroduto roscável, retangular, dimensões 4x2”. Ref. Tigre</t>
  </si>
  <si>
    <t xml:space="preserve">CAIXA DE LIGAÇÃO PARA ELETRODUTO FLEXIVEL </t>
  </si>
  <si>
    <t>ACIDO MURIATICO</t>
  </si>
  <si>
    <t>DETERGENTE AMONIACO</t>
  </si>
  <si>
    <t>SABÃO EM PÓ</t>
  </si>
  <si>
    <t>Fornecimento e instalação de andaime com tubo roll galvanizado 48x3 mm</t>
  </si>
  <si>
    <t>Execução de cerca em estacas de eucalipto tratado, com 5 fios de arame liso, incluso todos os materiais</t>
  </si>
  <si>
    <t>Escavação</t>
  </si>
  <si>
    <t>Concreto</t>
  </si>
  <si>
    <t>Reaterro</t>
  </si>
  <si>
    <t>Mourão intermediário eucalipto</t>
  </si>
  <si>
    <t>Mourão esticador eucalipto</t>
  </si>
  <si>
    <t>catraca para arame liso mod.: 10462</t>
  </si>
  <si>
    <t>Distanciador em arame galvanizado para cerca eucalipto</t>
  </si>
  <si>
    <t>pç</t>
  </si>
  <si>
    <t>Execução de cerca em estacas de eucalipto tratado, com 5 fios de arame farpado, incluso todos os materiais</t>
  </si>
  <si>
    <t>Execução de junta mastique, incluindo corte do concreto e preparo de superfície</t>
  </si>
  <si>
    <t>ADESIVO /SELANTE ELASTICO</t>
  </si>
  <si>
    <t>Execução de junta de isolamento com poliestireno expandido (isopor)</t>
  </si>
  <si>
    <t>CHAPA DE POLIESTIRENO EXPANDIDO E=20MM 1000X500MM</t>
  </si>
  <si>
    <t xml:space="preserve">Fornecimento e instalação de lona plástica/terreiro 200 micras </t>
  </si>
  <si>
    <t>LONA PLÁSTICA 200MICRAS</t>
  </si>
  <si>
    <t>Fornecimento e aplicação de Sikadur 32, inclusive preparo da superfície e aplicação com espátula ou outros meios equivalentes.</t>
  </si>
  <si>
    <t>SIKADUR 32</t>
  </si>
  <si>
    <t>Fornecimento e aplicação de tela de estuque em paredes para correção de fissuras</t>
  </si>
  <si>
    <t>TELA ESTUQUE VARIAVEL ENTRE 15 E 20MM</t>
  </si>
  <si>
    <t>Limpeza de camada vegetal</t>
  </si>
  <si>
    <t>Pá Carregadeira</t>
  </si>
  <si>
    <t>Motorista de caminhão basculante</t>
  </si>
  <si>
    <t>Escavação de material de 1ª categoria</t>
  </si>
  <si>
    <t>Escavadeira Hidráulica sobre esteira 22T</t>
  </si>
  <si>
    <t>Espalhamento</t>
  </si>
  <si>
    <t xml:space="preserve">Compactação de aterro </t>
  </si>
  <si>
    <t>Operador de motoniveladora</t>
  </si>
  <si>
    <t>Operador de rolo compactador</t>
  </si>
  <si>
    <t>Escavação rede de drenagem</t>
  </si>
  <si>
    <t>FERRAMENTAS 5,0 % S/MO</t>
  </si>
  <si>
    <t>FERRAMENTAS 5,0 % S/MAQUINAS - Material de Desgaste</t>
  </si>
  <si>
    <t>Bota fora rede de drenagem</t>
  </si>
  <si>
    <t>Caminhão Basculante 14 m³</t>
  </si>
  <si>
    <t>Operador de pá carregadeira</t>
  </si>
  <si>
    <t>Escavação rede de água</t>
  </si>
  <si>
    <t>Operador de Retro escavadeira</t>
  </si>
  <si>
    <t>Bota fora rede de água</t>
  </si>
  <si>
    <t>Montador de água/esgoto</t>
  </si>
  <si>
    <t>Pasta Lubrificante para tubos e conexões com junta elástica</t>
  </si>
  <si>
    <t>Bota fora de material excedente</t>
  </si>
  <si>
    <t>Serviço de Assentamento e Reaterro Compactado de Tubo de água DN 100 mm Prof. Até 1,5 m</t>
  </si>
  <si>
    <t>Tubo PVC PBA JEI DN 100 mm</t>
  </si>
  <si>
    <t>Serviço de Assentamento e Reaterro Compactado de Tubo de água DN 150 mm Prof. Até 1,5 m</t>
  </si>
  <si>
    <t>Tubo PVC PBA JEI DN 150 mm</t>
  </si>
  <si>
    <t>Serviço de Assentamento e Reaterro Compactado de Tubo de água DN 200 mm Prof. Até 1,5 m</t>
  </si>
  <si>
    <t>Tubo PVC PBA JEI DN 200 mm</t>
  </si>
  <si>
    <t>Serviço de Assentamento e Reaterro Compactado de Tubo de água DN 250 mm Prof. Até 1,5 m</t>
  </si>
  <si>
    <t>Tubo PVC PBA JEI DN 250 mm</t>
  </si>
  <si>
    <t>Serviço de Assentamento e Reaterro Compactado de Tubo de esgoto DN 100 mm Prof. Até 1,5 m</t>
  </si>
  <si>
    <t>Tubo Coletor de Esgoto JEI PVC Ocre DN 100 mm</t>
  </si>
  <si>
    <t>Serviço de Assentamento e Reaterro Compactado de Tubo de esgoto DN 150 mm Prof. Até 1,5 m</t>
  </si>
  <si>
    <t>Tubo Coletor de Esgoto JEI PVC Ocre DN 150 mm</t>
  </si>
  <si>
    <t>Serviço de Assentamento e Reaterro Compactado de Tubo de esgoto DN 200 mm Prof. Até 1,5 m</t>
  </si>
  <si>
    <t>Tubo Coletor de Esgoto JEI PVC Ocre DN 200 mm</t>
  </si>
  <si>
    <t>Serviço de Assentamento e Reaterro Compactado de Tubo de esgoto DN 250 mm Prof. Até 1,5 m</t>
  </si>
  <si>
    <t>Tubo Coletor de Esgoto JEI PVC Ocre DN 250 mm</t>
  </si>
  <si>
    <t>Serviço de Assentamento e Reaterro Compactado de Tubo de esgoto DN 150 mm Prof. Até 9 m</t>
  </si>
  <si>
    <t>Quant</t>
  </si>
  <si>
    <t>Escoramento</t>
  </si>
  <si>
    <t>Transporte - ida</t>
  </si>
  <si>
    <t>Escoramento metálico</t>
  </si>
  <si>
    <t>Transporte - volta</t>
  </si>
  <si>
    <t>Munck - Curitiba</t>
  </si>
  <si>
    <t>Serviço de Assentamento e Reaterro Compactado de Tubo de esgoto DN 150 mm Prof. Até 4,5 m</t>
  </si>
  <si>
    <t>Regularização e Compactação de subleito</t>
  </si>
  <si>
    <t>Rolo compactador pé de carneiro 10t</t>
  </si>
  <si>
    <t>Operador de trator de pneu</t>
  </si>
  <si>
    <t>Base de solo estabilizado com mistura</t>
  </si>
  <si>
    <t>Aquisição de Cascalho</t>
  </si>
  <si>
    <t>Aquisição de BGS</t>
  </si>
  <si>
    <t>Aquisição de Cimento</t>
  </si>
  <si>
    <t>Transporte de Cascalho</t>
  </si>
  <si>
    <t>Escavação e Carga de Jazida</t>
  </si>
  <si>
    <t>Oléo Diesel para escavadeira</t>
  </si>
  <si>
    <t>Imprimação</t>
  </si>
  <si>
    <t>Vassoura Mecânica</t>
  </si>
  <si>
    <t>Caminhão espargidor</t>
  </si>
  <si>
    <t>Motorista de caminhão</t>
  </si>
  <si>
    <t>Aquisição de EAI</t>
  </si>
  <si>
    <t>Rolo Compactador Liso</t>
  </si>
  <si>
    <t>Aquisição de Asfalto Diluído RR-2C</t>
  </si>
  <si>
    <t>Brita produzida em central de britagem</t>
  </si>
  <si>
    <t>Kg</t>
  </si>
  <si>
    <t>Pó de brita produzido em central de britagem</t>
  </si>
  <si>
    <t>Boca de Lobo Simples</t>
  </si>
  <si>
    <t>Operador de retro escavadeira</t>
  </si>
  <si>
    <t>oficial</t>
  </si>
  <si>
    <t>unid</t>
  </si>
  <si>
    <t>Boca de Lobo Dupla</t>
  </si>
  <si>
    <t>Boca de Lobo Tripla</t>
  </si>
  <si>
    <t xml:space="preserve"> PRIVATE LOG</t>
  </si>
  <si>
    <t>CIDADE DA SERRA - ES</t>
  </si>
  <si>
    <t>1.5</t>
  </si>
  <si>
    <t>Regularização do subleito - 100% PN</t>
  </si>
  <si>
    <t>Aterro Compactado a 100% PN</t>
  </si>
  <si>
    <t>1.6</t>
  </si>
  <si>
    <t>ALUGUEL GERADOR</t>
  </si>
  <si>
    <t>Gerador DCCOGG889 53KVA</t>
  </si>
  <si>
    <t>MOBILIA ALOJAMENTO</t>
  </si>
  <si>
    <t>MOBILIA ESCRITORIO</t>
  </si>
  <si>
    <t>Ponteiro para rompedor hidráulico de 1.700 kg</t>
  </si>
  <si>
    <t>UN</t>
  </si>
  <si>
    <t>Desmonte de rocha com escavadeira e rompedor hidráulico</t>
  </si>
  <si>
    <t>Carga e transporte de material proveniente do desmonte com caminhão basculante de 12 m³ para rocha - rodovia em leito natural</t>
  </si>
  <si>
    <t>1.7</t>
  </si>
  <si>
    <t>TOTAL:</t>
  </si>
  <si>
    <t>TOTAL INDIRETOS:</t>
  </si>
  <si>
    <t>CRONOGRAMA FISICO - ANO 2025</t>
  </si>
  <si>
    <t>EQUIPAMENTO PARA BATER PONTO DIGITAL</t>
  </si>
  <si>
    <t>PRIVATE LOG</t>
  </si>
  <si>
    <t>SERRA - ES</t>
  </si>
  <si>
    <t>Escavadeira Hidráulica sobre esteira 35T</t>
  </si>
  <si>
    <t>Escavação de material de 1ª categoria - JAZIDA</t>
  </si>
  <si>
    <t>JAZIDA</t>
  </si>
  <si>
    <t>min</t>
  </si>
  <si>
    <t>KM DT interno</t>
  </si>
  <si>
    <t>m3/mês</t>
  </si>
  <si>
    <t>km/h</t>
  </si>
  <si>
    <t>meses</t>
  </si>
  <si>
    <t>min carga/descarga</t>
  </si>
  <si>
    <t>min ciclo</t>
  </si>
  <si>
    <t>VG/CAMINHÃO/dia</t>
  </si>
  <si>
    <t>DIAS</t>
  </si>
  <si>
    <t>MESES</t>
  </si>
  <si>
    <t>ESCAVADEIRA 35T</t>
  </si>
  <si>
    <t>CAMINHÃO 16m³</t>
  </si>
  <si>
    <t>Limpeza mecanizada de camada vegetal, incluso carga e transporte</t>
  </si>
  <si>
    <t>Escavação, carga e transporte de material de 1ª categoria - DT Máximo de 1km</t>
  </si>
  <si>
    <r>
      <t xml:space="preserve">Escavação, carga e transporte de material de 1ª categoria - DMT 3,2km  </t>
    </r>
    <r>
      <rPr>
        <b/>
        <sz val="10"/>
        <color theme="1"/>
        <rFont val="Calibri"/>
        <family val="2"/>
      </rPr>
      <t>- (JAZIDA)</t>
    </r>
  </si>
  <si>
    <t>Encarregado de frente</t>
  </si>
  <si>
    <t>Encarregado de Frente</t>
  </si>
  <si>
    <t>Gerente de contrato</t>
  </si>
  <si>
    <t>Mecânico</t>
  </si>
  <si>
    <t>P0073</t>
  </si>
  <si>
    <t>BANHEIRO QUÍMICO (higienização, deslocamento, descarte)</t>
  </si>
  <si>
    <t>ADM, LAB, TOP, QSMS</t>
  </si>
  <si>
    <t>SEGURO GARANTIA</t>
  </si>
  <si>
    <t>SERRA</t>
  </si>
  <si>
    <t>MOBILIZAÇÃO DE BANHEIRO QUIMICO</t>
  </si>
  <si>
    <t>DESMOBILIZAÇÃO DE BANHEIRO QUIMICO</t>
  </si>
  <si>
    <t>ES</t>
  </si>
  <si>
    <t>CUSTO UNIT.
(R$)</t>
  </si>
  <si>
    <t>7 DIAS</t>
  </si>
  <si>
    <t>X</t>
  </si>
  <si>
    <t>x</t>
  </si>
  <si>
    <t>SEGURO DE VIDA</t>
  </si>
  <si>
    <t>COMBOIO</t>
  </si>
  <si>
    <t>SERRA / ES</t>
  </si>
  <si>
    <t>PERÍODOS</t>
  </si>
  <si>
    <t>Dias úteis (SEG À SAB)</t>
  </si>
  <si>
    <t>DESLOCAMENTOS/PARADAS</t>
  </si>
  <si>
    <t>DDS</t>
  </si>
  <si>
    <t>INICIO</t>
  </si>
  <si>
    <t>TÉRMINO</t>
  </si>
  <si>
    <t>HORAS MÉDIAS DISPONÍVEIS POR DIA (H)</t>
  </si>
  <si>
    <t>FATOR DE RETOMADA</t>
  </si>
  <si>
    <t>Dias</t>
  </si>
  <si>
    <t>Chuva Impactante</t>
  </si>
  <si>
    <t>Dias de Chuva &gt; 10 mm</t>
  </si>
  <si>
    <t>FERIADOS</t>
  </si>
  <si>
    <t>DIA</t>
  </si>
  <si>
    <t>DATA</t>
  </si>
  <si>
    <t xml:space="preserve"> Ano Novo</t>
  </si>
  <si>
    <t xml:space="preserve"> Carnaval</t>
  </si>
  <si>
    <t xml:space="preserve"> Sexta Feira Santa</t>
  </si>
  <si>
    <t xml:space="preserve"> Dia de Tiradentes</t>
  </si>
  <si>
    <t xml:space="preserve"> Dia do Trabalho</t>
  </si>
  <si>
    <t xml:space="preserve"> Corpus Christi</t>
  </si>
  <si>
    <t xml:space="preserve"> Independência do Brasil</t>
  </si>
  <si>
    <t xml:space="preserve"> Nossa Senhora Aparecida</t>
  </si>
  <si>
    <t xml:space="preserve"> Dia de Finados</t>
  </si>
  <si>
    <t xml:space="preserve"> Proclamação da República</t>
  </si>
  <si>
    <t xml:space="preserve"> Natal</t>
  </si>
  <si>
    <t>MAI</t>
  </si>
  <si>
    <t>JUN</t>
  </si>
  <si>
    <t>JUL</t>
  </si>
  <si>
    <t>AGO</t>
  </si>
  <si>
    <t>ESTUDO DE PRATICABILIDADE 
TERRAPLANAGEM</t>
  </si>
  <si>
    <t>ESCAVAÇÃO</t>
  </si>
  <si>
    <t>ATERRO</t>
  </si>
  <si>
    <t>LIMPEZA</t>
  </si>
  <si>
    <t>Operador de escavadeira</t>
  </si>
  <si>
    <t>ESCAVADEIRA22T</t>
  </si>
  <si>
    <t>RECESSO</t>
  </si>
  <si>
    <t>Regularização de subleito</t>
  </si>
  <si>
    <t>Desmonte de rocha</t>
  </si>
  <si>
    <t>SERVIÇO TERCEIRIZADO - FORNECIMENTO DE ALIMENTAÇÃO</t>
  </si>
  <si>
    <t>ALL STONE</t>
  </si>
  <si>
    <t>Escavadeira hidráulica com rompedor</t>
  </si>
  <si>
    <t>BELO HORIZONTE</t>
  </si>
  <si>
    <t>BDI - DIESEL</t>
  </si>
  <si>
    <t>NÃO ESTAMOS CONSIDERANDO BRITADOR PARA QUEBRA DO AGREGADO PROVENIENTE DA REMOÇÃO DE ROCHA</t>
  </si>
  <si>
    <t>NÃO ESTAMOS CONSIDERANDO EXECUÇÃO DE SOLO BRITA PRA REFORÇO DE SOLO COM O AGREGADO DA ROCHA</t>
  </si>
  <si>
    <t>NÃO ESTAMOS CONSIDERANDO ESCAVAÇÃO E BOTA FORA DE SOLO MOLE. PODENDO ESTE ITEM SER ADICIONADO AO NOSSO ORÇAMENTO SOB VALIDAÇÃO DE NOSSA EQUIPE TÉCNICA NO LOCAL</t>
  </si>
  <si>
    <t>NÃO NOS FOI DISPONIBILIZADO NENHUM TIPO DE PROJETO DE REFORÇO DE SOLO. QUAISQUER REFORÇOS QUE SE FIZEREM NECESSÁRIOS DEVERÃO SER ANALISADOS E ADITIVADOS NO ORÇAMENTO;</t>
  </si>
  <si>
    <t>Apontador lider</t>
  </si>
  <si>
    <t>ALIMENTAÇÃO/SEGURO DE VIDA/CESTA BÁSICA</t>
  </si>
  <si>
    <t>Supressão de árvores isoladas</t>
  </si>
  <si>
    <t>Dreno provisorio tipo espinha de peixe, para correção de saturação do solo - linha dupla 150mm</t>
  </si>
  <si>
    <t>Dreno provisorio tipo espinha de peixe, para correção de saturação do solo - linha simples 150mm</t>
  </si>
  <si>
    <t>1.8</t>
  </si>
  <si>
    <t>Tubo Dreno perfurado 150mm</t>
  </si>
  <si>
    <t>Manta geotêtil</t>
  </si>
  <si>
    <t>1.9</t>
  </si>
  <si>
    <t>1.10</t>
  </si>
  <si>
    <t>DRENOS</t>
  </si>
  <si>
    <t>5 DIAS</t>
  </si>
  <si>
    <t>1 EQUIPE</t>
  </si>
  <si>
    <t>KM DT</t>
  </si>
  <si>
    <t>OUTORGA DE AGUA</t>
  </si>
  <si>
    <t>ESTRUTURA DE CAPTAÇÃO DE AGUA (POÇO ARTESIANO)</t>
  </si>
  <si>
    <t>VAZÃO 4M3/H</t>
  </si>
  <si>
    <t>Ebenezer Perfuraçao de Poços Artesiano - Serviços de purificação de água em Serra, ES - 7.000,00</t>
  </si>
  <si>
    <t>Orçamos 3000</t>
  </si>
  <si>
    <t>QUALIFICAR A DESTINAÇÃO DOS RESIDUOS ARBOREOS E DA SUPRESSAO QUE É RESPONSABILIDADE DELES</t>
  </si>
  <si>
    <t>Turno=9,00 h /dia</t>
  </si>
  <si>
    <t>1.11</t>
  </si>
  <si>
    <t>1.12</t>
  </si>
  <si>
    <t>MOTONIVELADORA 140K</t>
  </si>
  <si>
    <t>Escavação, carga e transporte de solo mole - ate 1km</t>
  </si>
  <si>
    <t>3 EQUIPES NO PICO</t>
  </si>
  <si>
    <t>2 EQUIPES</t>
  </si>
  <si>
    <t>3 EQUIPES  NO PICO</t>
  </si>
  <si>
    <t>Limpeza mecanizada de camada vegetal (20cm), incluso carga, transporte a um dt maximo de 1km e espalhamento</t>
  </si>
  <si>
    <t>Limpeza mecanizada de camada vegetal (20cm)</t>
  </si>
  <si>
    <t>PARA ESPALHAMENTO</t>
  </si>
  <si>
    <t>Escavação de solo mole, Transporte DT MAXIMO 1KM e espalhamento</t>
  </si>
  <si>
    <t>Escavação de solo mole, incluso tranporte em ate 1km, e espalhamento</t>
  </si>
  <si>
    <t>VEM DA LIMPEZA PARA AUMENTAR A PRODUÇÃO</t>
  </si>
  <si>
    <t>Tranporte de material de britagem, DMT 1KM e espalhamento</t>
  </si>
  <si>
    <t>TRATOR DE ESTEIRAS 20T</t>
  </si>
  <si>
    <t>H</t>
  </si>
  <si>
    <t>Operador de trator de esteiras</t>
  </si>
  <si>
    <t>TRANSPORTE DE MATERIAL DE LIMPEZA E ESPALHAMENTO (1KM)</t>
  </si>
  <si>
    <t>Operador de Trator de esteiras</t>
  </si>
  <si>
    <t>Trator de esteiras 20t</t>
  </si>
  <si>
    <t>INDIRETOS (ESP)</t>
  </si>
  <si>
    <t>MATERIAL A SER ESPALHADO</t>
  </si>
  <si>
    <t>M3/H</t>
  </si>
  <si>
    <t>M3/DIA</t>
  </si>
  <si>
    <t>MAT/DIESEL/EQP</t>
  </si>
  <si>
    <r>
      <t xml:space="preserve">Escavação, carga e transporte de material de 1ª categoria - DMT 3,5km  </t>
    </r>
    <r>
      <rPr>
        <b/>
        <sz val="10"/>
        <rFont val="Calibri"/>
        <family val="2"/>
      </rPr>
      <t>- (JAZIDA)</t>
    </r>
  </si>
  <si>
    <r>
      <t xml:space="preserve">Escavação, carga e transporte de material de 1ª categoria - DMT 3,5km  </t>
    </r>
    <r>
      <rPr>
        <b/>
        <sz val="10"/>
        <rFont val="Calibri"/>
        <family val="2"/>
      </rPr>
      <t>- (JAZIDA) - substituição do solo mole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</si>
</sst>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8" formatCode="&quot;R$&quot;\ #,##0.00;[Red]\-&quot;R$&quot;\ #,##0.00"/>
    <numFmt numFmtId="44" formatCode="_-&quot;R$&quot;\ * #,##0.00_-;\-&quot;R$&quot;\ * #,##0.00_-;_-&quot;R$&quot;\ * &quot;-&quot;??_-;_-@_-"/>
    <numFmt numFmtId="43" formatCode="_-* #,##0.00_-;\-* #,##0.00_-;_-* &quot;-&quot;??_-;_-@_-"/>
    <numFmt numFmtId="164" formatCode="_-&quot;R$&quot;* #,##0.00_-;\-&quot;R$&quot;* #,##0.00_-;_-&quot;R$&quot;* &quot;-&quot;??_-;_-@_-"/>
    <numFmt numFmtId="165" formatCode="_(* #,##0.00_);_(* \(#,##0.00\);_(* &quot;-&quot;??_);_(@_)"/>
    <numFmt numFmtId="166" formatCode="dd/mm/yy;@"/>
    <numFmt numFmtId="167" formatCode="_(&quot;R$ &quot;* #,##0.00_);_(&quot;R$ &quot;* \(#,##0.00\);_(&quot;R$ &quot;* &quot;-&quot;??_);_(@_)"/>
    <numFmt numFmtId="168" formatCode="0&quot;ª&quot;"/>
    <numFmt numFmtId="169" formatCode="dd/mm/yy"/>
    <numFmt numFmtId="170" formatCode="&quot;R$&quot;\ #,##0.00"/>
    <numFmt numFmtId="171" formatCode="#,##0.00_ ;\-#,##0.00\ "/>
    <numFmt numFmtId="172" formatCode="#,##0.000"/>
    <numFmt numFmtId="173" formatCode="0.0%"/>
    <numFmt numFmtId="174" formatCode="#,##0.0000000"/>
    <numFmt numFmtId="175" formatCode="#,##0.00000000"/>
    <numFmt numFmtId="176" formatCode="0.000%"/>
    <numFmt numFmtId="177" formatCode="General_)"/>
    <numFmt numFmtId="178" formatCode="dd\-mmm\-yy"/>
    <numFmt numFmtId="179" formatCode="0.00000%"/>
    <numFmt numFmtId="180" formatCode="mmmm\,\ yyyy;@"/>
    <numFmt numFmtId="181" formatCode="[$-F400]h:mm:ss\ AM/PM"/>
    <numFmt numFmtId="182" formatCode="_-* #,##0_-;\-* #,##0_-;_-* &quot;-&quot;??_-;_-@_-"/>
    <numFmt numFmtId="183" formatCode="0.000000000"/>
    <numFmt numFmtId="184" formatCode="_-* #,##0.000_-;\-* #,##0.000_-;_-* &quot;-&quot;??_-;_-@_-"/>
  </numFmts>
  <fonts count="100">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theme="1"/>
      <name val="Arial"/>
      <family val="2"/>
    </font>
    <font>
      <b/>
      <sz val="10"/>
      <color theme="1"/>
      <name val="Arial"/>
      <family val="2"/>
    </font>
    <font>
      <b/>
      <sz val="18"/>
      <color theme="3"/>
      <name val="Arial"/>
      <family val="2"/>
    </font>
    <font>
      <sz val="11"/>
      <name val="Arial"/>
      <family val="2"/>
    </font>
    <font>
      <b/>
      <sz val="11"/>
      <color rgb="FF00B050"/>
      <name val="Arial"/>
      <family val="2"/>
    </font>
    <font>
      <b/>
      <sz val="10"/>
      <color theme="3"/>
      <name val="Arial"/>
      <family val="2"/>
    </font>
    <font>
      <b/>
      <sz val="10"/>
      <color rgb="FFFF0000"/>
      <name val="Arial"/>
      <family val="2"/>
    </font>
    <font>
      <b/>
      <sz val="10"/>
      <color rgb="FF00B050"/>
      <name val="Arial"/>
      <family val="2"/>
    </font>
    <font>
      <b/>
      <sz val="9"/>
      <color rgb="FFFF0000"/>
      <name val="Arial"/>
      <family val="2"/>
    </font>
    <font>
      <b/>
      <sz val="10"/>
      <color rgb="FF7030A0"/>
      <name val="Arial"/>
      <family val="2"/>
    </font>
    <font>
      <b/>
      <sz val="11"/>
      <name val="Calibri"/>
      <family val="2"/>
      <scheme val="minor"/>
    </font>
    <font>
      <b/>
      <sz val="10"/>
      <color theme="9" tint="-0.249977111117893"/>
      <name val="Arial"/>
      <family val="2"/>
    </font>
    <font>
      <b/>
      <sz val="11"/>
      <color rgb="FFFF0000"/>
      <name val="Calibri"/>
      <family val="2"/>
      <scheme val="minor"/>
    </font>
    <font>
      <sz val="11"/>
      <name val="Calibri"/>
      <family val="2"/>
    </font>
    <font>
      <sz val="10"/>
      <name val="Calibri"/>
      <family val="2"/>
    </font>
    <font>
      <b/>
      <sz val="11"/>
      <name val="Calibri"/>
      <family val="2"/>
    </font>
    <font>
      <b/>
      <sz val="12"/>
      <name val="Calibri"/>
      <family val="2"/>
    </font>
    <font>
      <sz val="12"/>
      <name val="Calibri"/>
      <family val="2"/>
    </font>
    <font>
      <sz val="11"/>
      <color theme="1"/>
      <name val="Calibri"/>
      <family val="2"/>
    </font>
    <font>
      <b/>
      <sz val="24"/>
      <name val="Calibri"/>
      <family val="2"/>
    </font>
    <font>
      <b/>
      <sz val="16"/>
      <name val="Calibri"/>
      <family val="2"/>
    </font>
    <font>
      <b/>
      <sz val="10"/>
      <color theme="0"/>
      <name val="Calibri"/>
      <family val="2"/>
    </font>
    <font>
      <b/>
      <sz val="10"/>
      <name val="Calibri"/>
      <family val="2"/>
    </font>
    <font>
      <sz val="10"/>
      <color theme="1"/>
      <name val="Calibri"/>
      <family val="2"/>
    </font>
    <font>
      <b/>
      <sz val="14"/>
      <color theme="1"/>
      <name val="Calibri"/>
      <family val="2"/>
      <scheme val="minor"/>
    </font>
    <font>
      <b/>
      <sz val="10"/>
      <color theme="1"/>
      <name val="Calibri"/>
      <family val="2"/>
    </font>
    <font>
      <b/>
      <sz val="12"/>
      <color rgb="FFFF0000"/>
      <name val="Calibri"/>
      <family val="2"/>
    </font>
    <font>
      <sz val="10"/>
      <color rgb="FF00B0F0"/>
      <name val="Arial"/>
      <family val="2"/>
    </font>
    <font>
      <b/>
      <sz val="10"/>
      <color rgb="FF00B0F0"/>
      <name val="Arial"/>
      <family val="2"/>
    </font>
    <font>
      <sz val="10"/>
      <color theme="8" tint="-0.499984740745262"/>
      <name val="Arial"/>
      <family val="2"/>
    </font>
    <font>
      <b/>
      <sz val="10"/>
      <color theme="8" tint="-0.499984740745262"/>
      <name val="Arial"/>
      <family val="2"/>
    </font>
    <font>
      <sz val="10"/>
      <color theme="0" tint="-0.499984740745262"/>
      <name val="Arial"/>
      <family val="2"/>
    </font>
    <font>
      <b/>
      <sz val="10"/>
      <color theme="0" tint="-0.499984740745262"/>
      <name val="Arial"/>
      <family val="2"/>
    </font>
    <font>
      <b/>
      <sz val="11"/>
      <name val="Arial"/>
      <family val="2"/>
    </font>
    <font>
      <b/>
      <sz val="11"/>
      <color theme="1"/>
      <name val="Arial"/>
      <family val="2"/>
    </font>
    <font>
      <sz val="11"/>
      <color theme="1"/>
      <name val="Arial"/>
      <family val="2"/>
    </font>
    <font>
      <sz val="11"/>
      <color indexed="8"/>
      <name val="Calibri"/>
      <family val="2"/>
    </font>
    <font>
      <sz val="8"/>
      <name val="Calibri"/>
      <family val="2"/>
    </font>
    <font>
      <i/>
      <sz val="8"/>
      <name val="Calibri"/>
      <family val="2"/>
    </font>
    <font>
      <b/>
      <sz val="10"/>
      <color theme="1"/>
      <name val="Calibri"/>
      <family val="2"/>
      <scheme val="minor"/>
    </font>
    <font>
      <sz val="8"/>
      <name val="Calibri"/>
      <family val="2"/>
      <scheme val="minor"/>
    </font>
    <font>
      <sz val="9"/>
      <name val="Calibri"/>
      <family val="2"/>
    </font>
    <font>
      <b/>
      <sz val="11"/>
      <color theme="1"/>
      <name val="Calibri"/>
      <family val="2"/>
    </font>
    <font>
      <sz val="8"/>
      <color theme="1"/>
      <name val="Calibri"/>
      <family val="2"/>
      <scheme val="minor"/>
    </font>
    <font>
      <sz val="10"/>
      <color theme="1"/>
      <name val="Calibri"/>
      <family val="2"/>
      <scheme val="minor"/>
    </font>
    <font>
      <b/>
      <sz val="10"/>
      <color indexed="8"/>
      <name val="Calibri"/>
      <family val="2"/>
    </font>
    <font>
      <b/>
      <sz val="9"/>
      <color theme="1"/>
      <name val="Calibri"/>
      <family val="2"/>
      <scheme val="minor"/>
    </font>
    <font>
      <sz val="9"/>
      <color theme="1"/>
      <name val="Calibri"/>
      <family val="2"/>
      <scheme val="minor"/>
    </font>
    <font>
      <b/>
      <sz val="20"/>
      <color rgb="FFFF0000"/>
      <name val="Calibri"/>
      <family val="2"/>
      <scheme val="minor"/>
    </font>
    <font>
      <b/>
      <sz val="12"/>
      <color rgb="FFFF0000"/>
      <name val="Calibri"/>
      <family val="2"/>
      <scheme val="minor"/>
    </font>
    <font>
      <b/>
      <sz val="18"/>
      <name val="Calibri"/>
      <family val="2"/>
      <scheme val="minor"/>
    </font>
    <font>
      <b/>
      <sz val="12"/>
      <name val="Calibri"/>
      <family val="2"/>
      <scheme val="minor"/>
    </font>
    <font>
      <b/>
      <sz val="16"/>
      <name val="Calibri"/>
      <family val="2"/>
      <scheme val="minor"/>
    </font>
    <font>
      <u val="singleAccounting"/>
      <sz val="12"/>
      <name val="Thespian-Wide"/>
    </font>
    <font>
      <sz val="16"/>
      <name val="Terminator Two"/>
    </font>
    <font>
      <sz val="18"/>
      <name val="Terminator Two"/>
    </font>
    <font>
      <b/>
      <sz val="10"/>
      <name val="Calibri"/>
      <family val="2"/>
      <scheme val="minor"/>
    </font>
    <font>
      <sz val="12"/>
      <name val="Calibri"/>
      <family val="2"/>
      <scheme val="minor"/>
    </font>
    <font>
      <sz val="12"/>
      <name val="Times New Roman"/>
      <family val="1"/>
    </font>
    <font>
      <sz val="12"/>
      <color theme="1"/>
      <name val="Calibri"/>
      <family val="2"/>
      <scheme val="minor"/>
    </font>
    <font>
      <b/>
      <u/>
      <sz val="12"/>
      <color theme="1"/>
      <name val="Calibri"/>
      <family val="2"/>
      <scheme val="minor"/>
    </font>
    <font>
      <b/>
      <sz val="16"/>
      <color theme="1"/>
      <name val="Calibri"/>
      <family val="2"/>
      <scheme val="minor"/>
    </font>
    <font>
      <sz val="10"/>
      <color rgb="FFFF0000"/>
      <name val="Calibri"/>
      <family val="2"/>
      <scheme val="minor"/>
    </font>
    <font>
      <b/>
      <sz val="10"/>
      <color theme="5"/>
      <name val="Calibri"/>
      <family val="2"/>
      <scheme val="minor"/>
    </font>
    <font>
      <b/>
      <sz val="10"/>
      <color rgb="FFFF0000"/>
      <name val="Calibri"/>
      <family val="2"/>
    </font>
    <font>
      <sz val="11"/>
      <color rgb="FFFF0000"/>
      <name val="Calibri"/>
      <family val="2"/>
      <scheme val="minor"/>
    </font>
    <font>
      <sz val="11"/>
      <color rgb="FF0000FF"/>
      <name val="Calibri"/>
      <family val="2"/>
      <scheme val="minor"/>
    </font>
    <font>
      <sz val="10"/>
      <name val="Swis721 LtEx BT"/>
      <family val="2"/>
    </font>
    <font>
      <sz val="12"/>
      <name val="Courier"/>
    </font>
    <font>
      <b/>
      <sz val="10"/>
      <name val="Swis721 LtEx BT"/>
      <family val="2"/>
    </font>
    <font>
      <b/>
      <sz val="12"/>
      <name val="Swis721 LtEx BT"/>
      <family val="2"/>
    </font>
    <font>
      <sz val="12"/>
      <name val="Swis721 LtEx BT"/>
      <family val="2"/>
    </font>
    <font>
      <sz val="11"/>
      <name val="Calibri"/>
      <family val="2"/>
      <scheme val="minor"/>
    </font>
    <font>
      <b/>
      <sz val="12"/>
      <color theme="1"/>
      <name val="Calibri"/>
      <family val="2"/>
      <scheme val="minor"/>
    </font>
    <font>
      <sz val="10"/>
      <color theme="0"/>
      <name val="Calibri"/>
      <family val="2"/>
      <scheme val="minor"/>
    </font>
    <font>
      <sz val="10"/>
      <color rgb="FF0000FF"/>
      <name val="Calibri"/>
      <family val="2"/>
    </font>
    <font>
      <b/>
      <sz val="12"/>
      <color theme="3"/>
      <name val="Arial"/>
      <family val="2"/>
    </font>
    <font>
      <sz val="8"/>
      <name val="Arial"/>
      <family val="2"/>
    </font>
    <font>
      <b/>
      <sz val="8"/>
      <name val="Arial"/>
      <family val="2"/>
    </font>
    <font>
      <sz val="7.5"/>
      <name val="Arial"/>
      <family val="2"/>
    </font>
    <font>
      <sz val="7"/>
      <name val="Arial"/>
      <family val="2"/>
    </font>
    <font>
      <sz val="9"/>
      <name val="Arial"/>
      <family val="2"/>
    </font>
    <font>
      <b/>
      <sz val="7.7"/>
      <name val="Arial"/>
      <family val="2"/>
    </font>
    <font>
      <sz val="6"/>
      <name val="Arial"/>
      <family val="2"/>
    </font>
    <font>
      <b/>
      <sz val="10"/>
      <color rgb="FFFF0000"/>
      <name val="Calibri"/>
      <family val="2"/>
      <scheme val="minor"/>
    </font>
    <font>
      <sz val="9"/>
      <color rgb="FF0000FF"/>
      <name val="Calibri"/>
      <family val="2"/>
      <scheme val="minor"/>
    </font>
    <font>
      <sz val="9"/>
      <name val="Calibri"/>
      <family val="2"/>
      <scheme val="minor"/>
    </font>
    <font>
      <b/>
      <sz val="9"/>
      <color indexed="81"/>
      <name val="Segoe UI"/>
      <family val="2"/>
    </font>
    <font>
      <u/>
      <sz val="11"/>
      <color theme="10"/>
      <name val="Calibri"/>
      <family val="2"/>
      <scheme val="minor"/>
    </font>
    <font>
      <sz val="8"/>
      <color rgb="FF000000"/>
      <name val="Segoe UI"/>
      <family val="2"/>
    </font>
    <font>
      <b/>
      <sz val="8"/>
      <color theme="1"/>
      <name val="Calibri"/>
      <family val="2"/>
      <scheme val="minor"/>
    </font>
    <font>
      <b/>
      <sz val="11"/>
      <color theme="0"/>
      <name val="Calibri"/>
      <family val="2"/>
      <scheme val="minor"/>
    </font>
    <font>
      <sz val="10"/>
      <name val="Calibri"/>
      <family val="2"/>
      <scheme val="minor"/>
    </font>
    <font>
      <sz val="8"/>
      <color rgb="FF0000FF"/>
      <name val="Calibri"/>
      <family val="2"/>
      <scheme val="minor"/>
    </font>
    <font>
      <b/>
      <sz val="10"/>
      <color theme="0"/>
      <name val="Arial"/>
      <family val="2"/>
    </font>
  </fonts>
  <fills count="3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indexed="47"/>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66"/>
        <bgColor indexed="64"/>
      </patternFill>
    </fill>
    <fill>
      <patternFill patternType="solid">
        <fgColor theme="6" tint="0.59999389629810485"/>
        <bgColor indexed="64"/>
      </patternFill>
    </fill>
    <fill>
      <patternFill patternType="solid">
        <fgColor rgb="FFFFC000"/>
        <bgColor indexed="64"/>
      </patternFill>
    </fill>
    <fill>
      <patternFill patternType="solid">
        <fgColor theme="4" tint="-0.499984740745262"/>
        <bgColor indexed="64"/>
      </patternFill>
    </fill>
    <fill>
      <patternFill patternType="solid">
        <fgColor theme="6" tint="0.39997558519241921"/>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59999389629810485"/>
        <bgColor indexed="64"/>
      </patternFill>
    </fill>
  </fills>
  <borders count="125">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style="medium">
        <color indexed="64"/>
      </left>
      <right style="thin">
        <color auto="1"/>
      </right>
      <top style="thin">
        <color auto="1"/>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style="medium">
        <color indexed="64"/>
      </bottom>
      <diagonal/>
    </border>
    <border>
      <left style="thin">
        <color auto="1"/>
      </left>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auto="1"/>
      </right>
      <top/>
      <bottom style="thin">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thin">
        <color indexed="64"/>
      </left>
      <right style="hair">
        <color indexed="64"/>
      </right>
      <top style="hair">
        <color indexed="64"/>
      </top>
      <bottom/>
      <diagonal/>
    </border>
    <border>
      <left style="thin">
        <color indexed="64"/>
      </left>
      <right style="thin">
        <color indexed="64"/>
      </right>
      <top/>
      <bottom style="hair">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medium">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right/>
      <top/>
      <bottom style="hair">
        <color indexed="64"/>
      </bottom>
      <diagonal/>
    </border>
    <border>
      <left/>
      <right style="hair">
        <color indexed="64"/>
      </right>
      <top style="thin">
        <color indexed="64"/>
      </top>
      <bottom/>
      <diagonal/>
    </border>
    <border>
      <left/>
      <right style="hair">
        <color auto="1"/>
      </right>
      <top style="hair">
        <color auto="1"/>
      </top>
      <bottom style="hair">
        <color auto="1"/>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hair">
        <color indexed="64"/>
      </left>
      <right/>
      <top style="thin">
        <color indexed="64"/>
      </top>
      <bottom style="thin">
        <color indexed="64"/>
      </bottom>
      <diagonal/>
    </border>
    <border>
      <left style="thin">
        <color auto="1"/>
      </left>
      <right/>
      <top style="thin">
        <color auto="1"/>
      </top>
      <bottom style="dotted">
        <color auto="1"/>
      </bottom>
      <diagonal/>
    </border>
    <border>
      <left style="thin">
        <color auto="1"/>
      </left>
      <right/>
      <top/>
      <bottom style="dotted">
        <color auto="1"/>
      </bottom>
      <diagonal/>
    </border>
    <border>
      <left style="thin">
        <color auto="1"/>
      </left>
      <right/>
      <top style="dotted">
        <color auto="1"/>
      </top>
      <bottom style="dotted">
        <color auto="1"/>
      </bottom>
      <diagonal/>
    </border>
    <border>
      <left style="thin">
        <color auto="1"/>
      </left>
      <right/>
      <top style="dotted">
        <color auto="1"/>
      </top>
      <bottom style="thin">
        <color auto="1"/>
      </bottom>
      <diagonal/>
    </border>
    <border>
      <left style="dotted">
        <color auto="1"/>
      </left>
      <right style="thin">
        <color auto="1"/>
      </right>
      <top style="dotted">
        <color auto="1"/>
      </top>
      <bottom style="thin">
        <color auto="1"/>
      </bottom>
      <diagonal/>
    </border>
  </borders>
  <cellStyleXfs count="44">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167" fontId="3" fillId="0" borderId="0" applyFont="0" applyFill="0" applyBorder="0" applyAlignment="0" applyProtection="0"/>
    <xf numFmtId="0" fontId="3" fillId="0" borderId="0" applyFont="0" applyFill="0" applyBorder="0" applyAlignment="0" applyProtection="0"/>
    <xf numFmtId="9" fontId="3"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166"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4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63" fillId="0" borderId="0"/>
    <xf numFmtId="165" fontId="1" fillId="0" borderId="0" applyFont="0" applyFill="0" applyBorder="0" applyAlignment="0" applyProtection="0"/>
    <xf numFmtId="165" fontId="3"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8"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177" fontId="73" fillId="0" borderId="0"/>
    <xf numFmtId="0" fontId="1"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0" fontId="93" fillId="0" borderId="0" applyNumberFormat="0" applyFill="0" applyBorder="0" applyAlignment="0" applyProtection="0"/>
  </cellStyleXfs>
  <cellXfs count="1702">
    <xf numFmtId="0" fontId="0" fillId="0" borderId="0" xfId="0"/>
    <xf numFmtId="0" fontId="2" fillId="0" borderId="0" xfId="0" applyFont="1"/>
    <xf numFmtId="4" fontId="0" fillId="0" borderId="0" xfId="0" applyNumberFormat="1"/>
    <xf numFmtId="0" fontId="3" fillId="0" borderId="0" xfId="0" applyFont="1" applyAlignment="1">
      <alignment vertical="center"/>
    </xf>
    <xf numFmtId="0" fontId="8" fillId="0" borderId="0" xfId="0" applyFont="1" applyAlignment="1">
      <alignment vertical="center"/>
    </xf>
    <xf numFmtId="0" fontId="3" fillId="2" borderId="0" xfId="0" applyFont="1" applyFill="1" applyAlignment="1">
      <alignment vertical="center"/>
    </xf>
    <xf numFmtId="43" fontId="0" fillId="0" borderId="0" xfId="0" applyNumberFormat="1"/>
    <xf numFmtId="0" fontId="19" fillId="0" borderId="0" xfId="3" applyFont="1"/>
    <xf numFmtId="0" fontId="19" fillId="3" borderId="1" xfId="3" applyFont="1" applyFill="1" applyBorder="1"/>
    <xf numFmtId="0" fontId="19" fillId="3" borderId="5" xfId="3" applyFont="1" applyFill="1" applyBorder="1"/>
    <xf numFmtId="0" fontId="26" fillId="4" borderId="1" xfId="3" applyFont="1" applyFill="1" applyBorder="1" applyAlignment="1">
      <alignment horizontal="center" vertical="center"/>
    </xf>
    <xf numFmtId="0" fontId="27" fillId="0" borderId="1" xfId="3" applyFont="1" applyBorder="1" applyAlignment="1">
      <alignment horizontal="center" vertical="center"/>
    </xf>
    <xf numFmtId="43" fontId="19" fillId="0" borderId="0" xfId="2" applyFont="1" applyFill="1"/>
    <xf numFmtId="43" fontId="23" fillId="0" borderId="0" xfId="2" applyFont="1" applyFill="1"/>
    <xf numFmtId="4" fontId="2" fillId="0" borderId="0" xfId="0" applyNumberFormat="1" applyFont="1"/>
    <xf numFmtId="43" fontId="0" fillId="0" borderId="0" xfId="2" applyFont="1"/>
    <xf numFmtId="43" fontId="2" fillId="0" borderId="0" xfId="2" applyFont="1"/>
    <xf numFmtId="0" fontId="19" fillId="0" borderId="0" xfId="3" applyFont="1" applyAlignment="1">
      <alignment horizontal="center" vertical="center"/>
    </xf>
    <xf numFmtId="0" fontId="30" fillId="8" borderId="1" xfId="3" applyFont="1" applyFill="1" applyBorder="1" applyAlignment="1">
      <alignment horizontal="center" vertical="center"/>
    </xf>
    <xf numFmtId="0" fontId="32" fillId="0" borderId="0" xfId="0" applyFont="1" applyAlignment="1">
      <alignment vertical="center"/>
    </xf>
    <xf numFmtId="0" fontId="34" fillId="0" borderId="0" xfId="0" applyFont="1" applyAlignment="1">
      <alignment vertical="center"/>
    </xf>
    <xf numFmtId="0" fontId="36" fillId="0" borderId="0" xfId="0" applyFont="1" applyAlignment="1">
      <alignment vertical="center"/>
    </xf>
    <xf numFmtId="0" fontId="0" fillId="0" borderId="16" xfId="0" applyBorder="1"/>
    <xf numFmtId="0" fontId="2" fillId="0" borderId="6" xfId="0" applyFont="1" applyBorder="1"/>
    <xf numFmtId="4" fontId="2" fillId="0" borderId="7" xfId="0" applyNumberFormat="1" applyFont="1" applyBorder="1" applyAlignment="1">
      <alignment horizontal="center"/>
    </xf>
    <xf numFmtId="4" fontId="2" fillId="0" borderId="8" xfId="0" applyNumberFormat="1" applyFont="1" applyBorder="1" applyAlignment="1">
      <alignment horizontal="center"/>
    </xf>
    <xf numFmtId="0" fontId="9" fillId="0" borderId="0" xfId="0" applyFont="1" applyAlignment="1">
      <alignment horizontal="right" vertical="center"/>
    </xf>
    <xf numFmtId="0" fontId="20" fillId="3" borderId="11" xfId="3" applyFont="1" applyFill="1" applyBorder="1"/>
    <xf numFmtId="43" fontId="21" fillId="3" borderId="10" xfId="2" applyFont="1" applyFill="1" applyBorder="1" applyAlignment="1" applyProtection="1">
      <alignment vertical="center"/>
    </xf>
    <xf numFmtId="0" fontId="22" fillId="3" borderId="10" xfId="3" applyFont="1" applyFill="1" applyBorder="1"/>
    <xf numFmtId="0" fontId="19" fillId="0" borderId="10" xfId="3" applyFont="1" applyBorder="1"/>
    <xf numFmtId="0" fontId="21" fillId="3" borderId="27" xfId="3" applyFont="1" applyFill="1" applyBorder="1" applyAlignment="1">
      <alignment horizontal="center" vertical="center"/>
    </xf>
    <xf numFmtId="0" fontId="20" fillId="3" borderId="1" xfId="3" applyFont="1" applyFill="1" applyBorder="1"/>
    <xf numFmtId="43" fontId="19" fillId="0" borderId="0" xfId="2" applyFont="1" applyFill="1" applyProtection="1">
      <protection locked="0"/>
    </xf>
    <xf numFmtId="0" fontId="19" fillId="0" borderId="0" xfId="3" applyFont="1" applyProtection="1">
      <protection locked="0"/>
    </xf>
    <xf numFmtId="164" fontId="0" fillId="0" borderId="0" xfId="0" applyNumberFormat="1"/>
    <xf numFmtId="0" fontId="0" fillId="0" borderId="0" xfId="0" applyProtection="1">
      <protection locked="0"/>
    </xf>
    <xf numFmtId="4" fontId="0" fillId="0" borderId="0" xfId="0" applyNumberFormat="1" applyProtection="1">
      <protection locked="0"/>
    </xf>
    <xf numFmtId="43" fontId="19" fillId="0" borderId="0" xfId="3" applyNumberFormat="1" applyFont="1" applyProtection="1">
      <protection locked="0"/>
    </xf>
    <xf numFmtId="170" fontId="0" fillId="0" borderId="0" xfId="0" applyNumberFormat="1"/>
    <xf numFmtId="0" fontId="39" fillId="0" borderId="0" xfId="0" applyFont="1" applyAlignment="1">
      <alignment horizontal="center" vertical="center"/>
    </xf>
    <xf numFmtId="0" fontId="40" fillId="0" borderId="0" xfId="0" applyFont="1"/>
    <xf numFmtId="0" fontId="19" fillId="0" borderId="17" xfId="19" applyFont="1" applyBorder="1" applyAlignment="1">
      <alignment vertical="center"/>
    </xf>
    <xf numFmtId="0" fontId="19" fillId="0" borderId="20" xfId="19" applyFont="1" applyBorder="1" applyAlignment="1">
      <alignment vertical="center"/>
    </xf>
    <xf numFmtId="0" fontId="42" fillId="0" borderId="38" xfId="19" applyFont="1" applyBorder="1" applyAlignment="1">
      <alignment horizontal="left" vertical="center" indent="2"/>
    </xf>
    <xf numFmtId="0" fontId="42" fillId="0" borderId="27" xfId="19" applyFont="1" applyBorder="1" applyAlignment="1">
      <alignment horizontal="left" vertical="center" indent="2"/>
    </xf>
    <xf numFmtId="0" fontId="42" fillId="0" borderId="39" xfId="19" applyFont="1" applyBorder="1" applyAlignment="1">
      <alignment horizontal="left" vertical="center" indent="2"/>
    </xf>
    <xf numFmtId="0" fontId="19" fillId="0" borderId="23" xfId="19" applyFont="1" applyBorder="1" applyAlignment="1">
      <alignment vertical="center"/>
    </xf>
    <xf numFmtId="0" fontId="19" fillId="0" borderId="33" xfId="19" applyFont="1" applyBorder="1" applyAlignment="1">
      <alignment horizontal="center" vertical="center"/>
    </xf>
    <xf numFmtId="0" fontId="19" fillId="0" borderId="36" xfId="19" applyFont="1" applyBorder="1" applyAlignment="1">
      <alignment horizontal="center" vertical="center"/>
    </xf>
    <xf numFmtId="0" fontId="19" fillId="0" borderId="32" xfId="19" applyFont="1" applyBorder="1" applyAlignment="1">
      <alignment vertical="center"/>
    </xf>
    <xf numFmtId="0" fontId="19" fillId="0" borderId="33" xfId="19" applyFont="1" applyBorder="1" applyAlignment="1">
      <alignment vertical="center"/>
    </xf>
    <xf numFmtId="0" fontId="19" fillId="0" borderId="36" xfId="19" applyFont="1" applyBorder="1" applyAlignment="1">
      <alignment vertical="center"/>
    </xf>
    <xf numFmtId="43" fontId="19" fillId="0" borderId="33" xfId="2" applyFont="1" applyBorder="1" applyAlignment="1">
      <alignment vertical="center"/>
    </xf>
    <xf numFmtId="10" fontId="19" fillId="0" borderId="33" xfId="1" applyNumberFormat="1" applyFont="1" applyBorder="1" applyAlignment="1">
      <alignment horizontal="center" vertical="center"/>
    </xf>
    <xf numFmtId="173" fontId="19" fillId="0" borderId="33" xfId="1" applyNumberFormat="1" applyFont="1" applyBorder="1" applyAlignment="1">
      <alignment horizontal="center" vertical="center"/>
    </xf>
    <xf numFmtId="43" fontId="46" fillId="0" borderId="41" xfId="2" applyFont="1" applyBorder="1" applyAlignment="1">
      <alignment vertical="center"/>
    </xf>
    <xf numFmtId="43" fontId="46" fillId="0" borderId="44" xfId="2" applyFont="1" applyBorder="1" applyAlignment="1">
      <alignment vertical="center"/>
    </xf>
    <xf numFmtId="0" fontId="30" fillId="0" borderId="0" xfId="0" applyFont="1"/>
    <xf numFmtId="0" fontId="49" fillId="0" borderId="0" xfId="0" applyFont="1"/>
    <xf numFmtId="0" fontId="49" fillId="0" borderId="0" xfId="0" applyFont="1" applyAlignment="1">
      <alignment vertical="center"/>
    </xf>
    <xf numFmtId="0" fontId="49" fillId="0" borderId="0" xfId="0" applyFont="1" applyAlignment="1">
      <alignment horizontal="right" vertical="center"/>
    </xf>
    <xf numFmtId="0" fontId="49" fillId="0" borderId="0" xfId="0" applyFont="1" applyAlignment="1">
      <alignment horizontal="center" vertical="center" wrapText="1"/>
    </xf>
    <xf numFmtId="44" fontId="44" fillId="0" borderId="0" xfId="0" applyNumberFormat="1" applyFont="1" applyAlignment="1">
      <alignment horizontal="center" vertical="center" wrapText="1"/>
    </xf>
    <xf numFmtId="0" fontId="49" fillId="0" borderId="0" xfId="0" applyFont="1" applyAlignment="1">
      <alignment horizontal="right" vertical="top"/>
    </xf>
    <xf numFmtId="0" fontId="49" fillId="0" borderId="0" xfId="0" applyFont="1" applyAlignment="1">
      <alignment vertical="top"/>
    </xf>
    <xf numFmtId="0" fontId="44" fillId="0" borderId="0" xfId="0" applyFont="1" applyAlignment="1">
      <alignment horizontal="right" vertical="top"/>
    </xf>
    <xf numFmtId="43" fontId="49" fillId="0" borderId="0" xfId="0" applyNumberFormat="1" applyFont="1" applyAlignment="1">
      <alignment vertical="center"/>
    </xf>
    <xf numFmtId="43" fontId="49" fillId="0" borderId="0" xfId="1" applyNumberFormat="1" applyFont="1" applyAlignment="1">
      <alignment vertical="center"/>
    </xf>
    <xf numFmtId="44" fontId="49" fillId="0" borderId="0" xfId="0" applyNumberFormat="1" applyFont="1" applyAlignment="1">
      <alignment horizontal="center" vertical="center"/>
    </xf>
    <xf numFmtId="44" fontId="44" fillId="0" borderId="0" xfId="0" applyNumberFormat="1" applyFont="1" applyAlignment="1">
      <alignment horizontal="center" vertical="center"/>
    </xf>
    <xf numFmtId="0" fontId="44" fillId="0" borderId="0" xfId="0" applyFont="1" applyAlignment="1">
      <alignment horizontal="center" wrapText="1"/>
    </xf>
    <xf numFmtId="0" fontId="44" fillId="0" borderId="0" xfId="0" applyFont="1"/>
    <xf numFmtId="0" fontId="44" fillId="7" borderId="0" xfId="0" applyFont="1" applyFill="1"/>
    <xf numFmtId="0" fontId="44" fillId="7" borderId="3" xfId="0" applyFont="1" applyFill="1" applyBorder="1"/>
    <xf numFmtId="43" fontId="50" fillId="7" borderId="0" xfId="19" applyNumberFormat="1" applyFont="1" applyFill="1" applyAlignment="1">
      <alignment horizontal="center" vertical="center"/>
    </xf>
    <xf numFmtId="0" fontId="49" fillId="0" borderId="32" xfId="0" applyFont="1" applyBorder="1" applyAlignment="1">
      <alignment vertical="center"/>
    </xf>
    <xf numFmtId="0" fontId="49" fillId="0" borderId="33" xfId="0" applyFont="1" applyBorder="1" applyAlignment="1">
      <alignment vertical="center"/>
    </xf>
    <xf numFmtId="0" fontId="49" fillId="0" borderId="34" xfId="0" applyFont="1" applyBorder="1" applyAlignment="1">
      <alignment horizontal="center" vertical="center"/>
    </xf>
    <xf numFmtId="0" fontId="49" fillId="0" borderId="20" xfId="0" applyFont="1" applyBorder="1" applyAlignment="1">
      <alignment vertical="center"/>
    </xf>
    <xf numFmtId="0" fontId="49" fillId="0" borderId="41" xfId="0" applyFont="1" applyBorder="1" applyAlignment="1">
      <alignment vertical="center"/>
    </xf>
    <xf numFmtId="0" fontId="49" fillId="0" borderId="43" xfId="0" applyFont="1" applyBorder="1" applyAlignment="1">
      <alignment horizontal="center" vertical="center"/>
    </xf>
    <xf numFmtId="0" fontId="49" fillId="0" borderId="33" xfId="0" applyFont="1" applyBorder="1"/>
    <xf numFmtId="0" fontId="49" fillId="0" borderId="36" xfId="0" applyFont="1" applyBorder="1"/>
    <xf numFmtId="0" fontId="52" fillId="0" borderId="0" xfId="0" applyFont="1"/>
    <xf numFmtId="164" fontId="52" fillId="0" borderId="0" xfId="17" applyFont="1"/>
    <xf numFmtId="44" fontId="51" fillId="0" borderId="0" xfId="0" applyNumberFormat="1" applyFont="1"/>
    <xf numFmtId="164" fontId="49" fillId="0" borderId="0" xfId="17" applyFont="1" applyAlignment="1">
      <alignment horizontal="left" vertical="center" wrapText="1"/>
    </xf>
    <xf numFmtId="10" fontId="44" fillId="0" borderId="0" xfId="1" applyNumberFormat="1" applyFont="1" applyAlignment="1">
      <alignment horizontal="left" vertical="center"/>
    </xf>
    <xf numFmtId="43" fontId="30" fillId="8" borderId="50" xfId="2" applyFont="1" applyFill="1" applyBorder="1" applyAlignment="1" applyProtection="1">
      <alignment horizontal="center"/>
    </xf>
    <xf numFmtId="43" fontId="19" fillId="0" borderId="50" xfId="2" applyFont="1" applyBorder="1" applyAlignment="1" applyProtection="1">
      <alignment horizontal="center"/>
      <protection locked="0"/>
    </xf>
    <xf numFmtId="43" fontId="27" fillId="0" borderId="50" xfId="2" applyFont="1" applyBorder="1" applyAlignment="1" applyProtection="1">
      <alignment horizontal="center"/>
    </xf>
    <xf numFmtId="43" fontId="30" fillId="8" borderId="50" xfId="2" applyFont="1" applyFill="1" applyBorder="1" applyAlignment="1">
      <alignment horizontal="center" vertical="center"/>
    </xf>
    <xf numFmtId="0" fontId="19" fillId="0" borderId="50" xfId="3" applyFont="1" applyBorder="1" applyProtection="1">
      <protection locked="0"/>
    </xf>
    <xf numFmtId="0" fontId="19" fillId="0" borderId="50" xfId="3" applyFont="1" applyBorder="1" applyAlignment="1" applyProtection="1">
      <alignment horizontal="center" vertical="center"/>
      <protection locked="0"/>
    </xf>
    <xf numFmtId="0" fontId="19" fillId="0" borderId="50" xfId="3" applyFont="1" applyBorder="1"/>
    <xf numFmtId="0" fontId="19" fillId="0" borderId="50" xfId="3" applyFont="1" applyBorder="1" applyAlignment="1">
      <alignment horizontal="center" vertical="center"/>
    </xf>
    <xf numFmtId="43" fontId="19" fillId="0" borderId="55" xfId="2" applyFont="1" applyBorder="1" applyAlignment="1" applyProtection="1">
      <alignment horizontal="center"/>
      <protection locked="0"/>
    </xf>
    <xf numFmtId="43" fontId="19" fillId="0" borderId="56" xfId="2" applyFont="1" applyBorder="1" applyAlignment="1" applyProtection="1">
      <alignment horizontal="center"/>
      <protection locked="0"/>
    </xf>
    <xf numFmtId="43" fontId="30" fillId="8" borderId="56" xfId="2" applyFont="1" applyFill="1" applyBorder="1" applyAlignment="1" applyProtection="1">
      <alignment horizontal="center"/>
    </xf>
    <xf numFmtId="43" fontId="27" fillId="0" borderId="56" xfId="2" applyFont="1" applyBorder="1" applyAlignment="1" applyProtection="1">
      <alignment horizontal="center"/>
    </xf>
    <xf numFmtId="43" fontId="30" fillId="8" borderId="50" xfId="2" applyFont="1" applyFill="1" applyBorder="1" applyAlignment="1">
      <alignment horizontal="center"/>
    </xf>
    <xf numFmtId="43" fontId="19" fillId="0" borderId="50" xfId="2" applyFont="1" applyBorder="1" applyAlignment="1">
      <alignment horizontal="center"/>
    </xf>
    <xf numFmtId="43" fontId="30" fillId="8" borderId="55" xfId="2" applyFont="1" applyFill="1" applyBorder="1" applyAlignment="1">
      <alignment horizontal="center" vertical="center"/>
    </xf>
    <xf numFmtId="43" fontId="30" fillId="8" borderId="56" xfId="2" applyFont="1" applyFill="1" applyBorder="1" applyAlignment="1">
      <alignment horizontal="center" vertical="center"/>
    </xf>
    <xf numFmtId="43" fontId="30" fillId="8" borderId="55" xfId="2" applyFont="1" applyFill="1" applyBorder="1" applyAlignment="1">
      <alignment horizontal="center"/>
    </xf>
    <xf numFmtId="43" fontId="30" fillId="8" borderId="56" xfId="2" applyFont="1" applyFill="1" applyBorder="1" applyAlignment="1">
      <alignment horizontal="center"/>
    </xf>
    <xf numFmtId="43" fontId="27" fillId="0" borderId="55" xfId="2" applyFont="1" applyBorder="1" applyAlignment="1">
      <alignment horizontal="center"/>
    </xf>
    <xf numFmtId="43" fontId="27" fillId="0" borderId="56" xfId="2" applyFont="1" applyBorder="1" applyAlignment="1">
      <alignment horizontal="center"/>
    </xf>
    <xf numFmtId="43" fontId="19" fillId="0" borderId="55" xfId="2" applyFont="1" applyBorder="1" applyAlignment="1">
      <alignment horizontal="center"/>
    </xf>
    <xf numFmtId="43" fontId="19" fillId="0" borderId="56" xfId="2" applyFont="1" applyBorder="1" applyAlignment="1">
      <alignment horizontal="center"/>
    </xf>
    <xf numFmtId="43" fontId="27" fillId="0" borderId="59" xfId="2" applyFont="1" applyBorder="1" applyAlignment="1" applyProtection="1">
      <alignment horizontal="center"/>
    </xf>
    <xf numFmtId="43" fontId="30" fillId="8" borderId="57" xfId="2" applyFont="1" applyFill="1" applyBorder="1" applyAlignment="1" applyProtection="1">
      <alignment horizontal="center"/>
    </xf>
    <xf numFmtId="43" fontId="19" fillId="0" borderId="57" xfId="2" applyFont="1" applyBorder="1" applyAlignment="1" applyProtection="1">
      <alignment horizontal="center"/>
    </xf>
    <xf numFmtId="43" fontId="27" fillId="0" borderId="57" xfId="2" applyFont="1" applyBorder="1" applyAlignment="1" applyProtection="1">
      <alignment horizontal="center"/>
    </xf>
    <xf numFmtId="43" fontId="27" fillId="0" borderId="56" xfId="2" applyFont="1" applyFill="1" applyBorder="1" applyAlignment="1" applyProtection="1">
      <alignment horizontal="center"/>
    </xf>
    <xf numFmtId="43" fontId="27" fillId="0" borderId="57" xfId="2" applyFont="1" applyFill="1" applyBorder="1" applyAlignment="1" applyProtection="1">
      <alignment horizontal="center"/>
    </xf>
    <xf numFmtId="2" fontId="23" fillId="0" borderId="10" xfId="0" applyNumberFormat="1" applyFont="1" applyBorder="1" applyAlignment="1">
      <alignment horizontal="left" vertical="center" wrapText="1"/>
    </xf>
    <xf numFmtId="43" fontId="49" fillId="0" borderId="0" xfId="0" applyNumberFormat="1" applyFont="1"/>
    <xf numFmtId="0" fontId="59" fillId="3" borderId="1" xfId="25" applyFont="1" applyFill="1" applyBorder="1" applyAlignment="1">
      <alignment horizontal="left"/>
    </xf>
    <xf numFmtId="8" fontId="1" fillId="3" borderId="0" xfId="25" applyNumberFormat="1" applyFill="1" applyAlignment="1">
      <alignment horizontal="center"/>
    </xf>
    <xf numFmtId="0" fontId="1" fillId="3" borderId="0" xfId="25" applyFill="1"/>
    <xf numFmtId="0" fontId="1" fillId="3" borderId="1" xfId="25" applyFill="1" applyBorder="1"/>
    <xf numFmtId="0" fontId="3" fillId="3" borderId="0" xfId="25" applyFont="1" applyFill="1"/>
    <xf numFmtId="0" fontId="1" fillId="0" borderId="0" xfId="25"/>
    <xf numFmtId="0" fontId="1" fillId="3" borderId="0" xfId="25" applyFill="1" applyAlignment="1">
      <alignment vertical="center"/>
    </xf>
    <xf numFmtId="0" fontId="1" fillId="0" borderId="0" xfId="25" applyAlignment="1">
      <alignment vertical="center"/>
    </xf>
    <xf numFmtId="0" fontId="62" fillId="3" borderId="55" xfId="25" applyFont="1" applyFill="1" applyBorder="1" applyAlignment="1">
      <alignment horizontal="center" vertical="center"/>
    </xf>
    <xf numFmtId="4" fontId="62" fillId="3" borderId="50" xfId="27" applyNumberFormat="1" applyFont="1" applyFill="1" applyBorder="1" applyAlignment="1">
      <alignment vertical="center"/>
    </xf>
    <xf numFmtId="0" fontId="62" fillId="0" borderId="50" xfId="25" applyFont="1" applyBorder="1" applyAlignment="1">
      <alignment horizontal="center" vertical="center"/>
    </xf>
    <xf numFmtId="8" fontId="1" fillId="0" borderId="0" xfId="25" applyNumberFormat="1" applyAlignment="1">
      <alignment horizontal="center"/>
    </xf>
    <xf numFmtId="43" fontId="30" fillId="8" borderId="55" xfId="2" applyFont="1" applyFill="1" applyBorder="1" applyAlignment="1" applyProtection="1">
      <alignment horizontal="center"/>
    </xf>
    <xf numFmtId="43" fontId="19" fillId="0" borderId="69" xfId="2" applyFont="1" applyBorder="1" applyAlignment="1" applyProtection="1">
      <alignment horizontal="center"/>
      <protection locked="0"/>
    </xf>
    <xf numFmtId="43" fontId="19" fillId="0" borderId="70" xfId="2" applyFont="1" applyBorder="1" applyAlignment="1" applyProtection="1">
      <alignment horizontal="center"/>
      <protection locked="0"/>
    </xf>
    <xf numFmtId="43" fontId="27" fillId="0" borderId="55" xfId="2" applyFont="1" applyFill="1" applyBorder="1" applyAlignment="1" applyProtection="1">
      <alignment horizontal="center"/>
    </xf>
    <xf numFmtId="43" fontId="27" fillId="0" borderId="50" xfId="2" applyFont="1" applyFill="1" applyBorder="1" applyAlignment="1" applyProtection="1">
      <alignment horizontal="center"/>
    </xf>
    <xf numFmtId="43" fontId="30" fillId="8" borderId="55" xfId="2" applyFont="1" applyFill="1" applyBorder="1" applyAlignment="1" applyProtection="1">
      <alignment horizontal="center" vertical="center"/>
    </xf>
    <xf numFmtId="43" fontId="30" fillId="8" borderId="50" xfId="2" applyFont="1" applyFill="1" applyBorder="1" applyAlignment="1" applyProtection="1">
      <alignment horizontal="center" vertical="center"/>
    </xf>
    <xf numFmtId="43" fontId="27" fillId="0" borderId="55" xfId="2" applyFont="1" applyBorder="1" applyAlignment="1" applyProtection="1">
      <alignment horizontal="center"/>
    </xf>
    <xf numFmtId="43" fontId="49" fillId="0" borderId="0" xfId="2" applyFont="1"/>
    <xf numFmtId="10" fontId="19" fillId="0" borderId="33" xfId="1" applyNumberFormat="1" applyFont="1" applyBorder="1" applyAlignment="1">
      <alignment vertical="center"/>
    </xf>
    <xf numFmtId="43" fontId="49" fillId="0" borderId="0" xfId="2" applyFont="1" applyAlignment="1">
      <alignment vertical="center"/>
    </xf>
    <xf numFmtId="10" fontId="49" fillId="0" borderId="0" xfId="1" applyNumberFormat="1" applyFont="1"/>
    <xf numFmtId="0" fontId="44" fillId="0" borderId="0" xfId="0" applyFont="1" applyAlignment="1">
      <alignment horizontal="right" vertical="center"/>
    </xf>
    <xf numFmtId="9" fontId="52" fillId="0" borderId="0" xfId="1" applyFont="1"/>
    <xf numFmtId="43" fontId="52" fillId="0" borderId="0" xfId="0" applyNumberFormat="1" applyFont="1"/>
    <xf numFmtId="44" fontId="44" fillId="0" borderId="0" xfId="1" applyNumberFormat="1" applyFont="1" applyAlignment="1">
      <alignment horizontal="left" vertical="center"/>
    </xf>
    <xf numFmtId="44" fontId="49" fillId="0" borderId="0" xfId="0" applyNumberFormat="1" applyFont="1"/>
    <xf numFmtId="10" fontId="49" fillId="0" borderId="0" xfId="1" applyNumberFormat="1" applyFont="1" applyAlignment="1">
      <alignment vertical="center"/>
    </xf>
    <xf numFmtId="10" fontId="19" fillId="0" borderId="0" xfId="2" applyNumberFormat="1" applyFont="1" applyFill="1" applyProtection="1">
      <protection locked="0"/>
    </xf>
    <xf numFmtId="0" fontId="52" fillId="0" borderId="0" xfId="0" applyFont="1" applyAlignment="1">
      <alignment horizontal="right"/>
    </xf>
    <xf numFmtId="10" fontId="0" fillId="0" borderId="0" xfId="1" applyNumberFormat="1" applyFont="1"/>
    <xf numFmtId="43" fontId="49" fillId="0" borderId="0" xfId="0" applyNumberFormat="1" applyFont="1" applyAlignment="1">
      <alignment horizontal="center" vertical="center"/>
    </xf>
    <xf numFmtId="176" fontId="49" fillId="0" borderId="0" xfId="1" applyNumberFormat="1" applyFont="1"/>
    <xf numFmtId="10" fontId="49" fillId="0" borderId="0" xfId="0" applyNumberFormat="1" applyFont="1" applyAlignment="1">
      <alignment vertical="center"/>
    </xf>
    <xf numFmtId="0" fontId="49" fillId="0" borderId="0" xfId="0" applyFont="1" applyAlignment="1">
      <alignment horizontal="right"/>
    </xf>
    <xf numFmtId="8" fontId="49" fillId="0" borderId="0" xfId="1" applyNumberFormat="1" applyFont="1" applyAlignment="1">
      <alignment horizontal="right" vertical="center"/>
    </xf>
    <xf numFmtId="0" fontId="44" fillId="0" borderId="0" xfId="0" applyFont="1" applyAlignment="1">
      <alignment horizontal="right"/>
    </xf>
    <xf numFmtId="10" fontId="49" fillId="0" borderId="0" xfId="0" applyNumberFormat="1" applyFont="1"/>
    <xf numFmtId="43" fontId="19" fillId="0" borderId="0" xfId="3" applyNumberFormat="1" applyFont="1"/>
    <xf numFmtId="43" fontId="0" fillId="3" borderId="0" xfId="25" applyNumberFormat="1" applyFont="1" applyFill="1" applyAlignment="1">
      <alignment vertical="center"/>
    </xf>
    <xf numFmtId="2" fontId="3" fillId="3" borderId="0" xfId="25" applyNumberFormat="1" applyFont="1" applyFill="1"/>
    <xf numFmtId="43" fontId="1" fillId="3" borderId="0" xfId="2" applyFill="1"/>
    <xf numFmtId="43" fontId="3" fillId="3" borderId="0" xfId="2" applyFont="1" applyFill="1"/>
    <xf numFmtId="43" fontId="1" fillId="3" borderId="0" xfId="2" applyFill="1" applyAlignment="1">
      <alignment vertical="center"/>
    </xf>
    <xf numFmtId="43" fontId="1" fillId="0" borderId="0" xfId="2"/>
    <xf numFmtId="43" fontId="0" fillId="3" borderId="0" xfId="2" applyFont="1" applyFill="1" applyAlignment="1">
      <alignment vertical="center"/>
    </xf>
    <xf numFmtId="43" fontId="48" fillId="0" borderId="0" xfId="0" applyNumberFormat="1" applyFont="1"/>
    <xf numFmtId="43" fontId="48" fillId="0" borderId="0" xfId="0" applyNumberFormat="1" applyFont="1" applyAlignment="1">
      <alignment vertical="center"/>
    </xf>
    <xf numFmtId="0" fontId="3" fillId="7" borderId="47" xfId="0" applyFont="1" applyFill="1" applyBorder="1" applyAlignment="1">
      <alignment vertical="center"/>
    </xf>
    <xf numFmtId="0" fontId="3" fillId="7" borderId="45" xfId="0" applyFont="1" applyFill="1" applyBorder="1" applyAlignment="1">
      <alignment vertical="center"/>
    </xf>
    <xf numFmtId="165" fontId="3" fillId="7" borderId="45" xfId="2" applyNumberFormat="1" applyFont="1" applyFill="1" applyBorder="1" applyAlignment="1" applyProtection="1">
      <alignment horizontal="center" vertical="center"/>
    </xf>
    <xf numFmtId="4" fontId="0" fillId="7" borderId="45" xfId="0" applyNumberFormat="1" applyFill="1" applyBorder="1" applyAlignment="1">
      <alignment horizontal="center" vertical="center" wrapText="1"/>
    </xf>
    <xf numFmtId="4" fontId="0" fillId="7" borderId="81" xfId="0" applyNumberFormat="1" applyFill="1" applyBorder="1" applyAlignment="1">
      <alignment horizontal="center" vertical="center" wrapText="1"/>
    </xf>
    <xf numFmtId="4" fontId="0" fillId="7" borderId="82" xfId="0" applyNumberFormat="1" applyFill="1" applyBorder="1" applyAlignment="1">
      <alignment horizontal="center" vertical="center" wrapText="1"/>
    </xf>
    <xf numFmtId="0" fontId="0" fillId="7" borderId="45" xfId="0" applyFill="1" applyBorder="1" applyAlignment="1">
      <alignment horizontal="center" vertical="center" wrapText="1"/>
    </xf>
    <xf numFmtId="0" fontId="0" fillId="7" borderId="81" xfId="0" applyFill="1" applyBorder="1" applyAlignment="1">
      <alignment horizontal="center" vertical="center" wrapText="1"/>
    </xf>
    <xf numFmtId="0" fontId="0" fillId="7" borderId="82" xfId="0" applyFill="1" applyBorder="1" applyAlignment="1">
      <alignment horizontal="center" vertical="center" wrapText="1"/>
    </xf>
    <xf numFmtId="165" fontId="3" fillId="0" borderId="53" xfId="2" applyNumberFormat="1" applyFont="1" applyFill="1" applyBorder="1" applyAlignment="1" applyProtection="1">
      <alignment horizontal="center" vertical="center"/>
    </xf>
    <xf numFmtId="1" fontId="10" fillId="0" borderId="53" xfId="0" applyNumberFormat="1" applyFont="1" applyBorder="1" applyAlignment="1">
      <alignment horizontal="center" vertical="center"/>
    </xf>
    <xf numFmtId="0" fontId="3" fillId="0" borderId="45" xfId="0" applyFont="1" applyBorder="1" applyAlignment="1">
      <alignment vertical="center"/>
    </xf>
    <xf numFmtId="0" fontId="4" fillId="0" borderId="53" xfId="0"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horizontal="center" vertical="center" wrapText="1"/>
    </xf>
    <xf numFmtId="0" fontId="19" fillId="3" borderId="0" xfId="3" applyFont="1" applyFill="1"/>
    <xf numFmtId="44" fontId="49" fillId="0" borderId="0" xfId="0" applyNumberFormat="1" applyFont="1" applyAlignment="1">
      <alignment vertical="center"/>
    </xf>
    <xf numFmtId="43" fontId="19" fillId="0" borderId="0" xfId="1" applyNumberFormat="1" applyFont="1" applyFill="1" applyProtection="1">
      <protection locked="0"/>
    </xf>
    <xf numFmtId="43" fontId="19" fillId="0" borderId="0" xfId="2" applyFont="1" applyFill="1" applyAlignment="1" applyProtection="1">
      <alignment horizontal="right"/>
      <protection locked="0"/>
    </xf>
    <xf numFmtId="43" fontId="67" fillId="0" borderId="0" xfId="2" applyFont="1" applyAlignment="1">
      <alignment vertical="center"/>
    </xf>
    <xf numFmtId="43" fontId="18" fillId="3" borderId="0" xfId="3" applyNumberFormat="1" applyFont="1" applyFill="1" applyAlignment="1">
      <alignment horizontal="center"/>
    </xf>
    <xf numFmtId="0" fontId="0" fillId="0" borderId="0" xfId="0" applyAlignment="1">
      <alignment horizontal="center" vertical="center"/>
    </xf>
    <xf numFmtId="0" fontId="0" fillId="0" borderId="0" xfId="0" applyAlignment="1">
      <alignment horizontal="center"/>
    </xf>
    <xf numFmtId="43" fontId="48" fillId="0" borderId="0" xfId="0" applyNumberFormat="1" applyFont="1" applyAlignment="1">
      <alignment horizontal="center" vertical="center"/>
    </xf>
    <xf numFmtId="0" fontId="49" fillId="0" borderId="20" xfId="0" applyFont="1" applyBorder="1" applyAlignment="1">
      <alignment horizontal="center" vertical="center"/>
    </xf>
    <xf numFmtId="10" fontId="0" fillId="0" borderId="0" xfId="0" applyNumberFormat="1"/>
    <xf numFmtId="0" fontId="56" fillId="3" borderId="4" xfId="25" applyFont="1" applyFill="1" applyBorder="1" applyAlignment="1">
      <alignment horizontal="center" vertical="center"/>
    </xf>
    <xf numFmtId="8" fontId="15" fillId="3" borderId="9" xfId="25" applyNumberFormat="1" applyFont="1" applyFill="1" applyBorder="1" applyAlignment="1">
      <alignment horizontal="center"/>
    </xf>
    <xf numFmtId="0" fontId="19" fillId="0" borderId="0" xfId="3" applyFont="1" applyAlignment="1">
      <alignment horizontal="center"/>
    </xf>
    <xf numFmtId="0" fontId="27" fillId="0" borderId="0" xfId="3" applyFont="1" applyAlignment="1">
      <alignment horizontal="center"/>
    </xf>
    <xf numFmtId="0" fontId="0" fillId="12" borderId="0" xfId="0" applyFill="1"/>
    <xf numFmtId="4" fontId="19" fillId="3" borderId="1" xfId="3" applyNumberFormat="1" applyFont="1" applyFill="1" applyBorder="1"/>
    <xf numFmtId="8" fontId="19" fillId="0" borderId="0" xfId="3" applyNumberFormat="1" applyFont="1"/>
    <xf numFmtId="0" fontId="19" fillId="3" borderId="0" xfId="3" applyFont="1" applyFill="1" applyAlignment="1">
      <alignment horizontal="center" vertical="center"/>
    </xf>
    <xf numFmtId="0" fontId="49" fillId="0" borderId="42" xfId="0" applyFont="1" applyBorder="1" applyAlignment="1">
      <alignment vertical="center"/>
    </xf>
    <xf numFmtId="0" fontId="49" fillId="0" borderId="40" xfId="0" applyFont="1" applyBorder="1" applyAlignment="1">
      <alignment vertical="center"/>
    </xf>
    <xf numFmtId="0" fontId="49" fillId="0" borderId="21" xfId="0" applyFont="1" applyBorder="1" applyAlignment="1">
      <alignment vertical="center"/>
    </xf>
    <xf numFmtId="0" fontId="49" fillId="0" borderId="22" xfId="0" applyFont="1" applyBorder="1" applyAlignment="1">
      <alignment vertical="center"/>
    </xf>
    <xf numFmtId="0" fontId="49" fillId="0" borderId="20" xfId="0" applyFont="1" applyBorder="1"/>
    <xf numFmtId="0" fontId="49" fillId="0" borderId="17" xfId="0" applyFont="1" applyBorder="1"/>
    <xf numFmtId="43" fontId="49" fillId="0" borderId="33" xfId="2" applyFont="1" applyBorder="1" applyAlignment="1"/>
    <xf numFmtId="43" fontId="49" fillId="0" borderId="32" xfId="2" applyFont="1" applyBorder="1" applyAlignment="1"/>
    <xf numFmtId="8" fontId="19" fillId="2" borderId="0" xfId="3" applyNumberFormat="1" applyFont="1" applyFill="1"/>
    <xf numFmtId="0" fontId="19" fillId="2" borderId="0" xfId="3" applyFont="1" applyFill="1"/>
    <xf numFmtId="4" fontId="19" fillId="2" borderId="0" xfId="3" applyNumberFormat="1" applyFont="1" applyFill="1"/>
    <xf numFmtId="0" fontId="27" fillId="11" borderId="0" xfId="3" applyFont="1" applyFill="1" applyAlignment="1">
      <alignment horizontal="center" vertical="center"/>
    </xf>
    <xf numFmtId="0" fontId="71" fillId="0" borderId="0" xfId="0" applyFont="1"/>
    <xf numFmtId="0" fontId="64" fillId="3" borderId="11" xfId="25" applyFont="1" applyFill="1" applyBorder="1"/>
    <xf numFmtId="0" fontId="64" fillId="3" borderId="10" xfId="25" applyFont="1" applyFill="1" applyBorder="1"/>
    <xf numFmtId="8" fontId="64" fillId="3" borderId="10" xfId="25" applyNumberFormat="1" applyFont="1" applyFill="1" applyBorder="1" applyAlignment="1">
      <alignment horizontal="center"/>
    </xf>
    <xf numFmtId="8" fontId="1" fillId="3" borderId="60" xfId="25" applyNumberFormat="1" applyFill="1" applyBorder="1" applyAlignment="1">
      <alignment horizontal="center"/>
    </xf>
    <xf numFmtId="0" fontId="64" fillId="3" borderId="1" xfId="25" applyFont="1" applyFill="1" applyBorder="1"/>
    <xf numFmtId="0" fontId="64" fillId="3" borderId="0" xfId="25" applyFont="1" applyFill="1"/>
    <xf numFmtId="8" fontId="64" fillId="3" borderId="0" xfId="25" applyNumberFormat="1" applyFont="1" applyFill="1" applyAlignment="1">
      <alignment horizontal="center"/>
    </xf>
    <xf numFmtId="8" fontId="1" fillId="3" borderId="2" xfId="25" applyNumberFormat="1" applyFill="1" applyBorder="1" applyAlignment="1">
      <alignment horizontal="center"/>
    </xf>
    <xf numFmtId="8" fontId="65" fillId="3" borderId="0" xfId="25" applyNumberFormat="1" applyFont="1" applyFill="1" applyAlignment="1">
      <alignment vertical="center"/>
    </xf>
    <xf numFmtId="8" fontId="65" fillId="3" borderId="2" xfId="25" applyNumberFormat="1" applyFont="1" applyFill="1" applyBorder="1" applyAlignment="1">
      <alignment vertical="center"/>
    </xf>
    <xf numFmtId="44" fontId="64" fillId="3" borderId="0" xfId="31" applyFont="1" applyFill="1" applyBorder="1"/>
    <xf numFmtId="44" fontId="64" fillId="3" borderId="0" xfId="25" applyNumberFormat="1" applyFont="1" applyFill="1"/>
    <xf numFmtId="0" fontId="1" fillId="3" borderId="62" xfId="25" applyFill="1" applyBorder="1"/>
    <xf numFmtId="0" fontId="1" fillId="3" borderId="63" xfId="25" applyFill="1" applyBorder="1"/>
    <xf numFmtId="8" fontId="1" fillId="3" borderId="63" xfId="25" applyNumberFormat="1" applyFill="1" applyBorder="1" applyAlignment="1">
      <alignment horizontal="center"/>
    </xf>
    <xf numFmtId="8" fontId="1" fillId="3" borderId="64" xfId="25" applyNumberFormat="1" applyFill="1" applyBorder="1" applyAlignment="1">
      <alignment horizontal="center"/>
    </xf>
    <xf numFmtId="0" fontId="1" fillId="3" borderId="11" xfId="25" applyFill="1" applyBorder="1" applyAlignment="1">
      <alignment horizontal="center"/>
    </xf>
    <xf numFmtId="8" fontId="15" fillId="3" borderId="7" xfId="25" applyNumberFormat="1" applyFont="1" applyFill="1" applyBorder="1" applyAlignment="1">
      <alignment horizontal="center"/>
    </xf>
    <xf numFmtId="0" fontId="6" fillId="3" borderId="87" xfId="25" applyFont="1" applyFill="1" applyBorder="1" applyAlignment="1">
      <alignment horizontal="center" vertical="center" wrapText="1"/>
    </xf>
    <xf numFmtId="0" fontId="56" fillId="3" borderId="76" xfId="25" applyFont="1" applyFill="1" applyBorder="1" applyAlignment="1">
      <alignment horizontal="center"/>
    </xf>
    <xf numFmtId="17" fontId="56" fillId="3" borderId="85" xfId="25" applyNumberFormat="1" applyFont="1" applyFill="1" applyBorder="1" applyAlignment="1">
      <alignment horizontal="center"/>
    </xf>
    <xf numFmtId="0" fontId="1" fillId="3" borderId="76" xfId="25" applyFill="1" applyBorder="1" applyAlignment="1">
      <alignment horizontal="center"/>
    </xf>
    <xf numFmtId="0" fontId="58" fillId="3" borderId="3" xfId="25" applyFont="1" applyFill="1" applyBorder="1" applyAlignment="1">
      <alignment horizontal="center"/>
    </xf>
    <xf numFmtId="0" fontId="60" fillId="3" borderId="3" xfId="25" applyFont="1" applyFill="1" applyBorder="1" applyAlignment="1">
      <alignment horizontal="left"/>
    </xf>
    <xf numFmtId="0" fontId="60" fillId="3" borderId="85" xfId="25" applyFont="1" applyFill="1" applyBorder="1" applyAlignment="1">
      <alignment horizontal="left"/>
    </xf>
    <xf numFmtId="0" fontId="62" fillId="9" borderId="6" xfId="25" applyFont="1" applyFill="1" applyBorder="1" applyAlignment="1">
      <alignment horizontal="center" vertical="center"/>
    </xf>
    <xf numFmtId="8" fontId="15" fillId="9" borderId="9" xfId="30" applyNumberFormat="1" applyFont="1" applyFill="1" applyBorder="1" applyAlignment="1">
      <alignment horizontal="center" vertical="center"/>
    </xf>
    <xf numFmtId="8" fontId="0" fillId="0" borderId="0" xfId="0" applyNumberFormat="1"/>
    <xf numFmtId="0" fontId="27" fillId="11" borderId="0" xfId="3" applyFont="1" applyFill="1" applyAlignment="1">
      <alignment horizontal="center" vertical="center" wrapText="1"/>
    </xf>
    <xf numFmtId="49" fontId="0" fillId="0" borderId="0" xfId="0" applyNumberFormat="1" applyAlignment="1">
      <alignment horizontal="center"/>
    </xf>
    <xf numFmtId="8" fontId="0" fillId="0" borderId="0" xfId="0" applyNumberFormat="1" applyAlignment="1">
      <alignment horizontal="right"/>
    </xf>
    <xf numFmtId="0" fontId="51" fillId="7" borderId="0" xfId="0" applyFont="1" applyFill="1" applyAlignment="1">
      <alignment horizontal="center" vertical="center" wrapText="1"/>
    </xf>
    <xf numFmtId="0" fontId="72" fillId="0" borderId="0" xfId="0" applyFont="1"/>
    <xf numFmtId="43" fontId="72" fillId="0" borderId="0" xfId="2" applyFont="1"/>
    <xf numFmtId="0" fontId="72" fillId="0" borderId="0" xfId="0" applyFont="1" applyAlignment="1">
      <alignment horizontal="center"/>
    </xf>
    <xf numFmtId="43" fontId="72" fillId="0" borderId="0" xfId="2" applyFont="1" applyAlignment="1">
      <alignment horizontal="center"/>
    </xf>
    <xf numFmtId="177" fontId="72" fillId="0" borderId="11" xfId="37" applyFont="1" applyBorder="1" applyAlignment="1" applyProtection="1">
      <alignment horizontal="right"/>
      <protection locked="0"/>
    </xf>
    <xf numFmtId="43" fontId="74" fillId="0" borderId="10" xfId="2" applyFont="1" applyBorder="1" applyAlignment="1">
      <alignment vertical="center"/>
    </xf>
    <xf numFmtId="0" fontId="72" fillId="0" borderId="10" xfId="0" applyFont="1" applyBorder="1" applyAlignment="1">
      <alignment horizontal="center"/>
    </xf>
    <xf numFmtId="43" fontId="72" fillId="0" borderId="60" xfId="2" applyFont="1" applyBorder="1" applyAlignment="1">
      <alignment horizontal="center"/>
    </xf>
    <xf numFmtId="177" fontId="72" fillId="0" borderId="1" xfId="37" applyFont="1" applyBorder="1" applyAlignment="1" applyProtection="1">
      <alignment horizontal="right"/>
      <protection locked="0"/>
    </xf>
    <xf numFmtId="43" fontId="74" fillId="0" borderId="0" xfId="2" applyFont="1" applyBorder="1" applyAlignment="1">
      <alignment vertical="center"/>
    </xf>
    <xf numFmtId="43" fontId="72" fillId="0" borderId="2" xfId="2" applyFont="1" applyBorder="1" applyAlignment="1">
      <alignment horizontal="center"/>
    </xf>
    <xf numFmtId="0" fontId="72" fillId="0" borderId="1" xfId="0" applyFont="1" applyBorder="1"/>
    <xf numFmtId="43" fontId="72" fillId="0" borderId="0" xfId="2" applyFont="1" applyBorder="1" applyAlignment="1">
      <alignment horizontal="right"/>
    </xf>
    <xf numFmtId="178" fontId="72" fillId="0" borderId="0" xfId="0" applyNumberFormat="1" applyFont="1" applyAlignment="1">
      <alignment horizontal="center"/>
    </xf>
    <xf numFmtId="43" fontId="74" fillId="0" borderId="1" xfId="2" applyFont="1" applyBorder="1" applyAlignment="1"/>
    <xf numFmtId="43" fontId="72" fillId="0" borderId="0" xfId="2" applyFont="1" applyBorder="1"/>
    <xf numFmtId="0" fontId="72" fillId="0" borderId="62" xfId="0" applyFont="1" applyBorder="1"/>
    <xf numFmtId="43" fontId="74" fillId="0" borderId="63" xfId="2" applyFont="1" applyBorder="1" applyAlignment="1">
      <alignment horizontal="center"/>
    </xf>
    <xf numFmtId="0" fontId="72" fillId="0" borderId="63" xfId="0" applyFont="1" applyBorder="1" applyAlignment="1">
      <alignment horizontal="center"/>
    </xf>
    <xf numFmtId="43" fontId="74" fillId="0" borderId="64" xfId="2" applyFont="1" applyBorder="1" applyAlignment="1">
      <alignment horizontal="center"/>
    </xf>
    <xf numFmtId="43" fontId="75" fillId="0" borderId="77" xfId="2" applyFont="1" applyBorder="1"/>
    <xf numFmtId="43" fontId="75" fillId="0" borderId="88" xfId="2" applyFont="1" applyBorder="1"/>
    <xf numFmtId="0" fontId="72" fillId="0" borderId="88" xfId="0" applyFont="1" applyBorder="1" applyAlignment="1">
      <alignment horizontal="center"/>
    </xf>
    <xf numFmtId="43" fontId="72" fillId="0" borderId="78" xfId="2" applyFont="1" applyBorder="1" applyAlignment="1">
      <alignment horizontal="center"/>
    </xf>
    <xf numFmtId="0" fontId="72" fillId="1" borderId="68" xfId="0" applyFont="1" applyFill="1" applyBorder="1"/>
    <xf numFmtId="43" fontId="75" fillId="0" borderId="30" xfId="2" applyFont="1" applyBorder="1" applyAlignment="1">
      <alignment horizontal="center"/>
    </xf>
    <xf numFmtId="10" fontId="75" fillId="0" borderId="29" xfId="1" applyNumberFormat="1" applyFont="1" applyBorder="1" applyAlignment="1">
      <alignment horizontal="center"/>
    </xf>
    <xf numFmtId="0" fontId="72" fillId="1" borderId="70" xfId="0" applyFont="1" applyFill="1" applyBorder="1"/>
    <xf numFmtId="43" fontId="74" fillId="0" borderId="0" xfId="2" applyFont="1" applyBorder="1" applyAlignment="1">
      <alignment horizontal="center"/>
    </xf>
    <xf numFmtId="173" fontId="74" fillId="0" borderId="0" xfId="1" applyNumberFormat="1" applyFont="1" applyBorder="1" applyAlignment="1">
      <alignment horizontal="center"/>
    </xf>
    <xf numFmtId="43" fontId="74" fillId="0" borderId="64" xfId="2" applyFont="1" applyBorder="1"/>
    <xf numFmtId="43" fontId="74" fillId="0" borderId="2" xfId="2" applyFont="1" applyBorder="1"/>
    <xf numFmtId="0" fontId="76" fillId="0" borderId="66" xfId="0" applyFont="1" applyBorder="1"/>
    <xf numFmtId="43" fontId="75" fillId="0" borderId="7" xfId="2" applyFont="1" applyBorder="1" applyAlignment="1">
      <alignment horizontal="center"/>
    </xf>
    <xf numFmtId="0" fontId="75" fillId="0" borderId="7" xfId="0" applyFont="1" applyBorder="1" applyAlignment="1">
      <alignment horizontal="center"/>
    </xf>
    <xf numFmtId="43" fontId="75" fillId="0" borderId="8" xfId="2" applyFont="1" applyBorder="1" applyAlignment="1">
      <alignment horizontal="center"/>
    </xf>
    <xf numFmtId="0" fontId="76" fillId="0" borderId="6" xfId="0" applyFont="1" applyBorder="1"/>
    <xf numFmtId="0" fontId="72" fillId="0" borderId="66" xfId="0" applyFont="1" applyBorder="1"/>
    <xf numFmtId="43" fontId="75" fillId="0" borderId="86" xfId="2" applyFont="1" applyBorder="1" applyAlignment="1">
      <alignment horizontal="center"/>
    </xf>
    <xf numFmtId="0" fontId="72" fillId="0" borderId="86" xfId="0" applyFont="1" applyBorder="1" applyAlignment="1">
      <alignment horizontal="center"/>
    </xf>
    <xf numFmtId="43" fontId="72" fillId="0" borderId="89" xfId="2" applyFont="1" applyBorder="1" applyAlignment="1">
      <alignment horizontal="center"/>
    </xf>
    <xf numFmtId="0" fontId="74" fillId="0" borderId="90" xfId="0" applyFont="1" applyBorder="1" applyAlignment="1">
      <alignment horizontal="center"/>
    </xf>
    <xf numFmtId="43" fontId="74" fillId="0" borderId="54" xfId="2" applyFont="1" applyBorder="1"/>
    <xf numFmtId="0" fontId="72" fillId="0" borderId="54" xfId="0" applyFont="1" applyBorder="1" applyAlignment="1">
      <alignment horizontal="center"/>
    </xf>
    <xf numFmtId="10" fontId="74" fillId="0" borderId="28" xfId="2" applyNumberFormat="1" applyFont="1" applyBorder="1" applyAlignment="1">
      <alignment horizontal="center"/>
    </xf>
    <xf numFmtId="0" fontId="72" fillId="0" borderId="90" xfId="0" applyFont="1" applyBorder="1" applyAlignment="1">
      <alignment horizontal="center"/>
    </xf>
    <xf numFmtId="43" fontId="72" fillId="0" borderId="54" xfId="2" applyFont="1" applyBorder="1"/>
    <xf numFmtId="10" fontId="72" fillId="0" borderId="54" xfId="1" applyNumberFormat="1" applyFont="1" applyBorder="1" applyAlignment="1">
      <alignment horizontal="center"/>
    </xf>
    <xf numFmtId="43" fontId="72" fillId="0" borderId="28" xfId="2" applyFont="1" applyBorder="1" applyAlignment="1">
      <alignment horizontal="center"/>
    </xf>
    <xf numFmtId="43" fontId="72" fillId="0" borderId="54" xfId="2" applyFont="1" applyFill="1" applyBorder="1"/>
    <xf numFmtId="10" fontId="72" fillId="0" borderId="54" xfId="0" applyNumberFormat="1" applyFont="1" applyBorder="1" applyAlignment="1">
      <alignment horizontal="center"/>
    </xf>
    <xf numFmtId="0" fontId="72" fillId="0" borderId="2" xfId="0" applyFont="1" applyBorder="1"/>
    <xf numFmtId="43" fontId="72" fillId="0" borderId="0" xfId="2" applyFont="1" applyFill="1" applyBorder="1"/>
    <xf numFmtId="0" fontId="72" fillId="0" borderId="90" xfId="0" applyFont="1" applyBorder="1"/>
    <xf numFmtId="43" fontId="72" fillId="0" borderId="91" xfId="2" applyFont="1" applyBorder="1" applyAlignment="1">
      <alignment horizontal="center"/>
    </xf>
    <xf numFmtId="0" fontId="72" fillId="0" borderId="83" xfId="0" applyFont="1" applyBorder="1" applyAlignment="1">
      <alignment horizontal="center"/>
    </xf>
    <xf numFmtId="43" fontId="72" fillId="0" borderId="87" xfId="2" applyFont="1" applyBorder="1"/>
    <xf numFmtId="10" fontId="72" fillId="0" borderId="87" xfId="1" applyNumberFormat="1" applyFont="1" applyBorder="1" applyAlignment="1">
      <alignment horizontal="center"/>
    </xf>
    <xf numFmtId="0" fontId="2" fillId="0" borderId="0" xfId="0" applyFont="1" applyAlignment="1">
      <alignment horizontal="center" vertical="center"/>
    </xf>
    <xf numFmtId="0" fontId="52" fillId="12" borderId="0" xfId="0" applyFont="1" applyFill="1"/>
    <xf numFmtId="172" fontId="0" fillId="0" borderId="0" xfId="0" applyNumberFormat="1" applyAlignment="1">
      <alignment horizontal="center" vertical="center"/>
    </xf>
    <xf numFmtId="179" fontId="0" fillId="0" borderId="0" xfId="0" applyNumberFormat="1"/>
    <xf numFmtId="0" fontId="2" fillId="0" borderId="50" xfId="0" applyFont="1" applyBorder="1"/>
    <xf numFmtId="10" fontId="2" fillId="0" borderId="50" xfId="0" applyNumberFormat="1" applyFont="1" applyBorder="1"/>
    <xf numFmtId="0" fontId="0" fillId="0" borderId="50" xfId="0" applyBorder="1"/>
    <xf numFmtId="10" fontId="0" fillId="0" borderId="50" xfId="0" applyNumberFormat="1" applyBorder="1"/>
    <xf numFmtId="10" fontId="15" fillId="0" borderId="50" xfId="0" applyNumberFormat="1" applyFont="1" applyBorder="1"/>
    <xf numFmtId="10" fontId="77" fillId="0" borderId="50" xfId="0" applyNumberFormat="1" applyFont="1" applyBorder="1"/>
    <xf numFmtId="0" fontId="2" fillId="7" borderId="50" xfId="0" applyFont="1" applyFill="1" applyBorder="1"/>
    <xf numFmtId="10" fontId="15" fillId="7" borderId="50" xfId="1" applyNumberFormat="1" applyFont="1" applyFill="1" applyBorder="1" applyAlignment="1">
      <alignment horizontal="center" vertical="center" wrapText="1"/>
    </xf>
    <xf numFmtId="0" fontId="2" fillId="2" borderId="50" xfId="0" applyFont="1" applyFill="1" applyBorder="1" applyAlignment="1">
      <alignment horizontal="center" vertical="center"/>
    </xf>
    <xf numFmtId="43" fontId="27" fillId="0" borderId="73" xfId="2" applyFont="1" applyBorder="1" applyAlignment="1">
      <alignment horizontal="center"/>
    </xf>
    <xf numFmtId="43" fontId="30" fillId="8" borderId="73" xfId="2" applyFont="1" applyFill="1" applyBorder="1" applyAlignment="1">
      <alignment horizontal="center"/>
    </xf>
    <xf numFmtId="43" fontId="19" fillId="0" borderId="73" xfId="2" applyFont="1" applyBorder="1" applyAlignment="1" applyProtection="1">
      <alignment horizontal="center"/>
      <protection locked="0"/>
    </xf>
    <xf numFmtId="43" fontId="19" fillId="0" borderId="73" xfId="2" applyFont="1" applyBorder="1" applyAlignment="1">
      <alignment horizontal="center"/>
    </xf>
    <xf numFmtId="43" fontId="19" fillId="0" borderId="30" xfId="2" applyFont="1" applyBorder="1" applyAlignment="1" applyProtection="1">
      <alignment horizontal="center"/>
      <protection locked="0"/>
    </xf>
    <xf numFmtId="43" fontId="27" fillId="0" borderId="92" xfId="2" applyFont="1" applyBorder="1" applyAlignment="1">
      <alignment horizontal="center" vertical="center"/>
    </xf>
    <xf numFmtId="43" fontId="19" fillId="0" borderId="55" xfId="2" applyFont="1" applyBorder="1" applyAlignment="1" applyProtection="1">
      <alignment horizontal="center" vertical="center"/>
      <protection locked="0"/>
    </xf>
    <xf numFmtId="43" fontId="19" fillId="0" borderId="55" xfId="2" applyFont="1" applyBorder="1" applyAlignment="1">
      <alignment horizontal="center" vertical="center"/>
    </xf>
    <xf numFmtId="43" fontId="19" fillId="0" borderId="68" xfId="2" applyFont="1" applyBorder="1" applyAlignment="1" applyProtection="1">
      <alignment horizontal="center" vertical="center"/>
      <protection locked="0"/>
    </xf>
    <xf numFmtId="43" fontId="30" fillId="8" borderId="73" xfId="2" applyFont="1" applyFill="1" applyBorder="1" applyAlignment="1">
      <alignment horizontal="center" vertical="center"/>
    </xf>
    <xf numFmtId="43" fontId="30" fillId="8" borderId="73" xfId="2" applyFont="1" applyFill="1" applyBorder="1" applyAlignment="1" applyProtection="1">
      <alignment horizontal="center" vertical="center"/>
    </xf>
    <xf numFmtId="43" fontId="27" fillId="0" borderId="73" xfId="2" applyFont="1" applyBorder="1" applyAlignment="1" applyProtection="1">
      <alignment horizontal="center"/>
    </xf>
    <xf numFmtId="43" fontId="30" fillId="8" borderId="73" xfId="2" applyFont="1" applyFill="1" applyBorder="1" applyAlignment="1" applyProtection="1">
      <alignment horizontal="center"/>
    </xf>
    <xf numFmtId="43" fontId="27" fillId="0" borderId="73" xfId="2" applyFont="1" applyFill="1" applyBorder="1" applyAlignment="1" applyProtection="1">
      <alignment horizontal="center"/>
    </xf>
    <xf numFmtId="43" fontId="19" fillId="0" borderId="55" xfId="2" applyFont="1" applyBorder="1" applyAlignment="1" applyProtection="1">
      <alignment horizontal="center"/>
    </xf>
    <xf numFmtId="43" fontId="19" fillId="0" borderId="73" xfId="2" applyFont="1" applyFill="1" applyBorder="1" applyAlignment="1" applyProtection="1">
      <alignment horizontal="center"/>
    </xf>
    <xf numFmtId="43" fontId="19" fillId="0" borderId="50" xfId="2" applyFont="1" applyFill="1" applyBorder="1" applyAlignment="1" applyProtection="1">
      <alignment horizontal="center"/>
    </xf>
    <xf numFmtId="43" fontId="19" fillId="0" borderId="56" xfId="2" applyFont="1" applyFill="1" applyBorder="1" applyAlignment="1" applyProtection="1">
      <alignment horizontal="center"/>
    </xf>
    <xf numFmtId="43" fontId="27" fillId="0" borderId="72" xfId="2" applyFont="1" applyBorder="1" applyAlignment="1" applyProtection="1">
      <alignment horizontal="center"/>
    </xf>
    <xf numFmtId="43" fontId="30" fillId="8" borderId="72" xfId="2" applyFont="1" applyFill="1" applyBorder="1" applyAlignment="1" applyProtection="1">
      <alignment horizontal="center"/>
    </xf>
    <xf numFmtId="43" fontId="27" fillId="0" borderId="72" xfId="2" applyFont="1" applyFill="1" applyBorder="1" applyAlignment="1" applyProtection="1">
      <alignment horizontal="center"/>
    </xf>
    <xf numFmtId="0" fontId="30" fillId="8" borderId="73" xfId="3" applyFont="1" applyFill="1" applyBorder="1" applyAlignment="1">
      <alignment horizontal="center" vertical="center"/>
    </xf>
    <xf numFmtId="43" fontId="19" fillId="0" borderId="72" xfId="2" applyFont="1" applyFill="1" applyBorder="1" applyAlignment="1" applyProtection="1">
      <alignment horizontal="center"/>
    </xf>
    <xf numFmtId="43" fontId="19" fillId="0" borderId="55" xfId="2" applyFont="1" applyFill="1" applyBorder="1" applyAlignment="1" applyProtection="1">
      <alignment horizontal="center"/>
    </xf>
    <xf numFmtId="0" fontId="28" fillId="0" borderId="68" xfId="3" applyFont="1" applyBorder="1" applyAlignment="1">
      <alignment horizontal="center"/>
    </xf>
    <xf numFmtId="0" fontId="19" fillId="0" borderId="69" xfId="3" applyFont="1" applyBorder="1" applyAlignment="1">
      <alignment horizontal="left"/>
    </xf>
    <xf numFmtId="0" fontId="19" fillId="0" borderId="69" xfId="3" applyFont="1" applyBorder="1" applyAlignment="1">
      <alignment horizontal="center" vertical="center"/>
    </xf>
    <xf numFmtId="43" fontId="19" fillId="0" borderId="69" xfId="2" applyFont="1" applyBorder="1" applyAlignment="1" applyProtection="1">
      <alignment horizontal="center" vertical="center"/>
      <protection locked="0"/>
    </xf>
    <xf numFmtId="0" fontId="28" fillId="0" borderId="1" xfId="3" applyFont="1" applyBorder="1" applyAlignment="1">
      <alignment horizontal="center"/>
    </xf>
    <xf numFmtId="0" fontId="19" fillId="0" borderId="0" xfId="3" applyFont="1" applyAlignment="1">
      <alignment horizontal="left"/>
    </xf>
    <xf numFmtId="0" fontId="31" fillId="0" borderId="0" xfId="3" applyFont="1" applyAlignment="1">
      <alignment vertical="center"/>
    </xf>
    <xf numFmtId="43" fontId="31" fillId="0" borderId="0" xfId="3" applyNumberFormat="1" applyFont="1" applyAlignment="1">
      <alignment vertical="center"/>
    </xf>
    <xf numFmtId="0" fontId="31" fillId="0" borderId="63" xfId="3" applyFont="1" applyBorder="1" applyAlignment="1">
      <alignment vertical="center"/>
    </xf>
    <xf numFmtId="0" fontId="27" fillId="0" borderId="92" xfId="3" applyFont="1" applyBorder="1" applyAlignment="1">
      <alignment horizontal="center" vertical="center"/>
    </xf>
    <xf numFmtId="0" fontId="27" fillId="0" borderId="67" xfId="3" applyFont="1" applyBorder="1" applyAlignment="1">
      <alignment vertical="center"/>
    </xf>
    <xf numFmtId="0" fontId="27" fillId="0" borderId="67" xfId="3" applyFont="1" applyBorder="1" applyAlignment="1">
      <alignment horizontal="center" vertical="center"/>
    </xf>
    <xf numFmtId="43" fontId="27" fillId="0" borderId="67" xfId="2" applyFont="1" applyBorder="1" applyAlignment="1" applyProtection="1">
      <alignment horizontal="center" vertical="center"/>
    </xf>
    <xf numFmtId="0" fontId="30" fillId="13" borderId="55" xfId="3" applyFont="1" applyFill="1" applyBorder="1" applyAlignment="1">
      <alignment horizontal="center"/>
    </xf>
    <xf numFmtId="0" fontId="30" fillId="8" borderId="50" xfId="3" applyFont="1" applyFill="1" applyBorder="1" applyAlignment="1">
      <alignment vertical="center"/>
    </xf>
    <xf numFmtId="0" fontId="30" fillId="8" borderId="50" xfId="3" applyFont="1" applyFill="1" applyBorder="1" applyAlignment="1">
      <alignment horizontal="center" vertical="center"/>
    </xf>
    <xf numFmtId="0" fontId="19" fillId="0" borderId="50" xfId="3" applyFont="1" applyBorder="1" applyAlignment="1">
      <alignment vertical="center" wrapText="1"/>
    </xf>
    <xf numFmtId="43" fontId="19" fillId="0" borderId="50" xfId="2" applyFont="1" applyBorder="1" applyAlignment="1" applyProtection="1">
      <alignment horizontal="center" vertical="center"/>
      <protection locked="0"/>
    </xf>
    <xf numFmtId="0" fontId="19" fillId="0" borderId="50" xfId="3" applyFont="1" applyBorder="1" applyAlignment="1">
      <alignment vertical="center"/>
    </xf>
    <xf numFmtId="43" fontId="19" fillId="3" borderId="50" xfId="2" applyFont="1" applyFill="1" applyBorder="1" applyAlignment="1" applyProtection="1">
      <alignment horizontal="center" vertical="center"/>
    </xf>
    <xf numFmtId="43" fontId="47" fillId="0" borderId="12" xfId="2" applyFont="1" applyFill="1" applyBorder="1" applyAlignment="1" applyProtection="1">
      <alignment horizontal="center" vertical="center"/>
      <protection locked="0"/>
    </xf>
    <xf numFmtId="10" fontId="23" fillId="0" borderId="50" xfId="1" applyNumberFormat="1" applyFont="1" applyFill="1" applyBorder="1" applyAlignment="1" applyProtection="1">
      <alignment horizontal="center" vertical="center"/>
      <protection locked="0"/>
    </xf>
    <xf numFmtId="10" fontId="23" fillId="0" borderId="50" xfId="1" applyNumberFormat="1" applyFont="1" applyBorder="1" applyAlignment="1">
      <alignment horizontal="center" vertical="center"/>
    </xf>
    <xf numFmtId="10" fontId="23" fillId="0" borderId="56" xfId="1" applyNumberFormat="1" applyFont="1" applyBorder="1" applyAlignment="1">
      <alignment horizontal="center" vertical="center"/>
    </xf>
    <xf numFmtId="10" fontId="23" fillId="0" borderId="69" xfId="1" applyNumberFormat="1" applyFont="1" applyFill="1" applyBorder="1" applyAlignment="1" applyProtection="1">
      <alignment horizontal="center" vertical="center"/>
      <protection locked="0"/>
    </xf>
    <xf numFmtId="10" fontId="23" fillId="0" borderId="70" xfId="1" applyNumberFormat="1" applyFont="1" applyBorder="1" applyAlignment="1">
      <alignment horizontal="center" vertical="center"/>
    </xf>
    <xf numFmtId="0" fontId="27" fillId="0" borderId="12" xfId="3" applyFont="1" applyBorder="1" applyAlignment="1" applyProtection="1">
      <alignment horizontal="center" vertical="center"/>
      <protection locked="0"/>
    </xf>
    <xf numFmtId="43" fontId="47" fillId="0" borderId="12" xfId="2" applyFont="1" applyBorder="1" applyAlignment="1" applyProtection="1">
      <alignment horizontal="center" vertical="center"/>
      <protection locked="0"/>
    </xf>
    <xf numFmtId="43" fontId="47" fillId="0" borderId="14" xfId="2" applyFont="1" applyBorder="1" applyAlignment="1" applyProtection="1">
      <alignment horizontal="center" vertical="center"/>
      <protection locked="0"/>
    </xf>
    <xf numFmtId="0" fontId="19" fillId="0" borderId="69" xfId="3" applyFont="1" applyBorder="1"/>
    <xf numFmtId="0" fontId="71" fillId="0" borderId="0" xfId="0" applyFont="1" applyAlignment="1">
      <alignment horizontal="left"/>
    </xf>
    <xf numFmtId="44" fontId="0" fillId="0" borderId="0" xfId="0" applyNumberFormat="1"/>
    <xf numFmtId="0" fontId="27" fillId="14" borderId="0" xfId="3" applyFont="1" applyFill="1" applyAlignment="1">
      <alignment horizontal="center" vertical="center" wrapText="1"/>
    </xf>
    <xf numFmtId="3" fontId="27" fillId="2" borderId="0" xfId="3" applyNumberFormat="1" applyFont="1" applyFill="1" applyAlignment="1">
      <alignment horizontal="center" vertical="center"/>
    </xf>
    <xf numFmtId="8" fontId="78" fillId="3" borderId="56" xfId="29" applyNumberFormat="1" applyFont="1" applyFill="1" applyBorder="1" applyAlignment="1">
      <alignment horizontal="center" vertical="center"/>
    </xf>
    <xf numFmtId="0" fontId="64" fillId="3" borderId="55" xfId="25" applyFont="1" applyFill="1" applyBorder="1" applyAlignment="1">
      <alignment horizontal="center" vertical="center"/>
    </xf>
    <xf numFmtId="4" fontId="49" fillId="0" borderId="0" xfId="0" applyNumberFormat="1" applyFont="1" applyAlignment="1">
      <alignment horizontal="left" vertical="center"/>
    </xf>
    <xf numFmtId="8" fontId="49" fillId="0" borderId="0" xfId="0" applyNumberFormat="1" applyFont="1" applyAlignment="1">
      <alignment horizontal="center" vertical="center"/>
    </xf>
    <xf numFmtId="164" fontId="49" fillId="0" borderId="0" xfId="17" applyFont="1" applyAlignment="1">
      <alignment horizontal="center" vertical="center" wrapText="1"/>
    </xf>
    <xf numFmtId="0" fontId="79" fillId="0" borderId="0" xfId="0" applyFont="1"/>
    <xf numFmtId="4" fontId="19" fillId="0" borderId="0" xfId="3" applyNumberFormat="1" applyFont="1"/>
    <xf numFmtId="0" fontId="56" fillId="7" borderId="55" xfId="25" applyFont="1" applyFill="1" applyBorder="1" applyAlignment="1">
      <alignment horizontal="center" vertical="center"/>
    </xf>
    <xf numFmtId="1" fontId="56" fillId="7" borderId="71" xfId="26" applyNumberFormat="1" applyFont="1" applyFill="1" applyBorder="1" applyAlignment="1">
      <alignment horizontal="left" vertical="center"/>
    </xf>
    <xf numFmtId="1" fontId="56" fillId="7" borderId="72" xfId="26" applyNumberFormat="1" applyFont="1" applyFill="1" applyBorder="1" applyAlignment="1">
      <alignment horizontal="left" vertical="center"/>
    </xf>
    <xf numFmtId="1" fontId="56" fillId="7" borderId="73" xfId="26" applyNumberFormat="1" applyFont="1" applyFill="1" applyBorder="1" applyAlignment="1">
      <alignment horizontal="left" vertical="center"/>
    </xf>
    <xf numFmtId="4" fontId="62" fillId="7" borderId="50" xfId="27" applyNumberFormat="1" applyFont="1" applyFill="1" applyBorder="1" applyAlignment="1">
      <alignment vertical="center"/>
    </xf>
    <xf numFmtId="0" fontId="62" fillId="7" borderId="50" xfId="25" applyFont="1" applyFill="1" applyBorder="1" applyAlignment="1">
      <alignment horizontal="center" vertical="center"/>
    </xf>
    <xf numFmtId="8" fontId="62" fillId="7" borderId="50" xfId="28" applyNumberFormat="1" applyFont="1" applyFill="1" applyBorder="1" applyAlignment="1" applyProtection="1">
      <alignment horizontal="center" vertical="center"/>
      <protection locked="0"/>
    </xf>
    <xf numFmtId="8" fontId="15" fillId="7" borderId="56" xfId="29" applyNumberFormat="1" applyFont="1" applyFill="1" applyBorder="1" applyAlignment="1">
      <alignment horizontal="center" vertical="center"/>
    </xf>
    <xf numFmtId="0" fontId="80" fillId="0" borderId="55" xfId="3" applyFont="1" applyBorder="1" applyAlignment="1">
      <alignment horizontal="center" vertical="center"/>
    </xf>
    <xf numFmtId="8" fontId="1" fillId="3" borderId="0" xfId="25" applyNumberFormat="1" applyFill="1"/>
    <xf numFmtId="8" fontId="19" fillId="0" borderId="55" xfId="2" applyNumberFormat="1" applyFont="1" applyBorder="1" applyAlignment="1" applyProtection="1">
      <alignment horizontal="center" vertical="center"/>
      <protection locked="0"/>
    </xf>
    <xf numFmtId="4" fontId="70" fillId="0" borderId="0" xfId="0" applyNumberFormat="1" applyFont="1"/>
    <xf numFmtId="170" fontId="44" fillId="7" borderId="0" xfId="17" applyNumberFormat="1" applyFont="1" applyFill="1" applyAlignment="1"/>
    <xf numFmtId="0" fontId="40" fillId="0" borderId="50" xfId="0" applyFont="1" applyBorder="1"/>
    <xf numFmtId="170" fontId="40" fillId="0" borderId="50" xfId="0" applyNumberFormat="1" applyFont="1" applyBorder="1"/>
    <xf numFmtId="0" fontId="28" fillId="0" borderId="50" xfId="3" applyFont="1" applyBorder="1" applyAlignment="1">
      <alignment vertical="center" wrapText="1"/>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49" fillId="0" borderId="50" xfId="2" applyFont="1" applyBorder="1" applyAlignment="1">
      <alignment vertical="center"/>
    </xf>
    <xf numFmtId="9" fontId="19" fillId="0" borderId="80" xfId="1" applyFont="1" applyFill="1" applyBorder="1" applyAlignment="1" applyProtection="1">
      <alignment horizontal="center"/>
    </xf>
    <xf numFmtId="173" fontId="30" fillId="8" borderId="56" xfId="1" applyNumberFormat="1" applyFont="1" applyFill="1" applyBorder="1" applyAlignment="1" applyProtection="1">
      <alignment horizontal="center"/>
    </xf>
    <xf numFmtId="173" fontId="19" fillId="0" borderId="56" xfId="1" applyNumberFormat="1" applyFont="1" applyFill="1" applyBorder="1" applyAlignment="1" applyProtection="1">
      <alignment horizontal="center"/>
    </xf>
    <xf numFmtId="43" fontId="31" fillId="8" borderId="2" xfId="2" applyFont="1" applyFill="1" applyBorder="1" applyProtection="1">
      <protection locked="0"/>
    </xf>
    <xf numFmtId="43" fontId="31" fillId="8" borderId="64" xfId="2" applyFont="1" applyFill="1" applyBorder="1" applyProtection="1"/>
    <xf numFmtId="0" fontId="4" fillId="0" borderId="0" xfId="0" applyFont="1" applyAlignment="1">
      <alignment horizontal="right" vertical="center" wrapText="1"/>
    </xf>
    <xf numFmtId="0" fontId="17" fillId="0" borderId="0" xfId="0" applyFont="1" applyAlignment="1">
      <alignment horizontal="right"/>
    </xf>
    <xf numFmtId="0" fontId="17" fillId="0" borderId="0" xfId="0" applyFont="1"/>
    <xf numFmtId="0" fontId="2" fillId="0" borderId="53" xfId="0" applyFont="1"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9" fontId="2" fillId="0" borderId="101" xfId="1" applyFont="1" applyBorder="1" applyAlignment="1">
      <alignment horizontal="center"/>
    </xf>
    <xf numFmtId="0" fontId="49" fillId="0" borderId="22" xfId="0" applyFont="1" applyBorder="1" applyAlignment="1">
      <alignment horizontal="center" vertical="center"/>
    </xf>
    <xf numFmtId="0" fontId="49" fillId="0" borderId="23" xfId="0" applyFont="1" applyBorder="1" applyAlignment="1">
      <alignment horizontal="center" vertical="center"/>
    </xf>
    <xf numFmtId="0" fontId="49" fillId="0" borderId="38" xfId="0" applyFont="1" applyBorder="1" applyAlignment="1">
      <alignment horizontal="center"/>
    </xf>
    <xf numFmtId="0" fontId="49" fillId="0" borderId="17" xfId="0" applyFont="1" applyBorder="1" applyAlignment="1">
      <alignment horizontal="center"/>
    </xf>
    <xf numFmtId="0" fontId="49" fillId="0" borderId="20" xfId="0" applyFont="1" applyBorder="1" applyAlignment="1">
      <alignment horizontal="center"/>
    </xf>
    <xf numFmtId="0" fontId="44" fillId="7" borderId="71" xfId="0" applyFont="1" applyFill="1" applyBorder="1" applyAlignment="1">
      <alignment horizontal="center"/>
    </xf>
    <xf numFmtId="43" fontId="49" fillId="0" borderId="33" xfId="2" applyFont="1" applyBorder="1" applyAlignment="1">
      <alignment horizontal="center"/>
    </xf>
    <xf numFmtId="43" fontId="49" fillId="0" borderId="36" xfId="2"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43" fontId="44" fillId="7" borderId="36" xfId="2" applyFont="1" applyFill="1" applyBorder="1" applyAlignment="1">
      <alignment horizontal="center"/>
    </xf>
    <xf numFmtId="43" fontId="49" fillId="0" borderId="41" xfId="2" applyFont="1" applyBorder="1" applyAlignment="1">
      <alignment horizontal="center"/>
    </xf>
    <xf numFmtId="164" fontId="0" fillId="0" borderId="0" xfId="17" applyFont="1"/>
    <xf numFmtId="4" fontId="77" fillId="0" borderId="0" xfId="0" applyNumberFormat="1" applyFont="1"/>
    <xf numFmtId="164" fontId="19" fillId="2" borderId="0" xfId="17" applyFont="1" applyFill="1"/>
    <xf numFmtId="0" fontId="49" fillId="0" borderId="36" xfId="0" applyFont="1" applyBorder="1" applyAlignment="1">
      <alignment vertical="center"/>
    </xf>
    <xf numFmtId="170" fontId="44" fillId="7" borderId="0" xfId="17" applyNumberFormat="1" applyFont="1" applyFill="1" applyBorder="1" applyAlignment="1">
      <alignment vertical="center"/>
    </xf>
    <xf numFmtId="0" fontId="61" fillId="7" borderId="0" xfId="0" applyFont="1" applyFill="1"/>
    <xf numFmtId="0" fontId="61" fillId="7" borderId="3" xfId="0" applyFont="1" applyFill="1" applyBorder="1"/>
    <xf numFmtId="170" fontId="44" fillId="7" borderId="3" xfId="17" applyNumberFormat="1" applyFont="1" applyFill="1" applyBorder="1" applyAlignment="1"/>
    <xf numFmtId="43" fontId="49" fillId="0" borderId="33" xfId="2" applyFont="1" applyBorder="1" applyAlignment="1">
      <alignment vertical="center"/>
    </xf>
    <xf numFmtId="44" fontId="49" fillId="0" borderId="33" xfId="0" applyNumberFormat="1" applyFont="1" applyBorder="1" applyAlignment="1">
      <alignment horizontal="center" vertical="center"/>
    </xf>
    <xf numFmtId="43" fontId="44" fillId="7" borderId="73" xfId="2" applyFont="1" applyFill="1" applyBorder="1" applyAlignment="1">
      <alignment vertical="center"/>
    </xf>
    <xf numFmtId="43" fontId="44" fillId="7" borderId="50" xfId="2" applyFont="1" applyFill="1" applyBorder="1" applyAlignment="1">
      <alignment vertical="center"/>
    </xf>
    <xf numFmtId="0" fontId="49" fillId="0" borderId="19" xfId="0" applyFont="1" applyBorder="1"/>
    <xf numFmtId="0" fontId="49" fillId="0" borderId="18" xfId="0" applyFont="1" applyBorder="1"/>
    <xf numFmtId="0" fontId="49" fillId="0" borderId="21" xfId="0" applyFont="1" applyBorder="1"/>
    <xf numFmtId="0" fontId="49" fillId="0" borderId="22" xfId="0" applyFont="1" applyBorder="1"/>
    <xf numFmtId="0" fontId="0" fillId="2" borderId="0" xfId="0" applyFill="1" applyAlignment="1">
      <alignment horizontal="center" vertical="center"/>
    </xf>
    <xf numFmtId="0" fontId="0" fillId="2" borderId="0" xfId="0" applyFill="1"/>
    <xf numFmtId="0" fontId="3" fillId="3" borderId="11" xfId="8" applyFill="1" applyBorder="1" applyAlignment="1" applyProtection="1">
      <alignment vertical="center"/>
      <protection hidden="1"/>
    </xf>
    <xf numFmtId="0" fontId="82" fillId="3" borderId="10" xfId="8" applyFont="1" applyFill="1" applyBorder="1" applyAlignment="1" applyProtection="1">
      <alignment vertical="center"/>
      <protection hidden="1"/>
    </xf>
    <xf numFmtId="0" fontId="3" fillId="3" borderId="60" xfId="8" applyFill="1" applyBorder="1" applyAlignment="1" applyProtection="1">
      <alignment vertical="center"/>
      <protection hidden="1"/>
    </xf>
    <xf numFmtId="0" fontId="3" fillId="3" borderId="1" xfId="8" applyFill="1" applyBorder="1" applyAlignment="1" applyProtection="1">
      <alignment vertical="center"/>
      <protection hidden="1"/>
    </xf>
    <xf numFmtId="0" fontId="38" fillId="3" borderId="71" xfId="8" applyFont="1" applyFill="1" applyBorder="1" applyAlignment="1" applyProtection="1">
      <alignment horizontal="center" vertical="center"/>
      <protection hidden="1"/>
    </xf>
    <xf numFmtId="0" fontId="4" fillId="3" borderId="73" xfId="8" applyFont="1" applyFill="1" applyBorder="1" applyAlignment="1" applyProtection="1">
      <alignment horizontal="center" vertical="center"/>
      <protection hidden="1"/>
    </xf>
    <xf numFmtId="0" fontId="38" fillId="3" borderId="71" xfId="8" applyFont="1" applyFill="1" applyBorder="1" applyAlignment="1" applyProtection="1">
      <alignment horizontal="centerContinuous" vertical="center"/>
      <protection hidden="1"/>
    </xf>
    <xf numFmtId="0" fontId="38" fillId="3" borderId="73" xfId="8" applyFont="1" applyFill="1" applyBorder="1" applyAlignment="1" applyProtection="1">
      <alignment horizontal="centerContinuous" vertical="center"/>
      <protection hidden="1"/>
    </xf>
    <xf numFmtId="0" fontId="38" fillId="3" borderId="72" xfId="8" applyFont="1" applyFill="1" applyBorder="1" applyAlignment="1" applyProtection="1">
      <alignment horizontal="centerContinuous" vertical="center"/>
      <protection hidden="1"/>
    </xf>
    <xf numFmtId="0" fontId="83" fillId="3" borderId="72" xfId="8" applyFont="1" applyFill="1" applyBorder="1" applyAlignment="1" applyProtection="1">
      <alignment horizontal="centerContinuous" vertical="center"/>
      <protection hidden="1"/>
    </xf>
    <xf numFmtId="0" fontId="83" fillId="3" borderId="73" xfId="8" applyFont="1" applyFill="1" applyBorder="1" applyAlignment="1" applyProtection="1">
      <alignment horizontal="centerContinuous" vertical="center"/>
      <protection hidden="1"/>
    </xf>
    <xf numFmtId="0" fontId="3" fillId="3" borderId="2" xfId="8" applyFill="1" applyBorder="1" applyAlignment="1" applyProtection="1">
      <alignment vertical="center"/>
      <protection hidden="1"/>
    </xf>
    <xf numFmtId="0" fontId="82" fillId="3" borderId="0" xfId="8" applyFont="1" applyFill="1" applyAlignment="1" applyProtection="1">
      <alignment vertical="center"/>
      <protection hidden="1"/>
    </xf>
    <xf numFmtId="0" fontId="83" fillId="3" borderId="53" xfId="8" quotePrefix="1" applyFont="1" applyFill="1" applyBorder="1" applyAlignment="1" applyProtection="1">
      <alignment horizontal="center" vertical="center"/>
      <protection hidden="1"/>
    </xf>
    <xf numFmtId="0" fontId="83" fillId="3" borderId="46" xfId="8" applyFont="1" applyFill="1" applyBorder="1" applyAlignment="1" applyProtection="1">
      <alignment horizontal="center" vertical="center"/>
      <protection hidden="1"/>
    </xf>
    <xf numFmtId="0" fontId="83" fillId="3" borderId="53" xfId="8" applyFont="1" applyFill="1" applyBorder="1" applyAlignment="1" applyProtection="1">
      <alignment horizontal="center" vertical="center"/>
      <protection hidden="1"/>
    </xf>
    <xf numFmtId="1" fontId="83" fillId="3" borderId="67" xfId="8" applyNumberFormat="1" applyFont="1" applyFill="1" applyBorder="1" applyAlignment="1" applyProtection="1">
      <alignment horizontal="center" vertical="center"/>
      <protection hidden="1"/>
    </xf>
    <xf numFmtId="180" fontId="83" fillId="3" borderId="31" xfId="8" applyNumberFormat="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Continuous" vertical="center" shrinkToFit="1"/>
      <protection hidden="1"/>
    </xf>
    <xf numFmtId="4" fontId="82" fillId="3" borderId="49" xfId="8" applyNumberFormat="1" applyFont="1" applyFill="1" applyBorder="1" applyAlignment="1" applyProtection="1">
      <alignment horizontal="centerContinuous" vertical="center" shrinkToFit="1"/>
      <protection hidden="1"/>
    </xf>
    <xf numFmtId="4" fontId="82" fillId="3" borderId="31" xfId="8" applyNumberFormat="1" applyFont="1" applyFill="1" applyBorder="1" applyAlignment="1" applyProtection="1">
      <alignment horizontal="centerContinuous" vertical="center" shrinkToFit="1"/>
      <protection hidden="1"/>
    </xf>
    <xf numFmtId="4" fontId="82" fillId="3" borderId="67" xfId="8" applyNumberFormat="1" applyFont="1" applyFill="1" applyBorder="1" applyAlignment="1" applyProtection="1">
      <alignment horizontal="center" vertical="center"/>
      <protection hidden="1"/>
    </xf>
    <xf numFmtId="0" fontId="82" fillId="3" borderId="49" xfId="8" applyFont="1" applyFill="1" applyBorder="1" applyAlignment="1" applyProtection="1">
      <alignment horizontal="centerContinuous" vertical="center"/>
      <protection hidden="1"/>
    </xf>
    <xf numFmtId="0" fontId="82" fillId="3" borderId="49" xfId="8" quotePrefix="1" applyFont="1" applyFill="1" applyBorder="1" applyAlignment="1" applyProtection="1">
      <alignment horizontal="right" vertical="center"/>
      <protection hidden="1"/>
    </xf>
    <xf numFmtId="2" fontId="82" fillId="3" borderId="49" xfId="8" applyNumberFormat="1" applyFont="1" applyFill="1" applyBorder="1" applyAlignment="1" applyProtection="1">
      <alignment vertical="center"/>
      <protection hidden="1"/>
    </xf>
    <xf numFmtId="0" fontId="82" fillId="3" borderId="17" xfId="8" applyFont="1" applyFill="1" applyBorder="1" applyAlignment="1" applyProtection="1">
      <alignment horizontal="centerContinuous" vertical="center"/>
      <protection hidden="1"/>
    </xf>
    <xf numFmtId="0" fontId="82" fillId="3" borderId="18" xfId="8" applyFont="1" applyFill="1" applyBorder="1" applyAlignment="1" applyProtection="1">
      <alignment horizontal="centerContinuous" vertical="center"/>
      <protection hidden="1"/>
    </xf>
    <xf numFmtId="0" fontId="82" fillId="3" borderId="53"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49"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27" xfId="0" applyFont="1" applyFill="1" applyBorder="1" applyAlignment="1" applyProtection="1">
      <alignment vertical="center"/>
      <protection hidden="1"/>
    </xf>
    <xf numFmtId="0" fontId="82" fillId="3" borderId="46" xfId="0" applyFont="1" applyFill="1" applyBorder="1" applyAlignment="1" applyProtection="1">
      <alignment vertical="center"/>
      <protection hidden="1"/>
    </xf>
    <xf numFmtId="0" fontId="82" fillId="3" borderId="3" xfId="0"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hidden="1"/>
    </xf>
    <xf numFmtId="43" fontId="82" fillId="3" borderId="53" xfId="18" applyFont="1" applyFill="1" applyBorder="1" applyAlignment="1" applyProtection="1">
      <alignment vertical="center"/>
      <protection hidden="1"/>
    </xf>
    <xf numFmtId="0" fontId="82" fillId="3" borderId="27" xfId="8" applyFont="1" applyFill="1" applyBorder="1" applyAlignment="1" applyProtection="1">
      <alignment vertical="center"/>
      <protection hidden="1"/>
    </xf>
    <xf numFmtId="0" fontId="82" fillId="3" borderId="3" xfId="8" applyFont="1" applyFill="1" applyBorder="1" applyAlignment="1" applyProtection="1">
      <alignment vertical="center"/>
      <protection hidden="1"/>
    </xf>
    <xf numFmtId="0" fontId="82" fillId="3" borderId="3" xfId="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hidden="1"/>
    </xf>
    <xf numFmtId="43" fontId="82" fillId="3" borderId="0" xfId="18" applyFont="1" applyFill="1" applyBorder="1" applyAlignment="1" applyProtection="1">
      <alignment horizontal="center" vertical="center"/>
      <protection hidden="1"/>
    </xf>
    <xf numFmtId="43" fontId="82" fillId="3" borderId="54" xfId="18" applyFont="1" applyFill="1" applyBorder="1" applyAlignment="1" applyProtection="1">
      <alignment vertical="center"/>
      <protection hidden="1"/>
    </xf>
    <xf numFmtId="0" fontId="82" fillId="3" borderId="48" xfId="8" applyFont="1" applyFill="1" applyBorder="1" applyAlignment="1" applyProtection="1">
      <alignment vertical="center"/>
      <protection hidden="1"/>
    </xf>
    <xf numFmtId="0" fontId="82" fillId="3" borderId="31" xfId="8" applyFont="1" applyFill="1" applyBorder="1" applyAlignment="1" applyProtection="1">
      <alignment vertical="center"/>
      <protection hidden="1"/>
    </xf>
    <xf numFmtId="0" fontId="82" fillId="3" borderId="67" xfId="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hidden="1"/>
    </xf>
    <xf numFmtId="43" fontId="82" fillId="3" borderId="49" xfId="18" applyFont="1" applyFill="1" applyBorder="1" applyAlignment="1" applyProtection="1">
      <alignment horizontal="center" vertical="center"/>
      <protection hidden="1"/>
    </xf>
    <xf numFmtId="0" fontId="82" fillId="3" borderId="71" xfId="8" applyFont="1" applyFill="1" applyBorder="1" applyAlignment="1" applyProtection="1">
      <alignment vertical="center"/>
      <protection hidden="1"/>
    </xf>
    <xf numFmtId="0" fontId="82" fillId="3" borderId="31" xfId="8" quotePrefix="1" applyFont="1" applyFill="1" applyBorder="1" applyAlignment="1" applyProtection="1">
      <alignment horizontal="right" vertical="center"/>
      <protection hidden="1"/>
    </xf>
    <xf numFmtId="43" fontId="82" fillId="3" borderId="50" xfId="18" applyFont="1" applyFill="1" applyBorder="1" applyAlignment="1" applyProtection="1">
      <alignment vertical="center"/>
      <protection hidden="1"/>
    </xf>
    <xf numFmtId="0" fontId="82" fillId="3" borderId="72" xfId="8" applyFont="1" applyFill="1" applyBorder="1" applyAlignment="1" applyProtection="1">
      <alignment horizontal="centerContinuous" vertical="center"/>
      <protection hidden="1"/>
    </xf>
    <xf numFmtId="0" fontId="82" fillId="3" borderId="72" xfId="8" quotePrefix="1" applyFont="1" applyFill="1" applyBorder="1" applyAlignment="1" applyProtection="1">
      <alignment horizontal="right" vertical="center"/>
      <protection hidden="1"/>
    </xf>
    <xf numFmtId="2" fontId="82" fillId="3" borderId="72" xfId="8" applyNumberFormat="1" applyFont="1" applyFill="1" applyBorder="1" applyAlignment="1" applyProtection="1">
      <alignment vertical="center"/>
      <protection hidden="1"/>
    </xf>
    <xf numFmtId="0" fontId="82" fillId="3" borderId="53" xfId="8" applyFont="1" applyFill="1" applyBorder="1" applyAlignment="1" applyProtection="1">
      <alignment horizontal="centerContinuous" vertical="center"/>
      <protection hidden="1"/>
    </xf>
    <xf numFmtId="4" fontId="82" fillId="3" borderId="49"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 vertical="center"/>
      <protection hidden="1"/>
    </xf>
    <xf numFmtId="4" fontId="82" fillId="3" borderId="49" xfId="8" applyNumberFormat="1" applyFont="1" applyFill="1" applyBorder="1" applyAlignment="1" applyProtection="1">
      <alignment horizontal="centerContinuous" vertical="center" wrapText="1"/>
      <protection hidden="1"/>
    </xf>
    <xf numFmtId="4" fontId="82" fillId="3" borderId="67" xfId="8" applyNumberFormat="1" applyFont="1" applyFill="1" applyBorder="1" applyAlignment="1" applyProtection="1">
      <alignment horizontal="center" vertical="center" wrapText="1"/>
      <protection hidden="1"/>
    </xf>
    <xf numFmtId="4" fontId="82" fillId="3" borderId="47" xfId="8" applyNumberFormat="1" applyFont="1" applyFill="1" applyBorder="1" applyAlignment="1" applyProtection="1">
      <alignment vertical="center"/>
      <protection locked="0"/>
    </xf>
    <xf numFmtId="4" fontId="82" fillId="3" borderId="45" xfId="8" applyNumberFormat="1" applyFont="1" applyFill="1" applyBorder="1" applyAlignment="1" applyProtection="1">
      <alignment vertical="center"/>
      <protection hidden="1"/>
    </xf>
    <xf numFmtId="0" fontId="82" fillId="3" borderId="45" xfId="8" applyFont="1" applyFill="1" applyBorder="1" applyAlignment="1" applyProtection="1">
      <alignment vertical="center"/>
      <protection hidden="1"/>
    </xf>
    <xf numFmtId="0" fontId="82" fillId="3" borderId="46" xfId="8" applyFont="1" applyFill="1" applyBorder="1" applyAlignment="1" applyProtection="1">
      <alignment vertical="center"/>
      <protection hidden="1"/>
    </xf>
    <xf numFmtId="0" fontId="82" fillId="3" borderId="46" xfId="8"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53" xfId="18" applyFont="1" applyFill="1" applyBorder="1" applyAlignment="1" applyProtection="1">
      <alignment horizontal="center" vertical="center"/>
      <protection locked="0"/>
    </xf>
    <xf numFmtId="4" fontId="82" fillId="3" borderId="27" xfId="8" applyNumberFormat="1" applyFont="1" applyFill="1" applyBorder="1" applyAlignment="1" applyProtection="1">
      <alignment vertical="center"/>
      <protection hidden="1"/>
    </xf>
    <xf numFmtId="4" fontId="82" fillId="3" borderId="0" xfId="8" applyNumberFormat="1" applyFont="1" applyFill="1" applyAlignment="1" applyProtection="1">
      <alignment vertical="center"/>
      <protection hidden="1"/>
    </xf>
    <xf numFmtId="4" fontId="82" fillId="3" borderId="0" xfId="8" applyNumberFormat="1" applyFont="1" applyFill="1" applyAlignment="1" applyProtection="1">
      <alignment horizontal="center" vertical="center"/>
      <protection hidden="1"/>
    </xf>
    <xf numFmtId="43" fontId="82" fillId="3" borderId="54" xfId="18" applyFont="1" applyFill="1" applyBorder="1" applyAlignment="1" applyProtection="1">
      <alignment horizontal="center" vertical="center"/>
      <protection locked="0"/>
    </xf>
    <xf numFmtId="43" fontId="82" fillId="3" borderId="0" xfId="16" applyFont="1" applyFill="1" applyAlignment="1" applyProtection="1">
      <alignment horizontal="center" vertical="center"/>
      <protection hidden="1"/>
    </xf>
    <xf numFmtId="0" fontId="82" fillId="3" borderId="73" xfId="8" quotePrefix="1" applyFont="1" applyFill="1" applyBorder="1" applyAlignment="1" applyProtection="1">
      <alignment horizontal="right" vertical="center"/>
      <protection hidden="1"/>
    </xf>
    <xf numFmtId="4" fontId="82" fillId="3" borderId="72" xfId="8" applyNumberFormat="1" applyFont="1" applyFill="1" applyBorder="1" applyAlignment="1" applyProtection="1">
      <alignment vertical="center"/>
      <protection hidden="1"/>
    </xf>
    <xf numFmtId="4" fontId="82" fillId="3" borderId="72" xfId="8" quotePrefix="1" applyNumberFormat="1" applyFont="1" applyFill="1" applyBorder="1" applyAlignment="1" applyProtection="1">
      <alignment horizontal="right" vertical="center"/>
      <protection hidden="1"/>
    </xf>
    <xf numFmtId="4" fontId="82" fillId="3" borderId="48" xfId="8" quotePrefix="1" applyNumberFormat="1" applyFont="1" applyFill="1" applyBorder="1" applyAlignment="1" applyProtection="1">
      <alignment horizontal="left" vertical="center"/>
      <protection hidden="1"/>
    </xf>
    <xf numFmtId="4" fontId="82" fillId="3" borderId="49" xfId="8" applyNumberFormat="1" applyFont="1" applyFill="1" applyBorder="1" applyAlignment="1" applyProtection="1">
      <alignment vertical="center"/>
      <protection hidden="1"/>
    </xf>
    <xf numFmtId="4" fontId="82" fillId="3" borderId="71"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left" vertical="center"/>
      <protection hidden="1"/>
    </xf>
    <xf numFmtId="4" fontId="82" fillId="3" borderId="49" xfId="8" quotePrefix="1" applyNumberFormat="1" applyFont="1" applyFill="1" applyBorder="1" applyAlignment="1" applyProtection="1">
      <alignment horizontal="right" vertical="center"/>
      <protection hidden="1"/>
    </xf>
    <xf numFmtId="4" fontId="82" fillId="3" borderId="72" xfId="8" quotePrefix="1" applyNumberFormat="1" applyFont="1" applyFill="1" applyBorder="1" applyAlignment="1" applyProtection="1">
      <alignment horizontal="left" vertical="center"/>
      <protection hidden="1"/>
    </xf>
    <xf numFmtId="4" fontId="82" fillId="3" borderId="72" xfId="8" applyNumberFormat="1" applyFont="1" applyFill="1" applyBorder="1" applyAlignment="1" applyProtection="1">
      <alignment horizontal="right" vertical="center"/>
      <protection hidden="1"/>
    </xf>
    <xf numFmtId="4" fontId="82" fillId="3" borderId="72" xfId="8" applyNumberFormat="1" applyFont="1" applyFill="1" applyBorder="1" applyAlignment="1" applyProtection="1">
      <alignment horizontal="centerContinuous" vertical="center"/>
      <protection hidden="1"/>
    </xf>
    <xf numFmtId="0" fontId="82" fillId="3" borderId="50" xfId="8" applyFont="1" applyFill="1" applyBorder="1" applyAlignment="1" applyProtection="1">
      <alignment horizontal="center" vertical="center"/>
      <protection hidden="1"/>
    </xf>
    <xf numFmtId="4" fontId="82" fillId="3" borderId="67" xfId="8" quotePrefix="1" applyNumberFormat="1" applyFont="1" applyFill="1" applyBorder="1" applyAlignment="1" applyProtection="1">
      <alignment horizontal="center" vertical="center"/>
      <protection hidden="1"/>
    </xf>
    <xf numFmtId="4" fontId="82" fillId="3" borderId="48" xfId="8" applyNumberFormat="1" applyFont="1" applyFill="1" applyBorder="1" applyAlignment="1" applyProtection="1">
      <alignment horizontal="center" vertical="center"/>
      <protection hidden="1"/>
    </xf>
    <xf numFmtId="4" fontId="82" fillId="3" borderId="50" xfId="8" quotePrefix="1" applyNumberFormat="1" applyFont="1" applyFill="1" applyBorder="1" applyAlignment="1" applyProtection="1">
      <alignment horizontal="center" vertical="center" wrapText="1"/>
      <protection hidden="1"/>
    </xf>
    <xf numFmtId="4" fontId="82" fillId="3" borderId="27" xfId="0" applyNumberFormat="1" applyFont="1" applyFill="1" applyBorder="1" applyAlignment="1" applyProtection="1">
      <alignment vertical="center"/>
      <protection hidden="1"/>
    </xf>
    <xf numFmtId="4" fontId="82" fillId="3" borderId="0" xfId="0" applyNumberFormat="1" applyFont="1" applyFill="1" applyAlignment="1" applyProtection="1">
      <alignment vertical="center"/>
      <protection hidden="1"/>
    </xf>
    <xf numFmtId="0" fontId="82" fillId="3" borderId="3" xfId="0" applyFont="1" applyFill="1" applyBorder="1" applyAlignment="1" applyProtection="1">
      <alignment vertical="center"/>
      <protection hidden="1"/>
    </xf>
    <xf numFmtId="0" fontId="84" fillId="3" borderId="3" xfId="0" applyFont="1" applyFill="1" applyBorder="1" applyAlignment="1" applyProtection="1">
      <alignment horizontal="center" vertical="center"/>
      <protection locked="0"/>
    </xf>
    <xf numFmtId="4" fontId="82" fillId="3" borderId="27" xfId="0" applyNumberFormat="1" applyFont="1" applyFill="1" applyBorder="1" applyAlignment="1" applyProtection="1">
      <alignment horizontal="center" vertical="center"/>
      <protection hidden="1"/>
    </xf>
    <xf numFmtId="43" fontId="82" fillId="0" borderId="27" xfId="2" applyFont="1" applyFill="1" applyBorder="1" applyAlignment="1" applyProtection="1">
      <alignment horizontal="center" vertical="center"/>
      <protection hidden="1"/>
    </xf>
    <xf numFmtId="43" fontId="82" fillId="3" borderId="54" xfId="2" applyFont="1" applyFill="1" applyBorder="1" applyAlignment="1" applyProtection="1">
      <alignment horizontal="center" vertical="center"/>
      <protection hidden="1"/>
    </xf>
    <xf numFmtId="4" fontId="82" fillId="3" borderId="27" xfId="24" applyNumberFormat="1" applyFont="1" applyFill="1" applyBorder="1" applyAlignment="1" applyProtection="1">
      <alignment vertical="center"/>
      <protection hidden="1"/>
    </xf>
    <xf numFmtId="0" fontId="85" fillId="3" borderId="3" xfId="8" applyFont="1" applyFill="1" applyBorder="1" applyAlignment="1" applyProtection="1">
      <alignment horizontal="center" vertical="center"/>
      <protection locked="0"/>
    </xf>
    <xf numFmtId="4" fontId="82" fillId="3" borderId="27" xfId="8" applyNumberFormat="1" applyFont="1" applyFill="1" applyBorder="1" applyAlignment="1" applyProtection="1">
      <alignment horizontal="center" vertical="center"/>
      <protection hidden="1"/>
    </xf>
    <xf numFmtId="43" fontId="82" fillId="3" borderId="27" xfId="18" applyFont="1" applyFill="1" applyBorder="1" applyAlignment="1" applyProtection="1">
      <alignment horizontal="center" vertical="center"/>
      <protection hidden="1"/>
    </xf>
    <xf numFmtId="43" fontId="82" fillId="3" borderId="67" xfId="18" applyFont="1" applyFill="1" applyBorder="1" applyAlignment="1" applyProtection="1">
      <alignment horizontal="center" vertical="center"/>
      <protection hidden="1"/>
    </xf>
    <xf numFmtId="43" fontId="82" fillId="3" borderId="67" xfId="18" applyFont="1" applyFill="1" applyBorder="1" applyAlignment="1" applyProtection="1">
      <alignment vertical="center"/>
      <protection hidden="1"/>
    </xf>
    <xf numFmtId="4" fontId="82" fillId="3" borderId="71"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quotePrefix="1" applyNumberFormat="1" applyFont="1" applyFill="1" applyBorder="1" applyAlignment="1" applyProtection="1">
      <alignment horizontal="right" vertical="center"/>
      <protection hidden="1"/>
    </xf>
    <xf numFmtId="4" fontId="85"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horizontal="centerContinuous" vertical="center"/>
      <protection hidden="1"/>
    </xf>
    <xf numFmtId="0" fontId="82" fillId="3" borderId="50" xfId="8" quotePrefix="1" applyFont="1" applyFill="1" applyBorder="1" applyAlignment="1" applyProtection="1">
      <alignment horizontal="center" vertical="center" wrapText="1"/>
      <protection hidden="1"/>
    </xf>
    <xf numFmtId="4" fontId="82" fillId="3" borderId="48" xfId="8" applyNumberFormat="1" applyFont="1" applyFill="1" applyBorder="1" applyAlignment="1" applyProtection="1">
      <alignment horizontal="centerContinuous" vertical="center"/>
      <protection hidden="1"/>
    </xf>
    <xf numFmtId="4" fontId="85" fillId="3" borderId="47" xfId="8" applyNumberFormat="1" applyFont="1" applyFill="1" applyBorder="1" applyAlignment="1" applyProtection="1">
      <alignment vertical="center"/>
      <protection locked="0"/>
    </xf>
    <xf numFmtId="0" fontId="82" fillId="3" borderId="45" xfId="8" applyFont="1" applyFill="1" applyBorder="1" applyAlignment="1" applyProtection="1">
      <alignment vertical="center"/>
      <protection locked="0"/>
    </xf>
    <xf numFmtId="4" fontId="82" fillId="3" borderId="45" xfId="8" applyNumberFormat="1" applyFont="1" applyFill="1" applyBorder="1" applyAlignment="1" applyProtection="1">
      <alignment horizontal="center" vertical="center"/>
      <protection locked="0"/>
    </xf>
    <xf numFmtId="4" fontId="82" fillId="3" borderId="46" xfId="8" applyNumberFormat="1"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 fontId="85" fillId="3" borderId="27" xfId="8" applyNumberFormat="1" applyFont="1" applyFill="1" applyBorder="1" applyAlignment="1" applyProtection="1">
      <alignment vertical="center"/>
      <protection locked="0"/>
    </xf>
    <xf numFmtId="0" fontId="82" fillId="3" borderId="0" xfId="8" applyFont="1" applyFill="1" applyAlignment="1" applyProtection="1">
      <alignment vertical="center"/>
      <protection locked="0"/>
    </xf>
    <xf numFmtId="4" fontId="82" fillId="3" borderId="0" xfId="8" applyNumberFormat="1" applyFont="1" applyFill="1" applyAlignment="1" applyProtection="1">
      <alignment horizontal="center" vertical="center"/>
      <protection locked="0"/>
    </xf>
    <xf numFmtId="4" fontId="82" fillId="3" borderId="3" xfId="8" applyNumberFormat="1" applyFont="1" applyFill="1" applyBorder="1" applyAlignment="1" applyProtection="1">
      <alignment horizontal="center" vertical="center"/>
      <protection locked="0"/>
    </xf>
    <xf numFmtId="4" fontId="85"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horizontal="centerContinuous" vertical="center"/>
      <protection hidden="1"/>
    </xf>
    <xf numFmtId="4" fontId="82" fillId="3" borderId="45" xfId="8" applyNumberFormat="1" applyFont="1" applyFill="1" applyBorder="1" applyAlignment="1" applyProtection="1">
      <alignment horizontal="centerContinuous" vertical="center"/>
      <protection hidden="1"/>
    </xf>
    <xf numFmtId="4" fontId="82" fillId="3" borderId="45" xfId="8" quotePrefix="1" applyNumberFormat="1" applyFont="1" applyFill="1" applyBorder="1" applyAlignment="1" applyProtection="1">
      <alignment horizontal="right" vertical="center"/>
      <protection hidden="1"/>
    </xf>
    <xf numFmtId="43" fontId="82" fillId="3" borderId="45" xfId="18" applyFont="1" applyFill="1" applyBorder="1" applyAlignment="1" applyProtection="1">
      <alignment vertical="center"/>
      <protection hidden="1"/>
    </xf>
    <xf numFmtId="4" fontId="82" fillId="3" borderId="50" xfId="8" applyNumberFormat="1" applyFont="1" applyFill="1" applyBorder="1" applyAlignment="1" applyProtection="1">
      <alignment vertical="center"/>
      <protection hidden="1"/>
    </xf>
    <xf numFmtId="0" fontId="82" fillId="3" borderId="72" xfId="8" applyFont="1" applyFill="1" applyBorder="1" applyAlignment="1" applyProtection="1">
      <alignment vertical="center"/>
      <protection hidden="1"/>
    </xf>
    <xf numFmtId="4" fontId="82" fillId="3" borderId="73" xfId="8" applyNumberFormat="1" applyFont="1" applyFill="1" applyBorder="1" applyAlignment="1" applyProtection="1">
      <alignment vertical="center"/>
      <protection hidden="1"/>
    </xf>
    <xf numFmtId="43" fontId="82" fillId="3" borderId="49" xfId="18"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locked="0"/>
    </xf>
    <xf numFmtId="0" fontId="82" fillId="3" borderId="49" xfId="8" applyFont="1" applyFill="1" applyBorder="1" applyAlignment="1" applyProtection="1">
      <alignment vertical="center"/>
      <protection locked="0"/>
    </xf>
    <xf numFmtId="4" fontId="82" fillId="3" borderId="49" xfId="8" applyNumberFormat="1" applyFont="1" applyFill="1" applyBorder="1" applyAlignment="1" applyProtection="1">
      <alignment horizontal="center" vertical="center"/>
      <protection locked="0"/>
    </xf>
    <xf numFmtId="4" fontId="82" fillId="3" borderId="31" xfId="8" applyNumberFormat="1" applyFont="1" applyFill="1" applyBorder="1" applyAlignment="1" applyProtection="1">
      <alignment horizontal="center" vertical="center"/>
      <protection locked="0"/>
    </xf>
    <xf numFmtId="4" fontId="85" fillId="3" borderId="71" xfId="8" applyNumberFormat="1" applyFont="1" applyFill="1" applyBorder="1" applyAlignment="1" applyProtection="1">
      <alignment vertical="center"/>
      <protection hidden="1"/>
    </xf>
    <xf numFmtId="172" fontId="82" fillId="3" borderId="72" xfId="8" applyNumberFormat="1" applyFont="1" applyFill="1" applyBorder="1" applyAlignment="1" applyProtection="1">
      <alignment vertical="center"/>
      <protection hidden="1"/>
    </xf>
    <xf numFmtId="172" fontId="82" fillId="3" borderId="72" xfId="8" applyNumberFormat="1" applyFont="1" applyFill="1" applyBorder="1" applyAlignment="1" applyProtection="1">
      <alignment horizontal="centerContinuous" vertical="center"/>
      <protection hidden="1"/>
    </xf>
    <xf numFmtId="4" fontId="85" fillId="3" borderId="72" xfId="8" applyNumberFormat="1" applyFont="1" applyFill="1" applyBorder="1" applyAlignment="1" applyProtection="1">
      <alignment vertical="center"/>
      <protection hidden="1"/>
    </xf>
    <xf numFmtId="4" fontId="82" fillId="3" borderId="71"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Continuous" vertical="center" wrapText="1"/>
      <protection hidden="1"/>
    </xf>
    <xf numFmtId="4" fontId="82" fillId="3" borderId="67" xfId="8" quotePrefix="1" applyNumberFormat="1" applyFont="1" applyFill="1" applyBorder="1" applyAlignment="1" applyProtection="1">
      <alignment horizontal="center" vertical="center" wrapText="1"/>
      <protection hidden="1"/>
    </xf>
    <xf numFmtId="43" fontId="82" fillId="3" borderId="49" xfId="18" applyFont="1" applyFill="1" applyBorder="1" applyAlignment="1" applyProtection="1">
      <alignment horizontal="center" vertical="center"/>
      <protection locked="0"/>
    </xf>
    <xf numFmtId="0" fontId="83" fillId="3" borderId="47" xfId="8" quotePrefix="1" applyFont="1" applyFill="1" applyBorder="1" applyAlignment="1" applyProtection="1">
      <alignment horizontal="left" vertical="center"/>
      <protection locked="0"/>
    </xf>
    <xf numFmtId="0" fontId="82" fillId="3" borderId="46" xfId="8" applyFont="1" applyFill="1" applyBorder="1" applyAlignment="1" applyProtection="1">
      <alignment vertical="center"/>
      <protection locked="0"/>
    </xf>
    <xf numFmtId="0" fontId="86" fillId="3" borderId="48" xfId="8" applyFont="1" applyFill="1" applyBorder="1" applyAlignment="1" applyProtection="1">
      <alignment vertical="center"/>
      <protection locked="0"/>
    </xf>
    <xf numFmtId="0" fontId="86" fillId="3" borderId="49" xfId="8" applyFont="1" applyFill="1" applyBorder="1" applyAlignment="1" applyProtection="1">
      <alignment vertical="center"/>
      <protection locked="0"/>
    </xf>
    <xf numFmtId="0" fontId="86" fillId="3" borderId="49" xfId="8" applyFont="1" applyFill="1" applyBorder="1" applyAlignment="1" applyProtection="1">
      <alignment horizontal="centerContinuous" vertical="center"/>
      <protection locked="0"/>
    </xf>
    <xf numFmtId="0" fontId="86" fillId="3" borderId="49" xfId="8" quotePrefix="1" applyFont="1" applyFill="1" applyBorder="1" applyAlignment="1" applyProtection="1">
      <alignment horizontal="right" vertical="center"/>
      <protection locked="0"/>
    </xf>
    <xf numFmtId="0" fontId="86" fillId="3" borderId="49" xfId="8" applyFont="1" applyFill="1" applyBorder="1" applyAlignment="1" applyProtection="1">
      <alignment horizontal="left" vertical="center"/>
      <protection locked="0"/>
    </xf>
    <xf numFmtId="0" fontId="86" fillId="3" borderId="31" xfId="8" applyFont="1" applyFill="1" applyBorder="1" applyAlignment="1" applyProtection="1">
      <alignment vertical="center"/>
      <protection locked="0"/>
    </xf>
    <xf numFmtId="0" fontId="87" fillId="3" borderId="17" xfId="8" applyFont="1" applyFill="1" applyBorder="1" applyAlignment="1" applyProtection="1">
      <alignment horizontal="left" vertical="center"/>
      <protection hidden="1"/>
    </xf>
    <xf numFmtId="0" fontId="87" fillId="3" borderId="19" xfId="8" applyFont="1" applyFill="1" applyBorder="1" applyAlignment="1" applyProtection="1">
      <alignment horizontal="center" vertical="center"/>
      <protection hidden="1"/>
    </xf>
    <xf numFmtId="0" fontId="87" fillId="3" borderId="18" xfId="8" applyFont="1" applyFill="1" applyBorder="1" applyAlignment="1" applyProtection="1">
      <alignment horizontal="center" vertical="center"/>
      <protection hidden="1"/>
    </xf>
    <xf numFmtId="0" fontId="82" fillId="3" borderId="71" xfId="8" applyFont="1" applyFill="1" applyBorder="1" applyAlignment="1" applyProtection="1">
      <alignment horizontal="centerContinuous" vertical="center"/>
      <protection hidden="1"/>
    </xf>
    <xf numFmtId="0" fontId="87" fillId="3" borderId="20" xfId="8" applyFont="1" applyFill="1" applyBorder="1" applyAlignment="1" applyProtection="1">
      <alignment horizontal="left" vertical="center"/>
      <protection hidden="1"/>
    </xf>
    <xf numFmtId="0" fontId="82" fillId="3" borderId="21" xfId="8" applyFont="1" applyFill="1" applyBorder="1" applyAlignment="1" applyProtection="1">
      <alignment vertical="center"/>
      <protection hidden="1"/>
    </xf>
    <xf numFmtId="0" fontId="82" fillId="3" borderId="22" xfId="8" applyFont="1" applyFill="1" applyBorder="1" applyAlignment="1" applyProtection="1">
      <alignment vertical="center"/>
      <protection hidden="1"/>
    </xf>
    <xf numFmtId="0" fontId="87" fillId="3" borderId="23" xfId="8" applyFont="1" applyFill="1" applyBorder="1" applyAlignment="1" applyProtection="1">
      <alignment horizontal="left" vertical="center"/>
      <protection hidden="1"/>
    </xf>
    <xf numFmtId="0" fontId="82" fillId="3" borderId="24" xfId="8" applyFont="1" applyFill="1" applyBorder="1" applyAlignment="1" applyProtection="1">
      <alignment vertical="center"/>
      <protection hidden="1"/>
    </xf>
    <xf numFmtId="0" fontId="82" fillId="3" borderId="25" xfId="8" applyFont="1" applyFill="1" applyBorder="1" applyAlignment="1" applyProtection="1">
      <alignment vertical="center"/>
      <protection hidden="1"/>
    </xf>
    <xf numFmtId="0" fontId="82" fillId="3" borderId="23" xfId="8" applyFont="1" applyFill="1" applyBorder="1" applyAlignment="1" applyProtection="1">
      <alignment vertical="center"/>
      <protection hidden="1"/>
    </xf>
    <xf numFmtId="0" fontId="3" fillId="3" borderId="62" xfId="8" applyFill="1" applyBorder="1" applyAlignment="1" applyProtection="1">
      <alignment vertical="center"/>
      <protection hidden="1"/>
    </xf>
    <xf numFmtId="0" fontId="82" fillId="3" borderId="63" xfId="8" applyFont="1" applyFill="1" applyBorder="1" applyAlignment="1" applyProtection="1">
      <alignment vertical="center"/>
      <protection hidden="1"/>
    </xf>
    <xf numFmtId="0" fontId="3" fillId="3" borderId="64" xfId="8" applyFill="1" applyBorder="1" applyAlignment="1" applyProtection="1">
      <alignment vertical="center"/>
      <protection hidden="1"/>
    </xf>
    <xf numFmtId="8" fontId="82" fillId="3" borderId="3" xfId="18" applyNumberFormat="1" applyFont="1" applyFill="1" applyBorder="1" applyAlignment="1" applyProtection="1">
      <alignment horizontal="center" vertical="center"/>
      <protection locked="0"/>
    </xf>
    <xf numFmtId="0" fontId="10" fillId="0" borderId="79" xfId="0" applyFont="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left"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3" fillId="0" borderId="90" xfId="0" applyFont="1" applyBorder="1" applyAlignment="1">
      <alignment horizontal="center" vertical="center" wrapText="1"/>
    </xf>
    <xf numFmtId="0" fontId="5" fillId="0" borderId="54" xfId="0" applyFont="1" applyBorder="1" applyAlignment="1">
      <alignment horizontal="justify" vertical="center" wrapText="1"/>
    </xf>
    <xf numFmtId="0" fontId="3" fillId="0" borderId="54" xfId="0" applyFont="1" applyBorder="1" applyAlignment="1">
      <alignment horizontal="center" vertical="center" wrapText="1"/>
    </xf>
    <xf numFmtId="165" fontId="3" fillId="0" borderId="54" xfId="2" applyNumberFormat="1" applyFont="1" applyFill="1" applyBorder="1" applyAlignment="1" applyProtection="1">
      <alignment horizontal="center" vertical="center" wrapText="1"/>
      <protection locked="0"/>
    </xf>
    <xf numFmtId="165" fontId="3" fillId="0" borderId="28" xfId="2" applyNumberFormat="1" applyFont="1" applyFill="1" applyBorder="1" applyAlignment="1" applyProtection="1">
      <alignment horizontal="center" vertical="center" wrapText="1"/>
    </xf>
    <xf numFmtId="0" fontId="3" fillId="16" borderId="90" xfId="0" applyFont="1" applyFill="1" applyBorder="1" applyAlignment="1">
      <alignment horizontal="center" vertical="center" wrapText="1"/>
    </xf>
    <xf numFmtId="0" fontId="5" fillId="16" borderId="54" xfId="0" applyFont="1" applyFill="1" applyBorder="1" applyAlignment="1">
      <alignment horizontal="justify" vertical="center" wrapText="1"/>
    </xf>
    <xf numFmtId="0" fontId="3" fillId="16" borderId="54" xfId="0" applyFont="1" applyFill="1" applyBorder="1" applyAlignment="1">
      <alignment horizontal="center" vertical="center" wrapText="1"/>
    </xf>
    <xf numFmtId="165" fontId="3" fillId="16" borderId="54" xfId="2" applyNumberFormat="1" applyFont="1" applyFill="1" applyBorder="1" applyAlignment="1" applyProtection="1">
      <alignment horizontal="center" vertical="center" wrapText="1"/>
      <protection locked="0"/>
    </xf>
    <xf numFmtId="165" fontId="3" fillId="16" borderId="28" xfId="2" applyNumberFormat="1" applyFont="1" applyFill="1" applyBorder="1" applyAlignment="1" applyProtection="1">
      <alignment horizontal="center" vertical="center" wrapText="1"/>
    </xf>
    <xf numFmtId="0" fontId="3" fillId="0" borderId="92" xfId="0" applyFont="1" applyBorder="1" applyAlignment="1">
      <alignment horizontal="center" vertical="center" wrapText="1"/>
    </xf>
    <xf numFmtId="0" fontId="5" fillId="0" borderId="67" xfId="0" applyFont="1" applyBorder="1" applyAlignment="1">
      <alignment horizontal="justify" vertical="center" wrapText="1"/>
    </xf>
    <xf numFmtId="0" fontId="3" fillId="0" borderId="67" xfId="0" applyFont="1" applyBorder="1" applyAlignment="1">
      <alignment horizontal="center" vertical="center" wrapText="1"/>
    </xf>
    <xf numFmtId="165" fontId="3" fillId="0" borderId="67" xfId="2" applyNumberFormat="1" applyFont="1" applyFill="1" applyBorder="1" applyAlignment="1" applyProtection="1">
      <alignment horizontal="center" vertical="center" wrapText="1"/>
      <protection locked="0"/>
    </xf>
    <xf numFmtId="165" fontId="3" fillId="0" borderId="80" xfId="2" applyNumberFormat="1" applyFont="1" applyFill="1" applyBorder="1" applyAlignment="1" applyProtection="1">
      <alignment horizontal="center" vertical="center" wrapText="1"/>
    </xf>
    <xf numFmtId="0" fontId="0" fillId="0" borderId="0" xfId="0" applyAlignment="1">
      <alignment wrapText="1"/>
    </xf>
    <xf numFmtId="43" fontId="82" fillId="3" borderId="27" xfId="2" applyFont="1" applyFill="1" applyBorder="1" applyAlignment="1" applyProtection="1">
      <alignment horizontal="center" vertical="center"/>
      <protection hidden="1"/>
    </xf>
    <xf numFmtId="43" fontId="82" fillId="3" borderId="48" xfId="18" applyFont="1" applyFill="1" applyBorder="1" applyAlignment="1" applyProtection="1">
      <alignment horizontal="center" vertical="center"/>
      <protection hidden="1"/>
    </xf>
    <xf numFmtId="4" fontId="82" fillId="3" borderId="53" xfId="8" quotePrefix="1" applyNumberFormat="1" applyFont="1" applyFill="1" applyBorder="1" applyAlignment="1" applyProtection="1">
      <alignment horizontal="center" vertical="center" wrapText="1"/>
      <protection hidden="1"/>
    </xf>
    <xf numFmtId="0" fontId="82" fillId="3" borderId="47" xfId="8" applyFont="1" applyFill="1" applyBorder="1" applyAlignment="1" applyProtection="1">
      <alignment vertical="center"/>
      <protection hidden="1"/>
    </xf>
    <xf numFmtId="0" fontId="82" fillId="3" borderId="46" xfId="0" applyFont="1" applyFill="1" applyBorder="1" applyAlignment="1" applyProtection="1">
      <alignment horizontal="center" vertical="center"/>
      <protection locked="0"/>
    </xf>
    <xf numFmtId="4" fontId="85" fillId="3" borderId="49" xfId="8" applyNumberFormat="1" applyFont="1" applyFill="1" applyBorder="1" applyAlignment="1" applyProtection="1">
      <alignment horizontal="left" vertical="center"/>
      <protection locked="0"/>
    </xf>
    <xf numFmtId="43" fontId="82" fillId="3" borderId="50" xfId="2"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hidden="1"/>
    </xf>
    <xf numFmtId="43" fontId="82" fillId="3" borderId="67" xfId="18" applyFont="1" applyFill="1" applyBorder="1" applyAlignment="1" applyProtection="1">
      <alignment horizontal="center" vertical="center"/>
      <protection locked="0"/>
    </xf>
    <xf numFmtId="43" fontId="82" fillId="3" borderId="3" xfId="18" applyFont="1" applyFill="1" applyBorder="1" applyAlignment="1" applyProtection="1">
      <alignment vertical="center"/>
      <protection hidden="1"/>
    </xf>
    <xf numFmtId="4" fontId="82" fillId="3" borderId="54" xfId="8" quotePrefix="1" applyNumberFormat="1" applyFont="1" applyFill="1" applyBorder="1" applyAlignment="1" applyProtection="1">
      <alignment horizontal="center" vertical="center" wrapText="1"/>
      <protection hidden="1"/>
    </xf>
    <xf numFmtId="4" fontId="82" fillId="3" borderId="0" xfId="8" applyNumberFormat="1" applyFont="1" applyFill="1" applyAlignment="1" applyProtection="1">
      <alignment horizontal="centerContinuous" vertical="center"/>
      <protection hidden="1"/>
    </xf>
    <xf numFmtId="4" fontId="82" fillId="3" borderId="27" xfId="8" applyNumberFormat="1" applyFont="1" applyFill="1" applyBorder="1" applyAlignment="1" applyProtection="1">
      <alignment horizontal="centerContinuous" vertical="center"/>
      <protection hidden="1"/>
    </xf>
    <xf numFmtId="4" fontId="82" fillId="3" borderId="47" xfId="8" applyNumberFormat="1" applyFont="1" applyFill="1" applyBorder="1" applyAlignment="1" applyProtection="1">
      <alignment vertical="center"/>
      <protection hidden="1"/>
    </xf>
    <xf numFmtId="4" fontId="85" fillId="3" borderId="45" xfId="8" applyNumberFormat="1" applyFont="1" applyFill="1" applyBorder="1" applyAlignment="1" applyProtection="1">
      <alignment vertical="center"/>
      <protection locked="0"/>
    </xf>
    <xf numFmtId="4" fontId="85" fillId="3" borderId="0" xfId="8" applyNumberFormat="1" applyFont="1" applyFill="1" applyAlignment="1" applyProtection="1">
      <alignment horizontal="left" vertical="center"/>
      <protection locked="0"/>
    </xf>
    <xf numFmtId="4" fontId="85" fillId="3" borderId="0" xfId="8" applyNumberFormat="1" applyFont="1" applyFill="1" applyAlignment="1" applyProtection="1">
      <alignment vertical="center"/>
      <protection locked="0"/>
    </xf>
    <xf numFmtId="4" fontId="85" fillId="3" borderId="49" xfId="8" applyNumberFormat="1" applyFont="1" applyFill="1" applyBorder="1" applyAlignment="1" applyProtection="1">
      <alignment vertical="center"/>
      <protection locked="0"/>
    </xf>
    <xf numFmtId="0" fontId="3" fillId="3" borderId="0" xfId="8" applyFill="1" applyAlignment="1" applyProtection="1">
      <alignment vertical="center"/>
      <protection hidden="1"/>
    </xf>
    <xf numFmtId="4" fontId="85" fillId="3" borderId="48" xfId="8" applyNumberFormat="1" applyFont="1" applyFill="1" applyBorder="1" applyAlignment="1" applyProtection="1">
      <alignment horizontal="center" vertical="center"/>
      <protection locked="0"/>
    </xf>
    <xf numFmtId="0" fontId="49" fillId="0" borderId="23" xfId="0" applyFont="1" applyBorder="1" applyAlignment="1">
      <alignment horizontal="center"/>
    </xf>
    <xf numFmtId="0" fontId="44" fillId="7" borderId="48" xfId="0" applyFont="1" applyFill="1" applyBorder="1" applyAlignment="1">
      <alignment horizontal="center"/>
    </xf>
    <xf numFmtId="0" fontId="49" fillId="7" borderId="48" xfId="0" applyFont="1" applyFill="1" applyBorder="1"/>
    <xf numFmtId="0" fontId="49" fillId="7" borderId="49" xfId="0" applyFont="1" applyFill="1" applyBorder="1"/>
    <xf numFmtId="43" fontId="44" fillId="7" borderId="67" xfId="2" applyFont="1" applyFill="1" applyBorder="1" applyAlignment="1">
      <alignment horizontal="center"/>
    </xf>
    <xf numFmtId="43" fontId="49" fillId="0" borderId="36" xfId="2" applyFont="1" applyBorder="1" applyAlignment="1"/>
    <xf numFmtId="43" fontId="49" fillId="0" borderId="41" xfId="2" applyFont="1" applyBorder="1" applyAlignment="1"/>
    <xf numFmtId="43" fontId="44" fillId="7" borderId="50" xfId="2" applyFont="1" applyFill="1" applyBorder="1" applyAlignment="1">
      <alignment horizontal="center"/>
    </xf>
    <xf numFmtId="43" fontId="75" fillId="0" borderId="29" xfId="1" applyNumberFormat="1" applyFont="1" applyBorder="1" applyAlignment="1">
      <alignment horizontal="center"/>
    </xf>
    <xf numFmtId="2" fontId="0" fillId="0" borderId="0" xfId="2" applyNumberFormat="1" applyFont="1" applyAlignment="1">
      <alignment horizontal="center" vertical="center"/>
    </xf>
    <xf numFmtId="43" fontId="49" fillId="0" borderId="93" xfId="2" applyFont="1" applyBorder="1" applyAlignment="1">
      <alignment horizontal="center"/>
    </xf>
    <xf numFmtId="43" fontId="49" fillId="0" borderId="93" xfId="2" applyFont="1" applyBorder="1" applyAlignment="1"/>
    <xf numFmtId="43" fontId="49" fillId="0" borderId="109" xfId="2" applyFont="1" applyBorder="1" applyAlignment="1">
      <alignment horizontal="center"/>
    </xf>
    <xf numFmtId="0" fontId="2" fillId="2" borderId="50" xfId="0" applyFont="1" applyFill="1" applyBorder="1" applyAlignment="1">
      <alignment horizontal="center"/>
    </xf>
    <xf numFmtId="43" fontId="64" fillId="3" borderId="50" xfId="2" applyFont="1" applyFill="1" applyBorder="1" applyAlignment="1" applyProtection="1">
      <alignment horizontal="center" vertical="center"/>
      <protection locked="0"/>
    </xf>
    <xf numFmtId="43" fontId="62" fillId="7" borderId="50" xfId="2" applyFont="1" applyFill="1" applyBorder="1" applyAlignment="1" applyProtection="1">
      <alignment horizontal="center" vertical="center"/>
      <protection locked="0"/>
    </xf>
    <xf numFmtId="0" fontId="19" fillId="0" borderId="0" xfId="3" applyFont="1" applyAlignment="1">
      <alignment vertical="center"/>
    </xf>
    <xf numFmtId="9" fontId="0" fillId="0" borderId="0" xfId="0" applyNumberFormat="1" applyAlignment="1">
      <alignment horizontal="center"/>
    </xf>
    <xf numFmtId="9" fontId="0" fillId="0" borderId="0" xfId="0" applyNumberFormat="1" applyAlignment="1">
      <alignment horizontal="right"/>
    </xf>
    <xf numFmtId="4" fontId="82" fillId="3" borderId="48" xfId="0" applyNumberFormat="1" applyFont="1" applyFill="1" applyBorder="1" applyAlignment="1" applyProtection="1">
      <alignment horizontal="centerContinuous" vertical="center" wrapText="1" shrinkToFit="1"/>
      <protection hidden="1"/>
    </xf>
    <xf numFmtId="43" fontId="52" fillId="0" borderId="0" xfId="2" applyFont="1" applyAlignment="1">
      <alignment horizontal="center" vertical="center"/>
    </xf>
    <xf numFmtId="43" fontId="49" fillId="0" borderId="0" xfId="2" applyFont="1" applyAlignment="1">
      <alignment horizontal="center" vertical="center"/>
    </xf>
    <xf numFmtId="4" fontId="49" fillId="0" borderId="0" xfId="0" applyNumberFormat="1" applyFont="1"/>
    <xf numFmtId="44" fontId="1" fillId="3" borderId="0" xfId="25" applyNumberFormat="1" applyFill="1" applyAlignment="1">
      <alignment vertical="center"/>
    </xf>
    <xf numFmtId="0" fontId="3" fillId="7" borderId="71" xfId="0" applyFont="1" applyFill="1" applyBorder="1" applyAlignment="1">
      <alignment vertical="center"/>
    </xf>
    <xf numFmtId="0" fontId="3" fillId="7" borderId="72" xfId="0" applyFont="1" applyFill="1" applyBorder="1" applyAlignment="1">
      <alignment vertical="center"/>
    </xf>
    <xf numFmtId="165" fontId="3" fillId="7" borderId="72" xfId="2" applyNumberFormat="1" applyFont="1" applyFill="1" applyBorder="1" applyAlignment="1" applyProtection="1">
      <alignment horizontal="center" vertical="center"/>
    </xf>
    <xf numFmtId="0" fontId="3" fillId="7" borderId="0" xfId="0" applyFont="1" applyFill="1" applyAlignment="1">
      <alignment vertical="center"/>
    </xf>
    <xf numFmtId="4" fontId="3" fillId="7" borderId="0" xfId="0" applyNumberFormat="1" applyFont="1" applyFill="1" applyAlignment="1">
      <alignment horizontal="center" vertical="center" wrapText="1"/>
    </xf>
    <xf numFmtId="4" fontId="0" fillId="7" borderId="0" xfId="0" applyNumberFormat="1" applyFill="1" applyAlignment="1">
      <alignment horizontal="center" vertical="center" wrapText="1"/>
    </xf>
    <xf numFmtId="43" fontId="3" fillId="7" borderId="0" xfId="0" applyNumberFormat="1" applyFont="1" applyFill="1" applyAlignment="1">
      <alignment horizontal="center" vertical="center" wrapText="1"/>
    </xf>
    <xf numFmtId="0" fontId="0" fillId="7" borderId="0" xfId="0" applyFill="1" applyAlignment="1">
      <alignment horizontal="center" vertical="center" wrapText="1"/>
    </xf>
    <xf numFmtId="164" fontId="49" fillId="0" borderId="0" xfId="17" applyFont="1"/>
    <xf numFmtId="0" fontId="0" fillId="7" borderId="27" xfId="0" applyFill="1" applyBorder="1" applyAlignment="1">
      <alignment horizontal="center" vertical="center" wrapText="1"/>
    </xf>
    <xf numFmtId="9" fontId="70" fillId="0" borderId="0" xfId="0" applyNumberFormat="1" applyFont="1" applyAlignment="1">
      <alignment horizontal="center"/>
    </xf>
    <xf numFmtId="43" fontId="52" fillId="0" borderId="53" xfId="1" applyNumberFormat="1" applyFont="1" applyBorder="1" applyAlignment="1">
      <alignment vertical="center" wrapText="1"/>
    </xf>
    <xf numFmtId="170" fontId="49" fillId="0" borderId="0" xfId="0" applyNumberFormat="1" applyFont="1"/>
    <xf numFmtId="10" fontId="67" fillId="0" borderId="0" xfId="1" applyNumberFormat="1" applyFont="1" applyAlignment="1">
      <alignment horizontal="left" vertical="center"/>
    </xf>
    <xf numFmtId="181" fontId="49" fillId="0" borderId="0" xfId="0" applyNumberFormat="1" applyFont="1"/>
    <xf numFmtId="43" fontId="25" fillId="3" borderId="3" xfId="4" applyNumberFormat="1" applyFont="1" applyFill="1" applyBorder="1" applyAlignment="1">
      <alignment horizontal="center" vertical="center"/>
    </xf>
    <xf numFmtId="0" fontId="49" fillId="7" borderId="71" xfId="0" applyFont="1" applyFill="1" applyBorder="1"/>
    <xf numFmtId="9" fontId="0" fillId="0" borderId="0" xfId="1" applyFont="1" applyAlignment="1">
      <alignment horizontal="center"/>
    </xf>
    <xf numFmtId="44" fontId="44" fillId="0" borderId="0" xfId="0" applyNumberFormat="1" applyFont="1"/>
    <xf numFmtId="10" fontId="44" fillId="0" borderId="0" xfId="1" applyNumberFormat="1" applyFont="1" applyAlignment="1">
      <alignment horizontal="left"/>
    </xf>
    <xf numFmtId="43" fontId="49" fillId="0" borderId="0" xfId="0" applyNumberFormat="1" applyFont="1" applyAlignment="1">
      <alignment horizontal="right"/>
    </xf>
    <xf numFmtId="43" fontId="1" fillId="3" borderId="0" xfId="25" applyNumberFormat="1" applyFill="1"/>
    <xf numFmtId="44" fontId="1" fillId="3" borderId="0" xfId="25" applyNumberFormat="1" applyFill="1"/>
    <xf numFmtId="164" fontId="1" fillId="3" borderId="0" xfId="17" applyFill="1"/>
    <xf numFmtId="16" fontId="8" fillId="0" borderId="0" xfId="0" applyNumberFormat="1" applyFont="1" applyAlignment="1">
      <alignment vertical="center"/>
    </xf>
    <xf numFmtId="16" fontId="3" fillId="0" borderId="0" xfId="0" applyNumberFormat="1" applyFont="1" applyAlignment="1">
      <alignment vertical="center"/>
    </xf>
    <xf numFmtId="43" fontId="19" fillId="0" borderId="55" xfId="2" applyFont="1" applyBorder="1" applyAlignment="1" applyProtection="1">
      <alignment horizontal="center" vertical="center" wrapText="1"/>
      <protection locked="0"/>
    </xf>
    <xf numFmtId="43" fontId="19" fillId="0" borderId="73" xfId="2" applyFont="1" applyBorder="1" applyAlignment="1" applyProtection="1">
      <alignment horizontal="center" wrapText="1"/>
      <protection locked="0"/>
    </xf>
    <xf numFmtId="43" fontId="19" fillId="0" borderId="50" xfId="2" applyFont="1" applyBorder="1" applyAlignment="1" applyProtection="1">
      <alignment horizontal="center" wrapText="1"/>
      <protection locked="0"/>
    </xf>
    <xf numFmtId="43" fontId="19" fillId="0" borderId="56" xfId="2" applyFont="1" applyBorder="1" applyAlignment="1" applyProtection="1">
      <alignment horizontal="center" wrapText="1"/>
      <protection locked="0"/>
    </xf>
    <xf numFmtId="43" fontId="19" fillId="0" borderId="55" xfId="2" applyFont="1" applyBorder="1" applyAlignment="1" applyProtection="1">
      <alignment horizontal="center" wrapText="1"/>
      <protection locked="0"/>
    </xf>
    <xf numFmtId="43" fontId="19" fillId="0" borderId="57" xfId="2" applyFont="1" applyBorder="1" applyAlignment="1" applyProtection="1">
      <alignment horizontal="center" wrapText="1"/>
    </xf>
    <xf numFmtId="43" fontId="19" fillId="0" borderId="55" xfId="2" applyFont="1" applyBorder="1" applyAlignment="1" applyProtection="1">
      <alignment horizontal="center" wrapText="1"/>
    </xf>
    <xf numFmtId="43" fontId="27" fillId="0" borderId="73" xfId="2" applyFont="1" applyFill="1" applyBorder="1" applyAlignment="1" applyProtection="1">
      <alignment horizontal="center" wrapText="1"/>
    </xf>
    <xf numFmtId="43" fontId="27" fillId="0" borderId="50" xfId="2" applyFont="1" applyFill="1" applyBorder="1" applyAlignment="1" applyProtection="1">
      <alignment horizontal="center" wrapText="1"/>
    </xf>
    <xf numFmtId="43" fontId="27" fillId="0" borderId="56" xfId="2" applyFont="1" applyFill="1" applyBorder="1" applyAlignment="1" applyProtection="1">
      <alignment horizontal="center" wrapText="1"/>
    </xf>
    <xf numFmtId="43" fontId="27" fillId="0" borderId="72" xfId="2" applyFont="1" applyFill="1" applyBorder="1" applyAlignment="1" applyProtection="1">
      <alignment horizontal="center" wrapText="1"/>
    </xf>
    <xf numFmtId="43" fontId="27" fillId="0" borderId="55" xfId="2" applyFont="1" applyFill="1" applyBorder="1" applyAlignment="1" applyProtection="1">
      <alignment horizontal="center" wrapText="1"/>
    </xf>
    <xf numFmtId="173" fontId="19" fillId="0" borderId="56" xfId="1" applyNumberFormat="1" applyFont="1" applyFill="1" applyBorder="1" applyAlignment="1" applyProtection="1">
      <alignment horizontal="center" wrapText="1"/>
    </xf>
    <xf numFmtId="0" fontId="19" fillId="0" borderId="0" xfId="3" applyFont="1" applyAlignment="1">
      <alignment horizontal="center" wrapText="1"/>
    </xf>
    <xf numFmtId="2" fontId="49" fillId="0" borderId="0" xfId="0" applyNumberFormat="1" applyFont="1"/>
    <xf numFmtId="0" fontId="69" fillId="0" borderId="0" xfId="3" applyFont="1" applyAlignment="1">
      <alignment horizontal="center" vertical="center"/>
    </xf>
    <xf numFmtId="43" fontId="90" fillId="0" borderId="0" xfId="2" applyFont="1"/>
    <xf numFmtId="43" fontId="71" fillId="0" borderId="0" xfId="0" applyNumberFormat="1" applyFont="1" applyAlignment="1">
      <alignment wrapText="1"/>
    </xf>
    <xf numFmtId="43" fontId="71" fillId="0" borderId="0" xfId="0" applyNumberFormat="1" applyFont="1"/>
    <xf numFmtId="0" fontId="0" fillId="0" borderId="117" xfId="0" applyBorder="1" applyAlignment="1">
      <alignment horizontal="center"/>
    </xf>
    <xf numFmtId="0" fontId="0" fillId="0" borderId="118" xfId="0" applyBorder="1" applyAlignment="1">
      <alignment horizontal="center"/>
    </xf>
    <xf numFmtId="10" fontId="0" fillId="0" borderId="50" xfId="0" applyNumberFormat="1" applyBorder="1" applyAlignment="1">
      <alignment horizontal="center" vertical="center"/>
    </xf>
    <xf numFmtId="0" fontId="39" fillId="0" borderId="50" xfId="0" applyFont="1" applyBorder="1" applyAlignment="1">
      <alignment horizontal="center" vertical="center"/>
    </xf>
    <xf numFmtId="170" fontId="39" fillId="0" borderId="50" xfId="0" applyNumberFormat="1" applyFont="1" applyBorder="1"/>
    <xf numFmtId="10" fontId="51" fillId="0" borderId="72" xfId="0" applyNumberFormat="1" applyFont="1" applyBorder="1" applyAlignment="1">
      <alignment vertical="center" wrapText="1"/>
    </xf>
    <xf numFmtId="43" fontId="71" fillId="0" borderId="0" xfId="0" applyNumberFormat="1" applyFont="1" applyAlignment="1">
      <alignment horizontal="left"/>
    </xf>
    <xf numFmtId="0" fontId="0" fillId="0" borderId="106" xfId="0" applyBorder="1"/>
    <xf numFmtId="0" fontId="0" fillId="0" borderId="93" xfId="0" applyBorder="1"/>
    <xf numFmtId="0" fontId="0" fillId="0" borderId="103" xfId="0" applyBorder="1"/>
    <xf numFmtId="0" fontId="82" fillId="3" borderId="50" xfId="8" applyFont="1" applyFill="1" applyBorder="1" applyAlignment="1" applyProtection="1">
      <alignment horizontal="centerContinuous" vertical="center"/>
      <protection hidden="1"/>
    </xf>
    <xf numFmtId="165" fontId="3" fillId="0" borderId="54" xfId="2" applyNumberFormat="1" applyFont="1" applyFill="1" applyBorder="1" applyAlignment="1" applyProtection="1">
      <alignment horizontal="center" vertical="center"/>
    </xf>
    <xf numFmtId="1" fontId="10" fillId="0" borderId="54" xfId="0" applyNumberFormat="1" applyFont="1" applyBorder="1" applyAlignment="1">
      <alignment horizontal="center" vertical="center"/>
    </xf>
    <xf numFmtId="0" fontId="4" fillId="0" borderId="50" xfId="0" applyFont="1" applyBorder="1" applyAlignment="1">
      <alignment horizontal="center" vertical="center"/>
    </xf>
    <xf numFmtId="0" fontId="4" fillId="0" borderId="50" xfId="0" applyFont="1" applyBorder="1" applyAlignment="1">
      <alignment horizontal="left" vertical="center"/>
    </xf>
    <xf numFmtId="0" fontId="4" fillId="0" borderId="50" xfId="0" applyFont="1" applyBorder="1" applyAlignment="1">
      <alignment horizontal="center" vertical="center" wrapText="1"/>
    </xf>
    <xf numFmtId="0" fontId="3" fillId="0" borderId="49" xfId="0" applyFont="1" applyBorder="1" applyAlignment="1">
      <alignment vertical="center"/>
    </xf>
    <xf numFmtId="16" fontId="49" fillId="0" borderId="0" xfId="0" applyNumberFormat="1" applyFont="1"/>
    <xf numFmtId="10" fontId="49" fillId="0" borderId="0" xfId="0" applyNumberFormat="1" applyFont="1" applyAlignment="1">
      <alignment horizontal="center" vertical="center"/>
    </xf>
    <xf numFmtId="182" fontId="49" fillId="0" borderId="0" xfId="2" applyNumberFormat="1" applyFont="1"/>
    <xf numFmtId="8" fontId="82" fillId="3" borderId="0" xfId="18" applyNumberFormat="1" applyFont="1" applyFill="1" applyBorder="1" applyAlignment="1" applyProtection="1">
      <alignment horizontal="center" vertical="center"/>
      <protection locked="0"/>
    </xf>
    <xf numFmtId="43" fontId="82" fillId="3" borderId="0" xfId="2" applyFont="1" applyFill="1" applyBorder="1" applyAlignment="1" applyProtection="1">
      <alignment horizontal="center" vertical="center"/>
      <protection locked="0"/>
    </xf>
    <xf numFmtId="43" fontId="48" fillId="0" borderId="50" xfId="0" applyNumberFormat="1" applyFont="1" applyBorder="1" applyAlignment="1">
      <alignment horizontal="center" vertical="center"/>
    </xf>
    <xf numFmtId="43" fontId="52" fillId="0" borderId="50" xfId="1" applyNumberFormat="1" applyFont="1" applyBorder="1" applyAlignment="1">
      <alignment horizontal="center" vertical="center" wrapText="1"/>
    </xf>
    <xf numFmtId="43" fontId="70" fillId="0" borderId="0" xfId="0" applyNumberFormat="1" applyFont="1" applyAlignment="1">
      <alignment horizontal="left"/>
    </xf>
    <xf numFmtId="0" fontId="19" fillId="0" borderId="53" xfId="3" applyFont="1" applyBorder="1" applyAlignment="1">
      <alignment vertical="center"/>
    </xf>
    <xf numFmtId="0" fontId="19" fillId="0" borderId="53" xfId="3" applyFont="1" applyBorder="1" applyAlignment="1">
      <alignment horizontal="center" vertical="center"/>
    </xf>
    <xf numFmtId="43" fontId="19" fillId="3" borderId="53" xfId="2" applyFont="1" applyFill="1" applyBorder="1" applyAlignment="1" applyProtection="1">
      <alignment horizontal="center" vertical="center"/>
    </xf>
    <xf numFmtId="43" fontId="19" fillId="0" borderId="16" xfId="2" applyFont="1" applyBorder="1" applyAlignment="1">
      <alignment horizontal="center" vertical="center"/>
    </xf>
    <xf numFmtId="43" fontId="19" fillId="0" borderId="46" xfId="2" applyFont="1" applyBorder="1" applyAlignment="1">
      <alignment horizontal="center"/>
    </xf>
    <xf numFmtId="43" fontId="19" fillId="0" borderId="53" xfId="2" applyFont="1" applyBorder="1" applyAlignment="1">
      <alignment horizontal="center"/>
    </xf>
    <xf numFmtId="43" fontId="19" fillId="0" borderId="79" xfId="2" applyFont="1" applyBorder="1" applyAlignment="1">
      <alignment horizontal="center"/>
    </xf>
    <xf numFmtId="10" fontId="23" fillId="0" borderId="69" xfId="1" applyNumberFormat="1" applyFont="1" applyBorder="1" applyAlignment="1">
      <alignment horizontal="center" vertical="center"/>
    </xf>
    <xf numFmtId="43" fontId="19" fillId="0" borderId="36" xfId="2" applyFont="1" applyBorder="1" applyAlignment="1">
      <alignment vertical="center"/>
    </xf>
    <xf numFmtId="0" fontId="49" fillId="0" borderId="71" xfId="0" applyFont="1" applyBorder="1" applyAlignment="1">
      <alignment horizontal="center" vertical="center"/>
    </xf>
    <xf numFmtId="0" fontId="10" fillId="0" borderId="50" xfId="0" applyFont="1" applyBorder="1" applyAlignment="1">
      <alignment horizontal="center" vertical="center" wrapText="1"/>
    </xf>
    <xf numFmtId="0" fontId="10" fillId="0" borderId="54" xfId="0" applyFont="1" applyBorder="1" applyAlignment="1">
      <alignment horizontal="center" vertical="center" wrapText="1"/>
    </xf>
    <xf numFmtId="0" fontId="3" fillId="0" borderId="11" xfId="8" applyBorder="1" applyAlignment="1" applyProtection="1">
      <alignment vertical="center"/>
      <protection hidden="1"/>
    </xf>
    <xf numFmtId="0" fontId="82" fillId="0" borderId="10" xfId="8" applyFont="1" applyBorder="1" applyAlignment="1" applyProtection="1">
      <alignment vertical="center"/>
      <protection hidden="1"/>
    </xf>
    <xf numFmtId="0" fontId="3" fillId="0" borderId="60" xfId="8" applyBorder="1" applyAlignment="1" applyProtection="1">
      <alignment vertical="center"/>
      <protection hidden="1"/>
    </xf>
    <xf numFmtId="4" fontId="45" fillId="3" borderId="47" xfId="8" applyNumberFormat="1" applyFont="1" applyFill="1" applyBorder="1" applyAlignment="1" applyProtection="1">
      <alignment vertical="center"/>
      <protection locked="0"/>
    </xf>
    <xf numFmtId="0" fontId="45" fillId="3" borderId="45" xfId="8" applyFont="1" applyFill="1" applyBorder="1" applyAlignment="1" applyProtection="1">
      <alignment vertical="center"/>
      <protection locked="0"/>
    </xf>
    <xf numFmtId="4" fontId="45" fillId="3" borderId="45" xfId="8" applyNumberFormat="1" applyFont="1" applyFill="1" applyBorder="1" applyAlignment="1" applyProtection="1">
      <alignment horizontal="center" vertical="center"/>
      <protection locked="0"/>
    </xf>
    <xf numFmtId="4" fontId="45" fillId="3" borderId="46" xfId="8" applyNumberFormat="1" applyFont="1" applyFill="1" applyBorder="1" applyAlignment="1" applyProtection="1">
      <alignment horizontal="center" vertical="center"/>
      <protection locked="0"/>
    </xf>
    <xf numFmtId="43" fontId="91" fillId="3" borderId="3" xfId="18" applyFont="1" applyFill="1" applyBorder="1" applyAlignment="1" applyProtection="1">
      <alignment horizontal="center" vertical="center"/>
      <protection locked="0"/>
    </xf>
    <xf numFmtId="43" fontId="52" fillId="0" borderId="0" xfId="2" applyFont="1"/>
    <xf numFmtId="43" fontId="91" fillId="3" borderId="54" xfId="18" applyFont="1" applyFill="1" applyBorder="1" applyAlignment="1" applyProtection="1">
      <alignment vertical="center"/>
      <protection hidden="1"/>
    </xf>
    <xf numFmtId="4" fontId="45" fillId="3" borderId="27" xfId="8" applyNumberFormat="1" applyFont="1" applyFill="1" applyBorder="1" applyAlignment="1" applyProtection="1">
      <alignment vertical="center"/>
      <protection locked="0"/>
    </xf>
    <xf numFmtId="0" fontId="45" fillId="3" borderId="0" xfId="8" applyFont="1" applyFill="1" applyAlignment="1" applyProtection="1">
      <alignment vertical="center"/>
      <protection locked="0"/>
    </xf>
    <xf numFmtId="4" fontId="45" fillId="3" borderId="0" xfId="8" applyNumberFormat="1" applyFont="1" applyFill="1" applyAlignment="1" applyProtection="1">
      <alignment horizontal="center" vertical="center"/>
      <protection locked="0"/>
    </xf>
    <xf numFmtId="4" fontId="45" fillId="3" borderId="3" xfId="8" applyNumberFormat="1" applyFont="1" applyFill="1" applyBorder="1" applyAlignment="1" applyProtection="1">
      <alignment horizontal="center" vertical="center"/>
      <protection locked="0"/>
    </xf>
    <xf numFmtId="0" fontId="0" fillId="21" borderId="0" xfId="0" applyFill="1"/>
    <xf numFmtId="4" fontId="85" fillId="3" borderId="3" xfId="8" applyNumberFormat="1" applyFont="1" applyFill="1" applyBorder="1" applyAlignment="1" applyProtection="1">
      <alignment vertical="center"/>
      <protection locked="0"/>
    </xf>
    <xf numFmtId="0" fontId="82" fillId="3" borderId="3" xfId="8" quotePrefix="1" applyFont="1" applyFill="1" applyBorder="1" applyAlignment="1" applyProtection="1">
      <alignment horizontal="center" vertical="center" wrapText="1"/>
      <protection hidden="1"/>
    </xf>
    <xf numFmtId="43" fontId="82" fillId="3" borderId="3" xfId="2" quotePrefix="1" applyFont="1" applyFill="1" applyBorder="1" applyAlignment="1" applyProtection="1">
      <alignment horizontal="center" vertical="center" wrapText="1"/>
      <protection hidden="1"/>
    </xf>
    <xf numFmtId="4" fontId="82" fillId="3" borderId="54" xfId="8" applyNumberFormat="1" applyFont="1" applyFill="1" applyBorder="1" applyAlignment="1" applyProtection="1">
      <alignment horizontal="center" vertical="center" wrapText="1"/>
      <protection hidden="1"/>
    </xf>
    <xf numFmtId="43" fontId="82" fillId="3" borderId="46" xfId="18" applyFont="1" applyFill="1" applyBorder="1" applyAlignment="1" applyProtection="1">
      <alignment vertical="center"/>
      <protection hidden="1"/>
    </xf>
    <xf numFmtId="43" fontId="82" fillId="3" borderId="31" xfId="18" applyFont="1" applyFill="1" applyBorder="1" applyAlignment="1" applyProtection="1">
      <alignment vertical="center"/>
      <protection hidden="1"/>
    </xf>
    <xf numFmtId="0" fontId="84" fillId="3" borderId="53" xfId="0" applyFont="1" applyFill="1" applyBorder="1" applyAlignment="1" applyProtection="1">
      <alignment horizontal="center" vertical="center"/>
      <protection locked="0"/>
    </xf>
    <xf numFmtId="43" fontId="82" fillId="3" borderId="53" xfId="18" applyFont="1" applyFill="1" applyBorder="1" applyAlignment="1" applyProtection="1">
      <alignment horizontal="center" vertical="center"/>
      <protection hidden="1"/>
    </xf>
    <xf numFmtId="43" fontId="82" fillId="3" borderId="54" xfId="40" applyFont="1" applyFill="1" applyBorder="1" applyAlignment="1" applyProtection="1">
      <alignment vertical="center"/>
      <protection hidden="1"/>
    </xf>
    <xf numFmtId="43" fontId="82" fillId="3" borderId="54" xfId="18" applyFont="1" applyFill="1" applyBorder="1" applyAlignment="1" applyProtection="1">
      <alignment horizontal="center" vertical="center"/>
      <protection hidden="1"/>
    </xf>
    <xf numFmtId="43" fontId="82" fillId="3" borderId="0" xfId="41" applyFont="1" applyFill="1" applyAlignment="1" applyProtection="1">
      <alignment horizontal="center" vertical="center"/>
      <protection hidden="1"/>
    </xf>
    <xf numFmtId="4" fontId="82" fillId="3" borderId="54" xfId="8" applyNumberFormat="1" applyFont="1" applyFill="1" applyBorder="1" applyAlignment="1" applyProtection="1">
      <alignment horizontal="center" vertical="center"/>
      <protection hidden="1"/>
    </xf>
    <xf numFmtId="0" fontId="84" fillId="3" borderId="0" xfId="0" applyFont="1" applyFill="1" applyAlignment="1" applyProtection="1">
      <alignment horizontal="center" vertical="center"/>
      <protection locked="0"/>
    </xf>
    <xf numFmtId="0" fontId="84" fillId="3" borderId="67" xfId="0" applyFont="1" applyFill="1" applyBorder="1" applyAlignment="1" applyProtection="1">
      <alignment horizontal="center" vertical="center"/>
      <protection locked="0"/>
    </xf>
    <xf numFmtId="0" fontId="82" fillId="3" borderId="53" xfId="18" applyNumberFormat="1" applyFont="1" applyFill="1" applyBorder="1" applyAlignment="1" applyProtection="1">
      <alignment vertical="center"/>
      <protection hidden="1"/>
    </xf>
    <xf numFmtId="43" fontId="82" fillId="3" borderId="27" xfId="40" applyFont="1" applyFill="1" applyBorder="1" applyAlignment="1" applyProtection="1">
      <alignment horizontal="center" vertical="center"/>
      <protection hidden="1"/>
    </xf>
    <xf numFmtId="43" fontId="82" fillId="3" borderId="54" xfId="42" applyFont="1" applyFill="1" applyBorder="1" applyAlignment="1" applyProtection="1">
      <alignment horizontal="center" vertical="center"/>
      <protection hidden="1"/>
    </xf>
    <xf numFmtId="43" fontId="82" fillId="3" borderId="53" xfId="40" applyFont="1" applyFill="1" applyBorder="1" applyAlignment="1" applyProtection="1">
      <alignment vertical="center"/>
      <protection hidden="1"/>
    </xf>
    <xf numFmtId="43" fontId="82" fillId="3" borderId="3" xfId="40" applyFont="1" applyFill="1" applyBorder="1" applyAlignment="1" applyProtection="1">
      <alignment horizontal="center" vertical="center"/>
      <protection locked="0"/>
    </xf>
    <xf numFmtId="8" fontId="82" fillId="3" borderId="0" xfId="40" applyNumberFormat="1" applyFont="1" applyFill="1" applyBorder="1" applyAlignment="1" applyProtection="1">
      <alignment horizontal="center" vertical="center"/>
      <protection locked="0"/>
    </xf>
    <xf numFmtId="8" fontId="82" fillId="3" borderId="0" xfId="2" applyNumberFormat="1" applyFont="1" applyFill="1" applyBorder="1" applyAlignment="1" applyProtection="1">
      <alignment horizontal="center" vertical="center"/>
      <protection locked="0"/>
    </xf>
    <xf numFmtId="0" fontId="3" fillId="0" borderId="1" xfId="8" applyBorder="1" applyAlignment="1" applyProtection="1">
      <alignment vertical="center"/>
      <protection hidden="1"/>
    </xf>
    <xf numFmtId="0" fontId="82" fillId="0" borderId="0" xfId="8" applyFont="1" applyAlignment="1" applyProtection="1">
      <alignment vertical="center"/>
      <protection hidden="1"/>
    </xf>
    <xf numFmtId="0" fontId="3" fillId="0" borderId="2" xfId="8" applyBorder="1" applyAlignment="1" applyProtection="1">
      <alignment vertical="center"/>
      <protection hidden="1"/>
    </xf>
    <xf numFmtId="43" fontId="82" fillId="3" borderId="54" xfId="40" applyFont="1" applyFill="1" applyBorder="1" applyAlignment="1" applyProtection="1">
      <alignment horizontal="center" vertical="center"/>
      <protection locked="0"/>
    </xf>
    <xf numFmtId="43" fontId="82" fillId="3" borderId="0" xfId="40" applyFont="1" applyFill="1" applyBorder="1" applyAlignment="1" applyProtection="1">
      <alignment horizontal="center" vertical="center"/>
      <protection locked="0"/>
    </xf>
    <xf numFmtId="43" fontId="82" fillId="3" borderId="0" xfId="42" applyFont="1" applyFill="1" applyBorder="1" applyAlignment="1" applyProtection="1">
      <alignment horizontal="center" vertical="center"/>
      <protection locked="0"/>
    </xf>
    <xf numFmtId="4" fontId="82" fillId="3" borderId="49" xfId="8" applyNumberFormat="1" applyFont="1" applyFill="1" applyBorder="1" applyAlignment="1" applyProtection="1">
      <alignment horizontal="center" vertical="center"/>
      <protection hidden="1"/>
    </xf>
    <xf numFmtId="4" fontId="82" fillId="3" borderId="27" xfId="8" applyNumberFormat="1" applyFont="1" applyFill="1" applyBorder="1" applyAlignment="1" applyProtection="1">
      <alignment vertical="center"/>
      <protection locked="0"/>
    </xf>
    <xf numFmtId="0" fontId="85" fillId="3" borderId="0" xfId="8" applyFont="1" applyFill="1" applyAlignment="1" applyProtection="1">
      <alignment vertical="center"/>
      <protection locked="0"/>
    </xf>
    <xf numFmtId="4" fontId="85" fillId="3" borderId="0" xfId="8" applyNumberFormat="1" applyFont="1" applyFill="1" applyAlignment="1" applyProtection="1">
      <alignment horizontal="center" vertical="center"/>
      <protection locked="0"/>
    </xf>
    <xf numFmtId="4" fontId="85" fillId="3" borderId="3" xfId="8" applyNumberFormat="1" applyFont="1" applyFill="1" applyBorder="1" applyAlignment="1" applyProtection="1">
      <alignment horizontal="center" vertical="center"/>
      <protection locked="0"/>
    </xf>
    <xf numFmtId="43" fontId="82" fillId="3" borderId="46" xfId="42" applyFont="1" applyFill="1" applyBorder="1" applyAlignment="1" applyProtection="1">
      <alignment horizontal="center" vertical="center"/>
      <protection locked="0"/>
    </xf>
    <xf numFmtId="43" fontId="82" fillId="3" borderId="46" xfId="40" applyFont="1" applyFill="1" applyBorder="1" applyAlignment="1" applyProtection="1">
      <alignment horizontal="center" vertical="center"/>
      <protection locked="0"/>
    </xf>
    <xf numFmtId="43" fontId="82" fillId="3" borderId="3" xfId="40" applyFont="1" applyFill="1" applyBorder="1" applyAlignment="1" applyProtection="1">
      <alignment horizontal="center" vertical="center"/>
      <protection hidden="1"/>
    </xf>
    <xf numFmtId="43" fontId="82" fillId="3" borderId="45" xfId="40" applyFont="1" applyFill="1" applyBorder="1" applyAlignment="1" applyProtection="1">
      <alignment horizontal="center" vertical="center"/>
      <protection hidden="1"/>
    </xf>
    <xf numFmtId="2" fontId="0" fillId="0" borderId="0" xfId="2" applyNumberFormat="1" applyFont="1" applyAlignment="1">
      <alignment horizontal="center"/>
    </xf>
    <xf numFmtId="0" fontId="83" fillId="3" borderId="50" xfId="8" quotePrefix="1" applyFont="1" applyFill="1" applyBorder="1" applyAlignment="1" applyProtection="1">
      <alignment horizontal="center" vertical="center"/>
      <protection hidden="1"/>
    </xf>
    <xf numFmtId="0" fontId="3" fillId="3" borderId="1" xfId="8" applyFill="1" applyBorder="1" applyAlignment="1" applyProtection="1">
      <alignment horizontal="left" vertical="center"/>
      <protection hidden="1"/>
    </xf>
    <xf numFmtId="43" fontId="82" fillId="3" borderId="3" xfId="18" applyFont="1" applyFill="1" applyBorder="1" applyAlignment="1" applyProtection="1">
      <alignment horizontal="left" vertical="center"/>
      <protection locked="0"/>
    </xf>
    <xf numFmtId="0" fontId="3" fillId="3" borderId="2" xfId="8" applyFill="1" applyBorder="1" applyAlignment="1" applyProtection="1">
      <alignment horizontal="left" vertical="center"/>
      <protection hidden="1"/>
    </xf>
    <xf numFmtId="0" fontId="0" fillId="0" borderId="0" xfId="0" applyAlignment="1">
      <alignment horizontal="left"/>
    </xf>
    <xf numFmtId="4" fontId="82" fillId="3" borderId="48" xfId="8" applyNumberFormat="1" applyFont="1" applyFill="1" applyBorder="1" applyAlignment="1" applyProtection="1">
      <alignment vertical="center"/>
      <protection locked="0"/>
    </xf>
    <xf numFmtId="183" fontId="0" fillId="0" borderId="0" xfId="0" applyNumberFormat="1"/>
    <xf numFmtId="184" fontId="82" fillId="3" borderId="3" xfId="18" applyNumberFormat="1" applyFont="1" applyFill="1" applyBorder="1" applyAlignment="1" applyProtection="1">
      <alignment horizontal="center" vertical="center"/>
      <protection locked="0"/>
    </xf>
    <xf numFmtId="0" fontId="19" fillId="3" borderId="11" xfId="3" applyFont="1" applyFill="1" applyBorder="1"/>
    <xf numFmtId="0" fontId="20" fillId="3" borderId="76" xfId="3" applyFont="1" applyFill="1" applyBorder="1"/>
    <xf numFmtId="0" fontId="21" fillId="3" borderId="75" xfId="3" applyFont="1" applyFill="1" applyBorder="1" applyAlignment="1">
      <alignment horizontal="center" vertical="center"/>
    </xf>
    <xf numFmtId="0" fontId="10" fillId="0" borderId="47" xfId="0" applyFont="1" applyBorder="1" applyAlignment="1">
      <alignment horizontal="center" vertical="center" wrapText="1"/>
    </xf>
    <xf numFmtId="0" fontId="10" fillId="0" borderId="67" xfId="0" applyFont="1" applyBorder="1" applyAlignment="1">
      <alignment horizontal="center" vertical="center" wrapText="1"/>
    </xf>
    <xf numFmtId="169" fontId="13" fillId="0" borderId="68" xfId="0" applyNumberFormat="1" applyFont="1" applyBorder="1" applyAlignment="1">
      <alignment horizontal="center" vertical="center"/>
    </xf>
    <xf numFmtId="169" fontId="13" fillId="0" borderId="69" xfId="0" applyNumberFormat="1" applyFont="1" applyBorder="1" applyAlignment="1">
      <alignment horizontal="center" vertical="center"/>
    </xf>
    <xf numFmtId="169" fontId="13" fillId="0" borderId="70" xfId="0" applyNumberFormat="1" applyFont="1" applyBorder="1" applyAlignment="1">
      <alignment horizontal="center" vertical="center"/>
    </xf>
    <xf numFmtId="169" fontId="13" fillId="0" borderId="46" xfId="0" applyNumberFormat="1" applyFont="1" applyBorder="1" applyAlignment="1">
      <alignment horizontal="center" vertical="center"/>
    </xf>
    <xf numFmtId="169" fontId="13" fillId="0" borderId="53" xfId="0" applyNumberFormat="1" applyFont="1" applyBorder="1" applyAlignment="1">
      <alignment horizontal="center" vertical="center"/>
    </xf>
    <xf numFmtId="0" fontId="4" fillId="0" borderId="72" xfId="0" applyFont="1" applyBorder="1" applyAlignment="1">
      <alignment horizontal="center" vertical="center"/>
    </xf>
    <xf numFmtId="0" fontId="4" fillId="0" borderId="72" xfId="0" applyFont="1" applyBorder="1" applyAlignment="1">
      <alignment horizontal="center" vertical="center" wrapText="1"/>
    </xf>
    <xf numFmtId="4" fontId="0" fillId="7" borderId="72"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 fontId="0" fillId="7" borderId="74" xfId="0" applyNumberFormat="1" applyFill="1" applyBorder="1" applyAlignment="1">
      <alignment horizontal="center" vertical="center" wrapText="1"/>
    </xf>
    <xf numFmtId="0" fontId="0" fillId="7" borderId="72" xfId="0" applyFill="1" applyBorder="1" applyAlignment="1">
      <alignment horizontal="center" vertical="center" wrapText="1"/>
    </xf>
    <xf numFmtId="0" fontId="0" fillId="7" borderId="58" xfId="0" applyFill="1" applyBorder="1" applyAlignment="1">
      <alignment horizontal="center" vertical="center" wrapText="1"/>
    </xf>
    <xf numFmtId="0" fontId="0" fillId="7" borderId="74" xfId="0" applyFill="1" applyBorder="1" applyAlignment="1">
      <alignment horizontal="center" vertical="center" wrapText="1"/>
    </xf>
    <xf numFmtId="1" fontId="11" fillId="0" borderId="54" xfId="0" applyNumberFormat="1" applyFont="1" applyBorder="1" applyAlignment="1">
      <alignment horizontal="center" vertical="center"/>
    </xf>
    <xf numFmtId="1" fontId="12" fillId="0" borderId="54" xfId="0" applyNumberFormat="1" applyFont="1" applyBorder="1" applyAlignment="1">
      <alignment horizontal="center" vertical="center"/>
    </xf>
    <xf numFmtId="1" fontId="16" fillId="0" borderId="54" xfId="0" applyNumberFormat="1" applyFont="1" applyBorder="1" applyAlignment="1">
      <alignment horizontal="center" vertical="center"/>
    </xf>
    <xf numFmtId="165" fontId="32" fillId="0" borderId="54" xfId="2" applyNumberFormat="1" applyFont="1" applyFill="1" applyBorder="1" applyAlignment="1" applyProtection="1">
      <alignment horizontal="center" vertical="center"/>
    </xf>
    <xf numFmtId="1" fontId="33" fillId="0" borderId="54" xfId="0" applyNumberFormat="1" applyFont="1" applyBorder="1" applyAlignment="1">
      <alignment horizontal="center" vertical="center"/>
    </xf>
    <xf numFmtId="165" fontId="34" fillId="0" borderId="54" xfId="2" applyNumberFormat="1" applyFont="1" applyFill="1" applyBorder="1" applyAlignment="1" applyProtection="1">
      <alignment horizontal="center" vertical="center"/>
    </xf>
    <xf numFmtId="1" fontId="35" fillId="0" borderId="54" xfId="0" applyNumberFormat="1" applyFont="1" applyBorder="1" applyAlignment="1">
      <alignment horizontal="center" vertical="center"/>
    </xf>
    <xf numFmtId="165" fontId="36" fillId="0" borderId="54" xfId="2" applyNumberFormat="1" applyFont="1" applyFill="1" applyBorder="1" applyAlignment="1" applyProtection="1">
      <alignment horizontal="center" vertical="center"/>
    </xf>
    <xf numFmtId="1" fontId="37" fillId="0" borderId="54" xfId="0" applyNumberFormat="1" applyFont="1" applyBorder="1" applyAlignment="1">
      <alignment horizontal="center" vertical="center"/>
    </xf>
    <xf numFmtId="1" fontId="14" fillId="0" borderId="54" xfId="0" applyNumberFormat="1" applyFont="1" applyBorder="1" applyAlignment="1">
      <alignment horizontal="center" vertical="center"/>
    </xf>
    <xf numFmtId="43" fontId="3" fillId="7" borderId="72" xfId="2" applyFont="1" applyFill="1" applyBorder="1" applyAlignment="1" applyProtection="1">
      <alignment horizontal="center" vertical="center"/>
    </xf>
    <xf numFmtId="1" fontId="3" fillId="7" borderId="72" xfId="0" applyNumberFormat="1" applyFont="1" applyFill="1" applyBorder="1" applyAlignment="1">
      <alignment vertical="center"/>
    </xf>
    <xf numFmtId="43" fontId="3" fillId="7" borderId="72" xfId="0" applyNumberFormat="1" applyFont="1" applyFill="1" applyBorder="1" applyAlignment="1">
      <alignment vertical="center"/>
    </xf>
    <xf numFmtId="0" fontId="48" fillId="0" borderId="50" xfId="0" applyFont="1" applyBorder="1"/>
    <xf numFmtId="0" fontId="48" fillId="0" borderId="50" xfId="0" applyFont="1" applyBorder="1" applyAlignment="1">
      <alignment horizontal="center"/>
    </xf>
    <xf numFmtId="43" fontId="48" fillId="0" borderId="50" xfId="0" applyNumberFormat="1" applyFont="1" applyBorder="1" applyAlignment="1">
      <alignment horizontal="center"/>
    </xf>
    <xf numFmtId="43" fontId="48" fillId="0" borderId="50" xfId="2" applyFont="1" applyBorder="1" applyAlignment="1"/>
    <xf numFmtId="43" fontId="44" fillId="0" borderId="50" xfId="2" applyFont="1" applyBorder="1" applyAlignment="1">
      <alignment vertical="center"/>
    </xf>
    <xf numFmtId="10" fontId="49" fillId="0" borderId="50" xfId="2" applyNumberFormat="1" applyFont="1" applyBorder="1" applyAlignment="1">
      <alignment vertic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0" fontId="0" fillId="0" borderId="55" xfId="0" applyBorder="1"/>
    <xf numFmtId="4" fontId="0" fillId="0" borderId="50" xfId="0" applyNumberFormat="1" applyBorder="1" applyProtection="1">
      <protection locked="0"/>
    </xf>
    <xf numFmtId="4" fontId="0" fillId="0" borderId="50" xfId="0" applyNumberFormat="1" applyBorder="1"/>
    <xf numFmtId="4" fontId="0" fillId="0" borderId="56" xfId="0" applyNumberFormat="1" applyBorder="1"/>
    <xf numFmtId="174" fontId="0" fillId="0" borderId="50" xfId="0" applyNumberFormat="1" applyBorder="1" applyProtection="1">
      <protection locked="0"/>
    </xf>
    <xf numFmtId="175" fontId="0" fillId="0" borderId="50" xfId="0" applyNumberFormat="1" applyBorder="1" applyProtection="1">
      <protection locked="0"/>
    </xf>
    <xf numFmtId="4" fontId="0" fillId="0" borderId="53" xfId="0" applyNumberFormat="1" applyBorder="1" applyProtection="1">
      <protection locked="0"/>
    </xf>
    <xf numFmtId="4" fontId="0" fillId="0" borderId="53" xfId="0" quotePrefix="1" applyNumberFormat="1" applyBorder="1" applyProtection="1">
      <protection locked="0"/>
    </xf>
    <xf numFmtId="4" fontId="0" fillId="0" borderId="53" xfId="0" applyNumberFormat="1" applyBorder="1"/>
    <xf numFmtId="4" fontId="0" fillId="0" borderId="79" xfId="0" applyNumberFormat="1" applyBorder="1"/>
    <xf numFmtId="0" fontId="2" fillId="0" borderId="68" xfId="0" applyFont="1" applyBorder="1"/>
    <xf numFmtId="0" fontId="0" fillId="0" borderId="68" xfId="0" applyBorder="1"/>
    <xf numFmtId="0" fontId="44" fillId="7" borderId="71" xfId="0" applyFont="1" applyFill="1" applyBorder="1" applyAlignment="1">
      <alignment horizontal="center" vertical="center"/>
    </xf>
    <xf numFmtId="0" fontId="49" fillId="7" borderId="72" xfId="0" applyFont="1" applyFill="1" applyBorder="1"/>
    <xf numFmtId="0" fontId="49" fillId="0" borderId="71" xfId="0" applyFont="1" applyBorder="1" applyAlignment="1">
      <alignment vertical="center" wrapText="1"/>
    </xf>
    <xf numFmtId="0" fontId="27" fillId="0" borderId="50" xfId="19" applyFont="1" applyBorder="1" applyAlignment="1">
      <alignment horizontal="center" vertical="center"/>
    </xf>
    <xf numFmtId="43" fontId="46" fillId="0" borderId="54" xfId="2" applyFont="1" applyBorder="1" applyAlignment="1">
      <alignment vertical="center"/>
    </xf>
    <xf numFmtId="169" fontId="13" fillId="0" borderId="47" xfId="0" applyNumberFormat="1" applyFont="1" applyBorder="1" applyAlignment="1">
      <alignment horizontal="center" vertical="center"/>
    </xf>
    <xf numFmtId="0" fontId="40" fillId="22" borderId="50" xfId="0" applyFont="1" applyFill="1" applyBorder="1"/>
    <xf numFmtId="0" fontId="0" fillId="22" borderId="0" xfId="0" applyFill="1"/>
    <xf numFmtId="0" fontId="0" fillId="22" borderId="0" xfId="0" applyFill="1" applyAlignment="1">
      <alignment vertical="center"/>
    </xf>
    <xf numFmtId="164" fontId="0" fillId="22" borderId="0" xfId="17" applyFont="1" applyFill="1"/>
    <xf numFmtId="0" fontId="52" fillId="22" borderId="0" xfId="0" applyFont="1" applyFill="1" applyAlignment="1">
      <alignment vertical="center"/>
    </xf>
    <xf numFmtId="0" fontId="93" fillId="0" borderId="0" xfId="43" applyAlignment="1">
      <alignment vertical="center"/>
    </xf>
    <xf numFmtId="43" fontId="0" fillId="0" borderId="50" xfId="2" applyFont="1" applyBorder="1" applyAlignment="1">
      <alignment horizontal="center"/>
    </xf>
    <xf numFmtId="0" fontId="38" fillId="3" borderId="7" xfId="25" applyFont="1" applyFill="1" applyBorder="1" applyAlignment="1">
      <alignment horizontal="center" vertical="center"/>
    </xf>
    <xf numFmtId="0" fontId="0" fillId="0" borderId="50" xfId="2" applyNumberFormat="1" applyFont="1" applyBorder="1" applyAlignment="1">
      <alignment horizontal="center"/>
    </xf>
    <xf numFmtId="0" fontId="19" fillId="0" borderId="55" xfId="2" applyNumberFormat="1" applyFont="1" applyBorder="1" applyAlignment="1" applyProtection="1">
      <alignment horizontal="center" vertical="center"/>
      <protection locked="0"/>
    </xf>
    <xf numFmtId="0" fontId="19" fillId="0" borderId="73" xfId="2" applyNumberFormat="1" applyFont="1" applyBorder="1" applyAlignment="1" applyProtection="1">
      <alignment horizontal="center"/>
      <protection locked="0"/>
    </xf>
    <xf numFmtId="43" fontId="17" fillId="0" borderId="50" xfId="2" applyFont="1" applyBorder="1" applyAlignment="1">
      <alignment horizontal="center"/>
    </xf>
    <xf numFmtId="0" fontId="49" fillId="0" borderId="0" xfId="0" applyFont="1" applyAlignment="1">
      <alignment horizontal="center"/>
    </xf>
    <xf numFmtId="43" fontId="49" fillId="0" borderId="44" xfId="2" applyFont="1" applyBorder="1" applyAlignment="1">
      <alignment horizontal="center"/>
    </xf>
    <xf numFmtId="0" fontId="49" fillId="0" borderId="44" xfId="0" applyFont="1" applyBorder="1"/>
    <xf numFmtId="43" fontId="49" fillId="0" borderId="44" xfId="2" applyFont="1" applyBorder="1" applyAlignment="1"/>
    <xf numFmtId="0" fontId="49" fillId="0" borderId="50" xfId="0" applyFont="1" applyBorder="1"/>
    <xf numFmtId="43" fontId="49" fillId="0" borderId="50" xfId="2" applyFont="1" applyBorder="1" applyAlignment="1"/>
    <xf numFmtId="0" fontId="44" fillId="0" borderId="0" xfId="0" applyFont="1" applyAlignment="1">
      <alignment horizontal="center"/>
    </xf>
    <xf numFmtId="43" fontId="44" fillId="0" borderId="0" xfId="2" applyFont="1" applyFill="1" applyBorder="1" applyAlignment="1">
      <alignment horizontal="center"/>
    </xf>
    <xf numFmtId="0" fontId="49" fillId="0" borderId="0" xfId="0" applyFont="1" applyAlignment="1">
      <alignment horizontal="center" wrapText="1"/>
    </xf>
    <xf numFmtId="0" fontId="51" fillId="0" borderId="0" xfId="0" applyFont="1" applyAlignment="1">
      <alignment horizontal="center"/>
    </xf>
    <xf numFmtId="0" fontId="95" fillId="0" borderId="50" xfId="0" applyFont="1" applyBorder="1" applyAlignment="1">
      <alignment horizontal="center" vertical="center"/>
    </xf>
    <xf numFmtId="0" fontId="95" fillId="0" borderId="50" xfId="0" applyFont="1" applyBorder="1" applyAlignment="1">
      <alignment horizontal="right"/>
    </xf>
    <xf numFmtId="43" fontId="51" fillId="0" borderId="50" xfId="1" applyNumberFormat="1" applyFont="1" applyBorder="1" applyAlignment="1">
      <alignment horizontal="right" vertical="center"/>
    </xf>
    <xf numFmtId="0" fontId="4" fillId="7" borderId="72" xfId="0" applyFont="1" applyFill="1" applyBorder="1" applyAlignment="1">
      <alignment vertical="center"/>
    </xf>
    <xf numFmtId="44" fontId="49" fillId="0" borderId="20" xfId="0" applyNumberFormat="1" applyFont="1" applyBorder="1" applyAlignment="1">
      <alignment horizontal="center" vertical="center"/>
    </xf>
    <xf numFmtId="9" fontId="19" fillId="0" borderId="0" xfId="1" applyFont="1" applyFill="1" applyProtection="1">
      <protection locked="0"/>
    </xf>
    <xf numFmtId="9" fontId="19" fillId="0" borderId="0" xfId="1" applyFont="1" applyFill="1"/>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50" xfId="0" applyFont="1" applyBorder="1" applyAlignment="1">
      <alignment horizontal="center"/>
    </xf>
    <xf numFmtId="14" fontId="49" fillId="0" borderId="0" xfId="0" applyNumberFormat="1" applyFont="1"/>
    <xf numFmtId="0" fontId="0" fillId="0" borderId="120" xfId="0" applyBorder="1" applyAlignment="1">
      <alignment horizontal="left"/>
    </xf>
    <xf numFmtId="0" fontId="0" fillId="0" borderId="121" xfId="0" applyBorder="1" applyAlignment="1">
      <alignment horizontal="left"/>
    </xf>
    <xf numFmtId="0" fontId="0" fillId="0" borderId="122" xfId="0" applyBorder="1" applyAlignment="1">
      <alignment horizontal="left"/>
    </xf>
    <xf numFmtId="0" fontId="0" fillId="0" borderId="123" xfId="0" applyBorder="1" applyAlignment="1">
      <alignment horizontal="left"/>
    </xf>
    <xf numFmtId="0" fontId="0" fillId="0" borderId="94" xfId="0" applyBorder="1" applyAlignment="1">
      <alignment horizontal="center"/>
    </xf>
    <xf numFmtId="0" fontId="0" fillId="0" borderId="116" xfId="0" applyBorder="1" applyAlignment="1">
      <alignment horizontal="center"/>
    </xf>
    <xf numFmtId="0" fontId="0" fillId="0" borderId="97" xfId="0" applyBorder="1" applyAlignment="1">
      <alignment horizontal="center"/>
    </xf>
    <xf numFmtId="9" fontId="2" fillId="0" borderId="100" xfId="1" applyFont="1" applyBorder="1" applyAlignment="1">
      <alignment horizontal="center"/>
    </xf>
    <xf numFmtId="9" fontId="2" fillId="0" borderId="124" xfId="1" applyFont="1" applyBorder="1" applyAlignment="1">
      <alignment horizontal="center"/>
    </xf>
    <xf numFmtId="43" fontId="71" fillId="0" borderId="0" xfId="2" applyFont="1"/>
    <xf numFmtId="43" fontId="69" fillId="0" borderId="0" xfId="3" applyNumberFormat="1" applyFont="1" applyAlignment="1">
      <alignment horizontal="center" vertical="center"/>
    </xf>
    <xf numFmtId="43" fontId="69" fillId="0" borderId="1" xfId="3" applyNumberFormat="1" applyFont="1" applyBorder="1" applyAlignment="1">
      <alignment horizontal="center" vertical="center"/>
    </xf>
    <xf numFmtId="0" fontId="89" fillId="0" borderId="0" xfId="0" applyFont="1"/>
    <xf numFmtId="0" fontId="49" fillId="0" borderId="1" xfId="0" applyFont="1" applyBorder="1"/>
    <xf numFmtId="0" fontId="49" fillId="0" borderId="2" xfId="0" applyFont="1" applyBorder="1"/>
    <xf numFmtId="43" fontId="49" fillId="0" borderId="0" xfId="2" applyFont="1" applyBorder="1"/>
    <xf numFmtId="43" fontId="49" fillId="0" borderId="62" xfId="0" applyNumberFormat="1" applyFont="1" applyBorder="1"/>
    <xf numFmtId="43" fontId="49" fillId="0" borderId="63" xfId="0" applyNumberFormat="1" applyFont="1" applyBorder="1"/>
    <xf numFmtId="0" fontId="49" fillId="0" borderId="63" xfId="0" applyFont="1" applyBorder="1"/>
    <xf numFmtId="0" fontId="49" fillId="0" borderId="64" xfId="0" applyFont="1" applyBorder="1"/>
    <xf numFmtId="43" fontId="49" fillId="0" borderId="11" xfId="0" applyNumberFormat="1" applyFont="1" applyBorder="1"/>
    <xf numFmtId="0" fontId="49" fillId="0" borderId="10" xfId="0" applyFont="1" applyBorder="1"/>
    <xf numFmtId="0" fontId="49" fillId="0" borderId="60" xfId="0" applyFont="1" applyBorder="1"/>
    <xf numFmtId="43" fontId="49" fillId="0" borderId="1" xfId="0" applyNumberFormat="1" applyFont="1" applyBorder="1"/>
    <xf numFmtId="0" fontId="2" fillId="23" borderId="50" xfId="0" applyFont="1" applyFill="1" applyBorder="1" applyAlignment="1">
      <alignment horizontal="center"/>
    </xf>
    <xf numFmtId="0" fontId="19" fillId="0" borderId="41" xfId="19" applyFont="1" applyBorder="1" applyAlignment="1">
      <alignment horizontal="center" vertical="center"/>
    </xf>
    <xf numFmtId="0" fontId="19" fillId="0" borderId="38" xfId="19" applyFont="1" applyBorder="1" applyAlignment="1">
      <alignment vertical="center"/>
    </xf>
    <xf numFmtId="0" fontId="19" fillId="0" borderId="41" xfId="19" applyFont="1" applyBorder="1" applyAlignment="1">
      <alignment vertical="center"/>
    </xf>
    <xf numFmtId="43" fontId="19" fillId="0" borderId="41" xfId="2" applyFont="1" applyBorder="1" applyAlignment="1">
      <alignment vertical="center"/>
    </xf>
    <xf numFmtId="43" fontId="49" fillId="0" borderId="0" xfId="2" applyFont="1" applyBorder="1" applyAlignment="1"/>
    <xf numFmtId="0" fontId="0" fillId="0" borderId="94" xfId="0" applyBorder="1" applyAlignment="1">
      <alignment horizontal="left"/>
    </xf>
    <xf numFmtId="0" fontId="0" fillId="0" borderId="116" xfId="0" applyBorder="1" applyAlignment="1">
      <alignment horizontal="left"/>
    </xf>
    <xf numFmtId="0" fontId="2" fillId="24" borderId="116" xfId="0" applyFont="1" applyFill="1" applyBorder="1" applyAlignment="1">
      <alignment horizontal="left"/>
    </xf>
    <xf numFmtId="0" fontId="2" fillId="24" borderId="117" xfId="0" applyFont="1" applyFill="1" applyBorder="1" applyAlignment="1">
      <alignment horizontal="center"/>
    </xf>
    <xf numFmtId="0" fontId="2" fillId="24" borderId="118" xfId="0" applyFont="1" applyFill="1" applyBorder="1" applyAlignment="1">
      <alignment horizontal="center"/>
    </xf>
    <xf numFmtId="0" fontId="0" fillId="0" borderId="97" xfId="0" applyBorder="1" applyAlignment="1">
      <alignment horizontal="left"/>
    </xf>
    <xf numFmtId="20" fontId="0" fillId="0" borderId="98" xfId="0" applyNumberFormat="1" applyBorder="1" applyAlignment="1">
      <alignment horizontal="center"/>
    </xf>
    <xf numFmtId="20" fontId="0" fillId="0" borderId="99" xfId="0" applyNumberFormat="1" applyBorder="1" applyAlignment="1">
      <alignment horizontal="center"/>
    </xf>
    <xf numFmtId="0" fontId="2" fillId="24" borderId="100" xfId="0" applyFont="1" applyFill="1" applyBorder="1" applyAlignment="1">
      <alignment horizontal="left"/>
    </xf>
    <xf numFmtId="20" fontId="2" fillId="24" borderId="101" xfId="0" applyNumberFormat="1" applyFont="1" applyFill="1" applyBorder="1" applyAlignment="1">
      <alignment horizontal="center"/>
    </xf>
    <xf numFmtId="20" fontId="2" fillId="24" borderId="124" xfId="0" applyNumberFormat="1" applyFont="1" applyFill="1" applyBorder="1" applyAlignment="1">
      <alignment horizontal="center"/>
    </xf>
    <xf numFmtId="14" fontId="77" fillId="0" borderId="47" xfId="0" applyNumberFormat="1" applyFont="1" applyBorder="1" applyAlignment="1">
      <alignment horizontal="center" vertical="center"/>
    </xf>
    <xf numFmtId="0" fontId="0" fillId="0" borderId="45" xfId="0" applyBorder="1"/>
    <xf numFmtId="0" fontId="0" fillId="0" borderId="46" xfId="0" applyBorder="1"/>
    <xf numFmtId="0" fontId="0" fillId="0" borderId="27" xfId="0" applyBorder="1"/>
    <xf numFmtId="0" fontId="0" fillId="0" borderId="3" xfId="0" applyBorder="1"/>
    <xf numFmtId="0" fontId="2" fillId="0" borderId="50" xfId="0" applyFont="1" applyBorder="1" applyAlignment="1">
      <alignment horizontal="center"/>
    </xf>
    <xf numFmtId="0" fontId="15" fillId="0" borderId="27" xfId="0" applyFont="1" applyBorder="1" applyAlignment="1">
      <alignment horizontal="center" vertical="center"/>
    </xf>
    <xf numFmtId="0" fontId="15" fillId="0" borderId="0" xfId="0" applyFont="1" applyAlignment="1">
      <alignment horizontal="center" vertical="center"/>
    </xf>
    <xf numFmtId="0" fontId="77" fillId="0" borderId="27" xfId="0" applyFont="1" applyBorder="1" applyAlignment="1">
      <alignment horizontal="center" vertical="center"/>
    </xf>
    <xf numFmtId="14" fontId="77" fillId="0" borderId="0" xfId="0" applyNumberFormat="1" applyFont="1" applyAlignment="1">
      <alignment horizontal="center" vertical="center"/>
    </xf>
    <xf numFmtId="0" fontId="77" fillId="0" borderId="0" xfId="0" applyFont="1" applyAlignment="1">
      <alignment horizontal="left" vertical="center"/>
    </xf>
    <xf numFmtId="0" fontId="77" fillId="0" borderId="3" xfId="0" applyFont="1" applyBorder="1" applyAlignment="1">
      <alignment horizontal="left" vertical="center"/>
    </xf>
    <xf numFmtId="0" fontId="77" fillId="0" borderId="48" xfId="0" applyFont="1" applyBorder="1" applyAlignment="1">
      <alignment horizontal="center" vertical="center"/>
    </xf>
    <xf numFmtId="14" fontId="77" fillId="0" borderId="49" xfId="0" applyNumberFormat="1" applyFont="1" applyBorder="1" applyAlignment="1">
      <alignment horizontal="center" vertical="center"/>
    </xf>
    <xf numFmtId="0" fontId="77" fillId="0" borderId="49" xfId="0" applyFont="1" applyBorder="1" applyAlignment="1">
      <alignment horizontal="left" vertical="center"/>
    </xf>
    <xf numFmtId="0" fontId="77" fillId="0" borderId="31" xfId="0" applyFont="1" applyBorder="1" applyAlignment="1">
      <alignment horizontal="left" vertical="center"/>
    </xf>
    <xf numFmtId="0" fontId="0" fillId="0" borderId="48" xfId="0" applyBorder="1"/>
    <xf numFmtId="0" fontId="0" fillId="0" borderId="49" xfId="0" applyBorder="1"/>
    <xf numFmtId="0" fontId="0" fillId="0" borderId="31" xfId="0" applyBorder="1"/>
    <xf numFmtId="0" fontId="96" fillId="25" borderId="53" xfId="0" applyFont="1" applyFill="1" applyBorder="1" applyAlignment="1">
      <alignment horizontal="center"/>
    </xf>
    <xf numFmtId="43" fontId="19" fillId="0" borderId="0" xfId="3" applyNumberFormat="1" applyFont="1" applyAlignment="1">
      <alignment horizontal="center" vertical="center"/>
    </xf>
    <xf numFmtId="10" fontId="19" fillId="0" borderId="0" xfId="1" applyNumberFormat="1" applyFont="1" applyAlignment="1">
      <alignment horizontal="center"/>
    </xf>
    <xf numFmtId="43" fontId="19" fillId="0" borderId="0" xfId="3" applyNumberFormat="1" applyFont="1" applyAlignment="1">
      <alignment horizontal="center"/>
    </xf>
    <xf numFmtId="43" fontId="19" fillId="0" borderId="0" xfId="2" applyFont="1" applyAlignment="1">
      <alignment horizontal="center"/>
    </xf>
    <xf numFmtId="43" fontId="49" fillId="0" borderId="32" xfId="2" applyFont="1" applyBorder="1" applyAlignment="1">
      <alignment horizontal="center"/>
    </xf>
    <xf numFmtId="0" fontId="3" fillId="19" borderId="0" xfId="0" applyFont="1" applyFill="1" applyAlignment="1">
      <alignment vertical="center"/>
    </xf>
    <xf numFmtId="169" fontId="13" fillId="19" borderId="53" xfId="0" applyNumberFormat="1" applyFont="1" applyFill="1" applyBorder="1" applyAlignment="1">
      <alignment horizontal="center" vertical="center"/>
    </xf>
    <xf numFmtId="0" fontId="0" fillId="19" borderId="72" xfId="0" applyFill="1" applyBorder="1" applyAlignment="1">
      <alignment horizontal="center" vertical="center" wrapText="1"/>
    </xf>
    <xf numFmtId="0" fontId="0" fillId="19" borderId="58" xfId="0" applyFill="1" applyBorder="1" applyAlignment="1">
      <alignment horizontal="center" vertical="center" wrapText="1"/>
    </xf>
    <xf numFmtId="0" fontId="0" fillId="19" borderId="45" xfId="0" applyFill="1" applyBorder="1" applyAlignment="1">
      <alignment horizontal="center" vertical="center" wrapText="1"/>
    </xf>
    <xf numFmtId="0" fontId="3" fillId="19" borderId="49" xfId="0" applyFont="1" applyFill="1" applyBorder="1" applyAlignment="1">
      <alignment vertical="center"/>
    </xf>
    <xf numFmtId="0" fontId="0" fillId="19" borderId="0" xfId="0" applyFill="1" applyAlignment="1">
      <alignment horizontal="center" vertical="center" wrapText="1"/>
    </xf>
    <xf numFmtId="0" fontId="28" fillId="0" borderId="53" xfId="3" applyFont="1" applyBorder="1" applyAlignment="1">
      <alignment vertical="center" wrapText="1"/>
    </xf>
    <xf numFmtId="43" fontId="0" fillId="0" borderId="53" xfId="2" applyFont="1" applyBorder="1" applyAlignment="1">
      <alignment horizontal="center"/>
    </xf>
    <xf numFmtId="43" fontId="17" fillId="0" borderId="53" xfId="2" applyFont="1" applyBorder="1" applyAlignment="1">
      <alignment horizontal="center"/>
    </xf>
    <xf numFmtId="9" fontId="19" fillId="0" borderId="0" xfId="1" applyFont="1" applyAlignment="1">
      <alignment horizontal="center"/>
    </xf>
    <xf numFmtId="43" fontId="19" fillId="19" borderId="73" xfId="2" applyFont="1" applyFill="1" applyBorder="1" applyAlignment="1" applyProtection="1">
      <alignment horizontal="center"/>
      <protection locked="0"/>
    </xf>
    <xf numFmtId="164" fontId="0" fillId="26" borderId="0" xfId="17" applyFont="1" applyFill="1"/>
    <xf numFmtId="10" fontId="1" fillId="3" borderId="0" xfId="1" applyNumberFormat="1" applyFill="1"/>
    <xf numFmtId="0" fontId="3" fillId="0" borderId="72" xfId="0" applyFont="1" applyBorder="1" applyAlignment="1">
      <alignment vertical="center"/>
    </xf>
    <xf numFmtId="0" fontId="3" fillId="19" borderId="72" xfId="0" applyFont="1" applyFill="1" applyBorder="1" applyAlignment="1">
      <alignment vertical="center"/>
    </xf>
    <xf numFmtId="0" fontId="49" fillId="19" borderId="20" xfId="0" applyFont="1" applyFill="1" applyBorder="1" applyAlignment="1">
      <alignment horizontal="center" vertical="center"/>
    </xf>
    <xf numFmtId="43" fontId="19" fillId="19" borderId="33" xfId="2" applyFont="1" applyFill="1" applyBorder="1" applyAlignment="1">
      <alignment vertical="center"/>
    </xf>
    <xf numFmtId="0" fontId="0" fillId="19" borderId="0" xfId="0" applyFill="1"/>
    <xf numFmtId="173" fontId="49" fillId="0" borderId="0" xfId="1" applyNumberFormat="1" applyFont="1"/>
    <xf numFmtId="14" fontId="0" fillId="0" borderId="0" xfId="0" applyNumberFormat="1"/>
    <xf numFmtId="43" fontId="98" fillId="0" borderId="0" xfId="0" applyNumberFormat="1" applyFont="1" applyAlignment="1">
      <alignment horizontal="left" wrapText="1"/>
    </xf>
    <xf numFmtId="0" fontId="49" fillId="0" borderId="23" xfId="0" applyFont="1" applyBorder="1"/>
    <xf numFmtId="0" fontId="49" fillId="0" borderId="24" xfId="0" applyFont="1" applyBorder="1"/>
    <xf numFmtId="0" fontId="49" fillId="0" borderId="25" xfId="0" applyFont="1" applyBorder="1"/>
    <xf numFmtId="0" fontId="49" fillId="19" borderId="20" xfId="0" applyFont="1" applyFill="1" applyBorder="1" applyAlignment="1">
      <alignment horizontal="center"/>
    </xf>
    <xf numFmtId="0" fontId="49" fillId="0" borderId="27" xfId="0" applyFont="1" applyBorder="1" applyAlignment="1">
      <alignment horizontal="center" vertical="center"/>
    </xf>
    <xf numFmtId="169" fontId="13" fillId="16" borderId="53" xfId="0" applyNumberFormat="1" applyFont="1" applyFill="1" applyBorder="1" applyAlignment="1">
      <alignment horizontal="center" vertical="center"/>
    </xf>
    <xf numFmtId="0" fontId="49" fillId="0" borderId="3" xfId="0" applyFont="1" applyBorder="1" applyAlignment="1">
      <alignment vertical="center"/>
    </xf>
    <xf numFmtId="0" fontId="49" fillId="0" borderId="54" xfId="0" applyFont="1" applyBorder="1" applyAlignment="1">
      <alignment vertical="center"/>
    </xf>
    <xf numFmtId="0" fontId="48" fillId="0" borderId="50" xfId="0" applyFont="1" applyBorder="1" applyAlignment="1">
      <alignment wrapText="1"/>
    </xf>
    <xf numFmtId="44" fontId="52" fillId="0" borderId="3" xfId="0" applyNumberFormat="1" applyFont="1" applyBorder="1" applyAlignment="1">
      <alignment horizontal="center" vertical="center" wrapText="1"/>
    </xf>
    <xf numFmtId="0" fontId="49" fillId="16" borderId="20" xfId="0" applyFont="1" applyFill="1" applyBorder="1" applyAlignment="1">
      <alignment vertical="center"/>
    </xf>
    <xf numFmtId="0" fontId="49" fillId="16" borderId="42" xfId="0" applyFont="1" applyFill="1" applyBorder="1" applyAlignment="1">
      <alignment vertical="center"/>
    </xf>
    <xf numFmtId="0" fontId="49" fillId="16" borderId="20" xfId="0" applyFont="1" applyFill="1" applyBorder="1"/>
    <xf numFmtId="0" fontId="49" fillId="16" borderId="21" xfId="0" applyFont="1" applyFill="1" applyBorder="1" applyAlignment="1">
      <alignment vertical="center"/>
    </xf>
    <xf numFmtId="0" fontId="49" fillId="0" borderId="0" xfId="0" applyFont="1" applyAlignment="1">
      <alignment horizontal="center" vertical="center"/>
    </xf>
    <xf numFmtId="8" fontId="49" fillId="0" borderId="0" xfId="2" applyNumberFormat="1" applyFont="1" applyAlignment="1">
      <alignment horizontal="left"/>
    </xf>
    <xf numFmtId="10" fontId="2" fillId="16" borderId="50" xfId="0" applyNumberFormat="1" applyFont="1" applyFill="1" applyBorder="1"/>
    <xf numFmtId="10" fontId="15" fillId="16" borderId="50" xfId="0" applyNumberFormat="1" applyFont="1" applyFill="1" applyBorder="1"/>
    <xf numFmtId="0" fontId="49" fillId="3" borderId="20" xfId="0" applyFont="1" applyFill="1" applyBorder="1" applyAlignment="1">
      <alignment horizontal="center" vertical="center"/>
    </xf>
    <xf numFmtId="0" fontId="49" fillId="30" borderId="20" xfId="0" applyFont="1" applyFill="1" applyBorder="1" applyAlignment="1">
      <alignment horizontal="center" vertical="center"/>
    </xf>
    <xf numFmtId="0" fontId="49" fillId="30" borderId="17" xfId="0" applyFont="1" applyFill="1" applyBorder="1" applyAlignment="1">
      <alignment horizontal="center"/>
    </xf>
    <xf numFmtId="0" fontId="89" fillId="0" borderId="0" xfId="0" applyFont="1" applyAlignment="1">
      <alignment horizontal="left" vertical="center"/>
    </xf>
    <xf numFmtId="10" fontId="44" fillId="0" borderId="0" xfId="1" applyNumberFormat="1" applyFont="1"/>
    <xf numFmtId="164" fontId="0" fillId="19" borderId="0" xfId="17" applyFont="1" applyFill="1"/>
    <xf numFmtId="0" fontId="89" fillId="0" borderId="0" xfId="0" applyFont="1" applyAlignment="1">
      <alignment horizontal="center"/>
    </xf>
    <xf numFmtId="0" fontId="47" fillId="0" borderId="0" xfId="0" applyFont="1" applyAlignment="1">
      <alignment horizontal="center"/>
    </xf>
    <xf numFmtId="0" fontId="49" fillId="0" borderId="72" xfId="0" applyFont="1" applyBorder="1" applyAlignment="1">
      <alignment horizontal="left" vertical="center"/>
    </xf>
    <xf numFmtId="0" fontId="49" fillId="0" borderId="73" xfId="0" applyFont="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30" fillId="8" borderId="61" xfId="2" applyFont="1" applyFill="1" applyBorder="1" applyAlignment="1" applyProtection="1">
      <alignment horizontal="center" vertical="center"/>
    </xf>
    <xf numFmtId="43" fontId="30" fillId="8" borderId="59" xfId="2" applyFont="1" applyFill="1" applyBorder="1" applyAlignment="1" applyProtection="1">
      <alignment horizontal="center" vertical="center"/>
    </xf>
    <xf numFmtId="43" fontId="30" fillId="8" borderId="61" xfId="2" applyFont="1" applyFill="1" applyBorder="1" applyAlignment="1" applyProtection="1">
      <alignment horizontal="center" vertical="center" wrapText="1"/>
    </xf>
    <xf numFmtId="43" fontId="30" fillId="8" borderId="59" xfId="2" applyFont="1" applyFill="1" applyBorder="1" applyAlignment="1" applyProtection="1">
      <alignment horizontal="center" vertical="center" wrapText="1"/>
    </xf>
    <xf numFmtId="0" fontId="26" fillId="4" borderId="82" xfId="3" applyFont="1" applyFill="1" applyBorder="1" applyAlignment="1">
      <alignment horizontal="center" vertical="center"/>
    </xf>
    <xf numFmtId="0" fontId="26" fillId="4" borderId="1" xfId="3" applyFont="1" applyFill="1" applyBorder="1" applyAlignment="1">
      <alignment horizontal="center" vertical="center"/>
    </xf>
    <xf numFmtId="0" fontId="30" fillId="8" borderId="13" xfId="3" applyFont="1" applyFill="1" applyBorder="1" applyAlignment="1">
      <alignment horizontal="center" vertical="center" wrapText="1"/>
    </xf>
    <xf numFmtId="0" fontId="30" fillId="8" borderId="55" xfId="3" applyFont="1" applyFill="1" applyBorder="1" applyAlignment="1">
      <alignment horizontal="center" vertical="center" wrapText="1"/>
    </xf>
    <xf numFmtId="0" fontId="30" fillId="8" borderId="12" xfId="3" applyFont="1" applyFill="1" applyBorder="1" applyAlignment="1">
      <alignment horizontal="center" vertical="center" wrapText="1"/>
    </xf>
    <xf numFmtId="0" fontId="30" fillId="8" borderId="50" xfId="3" applyFont="1" applyFill="1" applyBorder="1" applyAlignment="1">
      <alignment horizontal="center" vertical="center" wrapText="1"/>
    </xf>
    <xf numFmtId="0" fontId="30" fillId="8" borderId="86" xfId="3" applyFont="1" applyFill="1" applyBorder="1" applyAlignment="1">
      <alignment horizontal="center" vertical="center" wrapText="1"/>
    </xf>
    <xf numFmtId="0" fontId="30" fillId="8" borderId="54" xfId="3" applyFont="1" applyFill="1" applyBorder="1" applyAlignment="1">
      <alignment horizontal="center" vertical="center" wrapText="1"/>
    </xf>
    <xf numFmtId="0" fontId="30" fillId="8" borderId="67" xfId="3" applyFont="1" applyFill="1" applyBorder="1" applyAlignment="1">
      <alignment horizontal="center" vertical="center" wrapText="1"/>
    </xf>
    <xf numFmtId="43" fontId="30" fillId="8" borderId="12" xfId="2" applyFont="1" applyFill="1" applyBorder="1" applyAlignment="1" applyProtection="1">
      <alignment horizontal="center" vertical="center" wrapText="1"/>
    </xf>
    <xf numFmtId="43" fontId="30" fillId="8" borderId="50" xfId="2" applyFont="1" applyFill="1" applyBorder="1" applyAlignment="1" applyProtection="1">
      <alignment horizontal="center" vertical="center" wrapText="1"/>
    </xf>
    <xf numFmtId="43" fontId="30" fillId="8" borderId="71" xfId="2" applyFont="1" applyFill="1" applyBorder="1" applyAlignment="1" applyProtection="1">
      <alignment horizontal="center" vertical="center" wrapText="1"/>
    </xf>
    <xf numFmtId="43" fontId="30" fillId="8" borderId="10" xfId="2" applyFont="1" applyFill="1" applyBorder="1" applyAlignment="1">
      <alignment horizontal="center" vertical="center" wrapText="1"/>
    </xf>
    <xf numFmtId="4" fontId="24" fillId="3" borderId="3" xfId="4" applyNumberFormat="1" applyFont="1" applyFill="1" applyBorder="1" applyAlignment="1">
      <alignment horizontal="center" vertical="center"/>
    </xf>
    <xf numFmtId="0" fontId="21" fillId="2" borderId="0" xfId="3" applyFont="1" applyFill="1" applyAlignment="1" applyProtection="1">
      <alignment horizontal="center" vertical="center" wrapText="1"/>
      <protection locked="0"/>
    </xf>
    <xf numFmtId="14" fontId="21" fillId="2" borderId="0" xfId="3" applyNumberFormat="1" applyFont="1" applyFill="1" applyAlignment="1" applyProtection="1">
      <alignment horizontal="center" vertical="center" wrapText="1"/>
      <protection locked="0"/>
    </xf>
    <xf numFmtId="0" fontId="21" fillId="3" borderId="27" xfId="3" applyFont="1" applyFill="1" applyBorder="1" applyAlignment="1" applyProtection="1">
      <alignment horizontal="center" vertical="center" wrapText="1"/>
      <protection locked="0"/>
    </xf>
    <xf numFmtId="0" fontId="21" fillId="3" borderId="0" xfId="3" applyFont="1" applyFill="1" applyAlignment="1" applyProtection="1">
      <alignment horizontal="center" vertical="center" wrapText="1"/>
      <protection locked="0"/>
    </xf>
    <xf numFmtId="1" fontId="62" fillId="3" borderId="71" xfId="26" applyNumberFormat="1" applyFont="1" applyFill="1" applyBorder="1" applyAlignment="1">
      <alignment horizontal="left" vertical="center"/>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8" fontId="15" fillId="3" borderId="26" xfId="25" applyNumberFormat="1" applyFont="1" applyFill="1" applyBorder="1" applyAlignment="1">
      <alignment horizontal="center"/>
    </xf>
    <xf numFmtId="8" fontId="15" fillId="3" borderId="9" xfId="25" applyNumberFormat="1" applyFont="1" applyFill="1" applyBorder="1" applyAlignment="1">
      <alignment horizontal="center"/>
    </xf>
    <xf numFmtId="14" fontId="54" fillId="3" borderId="63" xfId="25" applyNumberFormat="1" applyFont="1" applyFill="1" applyBorder="1" applyAlignment="1">
      <alignment horizontal="center" vertical="center" wrapText="1"/>
    </xf>
    <xf numFmtId="14" fontId="54" fillId="3" borderId="64" xfId="25" applyNumberFormat="1" applyFont="1" applyFill="1" applyBorder="1" applyAlignment="1">
      <alignment horizontal="center" vertical="center" wrapText="1"/>
    </xf>
    <xf numFmtId="0" fontId="15" fillId="3" borderId="66" xfId="25" applyFont="1" applyFill="1" applyBorder="1" applyAlignment="1">
      <alignment horizontal="center" vertical="center" wrapText="1"/>
    </xf>
    <xf numFmtId="0" fontId="15" fillId="3" borderId="83" xfId="25" applyFont="1" applyFill="1" applyBorder="1" applyAlignment="1">
      <alignment horizontal="center" vertical="center" wrapText="1"/>
    </xf>
    <xf numFmtId="0" fontId="15" fillId="3" borderId="75" xfId="25" applyFont="1" applyFill="1" applyBorder="1" applyAlignment="1">
      <alignment horizontal="center" vertical="center" wrapText="1"/>
    </xf>
    <xf numFmtId="0" fontId="15" fillId="3" borderId="10" xfId="25" applyFont="1" applyFill="1" applyBorder="1" applyAlignment="1">
      <alignment horizontal="center" vertical="center" wrapText="1"/>
    </xf>
    <xf numFmtId="0" fontId="15" fillId="3" borderId="76" xfId="25" applyFont="1" applyFill="1" applyBorder="1" applyAlignment="1">
      <alignment horizontal="center" vertical="center" wrapText="1"/>
    </xf>
    <xf numFmtId="0" fontId="15" fillId="3" borderId="84" xfId="25" applyFont="1" applyFill="1" applyBorder="1" applyAlignment="1">
      <alignment horizontal="center" vertical="center" wrapText="1"/>
    </xf>
    <xf numFmtId="0" fontId="15" fillId="3" borderId="63" xfId="25" applyFont="1" applyFill="1" applyBorder="1" applyAlignment="1">
      <alignment horizontal="center" vertical="center" wrapText="1"/>
    </xf>
    <xf numFmtId="0" fontId="15" fillId="3" borderId="85" xfId="25" applyFont="1" applyFill="1" applyBorder="1" applyAlignment="1">
      <alignment horizontal="center" vertical="center" wrapText="1"/>
    </xf>
    <xf numFmtId="0" fontId="15" fillId="3" borderId="86" xfId="25" applyFont="1" applyFill="1" applyBorder="1" applyAlignment="1">
      <alignment horizontal="center" vertical="center" wrapText="1"/>
    </xf>
    <xf numFmtId="0" fontId="15" fillId="3" borderId="87" xfId="25" applyFont="1" applyFill="1" applyBorder="1" applyAlignment="1">
      <alignment horizontal="center" vertical="center" wrapText="1"/>
    </xf>
    <xf numFmtId="0" fontId="56" fillId="3" borderId="26" xfId="25" applyFont="1" applyFill="1" applyBorder="1" applyAlignment="1">
      <alignment horizontal="center" vertical="center"/>
    </xf>
    <xf numFmtId="0" fontId="8" fillId="3" borderId="26" xfId="25" applyFont="1" applyFill="1" applyBorder="1" applyAlignment="1">
      <alignment horizontal="center" vertical="center"/>
    </xf>
    <xf numFmtId="0" fontId="8" fillId="3" borderId="9" xfId="25" applyFont="1" applyFill="1" applyBorder="1" applyAlignment="1">
      <alignment horizontal="center" vertical="center"/>
    </xf>
    <xf numFmtId="0" fontId="61" fillId="3" borderId="4" xfId="25" applyFont="1" applyFill="1" applyBorder="1" applyAlignment="1">
      <alignment horizontal="center" vertical="center"/>
    </xf>
    <xf numFmtId="0" fontId="61" fillId="3" borderId="26" xfId="25" applyFont="1" applyFill="1" applyBorder="1" applyAlignment="1">
      <alignment horizontal="center" vertical="center"/>
    </xf>
    <xf numFmtId="0" fontId="61" fillId="3" borderId="65" xfId="25" applyFont="1" applyFill="1" applyBorder="1" applyAlignment="1">
      <alignment horizontal="center" vertical="center"/>
    </xf>
    <xf numFmtId="14" fontId="56" fillId="3" borderId="84" xfId="25" applyNumberFormat="1" applyFont="1" applyFill="1" applyBorder="1" applyAlignment="1">
      <alignment horizontal="center" vertical="center" wrapText="1"/>
    </xf>
    <xf numFmtId="14" fontId="56" fillId="3" borderId="85" xfId="25" applyNumberFormat="1" applyFont="1" applyFill="1" applyBorder="1" applyAlignment="1">
      <alignment horizontal="center" vertical="center" wrapText="1"/>
    </xf>
    <xf numFmtId="0" fontId="55" fillId="3" borderId="10" xfId="25" applyFont="1" applyFill="1" applyBorder="1" applyAlignment="1">
      <alignment horizontal="center" vertical="center"/>
    </xf>
    <xf numFmtId="0" fontId="55" fillId="3" borderId="76" xfId="25" applyFont="1" applyFill="1" applyBorder="1" applyAlignment="1">
      <alignment horizontal="center" vertical="center"/>
    </xf>
    <xf numFmtId="0" fontId="55" fillId="3" borderId="0" xfId="25" applyFont="1" applyFill="1" applyAlignment="1">
      <alignment horizontal="center" vertical="center"/>
    </xf>
    <xf numFmtId="0" fontId="55" fillId="3" borderId="3" xfId="25" applyFont="1" applyFill="1" applyBorder="1" applyAlignment="1">
      <alignment horizontal="center" vertical="center"/>
    </xf>
    <xf numFmtId="0" fontId="56" fillId="3" borderId="4" xfId="25" applyFont="1" applyFill="1" applyBorder="1" applyAlignment="1">
      <alignment horizontal="center" vertical="center"/>
    </xf>
    <xf numFmtId="0" fontId="56" fillId="3" borderId="65" xfId="25" applyFont="1" applyFill="1" applyBorder="1" applyAlignment="1">
      <alignment horizontal="center" vertical="center"/>
    </xf>
    <xf numFmtId="0" fontId="56" fillId="3" borderId="75" xfId="25" applyFont="1" applyFill="1" applyBorder="1" applyAlignment="1">
      <alignment horizontal="center" vertical="center" wrapText="1"/>
    </xf>
    <xf numFmtId="0" fontId="56" fillId="3" borderId="76" xfId="25" applyFont="1" applyFill="1" applyBorder="1" applyAlignment="1">
      <alignment horizontal="center" vertical="center" wrapText="1"/>
    </xf>
    <xf numFmtId="0" fontId="57" fillId="3" borderId="10" xfId="25" applyFont="1" applyFill="1" applyBorder="1" applyAlignment="1">
      <alignment horizontal="center" vertical="center"/>
    </xf>
    <xf numFmtId="0" fontId="57" fillId="3" borderId="60" xfId="25" applyFont="1" applyFill="1" applyBorder="1" applyAlignment="1">
      <alignment horizontal="center" vertical="center"/>
    </xf>
    <xf numFmtId="0" fontId="57" fillId="3" borderId="63" xfId="25" applyFont="1" applyFill="1" applyBorder="1" applyAlignment="1">
      <alignment horizontal="center" vertical="center"/>
    </xf>
    <xf numFmtId="0" fontId="57" fillId="3" borderId="64" xfId="25" applyFont="1" applyFill="1" applyBorder="1" applyAlignment="1">
      <alignment horizontal="center" vertical="center"/>
    </xf>
    <xf numFmtId="0" fontId="56" fillId="3" borderId="10" xfId="25" applyFont="1" applyFill="1" applyBorder="1" applyAlignment="1">
      <alignment horizontal="center" vertical="center"/>
    </xf>
    <xf numFmtId="0" fontId="56" fillId="3" borderId="60" xfId="25" applyFont="1" applyFill="1" applyBorder="1" applyAlignment="1">
      <alignment horizontal="center" vertical="center"/>
    </xf>
    <xf numFmtId="0" fontId="55" fillId="3" borderId="63" xfId="25" applyFont="1" applyFill="1" applyBorder="1" applyAlignment="1">
      <alignment horizontal="center" vertical="center"/>
    </xf>
    <xf numFmtId="0" fontId="55" fillId="3" borderId="85" xfId="25" applyFont="1" applyFill="1" applyBorder="1" applyAlignment="1">
      <alignment horizontal="center" vertical="center"/>
    </xf>
    <xf numFmtId="0" fontId="56" fillId="3" borderId="63" xfId="25" applyFont="1" applyFill="1" applyBorder="1" applyAlignment="1">
      <alignment horizontal="center" vertical="center"/>
    </xf>
    <xf numFmtId="0" fontId="56" fillId="3" borderId="64" xfId="25" applyFont="1" applyFill="1" applyBorder="1" applyAlignment="1">
      <alignment horizontal="center" vertical="center"/>
    </xf>
    <xf numFmtId="8" fontId="56" fillId="3" borderId="10" xfId="25" applyNumberFormat="1" applyFont="1" applyFill="1" applyBorder="1" applyAlignment="1">
      <alignment horizontal="center" vertical="center"/>
    </xf>
    <xf numFmtId="8" fontId="56" fillId="3" borderId="60" xfId="25" applyNumberFormat="1" applyFont="1" applyFill="1" applyBorder="1" applyAlignment="1">
      <alignment horizontal="center" vertical="center"/>
    </xf>
    <xf numFmtId="0" fontId="66" fillId="3" borderId="1" xfId="25" applyFont="1" applyFill="1" applyBorder="1" applyAlignment="1">
      <alignment horizontal="center" vertical="center"/>
    </xf>
    <xf numFmtId="0" fontId="66" fillId="3" borderId="0" xfId="25" applyFont="1" applyFill="1" applyAlignment="1">
      <alignment horizontal="center" vertical="center"/>
    </xf>
    <xf numFmtId="0" fontId="66" fillId="3" borderId="2" xfId="25" applyFont="1" applyFill="1" applyBorder="1" applyAlignment="1">
      <alignment horizontal="center" vertical="center"/>
    </xf>
    <xf numFmtId="4" fontId="56" fillId="9" borderId="26" xfId="27" applyNumberFormat="1" applyFont="1" applyFill="1" applyBorder="1" applyAlignment="1">
      <alignment horizontal="center" vertical="center"/>
    </xf>
    <xf numFmtId="4" fontId="56" fillId="9" borderId="65" xfId="27" applyNumberFormat="1" applyFont="1" applyFill="1" applyBorder="1" applyAlignment="1">
      <alignment horizontal="center" vertical="center"/>
    </xf>
    <xf numFmtId="0" fontId="1" fillId="3" borderId="1" xfId="25" applyFill="1" applyBorder="1" applyAlignment="1">
      <alignment horizontal="center"/>
    </xf>
    <xf numFmtId="0" fontId="1" fillId="3" borderId="0" xfId="25" applyFill="1" applyAlignment="1">
      <alignment horizontal="center"/>
    </xf>
    <xf numFmtId="0" fontId="1" fillId="3" borderId="2" xfId="25" applyFill="1" applyBorder="1" applyAlignment="1">
      <alignment horizontal="center"/>
    </xf>
    <xf numFmtId="4" fontId="3" fillId="9" borderId="15" xfId="27" applyNumberFormat="1" applyFont="1" applyFill="1" applyBorder="1" applyAlignment="1">
      <alignment horizontal="center" vertical="center"/>
    </xf>
    <xf numFmtId="4" fontId="3" fillId="9" borderId="26" xfId="27" applyNumberFormat="1" applyFont="1" applyFill="1" applyBorder="1" applyAlignment="1">
      <alignment horizontal="center" vertical="center"/>
    </xf>
    <xf numFmtId="4" fontId="3" fillId="9" borderId="65" xfId="27" applyNumberFormat="1" applyFont="1" applyFill="1" applyBorder="1" applyAlignment="1">
      <alignment horizontal="center" vertical="center"/>
    </xf>
    <xf numFmtId="0" fontId="4" fillId="19" borderId="63" xfId="0" applyFont="1" applyFill="1" applyBorder="1" applyAlignment="1">
      <alignment horizontal="center" vertical="center"/>
    </xf>
    <xf numFmtId="0" fontId="4" fillId="0" borderId="63" xfId="0" applyFont="1" applyBorder="1" applyAlignment="1">
      <alignment horizontal="center" vertical="center"/>
    </xf>
    <xf numFmtId="10" fontId="14" fillId="0" borderId="54" xfId="1" applyNumberFormat="1" applyFont="1" applyBorder="1" applyAlignment="1" applyProtection="1">
      <alignment horizontal="center" vertical="center"/>
    </xf>
    <xf numFmtId="10" fontId="37" fillId="0" borderId="27" xfId="1" applyNumberFormat="1" applyFont="1" applyFill="1" applyBorder="1" applyAlignment="1" applyProtection="1">
      <alignment horizontal="center" vertical="center"/>
    </xf>
    <xf numFmtId="10" fontId="37" fillId="0" borderId="3" xfId="1" applyNumberFormat="1" applyFont="1" applyFill="1" applyBorder="1" applyAlignment="1" applyProtection="1">
      <alignment horizontal="center" vertical="center"/>
    </xf>
    <xf numFmtId="10" fontId="14" fillId="0" borderId="48" xfId="1" applyNumberFormat="1" applyFont="1" applyBorder="1" applyAlignment="1" applyProtection="1">
      <alignment horizontal="center" vertical="center"/>
    </xf>
    <xf numFmtId="10" fontId="14" fillId="0" borderId="31" xfId="1" applyNumberFormat="1" applyFont="1" applyBorder="1" applyAlignment="1" applyProtection="1">
      <alignment horizontal="center" vertical="center"/>
    </xf>
    <xf numFmtId="10" fontId="14" fillId="19" borderId="54" xfId="1" applyNumberFormat="1" applyFont="1" applyFill="1" applyBorder="1" applyAlignment="1" applyProtection="1">
      <alignment horizontal="center" vertical="center"/>
    </xf>
    <xf numFmtId="165" fontId="35" fillId="0" borderId="27" xfId="2" applyNumberFormat="1" applyFont="1" applyFill="1" applyBorder="1" applyAlignment="1" applyProtection="1">
      <alignment horizontal="center" vertical="center"/>
    </xf>
    <xf numFmtId="165" fontId="35" fillId="0" borderId="3" xfId="2" applyNumberFormat="1" applyFont="1" applyFill="1" applyBorder="1" applyAlignment="1" applyProtection="1">
      <alignment horizontal="center" vertical="center"/>
    </xf>
    <xf numFmtId="10" fontId="37" fillId="19" borderId="27" xfId="1" applyNumberFormat="1" applyFont="1" applyFill="1" applyBorder="1" applyAlignment="1" applyProtection="1">
      <alignment horizontal="center" vertical="center"/>
    </xf>
    <xf numFmtId="10" fontId="37" fillId="19" borderId="3" xfId="1" applyNumberFormat="1" applyFont="1" applyFill="1" applyBorder="1" applyAlignment="1" applyProtection="1">
      <alignment horizontal="center" vertical="center"/>
    </xf>
    <xf numFmtId="165" fontId="33" fillId="0" borderId="27" xfId="2" applyNumberFormat="1" applyFont="1" applyFill="1" applyBorder="1" applyAlignment="1" applyProtection="1">
      <alignment horizontal="center" vertical="center"/>
      <protection locked="0"/>
    </xf>
    <xf numFmtId="165" fontId="33" fillId="0" borderId="3" xfId="2" applyNumberFormat="1" applyFont="1" applyFill="1" applyBorder="1" applyAlignment="1" applyProtection="1">
      <alignment horizontal="center" vertical="center"/>
      <protection locked="0"/>
    </xf>
    <xf numFmtId="165" fontId="35" fillId="19" borderId="27" xfId="2" applyNumberFormat="1" applyFont="1" applyFill="1" applyBorder="1" applyAlignment="1" applyProtection="1">
      <alignment horizontal="center" vertical="center"/>
    </xf>
    <xf numFmtId="165" fontId="35" fillId="19" borderId="3" xfId="2" applyNumberFormat="1" applyFont="1" applyFill="1" applyBorder="1" applyAlignment="1" applyProtection="1">
      <alignment horizontal="center" vertical="center"/>
    </xf>
    <xf numFmtId="165" fontId="16" fillId="0" borderId="27" xfId="2" applyNumberFormat="1" applyFont="1" applyFill="1" applyBorder="1" applyAlignment="1" applyProtection="1">
      <alignment horizontal="center" vertical="center"/>
    </xf>
    <xf numFmtId="165" fontId="16" fillId="0" borderId="3" xfId="2" applyNumberFormat="1" applyFont="1" applyFill="1" applyBorder="1" applyAlignment="1" applyProtection="1">
      <alignment horizontal="center" vertical="center"/>
    </xf>
    <xf numFmtId="165" fontId="33" fillId="19" borderId="27" xfId="2" applyNumberFormat="1" applyFont="1" applyFill="1" applyBorder="1" applyAlignment="1" applyProtection="1">
      <alignment horizontal="center" vertical="center"/>
      <protection locked="0"/>
    </xf>
    <xf numFmtId="165" fontId="33" fillId="19" borderId="3" xfId="2" applyNumberFormat="1" applyFont="1" applyFill="1" applyBorder="1" applyAlignment="1" applyProtection="1">
      <alignment horizontal="center" vertical="center"/>
      <protection locked="0"/>
    </xf>
    <xf numFmtId="165" fontId="12" fillId="0" borderId="27" xfId="2" applyNumberFormat="1" applyFont="1" applyFill="1" applyBorder="1" applyAlignment="1" applyProtection="1">
      <alignment horizontal="center" vertical="center"/>
    </xf>
    <xf numFmtId="165" fontId="12" fillId="0" borderId="3" xfId="2" applyNumberFormat="1" applyFont="1" applyFill="1" applyBorder="1" applyAlignment="1" applyProtection="1">
      <alignment horizontal="center" vertical="center"/>
    </xf>
    <xf numFmtId="165" fontId="16" fillId="19" borderId="27" xfId="2" applyNumberFormat="1" applyFont="1" applyFill="1" applyBorder="1" applyAlignment="1" applyProtection="1">
      <alignment horizontal="center" vertical="center"/>
    </xf>
    <xf numFmtId="165" fontId="16" fillId="19" borderId="3" xfId="2" applyNumberFormat="1" applyFont="1" applyFill="1" applyBorder="1" applyAlignment="1" applyProtection="1">
      <alignment horizontal="center" vertical="center"/>
    </xf>
    <xf numFmtId="0" fontId="4" fillId="0" borderId="54" xfId="0" applyFont="1" applyBorder="1" applyAlignment="1" applyProtection="1">
      <alignment horizontal="center" vertical="center"/>
      <protection locked="0"/>
    </xf>
    <xf numFmtId="165" fontId="12" fillId="19" borderId="27" xfId="2" applyNumberFormat="1" applyFont="1" applyFill="1" applyBorder="1" applyAlignment="1" applyProtection="1">
      <alignment horizontal="center" vertical="center"/>
    </xf>
    <xf numFmtId="165" fontId="12" fillId="19" borderId="3" xfId="2" applyNumberFormat="1" applyFont="1" applyFill="1" applyBorder="1" applyAlignment="1" applyProtection="1">
      <alignment horizontal="center" vertical="center"/>
    </xf>
    <xf numFmtId="0" fontId="10" fillId="0" borderId="54" xfId="0" applyFont="1" applyBorder="1" applyAlignment="1" applyProtection="1">
      <alignment horizontal="center" vertical="center"/>
      <protection locked="0"/>
    </xf>
    <xf numFmtId="0" fontId="4" fillId="0" borderId="2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4" fillId="19" borderId="54" xfId="0" applyFont="1" applyFill="1" applyBorder="1" applyAlignment="1" applyProtection="1">
      <alignment horizontal="center" vertical="center"/>
      <protection locked="0"/>
    </xf>
    <xf numFmtId="0" fontId="10" fillId="0" borderId="27"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0" fontId="10" fillId="19" borderId="54" xfId="0" applyFont="1" applyFill="1" applyBorder="1" applyAlignment="1" applyProtection="1">
      <alignment horizontal="center" vertical="center"/>
      <protection locked="0"/>
    </xf>
    <xf numFmtId="0" fontId="3" fillId="0" borderId="54" xfId="0" applyFont="1" applyBorder="1" applyAlignment="1">
      <alignment horizontal="center" vertical="center"/>
    </xf>
    <xf numFmtId="0" fontId="5" fillId="0" borderId="54" xfId="0" applyFont="1" applyBorder="1" applyAlignment="1">
      <alignment horizontal="justify" vertical="center" wrapText="1"/>
    </xf>
    <xf numFmtId="165" fontId="3" fillId="0" borderId="54" xfId="2" applyNumberFormat="1" applyFont="1" applyFill="1" applyBorder="1" applyAlignment="1" applyProtection="1">
      <alignment horizontal="center" vertical="center"/>
    </xf>
    <xf numFmtId="165" fontId="3" fillId="0" borderId="54" xfId="2" applyNumberFormat="1" applyFont="1" applyFill="1" applyBorder="1" applyAlignment="1" applyProtection="1">
      <alignment horizontal="center" vertical="center"/>
      <protection locked="0"/>
    </xf>
    <xf numFmtId="1" fontId="3" fillId="0" borderId="54" xfId="0" applyNumberFormat="1" applyFont="1" applyBorder="1" applyAlignment="1">
      <alignment horizontal="center" vertical="center"/>
    </xf>
    <xf numFmtId="9" fontId="3" fillId="0" borderId="54" xfId="1" applyFont="1" applyFill="1" applyBorder="1" applyAlignment="1" applyProtection="1">
      <alignment horizontal="center" vertical="center"/>
    </xf>
    <xf numFmtId="0" fontId="10" fillId="0" borderId="47"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1" fontId="10" fillId="7" borderId="53" xfId="0" applyNumberFormat="1" applyFont="1" applyFill="1" applyBorder="1" applyAlignment="1" applyProtection="1">
      <alignment horizontal="center" vertical="center"/>
      <protection locked="0"/>
    </xf>
    <xf numFmtId="1" fontId="10" fillId="7" borderId="54" xfId="0" applyNumberFormat="1" applyFont="1" applyFill="1" applyBorder="1" applyAlignment="1" applyProtection="1">
      <alignment horizontal="center" vertical="center"/>
      <protection locked="0"/>
    </xf>
    <xf numFmtId="1" fontId="10" fillId="11" borderId="54" xfId="0" applyNumberFormat="1" applyFont="1" applyFill="1" applyBorder="1" applyAlignment="1" applyProtection="1">
      <alignment horizontal="center" vertical="center"/>
      <protection locked="0"/>
    </xf>
    <xf numFmtId="0" fontId="10" fillId="0" borderId="53" xfId="0" applyFont="1" applyBorder="1" applyAlignment="1" applyProtection="1">
      <alignment horizontal="center" vertical="center"/>
      <protection locked="0"/>
    </xf>
    <xf numFmtId="0" fontId="10" fillId="19" borderId="53" xfId="0" applyFont="1" applyFill="1" applyBorder="1" applyAlignment="1" applyProtection="1">
      <alignment horizontal="center" vertical="center"/>
      <protection locked="0"/>
    </xf>
    <xf numFmtId="1" fontId="10" fillId="18" borderId="54" xfId="0" applyNumberFormat="1" applyFont="1" applyFill="1" applyBorder="1" applyAlignment="1" applyProtection="1">
      <alignment horizontal="center" vertical="center"/>
      <protection locked="0"/>
    </xf>
    <xf numFmtId="1" fontId="4" fillId="0" borderId="54" xfId="0" applyNumberFormat="1" applyFont="1" applyBorder="1" applyAlignment="1" applyProtection="1">
      <alignment horizontal="center" vertical="center"/>
      <protection locked="0"/>
    </xf>
    <xf numFmtId="1" fontId="10" fillId="19" borderId="54" xfId="0" applyNumberFormat="1" applyFont="1" applyFill="1" applyBorder="1" applyAlignment="1" applyProtection="1">
      <alignment horizontal="center" vertical="center"/>
      <protection locked="0"/>
    </xf>
    <xf numFmtId="1" fontId="10" fillId="0" borderId="54" xfId="0" applyNumberFormat="1" applyFont="1" applyBorder="1" applyAlignment="1" applyProtection="1">
      <alignment horizontal="center" vertical="center"/>
      <protection locked="0"/>
    </xf>
    <xf numFmtId="165" fontId="12" fillId="0" borderId="27" xfId="2" applyNumberFormat="1" applyFont="1" applyBorder="1" applyAlignment="1">
      <alignment horizontal="center" vertical="center"/>
    </xf>
    <xf numFmtId="165" fontId="12" fillId="0" borderId="3" xfId="2" applyNumberFormat="1" applyFont="1" applyBorder="1" applyAlignment="1">
      <alignment horizontal="center" vertical="center"/>
    </xf>
    <xf numFmtId="1" fontId="10" fillId="16" borderId="54" xfId="0" applyNumberFormat="1" applyFont="1" applyFill="1" applyBorder="1" applyAlignment="1" applyProtection="1">
      <alignment horizontal="center" vertical="center"/>
      <protection locked="0"/>
    </xf>
    <xf numFmtId="43" fontId="3" fillId="26" borderId="72" xfId="0" applyNumberFormat="1" applyFont="1" applyFill="1" applyBorder="1" applyAlignment="1">
      <alignment horizontal="center" vertical="center"/>
    </xf>
    <xf numFmtId="168" fontId="11" fillId="5" borderId="67" xfId="0" applyNumberFormat="1" applyFont="1" applyFill="1" applyBorder="1" applyAlignment="1">
      <alignment horizontal="center" vertical="center"/>
    </xf>
    <xf numFmtId="168" fontId="11" fillId="6" borderId="67" xfId="0" applyNumberFormat="1" applyFont="1" applyFill="1" applyBorder="1" applyAlignment="1">
      <alignment horizontal="center" vertical="center"/>
    </xf>
    <xf numFmtId="168" fontId="11" fillId="6" borderId="50" xfId="0" applyNumberFormat="1" applyFont="1" applyFill="1" applyBorder="1" applyAlignment="1">
      <alignment horizontal="center" vertical="center"/>
    </xf>
    <xf numFmtId="9" fontId="4" fillId="0" borderId="77" xfId="0" applyNumberFormat="1" applyFont="1" applyBorder="1" applyAlignment="1">
      <alignment horizontal="center" vertical="center"/>
    </xf>
    <xf numFmtId="9" fontId="4" fillId="0" borderId="88" xfId="0" applyNumberFormat="1" applyFont="1" applyBorder="1" applyAlignment="1">
      <alignment horizontal="center" vertical="center"/>
    </xf>
    <xf numFmtId="9" fontId="4" fillId="0" borderId="78" xfId="0" applyNumberFormat="1" applyFont="1" applyBorder="1" applyAlignment="1">
      <alignment horizontal="center" vertical="center"/>
    </xf>
    <xf numFmtId="1" fontId="10" fillId="0" borderId="53" xfId="0" applyNumberFormat="1" applyFont="1" applyBorder="1" applyAlignment="1" applyProtection="1">
      <alignment horizontal="center" vertical="center"/>
      <protection locked="0"/>
    </xf>
    <xf numFmtId="165" fontId="12" fillId="19" borderId="27" xfId="2" applyNumberFormat="1" applyFont="1" applyFill="1" applyBorder="1" applyAlignment="1">
      <alignment horizontal="center" vertical="center"/>
    </xf>
    <xf numFmtId="165" fontId="12" fillId="19" borderId="3" xfId="2" applyNumberFormat="1" applyFont="1" applyFill="1" applyBorder="1" applyAlignment="1">
      <alignment horizontal="center" vertical="center"/>
    </xf>
    <xf numFmtId="1" fontId="10" fillId="17" borderId="54" xfId="0" applyNumberFormat="1" applyFont="1" applyFill="1" applyBorder="1" applyAlignment="1" applyProtection="1">
      <alignment horizontal="center" vertical="center"/>
      <protection locked="0"/>
    </xf>
    <xf numFmtId="0" fontId="10" fillId="19" borderId="47" xfId="0" applyFont="1" applyFill="1" applyBorder="1" applyAlignment="1" applyProtection="1">
      <alignment horizontal="center" vertical="center"/>
      <protection locked="0"/>
    </xf>
    <xf numFmtId="0" fontId="10" fillId="19" borderId="46" xfId="0" applyFont="1" applyFill="1" applyBorder="1" applyAlignment="1" applyProtection="1">
      <alignment horizontal="center" vertical="center"/>
      <protection locked="0"/>
    </xf>
    <xf numFmtId="0" fontId="4" fillId="19" borderId="27" xfId="0" applyFont="1" applyFill="1" applyBorder="1" applyAlignment="1" applyProtection="1">
      <alignment horizontal="center" vertical="center"/>
      <protection locked="0"/>
    </xf>
    <xf numFmtId="0" fontId="4" fillId="19" borderId="3" xfId="0" applyFont="1" applyFill="1" applyBorder="1" applyAlignment="1" applyProtection="1">
      <alignment horizontal="center" vertical="center"/>
      <protection locked="0"/>
    </xf>
    <xf numFmtId="1" fontId="10" fillId="0" borderId="47" xfId="0" applyNumberFormat="1" applyFont="1" applyBorder="1" applyAlignment="1" applyProtection="1">
      <alignment horizontal="center" vertical="center"/>
      <protection locked="0"/>
    </xf>
    <xf numFmtId="1" fontId="10" fillId="0" borderId="46" xfId="0" applyNumberFormat="1" applyFont="1" applyBorder="1" applyAlignment="1" applyProtection="1">
      <alignment horizontal="center" vertical="center"/>
      <protection locked="0"/>
    </xf>
    <xf numFmtId="1" fontId="10" fillId="0" borderId="27" xfId="0" applyNumberFormat="1" applyFont="1" applyBorder="1" applyAlignment="1" applyProtection="1">
      <alignment horizontal="center" vertical="center"/>
      <protection locked="0"/>
    </xf>
    <xf numFmtId="1" fontId="10" fillId="0" borderId="3" xfId="0" applyNumberFormat="1" applyFont="1" applyBorder="1" applyAlignment="1" applyProtection="1">
      <alignment horizontal="center" vertical="center"/>
      <protection locked="0"/>
    </xf>
    <xf numFmtId="4" fontId="3" fillId="7" borderId="72" xfId="0" applyNumberFormat="1" applyFont="1" applyFill="1" applyBorder="1" applyAlignment="1">
      <alignment horizontal="center" vertical="center" wrapText="1"/>
    </xf>
    <xf numFmtId="4" fontId="0" fillId="7" borderId="58" xfId="0" applyNumberFormat="1" applyFill="1" applyBorder="1" applyAlignment="1">
      <alignment horizontal="center" vertical="center" wrapText="1"/>
    </xf>
    <xf numFmtId="4" fontId="3" fillId="7" borderId="74" xfId="0" applyNumberFormat="1" applyFont="1" applyFill="1" applyBorder="1" applyAlignment="1">
      <alignment horizontal="center" vertical="center" wrapText="1"/>
    </xf>
    <xf numFmtId="4" fontId="0" fillId="7" borderId="72" xfId="0" applyNumberFormat="1" applyFill="1" applyBorder="1" applyAlignment="1">
      <alignment horizontal="center" vertical="center" wrapText="1"/>
    </xf>
    <xf numFmtId="43" fontId="3" fillId="7" borderId="72" xfId="0" applyNumberFormat="1" applyFont="1" applyFill="1" applyBorder="1" applyAlignment="1">
      <alignment horizontal="center" vertical="center" wrapText="1"/>
    </xf>
    <xf numFmtId="0" fontId="0" fillId="7" borderId="72" xfId="0" applyFill="1" applyBorder="1" applyAlignment="1">
      <alignment horizontal="center" vertical="center" wrapText="1"/>
    </xf>
    <xf numFmtId="168" fontId="11" fillId="6" borderId="48" xfId="0" applyNumberFormat="1" applyFont="1" applyFill="1" applyBorder="1" applyAlignment="1">
      <alignment horizontal="center" vertical="center"/>
    </xf>
    <xf numFmtId="168" fontId="11" fillId="6" borderId="31" xfId="0" applyNumberFormat="1" applyFont="1" applyFill="1" applyBorder="1" applyAlignment="1">
      <alignment horizontal="center" vertical="center"/>
    </xf>
    <xf numFmtId="168" fontId="11" fillId="19" borderId="48" xfId="0" applyNumberFormat="1" applyFont="1" applyFill="1" applyBorder="1" applyAlignment="1">
      <alignment horizontal="center" vertical="center"/>
    </xf>
    <xf numFmtId="168" fontId="11" fillId="19" borderId="31" xfId="0" applyNumberFormat="1" applyFont="1" applyFill="1" applyBorder="1" applyAlignment="1">
      <alignment horizontal="center" vertical="center"/>
    </xf>
    <xf numFmtId="168" fontId="11" fillId="5" borderId="50" xfId="0" applyNumberFormat="1" applyFont="1" applyFill="1" applyBorder="1" applyAlignment="1">
      <alignment horizontal="center" vertical="center"/>
    </xf>
    <xf numFmtId="2" fontId="10" fillId="0" borderId="47" xfId="0" applyNumberFormat="1" applyFont="1" applyBorder="1" applyAlignment="1" applyProtection="1">
      <alignment horizontal="center" vertical="center"/>
      <protection locked="0"/>
    </xf>
    <xf numFmtId="2" fontId="10" fillId="0" borderId="46" xfId="0" applyNumberFormat="1" applyFont="1" applyBorder="1" applyAlignment="1" applyProtection="1">
      <alignment horizontal="center" vertical="center"/>
      <protection locked="0"/>
    </xf>
    <xf numFmtId="1" fontId="10" fillId="20" borderId="54" xfId="0" applyNumberFormat="1" applyFont="1" applyFill="1" applyBorder="1" applyAlignment="1" applyProtection="1">
      <alignment horizontal="center" vertical="center"/>
      <protection locked="0"/>
    </xf>
    <xf numFmtId="4" fontId="3" fillId="7" borderId="58" xfId="0" applyNumberFormat="1" applyFont="1" applyFill="1" applyBorder="1" applyAlignment="1">
      <alignment horizontal="center" vertical="center" wrapText="1"/>
    </xf>
    <xf numFmtId="165" fontId="3" fillId="0" borderId="54" xfId="2" applyNumberFormat="1" applyFont="1" applyBorder="1" applyAlignment="1">
      <alignment horizontal="center" vertical="center"/>
    </xf>
    <xf numFmtId="2" fontId="10" fillId="0" borderId="27" xfId="0" applyNumberFormat="1" applyFont="1" applyBorder="1" applyAlignment="1" applyProtection="1">
      <alignment horizontal="center" vertical="center"/>
      <protection locked="0"/>
    </xf>
    <xf numFmtId="2" fontId="10" fillId="0" borderId="3" xfId="0" applyNumberFormat="1" applyFont="1" applyBorder="1" applyAlignment="1" applyProtection="1">
      <alignment horizontal="center" vertical="center"/>
      <protection locked="0"/>
    </xf>
    <xf numFmtId="43" fontId="12" fillId="0" borderId="27" xfId="2" applyFont="1" applyFill="1" applyBorder="1" applyAlignment="1" applyProtection="1">
      <alignment horizontal="center" vertical="center"/>
    </xf>
    <xf numFmtId="0" fontId="10" fillId="17" borderId="54" xfId="0" applyFont="1" applyFill="1" applyBorder="1" applyAlignment="1" applyProtection="1">
      <alignment horizontal="center" vertical="center"/>
      <protection locked="0"/>
    </xf>
    <xf numFmtId="0" fontId="10" fillId="6" borderId="54" xfId="0" applyFont="1" applyFill="1" applyBorder="1" applyAlignment="1" applyProtection="1">
      <alignment horizontal="center" vertical="center"/>
      <protection locked="0"/>
    </xf>
    <xf numFmtId="1" fontId="10" fillId="29" borderId="54" xfId="0" applyNumberFormat="1" applyFont="1" applyFill="1" applyBorder="1" applyAlignment="1" applyProtection="1">
      <alignment horizontal="center" vertical="center"/>
      <protection locked="0"/>
    </xf>
    <xf numFmtId="1" fontId="10" fillId="28" borderId="54" xfId="0" applyNumberFormat="1" applyFont="1" applyFill="1" applyBorder="1" applyAlignment="1" applyProtection="1">
      <alignment horizontal="center" vertical="center"/>
      <protection locked="0"/>
    </xf>
    <xf numFmtId="0" fontId="4" fillId="29" borderId="27" xfId="0" applyFont="1" applyFill="1" applyBorder="1" applyAlignment="1" applyProtection="1">
      <alignment horizontal="center" vertical="center"/>
      <protection locked="0"/>
    </xf>
    <xf numFmtId="0" fontId="4" fillId="29" borderId="3" xfId="0" applyFont="1" applyFill="1" applyBorder="1" applyAlignment="1" applyProtection="1">
      <alignment horizontal="center" vertical="center"/>
      <protection locked="0"/>
    </xf>
    <xf numFmtId="0" fontId="10" fillId="0" borderId="50" xfId="0" applyFont="1" applyBorder="1" applyAlignment="1">
      <alignment horizontal="center" vertical="center"/>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67" xfId="0" applyFont="1" applyBorder="1" applyAlignment="1">
      <alignment horizontal="center" vertical="center"/>
    </xf>
    <xf numFmtId="0" fontId="10" fillId="0" borderId="53"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168" fontId="11" fillId="6" borderId="51" xfId="0" applyNumberFormat="1" applyFont="1" applyFill="1" applyBorder="1" applyAlignment="1">
      <alignment horizontal="center" vertical="center"/>
    </xf>
    <xf numFmtId="168" fontId="11" fillId="6" borderId="52" xfId="0" applyNumberFormat="1" applyFont="1" applyFill="1" applyBorder="1" applyAlignment="1">
      <alignment horizontal="center" vertical="center"/>
    </xf>
    <xf numFmtId="168" fontId="11" fillId="6" borderId="77" xfId="0" applyNumberFormat="1" applyFont="1" applyFill="1" applyBorder="1" applyAlignment="1">
      <alignment horizontal="center" vertical="center"/>
    </xf>
    <xf numFmtId="0" fontId="10" fillId="0" borderId="79" xfId="0" applyFont="1" applyBorder="1" applyAlignment="1">
      <alignment horizontal="center" vertical="center" wrapText="1"/>
    </xf>
    <xf numFmtId="0" fontId="10" fillId="0" borderId="28" xfId="0" applyFont="1" applyBorder="1" applyAlignment="1">
      <alignment horizontal="center" vertical="center" wrapText="1"/>
    </xf>
    <xf numFmtId="0" fontId="10" fillId="0" borderId="80" xfId="0" applyFont="1" applyBorder="1" applyAlignment="1">
      <alignment horizontal="center" vertical="center" wrapText="1"/>
    </xf>
    <xf numFmtId="0" fontId="0" fillId="7" borderId="58" xfId="0" applyFill="1" applyBorder="1" applyAlignment="1">
      <alignment horizontal="center" vertical="center" wrapText="1"/>
    </xf>
    <xf numFmtId="14" fontId="9" fillId="0" borderId="0" xfId="0" applyNumberFormat="1" applyFont="1" applyAlignment="1" applyProtection="1">
      <alignment horizontal="center" vertical="center" wrapText="1"/>
      <protection locked="0"/>
    </xf>
    <xf numFmtId="0" fontId="10" fillId="29" borderId="47" xfId="0" applyFont="1" applyFill="1" applyBorder="1" applyAlignment="1" applyProtection="1">
      <alignment horizontal="center" vertical="center"/>
      <protection locked="0"/>
    </xf>
    <xf numFmtId="0" fontId="10" fillId="29" borderId="46" xfId="0" applyFont="1" applyFill="1" applyBorder="1" applyAlignment="1" applyProtection="1">
      <alignment horizontal="center" vertical="center"/>
      <protection locked="0"/>
    </xf>
    <xf numFmtId="4" fontId="3" fillId="7" borderId="45" xfId="0" applyNumberFormat="1" applyFont="1" applyFill="1" applyBorder="1" applyAlignment="1">
      <alignment horizontal="center" vertical="center" wrapText="1"/>
    </xf>
    <xf numFmtId="4" fontId="3" fillId="7" borderId="81" xfId="0" applyNumberFormat="1" applyFont="1" applyFill="1" applyBorder="1" applyAlignment="1">
      <alignment horizontal="center" vertical="center" wrapText="1"/>
    </xf>
    <xf numFmtId="4" fontId="3" fillId="7" borderId="82" xfId="0" applyNumberFormat="1" applyFont="1" applyFill="1" applyBorder="1" applyAlignment="1">
      <alignment horizontal="center" vertical="center" wrapText="1"/>
    </xf>
    <xf numFmtId="4" fontId="0" fillId="7" borderId="81" xfId="0" applyNumberFormat="1" applyFill="1" applyBorder="1" applyAlignment="1">
      <alignment horizontal="center" vertical="center" wrapText="1"/>
    </xf>
    <xf numFmtId="4" fontId="0" fillId="7" borderId="45" xfId="0" applyNumberFormat="1" applyFill="1" applyBorder="1" applyAlignment="1">
      <alignment horizontal="center" vertical="center" wrapText="1"/>
    </xf>
    <xf numFmtId="43" fontId="3" fillId="7" borderId="45" xfId="0" applyNumberFormat="1" applyFont="1" applyFill="1" applyBorder="1" applyAlignment="1">
      <alignment horizontal="center" vertical="center" wrapText="1"/>
    </xf>
    <xf numFmtId="0" fontId="0" fillId="7" borderId="45" xfId="0" applyFill="1" applyBorder="1" applyAlignment="1">
      <alignment horizontal="center" vertical="center" wrapText="1"/>
    </xf>
    <xf numFmtId="0" fontId="10" fillId="6" borderId="47" xfId="0" applyFont="1" applyFill="1" applyBorder="1" applyAlignment="1" applyProtection="1">
      <alignment horizontal="center" vertical="center"/>
      <protection locked="0"/>
    </xf>
    <xf numFmtId="0" fontId="10" fillId="6" borderId="46" xfId="0" applyFont="1" applyFill="1" applyBorder="1" applyAlignment="1" applyProtection="1">
      <alignment horizontal="center" vertical="center"/>
      <protection locked="0"/>
    </xf>
    <xf numFmtId="165" fontId="99" fillId="27" borderId="27" xfId="2" applyNumberFormat="1" applyFont="1" applyFill="1" applyBorder="1" applyAlignment="1" applyProtection="1">
      <alignment horizontal="center" vertical="center"/>
      <protection locked="0"/>
    </xf>
    <xf numFmtId="165" fontId="99" fillId="27" borderId="3" xfId="2" applyNumberFormat="1" applyFont="1" applyFill="1" applyBorder="1" applyAlignment="1" applyProtection="1">
      <alignment horizontal="center" vertical="center"/>
      <protection locked="0"/>
    </xf>
    <xf numFmtId="10" fontId="37" fillId="0" borderId="0" xfId="1" applyNumberFormat="1" applyFont="1" applyFill="1" applyBorder="1" applyAlignment="1" applyProtection="1">
      <alignment horizontal="center" vertical="center"/>
    </xf>
    <xf numFmtId="10" fontId="37" fillId="0" borderId="77" xfId="1" applyNumberFormat="1" applyFont="1" applyFill="1" applyBorder="1" applyAlignment="1" applyProtection="1">
      <alignment horizontal="center" vertical="center"/>
    </xf>
    <xf numFmtId="10" fontId="37" fillId="0" borderId="78" xfId="1" applyNumberFormat="1" applyFont="1" applyFill="1" applyBorder="1" applyAlignment="1" applyProtection="1">
      <alignment horizontal="center" vertical="center"/>
    </xf>
    <xf numFmtId="0" fontId="7" fillId="0" borderId="0" xfId="0" applyFont="1" applyAlignment="1">
      <alignment horizontal="center" vertical="center"/>
    </xf>
    <xf numFmtId="168" fontId="11" fillId="5" borderId="51" xfId="0" applyNumberFormat="1" applyFont="1" applyFill="1" applyBorder="1" applyAlignment="1">
      <alignment horizontal="center" vertical="center"/>
    </xf>
    <xf numFmtId="168" fontId="11" fillId="5" borderId="52" xfId="0" applyNumberFormat="1" applyFont="1" applyFill="1" applyBorder="1" applyAlignment="1">
      <alignment horizontal="center" vertical="center"/>
    </xf>
    <xf numFmtId="168" fontId="11" fillId="5" borderId="88" xfId="0" applyNumberFormat="1" applyFont="1" applyFill="1" applyBorder="1" applyAlignment="1">
      <alignment horizontal="center" vertical="center"/>
    </xf>
    <xf numFmtId="0" fontId="4" fillId="7" borderId="4" xfId="0" applyFont="1" applyFill="1" applyBorder="1" applyAlignment="1">
      <alignment horizontal="center" vertical="center"/>
    </xf>
    <xf numFmtId="0" fontId="4" fillId="7" borderId="26" xfId="0" applyFont="1" applyFill="1" applyBorder="1" applyAlignment="1">
      <alignment horizontal="center" vertical="center"/>
    </xf>
    <xf numFmtId="0" fontId="4" fillId="7" borderId="9" xfId="0" applyFont="1" applyFill="1" applyBorder="1" applyAlignment="1">
      <alignment horizontal="center" vertical="center"/>
    </xf>
    <xf numFmtId="9" fontId="4" fillId="0" borderId="4" xfId="0" applyNumberFormat="1" applyFont="1" applyBorder="1" applyAlignment="1">
      <alignment horizontal="center" vertical="center"/>
    </xf>
    <xf numFmtId="9" fontId="4" fillId="0" borderId="26" xfId="0" applyNumberFormat="1" applyFont="1" applyBorder="1" applyAlignment="1">
      <alignment horizontal="center" vertical="center"/>
    </xf>
    <xf numFmtId="9" fontId="4" fillId="0" borderId="9" xfId="0" applyNumberFormat="1" applyFont="1" applyBorder="1" applyAlignment="1">
      <alignment horizontal="center" vertical="center"/>
    </xf>
    <xf numFmtId="168" fontId="11" fillId="5" borderId="77" xfId="0" applyNumberFormat="1" applyFont="1" applyFill="1" applyBorder="1" applyAlignment="1">
      <alignment horizontal="center" vertical="center"/>
    </xf>
    <xf numFmtId="168" fontId="11" fillId="6" borderId="78" xfId="0" applyNumberFormat="1" applyFont="1" applyFill="1" applyBorder="1" applyAlignment="1">
      <alignment horizontal="center" vertical="center"/>
    </xf>
    <xf numFmtId="168" fontId="11" fillId="5" borderId="78" xfId="0" applyNumberFormat="1" applyFont="1" applyFill="1" applyBorder="1" applyAlignment="1">
      <alignment horizontal="center" vertical="center"/>
    </xf>
    <xf numFmtId="0" fontId="4" fillId="16" borderId="4" xfId="0" applyFont="1" applyFill="1" applyBorder="1" applyAlignment="1">
      <alignment horizontal="center" vertical="center"/>
    </xf>
    <xf numFmtId="0" fontId="4" fillId="16" borderId="26" xfId="0" applyFont="1" applyFill="1" applyBorder="1" applyAlignment="1">
      <alignment horizontal="center" vertical="center"/>
    </xf>
    <xf numFmtId="0" fontId="4" fillId="16" borderId="9" xfId="0" applyFont="1" applyFill="1" applyBorder="1" applyAlignment="1">
      <alignment horizontal="center" vertical="center"/>
    </xf>
    <xf numFmtId="43" fontId="3" fillId="0" borderId="72" xfId="0" applyNumberFormat="1" applyFont="1" applyBorder="1" applyAlignment="1">
      <alignment horizontal="center" vertical="center"/>
    </xf>
    <xf numFmtId="43" fontId="0" fillId="7" borderId="74" xfId="0" applyNumberFormat="1" applyFill="1" applyBorder="1" applyAlignment="1">
      <alignment horizontal="center" vertical="center" wrapText="1"/>
    </xf>
    <xf numFmtId="43" fontId="0" fillId="7" borderId="72" xfId="0" applyNumberFormat="1" applyFill="1" applyBorder="1" applyAlignment="1">
      <alignment horizontal="center" vertical="center" wrapText="1"/>
    </xf>
    <xf numFmtId="0" fontId="53" fillId="0" borderId="13" xfId="3" applyFont="1" applyBorder="1" applyAlignment="1" applyProtection="1">
      <alignment horizontal="center" vertical="center" textRotation="180" wrapText="1"/>
      <protection locked="0"/>
    </xf>
    <xf numFmtId="0" fontId="53" fillId="0" borderId="55" xfId="3" applyFont="1" applyBorder="1" applyAlignment="1" applyProtection="1">
      <alignment horizontal="center" vertical="center" textRotation="180" wrapText="1"/>
      <protection locked="0"/>
    </xf>
    <xf numFmtId="0" fontId="53" fillId="0" borderId="68" xfId="3" applyFont="1" applyBorder="1" applyAlignment="1" applyProtection="1">
      <alignment horizontal="center" vertical="center" textRotation="180" wrapText="1"/>
      <protection locked="0"/>
    </xf>
    <xf numFmtId="0" fontId="30" fillId="8" borderId="89" xfId="3" applyFont="1" applyFill="1" applyBorder="1" applyAlignment="1">
      <alignment horizontal="center" vertical="center" wrapText="1"/>
    </xf>
    <xf numFmtId="0" fontId="30" fillId="8" borderId="28" xfId="3" applyFont="1" applyFill="1" applyBorder="1" applyAlignment="1">
      <alignment horizontal="center" vertical="center" wrapText="1"/>
    </xf>
    <xf numFmtId="0" fontId="30" fillId="8" borderId="80" xfId="3" applyFont="1" applyFill="1" applyBorder="1" applyAlignment="1">
      <alignment horizontal="center" vertical="center" wrapText="1"/>
    </xf>
    <xf numFmtId="2" fontId="23" fillId="0" borderId="10" xfId="0" applyNumberFormat="1" applyFont="1" applyBorder="1" applyAlignment="1">
      <alignment horizontal="left" vertical="center" wrapText="1"/>
    </xf>
    <xf numFmtId="43" fontId="30" fillId="8" borderId="75" xfId="2" applyFont="1" applyFill="1" applyBorder="1" applyAlignment="1">
      <alignment horizontal="center" vertical="center" wrapText="1"/>
    </xf>
    <xf numFmtId="0" fontId="44" fillId="8" borderId="77" xfId="3" applyFont="1" applyFill="1" applyBorder="1" applyAlignment="1">
      <alignment horizontal="center" vertical="center" wrapText="1"/>
    </xf>
    <xf numFmtId="0" fontId="44" fillId="8" borderId="88" xfId="3" applyFont="1" applyFill="1" applyBorder="1" applyAlignment="1">
      <alignment horizontal="center" vertical="center" wrapText="1"/>
    </xf>
    <xf numFmtId="0" fontId="44" fillId="8" borderId="78" xfId="3" applyFont="1" applyFill="1" applyBorder="1" applyAlignment="1">
      <alignment horizontal="center" vertical="center" wrapText="1"/>
    </xf>
    <xf numFmtId="43" fontId="30" fillId="8" borderId="77" xfId="2" applyFont="1" applyFill="1" applyBorder="1" applyAlignment="1" applyProtection="1">
      <alignment horizontal="center" vertical="center"/>
    </xf>
    <xf numFmtId="43" fontId="30" fillId="8" borderId="88" xfId="2" applyFont="1" applyFill="1" applyBorder="1" applyAlignment="1" applyProtection="1">
      <alignment horizontal="center" vertical="center"/>
    </xf>
    <xf numFmtId="43" fontId="30" fillId="8" borderId="78" xfId="2" applyFont="1" applyFill="1" applyBorder="1" applyAlignment="1" applyProtection="1">
      <alignment horizontal="center" vertical="center"/>
    </xf>
    <xf numFmtId="0" fontId="30" fillId="8" borderId="77" xfId="3" applyFont="1" applyFill="1" applyBorder="1" applyAlignment="1">
      <alignment horizontal="center" vertical="center"/>
    </xf>
    <xf numFmtId="0" fontId="30" fillId="8" borderId="88" xfId="3" applyFont="1" applyFill="1" applyBorder="1" applyAlignment="1">
      <alignment horizontal="center" vertical="center"/>
    </xf>
    <xf numFmtId="0" fontId="30" fillId="8" borderId="78" xfId="3" applyFont="1" applyFill="1" applyBorder="1" applyAlignment="1">
      <alignment horizontal="center" vertical="center"/>
    </xf>
    <xf numFmtId="0" fontId="44" fillId="8" borderId="13" xfId="3" applyFont="1" applyFill="1" applyBorder="1" applyAlignment="1">
      <alignment horizontal="center" vertical="center" wrapText="1"/>
    </xf>
    <xf numFmtId="0" fontId="44" fillId="8" borderId="52" xfId="3" applyFont="1" applyFill="1" applyBorder="1" applyAlignment="1">
      <alignment horizontal="center" vertical="center" wrapText="1"/>
    </xf>
    <xf numFmtId="0" fontId="44" fillId="8" borderId="12" xfId="3" applyFont="1" applyFill="1" applyBorder="1" applyAlignment="1">
      <alignment horizontal="center" vertical="center" wrapText="1"/>
    </xf>
    <xf numFmtId="0" fontId="44" fillId="8" borderId="14" xfId="3" applyFont="1" applyFill="1" applyBorder="1" applyAlignment="1">
      <alignment horizontal="center" vertical="center" wrapText="1"/>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0" fontId="7" fillId="0" borderId="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86" xfId="0" applyFont="1" applyBorder="1" applyAlignment="1">
      <alignment horizontal="center" vertical="center" wrapText="1"/>
    </xf>
    <xf numFmtId="0" fontId="10" fillId="0" borderId="89" xfId="0" applyFont="1" applyBorder="1" applyAlignment="1">
      <alignment horizontal="center" vertical="center" wrapText="1"/>
    </xf>
    <xf numFmtId="43" fontId="48" fillId="0" borderId="71" xfId="2" applyFont="1" applyBorder="1" applyAlignment="1">
      <alignment horizontal="center"/>
    </xf>
    <xf numFmtId="43" fontId="48" fillId="0" borderId="73" xfId="2" applyFont="1" applyBorder="1" applyAlignment="1">
      <alignment horizontal="center"/>
    </xf>
    <xf numFmtId="43" fontId="48" fillId="0" borderId="72" xfId="2" applyFont="1" applyBorder="1" applyAlignment="1">
      <alignment horizontal="center"/>
    </xf>
    <xf numFmtId="0" fontId="48" fillId="12" borderId="50" xfId="0" applyFont="1" applyFill="1" applyBorder="1" applyAlignment="1">
      <alignment horizontal="center" vertical="center" wrapText="1"/>
    </xf>
    <xf numFmtId="43" fontId="48" fillId="0" borderId="71" xfId="2" applyFont="1" applyFill="1" applyBorder="1" applyAlignment="1">
      <alignment horizontal="center"/>
    </xf>
    <xf numFmtId="43" fontId="48" fillId="0" borderId="73" xfId="2" applyFont="1" applyFill="1" applyBorder="1" applyAlignment="1">
      <alignment horizontal="center"/>
    </xf>
    <xf numFmtId="43" fontId="48" fillId="0" borderId="53" xfId="0" applyNumberFormat="1" applyFont="1" applyBorder="1" applyAlignment="1">
      <alignment horizontal="center" vertical="center"/>
    </xf>
    <xf numFmtId="43" fontId="48" fillId="0" borderId="67" xfId="0" applyNumberFormat="1" applyFont="1" applyBorder="1" applyAlignment="1">
      <alignment horizontal="center" vertical="center"/>
    </xf>
    <xf numFmtId="0" fontId="48" fillId="0" borderId="53" xfId="0" applyFont="1" applyBorder="1" applyAlignment="1">
      <alignment horizontal="center" vertical="center"/>
    </xf>
    <xf numFmtId="0" fontId="48" fillId="0" borderId="54" xfId="0" applyFont="1" applyBorder="1" applyAlignment="1">
      <alignment horizontal="center" vertical="center"/>
    </xf>
    <xf numFmtId="0" fontId="48" fillId="0" borderId="47" xfId="0" applyFont="1" applyBorder="1" applyAlignment="1">
      <alignment horizontal="center" vertical="center"/>
    </xf>
    <xf numFmtId="0" fontId="48" fillId="0" borderId="27" xfId="0" applyFont="1" applyBorder="1" applyAlignment="1">
      <alignment horizontal="center" vertical="center"/>
    </xf>
    <xf numFmtId="0" fontId="48" fillId="0" borderId="47"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27" xfId="0" applyFont="1" applyBorder="1" applyAlignment="1">
      <alignment horizontal="center" vertical="center" wrapText="1"/>
    </xf>
    <xf numFmtId="0" fontId="48" fillId="0" borderId="0" xfId="0" applyFont="1" applyAlignment="1">
      <alignment horizontal="center" vertical="center" wrapText="1"/>
    </xf>
    <xf numFmtId="0" fontId="48" fillId="0" borderId="4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8" xfId="0" applyFont="1" applyBorder="1" applyAlignment="1">
      <alignment horizontal="center" vertical="center" wrapText="1"/>
    </xf>
    <xf numFmtId="0" fontId="48" fillId="0" borderId="31" xfId="0" applyFont="1" applyBorder="1" applyAlignment="1">
      <alignment horizontal="center" vertical="center" wrapText="1"/>
    </xf>
    <xf numFmtId="43" fontId="0" fillId="0" borderId="0" xfId="0" applyNumberFormat="1" applyAlignment="1">
      <alignment horizontal="center"/>
    </xf>
    <xf numFmtId="43" fontId="48" fillId="0" borderId="50" xfId="2" applyFont="1" applyBorder="1" applyAlignment="1">
      <alignment horizontal="center"/>
    </xf>
    <xf numFmtId="43" fontId="95" fillId="0" borderId="50" xfId="2" applyFont="1" applyBorder="1" applyAlignment="1">
      <alignment horizontal="center"/>
    </xf>
    <xf numFmtId="43" fontId="52" fillId="0" borderId="45" xfId="0" applyNumberFormat="1" applyFont="1" applyBorder="1" applyAlignment="1">
      <alignment horizontal="center"/>
    </xf>
    <xf numFmtId="0" fontId="52" fillId="0" borderId="45" xfId="0" applyFont="1" applyBorder="1" applyAlignment="1">
      <alignment horizontal="center"/>
    </xf>
    <xf numFmtId="43" fontId="52" fillId="0" borderId="53" xfId="1" applyNumberFormat="1" applyFont="1" applyBorder="1" applyAlignment="1">
      <alignment horizontal="center" vertical="center" wrapText="1"/>
    </xf>
    <xf numFmtId="43" fontId="52" fillId="0" borderId="67" xfId="1" applyNumberFormat="1" applyFont="1" applyBorder="1" applyAlignment="1">
      <alignment horizontal="center" vertical="center" wrapText="1"/>
    </xf>
    <xf numFmtId="4" fontId="17" fillId="0" borderId="15" xfId="0" applyNumberFormat="1" applyFont="1" applyBorder="1" applyAlignment="1">
      <alignment horizontal="center"/>
    </xf>
    <xf numFmtId="4" fontId="17" fillId="0" borderId="65" xfId="0" applyNumberFormat="1" applyFont="1" applyBorder="1" applyAlignment="1">
      <alignment horizontal="center"/>
    </xf>
    <xf numFmtId="0" fontId="29" fillId="0" borderId="11" xfId="0" applyFont="1" applyBorder="1" applyAlignment="1">
      <alignment horizontal="center"/>
    </xf>
    <xf numFmtId="0" fontId="29" fillId="0" borderId="10" xfId="0" applyFont="1" applyBorder="1" applyAlignment="1">
      <alignment horizontal="center"/>
    </xf>
    <xf numFmtId="0" fontId="29" fillId="0" borderId="60" xfId="0" applyFont="1" applyBorder="1" applyAlignment="1">
      <alignment horizontal="center"/>
    </xf>
    <xf numFmtId="0" fontId="2" fillId="0" borderId="13" xfId="0" applyFont="1" applyBorder="1" applyAlignment="1">
      <alignment horizontal="center" vertical="center"/>
    </xf>
    <xf numFmtId="0" fontId="2" fillId="0" borderId="55" xfId="0" applyFont="1" applyBorder="1" applyAlignment="1">
      <alignment horizontal="center" vertical="center"/>
    </xf>
    <xf numFmtId="49" fontId="2" fillId="0" borderId="12" xfId="0" applyNumberFormat="1" applyFont="1" applyBorder="1" applyAlignment="1">
      <alignment horizontal="center" vertical="center"/>
    </xf>
    <xf numFmtId="49" fontId="2" fillId="0" borderId="50" xfId="0" applyNumberFormat="1" applyFont="1" applyBorder="1" applyAlignment="1">
      <alignment horizontal="center" vertical="center"/>
    </xf>
    <xf numFmtId="0" fontId="0" fillId="0" borderId="13" xfId="0" applyBorder="1" applyAlignment="1">
      <alignment horizontal="center" vertical="center"/>
    </xf>
    <xf numFmtId="0" fontId="0" fillId="0" borderId="55" xfId="0" applyBorder="1" applyAlignment="1">
      <alignment horizontal="center" vertical="center"/>
    </xf>
    <xf numFmtId="171" fontId="0" fillId="0" borderId="50" xfId="2" applyNumberFormat="1" applyFont="1" applyBorder="1" applyAlignment="1" applyProtection="1">
      <alignment horizontal="center"/>
      <protection locked="0"/>
    </xf>
    <xf numFmtId="49" fontId="2" fillId="0" borderId="14" xfId="0" applyNumberFormat="1" applyFont="1" applyBorder="1" applyAlignment="1">
      <alignment horizontal="center" vertical="center"/>
    </xf>
    <xf numFmtId="49" fontId="2" fillId="0" borderId="56" xfId="0" applyNumberFormat="1" applyFont="1" applyBorder="1" applyAlignment="1">
      <alignment horizontal="center" vertical="center"/>
    </xf>
    <xf numFmtId="4" fontId="17" fillId="0" borderId="9" xfId="0" applyNumberFormat="1" applyFont="1" applyBorder="1" applyAlignment="1">
      <alignment horizontal="center"/>
    </xf>
    <xf numFmtId="171" fontId="17" fillId="0" borderId="69" xfId="2" applyNumberFormat="1" applyFont="1" applyBorder="1" applyAlignment="1" applyProtection="1">
      <alignment horizontal="center" vertical="center"/>
    </xf>
    <xf numFmtId="171" fontId="2" fillId="0" borderId="50" xfId="2" applyNumberFormat="1" applyFont="1" applyBorder="1" applyAlignment="1" applyProtection="1">
      <alignment horizontal="center"/>
    </xf>
    <xf numFmtId="171" fontId="0" fillId="0" borderId="50" xfId="2" applyNumberFormat="1" applyFont="1" applyBorder="1" applyAlignment="1" applyProtection="1">
      <alignment horizontal="center"/>
    </xf>
    <xf numFmtId="171" fontId="0" fillId="0" borderId="56" xfId="2" applyNumberFormat="1" applyFont="1" applyBorder="1" applyAlignment="1" applyProtection="1">
      <alignment horizontal="center"/>
    </xf>
    <xf numFmtId="171" fontId="2" fillId="0" borderId="56" xfId="2" applyNumberFormat="1" applyFont="1" applyBorder="1" applyAlignment="1" applyProtection="1">
      <alignment horizontal="center"/>
    </xf>
    <xf numFmtId="171" fontId="17" fillId="0" borderId="70" xfId="2" applyNumberFormat="1" applyFont="1" applyBorder="1" applyAlignment="1" applyProtection="1">
      <alignment horizontal="center" vertical="center"/>
    </xf>
    <xf numFmtId="43" fontId="44" fillId="7" borderId="71" xfId="2" applyFont="1" applyFill="1" applyBorder="1" applyAlignment="1">
      <alignment horizontal="center" vertical="center"/>
    </xf>
    <xf numFmtId="43" fontId="44" fillId="7" borderId="72" xfId="2" applyFont="1" applyFill="1" applyBorder="1" applyAlignment="1">
      <alignment horizontal="center" vertical="center"/>
    </xf>
    <xf numFmtId="43" fontId="44" fillId="7" borderId="73" xfId="2" applyFont="1" applyFill="1" applyBorder="1" applyAlignment="1">
      <alignment horizontal="center" vertical="center"/>
    </xf>
    <xf numFmtId="43" fontId="49" fillId="0" borderId="33" xfId="0" applyNumberFormat="1" applyFont="1" applyBorder="1" applyAlignment="1">
      <alignment horizontal="center"/>
    </xf>
    <xf numFmtId="4" fontId="49" fillId="0" borderId="33" xfId="0" applyNumberFormat="1" applyFont="1" applyBorder="1" applyAlignment="1">
      <alignment horizontal="center"/>
    </xf>
    <xf numFmtId="0" fontId="49" fillId="0" borderId="33" xfId="0" applyFont="1" applyBorder="1" applyAlignment="1">
      <alignment horizontal="center" wrapText="1"/>
    </xf>
    <xf numFmtId="0" fontId="49" fillId="0" borderId="33" xfId="0" applyFont="1" applyBorder="1" applyAlignment="1">
      <alignment horizontal="center"/>
    </xf>
    <xf numFmtId="43" fontId="49" fillId="0" borderId="33" xfId="2" applyFont="1" applyBorder="1" applyAlignment="1">
      <alignment horizontal="center"/>
    </xf>
    <xf numFmtId="43" fontId="49" fillId="0" borderId="20" xfId="2" applyFont="1" applyBorder="1" applyAlignment="1">
      <alignment horizontal="center"/>
    </xf>
    <xf numFmtId="43" fontId="49" fillId="0" borderId="21" xfId="2" applyFont="1" applyBorder="1" applyAlignment="1">
      <alignment horizontal="center"/>
    </xf>
    <xf numFmtId="43" fontId="49" fillId="0" borderId="22" xfId="2" applyFont="1" applyBorder="1" applyAlignment="1">
      <alignment horizontal="center"/>
    </xf>
    <xf numFmtId="164" fontId="49" fillId="0" borderId="20" xfId="17" applyFont="1" applyBorder="1" applyAlignment="1">
      <alignment horizontal="center" vertical="center"/>
    </xf>
    <xf numFmtId="164" fontId="49" fillId="0" borderId="21" xfId="17" applyFont="1" applyBorder="1" applyAlignment="1">
      <alignment horizontal="center" vertical="center"/>
    </xf>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43" fontId="49" fillId="0" borderId="119" xfId="2" applyFont="1" applyBorder="1" applyAlignment="1">
      <alignment horizontal="center" vertical="center"/>
    </xf>
    <xf numFmtId="43" fontId="49" fillId="0" borderId="72" xfId="2" applyFont="1" applyBorder="1" applyAlignment="1">
      <alignment horizontal="center" vertical="center"/>
    </xf>
    <xf numFmtId="43" fontId="49" fillId="0" borderId="73" xfId="2" applyFont="1" applyBorder="1" applyAlignment="1">
      <alignment horizontal="center" vertical="center"/>
    </xf>
    <xf numFmtId="43" fontId="49" fillId="0" borderId="33" xfId="2" applyFont="1" applyBorder="1" applyAlignment="1">
      <alignment horizontal="center" vertical="center" wrapText="1"/>
    </xf>
    <xf numFmtId="43" fontId="49" fillId="0" borderId="36" xfId="2" applyFont="1" applyBorder="1" applyAlignment="1">
      <alignment horizontal="center"/>
    </xf>
    <xf numFmtId="0" fontId="50" fillId="10" borderId="50" xfId="19" applyFont="1" applyFill="1" applyBorder="1" applyAlignment="1" applyProtection="1">
      <alignment horizontal="left" vertical="center"/>
      <protection locked="0"/>
    </xf>
    <xf numFmtId="0" fontId="49" fillId="0" borderId="47" xfId="0" applyFont="1" applyBorder="1" applyAlignment="1">
      <alignment horizontal="center" vertical="center" wrapText="1"/>
    </xf>
    <xf numFmtId="0" fontId="49" fillId="0" borderId="48" xfId="0" applyFont="1" applyBorder="1" applyAlignment="1">
      <alignment horizontal="center" vertical="center" wrapText="1"/>
    </xf>
    <xf numFmtId="0" fontId="49" fillId="0" borderId="47" xfId="0" applyFont="1" applyBorder="1" applyAlignment="1">
      <alignment horizontal="center" vertical="center"/>
    </xf>
    <xf numFmtId="0" fontId="49" fillId="0" borderId="45" xfId="0" applyFont="1" applyBorder="1" applyAlignment="1">
      <alignment horizontal="center" vertical="center"/>
    </xf>
    <xf numFmtId="0" fontId="49" fillId="0" borderId="46" xfId="0" applyFont="1" applyBorder="1" applyAlignment="1">
      <alignment horizontal="center" vertical="center"/>
    </xf>
    <xf numFmtId="0" fontId="49" fillId="0" borderId="48" xfId="0" applyFont="1" applyBorder="1" applyAlignment="1">
      <alignment horizontal="center" vertical="center"/>
    </xf>
    <xf numFmtId="0" fontId="49" fillId="0" borderId="49" xfId="0" applyFont="1" applyBorder="1" applyAlignment="1">
      <alignment horizontal="center" vertical="center"/>
    </xf>
    <xf numFmtId="0" fontId="49" fillId="0" borderId="31" xfId="0" applyFont="1" applyBorder="1" applyAlignment="1">
      <alignment horizontal="center" vertical="center"/>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49" fillId="0" borderId="49" xfId="0" applyFont="1" applyBorder="1" applyAlignment="1">
      <alignment horizontal="center" vertical="center" wrapText="1"/>
    </xf>
    <xf numFmtId="0" fontId="49" fillId="0" borderId="31" xfId="0" applyFont="1" applyBorder="1" applyAlignment="1">
      <alignment horizontal="center" vertical="center" wrapText="1"/>
    </xf>
    <xf numFmtId="0" fontId="49" fillId="0" borderId="53" xfId="0" applyFont="1" applyBorder="1" applyAlignment="1">
      <alignment horizontal="center" vertical="center" wrapText="1"/>
    </xf>
    <xf numFmtId="0" fontId="49" fillId="0" borderId="67" xfId="0" applyFont="1" applyBorder="1" applyAlignment="1">
      <alignment horizontal="center" vertical="center" wrapText="1"/>
    </xf>
    <xf numFmtId="43" fontId="49" fillId="0" borderId="114" xfId="2" applyFont="1" applyBorder="1" applyAlignment="1">
      <alignment horizontal="center" vertical="center"/>
    </xf>
    <xf numFmtId="43" fontId="49" fillId="0" borderId="19" xfId="2" applyFont="1" applyBorder="1" applyAlignment="1">
      <alignment horizontal="center" vertical="center"/>
    </xf>
    <xf numFmtId="43" fontId="49" fillId="0" borderId="18" xfId="2" applyFont="1" applyBorder="1" applyAlignment="1">
      <alignment horizontal="center" vertical="center"/>
    </xf>
    <xf numFmtId="0" fontId="44" fillId="0" borderId="0" xfId="0" applyFont="1" applyAlignment="1">
      <alignment horizontal="left"/>
    </xf>
    <xf numFmtId="0" fontId="49" fillId="0" borderId="50" xfId="0" applyFont="1" applyBorder="1" applyAlignment="1">
      <alignment horizontal="center" vertical="center"/>
    </xf>
    <xf numFmtId="0" fontId="49" fillId="0" borderId="53" xfId="0" applyFont="1" applyBorder="1" applyAlignment="1">
      <alignment horizontal="center" vertical="center"/>
    </xf>
    <xf numFmtId="0" fontId="49" fillId="0" borderId="67" xfId="0" applyFont="1" applyBorder="1" applyAlignment="1">
      <alignment horizontal="center" vertical="center"/>
    </xf>
    <xf numFmtId="0" fontId="49" fillId="0" borderId="50" xfId="0" applyFont="1" applyBorder="1" applyAlignment="1">
      <alignment horizontal="center" vertical="center" wrapText="1"/>
    </xf>
    <xf numFmtId="170" fontId="44" fillId="7" borderId="0" xfId="17" applyNumberFormat="1" applyFont="1" applyFill="1" applyAlignment="1">
      <alignment horizontal="center"/>
    </xf>
    <xf numFmtId="0" fontId="49" fillId="7" borderId="71" xfId="0" applyFont="1" applyFill="1" applyBorder="1" applyAlignment="1">
      <alignment horizontal="center"/>
    </xf>
    <xf numFmtId="0" fontId="49" fillId="7" borderId="72" xfId="0" applyFont="1" applyFill="1" applyBorder="1" applyAlignment="1">
      <alignment horizontal="center"/>
    </xf>
    <xf numFmtId="0" fontId="49" fillId="7" borderId="73" xfId="0" applyFont="1" applyFill="1" applyBorder="1" applyAlignment="1">
      <alignment horizontal="center"/>
    </xf>
    <xf numFmtId="0" fontId="44" fillId="7" borderId="71" xfId="0" applyFont="1" applyFill="1" applyBorder="1" applyAlignment="1">
      <alignment horizontal="center"/>
    </xf>
    <xf numFmtId="0" fontId="44" fillId="7" borderId="72" xfId="0" applyFont="1" applyFill="1" applyBorder="1" applyAlignment="1">
      <alignment horizontal="center"/>
    </xf>
    <xf numFmtId="0" fontId="49" fillId="7" borderId="71" xfId="0" applyFont="1" applyFill="1" applyBorder="1" applyAlignment="1">
      <alignment horizontal="center" vertical="center"/>
    </xf>
    <xf numFmtId="0" fontId="49" fillId="7" borderId="73" xfId="0" applyFont="1" applyFill="1" applyBorder="1" applyAlignment="1">
      <alignment horizontal="center" vertical="center"/>
    </xf>
    <xf numFmtId="43" fontId="44" fillId="7" borderId="36" xfId="2" applyFont="1" applyFill="1" applyBorder="1" applyAlignment="1">
      <alignment horizontal="center"/>
    </xf>
    <xf numFmtId="0" fontId="49" fillId="7" borderId="71" xfId="0" applyFont="1" applyFill="1" applyBorder="1" applyAlignment="1">
      <alignment horizontal="center" wrapText="1"/>
    </xf>
    <xf numFmtId="0" fontId="49" fillId="7" borderId="72" xfId="0" applyFont="1" applyFill="1" applyBorder="1" applyAlignment="1">
      <alignment horizontal="center" wrapText="1"/>
    </xf>
    <xf numFmtId="0" fontId="49" fillId="7" borderId="73" xfId="0" applyFont="1" applyFill="1" applyBorder="1" applyAlignment="1">
      <alignment horizontal="center" wrapText="1"/>
    </xf>
    <xf numFmtId="0" fontId="44" fillId="7" borderId="50" xfId="0" applyFont="1" applyFill="1" applyBorder="1" applyAlignment="1">
      <alignment horizontal="center" vertical="center"/>
    </xf>
    <xf numFmtId="164" fontId="49" fillId="0" borderId="38" xfId="17" applyFont="1" applyBorder="1" applyAlignment="1">
      <alignment horizontal="center" vertical="center"/>
    </xf>
    <xf numFmtId="164" fontId="49" fillId="0" borderId="42" xfId="17" applyFont="1" applyBorder="1" applyAlignment="1">
      <alignment horizontal="center" vertical="center"/>
    </xf>
    <xf numFmtId="43" fontId="49" fillId="0" borderId="37" xfId="2" applyFont="1" applyBorder="1" applyAlignment="1">
      <alignment horizontal="center" vertical="center"/>
    </xf>
    <xf numFmtId="43" fontId="49" fillId="0" borderId="24" xfId="2" applyFont="1" applyBorder="1" applyAlignment="1">
      <alignment horizontal="center" vertical="center"/>
    </xf>
    <xf numFmtId="43" fontId="49" fillId="0" borderId="25" xfId="2" applyFont="1" applyBorder="1" applyAlignment="1">
      <alignment horizontal="center" vertical="center"/>
    </xf>
    <xf numFmtId="0" fontId="61" fillId="7" borderId="27" xfId="0" applyFont="1" applyFill="1" applyBorder="1" applyAlignment="1">
      <alignment horizontal="center"/>
    </xf>
    <xf numFmtId="0" fontId="61" fillId="7" borderId="0" xfId="0" applyFont="1" applyFill="1" applyAlignment="1">
      <alignment horizontal="center"/>
    </xf>
    <xf numFmtId="2" fontId="44" fillId="7" borderId="0" xfId="17" applyNumberFormat="1" applyFont="1" applyFill="1" applyAlignment="1">
      <alignment horizontal="center" vertical="center"/>
    </xf>
    <xf numFmtId="0" fontId="44" fillId="7" borderId="0" xfId="0" applyFont="1" applyFill="1" applyAlignment="1">
      <alignment horizontal="center"/>
    </xf>
    <xf numFmtId="0" fontId="44" fillId="7" borderId="3" xfId="0" applyFont="1" applyFill="1" applyBorder="1" applyAlignment="1">
      <alignment horizontal="center"/>
    </xf>
    <xf numFmtId="0" fontId="44" fillId="7" borderId="0" xfId="0" applyFont="1" applyFill="1" applyAlignment="1">
      <alignment horizontal="left"/>
    </xf>
    <xf numFmtId="170" fontId="44" fillId="7" borderId="3" xfId="17" applyNumberFormat="1" applyFont="1" applyFill="1" applyBorder="1" applyAlignment="1">
      <alignment horizontal="center" vertical="center"/>
    </xf>
    <xf numFmtId="43" fontId="44" fillId="7" borderId="27" xfId="2" applyFont="1" applyFill="1" applyBorder="1" applyAlignment="1">
      <alignment horizontal="center" vertical="center"/>
    </xf>
    <xf numFmtId="43" fontId="44" fillId="7" borderId="0" xfId="2" applyFont="1" applyFill="1" applyBorder="1" applyAlignment="1">
      <alignment horizontal="center" vertical="center"/>
    </xf>
    <xf numFmtId="43" fontId="49" fillId="0" borderId="17" xfId="0" applyNumberFormat="1" applyFont="1" applyBorder="1" applyAlignment="1">
      <alignment horizontal="center"/>
    </xf>
    <xf numFmtId="43" fontId="49" fillId="0" borderId="19" xfId="0" applyNumberFormat="1" applyFont="1" applyBorder="1" applyAlignment="1">
      <alignment horizontal="center"/>
    </xf>
    <xf numFmtId="43" fontId="49" fillId="0" borderId="18" xfId="0" applyNumberFormat="1" applyFont="1" applyBorder="1" applyAlignment="1">
      <alignment horizontal="center"/>
    </xf>
    <xf numFmtId="43" fontId="49" fillId="0" borderId="23" xfId="0" applyNumberFormat="1" applyFont="1" applyBorder="1" applyAlignment="1">
      <alignment horizontal="center"/>
    </xf>
    <xf numFmtId="43" fontId="49" fillId="0" borderId="24" xfId="0" applyNumberFormat="1" applyFont="1" applyBorder="1" applyAlignment="1">
      <alignment horizontal="center"/>
    </xf>
    <xf numFmtId="43" fontId="49" fillId="0" borderId="25" xfId="0" applyNumberFormat="1" applyFont="1" applyBorder="1" applyAlignment="1">
      <alignment horizontal="center"/>
    </xf>
    <xf numFmtId="0" fontId="49" fillId="0" borderId="36" xfId="0" applyFont="1" applyBorder="1" applyAlignment="1">
      <alignment horizontal="center" wrapText="1"/>
    </xf>
    <xf numFmtId="0" fontId="49" fillId="0" borderId="36" xfId="0" applyFont="1" applyBorder="1" applyAlignment="1">
      <alignment horizontal="center"/>
    </xf>
    <xf numFmtId="43" fontId="49" fillId="0" borderId="23" xfId="2" applyFont="1" applyBorder="1" applyAlignment="1">
      <alignment horizontal="center"/>
    </xf>
    <xf numFmtId="43" fontId="49" fillId="0" borderId="24" xfId="2" applyFont="1" applyBorder="1" applyAlignment="1">
      <alignment horizontal="center"/>
    </xf>
    <xf numFmtId="43" fontId="49" fillId="0" borderId="25" xfId="2" applyFont="1" applyBorder="1" applyAlignment="1">
      <alignment horizontal="center"/>
    </xf>
    <xf numFmtId="43" fontId="44" fillId="7" borderId="67" xfId="2" applyFont="1" applyFill="1" applyBorder="1" applyAlignment="1">
      <alignment horizontal="center"/>
    </xf>
    <xf numFmtId="0" fontId="49" fillId="7" borderId="48" xfId="0" applyFont="1" applyFill="1" applyBorder="1" applyAlignment="1">
      <alignment horizontal="center" wrapText="1"/>
    </xf>
    <xf numFmtId="0" fontId="49" fillId="7" borderId="49" xfId="0" applyFont="1" applyFill="1" applyBorder="1" applyAlignment="1">
      <alignment horizontal="center" wrapText="1"/>
    </xf>
    <xf numFmtId="0" fontId="49" fillId="7" borderId="31" xfId="0" applyFont="1" applyFill="1" applyBorder="1" applyAlignment="1">
      <alignment horizontal="center" wrapText="1"/>
    </xf>
    <xf numFmtId="0" fontId="49" fillId="0" borderId="71" xfId="0" applyFont="1" applyBorder="1" applyAlignment="1">
      <alignment horizontal="center" vertical="center"/>
    </xf>
    <xf numFmtId="0" fontId="49" fillId="0" borderId="73" xfId="0" applyFont="1" applyBorder="1" applyAlignment="1">
      <alignment horizontal="center" vertical="center"/>
    </xf>
    <xf numFmtId="0" fontId="49" fillId="0" borderId="72" xfId="0" applyFont="1" applyBorder="1" applyAlignment="1">
      <alignment horizontal="center" vertical="center"/>
    </xf>
    <xf numFmtId="0" fontId="49" fillId="0" borderId="71" xfId="0" applyFont="1" applyBorder="1" applyAlignment="1">
      <alignment horizontal="center" vertical="center" wrapText="1"/>
    </xf>
    <xf numFmtId="0" fontId="49" fillId="0" borderId="72" xfId="0" applyFont="1" applyBorder="1" applyAlignment="1">
      <alignment horizontal="center" vertical="center" wrapText="1"/>
    </xf>
    <xf numFmtId="0" fontId="49" fillId="0" borderId="73" xfId="0" applyFont="1" applyBorder="1" applyAlignment="1">
      <alignment horizontal="center" vertical="center" wrapText="1"/>
    </xf>
    <xf numFmtId="0" fontId="49" fillId="0" borderId="20" xfId="0" applyFont="1" applyBorder="1" applyAlignment="1">
      <alignment horizontal="left" vertical="center"/>
    </xf>
    <xf numFmtId="0" fontId="49" fillId="0" borderId="21" xfId="0" applyFont="1" applyBorder="1" applyAlignment="1">
      <alignment horizontal="left" vertical="center"/>
    </xf>
    <xf numFmtId="0" fontId="49" fillId="0" borderId="33" xfId="0" applyFont="1" applyBorder="1" applyAlignment="1">
      <alignment horizontal="center" vertical="center"/>
    </xf>
    <xf numFmtId="43" fontId="49" fillId="0" borderId="33" xfId="2" applyFont="1" applyBorder="1" applyAlignment="1">
      <alignment horizontal="center" vertical="center"/>
    </xf>
    <xf numFmtId="0" fontId="49" fillId="0" borderId="17" xfId="0" applyFont="1" applyBorder="1" applyAlignment="1">
      <alignment horizontal="center" vertical="center"/>
    </xf>
    <xf numFmtId="0" fontId="49" fillId="0" borderId="18" xfId="0" applyFont="1" applyBorder="1" applyAlignment="1">
      <alignment horizontal="center" vertical="center"/>
    </xf>
    <xf numFmtId="0" fontId="49" fillId="0" borderId="20" xfId="0" applyFont="1" applyBorder="1" applyAlignment="1">
      <alignment horizontal="center" vertical="center"/>
    </xf>
    <xf numFmtId="0" fontId="49" fillId="0" borderId="22" xfId="0" applyFont="1" applyBorder="1" applyAlignment="1">
      <alignment horizontal="center" vertical="center"/>
    </xf>
    <xf numFmtId="8" fontId="49" fillId="0" borderId="33" xfId="2" applyNumberFormat="1" applyFont="1" applyBorder="1" applyAlignment="1">
      <alignment horizontal="center" vertical="center"/>
    </xf>
    <xf numFmtId="43" fontId="49" fillId="0" borderId="33" xfId="2" applyFont="1" applyFill="1" applyBorder="1" applyAlignment="1">
      <alignment horizontal="center" vertical="center"/>
    </xf>
    <xf numFmtId="0" fontId="49" fillId="0" borderId="36" xfId="0" applyFont="1" applyBorder="1" applyAlignment="1">
      <alignment horizontal="center" vertical="center"/>
    </xf>
    <xf numFmtId="43" fontId="49" fillId="0" borderId="36" xfId="2" applyFont="1" applyBorder="1" applyAlignment="1">
      <alignment horizontal="center" vertical="center"/>
    </xf>
    <xf numFmtId="0" fontId="49" fillId="0" borderId="23" xfId="0" applyFont="1" applyBorder="1" applyAlignment="1">
      <alignment horizontal="center" vertical="center"/>
    </xf>
    <xf numFmtId="0" fontId="49" fillId="0" borderId="25" xfId="0" applyFont="1" applyBorder="1" applyAlignment="1">
      <alignment horizontal="center" vertical="center"/>
    </xf>
    <xf numFmtId="43" fontId="44" fillId="7" borderId="50" xfId="0" applyNumberFormat="1" applyFont="1" applyFill="1" applyBorder="1" applyAlignment="1">
      <alignment horizontal="center"/>
    </xf>
    <xf numFmtId="0" fontId="44" fillId="7" borderId="50" xfId="0" applyFont="1" applyFill="1" applyBorder="1" applyAlignment="1">
      <alignment horizontal="center"/>
    </xf>
    <xf numFmtId="0" fontId="49" fillId="0" borderId="23" xfId="0" applyFont="1" applyBorder="1" applyAlignment="1">
      <alignment horizontal="center"/>
    </xf>
    <xf numFmtId="0" fontId="49" fillId="0" borderId="24" xfId="0" applyFont="1" applyBorder="1" applyAlignment="1">
      <alignment horizontal="center"/>
    </xf>
    <xf numFmtId="0" fontId="49" fillId="0" borderId="25" xfId="0" applyFont="1" applyBorder="1" applyAlignment="1">
      <alignment horizontal="center"/>
    </xf>
    <xf numFmtId="0" fontId="49" fillId="0" borderId="23" xfId="0" applyFont="1" applyBorder="1" applyAlignment="1">
      <alignment horizontal="left"/>
    </xf>
    <xf numFmtId="0" fontId="49" fillId="0" borderId="24" xfId="0" applyFont="1" applyBorder="1" applyAlignment="1">
      <alignment horizontal="left"/>
    </xf>
    <xf numFmtId="0" fontId="49" fillId="0" borderId="20"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164" fontId="49" fillId="0" borderId="22" xfId="17" applyFont="1" applyBorder="1" applyAlignment="1">
      <alignment horizontal="center" vertical="center"/>
    </xf>
    <xf numFmtId="43" fontId="49" fillId="0" borderId="20" xfId="2" applyFont="1" applyBorder="1" applyAlignment="1">
      <alignment horizontal="center" vertical="center" wrapText="1"/>
    </xf>
    <xf numFmtId="43" fontId="49" fillId="0" borderId="22" xfId="2" applyFont="1" applyBorder="1" applyAlignment="1">
      <alignment horizontal="center" vertical="center" wrapText="1"/>
    </xf>
    <xf numFmtId="43" fontId="44" fillId="7" borderId="50" xfId="2" applyFont="1" applyFill="1" applyBorder="1" applyAlignment="1">
      <alignment horizontal="center"/>
    </xf>
    <xf numFmtId="43" fontId="49" fillId="0" borderId="48" xfId="2" applyFont="1" applyBorder="1" applyAlignment="1">
      <alignment horizontal="center"/>
    </xf>
    <xf numFmtId="43" fontId="49" fillId="0" borderId="49" xfId="2" applyFont="1" applyBorder="1" applyAlignment="1">
      <alignment horizontal="center"/>
    </xf>
    <xf numFmtId="43" fontId="49" fillId="0" borderId="31" xfId="2" applyFont="1" applyBorder="1" applyAlignment="1">
      <alignment horizontal="center"/>
    </xf>
    <xf numFmtId="2" fontId="89" fillId="7" borderId="0" xfId="17" applyNumberFormat="1" applyFont="1" applyFill="1" applyAlignment="1">
      <alignment horizontal="center" vertical="center"/>
    </xf>
    <xf numFmtId="0" fontId="50" fillId="10" borderId="71" xfId="19" applyFont="1" applyFill="1" applyBorder="1" applyAlignment="1" applyProtection="1">
      <alignment horizontal="left" vertical="center"/>
      <protection locked="0"/>
    </xf>
    <xf numFmtId="0" fontId="49" fillId="0" borderId="20" xfId="0" applyFont="1" applyBorder="1" applyAlignment="1">
      <alignment horizontal="left"/>
    </xf>
    <xf numFmtId="0" fontId="49" fillId="0" borderId="21" xfId="0" applyFont="1" applyBorder="1" applyAlignment="1">
      <alignment horizontal="left"/>
    </xf>
    <xf numFmtId="0" fontId="49" fillId="0" borderId="17" xfId="0" applyFont="1" applyBorder="1" applyAlignment="1">
      <alignment horizontal="center"/>
    </xf>
    <xf numFmtId="0" fontId="49" fillId="0" borderId="19" xfId="0" applyFont="1" applyBorder="1" applyAlignment="1">
      <alignment horizontal="center"/>
    </xf>
    <xf numFmtId="0" fontId="49" fillId="0" borderId="18" xfId="0" applyFont="1" applyBorder="1" applyAlignment="1">
      <alignment horizontal="center"/>
    </xf>
    <xf numFmtId="43" fontId="49" fillId="0" borderId="17" xfId="2" applyFont="1" applyBorder="1" applyAlignment="1">
      <alignment horizontal="center"/>
    </xf>
    <xf numFmtId="43" fontId="49" fillId="0" borderId="19" xfId="2" applyFont="1" applyBorder="1" applyAlignment="1">
      <alignment horizontal="center"/>
    </xf>
    <xf numFmtId="43" fontId="49" fillId="0" borderId="18" xfId="2" applyFont="1" applyBorder="1" applyAlignment="1">
      <alignment horizontal="center"/>
    </xf>
    <xf numFmtId="0" fontId="49" fillId="7" borderId="48" xfId="0" applyFont="1" applyFill="1" applyBorder="1" applyAlignment="1">
      <alignment horizontal="center"/>
    </xf>
    <xf numFmtId="0" fontId="49" fillId="7" borderId="49" xfId="0" applyFont="1" applyFill="1" applyBorder="1" applyAlignment="1">
      <alignment horizontal="center"/>
    </xf>
    <xf numFmtId="0" fontId="49" fillId="7" borderId="31" xfId="0" applyFont="1" applyFill="1" applyBorder="1" applyAlignment="1">
      <alignment horizontal="center"/>
    </xf>
    <xf numFmtId="0" fontId="44" fillId="7" borderId="48" xfId="0" applyFont="1" applyFill="1" applyBorder="1" applyAlignment="1">
      <alignment horizontal="center"/>
    </xf>
    <xf numFmtId="0" fontId="44" fillId="7" borderId="49" xfId="0" applyFont="1" applyFill="1" applyBorder="1" applyAlignment="1">
      <alignment horizontal="center"/>
    </xf>
    <xf numFmtId="43" fontId="49" fillId="0" borderId="20" xfId="2" applyFont="1" applyBorder="1" applyAlignment="1">
      <alignment horizontal="center" vertical="center"/>
    </xf>
    <xf numFmtId="43" fontId="49" fillId="0" borderId="21" xfId="2" applyFont="1" applyBorder="1" applyAlignment="1">
      <alignment horizontal="center" vertical="center" wrapText="1"/>
    </xf>
    <xf numFmtId="0" fontId="49" fillId="0" borderId="0" xfId="0" applyFont="1" applyAlignment="1">
      <alignment horizontal="center"/>
    </xf>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22" xfId="0" applyFont="1" applyBorder="1" applyAlignment="1">
      <alignment horizontal="left" vertical="center"/>
    </xf>
    <xf numFmtId="0" fontId="49" fillId="0" borderId="17" xfId="0" applyFont="1" applyBorder="1" applyAlignment="1">
      <alignment horizontal="left" vertical="center"/>
    </xf>
    <xf numFmtId="0" fontId="49" fillId="0" borderId="19" xfId="0" applyFont="1" applyBorder="1" applyAlignment="1">
      <alignment horizontal="left" vertical="center"/>
    </xf>
    <xf numFmtId="0" fontId="49" fillId="0" borderId="18" xfId="0" applyFont="1" applyBorder="1" applyAlignment="1">
      <alignment horizontal="left" vertical="center"/>
    </xf>
    <xf numFmtId="43" fontId="49" fillId="0" borderId="20" xfId="0" applyNumberFormat="1" applyFont="1" applyBorder="1" applyAlignment="1">
      <alignment horizontal="center"/>
    </xf>
    <xf numFmtId="43" fontId="49" fillId="0" borderId="21" xfId="0" applyNumberFormat="1" applyFont="1" applyBorder="1" applyAlignment="1">
      <alignment horizontal="center"/>
    </xf>
    <xf numFmtId="43" fontId="49" fillId="0" borderId="22" xfId="0" applyNumberFormat="1" applyFont="1" applyBorder="1" applyAlignment="1">
      <alignment horizontal="center"/>
    </xf>
    <xf numFmtId="43" fontId="49" fillId="7" borderId="50" xfId="2" applyFont="1" applyFill="1" applyBorder="1" applyAlignment="1">
      <alignment horizontal="center" vertical="center"/>
    </xf>
    <xf numFmtId="43" fontId="49" fillId="0" borderId="38" xfId="0" applyNumberFormat="1" applyFont="1" applyBorder="1" applyAlignment="1">
      <alignment horizontal="center"/>
    </xf>
    <xf numFmtId="43" fontId="49" fillId="0" borderId="42" xfId="0" applyNumberFormat="1" applyFont="1" applyBorder="1" applyAlignment="1">
      <alignment horizontal="center"/>
    </xf>
    <xf numFmtId="43" fontId="49" fillId="0" borderId="40" xfId="0" applyNumberFormat="1" applyFont="1" applyBorder="1" applyAlignment="1">
      <alignment horizontal="center"/>
    </xf>
    <xf numFmtId="0" fontId="49" fillId="0" borderId="23" xfId="0" applyFont="1" applyBorder="1" applyAlignment="1">
      <alignment horizontal="left" vertical="center"/>
    </xf>
    <xf numFmtId="0" fontId="49" fillId="0" borderId="24" xfId="0" applyFont="1" applyBorder="1" applyAlignment="1">
      <alignment horizontal="left" vertical="center"/>
    </xf>
    <xf numFmtId="0" fontId="49" fillId="0" borderId="25" xfId="0" applyFont="1" applyBorder="1" applyAlignment="1">
      <alignment horizontal="left" vertical="center"/>
    </xf>
    <xf numFmtId="43" fontId="49" fillId="19" borderId="33" xfId="2" applyFont="1" applyFill="1" applyBorder="1" applyAlignment="1">
      <alignment horizontal="center" vertical="center"/>
    </xf>
    <xf numFmtId="0" fontId="97" fillId="0" borderId="20" xfId="0" applyFont="1" applyBorder="1" applyAlignment="1">
      <alignment horizontal="left" vertical="center"/>
    </xf>
    <xf numFmtId="0" fontId="97" fillId="0" borderId="21" xfId="0" applyFont="1" applyBorder="1" applyAlignment="1">
      <alignment horizontal="left" vertical="center"/>
    </xf>
    <xf numFmtId="43" fontId="49" fillId="30" borderId="33" xfId="2" applyFont="1" applyFill="1" applyBorder="1" applyAlignment="1">
      <alignment horizontal="center" vertical="center"/>
    </xf>
    <xf numFmtId="164" fontId="49" fillId="0" borderId="17" xfId="17" applyFont="1" applyBorder="1" applyAlignment="1">
      <alignment horizontal="center" vertical="center"/>
    </xf>
    <xf numFmtId="164" fontId="49" fillId="0" borderId="18" xfId="17" applyFont="1" applyBorder="1" applyAlignment="1">
      <alignment horizontal="center" vertical="center"/>
    </xf>
    <xf numFmtId="43" fontId="49" fillId="0" borderId="17" xfId="2" applyFont="1" applyBorder="1" applyAlignment="1">
      <alignment horizontal="center" vertical="center" wrapText="1"/>
    </xf>
    <xf numFmtId="43" fontId="49" fillId="0" borderId="18" xfId="2" applyFont="1" applyBorder="1" applyAlignment="1">
      <alignment horizontal="center" vertical="center" wrapText="1"/>
    </xf>
    <xf numFmtId="0" fontId="49" fillId="0" borderId="50" xfId="0" applyFont="1" applyBorder="1" applyAlignment="1">
      <alignment horizontal="center" wrapText="1"/>
    </xf>
    <xf numFmtId="0" fontId="49" fillId="0" borderId="50" xfId="0" applyFont="1" applyBorder="1" applyAlignment="1">
      <alignment horizontal="center"/>
    </xf>
    <xf numFmtId="43" fontId="49" fillId="0" borderId="50" xfId="2" applyFont="1" applyBorder="1" applyAlignment="1">
      <alignment horizontal="center"/>
    </xf>
    <xf numFmtId="43" fontId="49" fillId="0" borderId="44" xfId="0" applyNumberFormat="1" applyFont="1" applyBorder="1" applyAlignment="1">
      <alignment horizontal="center"/>
    </xf>
    <xf numFmtId="4" fontId="49" fillId="0" borderId="44" xfId="0" applyNumberFormat="1" applyFont="1" applyBorder="1" applyAlignment="1">
      <alignment horizontal="center"/>
    </xf>
    <xf numFmtId="0" fontId="49" fillId="0" borderId="44" xfId="0" applyFont="1" applyBorder="1" applyAlignment="1">
      <alignment horizontal="center" wrapText="1"/>
    </xf>
    <xf numFmtId="0" fontId="49" fillId="0" borderId="44" xfId="0" applyFont="1" applyBorder="1" applyAlignment="1">
      <alignment horizontal="center"/>
    </xf>
    <xf numFmtId="43" fontId="49" fillId="0" borderId="44" xfId="2" applyFont="1" applyBorder="1" applyAlignment="1">
      <alignment horizontal="center"/>
    </xf>
    <xf numFmtId="43" fontId="49" fillId="0" borderId="39" xfId="2" applyFont="1" applyBorder="1" applyAlignment="1">
      <alignment horizontal="center"/>
    </xf>
    <xf numFmtId="43" fontId="49" fillId="0" borderId="111" xfId="2" applyFont="1" applyBorder="1" applyAlignment="1">
      <alignment horizontal="center"/>
    </xf>
    <xf numFmtId="43" fontId="49" fillId="0" borderId="110" xfId="2" applyFont="1" applyBorder="1" applyAlignment="1">
      <alignment horizont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43" fontId="49" fillId="0" borderId="34" xfId="2" applyFont="1" applyBorder="1" applyAlignment="1">
      <alignment horizontal="center"/>
    </xf>
    <xf numFmtId="43" fontId="49" fillId="0" borderId="93" xfId="2" applyFont="1" applyBorder="1" applyAlignment="1">
      <alignment horizontal="center"/>
    </xf>
    <xf numFmtId="43" fontId="49" fillId="0" borderId="113" xfId="2" applyFont="1" applyBorder="1" applyAlignment="1">
      <alignment horizontal="center"/>
    </xf>
    <xf numFmtId="2" fontId="49" fillId="0" borderId="35" xfId="0" applyNumberFormat="1" applyFont="1" applyBorder="1" applyAlignment="1">
      <alignment horizontal="center"/>
    </xf>
    <xf numFmtId="2" fontId="49" fillId="0" borderId="21" xfId="0" applyNumberFormat="1" applyFont="1" applyBorder="1" applyAlignment="1">
      <alignment horizontal="center"/>
    </xf>
    <xf numFmtId="2" fontId="49" fillId="0" borderId="113" xfId="0" applyNumberFormat="1" applyFont="1" applyBorder="1" applyAlignment="1">
      <alignment horizontal="center"/>
    </xf>
    <xf numFmtId="43" fontId="49" fillId="0" borderId="35" xfId="2" applyFont="1" applyBorder="1" applyAlignment="1">
      <alignment horizontal="center"/>
    </xf>
    <xf numFmtId="0" fontId="0" fillId="0" borderId="35"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43" fontId="49" fillId="0" borderId="103" xfId="2" applyFont="1"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49" fillId="0" borderId="105" xfId="0" applyFont="1" applyBorder="1" applyAlignment="1">
      <alignment horizontal="center"/>
    </xf>
    <xf numFmtId="0" fontId="49" fillId="0" borderId="106" xfId="0" applyFont="1" applyBorder="1" applyAlignment="1">
      <alignment horizontal="center"/>
    </xf>
    <xf numFmtId="0" fontId="49" fillId="0" borderId="47" xfId="0" applyFont="1" applyBorder="1" applyAlignment="1">
      <alignment horizontal="center"/>
    </xf>
    <xf numFmtId="0" fontId="49" fillId="0" borderId="45" xfId="0" applyFont="1" applyBorder="1" applyAlignment="1">
      <alignment horizontal="center"/>
    </xf>
    <xf numFmtId="0" fontId="49" fillId="0" borderId="112" xfId="0" applyFont="1" applyBorder="1" applyAlignment="1">
      <alignment horizontal="center"/>
    </xf>
    <xf numFmtId="0" fontId="49" fillId="0" borderId="114" xfId="0" applyFont="1" applyBorder="1" applyAlignment="1">
      <alignment horizontal="center"/>
    </xf>
    <xf numFmtId="0" fontId="49" fillId="0" borderId="115" xfId="0" applyFont="1" applyBorder="1" applyAlignment="1">
      <alignment horizontal="center"/>
    </xf>
    <xf numFmtId="0" fontId="0" fillId="0" borderId="114" xfId="0" applyBorder="1" applyAlignment="1">
      <alignment horizontal="center"/>
    </xf>
    <xf numFmtId="0" fontId="49" fillId="0" borderId="93" xfId="0" applyFont="1" applyBorder="1" applyAlignment="1">
      <alignment horizontal="center"/>
    </xf>
    <xf numFmtId="43" fontId="49" fillId="7" borderId="71" xfId="0" applyNumberFormat="1" applyFont="1" applyFill="1" applyBorder="1" applyAlignment="1">
      <alignment horizontal="center"/>
    </xf>
    <xf numFmtId="0" fontId="17" fillId="0" borderId="35" xfId="0" applyFont="1" applyBorder="1" applyAlignment="1">
      <alignment horizontal="center"/>
    </xf>
    <xf numFmtId="0" fontId="17" fillId="0" borderId="21" xfId="0" applyFont="1" applyBorder="1" applyAlignment="1">
      <alignment horizontal="center"/>
    </xf>
    <xf numFmtId="0" fontId="17" fillId="0" borderId="22" xfId="0" applyFont="1" applyBorder="1" applyAlignment="1">
      <alignment horizontal="center"/>
    </xf>
    <xf numFmtId="170" fontId="44" fillId="7" borderId="0" xfId="17" applyNumberFormat="1" applyFont="1" applyFill="1" applyAlignment="1">
      <alignment horizontal="right"/>
    </xf>
    <xf numFmtId="170" fontId="68" fillId="7" borderId="0" xfId="2" applyNumberFormat="1" applyFont="1" applyFill="1" applyAlignment="1">
      <alignment horizontal="center" vertical="center"/>
    </xf>
    <xf numFmtId="170" fontId="44" fillId="7" borderId="0" xfId="17" applyNumberFormat="1" applyFont="1" applyFill="1" applyAlignment="1">
      <alignment horizontal="center" vertical="center"/>
    </xf>
    <xf numFmtId="43" fontId="49" fillId="0" borderId="17" xfId="2" applyFont="1" applyBorder="1" applyAlignment="1">
      <alignment horizontal="center" vertical="center"/>
    </xf>
    <xf numFmtId="43" fontId="49" fillId="0" borderId="19" xfId="2" applyFont="1" applyBorder="1" applyAlignment="1">
      <alignment horizontal="center" vertical="center" wrapText="1"/>
    </xf>
    <xf numFmtId="43" fontId="49" fillId="0" borderId="23" xfId="2" applyFont="1" applyBorder="1" applyAlignment="1">
      <alignment horizontal="center" vertical="center"/>
    </xf>
    <xf numFmtId="0" fontId="49" fillId="7" borderId="50" xfId="0" applyFont="1" applyFill="1" applyBorder="1" applyAlignment="1">
      <alignment horizontal="center" vertical="center"/>
    </xf>
    <xf numFmtId="0" fontId="44" fillId="7" borderId="71" xfId="0" applyFont="1" applyFill="1" applyBorder="1" applyAlignment="1">
      <alignment horizontal="center" vertical="center"/>
    </xf>
    <xf numFmtId="0" fontId="44" fillId="7" borderId="73" xfId="0" applyFont="1" applyFill="1" applyBorder="1" applyAlignment="1">
      <alignment horizontal="center" vertical="center"/>
    </xf>
    <xf numFmtId="1" fontId="49" fillId="0" borderId="23" xfId="0" applyNumberFormat="1" applyFont="1" applyBorder="1" applyAlignment="1">
      <alignment horizontal="center"/>
    </xf>
    <xf numFmtId="43" fontId="49" fillId="0" borderId="23" xfId="0" applyNumberFormat="1" applyFont="1" applyBorder="1" applyAlignment="1">
      <alignment horizontal="center" vertical="center"/>
    </xf>
    <xf numFmtId="0" fontId="49" fillId="0" borderId="24" xfId="0" applyFont="1" applyBorder="1" applyAlignment="1">
      <alignment horizontal="center" vertical="center"/>
    </xf>
    <xf numFmtId="43" fontId="49" fillId="0" borderId="19" xfId="2" applyFont="1" applyFill="1" applyBorder="1" applyAlignment="1">
      <alignment horizontal="center"/>
    </xf>
    <xf numFmtId="43" fontId="49" fillId="0" borderId="18" xfId="2" applyFont="1" applyFill="1" applyBorder="1" applyAlignment="1">
      <alignment horizontal="center"/>
    </xf>
    <xf numFmtId="4" fontId="49" fillId="0" borderId="19" xfId="0" applyNumberFormat="1" applyFont="1" applyBorder="1" applyAlignment="1">
      <alignment horizontal="center"/>
    </xf>
    <xf numFmtId="4" fontId="49" fillId="0" borderId="18" xfId="0" applyNumberFormat="1" applyFont="1" applyBorder="1" applyAlignment="1">
      <alignment horizontal="center"/>
    </xf>
    <xf numFmtId="1" fontId="49" fillId="0" borderId="17" xfId="2" applyNumberFormat="1" applyFont="1" applyBorder="1" applyAlignment="1">
      <alignment horizontal="center"/>
    </xf>
    <xf numFmtId="1" fontId="49" fillId="0" borderId="19" xfId="2" applyNumberFormat="1" applyFont="1" applyBorder="1" applyAlignment="1">
      <alignment horizontal="center"/>
    </xf>
    <xf numFmtId="1" fontId="49" fillId="0" borderId="18" xfId="2" applyNumberFormat="1" applyFont="1" applyBorder="1" applyAlignment="1">
      <alignment horizontal="center"/>
    </xf>
    <xf numFmtId="0" fontId="49" fillId="0" borderId="33" xfId="0" applyFont="1" applyBorder="1" applyAlignment="1">
      <alignment horizontal="left" vertical="center"/>
    </xf>
    <xf numFmtId="0" fontId="49" fillId="7" borderId="72" xfId="0" applyFont="1" applyFill="1" applyBorder="1" applyAlignment="1">
      <alignment horizontal="center" vertical="center"/>
    </xf>
    <xf numFmtId="0" fontId="44" fillId="7" borderId="73" xfId="0" applyFont="1" applyFill="1" applyBorder="1" applyAlignment="1">
      <alignment horizontal="center"/>
    </xf>
    <xf numFmtId="43" fontId="44" fillId="7" borderId="71" xfId="2" applyFont="1" applyFill="1" applyBorder="1" applyAlignment="1">
      <alignment horizontal="center"/>
    </xf>
    <xf numFmtId="43" fontId="44" fillId="7" borderId="72" xfId="2" applyFont="1" applyFill="1" applyBorder="1" applyAlignment="1">
      <alignment horizontal="center"/>
    </xf>
    <xf numFmtId="43" fontId="44" fillId="7" borderId="73" xfId="2" applyFont="1" applyFill="1" applyBorder="1" applyAlignment="1">
      <alignment horizontal="center"/>
    </xf>
    <xf numFmtId="4" fontId="49" fillId="0" borderId="23" xfId="0" applyNumberFormat="1" applyFont="1" applyBorder="1" applyAlignment="1">
      <alignment horizontal="center"/>
    </xf>
    <xf numFmtId="4" fontId="49" fillId="0" borderId="24" xfId="0" applyNumberFormat="1" applyFont="1" applyBorder="1" applyAlignment="1">
      <alignment horizontal="center"/>
    </xf>
    <xf numFmtId="4" fontId="49" fillId="0" borderId="25" xfId="0" applyNumberFormat="1" applyFont="1" applyBorder="1" applyAlignment="1">
      <alignment horizontal="center"/>
    </xf>
    <xf numFmtId="4" fontId="49" fillId="0" borderId="23" xfId="0" applyNumberFormat="1" applyFont="1" applyBorder="1" applyAlignment="1">
      <alignment horizontal="right"/>
    </xf>
    <xf numFmtId="4" fontId="49" fillId="0" borderId="24" xfId="0" applyNumberFormat="1" applyFont="1" applyBorder="1" applyAlignment="1">
      <alignment horizontal="right"/>
    </xf>
    <xf numFmtId="4" fontId="49" fillId="0" borderId="25" xfId="0" applyNumberFormat="1" applyFont="1" applyBorder="1" applyAlignment="1">
      <alignment horizontal="right"/>
    </xf>
    <xf numFmtId="43" fontId="49" fillId="0" borderId="23" xfId="2" applyFont="1" applyBorder="1" applyAlignment="1">
      <alignment horizontal="center" vertical="center" wrapText="1"/>
    </xf>
    <xf numFmtId="43" fontId="49" fillId="0" borderId="24" xfId="2" applyFont="1" applyBorder="1" applyAlignment="1">
      <alignment horizontal="center" vertical="center" wrapText="1"/>
    </xf>
    <xf numFmtId="43" fontId="49" fillId="0" borderId="25" xfId="2" applyFont="1" applyBorder="1" applyAlignment="1">
      <alignment horizontal="center" vertical="center" wrapText="1"/>
    </xf>
    <xf numFmtId="0" fontId="49" fillId="7" borderId="50" xfId="0" applyFont="1" applyFill="1" applyBorder="1" applyAlignment="1">
      <alignment horizontal="center"/>
    </xf>
    <xf numFmtId="43" fontId="49" fillId="0" borderId="107" xfId="2" applyFont="1" applyBorder="1" applyAlignment="1">
      <alignment horizontal="center"/>
    </xf>
    <xf numFmtId="0" fontId="61" fillId="23" borderId="106" xfId="0" applyFont="1" applyFill="1" applyBorder="1" applyAlignment="1">
      <alignment horizontal="center"/>
    </xf>
    <xf numFmtId="0" fontId="0" fillId="0" borderId="105" xfId="0" applyBorder="1" applyAlignment="1">
      <alignment horizontal="center"/>
    </xf>
    <xf numFmtId="0" fontId="0" fillId="0" borderId="106" xfId="0" applyBorder="1" applyAlignment="1">
      <alignment horizontal="center"/>
    </xf>
    <xf numFmtId="0" fontId="49" fillId="3" borderId="106" xfId="0" applyFont="1" applyFill="1" applyBorder="1" applyAlignment="1">
      <alignment horizontal="center"/>
    </xf>
    <xf numFmtId="0" fontId="0" fillId="0" borderId="34" xfId="0" applyBorder="1" applyAlignment="1">
      <alignment horizontal="left"/>
    </xf>
    <xf numFmtId="0" fontId="0" fillId="0" borderId="93" xfId="0" applyBorder="1" applyAlignment="1">
      <alignment horizontal="left"/>
    </xf>
    <xf numFmtId="0" fontId="49" fillId="0" borderId="103" xfId="0" applyFont="1" applyBorder="1" applyAlignment="1">
      <alignment horizontal="center"/>
    </xf>
    <xf numFmtId="0" fontId="0" fillId="0" borderId="108" xfId="0" applyBorder="1" applyAlignment="1">
      <alignment horizontal="left"/>
    </xf>
    <xf numFmtId="0" fontId="0" fillId="0" borderId="103" xfId="0" applyBorder="1" applyAlignment="1">
      <alignment horizontal="left"/>
    </xf>
    <xf numFmtId="43" fontId="49" fillId="0" borderId="39" xfId="2" applyFont="1" applyBorder="1" applyAlignment="1">
      <alignment horizontal="center" vertical="center" wrapText="1"/>
    </xf>
    <xf numFmtId="43" fontId="49" fillId="0" borderId="111" xfId="2" applyFont="1" applyBorder="1" applyAlignment="1">
      <alignment horizontal="center" vertical="center" wrapText="1"/>
    </xf>
    <xf numFmtId="43" fontId="49" fillId="0" borderId="110" xfId="2" applyFont="1" applyBorder="1" applyAlignment="1">
      <alignment horizontal="center" vertical="center" wrapText="1"/>
    </xf>
    <xf numFmtId="43" fontId="49" fillId="0" borderId="47" xfId="2" applyFont="1" applyBorder="1" applyAlignment="1">
      <alignment horizontal="center" vertical="center"/>
    </xf>
    <xf numFmtId="43" fontId="49" fillId="0" borderId="45" xfId="2" applyFont="1" applyBorder="1" applyAlignment="1">
      <alignment horizontal="center" vertical="center"/>
    </xf>
    <xf numFmtId="43" fontId="49" fillId="0" borderId="46" xfId="2" applyFont="1" applyBorder="1" applyAlignment="1">
      <alignment horizontal="center" vertical="center"/>
    </xf>
    <xf numFmtId="43" fontId="49" fillId="0" borderId="27" xfId="2" applyFont="1" applyBorder="1" applyAlignment="1">
      <alignment horizontal="center" vertical="center"/>
    </xf>
    <xf numFmtId="43" fontId="49" fillId="0" borderId="0" xfId="2" applyFont="1" applyBorder="1" applyAlignment="1">
      <alignment horizontal="center" vertical="center"/>
    </xf>
    <xf numFmtId="43" fontId="49" fillId="0" borderId="3" xfId="2" applyFont="1" applyBorder="1" applyAlignment="1">
      <alignment horizontal="center" vertical="center"/>
    </xf>
    <xf numFmtId="43" fontId="49" fillId="0" borderId="39" xfId="2" applyFont="1" applyBorder="1" applyAlignment="1">
      <alignment horizontal="center" vertical="center"/>
    </xf>
    <xf numFmtId="43" fontId="49" fillId="0" borderId="111" xfId="2" applyFont="1" applyBorder="1" applyAlignment="1">
      <alignment horizontal="center" vertical="center"/>
    </xf>
    <xf numFmtId="43" fontId="49" fillId="0" borderId="110" xfId="2" applyFont="1" applyBorder="1" applyAlignment="1">
      <alignment horizontal="center" vertical="center"/>
    </xf>
    <xf numFmtId="43" fontId="49" fillId="0" borderId="47" xfId="2" applyFont="1" applyBorder="1" applyAlignment="1">
      <alignment horizontal="center" vertical="center" wrapText="1"/>
    </xf>
    <xf numFmtId="43" fontId="49" fillId="0" borderId="45" xfId="2" applyFont="1" applyBorder="1" applyAlignment="1">
      <alignment horizontal="center" vertical="center" wrapText="1"/>
    </xf>
    <xf numFmtId="43" fontId="49" fillId="0" borderId="46" xfId="2" applyFont="1" applyBorder="1" applyAlignment="1">
      <alignment horizontal="center" vertical="center" wrapText="1"/>
    </xf>
    <xf numFmtId="43" fontId="49" fillId="0" borderId="27" xfId="2" applyFont="1" applyBorder="1" applyAlignment="1">
      <alignment horizontal="center" vertical="center" wrapText="1"/>
    </xf>
    <xf numFmtId="43" fontId="49" fillId="0" borderId="0" xfId="2" applyFont="1" applyBorder="1" applyAlignment="1">
      <alignment horizontal="center" vertical="center" wrapText="1"/>
    </xf>
    <xf numFmtId="43" fontId="49" fillId="0" borderId="3" xfId="2" applyFont="1" applyBorder="1" applyAlignment="1">
      <alignment horizontal="center" vertical="center" wrapText="1"/>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49" fillId="0" borderId="39" xfId="0" applyFont="1" applyBorder="1" applyAlignment="1">
      <alignment horizontal="center" vertical="center"/>
    </xf>
    <xf numFmtId="0" fontId="49" fillId="0" borderId="110" xfId="0" applyFont="1" applyBorder="1" applyAlignment="1">
      <alignment horizontal="center" vertical="center"/>
    </xf>
    <xf numFmtId="0" fontId="81" fillId="0" borderId="0" xfId="0" applyFont="1" applyAlignment="1">
      <alignment horizontal="center" vertical="center"/>
    </xf>
    <xf numFmtId="0" fontId="2" fillId="15" borderId="71" xfId="0" applyFont="1" applyFill="1" applyBorder="1" applyAlignment="1">
      <alignment horizontal="center"/>
    </xf>
    <xf numFmtId="0" fontId="2" fillId="15" borderId="72" xfId="0" applyFont="1" applyFill="1" applyBorder="1" applyAlignment="1">
      <alignment horizontal="center"/>
    </xf>
    <xf numFmtId="0" fontId="2" fillId="15" borderId="73" xfId="0" applyFont="1" applyFill="1" applyBorder="1" applyAlignment="1">
      <alignment horizontal="center"/>
    </xf>
    <xf numFmtId="0" fontId="17" fillId="0" borderId="71" xfId="0" applyFont="1" applyBorder="1" applyAlignment="1">
      <alignment horizontal="center"/>
    </xf>
    <xf numFmtId="0" fontId="17" fillId="0" borderId="72" xfId="0" applyFont="1" applyBorder="1" applyAlignment="1">
      <alignment horizontal="center"/>
    </xf>
    <xf numFmtId="0" fontId="17" fillId="0" borderId="73" xfId="0" applyFont="1" applyBorder="1" applyAlignment="1">
      <alignment horizontal="center"/>
    </xf>
    <xf numFmtId="0" fontId="29" fillId="0" borderId="47"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7" xfId="0" applyFont="1" applyBorder="1" applyAlignment="1">
      <alignment horizontal="center" vertical="center" wrapText="1"/>
    </xf>
    <xf numFmtId="0" fontId="29" fillId="0" borderId="0" xfId="0" applyFont="1" applyAlignment="1">
      <alignment horizontal="center" vertical="center" wrapText="1"/>
    </xf>
    <xf numFmtId="0" fontId="29" fillId="0" borderId="3" xfId="0" applyFont="1" applyBorder="1" applyAlignment="1">
      <alignment horizontal="center" vertical="center" wrapText="1"/>
    </xf>
    <xf numFmtId="0" fontId="29" fillId="0" borderId="48" xfId="0" applyFont="1" applyBorder="1" applyAlignment="1">
      <alignment horizontal="center" vertical="center" wrapText="1"/>
    </xf>
    <xf numFmtId="0" fontId="29" fillId="0" borderId="49" xfId="0" applyFont="1" applyBorder="1" applyAlignment="1">
      <alignment horizontal="center" vertical="center" wrapText="1"/>
    </xf>
    <xf numFmtId="0" fontId="29" fillId="0" borderId="31" xfId="0" applyFont="1" applyBorder="1" applyAlignment="1">
      <alignment horizontal="center" vertical="center" wrapText="1"/>
    </xf>
    <xf numFmtId="0" fontId="96" fillId="25" borderId="53" xfId="0" applyFont="1" applyFill="1" applyBorder="1" applyAlignment="1">
      <alignment horizontal="center" vertical="center"/>
    </xf>
    <xf numFmtId="0" fontId="96" fillId="25" borderId="67" xfId="0" applyFont="1" applyFill="1" applyBorder="1" applyAlignment="1">
      <alignment horizontal="center" vertical="center"/>
    </xf>
    <xf numFmtId="0" fontId="96" fillId="25" borderId="71" xfId="0" applyFont="1" applyFill="1" applyBorder="1" applyAlignment="1">
      <alignment horizontal="center"/>
    </xf>
    <xf numFmtId="0" fontId="96" fillId="25" borderId="72" xfId="0" applyFont="1" applyFill="1" applyBorder="1" applyAlignment="1">
      <alignment horizontal="center"/>
    </xf>
    <xf numFmtId="0" fontId="96" fillId="25" borderId="73" xfId="0" applyFont="1" applyFill="1" applyBorder="1" applyAlignment="1">
      <alignment horizontal="center"/>
    </xf>
    <xf numFmtId="0" fontId="2" fillId="0" borderId="50" xfId="0" applyFont="1" applyBorder="1" applyAlignment="1">
      <alignment horizontal="center"/>
    </xf>
    <xf numFmtId="0" fontId="2" fillId="0" borderId="71" xfId="0" applyFont="1" applyBorder="1" applyAlignment="1">
      <alignment horizontal="center"/>
    </xf>
    <xf numFmtId="0" fontId="2" fillId="0" borderId="73" xfId="0" applyFont="1" applyBorder="1" applyAlignment="1">
      <alignment horizontal="center"/>
    </xf>
    <xf numFmtId="0" fontId="49" fillId="0" borderId="71" xfId="0" applyFont="1" applyBorder="1" applyAlignment="1">
      <alignment horizontal="center"/>
    </xf>
    <xf numFmtId="0" fontId="49" fillId="0" borderId="73" xfId="0" applyFont="1" applyBorder="1" applyAlignment="1">
      <alignment horizontal="center"/>
    </xf>
    <xf numFmtId="0" fontId="77" fillId="0" borderId="0" xfId="0" applyFont="1" applyAlignment="1">
      <alignment horizontal="left" vertical="center"/>
    </xf>
    <xf numFmtId="0" fontId="77" fillId="0" borderId="3" xfId="0" applyFont="1" applyBorder="1" applyAlignment="1">
      <alignment horizontal="left" vertical="center"/>
    </xf>
    <xf numFmtId="0" fontId="15" fillId="0" borderId="47" xfId="0" applyFont="1" applyBorder="1" applyAlignment="1">
      <alignment horizontal="center" vertical="center"/>
    </xf>
    <xf numFmtId="0" fontId="15" fillId="0" borderId="45" xfId="0" applyFont="1" applyBorder="1" applyAlignment="1">
      <alignment horizontal="center" vertical="center"/>
    </xf>
    <xf numFmtId="0" fontId="15" fillId="0" borderId="46" xfId="0" applyFont="1" applyBorder="1" applyAlignment="1">
      <alignment horizontal="center" vertical="center"/>
    </xf>
    <xf numFmtId="0" fontId="15" fillId="0" borderId="3" xfId="0" applyFont="1" applyBorder="1" applyAlignment="1">
      <alignment horizontal="center" vertical="center"/>
    </xf>
    <xf numFmtId="0" fontId="2" fillId="7" borderId="50" xfId="0" applyFont="1" applyFill="1" applyBorder="1" applyAlignment="1">
      <alignment horizontal="center"/>
    </xf>
    <xf numFmtId="0" fontId="19" fillId="0" borderId="38" xfId="19" applyFont="1" applyBorder="1" applyAlignment="1">
      <alignment horizontal="center" vertical="center"/>
    </xf>
    <xf numFmtId="0" fontId="19" fillId="0" borderId="27" xfId="19" applyFont="1" applyBorder="1" applyAlignment="1">
      <alignment horizontal="center" vertical="center"/>
    </xf>
    <xf numFmtId="0" fontId="19" fillId="0" borderId="39" xfId="19" applyFont="1" applyBorder="1" applyAlignment="1">
      <alignment horizontal="center" vertical="center"/>
    </xf>
    <xf numFmtId="4" fontId="82" fillId="3" borderId="71" xfId="8" applyNumberFormat="1" applyFont="1" applyFill="1" applyBorder="1" applyAlignment="1" applyProtection="1">
      <alignment horizontal="right" vertical="center"/>
      <protection hidden="1"/>
    </xf>
    <xf numFmtId="4" fontId="82" fillId="3" borderId="72"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right" vertical="center"/>
      <protection hidden="1"/>
    </xf>
    <xf numFmtId="0" fontId="82" fillId="3" borderId="47" xfId="8" applyFont="1" applyFill="1" applyBorder="1" applyAlignment="1" applyProtection="1">
      <alignment horizontal="center" vertical="center"/>
      <protection hidden="1"/>
    </xf>
    <xf numFmtId="0" fontId="82" fillId="3" borderId="45" xfId="8" applyFont="1" applyFill="1" applyBorder="1" applyAlignment="1" applyProtection="1">
      <alignment horizontal="center" vertical="center"/>
      <protection hidden="1"/>
    </xf>
    <xf numFmtId="0" fontId="82" fillId="3" borderId="46" xfId="8" applyFont="1" applyFill="1" applyBorder="1" applyAlignment="1" applyProtection="1">
      <alignment horizontal="center" vertical="center"/>
      <protection hidden="1"/>
    </xf>
    <xf numFmtId="0" fontId="88" fillId="3" borderId="102" xfId="8" applyFont="1" applyFill="1" applyBorder="1" applyAlignment="1" applyProtection="1">
      <alignment horizontal="center" vertical="center"/>
      <protection hidden="1"/>
    </xf>
    <xf numFmtId="0" fontId="88" fillId="3" borderId="103" xfId="8" applyFont="1" applyFill="1" applyBorder="1" applyAlignment="1" applyProtection="1">
      <alignment horizontal="center" vertical="center"/>
      <protection hidden="1"/>
    </xf>
    <xf numFmtId="0" fontId="88" fillId="3" borderId="104" xfId="8" applyFont="1" applyFill="1" applyBorder="1" applyAlignment="1" applyProtection="1">
      <alignment horizontal="center" vertical="center"/>
      <protection hidden="1"/>
    </xf>
    <xf numFmtId="4" fontId="85" fillId="3" borderId="47" xfId="8" applyNumberFormat="1" applyFont="1" applyFill="1" applyBorder="1" applyAlignment="1" applyProtection="1">
      <alignment horizontal="left" vertical="center"/>
      <protection locked="0"/>
    </xf>
    <xf numFmtId="4" fontId="85" fillId="3" borderId="45" xfId="8" applyNumberFormat="1" applyFont="1" applyFill="1" applyBorder="1" applyAlignment="1" applyProtection="1">
      <alignment horizontal="left" vertical="center"/>
      <protection locked="0"/>
    </xf>
    <xf numFmtId="4" fontId="85" fillId="3" borderId="46" xfId="8" applyNumberFormat="1" applyFont="1" applyFill="1" applyBorder="1" applyAlignment="1" applyProtection="1">
      <alignment horizontal="left" vertical="center"/>
      <protection locked="0"/>
    </xf>
    <xf numFmtId="43" fontId="82" fillId="3" borderId="47"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 fontId="85" fillId="3" borderId="48" xfId="8" applyNumberFormat="1" applyFont="1" applyFill="1" applyBorder="1" applyAlignment="1" applyProtection="1">
      <alignment horizontal="left" vertical="center"/>
      <protection locked="0"/>
    </xf>
    <xf numFmtId="4" fontId="85" fillId="3" borderId="49" xfId="8" applyNumberFormat="1" applyFont="1" applyFill="1" applyBorder="1" applyAlignment="1" applyProtection="1">
      <alignment horizontal="left" vertical="center"/>
      <protection locked="0"/>
    </xf>
    <xf numFmtId="4" fontId="85" fillId="3" borderId="31" xfId="8" applyNumberFormat="1" applyFont="1" applyFill="1" applyBorder="1" applyAlignment="1" applyProtection="1">
      <alignment horizontal="left" vertical="center"/>
      <protection locked="0"/>
    </xf>
    <xf numFmtId="43" fontId="82" fillId="3" borderId="48"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 fontId="82" fillId="3" borderId="71" xfId="8" applyNumberFormat="1" applyFont="1" applyFill="1" applyBorder="1" applyAlignment="1" applyProtection="1">
      <alignment horizontal="center" vertical="center" wrapText="1"/>
      <protection hidden="1"/>
    </xf>
    <xf numFmtId="4" fontId="82" fillId="3" borderId="72" xfId="8" applyNumberFormat="1" applyFont="1" applyFill="1" applyBorder="1" applyAlignment="1" applyProtection="1">
      <alignment horizontal="center" vertical="center" wrapText="1"/>
      <protection hidden="1"/>
    </xf>
    <xf numFmtId="4" fontId="82" fillId="3" borderId="73" xfId="8" applyNumberFormat="1" applyFont="1" applyFill="1" applyBorder="1" applyAlignment="1" applyProtection="1">
      <alignment horizontal="center" vertical="center" wrapText="1"/>
      <protection hidden="1"/>
    </xf>
    <xf numFmtId="4" fontId="82" fillId="3" borderId="71" xfId="8" applyNumberFormat="1"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applyNumberFormat="1" applyFont="1" applyFill="1" applyBorder="1" applyAlignment="1" applyProtection="1">
      <alignment horizontal="center" vertical="center"/>
      <protection hidden="1"/>
    </xf>
    <xf numFmtId="4" fontId="85" fillId="3" borderId="50" xfId="8" applyNumberFormat="1" applyFont="1" applyFill="1" applyBorder="1" applyAlignment="1" applyProtection="1">
      <alignment horizontal="right" vertical="center"/>
      <protection locked="0"/>
    </xf>
    <xf numFmtId="0" fontId="83" fillId="3" borderId="47" xfId="8" quotePrefix="1" applyFont="1" applyFill="1" applyBorder="1" applyAlignment="1" applyProtection="1">
      <alignment horizontal="center" vertical="center"/>
      <protection hidden="1"/>
    </xf>
    <xf numFmtId="0" fontId="83" fillId="3" borderId="45" xfId="8" quotePrefix="1" applyFont="1" applyFill="1" applyBorder="1" applyAlignment="1" applyProtection="1">
      <alignment horizontal="center" vertical="center"/>
      <protection hidden="1"/>
    </xf>
    <xf numFmtId="0" fontId="83" fillId="3" borderId="46" xfId="8" quotePrefix="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 vertical="center" wrapText="1" shrinkToFit="1"/>
      <protection hidden="1"/>
    </xf>
    <xf numFmtId="4" fontId="82" fillId="3" borderId="49" xfId="0" applyNumberFormat="1" applyFont="1" applyFill="1" applyBorder="1" applyAlignment="1" applyProtection="1">
      <alignment horizontal="center" vertical="center" wrapText="1" shrinkToFit="1"/>
      <protection hidden="1"/>
    </xf>
    <xf numFmtId="4" fontId="82" fillId="3" borderId="31" xfId="0" applyNumberFormat="1" applyFont="1" applyFill="1" applyBorder="1" applyAlignment="1" applyProtection="1">
      <alignment horizontal="center" vertical="center" wrapText="1" shrinkToFit="1"/>
      <protection hidden="1"/>
    </xf>
    <xf numFmtId="0" fontId="82" fillId="3" borderId="48"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53"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53" xfId="8" quotePrefix="1" applyFont="1" applyFill="1" applyBorder="1" applyAlignment="1" applyProtection="1">
      <alignment horizontal="center" vertical="center"/>
      <protection hidden="1"/>
    </xf>
    <xf numFmtId="0" fontId="82" fillId="3" borderId="67" xfId="8" quotePrefix="1" applyFont="1" applyFill="1" applyBorder="1" applyAlignment="1" applyProtection="1">
      <alignment horizontal="center" vertical="center"/>
      <protection hidden="1"/>
    </xf>
    <xf numFmtId="4" fontId="85" fillId="3" borderId="47" xfId="8" applyNumberFormat="1" applyFont="1" applyFill="1" applyBorder="1" applyAlignment="1" applyProtection="1">
      <alignment horizontal="left" vertical="center" wrapText="1"/>
      <protection locked="0"/>
    </xf>
    <xf numFmtId="4" fontId="85" fillId="3" borderId="45" xfId="8" applyNumberFormat="1" applyFont="1" applyFill="1" applyBorder="1" applyAlignment="1" applyProtection="1">
      <alignment horizontal="left" vertical="center" wrapText="1"/>
      <protection locked="0"/>
    </xf>
    <xf numFmtId="4" fontId="85" fillId="3" borderId="46" xfId="8" applyNumberFormat="1" applyFont="1" applyFill="1" applyBorder="1" applyAlignment="1" applyProtection="1">
      <alignment horizontal="left" vertical="center" wrapText="1"/>
      <protection locked="0"/>
    </xf>
    <xf numFmtId="4" fontId="85" fillId="3" borderId="27" xfId="8" applyNumberFormat="1" applyFont="1" applyFill="1" applyBorder="1" applyAlignment="1" applyProtection="1">
      <alignment horizontal="left" vertical="center" wrapText="1"/>
      <protection locked="0"/>
    </xf>
    <xf numFmtId="4" fontId="85" fillId="3" borderId="0" xfId="8" applyNumberFormat="1" applyFont="1" applyFill="1" applyAlignment="1" applyProtection="1">
      <alignment horizontal="left" vertical="center" wrapText="1"/>
      <protection locked="0"/>
    </xf>
    <xf numFmtId="4" fontId="85" fillId="3" borderId="3" xfId="8" applyNumberFormat="1" applyFont="1" applyFill="1" applyBorder="1" applyAlignment="1" applyProtection="1">
      <alignment horizontal="left" vertical="center" wrapText="1"/>
      <protection locked="0"/>
    </xf>
    <xf numFmtId="4" fontId="85" fillId="3" borderId="48" xfId="8" applyNumberFormat="1" applyFont="1" applyFill="1" applyBorder="1" applyAlignment="1" applyProtection="1">
      <alignment horizontal="left" vertical="center" wrapText="1"/>
      <protection locked="0"/>
    </xf>
    <xf numFmtId="4" fontId="85" fillId="3" borderId="49" xfId="8" applyNumberFormat="1" applyFont="1" applyFill="1" applyBorder="1" applyAlignment="1" applyProtection="1">
      <alignment horizontal="left" vertical="center" wrapText="1"/>
      <protection locked="0"/>
    </xf>
    <xf numFmtId="4" fontId="85" fillId="3" borderId="31" xfId="8" applyNumberFormat="1" applyFont="1" applyFill="1" applyBorder="1" applyAlignment="1" applyProtection="1">
      <alignment horizontal="left" vertical="center" wrapText="1"/>
      <protection locked="0"/>
    </xf>
    <xf numFmtId="4" fontId="82" fillId="3" borderId="46" xfId="8" applyNumberFormat="1" applyFont="1" applyFill="1" applyBorder="1" applyAlignment="1" applyProtection="1">
      <alignment horizontal="center" vertical="center"/>
      <protection hidden="1"/>
    </xf>
    <xf numFmtId="43" fontId="82" fillId="3" borderId="47" xfId="2"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 fontId="82" fillId="3" borderId="47" xfId="8" applyNumberFormat="1"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49" xfId="18" applyFont="1" applyFill="1" applyBorder="1" applyAlignment="1" applyProtection="1">
      <alignment horizontal="center" vertical="center"/>
      <protection locked="0"/>
    </xf>
    <xf numFmtId="43" fontId="82" fillId="3" borderId="27" xfId="18" applyFont="1" applyFill="1" applyBorder="1" applyAlignment="1" applyProtection="1">
      <alignment horizontal="center" vertical="center"/>
      <protection locked="0"/>
    </xf>
  </cellXfs>
  <cellStyles count="44">
    <cellStyle name="Hiperlink" xfId="43" builtinId="8"/>
    <cellStyle name="Moeda" xfId="17" builtinId="4"/>
    <cellStyle name="Moeda 11 3" xfId="35" xr:uid="{A3A88A68-E96C-4F74-BF82-70734D70E2E0}"/>
    <cellStyle name="Moeda 15 2" xfId="34" xr:uid="{7B7CAD6A-2786-41FE-89E1-A277CECA5576}"/>
    <cellStyle name="Moeda 2" xfId="15" xr:uid="{00000000-0005-0000-0000-000001000000}"/>
    <cellStyle name="Moeda 2 7" xfId="29" xr:uid="{C544ECDD-FA1F-4D75-90AC-DD8475F9E769}"/>
    <cellStyle name="Moeda 8" xfId="31" xr:uid="{E4BDC1D4-9B00-4AD9-93DB-48F2E05ED06D}"/>
    <cellStyle name="Normal" xfId="0" builtinId="0"/>
    <cellStyle name="Normal 10 2 3" xfId="36" xr:uid="{7109F0C8-63E3-4D17-8BB9-13C63AE87550}"/>
    <cellStyle name="Normal 11 3" xfId="19" xr:uid="{B029FD7B-AEAB-4DD8-957D-8FFB5D70238F}"/>
    <cellStyle name="Normal 11 3 4 2" xfId="22" xr:uid="{1EC1A630-61BB-415C-837F-521BB0C2CE1C}"/>
    <cellStyle name="Normal 11 3 5" xfId="20" xr:uid="{D840BD55-F2F9-4C15-836B-56A828DDBBCF}"/>
    <cellStyle name="Normal 14" xfId="39" xr:uid="{B1A2D155-9931-4649-B06F-D013248BC200}"/>
    <cellStyle name="Normal 15" xfId="38" xr:uid="{495047D9-E695-48F6-BF9D-2313E6892791}"/>
    <cellStyle name="Normal 2" xfId="3" xr:uid="{00000000-0005-0000-0000-000003000000}"/>
    <cellStyle name="Normal 21 2 2" xfId="24" xr:uid="{7EA87087-20AE-496C-8A44-A9704E03E0F5}"/>
    <cellStyle name="Normal 21 3" xfId="33" xr:uid="{803A27CE-57C1-415C-9A69-900C8BEC58B4}"/>
    <cellStyle name="Normal 3" xfId="10" xr:uid="{00000000-0005-0000-0000-000005000000}"/>
    <cellStyle name="Normal 4 2" xfId="8" xr:uid="{00000000-0005-0000-0000-000006000000}"/>
    <cellStyle name="Normal 5" xfId="4" xr:uid="{00000000-0005-0000-0000-000007000000}"/>
    <cellStyle name="Normal 9" xfId="25" xr:uid="{557E216C-617A-4A14-B006-EF966394786E}"/>
    <cellStyle name="Normal_ORCA REDE AGUA PADRAO1" xfId="26" xr:uid="{C34D826D-480E-48EF-9A1F-D287AA196528}"/>
    <cellStyle name="Normal_Relatorio_1" xfId="37" xr:uid="{326A7363-8AD7-42DF-AFFB-DC86BBC94AAE}"/>
    <cellStyle name="Porcentagem" xfId="1" builtinId="5"/>
    <cellStyle name="Porcentagem 2" xfId="7" xr:uid="{00000000-0005-0000-0000-000009000000}"/>
    <cellStyle name="Separador de milhares 2" xfId="12" xr:uid="{00000000-0005-0000-0000-00000A000000}"/>
    <cellStyle name="Separador de milhares 2 2 5" xfId="6" xr:uid="{00000000-0005-0000-0000-00000B000000}"/>
    <cellStyle name="Separador de milhares 2 3 4" xfId="5" xr:uid="{00000000-0005-0000-0000-00000C000000}"/>
    <cellStyle name="Separador de milhares 3" xfId="11" xr:uid="{00000000-0005-0000-0000-00000D000000}"/>
    <cellStyle name="Separador de milhares 3 2" xfId="13" xr:uid="{00000000-0005-0000-0000-00000E000000}"/>
    <cellStyle name="Vírgula" xfId="2" builtinId="3"/>
    <cellStyle name="Vírgula 11" xfId="30" xr:uid="{141D9742-B2C0-422E-8855-22751D7B23CF}"/>
    <cellStyle name="Vírgula 11 2" xfId="42" xr:uid="{9B60B49A-962D-45E1-AD71-416B3627388B}"/>
    <cellStyle name="Vírgula 2" xfId="9" xr:uid="{00000000-0005-0000-0000-000010000000}"/>
    <cellStyle name="Vírgula 2 6" xfId="28" xr:uid="{4DDEE9AC-F358-44C0-8AF0-45608D5DF236}"/>
    <cellStyle name="Vírgula 2 7" xfId="23" xr:uid="{F8F9C05A-F096-4AF2-9428-82CE965D0DE5}"/>
    <cellStyle name="Vírgula 3" xfId="14" xr:uid="{00000000-0005-0000-0000-000011000000}"/>
    <cellStyle name="Vírgula 3 2 2" xfId="16" xr:uid="{00000000-0005-0000-0000-000012000000}"/>
    <cellStyle name="Vírgula 3 2 2 2" xfId="41" xr:uid="{3A4CC689-5283-4884-A30F-CD832B3163DD}"/>
    <cellStyle name="Vírgula 4" xfId="18" xr:uid="{00000000-0005-0000-0000-000013000000}"/>
    <cellStyle name="Vírgula 4 2" xfId="40" xr:uid="{0DE093AA-D33B-43B6-9D03-29A538486BF3}"/>
    <cellStyle name="Vírgula 4 6" xfId="27" xr:uid="{526C9910-9598-4C7B-A3AE-FD820CDB6A0E}"/>
    <cellStyle name="Vírgula 5" xfId="32" xr:uid="{0BECDFE7-B216-4BB3-904A-B32C407FF7D8}"/>
    <cellStyle name="Vírgula 9" xfId="21" xr:uid="{11CC57F3-B1AA-4D6C-A242-E3B101A46BFA}"/>
  </cellStyles>
  <dxfs count="2923">
    <dxf>
      <font>
        <color rgb="FF9C0006"/>
      </font>
      <fill>
        <patternFill>
          <bgColor rgb="FFFFC7CE"/>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mruColors>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978C9E23-D4B0-11CE-BF2D-00AA003F40D0}"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978C9E23-D4B0-11CE-BF2D-00AA003F40D0}"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978C9E23-D4B0-11CE-BF2D-00AA003F40D0}"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978C9E23-D4B0-11CE-BF2D-00AA003F40D0}"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978C9E23-D4B0-11CE-BF2D-00AA003F40D0}"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978C9E23-D4B0-11CE-BF2D-00AA003F40D0}"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8BD21D30-EC42-11CE-9E0D-00AA006002F3}"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8BD21D30-EC42-11CE-9E0D-00AA006002F3}"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8BD21D30-EC42-11CE-9E0D-00AA006002F3}"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8BD21D3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8BD21D30-EC42-11CE-9E0D-00AA006002F3}" r:id="rId1"/>
</file>

<file path=xl/activeX/activeX30.xml><?xml version="1.0" encoding="utf-8"?>
<ax:ocx xmlns:ax="http://schemas.microsoft.com/office/2006/activeX" xmlns:r="http://schemas.openxmlformats.org/officeDocument/2006/relationships" ax:classid="{978C9E23-D4B0-11CE-BF2D-00AA003F40D0}"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8BD21D30-EC42-11CE-9E0D-00AA006002F3}" r:id="rId1"/>
</file>

<file path=xl/activeX/activeX34.xml><?xml version="1.0" encoding="utf-8"?>
<ax:ocx xmlns:ax="http://schemas.microsoft.com/office/2006/activeX" xmlns:r="http://schemas.openxmlformats.org/officeDocument/2006/relationships" ax:classid="{978C9E23-D4B0-11CE-BF2D-00AA003F40D0}" r:id="rId1"/>
</file>

<file path=xl/activeX/activeX35.xml><?xml version="1.0" encoding="utf-8"?>
<ax:ocx xmlns:ax="http://schemas.microsoft.com/office/2006/activeX" xmlns:r="http://schemas.openxmlformats.org/officeDocument/2006/relationships" ax:classid="{8BD21D30-EC42-11CE-9E0D-00AA006002F3}" r:id="rId1"/>
</file>

<file path=xl/activeX/activeX36.xml><?xml version="1.0" encoding="utf-8"?>
<ax:ocx xmlns:ax="http://schemas.microsoft.com/office/2006/activeX" xmlns:r="http://schemas.openxmlformats.org/officeDocument/2006/relationships" ax:classid="{978C9E23-D4B0-11CE-BF2D-00AA003F40D0}" r:id="rId1"/>
</file>

<file path=xl/activeX/activeX37.xml><?xml version="1.0" encoding="utf-8"?>
<ax:ocx xmlns:ax="http://schemas.microsoft.com/office/2006/activeX" xmlns:r="http://schemas.openxmlformats.org/officeDocument/2006/relationships" ax:classid="{8BD21D30-EC42-11CE-9E0D-00AA006002F3}" r:id="rId1"/>
</file>

<file path=xl/activeX/activeX38.xml><?xml version="1.0" encoding="utf-8"?>
<ax:ocx xmlns:ax="http://schemas.microsoft.com/office/2006/activeX" xmlns:r="http://schemas.openxmlformats.org/officeDocument/2006/relationships" ax:classid="{978C9E23-D4B0-11CE-BF2D-00AA003F40D0}" r:id="rId1"/>
</file>

<file path=xl/activeX/activeX39.xml><?xml version="1.0" encoding="utf-8"?>
<ax:ocx xmlns:ax="http://schemas.microsoft.com/office/2006/activeX" xmlns:r="http://schemas.openxmlformats.org/officeDocument/2006/relationships" ax:classid="{8BD21D30-EC42-11CE-9E0D-00AA006002F3}" r:id="rId1"/>
</file>

<file path=xl/activeX/activeX40.xml><?xml version="1.0" encoding="utf-8"?>
<ax:ocx xmlns:ax="http://schemas.microsoft.com/office/2006/activeX" xmlns:r="http://schemas.openxmlformats.org/officeDocument/2006/relationships" ax:classid="{978C9E23-D4B0-11CE-BF2D-00AA003F40D0}" r:id="rId1"/>
</file>

<file path=xl/activeX/activeX41.xml><?xml version="1.0" encoding="utf-8"?>
<ax:ocx xmlns:ax="http://schemas.microsoft.com/office/2006/activeX" xmlns:r="http://schemas.openxmlformats.org/officeDocument/2006/relationships" ax:classid="{8BD21D30-EC42-11CE-9E0D-00AA006002F3}" r:id="rId1"/>
</file>

<file path=xl/activeX/activeX42.xml><?xml version="1.0" encoding="utf-8"?>
<ax:ocx xmlns:ax="http://schemas.microsoft.com/office/2006/activeX" xmlns:r="http://schemas.openxmlformats.org/officeDocument/2006/relationships" ax:classid="{978C9E23-D4B0-11CE-BF2D-00AA003F40D0}" r:id="rId1"/>
</file>

<file path=xl/activeX/activeX43.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Radio" firstButton="1" fmlaLink="$G$8" lockText="1"/>
</file>

<file path=xl/ctrlProps/ctrlProp2.xml><?xml version="1.0" encoding="utf-8"?>
<formControlPr xmlns="http://schemas.microsoft.com/office/spreadsheetml/2009/9/main" objectType="Radio" checked="Checked" lockText="1"/>
</file>

<file path=xl/drawings/_rels/drawing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0</xdr:row>
          <xdr:rowOff>175260</xdr:rowOff>
        </xdr:from>
        <xdr:to>
          <xdr:col>3</xdr:col>
          <xdr:colOff>502920</xdr:colOff>
          <xdr:row>0</xdr:row>
          <xdr:rowOff>411480</xdr:rowOff>
        </xdr:to>
        <xdr:sp macro="" textlink="">
          <xdr:nvSpPr>
            <xdr:cNvPr id="148482" name="ComboBox3" hidden="1">
              <a:extLst>
                <a:ext uri="{63B3BB69-23CF-44E3-9099-C40C66FF867C}">
                  <a14:compatExt spid="_x0000_s148482"/>
                </a:ext>
                <a:ext uri="{FF2B5EF4-FFF2-40B4-BE49-F238E27FC236}">
                  <a16:creationId xmlns:a16="http://schemas.microsoft.com/office/drawing/2014/main" id="{00000000-0008-0000-0000-000002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0</xdr:row>
          <xdr:rowOff>22860</xdr:rowOff>
        </xdr:from>
        <xdr:to>
          <xdr:col>3</xdr:col>
          <xdr:colOff>388620</xdr:colOff>
          <xdr:row>0</xdr:row>
          <xdr:rowOff>152400</xdr:rowOff>
        </xdr:to>
        <xdr:sp macro="" textlink="">
          <xdr:nvSpPr>
            <xdr:cNvPr id="148483" name="Label1" hidden="1">
              <a:extLst>
                <a:ext uri="{63B3BB69-23CF-44E3-9099-C40C66FF867C}">
                  <a14:compatExt spid="_x0000_s148483"/>
                </a:ext>
                <a:ext uri="{FF2B5EF4-FFF2-40B4-BE49-F238E27FC236}">
                  <a16:creationId xmlns:a16="http://schemas.microsoft.com/office/drawing/2014/main" id="{00000000-0008-0000-0000-000003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342900</xdr:colOff>
      <xdr:row>1</xdr:row>
      <xdr:rowOff>95250</xdr:rowOff>
    </xdr:from>
    <xdr:to>
      <xdr:col>2</xdr:col>
      <xdr:colOff>3600450</xdr:colOff>
      <xdr:row>2</xdr:row>
      <xdr:rowOff>133350</xdr:rowOff>
    </xdr:to>
    <xdr:sp macro="" textlink="">
      <xdr:nvSpPr>
        <xdr:cNvPr id="2" name="ComboBox9" hidden="1">
          <a:extLst>
            <a:ext uri="{63B3BB69-23CF-44E3-9099-C40C66FF867C}">
              <a14:compatExt xmlns:a14="http://schemas.microsoft.com/office/drawing/2010/main" spid="_x0000_s290817"/>
            </a:ext>
            <a:ext uri="{FF2B5EF4-FFF2-40B4-BE49-F238E27FC236}">
              <a16:creationId xmlns:a16="http://schemas.microsoft.com/office/drawing/2014/main" id="{7B5A2EBC-0849-41DD-875B-FE2BE31E412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447675</xdr:colOff>
      <xdr:row>0</xdr:row>
      <xdr:rowOff>104775</xdr:rowOff>
    </xdr:from>
    <xdr:to>
      <xdr:col>2</xdr:col>
      <xdr:colOff>3552825</xdr:colOff>
      <xdr:row>1</xdr:row>
      <xdr:rowOff>38100</xdr:rowOff>
    </xdr:to>
    <xdr:sp macro="" textlink="">
      <xdr:nvSpPr>
        <xdr:cNvPr id="3" name="Label1" hidden="1">
          <a:extLst>
            <a:ext uri="{63B3BB69-23CF-44E3-9099-C40C66FF867C}">
              <a14:compatExt xmlns:a14="http://schemas.microsoft.com/office/drawing/2010/main" spid="_x0000_s290818"/>
            </a:ext>
            <a:ext uri="{FF2B5EF4-FFF2-40B4-BE49-F238E27FC236}">
              <a16:creationId xmlns:a16="http://schemas.microsoft.com/office/drawing/2014/main" id="{57371F48-67EF-42A0-8055-261D8D55428B}"/>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0</xdr:colOff>
      <xdr:row>22</xdr:row>
      <xdr:rowOff>0</xdr:rowOff>
    </xdr:from>
    <xdr:to>
      <xdr:col>5</xdr:col>
      <xdr:colOff>304800</xdr:colOff>
      <xdr:row>23</xdr:row>
      <xdr:rowOff>114300</xdr:rowOff>
    </xdr:to>
    <xdr:sp macro="" textlink="">
      <xdr:nvSpPr>
        <xdr:cNvPr id="4" name="AutoShape 18">
          <a:extLst>
            <a:ext uri="{FF2B5EF4-FFF2-40B4-BE49-F238E27FC236}">
              <a16:creationId xmlns:a16="http://schemas.microsoft.com/office/drawing/2014/main" id="{E3EA5939-0B61-4D27-8ED3-16263EDEF3CD}"/>
            </a:ext>
          </a:extLst>
        </xdr:cNvPr>
        <xdr:cNvSpPr>
          <a:spLocks noChangeAspect="1" noChangeArrowheads="1"/>
        </xdr:cNvSpPr>
      </xdr:nvSpPr>
      <xdr:spPr bwMode="auto">
        <a:xfrm>
          <a:off x="15782925" y="804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342900</xdr:colOff>
      <xdr:row>1</xdr:row>
      <xdr:rowOff>95250</xdr:rowOff>
    </xdr:from>
    <xdr:to>
      <xdr:col>2</xdr:col>
      <xdr:colOff>3600450</xdr:colOff>
      <xdr:row>2</xdr:row>
      <xdr:rowOff>133350</xdr:rowOff>
    </xdr:to>
    <xdr:pic>
      <xdr:nvPicPr>
        <xdr:cNvPr id="290817" name="ComboBox9">
          <a:extLst>
            <a:ext uri="{FF2B5EF4-FFF2-40B4-BE49-F238E27FC236}">
              <a16:creationId xmlns:a16="http://schemas.microsoft.com/office/drawing/2014/main" id="{8F74B68F-5239-9E4E-2B70-C01008CEA7B1}"/>
            </a:ext>
          </a:extLst>
        </xdr:cNvPr>
        <xdr:cNvPicPr preferRelativeResize="0">
          <a:picLocks noChangeAspect="1"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25" y="295275"/>
          <a:ext cx="383857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xdr:col>
      <xdr:colOff>447675</xdr:colOff>
      <xdr:row>0</xdr:row>
      <xdr:rowOff>104775</xdr:rowOff>
    </xdr:from>
    <xdr:to>
      <xdr:col>2</xdr:col>
      <xdr:colOff>3552825</xdr:colOff>
      <xdr:row>1</xdr:row>
      <xdr:rowOff>38100</xdr:rowOff>
    </xdr:to>
    <xdr:pic>
      <xdr:nvPicPr>
        <xdr:cNvPr id="290818" name="Label1">
          <a:extLst>
            <a:ext uri="{FF2B5EF4-FFF2-40B4-BE49-F238E27FC236}">
              <a16:creationId xmlns:a16="http://schemas.microsoft.com/office/drawing/2014/main" id="{2B7E727A-228E-18F7-F100-2C98B56DDC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5400" y="104775"/>
          <a:ext cx="3686175"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96964</xdr:colOff>
      <xdr:row>0</xdr:row>
      <xdr:rowOff>95250</xdr:rowOff>
    </xdr:from>
    <xdr:to>
      <xdr:col>1</xdr:col>
      <xdr:colOff>1158716</xdr:colOff>
      <xdr:row>3</xdr:row>
      <xdr:rowOff>286017</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964" y="95250"/>
          <a:ext cx="1748505" cy="891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617220</xdr:colOff>
          <xdr:row>2</xdr:row>
          <xdr:rowOff>175260</xdr:rowOff>
        </xdr:from>
        <xdr:to>
          <xdr:col>12</xdr:col>
          <xdr:colOff>480060</xdr:colOff>
          <xdr:row>3</xdr:row>
          <xdr:rowOff>114300</xdr:rowOff>
        </xdr:to>
        <xdr:sp macro="" textlink="">
          <xdr:nvSpPr>
            <xdr:cNvPr id="1025" name="ComboBox8"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670560</xdr:colOff>
          <xdr:row>2</xdr:row>
          <xdr:rowOff>22860</xdr:rowOff>
        </xdr:from>
        <xdr:to>
          <xdr:col>12</xdr:col>
          <xdr:colOff>365760</xdr:colOff>
          <xdr:row>2</xdr:row>
          <xdr:rowOff>152400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1</xdr:row>
          <xdr:rowOff>99060</xdr:rowOff>
        </xdr:from>
        <xdr:to>
          <xdr:col>2</xdr:col>
          <xdr:colOff>3604260</xdr:colOff>
          <xdr:row>2</xdr:row>
          <xdr:rowOff>137160</xdr:rowOff>
        </xdr:to>
        <xdr:sp macro="" textlink="">
          <xdr:nvSpPr>
            <xdr:cNvPr id="154633" name="ComboBox9" hidden="1">
              <a:extLst>
                <a:ext uri="{63B3BB69-23CF-44E3-9099-C40C66FF867C}">
                  <a14:compatExt spid="_x0000_s154633"/>
                </a:ext>
                <a:ext uri="{FF2B5EF4-FFF2-40B4-BE49-F238E27FC236}">
                  <a16:creationId xmlns:a16="http://schemas.microsoft.com/office/drawing/2014/main" id="{00000000-0008-0000-0400-0000095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449580</xdr:colOff>
          <xdr:row>0</xdr:row>
          <xdr:rowOff>106680</xdr:rowOff>
        </xdr:from>
        <xdr:to>
          <xdr:col>2</xdr:col>
          <xdr:colOff>3550920</xdr:colOff>
          <xdr:row>1</xdr:row>
          <xdr:rowOff>38100</xdr:rowOff>
        </xdr:to>
        <xdr:sp macro="" textlink="">
          <xdr:nvSpPr>
            <xdr:cNvPr id="154634" name="Label1" hidden="1">
              <a:extLst>
                <a:ext uri="{63B3BB69-23CF-44E3-9099-C40C66FF867C}">
                  <a14:compatExt spid="_x0000_s154634"/>
                </a:ext>
                <a:ext uri="{FF2B5EF4-FFF2-40B4-BE49-F238E27FC236}">
                  <a16:creationId xmlns:a16="http://schemas.microsoft.com/office/drawing/2014/main" id="{00000000-0008-0000-0400-00000A5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0</xdr:colOff>
      <xdr:row>65</xdr:row>
      <xdr:rowOff>0</xdr:rowOff>
    </xdr:from>
    <xdr:to>
      <xdr:col>13</xdr:col>
      <xdr:colOff>304800</xdr:colOff>
      <xdr:row>66</xdr:row>
      <xdr:rowOff>114300</xdr:rowOff>
    </xdr:to>
    <xdr:sp macro="" textlink="">
      <xdr:nvSpPr>
        <xdr:cNvPr id="154642" name="AutoShape 18">
          <a:extLst>
            <a:ext uri="{FF2B5EF4-FFF2-40B4-BE49-F238E27FC236}">
              <a16:creationId xmlns:a16="http://schemas.microsoft.com/office/drawing/2014/main" id="{EA73C63D-3677-9AA5-7F32-B32B3555A712}"/>
            </a:ext>
          </a:extLst>
        </xdr:cNvPr>
        <xdr:cNvSpPr>
          <a:spLocks noChangeAspect="1" noChangeArrowheads="1"/>
        </xdr:cNvSpPr>
      </xdr:nvSpPr>
      <xdr:spPr bwMode="auto">
        <a:xfrm>
          <a:off x="16659225" y="804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168088</xdr:colOff>
      <xdr:row>0</xdr:row>
      <xdr:rowOff>67235</xdr:rowOff>
    </xdr:from>
    <xdr:to>
      <xdr:col>1</xdr:col>
      <xdr:colOff>1308155</xdr:colOff>
      <xdr:row>3</xdr:row>
      <xdr:rowOff>87630</xdr:rowOff>
    </xdr:to>
    <xdr:pic>
      <xdr:nvPicPr>
        <xdr:cNvPr id="2" name="Imagem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8088" y="67235"/>
          <a:ext cx="1500112" cy="5899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199678</xdr:colOff>
      <xdr:row>3</xdr:row>
      <xdr:rowOff>133350</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495078"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1059180</xdr:colOff>
          <xdr:row>1</xdr:row>
          <xdr:rowOff>60960</xdr:rowOff>
        </xdr:from>
        <xdr:to>
          <xdr:col>4</xdr:col>
          <xdr:colOff>1135380</xdr:colOff>
          <xdr:row>2</xdr:row>
          <xdr:rowOff>99060</xdr:rowOff>
        </xdr:to>
        <xdr:sp macro="" textlink="">
          <xdr:nvSpPr>
            <xdr:cNvPr id="2050" name="ComboBox10"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1104900</xdr:colOff>
          <xdr:row>0</xdr:row>
          <xdr:rowOff>68580</xdr:rowOff>
        </xdr:from>
        <xdr:to>
          <xdr:col>4</xdr:col>
          <xdr:colOff>1036320</xdr:colOff>
          <xdr:row>1</xdr:row>
          <xdr:rowOff>7620</xdr:rowOff>
        </xdr:to>
        <xdr:sp macro="" textlink="">
          <xdr:nvSpPr>
            <xdr:cNvPr id="2051" name="Label1"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6</xdr:row>
          <xdr:rowOff>228600</xdr:rowOff>
        </xdr:from>
        <xdr:to>
          <xdr:col>7</xdr:col>
          <xdr:colOff>762000</xdr:colOff>
          <xdr:row>7</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7</xdr:row>
          <xdr:rowOff>182880</xdr:rowOff>
        </xdr:from>
        <xdr:to>
          <xdr:col>7</xdr:col>
          <xdr:colOff>762000</xdr:colOff>
          <xdr:row>9</xdr:row>
          <xdr:rowOff>106680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85725</xdr:colOff>
      <xdr:row>0</xdr:row>
      <xdr:rowOff>133350</xdr:rowOff>
    </xdr:from>
    <xdr:to>
      <xdr:col>1</xdr:col>
      <xdr:colOff>1580198</xdr:colOff>
      <xdr:row>3</xdr:row>
      <xdr:rowOff>91440</xdr:rowOff>
    </xdr:to>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2425" y="133350"/>
          <a:ext cx="1505903"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198120</xdr:colOff>
          <xdr:row>1</xdr:row>
          <xdr:rowOff>60960</xdr:rowOff>
        </xdr:from>
        <xdr:to>
          <xdr:col>13</xdr:col>
          <xdr:colOff>175260</xdr:colOff>
          <xdr:row>2</xdr:row>
          <xdr:rowOff>152400</xdr:rowOff>
        </xdr:to>
        <xdr:sp macro="" textlink="">
          <xdr:nvSpPr>
            <xdr:cNvPr id="4097" name="ComboBox1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0</xdr:row>
          <xdr:rowOff>99060</xdr:rowOff>
        </xdr:from>
        <xdr:to>
          <xdr:col>13</xdr:col>
          <xdr:colOff>60960</xdr:colOff>
          <xdr:row>0</xdr:row>
          <xdr:rowOff>228600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275379</xdr:colOff>
      <xdr:row>5</xdr:row>
      <xdr:rowOff>38101</xdr:rowOff>
    </xdr:from>
    <xdr:to>
      <xdr:col>18</xdr:col>
      <xdr:colOff>295275</xdr:colOff>
      <xdr:row>16</xdr:row>
      <xdr:rowOff>18432</xdr:rowOff>
    </xdr:to>
    <xdr:pic>
      <xdr:nvPicPr>
        <xdr:cNvPr id="4" name="Imagem 3">
          <a:extLst>
            <a:ext uri="{FF2B5EF4-FFF2-40B4-BE49-F238E27FC236}">
              <a16:creationId xmlns:a16="http://schemas.microsoft.com/office/drawing/2014/main" id="{874CDF0F-EEA6-1BB7-AE3B-5B903F4FCF92}"/>
            </a:ext>
          </a:extLst>
        </xdr:cNvPr>
        <xdr:cNvPicPr>
          <a:picLocks noChangeAspect="1"/>
        </xdr:cNvPicPr>
      </xdr:nvPicPr>
      <xdr:blipFill>
        <a:blip xmlns:r="http://schemas.openxmlformats.org/officeDocument/2006/relationships" r:embed="rId2"/>
        <a:stretch>
          <a:fillRect/>
        </a:stretch>
      </xdr:blipFill>
      <xdr:spPr>
        <a:xfrm>
          <a:off x="9543204" y="1162051"/>
          <a:ext cx="3791796" cy="218060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495300</xdr:colOff>
          <xdr:row>3</xdr:row>
          <xdr:rowOff>0</xdr:rowOff>
        </xdr:to>
        <xdr:sp macro="" textlink="">
          <xdr:nvSpPr>
            <xdr:cNvPr id="6145" name="ComboBox13"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6146" name="Label1"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3</xdr:row>
      <xdr:rowOff>95243</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495300</xdr:colOff>
          <xdr:row>2</xdr:row>
          <xdr:rowOff>45720</xdr:rowOff>
        </xdr:to>
        <xdr:sp macro="" textlink="">
          <xdr:nvSpPr>
            <xdr:cNvPr id="235521" name="ComboBox13" hidden="1">
              <a:extLst>
                <a:ext uri="{63B3BB69-23CF-44E3-9099-C40C66FF867C}">
                  <a14:compatExt spid="_x0000_s235521"/>
                </a:ext>
                <a:ext uri="{FF2B5EF4-FFF2-40B4-BE49-F238E27FC236}">
                  <a16:creationId xmlns:a16="http://schemas.microsoft.com/office/drawing/2014/main" id="{00000000-0008-0000-0A00-0000019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0</xdr:row>
          <xdr:rowOff>228600</xdr:rowOff>
        </xdr:to>
        <xdr:sp macro="" textlink="">
          <xdr:nvSpPr>
            <xdr:cNvPr id="235522" name="Label1" hidden="1">
              <a:extLst>
                <a:ext uri="{63B3BB69-23CF-44E3-9099-C40C66FF867C}">
                  <a14:compatExt spid="_x0000_s235522"/>
                </a:ext>
                <a:ext uri="{FF2B5EF4-FFF2-40B4-BE49-F238E27FC236}">
                  <a16:creationId xmlns:a16="http://schemas.microsoft.com/office/drawing/2014/main" id="{00000000-0008-0000-0A00-0000029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6001" name="ComboBox13" hidden="1">
              <a:extLst>
                <a:ext uri="{63B3BB69-23CF-44E3-9099-C40C66FF867C}">
                  <a14:compatExt spid="_x0000_s256001"/>
                </a:ext>
                <a:ext uri="{FF2B5EF4-FFF2-40B4-BE49-F238E27FC236}">
                  <a16:creationId xmlns:a16="http://schemas.microsoft.com/office/drawing/2014/main" id="{00000000-0008-0000-0B00-000001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6002" name="Label1" hidden="1">
              <a:extLst>
                <a:ext uri="{63B3BB69-23CF-44E3-9099-C40C66FF867C}">
                  <a14:compatExt spid="_x0000_s256002"/>
                </a:ext>
                <a:ext uri="{FF2B5EF4-FFF2-40B4-BE49-F238E27FC236}">
                  <a16:creationId xmlns:a16="http://schemas.microsoft.com/office/drawing/2014/main" id="{00000000-0008-0000-0B00-000002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6545" name="ComboBox13" hidden="1">
              <a:extLst>
                <a:ext uri="{63B3BB69-23CF-44E3-9099-C40C66FF867C}">
                  <a14:compatExt spid="_x0000_s236545"/>
                </a:ext>
                <a:ext uri="{FF2B5EF4-FFF2-40B4-BE49-F238E27FC236}">
                  <a16:creationId xmlns:a16="http://schemas.microsoft.com/office/drawing/2014/main" id="{00000000-0008-0000-0C00-0000019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6546" name="Label1" hidden="1">
              <a:extLst>
                <a:ext uri="{63B3BB69-23CF-44E3-9099-C40C66FF867C}">
                  <a14:compatExt spid="_x0000_s236546"/>
                </a:ext>
                <a:ext uri="{FF2B5EF4-FFF2-40B4-BE49-F238E27FC236}">
                  <a16:creationId xmlns:a16="http://schemas.microsoft.com/office/drawing/2014/main" id="{00000000-0008-0000-0C00-0000029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7025" name="ComboBox13" hidden="1">
              <a:extLst>
                <a:ext uri="{63B3BB69-23CF-44E3-9099-C40C66FF867C}">
                  <a14:compatExt spid="_x0000_s257025"/>
                </a:ext>
                <a:ext uri="{FF2B5EF4-FFF2-40B4-BE49-F238E27FC236}">
                  <a16:creationId xmlns:a16="http://schemas.microsoft.com/office/drawing/2014/main" id="{00000000-0008-0000-0D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7026" name="Label1" hidden="1">
              <a:extLst>
                <a:ext uri="{63B3BB69-23CF-44E3-9099-C40C66FF867C}">
                  <a14:compatExt spid="_x0000_s257026"/>
                </a:ext>
                <a:ext uri="{FF2B5EF4-FFF2-40B4-BE49-F238E27FC236}">
                  <a16:creationId xmlns:a16="http://schemas.microsoft.com/office/drawing/2014/main" id="{00000000-0008-0000-0D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553553</xdr:colOff>
      <xdr:row>5</xdr:row>
      <xdr:rowOff>53756</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83820</xdr:colOff>
          <xdr:row>1</xdr:row>
          <xdr:rowOff>137160</xdr:rowOff>
        </xdr:from>
        <xdr:to>
          <xdr:col>21</xdr:col>
          <xdr:colOff>419100</xdr:colOff>
          <xdr:row>3</xdr:row>
          <xdr:rowOff>45720</xdr:rowOff>
        </xdr:to>
        <xdr:sp macro="" textlink="">
          <xdr:nvSpPr>
            <xdr:cNvPr id="237569" name="ComboBox13" hidden="1">
              <a:extLst>
                <a:ext uri="{63B3BB69-23CF-44E3-9099-C40C66FF867C}">
                  <a14:compatExt spid="_x0000_s237569"/>
                </a:ext>
                <a:ext uri="{FF2B5EF4-FFF2-40B4-BE49-F238E27FC236}">
                  <a16:creationId xmlns:a16="http://schemas.microsoft.com/office/drawing/2014/main" id="{00000000-0008-0000-0E00-000001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8593" name="ComboBox13" hidden="1">
              <a:extLst>
                <a:ext uri="{63B3BB69-23CF-44E3-9099-C40C66FF867C}">
                  <a14:compatExt spid="_x0000_s238593"/>
                </a:ext>
                <a:ext uri="{FF2B5EF4-FFF2-40B4-BE49-F238E27FC236}">
                  <a16:creationId xmlns:a16="http://schemas.microsoft.com/office/drawing/2014/main" id="{00000000-0008-0000-0F00-000001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8594" name="Label1" hidden="1">
              <a:extLst>
                <a:ext uri="{63B3BB69-23CF-44E3-9099-C40C66FF867C}">
                  <a14:compatExt spid="_x0000_s238594"/>
                </a:ext>
                <a:ext uri="{FF2B5EF4-FFF2-40B4-BE49-F238E27FC236}">
                  <a16:creationId xmlns:a16="http://schemas.microsoft.com/office/drawing/2014/main" id="{00000000-0008-0000-0F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9617" name="ComboBox13" hidden="1">
              <a:extLst>
                <a:ext uri="{63B3BB69-23CF-44E3-9099-C40C66FF867C}">
                  <a14:compatExt spid="_x0000_s239617"/>
                </a:ext>
                <a:ext uri="{FF2B5EF4-FFF2-40B4-BE49-F238E27FC236}">
                  <a16:creationId xmlns:a16="http://schemas.microsoft.com/office/drawing/2014/main" id="{00000000-0008-0000-10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9618" name="Label1" hidden="1">
              <a:extLst>
                <a:ext uri="{63B3BB69-23CF-44E3-9099-C40C66FF867C}">
                  <a14:compatExt spid="_x0000_s239618"/>
                </a:ext>
                <a:ext uri="{FF2B5EF4-FFF2-40B4-BE49-F238E27FC236}">
                  <a16:creationId xmlns:a16="http://schemas.microsoft.com/office/drawing/2014/main" id="{00000000-0008-0000-10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1665" name="ComboBox13" hidden="1">
              <a:extLst>
                <a:ext uri="{63B3BB69-23CF-44E3-9099-C40C66FF867C}">
                  <a14:compatExt spid="_x0000_s241665"/>
                </a:ext>
                <a:ext uri="{FF2B5EF4-FFF2-40B4-BE49-F238E27FC236}">
                  <a16:creationId xmlns:a16="http://schemas.microsoft.com/office/drawing/2014/main" id="{00000000-0008-0000-11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1666" name="Label1" hidden="1">
              <a:extLst>
                <a:ext uri="{63B3BB69-23CF-44E3-9099-C40C66FF867C}">
                  <a14:compatExt spid="_x0000_s241666"/>
                </a:ext>
                <a:ext uri="{FF2B5EF4-FFF2-40B4-BE49-F238E27FC236}">
                  <a16:creationId xmlns:a16="http://schemas.microsoft.com/office/drawing/2014/main" id="{00000000-0008-0000-11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6</xdr:col>
      <xdr:colOff>840603</xdr:colOff>
      <xdr:row>4</xdr:row>
      <xdr:rowOff>41691</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 y="105834"/>
          <a:ext cx="1719232" cy="697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182880</xdr:colOff>
          <xdr:row>1</xdr:row>
          <xdr:rowOff>76200</xdr:rowOff>
        </xdr:from>
        <xdr:to>
          <xdr:col>38</xdr:col>
          <xdr:colOff>76200</xdr:colOff>
          <xdr:row>2</xdr:row>
          <xdr:rowOff>137160</xdr:rowOff>
        </xdr:to>
        <xdr:sp macro="" textlink="">
          <xdr:nvSpPr>
            <xdr:cNvPr id="143362" name="ComboBox22" hidden="1">
              <a:extLst>
                <a:ext uri="{63B3BB69-23CF-44E3-9099-C40C66FF867C}">
                  <a14:compatExt spid="_x0000_s143362"/>
                </a:ext>
                <a:ext uri="{FF2B5EF4-FFF2-40B4-BE49-F238E27FC236}">
                  <a16:creationId xmlns:a16="http://schemas.microsoft.com/office/drawing/2014/main" id="{00000000-0008-0000-1200-000002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0</xdr:row>
          <xdr:rowOff>114300</xdr:rowOff>
        </xdr:from>
        <xdr:to>
          <xdr:col>37</xdr:col>
          <xdr:colOff>137160</xdr:colOff>
          <xdr:row>1</xdr:row>
          <xdr:rowOff>68580</xdr:rowOff>
        </xdr:to>
        <xdr:sp macro="" textlink="">
          <xdr:nvSpPr>
            <xdr:cNvPr id="143363" name="Label1" hidden="1">
              <a:extLst>
                <a:ext uri="{63B3BB69-23CF-44E3-9099-C40C66FF867C}">
                  <a14:compatExt spid="_x0000_s143363"/>
                </a:ext>
                <a:ext uri="{FF2B5EF4-FFF2-40B4-BE49-F238E27FC236}">
                  <a16:creationId xmlns:a16="http://schemas.microsoft.com/office/drawing/2014/main" id="{00000000-0008-0000-1200-000003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59</xdr:col>
      <xdr:colOff>0</xdr:colOff>
      <xdr:row>47</xdr:row>
      <xdr:rowOff>10584</xdr:rowOff>
    </xdr:from>
    <xdr:to>
      <xdr:col>65</xdr:col>
      <xdr:colOff>558800</xdr:colOff>
      <xdr:row>58</xdr:row>
      <xdr:rowOff>86784</xdr:rowOff>
    </xdr:to>
    <xdr:pic>
      <xdr:nvPicPr>
        <xdr:cNvPr id="3" name="Imagem 2">
          <a:extLst>
            <a:ext uri="{FF2B5EF4-FFF2-40B4-BE49-F238E27FC236}">
              <a16:creationId xmlns:a16="http://schemas.microsoft.com/office/drawing/2014/main" id="{F3832A83-5A2B-476E-A713-F0BEFD3F537D}"/>
            </a:ext>
          </a:extLst>
        </xdr:cNvPr>
        <xdr:cNvPicPr>
          <a:picLocks noChangeAspect="1"/>
        </xdr:cNvPicPr>
      </xdr:nvPicPr>
      <xdr:blipFill>
        <a:blip xmlns:r="http://schemas.openxmlformats.org/officeDocument/2006/relationships" r:embed="rId2"/>
        <a:stretch>
          <a:fillRect/>
        </a:stretch>
      </xdr:blipFill>
      <xdr:spPr>
        <a:xfrm>
          <a:off x="13091583" y="9493251"/>
          <a:ext cx="4114800" cy="21717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0641" name="ComboBox13"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0642" name="Label1"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175260</xdr:rowOff>
        </xdr:from>
        <xdr:to>
          <xdr:col>5</xdr:col>
          <xdr:colOff>617220</xdr:colOff>
          <xdr:row>0</xdr:row>
          <xdr:rowOff>411480</xdr:rowOff>
        </xdr:to>
        <xdr:sp macro="" textlink="">
          <xdr:nvSpPr>
            <xdr:cNvPr id="152578" name="ComboBox6" hidden="1">
              <a:extLst>
                <a:ext uri="{63B3BB69-23CF-44E3-9099-C40C66FF867C}">
                  <a14:compatExt spid="_x0000_s152578"/>
                </a:ext>
                <a:ext uri="{FF2B5EF4-FFF2-40B4-BE49-F238E27FC236}">
                  <a16:creationId xmlns:a16="http://schemas.microsoft.com/office/drawing/2014/main" id="{00000000-0008-0000-1400-000002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22860</xdr:rowOff>
        </xdr:from>
        <xdr:to>
          <xdr:col>5</xdr:col>
          <xdr:colOff>457200</xdr:colOff>
          <xdr:row>0</xdr:row>
          <xdr:rowOff>152400</xdr:rowOff>
        </xdr:to>
        <xdr:sp macro="" textlink="">
          <xdr:nvSpPr>
            <xdr:cNvPr id="152579" name="Label1" hidden="1">
              <a:extLst>
                <a:ext uri="{63B3BB69-23CF-44E3-9099-C40C66FF867C}">
                  <a14:compatExt spid="_x0000_s152579"/>
                </a:ext>
                <a:ext uri="{FF2B5EF4-FFF2-40B4-BE49-F238E27FC236}">
                  <a16:creationId xmlns:a16="http://schemas.microsoft.com/office/drawing/2014/main" id="{00000000-0008-0000-1400-000003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175260</xdr:rowOff>
        </xdr:from>
        <xdr:to>
          <xdr:col>14</xdr:col>
          <xdr:colOff>297180</xdr:colOff>
          <xdr:row>1</xdr:row>
          <xdr:rowOff>7620</xdr:rowOff>
        </xdr:to>
        <xdr:sp macro="" textlink="">
          <xdr:nvSpPr>
            <xdr:cNvPr id="153602" name="ComboBox7" hidden="1">
              <a:extLst>
                <a:ext uri="{63B3BB69-23CF-44E3-9099-C40C66FF867C}">
                  <a14:compatExt spid="_x0000_s153602"/>
                </a:ext>
                <a:ext uri="{FF2B5EF4-FFF2-40B4-BE49-F238E27FC236}">
                  <a16:creationId xmlns:a16="http://schemas.microsoft.com/office/drawing/2014/main" id="{00000000-0008-0000-1500-000002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22860</xdr:rowOff>
        </xdr:from>
        <xdr:to>
          <xdr:col>14</xdr:col>
          <xdr:colOff>137160</xdr:colOff>
          <xdr:row>0</xdr:row>
          <xdr:rowOff>152400</xdr:rowOff>
        </xdr:to>
        <xdr:sp macro="" textlink="">
          <xdr:nvSpPr>
            <xdr:cNvPr id="153603" name="Label1" hidden="1">
              <a:extLst>
                <a:ext uri="{63B3BB69-23CF-44E3-9099-C40C66FF867C}">
                  <a14:compatExt spid="_x0000_s153603"/>
                </a:ext>
                <a:ext uri="{FF2B5EF4-FFF2-40B4-BE49-F238E27FC236}">
                  <a16:creationId xmlns:a16="http://schemas.microsoft.com/office/drawing/2014/main" id="{00000000-0008-0000-1500-000003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0</xdr:row>
          <xdr:rowOff>175260</xdr:rowOff>
        </xdr:from>
        <xdr:to>
          <xdr:col>1</xdr:col>
          <xdr:colOff>3086100</xdr:colOff>
          <xdr:row>0</xdr:row>
          <xdr:rowOff>411480</xdr:rowOff>
        </xdr:to>
        <xdr:sp macro="" textlink="">
          <xdr:nvSpPr>
            <xdr:cNvPr id="151554" name="ComboBox5" hidden="1">
              <a:extLst>
                <a:ext uri="{63B3BB69-23CF-44E3-9099-C40C66FF867C}">
                  <a14:compatExt spid="_x0000_s151554"/>
                </a:ext>
                <a:ext uri="{FF2B5EF4-FFF2-40B4-BE49-F238E27FC236}">
                  <a16:creationId xmlns:a16="http://schemas.microsoft.com/office/drawing/2014/main" id="{00000000-0008-0000-16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22860</xdr:rowOff>
        </xdr:from>
        <xdr:to>
          <xdr:col>1</xdr:col>
          <xdr:colOff>2971800</xdr:colOff>
          <xdr:row>0</xdr:row>
          <xdr:rowOff>152400</xdr:rowOff>
        </xdr:to>
        <xdr:sp macro="" textlink="">
          <xdr:nvSpPr>
            <xdr:cNvPr id="151555" name="Label1" hidden="1">
              <a:extLst>
                <a:ext uri="{63B3BB69-23CF-44E3-9099-C40C66FF867C}">
                  <a14:compatExt spid="_x0000_s151555"/>
                </a:ext>
                <a:ext uri="{FF2B5EF4-FFF2-40B4-BE49-F238E27FC236}">
                  <a16:creationId xmlns:a16="http://schemas.microsoft.com/office/drawing/2014/main" id="{00000000-0008-0000-16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213360</xdr:rowOff>
        </xdr:from>
        <xdr:to>
          <xdr:col>6</xdr:col>
          <xdr:colOff>594360</xdr:colOff>
          <xdr:row>0</xdr:row>
          <xdr:rowOff>449580</xdr:rowOff>
        </xdr:to>
        <xdr:sp macro="" textlink="">
          <xdr:nvSpPr>
            <xdr:cNvPr id="161793" name="ComboBox16" hidden="1">
              <a:extLst>
                <a:ext uri="{63B3BB69-23CF-44E3-9099-C40C66FF867C}">
                  <a14:compatExt spid="_x0000_s161793"/>
                </a:ext>
                <a:ext uri="{FF2B5EF4-FFF2-40B4-BE49-F238E27FC236}">
                  <a16:creationId xmlns:a16="http://schemas.microsoft.com/office/drawing/2014/main" id="{00000000-0008-0000-1700-000001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60960</xdr:rowOff>
        </xdr:from>
        <xdr:to>
          <xdr:col>6</xdr:col>
          <xdr:colOff>426720</xdr:colOff>
          <xdr:row>0</xdr:row>
          <xdr:rowOff>190500</xdr:rowOff>
        </xdr:to>
        <xdr:sp macro="" textlink="">
          <xdr:nvSpPr>
            <xdr:cNvPr id="161794" name="Label1" hidden="1">
              <a:extLst>
                <a:ext uri="{63B3BB69-23CF-44E3-9099-C40C66FF867C}">
                  <a14:compatExt spid="_x0000_s161794"/>
                </a:ext>
                <a:ext uri="{FF2B5EF4-FFF2-40B4-BE49-F238E27FC236}">
                  <a16:creationId xmlns:a16="http://schemas.microsoft.com/office/drawing/2014/main" id="{00000000-0008-0000-1700-000002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1048395</xdr:colOff>
      <xdr:row>18</xdr:row>
      <xdr:rowOff>52916</xdr:rowOff>
    </xdr:from>
    <xdr:to>
      <xdr:col>11</xdr:col>
      <xdr:colOff>540774</xdr:colOff>
      <xdr:row>35</xdr:row>
      <xdr:rowOff>141259</xdr:rowOff>
    </xdr:to>
    <xdr:pic>
      <xdr:nvPicPr>
        <xdr:cNvPr id="3" name="Imagem 2">
          <a:extLst>
            <a:ext uri="{FF2B5EF4-FFF2-40B4-BE49-F238E27FC236}">
              <a16:creationId xmlns:a16="http://schemas.microsoft.com/office/drawing/2014/main" id="{0D9A8F94-BC9C-50F3-8517-56F99887BC79}"/>
            </a:ext>
          </a:extLst>
        </xdr:cNvPr>
        <xdr:cNvPicPr>
          <a:picLocks noChangeAspect="1"/>
        </xdr:cNvPicPr>
      </xdr:nvPicPr>
      <xdr:blipFill>
        <a:blip xmlns:r="http://schemas.openxmlformats.org/officeDocument/2006/relationships" r:embed="rId1"/>
        <a:stretch>
          <a:fillRect/>
        </a:stretch>
      </xdr:blipFill>
      <xdr:spPr>
        <a:xfrm>
          <a:off x="1662228" y="3513666"/>
          <a:ext cx="6794879" cy="3326843"/>
        </a:xfrm>
        <a:prstGeom prst="rect">
          <a:avLst/>
        </a:prstGeom>
      </xdr:spPr>
    </xdr:pic>
    <xdr:clientData/>
  </xdr:twoCellAnchor>
  <xdr:twoCellAnchor editAs="oneCell">
    <xdr:from>
      <xdr:col>15</xdr:col>
      <xdr:colOff>105834</xdr:colOff>
      <xdr:row>1</xdr:row>
      <xdr:rowOff>31749</xdr:rowOff>
    </xdr:from>
    <xdr:to>
      <xdr:col>15</xdr:col>
      <xdr:colOff>1079499</xdr:colOff>
      <xdr:row>4</xdr:row>
      <xdr:rowOff>127203</xdr:rowOff>
    </xdr:to>
    <xdr:pic>
      <xdr:nvPicPr>
        <xdr:cNvPr id="4" name="Imagem 3">
          <a:extLst>
            <a:ext uri="{FF2B5EF4-FFF2-40B4-BE49-F238E27FC236}">
              <a16:creationId xmlns:a16="http://schemas.microsoft.com/office/drawing/2014/main" id="{D254FDBD-9C1F-4655-AE33-F0E637A0FB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82251" y="444499"/>
          <a:ext cx="973665" cy="4764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222899</xdr:colOff>
      <xdr:row>1</xdr:row>
      <xdr:rowOff>116418</xdr:rowOff>
    </xdr:from>
    <xdr:to>
      <xdr:col>27</xdr:col>
      <xdr:colOff>725229</xdr:colOff>
      <xdr:row>4</xdr:row>
      <xdr:rowOff>95251</xdr:rowOff>
    </xdr:to>
    <xdr:pic>
      <xdr:nvPicPr>
        <xdr:cNvPr id="5" name="Imagem 4">
          <a:extLst>
            <a:ext uri="{FF2B5EF4-FFF2-40B4-BE49-F238E27FC236}">
              <a16:creationId xmlns:a16="http://schemas.microsoft.com/office/drawing/2014/main" id="{3C3BE8CF-C0F9-BD26-5C65-F5C0E0E118C6}"/>
            </a:ext>
          </a:extLst>
        </xdr:cNvPr>
        <xdr:cNvPicPr>
          <a:picLocks noChangeAspect="1"/>
        </xdr:cNvPicPr>
      </xdr:nvPicPr>
      <xdr:blipFill>
        <a:blip xmlns:r="http://schemas.openxmlformats.org/officeDocument/2006/relationships" r:embed="rId3"/>
        <a:stretch>
          <a:fillRect/>
        </a:stretch>
      </xdr:blipFill>
      <xdr:spPr>
        <a:xfrm>
          <a:off x="21188482" y="529168"/>
          <a:ext cx="1317247" cy="359833"/>
        </a:xfrm>
        <a:prstGeom prst="rect">
          <a:avLst/>
        </a:prstGeom>
      </xdr:spPr>
    </xdr:pic>
    <xdr:clientData/>
  </xdr:twoCellAnchor>
  <xdr:twoCellAnchor editAs="oneCell">
    <xdr:from>
      <xdr:col>15</xdr:col>
      <xdr:colOff>328084</xdr:colOff>
      <xdr:row>24</xdr:row>
      <xdr:rowOff>42334</xdr:rowOff>
    </xdr:from>
    <xdr:to>
      <xdr:col>21</xdr:col>
      <xdr:colOff>508380</xdr:colOff>
      <xdr:row>41</xdr:row>
      <xdr:rowOff>130677</xdr:rowOff>
    </xdr:to>
    <xdr:pic>
      <xdr:nvPicPr>
        <xdr:cNvPr id="6" name="Imagem 5">
          <a:extLst>
            <a:ext uri="{FF2B5EF4-FFF2-40B4-BE49-F238E27FC236}">
              <a16:creationId xmlns:a16="http://schemas.microsoft.com/office/drawing/2014/main" id="{5CDB657F-0E93-4225-AE21-12DBC75EEC25}"/>
            </a:ext>
          </a:extLst>
        </xdr:cNvPr>
        <xdr:cNvPicPr>
          <a:picLocks noChangeAspect="1"/>
        </xdr:cNvPicPr>
      </xdr:nvPicPr>
      <xdr:blipFill>
        <a:blip xmlns:r="http://schemas.openxmlformats.org/officeDocument/2006/relationships" r:embed="rId1"/>
        <a:stretch>
          <a:fillRect/>
        </a:stretch>
      </xdr:blipFill>
      <xdr:spPr>
        <a:xfrm>
          <a:off x="10604501" y="4646084"/>
          <a:ext cx="6794879" cy="332684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0</xdr:row>
          <xdr:rowOff>175260</xdr:rowOff>
        </xdr:from>
        <xdr:to>
          <xdr:col>5</xdr:col>
          <xdr:colOff>944880</xdr:colOff>
          <xdr:row>0</xdr:row>
          <xdr:rowOff>411480</xdr:rowOff>
        </xdr:to>
        <xdr:sp macro="" textlink="">
          <xdr:nvSpPr>
            <xdr:cNvPr id="149506" name="ComboBox4" hidden="1">
              <a:extLst>
                <a:ext uri="{63B3BB69-23CF-44E3-9099-C40C66FF867C}">
                  <a14:compatExt spid="_x0000_s149506"/>
                </a:ext>
                <a:ext uri="{FF2B5EF4-FFF2-40B4-BE49-F238E27FC236}">
                  <a16:creationId xmlns:a16="http://schemas.microsoft.com/office/drawing/2014/main" id="{00000000-0008-0000-1900-000002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0</xdr:row>
          <xdr:rowOff>22860</xdr:rowOff>
        </xdr:from>
        <xdr:to>
          <xdr:col>5</xdr:col>
          <xdr:colOff>830580</xdr:colOff>
          <xdr:row>0</xdr:row>
          <xdr:rowOff>152400</xdr:rowOff>
        </xdr:to>
        <xdr:sp macro="" textlink="">
          <xdr:nvSpPr>
            <xdr:cNvPr id="149507" name="Label1" hidden="1">
              <a:extLst>
                <a:ext uri="{63B3BB69-23CF-44E3-9099-C40C66FF867C}">
                  <a14:compatExt spid="_x0000_s149507"/>
                </a:ext>
                <a:ext uri="{FF2B5EF4-FFF2-40B4-BE49-F238E27FC236}">
                  <a16:creationId xmlns:a16="http://schemas.microsoft.com/office/drawing/2014/main" id="{00000000-0008-0000-1900-000003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83820</xdr:rowOff>
        </xdr:from>
        <xdr:to>
          <xdr:col>12</xdr:col>
          <xdr:colOff>556260</xdr:colOff>
          <xdr:row>2</xdr:row>
          <xdr:rowOff>144780</xdr:rowOff>
        </xdr:to>
        <xdr:sp macro="" textlink="">
          <xdr:nvSpPr>
            <xdr:cNvPr id="116738" name="ComboBox25" hidden="1">
              <a:extLst>
                <a:ext uri="{63B3BB69-23CF-44E3-9099-C40C66FF867C}">
                  <a14:compatExt spid="_x0000_s116738"/>
                </a:ext>
                <a:ext uri="{FF2B5EF4-FFF2-40B4-BE49-F238E27FC236}">
                  <a16:creationId xmlns:a16="http://schemas.microsoft.com/office/drawing/2014/main" id="{00000000-0008-0000-1A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0</xdr:row>
          <xdr:rowOff>121920</xdr:rowOff>
        </xdr:from>
        <xdr:to>
          <xdr:col>12</xdr:col>
          <xdr:colOff>426720</xdr:colOff>
          <xdr:row>1</xdr:row>
          <xdr:rowOff>76200</xdr:rowOff>
        </xdr:to>
        <xdr:sp macro="" textlink="">
          <xdr:nvSpPr>
            <xdr:cNvPr id="116739" name="Label1" hidden="1">
              <a:extLst>
                <a:ext uri="{63B3BB69-23CF-44E3-9099-C40C66FF867C}">
                  <a14:compatExt spid="_x0000_s116739"/>
                </a:ext>
                <a:ext uri="{FF2B5EF4-FFF2-40B4-BE49-F238E27FC236}">
                  <a16:creationId xmlns:a16="http://schemas.microsoft.com/office/drawing/2014/main" id="{00000000-0008-0000-1A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5.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1.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1.emf"/><Relationship Id="rId4" Type="http://schemas.openxmlformats.org/officeDocument/2006/relationships/control" Target="../activeX/activeX7.xml"/><Relationship Id="rId9"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image" Target="../media/image2.emf"/><Relationship Id="rId5" Type="http://schemas.openxmlformats.org/officeDocument/2006/relationships/control" Target="../activeX/activeX10.xml"/><Relationship Id="rId4" Type="http://schemas.openxmlformats.org/officeDocument/2006/relationships/image" Target="../media/image1.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image" Target="../media/image2.emf"/><Relationship Id="rId5" Type="http://schemas.openxmlformats.org/officeDocument/2006/relationships/control" Target="../activeX/activeX12.xml"/><Relationship Id="rId4" Type="http://schemas.openxmlformats.org/officeDocument/2006/relationships/image" Target="../media/image1.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image" Target="../media/image2.emf"/><Relationship Id="rId5" Type="http://schemas.openxmlformats.org/officeDocument/2006/relationships/control" Target="../activeX/activeX14.xml"/><Relationship Id="rId4" Type="http://schemas.openxmlformats.org/officeDocument/2006/relationships/image" Target="../media/image1.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ontrol" Target="../activeX/activeX16.xml"/><Relationship Id="rId5" Type="http://schemas.openxmlformats.org/officeDocument/2006/relationships/image" Target="../media/image1.emf"/><Relationship Id="rId4" Type="http://schemas.openxmlformats.org/officeDocument/2006/relationships/control" Target="../activeX/activeX15.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2.emf"/><Relationship Id="rId5" Type="http://schemas.openxmlformats.org/officeDocument/2006/relationships/control" Target="../activeX/activeX18.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image" Target="../media/image2.emf"/><Relationship Id="rId5" Type="http://schemas.openxmlformats.org/officeDocument/2006/relationships/control" Target="../activeX/activeX20.xml"/><Relationship Id="rId4" Type="http://schemas.openxmlformats.org/officeDocument/2006/relationships/image" Target="../media/image1.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8.bin"/><Relationship Id="rId5" Type="http://schemas.openxmlformats.org/officeDocument/2006/relationships/image" Target="../media/image2.emf"/><Relationship Id="rId4" Type="http://schemas.openxmlformats.org/officeDocument/2006/relationships/control" Target="../activeX/activeX21.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image" Target="../media/image2.emf"/><Relationship Id="rId5" Type="http://schemas.openxmlformats.org/officeDocument/2006/relationships/control" Target="../activeX/activeX23.xml"/><Relationship Id="rId4" Type="http://schemas.openxmlformats.org/officeDocument/2006/relationships/image" Target="../media/image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image" Target="../media/image2.emf"/><Relationship Id="rId5" Type="http://schemas.openxmlformats.org/officeDocument/2006/relationships/control" Target="../activeX/activeX25.xml"/><Relationship Id="rId4" Type="http://schemas.openxmlformats.org/officeDocument/2006/relationships/image" Target="../media/image1.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image" Target="../media/image2.emf"/><Relationship Id="rId5" Type="http://schemas.openxmlformats.org/officeDocument/2006/relationships/control" Target="../activeX/activeX27.xml"/><Relationship Id="rId4" Type="http://schemas.openxmlformats.org/officeDocument/2006/relationships/image" Target="../media/image1.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image" Target="../media/image12.emf"/><Relationship Id="rId5" Type="http://schemas.openxmlformats.org/officeDocument/2006/relationships/control" Target="../activeX/activeX29.xml"/><Relationship Id="rId4" Type="http://schemas.openxmlformats.org/officeDocument/2006/relationships/image" Target="../media/image11.emf"/></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0.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image" Target="../media/image2.emf"/><Relationship Id="rId5" Type="http://schemas.openxmlformats.org/officeDocument/2006/relationships/control" Target="../activeX/activeX31.xml"/><Relationship Id="rId4" Type="http://schemas.openxmlformats.org/officeDocument/2006/relationships/image" Target="../media/image1.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image" Target="../media/image14.emf"/><Relationship Id="rId5" Type="http://schemas.openxmlformats.org/officeDocument/2006/relationships/control" Target="../activeX/activeX33.xml"/><Relationship Id="rId4" Type="http://schemas.openxmlformats.org/officeDocument/2006/relationships/image" Target="../media/image1.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4.xml"/><Relationship Id="rId7" Type="http://schemas.openxmlformats.org/officeDocument/2006/relationships/comments" Target="../comments1.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image" Target="../media/image2.emf"/><Relationship Id="rId5" Type="http://schemas.openxmlformats.org/officeDocument/2006/relationships/control" Target="../activeX/activeX35.xml"/><Relationship Id="rId4" Type="http://schemas.openxmlformats.org/officeDocument/2006/relationships/image" Target="../media/image1.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2.emf"/><Relationship Id="rId2" Type="http://schemas.openxmlformats.org/officeDocument/2006/relationships/drawing" Target="../drawings/drawing21.xml"/><Relationship Id="rId1" Type="http://schemas.openxmlformats.org/officeDocument/2006/relationships/printerSettings" Target="../printerSettings/printerSettings9.bin"/><Relationship Id="rId6" Type="http://schemas.openxmlformats.org/officeDocument/2006/relationships/control" Target="../activeX/activeX37.xml"/><Relationship Id="rId5" Type="http://schemas.openxmlformats.org/officeDocument/2006/relationships/image" Target="../media/image1.emf"/><Relationship Id="rId4" Type="http://schemas.openxmlformats.org/officeDocument/2006/relationships/control" Target="../activeX/activeX36.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38.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image" Target="../media/image2.emf"/><Relationship Id="rId5" Type="http://schemas.openxmlformats.org/officeDocument/2006/relationships/control" Target="../activeX/activeX39.xml"/><Relationship Id="rId4" Type="http://schemas.openxmlformats.org/officeDocument/2006/relationships/image" Target="../media/image1.emf"/></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1.vml"/><Relationship Id="rId1" Type="http://schemas.openxmlformats.org/officeDocument/2006/relationships/drawing" Target="../drawings/drawing24.xml"/><Relationship Id="rId6" Type="http://schemas.openxmlformats.org/officeDocument/2006/relationships/image" Target="../media/image2.emf"/><Relationship Id="rId5" Type="http://schemas.openxmlformats.org/officeDocument/2006/relationships/control" Target="../activeX/activeX41.xml"/><Relationship Id="rId4" Type="http://schemas.openxmlformats.org/officeDocument/2006/relationships/image" Target="../media/image1.emf"/></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image" Target="../media/image12.emf"/><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ontrol" Target="../activeX/activeX43.xml"/><Relationship Id="rId5" Type="http://schemas.openxmlformats.org/officeDocument/2006/relationships/image" Target="../media/image11.emf"/><Relationship Id="rId4" Type="http://schemas.openxmlformats.org/officeDocument/2006/relationships/control" Target="../activeX/activeX4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BCDC2-EAF5-4A9A-8F86-116C2DC5A23E}">
  <sheetPr codeName="Planilha28">
    <tabColor theme="1"/>
  </sheetPr>
  <dimension ref="B1:I64"/>
  <sheetViews>
    <sheetView showGridLines="0" workbookViewId="0">
      <pane ySplit="8" topLeftCell="A9" activePane="bottomLeft" state="frozen"/>
      <selection pane="bottomLeft" activeCell="H64" sqref="H64"/>
    </sheetView>
  </sheetViews>
  <sheetFormatPr defaultRowHeight="14.4"/>
  <cols>
    <col min="1" max="1" width="2.6640625" customWidth="1"/>
    <col min="2" max="2" width="12.109375" customWidth="1"/>
    <col min="3" max="3" width="51.6640625" customWidth="1"/>
    <col min="4" max="4" width="12" bestFit="1" customWidth="1"/>
    <col min="6" max="6" width="13" customWidth="1"/>
    <col min="7" max="7" width="50" customWidth="1"/>
    <col min="8" max="8" width="13.33203125" customWidth="1"/>
  </cols>
  <sheetData>
    <row r="1" spans="2:9" s="248" customFormat="1" ht="33.75" customHeight="1" thickBot="1">
      <c r="C1" s="249"/>
      <c r="D1" s="250"/>
      <c r="E1" s="251"/>
    </row>
    <row r="2" spans="2:9" s="248" customFormat="1" ht="13.2">
      <c r="B2" s="252" t="s">
        <v>0</v>
      </c>
      <c r="C2" s="253" t="s">
        <v>1</v>
      </c>
      <c r="D2" s="254"/>
      <c r="E2" s="255"/>
      <c r="F2" s="252" t="s">
        <v>0</v>
      </c>
      <c r="G2" s="253" t="s">
        <v>1</v>
      </c>
      <c r="H2" s="254"/>
      <c r="I2" s="255"/>
    </row>
    <row r="3" spans="2:9" s="248" customFormat="1" ht="13.2">
      <c r="B3" s="256" t="s">
        <v>2</v>
      </c>
      <c r="C3" s="257" t="s">
        <v>3</v>
      </c>
      <c r="D3" s="250"/>
      <c r="E3" s="258"/>
      <c r="F3" s="256" t="s">
        <v>2</v>
      </c>
      <c r="G3" s="257" t="s">
        <v>3</v>
      </c>
      <c r="H3" s="250"/>
      <c r="I3" s="258"/>
    </row>
    <row r="4" spans="2:9" s="248" customFormat="1" ht="13.2">
      <c r="B4" s="256" t="s">
        <v>4</v>
      </c>
      <c r="C4" s="257" t="s">
        <v>3</v>
      </c>
      <c r="D4" s="250"/>
      <c r="E4" s="258"/>
      <c r="F4" s="256" t="s">
        <v>4</v>
      </c>
      <c r="G4" s="257" t="s">
        <v>3</v>
      </c>
      <c r="H4" s="250"/>
      <c r="I4" s="258"/>
    </row>
    <row r="5" spans="2:9" s="248" customFormat="1" ht="13.2">
      <c r="B5" s="256" t="s">
        <v>5</v>
      </c>
      <c r="C5" s="257" t="s">
        <v>3</v>
      </c>
      <c r="D5" s="250"/>
      <c r="E5" s="258"/>
      <c r="F5" s="256" t="s">
        <v>5</v>
      </c>
      <c r="G5" s="257" t="s">
        <v>3</v>
      </c>
      <c r="H5" s="250"/>
      <c r="I5" s="258"/>
    </row>
    <row r="6" spans="2:9" s="248" customFormat="1" ht="13.2">
      <c r="B6" s="259"/>
      <c r="C6" s="260"/>
      <c r="D6" s="261"/>
      <c r="E6" s="258"/>
      <c r="F6" s="259"/>
      <c r="G6" s="260"/>
      <c r="H6" s="261"/>
      <c r="I6" s="258"/>
    </row>
    <row r="7" spans="2:9" s="248" customFormat="1" ht="13.2">
      <c r="B7" s="262" t="s">
        <v>6</v>
      </c>
      <c r="C7" s="263"/>
      <c r="D7" s="250"/>
      <c r="E7" s="258"/>
      <c r="F7" s="262" t="s">
        <v>6</v>
      </c>
      <c r="G7" s="263"/>
      <c r="H7" s="250"/>
      <c r="I7" s="258"/>
    </row>
    <row r="8" spans="2:9" s="248" customFormat="1" ht="13.8" thickBot="1">
      <c r="B8" s="264"/>
      <c r="C8" s="265" t="s">
        <v>7</v>
      </c>
      <c r="D8" s="266"/>
      <c r="E8" s="267"/>
      <c r="F8" s="264"/>
      <c r="G8" s="265" t="s">
        <v>8</v>
      </c>
      <c r="H8" s="266"/>
      <c r="I8" s="267"/>
    </row>
    <row r="9" spans="2:9" s="248" customFormat="1" ht="18.75" customHeight="1">
      <c r="B9" s="268" t="s">
        <v>9</v>
      </c>
      <c r="C9" s="269"/>
      <c r="D9" s="270"/>
      <c r="E9" s="271"/>
      <c r="F9" s="268" t="s">
        <v>9</v>
      </c>
      <c r="G9" s="269"/>
      <c r="H9" s="270"/>
      <c r="I9" s="271"/>
    </row>
    <row r="10" spans="2:9" s="248" customFormat="1" ht="18.75" customHeight="1" thickBot="1">
      <c r="B10" s="272"/>
      <c r="C10" s="273" t="s">
        <v>10</v>
      </c>
      <c r="D10" s="274">
        <f>SUM(E13:E60)</f>
        <v>1.7770311111111112</v>
      </c>
      <c r="E10" s="275"/>
      <c r="F10" s="272"/>
      <c r="G10" s="273" t="s">
        <v>10</v>
      </c>
      <c r="H10" s="661">
        <f>SUM(I13:I60)</f>
        <v>1.06</v>
      </c>
      <c r="I10" s="275"/>
    </row>
    <row r="11" spans="2:9" s="248" customFormat="1" ht="12" customHeight="1" thickBot="1">
      <c r="B11" s="259"/>
      <c r="C11" s="276"/>
      <c r="D11" s="277"/>
      <c r="E11" s="278"/>
      <c r="F11" s="259"/>
      <c r="G11" s="276"/>
      <c r="H11" s="277"/>
      <c r="I11" s="279"/>
    </row>
    <row r="12" spans="2:9" s="248" customFormat="1" ht="18.75" customHeight="1" thickBot="1">
      <c r="B12" s="280"/>
      <c r="C12" s="281" t="s">
        <v>11</v>
      </c>
      <c r="D12" s="282" t="s">
        <v>12</v>
      </c>
      <c r="E12" s="283" t="s">
        <v>13</v>
      </c>
      <c r="F12" s="284"/>
      <c r="G12" s="281" t="s">
        <v>11</v>
      </c>
      <c r="H12" s="282" t="s">
        <v>12</v>
      </c>
      <c r="I12" s="283" t="s">
        <v>13</v>
      </c>
    </row>
    <row r="13" spans="2:9" s="248" customFormat="1" ht="12.75" customHeight="1">
      <c r="B13" s="285"/>
      <c r="C13" s="286"/>
      <c r="D13" s="287"/>
      <c r="E13" s="288"/>
      <c r="F13" s="285"/>
      <c r="G13" s="286"/>
      <c r="H13" s="287"/>
      <c r="I13" s="288"/>
    </row>
    <row r="14" spans="2:9" s="248" customFormat="1" ht="13.2">
      <c r="B14" s="289" t="s">
        <v>14</v>
      </c>
      <c r="C14" s="290" t="s">
        <v>15</v>
      </c>
      <c r="D14" s="291"/>
      <c r="E14" s="292">
        <f>SUM(D15:D23)</f>
        <v>0.37800000000000011</v>
      </c>
      <c r="F14" s="289" t="s">
        <v>14</v>
      </c>
      <c r="G14" s="290" t="s">
        <v>15</v>
      </c>
      <c r="H14" s="291"/>
      <c r="I14" s="292">
        <f>SUM(H15:H23)</f>
        <v>0.37800000000000011</v>
      </c>
    </row>
    <row r="15" spans="2:9" s="248" customFormat="1" ht="13.2">
      <c r="B15" s="293" t="s">
        <v>16</v>
      </c>
      <c r="C15" s="294" t="s">
        <v>17</v>
      </c>
      <c r="D15" s="295">
        <v>0.2</v>
      </c>
      <c r="E15" s="296"/>
      <c r="F15" s="293" t="s">
        <v>16</v>
      </c>
      <c r="G15" s="294" t="s">
        <v>17</v>
      </c>
      <c r="H15" s="295">
        <v>0.2</v>
      </c>
      <c r="I15" s="296"/>
    </row>
    <row r="16" spans="2:9" s="248" customFormat="1" ht="13.2">
      <c r="B16" s="293" t="s">
        <v>18</v>
      </c>
      <c r="C16" s="294" t="s">
        <v>19</v>
      </c>
      <c r="D16" s="295">
        <v>0.08</v>
      </c>
      <c r="E16" s="296"/>
      <c r="F16" s="293" t="s">
        <v>18</v>
      </c>
      <c r="G16" s="294" t="s">
        <v>19</v>
      </c>
      <c r="H16" s="295">
        <v>0.08</v>
      </c>
      <c r="I16" s="296"/>
    </row>
    <row r="17" spans="2:9" s="248" customFormat="1" ht="13.2">
      <c r="B17" s="293" t="s">
        <v>20</v>
      </c>
      <c r="C17" s="294" t="s">
        <v>21</v>
      </c>
      <c r="D17" s="295">
        <v>2.5000000000000001E-2</v>
      </c>
      <c r="E17" s="296"/>
      <c r="F17" s="293" t="s">
        <v>20</v>
      </c>
      <c r="G17" s="294" t="s">
        <v>21</v>
      </c>
      <c r="H17" s="295">
        <v>2.5000000000000001E-2</v>
      </c>
      <c r="I17" s="296"/>
    </row>
    <row r="18" spans="2:9" s="248" customFormat="1" ht="13.2">
      <c r="B18" s="293" t="s">
        <v>22</v>
      </c>
      <c r="C18" s="294" t="s">
        <v>23</v>
      </c>
      <c r="D18" s="295">
        <v>1.4999999999999999E-2</v>
      </c>
      <c r="E18" s="296"/>
      <c r="F18" s="293" t="s">
        <v>22</v>
      </c>
      <c r="G18" s="294" t="s">
        <v>23</v>
      </c>
      <c r="H18" s="295">
        <v>1.4999999999999999E-2</v>
      </c>
      <c r="I18" s="296"/>
    </row>
    <row r="19" spans="2:9" s="248" customFormat="1" ht="13.2">
      <c r="B19" s="293" t="s">
        <v>24</v>
      </c>
      <c r="C19" s="294" t="s">
        <v>25</v>
      </c>
      <c r="D19" s="295">
        <v>0.01</v>
      </c>
      <c r="E19" s="296"/>
      <c r="F19" s="293" t="s">
        <v>24</v>
      </c>
      <c r="G19" s="294" t="s">
        <v>25</v>
      </c>
      <c r="H19" s="295">
        <v>0.01</v>
      </c>
      <c r="I19" s="296"/>
    </row>
    <row r="20" spans="2:9" s="248" customFormat="1" ht="13.2">
      <c r="B20" s="293" t="s">
        <v>26</v>
      </c>
      <c r="C20" s="294" t="s">
        <v>27</v>
      </c>
      <c r="D20" s="295">
        <v>6.0000000000000001E-3</v>
      </c>
      <c r="E20" s="296"/>
      <c r="F20" s="293" t="s">
        <v>26</v>
      </c>
      <c r="G20" s="294" t="s">
        <v>27</v>
      </c>
      <c r="H20" s="295">
        <v>6.0000000000000001E-3</v>
      </c>
      <c r="I20" s="296"/>
    </row>
    <row r="21" spans="2:9" s="248" customFormat="1" ht="13.2">
      <c r="B21" s="293" t="s">
        <v>28</v>
      </c>
      <c r="C21" s="294" t="s">
        <v>29</v>
      </c>
      <c r="D21" s="295">
        <v>2E-3</v>
      </c>
      <c r="E21" s="296"/>
      <c r="F21" s="293" t="s">
        <v>28</v>
      </c>
      <c r="G21" s="294" t="s">
        <v>29</v>
      </c>
      <c r="H21" s="295">
        <v>2E-3</v>
      </c>
      <c r="I21" s="296"/>
    </row>
    <row r="22" spans="2:9" s="248" customFormat="1" ht="13.2">
      <c r="B22" s="293" t="s">
        <v>30</v>
      </c>
      <c r="C22" s="294" t="s">
        <v>31</v>
      </c>
      <c r="D22" s="295">
        <v>0.03</v>
      </c>
      <c r="E22" s="296"/>
      <c r="F22" s="293" t="s">
        <v>30</v>
      </c>
      <c r="G22" s="294" t="s">
        <v>31</v>
      </c>
      <c r="H22" s="295">
        <v>0.03</v>
      </c>
      <c r="I22" s="296"/>
    </row>
    <row r="23" spans="2:9" s="248" customFormat="1" ht="13.2">
      <c r="B23" s="293" t="s">
        <v>32</v>
      </c>
      <c r="C23" s="294" t="s">
        <v>33</v>
      </c>
      <c r="D23" s="295">
        <v>0.01</v>
      </c>
      <c r="E23" s="296"/>
      <c r="F23" s="293" t="s">
        <v>32</v>
      </c>
      <c r="G23" s="294" t="s">
        <v>33</v>
      </c>
      <c r="H23" s="295">
        <v>0.01</v>
      </c>
      <c r="I23" s="296"/>
    </row>
    <row r="24" spans="2:9" s="248" customFormat="1" ht="13.2">
      <c r="B24" s="293"/>
      <c r="C24" s="294"/>
      <c r="D24" s="295"/>
      <c r="E24" s="296"/>
      <c r="F24" s="293"/>
      <c r="G24" s="294"/>
      <c r="H24" s="295"/>
      <c r="I24" s="296"/>
    </row>
    <row r="25" spans="2:9" s="248" customFormat="1" ht="13.2">
      <c r="B25" s="289" t="s">
        <v>34</v>
      </c>
      <c r="C25" s="290" t="s">
        <v>35</v>
      </c>
      <c r="D25" s="295"/>
      <c r="E25" s="292">
        <f>SUM(D26:D36)</f>
        <v>0.47839999999999994</v>
      </c>
      <c r="F25" s="289" t="s">
        <v>34</v>
      </c>
      <c r="G25" s="290" t="s">
        <v>35</v>
      </c>
      <c r="H25" s="295"/>
      <c r="I25" s="292">
        <f>SUM(H26:H36)</f>
        <v>9.9400000000000002E-2</v>
      </c>
    </row>
    <row r="26" spans="2:9" s="248" customFormat="1" ht="13.2">
      <c r="B26" s="293" t="s">
        <v>36</v>
      </c>
      <c r="C26" s="294" t="s">
        <v>37</v>
      </c>
      <c r="D26" s="295">
        <v>0.21199999999999999</v>
      </c>
      <c r="E26" s="296"/>
      <c r="F26" s="293" t="s">
        <v>36</v>
      </c>
      <c r="G26" s="294" t="s">
        <v>38</v>
      </c>
      <c r="H26" s="295">
        <v>9.9400000000000002E-2</v>
      </c>
      <c r="I26" s="296"/>
    </row>
    <row r="27" spans="2:9" s="248" customFormat="1" ht="13.2">
      <c r="B27" s="293" t="s">
        <v>39</v>
      </c>
      <c r="C27" s="294" t="s">
        <v>40</v>
      </c>
      <c r="D27" s="295">
        <v>1.24E-2</v>
      </c>
      <c r="E27" s="296"/>
      <c r="F27" s="293" t="s">
        <v>39</v>
      </c>
      <c r="G27" s="294" t="s">
        <v>41</v>
      </c>
      <c r="H27" s="295"/>
      <c r="I27" s="296"/>
    </row>
    <row r="28" spans="2:9" s="248" customFormat="1" ht="13.2">
      <c r="B28" s="293" t="s">
        <v>42</v>
      </c>
      <c r="C28" s="294" t="s">
        <v>43</v>
      </c>
      <c r="D28" s="295">
        <v>3.3999999999999998E-3</v>
      </c>
      <c r="E28" s="296"/>
      <c r="F28" s="293" t="s">
        <v>42</v>
      </c>
      <c r="G28" s="297" t="s">
        <v>44</v>
      </c>
      <c r="H28" s="298"/>
      <c r="I28" s="299"/>
    </row>
    <row r="29" spans="2:9" s="248" customFormat="1" ht="13.2">
      <c r="B29" s="293" t="s">
        <v>45</v>
      </c>
      <c r="C29" s="294" t="s">
        <v>38</v>
      </c>
      <c r="D29" s="295">
        <v>0.1057</v>
      </c>
      <c r="E29" s="296"/>
      <c r="F29" s="293" t="s">
        <v>45</v>
      </c>
      <c r="G29" s="297" t="s">
        <v>46</v>
      </c>
      <c r="H29" s="298"/>
      <c r="I29" s="299"/>
    </row>
    <row r="30" spans="2:9" s="248" customFormat="1" ht="13.2">
      <c r="B30" s="293" t="s">
        <v>47</v>
      </c>
      <c r="C30" s="294" t="s">
        <v>48</v>
      </c>
      <c r="D30" s="295">
        <v>6.3200000000000006E-2</v>
      </c>
      <c r="E30" s="296"/>
      <c r="F30" s="293" t="s">
        <v>47</v>
      </c>
      <c r="G30" s="297" t="s">
        <v>49</v>
      </c>
      <c r="H30" s="298"/>
      <c r="I30" s="299"/>
    </row>
    <row r="31" spans="2:9" s="248" customFormat="1" ht="13.2">
      <c r="B31" s="293" t="s">
        <v>50</v>
      </c>
      <c r="C31" s="300" t="s">
        <v>51</v>
      </c>
      <c r="D31" s="295"/>
      <c r="E31" s="296"/>
      <c r="F31" s="293" t="s">
        <v>50</v>
      </c>
      <c r="G31" s="297" t="s">
        <v>43</v>
      </c>
      <c r="H31" s="298"/>
      <c r="I31" s="299"/>
    </row>
    <row r="32" spans="2:9" s="248" customFormat="1" ht="13.2">
      <c r="B32" s="293" t="s">
        <v>52</v>
      </c>
      <c r="C32" s="300" t="s">
        <v>53</v>
      </c>
      <c r="D32" s="295"/>
      <c r="E32" s="296"/>
      <c r="F32" s="293" t="s">
        <v>52</v>
      </c>
      <c r="G32" s="300" t="s">
        <v>54</v>
      </c>
      <c r="H32" s="298"/>
      <c r="I32" s="299"/>
    </row>
    <row r="33" spans="2:9" s="248" customFormat="1" ht="13.2">
      <c r="B33" s="293" t="s">
        <v>55</v>
      </c>
      <c r="C33" s="294" t="s">
        <v>56</v>
      </c>
      <c r="D33" s="295">
        <v>0.01</v>
      </c>
      <c r="E33" s="296"/>
      <c r="F33" s="293" t="s">
        <v>55</v>
      </c>
      <c r="G33" s="300" t="s">
        <v>51</v>
      </c>
      <c r="H33" s="298"/>
      <c r="I33" s="299"/>
    </row>
    <row r="34" spans="2:9" s="248" customFormat="1" ht="13.2">
      <c r="B34" s="293" t="s">
        <v>57</v>
      </c>
      <c r="C34" s="294" t="s">
        <v>58</v>
      </c>
      <c r="D34" s="295">
        <v>1.66E-2</v>
      </c>
      <c r="E34" s="296"/>
      <c r="F34" s="293" t="s">
        <v>57</v>
      </c>
      <c r="G34" s="300" t="s">
        <v>53</v>
      </c>
      <c r="H34" s="298"/>
      <c r="I34" s="299"/>
    </row>
    <row r="35" spans="2:9" s="248" customFormat="1" ht="13.2">
      <c r="B35" s="293" t="s">
        <v>59</v>
      </c>
      <c r="C35" s="294" t="s">
        <v>60</v>
      </c>
      <c r="D35" s="295">
        <v>5.5100000000000003E-2</v>
      </c>
      <c r="E35" s="296"/>
      <c r="F35" s="293" t="s">
        <v>59</v>
      </c>
      <c r="G35" s="300" t="s">
        <v>60</v>
      </c>
      <c r="H35" s="298"/>
      <c r="I35" s="299"/>
    </row>
    <row r="36" spans="2:9" s="248" customFormat="1" ht="13.2">
      <c r="B36" s="293"/>
      <c r="C36" s="294"/>
      <c r="D36" s="295"/>
      <c r="E36" s="296"/>
      <c r="F36" s="301"/>
      <c r="H36" s="298"/>
      <c r="I36" s="299"/>
    </row>
    <row r="37" spans="2:9" s="248" customFormat="1" ht="13.2">
      <c r="B37" s="289" t="s">
        <v>61</v>
      </c>
      <c r="C37" s="290" t="s">
        <v>62</v>
      </c>
      <c r="D37" s="295"/>
      <c r="E37" s="292">
        <f>SUM(D38:D41)</f>
        <v>0.40529999999999999</v>
      </c>
      <c r="F37" s="289" t="s">
        <v>61</v>
      </c>
      <c r="G37" s="290" t="s">
        <v>62</v>
      </c>
      <c r="H37" s="295"/>
      <c r="I37" s="292">
        <f>SUM(H38:H41)</f>
        <v>0.40300000000000002</v>
      </c>
    </row>
    <row r="38" spans="2:9" s="248" customFormat="1" ht="13.2">
      <c r="B38" s="293" t="s">
        <v>63</v>
      </c>
      <c r="C38" s="294" t="s">
        <v>64</v>
      </c>
      <c r="D38" s="295">
        <v>6.25E-2</v>
      </c>
      <c r="E38" s="296"/>
      <c r="F38" s="293" t="s">
        <v>63</v>
      </c>
      <c r="G38" s="294" t="s">
        <v>64</v>
      </c>
      <c r="H38" s="295">
        <v>6.0199999999999997E-2</v>
      </c>
      <c r="I38" s="296"/>
    </row>
    <row r="39" spans="2:9" s="248" customFormat="1" ht="13.2">
      <c r="B39" s="293" t="s">
        <v>65</v>
      </c>
      <c r="C39" s="294" t="s">
        <v>66</v>
      </c>
      <c r="D39" s="295">
        <v>0.13250000000000001</v>
      </c>
      <c r="E39" s="296"/>
      <c r="F39" s="293" t="s">
        <v>65</v>
      </c>
      <c r="G39" s="294" t="s">
        <v>66</v>
      </c>
      <c r="H39" s="295">
        <v>0.13250000000000001</v>
      </c>
      <c r="I39" s="296"/>
    </row>
    <row r="40" spans="2:9" s="248" customFormat="1" ht="13.2">
      <c r="B40" s="293" t="s">
        <v>67</v>
      </c>
      <c r="C40" s="294" t="s">
        <v>68</v>
      </c>
      <c r="D40" s="295">
        <v>0.12130000000000001</v>
      </c>
      <c r="E40" s="296"/>
      <c r="F40" s="293" t="s">
        <v>67</v>
      </c>
      <c r="G40" s="294" t="s">
        <v>68</v>
      </c>
      <c r="H40" s="295">
        <v>0.12130000000000001</v>
      </c>
      <c r="I40" s="296"/>
    </row>
    <row r="41" spans="2:9" s="248" customFormat="1" ht="13.2">
      <c r="B41" s="293" t="s">
        <v>69</v>
      </c>
      <c r="C41" s="294" t="s">
        <v>70</v>
      </c>
      <c r="D41" s="295">
        <v>8.8999999999999996E-2</v>
      </c>
      <c r="E41" s="296"/>
      <c r="F41" s="293" t="s">
        <v>69</v>
      </c>
      <c r="G41" s="294" t="s">
        <v>70</v>
      </c>
      <c r="H41" s="295">
        <v>8.8999999999999996E-2</v>
      </c>
      <c r="I41" s="296"/>
    </row>
    <row r="42" spans="2:9" s="248" customFormat="1" ht="13.2">
      <c r="B42" s="293"/>
      <c r="C42" s="294"/>
      <c r="D42" s="295"/>
      <c r="E42" s="296"/>
      <c r="F42" s="293"/>
      <c r="G42" s="294"/>
      <c r="H42" s="295"/>
      <c r="I42" s="296"/>
    </row>
    <row r="43" spans="2:9" s="248" customFormat="1" ht="13.2">
      <c r="B43" s="289" t="s">
        <v>71</v>
      </c>
      <c r="C43" s="290" t="s">
        <v>72</v>
      </c>
      <c r="D43" s="295"/>
      <c r="E43" s="292">
        <f>SUM(D44:D45)</f>
        <v>0.19069999999999998</v>
      </c>
      <c r="F43" s="289" t="s">
        <v>71</v>
      </c>
      <c r="G43" s="290" t="s">
        <v>72</v>
      </c>
      <c r="H43" s="295"/>
      <c r="I43" s="292">
        <f>SUM(H44:H45)</f>
        <v>4.7399999999999998E-2</v>
      </c>
    </row>
    <row r="44" spans="2:9" s="248" customFormat="1" ht="13.2">
      <c r="B44" s="293" t="s">
        <v>73</v>
      </c>
      <c r="C44" s="294" t="s">
        <v>74</v>
      </c>
      <c r="D44" s="295">
        <f>ROUNDUP(E14*E25,4)</f>
        <v>0.18089999999999998</v>
      </c>
      <c r="E44" s="296"/>
      <c r="F44" s="293" t="s">
        <v>73</v>
      </c>
      <c r="G44" s="294" t="s">
        <v>74</v>
      </c>
      <c r="H44" s="295">
        <f>ROUNDUP(I14*I25,4)</f>
        <v>3.7600000000000001E-2</v>
      </c>
      <c r="I44" s="292"/>
    </row>
    <row r="45" spans="2:9" s="248" customFormat="1" ht="13.2">
      <c r="B45" s="293" t="s">
        <v>75</v>
      </c>
      <c r="C45" s="294" t="s">
        <v>76</v>
      </c>
      <c r="D45" s="295">
        <f>ROUNDUP(D16*D40,4)</f>
        <v>9.7999999999999997E-3</v>
      </c>
      <c r="E45" s="296"/>
      <c r="F45" s="293" t="s">
        <v>73</v>
      </c>
      <c r="G45" s="294" t="s">
        <v>76</v>
      </c>
      <c r="H45" s="295">
        <f>ROUNDUP(H16*H40,4)</f>
        <v>9.7999999999999997E-3</v>
      </c>
      <c r="I45" s="296"/>
    </row>
    <row r="46" spans="2:9" s="248" customFormat="1" ht="13.2">
      <c r="B46" s="293"/>
      <c r="C46" s="294"/>
      <c r="D46" s="295"/>
      <c r="E46" s="296"/>
      <c r="F46" s="293"/>
      <c r="G46" s="294"/>
      <c r="H46" s="295"/>
      <c r="I46" s="296"/>
    </row>
    <row r="47" spans="2:9" s="248" customFormat="1" ht="13.2">
      <c r="B47" s="289" t="s">
        <v>77</v>
      </c>
      <c r="C47" s="290" t="s">
        <v>78</v>
      </c>
      <c r="D47" s="295"/>
      <c r="E47" s="292">
        <f>SUM(D48:D51)</f>
        <v>0.10220000000000001</v>
      </c>
      <c r="F47" s="289" t="s">
        <v>77</v>
      </c>
      <c r="G47" s="290" t="s">
        <v>78</v>
      </c>
      <c r="H47" s="295"/>
      <c r="I47" s="292">
        <f>SUM(H48:H51)</f>
        <v>0.10220000000000001</v>
      </c>
    </row>
    <row r="48" spans="2:9" s="248" customFormat="1" ht="13.2">
      <c r="B48" s="293" t="s">
        <v>79</v>
      </c>
      <c r="C48" s="294" t="s">
        <v>80</v>
      </c>
      <c r="D48" s="295">
        <v>7.4999999999999997E-3</v>
      </c>
      <c r="E48" s="296"/>
      <c r="F48" s="293" t="s">
        <v>79</v>
      </c>
      <c r="G48" s="294" t="s">
        <v>80</v>
      </c>
      <c r="H48" s="295">
        <v>7.4999999999999997E-3</v>
      </c>
      <c r="I48" s="296"/>
    </row>
    <row r="49" spans="2:9" s="248" customFormat="1" ht="13.2">
      <c r="B49" s="293" t="s">
        <v>81</v>
      </c>
      <c r="C49" s="294" t="s">
        <v>82</v>
      </c>
      <c r="D49" s="295">
        <v>0</v>
      </c>
      <c r="E49" s="296"/>
      <c r="F49" s="293" t="s">
        <v>81</v>
      </c>
      <c r="G49" s="294" t="s">
        <v>82</v>
      </c>
      <c r="H49" s="295">
        <v>0</v>
      </c>
      <c r="I49" s="296"/>
    </row>
    <row r="50" spans="2:9" s="248" customFormat="1" ht="13.2">
      <c r="B50" s="293" t="s">
        <v>83</v>
      </c>
      <c r="C50" s="294" t="s">
        <v>84</v>
      </c>
      <c r="D50" s="295">
        <v>0</v>
      </c>
      <c r="E50" s="296"/>
      <c r="F50" s="293" t="s">
        <v>83</v>
      </c>
      <c r="G50" s="294" t="s">
        <v>84</v>
      </c>
      <c r="H50" s="295">
        <v>0</v>
      </c>
      <c r="I50" s="296"/>
    </row>
    <row r="51" spans="2:9" s="248" customFormat="1" ht="13.2">
      <c r="B51" s="293" t="s">
        <v>85</v>
      </c>
      <c r="C51" s="294" t="s">
        <v>86</v>
      </c>
      <c r="D51" s="295">
        <v>9.4700000000000006E-2</v>
      </c>
      <c r="E51" s="296"/>
      <c r="F51" s="293" t="s">
        <v>85</v>
      </c>
      <c r="G51" s="294" t="s">
        <v>86</v>
      </c>
      <c r="H51" s="295">
        <v>9.4700000000000006E-2</v>
      </c>
      <c r="I51" s="296"/>
    </row>
    <row r="52" spans="2:9" s="248" customFormat="1" ht="13.2">
      <c r="B52" s="293"/>
      <c r="C52" s="294"/>
      <c r="D52" s="295"/>
      <c r="E52" s="296"/>
      <c r="F52" s="293"/>
      <c r="G52" s="294"/>
      <c r="H52" s="295"/>
      <c r="I52" s="296"/>
    </row>
    <row r="53" spans="2:9" s="248" customFormat="1" ht="13.2">
      <c r="B53" s="289" t="s">
        <v>87</v>
      </c>
      <c r="C53" s="290" t="s">
        <v>88</v>
      </c>
      <c r="D53" s="295"/>
      <c r="E53" s="292">
        <f>SUM(D54:D57)</f>
        <v>0.19243111111111111</v>
      </c>
      <c r="F53" s="289" t="s">
        <v>87</v>
      </c>
      <c r="G53" s="290" t="s">
        <v>88</v>
      </c>
      <c r="H53" s="295"/>
      <c r="I53" s="292">
        <f>SUM(H54:H57)</f>
        <v>0</v>
      </c>
    </row>
    <row r="54" spans="2:9" s="248" customFormat="1" ht="13.2">
      <c r="B54" s="293" t="s">
        <v>89</v>
      </c>
      <c r="C54" s="294" t="s">
        <v>90</v>
      </c>
      <c r="D54" s="295">
        <f>((2*5*26)-(1800*0.06))/1800</f>
        <v>8.4444444444444447E-2</v>
      </c>
      <c r="E54" s="296"/>
      <c r="F54" s="293" t="s">
        <v>89</v>
      </c>
      <c r="G54" s="294" t="s">
        <v>90</v>
      </c>
      <c r="H54" s="295"/>
      <c r="I54" s="296"/>
    </row>
    <row r="55" spans="2:9" s="248" customFormat="1" ht="13.2">
      <c r="B55" s="293" t="s">
        <v>91</v>
      </c>
      <c r="C55" s="294" t="s">
        <v>92</v>
      </c>
      <c r="D55" s="295"/>
      <c r="E55" s="296"/>
      <c r="F55" s="293" t="s">
        <v>91</v>
      </c>
      <c r="G55" s="294" t="s">
        <v>92</v>
      </c>
      <c r="H55" s="295"/>
      <c r="I55" s="296"/>
    </row>
    <row r="56" spans="2:9" s="248" customFormat="1" ht="13.2">
      <c r="B56" s="293" t="s">
        <v>93</v>
      </c>
      <c r="C56" s="294" t="s">
        <v>94</v>
      </c>
      <c r="D56" s="295"/>
      <c r="E56" s="296"/>
      <c r="F56" s="293" t="s">
        <v>93</v>
      </c>
      <c r="G56" s="294" t="s">
        <v>94</v>
      </c>
      <c r="H56" s="295"/>
      <c r="I56" s="296"/>
    </row>
    <row r="57" spans="2:9" s="248" customFormat="1" ht="13.2">
      <c r="B57" s="293" t="s">
        <v>95</v>
      </c>
      <c r="C57" s="294" t="s">
        <v>96</v>
      </c>
      <c r="D57" s="295">
        <v>0.10798666666666666</v>
      </c>
      <c r="E57" s="296"/>
      <c r="F57" s="293" t="s">
        <v>95</v>
      </c>
      <c r="G57" s="294" t="s">
        <v>97</v>
      </c>
      <c r="H57" s="295"/>
      <c r="I57" s="296"/>
    </row>
    <row r="58" spans="2:9" s="248" customFormat="1" ht="13.2">
      <c r="B58" s="293"/>
      <c r="C58" s="294"/>
      <c r="D58" s="295"/>
      <c r="E58" s="296"/>
      <c r="F58" s="293"/>
      <c r="G58" s="294"/>
      <c r="H58" s="295"/>
      <c r="I58" s="296"/>
    </row>
    <row r="59" spans="2:9" s="248" customFormat="1" ht="13.2">
      <c r="B59" s="289" t="s">
        <v>77</v>
      </c>
      <c r="C59" s="290" t="s">
        <v>98</v>
      </c>
      <c r="D59" s="295"/>
      <c r="E59" s="292">
        <f>SUM(D60)</f>
        <v>0.03</v>
      </c>
      <c r="F59" s="289" t="s">
        <v>77</v>
      </c>
      <c r="G59" s="290" t="s">
        <v>98</v>
      </c>
      <c r="H59" s="295"/>
      <c r="I59" s="292">
        <f>SUM(H60)</f>
        <v>0.03</v>
      </c>
    </row>
    <row r="60" spans="2:9" s="248" customFormat="1" ht="13.8" thickBot="1">
      <c r="B60" s="303" t="s">
        <v>79</v>
      </c>
      <c r="C60" s="304" t="s">
        <v>99</v>
      </c>
      <c r="D60" s="305">
        <v>0.03</v>
      </c>
      <c r="E60" s="302"/>
      <c r="F60" s="303" t="s">
        <v>79</v>
      </c>
      <c r="G60" s="304" t="s">
        <v>99</v>
      </c>
      <c r="H60" s="305">
        <v>0.03</v>
      </c>
      <c r="I60" s="302"/>
    </row>
    <row r="64" spans="2:9">
      <c r="D64" s="30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8483" r:id="rId3" name="Label1">
          <controlPr defaultSize="0" autoLine="0" r:id="rId4">
            <anchor moveWithCells="1">
              <from>
                <xdr:col>2</xdr:col>
                <xdr:colOff>236220</xdr:colOff>
                <xdr:row>0</xdr:row>
                <xdr:rowOff>22860</xdr:rowOff>
              </from>
              <to>
                <xdr:col>3</xdr:col>
                <xdr:colOff>388620</xdr:colOff>
                <xdr:row>0</xdr:row>
                <xdr:rowOff>152400</xdr:rowOff>
              </to>
            </anchor>
          </controlPr>
        </control>
      </mc:Choice>
      <mc:Fallback>
        <control shapeId="148483" r:id="rId3" name="Label1"/>
      </mc:Fallback>
    </mc:AlternateContent>
    <mc:AlternateContent xmlns:mc="http://schemas.openxmlformats.org/markup-compatibility/2006">
      <mc:Choice Requires="x14">
        <control shapeId="148482" r:id="rId5" name="ComboBox3">
          <controlPr defaultSize="0" autoLine="0" r:id="rId6">
            <anchor moveWithCells="1">
              <from>
                <xdr:col>2</xdr:col>
                <xdr:colOff>190500</xdr:colOff>
                <xdr:row>0</xdr:row>
                <xdr:rowOff>175260</xdr:rowOff>
              </from>
              <to>
                <xdr:col>3</xdr:col>
                <xdr:colOff>502920</xdr:colOff>
                <xdr:row>0</xdr:row>
                <xdr:rowOff>411480</xdr:rowOff>
              </to>
            </anchor>
          </controlPr>
        </control>
      </mc:Choice>
      <mc:Fallback>
        <control shapeId="148482" r:id="rId5" name="ComboBox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0B641-7AB5-4686-832D-39AEC3A0AC73}">
  <sheetPr codeName="Planilha9">
    <tabColor theme="0" tint="-0.249977111117893"/>
  </sheetPr>
  <dimension ref="A1:H22"/>
  <sheetViews>
    <sheetView showGridLines="0" zoomScale="80" zoomScaleNormal="80" zoomScaleSheetLayoutView="100" workbookViewId="0">
      <pane xSplit="5" ySplit="8" topLeftCell="F9" activePane="bottomRight" state="frozen"/>
      <selection pane="topRight" activeCell="CV97" sqref="CV97:CW97"/>
      <selection pane="bottomLeft" activeCell="CV97" sqref="CV97:CW97"/>
      <selection pane="bottomRight" activeCell="J14" sqref="J14"/>
    </sheetView>
  </sheetViews>
  <sheetFormatPr defaultColWidth="11.44140625" defaultRowHeight="14.4"/>
  <cols>
    <col min="1" max="1" width="12.6640625" style="7" bestFit="1" customWidth="1"/>
    <col min="2" max="2" width="8.6640625" style="7" customWidth="1"/>
    <col min="3" max="3" width="78" style="7" customWidth="1"/>
    <col min="4" max="4" width="12" style="17" bestFit="1" customWidth="1"/>
    <col min="5" max="5" width="20.109375" style="13" customWidth="1"/>
    <col min="6" max="6" width="33.5546875" style="12" bestFit="1" customWidth="1"/>
    <col min="7" max="7" width="17.44140625" style="7" bestFit="1" customWidth="1"/>
    <col min="8" max="16384" width="11.44140625" style="7"/>
  </cols>
  <sheetData>
    <row r="1" spans="1:8" ht="15.6">
      <c r="A1" s="819"/>
      <c r="B1" s="27"/>
      <c r="C1" s="820"/>
      <c r="D1" s="821"/>
      <c r="E1" s="28"/>
      <c r="F1" s="117"/>
      <c r="G1" s="29"/>
    </row>
    <row r="2" spans="1:8" ht="15.75" customHeight="1">
      <c r="A2" s="200"/>
      <c r="B2" s="8"/>
      <c r="C2" s="1044"/>
      <c r="D2" s="31" t="s">
        <v>141</v>
      </c>
      <c r="E2" s="1045" t="s">
        <v>1830</v>
      </c>
      <c r="F2" s="1045"/>
      <c r="G2" s="1045"/>
    </row>
    <row r="3" spans="1:8" ht="15.75" customHeight="1">
      <c r="A3" s="200"/>
      <c r="B3" s="8"/>
      <c r="C3" s="1044"/>
      <c r="D3" s="31" t="s">
        <v>142</v>
      </c>
      <c r="E3" s="1045" t="s">
        <v>1831</v>
      </c>
      <c r="F3" s="1045"/>
      <c r="G3" s="1045"/>
    </row>
    <row r="4" spans="1:8" ht="21">
      <c r="A4" s="8"/>
      <c r="B4" s="32"/>
      <c r="C4" s="692"/>
      <c r="D4" s="31" t="s">
        <v>143</v>
      </c>
      <c r="E4" s="1046">
        <v>45810</v>
      </c>
      <c r="F4" s="1045"/>
      <c r="G4" s="1045"/>
    </row>
    <row r="5" spans="1:8" ht="16.5" customHeight="1" thickBot="1">
      <c r="A5" s="9"/>
      <c r="B5" s="8"/>
      <c r="C5" s="189"/>
      <c r="D5" s="1047" t="s">
        <v>144</v>
      </c>
      <c r="E5" s="1048"/>
      <c r="F5" s="1048"/>
      <c r="G5" s="1048"/>
    </row>
    <row r="6" spans="1:8" s="197" customFormat="1" ht="15" customHeight="1" thickBot="1">
      <c r="A6" s="1031" t="s">
        <v>145</v>
      </c>
      <c r="B6" s="1033" t="s">
        <v>146</v>
      </c>
      <c r="C6" s="1035" t="s">
        <v>147</v>
      </c>
      <c r="D6" s="1037" t="s">
        <v>148</v>
      </c>
      <c r="E6" s="1040" t="s">
        <v>149</v>
      </c>
      <c r="F6" s="1043"/>
      <c r="G6" s="1043"/>
    </row>
    <row r="7" spans="1:8" s="197" customFormat="1" ht="12.75" customHeight="1">
      <c r="A7" s="1032"/>
      <c r="B7" s="1034"/>
      <c r="C7" s="1036"/>
      <c r="D7" s="1038"/>
      <c r="E7" s="1041"/>
      <c r="F7" s="1027" t="s">
        <v>156</v>
      </c>
      <c r="G7" s="1029" t="s">
        <v>158</v>
      </c>
    </row>
    <row r="8" spans="1:8" s="17" customFormat="1" ht="25.5" customHeight="1">
      <c r="A8" s="10"/>
      <c r="B8" s="1034"/>
      <c r="C8" s="1036"/>
      <c r="D8" s="1039"/>
      <c r="E8" s="1042"/>
      <c r="F8" s="1028"/>
      <c r="G8" s="1030"/>
    </row>
    <row r="9" spans="1:8" s="197" customFormat="1" ht="13.8">
      <c r="A9" s="11"/>
      <c r="B9" s="352"/>
      <c r="C9" s="353"/>
      <c r="D9" s="354"/>
      <c r="E9" s="355"/>
      <c r="F9" s="337"/>
      <c r="G9" s="111">
        <f>SUM(G10:G22)</f>
        <v>29078526.982235238</v>
      </c>
    </row>
    <row r="10" spans="1:8" s="197" customFormat="1" ht="30" customHeight="1">
      <c r="A10" s="215"/>
      <c r="B10" s="392" t="s">
        <v>1813</v>
      </c>
      <c r="C10" s="399" t="s">
        <v>1815</v>
      </c>
      <c r="D10" s="882" t="s">
        <v>1137</v>
      </c>
      <c r="E10" s="887">
        <v>738881.15</v>
      </c>
      <c r="F10" s="341">
        <f>PLANEJAMENTO!T16</f>
        <v>10.133763586876666</v>
      </c>
      <c r="G10" s="116">
        <f t="shared" ref="G10:G21" si="0">E10*F10</f>
        <v>7487646.8928995561</v>
      </c>
      <c r="H10" s="985">
        <f>G10/$G$9</f>
        <v>0.25749746187191452</v>
      </c>
    </row>
    <row r="11" spans="1:8" s="197" customFormat="1" ht="30" customHeight="1">
      <c r="A11" s="918"/>
      <c r="B11" s="392" t="s">
        <v>133</v>
      </c>
      <c r="C11" s="361" t="s">
        <v>188</v>
      </c>
      <c r="D11" s="96" t="s">
        <v>1515</v>
      </c>
      <c r="E11" s="362">
        <v>1</v>
      </c>
      <c r="F11" s="341">
        <f>PLANEJAMENTO!T51</f>
        <v>5802168.9050284456</v>
      </c>
      <c r="G11" s="116">
        <f t="shared" si="0"/>
        <v>5802168.9050284456</v>
      </c>
      <c r="H11" s="985">
        <f>G11/$G$9</f>
        <v>0.19953448496800158</v>
      </c>
    </row>
    <row r="12" spans="1:8" s="197" customFormat="1" ht="40.5" customHeight="1">
      <c r="A12" s="918"/>
      <c r="B12" s="392" t="s">
        <v>117</v>
      </c>
      <c r="C12" s="399" t="s">
        <v>1848</v>
      </c>
      <c r="D12" s="884" t="s">
        <v>1137</v>
      </c>
      <c r="E12" s="887">
        <v>602697.47</v>
      </c>
      <c r="F12" s="341">
        <f>PLANEJAMENTO!T15</f>
        <v>6.0203058684524082</v>
      </c>
      <c r="G12" s="116">
        <f t="shared" si="0"/>
        <v>3628423.1155424193</v>
      </c>
      <c r="H12" s="985">
        <f t="shared" ref="H12:H21" si="1">G12/$G$9</f>
        <v>0.12478015539642394</v>
      </c>
    </row>
    <row r="13" spans="1:8" s="197" customFormat="1" ht="30" customHeight="1">
      <c r="A13" s="215"/>
      <c r="B13" s="392" t="s">
        <v>137</v>
      </c>
      <c r="C13" s="361" t="s">
        <v>193</v>
      </c>
      <c r="D13" s="96" t="s">
        <v>1515</v>
      </c>
      <c r="E13" s="362">
        <v>1</v>
      </c>
      <c r="F13" s="341">
        <f>PLANEJAMENTO!T55</f>
        <v>2401020.2629364152</v>
      </c>
      <c r="G13" s="116">
        <f t="shared" si="0"/>
        <v>2401020.2629364152</v>
      </c>
      <c r="H13" s="985">
        <f>G13/$G$9</f>
        <v>8.2570216311275174E-2</v>
      </c>
    </row>
    <row r="14" spans="1:8" s="197" customFormat="1" ht="30" customHeight="1">
      <c r="A14" s="721"/>
      <c r="B14" s="392" t="s">
        <v>1816</v>
      </c>
      <c r="C14" s="399" t="s">
        <v>1823</v>
      </c>
      <c r="D14" s="882" t="s">
        <v>1137</v>
      </c>
      <c r="E14" s="887">
        <v>9000</v>
      </c>
      <c r="F14" s="341">
        <f>PLANEJAMENTO!T23</f>
        <v>262.55313046432605</v>
      </c>
      <c r="G14" s="116">
        <f t="shared" si="0"/>
        <v>2362978.1741789342</v>
      </c>
      <c r="H14" s="985">
        <f t="shared" si="1"/>
        <v>8.1261962671717647E-2</v>
      </c>
    </row>
    <row r="15" spans="1:8" s="197" customFormat="1" ht="30" customHeight="1">
      <c r="A15" s="721"/>
      <c r="B15" s="392" t="s">
        <v>167</v>
      </c>
      <c r="C15" s="399" t="s">
        <v>1814</v>
      </c>
      <c r="D15" s="882" t="s">
        <v>1130</v>
      </c>
      <c r="E15" s="887">
        <v>487243.38</v>
      </c>
      <c r="F15" s="341">
        <f>PLANEJAMENTO!T18</f>
        <v>9.158688632381164</v>
      </c>
      <c r="G15" s="116">
        <f t="shared" si="0"/>
        <v>4462510.4056089763</v>
      </c>
      <c r="H15" s="985">
        <f t="shared" si="1"/>
        <v>0.15346411488914929</v>
      </c>
    </row>
    <row r="16" spans="1:8" s="197" customFormat="1" ht="30" customHeight="1">
      <c r="A16" s="721"/>
      <c r="B16" s="392" t="s">
        <v>118</v>
      </c>
      <c r="C16" s="399" t="s">
        <v>1849</v>
      </c>
      <c r="D16" s="884" t="s">
        <v>1137</v>
      </c>
      <c r="E16" s="887">
        <v>136183.68000000005</v>
      </c>
      <c r="F16" s="341">
        <f>PLANEJAMENTO!T17</f>
        <v>7.0638533422342018</v>
      </c>
      <c r="G16" s="116">
        <f t="shared" si="0"/>
        <v>961981.54312575341</v>
      </c>
      <c r="H16" s="985">
        <f t="shared" si="1"/>
        <v>3.3082196485174464E-2</v>
      </c>
    </row>
    <row r="17" spans="1:8" s="197" customFormat="1" ht="12.75" customHeight="1">
      <c r="A17" s="920"/>
      <c r="B17" s="392" t="s">
        <v>116</v>
      </c>
      <c r="C17" s="399" t="s">
        <v>1847</v>
      </c>
      <c r="D17" s="882" t="s">
        <v>1130</v>
      </c>
      <c r="E17" s="887">
        <v>487243.38</v>
      </c>
      <c r="F17" s="341">
        <f>PLANEJAMENTO!T11</f>
        <v>1.5612697500375172</v>
      </c>
      <c r="G17" s="116">
        <f t="shared" si="0"/>
        <v>760718.35010003508</v>
      </c>
      <c r="H17" s="985">
        <f t="shared" si="1"/>
        <v>2.6160828248445182E-2</v>
      </c>
    </row>
    <row r="18" spans="1:8" s="197" customFormat="1" ht="13.8">
      <c r="A18" s="919"/>
      <c r="B18" s="392" t="s">
        <v>136</v>
      </c>
      <c r="C18" s="747" t="s">
        <v>192</v>
      </c>
      <c r="D18" s="748" t="s">
        <v>1515</v>
      </c>
      <c r="E18" s="749">
        <v>1</v>
      </c>
      <c r="F18" s="341">
        <f>PLANEJAMENTO!T54</f>
        <v>204118.1291031228</v>
      </c>
      <c r="G18" s="116">
        <f t="shared" si="0"/>
        <v>204118.1291031228</v>
      </c>
      <c r="H18" s="985">
        <f t="shared" si="1"/>
        <v>7.0195484533251426E-3</v>
      </c>
    </row>
    <row r="19" spans="1:8" s="197" customFormat="1" ht="13.8">
      <c r="A19" s="718"/>
      <c r="B19" s="392" t="s">
        <v>134</v>
      </c>
      <c r="C19" s="747" t="s">
        <v>190</v>
      </c>
      <c r="D19" s="748" t="s">
        <v>1515</v>
      </c>
      <c r="E19" s="749">
        <v>1</v>
      </c>
      <c r="F19" s="341">
        <f>PLANEJAMENTO!T52</f>
        <v>440255.58021540823</v>
      </c>
      <c r="G19" s="116">
        <f t="shared" si="0"/>
        <v>440255.58021540823</v>
      </c>
      <c r="H19" s="985">
        <f t="shared" si="1"/>
        <v>1.5140229781390605E-2</v>
      </c>
    </row>
    <row r="20" spans="1:8" s="197" customFormat="1" ht="13.8">
      <c r="A20" s="718"/>
      <c r="B20" s="392" t="s">
        <v>135</v>
      </c>
      <c r="C20" s="747" t="s">
        <v>191</v>
      </c>
      <c r="D20" s="748" t="s">
        <v>1515</v>
      </c>
      <c r="E20" s="749">
        <v>1</v>
      </c>
      <c r="F20" s="341">
        <f>PLANEJAMENTO!T53</f>
        <v>225196.6902169956</v>
      </c>
      <c r="G20" s="116">
        <f t="shared" si="0"/>
        <v>225196.6902169956</v>
      </c>
      <c r="H20" s="985">
        <f t="shared" si="1"/>
        <v>7.744432527637098E-3</v>
      </c>
    </row>
    <row r="21" spans="1:8" s="197" customFormat="1" ht="12.75" customHeight="1">
      <c r="A21" s="919"/>
      <c r="B21" s="392" t="s">
        <v>1825</v>
      </c>
      <c r="C21" s="982" t="s">
        <v>1824</v>
      </c>
      <c r="D21" s="983" t="s">
        <v>1137</v>
      </c>
      <c r="E21" s="984">
        <v>13500</v>
      </c>
      <c r="F21" s="341">
        <f>PLANEJAMENTO!T24</f>
        <v>25.296958020679387</v>
      </c>
      <c r="G21" s="116">
        <f t="shared" si="0"/>
        <v>341508.9332791717</v>
      </c>
      <c r="H21" s="985">
        <f t="shared" si="1"/>
        <v>1.1744368395545194E-2</v>
      </c>
    </row>
    <row r="22" spans="1:8" thickBot="1">
      <c r="B22" s="343"/>
      <c r="C22" s="344"/>
      <c r="D22" s="345"/>
      <c r="E22" s="346"/>
      <c r="F22" s="339"/>
      <c r="G22" s="116"/>
      <c r="H22" s="985"/>
    </row>
  </sheetData>
  <autoFilter ref="B6:C22" xr:uid="{00000000-0009-0000-0000-000000000000}"/>
  <sortState xmlns:xlrd2="http://schemas.microsoft.com/office/spreadsheetml/2017/richdata2" ref="B10:G22">
    <sortCondition descending="1" ref="G10:G22"/>
  </sortState>
  <mergeCells count="13">
    <mergeCell ref="C2:C3"/>
    <mergeCell ref="E2:G2"/>
    <mergeCell ref="E3:G3"/>
    <mergeCell ref="E4:G4"/>
    <mergeCell ref="D5:G5"/>
    <mergeCell ref="F7:F8"/>
    <mergeCell ref="G7:G8"/>
    <mergeCell ref="A6:A7"/>
    <mergeCell ref="B6:B8"/>
    <mergeCell ref="C6:C8"/>
    <mergeCell ref="D6:D8"/>
    <mergeCell ref="E6:E8"/>
    <mergeCell ref="F6:G6"/>
  </mergeCell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E65C-2E8C-4727-862D-2512F6641131}">
  <sheetPr codeName="Planilha5">
    <tabColor theme="0" tint="-0.249977111117893"/>
  </sheetPr>
  <dimension ref="A1:O52"/>
  <sheetViews>
    <sheetView view="pageBreakPreview" zoomScale="70" zoomScaleNormal="100" zoomScaleSheetLayoutView="70" workbookViewId="0">
      <pane ySplit="8" topLeftCell="A9" activePane="bottomLeft" state="frozen"/>
      <selection activeCell="F27" sqref="F27:F34"/>
      <selection pane="bottomLeft" activeCell="G16" sqref="G16"/>
    </sheetView>
  </sheetViews>
  <sheetFormatPr defaultColWidth="9.109375" defaultRowHeight="14.4"/>
  <cols>
    <col min="1" max="1" width="10.44140625" style="124" customWidth="1"/>
    <col min="2" max="2" width="20.33203125" style="124" customWidth="1"/>
    <col min="3" max="3" width="27.109375" style="124" customWidth="1"/>
    <col min="4" max="4" width="40.6640625" style="124" customWidth="1"/>
    <col min="5" max="5" width="18.109375" style="124" customWidth="1"/>
    <col min="6" max="6" width="11.44140625" style="124" customWidth="1"/>
    <col min="7" max="7" width="17.109375" style="120" customWidth="1"/>
    <col min="8" max="8" width="29.6640625" style="130" customWidth="1"/>
    <col min="9" max="9" width="18" style="121" bestFit="1" customWidth="1"/>
    <col min="10" max="10" width="13.44140625" style="121" bestFit="1" customWidth="1"/>
    <col min="11" max="11" width="14.44140625" style="162" bestFit="1" customWidth="1"/>
    <col min="12" max="12" width="12.33203125" style="121" bestFit="1" customWidth="1"/>
    <col min="13" max="13" width="14.44140625" style="162" bestFit="1" customWidth="1"/>
    <col min="14" max="15" width="12" style="121" customWidth="1"/>
    <col min="16" max="16384" width="9.109375" style="124"/>
  </cols>
  <sheetData>
    <row r="1" spans="1:15" s="121" customFormat="1" ht="15" customHeight="1">
      <c r="A1" s="232"/>
      <c r="B1" s="237"/>
      <c r="C1" s="1074" t="s">
        <v>100</v>
      </c>
      <c r="D1" s="1075"/>
      <c r="E1" s="235" t="s">
        <v>101</v>
      </c>
      <c r="F1" s="1082"/>
      <c r="G1" s="1082"/>
      <c r="H1" s="1083"/>
      <c r="K1" s="162"/>
      <c r="M1" s="162"/>
    </row>
    <row r="2" spans="1:15" s="121" customFormat="1" ht="18" customHeight="1" thickBot="1">
      <c r="A2" s="122"/>
      <c r="B2" s="238"/>
      <c r="C2" s="1076"/>
      <c r="D2" s="1077"/>
      <c r="E2" s="236" t="str">
        <f ca="1">UPPER(TEXT(E6,"MMM-AA"))</f>
        <v>ABR-26</v>
      </c>
      <c r="F2" s="1084"/>
      <c r="G2" s="1084"/>
      <c r="H2" s="1085"/>
      <c r="K2" s="162"/>
      <c r="M2" s="162"/>
    </row>
    <row r="3" spans="1:15" s="121" customFormat="1" ht="23.4">
      <c r="A3" s="119" t="s">
        <v>102</v>
      </c>
      <c r="B3" s="239"/>
      <c r="C3" s="1076" t="s">
        <v>103</v>
      </c>
      <c r="D3" s="1077"/>
      <c r="E3" s="1086" t="s">
        <v>104</v>
      </c>
      <c r="F3" s="1086"/>
      <c r="G3" s="1086"/>
      <c r="H3" s="1087"/>
      <c r="K3" s="162"/>
      <c r="M3" s="162"/>
    </row>
    <row r="4" spans="1:15" s="121" customFormat="1" ht="31.5" customHeight="1" thickBot="1">
      <c r="A4" s="122"/>
      <c r="B4" s="240"/>
      <c r="C4" s="1088"/>
      <c r="D4" s="1089"/>
      <c r="E4" s="1090"/>
      <c r="F4" s="1090"/>
      <c r="G4" s="1090"/>
      <c r="H4" s="1091"/>
      <c r="K4" s="162"/>
      <c r="M4" s="162"/>
    </row>
    <row r="5" spans="1:15" s="123" customFormat="1" ht="33" customHeight="1" thickBot="1">
      <c r="A5" s="1078" t="s">
        <v>105</v>
      </c>
      <c r="B5" s="1066"/>
      <c r="C5" s="1079"/>
      <c r="D5" s="883" t="s">
        <v>1811</v>
      </c>
      <c r="E5" s="1080" t="s">
        <v>106</v>
      </c>
      <c r="F5" s="1081"/>
      <c r="G5" s="1092" t="s">
        <v>107</v>
      </c>
      <c r="H5" s="1093"/>
      <c r="J5" s="161"/>
      <c r="K5" s="163"/>
      <c r="M5" s="163"/>
    </row>
    <row r="6" spans="1:15" s="123" customFormat="1" ht="26.25" customHeight="1" thickBot="1">
      <c r="A6" s="1069" t="s">
        <v>108</v>
      </c>
      <c r="B6" s="1070"/>
      <c r="C6" s="1071"/>
      <c r="D6" s="234" t="s">
        <v>1812</v>
      </c>
      <c r="E6" s="1072">
        <f ca="1">TODAY()</f>
        <v>46141</v>
      </c>
      <c r="F6" s="1073"/>
      <c r="G6" s="1054">
        <f ca="1">E6+30</f>
        <v>46171</v>
      </c>
      <c r="H6" s="1055"/>
      <c r="K6" s="163"/>
      <c r="M6" s="163"/>
    </row>
    <row r="7" spans="1:15" ht="15.75" customHeight="1" thickBot="1">
      <c r="A7" s="1056" t="s">
        <v>109</v>
      </c>
      <c r="B7" s="1058" t="s">
        <v>110</v>
      </c>
      <c r="C7" s="1059"/>
      <c r="D7" s="1060"/>
      <c r="E7" s="1064" t="s">
        <v>111</v>
      </c>
      <c r="F7" s="1064" t="s">
        <v>112</v>
      </c>
      <c r="G7" s="1052" t="s">
        <v>113</v>
      </c>
      <c r="H7" s="1053"/>
      <c r="M7" s="163"/>
      <c r="N7" s="123"/>
      <c r="O7" s="123"/>
    </row>
    <row r="8" spans="1:15" ht="24" customHeight="1" thickBot="1">
      <c r="A8" s="1057"/>
      <c r="B8" s="1061"/>
      <c r="C8" s="1062"/>
      <c r="D8" s="1063"/>
      <c r="E8" s="1065"/>
      <c r="F8" s="1065"/>
      <c r="G8" s="233" t="s">
        <v>114</v>
      </c>
      <c r="H8" s="196" t="s">
        <v>115</v>
      </c>
      <c r="M8" s="163"/>
      <c r="N8" s="123"/>
      <c r="O8" s="123"/>
    </row>
    <row r="9" spans="1:15" ht="11.25" customHeight="1" thickBot="1">
      <c r="A9" s="195"/>
      <c r="B9" s="1066"/>
      <c r="C9" s="1066"/>
      <c r="D9" s="1066"/>
      <c r="E9" s="1067"/>
      <c r="F9" s="1067"/>
      <c r="G9" s="1067"/>
      <c r="H9" s="1068"/>
      <c r="M9" s="163"/>
      <c r="N9" s="123"/>
      <c r="O9" s="123"/>
    </row>
    <row r="10" spans="1:15" ht="25.95" customHeight="1">
      <c r="A10" s="384">
        <v>1</v>
      </c>
      <c r="B10" s="385" t="str">
        <f>PLANEJAMENTO!C10</f>
        <v>SERVIÇOS DE TERRAPLENAGEM</v>
      </c>
      <c r="C10" s="386"/>
      <c r="D10" s="387"/>
      <c r="E10" s="388"/>
      <c r="F10" s="389"/>
      <c r="G10" s="390"/>
      <c r="H10" s="391" t="e">
        <f>SUBTOTAL(9,H11:H17)</f>
        <v>#DIV/0!</v>
      </c>
      <c r="M10" s="163"/>
      <c r="N10" s="123"/>
      <c r="O10" s="123"/>
    </row>
    <row r="11" spans="1:15" ht="25.95" customHeight="1">
      <c r="A11" s="127" t="s">
        <v>116</v>
      </c>
      <c r="B11" s="1049" t="str">
        <f>VLOOKUP($A11,PLANEJAMENTO!$B$10:$Y$56,2,0)</f>
        <v>Limpeza mecanizada de camada vegetal (20cm), incluso carga, transporte a um dt maximo de 1km e espalhamento</v>
      </c>
      <c r="C11" s="1050"/>
      <c r="D11" s="1051"/>
      <c r="E11" s="128">
        <f>VLOOKUP($A11,PLANEJAMENTO!$B$10:$Y$56,4,0)</f>
        <v>487243.38</v>
      </c>
      <c r="F11" s="129" t="str">
        <f>VLOOKUP($A11,PLANEJAMENTO!$B$10:$Y$56,3,0)</f>
        <v>m2</v>
      </c>
      <c r="G11" s="667">
        <f>PLANEJAMENTO!AE11</f>
        <v>1.7577878323355962</v>
      </c>
      <c r="H11" s="377">
        <f>E11*G11</f>
        <v>856470.48475006921</v>
      </c>
      <c r="I11" s="160"/>
      <c r="J11" s="160"/>
      <c r="K11" s="166"/>
      <c r="L11" s="698"/>
      <c r="M11" s="163"/>
    </row>
    <row r="12" spans="1:15" ht="25.95" customHeight="1">
      <c r="A12" s="127" t="s">
        <v>117</v>
      </c>
      <c r="B12" s="1049" t="str">
        <f>VLOOKUP($A12,PLANEJAMENTO!$B$10:$Y$56,2,0)</f>
        <v>Supressão de árvores isoladas</v>
      </c>
      <c r="C12" s="1050"/>
      <c r="D12" s="1051"/>
      <c r="E12" s="128">
        <f>VLOOKUP($A12,PLANEJAMENTO!$B$10:$Y$56,4,0)</f>
        <v>80</v>
      </c>
      <c r="F12" s="129" t="str">
        <f>VLOOKUP($A12,PLANEJAMENTO!$B$10:$Y$56,3,0)</f>
        <v xml:space="preserve">un </v>
      </c>
      <c r="G12" s="667">
        <f>PLANEJAMENTO!AE15</f>
        <v>6.7780858511156916</v>
      </c>
      <c r="H12" s="377">
        <f t="shared" ref="H12:H16" si="0">E12*G12</f>
        <v>542.24686808925537</v>
      </c>
      <c r="L12" s="698"/>
    </row>
    <row r="13" spans="1:15" ht="25.95" customHeight="1">
      <c r="A13" s="127" t="s">
        <v>118</v>
      </c>
      <c r="B13" s="1049" t="str">
        <f>VLOOKUP($A13,PLANEJAMENTO!$B$10:$Y$56,2,0)</f>
        <v>Escavação, carga e transporte de material de 1ª categoria - DT Máximo de 1km</v>
      </c>
      <c r="C13" s="1050"/>
      <c r="D13" s="1051"/>
      <c r="E13" s="128">
        <f>VLOOKUP($A13,PLANEJAMENTO!$B$10:$Y$56,4,0)</f>
        <v>614502.27</v>
      </c>
      <c r="F13" s="129" t="str">
        <f>VLOOKUP($A13,PLANEJAMENTO!$B$10:$Y$56,3,0)</f>
        <v>m3</v>
      </c>
      <c r="G13" s="667">
        <f>PLANEJAMENTO!AE17</f>
        <v>7.9529853531614512</v>
      </c>
      <c r="H13" s="377">
        <f t="shared" si="0"/>
        <v>4887127.5527944639</v>
      </c>
      <c r="L13" s="698"/>
    </row>
    <row r="14" spans="1:15" ht="25.95" customHeight="1">
      <c r="A14" s="127" t="s">
        <v>167</v>
      </c>
      <c r="B14" s="1049" t="str">
        <f>VLOOKUP($A14,PLANEJAMENTO!$B$10:$Y$56,2,0)</f>
        <v>Escavação, carga e transporte de material de 1ª categoria - DMT 3,5km  - (JAZIDA)</v>
      </c>
      <c r="C14" s="1050"/>
      <c r="D14" s="1051"/>
      <c r="E14" s="128">
        <f>VLOOKUP($A14,PLANEJAMENTO!$B$10:$Y$56,4,0)</f>
        <v>114791.36100000003</v>
      </c>
      <c r="F14" s="129" t="s">
        <v>166</v>
      </c>
      <c r="G14" s="667" t="e">
        <f>PLANEJAMENTO!AE18</f>
        <v>#DIV/0!</v>
      </c>
      <c r="H14" s="377" t="e">
        <f t="shared" si="0"/>
        <v>#DIV/0!</v>
      </c>
      <c r="L14" s="698"/>
    </row>
    <row r="15" spans="1:15" ht="25.95" customHeight="1">
      <c r="A15" s="127" t="s">
        <v>1813</v>
      </c>
      <c r="B15" s="1049" t="str">
        <f>VLOOKUP($A15,PLANEJAMENTO!$B$10:$Y$56,2,0)</f>
        <v>Aterro Compactado a 100% PN</v>
      </c>
      <c r="C15" s="1050"/>
      <c r="D15" s="1051"/>
      <c r="E15" s="128">
        <f>VLOOKUP($A15,PLANEJAMENTO!$B$10:$Y$56,4,0)</f>
        <v>662994.21</v>
      </c>
      <c r="F15" s="129" t="str">
        <f>VLOOKUP($A15,PLANEJAMENTO!$B$10:$Y$56,3,0)</f>
        <v>m3</v>
      </c>
      <c r="G15" s="667">
        <f>PLANEJAMENTO!AE16</f>
        <v>11.409307282325354</v>
      </c>
      <c r="H15" s="377">
        <f t="shared" si="0"/>
        <v>7564304.6682925448</v>
      </c>
      <c r="L15" s="698"/>
    </row>
    <row r="16" spans="1:15" ht="25.95" customHeight="1">
      <c r="A16" s="127" t="s">
        <v>1816</v>
      </c>
      <c r="B16" s="1049" t="str">
        <f>VLOOKUP($A16,PLANEJAMENTO!$B$10:$Y$56,2,0)</f>
        <v>Desmonte de rocha com escavadeira e rompedor hidráulico</v>
      </c>
      <c r="C16" s="1050"/>
      <c r="D16" s="1051"/>
      <c r="E16" s="128">
        <f>VLOOKUP($A16,PLANEJAMENTO!$B$10:$Y$56,4,0)</f>
        <v>12000</v>
      </c>
      <c r="F16" s="129" t="s">
        <v>166</v>
      </c>
      <c r="G16" s="667">
        <f>PLANEJAMENTO!AE23</f>
        <v>295.6008710607008</v>
      </c>
      <c r="H16" s="377">
        <f t="shared" si="0"/>
        <v>3547210.4527284098</v>
      </c>
      <c r="L16" s="698"/>
    </row>
    <row r="17" spans="1:15" ht="25.95" customHeight="1">
      <c r="A17" s="127" t="s">
        <v>1825</v>
      </c>
      <c r="B17" s="1049" t="str">
        <f>VLOOKUP($A17,PLANEJAMENTO!$B$10:$Y$56,2,0)</f>
        <v>Tranporte de material de britagem, DMT 1KM e espalhamento</v>
      </c>
      <c r="C17" s="1050"/>
      <c r="D17" s="1051"/>
      <c r="E17" s="128">
        <f>VLOOKUP($A17,PLANEJAMENTO!$B$10:$Y$56,4,0)</f>
        <v>18000</v>
      </c>
      <c r="F17" s="129" t="str">
        <f>VLOOKUP($A17,PLANEJAMENTO!$B$10:$Y$56,3,0)</f>
        <v>m3</v>
      </c>
      <c r="G17" s="667">
        <f>PLANEJAMENTO!AE24</f>
        <v>28.48110328326419</v>
      </c>
      <c r="H17" s="377">
        <f>E17*G17</f>
        <v>512659.85909875541</v>
      </c>
      <c r="L17" s="698"/>
    </row>
    <row r="18" spans="1:15" ht="25.95" customHeight="1">
      <c r="A18" s="384">
        <v>4</v>
      </c>
      <c r="B18" s="385" t="str">
        <f>PLANEJAMENTO!C50</f>
        <v>INDIRETOS</v>
      </c>
      <c r="C18" s="386"/>
      <c r="D18" s="387"/>
      <c r="E18" s="388"/>
      <c r="F18" s="389"/>
      <c r="G18" s="668"/>
      <c r="H18" s="391">
        <f>SUBTOTAL(9,H19:H23)</f>
        <v>6949104.7465297198</v>
      </c>
      <c r="L18" s="698"/>
      <c r="M18" s="163"/>
      <c r="N18" s="123"/>
      <c r="O18" s="123"/>
    </row>
    <row r="19" spans="1:15" ht="25.95" customHeight="1">
      <c r="A19" s="378" t="s">
        <v>133</v>
      </c>
      <c r="B19" s="1049" t="str">
        <f>VLOOKUP($A19,PLANEJAMENTO!$B$10:$Y$56,2,0)</f>
        <v>Administração</v>
      </c>
      <c r="C19" s="1050"/>
      <c r="D19" s="1051"/>
      <c r="E19" s="128">
        <v>8</v>
      </c>
      <c r="F19" s="129" t="s">
        <v>628</v>
      </c>
      <c r="G19" s="667">
        <f>PLANEJAMENTO!Y51/E19-PLANEJAMENTO!AB8/2/8</f>
        <v>592542.68681788899</v>
      </c>
      <c r="H19" s="377">
        <f>E19*G19</f>
        <v>4740341.4945431119</v>
      </c>
      <c r="I19" s="393"/>
      <c r="L19" s="698"/>
    </row>
    <row r="20" spans="1:15" ht="25.95" customHeight="1">
      <c r="A20" s="378" t="s">
        <v>134</v>
      </c>
      <c r="B20" s="1049" t="str">
        <f>VLOOKUP($A20,PLANEJAMENTO!$B$10:$Y$56,2,0)</f>
        <v>Topografia</v>
      </c>
      <c r="C20" s="1050"/>
      <c r="D20" s="1051"/>
      <c r="E20" s="128">
        <v>8</v>
      </c>
      <c r="F20" s="129" t="s">
        <v>628</v>
      </c>
      <c r="G20" s="667">
        <f>PLANEJAMENTO!Y52/E20</f>
        <v>55031.947526926029</v>
      </c>
      <c r="H20" s="377">
        <f t="shared" ref="H20:H23" si="1">E20*G20</f>
        <v>440255.58021540823</v>
      </c>
      <c r="I20" s="393"/>
      <c r="L20" s="698"/>
    </row>
    <row r="21" spans="1:15" ht="25.95" customHeight="1">
      <c r="A21" s="378" t="s">
        <v>135</v>
      </c>
      <c r="B21" s="1049" t="str">
        <f>VLOOKUP($A21,PLANEJAMENTO!$B$10:$Y$56,2,0)</f>
        <v>Laboratório</v>
      </c>
      <c r="C21" s="1050"/>
      <c r="D21" s="1051"/>
      <c r="E21" s="128">
        <v>8</v>
      </c>
      <c r="F21" s="129" t="s">
        <v>628</v>
      </c>
      <c r="G21" s="667">
        <f>PLANEJAMENTO!Y53/E21</f>
        <v>28149.58627712445</v>
      </c>
      <c r="H21" s="377">
        <f t="shared" si="1"/>
        <v>225196.6902169956</v>
      </c>
      <c r="I21" s="393"/>
      <c r="L21" s="698"/>
    </row>
    <row r="22" spans="1:15" ht="25.95" customHeight="1">
      <c r="A22" s="378" t="s">
        <v>136</v>
      </c>
      <c r="B22" s="1049" t="str">
        <f>VLOOKUP($A22,PLANEJAMENTO!$B$10:$Y$56,2,0)</f>
        <v>QSMS</v>
      </c>
      <c r="C22" s="1050"/>
      <c r="D22" s="1051"/>
      <c r="E22" s="128">
        <v>8</v>
      </c>
      <c r="F22" s="129" t="s">
        <v>628</v>
      </c>
      <c r="G22" s="667">
        <f>PLANEJAMENTO!Y54/E22</f>
        <v>25514.76613789035</v>
      </c>
      <c r="H22" s="377">
        <f t="shared" si="1"/>
        <v>204118.1291031228</v>
      </c>
      <c r="I22" s="393"/>
      <c r="L22" s="698"/>
    </row>
    <row r="23" spans="1:15" ht="25.95" customHeight="1" thickBot="1">
      <c r="A23" s="378" t="s">
        <v>137</v>
      </c>
      <c r="B23" s="1049" t="str">
        <f>VLOOKUP($A23,PLANEJAMENTO!$B$10:$Y$56,2,0)</f>
        <v>Mob/Desmobilização</v>
      </c>
      <c r="C23" s="1050"/>
      <c r="D23" s="1051"/>
      <c r="E23" s="128">
        <f>VLOOKUP($A23,PLANEJAMENTO!$B$10:$Y$56,4,0)</f>
        <v>1</v>
      </c>
      <c r="F23" s="129" t="str">
        <f>VLOOKUP($A23,PLANEJAMENTO!$B$10:$Y$56,3,0)</f>
        <v>vb</v>
      </c>
      <c r="G23" s="667">
        <f>PLANEJAMENTO!Y55-PLANEJAMENTO!AB8/2</f>
        <v>1339192.8524510807</v>
      </c>
      <c r="H23" s="377">
        <f t="shared" si="1"/>
        <v>1339192.8524510807</v>
      </c>
      <c r="I23" s="988" t="e">
        <f>H23/H24</f>
        <v>#DIV/0!</v>
      </c>
      <c r="L23" s="698"/>
    </row>
    <row r="24" spans="1:15" s="126" customFormat="1" ht="18" customHeight="1" thickBot="1">
      <c r="A24" s="241"/>
      <c r="B24" s="1097" t="s">
        <v>138</v>
      </c>
      <c r="C24" s="1097"/>
      <c r="D24" s="1098"/>
      <c r="E24" s="1102"/>
      <c r="F24" s="1103"/>
      <c r="G24" s="1104"/>
      <c r="H24" s="242" t="e">
        <f>SUBTOTAL(9,H10:H23)</f>
        <v>#DIV/0!</v>
      </c>
      <c r="I24" s="676"/>
      <c r="J24" s="125"/>
      <c r="K24" s="166"/>
      <c r="L24" s="698"/>
      <c r="M24" s="163"/>
      <c r="N24" s="125"/>
      <c r="O24" s="125"/>
    </row>
    <row r="25" spans="1:15" s="121" customFormat="1" ht="15.6">
      <c r="A25" s="216"/>
      <c r="B25" s="217"/>
      <c r="C25" s="217"/>
      <c r="D25" s="217"/>
      <c r="E25" s="217"/>
      <c r="F25" s="217"/>
      <c r="G25" s="218"/>
      <c r="H25" s="219"/>
      <c r="K25" s="166"/>
      <c r="L25" s="698"/>
      <c r="M25" s="163"/>
    </row>
    <row r="26" spans="1:15" s="121" customFormat="1" ht="15.6">
      <c r="A26" s="220"/>
      <c r="B26" s="221"/>
      <c r="C26" s="221"/>
      <c r="D26" s="221"/>
      <c r="E26" s="221"/>
      <c r="F26" s="221"/>
      <c r="G26" s="222"/>
      <c r="H26" s="223"/>
      <c r="K26" s="166"/>
      <c r="L26" s="698"/>
      <c r="M26" s="163"/>
    </row>
    <row r="27" spans="1:15" s="121" customFormat="1" ht="15.6">
      <c r="A27" s="220"/>
      <c r="B27" s="221"/>
      <c r="C27" s="221"/>
      <c r="D27" s="221"/>
      <c r="E27" s="221"/>
      <c r="F27" s="221"/>
      <c r="G27" s="222"/>
      <c r="H27" s="223"/>
      <c r="K27" s="166"/>
      <c r="L27" s="698"/>
      <c r="M27" s="162"/>
    </row>
    <row r="28" spans="1:15" s="121" customFormat="1" ht="15.6">
      <c r="A28" s="122"/>
      <c r="B28" s="221"/>
      <c r="C28" s="221"/>
      <c r="D28" s="226"/>
      <c r="G28" s="224"/>
      <c r="H28" s="225"/>
      <c r="I28" s="700"/>
      <c r="K28" s="166"/>
      <c r="L28" s="698"/>
      <c r="M28" s="164"/>
    </row>
    <row r="29" spans="1:15" s="121" customFormat="1" ht="15.6">
      <c r="A29" s="122"/>
      <c r="B29" s="221"/>
      <c r="C29" s="221"/>
      <c r="D29" s="227"/>
      <c r="G29" s="224"/>
      <c r="H29" s="225"/>
      <c r="I29" s="699"/>
      <c r="K29" s="162"/>
      <c r="L29" s="698"/>
      <c r="M29" s="162"/>
    </row>
    <row r="30" spans="1:15" s="121" customFormat="1" ht="15.6">
      <c r="A30" s="122"/>
      <c r="B30" s="221"/>
      <c r="C30" s="221"/>
      <c r="D30" s="227"/>
      <c r="G30" s="224"/>
      <c r="H30" s="225"/>
      <c r="K30" s="164"/>
      <c r="M30" s="162"/>
    </row>
    <row r="31" spans="1:15" s="121" customFormat="1" ht="15.6">
      <c r="A31" s="122"/>
      <c r="B31" s="221"/>
      <c r="C31" s="221"/>
      <c r="D31" s="227"/>
      <c r="G31" s="224"/>
      <c r="H31" s="225"/>
      <c r="K31" s="162"/>
      <c r="L31" s="125"/>
      <c r="M31" s="162"/>
    </row>
    <row r="32" spans="1:15" s="121" customFormat="1">
      <c r="A32" s="1099" t="s">
        <v>139</v>
      </c>
      <c r="B32" s="1100"/>
      <c r="C32" s="1100"/>
      <c r="D32" s="1100"/>
      <c r="E32" s="1100"/>
      <c r="F32" s="1100"/>
      <c r="G32" s="1100"/>
      <c r="H32" s="1101"/>
      <c r="K32" s="162"/>
      <c r="M32" s="162"/>
    </row>
    <row r="33" spans="1:15" s="121" customFormat="1" ht="26.4" customHeight="1">
      <c r="A33" s="1094" t="s">
        <v>140</v>
      </c>
      <c r="B33" s="1095"/>
      <c r="C33" s="1095"/>
      <c r="D33" s="1095"/>
      <c r="E33" s="1095"/>
      <c r="F33" s="1095"/>
      <c r="G33" s="1095"/>
      <c r="H33" s="1096"/>
      <c r="K33" s="162"/>
      <c r="M33" s="162"/>
    </row>
    <row r="34" spans="1:15" s="121" customFormat="1" ht="14.4" customHeight="1">
      <c r="A34" s="122"/>
      <c r="G34" s="224"/>
      <c r="H34" s="225"/>
      <c r="K34" s="162"/>
      <c r="M34" s="162"/>
    </row>
    <row r="35" spans="1:15" s="121" customFormat="1">
      <c r="A35" s="122"/>
      <c r="G35" s="120"/>
      <c r="H35" s="223"/>
      <c r="K35" s="162"/>
      <c r="M35" s="162"/>
    </row>
    <row r="36" spans="1:15" s="121" customFormat="1">
      <c r="A36" s="122"/>
      <c r="G36" s="120"/>
      <c r="H36" s="223"/>
      <c r="K36" s="162"/>
      <c r="M36" s="162"/>
    </row>
    <row r="37" spans="1:15" s="121" customFormat="1">
      <c r="A37" s="122"/>
      <c r="G37" s="120"/>
      <c r="H37" s="223"/>
      <c r="K37" s="162"/>
      <c r="M37" s="162"/>
    </row>
    <row r="38" spans="1:15" s="121" customFormat="1" ht="15" thickBot="1">
      <c r="A38" s="228"/>
      <c r="B38" s="229"/>
      <c r="C38" s="229"/>
      <c r="D38" s="229"/>
      <c r="E38" s="229"/>
      <c r="F38" s="229"/>
      <c r="G38" s="230"/>
      <c r="H38" s="231"/>
      <c r="K38" s="162"/>
      <c r="M38" s="162"/>
    </row>
    <row r="39" spans="1:15" s="121" customFormat="1">
      <c r="G39" s="120"/>
      <c r="H39" s="120"/>
      <c r="K39" s="162"/>
      <c r="M39" s="162"/>
    </row>
    <row r="40" spans="1:15">
      <c r="B40" s="121"/>
      <c r="C40" s="121"/>
      <c r="D40" s="121"/>
      <c r="I40" s="124"/>
      <c r="J40" s="124"/>
      <c r="N40" s="124"/>
      <c r="O40" s="124"/>
    </row>
    <row r="41" spans="1:15">
      <c r="B41" s="121"/>
      <c r="C41" s="121"/>
      <c r="D41" s="121"/>
      <c r="I41" s="124"/>
      <c r="J41" s="124"/>
      <c r="N41" s="124"/>
      <c r="O41" s="124"/>
    </row>
    <row r="42" spans="1:15">
      <c r="B42" s="121"/>
      <c r="C42" s="121"/>
      <c r="D42" s="121"/>
      <c r="I42" s="124"/>
      <c r="J42" s="124"/>
      <c r="N42" s="124"/>
      <c r="O42" s="124"/>
    </row>
    <row r="43" spans="1:15">
      <c r="B43" s="121"/>
      <c r="C43" s="121"/>
      <c r="D43" s="121"/>
      <c r="I43" s="124"/>
      <c r="J43" s="124"/>
      <c r="N43" s="124"/>
      <c r="O43" s="124"/>
    </row>
    <row r="44" spans="1:15">
      <c r="B44" s="121"/>
      <c r="C44" s="121"/>
      <c r="D44" s="121"/>
      <c r="I44" s="124"/>
      <c r="J44" s="124"/>
      <c r="M44" s="165"/>
      <c r="N44" s="124"/>
      <c r="O44" s="124"/>
    </row>
    <row r="45" spans="1:15">
      <c r="B45" s="121"/>
      <c r="C45" s="121"/>
      <c r="D45" s="121"/>
      <c r="I45" s="124"/>
      <c r="J45" s="124"/>
      <c r="M45" s="165"/>
      <c r="N45" s="124"/>
      <c r="O45" s="124"/>
    </row>
    <row r="46" spans="1:15">
      <c r="K46" s="165"/>
      <c r="M46" s="165"/>
    </row>
    <row r="47" spans="1:15">
      <c r="K47" s="165"/>
      <c r="L47" s="124"/>
      <c r="M47" s="165"/>
    </row>
    <row r="48" spans="1:15">
      <c r="K48" s="165"/>
      <c r="L48" s="124"/>
      <c r="M48" s="165"/>
    </row>
    <row r="49" spans="11:13">
      <c r="K49" s="165"/>
      <c r="L49" s="124"/>
      <c r="M49" s="165"/>
    </row>
    <row r="50" spans="11:13">
      <c r="K50" s="165"/>
      <c r="L50" s="124"/>
    </row>
    <row r="51" spans="11:13">
      <c r="K51" s="165"/>
      <c r="L51" s="124"/>
    </row>
    <row r="52" spans="11:13">
      <c r="L52" s="124"/>
    </row>
  </sheetData>
  <mergeCells count="35">
    <mergeCell ref="A33:H33"/>
    <mergeCell ref="B24:D24"/>
    <mergeCell ref="A32:H32"/>
    <mergeCell ref="E24:G24"/>
    <mergeCell ref="B19:D19"/>
    <mergeCell ref="B20:D20"/>
    <mergeCell ref="B21:D21"/>
    <mergeCell ref="B22:D22"/>
    <mergeCell ref="B23:D23"/>
    <mergeCell ref="C1:D2"/>
    <mergeCell ref="A5:C5"/>
    <mergeCell ref="E5:F5"/>
    <mergeCell ref="F1:H2"/>
    <mergeCell ref="C3:D3"/>
    <mergeCell ref="E3:H3"/>
    <mergeCell ref="C4:D4"/>
    <mergeCell ref="E4:H4"/>
    <mergeCell ref="G5:H5"/>
    <mergeCell ref="G6:H6"/>
    <mergeCell ref="A7:A8"/>
    <mergeCell ref="B7:D8"/>
    <mergeCell ref="E7:E8"/>
    <mergeCell ref="B9:D9"/>
    <mergeCell ref="E9:H9"/>
    <mergeCell ref="F7:F8"/>
    <mergeCell ref="A6:C6"/>
    <mergeCell ref="E6:F6"/>
    <mergeCell ref="B16:D16"/>
    <mergeCell ref="B17:D17"/>
    <mergeCell ref="B12:D12"/>
    <mergeCell ref="B11:D11"/>
    <mergeCell ref="G7:H7"/>
    <mergeCell ref="B13:D13"/>
    <mergeCell ref="B14:D14"/>
    <mergeCell ref="B15:D15"/>
  </mergeCells>
  <phoneticPr fontId="45" type="noConversion"/>
  <pageMargins left="0.70866141732283472" right="0.70866141732283472" top="0.74803149606299213" bottom="0.74803149606299213" header="0.31496062992125984" footer="0.31496062992125984"/>
  <pageSetup paperSize="9" scale="36" orientation="portrait" r:id="rId1"/>
  <drawing r:id="rId2"/>
  <legacyDrawing r:id="rId3"/>
  <controls>
    <mc:AlternateContent xmlns:mc="http://schemas.openxmlformats.org/markup-compatibility/2006">
      <mc:Choice Requires="x14">
        <control shapeId="1026" r:id="rId4" name="Label1">
          <controlPr defaultSize="0" autoLine="0" r:id="rId5">
            <anchor moveWithCells="1">
              <from>
                <xdr:col>8</xdr:col>
                <xdr:colOff>670560</xdr:colOff>
                <xdr:row>2</xdr:row>
                <xdr:rowOff>22860</xdr:rowOff>
              </from>
              <to>
                <xdr:col>12</xdr:col>
                <xdr:colOff>365760</xdr:colOff>
                <xdr:row>2</xdr:row>
                <xdr:rowOff>152400</xdr:rowOff>
              </to>
            </anchor>
          </controlPr>
        </control>
      </mc:Choice>
      <mc:Fallback>
        <control shapeId="1026" r:id="rId4" name="Label1"/>
      </mc:Fallback>
    </mc:AlternateContent>
    <mc:AlternateContent xmlns:mc="http://schemas.openxmlformats.org/markup-compatibility/2006">
      <mc:Choice Requires="x14">
        <control shapeId="1025" r:id="rId6" name="ComboBox8">
          <controlPr defaultSize="0" autoLine="0" r:id="rId7">
            <anchor moveWithCells="1">
              <from>
                <xdr:col>8</xdr:col>
                <xdr:colOff>617220</xdr:colOff>
                <xdr:row>2</xdr:row>
                <xdr:rowOff>175260</xdr:rowOff>
              </from>
              <to>
                <xdr:col>12</xdr:col>
                <xdr:colOff>480060</xdr:colOff>
                <xdr:row>3</xdr:row>
                <xdr:rowOff>114300</xdr:rowOff>
              </to>
            </anchor>
          </controlPr>
        </control>
      </mc:Choice>
      <mc:Fallback>
        <control shapeId="1025" r:id="rId6" name="ComboBox8"/>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7">
    <tabColor theme="5" tint="0.39997558519241921"/>
  </sheetPr>
  <dimension ref="A1:HI588"/>
  <sheetViews>
    <sheetView view="pageBreakPreview" zoomScale="60" zoomScaleNormal="70" workbookViewId="0">
      <pane xSplit="10" ySplit="9" topLeftCell="K31" activePane="bottomRight" state="frozen"/>
      <selection pane="topRight" activeCell="K1" sqref="K1"/>
      <selection pane="bottomLeft" activeCell="A10" sqref="A10"/>
      <selection pane="bottomRight" activeCell="F49" sqref="F49:F56"/>
    </sheetView>
  </sheetViews>
  <sheetFormatPr defaultColWidth="9.109375" defaultRowHeight="13.2"/>
  <cols>
    <col min="1" max="1" width="7.44140625" style="3" customWidth="1"/>
    <col min="2" max="2" width="41.109375" style="3" customWidth="1"/>
    <col min="3" max="3" width="8.33203125" style="3" customWidth="1"/>
    <col min="4" max="4" width="17.88671875" style="3" bestFit="1" customWidth="1"/>
    <col min="5" max="5" width="22.6640625" style="3" hidden="1" customWidth="1"/>
    <col min="6" max="6" width="11.109375" style="3" customWidth="1"/>
    <col min="7" max="7" width="12.44140625" style="3" customWidth="1"/>
    <col min="8" max="8" width="12.44140625" style="3" hidden="1" customWidth="1"/>
    <col min="9" max="9" width="11.6640625" style="3" hidden="1" customWidth="1"/>
    <col min="10" max="10" width="13.88671875" style="3" hidden="1" customWidth="1"/>
    <col min="11" max="11" width="30.88671875" style="3" customWidth="1"/>
    <col min="12" max="13" width="10.33203125" style="3" hidden="1" customWidth="1"/>
    <col min="14" max="15" width="10" style="3" hidden="1" customWidth="1"/>
    <col min="16" max="16" width="9.6640625" style="3" hidden="1" customWidth="1"/>
    <col min="17" max="19" width="10.33203125" style="3" hidden="1" customWidth="1"/>
    <col min="20" max="20" width="10" style="3" hidden="1" customWidth="1"/>
    <col min="21" max="21" width="10.6640625" style="3" hidden="1" customWidth="1"/>
    <col min="22" max="22" width="10.5546875" style="3" hidden="1" customWidth="1"/>
    <col min="23" max="24" width="10.33203125" style="3" hidden="1" customWidth="1"/>
    <col min="25" max="25" width="10.6640625" style="3" hidden="1" customWidth="1"/>
    <col min="26" max="26" width="10.33203125" style="3" hidden="1" customWidth="1"/>
    <col min="27" max="27" width="10.5546875" style="3" hidden="1" customWidth="1"/>
    <col min="28" max="29" width="10.6640625" style="3" hidden="1" customWidth="1"/>
    <col min="30" max="30" width="10.5546875" style="3" hidden="1" customWidth="1"/>
    <col min="31" max="32" width="10.33203125" style="3" hidden="1" customWidth="1"/>
    <col min="33" max="33" width="10.6640625" style="3" hidden="1" customWidth="1"/>
    <col min="34" max="34" width="10.33203125" style="3" hidden="1" customWidth="1"/>
    <col min="35" max="35" width="10.5546875" style="3" hidden="1" customWidth="1"/>
    <col min="36" max="38" width="10.6640625" style="3" hidden="1" customWidth="1"/>
    <col min="39" max="39" width="10.33203125" style="3" hidden="1" customWidth="1"/>
    <col min="40" max="40" width="10" style="3" hidden="1" customWidth="1"/>
    <col min="41" max="41" width="10.109375" style="3" hidden="1" customWidth="1"/>
    <col min="42" max="42" width="10.33203125" style="3" hidden="1" customWidth="1"/>
    <col min="43" max="43" width="10.6640625" style="3" hidden="1" customWidth="1"/>
    <col min="44" max="44" width="10.5546875" style="3" hidden="1" customWidth="1"/>
    <col min="45" max="45" width="10.109375" style="3" hidden="1" customWidth="1"/>
    <col min="46" max="48" width="10.5546875" style="3" hidden="1" customWidth="1"/>
    <col min="49" max="49" width="10" style="3" hidden="1" customWidth="1"/>
    <col min="50" max="50" width="10.109375" style="3" hidden="1" customWidth="1"/>
    <col min="51" max="55" width="10.5546875" style="3" hidden="1" customWidth="1"/>
    <col min="56" max="56" width="10.6640625" style="3" hidden="1" customWidth="1"/>
    <col min="57" max="59" width="10.33203125" style="3" hidden="1" customWidth="1"/>
    <col min="60" max="61" width="10.6640625" style="3" hidden="1" customWidth="1"/>
    <col min="62" max="64" width="10.5546875" style="3" hidden="1" customWidth="1"/>
    <col min="65" max="65" width="10.109375" style="3" hidden="1" customWidth="1"/>
    <col min="66" max="66" width="9.6640625" style="3" hidden="1" customWidth="1"/>
    <col min="67" max="67" width="10" style="3" hidden="1" customWidth="1"/>
    <col min="68" max="68" width="10.109375" style="3" customWidth="1"/>
    <col min="69" max="69" width="10.5546875" style="3" customWidth="1"/>
    <col min="70" max="71" width="11.109375" style="3" bestFit="1" customWidth="1"/>
    <col min="72" max="72" width="10.88671875" style="3" customWidth="1"/>
    <col min="73" max="73" width="10.5546875" style="3" customWidth="1"/>
    <col min="74" max="74" width="10.6640625" style="3" customWidth="1"/>
    <col min="75" max="75" width="10.33203125" style="3" customWidth="1"/>
    <col min="76" max="76" width="10.109375" style="3" customWidth="1"/>
    <col min="77" max="77" width="10.33203125" style="3" customWidth="1"/>
    <col min="78" max="79" width="10.6640625" style="3" customWidth="1"/>
    <col min="80" max="80" width="10.6640625" style="3" bestFit="1" customWidth="1"/>
    <col min="81" max="82" width="10.5546875" style="3" bestFit="1" customWidth="1"/>
    <col min="83" max="84" width="10.109375" style="3" bestFit="1" customWidth="1"/>
    <col min="85" max="86" width="9.88671875" style="3" bestFit="1" customWidth="1"/>
    <col min="87" max="87" width="12.109375" style="3" customWidth="1"/>
    <col min="88" max="88" width="10.5546875" style="3" bestFit="1" customWidth="1"/>
    <col min="89" max="90" width="10.109375" style="3" bestFit="1" customWidth="1"/>
    <col min="91" max="91" width="9.88671875" style="3" bestFit="1" customWidth="1"/>
    <col min="92" max="92" width="9.88671875" style="3" customWidth="1"/>
    <col min="93" max="94" width="9.44140625" style="3" bestFit="1" customWidth="1"/>
    <col min="95" max="96" width="10.109375" style="3" bestFit="1" customWidth="1"/>
    <col min="97" max="97" width="9.88671875" style="3" bestFit="1" customWidth="1"/>
    <col min="98" max="98" width="10" style="3" bestFit="1" customWidth="1"/>
    <col min="99" max="99" width="10.5546875" style="3" bestFit="1" customWidth="1"/>
    <col min="100" max="100" width="10.88671875" style="3" customWidth="1"/>
    <col min="101" max="102" width="9.88671875" style="3" bestFit="1" customWidth="1"/>
    <col min="103" max="103" width="11.33203125" style="3" customWidth="1"/>
    <col min="104" max="107" width="9.88671875" style="3" bestFit="1" customWidth="1"/>
    <col min="108" max="108" width="10.5546875" style="3" customWidth="1"/>
    <col min="109" max="109" width="10.5546875" style="3" bestFit="1" customWidth="1"/>
    <col min="110" max="111" width="10.109375" style="3" bestFit="1" customWidth="1"/>
    <col min="112" max="112" width="10.33203125" style="3" customWidth="1"/>
    <col min="113" max="113" width="12.33203125" style="3" customWidth="1"/>
    <col min="114" max="114" width="9.88671875" style="975" bestFit="1" customWidth="1"/>
    <col min="115" max="115" width="10.109375" style="975" bestFit="1" customWidth="1"/>
    <col min="116" max="116" width="10.109375" style="3" customWidth="1"/>
    <col min="117" max="117" width="9.88671875" style="3" customWidth="1"/>
    <col min="118" max="118" width="10.109375" style="3" customWidth="1"/>
    <col min="119" max="120" width="10.44140625" style="3" customWidth="1"/>
    <col min="121" max="122" width="10.109375" style="3" customWidth="1"/>
    <col min="123" max="126" width="10.44140625" style="3" customWidth="1"/>
    <col min="127" max="127" width="10.109375" style="3" customWidth="1"/>
    <col min="128" max="128" width="9.88671875" style="3" customWidth="1"/>
    <col min="129" max="130" width="10.109375" style="3" customWidth="1"/>
    <col min="131" max="132" width="10.44140625" style="3" customWidth="1"/>
    <col min="133" max="133" width="10.109375" style="3" customWidth="1"/>
    <col min="134" max="135" width="10.44140625" style="3" customWidth="1"/>
    <col min="136" max="138" width="10.109375" style="3" customWidth="1"/>
    <col min="139" max="139" width="10.44140625" style="3" customWidth="1"/>
    <col min="140" max="140" width="10.44140625" style="3" bestFit="1" customWidth="1"/>
    <col min="141" max="141" width="11.109375" style="3" bestFit="1" customWidth="1"/>
    <col min="142" max="143" width="10.44140625" style="3" bestFit="1" customWidth="1"/>
    <col min="144" max="145" width="10.109375" style="3" bestFit="1" customWidth="1"/>
    <col min="146" max="146" width="11.5546875" style="3" customWidth="1"/>
    <col min="147" max="148" width="10.44140625" style="3" bestFit="1" customWidth="1"/>
    <col min="149" max="149" width="10.109375" style="3" bestFit="1" customWidth="1"/>
    <col min="150" max="150" width="11.109375" style="3" bestFit="1" customWidth="1"/>
    <col min="151" max="152" width="10.44140625" style="3" bestFit="1" customWidth="1"/>
    <col min="153" max="154" width="10.109375" style="3" bestFit="1" customWidth="1"/>
    <col min="155" max="157" width="10.44140625" style="3" bestFit="1" customWidth="1"/>
    <col min="158" max="158" width="10.109375" style="3" bestFit="1" customWidth="1"/>
    <col min="159" max="160" width="10.44140625" style="3" bestFit="1" customWidth="1"/>
    <col min="161" max="162" width="10.109375" style="3" bestFit="1" customWidth="1"/>
    <col min="163" max="165" width="10.44140625" style="3" bestFit="1" customWidth="1"/>
    <col min="166" max="166" width="10.109375" style="3" bestFit="1" customWidth="1"/>
    <col min="167" max="167" width="10.44140625" style="3" bestFit="1" customWidth="1"/>
    <col min="168" max="168" width="10.44140625" style="3" customWidth="1"/>
    <col min="169" max="170" width="10.109375" style="3" customWidth="1"/>
    <col min="171" max="176" width="10.44140625" style="3" customWidth="1"/>
    <col min="177" max="179" width="10.109375" style="3" customWidth="1"/>
    <col min="180" max="182" width="10.44140625" style="3" customWidth="1"/>
    <col min="183" max="184" width="10.109375" style="3" customWidth="1"/>
    <col min="185" max="186" width="10.5546875" style="3" customWidth="1"/>
    <col min="187" max="187" width="9.88671875" style="3" customWidth="1"/>
    <col min="188" max="190" width="10.109375" style="3" customWidth="1"/>
    <col min="191" max="192" width="10.5546875" style="3" customWidth="1"/>
    <col min="193" max="194" width="9.44140625" style="3" customWidth="1"/>
    <col min="195" max="195" width="9.88671875" style="3" customWidth="1"/>
    <col min="196" max="196" width="9.44140625" style="3" customWidth="1"/>
    <col min="197" max="198" width="9.88671875" style="3" customWidth="1"/>
    <col min="199" max="200" width="10.109375" style="3" customWidth="1"/>
    <col min="201" max="201" width="9.88671875" style="3" customWidth="1"/>
    <col min="202" max="217" width="11.109375" style="3" customWidth="1"/>
    <col min="218" max="16384" width="9.109375" style="3"/>
  </cols>
  <sheetData>
    <row r="1" spans="1:217" ht="11.25" customHeight="1">
      <c r="A1" s="1235" t="s">
        <v>1828</v>
      </c>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1235"/>
      <c r="AJ1" s="1235"/>
      <c r="AK1" s="1235"/>
      <c r="AL1" s="1235"/>
      <c r="AM1" s="1235"/>
      <c r="AN1" s="1235"/>
      <c r="AO1" s="1235"/>
      <c r="AP1" s="1235"/>
      <c r="AQ1" s="1235"/>
      <c r="AR1" s="1235"/>
      <c r="AS1" s="1235"/>
      <c r="AT1" s="1235"/>
      <c r="AU1" s="1235"/>
      <c r="AV1" s="1235"/>
      <c r="AW1" s="1235"/>
      <c r="AX1" s="1235"/>
      <c r="AY1" s="1235"/>
      <c r="AZ1" s="1235"/>
      <c r="BA1" s="1235"/>
      <c r="BB1" s="1235"/>
      <c r="BC1" s="1235"/>
      <c r="BD1" s="1235"/>
      <c r="BE1" s="1235"/>
      <c r="BF1" s="1235"/>
      <c r="BG1" s="1235"/>
      <c r="BH1" s="1235"/>
      <c r="BI1" s="1235"/>
      <c r="BJ1" s="1235"/>
      <c r="BK1" s="1235"/>
      <c r="BL1" s="1235"/>
      <c r="BM1" s="1235"/>
      <c r="BN1" s="1235"/>
      <c r="BO1" s="1235"/>
      <c r="BP1" s="1235"/>
      <c r="BQ1" s="1235"/>
      <c r="BR1" s="1235"/>
      <c r="BS1" s="1235"/>
      <c r="BT1" s="1235"/>
      <c r="BU1" s="1235"/>
      <c r="BV1" s="1235"/>
      <c r="BW1" s="1235"/>
      <c r="BX1" s="1235"/>
      <c r="BY1" s="1235"/>
      <c r="BZ1" s="1235"/>
      <c r="CA1" s="1235"/>
      <c r="CB1" s="1235"/>
      <c r="CC1" s="1235"/>
      <c r="CD1" s="1235"/>
      <c r="CE1" s="1235"/>
      <c r="CF1" s="1235"/>
      <c r="CG1" s="1235"/>
      <c r="CH1" s="1235"/>
      <c r="CI1" s="1235"/>
      <c r="CJ1" s="1235"/>
      <c r="CK1" s="1235"/>
      <c r="CL1" s="1235"/>
      <c r="CM1" s="1235"/>
      <c r="CN1" s="1235"/>
      <c r="CO1" s="1235"/>
      <c r="CP1" s="1235"/>
      <c r="CQ1" s="1235"/>
      <c r="CR1" s="1235"/>
      <c r="CS1" s="1235"/>
      <c r="CT1" s="1235"/>
      <c r="CU1" s="1235"/>
      <c r="CV1" s="1235"/>
      <c r="CW1" s="1235"/>
      <c r="CX1" s="1235"/>
      <c r="CY1" s="1235"/>
      <c r="CZ1" s="1235"/>
      <c r="DA1" s="1235"/>
      <c r="DB1" s="1235"/>
      <c r="DC1" s="1235"/>
      <c r="DJ1" s="3"/>
      <c r="DK1" s="3"/>
    </row>
    <row r="2" spans="1:217" ht="9.75" customHeight="1">
      <c r="A2" s="1235"/>
      <c r="B2" s="1235"/>
      <c r="C2" s="1235"/>
      <c r="D2" s="1235"/>
      <c r="E2" s="1235"/>
      <c r="F2" s="1235"/>
      <c r="G2" s="1235"/>
      <c r="H2" s="1235"/>
      <c r="I2" s="1235"/>
      <c r="J2" s="1235"/>
      <c r="K2" s="1235"/>
      <c r="L2" s="1235"/>
      <c r="M2" s="1235"/>
      <c r="N2" s="1235"/>
      <c r="O2" s="1235"/>
      <c r="P2" s="1235"/>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1235"/>
      <c r="AO2" s="1235"/>
      <c r="AP2" s="1235"/>
      <c r="AQ2" s="1235"/>
      <c r="AR2" s="1235"/>
      <c r="AS2" s="1235"/>
      <c r="AT2" s="1235"/>
      <c r="AU2" s="1235"/>
      <c r="AV2" s="1235"/>
      <c r="AW2" s="1235"/>
      <c r="AX2" s="1235"/>
      <c r="AY2" s="1235"/>
      <c r="AZ2" s="1235"/>
      <c r="BA2" s="1235"/>
      <c r="BB2" s="1235"/>
      <c r="BC2" s="1235"/>
      <c r="BD2" s="1235"/>
      <c r="BE2" s="1235"/>
      <c r="BF2" s="1235"/>
      <c r="BG2" s="1235"/>
      <c r="BH2" s="1235"/>
      <c r="BI2" s="1235"/>
      <c r="BJ2" s="1235"/>
      <c r="BK2" s="1235"/>
      <c r="BL2" s="1235"/>
      <c r="BM2" s="1235"/>
      <c r="BN2" s="1235"/>
      <c r="BO2" s="1235"/>
      <c r="BP2" s="1235"/>
      <c r="BQ2" s="1235"/>
      <c r="BR2" s="1235"/>
      <c r="BS2" s="1235"/>
      <c r="BT2" s="1235"/>
      <c r="BU2" s="1235"/>
      <c r="BV2" s="1235"/>
      <c r="BW2" s="1235"/>
      <c r="BX2" s="1235"/>
      <c r="BY2" s="1235"/>
      <c r="BZ2" s="1235"/>
      <c r="CA2" s="1235"/>
      <c r="CB2" s="1235"/>
      <c r="CC2" s="1235"/>
      <c r="CD2" s="1235"/>
      <c r="CE2" s="1235"/>
      <c r="CF2" s="1235"/>
      <c r="CG2" s="1235"/>
      <c r="CH2" s="1235"/>
      <c r="CI2" s="1235"/>
      <c r="CJ2" s="1235"/>
      <c r="CK2" s="1235"/>
      <c r="CL2" s="1235"/>
      <c r="CM2" s="1235"/>
      <c r="CN2" s="1235"/>
      <c r="CO2" s="1235"/>
      <c r="CP2" s="1235"/>
      <c r="CQ2" s="1235"/>
      <c r="CR2" s="1235"/>
      <c r="CS2" s="1235"/>
      <c r="CT2" s="1235"/>
      <c r="CU2" s="1235"/>
      <c r="CV2" s="1235"/>
      <c r="CW2" s="1235"/>
      <c r="CX2" s="1235"/>
      <c r="CY2" s="1235"/>
      <c r="CZ2" s="1235"/>
      <c r="DA2" s="1235"/>
      <c r="DB2" s="1235"/>
      <c r="DC2" s="1235"/>
      <c r="DJ2" s="3"/>
      <c r="DK2" s="3"/>
    </row>
    <row r="3" spans="1:217" s="4" customFormat="1" ht="14.25" customHeight="1">
      <c r="C3" s="701"/>
      <c r="D3" s="701"/>
      <c r="F3" s="701"/>
      <c r="I3" s="26" t="s">
        <v>356</v>
      </c>
      <c r="J3" s="1218">
        <v>45663</v>
      </c>
      <c r="K3" s="1218"/>
      <c r="CF3" s="701"/>
    </row>
    <row r="4" spans="1:217" ht="15.75" customHeight="1" thickBot="1">
      <c r="C4" s="702"/>
      <c r="D4" s="702"/>
      <c r="CB4" s="4"/>
      <c r="CC4" s="4"/>
      <c r="CD4" s="4"/>
      <c r="CE4" s="4"/>
      <c r="CF4" s="1106"/>
      <c r="CG4" s="1106"/>
      <c r="CH4" s="1106"/>
      <c r="CI4" s="1106"/>
      <c r="CJ4" s="1106"/>
      <c r="CK4" s="1106"/>
      <c r="CL4" s="1106"/>
      <c r="CM4" s="1106"/>
      <c r="DJ4" s="1105" t="s">
        <v>1904</v>
      </c>
      <c r="DK4" s="1105"/>
    </row>
    <row r="5" spans="1:217" ht="15.75" customHeight="1" thickBot="1">
      <c r="A5" s="1203" t="s">
        <v>357</v>
      </c>
      <c r="B5" s="1203" t="s">
        <v>358</v>
      </c>
      <c r="C5" s="1204" t="s">
        <v>359</v>
      </c>
      <c r="D5" s="1207" t="s">
        <v>360</v>
      </c>
      <c r="E5" s="1207" t="s">
        <v>361</v>
      </c>
      <c r="F5" s="1207" t="s">
        <v>362</v>
      </c>
      <c r="G5" s="1207" t="s">
        <v>363</v>
      </c>
      <c r="H5" s="822"/>
      <c r="I5" s="1210" t="s">
        <v>364</v>
      </c>
      <c r="J5" s="1207" t="s">
        <v>365</v>
      </c>
      <c r="K5" s="1214"/>
      <c r="L5" s="1239" t="s">
        <v>366</v>
      </c>
      <c r="M5" s="1240"/>
      <c r="N5" s="1240"/>
      <c r="O5" s="1240"/>
      <c r="P5" s="1240"/>
      <c r="Q5" s="1240"/>
      <c r="R5" s="1240"/>
      <c r="S5" s="1241"/>
      <c r="T5" s="1239" t="s">
        <v>367</v>
      </c>
      <c r="U5" s="1240"/>
      <c r="V5" s="1240"/>
      <c r="W5" s="1240"/>
      <c r="X5" s="1240"/>
      <c r="Y5" s="1240"/>
      <c r="Z5" s="1240"/>
      <c r="AA5" s="1241"/>
      <c r="AB5" s="1239" t="s">
        <v>368</v>
      </c>
      <c r="AC5" s="1240"/>
      <c r="AD5" s="1240"/>
      <c r="AE5" s="1240"/>
      <c r="AF5" s="1240"/>
      <c r="AG5" s="1240"/>
      <c r="AH5" s="1240"/>
      <c r="AI5" s="1241"/>
      <c r="AJ5" s="1239" t="s">
        <v>369</v>
      </c>
      <c r="AK5" s="1240"/>
      <c r="AL5" s="1240"/>
      <c r="AM5" s="1240"/>
      <c r="AN5" s="1240"/>
      <c r="AO5" s="1240"/>
      <c r="AP5" s="1240"/>
      <c r="AQ5" s="1240"/>
      <c r="AR5" s="1240"/>
      <c r="AS5" s="1241"/>
      <c r="AT5" s="1239" t="s">
        <v>370</v>
      </c>
      <c r="AU5" s="1240"/>
      <c r="AV5" s="1240"/>
      <c r="AW5" s="1240"/>
      <c r="AX5" s="1240"/>
      <c r="AY5" s="1240"/>
      <c r="AZ5" s="1240"/>
      <c r="BA5" s="1241"/>
      <c r="BB5" s="1239" t="s">
        <v>371</v>
      </c>
      <c r="BC5" s="1240"/>
      <c r="BD5" s="1240"/>
      <c r="BE5" s="1240"/>
      <c r="BF5" s="1240"/>
      <c r="BG5" s="1240"/>
      <c r="BH5" s="1240"/>
      <c r="BI5" s="1241"/>
      <c r="BJ5" s="1239" t="s">
        <v>372</v>
      </c>
      <c r="BK5" s="1240"/>
      <c r="BL5" s="1240"/>
      <c r="BM5" s="1240"/>
      <c r="BN5" s="1240"/>
      <c r="BO5" s="1240"/>
      <c r="BP5" s="1240"/>
      <c r="BQ5" s="1240"/>
      <c r="BR5" s="1240"/>
      <c r="BS5" s="1241"/>
      <c r="BT5" s="1239" t="s">
        <v>373</v>
      </c>
      <c r="BU5" s="1240"/>
      <c r="BV5" s="1240"/>
      <c r="BW5" s="1240"/>
      <c r="BX5" s="1240"/>
      <c r="BY5" s="1240"/>
      <c r="BZ5" s="1240"/>
      <c r="CA5" s="1241"/>
      <c r="CB5" s="1239" t="s">
        <v>374</v>
      </c>
      <c r="CC5" s="1240"/>
      <c r="CD5" s="1240"/>
      <c r="CE5" s="1240"/>
      <c r="CF5" s="1240"/>
      <c r="CG5" s="1240"/>
      <c r="CH5" s="1240"/>
      <c r="CI5" s="1241"/>
      <c r="CJ5" s="1239" t="s">
        <v>375</v>
      </c>
      <c r="CK5" s="1240"/>
      <c r="CL5" s="1240"/>
      <c r="CM5" s="1240"/>
      <c r="CN5" s="1240"/>
      <c r="CO5" s="1240"/>
      <c r="CP5" s="1240"/>
      <c r="CQ5" s="1240"/>
      <c r="CR5" s="1240"/>
      <c r="CS5" s="1241"/>
      <c r="CT5" s="1239" t="s">
        <v>376</v>
      </c>
      <c r="CU5" s="1240"/>
      <c r="CV5" s="1240"/>
      <c r="CW5" s="1240"/>
      <c r="CX5" s="1240"/>
      <c r="CY5" s="1240"/>
      <c r="CZ5" s="1240"/>
      <c r="DA5" s="1241"/>
      <c r="DB5" s="1239" t="s">
        <v>377</v>
      </c>
      <c r="DC5" s="1240"/>
      <c r="DD5" s="1240"/>
      <c r="DE5" s="1240"/>
      <c r="DF5" s="1240"/>
      <c r="DG5" s="1240"/>
      <c r="DH5" s="1240"/>
      <c r="DI5" s="1240"/>
      <c r="DJ5" s="1240"/>
      <c r="DK5" s="1241"/>
      <c r="DL5" s="1248" t="s">
        <v>366</v>
      </c>
      <c r="DM5" s="1249"/>
      <c r="DN5" s="1249"/>
      <c r="DO5" s="1249"/>
      <c r="DP5" s="1249"/>
      <c r="DQ5" s="1249"/>
      <c r="DR5" s="1249"/>
      <c r="DS5" s="1250"/>
      <c r="DT5" s="1239" t="s">
        <v>367</v>
      </c>
      <c r="DU5" s="1240"/>
      <c r="DV5" s="1240"/>
      <c r="DW5" s="1240"/>
      <c r="DX5" s="1240"/>
      <c r="DY5" s="1240"/>
      <c r="DZ5" s="1240"/>
      <c r="EA5" s="1241"/>
      <c r="EB5" s="1239" t="s">
        <v>368</v>
      </c>
      <c r="EC5" s="1240"/>
      <c r="ED5" s="1240"/>
      <c r="EE5" s="1240"/>
      <c r="EF5" s="1240"/>
      <c r="EG5" s="1240"/>
      <c r="EH5" s="1240"/>
      <c r="EI5" s="1241"/>
      <c r="EJ5" s="1239" t="s">
        <v>369</v>
      </c>
      <c r="EK5" s="1240"/>
      <c r="EL5" s="1240"/>
      <c r="EM5" s="1240"/>
      <c r="EN5" s="1240"/>
      <c r="EO5" s="1240"/>
      <c r="EP5" s="1240"/>
      <c r="EQ5" s="1240"/>
      <c r="ER5" s="1240"/>
      <c r="ES5" s="1241"/>
      <c r="ET5" s="1239" t="s">
        <v>370</v>
      </c>
      <c r="EU5" s="1240"/>
      <c r="EV5" s="1240"/>
      <c r="EW5" s="1240"/>
      <c r="EX5" s="1240"/>
      <c r="EY5" s="1240"/>
      <c r="EZ5" s="1240"/>
      <c r="FA5" s="1241"/>
      <c r="FB5" s="1239" t="s">
        <v>371</v>
      </c>
      <c r="FC5" s="1240"/>
      <c r="FD5" s="1240"/>
      <c r="FE5" s="1240"/>
      <c r="FF5" s="1240"/>
      <c r="FG5" s="1240"/>
      <c r="FH5" s="1240"/>
      <c r="FI5" s="1240"/>
      <c r="FJ5" s="1240"/>
      <c r="FK5" s="1241"/>
      <c r="FL5" s="1239" t="s">
        <v>372</v>
      </c>
      <c r="FM5" s="1240"/>
      <c r="FN5" s="1240"/>
      <c r="FO5" s="1240"/>
      <c r="FP5" s="1240"/>
      <c r="FQ5" s="1240"/>
      <c r="FR5" s="1240"/>
      <c r="FS5" s="1241"/>
      <c r="FT5" s="1239" t="s">
        <v>373</v>
      </c>
      <c r="FU5" s="1240"/>
      <c r="FV5" s="1240"/>
      <c r="FW5" s="1240"/>
      <c r="FX5" s="1240"/>
      <c r="FY5" s="1240"/>
      <c r="FZ5" s="1240"/>
      <c r="GA5" s="1240"/>
      <c r="GB5" s="1240"/>
      <c r="GC5" s="1241"/>
      <c r="GD5" s="1239" t="s">
        <v>374</v>
      </c>
      <c r="GE5" s="1240"/>
      <c r="GF5" s="1240"/>
      <c r="GG5" s="1240"/>
      <c r="GH5" s="1240"/>
      <c r="GI5" s="1240"/>
      <c r="GJ5" s="1240"/>
      <c r="GK5" s="1241"/>
      <c r="GL5" s="1239" t="s">
        <v>375</v>
      </c>
      <c r="GM5" s="1240"/>
      <c r="GN5" s="1240"/>
      <c r="GO5" s="1240"/>
      <c r="GP5" s="1240"/>
      <c r="GQ5" s="1240"/>
      <c r="GR5" s="1240"/>
      <c r="GS5" s="1241"/>
      <c r="GT5" s="1239" t="s">
        <v>376</v>
      </c>
      <c r="GU5" s="1240"/>
      <c r="GV5" s="1240"/>
      <c r="GW5" s="1240"/>
      <c r="GX5" s="1240"/>
      <c r="GY5" s="1240"/>
      <c r="GZ5" s="1240"/>
      <c r="HA5" s="1241"/>
      <c r="HB5" s="1239" t="s">
        <v>377</v>
      </c>
      <c r="HC5" s="1240"/>
      <c r="HD5" s="1240"/>
      <c r="HE5" s="1240"/>
      <c r="HF5" s="1240"/>
      <c r="HG5" s="1240"/>
      <c r="HH5" s="1240"/>
      <c r="HI5" s="1241"/>
    </row>
    <row r="6" spans="1:217" ht="29.1" customHeight="1">
      <c r="A6" s="1203"/>
      <c r="B6" s="1203"/>
      <c r="C6" s="1205"/>
      <c r="D6" s="1208"/>
      <c r="E6" s="1208"/>
      <c r="F6" s="1208"/>
      <c r="G6" s="1209"/>
      <c r="H6" s="758"/>
      <c r="I6" s="1208"/>
      <c r="J6" s="1208"/>
      <c r="K6" s="1215"/>
      <c r="L6" s="1245">
        <v>1</v>
      </c>
      <c r="M6" s="1237"/>
      <c r="N6" s="1236">
        <f>L6+1</f>
        <v>2</v>
      </c>
      <c r="O6" s="1237"/>
      <c r="P6" s="1236">
        <f>N6+1</f>
        <v>3</v>
      </c>
      <c r="Q6" s="1237"/>
      <c r="R6" s="1236">
        <f>P6+1</f>
        <v>4</v>
      </c>
      <c r="S6" s="1247"/>
      <c r="T6" s="1213">
        <f>R6+1</f>
        <v>5</v>
      </c>
      <c r="U6" s="1212"/>
      <c r="V6" s="1211">
        <f>T6+1</f>
        <v>6</v>
      </c>
      <c r="W6" s="1212"/>
      <c r="X6" s="1211">
        <f>V6+1</f>
        <v>7</v>
      </c>
      <c r="Y6" s="1212"/>
      <c r="Z6" s="1211">
        <f>X6+1</f>
        <v>8</v>
      </c>
      <c r="AA6" s="1246"/>
      <c r="AB6" s="1245">
        <f>Z6+1</f>
        <v>9</v>
      </c>
      <c r="AC6" s="1237"/>
      <c r="AD6" s="1236">
        <f>AB6+1</f>
        <v>10</v>
      </c>
      <c r="AE6" s="1237"/>
      <c r="AF6" s="1236">
        <f>AD6+1</f>
        <v>11</v>
      </c>
      <c r="AG6" s="1237"/>
      <c r="AH6" s="1236">
        <f>AF6+1</f>
        <v>12</v>
      </c>
      <c r="AI6" s="1238"/>
      <c r="AJ6" s="1213">
        <f>AH6+1</f>
        <v>13</v>
      </c>
      <c r="AK6" s="1212"/>
      <c r="AL6" s="1211">
        <f>AJ6+1</f>
        <v>14</v>
      </c>
      <c r="AM6" s="1212"/>
      <c r="AN6" s="1211">
        <f>AL6+1</f>
        <v>15</v>
      </c>
      <c r="AO6" s="1212"/>
      <c r="AP6" s="1211">
        <f>AN6+1</f>
        <v>16</v>
      </c>
      <c r="AQ6" s="1212"/>
      <c r="AR6" s="1211">
        <f>AP6+1</f>
        <v>17</v>
      </c>
      <c r="AS6" s="1246"/>
      <c r="AT6" s="1238">
        <f>AR6+1</f>
        <v>18</v>
      </c>
      <c r="AU6" s="1237"/>
      <c r="AV6" s="1236">
        <f>AT6+1</f>
        <v>19</v>
      </c>
      <c r="AW6" s="1237"/>
      <c r="AX6" s="1236">
        <f>AV6+1</f>
        <v>20</v>
      </c>
      <c r="AY6" s="1237"/>
      <c r="AZ6" s="1236">
        <f>AX6+1</f>
        <v>21</v>
      </c>
      <c r="BA6" s="1237"/>
      <c r="BB6" s="1211">
        <f>AZ6+1</f>
        <v>22</v>
      </c>
      <c r="BC6" s="1212"/>
      <c r="BD6" s="1211">
        <f>BB6+1</f>
        <v>23</v>
      </c>
      <c r="BE6" s="1212"/>
      <c r="BF6" s="1211">
        <f>BD6+1</f>
        <v>24</v>
      </c>
      <c r="BG6" s="1212"/>
      <c r="BH6" s="1211">
        <f>BF6+1</f>
        <v>25</v>
      </c>
      <c r="BI6" s="1212"/>
      <c r="BJ6" s="1236">
        <f>BH6+1</f>
        <v>26</v>
      </c>
      <c r="BK6" s="1237"/>
      <c r="BL6" s="1236">
        <f>BJ6+1</f>
        <v>27</v>
      </c>
      <c r="BM6" s="1237"/>
      <c r="BN6" s="1236">
        <f>BL6+1</f>
        <v>28</v>
      </c>
      <c r="BO6" s="1237"/>
      <c r="BP6" s="1236">
        <f>BN6+1</f>
        <v>29</v>
      </c>
      <c r="BQ6" s="1237"/>
      <c r="BR6" s="1236">
        <f>BP6+1</f>
        <v>30</v>
      </c>
      <c r="BS6" s="1237"/>
      <c r="BT6" s="1161">
        <f>BR6+1</f>
        <v>31</v>
      </c>
      <c r="BU6" s="1161"/>
      <c r="BV6" s="1161">
        <f>BT6+1</f>
        <v>32</v>
      </c>
      <c r="BW6" s="1161"/>
      <c r="BX6" s="1161">
        <f>BV6+1</f>
        <v>33</v>
      </c>
      <c r="BY6" s="1161"/>
      <c r="BZ6" s="1161">
        <f>BX6+1</f>
        <v>34</v>
      </c>
      <c r="CA6" s="1161"/>
      <c r="CB6" s="1160">
        <f>BZ6+1</f>
        <v>35</v>
      </c>
      <c r="CC6" s="1160"/>
      <c r="CD6" s="1160">
        <f>CB6+1</f>
        <v>36</v>
      </c>
      <c r="CE6" s="1160"/>
      <c r="CF6" s="1160">
        <f>CD6+1</f>
        <v>37</v>
      </c>
      <c r="CG6" s="1160"/>
      <c r="CH6" s="1160">
        <f>CF6+1</f>
        <v>38</v>
      </c>
      <c r="CI6" s="1160"/>
      <c r="CJ6" s="1161">
        <f>CH6+1</f>
        <v>39</v>
      </c>
      <c r="CK6" s="1161"/>
      <c r="CL6" s="1161">
        <f>CJ6+1</f>
        <v>40</v>
      </c>
      <c r="CM6" s="1161"/>
      <c r="CN6" s="1161">
        <f>CL6+1</f>
        <v>41</v>
      </c>
      <c r="CO6" s="1161"/>
      <c r="CP6" s="1161">
        <f>CN6+1</f>
        <v>42</v>
      </c>
      <c r="CQ6" s="1161"/>
      <c r="CR6" s="1161">
        <f>CP6+1</f>
        <v>43</v>
      </c>
      <c r="CS6" s="1161"/>
      <c r="CT6" s="1160">
        <f>CR6+1</f>
        <v>44</v>
      </c>
      <c r="CU6" s="1160"/>
      <c r="CV6" s="1160">
        <f>CT6+1</f>
        <v>45</v>
      </c>
      <c r="CW6" s="1160"/>
      <c r="CX6" s="1160">
        <f>CV6+1</f>
        <v>46</v>
      </c>
      <c r="CY6" s="1160"/>
      <c r="CZ6" s="1160">
        <f>CX6+1</f>
        <v>47</v>
      </c>
      <c r="DA6" s="1160"/>
      <c r="DB6" s="1184">
        <f>CZ6+1</f>
        <v>48</v>
      </c>
      <c r="DC6" s="1185"/>
      <c r="DD6" s="1184">
        <f>DB6+1</f>
        <v>49</v>
      </c>
      <c r="DE6" s="1185"/>
      <c r="DF6" s="1184">
        <f t="shared" ref="DF6" si="0">DD6+1</f>
        <v>50</v>
      </c>
      <c r="DG6" s="1185"/>
      <c r="DH6" s="1184">
        <f t="shared" ref="DH6" si="1">DF6+1</f>
        <v>51</v>
      </c>
      <c r="DI6" s="1185"/>
      <c r="DJ6" s="1186">
        <f t="shared" ref="DJ6" si="2">DH6+1</f>
        <v>52</v>
      </c>
      <c r="DK6" s="1187"/>
      <c r="DL6" s="1188">
        <f>DJ6+1</f>
        <v>53</v>
      </c>
      <c r="DM6" s="1188"/>
      <c r="DN6" s="1188">
        <f t="shared" ref="DN6" si="3">DL6+1</f>
        <v>54</v>
      </c>
      <c r="DO6" s="1188"/>
      <c r="DP6" s="1188">
        <f t="shared" ref="DP6" si="4">DN6+1</f>
        <v>55</v>
      </c>
      <c r="DQ6" s="1188"/>
      <c r="DR6" s="1188">
        <f t="shared" ref="DR6" si="5">DP6+1</f>
        <v>56</v>
      </c>
      <c r="DS6" s="1188"/>
      <c r="DT6" s="1162">
        <f t="shared" ref="DT6" si="6">DR6+1</f>
        <v>57</v>
      </c>
      <c r="DU6" s="1162"/>
      <c r="DV6" s="1162">
        <f t="shared" ref="DV6" si="7">DT6+1</f>
        <v>58</v>
      </c>
      <c r="DW6" s="1162"/>
      <c r="DX6" s="1162">
        <f t="shared" ref="DX6" si="8">DV6+1</f>
        <v>59</v>
      </c>
      <c r="DY6" s="1162"/>
      <c r="DZ6" s="1162">
        <f t="shared" ref="DZ6" si="9">DX6+1</f>
        <v>60</v>
      </c>
      <c r="EA6" s="1162"/>
      <c r="EB6" s="1188">
        <f t="shared" ref="EB6" si="10">DZ6+1</f>
        <v>61</v>
      </c>
      <c r="EC6" s="1188"/>
      <c r="ED6" s="1188">
        <f t="shared" ref="ED6" si="11">EB6+1</f>
        <v>62</v>
      </c>
      <c r="EE6" s="1188"/>
      <c r="EF6" s="1188">
        <f t="shared" ref="EF6" si="12">ED6+1</f>
        <v>63</v>
      </c>
      <c r="EG6" s="1188"/>
      <c r="EH6" s="1188">
        <f t="shared" ref="EH6" si="13">EF6+1</f>
        <v>64</v>
      </c>
      <c r="EI6" s="1188"/>
      <c r="EJ6" s="1161">
        <f t="shared" ref="EJ6" si="14">EH6+1</f>
        <v>65</v>
      </c>
      <c r="EK6" s="1161"/>
      <c r="EL6" s="1161">
        <f t="shared" ref="EL6" si="15">EJ6+1</f>
        <v>66</v>
      </c>
      <c r="EM6" s="1161"/>
      <c r="EN6" s="1161">
        <f t="shared" ref="EN6" si="16">EL6+1</f>
        <v>67</v>
      </c>
      <c r="EO6" s="1161"/>
      <c r="EP6" s="1161">
        <f t="shared" ref="EP6" si="17">EN6+1</f>
        <v>68</v>
      </c>
      <c r="EQ6" s="1161"/>
      <c r="ER6" s="1161">
        <f>EP6+1</f>
        <v>69</v>
      </c>
      <c r="ES6" s="1161"/>
      <c r="ET6" s="1160">
        <f t="shared" ref="ET6" si="18">ER6+1</f>
        <v>70</v>
      </c>
      <c r="EU6" s="1160"/>
      <c r="EV6" s="1160">
        <f t="shared" ref="EV6" si="19">ET6+1</f>
        <v>71</v>
      </c>
      <c r="EW6" s="1160"/>
      <c r="EX6" s="1160">
        <f t="shared" ref="EX6" si="20">EV6+1</f>
        <v>72</v>
      </c>
      <c r="EY6" s="1160"/>
      <c r="EZ6" s="1160">
        <f>EX6+1</f>
        <v>73</v>
      </c>
      <c r="FA6" s="1160"/>
      <c r="FB6" s="1161">
        <f t="shared" ref="FB6" si="21">EZ6+1</f>
        <v>74</v>
      </c>
      <c r="FC6" s="1161"/>
      <c r="FD6" s="1161">
        <f t="shared" ref="FD6" si="22">FB6+1</f>
        <v>75</v>
      </c>
      <c r="FE6" s="1161"/>
      <c r="FF6" s="1161">
        <f t="shared" ref="FF6" si="23">FD6+1</f>
        <v>76</v>
      </c>
      <c r="FG6" s="1161"/>
      <c r="FH6" s="1161">
        <f>FF6+1</f>
        <v>77</v>
      </c>
      <c r="FI6" s="1161"/>
      <c r="FJ6" s="1161">
        <f>FH6+1</f>
        <v>78</v>
      </c>
      <c r="FK6" s="1161"/>
      <c r="FL6" s="1160">
        <f t="shared" ref="FL6" si="24">FJ6+1</f>
        <v>79</v>
      </c>
      <c r="FM6" s="1160"/>
      <c r="FN6" s="1160">
        <f t="shared" ref="FN6" si="25">FL6+1</f>
        <v>80</v>
      </c>
      <c r="FO6" s="1160"/>
      <c r="FP6" s="1160">
        <f>FN6+1</f>
        <v>81</v>
      </c>
      <c r="FQ6" s="1160"/>
      <c r="FR6" s="1160">
        <f>FP6+1</f>
        <v>82</v>
      </c>
      <c r="FS6" s="1160"/>
      <c r="FT6" s="1161">
        <f t="shared" ref="FT6" si="26">FR6+1</f>
        <v>83</v>
      </c>
      <c r="FU6" s="1161"/>
      <c r="FV6" s="1161">
        <f t="shared" ref="FV6" si="27">FT6+1</f>
        <v>84</v>
      </c>
      <c r="FW6" s="1161"/>
      <c r="FX6" s="1161">
        <f>FV6+1</f>
        <v>85</v>
      </c>
      <c r="FY6" s="1161"/>
      <c r="FZ6" s="1161">
        <f>FX6+1</f>
        <v>86</v>
      </c>
      <c r="GA6" s="1161"/>
      <c r="GB6" s="1161">
        <f>FZ6+1</f>
        <v>87</v>
      </c>
      <c r="GC6" s="1161"/>
      <c r="GD6" s="1160">
        <f>GB6+1</f>
        <v>88</v>
      </c>
      <c r="GE6" s="1160"/>
      <c r="GF6" s="1160">
        <f>GD6+1</f>
        <v>89</v>
      </c>
      <c r="GG6" s="1160"/>
      <c r="GH6" s="1160">
        <f>GF6+1</f>
        <v>90</v>
      </c>
      <c r="GI6" s="1160"/>
      <c r="GJ6" s="1160">
        <f>GH6+1</f>
        <v>91</v>
      </c>
      <c r="GK6" s="1160"/>
      <c r="GL6" s="1162">
        <f>GJ6+1</f>
        <v>92</v>
      </c>
      <c r="GM6" s="1162"/>
      <c r="GN6" s="1162">
        <f>GL6+1</f>
        <v>93</v>
      </c>
      <c r="GO6" s="1162"/>
      <c r="GP6" s="1162">
        <f>GN6+1</f>
        <v>94</v>
      </c>
      <c r="GQ6" s="1162"/>
      <c r="GR6" s="1162">
        <f>GP6+1</f>
        <v>95</v>
      </c>
      <c r="GS6" s="1162"/>
      <c r="GT6" s="1160">
        <f t="shared" ref="GT6" si="28">GR6+1</f>
        <v>96</v>
      </c>
      <c r="GU6" s="1160"/>
      <c r="GV6" s="1160">
        <f t="shared" ref="GV6" si="29">GT6+1</f>
        <v>97</v>
      </c>
      <c r="GW6" s="1160"/>
      <c r="GX6" s="1160">
        <f t="shared" ref="GX6" si="30">GV6+1</f>
        <v>98</v>
      </c>
      <c r="GY6" s="1160"/>
      <c r="GZ6" s="1160">
        <f t="shared" ref="GZ6" si="31">GX6+1</f>
        <v>99</v>
      </c>
      <c r="HA6" s="1160"/>
      <c r="HB6" s="1162">
        <f>GZ6+1</f>
        <v>100</v>
      </c>
      <c r="HC6" s="1162"/>
      <c r="HD6" s="1162">
        <f t="shared" ref="HD6" si="32">HB6+1</f>
        <v>101</v>
      </c>
      <c r="HE6" s="1162"/>
      <c r="HF6" s="1162">
        <f t="shared" ref="HF6" si="33">HD6+1</f>
        <v>102</v>
      </c>
      <c r="HG6" s="1162"/>
      <c r="HH6" s="1162">
        <f t="shared" ref="HH6" si="34">HF6+1</f>
        <v>103</v>
      </c>
      <c r="HI6" s="1162"/>
    </row>
    <row r="7" spans="1:217" ht="27" thickBot="1">
      <c r="A7" s="1203"/>
      <c r="B7" s="1203"/>
      <c r="C7" s="1206"/>
      <c r="D7" s="1209"/>
      <c r="E7" s="1209"/>
      <c r="F7" s="1209"/>
      <c r="G7" s="757" t="s">
        <v>1936</v>
      </c>
      <c r="H7" s="823"/>
      <c r="I7" s="1209"/>
      <c r="J7" s="1209"/>
      <c r="K7" s="1216"/>
      <c r="L7" s="824">
        <f>J3</f>
        <v>45663</v>
      </c>
      <c r="M7" s="825">
        <f>L7+6</f>
        <v>45669</v>
      </c>
      <c r="N7" s="825">
        <f>M7+1</f>
        <v>45670</v>
      </c>
      <c r="O7" s="825">
        <f>N7+6</f>
        <v>45676</v>
      </c>
      <c r="P7" s="825">
        <f>O7+1</f>
        <v>45677</v>
      </c>
      <c r="Q7" s="825">
        <f>P7+6</f>
        <v>45683</v>
      </c>
      <c r="R7" s="825">
        <f>Q7+1</f>
        <v>45684</v>
      </c>
      <c r="S7" s="826">
        <f>R7+6</f>
        <v>45690</v>
      </c>
      <c r="T7" s="824">
        <f>S7+1</f>
        <v>45691</v>
      </c>
      <c r="U7" s="825">
        <f>T7+6</f>
        <v>45697</v>
      </c>
      <c r="V7" s="825">
        <f>U7+1</f>
        <v>45698</v>
      </c>
      <c r="W7" s="825">
        <f>V7+6</f>
        <v>45704</v>
      </c>
      <c r="X7" s="825">
        <f>W7+1</f>
        <v>45705</v>
      </c>
      <c r="Y7" s="825">
        <f>X7+6</f>
        <v>45711</v>
      </c>
      <c r="Z7" s="825">
        <f>Y7+1</f>
        <v>45712</v>
      </c>
      <c r="AA7" s="826">
        <f>Z7+6</f>
        <v>45718</v>
      </c>
      <c r="AB7" s="827">
        <f>AA7+1</f>
        <v>45719</v>
      </c>
      <c r="AC7" s="828">
        <f>AB7+6</f>
        <v>45725</v>
      </c>
      <c r="AD7" s="828">
        <f>AC7+1</f>
        <v>45726</v>
      </c>
      <c r="AE7" s="828">
        <f>AD7+6</f>
        <v>45732</v>
      </c>
      <c r="AF7" s="828">
        <f>AE7+1</f>
        <v>45733</v>
      </c>
      <c r="AG7" s="828">
        <f>AF7+6</f>
        <v>45739</v>
      </c>
      <c r="AH7" s="828">
        <f>AG7+1</f>
        <v>45740</v>
      </c>
      <c r="AI7" s="875">
        <f>AH7+6</f>
        <v>45746</v>
      </c>
      <c r="AJ7" s="824">
        <f>AI7+1</f>
        <v>45747</v>
      </c>
      <c r="AK7" s="825">
        <f>AJ7+6</f>
        <v>45753</v>
      </c>
      <c r="AL7" s="825">
        <f>AK7+1</f>
        <v>45754</v>
      </c>
      <c r="AM7" s="825">
        <f>AL7+6</f>
        <v>45760</v>
      </c>
      <c r="AN7" s="825">
        <f>AM7+1</f>
        <v>45761</v>
      </c>
      <c r="AO7" s="825">
        <f>AN7+6</f>
        <v>45767</v>
      </c>
      <c r="AP7" s="825">
        <f>AO7+1</f>
        <v>45768</v>
      </c>
      <c r="AQ7" s="825">
        <f>AP7+6</f>
        <v>45774</v>
      </c>
      <c r="AR7" s="825">
        <f>AQ7+1</f>
        <v>45775</v>
      </c>
      <c r="AS7" s="826">
        <f>AR7+6</f>
        <v>45781</v>
      </c>
      <c r="AT7" s="827">
        <f>AS7+1</f>
        <v>45782</v>
      </c>
      <c r="AU7" s="828">
        <f>AT7+6</f>
        <v>45788</v>
      </c>
      <c r="AV7" s="828">
        <f>AU7+1</f>
        <v>45789</v>
      </c>
      <c r="AW7" s="828">
        <f>AV7+6</f>
        <v>45795</v>
      </c>
      <c r="AX7" s="828">
        <f>AW7+1</f>
        <v>45796</v>
      </c>
      <c r="AY7" s="828">
        <f>AX7+6</f>
        <v>45802</v>
      </c>
      <c r="AZ7" s="828">
        <f>AY7+1</f>
        <v>45803</v>
      </c>
      <c r="BA7" s="828">
        <f>AZ7+6</f>
        <v>45809</v>
      </c>
      <c r="BB7" s="828">
        <f>BA7+1</f>
        <v>45810</v>
      </c>
      <c r="BC7" s="828">
        <f>BB7+6</f>
        <v>45816</v>
      </c>
      <c r="BD7" s="828">
        <f>BC7+1</f>
        <v>45817</v>
      </c>
      <c r="BE7" s="828">
        <f>BD7+6</f>
        <v>45823</v>
      </c>
      <c r="BF7" s="828">
        <f>BE7+1</f>
        <v>45824</v>
      </c>
      <c r="BG7" s="828">
        <f>BF7+6</f>
        <v>45830</v>
      </c>
      <c r="BH7" s="828">
        <f>BG7+1</f>
        <v>45831</v>
      </c>
      <c r="BI7" s="828">
        <f>BH7+6</f>
        <v>45837</v>
      </c>
      <c r="BJ7" s="828">
        <f>BI7+1</f>
        <v>45838</v>
      </c>
      <c r="BK7" s="828">
        <f>BJ7+6</f>
        <v>45844</v>
      </c>
      <c r="BL7" s="828">
        <f>BK7+1</f>
        <v>45845</v>
      </c>
      <c r="BM7" s="828">
        <f>BL7+6</f>
        <v>45851</v>
      </c>
      <c r="BN7" s="828">
        <f>BM7+1</f>
        <v>45852</v>
      </c>
      <c r="BO7" s="828">
        <f>BN7+6</f>
        <v>45858</v>
      </c>
      <c r="BP7" s="828">
        <f>BO7+1</f>
        <v>45859</v>
      </c>
      <c r="BQ7" s="828">
        <f>BP7+6</f>
        <v>45865</v>
      </c>
      <c r="BR7" s="828">
        <f>BQ7+1</f>
        <v>45866</v>
      </c>
      <c r="BS7" s="828">
        <f>BR7+6</f>
        <v>45872</v>
      </c>
      <c r="BT7" s="828">
        <f>BS7+1</f>
        <v>45873</v>
      </c>
      <c r="BU7" s="828">
        <f>BT7+6</f>
        <v>45879</v>
      </c>
      <c r="BV7" s="828">
        <f>BU7+1</f>
        <v>45880</v>
      </c>
      <c r="BW7" s="828">
        <f>BV7+6</f>
        <v>45886</v>
      </c>
      <c r="BX7" s="828">
        <f>BW7+1</f>
        <v>45887</v>
      </c>
      <c r="BY7" s="828">
        <f>BX7+6</f>
        <v>45893</v>
      </c>
      <c r="BZ7" s="1002">
        <f>BY7+1</f>
        <v>45894</v>
      </c>
      <c r="CA7" s="1002">
        <f>BZ7+6</f>
        <v>45900</v>
      </c>
      <c r="CB7" s="828">
        <f>CA7+1</f>
        <v>45901</v>
      </c>
      <c r="CC7" s="828">
        <f>CB7+6</f>
        <v>45907</v>
      </c>
      <c r="CD7" s="828">
        <f>CC7+1</f>
        <v>45908</v>
      </c>
      <c r="CE7" s="828">
        <f>CD7+6</f>
        <v>45914</v>
      </c>
      <c r="CF7" s="828">
        <f>CE7+1</f>
        <v>45915</v>
      </c>
      <c r="CG7" s="828">
        <f>CF7+6</f>
        <v>45921</v>
      </c>
      <c r="CH7" s="828">
        <f>CG7+1</f>
        <v>45922</v>
      </c>
      <c r="CI7" s="828">
        <f>CH7+6</f>
        <v>45928</v>
      </c>
      <c r="CJ7" s="1002">
        <f>CI7+1</f>
        <v>45929</v>
      </c>
      <c r="CK7" s="1002">
        <f>CJ7+6</f>
        <v>45935</v>
      </c>
      <c r="CL7" s="828">
        <f>CK7+1</f>
        <v>45936</v>
      </c>
      <c r="CM7" s="828">
        <f>CL7+6</f>
        <v>45942</v>
      </c>
      <c r="CN7" s="828">
        <f>CM7+1</f>
        <v>45943</v>
      </c>
      <c r="CO7" s="828">
        <f>CN7+6</f>
        <v>45949</v>
      </c>
      <c r="CP7" s="828">
        <f>CO7+1</f>
        <v>45950</v>
      </c>
      <c r="CQ7" s="828">
        <f>CP7+6</f>
        <v>45956</v>
      </c>
      <c r="CR7" s="828">
        <f>CQ7+1</f>
        <v>45957</v>
      </c>
      <c r="CS7" s="828">
        <f>CR7+6</f>
        <v>45963</v>
      </c>
      <c r="CT7" s="1002">
        <f>CS7+1</f>
        <v>45964</v>
      </c>
      <c r="CU7" s="1002">
        <f>CT7+6</f>
        <v>45970</v>
      </c>
      <c r="CV7" s="828">
        <f>CU7+1</f>
        <v>45971</v>
      </c>
      <c r="CW7" s="828">
        <f>CV7+6</f>
        <v>45977</v>
      </c>
      <c r="CX7" s="828">
        <f>CW7+1</f>
        <v>45978</v>
      </c>
      <c r="CY7" s="828">
        <f>CX7+6</f>
        <v>45984</v>
      </c>
      <c r="CZ7" s="828">
        <f>CY7+1</f>
        <v>45985</v>
      </c>
      <c r="DA7" s="828">
        <f>CZ7+6</f>
        <v>45991</v>
      </c>
      <c r="DB7" s="828">
        <f>DA7+1</f>
        <v>45992</v>
      </c>
      <c r="DC7" s="828">
        <f>DB7+6</f>
        <v>45998</v>
      </c>
      <c r="DD7" s="1002">
        <f>DC7+1</f>
        <v>45999</v>
      </c>
      <c r="DE7" s="1002">
        <f>DD7+6</f>
        <v>46005</v>
      </c>
      <c r="DF7" s="828">
        <f>DE7+1</f>
        <v>46006</v>
      </c>
      <c r="DG7" s="828">
        <f>DF7+6</f>
        <v>46012</v>
      </c>
      <c r="DH7" s="828">
        <f>DG7+1</f>
        <v>46013</v>
      </c>
      <c r="DI7" s="828">
        <f>DH7+6</f>
        <v>46019</v>
      </c>
      <c r="DJ7" s="976">
        <f>DI7+1</f>
        <v>46020</v>
      </c>
      <c r="DK7" s="976">
        <f>DJ7+6</f>
        <v>46026</v>
      </c>
      <c r="DL7" s="1002">
        <f>DK7+1</f>
        <v>46027</v>
      </c>
      <c r="DM7" s="1002">
        <f>DL7+6</f>
        <v>46033</v>
      </c>
      <c r="DN7" s="828">
        <f>DM7+1</f>
        <v>46034</v>
      </c>
      <c r="DO7" s="828">
        <f>DN7+6</f>
        <v>46040</v>
      </c>
      <c r="DP7" s="828">
        <f>DO7+1</f>
        <v>46041</v>
      </c>
      <c r="DQ7" s="828">
        <f>DP7+6</f>
        <v>46047</v>
      </c>
      <c r="DR7" s="828">
        <f t="shared" ref="DR7" si="35">DQ7+1</f>
        <v>46048</v>
      </c>
      <c r="DS7" s="828">
        <f t="shared" ref="DS7" si="36">DR7+6</f>
        <v>46054</v>
      </c>
      <c r="DT7" s="828">
        <f t="shared" ref="DT7" si="37">DS7+1</f>
        <v>46055</v>
      </c>
      <c r="DU7" s="828">
        <f t="shared" ref="DU7" si="38">DT7+6</f>
        <v>46061</v>
      </c>
      <c r="DV7" s="1002">
        <f t="shared" ref="DV7" si="39">DU7+1</f>
        <v>46062</v>
      </c>
      <c r="DW7" s="1002">
        <f t="shared" ref="DW7" si="40">DV7+6</f>
        <v>46068</v>
      </c>
      <c r="DX7" s="828">
        <f t="shared" ref="DX7" si="41">DW7+1</f>
        <v>46069</v>
      </c>
      <c r="DY7" s="828">
        <f t="shared" ref="DY7" si="42">DX7+6</f>
        <v>46075</v>
      </c>
      <c r="DZ7" s="828">
        <f t="shared" ref="DZ7" si="43">DY7+1</f>
        <v>46076</v>
      </c>
      <c r="EA7" s="828">
        <f t="shared" ref="EA7" si="44">DZ7+6</f>
        <v>46082</v>
      </c>
      <c r="EB7" s="828">
        <f t="shared" ref="EB7" si="45">EA7+1</f>
        <v>46083</v>
      </c>
      <c r="EC7" s="828">
        <f t="shared" ref="EC7" si="46">EB7+6</f>
        <v>46089</v>
      </c>
      <c r="ED7" s="828">
        <f t="shared" ref="ED7" si="47">EC7+1</f>
        <v>46090</v>
      </c>
      <c r="EE7" s="828">
        <f t="shared" ref="EE7" si="48">ED7+6</f>
        <v>46096</v>
      </c>
      <c r="EF7" s="1002">
        <f t="shared" ref="EF7:GP7" si="49">EE7+1</f>
        <v>46097</v>
      </c>
      <c r="EG7" s="1002">
        <f t="shared" ref="EG7:GQ7" si="50">EF7+6</f>
        <v>46103</v>
      </c>
      <c r="EH7" s="828">
        <f t="shared" si="49"/>
        <v>46104</v>
      </c>
      <c r="EI7" s="828">
        <f t="shared" si="50"/>
        <v>46110</v>
      </c>
      <c r="EJ7" s="828">
        <f t="shared" si="49"/>
        <v>46111</v>
      </c>
      <c r="EK7" s="828">
        <f t="shared" si="50"/>
        <v>46117</v>
      </c>
      <c r="EL7" s="828">
        <f t="shared" si="49"/>
        <v>46118</v>
      </c>
      <c r="EM7" s="828">
        <f t="shared" si="50"/>
        <v>46124</v>
      </c>
      <c r="EN7" s="828">
        <f t="shared" si="49"/>
        <v>46125</v>
      </c>
      <c r="EO7" s="828">
        <f t="shared" si="50"/>
        <v>46131</v>
      </c>
      <c r="EP7" s="1002">
        <f t="shared" si="49"/>
        <v>46132</v>
      </c>
      <c r="EQ7" s="1002">
        <f t="shared" si="50"/>
        <v>46138</v>
      </c>
      <c r="ER7" s="828">
        <f t="shared" si="49"/>
        <v>46139</v>
      </c>
      <c r="ES7" s="828">
        <f t="shared" si="50"/>
        <v>46145</v>
      </c>
      <c r="ET7" s="828">
        <f t="shared" si="49"/>
        <v>46146</v>
      </c>
      <c r="EU7" s="828">
        <f t="shared" si="50"/>
        <v>46152</v>
      </c>
      <c r="EV7" s="828">
        <f t="shared" si="49"/>
        <v>46153</v>
      </c>
      <c r="EW7" s="828">
        <f t="shared" si="50"/>
        <v>46159</v>
      </c>
      <c r="EX7" s="828">
        <f t="shared" si="49"/>
        <v>46160</v>
      </c>
      <c r="EY7" s="828">
        <f t="shared" si="50"/>
        <v>46166</v>
      </c>
      <c r="EZ7" s="828">
        <f t="shared" si="49"/>
        <v>46167</v>
      </c>
      <c r="FA7" s="828">
        <f t="shared" si="50"/>
        <v>46173</v>
      </c>
      <c r="FB7" s="828">
        <f t="shared" si="49"/>
        <v>46174</v>
      </c>
      <c r="FC7" s="828">
        <f t="shared" si="50"/>
        <v>46180</v>
      </c>
      <c r="FD7" s="828">
        <f t="shared" si="49"/>
        <v>46181</v>
      </c>
      <c r="FE7" s="828">
        <f t="shared" si="50"/>
        <v>46187</v>
      </c>
      <c r="FF7" s="828">
        <f t="shared" si="49"/>
        <v>46188</v>
      </c>
      <c r="FG7" s="828">
        <f t="shared" si="50"/>
        <v>46194</v>
      </c>
      <c r="FH7" s="828">
        <f t="shared" si="49"/>
        <v>46195</v>
      </c>
      <c r="FI7" s="828">
        <f t="shared" si="50"/>
        <v>46201</v>
      </c>
      <c r="FJ7" s="828">
        <f t="shared" si="49"/>
        <v>46202</v>
      </c>
      <c r="FK7" s="828">
        <f t="shared" si="50"/>
        <v>46208</v>
      </c>
      <c r="FL7" s="828">
        <f t="shared" si="49"/>
        <v>46209</v>
      </c>
      <c r="FM7" s="828">
        <f t="shared" si="50"/>
        <v>46215</v>
      </c>
      <c r="FN7" s="828">
        <f t="shared" si="49"/>
        <v>46216</v>
      </c>
      <c r="FO7" s="828">
        <f t="shared" si="50"/>
        <v>46222</v>
      </c>
      <c r="FP7" s="828">
        <f t="shared" si="49"/>
        <v>46223</v>
      </c>
      <c r="FQ7" s="828">
        <f t="shared" si="50"/>
        <v>46229</v>
      </c>
      <c r="FR7" s="828">
        <f t="shared" si="49"/>
        <v>46230</v>
      </c>
      <c r="FS7" s="828">
        <f t="shared" si="50"/>
        <v>46236</v>
      </c>
      <c r="FT7" s="828">
        <f t="shared" si="49"/>
        <v>46237</v>
      </c>
      <c r="FU7" s="828">
        <f t="shared" si="50"/>
        <v>46243</v>
      </c>
      <c r="FV7" s="828">
        <f t="shared" si="49"/>
        <v>46244</v>
      </c>
      <c r="FW7" s="828">
        <f t="shared" si="50"/>
        <v>46250</v>
      </c>
      <c r="FX7" s="828">
        <f t="shared" si="49"/>
        <v>46251</v>
      </c>
      <c r="FY7" s="828">
        <f t="shared" si="50"/>
        <v>46257</v>
      </c>
      <c r="FZ7" s="828">
        <f t="shared" si="49"/>
        <v>46258</v>
      </c>
      <c r="GA7" s="828">
        <f t="shared" si="50"/>
        <v>46264</v>
      </c>
      <c r="GB7" s="828">
        <f t="shared" si="49"/>
        <v>46265</v>
      </c>
      <c r="GC7" s="828">
        <f t="shared" si="50"/>
        <v>46271</v>
      </c>
      <c r="GD7" s="828">
        <f t="shared" si="49"/>
        <v>46272</v>
      </c>
      <c r="GE7" s="828">
        <f t="shared" si="50"/>
        <v>46278</v>
      </c>
      <c r="GF7" s="828">
        <f t="shared" si="49"/>
        <v>46279</v>
      </c>
      <c r="GG7" s="828">
        <f t="shared" si="50"/>
        <v>46285</v>
      </c>
      <c r="GH7" s="828">
        <f t="shared" si="49"/>
        <v>46286</v>
      </c>
      <c r="GI7" s="828">
        <f t="shared" si="50"/>
        <v>46292</v>
      </c>
      <c r="GJ7" s="828">
        <f t="shared" si="49"/>
        <v>46293</v>
      </c>
      <c r="GK7" s="828">
        <f t="shared" si="50"/>
        <v>46299</v>
      </c>
      <c r="GL7" s="828">
        <f t="shared" si="49"/>
        <v>46300</v>
      </c>
      <c r="GM7" s="828">
        <f t="shared" si="50"/>
        <v>46306</v>
      </c>
      <c r="GN7" s="828">
        <f t="shared" si="49"/>
        <v>46307</v>
      </c>
      <c r="GO7" s="828">
        <f t="shared" si="50"/>
        <v>46313</v>
      </c>
      <c r="GP7" s="828">
        <f t="shared" si="49"/>
        <v>46314</v>
      </c>
      <c r="GQ7" s="828">
        <f t="shared" si="50"/>
        <v>46320</v>
      </c>
      <c r="GR7" s="828">
        <f t="shared" ref="GR7:GT7" si="51">GQ7+1</f>
        <v>46321</v>
      </c>
      <c r="GS7" s="828">
        <f t="shared" ref="GS7:GU7" si="52">GR7+6</f>
        <v>46327</v>
      </c>
      <c r="GT7" s="828">
        <f t="shared" si="51"/>
        <v>46328</v>
      </c>
      <c r="GU7" s="828">
        <f t="shared" si="52"/>
        <v>46334</v>
      </c>
      <c r="GV7" s="828">
        <f t="shared" ref="GV7" si="53">GU7+1</f>
        <v>46335</v>
      </c>
      <c r="GW7" s="828">
        <f t="shared" ref="GW7" si="54">GV7+6</f>
        <v>46341</v>
      </c>
      <c r="GX7" s="828">
        <f t="shared" ref="GX7" si="55">GW7+1</f>
        <v>46342</v>
      </c>
      <c r="GY7" s="828">
        <f t="shared" ref="GY7" si="56">GX7+6</f>
        <v>46348</v>
      </c>
      <c r="GZ7" s="828">
        <f t="shared" ref="GZ7" si="57">GY7+1</f>
        <v>46349</v>
      </c>
      <c r="HA7" s="828">
        <f t="shared" ref="HA7" si="58">GZ7+6</f>
        <v>46355</v>
      </c>
      <c r="HB7" s="828">
        <f t="shared" ref="HB7" si="59">HA7+1</f>
        <v>46356</v>
      </c>
      <c r="HC7" s="828">
        <f t="shared" ref="HC7" si="60">HB7+6</f>
        <v>46362</v>
      </c>
      <c r="HD7" s="828">
        <f t="shared" ref="HD7" si="61">HC7+1</f>
        <v>46363</v>
      </c>
      <c r="HE7" s="828">
        <f t="shared" ref="HE7" si="62">HD7+6</f>
        <v>46369</v>
      </c>
      <c r="HF7" s="828">
        <f t="shared" ref="HF7" si="63">HE7+1</f>
        <v>46370</v>
      </c>
      <c r="HG7" s="828">
        <f t="shared" ref="HG7" si="64">HF7+6</f>
        <v>46376</v>
      </c>
      <c r="HH7" s="828">
        <f t="shared" ref="HH7" si="65">HG7+1</f>
        <v>46377</v>
      </c>
      <c r="HI7" s="828">
        <f t="shared" ref="HI7" si="66">HH7+6</f>
        <v>46383</v>
      </c>
    </row>
    <row r="8" spans="1:217" ht="13.8" thickBot="1">
      <c r="A8" s="181"/>
      <c r="C8" s="735"/>
      <c r="D8" s="737"/>
      <c r="E8" s="737"/>
      <c r="F8" s="737"/>
      <c r="G8" s="735"/>
      <c r="H8" s="829"/>
      <c r="I8" s="830"/>
      <c r="J8" s="830"/>
      <c r="K8" s="830" t="s">
        <v>378</v>
      </c>
      <c r="L8" s="1242">
        <f>PRATICABILIDADE!C16</f>
        <v>0.81612903225806444</v>
      </c>
      <c r="M8" s="1243"/>
      <c r="N8" s="1243"/>
      <c r="O8" s="1243"/>
      <c r="P8" s="1243"/>
      <c r="Q8" s="1243"/>
      <c r="R8" s="1243"/>
      <c r="S8" s="1244"/>
      <c r="T8" s="1242">
        <f>PRATICABILIDADE!D16</f>
        <v>0.83448275862068966</v>
      </c>
      <c r="U8" s="1243"/>
      <c r="V8" s="1243"/>
      <c r="W8" s="1243"/>
      <c r="X8" s="1243"/>
      <c r="Y8" s="1243"/>
      <c r="Z8" s="1243"/>
      <c r="AA8" s="1244"/>
      <c r="AB8" s="1242">
        <f>PRATICABILIDADE!E16</f>
        <v>0.78709677419354851</v>
      </c>
      <c r="AC8" s="1243"/>
      <c r="AD8" s="1243"/>
      <c r="AE8" s="1243"/>
      <c r="AF8" s="1243"/>
      <c r="AG8" s="1243"/>
      <c r="AH8" s="1243"/>
      <c r="AI8" s="1243"/>
      <c r="AJ8" s="1163">
        <f>PRATICABILIDADE!F16</f>
        <v>0.84</v>
      </c>
      <c r="AK8" s="1164"/>
      <c r="AL8" s="1164"/>
      <c r="AM8" s="1164"/>
      <c r="AN8" s="1164"/>
      <c r="AO8" s="1164"/>
      <c r="AP8" s="1164"/>
      <c r="AQ8" s="1164"/>
      <c r="AR8" s="1164"/>
      <c r="AS8" s="1165"/>
      <c r="AT8" s="1163">
        <f>PRATICABILIDADE!G16</f>
        <v>0.91935483870967749</v>
      </c>
      <c r="AU8" s="1164"/>
      <c r="AV8" s="1164"/>
      <c r="AW8" s="1164"/>
      <c r="AX8" s="1164"/>
      <c r="AY8" s="1164"/>
      <c r="AZ8" s="1164"/>
      <c r="BA8" s="1165"/>
      <c r="BB8" s="1163">
        <f>PRATICABILIDADE!H16</f>
        <v>0.96333333333333337</v>
      </c>
      <c r="BC8" s="1164"/>
      <c r="BD8" s="1164"/>
      <c r="BE8" s="1164"/>
      <c r="BF8" s="1164"/>
      <c r="BG8" s="1164"/>
      <c r="BH8" s="1164"/>
      <c r="BI8" s="1165"/>
      <c r="BJ8" s="1163">
        <f>PRATICABILIDADE!I16</f>
        <v>0.95161290322580649</v>
      </c>
      <c r="BK8" s="1164"/>
      <c r="BL8" s="1164"/>
      <c r="BM8" s="1164"/>
      <c r="BN8" s="1164"/>
      <c r="BO8" s="1164"/>
      <c r="BP8" s="1164"/>
      <c r="BQ8" s="1164"/>
      <c r="BR8" s="1164"/>
      <c r="BS8" s="1165"/>
      <c r="BT8" s="1163">
        <f>PRATICABILIDADE!J16</f>
        <v>0.94193548387096782</v>
      </c>
      <c r="BU8" s="1164"/>
      <c r="BV8" s="1164"/>
      <c r="BW8" s="1164"/>
      <c r="BX8" s="1164"/>
      <c r="BY8" s="1164"/>
      <c r="BZ8" s="1164"/>
      <c r="CA8" s="1165"/>
      <c r="CB8" s="1163">
        <f>PRATICABILIDADE!K16</f>
        <v>0.92333333333333345</v>
      </c>
      <c r="CC8" s="1164"/>
      <c r="CD8" s="1164"/>
      <c r="CE8" s="1164"/>
      <c r="CF8" s="1164"/>
      <c r="CG8" s="1164"/>
      <c r="CH8" s="1164"/>
      <c r="CI8" s="1165"/>
      <c r="CJ8" s="1163">
        <f>PRATICABILIDADE!L16</f>
        <v>0.86129032258064497</v>
      </c>
      <c r="CK8" s="1164"/>
      <c r="CL8" s="1164"/>
      <c r="CM8" s="1164"/>
      <c r="CN8" s="1164"/>
      <c r="CO8" s="1164"/>
      <c r="CP8" s="1164"/>
      <c r="CQ8" s="1164"/>
      <c r="CR8" s="1164"/>
      <c r="CS8" s="1165"/>
      <c r="CT8" s="1163">
        <f>PRATICABILIDADE!M16</f>
        <v>0.69666666666666666</v>
      </c>
      <c r="CU8" s="1164"/>
      <c r="CV8" s="1164"/>
      <c r="CW8" s="1164"/>
      <c r="CX8" s="1164"/>
      <c r="CY8" s="1164"/>
      <c r="CZ8" s="1164"/>
      <c r="DA8" s="1165"/>
      <c r="DB8" s="1163">
        <f>PRATICABILIDADE!N16</f>
        <v>0.7</v>
      </c>
      <c r="DC8" s="1164"/>
      <c r="DD8" s="1164"/>
      <c r="DE8" s="1164"/>
      <c r="DF8" s="1164"/>
      <c r="DG8" s="1164"/>
      <c r="DH8" s="1164"/>
      <c r="DI8" s="1164"/>
      <c r="DJ8" s="1164"/>
      <c r="DK8" s="1165"/>
      <c r="DL8" s="1163">
        <f>PRATICABILIDADE!C16</f>
        <v>0.81612903225806444</v>
      </c>
      <c r="DM8" s="1164"/>
      <c r="DN8" s="1164"/>
      <c r="DO8" s="1164"/>
      <c r="DP8" s="1164"/>
      <c r="DQ8" s="1164"/>
      <c r="DR8" s="1164"/>
      <c r="DS8" s="1165"/>
      <c r="DT8" s="1163">
        <f>PRATICABILIDADE!D16</f>
        <v>0.83448275862068966</v>
      </c>
      <c r="DU8" s="1164"/>
      <c r="DV8" s="1164"/>
      <c r="DW8" s="1164"/>
      <c r="DX8" s="1164"/>
      <c r="DY8" s="1164"/>
      <c r="DZ8" s="1164"/>
      <c r="EA8" s="1165"/>
      <c r="EB8" s="1163">
        <f>PRATICABILIDADE!E16</f>
        <v>0.78709677419354851</v>
      </c>
      <c r="EC8" s="1164"/>
      <c r="ED8" s="1164"/>
      <c r="EE8" s="1164"/>
      <c r="EF8" s="1164"/>
      <c r="EG8" s="1164"/>
      <c r="EH8" s="1164"/>
      <c r="EI8" s="1165"/>
      <c r="EJ8" s="1163">
        <f>PRATICABILIDADE!F16</f>
        <v>0.84</v>
      </c>
      <c r="EK8" s="1164"/>
      <c r="EL8" s="1164"/>
      <c r="EM8" s="1164"/>
      <c r="EN8" s="1164"/>
      <c r="EO8" s="1164"/>
      <c r="EP8" s="1164"/>
      <c r="EQ8" s="1164"/>
      <c r="ER8" s="1164"/>
      <c r="ES8" s="1165"/>
      <c r="ET8" s="1163">
        <f>PRATICABILIDADE!G16</f>
        <v>0.91935483870967749</v>
      </c>
      <c r="EU8" s="1164"/>
      <c r="EV8" s="1164"/>
      <c r="EW8" s="1164"/>
      <c r="EX8" s="1164"/>
      <c r="EY8" s="1164"/>
      <c r="EZ8" s="1164"/>
      <c r="FA8" s="1165"/>
      <c r="FB8" s="1163">
        <f>PRATICABILIDADE!H16</f>
        <v>0.96333333333333337</v>
      </c>
      <c r="FC8" s="1164"/>
      <c r="FD8" s="1164"/>
      <c r="FE8" s="1164"/>
      <c r="FF8" s="1164"/>
      <c r="FG8" s="1164"/>
      <c r="FH8" s="1164"/>
      <c r="FI8" s="1164"/>
      <c r="FJ8" s="1164"/>
      <c r="FK8" s="1165"/>
      <c r="FL8" s="1163">
        <f>PRATICABILIDADE!I16</f>
        <v>0.95161290322580649</v>
      </c>
      <c r="FM8" s="1164"/>
      <c r="FN8" s="1164"/>
      <c r="FO8" s="1164"/>
      <c r="FP8" s="1164"/>
      <c r="FQ8" s="1164"/>
      <c r="FR8" s="1164"/>
      <c r="FS8" s="1165"/>
      <c r="FT8" s="1163">
        <f>PRATICABILIDADE!J16</f>
        <v>0.94193548387096782</v>
      </c>
      <c r="FU8" s="1164"/>
      <c r="FV8" s="1164"/>
      <c r="FW8" s="1164"/>
      <c r="FX8" s="1164"/>
      <c r="FY8" s="1164"/>
      <c r="FZ8" s="1164"/>
      <c r="GA8" s="1164"/>
      <c r="GB8" s="1164"/>
      <c r="GC8" s="1165"/>
      <c r="GD8" s="1163">
        <f>PRATICABILIDADE!K16</f>
        <v>0.92333333333333345</v>
      </c>
      <c r="GE8" s="1164"/>
      <c r="GF8" s="1164"/>
      <c r="GG8" s="1164"/>
      <c r="GH8" s="1164"/>
      <c r="GI8" s="1164"/>
      <c r="GJ8" s="1164"/>
      <c r="GK8" s="1165"/>
      <c r="GL8" s="1163">
        <f>PRATICABILIDADE!L16</f>
        <v>0.86129032258064497</v>
      </c>
      <c r="GM8" s="1164"/>
      <c r="GN8" s="1164"/>
      <c r="GO8" s="1164"/>
      <c r="GP8" s="1164"/>
      <c r="GQ8" s="1164"/>
      <c r="GR8" s="1164"/>
      <c r="GS8" s="1165"/>
      <c r="GT8" s="1163">
        <f>PRATICABILIDADE!M16</f>
        <v>0.69666666666666666</v>
      </c>
      <c r="GU8" s="1164"/>
      <c r="GV8" s="1164"/>
      <c r="GW8" s="1164"/>
      <c r="GX8" s="1164"/>
      <c r="GY8" s="1164"/>
      <c r="GZ8" s="1164"/>
      <c r="HA8" s="1165"/>
      <c r="HB8" s="1163">
        <f>PRATICABILIDADE!N16</f>
        <v>0.7</v>
      </c>
      <c r="HC8" s="1164"/>
      <c r="HD8" s="1164"/>
      <c r="HE8" s="1164"/>
      <c r="HF8" s="1164"/>
      <c r="HG8" s="1164"/>
      <c r="HH8" s="1164"/>
      <c r="HI8" s="1165"/>
    </row>
    <row r="9" spans="1:217" s="5" customFormat="1" ht="14.4">
      <c r="A9" s="677"/>
      <c r="B9" s="901"/>
      <c r="C9" s="678"/>
      <c r="D9" s="679"/>
      <c r="E9" s="679"/>
      <c r="F9" s="678"/>
      <c r="G9" s="678"/>
      <c r="H9" s="678"/>
      <c r="I9" s="678"/>
      <c r="J9" s="678"/>
      <c r="K9" s="678"/>
      <c r="L9" s="1178"/>
      <c r="M9" s="1178"/>
      <c r="N9" s="1178"/>
      <c r="O9" s="1178"/>
      <c r="P9" s="1178"/>
      <c r="Q9" s="1178"/>
      <c r="R9" s="1178"/>
      <c r="S9" s="1192"/>
      <c r="T9" s="1180"/>
      <c r="U9" s="1178"/>
      <c r="V9" s="1178"/>
      <c r="W9" s="1178"/>
      <c r="X9" s="1178"/>
      <c r="Y9" s="1178"/>
      <c r="Z9" s="1178"/>
      <c r="AA9" s="1192"/>
      <c r="AB9" s="1180"/>
      <c r="AC9" s="1178"/>
      <c r="AD9" s="1178"/>
      <c r="AE9" s="1178"/>
      <c r="AF9" s="1178"/>
      <c r="AG9" s="1178"/>
      <c r="AH9" s="1178"/>
      <c r="AI9" s="1178"/>
      <c r="AJ9" s="1180"/>
      <c r="AK9" s="1178"/>
      <c r="AL9" s="1178"/>
      <c r="AM9" s="1178"/>
      <c r="AN9" s="1178"/>
      <c r="AO9" s="1178"/>
      <c r="AP9" s="1178"/>
      <c r="AQ9" s="1178"/>
      <c r="AR9" s="1178"/>
      <c r="AS9" s="1192"/>
      <c r="AT9" s="833"/>
      <c r="AU9" s="831"/>
      <c r="AV9" s="831"/>
      <c r="AW9" s="831"/>
      <c r="AX9" s="831"/>
      <c r="AY9" s="831"/>
      <c r="AZ9" s="831"/>
      <c r="BA9" s="832"/>
      <c r="BB9" s="833"/>
      <c r="BC9" s="831"/>
      <c r="BD9" s="831"/>
      <c r="BE9" s="831"/>
      <c r="BF9" s="831"/>
      <c r="BG9" s="831"/>
      <c r="BH9" s="831"/>
      <c r="BI9" s="832"/>
      <c r="BJ9" s="833"/>
      <c r="BK9" s="831"/>
      <c r="BL9" s="831"/>
      <c r="BM9" s="831"/>
      <c r="BN9" s="831"/>
      <c r="BO9" s="831"/>
      <c r="BP9" s="831"/>
      <c r="BQ9" s="831"/>
      <c r="BR9" s="831"/>
      <c r="BS9" s="832"/>
      <c r="BT9" s="833"/>
      <c r="BU9" s="831"/>
      <c r="BV9" s="831"/>
      <c r="BW9" s="831"/>
      <c r="BX9" s="831"/>
      <c r="BY9" s="831"/>
      <c r="BZ9" s="831"/>
      <c r="CA9" s="832"/>
      <c r="CB9" s="833"/>
      <c r="CC9" s="831"/>
      <c r="CD9" s="1178"/>
      <c r="CE9" s="1181"/>
      <c r="CF9" s="1178"/>
      <c r="CG9" s="1181"/>
      <c r="CH9" s="1178"/>
      <c r="CI9" s="1179"/>
      <c r="CJ9" s="1180"/>
      <c r="CK9" s="1181"/>
      <c r="CL9" s="1178"/>
      <c r="CM9" s="1181"/>
      <c r="CN9" s="1178"/>
      <c r="CO9" s="1181"/>
      <c r="CP9" s="1182"/>
      <c r="CQ9" s="1183"/>
      <c r="CR9" s="1182"/>
      <c r="CS9" s="1217"/>
      <c r="CT9" s="836"/>
      <c r="CU9" s="834"/>
      <c r="CV9" s="834"/>
      <c r="CW9" s="834"/>
      <c r="CX9" s="834"/>
      <c r="CY9" s="834"/>
      <c r="CZ9" s="834"/>
      <c r="DA9" s="835"/>
      <c r="DB9" s="836"/>
      <c r="DC9" s="834"/>
      <c r="DD9" s="834"/>
      <c r="DE9" s="834"/>
      <c r="DF9" s="834"/>
      <c r="DG9" s="834"/>
      <c r="DH9" s="834"/>
      <c r="DI9" s="834"/>
      <c r="DJ9" s="977"/>
      <c r="DK9" s="978"/>
      <c r="DL9" s="836"/>
      <c r="DM9" s="834"/>
      <c r="DN9" s="834"/>
      <c r="DO9" s="834"/>
      <c r="DP9" s="834"/>
      <c r="DQ9" s="834"/>
      <c r="DR9" s="834"/>
      <c r="DS9" s="835"/>
      <c r="DT9" s="836"/>
      <c r="DU9" s="834"/>
      <c r="DV9" s="834"/>
      <c r="DW9" s="834"/>
      <c r="DX9" s="834"/>
      <c r="DY9" s="834"/>
      <c r="DZ9" s="834"/>
      <c r="EA9" s="835"/>
      <c r="EB9" s="836"/>
      <c r="EC9" s="834"/>
      <c r="ED9" s="834"/>
      <c r="EE9" s="834"/>
      <c r="EF9" s="834"/>
      <c r="EG9" s="834"/>
      <c r="EH9" s="834"/>
      <c r="EI9" s="835"/>
      <c r="EJ9" s="836"/>
      <c r="EK9" s="834"/>
      <c r="EL9" s="834"/>
      <c r="EM9" s="834"/>
      <c r="EN9" s="834"/>
      <c r="EO9" s="834"/>
      <c r="EP9" s="834"/>
      <c r="EQ9" s="834"/>
      <c r="ER9" s="834"/>
      <c r="ES9" s="835"/>
      <c r="ET9" s="836"/>
      <c r="EU9" s="834"/>
      <c r="EV9" s="834"/>
      <c r="EW9" s="834"/>
      <c r="EX9" s="834"/>
      <c r="EY9" s="834"/>
      <c r="EZ9" s="834"/>
      <c r="FA9" s="835"/>
      <c r="FB9" s="836"/>
      <c r="FC9" s="834"/>
      <c r="FD9" s="834"/>
      <c r="FE9" s="834"/>
      <c r="FF9" s="834"/>
      <c r="FG9" s="834"/>
      <c r="FH9" s="834"/>
      <c r="FI9" s="834"/>
      <c r="FJ9" s="834"/>
      <c r="FK9" s="835"/>
      <c r="FL9" s="836"/>
      <c r="FM9" s="834"/>
      <c r="FN9" s="834"/>
      <c r="FO9" s="834"/>
      <c r="FP9" s="834"/>
      <c r="FQ9" s="834"/>
      <c r="FR9" s="834"/>
      <c r="FS9" s="835"/>
      <c r="FT9" s="836"/>
      <c r="FU9" s="834"/>
      <c r="FV9" s="834"/>
      <c r="FW9" s="834"/>
      <c r="FX9" s="834"/>
      <c r="FY9" s="834"/>
      <c r="FZ9" s="834"/>
      <c r="GA9" s="834"/>
      <c r="GB9" s="834"/>
      <c r="GC9" s="835"/>
      <c r="GD9" s="836"/>
      <c r="GE9" s="834"/>
      <c r="GF9" s="834"/>
      <c r="GG9" s="834"/>
      <c r="GH9" s="834"/>
      <c r="GI9" s="834"/>
      <c r="GJ9" s="834"/>
      <c r="GK9" s="835"/>
      <c r="GL9" s="836"/>
      <c r="GM9" s="834"/>
      <c r="GN9" s="834"/>
      <c r="GO9" s="834"/>
      <c r="GP9" s="834"/>
      <c r="GQ9" s="834"/>
      <c r="GR9" s="834"/>
      <c r="GS9" s="835"/>
      <c r="GT9" s="836"/>
      <c r="GU9" s="834"/>
      <c r="GV9" s="834"/>
      <c r="GW9" s="834"/>
      <c r="GX9" s="834"/>
      <c r="GY9" s="834"/>
      <c r="GZ9" s="834"/>
      <c r="HA9" s="835"/>
      <c r="HB9" s="836"/>
      <c r="HC9" s="834"/>
      <c r="HD9" s="834"/>
      <c r="HE9" s="834"/>
      <c r="HF9" s="834"/>
      <c r="HG9" s="834"/>
      <c r="HH9" s="834"/>
      <c r="HI9" s="835"/>
    </row>
    <row r="10" spans="1:217">
      <c r="A10" s="181">
        <v>1</v>
      </c>
      <c r="B10" s="182" t="str">
        <f>PLANEJAMENTO!C10</f>
        <v>SERVIÇOS DE TERRAPLENAGEM</v>
      </c>
      <c r="C10" s="181"/>
      <c r="D10" s="183"/>
      <c r="E10" s="183"/>
      <c r="F10" s="183"/>
      <c r="G10" s="181"/>
    </row>
    <row r="11" spans="1:217" s="180" customFormat="1">
      <c r="A11" s="1139" t="s">
        <v>116</v>
      </c>
      <c r="B11" s="1140" t="str">
        <f>VLOOKUP(A11,PLANEJAMENTO!$B$10:$C$56,2,FALSE)</f>
        <v>Limpeza mecanizada de camada vegetal (20cm), incluso carga, transporte a um dt maximo de 1km e espalhamento</v>
      </c>
      <c r="C11" s="1139" t="str">
        <f>VLOOKUP(A11,PLANEJAMENTO!$B$10:$D$56,3,FALSE)</f>
        <v>m2</v>
      </c>
      <c r="D11" s="1141">
        <f>VLOOKUP(A11,PLANEJAMENTO!$B$10:$E$56,4,FALSE)</f>
        <v>487243.38</v>
      </c>
      <c r="E11" s="1141">
        <f>D11</f>
        <v>487243.38</v>
      </c>
      <c r="F11" s="1142">
        <f>PRODUÇÕES!D10</f>
        <v>1000</v>
      </c>
      <c r="G11" s="1141">
        <f>F11*9</f>
        <v>9000</v>
      </c>
      <c r="H11" s="178"/>
      <c r="I11" s="1143"/>
      <c r="J11" s="1144"/>
      <c r="K11" s="179" t="s">
        <v>379</v>
      </c>
      <c r="L11" s="1145"/>
      <c r="M11" s="1146"/>
      <c r="N11" s="1145"/>
      <c r="O11" s="1146"/>
      <c r="P11" s="1145"/>
      <c r="Q11" s="1146"/>
      <c r="R11" s="1145"/>
      <c r="S11" s="1146"/>
      <c r="T11" s="1145"/>
      <c r="U11" s="1146"/>
      <c r="V11" s="1145"/>
      <c r="W11" s="1146"/>
      <c r="X11" s="1145"/>
      <c r="Y11" s="1146"/>
      <c r="Z11" s="1145"/>
      <c r="AA11" s="1146"/>
      <c r="AB11" s="1145"/>
      <c r="AC11" s="1146"/>
      <c r="AD11" s="1145"/>
      <c r="AE11" s="1146"/>
      <c r="AF11" s="1145"/>
      <c r="AG11" s="1146"/>
      <c r="AH11" s="1145"/>
      <c r="AI11" s="1146"/>
      <c r="AJ11" s="1145"/>
      <c r="AK11" s="1146"/>
      <c r="AL11" s="1145"/>
      <c r="AM11" s="1146"/>
      <c r="AN11" s="1145"/>
      <c r="AO11" s="1146"/>
      <c r="AP11" s="1145"/>
      <c r="AQ11" s="1146"/>
      <c r="AR11" s="1189"/>
      <c r="AS11" s="1190"/>
      <c r="AT11" s="1145"/>
      <c r="AU11" s="1146"/>
      <c r="AV11" s="1145"/>
      <c r="AW11" s="1146"/>
      <c r="AX11" s="1145"/>
      <c r="AY11" s="1146"/>
      <c r="AZ11" s="1145"/>
      <c r="BA11" s="1146"/>
      <c r="BB11" s="1174"/>
      <c r="BC11" s="1175"/>
      <c r="BD11" s="1174"/>
      <c r="BE11" s="1175"/>
      <c r="BF11" s="1174"/>
      <c r="BG11" s="1175"/>
      <c r="BH11" s="1174"/>
      <c r="BI11" s="1175"/>
      <c r="BJ11" s="1174"/>
      <c r="BK11" s="1175"/>
      <c r="BL11" s="1174"/>
      <c r="BM11" s="1175"/>
      <c r="BN11" s="1174"/>
      <c r="BO11" s="1175"/>
      <c r="BP11" s="1145"/>
      <c r="BQ11" s="1146"/>
      <c r="BR11" s="1150">
        <v>4</v>
      </c>
      <c r="BS11" s="1150"/>
      <c r="BT11" s="1150">
        <v>6</v>
      </c>
      <c r="BU11" s="1150"/>
      <c r="BV11" s="1150">
        <v>6</v>
      </c>
      <c r="BW11" s="1150"/>
      <c r="BX11" s="1150">
        <v>6</v>
      </c>
      <c r="BY11" s="1150"/>
      <c r="BZ11" s="1150">
        <v>6</v>
      </c>
      <c r="CA11" s="1150"/>
      <c r="CB11" s="1150">
        <v>3</v>
      </c>
      <c r="CC11" s="1150"/>
      <c r="CD11" s="1150"/>
      <c r="CE11" s="1150"/>
      <c r="CF11" s="1150"/>
      <c r="CG11" s="1150"/>
      <c r="CH11" s="1150"/>
      <c r="CI11" s="1150"/>
      <c r="CJ11" s="1166"/>
      <c r="CK11" s="1166"/>
      <c r="CL11" s="1166"/>
      <c r="CM11" s="1166"/>
      <c r="CN11" s="1166"/>
      <c r="CO11" s="1166"/>
      <c r="CP11" s="1166"/>
      <c r="CQ11" s="1166"/>
      <c r="CR11" s="1166"/>
      <c r="CS11" s="1166"/>
      <c r="CT11" s="1166"/>
      <c r="CU11" s="1166"/>
      <c r="CV11" s="1166"/>
      <c r="CW11" s="1166"/>
      <c r="CX11" s="1166"/>
      <c r="CY11" s="1166"/>
      <c r="CZ11" s="1150"/>
      <c r="DA11" s="1150"/>
      <c r="DB11" s="1150"/>
      <c r="DC11" s="1150"/>
      <c r="DD11" s="1150"/>
      <c r="DE11" s="1150"/>
      <c r="DF11" s="1150"/>
      <c r="DG11" s="1150"/>
      <c r="DH11" s="1150"/>
      <c r="DI11" s="1150"/>
      <c r="DJ11" s="1151"/>
      <c r="DK11" s="1151"/>
      <c r="DL11" s="1150"/>
      <c r="DM11" s="1150"/>
      <c r="DN11" s="1150"/>
      <c r="DO11" s="1150"/>
      <c r="DP11" s="1150"/>
      <c r="DQ11" s="1150"/>
      <c r="DR11" s="1150"/>
      <c r="DS11" s="1150"/>
      <c r="DT11" s="1150"/>
      <c r="DU11" s="1150"/>
      <c r="DV11" s="1150"/>
      <c r="DW11" s="1150"/>
      <c r="DX11" s="1166"/>
      <c r="DY11" s="1166"/>
      <c r="DZ11" s="1150"/>
      <c r="EA11" s="1150"/>
      <c r="EB11" s="1150"/>
      <c r="EC11" s="1150"/>
      <c r="ED11" s="1166"/>
      <c r="EE11" s="1166"/>
      <c r="EF11" s="1166"/>
      <c r="EG11" s="1166"/>
      <c r="EH11" s="1166"/>
      <c r="EI11" s="1166"/>
      <c r="EJ11" s="1150"/>
      <c r="EK11" s="1150"/>
      <c r="EL11" s="1150"/>
      <c r="EM11" s="1150"/>
      <c r="EN11" s="1150"/>
      <c r="EO11" s="1150"/>
      <c r="EP11" s="1150"/>
      <c r="EQ11" s="1150"/>
      <c r="ER11" s="1150"/>
      <c r="ES11" s="1150"/>
      <c r="ET11" s="1150"/>
      <c r="EU11" s="1150"/>
      <c r="EV11" s="1150"/>
      <c r="EW11" s="1150"/>
      <c r="EX11" s="1150"/>
      <c r="EY11" s="1150"/>
      <c r="EZ11" s="1150"/>
      <c r="FA11" s="1150"/>
      <c r="FB11" s="1150"/>
      <c r="FC11" s="1150"/>
      <c r="FD11" s="1150"/>
      <c r="FE11" s="1150"/>
      <c r="FF11" s="1150"/>
      <c r="FG11" s="1150"/>
      <c r="FH11" s="1150"/>
      <c r="FI11" s="1150"/>
      <c r="FJ11" s="1150"/>
      <c r="FK11" s="1150"/>
      <c r="FL11" s="1150"/>
      <c r="FM11" s="1150"/>
      <c r="FN11" s="1150"/>
      <c r="FO11" s="1150"/>
      <c r="FP11" s="1150"/>
      <c r="FQ11" s="1150"/>
      <c r="FR11" s="1150"/>
      <c r="FS11" s="1150"/>
      <c r="FT11" s="1150"/>
      <c r="FU11" s="1150"/>
      <c r="FV11" s="1150"/>
      <c r="FW11" s="1150"/>
      <c r="FX11" s="1150"/>
      <c r="FY11" s="1150"/>
      <c r="FZ11" s="1150"/>
      <c r="GA11" s="1150"/>
      <c r="GB11" s="1150"/>
      <c r="GC11" s="1150"/>
      <c r="GD11" s="1150"/>
      <c r="GE11" s="1150"/>
      <c r="GF11" s="1150"/>
      <c r="GG11" s="1150"/>
      <c r="GH11" s="1150"/>
      <c r="GI11" s="1150"/>
      <c r="GJ11" s="1150"/>
      <c r="GK11" s="1150"/>
      <c r="GL11" s="1150"/>
      <c r="GM11" s="1150"/>
      <c r="GN11" s="1150"/>
      <c r="GO11" s="1150"/>
      <c r="GP11" s="1150"/>
      <c r="GQ11" s="1150"/>
      <c r="GR11" s="1150"/>
      <c r="GS11" s="1150"/>
      <c r="GT11" s="1150"/>
      <c r="GU11" s="1150"/>
      <c r="GV11" s="1150"/>
      <c r="GW11" s="1150"/>
      <c r="GX11" s="1150"/>
      <c r="GY11" s="1150"/>
      <c r="GZ11" s="1150"/>
      <c r="HA11" s="1150"/>
      <c r="HB11" s="1150"/>
      <c r="HC11" s="1150"/>
      <c r="HD11" s="1150"/>
      <c r="HE11" s="1150"/>
      <c r="HF11" s="1150"/>
      <c r="HG11" s="1150"/>
      <c r="HH11" s="1150"/>
      <c r="HI11" s="1150"/>
    </row>
    <row r="12" spans="1:217">
      <c r="A12" s="1139"/>
      <c r="B12" s="1140"/>
      <c r="C12" s="1139"/>
      <c r="D12" s="1141"/>
      <c r="E12" s="1141"/>
      <c r="F12" s="1142"/>
      <c r="G12" s="1141"/>
      <c r="H12" s="733"/>
      <c r="I12" s="1143"/>
      <c r="J12" s="1144"/>
      <c r="K12" s="837" t="s">
        <v>380</v>
      </c>
      <c r="L12" s="1133"/>
      <c r="M12" s="1134"/>
      <c r="N12" s="1133"/>
      <c r="O12" s="1134"/>
      <c r="P12" s="1133"/>
      <c r="Q12" s="1134"/>
      <c r="R12" s="1133"/>
      <c r="S12" s="1134"/>
      <c r="T12" s="1133"/>
      <c r="U12" s="1134"/>
      <c r="V12" s="1133"/>
      <c r="W12" s="1134"/>
      <c r="X12" s="1133"/>
      <c r="Y12" s="1134"/>
      <c r="Z12" s="1133"/>
      <c r="AA12" s="1134"/>
      <c r="AB12" s="1133"/>
      <c r="AC12" s="1134"/>
      <c r="AD12" s="1133"/>
      <c r="AE12" s="1134"/>
      <c r="AF12" s="1133"/>
      <c r="AG12" s="1134"/>
      <c r="AH12" s="1133"/>
      <c r="AI12" s="1134"/>
      <c r="AJ12" s="1133"/>
      <c r="AK12" s="1134"/>
      <c r="AL12" s="1133"/>
      <c r="AM12" s="1134"/>
      <c r="AN12" s="1133"/>
      <c r="AO12" s="1134"/>
      <c r="AP12" s="1133"/>
      <c r="AQ12" s="1134"/>
      <c r="AR12" s="1133"/>
      <c r="AS12" s="1134"/>
      <c r="AT12" s="1133"/>
      <c r="AU12" s="1134"/>
      <c r="AV12" s="1133"/>
      <c r="AW12" s="1134"/>
      <c r="AX12" s="1133"/>
      <c r="AY12" s="1134"/>
      <c r="AZ12" s="1133"/>
      <c r="BA12" s="1134"/>
      <c r="BB12" s="1133"/>
      <c r="BC12" s="1134"/>
      <c r="BD12" s="1133"/>
      <c r="BE12" s="1134"/>
      <c r="BF12" s="1133"/>
      <c r="BG12" s="1134"/>
      <c r="BH12" s="1133"/>
      <c r="BI12" s="1134"/>
      <c r="BJ12" s="1133"/>
      <c r="BK12" s="1134"/>
      <c r="BL12" s="1133"/>
      <c r="BM12" s="1134"/>
      <c r="BN12" s="1133"/>
      <c r="BO12" s="1134"/>
      <c r="BP12" s="1133"/>
      <c r="BQ12" s="1134"/>
      <c r="BR12" s="1129">
        <v>1</v>
      </c>
      <c r="BS12" s="1129"/>
      <c r="BT12" s="1129">
        <v>2</v>
      </c>
      <c r="BU12" s="1129"/>
      <c r="BV12" s="1129">
        <v>2</v>
      </c>
      <c r="BW12" s="1129"/>
      <c r="BX12" s="1129">
        <v>2</v>
      </c>
      <c r="BY12" s="1129"/>
      <c r="BZ12" s="1129">
        <v>2</v>
      </c>
      <c r="CA12" s="1129"/>
      <c r="CB12" s="1129">
        <v>2</v>
      </c>
      <c r="CC12" s="1129"/>
      <c r="CD12" s="1129"/>
      <c r="CE12" s="1129"/>
      <c r="CF12" s="1129"/>
      <c r="CG12" s="1129"/>
      <c r="CH12" s="1129"/>
      <c r="CI12" s="1129"/>
      <c r="CJ12" s="1129"/>
      <c r="CK12" s="1129"/>
      <c r="CL12" s="1129"/>
      <c r="CM12" s="1129"/>
      <c r="CN12" s="1129"/>
      <c r="CO12" s="1129"/>
      <c r="CP12" s="1129"/>
      <c r="CQ12" s="1129"/>
      <c r="CR12" s="1129"/>
      <c r="CS12" s="1129"/>
      <c r="CT12" s="1129"/>
      <c r="CU12" s="1129"/>
      <c r="CV12" s="1129"/>
      <c r="CW12" s="1129"/>
      <c r="CX12" s="1129"/>
      <c r="CY12" s="1129"/>
      <c r="CZ12" s="1129"/>
      <c r="DA12" s="1129"/>
      <c r="DB12" s="1129"/>
      <c r="DC12" s="1129"/>
      <c r="DD12" s="1129"/>
      <c r="DE12" s="1129"/>
      <c r="DF12" s="1129"/>
      <c r="DG12" s="1129"/>
      <c r="DH12" s="1129"/>
      <c r="DI12" s="1129"/>
      <c r="DJ12" s="1135"/>
      <c r="DK12" s="1135"/>
      <c r="DL12" s="1129"/>
      <c r="DM12" s="1129"/>
      <c r="DN12" s="1129"/>
      <c r="DO12" s="1129"/>
      <c r="DP12" s="1129"/>
      <c r="DQ12" s="1129"/>
      <c r="DR12" s="1129"/>
      <c r="DS12" s="1129"/>
      <c r="DT12" s="1129"/>
      <c r="DU12" s="1129"/>
      <c r="DV12" s="1129"/>
      <c r="DW12" s="1129"/>
      <c r="DX12" s="1129"/>
      <c r="DY12" s="1129"/>
      <c r="DZ12" s="1129"/>
      <c r="EA12" s="1129"/>
      <c r="EB12" s="1129"/>
      <c r="EC12" s="1129"/>
      <c r="ED12" s="1129"/>
      <c r="EE12" s="1129"/>
      <c r="EF12" s="1129"/>
      <c r="EG12" s="1129"/>
      <c r="EH12" s="1129"/>
      <c r="EI12" s="1129"/>
      <c r="EJ12" s="1129"/>
      <c r="EK12" s="1129"/>
      <c r="EL12" s="1129"/>
      <c r="EM12" s="1129"/>
      <c r="EN12" s="1129"/>
      <c r="EO12" s="1129"/>
      <c r="EP12" s="1129"/>
      <c r="EQ12" s="1129"/>
      <c r="ER12" s="1129"/>
      <c r="ES12" s="1129"/>
      <c r="ET12" s="1129"/>
      <c r="EU12" s="1129"/>
      <c r="EV12" s="1129"/>
      <c r="EW12" s="1129"/>
      <c r="EX12" s="1129"/>
      <c r="EY12" s="1129"/>
      <c r="EZ12" s="1129"/>
      <c r="FA12" s="1129"/>
      <c r="FB12" s="1129"/>
      <c r="FC12" s="1129"/>
      <c r="FD12" s="1129"/>
      <c r="FE12" s="1129"/>
      <c r="FF12" s="1129"/>
      <c r="FG12" s="1129"/>
      <c r="FH12" s="1129"/>
      <c r="FI12" s="1129"/>
      <c r="FJ12" s="1129"/>
      <c r="FK12" s="1129"/>
      <c r="FL12" s="1129"/>
      <c r="FM12" s="1129"/>
      <c r="FN12" s="1129"/>
      <c r="FO12" s="1129"/>
      <c r="FP12" s="1129"/>
      <c r="FQ12" s="1129"/>
      <c r="FR12" s="1129"/>
      <c r="FS12" s="1129"/>
      <c r="FT12" s="1129"/>
      <c r="FU12" s="1129"/>
      <c r="FV12" s="1129"/>
      <c r="FW12" s="1129"/>
      <c r="FX12" s="1129"/>
      <c r="FY12" s="1129"/>
      <c r="FZ12" s="1129"/>
      <c r="GA12" s="1129"/>
      <c r="GB12" s="1129"/>
      <c r="GC12" s="1129"/>
      <c r="GD12" s="1129"/>
      <c r="GE12" s="1129"/>
      <c r="GF12" s="1129"/>
      <c r="GG12" s="1129"/>
      <c r="GH12" s="1129"/>
      <c r="GI12" s="1129"/>
      <c r="GJ12" s="1129"/>
      <c r="GK12" s="1129"/>
      <c r="GL12" s="1129"/>
      <c r="GM12" s="1129"/>
      <c r="GN12" s="1129"/>
      <c r="GO12" s="1129"/>
      <c r="GP12" s="1129"/>
      <c r="GQ12" s="1129"/>
      <c r="GR12" s="1129"/>
      <c r="GS12" s="1129"/>
      <c r="GT12" s="1129"/>
      <c r="GU12" s="1129"/>
      <c r="GV12" s="1129"/>
      <c r="GW12" s="1129"/>
      <c r="GX12" s="1129"/>
      <c r="GY12" s="1129"/>
      <c r="GZ12" s="1129"/>
      <c r="HA12" s="1129"/>
      <c r="HB12" s="1129"/>
      <c r="HC12" s="1129"/>
      <c r="HD12" s="1129"/>
      <c r="HE12" s="1129"/>
      <c r="HF12" s="1129"/>
      <c r="HG12" s="1129"/>
      <c r="HH12" s="1129"/>
      <c r="HI12" s="1129"/>
    </row>
    <row r="13" spans="1:217">
      <c r="A13" s="1139"/>
      <c r="B13" s="1140"/>
      <c r="C13" s="1139"/>
      <c r="D13" s="1141"/>
      <c r="E13" s="1141"/>
      <c r="F13" s="1142"/>
      <c r="G13" s="1141"/>
      <c r="H13" s="733"/>
      <c r="I13" s="1143"/>
      <c r="J13" s="1144"/>
      <c r="K13" s="838" t="s">
        <v>381</v>
      </c>
      <c r="L13" s="1125">
        <f>(L11*L12*$G$11)*$L$8</f>
        <v>0</v>
      </c>
      <c r="M13" s="1126"/>
      <c r="N13" s="1125">
        <f>(N11*N12*$G$11)*$L$8</f>
        <v>0</v>
      </c>
      <c r="O13" s="1126"/>
      <c r="P13" s="1125">
        <f>(P11*P12*$G$11)*$L$8</f>
        <v>0</v>
      </c>
      <c r="Q13" s="1126"/>
      <c r="R13" s="1125">
        <f>(R11*R12*$G$11)*$L$8</f>
        <v>0</v>
      </c>
      <c r="S13" s="1126"/>
      <c r="T13" s="1125">
        <f>(T11*T12*$G$11)*$T$8</f>
        <v>0</v>
      </c>
      <c r="U13" s="1126"/>
      <c r="V13" s="1125">
        <f>(V11*V12*$G$11)*$T$8</f>
        <v>0</v>
      </c>
      <c r="W13" s="1126"/>
      <c r="X13" s="1125">
        <f>(X11*X12*$G$11)*$T$8</f>
        <v>0</v>
      </c>
      <c r="Y13" s="1126"/>
      <c r="Z13" s="1125">
        <f>(Z11*Z12*$G$11)*$T$8</f>
        <v>0</v>
      </c>
      <c r="AA13" s="1126"/>
      <c r="AB13" s="1125">
        <f>(AB11*AB12*$G$11)*$AB$8</f>
        <v>0</v>
      </c>
      <c r="AC13" s="1126"/>
      <c r="AD13" s="1125">
        <f>(AD11*AD12*$G$11)*$AB$8</f>
        <v>0</v>
      </c>
      <c r="AE13" s="1126"/>
      <c r="AF13" s="1125">
        <f>(AF11*AF12*$G$11)*$AB$8</f>
        <v>0</v>
      </c>
      <c r="AG13" s="1126"/>
      <c r="AH13" s="1125">
        <f>(AH11*AH12*$G$11)*$AB$8</f>
        <v>0</v>
      </c>
      <c r="AI13" s="1126"/>
      <c r="AJ13" s="1125">
        <f>(AJ11*AJ12*$G$11)*$AJ$8</f>
        <v>0</v>
      </c>
      <c r="AK13" s="1126"/>
      <c r="AL13" s="1125">
        <f>(AL11*AL12*$G$11)*$AJ$8</f>
        <v>0</v>
      </c>
      <c r="AM13" s="1126"/>
      <c r="AN13" s="1125">
        <f>(AN11*AN12*$G$11)*$AJ$8</f>
        <v>0</v>
      </c>
      <c r="AO13" s="1126"/>
      <c r="AP13" s="1125">
        <f>(AP11*AP12*$G$11)*$AJ$8</f>
        <v>0</v>
      </c>
      <c r="AQ13" s="1126"/>
      <c r="AR13" s="1125">
        <f>(AR11*AR12*$G$11)*$AJ$8</f>
        <v>0</v>
      </c>
      <c r="AS13" s="1126"/>
      <c r="AT13" s="1125">
        <f>(AT11*AT12*$G$11)*$AT$8</f>
        <v>0</v>
      </c>
      <c r="AU13" s="1126"/>
      <c r="AV13" s="1125">
        <f>(AV11*AV12*$G$11)*$AT$8</f>
        <v>0</v>
      </c>
      <c r="AW13" s="1126"/>
      <c r="AX13" s="1125">
        <f>(AX11*AX12*$G$11)*$AT$8</f>
        <v>0</v>
      </c>
      <c r="AY13" s="1126"/>
      <c r="AZ13" s="1125">
        <f>(AZ11*AZ12*$G$11)*$AT$8</f>
        <v>0</v>
      </c>
      <c r="BA13" s="1126"/>
      <c r="BB13" s="1125">
        <f>(BB11*BB12*$G$11)*$BB$8</f>
        <v>0</v>
      </c>
      <c r="BC13" s="1126"/>
      <c r="BD13" s="1125">
        <f>(BD11*BD12*$G$11)*$BB$8</f>
        <v>0</v>
      </c>
      <c r="BE13" s="1126"/>
      <c r="BF13" s="1125"/>
      <c r="BG13" s="1126"/>
      <c r="BH13" s="1125"/>
      <c r="BI13" s="1126"/>
      <c r="BJ13" s="1125">
        <f t="shared" ref="BJ13" si="67">(BJ11*BJ12*$G$11)*$BJ$8</f>
        <v>0</v>
      </c>
      <c r="BK13" s="1126"/>
      <c r="BL13" s="1125">
        <f>(BL11*BL12*$G$11)*$BJ$8</f>
        <v>0</v>
      </c>
      <c r="BM13" s="1126"/>
      <c r="BN13" s="1125">
        <f>(BN11*BN12*$G$11)*$BJ$8</f>
        <v>0</v>
      </c>
      <c r="BO13" s="1126"/>
      <c r="BP13" s="1125">
        <f>(BP11*BP12*$G$11)*$BJ$8</f>
        <v>0</v>
      </c>
      <c r="BQ13" s="1126"/>
      <c r="BR13" s="1125">
        <f>(BR11*BR12*$G$11)*$BJ$8</f>
        <v>34258.06451612903</v>
      </c>
      <c r="BS13" s="1126"/>
      <c r="BT13" s="1125">
        <f>(BT11*BT12*$G$11)*$BT$8</f>
        <v>101729.03225806453</v>
      </c>
      <c r="BU13" s="1126"/>
      <c r="BV13" s="1125">
        <f t="shared" ref="BV13" si="68">(BV11*BV12*$G$11)*$BT$8</f>
        <v>101729.03225806453</v>
      </c>
      <c r="BW13" s="1126"/>
      <c r="BX13" s="1125">
        <f t="shared" ref="BX13" si="69">(BX11*BX12*$G$11)*$BT$8</f>
        <v>101729.03225806453</v>
      </c>
      <c r="BY13" s="1126"/>
      <c r="BZ13" s="1125">
        <f t="shared" ref="BZ13" si="70">(BZ11*BZ12*$G$11)*$BT$8</f>
        <v>101729.03225806453</v>
      </c>
      <c r="CA13" s="1126"/>
      <c r="CB13" s="1125">
        <f>(CB11*CB12*$G$11)*$CB$8</f>
        <v>49860.000000000007</v>
      </c>
      <c r="CC13" s="1126"/>
      <c r="CD13" s="1125">
        <f>(CD11*CD12*$G$11)*$CB$8</f>
        <v>0</v>
      </c>
      <c r="CE13" s="1126"/>
      <c r="CF13" s="1125">
        <f>(CF11*CF12*$G$11)*$CB$8</f>
        <v>0</v>
      </c>
      <c r="CG13" s="1126"/>
      <c r="CH13" s="1125">
        <f>(CH11*CH12*$G$11)*$CB$8</f>
        <v>0</v>
      </c>
      <c r="CI13" s="1126"/>
      <c r="CJ13" s="1125">
        <f>(CJ11*CJ12*$G$11)*$CJ$8</f>
        <v>0</v>
      </c>
      <c r="CK13" s="1126"/>
      <c r="CL13" s="1125">
        <f>(CL11*CL12*$G$11)*$CJ$8</f>
        <v>0</v>
      </c>
      <c r="CM13" s="1126"/>
      <c r="CN13" s="1125">
        <f t="shared" ref="CN13" si="71">(CN11*CN12*$G$11)*$CJ$8</f>
        <v>0</v>
      </c>
      <c r="CO13" s="1126"/>
      <c r="CP13" s="1125">
        <f t="shared" ref="CP13" si="72">(CP11*CP12*$G$11)*$CJ$8</f>
        <v>0</v>
      </c>
      <c r="CQ13" s="1126"/>
      <c r="CR13" s="1125">
        <f>(CR11*CR12*$G$11)*$CJ$8</f>
        <v>0</v>
      </c>
      <c r="CS13" s="1126"/>
      <c r="CT13" s="1125">
        <f>(CT11*CT12*$G$11)*$CT$8</f>
        <v>0</v>
      </c>
      <c r="CU13" s="1126"/>
      <c r="CV13" s="1125">
        <f>(CV11*CV12*$G$11)*$CT$8</f>
        <v>0</v>
      </c>
      <c r="CW13" s="1126"/>
      <c r="CX13" s="1125">
        <f>(CX11*CX12*$G$11)*$CT$8</f>
        <v>0</v>
      </c>
      <c r="CY13" s="1126"/>
      <c r="CZ13" s="1125">
        <f>(CZ11*CZ12*$G$11)*$CT$8</f>
        <v>0</v>
      </c>
      <c r="DA13" s="1126"/>
      <c r="DB13" s="1125">
        <f>(DB11*DB12*$G$11)*$DB$8</f>
        <v>0</v>
      </c>
      <c r="DC13" s="1126"/>
      <c r="DD13" s="1125">
        <f>(DD11*DD12*$G$11)*$DB$8</f>
        <v>0</v>
      </c>
      <c r="DE13" s="1126"/>
      <c r="DF13" s="1125">
        <f>(DF11*DF12*$G$11)*$DB$8</f>
        <v>0</v>
      </c>
      <c r="DG13" s="1126"/>
      <c r="DH13" s="1125">
        <f>(DH11*DH12*$G$11)*$DB$8</f>
        <v>0</v>
      </c>
      <c r="DI13" s="1126"/>
      <c r="DJ13" s="1130">
        <f>(DJ11*DJ12*$G$11)*$DB$8</f>
        <v>0</v>
      </c>
      <c r="DK13" s="1131"/>
      <c r="DL13" s="1125">
        <f>(DL11*DL12*$G$11)*$DL$8</f>
        <v>0</v>
      </c>
      <c r="DM13" s="1126"/>
      <c r="DN13" s="1125">
        <f>(DN11*DN12*$G$11)*$DL$8</f>
        <v>0</v>
      </c>
      <c r="DO13" s="1126"/>
      <c r="DP13" s="1125">
        <f>(DP11*DP12*$G$11)*$DL$8</f>
        <v>0</v>
      </c>
      <c r="DQ13" s="1126"/>
      <c r="DR13" s="1125">
        <f>(DR11*DR12*$G$11)*$DL$8</f>
        <v>0</v>
      </c>
      <c r="DS13" s="1126"/>
      <c r="DT13" s="1125">
        <f>(DT11*DT12*$G$11)*$DT$8</f>
        <v>0</v>
      </c>
      <c r="DU13" s="1126"/>
      <c r="DV13" s="1125">
        <f>(DV11*DV12*$G$11)*$DT$8</f>
        <v>0</v>
      </c>
      <c r="DW13" s="1126"/>
      <c r="DX13" s="1125">
        <f>(DX11*DX12*$G$11)*$DT$8</f>
        <v>0</v>
      </c>
      <c r="DY13" s="1126"/>
      <c r="DZ13" s="1125">
        <f>(DZ11*DZ12*$G$11)*$DT$8</f>
        <v>0</v>
      </c>
      <c r="EA13" s="1126"/>
      <c r="EB13" s="1125">
        <f>(EB11*EB12*$G$11)*$EB$8</f>
        <v>0</v>
      </c>
      <c r="EC13" s="1126"/>
      <c r="ED13" s="1125">
        <f>(ED11*ED12*$G$11)*$EB$8</f>
        <v>0</v>
      </c>
      <c r="EE13" s="1126"/>
      <c r="EF13" s="1125">
        <f>(EF11*EF12*$G$11)*$EB$8</f>
        <v>0</v>
      </c>
      <c r="EG13" s="1126"/>
      <c r="EH13" s="1125">
        <f>(EH11*EH12*$G$11)*$EB$8</f>
        <v>0</v>
      </c>
      <c r="EI13" s="1126"/>
      <c r="EJ13" s="1125">
        <f>(EJ11*EJ12*$G$11)*$EJ$8</f>
        <v>0</v>
      </c>
      <c r="EK13" s="1126"/>
      <c r="EL13" s="1125">
        <f>(EL11*EL12*$G$11)*$EJ$8</f>
        <v>0</v>
      </c>
      <c r="EM13" s="1126"/>
      <c r="EN13" s="1125">
        <f>(EN11*EN12*$G$11)*$EJ$8</f>
        <v>0</v>
      </c>
      <c r="EO13" s="1126"/>
      <c r="EP13" s="1125">
        <f>(EP11*EP12*$G$11)*$EJ$8</f>
        <v>0</v>
      </c>
      <c r="EQ13" s="1126"/>
      <c r="ER13" s="1125">
        <f>(ER11*ER12*$G$11)*$EJ$8</f>
        <v>0</v>
      </c>
      <c r="ES13" s="1126"/>
      <c r="ET13" s="1125">
        <f>(ET11*ET12*$G$11)*$ET$8</f>
        <v>0</v>
      </c>
      <c r="EU13" s="1126"/>
      <c r="EV13" s="1125">
        <f>(EV11*EV12*$G$11)*$ET$8</f>
        <v>0</v>
      </c>
      <c r="EW13" s="1126"/>
      <c r="EX13" s="1125">
        <f>(EX11*EX12*$G$11)*$ET$8</f>
        <v>0</v>
      </c>
      <c r="EY13" s="1126"/>
      <c r="EZ13" s="1125">
        <f>(EZ11*EZ12*$G$11)*$ET$8</f>
        <v>0</v>
      </c>
      <c r="FA13" s="1126"/>
      <c r="FB13" s="1125">
        <f>(FB11*FB12*$G$11)*$FB$8</f>
        <v>0</v>
      </c>
      <c r="FC13" s="1126"/>
      <c r="FD13" s="1125">
        <f>(FD11*FD12*$G$11)*$FB$8</f>
        <v>0</v>
      </c>
      <c r="FE13" s="1126"/>
      <c r="FF13" s="1125">
        <f>(FF11*FF12*$G$11)*$FB$8</f>
        <v>0</v>
      </c>
      <c r="FG13" s="1126"/>
      <c r="FH13" s="1125">
        <f>(FH11*FH12*$G$11)*$FB$8</f>
        <v>0</v>
      </c>
      <c r="FI13" s="1126"/>
      <c r="FJ13" s="1125">
        <f>(FJ11*FJ12*$G$11)*$FB$8</f>
        <v>0</v>
      </c>
      <c r="FK13" s="1126"/>
      <c r="FL13" s="1125">
        <f>(FL11*FL12*$G$11)*$FL$8</f>
        <v>0</v>
      </c>
      <c r="FM13" s="1126"/>
      <c r="FN13" s="1125">
        <f>(FN11*FN12*$G$11)*$FL$8</f>
        <v>0</v>
      </c>
      <c r="FO13" s="1126"/>
      <c r="FP13" s="1125">
        <f>(FP11*FP12*$G$11)*$FL$8</f>
        <v>0</v>
      </c>
      <c r="FQ13" s="1126"/>
      <c r="FR13" s="1125">
        <f>(FR11*FR12*$G$11)*$FL$8</f>
        <v>0</v>
      </c>
      <c r="FS13" s="1126"/>
      <c r="FT13" s="1125">
        <f>(FT11*FT12*$G$11)*$FT$8</f>
        <v>0</v>
      </c>
      <c r="FU13" s="1126"/>
      <c r="FV13" s="1125">
        <f>(FV11*FV12*$G$11)*$FT$8</f>
        <v>0</v>
      </c>
      <c r="FW13" s="1126"/>
      <c r="FX13" s="1125">
        <f>(FX11*FX12*$G$11)*$FT$8</f>
        <v>0</v>
      </c>
      <c r="FY13" s="1126"/>
      <c r="FZ13" s="1125">
        <f>(FZ11*FZ12*$G$11)*$FT$8</f>
        <v>0</v>
      </c>
      <c r="GA13" s="1126"/>
      <c r="GB13" s="1125">
        <f>(GB11*GB12*$G$11)*$FT$8</f>
        <v>0</v>
      </c>
      <c r="GC13" s="1126"/>
      <c r="GD13" s="1125">
        <f>(GD11*GD12*$G$11)*$GD$8</f>
        <v>0</v>
      </c>
      <c r="GE13" s="1126"/>
      <c r="GF13" s="1125">
        <f>(GF11*GF12*$G$11)*$GD$8</f>
        <v>0</v>
      </c>
      <c r="GG13" s="1126"/>
      <c r="GH13" s="1125">
        <f>(GH11*GH12*$G$11)*$GD$8</f>
        <v>0</v>
      </c>
      <c r="GI13" s="1126"/>
      <c r="GJ13" s="1125">
        <f>(GJ11*GJ12*$G$11)*$GD$8</f>
        <v>0</v>
      </c>
      <c r="GK13" s="1126"/>
      <c r="GL13" s="1125">
        <f>(GL11*GL12*$G$11)*$GL$8</f>
        <v>0</v>
      </c>
      <c r="GM13" s="1126"/>
      <c r="GN13" s="1125">
        <f>(GN11*GN12*$G$11)*$GL$8</f>
        <v>0</v>
      </c>
      <c r="GO13" s="1126"/>
      <c r="GP13" s="1125">
        <f>(GP11*GP12*$G$11)*$GL$8</f>
        <v>0</v>
      </c>
      <c r="GQ13" s="1126"/>
      <c r="GR13" s="1125">
        <f>(GR11*GR12*$G$11)*$GL$8</f>
        <v>0</v>
      </c>
      <c r="GS13" s="1126"/>
      <c r="GT13" s="1125">
        <f>(GT11*GT12*$G$11)*$GT$8</f>
        <v>0</v>
      </c>
      <c r="GU13" s="1126"/>
      <c r="GV13" s="1125">
        <f t="shared" ref="GV13" si="73">(GV11*GV12*$G$11)*$GT$8</f>
        <v>0</v>
      </c>
      <c r="GW13" s="1126"/>
      <c r="GX13" s="1125">
        <f t="shared" ref="GX13" si="74">(GX11*GX12*$G$11)*$GT$8</f>
        <v>0</v>
      </c>
      <c r="GY13" s="1126"/>
      <c r="GZ13" s="1125">
        <f t="shared" ref="GZ13" si="75">(GZ11*GZ12*$G$11)*$GT$8</f>
        <v>0</v>
      </c>
      <c r="HA13" s="1126"/>
      <c r="HB13" s="1125">
        <f>(HB11*HB12*$G$11)*$GT$8</f>
        <v>0</v>
      </c>
      <c r="HC13" s="1126"/>
      <c r="HD13" s="1125">
        <f t="shared" ref="HD13" si="76">(HD11*HD12*$G$11)*$GT$8</f>
        <v>0</v>
      </c>
      <c r="HE13" s="1126"/>
      <c r="HF13" s="1125">
        <f t="shared" ref="HF13" si="77">(HF11*HF12*$G$11)*$GT$8</f>
        <v>0</v>
      </c>
      <c r="HG13" s="1126"/>
      <c r="HH13" s="1125">
        <f t="shared" ref="HH13" si="78">(HH11*HH12*$G$11)*$GT$8</f>
        <v>0</v>
      </c>
      <c r="HI13" s="1126"/>
    </row>
    <row r="14" spans="1:217">
      <c r="A14" s="1139"/>
      <c r="B14" s="1140"/>
      <c r="C14" s="1139"/>
      <c r="D14" s="1141"/>
      <c r="E14" s="1141"/>
      <c r="F14" s="1142"/>
      <c r="G14" s="1141"/>
      <c r="H14" s="733"/>
      <c r="I14" s="1143"/>
      <c r="J14" s="1144"/>
      <c r="K14" s="839" t="s">
        <v>382</v>
      </c>
      <c r="L14" s="1121">
        <f>L13</f>
        <v>0</v>
      </c>
      <c r="M14" s="1122"/>
      <c r="N14" s="1121">
        <f>L14+N13</f>
        <v>0</v>
      </c>
      <c r="O14" s="1122"/>
      <c r="P14" s="1121">
        <f>N14+P13</f>
        <v>0</v>
      </c>
      <c r="Q14" s="1122"/>
      <c r="R14" s="1121">
        <f>P14+R13</f>
        <v>0</v>
      </c>
      <c r="S14" s="1122"/>
      <c r="T14" s="1121">
        <f>R14+T13</f>
        <v>0</v>
      </c>
      <c r="U14" s="1122"/>
      <c r="V14" s="1121">
        <f>T14+V13</f>
        <v>0</v>
      </c>
      <c r="W14" s="1122"/>
      <c r="X14" s="1121">
        <f>V14+X13</f>
        <v>0</v>
      </c>
      <c r="Y14" s="1122"/>
      <c r="Z14" s="1121">
        <f>X14+Z13</f>
        <v>0</v>
      </c>
      <c r="AA14" s="1122"/>
      <c r="AB14" s="1121">
        <f>Z14+AB13</f>
        <v>0</v>
      </c>
      <c r="AC14" s="1122"/>
      <c r="AD14" s="1121">
        <f>AB14+AD13</f>
        <v>0</v>
      </c>
      <c r="AE14" s="1122"/>
      <c r="AF14" s="1121">
        <f>AD14+AF13</f>
        <v>0</v>
      </c>
      <c r="AG14" s="1122"/>
      <c r="AH14" s="1121">
        <f>AF14+AH13</f>
        <v>0</v>
      </c>
      <c r="AI14" s="1122"/>
      <c r="AJ14" s="1121">
        <f>AH14+AJ13</f>
        <v>0</v>
      </c>
      <c r="AK14" s="1122"/>
      <c r="AL14" s="1121">
        <f>AJ14+AL13</f>
        <v>0</v>
      </c>
      <c r="AM14" s="1122"/>
      <c r="AN14" s="1121">
        <f>AL14+AN13</f>
        <v>0</v>
      </c>
      <c r="AO14" s="1122"/>
      <c r="AP14" s="1121">
        <f>AN14+AP13</f>
        <v>0</v>
      </c>
      <c r="AQ14" s="1122"/>
      <c r="AR14" s="1121">
        <f>AP14+AR13</f>
        <v>0</v>
      </c>
      <c r="AS14" s="1122"/>
      <c r="AT14" s="1121">
        <f>AR14+AT13</f>
        <v>0</v>
      </c>
      <c r="AU14" s="1122"/>
      <c r="AV14" s="1121">
        <f>AT14+AV13</f>
        <v>0</v>
      </c>
      <c r="AW14" s="1122"/>
      <c r="AX14" s="1121">
        <f>AV14+AX13</f>
        <v>0</v>
      </c>
      <c r="AY14" s="1122"/>
      <c r="AZ14" s="1121">
        <f>AX14+AZ13</f>
        <v>0</v>
      </c>
      <c r="BA14" s="1122"/>
      <c r="BB14" s="1121">
        <f>AZ14+BB13</f>
        <v>0</v>
      </c>
      <c r="BC14" s="1122"/>
      <c r="BD14" s="1121">
        <f>BB14+BD13</f>
        <v>0</v>
      </c>
      <c r="BE14" s="1122"/>
      <c r="BF14" s="1121">
        <f>BD14+BF13</f>
        <v>0</v>
      </c>
      <c r="BG14" s="1122"/>
      <c r="BH14" s="1121">
        <f>BF14+BH13</f>
        <v>0</v>
      </c>
      <c r="BI14" s="1122"/>
      <c r="BJ14" s="1121">
        <f>BH14+BJ13</f>
        <v>0</v>
      </c>
      <c r="BK14" s="1122"/>
      <c r="BL14" s="1121">
        <f>BJ14+BL13</f>
        <v>0</v>
      </c>
      <c r="BM14" s="1122"/>
      <c r="BN14" s="1121">
        <f>BL14+BN13</f>
        <v>0</v>
      </c>
      <c r="BO14" s="1122"/>
      <c r="BP14" s="1121">
        <f>BN14+BP13</f>
        <v>0</v>
      </c>
      <c r="BQ14" s="1122"/>
      <c r="BR14" s="1121">
        <f>BP14+BR13</f>
        <v>34258.06451612903</v>
      </c>
      <c r="BS14" s="1122"/>
      <c r="BT14" s="1121">
        <f>BR14+BT13</f>
        <v>135987.09677419357</v>
      </c>
      <c r="BU14" s="1122"/>
      <c r="BV14" s="1121">
        <f>BT14+BV13</f>
        <v>237716.12903225812</v>
      </c>
      <c r="BW14" s="1122"/>
      <c r="BX14" s="1121">
        <f>BV14+BX13</f>
        <v>339445.16129032266</v>
      </c>
      <c r="BY14" s="1122"/>
      <c r="BZ14" s="1121">
        <f>BX14+BZ13</f>
        <v>441174.19354838721</v>
      </c>
      <c r="CA14" s="1122"/>
      <c r="CB14" s="1121">
        <f>BZ14+CB13</f>
        <v>491034.19354838721</v>
      </c>
      <c r="CC14" s="1122"/>
      <c r="CD14" s="1121">
        <f>CB14+CD13</f>
        <v>491034.19354838721</v>
      </c>
      <c r="CE14" s="1122"/>
      <c r="CF14" s="1121">
        <f>CD14+CF13</f>
        <v>491034.19354838721</v>
      </c>
      <c r="CG14" s="1122"/>
      <c r="CH14" s="1121">
        <f>CF14+CH13</f>
        <v>491034.19354838721</v>
      </c>
      <c r="CI14" s="1122"/>
      <c r="CJ14" s="1121">
        <f>CH14+CJ13</f>
        <v>491034.19354838721</v>
      </c>
      <c r="CK14" s="1122"/>
      <c r="CL14" s="1121">
        <f>CJ14+CL13</f>
        <v>491034.19354838721</v>
      </c>
      <c r="CM14" s="1122"/>
      <c r="CN14" s="1121">
        <f>CL14+CN13</f>
        <v>491034.19354838721</v>
      </c>
      <c r="CO14" s="1122"/>
      <c r="CP14" s="1121">
        <f>CN14+CP13</f>
        <v>491034.19354838721</v>
      </c>
      <c r="CQ14" s="1122"/>
      <c r="CR14" s="1121">
        <f>CP14+CR13</f>
        <v>491034.19354838721</v>
      </c>
      <c r="CS14" s="1122"/>
      <c r="CT14" s="1121">
        <f>CR14+CT13</f>
        <v>491034.19354838721</v>
      </c>
      <c r="CU14" s="1122"/>
      <c r="CV14" s="1121">
        <f>CT14+CV13</f>
        <v>491034.19354838721</v>
      </c>
      <c r="CW14" s="1122"/>
      <c r="CX14" s="1121">
        <f>CV14+CX13</f>
        <v>491034.19354838721</v>
      </c>
      <c r="CY14" s="1122"/>
      <c r="CZ14" s="1121">
        <f>CX14+CZ13</f>
        <v>491034.19354838721</v>
      </c>
      <c r="DA14" s="1122"/>
      <c r="DB14" s="1121">
        <f>CZ14+DB13</f>
        <v>491034.19354838721</v>
      </c>
      <c r="DC14" s="1122"/>
      <c r="DD14" s="1121">
        <f>DB14+DD13</f>
        <v>491034.19354838721</v>
      </c>
      <c r="DE14" s="1122"/>
      <c r="DF14" s="1121">
        <f>DD14+DF13</f>
        <v>491034.19354838721</v>
      </c>
      <c r="DG14" s="1122"/>
      <c r="DH14" s="1121">
        <f>DF14+DH13</f>
        <v>491034.19354838721</v>
      </c>
      <c r="DI14" s="1122"/>
      <c r="DJ14" s="1127">
        <f>DH14+DJ13</f>
        <v>491034.19354838721</v>
      </c>
      <c r="DK14" s="1128"/>
      <c r="DL14" s="1121">
        <f>DJ14+DL13</f>
        <v>491034.19354838721</v>
      </c>
      <c r="DM14" s="1122"/>
      <c r="DN14" s="1121">
        <f>DL14+DN13</f>
        <v>491034.19354838721</v>
      </c>
      <c r="DO14" s="1122"/>
      <c r="DP14" s="1121">
        <f>DN14+DP13</f>
        <v>491034.19354838721</v>
      </c>
      <c r="DQ14" s="1122"/>
      <c r="DR14" s="1121">
        <f>DP14+DR13</f>
        <v>491034.19354838721</v>
      </c>
      <c r="DS14" s="1122"/>
      <c r="DT14" s="1121">
        <f>DR14+DT13</f>
        <v>491034.19354838721</v>
      </c>
      <c r="DU14" s="1122"/>
      <c r="DV14" s="1121">
        <f>DT14+DV13</f>
        <v>491034.19354838721</v>
      </c>
      <c r="DW14" s="1122"/>
      <c r="DX14" s="1121">
        <f>DV14+DX13</f>
        <v>491034.19354838721</v>
      </c>
      <c r="DY14" s="1122"/>
      <c r="DZ14" s="1121">
        <f>DX14+DZ13</f>
        <v>491034.19354838721</v>
      </c>
      <c r="EA14" s="1122"/>
      <c r="EB14" s="1121">
        <f>DZ14+EB13</f>
        <v>491034.19354838721</v>
      </c>
      <c r="EC14" s="1122"/>
      <c r="ED14" s="1121">
        <f>EB14+ED13</f>
        <v>491034.19354838721</v>
      </c>
      <c r="EE14" s="1122"/>
      <c r="EF14" s="1121">
        <f>ED14+EF13</f>
        <v>491034.19354838721</v>
      </c>
      <c r="EG14" s="1122"/>
      <c r="EH14" s="1121">
        <f>EF14+EH13</f>
        <v>491034.19354838721</v>
      </c>
      <c r="EI14" s="1122"/>
      <c r="EJ14" s="1121">
        <f>EH14+EJ13</f>
        <v>491034.19354838721</v>
      </c>
      <c r="EK14" s="1122"/>
      <c r="EL14" s="1121">
        <f>EJ14+EL13</f>
        <v>491034.19354838721</v>
      </c>
      <c r="EM14" s="1122"/>
      <c r="EN14" s="1121">
        <f>EL14+EN13</f>
        <v>491034.19354838721</v>
      </c>
      <c r="EO14" s="1122"/>
      <c r="EP14" s="1121">
        <f>EN14+EP13</f>
        <v>491034.19354838721</v>
      </c>
      <c r="EQ14" s="1122"/>
      <c r="ER14" s="1121">
        <f>EP14+ER13</f>
        <v>491034.19354838721</v>
      </c>
      <c r="ES14" s="1122"/>
      <c r="ET14" s="1121">
        <f>ER14+ET13</f>
        <v>491034.19354838721</v>
      </c>
      <c r="EU14" s="1122"/>
      <c r="EV14" s="1121">
        <f>ET14+EV13</f>
        <v>491034.19354838721</v>
      </c>
      <c r="EW14" s="1122"/>
      <c r="EX14" s="1121">
        <f>EV14+EX13</f>
        <v>491034.19354838721</v>
      </c>
      <c r="EY14" s="1122"/>
      <c r="EZ14" s="1121">
        <f>EX14+EZ13</f>
        <v>491034.19354838721</v>
      </c>
      <c r="FA14" s="1122"/>
      <c r="FB14" s="1121">
        <f>EZ14+FB13</f>
        <v>491034.19354838721</v>
      </c>
      <c r="FC14" s="1122"/>
      <c r="FD14" s="1121">
        <f>FB14+FD13</f>
        <v>491034.19354838721</v>
      </c>
      <c r="FE14" s="1122"/>
      <c r="FF14" s="1121">
        <f>FD14+FF13</f>
        <v>491034.19354838721</v>
      </c>
      <c r="FG14" s="1122"/>
      <c r="FH14" s="1121">
        <f>FF14+FH13</f>
        <v>491034.19354838721</v>
      </c>
      <c r="FI14" s="1122"/>
      <c r="FJ14" s="1121">
        <f>FH14+FJ13</f>
        <v>491034.19354838721</v>
      </c>
      <c r="FK14" s="1122"/>
      <c r="FL14" s="1121">
        <f>FJ14+FL13</f>
        <v>491034.19354838721</v>
      </c>
      <c r="FM14" s="1122"/>
      <c r="FN14" s="1121">
        <f>FL14+FN13</f>
        <v>491034.19354838721</v>
      </c>
      <c r="FO14" s="1122"/>
      <c r="FP14" s="1121">
        <f>FN14+FP13</f>
        <v>491034.19354838721</v>
      </c>
      <c r="FQ14" s="1122"/>
      <c r="FR14" s="1121">
        <f>FP14+FR13</f>
        <v>491034.19354838721</v>
      </c>
      <c r="FS14" s="1122"/>
      <c r="FT14" s="1121">
        <f>FR14+FT13</f>
        <v>491034.19354838721</v>
      </c>
      <c r="FU14" s="1122"/>
      <c r="FV14" s="1121">
        <f>FT14+FV13</f>
        <v>491034.19354838721</v>
      </c>
      <c r="FW14" s="1122"/>
      <c r="FX14" s="1121">
        <f>FV14+FX13</f>
        <v>491034.19354838721</v>
      </c>
      <c r="FY14" s="1122"/>
      <c r="FZ14" s="1121">
        <f>FX14+FZ13</f>
        <v>491034.19354838721</v>
      </c>
      <c r="GA14" s="1122"/>
      <c r="GB14" s="1121">
        <f>FZ14+GB13</f>
        <v>491034.19354838721</v>
      </c>
      <c r="GC14" s="1122"/>
      <c r="GD14" s="1121">
        <f>GB14+GD13</f>
        <v>491034.19354838721</v>
      </c>
      <c r="GE14" s="1122"/>
      <c r="GF14" s="1121">
        <f>GD14+GF13</f>
        <v>491034.19354838721</v>
      </c>
      <c r="GG14" s="1122"/>
      <c r="GH14" s="1121">
        <f>GF14+GH13</f>
        <v>491034.19354838721</v>
      </c>
      <c r="GI14" s="1122"/>
      <c r="GJ14" s="1121">
        <f>GH14+GJ13</f>
        <v>491034.19354838721</v>
      </c>
      <c r="GK14" s="1122"/>
      <c r="GL14" s="1121">
        <f>GJ14+GL13</f>
        <v>491034.19354838721</v>
      </c>
      <c r="GM14" s="1122"/>
      <c r="GN14" s="1121">
        <f>GL14+GN13</f>
        <v>491034.19354838721</v>
      </c>
      <c r="GO14" s="1122"/>
      <c r="GP14" s="1121">
        <f>GN14+GP13</f>
        <v>491034.19354838721</v>
      </c>
      <c r="GQ14" s="1122"/>
      <c r="GR14" s="1121">
        <f>GP14+GR13</f>
        <v>491034.19354838721</v>
      </c>
      <c r="GS14" s="1122"/>
      <c r="GT14" s="1121">
        <f>GR14+GT13</f>
        <v>491034.19354838721</v>
      </c>
      <c r="GU14" s="1122"/>
      <c r="GV14" s="1121">
        <f t="shared" ref="GV14" si="79">GT14+GV13</f>
        <v>491034.19354838721</v>
      </c>
      <c r="GW14" s="1122"/>
      <c r="GX14" s="1121">
        <f t="shared" ref="GX14" si="80">GV14+GX13</f>
        <v>491034.19354838721</v>
      </c>
      <c r="GY14" s="1122"/>
      <c r="GZ14" s="1121">
        <f t="shared" ref="GZ14" si="81">GX14+GZ13</f>
        <v>491034.19354838721</v>
      </c>
      <c r="HA14" s="1122"/>
      <c r="HB14" s="1121">
        <f>GZ14+HB13</f>
        <v>491034.19354838721</v>
      </c>
      <c r="HC14" s="1122"/>
      <c r="HD14" s="1121">
        <f t="shared" ref="HD14" si="82">HB14+HD13</f>
        <v>491034.19354838721</v>
      </c>
      <c r="HE14" s="1122"/>
      <c r="HF14" s="1121">
        <f t="shared" ref="HF14" si="83">HD14+HF13</f>
        <v>491034.19354838721</v>
      </c>
      <c r="HG14" s="1122"/>
      <c r="HH14" s="1121">
        <f t="shared" ref="HH14" si="84">HF14+HH13</f>
        <v>491034.19354838721</v>
      </c>
      <c r="HI14" s="1122"/>
    </row>
    <row r="15" spans="1:217" s="19" customFormat="1">
      <c r="A15" s="1139"/>
      <c r="B15" s="1140"/>
      <c r="C15" s="1139"/>
      <c r="D15" s="1141"/>
      <c r="E15" s="1141"/>
      <c r="F15" s="1142"/>
      <c r="G15" s="1141"/>
      <c r="H15" s="840"/>
      <c r="I15" s="1143"/>
      <c r="J15" s="1144"/>
      <c r="K15" s="841" t="s">
        <v>383</v>
      </c>
      <c r="L15" s="1117"/>
      <c r="M15" s="1118"/>
      <c r="N15" s="1117"/>
      <c r="O15" s="1118"/>
      <c r="P15" s="1117"/>
      <c r="Q15" s="1118"/>
      <c r="R15" s="1117"/>
      <c r="S15" s="1118"/>
      <c r="T15" s="1117"/>
      <c r="U15" s="1118"/>
      <c r="V15" s="1117"/>
      <c r="W15" s="1118"/>
      <c r="X15" s="1117"/>
      <c r="Y15" s="1118"/>
      <c r="Z15" s="1117"/>
      <c r="AA15" s="1118"/>
      <c r="AB15" s="1117"/>
      <c r="AC15" s="1118"/>
      <c r="AD15" s="1117"/>
      <c r="AE15" s="1118"/>
      <c r="AF15" s="1117"/>
      <c r="AG15" s="1118"/>
      <c r="AH15" s="1117"/>
      <c r="AI15" s="1118"/>
      <c r="AJ15" s="1117"/>
      <c r="AK15" s="1118"/>
      <c r="AL15" s="1117"/>
      <c r="AM15" s="1118"/>
      <c r="AN15" s="1117"/>
      <c r="AO15" s="1118"/>
      <c r="AP15" s="1117"/>
      <c r="AQ15" s="1118"/>
      <c r="AR15" s="1117"/>
      <c r="AS15" s="1118"/>
      <c r="AT15" s="1117"/>
      <c r="AU15" s="1118"/>
      <c r="AV15" s="1117"/>
      <c r="AW15" s="1118"/>
      <c r="AX15" s="1117"/>
      <c r="AY15" s="1118"/>
      <c r="AZ15" s="1117"/>
      <c r="BA15" s="1118"/>
      <c r="BB15" s="1117"/>
      <c r="BC15" s="1118"/>
      <c r="BD15" s="1117"/>
      <c r="BE15" s="1118"/>
      <c r="BF15" s="1117"/>
      <c r="BG15" s="1118"/>
      <c r="BH15" s="1117"/>
      <c r="BI15" s="1118"/>
      <c r="BJ15" s="1117"/>
      <c r="BK15" s="1118"/>
      <c r="BL15" s="1117"/>
      <c r="BM15" s="1118"/>
      <c r="BN15" s="1117"/>
      <c r="BO15" s="1118"/>
      <c r="BP15" s="1117"/>
      <c r="BQ15" s="1118"/>
      <c r="BR15" s="1117"/>
      <c r="BS15" s="1118"/>
      <c r="BT15" s="1117"/>
      <c r="BU15" s="1118"/>
      <c r="BV15" s="1117"/>
      <c r="BW15" s="1118"/>
      <c r="BX15" s="1117"/>
      <c r="BY15" s="1118"/>
      <c r="BZ15" s="1117"/>
      <c r="CA15" s="1118"/>
      <c r="CB15" s="1117"/>
      <c r="CC15" s="1118"/>
      <c r="CD15" s="1117"/>
      <c r="CE15" s="1118"/>
      <c r="CF15" s="1117"/>
      <c r="CG15" s="1118"/>
      <c r="CH15" s="1117"/>
      <c r="CI15" s="1118"/>
      <c r="CJ15" s="1117"/>
      <c r="CK15" s="1118"/>
      <c r="CL15" s="1117"/>
      <c r="CM15" s="1118"/>
      <c r="CN15" s="1117"/>
      <c r="CO15" s="1118"/>
      <c r="CP15" s="1117"/>
      <c r="CQ15" s="1118"/>
      <c r="CR15" s="1117"/>
      <c r="CS15" s="1118"/>
      <c r="CT15" s="1117"/>
      <c r="CU15" s="1118"/>
      <c r="CV15" s="1117"/>
      <c r="CW15" s="1118"/>
      <c r="CX15" s="1117"/>
      <c r="CY15" s="1118"/>
      <c r="CZ15" s="1117"/>
      <c r="DA15" s="1118"/>
      <c r="DB15" s="1117"/>
      <c r="DC15" s="1118"/>
      <c r="DD15" s="1117"/>
      <c r="DE15" s="1118"/>
      <c r="DF15" s="1117"/>
      <c r="DG15" s="1118"/>
      <c r="DH15" s="1117"/>
      <c r="DI15" s="1118"/>
      <c r="DJ15" s="1123"/>
      <c r="DK15" s="1124"/>
      <c r="DL15" s="1117"/>
      <c r="DM15" s="1118"/>
      <c r="DN15" s="1117"/>
      <c r="DO15" s="1118"/>
      <c r="DP15" s="1117"/>
      <c r="DQ15" s="1118"/>
      <c r="DR15" s="1117"/>
      <c r="DS15" s="1118"/>
      <c r="DT15" s="1117"/>
      <c r="DU15" s="1118"/>
      <c r="DV15" s="1117"/>
      <c r="DW15" s="1118"/>
      <c r="DX15" s="1117"/>
      <c r="DY15" s="1118"/>
      <c r="DZ15" s="1117"/>
      <c r="EA15" s="1118"/>
      <c r="EB15" s="1117"/>
      <c r="EC15" s="1118"/>
      <c r="ED15" s="1117"/>
      <c r="EE15" s="1118"/>
      <c r="EF15" s="1117"/>
      <c r="EG15" s="1118"/>
      <c r="EH15" s="1117"/>
      <c r="EI15" s="1118"/>
      <c r="EJ15" s="1117"/>
      <c r="EK15" s="1118"/>
      <c r="EL15" s="1117"/>
      <c r="EM15" s="1118"/>
      <c r="EN15" s="1117"/>
      <c r="EO15" s="1118"/>
      <c r="EP15" s="1117"/>
      <c r="EQ15" s="1118"/>
      <c r="ER15" s="1117"/>
      <c r="ES15" s="1118"/>
      <c r="ET15" s="1117"/>
      <c r="EU15" s="1118"/>
      <c r="EV15" s="1117"/>
      <c r="EW15" s="1118"/>
      <c r="EX15" s="1117"/>
      <c r="EY15" s="1118"/>
      <c r="EZ15" s="1117"/>
      <c r="FA15" s="1118"/>
      <c r="FB15" s="1117"/>
      <c r="FC15" s="1118"/>
      <c r="FD15" s="1117"/>
      <c r="FE15" s="1118"/>
      <c r="FF15" s="1117"/>
      <c r="FG15" s="1118"/>
      <c r="FH15" s="1117"/>
      <c r="FI15" s="1118"/>
      <c r="FJ15" s="1117"/>
      <c r="FK15" s="1118"/>
      <c r="FL15" s="1117"/>
      <c r="FM15" s="1118"/>
      <c r="FN15" s="1117"/>
      <c r="FO15" s="1118"/>
      <c r="FP15" s="1117"/>
      <c r="FQ15" s="1118"/>
      <c r="FR15" s="1117"/>
      <c r="FS15" s="1118"/>
      <c r="FT15" s="1117"/>
      <c r="FU15" s="1118"/>
      <c r="FV15" s="1117"/>
      <c r="FW15" s="1118"/>
      <c r="FX15" s="1117"/>
      <c r="FY15" s="1118"/>
      <c r="FZ15" s="1117"/>
      <c r="GA15" s="1118"/>
      <c r="GB15" s="1117"/>
      <c r="GC15" s="1118"/>
      <c r="GD15" s="1117"/>
      <c r="GE15" s="1118"/>
      <c r="GF15" s="1117"/>
      <c r="GG15" s="1118"/>
      <c r="GH15" s="1117"/>
      <c r="GI15" s="1118"/>
      <c r="GJ15" s="1117"/>
      <c r="GK15" s="1118"/>
      <c r="GL15" s="1117"/>
      <c r="GM15" s="1118"/>
      <c r="GN15" s="1117"/>
      <c r="GO15" s="1118"/>
      <c r="GP15" s="1117"/>
      <c r="GQ15" s="1118"/>
      <c r="GR15" s="1117"/>
      <c r="GS15" s="1118"/>
      <c r="GT15" s="1117"/>
      <c r="GU15" s="1118"/>
      <c r="GV15" s="1117"/>
      <c r="GW15" s="1118"/>
      <c r="GX15" s="1117"/>
      <c r="GY15" s="1118"/>
      <c r="GZ15" s="1117"/>
      <c r="HA15" s="1118"/>
      <c r="HB15" s="1117"/>
      <c r="HC15" s="1118"/>
      <c r="HD15" s="1117"/>
      <c r="HE15" s="1118"/>
      <c r="HF15" s="1117"/>
      <c r="HG15" s="1118"/>
      <c r="HH15" s="1117"/>
      <c r="HI15" s="1118"/>
    </row>
    <row r="16" spans="1:217" s="20" customFormat="1">
      <c r="A16" s="1139"/>
      <c r="B16" s="1140"/>
      <c r="C16" s="1139"/>
      <c r="D16" s="1141"/>
      <c r="E16" s="1141"/>
      <c r="F16" s="1142"/>
      <c r="G16" s="1141"/>
      <c r="H16" s="842"/>
      <c r="I16" s="1143"/>
      <c r="J16" s="1144"/>
      <c r="K16" s="843" t="s">
        <v>384</v>
      </c>
      <c r="L16" s="1113">
        <f>L15</f>
        <v>0</v>
      </c>
      <c r="M16" s="1114"/>
      <c r="N16" s="1113">
        <f>N15+L16</f>
        <v>0</v>
      </c>
      <c r="O16" s="1114"/>
      <c r="P16" s="1113">
        <f>P15+N16</f>
        <v>0</v>
      </c>
      <c r="Q16" s="1114"/>
      <c r="R16" s="1113">
        <f>R15+P16</f>
        <v>0</v>
      </c>
      <c r="S16" s="1114"/>
      <c r="T16" s="1113">
        <f>T15+R16</f>
        <v>0</v>
      </c>
      <c r="U16" s="1114"/>
      <c r="V16" s="1113">
        <f>V15+T16</f>
        <v>0</v>
      </c>
      <c r="W16" s="1114"/>
      <c r="X16" s="1113">
        <f>X15+V16</f>
        <v>0</v>
      </c>
      <c r="Y16" s="1114"/>
      <c r="Z16" s="1113">
        <f>Z15+X16</f>
        <v>0</v>
      </c>
      <c r="AA16" s="1114"/>
      <c r="AB16" s="1113">
        <f>AB15+Z16</f>
        <v>0</v>
      </c>
      <c r="AC16" s="1114"/>
      <c r="AD16" s="1113">
        <f>AD15+AB16</f>
        <v>0</v>
      </c>
      <c r="AE16" s="1114"/>
      <c r="AF16" s="1113">
        <f>AF15+AD16</f>
        <v>0</v>
      </c>
      <c r="AG16" s="1114"/>
      <c r="AH16" s="1113">
        <f>AH15+AF16</f>
        <v>0</v>
      </c>
      <c r="AI16" s="1114"/>
      <c r="AJ16" s="1113">
        <f>AJ15+AH16</f>
        <v>0</v>
      </c>
      <c r="AK16" s="1114"/>
      <c r="AL16" s="1113">
        <f>AL15+AJ16</f>
        <v>0</v>
      </c>
      <c r="AM16" s="1114"/>
      <c r="AN16" s="1113">
        <f>AN15+AL16</f>
        <v>0</v>
      </c>
      <c r="AO16" s="1114"/>
      <c r="AP16" s="1113">
        <f>AP15+AN16</f>
        <v>0</v>
      </c>
      <c r="AQ16" s="1114"/>
      <c r="AR16" s="1113">
        <f>AR15+AP16</f>
        <v>0</v>
      </c>
      <c r="AS16" s="1114"/>
      <c r="AT16" s="1113">
        <f>AT15+AR16</f>
        <v>0</v>
      </c>
      <c r="AU16" s="1114"/>
      <c r="AV16" s="1113">
        <f>AV15+AT16</f>
        <v>0</v>
      </c>
      <c r="AW16" s="1114"/>
      <c r="AX16" s="1113">
        <f>AX15+AV16</f>
        <v>0</v>
      </c>
      <c r="AY16" s="1114"/>
      <c r="AZ16" s="1113">
        <f>AZ15+AX16</f>
        <v>0</v>
      </c>
      <c r="BA16" s="1114"/>
      <c r="BB16" s="1113">
        <f>BB15+AZ16</f>
        <v>0</v>
      </c>
      <c r="BC16" s="1114"/>
      <c r="BD16" s="1113">
        <f>BD15+BB16</f>
        <v>0</v>
      </c>
      <c r="BE16" s="1114"/>
      <c r="BF16" s="1113">
        <f>BF15+BD16</f>
        <v>0</v>
      </c>
      <c r="BG16" s="1114"/>
      <c r="BH16" s="1113">
        <f>BH15+BF16</f>
        <v>0</v>
      </c>
      <c r="BI16" s="1114"/>
      <c r="BJ16" s="1113">
        <f>BJ15+BH16</f>
        <v>0</v>
      </c>
      <c r="BK16" s="1114"/>
      <c r="BL16" s="1113">
        <f>BL15+BJ16</f>
        <v>0</v>
      </c>
      <c r="BM16" s="1114"/>
      <c r="BN16" s="1113">
        <f>BN15+BL16</f>
        <v>0</v>
      </c>
      <c r="BO16" s="1114"/>
      <c r="BP16" s="1113">
        <f>BP15+BN16</f>
        <v>0</v>
      </c>
      <c r="BQ16" s="1114"/>
      <c r="BR16" s="1113">
        <f>BR15+BP16</f>
        <v>0</v>
      </c>
      <c r="BS16" s="1114"/>
      <c r="BT16" s="1113">
        <f>BT15+BR16</f>
        <v>0</v>
      </c>
      <c r="BU16" s="1114"/>
      <c r="BV16" s="1113">
        <f>BV15+BT16</f>
        <v>0</v>
      </c>
      <c r="BW16" s="1114"/>
      <c r="BX16" s="1113">
        <f>BX15+BV16</f>
        <v>0</v>
      </c>
      <c r="BY16" s="1114"/>
      <c r="BZ16" s="1113">
        <f>BZ15+BX16</f>
        <v>0</v>
      </c>
      <c r="CA16" s="1114"/>
      <c r="CB16" s="1113">
        <f>CB15+BZ16</f>
        <v>0</v>
      </c>
      <c r="CC16" s="1114"/>
      <c r="CD16" s="1113">
        <f>CD15+CB16</f>
        <v>0</v>
      </c>
      <c r="CE16" s="1114"/>
      <c r="CF16" s="1113">
        <f>CF15+CD16</f>
        <v>0</v>
      </c>
      <c r="CG16" s="1114"/>
      <c r="CH16" s="1113">
        <f>CH15+CF16</f>
        <v>0</v>
      </c>
      <c r="CI16" s="1114"/>
      <c r="CJ16" s="1113">
        <f>CJ15+CH16</f>
        <v>0</v>
      </c>
      <c r="CK16" s="1114"/>
      <c r="CL16" s="1113">
        <f>CL15+CJ16</f>
        <v>0</v>
      </c>
      <c r="CM16" s="1114"/>
      <c r="CN16" s="1113">
        <f>CN15+CL16</f>
        <v>0</v>
      </c>
      <c r="CO16" s="1114"/>
      <c r="CP16" s="1113">
        <f>CP15+CN16</f>
        <v>0</v>
      </c>
      <c r="CQ16" s="1114"/>
      <c r="CR16" s="1113">
        <f>CR15+CP16</f>
        <v>0</v>
      </c>
      <c r="CS16" s="1114"/>
      <c r="CT16" s="1113">
        <f>CT15+CR16</f>
        <v>0</v>
      </c>
      <c r="CU16" s="1114"/>
      <c r="CV16" s="1113">
        <f>CV15+CT16</f>
        <v>0</v>
      </c>
      <c r="CW16" s="1114"/>
      <c r="CX16" s="1113">
        <f>CX15+CV16</f>
        <v>0</v>
      </c>
      <c r="CY16" s="1114"/>
      <c r="CZ16" s="1113">
        <f>CZ15+CX16</f>
        <v>0</v>
      </c>
      <c r="DA16" s="1114"/>
      <c r="DB16" s="1113">
        <f>DB15+CZ16</f>
        <v>0</v>
      </c>
      <c r="DC16" s="1114"/>
      <c r="DD16" s="1113">
        <f>DD15+DB16</f>
        <v>0</v>
      </c>
      <c r="DE16" s="1114"/>
      <c r="DF16" s="1113">
        <f>DF15+DD16</f>
        <v>0</v>
      </c>
      <c r="DG16" s="1114"/>
      <c r="DH16" s="1113">
        <f>DH15+DF16</f>
        <v>0</v>
      </c>
      <c r="DI16" s="1114"/>
      <c r="DJ16" s="1119">
        <f>DJ15+DH16</f>
        <v>0</v>
      </c>
      <c r="DK16" s="1120"/>
      <c r="DL16" s="1113">
        <f>DL15+DJ16</f>
        <v>0</v>
      </c>
      <c r="DM16" s="1114"/>
      <c r="DN16" s="1113">
        <f>DN15+DL16</f>
        <v>0</v>
      </c>
      <c r="DO16" s="1114"/>
      <c r="DP16" s="1113">
        <f>DP15+DN16</f>
        <v>0</v>
      </c>
      <c r="DQ16" s="1114"/>
      <c r="DR16" s="1113">
        <f>DR15+DP16</f>
        <v>0</v>
      </c>
      <c r="DS16" s="1114"/>
      <c r="DT16" s="1113">
        <f>DT15+DR16</f>
        <v>0</v>
      </c>
      <c r="DU16" s="1114"/>
      <c r="DV16" s="1113">
        <f>DV15+DT16</f>
        <v>0</v>
      </c>
      <c r="DW16" s="1114"/>
      <c r="DX16" s="1113">
        <f>DX15+DV16</f>
        <v>0</v>
      </c>
      <c r="DY16" s="1114"/>
      <c r="DZ16" s="1113">
        <f>DZ15+DX16</f>
        <v>0</v>
      </c>
      <c r="EA16" s="1114"/>
      <c r="EB16" s="1113">
        <f>EB15+DZ16</f>
        <v>0</v>
      </c>
      <c r="EC16" s="1114"/>
      <c r="ED16" s="1113">
        <f>ED15+EB16</f>
        <v>0</v>
      </c>
      <c r="EE16" s="1114"/>
      <c r="EF16" s="1113">
        <f>EF15+ED16</f>
        <v>0</v>
      </c>
      <c r="EG16" s="1114"/>
      <c r="EH16" s="1113">
        <f>EH15+EF16</f>
        <v>0</v>
      </c>
      <c r="EI16" s="1114"/>
      <c r="EJ16" s="1113">
        <f>EJ15+EH16</f>
        <v>0</v>
      </c>
      <c r="EK16" s="1114"/>
      <c r="EL16" s="1113">
        <f>EL15+EJ16</f>
        <v>0</v>
      </c>
      <c r="EM16" s="1114"/>
      <c r="EN16" s="1113">
        <f>EN15+EL16</f>
        <v>0</v>
      </c>
      <c r="EO16" s="1114"/>
      <c r="EP16" s="1113">
        <f>EP15+EN16</f>
        <v>0</v>
      </c>
      <c r="EQ16" s="1114"/>
      <c r="ER16" s="1113">
        <f>ER15+EP16</f>
        <v>0</v>
      </c>
      <c r="ES16" s="1114"/>
      <c r="ET16" s="1113">
        <f>ET15+ER16</f>
        <v>0</v>
      </c>
      <c r="EU16" s="1114"/>
      <c r="EV16" s="1113">
        <f>EV15+ET16</f>
        <v>0</v>
      </c>
      <c r="EW16" s="1114"/>
      <c r="EX16" s="1113">
        <f>EX15+EV16</f>
        <v>0</v>
      </c>
      <c r="EY16" s="1114"/>
      <c r="EZ16" s="1113">
        <f>EZ15+EX16</f>
        <v>0</v>
      </c>
      <c r="FA16" s="1114"/>
      <c r="FB16" s="1113">
        <f>FB15+EZ16</f>
        <v>0</v>
      </c>
      <c r="FC16" s="1114"/>
      <c r="FD16" s="1113">
        <f>FD15+FB16</f>
        <v>0</v>
      </c>
      <c r="FE16" s="1114"/>
      <c r="FF16" s="1113">
        <f>FF15+FD16</f>
        <v>0</v>
      </c>
      <c r="FG16" s="1114"/>
      <c r="FH16" s="1113">
        <f>FH15+FF16</f>
        <v>0</v>
      </c>
      <c r="FI16" s="1114"/>
      <c r="FJ16" s="1113">
        <f>FJ15+FH16</f>
        <v>0</v>
      </c>
      <c r="FK16" s="1114"/>
      <c r="FL16" s="1113">
        <f>FL15+FJ16</f>
        <v>0</v>
      </c>
      <c r="FM16" s="1114"/>
      <c r="FN16" s="1113">
        <f>FN15+FL16</f>
        <v>0</v>
      </c>
      <c r="FO16" s="1114"/>
      <c r="FP16" s="1113">
        <f>FP15+FN16</f>
        <v>0</v>
      </c>
      <c r="FQ16" s="1114"/>
      <c r="FR16" s="1113">
        <f>FR15+FP16</f>
        <v>0</v>
      </c>
      <c r="FS16" s="1114"/>
      <c r="FT16" s="1113">
        <f>FT15+FR16</f>
        <v>0</v>
      </c>
      <c r="FU16" s="1114"/>
      <c r="FV16" s="1113">
        <f>FV15+FT16</f>
        <v>0</v>
      </c>
      <c r="FW16" s="1114"/>
      <c r="FX16" s="1113">
        <f>FX15+FV16</f>
        <v>0</v>
      </c>
      <c r="FY16" s="1114"/>
      <c r="FZ16" s="1113">
        <f>FZ15+FX16</f>
        <v>0</v>
      </c>
      <c r="GA16" s="1114"/>
      <c r="GB16" s="1113">
        <f>GB15+FZ16</f>
        <v>0</v>
      </c>
      <c r="GC16" s="1114"/>
      <c r="GD16" s="1113">
        <f>GD15+GB16</f>
        <v>0</v>
      </c>
      <c r="GE16" s="1114"/>
      <c r="GF16" s="1113">
        <f>GF15+GD16</f>
        <v>0</v>
      </c>
      <c r="GG16" s="1114"/>
      <c r="GH16" s="1113">
        <f>GH15+GF16</f>
        <v>0</v>
      </c>
      <c r="GI16" s="1114"/>
      <c r="GJ16" s="1113">
        <f>GJ15+GH16</f>
        <v>0</v>
      </c>
      <c r="GK16" s="1114"/>
      <c r="GL16" s="1113">
        <f>GL15+GJ16</f>
        <v>0</v>
      </c>
      <c r="GM16" s="1114"/>
      <c r="GN16" s="1113">
        <f>GN15+GL16</f>
        <v>0</v>
      </c>
      <c r="GO16" s="1114"/>
      <c r="GP16" s="1113">
        <f>GP15+GN16</f>
        <v>0</v>
      </c>
      <c r="GQ16" s="1114"/>
      <c r="GR16" s="1113">
        <f>GR15+GP16</f>
        <v>0</v>
      </c>
      <c r="GS16" s="1114"/>
      <c r="GT16" s="1113">
        <f>GT15+GR16</f>
        <v>0</v>
      </c>
      <c r="GU16" s="1114"/>
      <c r="GV16" s="1113">
        <f t="shared" ref="GV16" si="85">GV15+GT16</f>
        <v>0</v>
      </c>
      <c r="GW16" s="1114"/>
      <c r="GX16" s="1113">
        <f t="shared" ref="GX16" si="86">GX15+GV16</f>
        <v>0</v>
      </c>
      <c r="GY16" s="1114"/>
      <c r="GZ16" s="1113">
        <f t="shared" ref="GZ16" si="87">GZ15+GX16</f>
        <v>0</v>
      </c>
      <c r="HA16" s="1114"/>
      <c r="HB16" s="1113">
        <f>HB15+GZ16</f>
        <v>0</v>
      </c>
      <c r="HC16" s="1114"/>
      <c r="HD16" s="1113">
        <f t="shared" ref="HD16" si="88">HD15+HB16</f>
        <v>0</v>
      </c>
      <c r="HE16" s="1114"/>
      <c r="HF16" s="1113">
        <f t="shared" ref="HF16" si="89">HF15+HD16</f>
        <v>0</v>
      </c>
      <c r="HG16" s="1114"/>
      <c r="HH16" s="1113">
        <f t="shared" ref="HH16" si="90">HH15+HF16</f>
        <v>0</v>
      </c>
      <c r="HI16" s="1114"/>
    </row>
    <row r="17" spans="1:217" s="21" customFormat="1">
      <c r="A17" s="1139"/>
      <c r="B17" s="1140"/>
      <c r="C17" s="1139"/>
      <c r="D17" s="1141"/>
      <c r="E17" s="1141"/>
      <c r="F17" s="1142"/>
      <c r="G17" s="1141"/>
      <c r="H17" s="844"/>
      <c r="I17" s="1143"/>
      <c r="J17" s="1144"/>
      <c r="K17" s="845" t="s">
        <v>385</v>
      </c>
      <c r="L17" s="1108">
        <f>IF($E$11&gt;0,L14/$E$11,"-")</f>
        <v>0</v>
      </c>
      <c r="M17" s="1109"/>
      <c r="N17" s="1108">
        <f>IF($E$11&gt;0,N14/$E$11,"-")</f>
        <v>0</v>
      </c>
      <c r="O17" s="1109"/>
      <c r="P17" s="1108">
        <f>IF($E$11&gt;0,P14/$E$11,"-")</f>
        <v>0</v>
      </c>
      <c r="Q17" s="1109"/>
      <c r="R17" s="1108">
        <f>IF($E$11&gt;0,R14/$E$11,"-")</f>
        <v>0</v>
      </c>
      <c r="S17" s="1109"/>
      <c r="T17" s="1108">
        <f>IF($E$11&gt;0,T14/$E$11,"-")</f>
        <v>0</v>
      </c>
      <c r="U17" s="1109"/>
      <c r="V17" s="1108">
        <f>IF($E$11&gt;0,V14/$E$11,"-")</f>
        <v>0</v>
      </c>
      <c r="W17" s="1109"/>
      <c r="X17" s="1108">
        <f>IF($E$11&gt;0,X14/$E$11,"-")</f>
        <v>0</v>
      </c>
      <c r="Y17" s="1109"/>
      <c r="Z17" s="1108">
        <f>IF($E$11&gt;0,Z14/$E$11,"-")</f>
        <v>0</v>
      </c>
      <c r="AA17" s="1109"/>
      <c r="AB17" s="1108">
        <f>IF($E$11&gt;0,AB14/$E$11,"-")</f>
        <v>0</v>
      </c>
      <c r="AC17" s="1109"/>
      <c r="AD17" s="1108">
        <f>IF($E$11&gt;0,AD14/$E$11,"-")</f>
        <v>0</v>
      </c>
      <c r="AE17" s="1109"/>
      <c r="AF17" s="1108">
        <f>IF($E$11&gt;0,AF14/$E$11,"-")</f>
        <v>0</v>
      </c>
      <c r="AG17" s="1109"/>
      <c r="AH17" s="1108">
        <f>IF($E$11&gt;0,AH14/$E$11,"-")</f>
        <v>0</v>
      </c>
      <c r="AI17" s="1109"/>
      <c r="AJ17" s="1108">
        <f>IF($E$11&gt;0,AJ14/$E$11,"-")</f>
        <v>0</v>
      </c>
      <c r="AK17" s="1109"/>
      <c r="AL17" s="1108">
        <f>IF($E$11&gt;0,AL14/$E$11,"-")</f>
        <v>0</v>
      </c>
      <c r="AM17" s="1109"/>
      <c r="AN17" s="1108">
        <f>IF($E$11&gt;0,AN14/$E$11,"-")</f>
        <v>0</v>
      </c>
      <c r="AO17" s="1109"/>
      <c r="AP17" s="1108">
        <f>IF($E$11&gt;0,AP14/$E$11,"-")</f>
        <v>0</v>
      </c>
      <c r="AQ17" s="1109"/>
      <c r="AR17" s="1108">
        <f>IF($E$11&gt;0,AR14/$E$11,"-")</f>
        <v>0</v>
      </c>
      <c r="AS17" s="1109"/>
      <c r="AT17" s="1108">
        <f>IF($E$11&gt;0,AT14/$E$11,"-")</f>
        <v>0</v>
      </c>
      <c r="AU17" s="1109"/>
      <c r="AV17" s="1108">
        <f>IF($E$11&gt;0,AV14/$E$11,"-")</f>
        <v>0</v>
      </c>
      <c r="AW17" s="1109"/>
      <c r="AX17" s="1108">
        <f>IF($E$11&gt;0,AX14/$E$11,"-")</f>
        <v>0</v>
      </c>
      <c r="AY17" s="1109"/>
      <c r="AZ17" s="1108">
        <f>IF($E$11&gt;0,AZ14/$E$11,"-")</f>
        <v>0</v>
      </c>
      <c r="BA17" s="1109"/>
      <c r="BB17" s="1108">
        <f>IF($E$11&gt;0,BB14/$E$11,"-")</f>
        <v>0</v>
      </c>
      <c r="BC17" s="1109"/>
      <c r="BD17" s="1108">
        <f>IF($E$11&gt;0,BD14/$E$11,"-")</f>
        <v>0</v>
      </c>
      <c r="BE17" s="1109"/>
      <c r="BF17" s="1108">
        <f>IF($E$11&gt;0,BF14/$E$11,"-")</f>
        <v>0</v>
      </c>
      <c r="BG17" s="1109"/>
      <c r="BH17" s="1108">
        <f>IF($E$11&gt;0,BH14/$E$11,"-")</f>
        <v>0</v>
      </c>
      <c r="BI17" s="1109"/>
      <c r="BJ17" s="1108">
        <f>IF($E$11&gt;0,BJ14/$E$11,"-")</f>
        <v>0</v>
      </c>
      <c r="BK17" s="1109"/>
      <c r="BL17" s="1108">
        <f>IF($E$11&gt;0,BL14/$E$11,"-")</f>
        <v>0</v>
      </c>
      <c r="BM17" s="1109"/>
      <c r="BN17" s="1108">
        <f>IF($E$11&gt;0,BN14/$E$11,"-")</f>
        <v>0</v>
      </c>
      <c r="BO17" s="1109"/>
      <c r="BP17" s="1108">
        <f>IF($E$11&gt;0,BP14/$E$11,"-")</f>
        <v>0</v>
      </c>
      <c r="BQ17" s="1109"/>
      <c r="BR17" s="1108">
        <f>IF($E$11&gt;0,BR14/$E$11,"-")</f>
        <v>7.0309964018657425E-2</v>
      </c>
      <c r="BS17" s="1109"/>
      <c r="BT17" s="1108">
        <f>IF($E$11&gt;0,BT14/$E$11,"-")</f>
        <v>0.27909480632490802</v>
      </c>
      <c r="BU17" s="1109"/>
      <c r="BV17" s="1108">
        <f>IF($E$11&gt;0,BV14/$E$11,"-")</f>
        <v>0.48787964863115868</v>
      </c>
      <c r="BW17" s="1109"/>
      <c r="BX17" s="1108">
        <f>IF($E$11&gt;0,BX14/$E$11,"-")</f>
        <v>0.69666449093740923</v>
      </c>
      <c r="BY17" s="1109"/>
      <c r="BZ17" s="1108">
        <f>IF($E$11&gt;0,BZ14/$E$11,"-")</f>
        <v>0.90544933324365984</v>
      </c>
      <c r="CA17" s="1109"/>
      <c r="CB17" s="1108">
        <f>IF($E$11&gt;0,CB14/$E$11,"-")</f>
        <v>1.0077801232484416</v>
      </c>
      <c r="CC17" s="1109"/>
      <c r="CD17" s="1108">
        <f>IF($E$11&gt;0,CD14/$E$11,"-")</f>
        <v>1.0077801232484416</v>
      </c>
      <c r="CE17" s="1109"/>
      <c r="CF17" s="1108">
        <f>IF($E$11&gt;0,CF14/$E$11,"-")</f>
        <v>1.0077801232484416</v>
      </c>
      <c r="CG17" s="1109"/>
      <c r="CH17" s="1108">
        <f>IF($E$11&gt;0,CH14/$E$11,"-")</f>
        <v>1.0077801232484416</v>
      </c>
      <c r="CI17" s="1109"/>
      <c r="CJ17" s="1108">
        <f>IF($E$11&gt;0,CJ14/$E$11,"-")</f>
        <v>1.0077801232484416</v>
      </c>
      <c r="CK17" s="1109"/>
      <c r="CL17" s="1108">
        <f>IF($E$11&gt;0,CL14/$E$11,"-")</f>
        <v>1.0077801232484416</v>
      </c>
      <c r="CM17" s="1109"/>
      <c r="CN17" s="1108">
        <f>IF($E$11&gt;0,CN14/$E$11,"-")</f>
        <v>1.0077801232484416</v>
      </c>
      <c r="CO17" s="1109"/>
      <c r="CP17" s="1108">
        <f>IF($E$11&gt;0,CP14/$E$11,"-")</f>
        <v>1.0077801232484416</v>
      </c>
      <c r="CQ17" s="1109"/>
      <c r="CR17" s="1108">
        <f>IF($E$11&gt;0,CR14/$E$11,"-")</f>
        <v>1.0077801232484416</v>
      </c>
      <c r="CS17" s="1109"/>
      <c r="CT17" s="1108">
        <f>IF($E$11&gt;0,CT14/$E$11,"-")</f>
        <v>1.0077801232484416</v>
      </c>
      <c r="CU17" s="1109"/>
      <c r="CV17" s="1108">
        <f>IF($E$11&gt;0,CV14/$E$11,"-")</f>
        <v>1.0077801232484416</v>
      </c>
      <c r="CW17" s="1109"/>
      <c r="CX17" s="1108">
        <f>IF($E$11&gt;0,CX14/$E$11,"-")</f>
        <v>1.0077801232484416</v>
      </c>
      <c r="CY17" s="1109"/>
      <c r="CZ17" s="1108">
        <f>IF($E$11&gt;0,CZ14/$E$11,"-")</f>
        <v>1.0077801232484416</v>
      </c>
      <c r="DA17" s="1109"/>
      <c r="DB17" s="1108">
        <f>IF($E$11&gt;0,DB14/$E$11,"-")</f>
        <v>1.0077801232484416</v>
      </c>
      <c r="DC17" s="1109"/>
      <c r="DD17" s="1108">
        <f>IF($E$11&gt;0,DD14/$E$11,"-")</f>
        <v>1.0077801232484416</v>
      </c>
      <c r="DE17" s="1109"/>
      <c r="DF17" s="1108">
        <f>IF($E$11&gt;0,DF14/$E$11,"-")</f>
        <v>1.0077801232484416</v>
      </c>
      <c r="DG17" s="1109"/>
      <c r="DH17" s="1108">
        <f>IF($E$11&gt;0,DH14/$E$11,"-")</f>
        <v>1.0077801232484416</v>
      </c>
      <c r="DI17" s="1109"/>
      <c r="DJ17" s="1115">
        <f>IF($E$11&gt;0,DJ14/$E$11,"-")</f>
        <v>1.0077801232484416</v>
      </c>
      <c r="DK17" s="1116"/>
      <c r="DL17" s="1108">
        <f>IF($E$11&gt;0,DL14/$E$11,"-")</f>
        <v>1.0077801232484416</v>
      </c>
      <c r="DM17" s="1109"/>
      <c r="DN17" s="1108">
        <f>IF($E$11&gt;0,DN14/$E$11,"-")</f>
        <v>1.0077801232484416</v>
      </c>
      <c r="DO17" s="1109"/>
      <c r="DP17" s="1108">
        <f>IF($E$11&gt;0,DP14/$E$11,"-")</f>
        <v>1.0077801232484416</v>
      </c>
      <c r="DQ17" s="1109"/>
      <c r="DR17" s="1108">
        <f>IF($E$11&gt;0,DR14/$E$11,"-")</f>
        <v>1.0077801232484416</v>
      </c>
      <c r="DS17" s="1109"/>
      <c r="DT17" s="1108">
        <f>IF($E$11&gt;0,DT14/$E$11,"-")</f>
        <v>1.0077801232484416</v>
      </c>
      <c r="DU17" s="1109"/>
      <c r="DV17" s="1108">
        <f>IF($E$11&gt;0,DV14/$E$11,"-")</f>
        <v>1.0077801232484416</v>
      </c>
      <c r="DW17" s="1109"/>
      <c r="DX17" s="1108">
        <f>IF($E$11&gt;0,DX14/$E$11,"-")</f>
        <v>1.0077801232484416</v>
      </c>
      <c r="DY17" s="1109"/>
      <c r="DZ17" s="1108">
        <f>IF($E$11&gt;0,DZ14/$E$11,"-")</f>
        <v>1.0077801232484416</v>
      </c>
      <c r="EA17" s="1109"/>
      <c r="EB17" s="1108">
        <f>IF($E$11&gt;0,EB14/$E$11,"-")</f>
        <v>1.0077801232484416</v>
      </c>
      <c r="EC17" s="1109"/>
      <c r="ED17" s="1108">
        <f>IF($E$11&gt;0,ED14/$E$11,"-")</f>
        <v>1.0077801232484416</v>
      </c>
      <c r="EE17" s="1109"/>
      <c r="EF17" s="1108">
        <f>IF($E$11&gt;0,EF14/$E$11,"-")</f>
        <v>1.0077801232484416</v>
      </c>
      <c r="EG17" s="1109"/>
      <c r="EH17" s="1108">
        <f>IF($E$11&gt;0,EH14/$E$11,"-")</f>
        <v>1.0077801232484416</v>
      </c>
      <c r="EI17" s="1109"/>
      <c r="EJ17" s="1108">
        <f>IF($E$11&gt;0,EJ14/$E$11,"-")</f>
        <v>1.0077801232484416</v>
      </c>
      <c r="EK17" s="1109"/>
      <c r="EL17" s="1108">
        <f>IF($E$11&gt;0,EL14/$E$11,"-")</f>
        <v>1.0077801232484416</v>
      </c>
      <c r="EM17" s="1109"/>
      <c r="EN17" s="1108">
        <f>IF($E$11&gt;0,EN14/$E$11,"-")</f>
        <v>1.0077801232484416</v>
      </c>
      <c r="EO17" s="1109"/>
      <c r="EP17" s="1108">
        <f>IF($E$11&gt;0,EP14/$E$11,"-")</f>
        <v>1.0077801232484416</v>
      </c>
      <c r="EQ17" s="1109"/>
      <c r="ER17" s="1108">
        <f>IF($E$11&gt;0,ER14/$E$11,"-")</f>
        <v>1.0077801232484416</v>
      </c>
      <c r="ES17" s="1109"/>
      <c r="ET17" s="1108">
        <f>IF($E$11&gt;0,ET14/$E$11,"-")</f>
        <v>1.0077801232484416</v>
      </c>
      <c r="EU17" s="1109"/>
      <c r="EV17" s="1108">
        <f>IF($E$11&gt;0,EV14/$E$11,"-")</f>
        <v>1.0077801232484416</v>
      </c>
      <c r="EW17" s="1109"/>
      <c r="EX17" s="1108">
        <f>IF($E$11&gt;0,EX14/$E$11,"-")</f>
        <v>1.0077801232484416</v>
      </c>
      <c r="EY17" s="1109"/>
      <c r="EZ17" s="1108">
        <f>IF($E$11&gt;0,EZ14/$E$11,"-")</f>
        <v>1.0077801232484416</v>
      </c>
      <c r="FA17" s="1109"/>
      <c r="FB17" s="1108">
        <f>IF($E$11&gt;0,FB14/$E$11,"-")</f>
        <v>1.0077801232484416</v>
      </c>
      <c r="FC17" s="1109"/>
      <c r="FD17" s="1108">
        <f>IF($E$11&gt;0,FD14/$E$11,"-")</f>
        <v>1.0077801232484416</v>
      </c>
      <c r="FE17" s="1109"/>
      <c r="FF17" s="1108">
        <f>IF($E$11&gt;0,FF14/$E$11,"-")</f>
        <v>1.0077801232484416</v>
      </c>
      <c r="FG17" s="1109"/>
      <c r="FH17" s="1108">
        <f>IF($E$11&gt;0,FH14/$E$11,"-")</f>
        <v>1.0077801232484416</v>
      </c>
      <c r="FI17" s="1109"/>
      <c r="FJ17" s="1108">
        <f>IF($E$11&gt;0,FJ14/$E$11,"-")</f>
        <v>1.0077801232484416</v>
      </c>
      <c r="FK17" s="1109"/>
      <c r="FL17" s="1108">
        <f>IF($E$11&gt;0,FL14/$E$11,"-")</f>
        <v>1.0077801232484416</v>
      </c>
      <c r="FM17" s="1109"/>
      <c r="FN17" s="1108">
        <f>IF($E$11&gt;0,FN14/$E$11,"-")</f>
        <v>1.0077801232484416</v>
      </c>
      <c r="FO17" s="1109"/>
      <c r="FP17" s="1108">
        <f>IF($E$11&gt;0,FP14/$E$11,"-")</f>
        <v>1.0077801232484416</v>
      </c>
      <c r="FQ17" s="1109"/>
      <c r="FR17" s="1108">
        <f>IF($E$11&gt;0,FR14/$E$11,"-")</f>
        <v>1.0077801232484416</v>
      </c>
      <c r="FS17" s="1109"/>
      <c r="FT17" s="1108">
        <f>IF($E$11&gt;0,FT14/$E$11,"-")</f>
        <v>1.0077801232484416</v>
      </c>
      <c r="FU17" s="1109"/>
      <c r="FV17" s="1108">
        <f>IF($E$11&gt;0,FV14/$E$11,"-")</f>
        <v>1.0077801232484416</v>
      </c>
      <c r="FW17" s="1109"/>
      <c r="FX17" s="1108">
        <f>IF($E$11&gt;0,FX14/$E$11,"-")</f>
        <v>1.0077801232484416</v>
      </c>
      <c r="FY17" s="1109"/>
      <c r="FZ17" s="1108">
        <f>IF($E$11&gt;0,FZ14/$E$11,"-")</f>
        <v>1.0077801232484416</v>
      </c>
      <c r="GA17" s="1109"/>
      <c r="GB17" s="1108">
        <f>IF($E$11&gt;0,GB14/$E$11,"-")</f>
        <v>1.0077801232484416</v>
      </c>
      <c r="GC17" s="1109"/>
      <c r="GD17" s="1108">
        <f>IF($E$11&gt;0,GD14/$E$11,"-")</f>
        <v>1.0077801232484416</v>
      </c>
      <c r="GE17" s="1109"/>
      <c r="GF17" s="1108">
        <f>IF($E$11&gt;0,GF14/$E$11,"-")</f>
        <v>1.0077801232484416</v>
      </c>
      <c r="GG17" s="1109"/>
      <c r="GH17" s="1108">
        <f>IF($E$11&gt;0,GH14/$E$11,"-")</f>
        <v>1.0077801232484416</v>
      </c>
      <c r="GI17" s="1109"/>
      <c r="GJ17" s="1108">
        <f>IF($E$11&gt;0,GJ14/$E$11,"-")</f>
        <v>1.0077801232484416</v>
      </c>
      <c r="GK17" s="1109"/>
      <c r="GL17" s="1108">
        <f>IF($E$11&gt;0,GL14/$E$11,"-")</f>
        <v>1.0077801232484416</v>
      </c>
      <c r="GM17" s="1109"/>
      <c r="GN17" s="1108">
        <f>IF($E$11&gt;0,GN14/$E$11,"-")</f>
        <v>1.0077801232484416</v>
      </c>
      <c r="GO17" s="1109"/>
      <c r="GP17" s="1108">
        <f>IF($E$11&gt;0,GP14/$E$11,"-")</f>
        <v>1.0077801232484416</v>
      </c>
      <c r="GQ17" s="1109"/>
      <c r="GR17" s="1108">
        <f>IF($E$11&gt;0,GR14/$E$11,"-")</f>
        <v>1.0077801232484416</v>
      </c>
      <c r="GS17" s="1109"/>
      <c r="GT17" s="1108">
        <f>IF($E$11&gt;0,GT14/$E$11,"-")</f>
        <v>1.0077801232484416</v>
      </c>
      <c r="GU17" s="1109"/>
      <c r="GV17" s="1108">
        <f t="shared" ref="GV17" si="91">IF($E$11&gt;0,GV14/$E$11,"-")</f>
        <v>1.0077801232484416</v>
      </c>
      <c r="GW17" s="1109"/>
      <c r="GX17" s="1108">
        <f t="shared" ref="GX17" si="92">IF($E$11&gt;0,GX14/$E$11,"-")</f>
        <v>1.0077801232484416</v>
      </c>
      <c r="GY17" s="1109"/>
      <c r="GZ17" s="1108">
        <f t="shared" ref="GZ17" si="93">IF($E$11&gt;0,GZ14/$E$11,"-")</f>
        <v>1.0077801232484416</v>
      </c>
      <c r="HA17" s="1109"/>
      <c r="HB17" s="1108">
        <f>IF($E$11&gt;0,HB14/$E$11,"-")</f>
        <v>1.0077801232484416</v>
      </c>
      <c r="HC17" s="1109"/>
      <c r="HD17" s="1108">
        <f t="shared" ref="HD17" si="94">IF($E$11&gt;0,HD14/$E$11,"-")</f>
        <v>1.0077801232484416</v>
      </c>
      <c r="HE17" s="1109"/>
      <c r="HF17" s="1108">
        <f t="shared" ref="HF17" si="95">IF($E$11&gt;0,HF14/$E$11,"-")</f>
        <v>1.0077801232484416</v>
      </c>
      <c r="HG17" s="1109"/>
      <c r="HH17" s="1108">
        <f t="shared" ref="HH17" si="96">IF($E$11&gt;0,HH14/$E$11,"-")</f>
        <v>1.0077801232484416</v>
      </c>
      <c r="HI17" s="1109"/>
    </row>
    <row r="18" spans="1:217">
      <c r="A18" s="1139"/>
      <c r="B18" s="1140"/>
      <c r="C18" s="1139"/>
      <c r="D18" s="1141"/>
      <c r="E18" s="1141"/>
      <c r="F18" s="1142"/>
      <c r="G18" s="1141"/>
      <c r="H18" s="733"/>
      <c r="I18" s="1143"/>
      <c r="J18" s="1144"/>
      <c r="K18" s="846" t="s">
        <v>386</v>
      </c>
      <c r="L18" s="1110">
        <f>IF($E$11&gt;0,L16/$E$11,"-")</f>
        <v>0</v>
      </c>
      <c r="M18" s="1111"/>
      <c r="N18" s="1110">
        <f>IF($E$11&gt;0,N16/$E$11,"-")</f>
        <v>0</v>
      </c>
      <c r="O18" s="1111"/>
      <c r="P18" s="1110">
        <f>IF($E$11&gt;0,P16/$E$11,"-")</f>
        <v>0</v>
      </c>
      <c r="Q18" s="1111"/>
      <c r="R18" s="1110">
        <f>IF($E$11&gt;0,R16/$E$11,"-")</f>
        <v>0</v>
      </c>
      <c r="S18" s="1111"/>
      <c r="T18" s="1110">
        <f>IF($E$11&gt;0,T16/$E$11,"-")</f>
        <v>0</v>
      </c>
      <c r="U18" s="1111"/>
      <c r="V18" s="1110">
        <f>IF($E$11&gt;0,V16/$E$11,"-")</f>
        <v>0</v>
      </c>
      <c r="W18" s="1111"/>
      <c r="X18" s="1110">
        <f>IF($E$11&gt;0,X16/$E$11,"-")</f>
        <v>0</v>
      </c>
      <c r="Y18" s="1111"/>
      <c r="Z18" s="1110">
        <f>IF($E$11&gt;0,Z16/$E$11,"-")</f>
        <v>0</v>
      </c>
      <c r="AA18" s="1111"/>
      <c r="AB18" s="1110">
        <f>IF($E$11&gt;0,AB16/$E$11,"-")</f>
        <v>0</v>
      </c>
      <c r="AC18" s="1111"/>
      <c r="AD18" s="1110">
        <f>IF($E$11&gt;0,AD16/$E$11,"-")</f>
        <v>0</v>
      </c>
      <c r="AE18" s="1111"/>
      <c r="AF18" s="1110">
        <f>IF($E$11&gt;0,AF16/$E$11,"-")</f>
        <v>0</v>
      </c>
      <c r="AG18" s="1111"/>
      <c r="AH18" s="1110">
        <f>IF($E$11&gt;0,AH16/$E$11,"-")</f>
        <v>0</v>
      </c>
      <c r="AI18" s="1111"/>
      <c r="AJ18" s="1110">
        <f>IF($E$11&gt;0,AJ16/$E$11,"-")</f>
        <v>0</v>
      </c>
      <c r="AK18" s="1111"/>
      <c r="AL18" s="1110">
        <f>IF($E$11&gt;0,AL16/$E$11,"-")</f>
        <v>0</v>
      </c>
      <c r="AM18" s="1111"/>
      <c r="AN18" s="1110">
        <f>IF($E$11&gt;0,AN16/$E$11,"-")</f>
        <v>0</v>
      </c>
      <c r="AO18" s="1111"/>
      <c r="AP18" s="1110">
        <f>IF($E$11&gt;0,AP16/$E$11,"-")</f>
        <v>0</v>
      </c>
      <c r="AQ18" s="1111"/>
      <c r="AR18" s="1110">
        <f>IF($E$11&gt;0,AR16/$E$11,"-")</f>
        <v>0</v>
      </c>
      <c r="AS18" s="1111"/>
      <c r="AT18" s="1110">
        <f>IF($E$11&gt;0,AT16/$E$11,"-")</f>
        <v>0</v>
      </c>
      <c r="AU18" s="1111"/>
      <c r="AV18" s="1110">
        <f>IF($E$11&gt;0,AV16/$E$11,"-")</f>
        <v>0</v>
      </c>
      <c r="AW18" s="1111"/>
      <c r="AX18" s="1110">
        <f>IF($E$11&gt;0,AX16/$E$11,"-")</f>
        <v>0</v>
      </c>
      <c r="AY18" s="1111"/>
      <c r="AZ18" s="1110">
        <f>IF($E$11&gt;0,AZ16/$E$11,"-")</f>
        <v>0</v>
      </c>
      <c r="BA18" s="1111"/>
      <c r="BB18" s="1110">
        <f>IF($E$11&gt;0,BB16/$E$11,"-")</f>
        <v>0</v>
      </c>
      <c r="BC18" s="1111"/>
      <c r="BD18" s="1110">
        <f>IF($E$11&gt;0,BD16/$E$11,"-")</f>
        <v>0</v>
      </c>
      <c r="BE18" s="1111"/>
      <c r="BF18" s="1110">
        <f>IF($E$11&gt;0,BF16/$E$11,"-")</f>
        <v>0</v>
      </c>
      <c r="BG18" s="1111"/>
      <c r="BH18" s="1110">
        <f>IF($E$11&gt;0,BH16/$E$11,"-")</f>
        <v>0</v>
      </c>
      <c r="BI18" s="1111"/>
      <c r="BJ18" s="1110">
        <f>IF($E$11&gt;0,BJ16/$E$11,"-")</f>
        <v>0</v>
      </c>
      <c r="BK18" s="1111"/>
      <c r="BL18" s="1110">
        <f>IF($E$11&gt;0,BL16/$E$11,"-")</f>
        <v>0</v>
      </c>
      <c r="BM18" s="1111"/>
      <c r="BN18" s="1110">
        <f>IF($E$11&gt;0,BN16/$E$11,"-")</f>
        <v>0</v>
      </c>
      <c r="BO18" s="1111"/>
      <c r="BP18" s="1110">
        <f>IF($E$11&gt;0,BP16/$E$11,"-")</f>
        <v>0</v>
      </c>
      <c r="BQ18" s="1111"/>
      <c r="BR18" s="1107">
        <f>IF($E$11&gt;0,BR16/$E$11,"-")</f>
        <v>0</v>
      </c>
      <c r="BS18" s="1107"/>
      <c r="BT18" s="1107">
        <f>IF($E$11&gt;0,BT16/$E$11,"-")</f>
        <v>0</v>
      </c>
      <c r="BU18" s="1107"/>
      <c r="BV18" s="1107">
        <f>IF($E$11&gt;0,BV16/$E$11,"-")</f>
        <v>0</v>
      </c>
      <c r="BW18" s="1107"/>
      <c r="BX18" s="1107">
        <f>IF($E$11&gt;0,BX16/$E$11,"-")</f>
        <v>0</v>
      </c>
      <c r="BY18" s="1107"/>
      <c r="BZ18" s="1107">
        <f>IF($E$11&gt;0,BZ16/$E$11,"-")</f>
        <v>0</v>
      </c>
      <c r="CA18" s="1107"/>
      <c r="CB18" s="1107">
        <f>IF($E$11&gt;0,CB16/$E$11,"-")</f>
        <v>0</v>
      </c>
      <c r="CC18" s="1107"/>
      <c r="CD18" s="1107">
        <f>IF($E$11&gt;0,CD16/$E$11,"-")</f>
        <v>0</v>
      </c>
      <c r="CE18" s="1107"/>
      <c r="CF18" s="1107">
        <f>IF($E$11&gt;0,CF16/$E$11,"-")</f>
        <v>0</v>
      </c>
      <c r="CG18" s="1107"/>
      <c r="CH18" s="1107">
        <f>IF($E$11&gt;0,CH16/$E$11,"-")</f>
        <v>0</v>
      </c>
      <c r="CI18" s="1107"/>
      <c r="CJ18" s="1107">
        <f>IF($E$11&gt;0,CJ16/$E$11,"-")</f>
        <v>0</v>
      </c>
      <c r="CK18" s="1107"/>
      <c r="CL18" s="1107">
        <f>IF($E$11&gt;0,CL16/$E$11,"-")</f>
        <v>0</v>
      </c>
      <c r="CM18" s="1107"/>
      <c r="CN18" s="1107">
        <f>IF($E$11&gt;0,CN16/$E$11,"-")</f>
        <v>0</v>
      </c>
      <c r="CO18" s="1107"/>
      <c r="CP18" s="1107">
        <f>IF($E$11&gt;0,CP16/$E$11,"-")</f>
        <v>0</v>
      </c>
      <c r="CQ18" s="1107"/>
      <c r="CR18" s="1107">
        <f>IF($E$11&gt;0,CR16/$E$11,"-")</f>
        <v>0</v>
      </c>
      <c r="CS18" s="1107"/>
      <c r="CT18" s="1107">
        <f>IF($E$11&gt;0,CT16/$E$11,"-")</f>
        <v>0</v>
      </c>
      <c r="CU18" s="1107"/>
      <c r="CV18" s="1107">
        <f>IF($E$11&gt;0,CV16/$E$11,"-")</f>
        <v>0</v>
      </c>
      <c r="CW18" s="1107"/>
      <c r="CX18" s="1107">
        <f>IF($E$11&gt;0,CX16/$E$11,"-")</f>
        <v>0</v>
      </c>
      <c r="CY18" s="1107"/>
      <c r="CZ18" s="1107">
        <f>IF($E$11&gt;0,CZ16/$E$11,"-")</f>
        <v>0</v>
      </c>
      <c r="DA18" s="1107"/>
      <c r="DB18" s="1107">
        <f>IF($E$11&gt;0,DB16/$E$11,"-")</f>
        <v>0</v>
      </c>
      <c r="DC18" s="1107"/>
      <c r="DD18" s="1107">
        <f>IF($E$11&gt;0,DD16/$E$11,"-")</f>
        <v>0</v>
      </c>
      <c r="DE18" s="1107"/>
      <c r="DF18" s="1107">
        <f>IF($E$11&gt;0,DF16/$E$11,"-")</f>
        <v>0</v>
      </c>
      <c r="DG18" s="1107"/>
      <c r="DH18" s="1107">
        <f>IF($E$11&gt;0,DH16/$E$11,"-")</f>
        <v>0</v>
      </c>
      <c r="DI18" s="1107"/>
      <c r="DJ18" s="1112">
        <f>IF($E$11&gt;0,DJ16/$E$11,"-")</f>
        <v>0</v>
      </c>
      <c r="DK18" s="1112"/>
      <c r="DL18" s="1107">
        <f>IF($E$11&gt;0,DL16/$E$11,"-")</f>
        <v>0</v>
      </c>
      <c r="DM18" s="1107"/>
      <c r="DN18" s="1107">
        <f>IF($E$11&gt;0,DN16/$E$11,"-")</f>
        <v>0</v>
      </c>
      <c r="DO18" s="1107"/>
      <c r="DP18" s="1107">
        <f>IF($E$11&gt;0,DP16/$E$11,"-")</f>
        <v>0</v>
      </c>
      <c r="DQ18" s="1107"/>
      <c r="DR18" s="1107">
        <f>IF($E$11&gt;0,DR16/$E$11,"-")</f>
        <v>0</v>
      </c>
      <c r="DS18" s="1107"/>
      <c r="DT18" s="1107">
        <f>IF($E$11&gt;0,DT16/$E$11,"-")</f>
        <v>0</v>
      </c>
      <c r="DU18" s="1107"/>
      <c r="DV18" s="1107">
        <f>IF($E$11&gt;0,DV16/$E$11,"-")</f>
        <v>0</v>
      </c>
      <c r="DW18" s="1107"/>
      <c r="DX18" s="1107">
        <f>IF($E$11&gt;0,DX16/$E$11,"-")</f>
        <v>0</v>
      </c>
      <c r="DY18" s="1107"/>
      <c r="DZ18" s="1107">
        <f>IF($E$11&gt;0,DZ16/$E$11,"-")</f>
        <v>0</v>
      </c>
      <c r="EA18" s="1107"/>
      <c r="EB18" s="1107">
        <f>IF($E$11&gt;0,EB16/$E$11,"-")</f>
        <v>0</v>
      </c>
      <c r="EC18" s="1107"/>
      <c r="ED18" s="1107">
        <f>IF($E$11&gt;0,ED16/$E$11,"-")</f>
        <v>0</v>
      </c>
      <c r="EE18" s="1107"/>
      <c r="EF18" s="1107">
        <f>IF($E$11&gt;0,EF16/$E$11,"-")</f>
        <v>0</v>
      </c>
      <c r="EG18" s="1107"/>
      <c r="EH18" s="1107">
        <f>IF($E$11&gt;0,EH16/$E$11,"-")</f>
        <v>0</v>
      </c>
      <c r="EI18" s="1107"/>
      <c r="EJ18" s="1107">
        <f>IF($E$11&gt;0,EJ16/$E$11,"-")</f>
        <v>0</v>
      </c>
      <c r="EK18" s="1107"/>
      <c r="EL18" s="1107">
        <f>IF($E$11&gt;0,EL16/$E$11,"-")</f>
        <v>0</v>
      </c>
      <c r="EM18" s="1107"/>
      <c r="EN18" s="1107">
        <f>IF($E$11&gt;0,EN16/$E$11,"-")</f>
        <v>0</v>
      </c>
      <c r="EO18" s="1107"/>
      <c r="EP18" s="1107">
        <f>IF($E$11&gt;0,EP16/$E$11,"-")</f>
        <v>0</v>
      </c>
      <c r="EQ18" s="1107"/>
      <c r="ER18" s="1107">
        <f>IF($E$11&gt;0,ER16/$E$11,"-")</f>
        <v>0</v>
      </c>
      <c r="ES18" s="1107"/>
      <c r="ET18" s="1107">
        <f>IF($E$11&gt;0,ET16/$E$11,"-")</f>
        <v>0</v>
      </c>
      <c r="EU18" s="1107"/>
      <c r="EV18" s="1107">
        <f>IF($E$11&gt;0,EV16/$E$11,"-")</f>
        <v>0</v>
      </c>
      <c r="EW18" s="1107"/>
      <c r="EX18" s="1107">
        <f>IF($E$11&gt;0,EX16/$E$11,"-")</f>
        <v>0</v>
      </c>
      <c r="EY18" s="1107"/>
      <c r="EZ18" s="1107">
        <f>IF($E$11&gt;0,EZ16/$E$11,"-")</f>
        <v>0</v>
      </c>
      <c r="FA18" s="1107"/>
      <c r="FB18" s="1107">
        <f>IF($E$11&gt;0,FB16/$E$11,"-")</f>
        <v>0</v>
      </c>
      <c r="FC18" s="1107"/>
      <c r="FD18" s="1107">
        <f>IF($E$11&gt;0,FD16/$E$11,"-")</f>
        <v>0</v>
      </c>
      <c r="FE18" s="1107"/>
      <c r="FF18" s="1107">
        <f>IF($E$11&gt;0,FF16/$E$11,"-")</f>
        <v>0</v>
      </c>
      <c r="FG18" s="1107"/>
      <c r="FH18" s="1107">
        <f>IF($E$11&gt;0,FH16/$E$11,"-")</f>
        <v>0</v>
      </c>
      <c r="FI18" s="1107"/>
      <c r="FJ18" s="1107">
        <f>IF($E$11&gt;0,FJ16/$E$11,"-")</f>
        <v>0</v>
      </c>
      <c r="FK18" s="1107"/>
      <c r="FL18" s="1107">
        <f>IF($E$11&gt;0,FL16/$E$11,"-")</f>
        <v>0</v>
      </c>
      <c r="FM18" s="1107"/>
      <c r="FN18" s="1107">
        <f>IF($E$11&gt;0,FN16/$E$11,"-")</f>
        <v>0</v>
      </c>
      <c r="FO18" s="1107"/>
      <c r="FP18" s="1107">
        <f>IF($E$11&gt;0,FP16/$E$11,"-")</f>
        <v>0</v>
      </c>
      <c r="FQ18" s="1107"/>
      <c r="FR18" s="1107">
        <f>IF($E$11&gt;0,FR16/$E$11,"-")</f>
        <v>0</v>
      </c>
      <c r="FS18" s="1107"/>
      <c r="FT18" s="1107">
        <f>IF($E$11&gt;0,FT16/$E$11,"-")</f>
        <v>0</v>
      </c>
      <c r="FU18" s="1107"/>
      <c r="FV18" s="1107">
        <f>IF($E$11&gt;0,FV16/$E$11,"-")</f>
        <v>0</v>
      </c>
      <c r="FW18" s="1107"/>
      <c r="FX18" s="1107">
        <f>IF($E$11&gt;0,FX16/$E$11,"-")</f>
        <v>0</v>
      </c>
      <c r="FY18" s="1107"/>
      <c r="FZ18" s="1107">
        <f>IF($E$11&gt;0,FZ16/$E$11,"-")</f>
        <v>0</v>
      </c>
      <c r="GA18" s="1107"/>
      <c r="GB18" s="1107">
        <f>IF($E$11&gt;0,GB16/$E$11,"-")</f>
        <v>0</v>
      </c>
      <c r="GC18" s="1107"/>
      <c r="GD18" s="1107">
        <f>IF($E$11&gt;0,GD16/$E$11,"-")</f>
        <v>0</v>
      </c>
      <c r="GE18" s="1107"/>
      <c r="GF18" s="1107">
        <f>IF($E$11&gt;0,GF16/$E$11,"-")</f>
        <v>0</v>
      </c>
      <c r="GG18" s="1107"/>
      <c r="GH18" s="1107">
        <f>IF($E$11&gt;0,GH16/$E$11,"-")</f>
        <v>0</v>
      </c>
      <c r="GI18" s="1107"/>
      <c r="GJ18" s="1107">
        <f>IF($E$11&gt;0,GJ16/$E$11,"-")</f>
        <v>0</v>
      </c>
      <c r="GK18" s="1107"/>
      <c r="GL18" s="1107">
        <f>IF($E$11&gt;0,GL16/$E$11,"-")</f>
        <v>0</v>
      </c>
      <c r="GM18" s="1107"/>
      <c r="GN18" s="1107">
        <f>IF($E$11&gt;0,GN16/$E$11,"-")</f>
        <v>0</v>
      </c>
      <c r="GO18" s="1107"/>
      <c r="GP18" s="1107">
        <f>IF($E$11&gt;0,GP16/$E$11,"-")</f>
        <v>0</v>
      </c>
      <c r="GQ18" s="1107"/>
      <c r="GR18" s="1107">
        <f>IF($E$11&gt;0,GR16/$E$11,"-")</f>
        <v>0</v>
      </c>
      <c r="GS18" s="1107"/>
      <c r="GT18" s="1107">
        <f>IF($E$11&gt;0,GT16/$E$11,"-")</f>
        <v>0</v>
      </c>
      <c r="GU18" s="1107"/>
      <c r="GV18" s="1107">
        <f t="shared" ref="GV18" si="97">IF($E$11&gt;0,GV16/$E$11,"-")</f>
        <v>0</v>
      </c>
      <c r="GW18" s="1107"/>
      <c r="GX18" s="1107">
        <f t="shared" ref="GX18" si="98">IF($E$11&gt;0,GX16/$E$11,"-")</f>
        <v>0</v>
      </c>
      <c r="GY18" s="1107"/>
      <c r="GZ18" s="1107">
        <f t="shared" ref="GZ18" si="99">IF($E$11&gt;0,GZ16/$E$11,"-")</f>
        <v>0</v>
      </c>
      <c r="HA18" s="1107"/>
      <c r="HB18" s="1107">
        <f>IF($E$11&gt;0,HB16/$E$11,"-")</f>
        <v>0</v>
      </c>
      <c r="HC18" s="1107"/>
      <c r="HD18" s="1107">
        <f t="shared" ref="HD18" si="100">IF($E$11&gt;0,HD16/$E$11,"-")</f>
        <v>0</v>
      </c>
      <c r="HE18" s="1107"/>
      <c r="HF18" s="1107">
        <f t="shared" ref="HF18" si="101">IF($E$11&gt;0,HF16/$E$11,"-")</f>
        <v>0</v>
      </c>
      <c r="HG18" s="1107"/>
      <c r="HH18" s="1107">
        <f t="shared" ref="HH18" si="102">IF($E$11&gt;0,HH16/$E$11,"-")</f>
        <v>0</v>
      </c>
      <c r="HI18" s="1107"/>
    </row>
    <row r="19" spans="1:217" s="5" customFormat="1" ht="14.4">
      <c r="A19" s="677"/>
      <c r="B19" s="678"/>
      <c r="C19" s="678"/>
      <c r="D19" s="847"/>
      <c r="E19" s="679"/>
      <c r="F19" s="848"/>
      <c r="G19" s="849"/>
      <c r="H19" s="678"/>
      <c r="I19" s="678"/>
      <c r="J19" s="678"/>
      <c r="K19" s="678"/>
      <c r="L19" s="1178"/>
      <c r="M19" s="1178"/>
      <c r="N19" s="1178"/>
      <c r="O19" s="1178"/>
      <c r="P19" s="1178"/>
      <c r="Q19" s="1178"/>
      <c r="R19" s="1178"/>
      <c r="S19" s="1192"/>
      <c r="T19" s="1180"/>
      <c r="U19" s="1178"/>
      <c r="V19" s="1178"/>
      <c r="W19" s="1178"/>
      <c r="X19" s="1178"/>
      <c r="Y19" s="1178"/>
      <c r="Z19" s="1178"/>
      <c r="AA19" s="1192"/>
      <c r="AB19" s="1180"/>
      <c r="AC19" s="1178"/>
      <c r="AD19" s="1178"/>
      <c r="AE19" s="1178"/>
      <c r="AF19" s="1178"/>
      <c r="AG19" s="1178"/>
      <c r="AH19" s="1178"/>
      <c r="AI19" s="1192"/>
      <c r="AJ19" s="1180"/>
      <c r="AK19" s="1178"/>
      <c r="AL19" s="1178"/>
      <c r="AM19" s="1178"/>
      <c r="AN19" s="1178"/>
      <c r="AO19" s="1178"/>
      <c r="AP19" s="1178"/>
      <c r="AQ19" s="1192"/>
      <c r="AR19" s="1180"/>
      <c r="AS19" s="1178"/>
      <c r="AT19" s="831"/>
      <c r="AU19" s="831"/>
      <c r="AV19" s="831"/>
      <c r="AW19" s="831"/>
      <c r="AX19" s="831"/>
      <c r="AY19" s="832"/>
      <c r="AZ19" s="833"/>
      <c r="BA19" s="831"/>
      <c r="BB19" s="831"/>
      <c r="BC19" s="831"/>
      <c r="BD19" s="831"/>
      <c r="BE19" s="831"/>
      <c r="BF19" s="831"/>
      <c r="BG19" s="832"/>
      <c r="BH19" s="833"/>
      <c r="BI19" s="831"/>
      <c r="BJ19" s="831"/>
      <c r="BK19" s="831"/>
      <c r="BL19" s="831"/>
      <c r="BM19" s="831"/>
      <c r="BN19" s="831"/>
      <c r="BO19" s="832"/>
      <c r="BP19" s="833"/>
      <c r="BQ19" s="831"/>
      <c r="BR19" s="831"/>
      <c r="BS19" s="831"/>
      <c r="BT19" s="831"/>
      <c r="BU19" s="831"/>
      <c r="BV19" s="831"/>
      <c r="BW19" s="832"/>
      <c r="BX19" s="833"/>
      <c r="BY19" s="831"/>
      <c r="BZ19" s="831"/>
      <c r="CA19" s="831"/>
      <c r="CB19" s="831"/>
      <c r="CC19" s="831"/>
      <c r="CD19" s="1178"/>
      <c r="CE19" s="1179"/>
      <c r="CF19" s="1180"/>
      <c r="CG19" s="1181"/>
      <c r="CH19" s="1178"/>
      <c r="CI19" s="1181"/>
      <c r="CJ19" s="1178"/>
      <c r="CK19" s="1181"/>
      <c r="CL19" s="1178"/>
      <c r="CM19" s="1179"/>
      <c r="CN19" s="1180"/>
      <c r="CO19" s="1181"/>
      <c r="CP19" s="1182"/>
      <c r="CQ19" s="1183"/>
      <c r="CR19" s="1182"/>
      <c r="CS19" s="1183"/>
      <c r="CT19" s="834"/>
      <c r="CU19" s="835"/>
      <c r="CV19" s="836"/>
      <c r="CW19" s="834"/>
      <c r="CX19" s="834"/>
      <c r="CY19" s="834"/>
      <c r="CZ19" s="834"/>
      <c r="DA19" s="834"/>
      <c r="DB19" s="834"/>
      <c r="DC19" s="835"/>
      <c r="DD19" s="836"/>
      <c r="DE19" s="834"/>
      <c r="DF19" s="834"/>
      <c r="DG19" s="834"/>
      <c r="DH19" s="834"/>
      <c r="DI19" s="834"/>
      <c r="DJ19" s="977"/>
      <c r="DK19" s="977"/>
      <c r="DL19" s="836"/>
      <c r="DM19" s="834"/>
      <c r="DN19" s="834"/>
      <c r="DO19" s="834"/>
      <c r="DP19" s="834"/>
      <c r="DQ19" s="834"/>
      <c r="DR19" s="834"/>
      <c r="DS19" s="835"/>
      <c r="DT19" s="836"/>
      <c r="DU19" s="834"/>
      <c r="DV19" s="834"/>
      <c r="DW19" s="834"/>
      <c r="DX19" s="834"/>
      <c r="DY19" s="834"/>
      <c r="DZ19" s="834"/>
      <c r="EA19" s="835"/>
      <c r="EB19" s="836"/>
      <c r="EC19" s="834"/>
      <c r="ED19" s="834"/>
      <c r="EE19" s="834"/>
      <c r="EF19" s="834"/>
      <c r="EG19" s="834"/>
      <c r="EH19" s="834"/>
      <c r="EI19" s="835"/>
      <c r="EJ19" s="836"/>
      <c r="EK19" s="834"/>
      <c r="EL19" s="834"/>
      <c r="EM19" s="834"/>
      <c r="EN19" s="834"/>
      <c r="EO19" s="834"/>
      <c r="EP19" s="834"/>
      <c r="EQ19" s="835"/>
      <c r="ER19" s="836"/>
      <c r="ES19" s="834"/>
      <c r="ET19" s="834"/>
      <c r="EU19" s="834"/>
      <c r="EV19" s="834"/>
      <c r="EW19" s="834"/>
      <c r="EX19" s="834"/>
      <c r="EY19" s="835"/>
      <c r="EZ19" s="836"/>
      <c r="FA19" s="834"/>
      <c r="FB19" s="834"/>
      <c r="FC19" s="834"/>
      <c r="FD19" s="834"/>
      <c r="FE19" s="834"/>
      <c r="FF19" s="834"/>
      <c r="FG19" s="835"/>
      <c r="FH19" s="836"/>
      <c r="FI19" s="834"/>
      <c r="FJ19" s="834"/>
      <c r="FK19" s="834"/>
      <c r="FL19" s="834"/>
      <c r="FM19" s="834"/>
      <c r="FN19" s="834"/>
      <c r="FO19" s="835"/>
      <c r="FP19" s="836"/>
      <c r="FQ19" s="834"/>
      <c r="FR19" s="834"/>
      <c r="FS19" s="834"/>
      <c r="FT19" s="834"/>
      <c r="FU19" s="834"/>
      <c r="FV19" s="834"/>
      <c r="FW19" s="835"/>
      <c r="FX19" s="836"/>
      <c r="FY19" s="834"/>
      <c r="FZ19" s="834"/>
      <c r="GA19" s="834"/>
      <c r="GB19" s="834"/>
      <c r="GC19" s="834"/>
      <c r="GD19" s="834"/>
      <c r="GE19" s="835"/>
      <c r="GF19" s="836"/>
      <c r="GG19" s="834"/>
      <c r="GH19" s="834"/>
      <c r="GI19" s="834"/>
      <c r="GJ19" s="834"/>
      <c r="GK19" s="834"/>
      <c r="GL19" s="834"/>
      <c r="GM19" s="835"/>
      <c r="GN19" s="836"/>
      <c r="GO19" s="834"/>
      <c r="GP19" s="834"/>
      <c r="GQ19" s="834"/>
      <c r="GR19" s="834"/>
      <c r="GS19" s="834"/>
      <c r="GT19" s="834"/>
      <c r="GU19" s="835"/>
      <c r="GV19" s="834"/>
      <c r="GW19" s="835"/>
      <c r="GX19" s="834"/>
      <c r="GY19" s="835"/>
      <c r="GZ19" s="834"/>
      <c r="HA19" s="835"/>
      <c r="HB19" s="834"/>
      <c r="HC19" s="835"/>
      <c r="HD19" s="834"/>
      <c r="HE19" s="835"/>
      <c r="HF19" s="834"/>
      <c r="HG19" s="835"/>
      <c r="HH19" s="834"/>
      <c r="HI19" s="835"/>
    </row>
    <row r="20" spans="1:217" hidden="1">
      <c r="A20" s="181"/>
      <c r="B20" s="182"/>
      <c r="C20" s="181"/>
      <c r="D20" s="183"/>
      <c r="E20" s="183"/>
      <c r="F20" s="183"/>
      <c r="G20" s="181"/>
      <c r="DH20" s="989"/>
      <c r="DI20" s="989"/>
      <c r="DJ20" s="990"/>
      <c r="DK20" s="990"/>
      <c r="DL20" s="989"/>
      <c r="DM20" s="989"/>
      <c r="DN20" s="989"/>
      <c r="DO20" s="989"/>
      <c r="DP20" s="989"/>
      <c r="DQ20" s="989"/>
      <c r="DR20" s="989"/>
      <c r="DS20" s="989"/>
      <c r="DT20" s="989"/>
      <c r="DU20" s="989"/>
      <c r="DV20" s="989"/>
      <c r="DW20" s="989"/>
      <c r="DX20" s="989"/>
      <c r="DY20" s="989"/>
      <c r="DZ20" s="989"/>
      <c r="EA20" s="989"/>
    </row>
    <row r="21" spans="1:217" ht="13.35" hidden="1" customHeight="1">
      <c r="A21" s="1139" t="s">
        <v>117</v>
      </c>
      <c r="B21" s="1140" t="str">
        <f>VLOOKUP(A21,PLANEJAMENTO!$B$10:$C$56,2,FALSE)</f>
        <v>Supressão de árvores isoladas</v>
      </c>
      <c r="C21" s="1139" t="str">
        <f>VLOOKUP(A21,PLANEJAMENTO!$B$10:$D$56,3,FALSE)</f>
        <v xml:space="preserve">un </v>
      </c>
      <c r="D21" s="1141">
        <f>VLOOKUP(A21,PLANEJAMENTO!$B$10:$E$56,4,FALSE)</f>
        <v>80</v>
      </c>
      <c r="E21" s="1141">
        <f>D21</f>
        <v>80</v>
      </c>
      <c r="F21" s="1142">
        <f>LIMPEZA!E99</f>
        <v>10</v>
      </c>
      <c r="G21" s="1141">
        <f>F21*9</f>
        <v>90</v>
      </c>
      <c r="H21" s="733"/>
      <c r="I21" s="1143"/>
      <c r="J21" s="1144"/>
      <c r="K21" s="734" t="s">
        <v>379</v>
      </c>
      <c r="L21" s="1145"/>
      <c r="M21" s="1146"/>
      <c r="N21" s="1145"/>
      <c r="O21" s="1146"/>
      <c r="P21" s="1145"/>
      <c r="Q21" s="1146"/>
      <c r="R21" s="1145"/>
      <c r="S21" s="1146"/>
      <c r="T21" s="1145"/>
      <c r="U21" s="1146"/>
      <c r="V21" s="1145"/>
      <c r="W21" s="1146"/>
      <c r="X21" s="1145"/>
      <c r="Y21" s="1146"/>
      <c r="Z21" s="1145"/>
      <c r="AA21" s="1146"/>
      <c r="AB21" s="1145"/>
      <c r="AC21" s="1146"/>
      <c r="AD21" s="1145"/>
      <c r="AE21" s="1146"/>
      <c r="AF21" s="1145"/>
      <c r="AG21" s="1146"/>
      <c r="AH21" s="1145"/>
      <c r="AI21" s="1146"/>
      <c r="AJ21" s="1145"/>
      <c r="AK21" s="1146"/>
      <c r="AL21" s="1145"/>
      <c r="AM21" s="1146"/>
      <c r="AN21" s="1145"/>
      <c r="AO21" s="1146"/>
      <c r="AP21" s="1145"/>
      <c r="AQ21" s="1146"/>
      <c r="AR21" s="1189"/>
      <c r="AS21" s="1190"/>
      <c r="AT21" s="1145"/>
      <c r="AU21" s="1146"/>
      <c r="AV21" s="1145"/>
      <c r="AW21" s="1146"/>
      <c r="AX21" s="1145"/>
      <c r="AY21" s="1146"/>
      <c r="AZ21" s="1145"/>
      <c r="BA21" s="1146"/>
      <c r="BB21" s="1174"/>
      <c r="BC21" s="1175"/>
      <c r="BD21" s="1174"/>
      <c r="BE21" s="1175"/>
      <c r="BF21" s="1174"/>
      <c r="BG21" s="1175"/>
      <c r="BH21" s="1145"/>
      <c r="BI21" s="1146"/>
      <c r="BJ21" s="1145"/>
      <c r="BK21" s="1146"/>
      <c r="BL21" s="1145"/>
      <c r="BM21" s="1146"/>
      <c r="BN21" s="1145"/>
      <c r="BO21" s="1146"/>
      <c r="BP21" s="1145"/>
      <c r="BQ21" s="1146"/>
      <c r="BR21" s="1145"/>
      <c r="BS21" s="1146"/>
      <c r="BT21" s="1174"/>
      <c r="BU21" s="1175"/>
      <c r="BV21" s="1174"/>
      <c r="BW21" s="1175"/>
      <c r="BX21" s="1174"/>
      <c r="BY21" s="1175"/>
      <c r="BZ21" s="1174"/>
      <c r="CA21" s="1175"/>
      <c r="CB21" s="1174">
        <v>1</v>
      </c>
      <c r="CC21" s="1175"/>
      <c r="CD21" s="1174"/>
      <c r="CE21" s="1175"/>
      <c r="CF21" s="1174"/>
      <c r="CG21" s="1175"/>
      <c r="CH21" s="1174"/>
      <c r="CI21" s="1175"/>
      <c r="CJ21" s="1174"/>
      <c r="CK21" s="1175"/>
      <c r="CL21" s="1174"/>
      <c r="CM21" s="1175"/>
      <c r="CN21" s="1174"/>
      <c r="CO21" s="1175"/>
      <c r="CP21" s="1174"/>
      <c r="CQ21" s="1175"/>
      <c r="CR21" s="1174"/>
      <c r="CS21" s="1175"/>
      <c r="CT21" s="1174"/>
      <c r="CU21" s="1175"/>
      <c r="CV21" s="1174"/>
      <c r="CW21" s="1175"/>
      <c r="CX21" s="1174"/>
      <c r="CY21" s="1175"/>
      <c r="CZ21" s="1174"/>
      <c r="DA21" s="1175"/>
      <c r="DB21" s="1174"/>
      <c r="DC21" s="1175"/>
      <c r="DD21" s="1174"/>
      <c r="DE21" s="1175"/>
      <c r="DF21" s="1174"/>
      <c r="DG21" s="1175"/>
      <c r="DH21" s="1176"/>
      <c r="DI21" s="1177"/>
      <c r="DJ21" s="1138"/>
      <c r="DK21" s="1138"/>
      <c r="DL21" s="1132"/>
      <c r="DM21" s="1132"/>
      <c r="DN21" s="1132"/>
      <c r="DO21" s="1132"/>
      <c r="DP21" s="1132"/>
      <c r="DQ21" s="1132"/>
      <c r="DR21" s="1132"/>
      <c r="DS21" s="1132"/>
      <c r="DT21" s="1132"/>
      <c r="DU21" s="1132"/>
      <c r="DV21" s="1155"/>
      <c r="DW21" s="1155"/>
      <c r="DX21" s="1132"/>
      <c r="DY21" s="1132"/>
      <c r="DZ21" s="1132"/>
      <c r="EA21" s="1132"/>
      <c r="EB21" s="1132"/>
      <c r="EC21" s="1132"/>
      <c r="ED21" s="1132"/>
      <c r="EE21" s="1132"/>
      <c r="EF21" s="1132"/>
      <c r="EG21" s="1132"/>
      <c r="EH21" s="1132"/>
      <c r="EI21" s="1132"/>
      <c r="EJ21" s="1132"/>
      <c r="EK21" s="1132"/>
      <c r="EL21" s="1132"/>
      <c r="EM21" s="1132"/>
      <c r="EN21" s="1132"/>
      <c r="EO21" s="1132"/>
      <c r="EP21" s="1132"/>
      <c r="EQ21" s="1132"/>
      <c r="ER21" s="1132"/>
      <c r="ES21" s="1132"/>
      <c r="ET21" s="1132"/>
      <c r="EU21" s="1132"/>
      <c r="EV21" s="1132"/>
      <c r="EW21" s="1132"/>
      <c r="EX21" s="1132"/>
      <c r="EY21" s="1132"/>
      <c r="EZ21" s="1132"/>
      <c r="FA21" s="1132"/>
      <c r="FB21" s="1132"/>
      <c r="FC21" s="1132"/>
      <c r="FD21" s="1132"/>
      <c r="FE21" s="1132"/>
      <c r="FF21" s="1132"/>
      <c r="FG21" s="1132"/>
      <c r="FH21" s="1132"/>
      <c r="FI21" s="1132"/>
      <c r="FJ21" s="1132"/>
      <c r="FK21" s="1132"/>
      <c r="FL21" s="1132"/>
      <c r="FM21" s="1132"/>
      <c r="FN21" s="1132"/>
      <c r="FO21" s="1132"/>
      <c r="FP21" s="1132"/>
      <c r="FQ21" s="1132"/>
      <c r="FR21" s="1132"/>
      <c r="FS21" s="1132"/>
      <c r="FT21" s="1132"/>
      <c r="FU21" s="1132"/>
      <c r="FV21" s="1132"/>
      <c r="FW21" s="1132"/>
      <c r="FX21" s="1132"/>
      <c r="FY21" s="1132"/>
      <c r="FZ21" s="1132"/>
      <c r="GA21" s="1132"/>
      <c r="GB21" s="1132"/>
      <c r="GC21" s="1132"/>
      <c r="GD21" s="1132"/>
      <c r="GE21" s="1132"/>
      <c r="GF21" s="1132"/>
      <c r="GG21" s="1132"/>
      <c r="GH21" s="1132"/>
      <c r="GI21" s="1132"/>
      <c r="GJ21" s="1132"/>
      <c r="GK21" s="1132"/>
      <c r="GL21" s="1132"/>
      <c r="GM21" s="1132"/>
      <c r="GN21" s="1132"/>
      <c r="GO21" s="1132"/>
      <c r="GP21" s="1132"/>
      <c r="GQ21" s="1132"/>
      <c r="GR21" s="1132"/>
      <c r="GS21" s="1132"/>
      <c r="GT21" s="1132"/>
      <c r="GU21" s="1132"/>
      <c r="GV21" s="1132"/>
      <c r="GW21" s="1132"/>
      <c r="GX21" s="1132"/>
      <c r="GY21" s="1132"/>
      <c r="GZ21" s="1132"/>
      <c r="HA21" s="1132"/>
      <c r="HB21" s="1132"/>
      <c r="HC21" s="1132"/>
      <c r="HD21" s="1132"/>
      <c r="HE21" s="1132"/>
      <c r="HF21" s="1132"/>
      <c r="HG21" s="1132"/>
      <c r="HH21" s="1132"/>
      <c r="HI21" s="1132"/>
    </row>
    <row r="22" spans="1:217" hidden="1">
      <c r="A22" s="1139"/>
      <c r="B22" s="1140"/>
      <c r="C22" s="1139"/>
      <c r="D22" s="1141"/>
      <c r="E22" s="1141"/>
      <c r="F22" s="1142"/>
      <c r="G22" s="1141"/>
      <c r="H22" s="733"/>
      <c r="I22" s="1143"/>
      <c r="J22" s="1144"/>
      <c r="K22" s="837" t="s">
        <v>380</v>
      </c>
      <c r="L22" s="1133"/>
      <c r="M22" s="1134"/>
      <c r="N22" s="1133"/>
      <c r="O22" s="1134"/>
      <c r="P22" s="1133"/>
      <c r="Q22" s="1134"/>
      <c r="R22" s="1133"/>
      <c r="S22" s="1134"/>
      <c r="T22" s="1133"/>
      <c r="U22" s="1134"/>
      <c r="V22" s="1133"/>
      <c r="W22" s="1134"/>
      <c r="X22" s="1133"/>
      <c r="Y22" s="1134"/>
      <c r="Z22" s="1133"/>
      <c r="AA22" s="1134"/>
      <c r="AB22" s="1133"/>
      <c r="AC22" s="1134"/>
      <c r="AD22" s="1133"/>
      <c r="AE22" s="1134"/>
      <c r="AF22" s="1133"/>
      <c r="AG22" s="1134"/>
      <c r="AH22" s="1133"/>
      <c r="AI22" s="1134"/>
      <c r="AJ22" s="1133"/>
      <c r="AK22" s="1134"/>
      <c r="AL22" s="1133"/>
      <c r="AM22" s="1134"/>
      <c r="AN22" s="1133"/>
      <c r="AO22" s="1134"/>
      <c r="AP22" s="1133"/>
      <c r="AQ22" s="1134"/>
      <c r="AR22" s="1133"/>
      <c r="AS22" s="1134"/>
      <c r="AT22" s="1133"/>
      <c r="AU22" s="1134"/>
      <c r="AV22" s="1133"/>
      <c r="AW22" s="1134"/>
      <c r="AX22" s="1133"/>
      <c r="AY22" s="1134"/>
      <c r="AZ22" s="1133"/>
      <c r="BA22" s="1134"/>
      <c r="BB22" s="1133"/>
      <c r="BC22" s="1134"/>
      <c r="BD22" s="1133"/>
      <c r="BE22" s="1134"/>
      <c r="BF22" s="1133"/>
      <c r="BG22" s="1134"/>
      <c r="BH22" s="1133"/>
      <c r="BI22" s="1134"/>
      <c r="BJ22" s="1133"/>
      <c r="BK22" s="1134"/>
      <c r="BL22" s="1133"/>
      <c r="BM22" s="1134"/>
      <c r="BN22" s="1133"/>
      <c r="BO22" s="1134"/>
      <c r="BP22" s="1133"/>
      <c r="BQ22" s="1134"/>
      <c r="BR22" s="1133"/>
      <c r="BS22" s="1134"/>
      <c r="BT22" s="1133"/>
      <c r="BU22" s="1134"/>
      <c r="BV22" s="1133"/>
      <c r="BW22" s="1134"/>
      <c r="BX22" s="1133"/>
      <c r="BY22" s="1134"/>
      <c r="BZ22" s="1133"/>
      <c r="CA22" s="1134"/>
      <c r="CB22" s="1133">
        <v>1</v>
      </c>
      <c r="CC22" s="1134"/>
      <c r="CD22" s="1133"/>
      <c r="CE22" s="1134"/>
      <c r="CF22" s="1133"/>
      <c r="CG22" s="1134"/>
      <c r="CH22" s="1133"/>
      <c r="CI22" s="1134"/>
      <c r="CJ22" s="1133"/>
      <c r="CK22" s="1134"/>
      <c r="CL22" s="1133"/>
      <c r="CM22" s="1134"/>
      <c r="CN22" s="1133"/>
      <c r="CO22" s="1134"/>
      <c r="CP22" s="1133"/>
      <c r="CQ22" s="1134"/>
      <c r="CR22" s="1133"/>
      <c r="CS22" s="1134"/>
      <c r="CT22" s="1133"/>
      <c r="CU22" s="1134"/>
      <c r="CV22" s="1133"/>
      <c r="CW22" s="1134"/>
      <c r="CX22" s="1133"/>
      <c r="CY22" s="1134"/>
      <c r="CZ22" s="1133"/>
      <c r="DA22" s="1134"/>
      <c r="DB22" s="1133"/>
      <c r="DC22" s="1134"/>
      <c r="DD22" s="1133"/>
      <c r="DE22" s="1134"/>
      <c r="DF22" s="1133"/>
      <c r="DG22" s="1134"/>
      <c r="DH22" s="1133"/>
      <c r="DI22" s="1134"/>
      <c r="DJ22" s="1135"/>
      <c r="DK22" s="1135"/>
      <c r="DL22" s="1129"/>
      <c r="DM22" s="1129"/>
      <c r="DN22" s="1129"/>
      <c r="DO22" s="1129"/>
      <c r="DP22" s="1129"/>
      <c r="DQ22" s="1129"/>
      <c r="DR22" s="1129"/>
      <c r="DS22" s="1129"/>
      <c r="DT22" s="1129"/>
      <c r="DU22" s="1129"/>
      <c r="DV22" s="1129"/>
      <c r="DW22" s="1129"/>
      <c r="DX22" s="1129"/>
      <c r="DY22" s="1129"/>
      <c r="DZ22" s="1129"/>
      <c r="EA22" s="1129"/>
      <c r="EB22" s="1129"/>
      <c r="EC22" s="1129"/>
      <c r="ED22" s="1129"/>
      <c r="EE22" s="1129"/>
      <c r="EF22" s="1129"/>
      <c r="EG22" s="1129"/>
      <c r="EH22" s="1129"/>
      <c r="EI22" s="1129"/>
      <c r="EJ22" s="1129"/>
      <c r="EK22" s="1129"/>
      <c r="EL22" s="1129"/>
      <c r="EM22" s="1129"/>
      <c r="EN22" s="1129"/>
      <c r="EO22" s="1129"/>
      <c r="EP22" s="1129"/>
      <c r="EQ22" s="1129"/>
      <c r="ER22" s="1129"/>
      <c r="ES22" s="1129"/>
      <c r="ET22" s="1129"/>
      <c r="EU22" s="1129"/>
      <c r="EV22" s="1129"/>
      <c r="EW22" s="1129"/>
      <c r="EX22" s="1129"/>
      <c r="EY22" s="1129"/>
      <c r="EZ22" s="1129"/>
      <c r="FA22" s="1129"/>
      <c r="FB22" s="1129"/>
      <c r="FC22" s="1129"/>
      <c r="FD22" s="1129"/>
      <c r="FE22" s="1129"/>
      <c r="FF22" s="1129"/>
      <c r="FG22" s="1129"/>
      <c r="FH22" s="1129"/>
      <c r="FI22" s="1129"/>
      <c r="FJ22" s="1129"/>
      <c r="FK22" s="1129"/>
      <c r="FL22" s="1129"/>
      <c r="FM22" s="1129"/>
      <c r="FN22" s="1129"/>
      <c r="FO22" s="1129"/>
      <c r="FP22" s="1129"/>
      <c r="FQ22" s="1129"/>
      <c r="FR22" s="1129"/>
      <c r="FS22" s="1129"/>
      <c r="FT22" s="1129"/>
      <c r="FU22" s="1129"/>
      <c r="FV22" s="1129"/>
      <c r="FW22" s="1129"/>
      <c r="FX22" s="1129"/>
      <c r="FY22" s="1129"/>
      <c r="FZ22" s="1129"/>
      <c r="GA22" s="1129"/>
      <c r="GB22" s="1129"/>
      <c r="GC22" s="1129"/>
      <c r="GD22" s="1129"/>
      <c r="GE22" s="1129"/>
      <c r="GF22" s="1129"/>
      <c r="GG22" s="1129"/>
      <c r="GH22" s="1129"/>
      <c r="GI22" s="1129"/>
      <c r="GJ22" s="1129"/>
      <c r="GK22" s="1129"/>
      <c r="GL22" s="1129"/>
      <c r="GM22" s="1129"/>
      <c r="GN22" s="1129"/>
      <c r="GO22" s="1129"/>
      <c r="GP22" s="1129"/>
      <c r="GQ22" s="1129"/>
      <c r="GR22" s="1129"/>
      <c r="GS22" s="1129"/>
      <c r="GT22" s="1129"/>
      <c r="GU22" s="1129"/>
      <c r="GV22" s="1129"/>
      <c r="GW22" s="1129"/>
      <c r="GX22" s="1129"/>
      <c r="GY22" s="1129"/>
      <c r="GZ22" s="1129"/>
      <c r="HA22" s="1129"/>
      <c r="HB22" s="1129"/>
      <c r="HC22" s="1129"/>
      <c r="HD22" s="1129"/>
      <c r="HE22" s="1129"/>
      <c r="HF22" s="1129"/>
      <c r="HG22" s="1129"/>
      <c r="HH22" s="1129"/>
      <c r="HI22" s="1129"/>
    </row>
    <row r="23" spans="1:217" hidden="1">
      <c r="A23" s="1139"/>
      <c r="B23" s="1140"/>
      <c r="C23" s="1139"/>
      <c r="D23" s="1141"/>
      <c r="E23" s="1141"/>
      <c r="F23" s="1142"/>
      <c r="G23" s="1141"/>
      <c r="H23" s="733"/>
      <c r="I23" s="1143"/>
      <c r="J23" s="1144"/>
      <c r="K23" s="838" t="s">
        <v>381</v>
      </c>
      <c r="L23" s="1125">
        <f>(L21*L22*$G$21)*$L$8</f>
        <v>0</v>
      </c>
      <c r="M23" s="1126"/>
      <c r="N23" s="1125">
        <f>(N21*N22*$G$21)*$L$8</f>
        <v>0</v>
      </c>
      <c r="O23" s="1126"/>
      <c r="P23" s="1125">
        <f>(P21*P22*$G$21)*$L$8</f>
        <v>0</v>
      </c>
      <c r="Q23" s="1126"/>
      <c r="R23" s="1125">
        <f>(R21*R22*$G$21)*$L$8</f>
        <v>0</v>
      </c>
      <c r="S23" s="1126"/>
      <c r="T23" s="1125">
        <f>(T21*T22*$G$21)*$T$8</f>
        <v>0</v>
      </c>
      <c r="U23" s="1126"/>
      <c r="V23" s="1125">
        <f>(V21*V22*$G$21)*$T$8</f>
        <v>0</v>
      </c>
      <c r="W23" s="1126"/>
      <c r="X23" s="1125">
        <f>(X21*X22*$G$21)*$T$8</f>
        <v>0</v>
      </c>
      <c r="Y23" s="1126"/>
      <c r="Z23" s="1125">
        <f>(Z21*Z22*$G$21)*$T$8</f>
        <v>0</v>
      </c>
      <c r="AA23" s="1126"/>
      <c r="AB23" s="1125">
        <f>(AB21*AB22*$G$21)*$AB$8</f>
        <v>0</v>
      </c>
      <c r="AC23" s="1126"/>
      <c r="AD23" s="1125">
        <f>(AD21*AD22*$G$21)*$AB$8</f>
        <v>0</v>
      </c>
      <c r="AE23" s="1126"/>
      <c r="AF23" s="1125">
        <f>(AF21*AF22*$G$21)*$AB$8</f>
        <v>0</v>
      </c>
      <c r="AG23" s="1126"/>
      <c r="AH23" s="1125">
        <f>(AH21*AH22*$G$21)*$AB$8</f>
        <v>0</v>
      </c>
      <c r="AI23" s="1126"/>
      <c r="AJ23" s="1125">
        <f>(AJ21*AJ22*$G$21)*$AJ$8</f>
        <v>0</v>
      </c>
      <c r="AK23" s="1126"/>
      <c r="AL23" s="1125">
        <f>(AL21*AL22*$G$21)*$AJ$8</f>
        <v>0</v>
      </c>
      <c r="AM23" s="1126"/>
      <c r="AN23" s="1125">
        <f>(AN21*AN22*$G$21)*$AJ$8</f>
        <v>0</v>
      </c>
      <c r="AO23" s="1126"/>
      <c r="AP23" s="1125">
        <f>(AP21*AP22*$G$21)*$AJ$8</f>
        <v>0</v>
      </c>
      <c r="AQ23" s="1126"/>
      <c r="AR23" s="1125">
        <f>(AR21*AR22*$G$21)*$AJ$8</f>
        <v>0</v>
      </c>
      <c r="AS23" s="1126"/>
      <c r="AT23" s="1125">
        <f>(AT21*AT22*$G$21)*$AT$8</f>
        <v>0</v>
      </c>
      <c r="AU23" s="1126"/>
      <c r="AV23" s="1125">
        <f>(AV21*AV22*$G$21)*$AT$8</f>
        <v>0</v>
      </c>
      <c r="AW23" s="1126"/>
      <c r="AX23" s="1125">
        <f>(AX21*AX22*$G$21)*$AT$8</f>
        <v>0</v>
      </c>
      <c r="AY23" s="1126"/>
      <c r="AZ23" s="1125">
        <f>(AZ21*AZ22*$G$21)*$AT$8</f>
        <v>0</v>
      </c>
      <c r="BA23" s="1126"/>
      <c r="BB23" s="1125">
        <f>(BB21*BB22*$G$21)*$BB$8</f>
        <v>0</v>
      </c>
      <c r="BC23" s="1126"/>
      <c r="BD23" s="1125">
        <f t="shared" ref="BD23" si="103">(BD21*BD22*$G$21)*$BB$8</f>
        <v>0</v>
      </c>
      <c r="BE23" s="1126"/>
      <c r="BF23" s="1125">
        <f t="shared" ref="BF23" si="104">(BF21*BF22*$G$21)*$BB$8</f>
        <v>0</v>
      </c>
      <c r="BG23" s="1126"/>
      <c r="BH23" s="1125">
        <f>(BH21*BH22*$G$21)*$BB$8</f>
        <v>0</v>
      </c>
      <c r="BI23" s="1126"/>
      <c r="BJ23" s="1125">
        <f>(BJ21*BJ22*$G$21)*$BJ$8</f>
        <v>0</v>
      </c>
      <c r="BK23" s="1126"/>
      <c r="BL23" s="1125">
        <f t="shared" ref="BL23" si="105">(BL21*BL22*$G$21)*$BJ$8</f>
        <v>0</v>
      </c>
      <c r="BM23" s="1126"/>
      <c r="BN23" s="1125">
        <f t="shared" ref="BN23" si="106">(BN21*BN22*$G$21)*$BJ$8</f>
        <v>0</v>
      </c>
      <c r="BO23" s="1126"/>
      <c r="BP23" s="1125">
        <f>(BP21*BP22*$G$21)*$BJ$8</f>
        <v>0</v>
      </c>
      <c r="BQ23" s="1126"/>
      <c r="BR23" s="1125">
        <f t="shared" ref="BR23" si="107">(BR21*BR22*$G$21)*$BJ$8</f>
        <v>0</v>
      </c>
      <c r="BS23" s="1126"/>
      <c r="BT23" s="1125">
        <f>(BT21*BT22*$G$21)*$BT$8</f>
        <v>0</v>
      </c>
      <c r="BU23" s="1126"/>
      <c r="BV23" s="1125">
        <f>(BV21*BV22*$G$21)*$BT$8</f>
        <v>0</v>
      </c>
      <c r="BW23" s="1126"/>
      <c r="BX23" s="1125">
        <f>(BX21*BX22*$G$21)*$BT$8</f>
        <v>0</v>
      </c>
      <c r="BY23" s="1126"/>
      <c r="BZ23" s="1125">
        <f>(BZ21*BZ22*$G$21)*$BT$8</f>
        <v>0</v>
      </c>
      <c r="CA23" s="1126"/>
      <c r="CB23" s="1125">
        <f>(CB21*CB22*$G$21)*$CB$8</f>
        <v>83.100000000000009</v>
      </c>
      <c r="CC23" s="1126"/>
      <c r="CD23" s="1125">
        <f>(CD21*CD22*$G$21)*$CB$8</f>
        <v>0</v>
      </c>
      <c r="CE23" s="1126"/>
      <c r="CF23" s="1125">
        <f>(CF21*CF22*$G$21)*$CB$8</f>
        <v>0</v>
      </c>
      <c r="CG23" s="1126"/>
      <c r="CH23" s="1125">
        <f>(CH21*CH22*$G$21)*$CB$8</f>
        <v>0</v>
      </c>
      <c r="CI23" s="1126"/>
      <c r="CJ23" s="1125">
        <f>(CJ21*CJ22*$G$21)*$CJ$8</f>
        <v>0</v>
      </c>
      <c r="CK23" s="1126"/>
      <c r="CL23" s="1125">
        <f>(CL21*CL22*$G$21)*$CJ$8</f>
        <v>0</v>
      </c>
      <c r="CM23" s="1126"/>
      <c r="CN23" s="1125">
        <f>(CN21*CN22*$G$21)*$CJ$8</f>
        <v>0</v>
      </c>
      <c r="CO23" s="1126"/>
      <c r="CP23" s="1125">
        <f>(CP21*CP22*$G$21)*$CJ$8</f>
        <v>0</v>
      </c>
      <c r="CQ23" s="1126"/>
      <c r="CR23" s="1125">
        <f>(CR21*CR22*$G$21)*$CJ$8</f>
        <v>0</v>
      </c>
      <c r="CS23" s="1126"/>
      <c r="CT23" s="1125">
        <f>(CT21*CT22*$G$21)*$CT$8</f>
        <v>0</v>
      </c>
      <c r="CU23" s="1126"/>
      <c r="CV23" s="1125">
        <f>(CV21*CV22*$G$21)*$CT$8</f>
        <v>0</v>
      </c>
      <c r="CW23" s="1126"/>
      <c r="CX23" s="1125">
        <f>(CX21*CX22*$G$21)*$CT$8</f>
        <v>0</v>
      </c>
      <c r="CY23" s="1126"/>
      <c r="CZ23" s="1125">
        <f>(CZ21*CZ22*$G$21)*$CT$8</f>
        <v>0</v>
      </c>
      <c r="DA23" s="1126"/>
      <c r="DB23" s="1125">
        <f>(DB21*DB22*$G$21)*$DB$8</f>
        <v>0</v>
      </c>
      <c r="DC23" s="1126"/>
      <c r="DD23" s="1125">
        <f>(DD21*DD22*$G$21)*$DB$8</f>
        <v>0</v>
      </c>
      <c r="DE23" s="1126"/>
      <c r="DF23" s="1125">
        <f>(DF21*DF22*$G$21)*$DB$8</f>
        <v>0</v>
      </c>
      <c r="DG23" s="1126"/>
      <c r="DH23" s="1125">
        <f>(DH21*DH22*$G$21)*$DB$8</f>
        <v>0</v>
      </c>
      <c r="DI23" s="1126"/>
      <c r="DJ23" s="1130">
        <f>(DJ21*DJ22*$G$21)*$DB$8</f>
        <v>0</v>
      </c>
      <c r="DK23" s="1131"/>
      <c r="DL23" s="1125">
        <f>(DL21*DL22*$G$21)*$DL$8</f>
        <v>0</v>
      </c>
      <c r="DM23" s="1126"/>
      <c r="DN23" s="1125">
        <f t="shared" ref="DN23" si="108">(DN21*DN22*$G$21)*$DL$8</f>
        <v>0</v>
      </c>
      <c r="DO23" s="1126"/>
      <c r="DP23" s="1125">
        <f t="shared" ref="DP23" si="109">(DP21*DP22*$G$21)*$DL$8</f>
        <v>0</v>
      </c>
      <c r="DQ23" s="1126"/>
      <c r="DR23" s="1125">
        <f>(DR21*DR22*$G$21)*$DL$8</f>
        <v>0</v>
      </c>
      <c r="DS23" s="1126"/>
      <c r="DT23" s="1125">
        <f>(DT21*DT22*$G$21)*$DT$8</f>
        <v>0</v>
      </c>
      <c r="DU23" s="1126"/>
      <c r="DV23" s="1125">
        <f>(DV21*DV22*$G$21)*$DT$8</f>
        <v>0</v>
      </c>
      <c r="DW23" s="1126"/>
      <c r="DX23" s="1125">
        <f>(DX21*DX22*$G$21)*$DT$8</f>
        <v>0</v>
      </c>
      <c r="DY23" s="1126"/>
      <c r="DZ23" s="1125">
        <f>(DZ21*DZ22*$G$21)*$DT$8</f>
        <v>0</v>
      </c>
      <c r="EA23" s="1126"/>
      <c r="EB23" s="1125">
        <f>(EB21*EB22*$G$21)*$EB$8</f>
        <v>0</v>
      </c>
      <c r="EC23" s="1126"/>
      <c r="ED23" s="1125">
        <f>(ED21*ED22*$G$21)*$EB$8</f>
        <v>0</v>
      </c>
      <c r="EE23" s="1126"/>
      <c r="EF23" s="1125">
        <f>(EF21*EF22*$G$21)*$EB$8</f>
        <v>0</v>
      </c>
      <c r="EG23" s="1126"/>
      <c r="EH23" s="1125">
        <f>(EH21*EH22*$G$21)*$EB$8</f>
        <v>0</v>
      </c>
      <c r="EI23" s="1126"/>
      <c r="EJ23" s="1125">
        <f>(EJ21*EJ22*$G$21)*$EJ$8</f>
        <v>0</v>
      </c>
      <c r="EK23" s="1126"/>
      <c r="EL23" s="1125">
        <f>(EL21*EL22*$G$21)*$EJ$8</f>
        <v>0</v>
      </c>
      <c r="EM23" s="1126"/>
      <c r="EN23" s="1125">
        <f>(EN21*EN22*$G$21)*$EJ$8</f>
        <v>0</v>
      </c>
      <c r="EO23" s="1126"/>
      <c r="EP23" s="1125">
        <f>(EP21*EP22*$G$21)*$EJ$8</f>
        <v>0</v>
      </c>
      <c r="EQ23" s="1126"/>
      <c r="ER23" s="1125">
        <f>(ER21*ER22*$G$21)*$EJ$8</f>
        <v>0</v>
      </c>
      <c r="ES23" s="1126"/>
      <c r="ET23" s="1125">
        <f>(ET21*ET22*$G$21)*$ET$8</f>
        <v>0</v>
      </c>
      <c r="EU23" s="1126"/>
      <c r="EV23" s="1125">
        <f>(EV21*EV22*$G$21)*$ET$8</f>
        <v>0</v>
      </c>
      <c r="EW23" s="1126"/>
      <c r="EX23" s="1125">
        <f>(EX21*EX22*$G$21)*$ET$8</f>
        <v>0</v>
      </c>
      <c r="EY23" s="1126"/>
      <c r="EZ23" s="1125">
        <f>(EZ21*EZ22*$G$21)*$ET$8</f>
        <v>0</v>
      </c>
      <c r="FA23" s="1126"/>
      <c r="FB23" s="1125">
        <f>(FB21*FB22*$G$21)*$FB$8</f>
        <v>0</v>
      </c>
      <c r="FC23" s="1126"/>
      <c r="FD23" s="1125">
        <f>(FD21*FD22*$G$21)*$FB$8</f>
        <v>0</v>
      </c>
      <c r="FE23" s="1126"/>
      <c r="FF23" s="1125">
        <f>(FF21*FF22*$G$21)*$FB$8</f>
        <v>0</v>
      </c>
      <c r="FG23" s="1126"/>
      <c r="FH23" s="1125">
        <f>(FH21*FH22*$G$21)*$FB$8</f>
        <v>0</v>
      </c>
      <c r="FI23" s="1126"/>
      <c r="FJ23" s="1125">
        <f>(FJ21*FJ22*$G$21)*$FB$8</f>
        <v>0</v>
      </c>
      <c r="FK23" s="1126"/>
      <c r="FL23" s="1125">
        <f>(FL21*FL22*$G$21)*$FL$8</f>
        <v>0</v>
      </c>
      <c r="FM23" s="1126"/>
      <c r="FN23" s="1125">
        <f>(FN21*FN22*$G$21)*$FL$8</f>
        <v>0</v>
      </c>
      <c r="FO23" s="1126"/>
      <c r="FP23" s="1125">
        <f>(FP21*FP22*$G$21)*$FL$8</f>
        <v>0</v>
      </c>
      <c r="FQ23" s="1126"/>
      <c r="FR23" s="1125">
        <f>(FR21*FR22*$G$21)*$FL$8</f>
        <v>0</v>
      </c>
      <c r="FS23" s="1126"/>
      <c r="FT23" s="1125">
        <f>(FT21*FT22*$G$21)*$FT$8</f>
        <v>0</v>
      </c>
      <c r="FU23" s="1126"/>
      <c r="FV23" s="1125">
        <f>(FV21*FV22*$G$21)*$FT$8</f>
        <v>0</v>
      </c>
      <c r="FW23" s="1126"/>
      <c r="FX23" s="1125">
        <f>(FX21*FX22*$G$21)*$FT$8</f>
        <v>0</v>
      </c>
      <c r="FY23" s="1126"/>
      <c r="FZ23" s="1125">
        <f>(FZ21*FZ22*$G$21)*$FT$8</f>
        <v>0</v>
      </c>
      <c r="GA23" s="1126"/>
      <c r="GB23" s="1125">
        <f>(GB21*GB22*$G$21)*$FT$8</f>
        <v>0</v>
      </c>
      <c r="GC23" s="1126"/>
      <c r="GD23" s="1125">
        <f>(GD21*GD22*$G$21)*$GD$8</f>
        <v>0</v>
      </c>
      <c r="GE23" s="1126"/>
      <c r="GF23" s="1125">
        <f>(GF21*GF22*$G$21)*$GD$8</f>
        <v>0</v>
      </c>
      <c r="GG23" s="1126"/>
      <c r="GH23" s="1125">
        <f>(GH21*GH22*$G$21)*$GD$8</f>
        <v>0</v>
      </c>
      <c r="GI23" s="1126"/>
      <c r="GJ23" s="1125">
        <f>(GJ21*GJ22*$G$21)*$GD$8</f>
        <v>0</v>
      </c>
      <c r="GK23" s="1126"/>
      <c r="GL23" s="1125">
        <f>(GL21*GL22*$G$21)*$GL$8</f>
        <v>0</v>
      </c>
      <c r="GM23" s="1126"/>
      <c r="GN23" s="1125">
        <f>(GN21*GN22*$G$21)*$GL$8</f>
        <v>0</v>
      </c>
      <c r="GO23" s="1126"/>
      <c r="GP23" s="1125">
        <f>(GP21*GP22*$G$21)*$GL$8</f>
        <v>0</v>
      </c>
      <c r="GQ23" s="1126"/>
      <c r="GR23" s="1125">
        <f>(GR21*GR22*$G$21)*$GL$8</f>
        <v>0</v>
      </c>
      <c r="GS23" s="1126"/>
      <c r="GT23" s="1125">
        <f>(GT21*GT22*$G$21)*$GT$8</f>
        <v>0</v>
      </c>
      <c r="GU23" s="1126"/>
      <c r="GV23" s="1125">
        <f t="shared" ref="GV23" si="110">(GV21*GV22*$G$21)*$GT$8</f>
        <v>0</v>
      </c>
      <c r="GW23" s="1126"/>
      <c r="GX23" s="1125">
        <f t="shared" ref="GX23" si="111">(GX21*GX22*$G$21)*$GT$8</f>
        <v>0</v>
      </c>
      <c r="GY23" s="1126"/>
      <c r="GZ23" s="1125">
        <f t="shared" ref="GZ23" si="112">(GZ21*GZ22*$G$21)*$GT$8</f>
        <v>0</v>
      </c>
      <c r="HA23" s="1126"/>
      <c r="HB23" s="1125">
        <f>(HB21*HB22*$G$21)*$GT$8</f>
        <v>0</v>
      </c>
      <c r="HC23" s="1126"/>
      <c r="HD23" s="1125">
        <f t="shared" ref="HD23" si="113">(HD21*HD22*$G$21)*$GT$8</f>
        <v>0</v>
      </c>
      <c r="HE23" s="1126"/>
      <c r="HF23" s="1125">
        <f t="shared" ref="HF23" si="114">(HF21*HF22*$G$21)*$GT$8</f>
        <v>0</v>
      </c>
      <c r="HG23" s="1126"/>
      <c r="HH23" s="1125">
        <f t="shared" ref="HH23" si="115">(HH21*HH22*$G$21)*$GT$8</f>
        <v>0</v>
      </c>
      <c r="HI23" s="1126"/>
    </row>
    <row r="24" spans="1:217" hidden="1">
      <c r="A24" s="1139"/>
      <c r="B24" s="1140"/>
      <c r="C24" s="1139"/>
      <c r="D24" s="1141"/>
      <c r="E24" s="1141"/>
      <c r="F24" s="1142"/>
      <c r="G24" s="1141"/>
      <c r="H24" s="733"/>
      <c r="I24" s="1143"/>
      <c r="J24" s="1144"/>
      <c r="K24" s="839" t="s">
        <v>382</v>
      </c>
      <c r="L24" s="1121">
        <f>L23</f>
        <v>0</v>
      </c>
      <c r="M24" s="1122"/>
      <c r="N24" s="1121">
        <f>L24+N23</f>
        <v>0</v>
      </c>
      <c r="O24" s="1122"/>
      <c r="P24" s="1121">
        <f>N24+P23</f>
        <v>0</v>
      </c>
      <c r="Q24" s="1122"/>
      <c r="R24" s="1121">
        <f>P24+R23</f>
        <v>0</v>
      </c>
      <c r="S24" s="1122"/>
      <c r="T24" s="1121">
        <f>R24+T23</f>
        <v>0</v>
      </c>
      <c r="U24" s="1122"/>
      <c r="V24" s="1121">
        <f>T24+V23</f>
        <v>0</v>
      </c>
      <c r="W24" s="1122"/>
      <c r="X24" s="1121">
        <f>V24+X23</f>
        <v>0</v>
      </c>
      <c r="Y24" s="1122"/>
      <c r="Z24" s="1121">
        <f>X24+Z23</f>
        <v>0</v>
      </c>
      <c r="AA24" s="1122"/>
      <c r="AB24" s="1121">
        <f>Z24+AB23</f>
        <v>0</v>
      </c>
      <c r="AC24" s="1122"/>
      <c r="AD24" s="1121">
        <f>AB24+AD23</f>
        <v>0</v>
      </c>
      <c r="AE24" s="1122"/>
      <c r="AF24" s="1121">
        <f>AD24+AF23</f>
        <v>0</v>
      </c>
      <c r="AG24" s="1122"/>
      <c r="AH24" s="1121">
        <f>AF24+AH23</f>
        <v>0</v>
      </c>
      <c r="AI24" s="1122"/>
      <c r="AJ24" s="1121">
        <f>AH24+AJ23</f>
        <v>0</v>
      </c>
      <c r="AK24" s="1122"/>
      <c r="AL24" s="1121">
        <f>AJ24+AL23</f>
        <v>0</v>
      </c>
      <c r="AM24" s="1122"/>
      <c r="AN24" s="1121">
        <f>AL24+AN23</f>
        <v>0</v>
      </c>
      <c r="AO24" s="1122"/>
      <c r="AP24" s="1121">
        <f>AN24+AP23</f>
        <v>0</v>
      </c>
      <c r="AQ24" s="1122"/>
      <c r="AR24" s="1121">
        <f>AP24+AR23</f>
        <v>0</v>
      </c>
      <c r="AS24" s="1122"/>
      <c r="AT24" s="1121">
        <f>AR24+AT23</f>
        <v>0</v>
      </c>
      <c r="AU24" s="1122"/>
      <c r="AV24" s="1121">
        <f>AT24+AV23</f>
        <v>0</v>
      </c>
      <c r="AW24" s="1122"/>
      <c r="AX24" s="1121">
        <f>AV24+AX23</f>
        <v>0</v>
      </c>
      <c r="AY24" s="1122"/>
      <c r="AZ24" s="1121">
        <f>AX24+AZ23</f>
        <v>0</v>
      </c>
      <c r="BA24" s="1122"/>
      <c r="BB24" s="1121">
        <f>AZ24+BB23</f>
        <v>0</v>
      </c>
      <c r="BC24" s="1122"/>
      <c r="BD24" s="1121">
        <f>BB24+BD23</f>
        <v>0</v>
      </c>
      <c r="BE24" s="1122"/>
      <c r="BF24" s="1121">
        <f>BD24+BF23</f>
        <v>0</v>
      </c>
      <c r="BG24" s="1122"/>
      <c r="BH24" s="1121">
        <f>BF24+BH23</f>
        <v>0</v>
      </c>
      <c r="BI24" s="1122"/>
      <c r="BJ24" s="1121">
        <f>BH24+BJ23</f>
        <v>0</v>
      </c>
      <c r="BK24" s="1122"/>
      <c r="BL24" s="1121">
        <f>BJ24+BL23</f>
        <v>0</v>
      </c>
      <c r="BM24" s="1122"/>
      <c r="BN24" s="1121">
        <f>BL24+BN23</f>
        <v>0</v>
      </c>
      <c r="BO24" s="1122"/>
      <c r="BP24" s="1121">
        <f>BN24+BP23</f>
        <v>0</v>
      </c>
      <c r="BQ24" s="1122"/>
      <c r="BR24" s="1121">
        <f>BP24+BR23</f>
        <v>0</v>
      </c>
      <c r="BS24" s="1122"/>
      <c r="BT24" s="1121">
        <f>BR24+BT23</f>
        <v>0</v>
      </c>
      <c r="BU24" s="1122"/>
      <c r="BV24" s="1121">
        <f>BT24+BV23</f>
        <v>0</v>
      </c>
      <c r="BW24" s="1122"/>
      <c r="BX24" s="1121">
        <f>BV24+BX23</f>
        <v>0</v>
      </c>
      <c r="BY24" s="1122"/>
      <c r="BZ24" s="1121">
        <f>BX24+BZ23</f>
        <v>0</v>
      </c>
      <c r="CA24" s="1122"/>
      <c r="CB24" s="1121">
        <f>BZ24+CB23</f>
        <v>83.100000000000009</v>
      </c>
      <c r="CC24" s="1122"/>
      <c r="CD24" s="1121">
        <f>CB24+CD23</f>
        <v>83.100000000000009</v>
      </c>
      <c r="CE24" s="1122"/>
      <c r="CF24" s="1121">
        <f>CD24+CF23</f>
        <v>83.100000000000009</v>
      </c>
      <c r="CG24" s="1122"/>
      <c r="CH24" s="1121">
        <f>CF24+CH23</f>
        <v>83.100000000000009</v>
      </c>
      <c r="CI24" s="1122"/>
      <c r="CJ24" s="1121">
        <f>CH24+CJ23</f>
        <v>83.100000000000009</v>
      </c>
      <c r="CK24" s="1122"/>
      <c r="CL24" s="1121">
        <f>CJ24+CL23</f>
        <v>83.100000000000009</v>
      </c>
      <c r="CM24" s="1122"/>
      <c r="CN24" s="1121">
        <f>CL24+CN23</f>
        <v>83.100000000000009</v>
      </c>
      <c r="CO24" s="1122"/>
      <c r="CP24" s="1121">
        <f>CN24+CP23</f>
        <v>83.100000000000009</v>
      </c>
      <c r="CQ24" s="1122"/>
      <c r="CR24" s="1121">
        <f>CP24+CR23</f>
        <v>83.100000000000009</v>
      </c>
      <c r="CS24" s="1122"/>
      <c r="CT24" s="1121">
        <f>CR24+CT23</f>
        <v>83.100000000000009</v>
      </c>
      <c r="CU24" s="1122"/>
      <c r="CV24" s="1121">
        <f>CT24+CV23</f>
        <v>83.100000000000009</v>
      </c>
      <c r="CW24" s="1122"/>
      <c r="CX24" s="1121">
        <f>CV24+CX23</f>
        <v>83.100000000000009</v>
      </c>
      <c r="CY24" s="1122"/>
      <c r="CZ24" s="1121">
        <f>CX24+CZ23</f>
        <v>83.100000000000009</v>
      </c>
      <c r="DA24" s="1122"/>
      <c r="DB24" s="1121">
        <f>CZ24+DB23</f>
        <v>83.100000000000009</v>
      </c>
      <c r="DC24" s="1122"/>
      <c r="DD24" s="1121">
        <f>DB24+DD23</f>
        <v>83.100000000000009</v>
      </c>
      <c r="DE24" s="1122"/>
      <c r="DF24" s="1121">
        <f>DD24+DF23</f>
        <v>83.100000000000009</v>
      </c>
      <c r="DG24" s="1122"/>
      <c r="DH24" s="1121">
        <f>DF24+DH23</f>
        <v>83.100000000000009</v>
      </c>
      <c r="DI24" s="1122"/>
      <c r="DJ24" s="1127">
        <f>DH24+DJ23</f>
        <v>83.100000000000009</v>
      </c>
      <c r="DK24" s="1128"/>
      <c r="DL24" s="1121">
        <f>DJ24+DL23</f>
        <v>83.100000000000009</v>
      </c>
      <c r="DM24" s="1122"/>
      <c r="DN24" s="1121">
        <f>DL24+DN23</f>
        <v>83.100000000000009</v>
      </c>
      <c r="DO24" s="1122"/>
      <c r="DP24" s="1121">
        <f>DN24+DP23</f>
        <v>83.100000000000009</v>
      </c>
      <c r="DQ24" s="1122"/>
      <c r="DR24" s="1121">
        <f>DP24+DR23</f>
        <v>83.100000000000009</v>
      </c>
      <c r="DS24" s="1122"/>
      <c r="DT24" s="1121">
        <f>DR24+DT23</f>
        <v>83.100000000000009</v>
      </c>
      <c r="DU24" s="1122"/>
      <c r="DV24" s="1121">
        <f>DT24+DV23</f>
        <v>83.100000000000009</v>
      </c>
      <c r="DW24" s="1122"/>
      <c r="DX24" s="1121">
        <f>DV24+DX23</f>
        <v>83.100000000000009</v>
      </c>
      <c r="DY24" s="1122"/>
      <c r="DZ24" s="1121">
        <f>DX24+DZ23</f>
        <v>83.100000000000009</v>
      </c>
      <c r="EA24" s="1122"/>
      <c r="EB24" s="1121">
        <f>DZ24+EB23</f>
        <v>83.100000000000009</v>
      </c>
      <c r="EC24" s="1122"/>
      <c r="ED24" s="1121">
        <f>EB24+ED23</f>
        <v>83.100000000000009</v>
      </c>
      <c r="EE24" s="1122"/>
      <c r="EF24" s="1121">
        <f>ED24+EF23</f>
        <v>83.100000000000009</v>
      </c>
      <c r="EG24" s="1122"/>
      <c r="EH24" s="1121">
        <f>EF24+EH23</f>
        <v>83.100000000000009</v>
      </c>
      <c r="EI24" s="1122"/>
      <c r="EJ24" s="1121">
        <f>EH24+EJ23</f>
        <v>83.100000000000009</v>
      </c>
      <c r="EK24" s="1122"/>
      <c r="EL24" s="1121">
        <f>EJ24+EL23</f>
        <v>83.100000000000009</v>
      </c>
      <c r="EM24" s="1122"/>
      <c r="EN24" s="1121">
        <f>EL24+EN23</f>
        <v>83.100000000000009</v>
      </c>
      <c r="EO24" s="1122"/>
      <c r="EP24" s="1121">
        <f>EN24+EP23</f>
        <v>83.100000000000009</v>
      </c>
      <c r="EQ24" s="1122"/>
      <c r="ER24" s="1121">
        <f>EP24+ER23</f>
        <v>83.100000000000009</v>
      </c>
      <c r="ES24" s="1122"/>
      <c r="ET24" s="1121">
        <f>ER24+ET23</f>
        <v>83.100000000000009</v>
      </c>
      <c r="EU24" s="1122"/>
      <c r="EV24" s="1121">
        <f>ET24+EV23</f>
        <v>83.100000000000009</v>
      </c>
      <c r="EW24" s="1122"/>
      <c r="EX24" s="1121">
        <f>EV24+EX23</f>
        <v>83.100000000000009</v>
      </c>
      <c r="EY24" s="1122"/>
      <c r="EZ24" s="1121">
        <f>EX24+EZ23</f>
        <v>83.100000000000009</v>
      </c>
      <c r="FA24" s="1122"/>
      <c r="FB24" s="1121">
        <f>EZ24+FB23</f>
        <v>83.100000000000009</v>
      </c>
      <c r="FC24" s="1122"/>
      <c r="FD24" s="1121">
        <f>FB24+FD23</f>
        <v>83.100000000000009</v>
      </c>
      <c r="FE24" s="1122"/>
      <c r="FF24" s="1121">
        <f>FD24+FF23</f>
        <v>83.100000000000009</v>
      </c>
      <c r="FG24" s="1122"/>
      <c r="FH24" s="1121">
        <f>FF24+FH23</f>
        <v>83.100000000000009</v>
      </c>
      <c r="FI24" s="1122"/>
      <c r="FJ24" s="1121">
        <f>FH24+FJ23</f>
        <v>83.100000000000009</v>
      </c>
      <c r="FK24" s="1122"/>
      <c r="FL24" s="1121">
        <f>FJ24+FL23</f>
        <v>83.100000000000009</v>
      </c>
      <c r="FM24" s="1122"/>
      <c r="FN24" s="1121">
        <f>FL24+FN23</f>
        <v>83.100000000000009</v>
      </c>
      <c r="FO24" s="1122"/>
      <c r="FP24" s="1121">
        <f>FN24+FP23</f>
        <v>83.100000000000009</v>
      </c>
      <c r="FQ24" s="1122"/>
      <c r="FR24" s="1121">
        <f>FP24+FR23</f>
        <v>83.100000000000009</v>
      </c>
      <c r="FS24" s="1122"/>
      <c r="FT24" s="1121">
        <f>FR24+FT23</f>
        <v>83.100000000000009</v>
      </c>
      <c r="FU24" s="1122"/>
      <c r="FV24" s="1121">
        <f>FT24+FV23</f>
        <v>83.100000000000009</v>
      </c>
      <c r="FW24" s="1122"/>
      <c r="FX24" s="1121">
        <f>FV24+FX23</f>
        <v>83.100000000000009</v>
      </c>
      <c r="FY24" s="1122"/>
      <c r="FZ24" s="1121">
        <f>FX24+FZ23</f>
        <v>83.100000000000009</v>
      </c>
      <c r="GA24" s="1122"/>
      <c r="GB24" s="1121">
        <f>FZ24+GB23</f>
        <v>83.100000000000009</v>
      </c>
      <c r="GC24" s="1122"/>
      <c r="GD24" s="1121">
        <f>GB24+GD23</f>
        <v>83.100000000000009</v>
      </c>
      <c r="GE24" s="1122"/>
      <c r="GF24" s="1121">
        <f>GD24+GF23</f>
        <v>83.100000000000009</v>
      </c>
      <c r="GG24" s="1122"/>
      <c r="GH24" s="1121">
        <f>GF24+GH23</f>
        <v>83.100000000000009</v>
      </c>
      <c r="GI24" s="1122"/>
      <c r="GJ24" s="1121">
        <f>GH24+GJ23</f>
        <v>83.100000000000009</v>
      </c>
      <c r="GK24" s="1122"/>
      <c r="GL24" s="1121">
        <f>GJ24+GL23</f>
        <v>83.100000000000009</v>
      </c>
      <c r="GM24" s="1122"/>
      <c r="GN24" s="1121">
        <f>GL24+GN23</f>
        <v>83.100000000000009</v>
      </c>
      <c r="GO24" s="1122"/>
      <c r="GP24" s="1121">
        <f>GN24+GP23</f>
        <v>83.100000000000009</v>
      </c>
      <c r="GQ24" s="1122"/>
      <c r="GR24" s="1121">
        <f>GP24+GR23</f>
        <v>83.100000000000009</v>
      </c>
      <c r="GS24" s="1122"/>
      <c r="GT24" s="1121">
        <f>GR24+GT23</f>
        <v>83.100000000000009</v>
      </c>
      <c r="GU24" s="1122"/>
      <c r="GV24" s="1121">
        <f t="shared" ref="GV24" si="116">GT24+GV23</f>
        <v>83.100000000000009</v>
      </c>
      <c r="GW24" s="1122"/>
      <c r="GX24" s="1121">
        <f t="shared" ref="GX24" si="117">GV24+GX23</f>
        <v>83.100000000000009</v>
      </c>
      <c r="GY24" s="1122"/>
      <c r="GZ24" s="1121">
        <f t="shared" ref="GZ24" si="118">GX24+GZ23</f>
        <v>83.100000000000009</v>
      </c>
      <c r="HA24" s="1122"/>
      <c r="HB24" s="1121">
        <f>GZ24+HB23</f>
        <v>83.100000000000009</v>
      </c>
      <c r="HC24" s="1122"/>
      <c r="HD24" s="1121">
        <f t="shared" ref="HD24" si="119">HB24+HD23</f>
        <v>83.100000000000009</v>
      </c>
      <c r="HE24" s="1122"/>
      <c r="HF24" s="1121">
        <f t="shared" ref="HF24" si="120">HD24+HF23</f>
        <v>83.100000000000009</v>
      </c>
      <c r="HG24" s="1122"/>
      <c r="HH24" s="1121">
        <f t="shared" ref="HH24" si="121">HF24+HH23</f>
        <v>83.100000000000009</v>
      </c>
      <c r="HI24" s="1122"/>
    </row>
    <row r="25" spans="1:217" s="19" customFormat="1" hidden="1">
      <c r="A25" s="1139"/>
      <c r="B25" s="1140"/>
      <c r="C25" s="1139"/>
      <c r="D25" s="1141"/>
      <c r="E25" s="1141"/>
      <c r="F25" s="1142"/>
      <c r="G25" s="1141"/>
      <c r="H25" s="840"/>
      <c r="I25" s="1143"/>
      <c r="J25" s="1144"/>
      <c r="K25" s="841" t="s">
        <v>383</v>
      </c>
      <c r="L25" s="1117"/>
      <c r="M25" s="1118"/>
      <c r="N25" s="1117"/>
      <c r="O25" s="1118"/>
      <c r="P25" s="1117"/>
      <c r="Q25" s="1118"/>
      <c r="R25" s="1117"/>
      <c r="S25" s="1118"/>
      <c r="T25" s="1117"/>
      <c r="U25" s="1118"/>
      <c r="V25" s="1117"/>
      <c r="W25" s="1118"/>
      <c r="X25" s="1117"/>
      <c r="Y25" s="1118"/>
      <c r="Z25" s="1117"/>
      <c r="AA25" s="1118"/>
      <c r="AB25" s="1117"/>
      <c r="AC25" s="1118"/>
      <c r="AD25" s="1117"/>
      <c r="AE25" s="1118"/>
      <c r="AF25" s="1117"/>
      <c r="AG25" s="1118"/>
      <c r="AH25" s="1117"/>
      <c r="AI25" s="1118"/>
      <c r="AJ25" s="1117"/>
      <c r="AK25" s="1118"/>
      <c r="AL25" s="1117"/>
      <c r="AM25" s="1118"/>
      <c r="AN25" s="1117"/>
      <c r="AO25" s="1118"/>
      <c r="AP25" s="1117"/>
      <c r="AQ25" s="1118"/>
      <c r="AR25" s="1117"/>
      <c r="AS25" s="1118"/>
      <c r="AT25" s="1117"/>
      <c r="AU25" s="1118"/>
      <c r="AV25" s="1117"/>
      <c r="AW25" s="1118"/>
      <c r="AX25" s="1117"/>
      <c r="AY25" s="1118"/>
      <c r="AZ25" s="1117"/>
      <c r="BA25" s="1118"/>
      <c r="BB25" s="1117"/>
      <c r="BC25" s="1118"/>
      <c r="BD25" s="1117"/>
      <c r="BE25" s="1118"/>
      <c r="BF25" s="1117"/>
      <c r="BG25" s="1118"/>
      <c r="BH25" s="1117"/>
      <c r="BI25" s="1118"/>
      <c r="BJ25" s="1117"/>
      <c r="BK25" s="1118"/>
      <c r="BL25" s="1117"/>
      <c r="BM25" s="1118"/>
      <c r="BN25" s="1117"/>
      <c r="BO25" s="1118"/>
      <c r="BP25" s="1117"/>
      <c r="BQ25" s="1118"/>
      <c r="BR25" s="1117"/>
      <c r="BS25" s="1118"/>
      <c r="BT25" s="1117"/>
      <c r="BU25" s="1118"/>
      <c r="BV25" s="1117"/>
      <c r="BW25" s="1118"/>
      <c r="BX25" s="1117"/>
      <c r="BY25" s="1118"/>
      <c r="BZ25" s="1117"/>
      <c r="CA25" s="1118"/>
      <c r="CB25" s="1117"/>
      <c r="CC25" s="1118"/>
      <c r="CD25" s="1117"/>
      <c r="CE25" s="1118"/>
      <c r="CF25" s="1117"/>
      <c r="CG25" s="1118"/>
      <c r="CH25" s="1117"/>
      <c r="CI25" s="1118"/>
      <c r="CJ25" s="1117"/>
      <c r="CK25" s="1118"/>
      <c r="CL25" s="1117"/>
      <c r="CM25" s="1118"/>
      <c r="CN25" s="1117"/>
      <c r="CO25" s="1118"/>
      <c r="CP25" s="1117"/>
      <c r="CQ25" s="1118"/>
      <c r="CR25" s="1117"/>
      <c r="CS25" s="1118"/>
      <c r="CT25" s="1117"/>
      <c r="CU25" s="1118"/>
      <c r="CV25" s="1117"/>
      <c r="CW25" s="1118"/>
      <c r="CX25" s="1117"/>
      <c r="CY25" s="1118"/>
      <c r="CZ25" s="1117"/>
      <c r="DA25" s="1118"/>
      <c r="DB25" s="1117"/>
      <c r="DC25" s="1118"/>
      <c r="DD25" s="1117"/>
      <c r="DE25" s="1118"/>
      <c r="DF25" s="1117"/>
      <c r="DG25" s="1118"/>
      <c r="DH25" s="1117"/>
      <c r="DI25" s="1118"/>
      <c r="DJ25" s="1123"/>
      <c r="DK25" s="1124"/>
      <c r="DL25" s="1117"/>
      <c r="DM25" s="1118"/>
      <c r="DN25" s="1117"/>
      <c r="DO25" s="1118"/>
      <c r="DP25" s="1117"/>
      <c r="DQ25" s="1118"/>
      <c r="DR25" s="1117"/>
      <c r="DS25" s="1118"/>
      <c r="DT25" s="1117"/>
      <c r="DU25" s="1118"/>
      <c r="DV25" s="1117"/>
      <c r="DW25" s="1118"/>
      <c r="DX25" s="1117"/>
      <c r="DY25" s="1118"/>
      <c r="DZ25" s="1117"/>
      <c r="EA25" s="1118"/>
      <c r="EB25" s="1117"/>
      <c r="EC25" s="1118"/>
      <c r="ED25" s="1117"/>
      <c r="EE25" s="1118"/>
      <c r="EF25" s="1117"/>
      <c r="EG25" s="1118"/>
      <c r="EH25" s="1117"/>
      <c r="EI25" s="1118"/>
      <c r="EJ25" s="1117"/>
      <c r="EK25" s="1118"/>
      <c r="EL25" s="1117"/>
      <c r="EM25" s="1118"/>
      <c r="EN25" s="1117"/>
      <c r="EO25" s="1118"/>
      <c r="EP25" s="1117"/>
      <c r="EQ25" s="1118"/>
      <c r="ER25" s="1117"/>
      <c r="ES25" s="1118"/>
      <c r="ET25" s="1117"/>
      <c r="EU25" s="1118"/>
      <c r="EV25" s="1117"/>
      <c r="EW25" s="1118"/>
      <c r="EX25" s="1117"/>
      <c r="EY25" s="1118"/>
      <c r="EZ25" s="1117"/>
      <c r="FA25" s="1118"/>
      <c r="FB25" s="1117"/>
      <c r="FC25" s="1118"/>
      <c r="FD25" s="1117"/>
      <c r="FE25" s="1118"/>
      <c r="FF25" s="1117"/>
      <c r="FG25" s="1118"/>
      <c r="FH25" s="1117"/>
      <c r="FI25" s="1118"/>
      <c r="FJ25" s="1117"/>
      <c r="FK25" s="1118"/>
      <c r="FL25" s="1117"/>
      <c r="FM25" s="1118"/>
      <c r="FN25" s="1117"/>
      <c r="FO25" s="1118"/>
      <c r="FP25" s="1117"/>
      <c r="FQ25" s="1118"/>
      <c r="FR25" s="1117"/>
      <c r="FS25" s="1118"/>
      <c r="FT25" s="1117"/>
      <c r="FU25" s="1118"/>
      <c r="FV25" s="1117"/>
      <c r="FW25" s="1118"/>
      <c r="FX25" s="1117"/>
      <c r="FY25" s="1118"/>
      <c r="FZ25" s="1117"/>
      <c r="GA25" s="1118"/>
      <c r="GB25" s="1117"/>
      <c r="GC25" s="1118"/>
      <c r="GD25" s="1117"/>
      <c r="GE25" s="1118"/>
      <c r="GF25" s="1117"/>
      <c r="GG25" s="1118"/>
      <c r="GH25" s="1117"/>
      <c r="GI25" s="1118"/>
      <c r="GJ25" s="1117"/>
      <c r="GK25" s="1118"/>
      <c r="GL25" s="1117"/>
      <c r="GM25" s="1118"/>
      <c r="GN25" s="1117"/>
      <c r="GO25" s="1118"/>
      <c r="GP25" s="1117"/>
      <c r="GQ25" s="1118"/>
      <c r="GR25" s="1117"/>
      <c r="GS25" s="1118"/>
      <c r="GT25" s="1117"/>
      <c r="GU25" s="1118"/>
      <c r="GV25" s="1117"/>
      <c r="GW25" s="1118"/>
      <c r="GX25" s="1117"/>
      <c r="GY25" s="1118"/>
      <c r="GZ25" s="1117"/>
      <c r="HA25" s="1118"/>
      <c r="HB25" s="1117"/>
      <c r="HC25" s="1118"/>
      <c r="HD25" s="1117"/>
      <c r="HE25" s="1118"/>
      <c r="HF25" s="1117"/>
      <c r="HG25" s="1118"/>
      <c r="HH25" s="1117"/>
      <c r="HI25" s="1118"/>
    </row>
    <row r="26" spans="1:217" s="20" customFormat="1" hidden="1">
      <c r="A26" s="1139"/>
      <c r="B26" s="1140"/>
      <c r="C26" s="1139"/>
      <c r="D26" s="1141"/>
      <c r="E26" s="1141"/>
      <c r="F26" s="1142"/>
      <c r="G26" s="1141"/>
      <c r="H26" s="842"/>
      <c r="I26" s="1143"/>
      <c r="J26" s="1144"/>
      <c r="K26" s="843" t="s">
        <v>384</v>
      </c>
      <c r="L26" s="1113">
        <f>L25</f>
        <v>0</v>
      </c>
      <c r="M26" s="1114"/>
      <c r="N26" s="1113">
        <f>N25+L26</f>
        <v>0</v>
      </c>
      <c r="O26" s="1114"/>
      <c r="P26" s="1113">
        <f>P25+N26</f>
        <v>0</v>
      </c>
      <c r="Q26" s="1114"/>
      <c r="R26" s="1113">
        <f>R25+P26</f>
        <v>0</v>
      </c>
      <c r="S26" s="1114"/>
      <c r="T26" s="1113">
        <f>T25+R26</f>
        <v>0</v>
      </c>
      <c r="U26" s="1114"/>
      <c r="V26" s="1113">
        <f>V25+T26</f>
        <v>0</v>
      </c>
      <c r="W26" s="1114"/>
      <c r="X26" s="1113">
        <f>X25+V26</f>
        <v>0</v>
      </c>
      <c r="Y26" s="1114"/>
      <c r="Z26" s="1113">
        <f>Z25+X26</f>
        <v>0</v>
      </c>
      <c r="AA26" s="1114"/>
      <c r="AB26" s="1113">
        <f>AB25+Z26</f>
        <v>0</v>
      </c>
      <c r="AC26" s="1114"/>
      <c r="AD26" s="1113">
        <f>AD25+AB26</f>
        <v>0</v>
      </c>
      <c r="AE26" s="1114"/>
      <c r="AF26" s="1113">
        <f>AF25+AD26</f>
        <v>0</v>
      </c>
      <c r="AG26" s="1114"/>
      <c r="AH26" s="1113">
        <f>AH25+AF26</f>
        <v>0</v>
      </c>
      <c r="AI26" s="1114"/>
      <c r="AJ26" s="1113">
        <f>AJ25+AH26</f>
        <v>0</v>
      </c>
      <c r="AK26" s="1114"/>
      <c r="AL26" s="1113">
        <f>AL25+AJ26</f>
        <v>0</v>
      </c>
      <c r="AM26" s="1114"/>
      <c r="AN26" s="1113">
        <f>AN25+AL26</f>
        <v>0</v>
      </c>
      <c r="AO26" s="1114"/>
      <c r="AP26" s="1113">
        <f>AP25+AN26</f>
        <v>0</v>
      </c>
      <c r="AQ26" s="1114"/>
      <c r="AR26" s="1113">
        <f>AR25+AP26</f>
        <v>0</v>
      </c>
      <c r="AS26" s="1114"/>
      <c r="AT26" s="1113">
        <f>AT25+AR26</f>
        <v>0</v>
      </c>
      <c r="AU26" s="1114"/>
      <c r="AV26" s="1113">
        <f>AV25+AT26</f>
        <v>0</v>
      </c>
      <c r="AW26" s="1114"/>
      <c r="AX26" s="1113">
        <f>AX25+AV26</f>
        <v>0</v>
      </c>
      <c r="AY26" s="1114"/>
      <c r="AZ26" s="1113">
        <f>AZ25+AX26</f>
        <v>0</v>
      </c>
      <c r="BA26" s="1114"/>
      <c r="BB26" s="1113">
        <f>BB25+AZ26</f>
        <v>0</v>
      </c>
      <c r="BC26" s="1114"/>
      <c r="BD26" s="1113">
        <f>BD25+BB26</f>
        <v>0</v>
      </c>
      <c r="BE26" s="1114"/>
      <c r="BF26" s="1113">
        <f>BF25+BD26</f>
        <v>0</v>
      </c>
      <c r="BG26" s="1114"/>
      <c r="BH26" s="1113">
        <f>BH25+BF26</f>
        <v>0</v>
      </c>
      <c r="BI26" s="1114"/>
      <c r="BJ26" s="1113">
        <f>BJ25+BH26</f>
        <v>0</v>
      </c>
      <c r="BK26" s="1114"/>
      <c r="BL26" s="1113">
        <f>BL25+BJ26</f>
        <v>0</v>
      </c>
      <c r="BM26" s="1114"/>
      <c r="BN26" s="1113">
        <f>BN25+BL26</f>
        <v>0</v>
      </c>
      <c r="BO26" s="1114"/>
      <c r="BP26" s="1113">
        <f>BP25+BN26</f>
        <v>0</v>
      </c>
      <c r="BQ26" s="1114"/>
      <c r="BR26" s="1113">
        <f>BR25+BP26</f>
        <v>0</v>
      </c>
      <c r="BS26" s="1114"/>
      <c r="BT26" s="1113">
        <f>BT25+BR26</f>
        <v>0</v>
      </c>
      <c r="BU26" s="1114"/>
      <c r="BV26" s="1113">
        <f>BV25+BT26</f>
        <v>0</v>
      </c>
      <c r="BW26" s="1114"/>
      <c r="BX26" s="1113">
        <f>BX25+BV26</f>
        <v>0</v>
      </c>
      <c r="BY26" s="1114"/>
      <c r="BZ26" s="1113">
        <f>BZ25+BX26</f>
        <v>0</v>
      </c>
      <c r="CA26" s="1114"/>
      <c r="CB26" s="1113">
        <f>CB25+BZ26</f>
        <v>0</v>
      </c>
      <c r="CC26" s="1114"/>
      <c r="CD26" s="1113">
        <f>CD25+CB26</f>
        <v>0</v>
      </c>
      <c r="CE26" s="1114"/>
      <c r="CF26" s="1113">
        <f>CF25+CD26</f>
        <v>0</v>
      </c>
      <c r="CG26" s="1114"/>
      <c r="CH26" s="1113">
        <f>CH25+CF26</f>
        <v>0</v>
      </c>
      <c r="CI26" s="1114"/>
      <c r="CJ26" s="1113">
        <f>CJ25+CH26</f>
        <v>0</v>
      </c>
      <c r="CK26" s="1114"/>
      <c r="CL26" s="1113">
        <f>CL25+CJ26</f>
        <v>0</v>
      </c>
      <c r="CM26" s="1114"/>
      <c r="CN26" s="1113">
        <f>CN25+CL26</f>
        <v>0</v>
      </c>
      <c r="CO26" s="1114"/>
      <c r="CP26" s="1113">
        <f>CP25+CN26</f>
        <v>0</v>
      </c>
      <c r="CQ26" s="1114"/>
      <c r="CR26" s="1113">
        <f>CR25+CP26</f>
        <v>0</v>
      </c>
      <c r="CS26" s="1114"/>
      <c r="CT26" s="1113">
        <f>CT25+CR26</f>
        <v>0</v>
      </c>
      <c r="CU26" s="1114"/>
      <c r="CV26" s="1113">
        <f>CV25+CT26</f>
        <v>0</v>
      </c>
      <c r="CW26" s="1114"/>
      <c r="CX26" s="1113">
        <f>CX25+CV26</f>
        <v>0</v>
      </c>
      <c r="CY26" s="1114"/>
      <c r="CZ26" s="1113">
        <f>CZ25+CX26</f>
        <v>0</v>
      </c>
      <c r="DA26" s="1114"/>
      <c r="DB26" s="1113">
        <f>DB25+CZ26</f>
        <v>0</v>
      </c>
      <c r="DC26" s="1114"/>
      <c r="DD26" s="1113">
        <f>DD25+DB26</f>
        <v>0</v>
      </c>
      <c r="DE26" s="1114"/>
      <c r="DF26" s="1113">
        <f>DF25+DD26</f>
        <v>0</v>
      </c>
      <c r="DG26" s="1114"/>
      <c r="DH26" s="1113">
        <f>DH25+DF26</f>
        <v>0</v>
      </c>
      <c r="DI26" s="1114"/>
      <c r="DJ26" s="1119">
        <f>DJ25+DH26</f>
        <v>0</v>
      </c>
      <c r="DK26" s="1120"/>
      <c r="DL26" s="1113">
        <f>DL25+DJ26</f>
        <v>0</v>
      </c>
      <c r="DM26" s="1114"/>
      <c r="DN26" s="1113">
        <f>DN25+DL26</f>
        <v>0</v>
      </c>
      <c r="DO26" s="1114"/>
      <c r="DP26" s="1113">
        <f>DP25+DN26</f>
        <v>0</v>
      </c>
      <c r="DQ26" s="1114"/>
      <c r="DR26" s="1113">
        <f>DR25+DP26</f>
        <v>0</v>
      </c>
      <c r="DS26" s="1114"/>
      <c r="DT26" s="1113">
        <f>DT25+DR26</f>
        <v>0</v>
      </c>
      <c r="DU26" s="1114"/>
      <c r="DV26" s="1113">
        <f>DV25+DT26</f>
        <v>0</v>
      </c>
      <c r="DW26" s="1114"/>
      <c r="DX26" s="1113">
        <f>DX25+DV26</f>
        <v>0</v>
      </c>
      <c r="DY26" s="1114"/>
      <c r="DZ26" s="1113">
        <f>DZ25+DX26</f>
        <v>0</v>
      </c>
      <c r="EA26" s="1114"/>
      <c r="EB26" s="1113">
        <f>EB25+DZ26</f>
        <v>0</v>
      </c>
      <c r="EC26" s="1114"/>
      <c r="ED26" s="1113">
        <f>ED25+EB26</f>
        <v>0</v>
      </c>
      <c r="EE26" s="1114"/>
      <c r="EF26" s="1113">
        <f>EF25+ED26</f>
        <v>0</v>
      </c>
      <c r="EG26" s="1114"/>
      <c r="EH26" s="1113">
        <f>EH25+EF26</f>
        <v>0</v>
      </c>
      <c r="EI26" s="1114"/>
      <c r="EJ26" s="1113">
        <f>EJ25+EH26</f>
        <v>0</v>
      </c>
      <c r="EK26" s="1114"/>
      <c r="EL26" s="1113">
        <f>EL25+EJ26</f>
        <v>0</v>
      </c>
      <c r="EM26" s="1114"/>
      <c r="EN26" s="1113">
        <f>EN25+EL26</f>
        <v>0</v>
      </c>
      <c r="EO26" s="1114"/>
      <c r="EP26" s="1113">
        <f>EP25+EN26</f>
        <v>0</v>
      </c>
      <c r="EQ26" s="1114"/>
      <c r="ER26" s="1113">
        <f>ER25+EP26</f>
        <v>0</v>
      </c>
      <c r="ES26" s="1114"/>
      <c r="ET26" s="1113">
        <f>ET25+ER26</f>
        <v>0</v>
      </c>
      <c r="EU26" s="1114"/>
      <c r="EV26" s="1113">
        <f>EV25+ET26</f>
        <v>0</v>
      </c>
      <c r="EW26" s="1114"/>
      <c r="EX26" s="1113">
        <f>EX25+EV26</f>
        <v>0</v>
      </c>
      <c r="EY26" s="1114"/>
      <c r="EZ26" s="1113">
        <f>EZ25+EX26</f>
        <v>0</v>
      </c>
      <c r="FA26" s="1114"/>
      <c r="FB26" s="1113">
        <f>FB25+EZ26</f>
        <v>0</v>
      </c>
      <c r="FC26" s="1114"/>
      <c r="FD26" s="1113">
        <f>FD25+FB26</f>
        <v>0</v>
      </c>
      <c r="FE26" s="1114"/>
      <c r="FF26" s="1113">
        <f>FF25+FD26</f>
        <v>0</v>
      </c>
      <c r="FG26" s="1114"/>
      <c r="FH26" s="1113">
        <f>FH25+FF26</f>
        <v>0</v>
      </c>
      <c r="FI26" s="1114"/>
      <c r="FJ26" s="1113">
        <f>FJ25+FH26</f>
        <v>0</v>
      </c>
      <c r="FK26" s="1114"/>
      <c r="FL26" s="1113">
        <f>FL25+FJ26</f>
        <v>0</v>
      </c>
      <c r="FM26" s="1114"/>
      <c r="FN26" s="1113">
        <f>FN25+FL26</f>
        <v>0</v>
      </c>
      <c r="FO26" s="1114"/>
      <c r="FP26" s="1113">
        <f>FP25+FN26</f>
        <v>0</v>
      </c>
      <c r="FQ26" s="1114"/>
      <c r="FR26" s="1113">
        <f>FR25+FP26</f>
        <v>0</v>
      </c>
      <c r="FS26" s="1114"/>
      <c r="FT26" s="1113">
        <f>FT25+FR26</f>
        <v>0</v>
      </c>
      <c r="FU26" s="1114"/>
      <c r="FV26" s="1113">
        <f>FV25+FT26</f>
        <v>0</v>
      </c>
      <c r="FW26" s="1114"/>
      <c r="FX26" s="1113">
        <f>FX25+FV26</f>
        <v>0</v>
      </c>
      <c r="FY26" s="1114"/>
      <c r="FZ26" s="1113">
        <f>FZ25+FX26</f>
        <v>0</v>
      </c>
      <c r="GA26" s="1114"/>
      <c r="GB26" s="1113">
        <f>GB25+FZ26</f>
        <v>0</v>
      </c>
      <c r="GC26" s="1114"/>
      <c r="GD26" s="1113">
        <f>GD25+GB26</f>
        <v>0</v>
      </c>
      <c r="GE26" s="1114"/>
      <c r="GF26" s="1113">
        <f>GF25+GD26</f>
        <v>0</v>
      </c>
      <c r="GG26" s="1114"/>
      <c r="GH26" s="1113">
        <f>GH25+GF26</f>
        <v>0</v>
      </c>
      <c r="GI26" s="1114"/>
      <c r="GJ26" s="1113">
        <f>GJ25+GH26</f>
        <v>0</v>
      </c>
      <c r="GK26" s="1114"/>
      <c r="GL26" s="1113">
        <f>GL25+GJ26</f>
        <v>0</v>
      </c>
      <c r="GM26" s="1114"/>
      <c r="GN26" s="1113">
        <f>GN25+GL26</f>
        <v>0</v>
      </c>
      <c r="GO26" s="1114"/>
      <c r="GP26" s="1113">
        <f>GP25+GN26</f>
        <v>0</v>
      </c>
      <c r="GQ26" s="1114"/>
      <c r="GR26" s="1113">
        <f>GR25+GP26</f>
        <v>0</v>
      </c>
      <c r="GS26" s="1114"/>
      <c r="GT26" s="1113">
        <f>GT25+GR26</f>
        <v>0</v>
      </c>
      <c r="GU26" s="1114"/>
      <c r="GV26" s="1113">
        <f t="shared" ref="GV26" si="122">GV25+GT26</f>
        <v>0</v>
      </c>
      <c r="GW26" s="1114"/>
      <c r="GX26" s="1113">
        <f t="shared" ref="GX26" si="123">GX25+GV26</f>
        <v>0</v>
      </c>
      <c r="GY26" s="1114"/>
      <c r="GZ26" s="1113">
        <f t="shared" ref="GZ26" si="124">GZ25+GX26</f>
        <v>0</v>
      </c>
      <c r="HA26" s="1114"/>
      <c r="HB26" s="1113">
        <f>HB25+GZ26</f>
        <v>0</v>
      </c>
      <c r="HC26" s="1114"/>
      <c r="HD26" s="1113">
        <f t="shared" ref="HD26" si="125">HD25+HB26</f>
        <v>0</v>
      </c>
      <c r="HE26" s="1114"/>
      <c r="HF26" s="1113">
        <f t="shared" ref="HF26" si="126">HF25+HD26</f>
        <v>0</v>
      </c>
      <c r="HG26" s="1114"/>
      <c r="HH26" s="1113">
        <f t="shared" ref="HH26" si="127">HH25+HF26</f>
        <v>0</v>
      </c>
      <c r="HI26" s="1114"/>
    </row>
    <row r="27" spans="1:217" s="21" customFormat="1" hidden="1">
      <c r="A27" s="1139"/>
      <c r="B27" s="1140"/>
      <c r="C27" s="1139"/>
      <c r="D27" s="1141"/>
      <c r="E27" s="1141"/>
      <c r="F27" s="1142"/>
      <c r="G27" s="1141"/>
      <c r="H27" s="844"/>
      <c r="I27" s="1143"/>
      <c r="J27" s="1144"/>
      <c r="K27" s="845" t="s">
        <v>385</v>
      </c>
      <c r="L27" s="1108">
        <f>IF($E$21&gt;0,L24/$E$21,"-")</f>
        <v>0</v>
      </c>
      <c r="M27" s="1109"/>
      <c r="N27" s="1108">
        <f>IF($E$21&gt;0,N24/$E$21,"-")</f>
        <v>0</v>
      </c>
      <c r="O27" s="1109"/>
      <c r="P27" s="1108">
        <f>IF($E$21&gt;0,P24/$E$21,"-")</f>
        <v>0</v>
      </c>
      <c r="Q27" s="1109"/>
      <c r="R27" s="1108">
        <f>IF($E$21&gt;0,R24/$E$21,"-")</f>
        <v>0</v>
      </c>
      <c r="S27" s="1109"/>
      <c r="T27" s="1108">
        <f>IF($E$21&gt;0,T24/$E$21,"-")</f>
        <v>0</v>
      </c>
      <c r="U27" s="1109"/>
      <c r="V27" s="1108">
        <f>IF($E$21&gt;0,V24/$E$21,"-")</f>
        <v>0</v>
      </c>
      <c r="W27" s="1109"/>
      <c r="X27" s="1108">
        <f>IF($E$21&gt;0,X24/$E$21,"-")</f>
        <v>0</v>
      </c>
      <c r="Y27" s="1109"/>
      <c r="Z27" s="1108">
        <f>IF($E$21&gt;0,Z24/$E$21,"-")</f>
        <v>0</v>
      </c>
      <c r="AA27" s="1109"/>
      <c r="AB27" s="1108">
        <f>IF($E$21&gt;0,AB24/$E$21,"-")</f>
        <v>0</v>
      </c>
      <c r="AC27" s="1109"/>
      <c r="AD27" s="1108">
        <f>IF($E$21&gt;0,AD24/$E$21,"-")</f>
        <v>0</v>
      </c>
      <c r="AE27" s="1109"/>
      <c r="AF27" s="1108">
        <f>IF($E$21&gt;0,AF24/$E$21,"-")</f>
        <v>0</v>
      </c>
      <c r="AG27" s="1109"/>
      <c r="AH27" s="1108">
        <f>IF($E$21&gt;0,AH24/$E$21,"-")</f>
        <v>0</v>
      </c>
      <c r="AI27" s="1109"/>
      <c r="AJ27" s="1108">
        <f>IF($E$21&gt;0,AJ24/$E$21,"-")</f>
        <v>0</v>
      </c>
      <c r="AK27" s="1109"/>
      <c r="AL27" s="1108">
        <f>IF($E$21&gt;0,AL24/$E$21,"-")</f>
        <v>0</v>
      </c>
      <c r="AM27" s="1109"/>
      <c r="AN27" s="1108">
        <f>IF($E$21&gt;0,AN24/$E$21,"-")</f>
        <v>0</v>
      </c>
      <c r="AO27" s="1109"/>
      <c r="AP27" s="1108">
        <f>IF($E$21&gt;0,AP24/$E$21,"-")</f>
        <v>0</v>
      </c>
      <c r="AQ27" s="1109"/>
      <c r="AR27" s="1108">
        <f>IF($E$21&gt;0,AR24/$E$21,"-")</f>
        <v>0</v>
      </c>
      <c r="AS27" s="1109"/>
      <c r="AT27" s="1108">
        <f>IF($E$21&gt;0,AT24/$E$21,"-")</f>
        <v>0</v>
      </c>
      <c r="AU27" s="1109"/>
      <c r="AV27" s="1108">
        <f>IF($E$21&gt;0,AV24/$E$21,"-")</f>
        <v>0</v>
      </c>
      <c r="AW27" s="1109"/>
      <c r="AX27" s="1108">
        <f>IF($E$21&gt;0,AX24/$E$21,"-")</f>
        <v>0</v>
      </c>
      <c r="AY27" s="1109"/>
      <c r="AZ27" s="1108">
        <f>IF($E$21&gt;0,AZ24/$E$21,"-")</f>
        <v>0</v>
      </c>
      <c r="BA27" s="1109"/>
      <c r="BB27" s="1108">
        <f>IF($E$21&gt;0,BB24/$E$21,"-")</f>
        <v>0</v>
      </c>
      <c r="BC27" s="1109"/>
      <c r="BD27" s="1108">
        <f>IF($E$21&gt;0,BD24/$E$21,"-")</f>
        <v>0</v>
      </c>
      <c r="BE27" s="1109"/>
      <c r="BF27" s="1108">
        <f>IF($E$21&gt;0,BF24/$E$21,"-")</f>
        <v>0</v>
      </c>
      <c r="BG27" s="1109"/>
      <c r="BH27" s="1108">
        <f>IF($E$21&gt;0,BH24/$E$21,"-")</f>
        <v>0</v>
      </c>
      <c r="BI27" s="1109"/>
      <c r="BJ27" s="1108">
        <f>IF($E$21&gt;0,BJ24/$E$21,"-")</f>
        <v>0</v>
      </c>
      <c r="BK27" s="1109"/>
      <c r="BL27" s="1108">
        <f>IF($E$21&gt;0,BL24/$E$21,"-")</f>
        <v>0</v>
      </c>
      <c r="BM27" s="1109"/>
      <c r="BN27" s="1108">
        <f>IF($E$21&gt;0,BN24/$E$21,"-")</f>
        <v>0</v>
      </c>
      <c r="BO27" s="1109"/>
      <c r="BP27" s="1108">
        <f>IF($E$21&gt;0,BP24/$E$21,"-")</f>
        <v>0</v>
      </c>
      <c r="BQ27" s="1109"/>
      <c r="BR27" s="1108">
        <f>IF($E$21&gt;0,BR24/$E$21,"-")</f>
        <v>0</v>
      </c>
      <c r="BS27" s="1109"/>
      <c r="BT27" s="1108">
        <f>IF($E$21&gt;0,BT24/$E$21,"-")</f>
        <v>0</v>
      </c>
      <c r="BU27" s="1109"/>
      <c r="BV27" s="1108">
        <f>IF($E$21&gt;0,BV24/$E$21,"-")</f>
        <v>0</v>
      </c>
      <c r="BW27" s="1109"/>
      <c r="BX27" s="1108">
        <f>IF($E$21&gt;0,BX24/$E$21,"-")</f>
        <v>0</v>
      </c>
      <c r="BY27" s="1109"/>
      <c r="BZ27" s="1108">
        <f>IF($E$21&gt;0,BZ24/$E$21,"-")</f>
        <v>0</v>
      </c>
      <c r="CA27" s="1109"/>
      <c r="CB27" s="1108">
        <f>IF($E$21&gt;0,CB24/$E$21,"-")</f>
        <v>1.0387500000000001</v>
      </c>
      <c r="CC27" s="1109"/>
      <c r="CD27" s="1108">
        <f>IF($E$21&gt;0,CD24/$E$21,"-")</f>
        <v>1.0387500000000001</v>
      </c>
      <c r="CE27" s="1109"/>
      <c r="CF27" s="1108">
        <f>IF($E$21&gt;0,CF24/$E$21,"-")</f>
        <v>1.0387500000000001</v>
      </c>
      <c r="CG27" s="1109"/>
      <c r="CH27" s="1108">
        <f>IF($E$21&gt;0,CH24/$E$21,"-")</f>
        <v>1.0387500000000001</v>
      </c>
      <c r="CI27" s="1109"/>
      <c r="CJ27" s="1108">
        <f>IF($E$21&gt;0,CJ24/$E$21,"-")</f>
        <v>1.0387500000000001</v>
      </c>
      <c r="CK27" s="1109"/>
      <c r="CL27" s="1108">
        <f>IF($E$21&gt;0,CL24/$E$21,"-")</f>
        <v>1.0387500000000001</v>
      </c>
      <c r="CM27" s="1109"/>
      <c r="CN27" s="1108">
        <f>IF($E$21&gt;0,CN24/$E$21,"-")</f>
        <v>1.0387500000000001</v>
      </c>
      <c r="CO27" s="1109"/>
      <c r="CP27" s="1108">
        <f>IF($E$21&gt;0,CP24/$E$21,"-")</f>
        <v>1.0387500000000001</v>
      </c>
      <c r="CQ27" s="1109"/>
      <c r="CR27" s="1108">
        <f>IF($E$21&gt;0,CR24/$E$21,"-")</f>
        <v>1.0387500000000001</v>
      </c>
      <c r="CS27" s="1109"/>
      <c r="CT27" s="1108">
        <f>IF($E$21&gt;0,CT24/$E$21,"-")</f>
        <v>1.0387500000000001</v>
      </c>
      <c r="CU27" s="1109"/>
      <c r="CV27" s="1108">
        <f>IF($E$21&gt;0,CV24/$E$21,"-")</f>
        <v>1.0387500000000001</v>
      </c>
      <c r="CW27" s="1109"/>
      <c r="CX27" s="1108">
        <f>IF($E$21&gt;0,CX24/$E$21,"-")</f>
        <v>1.0387500000000001</v>
      </c>
      <c r="CY27" s="1109"/>
      <c r="CZ27" s="1108">
        <f>IF($E$21&gt;0,CZ24/$E$21,"-")</f>
        <v>1.0387500000000001</v>
      </c>
      <c r="DA27" s="1109"/>
      <c r="DB27" s="1108">
        <f>IF($E$21&gt;0,DB24/$E$21,"-")</f>
        <v>1.0387500000000001</v>
      </c>
      <c r="DC27" s="1109"/>
      <c r="DD27" s="1108">
        <f>IF($E$21&gt;0,DD24/$E$21,"-")</f>
        <v>1.0387500000000001</v>
      </c>
      <c r="DE27" s="1109"/>
      <c r="DF27" s="1108">
        <f>IF($E$21&gt;0,DF24/$E$21,"-")</f>
        <v>1.0387500000000001</v>
      </c>
      <c r="DG27" s="1109"/>
      <c r="DH27" s="1108">
        <f>IF($E$21&gt;0,DH24/$E$21,"-")</f>
        <v>1.0387500000000001</v>
      </c>
      <c r="DI27" s="1109"/>
      <c r="DJ27" s="1115">
        <f>IF($E$21&gt;0,DJ24/$E$21,"-")</f>
        <v>1.0387500000000001</v>
      </c>
      <c r="DK27" s="1116"/>
      <c r="DL27" s="1108">
        <f>IF($E$21&gt;0,DL24/$E$21,"-")</f>
        <v>1.0387500000000001</v>
      </c>
      <c r="DM27" s="1109"/>
      <c r="DN27" s="1108">
        <f>IF($E$21&gt;0,DN24/$E$21,"-")</f>
        <v>1.0387500000000001</v>
      </c>
      <c r="DO27" s="1109"/>
      <c r="DP27" s="1108">
        <f>IF($E$21&gt;0,DP24/$E$21,"-")</f>
        <v>1.0387500000000001</v>
      </c>
      <c r="DQ27" s="1109"/>
      <c r="DR27" s="1108">
        <f>IF($E$21&gt;0,DR24/$E$21,"-")</f>
        <v>1.0387500000000001</v>
      </c>
      <c r="DS27" s="1109"/>
      <c r="DT27" s="1108">
        <f>IF($E$21&gt;0,DT24/$E$21,"-")</f>
        <v>1.0387500000000001</v>
      </c>
      <c r="DU27" s="1109"/>
      <c r="DV27" s="1108">
        <f>IF($E$21&gt;0,DV24/$E$21,"-")</f>
        <v>1.0387500000000001</v>
      </c>
      <c r="DW27" s="1109"/>
      <c r="DX27" s="1108">
        <f>IF($E$21&gt;0,DX24/$E$21,"-")</f>
        <v>1.0387500000000001</v>
      </c>
      <c r="DY27" s="1109"/>
      <c r="DZ27" s="1108">
        <f>IF($E$21&gt;0,DZ24/$E$21,"-")</f>
        <v>1.0387500000000001</v>
      </c>
      <c r="EA27" s="1109"/>
      <c r="EB27" s="1108">
        <f>IF($E$21&gt;0,EB24/$E$21,"-")</f>
        <v>1.0387500000000001</v>
      </c>
      <c r="EC27" s="1109"/>
      <c r="ED27" s="1108">
        <f>IF($E$21&gt;0,ED24/$E$21,"-")</f>
        <v>1.0387500000000001</v>
      </c>
      <c r="EE27" s="1109"/>
      <c r="EF27" s="1108">
        <f>IF($E$21&gt;0,EF24/$E$21,"-")</f>
        <v>1.0387500000000001</v>
      </c>
      <c r="EG27" s="1109"/>
      <c r="EH27" s="1108">
        <f>IF($E$21&gt;0,EH24/$E$21,"-")</f>
        <v>1.0387500000000001</v>
      </c>
      <c r="EI27" s="1109"/>
      <c r="EJ27" s="1108">
        <f>IF($E$21&gt;0,EJ24/$E$21,"-")</f>
        <v>1.0387500000000001</v>
      </c>
      <c r="EK27" s="1109"/>
      <c r="EL27" s="1108">
        <f>IF($E$21&gt;0,EL24/$E$21,"-")</f>
        <v>1.0387500000000001</v>
      </c>
      <c r="EM27" s="1109"/>
      <c r="EN27" s="1108">
        <f>IF($E$21&gt;0,EN24/$E$21,"-")</f>
        <v>1.0387500000000001</v>
      </c>
      <c r="EO27" s="1109"/>
      <c r="EP27" s="1108">
        <f>IF($E$21&gt;0,EP24/$E$21,"-")</f>
        <v>1.0387500000000001</v>
      </c>
      <c r="EQ27" s="1109"/>
      <c r="ER27" s="1108">
        <f>IF($E$21&gt;0,ER24/$E$21,"-")</f>
        <v>1.0387500000000001</v>
      </c>
      <c r="ES27" s="1109"/>
      <c r="ET27" s="1108">
        <f>IF($E$21&gt;0,ET24/$E$21,"-")</f>
        <v>1.0387500000000001</v>
      </c>
      <c r="EU27" s="1109"/>
      <c r="EV27" s="1108">
        <f>IF($E$21&gt;0,EV24/$E$21,"-")</f>
        <v>1.0387500000000001</v>
      </c>
      <c r="EW27" s="1109"/>
      <c r="EX27" s="1108">
        <f>IF($E$21&gt;0,EX24/$E$21,"-")</f>
        <v>1.0387500000000001</v>
      </c>
      <c r="EY27" s="1109"/>
      <c r="EZ27" s="1108">
        <f>IF($E$21&gt;0,EZ24/$E$21,"-")</f>
        <v>1.0387500000000001</v>
      </c>
      <c r="FA27" s="1109"/>
      <c r="FB27" s="1108">
        <f>IF($E$21&gt;0,FB24/$E$21,"-")</f>
        <v>1.0387500000000001</v>
      </c>
      <c r="FC27" s="1109"/>
      <c r="FD27" s="1108">
        <f>IF($E$21&gt;0,FD24/$E$21,"-")</f>
        <v>1.0387500000000001</v>
      </c>
      <c r="FE27" s="1109"/>
      <c r="FF27" s="1108">
        <f>IF($E$21&gt;0,FF24/$E$21,"-")</f>
        <v>1.0387500000000001</v>
      </c>
      <c r="FG27" s="1109"/>
      <c r="FH27" s="1108">
        <f>IF($E$21&gt;0,FH24/$E$21,"-")</f>
        <v>1.0387500000000001</v>
      </c>
      <c r="FI27" s="1109"/>
      <c r="FJ27" s="1108">
        <f>IF($E$21&gt;0,FJ24/$E$21,"-")</f>
        <v>1.0387500000000001</v>
      </c>
      <c r="FK27" s="1109"/>
      <c r="FL27" s="1108">
        <f>IF($E$21&gt;0,FL24/$E$21,"-")</f>
        <v>1.0387500000000001</v>
      </c>
      <c r="FM27" s="1109"/>
      <c r="FN27" s="1108">
        <f>IF($E$21&gt;0,FN24/$E$21,"-")</f>
        <v>1.0387500000000001</v>
      </c>
      <c r="FO27" s="1109"/>
      <c r="FP27" s="1108">
        <f>IF($E$21&gt;0,FP24/$E$21,"-")</f>
        <v>1.0387500000000001</v>
      </c>
      <c r="FQ27" s="1109"/>
      <c r="FR27" s="1108">
        <f>IF($E$21&gt;0,FR24/$E$21,"-")</f>
        <v>1.0387500000000001</v>
      </c>
      <c r="FS27" s="1109"/>
      <c r="FT27" s="1108">
        <f>IF($E$21&gt;0,FT24/$E$21,"-")</f>
        <v>1.0387500000000001</v>
      </c>
      <c r="FU27" s="1109"/>
      <c r="FV27" s="1108">
        <f>IF($E$21&gt;0,FV24/$E$21,"-")</f>
        <v>1.0387500000000001</v>
      </c>
      <c r="FW27" s="1109"/>
      <c r="FX27" s="1108">
        <f>IF($E$21&gt;0,FX24/$E$21,"-")</f>
        <v>1.0387500000000001</v>
      </c>
      <c r="FY27" s="1109"/>
      <c r="FZ27" s="1108">
        <f>IF($E$21&gt;0,FZ24/$E$21,"-")</f>
        <v>1.0387500000000001</v>
      </c>
      <c r="GA27" s="1109"/>
      <c r="GB27" s="1108">
        <f>IF($E$21&gt;0,GB24/$E$21,"-")</f>
        <v>1.0387500000000001</v>
      </c>
      <c r="GC27" s="1109"/>
      <c r="GD27" s="1108">
        <f>IF($E$21&gt;0,GD24/$E$21,"-")</f>
        <v>1.0387500000000001</v>
      </c>
      <c r="GE27" s="1109"/>
      <c r="GF27" s="1108">
        <f>IF($E$21&gt;0,GF24/$E$21,"-")</f>
        <v>1.0387500000000001</v>
      </c>
      <c r="GG27" s="1109"/>
      <c r="GH27" s="1108">
        <f>IF($E$21&gt;0,GH24/$E$21,"-")</f>
        <v>1.0387500000000001</v>
      </c>
      <c r="GI27" s="1109"/>
      <c r="GJ27" s="1108">
        <f>IF($E$21&gt;0,GJ24/$E$21,"-")</f>
        <v>1.0387500000000001</v>
      </c>
      <c r="GK27" s="1109"/>
      <c r="GL27" s="1108">
        <f>IF($E$21&gt;0,GL24/$E$21,"-")</f>
        <v>1.0387500000000001</v>
      </c>
      <c r="GM27" s="1109"/>
      <c r="GN27" s="1108">
        <f>IF($E$21&gt;0,GN24/$E$21,"-")</f>
        <v>1.0387500000000001</v>
      </c>
      <c r="GO27" s="1109"/>
      <c r="GP27" s="1108">
        <f>IF($E$21&gt;0,GP24/$E$21,"-")</f>
        <v>1.0387500000000001</v>
      </c>
      <c r="GQ27" s="1109"/>
      <c r="GR27" s="1108">
        <f>IF($E$21&gt;0,GR24/$E$21,"-")</f>
        <v>1.0387500000000001</v>
      </c>
      <c r="GS27" s="1109"/>
      <c r="GT27" s="1108">
        <f>IF($E$21&gt;0,GT24/$E$21,"-")</f>
        <v>1.0387500000000001</v>
      </c>
      <c r="GU27" s="1109"/>
      <c r="GV27" s="1108">
        <f t="shared" ref="GV27" si="128">IF($E$21&gt;0,GV24/$E$21,"-")</f>
        <v>1.0387500000000001</v>
      </c>
      <c r="GW27" s="1109"/>
      <c r="GX27" s="1108">
        <f t="shared" ref="GX27" si="129">IF($E$21&gt;0,GX24/$E$21,"-")</f>
        <v>1.0387500000000001</v>
      </c>
      <c r="GY27" s="1109"/>
      <c r="GZ27" s="1108">
        <f t="shared" ref="GZ27" si="130">IF($E$21&gt;0,GZ24/$E$21,"-")</f>
        <v>1.0387500000000001</v>
      </c>
      <c r="HA27" s="1109"/>
      <c r="HB27" s="1108">
        <f>IF($E$21&gt;0,HB24/$E$21,"-")</f>
        <v>1.0387500000000001</v>
      </c>
      <c r="HC27" s="1109"/>
      <c r="HD27" s="1108">
        <f t="shared" ref="HD27" si="131">IF($E$21&gt;0,HD24/$E$21,"-")</f>
        <v>1.0387500000000001</v>
      </c>
      <c r="HE27" s="1109"/>
      <c r="HF27" s="1108">
        <f t="shared" ref="HF27" si="132">IF($E$21&gt;0,HF24/$E$21,"-")</f>
        <v>1.0387500000000001</v>
      </c>
      <c r="HG27" s="1109"/>
      <c r="HH27" s="1108">
        <f t="shared" ref="HH27" si="133">IF($E$21&gt;0,HH24/$E$21,"-")</f>
        <v>1.0387500000000001</v>
      </c>
      <c r="HI27" s="1109"/>
    </row>
    <row r="28" spans="1:217" hidden="1">
      <c r="A28" s="1139"/>
      <c r="B28" s="1140"/>
      <c r="C28" s="1139"/>
      <c r="D28" s="1141"/>
      <c r="E28" s="1141"/>
      <c r="F28" s="1142"/>
      <c r="G28" s="1141"/>
      <c r="H28" s="733"/>
      <c r="I28" s="1143"/>
      <c r="J28" s="1144"/>
      <c r="K28" s="846" t="s">
        <v>386</v>
      </c>
      <c r="L28" s="1110">
        <f>IF($E$21&gt;0,L26/$E$21,"-")</f>
        <v>0</v>
      </c>
      <c r="M28" s="1111"/>
      <c r="N28" s="1110">
        <f>IF($E$21&gt;0,N26/$E$21,"-")</f>
        <v>0</v>
      </c>
      <c r="O28" s="1111"/>
      <c r="P28" s="1110">
        <f>IF($E$21&gt;0,P26/$E$21,"-")</f>
        <v>0</v>
      </c>
      <c r="Q28" s="1111"/>
      <c r="R28" s="1110">
        <f>IF($E$21&gt;0,R26/$E$21,"-")</f>
        <v>0</v>
      </c>
      <c r="S28" s="1111"/>
      <c r="T28" s="1110">
        <f>IF($E$21&gt;0,T26/$E$21,"-")</f>
        <v>0</v>
      </c>
      <c r="U28" s="1111"/>
      <c r="V28" s="1110">
        <f>IF($E$21&gt;0,V26/$E$21,"-")</f>
        <v>0</v>
      </c>
      <c r="W28" s="1111"/>
      <c r="X28" s="1110">
        <f>IF($E$21&gt;0,X26/$E$21,"-")</f>
        <v>0</v>
      </c>
      <c r="Y28" s="1111"/>
      <c r="Z28" s="1110">
        <f>IF($E$21&gt;0,Z26/$E$21,"-")</f>
        <v>0</v>
      </c>
      <c r="AA28" s="1111"/>
      <c r="AB28" s="1110">
        <f>IF($E$21&gt;0,AB26/$E$21,"-")</f>
        <v>0</v>
      </c>
      <c r="AC28" s="1111"/>
      <c r="AD28" s="1110">
        <f>IF($E$21&gt;0,AD26/$E$21,"-")</f>
        <v>0</v>
      </c>
      <c r="AE28" s="1111"/>
      <c r="AF28" s="1110">
        <f>IF($E$21&gt;0,AF26/$E$21,"-")</f>
        <v>0</v>
      </c>
      <c r="AG28" s="1111"/>
      <c r="AH28" s="1110">
        <f>IF($E$21&gt;0,AH26/$E$21,"-")</f>
        <v>0</v>
      </c>
      <c r="AI28" s="1111"/>
      <c r="AJ28" s="1110">
        <f>IF($E$21&gt;0,AJ26/$E$21,"-")</f>
        <v>0</v>
      </c>
      <c r="AK28" s="1111"/>
      <c r="AL28" s="1110">
        <f>IF($E$21&gt;0,AL26/$E$21,"-")</f>
        <v>0</v>
      </c>
      <c r="AM28" s="1111"/>
      <c r="AN28" s="1110">
        <f>IF($E$21&gt;0,AN26/$E$21,"-")</f>
        <v>0</v>
      </c>
      <c r="AO28" s="1111"/>
      <c r="AP28" s="1110">
        <f>IF($E$21&gt;0,AP26/$E$21,"-")</f>
        <v>0</v>
      </c>
      <c r="AQ28" s="1111"/>
      <c r="AR28" s="1110">
        <f>IF($E$21&gt;0,AR26/$E$21,"-")</f>
        <v>0</v>
      </c>
      <c r="AS28" s="1111"/>
      <c r="AT28" s="1110">
        <f>IF($E$21&gt;0,AT26/$E$21,"-")</f>
        <v>0</v>
      </c>
      <c r="AU28" s="1111"/>
      <c r="AV28" s="1110">
        <f>IF($E$21&gt;0,AV26/$E$21,"-")</f>
        <v>0</v>
      </c>
      <c r="AW28" s="1111"/>
      <c r="AX28" s="1110">
        <f>IF($E$21&gt;0,AX26/$E$21,"-")</f>
        <v>0</v>
      </c>
      <c r="AY28" s="1111"/>
      <c r="AZ28" s="1110">
        <f>IF($E$21&gt;0,AZ26/$E$21,"-")</f>
        <v>0</v>
      </c>
      <c r="BA28" s="1111"/>
      <c r="BB28" s="1110">
        <f>IF($E$21&gt;0,BB26/$E$21,"-")</f>
        <v>0</v>
      </c>
      <c r="BC28" s="1111"/>
      <c r="BD28" s="1110">
        <f>IF($E$21&gt;0,BD26/$E$21,"-")</f>
        <v>0</v>
      </c>
      <c r="BE28" s="1111"/>
      <c r="BF28" s="1110">
        <f>IF($E$21&gt;0,BF26/$E$21,"-")</f>
        <v>0</v>
      </c>
      <c r="BG28" s="1111"/>
      <c r="BH28" s="1110">
        <f>IF($E$21&gt;0,BH26/$E$21,"-")</f>
        <v>0</v>
      </c>
      <c r="BI28" s="1111"/>
      <c r="BJ28" s="1110">
        <f>IF($E$21&gt;0,BJ26/$E$21,"-")</f>
        <v>0</v>
      </c>
      <c r="BK28" s="1111"/>
      <c r="BL28" s="1110">
        <f>IF($E$21&gt;0,BL26/$E$21,"-")</f>
        <v>0</v>
      </c>
      <c r="BM28" s="1111"/>
      <c r="BN28" s="1110">
        <f>IF($E$21&gt;0,BN26/$E$21,"-")</f>
        <v>0</v>
      </c>
      <c r="BO28" s="1111"/>
      <c r="BP28" s="1110">
        <f>IF($E$21&gt;0,BP26/$E$21,"-")</f>
        <v>0</v>
      </c>
      <c r="BQ28" s="1111"/>
      <c r="BR28" s="1107">
        <f>IF($E$21&gt;0,BR26/$E$21,"-")</f>
        <v>0</v>
      </c>
      <c r="BS28" s="1107"/>
      <c r="BT28" s="1107">
        <f>IF($E$21&gt;0,BT26/$E$21,"-")</f>
        <v>0</v>
      </c>
      <c r="BU28" s="1107"/>
      <c r="BV28" s="1107">
        <f>IF($E$21&gt;0,BV26/$E$21,"-")</f>
        <v>0</v>
      </c>
      <c r="BW28" s="1107"/>
      <c r="BX28" s="1107">
        <f>IF($E$21&gt;0,BX26/$E$21,"-")</f>
        <v>0</v>
      </c>
      <c r="BY28" s="1107"/>
      <c r="BZ28" s="1107">
        <f>IF($E$21&gt;0,BZ26/$E$21,"-")</f>
        <v>0</v>
      </c>
      <c r="CA28" s="1107"/>
      <c r="CB28" s="1107">
        <f>IF($E$21&gt;0,CB26/$E$21,"-")</f>
        <v>0</v>
      </c>
      <c r="CC28" s="1107"/>
      <c r="CD28" s="1107">
        <f>IF($E$21&gt;0,CD26/$E$21,"-")</f>
        <v>0</v>
      </c>
      <c r="CE28" s="1107"/>
      <c r="CF28" s="1107">
        <f>IF($E$21&gt;0,CF26/$E$21,"-")</f>
        <v>0</v>
      </c>
      <c r="CG28" s="1107"/>
      <c r="CH28" s="1107">
        <f>IF($E$21&gt;0,CH26/$E$21,"-")</f>
        <v>0</v>
      </c>
      <c r="CI28" s="1107"/>
      <c r="CJ28" s="1107">
        <f>IF($E$21&gt;0,CJ26/$E$21,"-")</f>
        <v>0</v>
      </c>
      <c r="CK28" s="1107"/>
      <c r="CL28" s="1107">
        <f>IF($E$21&gt;0,CL26/$E$21,"-")</f>
        <v>0</v>
      </c>
      <c r="CM28" s="1107"/>
      <c r="CN28" s="1107">
        <f>IF($E$21&gt;0,CN26/$E$21,"-")</f>
        <v>0</v>
      </c>
      <c r="CO28" s="1107"/>
      <c r="CP28" s="1107">
        <f>IF($E$21&gt;0,CP26/$E$21,"-")</f>
        <v>0</v>
      </c>
      <c r="CQ28" s="1107"/>
      <c r="CR28" s="1107">
        <f>IF($E$21&gt;0,CR26/$E$21,"-")</f>
        <v>0</v>
      </c>
      <c r="CS28" s="1107"/>
      <c r="CT28" s="1107">
        <f>IF($E$21&gt;0,CT26/$E$21,"-")</f>
        <v>0</v>
      </c>
      <c r="CU28" s="1107"/>
      <c r="CV28" s="1107">
        <f>IF($E$21&gt;0,CV26/$E$21,"-")</f>
        <v>0</v>
      </c>
      <c r="CW28" s="1107"/>
      <c r="CX28" s="1107">
        <f>IF($E$21&gt;0,CX26/$E$21,"-")</f>
        <v>0</v>
      </c>
      <c r="CY28" s="1107"/>
      <c r="CZ28" s="1107">
        <f>IF($E$21&gt;0,CZ26/$E$21,"-")</f>
        <v>0</v>
      </c>
      <c r="DA28" s="1107"/>
      <c r="DB28" s="1107">
        <f>IF($E$21&gt;0,DB26/$E$21,"-")</f>
        <v>0</v>
      </c>
      <c r="DC28" s="1107"/>
      <c r="DD28" s="1107">
        <f>IF($E$21&gt;0,DD26/$E$21,"-")</f>
        <v>0</v>
      </c>
      <c r="DE28" s="1107"/>
      <c r="DF28" s="1107">
        <f>IF($E$21&gt;0,DF26/$E$21,"-")</f>
        <v>0</v>
      </c>
      <c r="DG28" s="1107"/>
      <c r="DH28" s="1107">
        <f>IF($E$21&gt;0,DH26/$E$21,"-")</f>
        <v>0</v>
      </c>
      <c r="DI28" s="1107"/>
      <c r="DJ28" s="1112">
        <f>IF($E$21&gt;0,DJ26/$E$21,"-")</f>
        <v>0</v>
      </c>
      <c r="DK28" s="1112"/>
      <c r="DL28" s="1107">
        <f>IF($E$21&gt;0,DL26/$E$21,"-")</f>
        <v>0</v>
      </c>
      <c r="DM28" s="1107"/>
      <c r="DN28" s="1107">
        <f>IF($E$21&gt;0,DN26/$E$21,"-")</f>
        <v>0</v>
      </c>
      <c r="DO28" s="1107"/>
      <c r="DP28" s="1107">
        <f>IF($E$21&gt;0,DP26/$E$21,"-")</f>
        <v>0</v>
      </c>
      <c r="DQ28" s="1107"/>
      <c r="DR28" s="1107">
        <f>IF($E$21&gt;0,DR26/$E$21,"-")</f>
        <v>0</v>
      </c>
      <c r="DS28" s="1107"/>
      <c r="DT28" s="1107">
        <f>IF($E$21&gt;0,DT26/$E$21,"-")</f>
        <v>0</v>
      </c>
      <c r="DU28" s="1107"/>
      <c r="DV28" s="1107">
        <f>IF($E$21&gt;0,DV26/$E$21,"-")</f>
        <v>0</v>
      </c>
      <c r="DW28" s="1107"/>
      <c r="DX28" s="1107">
        <f>IF($E$21&gt;0,DX26/$E$21,"-")</f>
        <v>0</v>
      </c>
      <c r="DY28" s="1107"/>
      <c r="DZ28" s="1107">
        <f>IF($E$21&gt;0,DZ26/$E$21,"-")</f>
        <v>0</v>
      </c>
      <c r="EA28" s="1107"/>
      <c r="EB28" s="1107">
        <f>IF($E$21&gt;0,EB26/$E$21,"-")</f>
        <v>0</v>
      </c>
      <c r="EC28" s="1107"/>
      <c r="ED28" s="1107">
        <f>IF($E$21&gt;0,ED26/$E$21,"-")</f>
        <v>0</v>
      </c>
      <c r="EE28" s="1107"/>
      <c r="EF28" s="1107">
        <f>IF($E$21&gt;0,EF26/$E$21,"-")</f>
        <v>0</v>
      </c>
      <c r="EG28" s="1107"/>
      <c r="EH28" s="1107">
        <f>IF($E$21&gt;0,EH26/$E$21,"-")</f>
        <v>0</v>
      </c>
      <c r="EI28" s="1107"/>
      <c r="EJ28" s="1107">
        <f>IF($E$21&gt;0,EJ26/$E$21,"-")</f>
        <v>0</v>
      </c>
      <c r="EK28" s="1107"/>
      <c r="EL28" s="1107">
        <f>IF($E$21&gt;0,EL26/$E$21,"-")</f>
        <v>0</v>
      </c>
      <c r="EM28" s="1107"/>
      <c r="EN28" s="1107">
        <f>IF($E$21&gt;0,EN26/$E$21,"-")</f>
        <v>0</v>
      </c>
      <c r="EO28" s="1107"/>
      <c r="EP28" s="1107">
        <f>IF($E$21&gt;0,EP26/$E$21,"-")</f>
        <v>0</v>
      </c>
      <c r="EQ28" s="1107"/>
      <c r="ER28" s="1107">
        <f>IF($E$21&gt;0,ER26/$E$21,"-")</f>
        <v>0</v>
      </c>
      <c r="ES28" s="1107"/>
      <c r="ET28" s="1107">
        <f>IF($E$21&gt;0,ET26/$E$21,"-")</f>
        <v>0</v>
      </c>
      <c r="EU28" s="1107"/>
      <c r="EV28" s="1107">
        <f>IF($E$21&gt;0,EV26/$E$21,"-")</f>
        <v>0</v>
      </c>
      <c r="EW28" s="1107"/>
      <c r="EX28" s="1107">
        <f>IF($E$21&gt;0,EX26/$E$21,"-")</f>
        <v>0</v>
      </c>
      <c r="EY28" s="1107"/>
      <c r="EZ28" s="1107">
        <f>IF($E$21&gt;0,EZ26/$E$21,"-")</f>
        <v>0</v>
      </c>
      <c r="FA28" s="1107"/>
      <c r="FB28" s="1107">
        <f>IF($E$21&gt;0,FB26/$E$21,"-")</f>
        <v>0</v>
      </c>
      <c r="FC28" s="1107"/>
      <c r="FD28" s="1107">
        <f>IF($E$21&gt;0,FD26/$E$21,"-")</f>
        <v>0</v>
      </c>
      <c r="FE28" s="1107"/>
      <c r="FF28" s="1107">
        <f>IF($E$21&gt;0,FF26/$E$21,"-")</f>
        <v>0</v>
      </c>
      <c r="FG28" s="1107"/>
      <c r="FH28" s="1107">
        <f>IF($E$21&gt;0,FH26/$E$21,"-")</f>
        <v>0</v>
      </c>
      <c r="FI28" s="1107"/>
      <c r="FJ28" s="1107">
        <f>IF($E$21&gt;0,FJ26/$E$21,"-")</f>
        <v>0</v>
      </c>
      <c r="FK28" s="1107"/>
      <c r="FL28" s="1107">
        <f>IF($E$21&gt;0,FL26/$E$21,"-")</f>
        <v>0</v>
      </c>
      <c r="FM28" s="1107"/>
      <c r="FN28" s="1107">
        <f>IF($E$21&gt;0,FN26/$E$21,"-")</f>
        <v>0</v>
      </c>
      <c r="FO28" s="1107"/>
      <c r="FP28" s="1107">
        <f>IF($E$21&gt;0,FP26/$E$21,"-")</f>
        <v>0</v>
      </c>
      <c r="FQ28" s="1107"/>
      <c r="FR28" s="1107">
        <f>IF($E$21&gt;0,FR26/$E$21,"-")</f>
        <v>0</v>
      </c>
      <c r="FS28" s="1107"/>
      <c r="FT28" s="1107">
        <f>IF($E$21&gt;0,FT26/$E$21,"-")</f>
        <v>0</v>
      </c>
      <c r="FU28" s="1107"/>
      <c r="FV28" s="1107">
        <f>IF($E$21&gt;0,FV26/$E$21,"-")</f>
        <v>0</v>
      </c>
      <c r="FW28" s="1107"/>
      <c r="FX28" s="1107">
        <f>IF($E$21&gt;0,FX26/$E$21,"-")</f>
        <v>0</v>
      </c>
      <c r="FY28" s="1107"/>
      <c r="FZ28" s="1107">
        <f>IF($E$21&gt;0,FZ26/$E$21,"-")</f>
        <v>0</v>
      </c>
      <c r="GA28" s="1107"/>
      <c r="GB28" s="1107">
        <f>IF($E$21&gt;0,GB26/$E$21,"-")</f>
        <v>0</v>
      </c>
      <c r="GC28" s="1107"/>
      <c r="GD28" s="1107">
        <f>IF($E$21&gt;0,GD26/$E$21,"-")</f>
        <v>0</v>
      </c>
      <c r="GE28" s="1107"/>
      <c r="GF28" s="1107">
        <f>IF($E$21&gt;0,GF26/$E$21,"-")</f>
        <v>0</v>
      </c>
      <c r="GG28" s="1107"/>
      <c r="GH28" s="1107">
        <f>IF($E$21&gt;0,GH26/$E$21,"-")</f>
        <v>0</v>
      </c>
      <c r="GI28" s="1107"/>
      <c r="GJ28" s="1107">
        <f>IF($E$21&gt;0,GJ26/$E$21,"-")</f>
        <v>0</v>
      </c>
      <c r="GK28" s="1107"/>
      <c r="GL28" s="1107">
        <f>IF($E$21&gt;0,GL26/$E$21,"-")</f>
        <v>0</v>
      </c>
      <c r="GM28" s="1107"/>
      <c r="GN28" s="1107">
        <f>IF($E$21&gt;0,GN26/$E$21,"-")</f>
        <v>0</v>
      </c>
      <c r="GO28" s="1107"/>
      <c r="GP28" s="1107">
        <f>IF($E$21&gt;0,GP26/$E$21,"-")</f>
        <v>0</v>
      </c>
      <c r="GQ28" s="1107"/>
      <c r="GR28" s="1107">
        <f>IF($E$21&gt;0,GR26/$E$21,"-")</f>
        <v>0</v>
      </c>
      <c r="GS28" s="1107"/>
      <c r="GT28" s="1107">
        <f>IF($E$21&gt;0,GT26/$E$21,"-")</f>
        <v>0</v>
      </c>
      <c r="GU28" s="1107"/>
      <c r="GV28" s="1107">
        <f t="shared" ref="GV28" si="134">IF($E$21&gt;0,GV26/$E$21,"-")</f>
        <v>0</v>
      </c>
      <c r="GW28" s="1107"/>
      <c r="GX28" s="1107">
        <f t="shared" ref="GX28" si="135">IF($E$21&gt;0,GX26/$E$21,"-")</f>
        <v>0</v>
      </c>
      <c r="GY28" s="1107"/>
      <c r="GZ28" s="1107">
        <f t="shared" ref="GZ28" si="136">IF($E$21&gt;0,GZ26/$E$21,"-")</f>
        <v>0</v>
      </c>
      <c r="HA28" s="1107"/>
      <c r="HB28" s="1107">
        <f>IF($E$21&gt;0,HB26/$E$21,"-")</f>
        <v>0</v>
      </c>
      <c r="HC28" s="1107"/>
      <c r="HD28" s="1107">
        <f t="shared" ref="HD28" si="137">IF($E$21&gt;0,HD26/$E$21,"-")</f>
        <v>0</v>
      </c>
      <c r="HE28" s="1107"/>
      <c r="HF28" s="1107">
        <f t="shared" ref="HF28" si="138">IF($E$21&gt;0,HF26/$E$21,"-")</f>
        <v>0</v>
      </c>
      <c r="HG28" s="1107"/>
      <c r="HH28" s="1107">
        <f t="shared" ref="HH28" si="139">IF($E$21&gt;0,HH26/$E$21,"-")</f>
        <v>0</v>
      </c>
      <c r="HI28" s="1107"/>
    </row>
    <row r="29" spans="1:217" s="5" customFormat="1" ht="14.4" hidden="1">
      <c r="A29" s="677"/>
      <c r="B29" s="678"/>
      <c r="C29" s="678"/>
      <c r="D29" s="847"/>
      <c r="E29" s="679"/>
      <c r="F29" s="848"/>
      <c r="G29" s="849"/>
      <c r="H29" s="678"/>
      <c r="I29" s="678"/>
      <c r="J29" s="678"/>
      <c r="K29" s="678"/>
      <c r="L29" s="1178"/>
      <c r="M29" s="1178"/>
      <c r="N29" s="1178"/>
      <c r="O29" s="1178"/>
      <c r="P29" s="1178"/>
      <c r="Q29" s="1178"/>
      <c r="R29" s="1178"/>
      <c r="S29" s="1192"/>
      <c r="T29" s="1180"/>
      <c r="U29" s="1178"/>
      <c r="V29" s="1178"/>
      <c r="W29" s="1178"/>
      <c r="X29" s="1178"/>
      <c r="Y29" s="1178"/>
      <c r="Z29" s="1178"/>
      <c r="AA29" s="1192"/>
      <c r="AB29" s="1180"/>
      <c r="AC29" s="1178"/>
      <c r="AD29" s="1178"/>
      <c r="AE29" s="1178"/>
      <c r="AF29" s="1178"/>
      <c r="AG29" s="1178"/>
      <c r="AH29" s="1178"/>
      <c r="AI29" s="1192"/>
      <c r="AJ29" s="1180"/>
      <c r="AK29" s="1178"/>
      <c r="AL29" s="1178"/>
      <c r="AM29" s="1178"/>
      <c r="AN29" s="1178"/>
      <c r="AO29" s="1178"/>
      <c r="AP29" s="1178"/>
      <c r="AQ29" s="1192"/>
      <c r="AR29" s="1180"/>
      <c r="AS29" s="1178"/>
      <c r="AT29" s="831"/>
      <c r="AU29" s="831"/>
      <c r="AV29" s="831"/>
      <c r="AW29" s="831"/>
      <c r="AX29" s="831"/>
      <c r="AY29" s="832"/>
      <c r="AZ29" s="833"/>
      <c r="BA29" s="831"/>
      <c r="BB29" s="831"/>
      <c r="BC29" s="831"/>
      <c r="BD29" s="831"/>
      <c r="BE29" s="831"/>
      <c r="BF29" s="831"/>
      <c r="BG29" s="832"/>
      <c r="BH29" s="833"/>
      <c r="BI29" s="831"/>
      <c r="BJ29" s="831"/>
      <c r="BK29" s="831"/>
      <c r="BL29" s="831"/>
      <c r="BM29" s="831"/>
      <c r="BN29" s="831"/>
      <c r="BO29" s="832"/>
      <c r="BP29" s="833"/>
      <c r="BQ29" s="831"/>
      <c r="BR29" s="831"/>
      <c r="BS29" s="831"/>
      <c r="BT29" s="831"/>
      <c r="BU29" s="831"/>
      <c r="BV29" s="831"/>
      <c r="BW29" s="832"/>
      <c r="BX29" s="833"/>
      <c r="BY29" s="831"/>
      <c r="BZ29" s="831"/>
      <c r="CA29" s="831"/>
      <c r="CB29" s="831"/>
      <c r="CC29" s="831"/>
      <c r="CD29" s="1178"/>
      <c r="CE29" s="1179"/>
      <c r="CF29" s="1180"/>
      <c r="CG29" s="1181"/>
      <c r="CH29" s="1178"/>
      <c r="CI29" s="1181"/>
      <c r="CJ29" s="1178"/>
      <c r="CK29" s="1181"/>
      <c r="CL29" s="1178"/>
      <c r="CM29" s="1179"/>
      <c r="CN29" s="1180"/>
      <c r="CO29" s="1181"/>
      <c r="CP29" s="1182"/>
      <c r="CQ29" s="1183"/>
      <c r="CR29" s="1182"/>
      <c r="CS29" s="1183"/>
      <c r="CT29" s="834"/>
      <c r="CU29" s="835"/>
      <c r="CV29" s="836"/>
      <c r="CW29" s="834"/>
      <c r="CX29" s="834"/>
      <c r="CY29" s="834"/>
      <c r="CZ29" s="834"/>
      <c r="DA29" s="834"/>
      <c r="DB29" s="834"/>
      <c r="DC29" s="835"/>
      <c r="DD29" s="836"/>
      <c r="DE29" s="834"/>
      <c r="DF29" s="834"/>
      <c r="DG29" s="834"/>
      <c r="DH29" s="834"/>
      <c r="DI29" s="834"/>
      <c r="DJ29" s="977"/>
      <c r="DK29" s="977"/>
      <c r="DL29" s="836"/>
      <c r="DM29" s="834"/>
      <c r="DN29" s="834"/>
      <c r="DO29" s="834"/>
      <c r="DP29" s="834"/>
      <c r="DQ29" s="834"/>
      <c r="DR29" s="834"/>
      <c r="DS29" s="835"/>
      <c r="DT29" s="836"/>
      <c r="DU29" s="834"/>
      <c r="DV29" s="834"/>
      <c r="DW29" s="834"/>
      <c r="DX29" s="834"/>
      <c r="DY29" s="834"/>
      <c r="DZ29" s="834"/>
      <c r="EA29" s="835"/>
      <c r="EB29" s="836"/>
      <c r="EC29" s="834"/>
      <c r="ED29" s="834"/>
      <c r="EE29" s="834"/>
      <c r="EF29" s="834"/>
      <c r="EG29" s="834"/>
      <c r="EH29" s="834"/>
      <c r="EI29" s="835"/>
      <c r="EJ29" s="836"/>
      <c r="EK29" s="834"/>
      <c r="EL29" s="834"/>
      <c r="EM29" s="834"/>
      <c r="EN29" s="834"/>
      <c r="EO29" s="834"/>
      <c r="EP29" s="834"/>
      <c r="EQ29" s="835"/>
      <c r="ER29" s="836"/>
      <c r="ES29" s="834"/>
      <c r="ET29" s="834"/>
      <c r="EU29" s="834"/>
      <c r="EV29" s="834"/>
      <c r="EW29" s="834"/>
      <c r="EX29" s="834"/>
      <c r="EY29" s="835"/>
      <c r="EZ29" s="836"/>
      <c r="FA29" s="834"/>
      <c r="FB29" s="834"/>
      <c r="FC29" s="834"/>
      <c r="FD29" s="834"/>
      <c r="FE29" s="834"/>
      <c r="FF29" s="834"/>
      <c r="FG29" s="835"/>
      <c r="FH29" s="836"/>
      <c r="FI29" s="834"/>
      <c r="FJ29" s="834"/>
      <c r="FK29" s="834"/>
      <c r="FL29" s="834"/>
      <c r="FM29" s="834"/>
      <c r="FN29" s="834"/>
      <c r="FO29" s="835"/>
      <c r="FP29" s="836"/>
      <c r="FQ29" s="834"/>
      <c r="FR29" s="834"/>
      <c r="FS29" s="834"/>
      <c r="FT29" s="834"/>
      <c r="FU29" s="834"/>
      <c r="FV29" s="834"/>
      <c r="FW29" s="835"/>
      <c r="FX29" s="836"/>
      <c r="FY29" s="834"/>
      <c r="FZ29" s="834"/>
      <c r="GA29" s="834"/>
      <c r="GB29" s="834"/>
      <c r="GC29" s="834"/>
      <c r="GD29" s="834"/>
      <c r="GE29" s="835"/>
      <c r="GF29" s="836"/>
      <c r="GG29" s="834"/>
      <c r="GH29" s="834"/>
      <c r="GI29" s="834"/>
      <c r="GJ29" s="834"/>
      <c r="GK29" s="834"/>
      <c r="GL29" s="834"/>
      <c r="GM29" s="835"/>
      <c r="GN29" s="836"/>
      <c r="GO29" s="834"/>
      <c r="GP29" s="834"/>
      <c r="GQ29" s="834"/>
      <c r="GR29" s="834"/>
      <c r="GS29" s="834"/>
      <c r="GT29" s="834"/>
      <c r="GU29" s="835"/>
      <c r="GV29" s="834"/>
      <c r="GW29" s="835"/>
      <c r="GX29" s="834"/>
      <c r="GY29" s="835"/>
      <c r="GZ29" s="834"/>
      <c r="HA29" s="835"/>
      <c r="HB29" s="834"/>
      <c r="HC29" s="835"/>
      <c r="HD29" s="834"/>
      <c r="HE29" s="835"/>
      <c r="HF29" s="834"/>
      <c r="HG29" s="835"/>
      <c r="HH29" s="834"/>
      <c r="HI29" s="835"/>
    </row>
    <row r="30" spans="1:217">
      <c r="A30" s="181"/>
      <c r="B30" s="182"/>
      <c r="C30" s="181"/>
      <c r="D30" s="183"/>
      <c r="E30" s="183"/>
      <c r="F30" s="183"/>
      <c r="G30" s="181"/>
      <c r="BZ30" s="1159">
        <f>BZ34+BZ43</f>
        <v>124691.22580645161</v>
      </c>
      <c r="CA30" s="1159"/>
      <c r="CH30" s="1251"/>
      <c r="CI30" s="1251"/>
      <c r="CJ30" s="1159">
        <f>CJ34+CJ43</f>
        <v>250676.3903225807</v>
      </c>
      <c r="CK30" s="1159"/>
      <c r="CT30" s="1159">
        <f>CT34+CT43</f>
        <v>381814.34516129037</v>
      </c>
      <c r="CU30" s="1159"/>
      <c r="DD30" s="1159">
        <f>DD34+DD43</f>
        <v>500544.1451612903</v>
      </c>
      <c r="DE30" s="1159"/>
      <c r="DL30" s="1159">
        <f>DL34+DL43</f>
        <v>556091.85483870958</v>
      </c>
      <c r="DM30" s="1159"/>
      <c r="DN30" s="1251"/>
      <c r="DO30" s="1251"/>
      <c r="DV30" s="1159">
        <f>DV34+DV43</f>
        <v>677238.12180200208</v>
      </c>
      <c r="DW30" s="1159"/>
      <c r="EF30" s="1159">
        <f>EF34+EF43</f>
        <v>722941.22302558366</v>
      </c>
      <c r="EG30" s="1159"/>
    </row>
    <row r="31" spans="1:217">
      <c r="A31" s="1139" t="s">
        <v>118</v>
      </c>
      <c r="B31" s="1140" t="str">
        <f>VLOOKUP(A31,PLANEJAMENTO!$B$10:$C$56,2,FALSE)</f>
        <v>Escavação, carga e transporte de material de 1ª categoria - DT Máximo de 1km</v>
      </c>
      <c r="C31" s="1139" t="str">
        <f>VLOOKUP(A31,PLANEJAMENTO!$B$10:$D$56,3,FALSE)</f>
        <v>m3</v>
      </c>
      <c r="D31" s="1141">
        <f>VLOOKUP(A31,PLANEJAMENTO!$B$10:$E$56,4,FALSE)</f>
        <v>614502.27</v>
      </c>
      <c r="E31" s="1141">
        <f>D31</f>
        <v>614502.27</v>
      </c>
      <c r="F31" s="1142">
        <v>210</v>
      </c>
      <c r="G31" s="1141">
        <f>F31*9</f>
        <v>1890</v>
      </c>
      <c r="H31" s="733"/>
      <c r="I31" s="1143"/>
      <c r="J31" s="1144"/>
      <c r="K31" s="734" t="s">
        <v>379</v>
      </c>
      <c r="L31" s="1145"/>
      <c r="M31" s="1146"/>
      <c r="N31" s="1145"/>
      <c r="O31" s="1146"/>
      <c r="P31" s="1145"/>
      <c r="Q31" s="1146"/>
      <c r="R31" s="1145"/>
      <c r="S31" s="1146"/>
      <c r="T31" s="1145"/>
      <c r="U31" s="1146"/>
      <c r="V31" s="1145"/>
      <c r="W31" s="1146"/>
      <c r="X31" s="1145"/>
      <c r="Y31" s="1146"/>
      <c r="Z31" s="1145"/>
      <c r="AA31" s="1146"/>
      <c r="AB31" s="1145"/>
      <c r="AC31" s="1146"/>
      <c r="AD31" s="1145"/>
      <c r="AE31" s="1146"/>
      <c r="AF31" s="1145"/>
      <c r="AG31" s="1146"/>
      <c r="AH31" s="1145"/>
      <c r="AI31" s="1146"/>
      <c r="AJ31" s="1145"/>
      <c r="AK31" s="1146"/>
      <c r="AL31" s="1145"/>
      <c r="AM31" s="1146"/>
      <c r="AN31" s="1145"/>
      <c r="AO31" s="1146"/>
      <c r="AP31" s="1145"/>
      <c r="AQ31" s="1146"/>
      <c r="AR31" s="1145"/>
      <c r="AS31" s="1146"/>
      <c r="AT31" s="1145"/>
      <c r="AU31" s="1146"/>
      <c r="AV31" s="1145"/>
      <c r="AW31" s="1146"/>
      <c r="AX31" s="1145"/>
      <c r="AY31" s="1146"/>
      <c r="AZ31" s="1145"/>
      <c r="BA31" s="1146"/>
      <c r="BB31" s="1174"/>
      <c r="BC31" s="1175"/>
      <c r="BD31" s="1174"/>
      <c r="BE31" s="1146"/>
      <c r="BF31" s="1145"/>
      <c r="BG31" s="1146"/>
      <c r="BH31" s="1145"/>
      <c r="BI31" s="1146"/>
      <c r="BJ31" s="1145"/>
      <c r="BK31" s="1146"/>
      <c r="BL31" s="1174"/>
      <c r="BM31" s="1146"/>
      <c r="BN31" s="1174"/>
      <c r="BO31" s="1146"/>
      <c r="BP31" s="1174"/>
      <c r="BQ31" s="1175"/>
      <c r="BR31" s="1174"/>
      <c r="BS31" s="1175"/>
      <c r="BT31" s="1174">
        <v>6</v>
      </c>
      <c r="BU31" s="1175"/>
      <c r="BV31" s="1174">
        <v>6</v>
      </c>
      <c r="BW31" s="1175"/>
      <c r="BX31" s="1174">
        <v>6</v>
      </c>
      <c r="BY31" s="1175"/>
      <c r="BZ31" s="1174">
        <v>6</v>
      </c>
      <c r="CA31" s="1175"/>
      <c r="CB31" s="1174">
        <v>6</v>
      </c>
      <c r="CC31" s="1175"/>
      <c r="CD31" s="1174">
        <v>6</v>
      </c>
      <c r="CE31" s="1175"/>
      <c r="CF31" s="1174">
        <v>6</v>
      </c>
      <c r="CG31" s="1175"/>
      <c r="CH31" s="1174">
        <v>6</v>
      </c>
      <c r="CI31" s="1175"/>
      <c r="CJ31" s="1174">
        <v>6</v>
      </c>
      <c r="CK31" s="1175"/>
      <c r="CL31" s="1174">
        <v>6</v>
      </c>
      <c r="CM31" s="1175"/>
      <c r="CN31" s="1174">
        <v>6</v>
      </c>
      <c r="CO31" s="1175"/>
      <c r="CP31" s="1174">
        <v>6</v>
      </c>
      <c r="CQ31" s="1175"/>
      <c r="CR31" s="1174">
        <v>6</v>
      </c>
      <c r="CS31" s="1175"/>
      <c r="CT31" s="1174">
        <v>6</v>
      </c>
      <c r="CU31" s="1175"/>
      <c r="CV31" s="1174">
        <v>6</v>
      </c>
      <c r="CW31" s="1175"/>
      <c r="CX31" s="1174">
        <v>6</v>
      </c>
      <c r="CY31" s="1175"/>
      <c r="CZ31" s="1174">
        <v>6</v>
      </c>
      <c r="DA31" s="1175"/>
      <c r="DB31" s="1174">
        <v>6</v>
      </c>
      <c r="DC31" s="1175"/>
      <c r="DD31" s="1174">
        <v>6</v>
      </c>
      <c r="DE31" s="1175"/>
      <c r="DF31" s="1174">
        <v>6</v>
      </c>
      <c r="DG31" s="1175"/>
      <c r="DH31" s="1174">
        <v>1</v>
      </c>
      <c r="DI31" s="1175"/>
      <c r="DJ31" s="1138"/>
      <c r="DK31" s="1138"/>
      <c r="DL31" s="1132">
        <v>6</v>
      </c>
      <c r="DM31" s="1132"/>
      <c r="DN31" s="1132">
        <v>6</v>
      </c>
      <c r="DO31" s="1132"/>
      <c r="DP31" s="1132">
        <v>6</v>
      </c>
      <c r="DQ31" s="1132"/>
      <c r="DR31" s="1132">
        <v>6</v>
      </c>
      <c r="DS31" s="1132"/>
      <c r="DT31" s="1132">
        <v>6</v>
      </c>
      <c r="DU31" s="1132"/>
      <c r="DV31" s="1132">
        <v>6</v>
      </c>
      <c r="DW31" s="1132"/>
      <c r="DX31" s="1132">
        <v>6</v>
      </c>
      <c r="DY31" s="1132"/>
      <c r="DZ31" s="1132">
        <v>6</v>
      </c>
      <c r="EA31" s="1132"/>
      <c r="EB31" s="1132">
        <v>6</v>
      </c>
      <c r="EC31" s="1132"/>
      <c r="ED31" s="1132">
        <v>6</v>
      </c>
      <c r="EE31" s="1132"/>
      <c r="EF31" s="1132">
        <v>6</v>
      </c>
      <c r="EG31" s="1132"/>
      <c r="EH31" s="1132">
        <v>5</v>
      </c>
      <c r="EI31" s="1132"/>
      <c r="EJ31" s="1132"/>
      <c r="EK31" s="1132"/>
      <c r="EL31" s="1132"/>
      <c r="EM31" s="1132"/>
      <c r="EN31" s="1132"/>
      <c r="EO31" s="1132"/>
      <c r="EP31" s="1132"/>
      <c r="EQ31" s="1132"/>
      <c r="ER31" s="1132"/>
      <c r="ES31" s="1132"/>
      <c r="ET31" s="1132"/>
      <c r="EU31" s="1132"/>
      <c r="EV31" s="1132"/>
      <c r="EW31" s="1132"/>
      <c r="EX31" s="1132"/>
      <c r="EY31" s="1132"/>
      <c r="EZ31" s="1132"/>
      <c r="FA31" s="1132"/>
      <c r="FB31" s="1132"/>
      <c r="FC31" s="1132"/>
      <c r="FD31" s="1132"/>
      <c r="FE31" s="1132"/>
      <c r="FF31" s="1132"/>
      <c r="FG31" s="1132"/>
      <c r="FH31" s="1132"/>
      <c r="FI31" s="1132"/>
      <c r="FJ31" s="1132"/>
      <c r="FK31" s="1132"/>
      <c r="FL31" s="1132"/>
      <c r="FM31" s="1132"/>
      <c r="FN31" s="1132"/>
      <c r="FO31" s="1132"/>
      <c r="FP31" s="1132"/>
      <c r="FQ31" s="1132"/>
      <c r="FR31" s="1132"/>
      <c r="FS31" s="1132"/>
      <c r="FT31" s="1132"/>
      <c r="FU31" s="1132"/>
      <c r="FV31" s="1132"/>
      <c r="FW31" s="1132"/>
      <c r="FX31" s="1132"/>
      <c r="FY31" s="1132"/>
      <c r="FZ31" s="1132"/>
      <c r="GA31" s="1132"/>
      <c r="GB31" s="1132"/>
      <c r="GC31" s="1132"/>
      <c r="GD31" s="1132"/>
      <c r="GE31" s="1132"/>
      <c r="GF31" s="1132"/>
      <c r="GG31" s="1132"/>
      <c r="GH31" s="1132"/>
      <c r="GI31" s="1132"/>
      <c r="GJ31" s="1132"/>
      <c r="GK31" s="1132"/>
      <c r="GL31" s="1132"/>
      <c r="GM31" s="1132"/>
      <c r="GN31" s="1132"/>
      <c r="GO31" s="1132"/>
      <c r="GP31" s="1132"/>
      <c r="GQ31" s="1132"/>
      <c r="GR31" s="1132"/>
      <c r="GS31" s="1132"/>
      <c r="GT31" s="1132"/>
      <c r="GU31" s="1132"/>
      <c r="GV31" s="1132"/>
      <c r="GW31" s="1132"/>
      <c r="GX31" s="1132"/>
      <c r="GY31" s="1132"/>
      <c r="GZ31" s="1132"/>
      <c r="HA31" s="1132"/>
      <c r="HB31" s="1132"/>
      <c r="HC31" s="1132"/>
      <c r="HD31" s="1132"/>
      <c r="HE31" s="1132"/>
      <c r="HF31" s="1132"/>
      <c r="HG31" s="1132"/>
      <c r="HH31" s="1132"/>
      <c r="HI31" s="1132"/>
    </row>
    <row r="32" spans="1:217">
      <c r="A32" s="1139"/>
      <c r="B32" s="1140"/>
      <c r="C32" s="1139"/>
      <c r="D32" s="1141"/>
      <c r="E32" s="1141"/>
      <c r="F32" s="1142"/>
      <c r="G32" s="1141"/>
      <c r="H32" s="733"/>
      <c r="I32" s="1143"/>
      <c r="J32" s="1144"/>
      <c r="K32" s="837" t="s">
        <v>380</v>
      </c>
      <c r="L32" s="1133"/>
      <c r="M32" s="1134"/>
      <c r="N32" s="1133"/>
      <c r="O32" s="1134"/>
      <c r="P32" s="1133"/>
      <c r="Q32" s="1134"/>
      <c r="R32" s="1133"/>
      <c r="S32" s="1134"/>
      <c r="T32" s="1133"/>
      <c r="U32" s="1134"/>
      <c r="V32" s="1133"/>
      <c r="W32" s="1134"/>
      <c r="X32" s="1133"/>
      <c r="Y32" s="1134"/>
      <c r="Z32" s="1133"/>
      <c r="AA32" s="1134"/>
      <c r="AB32" s="1133"/>
      <c r="AC32" s="1134"/>
      <c r="AD32" s="1133"/>
      <c r="AE32" s="1134"/>
      <c r="AF32" s="1133"/>
      <c r="AG32" s="1134"/>
      <c r="AH32" s="1133"/>
      <c r="AI32" s="1134"/>
      <c r="AJ32" s="1133"/>
      <c r="AK32" s="1134"/>
      <c r="AL32" s="1133"/>
      <c r="AM32" s="1134"/>
      <c r="AN32" s="1133"/>
      <c r="AO32" s="1134"/>
      <c r="AP32" s="1133"/>
      <c r="AQ32" s="1134"/>
      <c r="AR32" s="1133"/>
      <c r="AS32" s="1134"/>
      <c r="AT32" s="1133"/>
      <c r="AU32" s="1134"/>
      <c r="AV32" s="1133"/>
      <c r="AW32" s="1134"/>
      <c r="AX32" s="1133"/>
      <c r="AY32" s="1134"/>
      <c r="AZ32" s="1133"/>
      <c r="BA32" s="1134"/>
      <c r="BB32" s="1133"/>
      <c r="BC32" s="1134"/>
      <c r="BD32" s="1133"/>
      <c r="BE32" s="1134"/>
      <c r="BF32" s="1133"/>
      <c r="BG32" s="1134"/>
      <c r="BH32" s="1133"/>
      <c r="BI32" s="1134"/>
      <c r="BJ32" s="1133"/>
      <c r="BK32" s="1134"/>
      <c r="BL32" s="1133"/>
      <c r="BM32" s="1134"/>
      <c r="BN32" s="1133"/>
      <c r="BO32" s="1134"/>
      <c r="BP32" s="1133"/>
      <c r="BQ32" s="1134"/>
      <c r="BR32" s="1133"/>
      <c r="BS32" s="1134"/>
      <c r="BT32" s="1133">
        <v>1</v>
      </c>
      <c r="BU32" s="1134"/>
      <c r="BV32" s="1133">
        <v>1</v>
      </c>
      <c r="BW32" s="1134"/>
      <c r="BX32" s="1133">
        <v>1</v>
      </c>
      <c r="BY32" s="1134"/>
      <c r="BZ32" s="1133">
        <v>1</v>
      </c>
      <c r="CA32" s="1134"/>
      <c r="CB32" s="1133">
        <v>1</v>
      </c>
      <c r="CC32" s="1134"/>
      <c r="CD32" s="1133">
        <v>2</v>
      </c>
      <c r="CE32" s="1134"/>
      <c r="CF32" s="1133">
        <v>2</v>
      </c>
      <c r="CG32" s="1134"/>
      <c r="CH32" s="1133">
        <v>2</v>
      </c>
      <c r="CI32" s="1134"/>
      <c r="CJ32" s="1133">
        <v>2</v>
      </c>
      <c r="CK32" s="1134"/>
      <c r="CL32" s="1133">
        <v>2</v>
      </c>
      <c r="CM32" s="1134"/>
      <c r="CN32" s="1201">
        <v>3</v>
      </c>
      <c r="CO32" s="1202"/>
      <c r="CP32" s="1133">
        <v>3</v>
      </c>
      <c r="CQ32" s="1134"/>
      <c r="CR32" s="1133">
        <v>3</v>
      </c>
      <c r="CS32" s="1134"/>
      <c r="CT32" s="1133">
        <v>3</v>
      </c>
      <c r="CU32" s="1134"/>
      <c r="CV32" s="1133">
        <v>3</v>
      </c>
      <c r="CW32" s="1134"/>
      <c r="CX32" s="1133">
        <v>3</v>
      </c>
      <c r="CY32" s="1134"/>
      <c r="CZ32" s="1133">
        <v>3</v>
      </c>
      <c r="DA32" s="1134"/>
      <c r="DB32" s="1133">
        <v>3</v>
      </c>
      <c r="DC32" s="1134"/>
      <c r="DD32" s="1133">
        <v>3</v>
      </c>
      <c r="DE32" s="1134"/>
      <c r="DF32" s="1133">
        <v>3</v>
      </c>
      <c r="DG32" s="1134"/>
      <c r="DH32" s="1133">
        <v>3</v>
      </c>
      <c r="DI32" s="1134"/>
      <c r="DJ32" s="1135"/>
      <c r="DK32" s="1135"/>
      <c r="DL32" s="1129">
        <v>3</v>
      </c>
      <c r="DM32" s="1129"/>
      <c r="DN32" s="1129">
        <v>3</v>
      </c>
      <c r="DO32" s="1129"/>
      <c r="DP32" s="1129">
        <v>3</v>
      </c>
      <c r="DQ32" s="1129"/>
      <c r="DR32" s="1129">
        <v>3</v>
      </c>
      <c r="DS32" s="1129"/>
      <c r="DT32" s="1129">
        <v>2</v>
      </c>
      <c r="DU32" s="1129"/>
      <c r="DV32" s="1129">
        <v>2</v>
      </c>
      <c r="DW32" s="1129"/>
      <c r="DX32" s="1129">
        <v>1</v>
      </c>
      <c r="DY32" s="1129"/>
      <c r="DZ32" s="1129">
        <v>1</v>
      </c>
      <c r="EA32" s="1129"/>
      <c r="EB32" s="1129">
        <v>1</v>
      </c>
      <c r="EC32" s="1129"/>
      <c r="ED32" s="1129">
        <v>1</v>
      </c>
      <c r="EE32" s="1129"/>
      <c r="EF32" s="1129">
        <v>1</v>
      </c>
      <c r="EG32" s="1129"/>
      <c r="EH32" s="1129">
        <v>1</v>
      </c>
      <c r="EI32" s="1129"/>
      <c r="EJ32" s="1129"/>
      <c r="EK32" s="1129"/>
      <c r="EL32" s="1129"/>
      <c r="EM32" s="1129"/>
      <c r="EN32" s="1129"/>
      <c r="EO32" s="1129"/>
      <c r="EP32" s="1129"/>
      <c r="EQ32" s="1129"/>
      <c r="ER32" s="1129"/>
      <c r="ES32" s="1129"/>
      <c r="ET32" s="1129"/>
      <c r="EU32" s="1129"/>
      <c r="EV32" s="1129"/>
      <c r="EW32" s="1129"/>
      <c r="EX32" s="1129"/>
      <c r="EY32" s="1129"/>
      <c r="EZ32" s="1129"/>
      <c r="FA32" s="1129"/>
      <c r="FB32" s="1129"/>
      <c r="FC32" s="1129"/>
      <c r="FD32" s="1129"/>
      <c r="FE32" s="1129"/>
      <c r="FF32" s="1129"/>
      <c r="FG32" s="1129"/>
      <c r="FH32" s="1129"/>
      <c r="FI32" s="1129"/>
      <c r="FJ32" s="1129"/>
      <c r="FK32" s="1129"/>
      <c r="FL32" s="1129"/>
      <c r="FM32" s="1129"/>
      <c r="FN32" s="1129"/>
      <c r="FO32" s="1129"/>
      <c r="FP32" s="1129"/>
      <c r="FQ32" s="1129"/>
      <c r="FR32" s="1129"/>
      <c r="FS32" s="1129"/>
      <c r="FT32" s="1129"/>
      <c r="FU32" s="1129"/>
      <c r="FV32" s="1129"/>
      <c r="FW32" s="1129"/>
      <c r="FX32" s="1129"/>
      <c r="FY32" s="1129"/>
      <c r="FZ32" s="1129"/>
      <c r="GA32" s="1129"/>
      <c r="GB32" s="1129"/>
      <c r="GC32" s="1129"/>
      <c r="GD32" s="1129"/>
      <c r="GE32" s="1129"/>
      <c r="GF32" s="1129"/>
      <c r="GG32" s="1129"/>
      <c r="GH32" s="1129"/>
      <c r="GI32" s="1129"/>
      <c r="GJ32" s="1129"/>
      <c r="GK32" s="1129"/>
      <c r="GL32" s="1129"/>
      <c r="GM32" s="1129"/>
      <c r="GN32" s="1129"/>
      <c r="GO32" s="1129"/>
      <c r="GP32" s="1129"/>
      <c r="GQ32" s="1129"/>
      <c r="GR32" s="1129"/>
      <c r="GS32" s="1129"/>
      <c r="GT32" s="1129"/>
      <c r="GU32" s="1129"/>
      <c r="GV32" s="1129"/>
      <c r="GW32" s="1129"/>
      <c r="GX32" s="1129"/>
      <c r="GY32" s="1129"/>
      <c r="GZ32" s="1129"/>
      <c r="HA32" s="1129"/>
      <c r="HB32" s="1129"/>
      <c r="HC32" s="1129"/>
      <c r="HD32" s="1129"/>
      <c r="HE32" s="1129"/>
      <c r="HF32" s="1129"/>
      <c r="HG32" s="1129"/>
      <c r="HH32" s="1129"/>
      <c r="HI32" s="1129"/>
    </row>
    <row r="33" spans="1:217">
      <c r="A33" s="1139"/>
      <c r="B33" s="1140"/>
      <c r="C33" s="1139"/>
      <c r="D33" s="1141"/>
      <c r="E33" s="1141"/>
      <c r="F33" s="1142"/>
      <c r="G33" s="1141"/>
      <c r="H33" s="733"/>
      <c r="I33" s="1143"/>
      <c r="J33" s="1144"/>
      <c r="K33" s="838" t="s">
        <v>381</v>
      </c>
      <c r="L33" s="1125">
        <f>(L31*L32*$G$31)*$L$8</f>
        <v>0</v>
      </c>
      <c r="M33" s="1126"/>
      <c r="N33" s="1125">
        <f>(N31*N32*$G$31)*$L$8</f>
        <v>0</v>
      </c>
      <c r="O33" s="1126"/>
      <c r="P33" s="1125">
        <f>(P31*P32*$G$31)*$L$8</f>
        <v>0</v>
      </c>
      <c r="Q33" s="1126"/>
      <c r="R33" s="1125">
        <f>(R31*R32*$G$31)*$L$8</f>
        <v>0</v>
      </c>
      <c r="S33" s="1126"/>
      <c r="T33" s="1125">
        <f>(T31*T32*$G$31)*$T$8</f>
        <v>0</v>
      </c>
      <c r="U33" s="1126"/>
      <c r="V33" s="1125">
        <f>(V31*V32*$G$31)*$T$8</f>
        <v>0</v>
      </c>
      <c r="W33" s="1126"/>
      <c r="X33" s="1125">
        <f>(X31*X32*$G$31)*$T$8</f>
        <v>0</v>
      </c>
      <c r="Y33" s="1126"/>
      <c r="Z33" s="1125">
        <f>(Z31*Z32*$G$31)*$T$8</f>
        <v>0</v>
      </c>
      <c r="AA33" s="1126"/>
      <c r="AB33" s="1125">
        <f>(AB31*AB32*$G$31)*$AB$8</f>
        <v>0</v>
      </c>
      <c r="AC33" s="1126"/>
      <c r="AD33" s="1125">
        <f>(AD31*AD32*$G$31)*$AB$8</f>
        <v>0</v>
      </c>
      <c r="AE33" s="1126"/>
      <c r="AF33" s="1125">
        <f>(AF31*AF32*$G$31)*$AB$8</f>
        <v>0</v>
      </c>
      <c r="AG33" s="1126"/>
      <c r="AH33" s="1125">
        <f>(AH31*AH32*$G$31)*$AB$8</f>
        <v>0</v>
      </c>
      <c r="AI33" s="1126"/>
      <c r="AJ33" s="1125">
        <f>(AJ31*AJ32*$G$31)*$AJ$8</f>
        <v>0</v>
      </c>
      <c r="AK33" s="1126"/>
      <c r="AL33" s="1125">
        <f>(AL31*AL32*$G$31)*$AJ$8</f>
        <v>0</v>
      </c>
      <c r="AM33" s="1126"/>
      <c r="AN33" s="1125">
        <f>(AN31*AN32*$G$31)*$AJ$8</f>
        <v>0</v>
      </c>
      <c r="AO33" s="1126"/>
      <c r="AP33" s="1125">
        <f>(AP31*AP32*$G$31)*$AJ$8</f>
        <v>0</v>
      </c>
      <c r="AQ33" s="1126"/>
      <c r="AR33" s="1125">
        <f>(AR31*AR32*$G$31)*$AT$8</f>
        <v>0</v>
      </c>
      <c r="AS33" s="1126"/>
      <c r="AT33" s="1125">
        <f>(AT31*AT32*$G$31)*$AT$8</f>
        <v>0</v>
      </c>
      <c r="AU33" s="1126"/>
      <c r="AV33" s="1125">
        <f>(AV31*AV32*$G$31)*$AT$8</f>
        <v>0</v>
      </c>
      <c r="AW33" s="1126"/>
      <c r="AX33" s="1125">
        <f>(AX31*AX32*$G$31)*$AT$8</f>
        <v>0</v>
      </c>
      <c r="AY33" s="1126"/>
      <c r="AZ33" s="1125">
        <f>(AZ31*AZ32*$G$31)*$BB$8</f>
        <v>0</v>
      </c>
      <c r="BA33" s="1126"/>
      <c r="BB33" s="1125">
        <f>(BB31*BB32*$G$31)*$BB$8</f>
        <v>0</v>
      </c>
      <c r="BC33" s="1126"/>
      <c r="BD33" s="1125">
        <f>(BD31*BD32*$G$31)*$BB$8</f>
        <v>0</v>
      </c>
      <c r="BE33" s="1126"/>
      <c r="BF33" s="1125">
        <f>(BF31*BF32*$G$31)*$BB$8</f>
        <v>0</v>
      </c>
      <c r="BG33" s="1126"/>
      <c r="BH33" s="1125">
        <f>(BH31*BH32*$G$31)*$BJ$8</f>
        <v>0</v>
      </c>
      <c r="BI33" s="1126"/>
      <c r="BJ33" s="1125">
        <f>(BJ31*BJ32*$G$31)*$BJ$8</f>
        <v>0</v>
      </c>
      <c r="BK33" s="1126"/>
      <c r="BL33" s="1125">
        <f>(BL31*BL32*$G$31)*$BJ$8</f>
        <v>0</v>
      </c>
      <c r="BM33" s="1126"/>
      <c r="BN33" s="1125">
        <f>(BN31*BN32*$G$31)*$BJ$8</f>
        <v>0</v>
      </c>
      <c r="BO33" s="1126"/>
      <c r="BP33" s="1125">
        <f t="shared" ref="BP33" si="140">(BP31*BP32*$G$31)*$BJ$8</f>
        <v>0</v>
      </c>
      <c r="BQ33" s="1126"/>
      <c r="BR33" s="1125">
        <f>(BR31*BR32*$G$31)*$BJ$8</f>
        <v>0</v>
      </c>
      <c r="BS33" s="1126"/>
      <c r="BT33" s="1125">
        <f>(BT31*BT32*$G$31)*$BT$8</f>
        <v>10681.548387096775</v>
      </c>
      <c r="BU33" s="1126"/>
      <c r="BV33" s="1125">
        <f t="shared" ref="BV33" si="141">(BV31*BV32*$G$31)*$BT$8</f>
        <v>10681.548387096775</v>
      </c>
      <c r="BW33" s="1126"/>
      <c r="BX33" s="1125">
        <f t="shared" ref="BX33" si="142">(BX31*BX32*$G$31)*$BT$8</f>
        <v>10681.548387096775</v>
      </c>
      <c r="BY33" s="1126"/>
      <c r="BZ33" s="1125">
        <f>(BZ31*BZ32*$G$31)*$BT$8</f>
        <v>10681.548387096775</v>
      </c>
      <c r="CA33" s="1126"/>
      <c r="CB33" s="1125">
        <f>(CB31*CB32*$G$31)*$CB$8</f>
        <v>10470.600000000002</v>
      </c>
      <c r="CC33" s="1126"/>
      <c r="CD33" s="1125">
        <f t="shared" ref="CD33" si="143">(CD31*CD32*$G$31)*$CB$8</f>
        <v>20941.200000000004</v>
      </c>
      <c r="CE33" s="1126"/>
      <c r="CF33" s="1125">
        <f t="shared" ref="CF33" si="144">(CF31*CF32*$G$31)*$CB$8</f>
        <v>20941.200000000004</v>
      </c>
      <c r="CG33" s="1126"/>
      <c r="CH33" s="1125">
        <f t="shared" ref="CH33" si="145">(CH31*CH32*$G$31)*$CB$8</f>
        <v>20941.200000000004</v>
      </c>
      <c r="CI33" s="1126"/>
      <c r="CJ33" s="1125">
        <f>(CJ31*CJ32*$G$31)*$CJ$8</f>
        <v>19534.064516129027</v>
      </c>
      <c r="CK33" s="1126"/>
      <c r="CL33" s="1125">
        <f>(CL31*CL32*$G$31)*$CJ$8</f>
        <v>19534.064516129027</v>
      </c>
      <c r="CM33" s="1126"/>
      <c r="CN33" s="1125">
        <f t="shared" ref="CN33" si="146">(CN31*CN32*$G$31)*$CJ$8</f>
        <v>29301.096774193542</v>
      </c>
      <c r="CO33" s="1126"/>
      <c r="CP33" s="1125">
        <f t="shared" ref="CP33" si="147">(CP31*CP32*$G$31)*$CJ$8</f>
        <v>29301.096774193542</v>
      </c>
      <c r="CQ33" s="1126"/>
      <c r="CR33" s="1125">
        <f t="shared" ref="CR33" si="148">(CR31*CR32*$G$31)*$CJ$8</f>
        <v>29301.096774193542</v>
      </c>
      <c r="CS33" s="1126"/>
      <c r="CT33" s="1125">
        <f>(CT31*CT32*$G$31)*$CT$8</f>
        <v>23700.6</v>
      </c>
      <c r="CU33" s="1126"/>
      <c r="CV33" s="1125">
        <f t="shared" ref="CV33" si="149">(CV31*CV32*$G$31)*$CT$8</f>
        <v>23700.6</v>
      </c>
      <c r="CW33" s="1126"/>
      <c r="CX33" s="1125">
        <f t="shared" ref="CX33" si="150">(CX31*CX32*$G$31)*$CT$8</f>
        <v>23700.6</v>
      </c>
      <c r="CY33" s="1126"/>
      <c r="CZ33" s="1125">
        <f t="shared" ref="CZ33" si="151">(CZ31*CZ32*$G$31)*$CT$8</f>
        <v>23700.6</v>
      </c>
      <c r="DA33" s="1126"/>
      <c r="DB33" s="1125">
        <f>(DB31*DB32*$G$31)*$DB$8</f>
        <v>23814</v>
      </c>
      <c r="DC33" s="1126"/>
      <c r="DD33" s="1125">
        <f>(DD31*DD32*$G$31)*$DB$8</f>
        <v>23814</v>
      </c>
      <c r="DE33" s="1126"/>
      <c r="DF33" s="1125">
        <f>(DF31*DF32*$G$31)*$DB$8</f>
        <v>23814</v>
      </c>
      <c r="DG33" s="1126"/>
      <c r="DH33" s="1125">
        <f>(DH31*DH32*$G$31)*$DB$8</f>
        <v>3968.9999999999995</v>
      </c>
      <c r="DI33" s="1126"/>
      <c r="DJ33" s="1130">
        <f t="shared" ref="DJ33" si="152">(DJ31*DJ32*$G$31)*$DB$8</f>
        <v>0</v>
      </c>
      <c r="DK33" s="1131"/>
      <c r="DL33" s="1125">
        <f>(DL31*DL32*$G$31)*$DL$8</f>
        <v>27764.709677419352</v>
      </c>
      <c r="DM33" s="1126"/>
      <c r="DN33" s="1125">
        <f>(DN31*DN32*$G$31)*$DL$8</f>
        <v>27764.709677419352</v>
      </c>
      <c r="DO33" s="1126"/>
      <c r="DP33" s="1125">
        <f t="shared" ref="DP33" si="153">(DP31*DP32*$G$31)*$DL$8</f>
        <v>27764.709677419352</v>
      </c>
      <c r="DQ33" s="1126"/>
      <c r="DR33" s="1125">
        <f t="shared" ref="DR33" si="154">(DR31*DR32*$G$31)*$DL$8</f>
        <v>27764.709677419352</v>
      </c>
      <c r="DS33" s="1126"/>
      <c r="DT33" s="1125">
        <f>(DT31*DT32*$G$31)*$DT$8</f>
        <v>18926.068965517243</v>
      </c>
      <c r="DU33" s="1126"/>
      <c r="DV33" s="1125">
        <f t="shared" ref="DV33" si="155">(DV31*DV32*$G$31)*$DT$8</f>
        <v>18926.068965517243</v>
      </c>
      <c r="DW33" s="1126"/>
      <c r="DX33" s="1125">
        <f t="shared" ref="DX33" si="156">(DX31*DX32*$G$31)*$DT$8</f>
        <v>9463.0344827586214</v>
      </c>
      <c r="DY33" s="1126"/>
      <c r="DZ33" s="1125">
        <f>(DZ31*DZ32*$G$31)*$DT$8</f>
        <v>9463.0344827586214</v>
      </c>
      <c r="EA33" s="1126"/>
      <c r="EB33" s="1125">
        <f>(EB31*EB32*$G$31)*$EB$8</f>
        <v>8925.6774193548408</v>
      </c>
      <c r="EC33" s="1126"/>
      <c r="ED33" s="1125">
        <f t="shared" ref="ED33" si="157">(ED31*ED32*$G$31)*$EB$8</f>
        <v>8925.6774193548408</v>
      </c>
      <c r="EE33" s="1126"/>
      <c r="EF33" s="1125">
        <f t="shared" ref="EF33" si="158">(EF31*EF32*$G$31)*$EB$8</f>
        <v>8925.6774193548408</v>
      </c>
      <c r="EG33" s="1126"/>
      <c r="EH33" s="1125">
        <f t="shared" ref="EH33" si="159">(EH31*EH32*$G$31)*$EB$8</f>
        <v>7438.0645161290331</v>
      </c>
      <c r="EI33" s="1126"/>
      <c r="EJ33" s="1125">
        <f>(EJ31*EJ32*$G$31)*$EJ$8</f>
        <v>0</v>
      </c>
      <c r="EK33" s="1126"/>
      <c r="EL33" s="1125">
        <f t="shared" ref="EL33" si="160">(EL31*EL32*$G$31)*$EJ$8</f>
        <v>0</v>
      </c>
      <c r="EM33" s="1126"/>
      <c r="EN33" s="1125">
        <f t="shared" ref="EN33" si="161">(EN31*EN32*$G$31)*$EJ$8</f>
        <v>0</v>
      </c>
      <c r="EO33" s="1126"/>
      <c r="EP33" s="1125">
        <f t="shared" ref="EP33" si="162">(EP31*EP32*$G$31)*$EJ$8</f>
        <v>0</v>
      </c>
      <c r="EQ33" s="1126"/>
      <c r="ER33" s="1125">
        <f t="shared" ref="ER33" si="163">(ER31*ER32*$G$31)*$EJ$8</f>
        <v>0</v>
      </c>
      <c r="ES33" s="1126"/>
      <c r="ET33" s="1125">
        <f>(ET31*ET32*$G$31)*$ET$8</f>
        <v>0</v>
      </c>
      <c r="EU33" s="1126"/>
      <c r="EV33" s="1125">
        <f>(EV31*EV32*$G$31)*$ET$8</f>
        <v>0</v>
      </c>
      <c r="EW33" s="1126"/>
      <c r="EX33" s="1125">
        <f>(EX31*EX32*$G$31)*$DB$8</f>
        <v>0</v>
      </c>
      <c r="EY33" s="1126"/>
      <c r="EZ33" s="1125">
        <f>(EZ31*EZ32*$G$31)*$DB$8</f>
        <v>0</v>
      </c>
      <c r="FA33" s="1126"/>
      <c r="FB33" s="1125">
        <f>(FB31*FB32*$G$31)*$DB$8</f>
        <v>0</v>
      </c>
      <c r="FC33" s="1126"/>
      <c r="FD33" s="1125">
        <f>(FD31*FD32*$G$31)*$DB$8</f>
        <v>0</v>
      </c>
      <c r="FE33" s="1126"/>
      <c r="FF33" s="1125">
        <f>(FF31*FF32*$G$31)*$DB$8</f>
        <v>0</v>
      </c>
      <c r="FG33" s="1126"/>
      <c r="FH33" s="1125">
        <f>(FH31*FH32*$G$31)*$DB$8</f>
        <v>0</v>
      </c>
      <c r="FI33" s="1126"/>
      <c r="FJ33" s="1125">
        <f>(FJ31*FJ32*$G$31)*$DB$8</f>
        <v>0</v>
      </c>
      <c r="FK33" s="1126"/>
      <c r="FL33" s="1125">
        <f>(FL31*FL32*$G$31)*$DB$8</f>
        <v>0</v>
      </c>
      <c r="FM33" s="1126"/>
      <c r="FN33" s="1125">
        <f>(FN31*FN32*$G$31)*$DB$8</f>
        <v>0</v>
      </c>
      <c r="FO33" s="1126"/>
      <c r="FP33" s="1125">
        <f>(FP31*FP32*$G$31)*$DB$8</f>
        <v>0</v>
      </c>
      <c r="FQ33" s="1126"/>
      <c r="FR33" s="1125">
        <f>(FR31*FR32*$G$31)*$DB$8</f>
        <v>0</v>
      </c>
      <c r="FS33" s="1126"/>
      <c r="FT33" s="1125">
        <f>(FT31*FT32*$G$31)*$DB$8</f>
        <v>0</v>
      </c>
      <c r="FU33" s="1126"/>
      <c r="FV33" s="1125">
        <f>(FV31*FV32*$G$31)*$DB$8</f>
        <v>0</v>
      </c>
      <c r="FW33" s="1126"/>
      <c r="FX33" s="1125">
        <f>(FX31*FX32*$G$31)*$DB$8</f>
        <v>0</v>
      </c>
      <c r="FY33" s="1126"/>
      <c r="FZ33" s="1125">
        <f>(FZ31*FZ32*$G$31)*$DB$8</f>
        <v>0</v>
      </c>
      <c r="GA33" s="1126"/>
      <c r="GB33" s="1125">
        <f>(GB31*GB32*$G$31)*$DB$8</f>
        <v>0</v>
      </c>
      <c r="GC33" s="1126"/>
      <c r="GD33" s="1125">
        <f>(GD31*GD32*$G$31)*$DB$8</f>
        <v>0</v>
      </c>
      <c r="GE33" s="1126"/>
      <c r="GF33" s="1125">
        <f>(GF31*GF32*$G$31)*$DB$8</f>
        <v>0</v>
      </c>
      <c r="GG33" s="1126"/>
      <c r="GH33" s="1125">
        <f>(GH31*GH32*$G$31)*$DB$8</f>
        <v>0</v>
      </c>
      <c r="GI33" s="1126"/>
      <c r="GJ33" s="1125">
        <f>(GJ31*GJ32*$G$31)*$DB$8</f>
        <v>0</v>
      </c>
      <c r="GK33" s="1126"/>
      <c r="GL33" s="1125">
        <f>(GL31*GL32*$G$31)*$DB$8</f>
        <v>0</v>
      </c>
      <c r="GM33" s="1126"/>
      <c r="GN33" s="1125">
        <f>(GN31*GN32*$G$31)*$DB$8</f>
        <v>0</v>
      </c>
      <c r="GO33" s="1126"/>
      <c r="GP33" s="1125">
        <f>(GP31*GP32*$G$31)*$DB$8</f>
        <v>0</v>
      </c>
      <c r="GQ33" s="1126"/>
      <c r="GR33" s="1125">
        <f>(GR31*GR32*$G$31)*$DB$8</f>
        <v>0</v>
      </c>
      <c r="GS33" s="1126"/>
      <c r="GT33" s="1125">
        <f>(GT31*GT32*$G$31)*$DB$8</f>
        <v>0</v>
      </c>
      <c r="GU33" s="1126"/>
      <c r="GV33" s="1125">
        <f t="shared" ref="GV33" si="164">(GV31*GV32*$G$31)*$DB$8</f>
        <v>0</v>
      </c>
      <c r="GW33" s="1126"/>
      <c r="GX33" s="1125">
        <f t="shared" ref="GX33" si="165">(GX31*GX32*$G$31)*$DB$8</f>
        <v>0</v>
      </c>
      <c r="GY33" s="1126"/>
      <c r="GZ33" s="1125">
        <f t="shared" ref="GZ33" si="166">(GZ31*GZ32*$G$31)*$DB$8</f>
        <v>0</v>
      </c>
      <c r="HA33" s="1126"/>
      <c r="HB33" s="1125">
        <f>(HB31*HB32*$G$31)*$DB$8</f>
        <v>0</v>
      </c>
      <c r="HC33" s="1126"/>
      <c r="HD33" s="1125">
        <f t="shared" ref="HD33" si="167">(HD31*HD32*$G$31)*$DB$8</f>
        <v>0</v>
      </c>
      <c r="HE33" s="1126"/>
      <c r="HF33" s="1125">
        <f t="shared" ref="HF33" si="168">(HF31*HF32*$G$31)*$DB$8</f>
        <v>0</v>
      </c>
      <c r="HG33" s="1126"/>
      <c r="HH33" s="1125">
        <f t="shared" ref="HH33" si="169">(HH31*HH32*$G$31)*$DB$8</f>
        <v>0</v>
      </c>
      <c r="HI33" s="1126"/>
    </row>
    <row r="34" spans="1:217">
      <c r="A34" s="1139"/>
      <c r="B34" s="1140"/>
      <c r="C34" s="1139"/>
      <c r="D34" s="1141"/>
      <c r="E34" s="1141"/>
      <c r="F34" s="1142"/>
      <c r="G34" s="1141"/>
      <c r="H34" s="733"/>
      <c r="I34" s="1143"/>
      <c r="J34" s="1144"/>
      <c r="K34" s="839" t="s">
        <v>382</v>
      </c>
      <c r="L34" s="1121">
        <f>L33</f>
        <v>0</v>
      </c>
      <c r="M34" s="1122"/>
      <c r="N34" s="1121">
        <f>L34+N33</f>
        <v>0</v>
      </c>
      <c r="O34" s="1122"/>
      <c r="P34" s="1121">
        <f>N34+P33</f>
        <v>0</v>
      </c>
      <c r="Q34" s="1122"/>
      <c r="R34" s="1121">
        <f>P34+R33</f>
        <v>0</v>
      </c>
      <c r="S34" s="1122"/>
      <c r="T34" s="1121">
        <f>R34+T33</f>
        <v>0</v>
      </c>
      <c r="U34" s="1122"/>
      <c r="V34" s="1121">
        <f>T34+V33</f>
        <v>0</v>
      </c>
      <c r="W34" s="1122"/>
      <c r="X34" s="1121">
        <f>V34+X33</f>
        <v>0</v>
      </c>
      <c r="Y34" s="1122"/>
      <c r="Z34" s="1121">
        <f>X34+Z33</f>
        <v>0</v>
      </c>
      <c r="AA34" s="1122"/>
      <c r="AB34" s="1121">
        <f>Z34+AB33</f>
        <v>0</v>
      </c>
      <c r="AC34" s="1122"/>
      <c r="AD34" s="1121">
        <f>AB34+AD33</f>
        <v>0</v>
      </c>
      <c r="AE34" s="1122"/>
      <c r="AF34" s="1121">
        <f>AD34+AF33</f>
        <v>0</v>
      </c>
      <c r="AG34" s="1122"/>
      <c r="AH34" s="1121">
        <f>AF34+AH33</f>
        <v>0</v>
      </c>
      <c r="AI34" s="1122"/>
      <c r="AJ34" s="1121">
        <f>AH34+AJ33</f>
        <v>0</v>
      </c>
      <c r="AK34" s="1122"/>
      <c r="AL34" s="1121">
        <f>AJ34+AL33</f>
        <v>0</v>
      </c>
      <c r="AM34" s="1122"/>
      <c r="AN34" s="1121">
        <f>AL34+AN33</f>
        <v>0</v>
      </c>
      <c r="AO34" s="1122"/>
      <c r="AP34" s="1121">
        <f>AN34+AP33</f>
        <v>0</v>
      </c>
      <c r="AQ34" s="1122"/>
      <c r="AR34" s="1121">
        <f>AP34+AR33</f>
        <v>0</v>
      </c>
      <c r="AS34" s="1122"/>
      <c r="AT34" s="1121">
        <f>AR34+AT33</f>
        <v>0</v>
      </c>
      <c r="AU34" s="1122"/>
      <c r="AV34" s="1121">
        <f>AT34+AV33</f>
        <v>0</v>
      </c>
      <c r="AW34" s="1122"/>
      <c r="AX34" s="1121">
        <f>AV34+AX33</f>
        <v>0</v>
      </c>
      <c r="AY34" s="1122"/>
      <c r="AZ34" s="1121">
        <f>AX34+AZ33</f>
        <v>0</v>
      </c>
      <c r="BA34" s="1122"/>
      <c r="BB34" s="1121">
        <f>AZ34+BB33</f>
        <v>0</v>
      </c>
      <c r="BC34" s="1122"/>
      <c r="BD34" s="1121">
        <f>BB34+BD33</f>
        <v>0</v>
      </c>
      <c r="BE34" s="1122"/>
      <c r="BF34" s="1121">
        <f>BD34+BF33</f>
        <v>0</v>
      </c>
      <c r="BG34" s="1122"/>
      <c r="BH34" s="1121">
        <f>BF34+BH33</f>
        <v>0</v>
      </c>
      <c r="BI34" s="1122"/>
      <c r="BJ34" s="1121">
        <f>BH34+BJ33</f>
        <v>0</v>
      </c>
      <c r="BK34" s="1122"/>
      <c r="BL34" s="1121">
        <f>BJ34+BL33</f>
        <v>0</v>
      </c>
      <c r="BM34" s="1122"/>
      <c r="BN34" s="1121">
        <f>BL34+BN33</f>
        <v>0</v>
      </c>
      <c r="BO34" s="1122"/>
      <c r="BP34" s="1121">
        <f>BN34+BP33</f>
        <v>0</v>
      </c>
      <c r="BQ34" s="1122"/>
      <c r="BR34" s="1121">
        <f>BP34+BR33</f>
        <v>0</v>
      </c>
      <c r="BS34" s="1122"/>
      <c r="BT34" s="1121">
        <f>BR34+BT33</f>
        <v>10681.548387096775</v>
      </c>
      <c r="BU34" s="1122"/>
      <c r="BV34" s="1121">
        <f>BT34+BV33</f>
        <v>21363.096774193549</v>
      </c>
      <c r="BW34" s="1122"/>
      <c r="BX34" s="1121">
        <f>BV34+BX33</f>
        <v>32044.645161290326</v>
      </c>
      <c r="BY34" s="1122"/>
      <c r="BZ34" s="1121">
        <f>BX34+BZ33</f>
        <v>42726.193548387098</v>
      </c>
      <c r="CA34" s="1122"/>
      <c r="CB34" s="1121">
        <f>BZ34+CB33</f>
        <v>53196.793548387097</v>
      </c>
      <c r="CC34" s="1122"/>
      <c r="CD34" s="1121">
        <f>CB34+CD33</f>
        <v>74137.993548387109</v>
      </c>
      <c r="CE34" s="1122"/>
      <c r="CF34" s="1121">
        <f>CD34+CF33</f>
        <v>95079.19354838712</v>
      </c>
      <c r="CG34" s="1122"/>
      <c r="CH34" s="1121">
        <f>CF34+CH33</f>
        <v>116020.39354838713</v>
      </c>
      <c r="CI34" s="1122"/>
      <c r="CJ34" s="1121">
        <f>CH34+CJ33</f>
        <v>135554.45806451616</v>
      </c>
      <c r="CK34" s="1122"/>
      <c r="CL34" s="1121">
        <f>CJ34+CL33</f>
        <v>155088.52258064519</v>
      </c>
      <c r="CM34" s="1122"/>
      <c r="CN34" s="1121">
        <f>CL34+CN33</f>
        <v>184389.61935483874</v>
      </c>
      <c r="CO34" s="1122"/>
      <c r="CP34" s="1121">
        <f>CN34+CP33</f>
        <v>213690.71612903228</v>
      </c>
      <c r="CQ34" s="1122"/>
      <c r="CR34" s="1121">
        <f>CP34+CR33</f>
        <v>242991.81290322583</v>
      </c>
      <c r="CS34" s="1122"/>
      <c r="CT34" s="1121">
        <f>CR34+CT33</f>
        <v>266692.41290322581</v>
      </c>
      <c r="CU34" s="1122"/>
      <c r="CV34" s="1121">
        <f>CT34+CV33</f>
        <v>290393.01290322578</v>
      </c>
      <c r="CW34" s="1122"/>
      <c r="CX34" s="1121">
        <f>CV34+CX33</f>
        <v>314093.61290322576</v>
      </c>
      <c r="CY34" s="1122"/>
      <c r="CZ34" s="1121">
        <f>CX34+CZ33</f>
        <v>337794.21290322574</v>
      </c>
      <c r="DA34" s="1122"/>
      <c r="DB34" s="1121">
        <f>CZ34+DB33</f>
        <v>361608.21290322574</v>
      </c>
      <c r="DC34" s="1122"/>
      <c r="DD34" s="1121">
        <f>DB34+DD33</f>
        <v>385422.21290322574</v>
      </c>
      <c r="DE34" s="1122"/>
      <c r="DF34" s="1121">
        <f>DD34+DF33</f>
        <v>409236.21290322574</v>
      </c>
      <c r="DG34" s="1122"/>
      <c r="DH34" s="1121">
        <f>DF34+DH33</f>
        <v>413205.21290322574</v>
      </c>
      <c r="DI34" s="1122"/>
      <c r="DJ34" s="1127">
        <f>DH34+DJ33</f>
        <v>413205.21290322574</v>
      </c>
      <c r="DK34" s="1128"/>
      <c r="DL34" s="1121">
        <f>DJ34+DL33</f>
        <v>440969.92258064507</v>
      </c>
      <c r="DM34" s="1122"/>
      <c r="DN34" s="1121">
        <f>DL34+DN33</f>
        <v>468734.6322580644</v>
      </c>
      <c r="DO34" s="1122"/>
      <c r="DP34" s="1121">
        <f>DN34+DP33</f>
        <v>496499.34193548374</v>
      </c>
      <c r="DQ34" s="1122"/>
      <c r="DR34" s="1121">
        <f>DP34+DR33</f>
        <v>524264.05161290307</v>
      </c>
      <c r="DS34" s="1122"/>
      <c r="DT34" s="1121">
        <f>DR34+DT33</f>
        <v>543190.12057842035</v>
      </c>
      <c r="DU34" s="1122"/>
      <c r="DV34" s="1121">
        <f>DT34+DV33</f>
        <v>562116.18954393757</v>
      </c>
      <c r="DW34" s="1122"/>
      <c r="DX34" s="1121">
        <f>DV34+DX33</f>
        <v>571579.22402669617</v>
      </c>
      <c r="DY34" s="1122"/>
      <c r="DZ34" s="1121">
        <f>DX34+DZ33</f>
        <v>581042.25850945478</v>
      </c>
      <c r="EA34" s="1122"/>
      <c r="EB34" s="1121">
        <f>DZ34+EB33</f>
        <v>589967.93592880957</v>
      </c>
      <c r="EC34" s="1122"/>
      <c r="ED34" s="1121">
        <f>EB34+ED33</f>
        <v>598893.61334816436</v>
      </c>
      <c r="EE34" s="1122"/>
      <c r="EF34" s="1121">
        <f>ED34+EF33</f>
        <v>607819.29076751915</v>
      </c>
      <c r="EG34" s="1122"/>
      <c r="EH34" s="1121">
        <f>EF34+EH33</f>
        <v>615257.35528364824</v>
      </c>
      <c r="EI34" s="1122"/>
      <c r="EJ34" s="1121">
        <f>EH34+EJ33</f>
        <v>615257.35528364824</v>
      </c>
      <c r="EK34" s="1122"/>
      <c r="EL34" s="1121">
        <f>EJ34+EL33</f>
        <v>615257.35528364824</v>
      </c>
      <c r="EM34" s="1122"/>
      <c r="EN34" s="1121">
        <f>EL34+EN33</f>
        <v>615257.35528364824</v>
      </c>
      <c r="EO34" s="1122"/>
      <c r="EP34" s="1121">
        <f>EN34+EP33</f>
        <v>615257.35528364824</v>
      </c>
      <c r="EQ34" s="1122"/>
      <c r="ER34" s="1121">
        <f>EP34+ER33</f>
        <v>615257.35528364824</v>
      </c>
      <c r="ES34" s="1122"/>
      <c r="ET34" s="1121">
        <f>ER34+ET33</f>
        <v>615257.35528364824</v>
      </c>
      <c r="EU34" s="1122"/>
      <c r="EV34" s="1121">
        <f>ET34+EV33</f>
        <v>615257.35528364824</v>
      </c>
      <c r="EW34" s="1122"/>
      <c r="EX34" s="1121">
        <f>EV34+EX33</f>
        <v>615257.35528364824</v>
      </c>
      <c r="EY34" s="1122"/>
      <c r="EZ34" s="1121">
        <f>EX34+EZ33</f>
        <v>615257.35528364824</v>
      </c>
      <c r="FA34" s="1122"/>
      <c r="FB34" s="1121">
        <f>EZ34+FB33</f>
        <v>615257.35528364824</v>
      </c>
      <c r="FC34" s="1122"/>
      <c r="FD34" s="1121">
        <f>FB34+FD33</f>
        <v>615257.35528364824</v>
      </c>
      <c r="FE34" s="1122"/>
      <c r="FF34" s="1121">
        <f>FD34+FF33</f>
        <v>615257.35528364824</v>
      </c>
      <c r="FG34" s="1122"/>
      <c r="FH34" s="1121">
        <f>FF34+FH33</f>
        <v>615257.35528364824</v>
      </c>
      <c r="FI34" s="1122"/>
      <c r="FJ34" s="1121">
        <f>FH34+FJ33</f>
        <v>615257.35528364824</v>
      </c>
      <c r="FK34" s="1122"/>
      <c r="FL34" s="1121">
        <f>FJ34+FL33</f>
        <v>615257.35528364824</v>
      </c>
      <c r="FM34" s="1122"/>
      <c r="FN34" s="1121">
        <f>FL34+FN33</f>
        <v>615257.35528364824</v>
      </c>
      <c r="FO34" s="1122"/>
      <c r="FP34" s="1121">
        <f>FN34+FP33</f>
        <v>615257.35528364824</v>
      </c>
      <c r="FQ34" s="1122"/>
      <c r="FR34" s="1121">
        <f>FP34+FR33</f>
        <v>615257.35528364824</v>
      </c>
      <c r="FS34" s="1122"/>
      <c r="FT34" s="1121">
        <f>FR34+FT33</f>
        <v>615257.35528364824</v>
      </c>
      <c r="FU34" s="1122"/>
      <c r="FV34" s="1121">
        <f>FT34+FV33</f>
        <v>615257.35528364824</v>
      </c>
      <c r="FW34" s="1122"/>
      <c r="FX34" s="1121">
        <f>FV34+FX33</f>
        <v>615257.35528364824</v>
      </c>
      <c r="FY34" s="1122"/>
      <c r="FZ34" s="1121">
        <f>FX34+FZ33</f>
        <v>615257.35528364824</v>
      </c>
      <c r="GA34" s="1122"/>
      <c r="GB34" s="1121">
        <f>FZ34+GB33</f>
        <v>615257.35528364824</v>
      </c>
      <c r="GC34" s="1122"/>
      <c r="GD34" s="1121">
        <f>GB34+GD33</f>
        <v>615257.35528364824</v>
      </c>
      <c r="GE34" s="1122"/>
      <c r="GF34" s="1121">
        <f>GD34+GF33</f>
        <v>615257.35528364824</v>
      </c>
      <c r="GG34" s="1122"/>
      <c r="GH34" s="1121">
        <f>GF34+GH33</f>
        <v>615257.35528364824</v>
      </c>
      <c r="GI34" s="1122"/>
      <c r="GJ34" s="1121">
        <f>GH34+GJ33</f>
        <v>615257.35528364824</v>
      </c>
      <c r="GK34" s="1122"/>
      <c r="GL34" s="1121">
        <f>GJ34+GL33</f>
        <v>615257.35528364824</v>
      </c>
      <c r="GM34" s="1122"/>
      <c r="GN34" s="1121">
        <f>GL34+GN33</f>
        <v>615257.35528364824</v>
      </c>
      <c r="GO34" s="1122"/>
      <c r="GP34" s="1121">
        <f>GN34+GP33</f>
        <v>615257.35528364824</v>
      </c>
      <c r="GQ34" s="1122"/>
      <c r="GR34" s="1121">
        <f>GP34+GR33</f>
        <v>615257.35528364824</v>
      </c>
      <c r="GS34" s="1122"/>
      <c r="GT34" s="1121">
        <f>GR34+GT33</f>
        <v>615257.35528364824</v>
      </c>
      <c r="GU34" s="1122"/>
      <c r="GV34" s="1121">
        <f t="shared" ref="GV34" si="170">GT34+GV33</f>
        <v>615257.35528364824</v>
      </c>
      <c r="GW34" s="1122"/>
      <c r="GX34" s="1121">
        <f t="shared" ref="GX34" si="171">GV34+GX33</f>
        <v>615257.35528364824</v>
      </c>
      <c r="GY34" s="1122"/>
      <c r="GZ34" s="1121">
        <f t="shared" ref="GZ34" si="172">GX34+GZ33</f>
        <v>615257.35528364824</v>
      </c>
      <c r="HA34" s="1122"/>
      <c r="HB34" s="1121">
        <f>GZ34+HB33</f>
        <v>615257.35528364824</v>
      </c>
      <c r="HC34" s="1122"/>
      <c r="HD34" s="1121">
        <f t="shared" ref="HD34" si="173">HB34+HD33</f>
        <v>615257.35528364824</v>
      </c>
      <c r="HE34" s="1122"/>
      <c r="HF34" s="1121">
        <f t="shared" ref="HF34" si="174">HD34+HF33</f>
        <v>615257.35528364824</v>
      </c>
      <c r="HG34" s="1122"/>
      <c r="HH34" s="1121">
        <f t="shared" ref="HH34" si="175">HF34+HH33</f>
        <v>615257.35528364824</v>
      </c>
      <c r="HI34" s="1122"/>
    </row>
    <row r="35" spans="1:217" s="19" customFormat="1">
      <c r="A35" s="1139"/>
      <c r="B35" s="1140"/>
      <c r="C35" s="1139"/>
      <c r="D35" s="1141"/>
      <c r="E35" s="1141"/>
      <c r="F35" s="1142"/>
      <c r="G35" s="1141"/>
      <c r="H35" s="840"/>
      <c r="I35" s="1143"/>
      <c r="J35" s="1144"/>
      <c r="K35" s="841" t="s">
        <v>383</v>
      </c>
      <c r="L35" s="1117"/>
      <c r="M35" s="1118"/>
      <c r="N35" s="1117"/>
      <c r="O35" s="1118"/>
      <c r="P35" s="1117"/>
      <c r="Q35" s="1118"/>
      <c r="R35" s="1117"/>
      <c r="S35" s="1118"/>
      <c r="T35" s="1117"/>
      <c r="U35" s="1118"/>
      <c r="V35" s="1117"/>
      <c r="W35" s="1118"/>
      <c r="X35" s="1117"/>
      <c r="Y35" s="1118"/>
      <c r="Z35" s="1117"/>
      <c r="AA35" s="1118"/>
      <c r="AB35" s="1117"/>
      <c r="AC35" s="1118"/>
      <c r="AD35" s="1117"/>
      <c r="AE35" s="1118"/>
      <c r="AF35" s="1117"/>
      <c r="AG35" s="1118"/>
      <c r="AH35" s="1117"/>
      <c r="AI35" s="1118"/>
      <c r="AJ35" s="1117"/>
      <c r="AK35" s="1118"/>
      <c r="AL35" s="1117"/>
      <c r="AM35" s="1118"/>
      <c r="AN35" s="1117"/>
      <c r="AO35" s="1118"/>
      <c r="AP35" s="1117"/>
      <c r="AQ35" s="1118"/>
      <c r="AR35" s="1117"/>
      <c r="AS35" s="1118"/>
      <c r="AT35" s="1117"/>
      <c r="AU35" s="1118"/>
      <c r="AV35" s="1117"/>
      <c r="AW35" s="1118"/>
      <c r="AX35" s="1117"/>
      <c r="AY35" s="1118"/>
      <c r="AZ35" s="1117"/>
      <c r="BA35" s="1118"/>
      <c r="BB35" s="1117"/>
      <c r="BC35" s="1118"/>
      <c r="BD35" s="1117"/>
      <c r="BE35" s="1118"/>
      <c r="BF35" s="1117"/>
      <c r="BG35" s="1118"/>
      <c r="BH35" s="1117"/>
      <c r="BI35" s="1118"/>
      <c r="BJ35" s="1117"/>
      <c r="BK35" s="1118"/>
      <c r="BL35" s="1117"/>
      <c r="BM35" s="1118"/>
      <c r="BN35" s="1117"/>
      <c r="BO35" s="1118"/>
      <c r="BP35" s="1117"/>
      <c r="BQ35" s="1118"/>
      <c r="BR35" s="1117"/>
      <c r="BS35" s="1118"/>
      <c r="BT35" s="1117"/>
      <c r="BU35" s="1118"/>
      <c r="BV35" s="1117"/>
      <c r="BW35" s="1118"/>
      <c r="BX35" s="1117"/>
      <c r="BY35" s="1118"/>
      <c r="BZ35" s="1117"/>
      <c r="CA35" s="1118"/>
      <c r="CB35" s="1117"/>
      <c r="CC35" s="1118"/>
      <c r="CD35" s="1117"/>
      <c r="CE35" s="1118"/>
      <c r="CF35" s="1117"/>
      <c r="CG35" s="1118"/>
      <c r="CH35" s="1117"/>
      <c r="CI35" s="1118"/>
      <c r="CJ35" s="1117"/>
      <c r="CK35" s="1118"/>
      <c r="CL35" s="1117"/>
      <c r="CM35" s="1118"/>
      <c r="CN35" s="1117"/>
      <c r="CO35" s="1118"/>
      <c r="CP35" s="1117"/>
      <c r="CQ35" s="1118"/>
      <c r="CR35" s="1117"/>
      <c r="CS35" s="1118"/>
      <c r="CT35" s="1117"/>
      <c r="CU35" s="1118"/>
      <c r="CV35" s="1117"/>
      <c r="CW35" s="1118"/>
      <c r="CX35" s="1117"/>
      <c r="CY35" s="1118"/>
      <c r="CZ35" s="1117"/>
      <c r="DA35" s="1118"/>
      <c r="DB35" s="1117"/>
      <c r="DC35" s="1118"/>
      <c r="DD35" s="1117"/>
      <c r="DE35" s="1118"/>
      <c r="DF35" s="1117"/>
      <c r="DG35" s="1118"/>
      <c r="DH35" s="1117"/>
      <c r="DI35" s="1118"/>
      <c r="DJ35" s="1123"/>
      <c r="DK35" s="1124"/>
      <c r="DL35" s="1117"/>
      <c r="DM35" s="1118"/>
      <c r="DN35" s="1117"/>
      <c r="DO35" s="1118"/>
      <c r="DP35" s="1117"/>
      <c r="DQ35" s="1118"/>
      <c r="DR35" s="1117"/>
      <c r="DS35" s="1118"/>
      <c r="DT35" s="1117"/>
      <c r="DU35" s="1118"/>
      <c r="DV35" s="1117"/>
      <c r="DW35" s="1118"/>
      <c r="DX35" s="1117"/>
      <c r="DY35" s="1118"/>
      <c r="DZ35" s="1117"/>
      <c r="EA35" s="1118"/>
      <c r="EB35" s="1117"/>
      <c r="EC35" s="1118"/>
      <c r="ED35" s="1117"/>
      <c r="EE35" s="1118"/>
      <c r="EF35" s="1117"/>
      <c r="EG35" s="1118"/>
      <c r="EH35" s="1117"/>
      <c r="EI35" s="1118"/>
      <c r="EJ35" s="1117"/>
      <c r="EK35" s="1118"/>
      <c r="EL35" s="1117"/>
      <c r="EM35" s="1118"/>
      <c r="EN35" s="1117"/>
      <c r="EO35" s="1118"/>
      <c r="EP35" s="1117"/>
      <c r="EQ35" s="1118"/>
      <c r="ER35" s="1117"/>
      <c r="ES35" s="1118"/>
      <c r="ET35" s="1117"/>
      <c r="EU35" s="1118"/>
      <c r="EV35" s="1117"/>
      <c r="EW35" s="1118"/>
      <c r="EX35" s="1117"/>
      <c r="EY35" s="1118"/>
      <c r="EZ35" s="1117"/>
      <c r="FA35" s="1118"/>
      <c r="FB35" s="1117"/>
      <c r="FC35" s="1118"/>
      <c r="FD35" s="1117"/>
      <c r="FE35" s="1118"/>
      <c r="FF35" s="1117"/>
      <c r="FG35" s="1118"/>
      <c r="FH35" s="1117"/>
      <c r="FI35" s="1118"/>
      <c r="FJ35" s="1117"/>
      <c r="FK35" s="1118"/>
      <c r="FL35" s="1117"/>
      <c r="FM35" s="1118"/>
      <c r="FN35" s="1117"/>
      <c r="FO35" s="1118"/>
      <c r="FP35" s="1117"/>
      <c r="FQ35" s="1118"/>
      <c r="FR35" s="1117"/>
      <c r="FS35" s="1118"/>
      <c r="FT35" s="1117"/>
      <c r="FU35" s="1118"/>
      <c r="FV35" s="1117"/>
      <c r="FW35" s="1118"/>
      <c r="FX35" s="1117"/>
      <c r="FY35" s="1118"/>
      <c r="FZ35" s="1117"/>
      <c r="GA35" s="1118"/>
      <c r="GB35" s="1117"/>
      <c r="GC35" s="1118"/>
      <c r="GD35" s="1117"/>
      <c r="GE35" s="1118"/>
      <c r="GF35" s="1117"/>
      <c r="GG35" s="1118"/>
      <c r="GH35" s="1117"/>
      <c r="GI35" s="1118"/>
      <c r="GJ35" s="1117"/>
      <c r="GK35" s="1118"/>
      <c r="GL35" s="1117"/>
      <c r="GM35" s="1118"/>
      <c r="GN35" s="1117"/>
      <c r="GO35" s="1118"/>
      <c r="GP35" s="1117"/>
      <c r="GQ35" s="1118"/>
      <c r="GR35" s="1117"/>
      <c r="GS35" s="1118"/>
      <c r="GT35" s="1117"/>
      <c r="GU35" s="1118"/>
      <c r="GV35" s="1117"/>
      <c r="GW35" s="1118"/>
      <c r="GX35" s="1117"/>
      <c r="GY35" s="1118"/>
      <c r="GZ35" s="1117"/>
      <c r="HA35" s="1118"/>
      <c r="HB35" s="1117"/>
      <c r="HC35" s="1118"/>
      <c r="HD35" s="1117"/>
      <c r="HE35" s="1118"/>
      <c r="HF35" s="1117"/>
      <c r="HG35" s="1118"/>
      <c r="HH35" s="1117"/>
      <c r="HI35" s="1118"/>
    </row>
    <row r="36" spans="1:217" s="20" customFormat="1">
      <c r="A36" s="1139"/>
      <c r="B36" s="1140"/>
      <c r="C36" s="1139"/>
      <c r="D36" s="1141"/>
      <c r="E36" s="1141"/>
      <c r="F36" s="1142"/>
      <c r="G36" s="1141"/>
      <c r="H36" s="842"/>
      <c r="I36" s="1143"/>
      <c r="J36" s="1144"/>
      <c r="K36" s="843" t="s">
        <v>384</v>
      </c>
      <c r="L36" s="1113">
        <f>L35</f>
        <v>0</v>
      </c>
      <c r="M36" s="1114"/>
      <c r="N36" s="1113">
        <f>N35+L36</f>
        <v>0</v>
      </c>
      <c r="O36" s="1114"/>
      <c r="P36" s="1113">
        <f>P35+N36</f>
        <v>0</v>
      </c>
      <c r="Q36" s="1114"/>
      <c r="R36" s="1113">
        <f>R35+P36</f>
        <v>0</v>
      </c>
      <c r="S36" s="1114"/>
      <c r="T36" s="1113">
        <f>T35+R36</f>
        <v>0</v>
      </c>
      <c r="U36" s="1114"/>
      <c r="V36" s="1113">
        <f>V35+T36</f>
        <v>0</v>
      </c>
      <c r="W36" s="1114"/>
      <c r="X36" s="1113">
        <f>X35+V36</f>
        <v>0</v>
      </c>
      <c r="Y36" s="1114"/>
      <c r="Z36" s="1113">
        <f>Z35+X36</f>
        <v>0</v>
      </c>
      <c r="AA36" s="1114"/>
      <c r="AB36" s="1113">
        <f>AB35+Z36</f>
        <v>0</v>
      </c>
      <c r="AC36" s="1114"/>
      <c r="AD36" s="1113">
        <f>AD35+AB36</f>
        <v>0</v>
      </c>
      <c r="AE36" s="1114"/>
      <c r="AF36" s="1113">
        <f>AF35+AD36</f>
        <v>0</v>
      </c>
      <c r="AG36" s="1114"/>
      <c r="AH36" s="1113">
        <f>AH35+AF36</f>
        <v>0</v>
      </c>
      <c r="AI36" s="1114"/>
      <c r="AJ36" s="1113">
        <f>AJ35+AH36</f>
        <v>0</v>
      </c>
      <c r="AK36" s="1114"/>
      <c r="AL36" s="1113">
        <f>AL35+AJ36</f>
        <v>0</v>
      </c>
      <c r="AM36" s="1114"/>
      <c r="AN36" s="1113">
        <f>AN35+AL36</f>
        <v>0</v>
      </c>
      <c r="AO36" s="1114"/>
      <c r="AP36" s="1113">
        <f>AP35+AN36</f>
        <v>0</v>
      </c>
      <c r="AQ36" s="1114"/>
      <c r="AR36" s="1113">
        <f>AR35+AP36</f>
        <v>0</v>
      </c>
      <c r="AS36" s="1114"/>
      <c r="AT36" s="1113">
        <f>AT35+AR36</f>
        <v>0</v>
      </c>
      <c r="AU36" s="1114"/>
      <c r="AV36" s="1113">
        <f>AV35+AT36</f>
        <v>0</v>
      </c>
      <c r="AW36" s="1114"/>
      <c r="AX36" s="1113">
        <f>AX35+AV36</f>
        <v>0</v>
      </c>
      <c r="AY36" s="1114"/>
      <c r="AZ36" s="1113">
        <f>AZ35+AX36</f>
        <v>0</v>
      </c>
      <c r="BA36" s="1114"/>
      <c r="BB36" s="1113">
        <f>BB35+AZ36</f>
        <v>0</v>
      </c>
      <c r="BC36" s="1114"/>
      <c r="BD36" s="1113">
        <f>BD35+BB36</f>
        <v>0</v>
      </c>
      <c r="BE36" s="1114"/>
      <c r="BF36" s="1113">
        <f>BF35+BD36</f>
        <v>0</v>
      </c>
      <c r="BG36" s="1114"/>
      <c r="BH36" s="1113">
        <f>BH35+BF36</f>
        <v>0</v>
      </c>
      <c r="BI36" s="1114"/>
      <c r="BJ36" s="1113">
        <f>BJ35+BH36</f>
        <v>0</v>
      </c>
      <c r="BK36" s="1114"/>
      <c r="BL36" s="1113">
        <f>BL35+BJ36</f>
        <v>0</v>
      </c>
      <c r="BM36" s="1114"/>
      <c r="BN36" s="1113">
        <f>BN35+BL36</f>
        <v>0</v>
      </c>
      <c r="BO36" s="1114"/>
      <c r="BP36" s="1113">
        <f>BP35+BN36</f>
        <v>0</v>
      </c>
      <c r="BQ36" s="1114"/>
      <c r="BR36" s="1113">
        <f>BR35+BP36</f>
        <v>0</v>
      </c>
      <c r="BS36" s="1114"/>
      <c r="BT36" s="1113">
        <f>BT35+BR36</f>
        <v>0</v>
      </c>
      <c r="BU36" s="1114"/>
      <c r="BV36" s="1113">
        <f>BV35+BT36</f>
        <v>0</v>
      </c>
      <c r="BW36" s="1114"/>
      <c r="BX36" s="1113">
        <f>BX35+BV36</f>
        <v>0</v>
      </c>
      <c r="BY36" s="1114"/>
      <c r="BZ36" s="1113">
        <f>BZ35+BX36</f>
        <v>0</v>
      </c>
      <c r="CA36" s="1114"/>
      <c r="CB36" s="1113">
        <f>CB35+BZ36</f>
        <v>0</v>
      </c>
      <c r="CC36" s="1114"/>
      <c r="CD36" s="1113">
        <f>CD35+CB36</f>
        <v>0</v>
      </c>
      <c r="CE36" s="1114"/>
      <c r="CF36" s="1113">
        <f>CF35+CD36</f>
        <v>0</v>
      </c>
      <c r="CG36" s="1114"/>
      <c r="CH36" s="1113">
        <f>CH35+CF36</f>
        <v>0</v>
      </c>
      <c r="CI36" s="1114"/>
      <c r="CJ36" s="1113">
        <f>CJ35+CH36</f>
        <v>0</v>
      </c>
      <c r="CK36" s="1114"/>
      <c r="CL36" s="1113">
        <f>CL35+CJ36</f>
        <v>0</v>
      </c>
      <c r="CM36" s="1114"/>
      <c r="CN36" s="1113">
        <f>CN35+CL36</f>
        <v>0</v>
      </c>
      <c r="CO36" s="1114"/>
      <c r="CP36" s="1113">
        <f>CP35+CN36</f>
        <v>0</v>
      </c>
      <c r="CQ36" s="1114"/>
      <c r="CR36" s="1113">
        <f>CR35+CP36</f>
        <v>0</v>
      </c>
      <c r="CS36" s="1114"/>
      <c r="CT36" s="1113">
        <f>CT35+CR36</f>
        <v>0</v>
      </c>
      <c r="CU36" s="1114"/>
      <c r="CV36" s="1113">
        <f>CV35+CT36</f>
        <v>0</v>
      </c>
      <c r="CW36" s="1114"/>
      <c r="CX36" s="1113">
        <f>CX35+CV36</f>
        <v>0</v>
      </c>
      <c r="CY36" s="1114"/>
      <c r="CZ36" s="1113">
        <f>CZ35+CX36</f>
        <v>0</v>
      </c>
      <c r="DA36" s="1114"/>
      <c r="DB36" s="1113">
        <f>DB35+CZ36</f>
        <v>0</v>
      </c>
      <c r="DC36" s="1114"/>
      <c r="DD36" s="1113">
        <f>DD35+DB36</f>
        <v>0</v>
      </c>
      <c r="DE36" s="1114"/>
      <c r="DF36" s="1113">
        <f>DF35+DD36</f>
        <v>0</v>
      </c>
      <c r="DG36" s="1114"/>
      <c r="DH36" s="1113">
        <f>DH35+DF36</f>
        <v>0</v>
      </c>
      <c r="DI36" s="1114"/>
      <c r="DJ36" s="1119">
        <f>DJ35+DH36</f>
        <v>0</v>
      </c>
      <c r="DK36" s="1120"/>
      <c r="DL36" s="1113">
        <f>DL35+DJ36</f>
        <v>0</v>
      </c>
      <c r="DM36" s="1114"/>
      <c r="DN36" s="1113">
        <f>DN35+DL36</f>
        <v>0</v>
      </c>
      <c r="DO36" s="1114"/>
      <c r="DP36" s="1113">
        <f>DP35+DN36</f>
        <v>0</v>
      </c>
      <c r="DQ36" s="1114"/>
      <c r="DR36" s="1113">
        <f>DR35+DP36</f>
        <v>0</v>
      </c>
      <c r="DS36" s="1114"/>
      <c r="DT36" s="1113">
        <f>DT35+DR36</f>
        <v>0</v>
      </c>
      <c r="DU36" s="1114"/>
      <c r="DV36" s="1113">
        <f>DV35+DT36</f>
        <v>0</v>
      </c>
      <c r="DW36" s="1114"/>
      <c r="DX36" s="1113">
        <f>DX35+DV36</f>
        <v>0</v>
      </c>
      <c r="DY36" s="1114"/>
      <c r="DZ36" s="1113">
        <f>DZ35+DX36</f>
        <v>0</v>
      </c>
      <c r="EA36" s="1114"/>
      <c r="EB36" s="1113">
        <f>EB35+DZ36</f>
        <v>0</v>
      </c>
      <c r="EC36" s="1114"/>
      <c r="ED36" s="1113">
        <f>ED35+EB36</f>
        <v>0</v>
      </c>
      <c r="EE36" s="1114"/>
      <c r="EF36" s="1113">
        <f>EF35+ED36</f>
        <v>0</v>
      </c>
      <c r="EG36" s="1114"/>
      <c r="EH36" s="1113">
        <f>EH35+EF36</f>
        <v>0</v>
      </c>
      <c r="EI36" s="1114"/>
      <c r="EJ36" s="1113">
        <f>EJ35+EH36</f>
        <v>0</v>
      </c>
      <c r="EK36" s="1114"/>
      <c r="EL36" s="1113">
        <f>EL35+EJ36</f>
        <v>0</v>
      </c>
      <c r="EM36" s="1114"/>
      <c r="EN36" s="1113">
        <f>EN35+EL36</f>
        <v>0</v>
      </c>
      <c r="EO36" s="1114"/>
      <c r="EP36" s="1113">
        <f>EP35+EN36</f>
        <v>0</v>
      </c>
      <c r="EQ36" s="1114"/>
      <c r="ER36" s="1113">
        <f>ER35+EP36</f>
        <v>0</v>
      </c>
      <c r="ES36" s="1114"/>
      <c r="ET36" s="1113">
        <f>ET35+ER36</f>
        <v>0</v>
      </c>
      <c r="EU36" s="1114"/>
      <c r="EV36" s="1113">
        <f>EV35+ET36</f>
        <v>0</v>
      </c>
      <c r="EW36" s="1114"/>
      <c r="EX36" s="1113">
        <f>EX35+EV36</f>
        <v>0</v>
      </c>
      <c r="EY36" s="1114"/>
      <c r="EZ36" s="1113">
        <f>EZ35+EX36</f>
        <v>0</v>
      </c>
      <c r="FA36" s="1114"/>
      <c r="FB36" s="1113">
        <f>FB35+EZ36</f>
        <v>0</v>
      </c>
      <c r="FC36" s="1114"/>
      <c r="FD36" s="1113">
        <f>FD35+FB36</f>
        <v>0</v>
      </c>
      <c r="FE36" s="1114"/>
      <c r="FF36" s="1113">
        <f>FF35+FD36</f>
        <v>0</v>
      </c>
      <c r="FG36" s="1114"/>
      <c r="FH36" s="1113">
        <f>FH35+FF36</f>
        <v>0</v>
      </c>
      <c r="FI36" s="1114"/>
      <c r="FJ36" s="1113">
        <f>FJ35+FH36</f>
        <v>0</v>
      </c>
      <c r="FK36" s="1114"/>
      <c r="FL36" s="1113">
        <f>FL35+FJ36</f>
        <v>0</v>
      </c>
      <c r="FM36" s="1114"/>
      <c r="FN36" s="1113">
        <f>FN35+FL36</f>
        <v>0</v>
      </c>
      <c r="FO36" s="1114"/>
      <c r="FP36" s="1113">
        <f>FP35+FN36</f>
        <v>0</v>
      </c>
      <c r="FQ36" s="1114"/>
      <c r="FR36" s="1113">
        <f>FR35+FP36</f>
        <v>0</v>
      </c>
      <c r="FS36" s="1114"/>
      <c r="FT36" s="1113">
        <f>FT35+FR36</f>
        <v>0</v>
      </c>
      <c r="FU36" s="1114"/>
      <c r="FV36" s="1113">
        <f>FV35+FT36</f>
        <v>0</v>
      </c>
      <c r="FW36" s="1114"/>
      <c r="FX36" s="1113">
        <f>FX35+FV36</f>
        <v>0</v>
      </c>
      <c r="FY36" s="1114"/>
      <c r="FZ36" s="1113">
        <f>FZ35+FX36</f>
        <v>0</v>
      </c>
      <c r="GA36" s="1114"/>
      <c r="GB36" s="1113">
        <f>GB35+FZ36</f>
        <v>0</v>
      </c>
      <c r="GC36" s="1114"/>
      <c r="GD36" s="1113">
        <f>GD35+GB36</f>
        <v>0</v>
      </c>
      <c r="GE36" s="1114"/>
      <c r="GF36" s="1113">
        <f>GF35+GD36</f>
        <v>0</v>
      </c>
      <c r="GG36" s="1114"/>
      <c r="GH36" s="1113">
        <f>GH35+GF36</f>
        <v>0</v>
      </c>
      <c r="GI36" s="1114"/>
      <c r="GJ36" s="1113">
        <f>GJ35+GH36</f>
        <v>0</v>
      </c>
      <c r="GK36" s="1114"/>
      <c r="GL36" s="1113">
        <f>GL35+GJ36</f>
        <v>0</v>
      </c>
      <c r="GM36" s="1114"/>
      <c r="GN36" s="1113">
        <f>GN35+GL36</f>
        <v>0</v>
      </c>
      <c r="GO36" s="1114"/>
      <c r="GP36" s="1113">
        <f>GP35+GN36</f>
        <v>0</v>
      </c>
      <c r="GQ36" s="1114"/>
      <c r="GR36" s="1113">
        <f>GR35+GP36</f>
        <v>0</v>
      </c>
      <c r="GS36" s="1114"/>
      <c r="GT36" s="1113">
        <f>GT35+GR36</f>
        <v>0</v>
      </c>
      <c r="GU36" s="1114"/>
      <c r="GV36" s="1113">
        <f t="shared" ref="GV36" si="176">GV35+GT36</f>
        <v>0</v>
      </c>
      <c r="GW36" s="1114"/>
      <c r="GX36" s="1113">
        <f t="shared" ref="GX36" si="177">GX35+GV36</f>
        <v>0</v>
      </c>
      <c r="GY36" s="1114"/>
      <c r="GZ36" s="1113">
        <f t="shared" ref="GZ36" si="178">GZ35+GX36</f>
        <v>0</v>
      </c>
      <c r="HA36" s="1114"/>
      <c r="HB36" s="1113">
        <f>HB35+GZ36</f>
        <v>0</v>
      </c>
      <c r="HC36" s="1114"/>
      <c r="HD36" s="1113">
        <f t="shared" ref="HD36" si="179">HD35+HB36</f>
        <v>0</v>
      </c>
      <c r="HE36" s="1114"/>
      <c r="HF36" s="1113">
        <f t="shared" ref="HF36" si="180">HF35+HD36</f>
        <v>0</v>
      </c>
      <c r="HG36" s="1114"/>
      <c r="HH36" s="1113">
        <f t="shared" ref="HH36" si="181">HH35+HF36</f>
        <v>0</v>
      </c>
      <c r="HI36" s="1114"/>
    </row>
    <row r="37" spans="1:217" s="21" customFormat="1">
      <c r="A37" s="1139"/>
      <c r="B37" s="1140"/>
      <c r="C37" s="1139"/>
      <c r="D37" s="1141"/>
      <c r="E37" s="1141"/>
      <c r="F37" s="1142"/>
      <c r="G37" s="1141"/>
      <c r="H37" s="844"/>
      <c r="I37" s="1143"/>
      <c r="J37" s="1144"/>
      <c r="K37" s="845" t="s">
        <v>385</v>
      </c>
      <c r="L37" s="1108">
        <f>IF($E$31&gt;0,L34/$E$31,"-")</f>
        <v>0</v>
      </c>
      <c r="M37" s="1109"/>
      <c r="N37" s="1108">
        <f>IF($E$31&gt;0,N34/$E$31,"-")</f>
        <v>0</v>
      </c>
      <c r="O37" s="1109"/>
      <c r="P37" s="1108">
        <f>IF($E$31&gt;0,P34/$E$31,"-")</f>
        <v>0</v>
      </c>
      <c r="Q37" s="1109"/>
      <c r="R37" s="1108">
        <f>IF($E$31&gt;0,R34/$E$31,"-")</f>
        <v>0</v>
      </c>
      <c r="S37" s="1109"/>
      <c r="T37" s="1108">
        <f>IF($E$31&gt;0,T34/$E$31,"-")</f>
        <v>0</v>
      </c>
      <c r="U37" s="1109"/>
      <c r="V37" s="1108">
        <f>IF($E$31&gt;0,V34/$E$31,"-")</f>
        <v>0</v>
      </c>
      <c r="W37" s="1109"/>
      <c r="X37" s="1108">
        <f>IF($E$31&gt;0,X34/$E$31,"-")</f>
        <v>0</v>
      </c>
      <c r="Y37" s="1109"/>
      <c r="Z37" s="1108">
        <f>IF($E$31&gt;0,Z34/$E$31,"-")</f>
        <v>0</v>
      </c>
      <c r="AA37" s="1109"/>
      <c r="AB37" s="1108">
        <f>IF($E$31&gt;0,AB34/$E$31,"-")</f>
        <v>0</v>
      </c>
      <c r="AC37" s="1109"/>
      <c r="AD37" s="1108">
        <f>IF($E$31&gt;0,AD34/$E$31,"-")</f>
        <v>0</v>
      </c>
      <c r="AE37" s="1109"/>
      <c r="AF37" s="1108">
        <f>IF($E$31&gt;0,AF34/$E$31,"-")</f>
        <v>0</v>
      </c>
      <c r="AG37" s="1109"/>
      <c r="AH37" s="1108">
        <f>IF($E$31&gt;0,AH34/$E$31,"-")</f>
        <v>0</v>
      </c>
      <c r="AI37" s="1109"/>
      <c r="AJ37" s="1108">
        <f>IF($E$31&gt;0,AJ34/$E$31,"-")</f>
        <v>0</v>
      </c>
      <c r="AK37" s="1109"/>
      <c r="AL37" s="1108">
        <f>IF($E$31&gt;0,AL34/$E$31,"-")</f>
        <v>0</v>
      </c>
      <c r="AM37" s="1109"/>
      <c r="AN37" s="1108">
        <f>IF($E$31&gt;0,AN34/$E$31,"-")</f>
        <v>0</v>
      </c>
      <c r="AO37" s="1109"/>
      <c r="AP37" s="1108">
        <f>IF($E$31&gt;0,AP34/$E$31,"-")</f>
        <v>0</v>
      </c>
      <c r="AQ37" s="1109"/>
      <c r="AR37" s="1108">
        <f>IF($E$31&gt;0,AR34/$E$31,"-")</f>
        <v>0</v>
      </c>
      <c r="AS37" s="1109"/>
      <c r="AT37" s="1108">
        <f>IF($E$31&gt;0,AT34/$E$31,"-")</f>
        <v>0</v>
      </c>
      <c r="AU37" s="1109"/>
      <c r="AV37" s="1108">
        <f>IF($E$31&gt;0,AV34/$E$31,"-")</f>
        <v>0</v>
      </c>
      <c r="AW37" s="1109"/>
      <c r="AX37" s="1108">
        <f>IF($E$31&gt;0,AX34/$E$31,"-")</f>
        <v>0</v>
      </c>
      <c r="AY37" s="1109"/>
      <c r="AZ37" s="1108">
        <f>IF($E$31&gt;0,AZ34/$E$31,"-")</f>
        <v>0</v>
      </c>
      <c r="BA37" s="1109"/>
      <c r="BB37" s="1108">
        <f>IF($E$31&gt;0,BB34/$E$31,"-")</f>
        <v>0</v>
      </c>
      <c r="BC37" s="1109"/>
      <c r="BD37" s="1108">
        <f>IF($E$31&gt;0,BD34/$E$31,"-")</f>
        <v>0</v>
      </c>
      <c r="BE37" s="1109"/>
      <c r="BF37" s="1108">
        <f>IF($E$31&gt;0,BF34/$E$31,"-")</f>
        <v>0</v>
      </c>
      <c r="BG37" s="1109"/>
      <c r="BH37" s="1108">
        <f>IF($E$31&gt;0,BH34/$E$31,"-")</f>
        <v>0</v>
      </c>
      <c r="BI37" s="1109"/>
      <c r="BJ37" s="1108">
        <f>IF($E$31&gt;0,BJ34/$E$31,"-")</f>
        <v>0</v>
      </c>
      <c r="BK37" s="1109"/>
      <c r="BL37" s="1108">
        <f>IF($E$31&gt;0,BL34/$E$31,"-")</f>
        <v>0</v>
      </c>
      <c r="BM37" s="1109"/>
      <c r="BN37" s="1108">
        <f>IF($E$31&gt;0,BN34/$E$31,"-")</f>
        <v>0</v>
      </c>
      <c r="BO37" s="1109"/>
      <c r="BP37" s="1108">
        <f>IF($E$31&gt;0,BP34/$E$31,"-")</f>
        <v>0</v>
      </c>
      <c r="BQ37" s="1109"/>
      <c r="BR37" s="1108">
        <f>IF($E$31&gt;0,BR34/$E$31,"-")</f>
        <v>0</v>
      </c>
      <c r="BS37" s="1109"/>
      <c r="BT37" s="1108">
        <f>IF($E$31&gt;0,BT34/$E$31,"-")</f>
        <v>1.7382439266004298E-2</v>
      </c>
      <c r="BU37" s="1109"/>
      <c r="BV37" s="1108">
        <f>IF($E$31&gt;0,BV34/$E$31,"-")</f>
        <v>3.4764878532008596E-2</v>
      </c>
      <c r="BW37" s="1109"/>
      <c r="BX37" s="1108">
        <f>IF($E$31&gt;0,BX34/$E$31,"-")</f>
        <v>5.214731779801289E-2</v>
      </c>
      <c r="BY37" s="1109"/>
      <c r="BZ37" s="1108">
        <f>IF($E$31&gt;0,BZ34/$E$31,"-")</f>
        <v>6.9529757064017192E-2</v>
      </c>
      <c r="CA37" s="1109"/>
      <c r="CB37" s="1108">
        <f>IF($E$31&gt;0,CB34/$E$31,"-")</f>
        <v>8.6568912997485092E-2</v>
      </c>
      <c r="CC37" s="1109"/>
      <c r="CD37" s="1108">
        <f>IF($E$31&gt;0,CD34/$E$31,"-")</f>
        <v>0.12064722486442093</v>
      </c>
      <c r="CE37" s="1109"/>
      <c r="CF37" s="1108">
        <f>IF($E$31&gt;0,CF34/$E$31,"-")</f>
        <v>0.15472553673135678</v>
      </c>
      <c r="CG37" s="1109"/>
      <c r="CH37" s="1108">
        <f>IF($E$31&gt;0,CH34/$E$31,"-")</f>
        <v>0.18880384859829261</v>
      </c>
      <c r="CI37" s="1109"/>
      <c r="CJ37" s="1108">
        <f>IF($E$31&gt;0,CJ34/$E$31,"-")</f>
        <v>0.22059228205050593</v>
      </c>
      <c r="CK37" s="1109"/>
      <c r="CL37" s="1108">
        <f>IF($E$31&gt;0,CL34/$E$31,"-")</f>
        <v>0.25238071550271929</v>
      </c>
      <c r="CM37" s="1109"/>
      <c r="CN37" s="1108">
        <f>IF($E$31&gt;0,CN34/$E$31,"-")</f>
        <v>0.30006336568103925</v>
      </c>
      <c r="CO37" s="1109"/>
      <c r="CP37" s="1108">
        <f>IF($E$31&gt;0,CP34/$E$31,"-")</f>
        <v>0.34774601585935927</v>
      </c>
      <c r="CQ37" s="1109"/>
      <c r="CR37" s="1108">
        <f>IF($E$31&gt;0,CR34/$E$31,"-")</f>
        <v>0.39542866603767929</v>
      </c>
      <c r="CS37" s="1109"/>
      <c r="CT37" s="1108">
        <f>IF($E$31&gt;0,CT34/$E$31,"-")</f>
        <v>0.43399744138166618</v>
      </c>
      <c r="CU37" s="1109"/>
      <c r="CV37" s="1108">
        <f>IF($E$31&gt;0,CV34/$E$31,"-")</f>
        <v>0.47256621672565308</v>
      </c>
      <c r="CW37" s="1109"/>
      <c r="CX37" s="1108">
        <f>IF($E$31&gt;0,CX34/$E$31,"-")</f>
        <v>0.51113499206963997</v>
      </c>
      <c r="CY37" s="1109"/>
      <c r="CZ37" s="1108">
        <f>IF($E$31&gt;0,CZ34/$E$31,"-")</f>
        <v>0.54970376741362681</v>
      </c>
      <c r="DA37" s="1109"/>
      <c r="DB37" s="1108">
        <f>IF($E$31&gt;0,DB34/$E$31,"-")</f>
        <v>0.58845708235256111</v>
      </c>
      <c r="DC37" s="1109"/>
      <c r="DD37" s="1108">
        <f>IF($E$31&gt;0,DD34/$E$31,"-")</f>
        <v>0.6272103972914953</v>
      </c>
      <c r="DE37" s="1109"/>
      <c r="DF37" s="1108">
        <f>IF($E$31&gt;0,DF34/$E$31,"-")</f>
        <v>0.66596371223042961</v>
      </c>
      <c r="DG37" s="1109"/>
      <c r="DH37" s="1108">
        <f>IF($E$31&gt;0,DH34/$E$31,"-")</f>
        <v>0.67242259805358529</v>
      </c>
      <c r="DI37" s="1109"/>
      <c r="DJ37" s="1115">
        <f>IF($E$31&gt;0,DJ34/$E$31,"-")</f>
        <v>0.67242259805358529</v>
      </c>
      <c r="DK37" s="1116"/>
      <c r="DL37" s="1108">
        <f>IF($E$31&gt;0,DL34/$E$31,"-")</f>
        <v>0.71760503436487721</v>
      </c>
      <c r="DM37" s="1109"/>
      <c r="DN37" s="1108">
        <f>IF($E$31&gt;0,DN34/$E$31,"-")</f>
        <v>0.76278747067616914</v>
      </c>
      <c r="DO37" s="1109"/>
      <c r="DP37" s="1108">
        <f>IF($E$31&gt;0,DP34/$E$31,"-")</f>
        <v>0.80796990698746107</v>
      </c>
      <c r="DQ37" s="1109"/>
      <c r="DR37" s="1108">
        <f>IF($E$31&gt;0,DR34/$E$31,"-")</f>
        <v>0.85315234329875311</v>
      </c>
      <c r="DS37" s="1109"/>
      <c r="DT37" s="1108">
        <f>IF($E$31&gt;0,DT34/$E$31,"-")</f>
        <v>0.88395136535202767</v>
      </c>
      <c r="DU37" s="1109"/>
      <c r="DV37" s="1108">
        <f>IF($E$31&gt;0,DV34/$E$31,"-")</f>
        <v>0.91475038740530212</v>
      </c>
      <c r="DW37" s="1109"/>
      <c r="DX37" s="1108">
        <f>IF($E$31&gt;0,DX34/$E$31,"-")</f>
        <v>0.93014989843193929</v>
      </c>
      <c r="DY37" s="1109"/>
      <c r="DZ37" s="1108">
        <f>IF($E$31&gt;0,DZ34/$E$31,"-")</f>
        <v>0.94554940945857657</v>
      </c>
      <c r="EA37" s="1109"/>
      <c r="EB37" s="1108">
        <f>IF($E$31&gt;0,EB34/$E$31,"-")</f>
        <v>0.96007446144797737</v>
      </c>
      <c r="EC37" s="1109"/>
      <c r="ED37" s="1108">
        <f>IF($E$31&gt;0,ED34/$E$31,"-")</f>
        <v>0.97459951343737805</v>
      </c>
      <c r="EE37" s="1109"/>
      <c r="EF37" s="1108">
        <f>IF($E$31&gt;0,EF34/$E$31,"-")</f>
        <v>0.98912456542677885</v>
      </c>
      <c r="EG37" s="1109"/>
      <c r="EH37" s="1108">
        <f>IF($E$31&gt;0,EH34/$E$31,"-")</f>
        <v>1.0012287754179463</v>
      </c>
      <c r="EI37" s="1109"/>
      <c r="EJ37" s="1108">
        <f>IF($E$31&gt;0,EJ34/$E$31,"-")</f>
        <v>1.0012287754179463</v>
      </c>
      <c r="EK37" s="1109"/>
      <c r="EL37" s="1108">
        <f>IF($E$31&gt;0,EL34/$E$31,"-")</f>
        <v>1.0012287754179463</v>
      </c>
      <c r="EM37" s="1109"/>
      <c r="EN37" s="1108">
        <f>IF($E$31&gt;0,EN34/$E$31,"-")</f>
        <v>1.0012287754179463</v>
      </c>
      <c r="EO37" s="1109"/>
      <c r="EP37" s="1108">
        <f>IF($E$31&gt;0,EP34/$E$31,"-")</f>
        <v>1.0012287754179463</v>
      </c>
      <c r="EQ37" s="1109"/>
      <c r="ER37" s="1108">
        <f>IF($E$31&gt;0,ER34/$E$31,"-")</f>
        <v>1.0012287754179463</v>
      </c>
      <c r="ES37" s="1109"/>
      <c r="ET37" s="1108">
        <f>IF($E$31&gt;0,ET34/$E$31,"-")</f>
        <v>1.0012287754179463</v>
      </c>
      <c r="EU37" s="1109"/>
      <c r="EV37" s="1108">
        <f>IF($E$31&gt;0,EV34/$E$31,"-")</f>
        <v>1.0012287754179463</v>
      </c>
      <c r="EW37" s="1109"/>
      <c r="EX37" s="1108">
        <f>IF($E$31&gt;0,EX34/$E$31,"-")</f>
        <v>1.0012287754179463</v>
      </c>
      <c r="EY37" s="1109"/>
      <c r="EZ37" s="1108">
        <f>IF($E$31&gt;0,EZ34/$E$31,"-")</f>
        <v>1.0012287754179463</v>
      </c>
      <c r="FA37" s="1109"/>
      <c r="FB37" s="1108">
        <f>IF($E$31&gt;0,FB34/$E$31,"-")</f>
        <v>1.0012287754179463</v>
      </c>
      <c r="FC37" s="1109"/>
      <c r="FD37" s="1108">
        <f>IF($E$31&gt;0,FD34/$E$31,"-")</f>
        <v>1.0012287754179463</v>
      </c>
      <c r="FE37" s="1109"/>
      <c r="FF37" s="1108">
        <f>IF($E$31&gt;0,FF34/$E$31,"-")</f>
        <v>1.0012287754179463</v>
      </c>
      <c r="FG37" s="1109"/>
      <c r="FH37" s="1108">
        <f>IF($E$31&gt;0,FH34/$E$31,"-")</f>
        <v>1.0012287754179463</v>
      </c>
      <c r="FI37" s="1109"/>
      <c r="FJ37" s="1108">
        <f>IF($E$31&gt;0,FJ34/$E$31,"-")</f>
        <v>1.0012287754179463</v>
      </c>
      <c r="FK37" s="1109"/>
      <c r="FL37" s="1108">
        <f>IF($E$31&gt;0,FL34/$E$31,"-")</f>
        <v>1.0012287754179463</v>
      </c>
      <c r="FM37" s="1109"/>
      <c r="FN37" s="1108">
        <f>IF($E$31&gt;0,FN34/$E$31,"-")</f>
        <v>1.0012287754179463</v>
      </c>
      <c r="FO37" s="1109"/>
      <c r="FP37" s="1108">
        <f>IF($E$31&gt;0,FP34/$E$31,"-")</f>
        <v>1.0012287754179463</v>
      </c>
      <c r="FQ37" s="1109"/>
      <c r="FR37" s="1108">
        <f>IF($E$31&gt;0,FR34/$E$31,"-")</f>
        <v>1.0012287754179463</v>
      </c>
      <c r="FS37" s="1109"/>
      <c r="FT37" s="1108">
        <f>IF($E$31&gt;0,FT34/$E$31,"-")</f>
        <v>1.0012287754179463</v>
      </c>
      <c r="FU37" s="1109"/>
      <c r="FV37" s="1108">
        <f>IF($E$31&gt;0,FV34/$E$31,"-")</f>
        <v>1.0012287754179463</v>
      </c>
      <c r="FW37" s="1109"/>
      <c r="FX37" s="1108">
        <f>IF($E$31&gt;0,FX34/$E$31,"-")</f>
        <v>1.0012287754179463</v>
      </c>
      <c r="FY37" s="1109"/>
      <c r="FZ37" s="1108">
        <f>IF($E$31&gt;0,FZ34/$E$31,"-")</f>
        <v>1.0012287754179463</v>
      </c>
      <c r="GA37" s="1109"/>
      <c r="GB37" s="1108">
        <f>IF($E$31&gt;0,GB34/$E$31,"-")</f>
        <v>1.0012287754179463</v>
      </c>
      <c r="GC37" s="1109"/>
      <c r="GD37" s="1108">
        <f>IF($E$31&gt;0,GD34/$E$31,"-")</f>
        <v>1.0012287754179463</v>
      </c>
      <c r="GE37" s="1109"/>
      <c r="GF37" s="1108">
        <f>IF($E$31&gt;0,GF34/$E$31,"-")</f>
        <v>1.0012287754179463</v>
      </c>
      <c r="GG37" s="1109"/>
      <c r="GH37" s="1108">
        <f>IF($E$31&gt;0,GH34/$E$31,"-")</f>
        <v>1.0012287754179463</v>
      </c>
      <c r="GI37" s="1109"/>
      <c r="GJ37" s="1108">
        <f>IF($E$31&gt;0,GJ34/$E$31,"-")</f>
        <v>1.0012287754179463</v>
      </c>
      <c r="GK37" s="1109"/>
      <c r="GL37" s="1108">
        <f>IF($E$31&gt;0,GL34/$E$31,"-")</f>
        <v>1.0012287754179463</v>
      </c>
      <c r="GM37" s="1109"/>
      <c r="GN37" s="1108">
        <f>IF($E$31&gt;0,GN34/$E$31,"-")</f>
        <v>1.0012287754179463</v>
      </c>
      <c r="GO37" s="1109"/>
      <c r="GP37" s="1108">
        <f>IF($E$31&gt;0,GP34/$E$31,"-")</f>
        <v>1.0012287754179463</v>
      </c>
      <c r="GQ37" s="1109"/>
      <c r="GR37" s="1108">
        <f>IF($E$31&gt;0,GR34/$E$31,"-")</f>
        <v>1.0012287754179463</v>
      </c>
      <c r="GS37" s="1109"/>
      <c r="GT37" s="1108">
        <f>IF($E$31&gt;0,GT34/$E$31,"-")</f>
        <v>1.0012287754179463</v>
      </c>
      <c r="GU37" s="1109"/>
      <c r="GV37" s="1108">
        <f t="shared" ref="GV37" si="182">IF($E$31&gt;0,GV34/$E$31,"-")</f>
        <v>1.0012287754179463</v>
      </c>
      <c r="GW37" s="1109"/>
      <c r="GX37" s="1108">
        <f t="shared" ref="GX37" si="183">IF($E$31&gt;0,GX34/$E$31,"-")</f>
        <v>1.0012287754179463</v>
      </c>
      <c r="GY37" s="1109"/>
      <c r="GZ37" s="1108">
        <f t="shared" ref="GZ37" si="184">IF($E$31&gt;0,GZ34/$E$31,"-")</f>
        <v>1.0012287754179463</v>
      </c>
      <c r="HA37" s="1109"/>
      <c r="HB37" s="1108">
        <f>IF($E$31&gt;0,HB34/$E$31,"-")</f>
        <v>1.0012287754179463</v>
      </c>
      <c r="HC37" s="1109"/>
      <c r="HD37" s="1108">
        <f t="shared" ref="HD37" si="185">IF($E$31&gt;0,HD34/$E$31,"-")</f>
        <v>1.0012287754179463</v>
      </c>
      <c r="HE37" s="1109"/>
      <c r="HF37" s="1108">
        <f t="shared" ref="HF37" si="186">IF($E$31&gt;0,HF34/$E$31,"-")</f>
        <v>1.0012287754179463</v>
      </c>
      <c r="HG37" s="1109"/>
      <c r="HH37" s="1108">
        <f t="shared" ref="HH37" si="187">IF($E$31&gt;0,HH34/$E$31,"-")</f>
        <v>1.0012287754179463</v>
      </c>
      <c r="HI37" s="1109"/>
    </row>
    <row r="38" spans="1:217">
      <c r="A38" s="1139"/>
      <c r="B38" s="1140"/>
      <c r="C38" s="1139"/>
      <c r="D38" s="1141"/>
      <c r="E38" s="1141"/>
      <c r="F38" s="1142"/>
      <c r="G38" s="1141"/>
      <c r="H38" s="733"/>
      <c r="I38" s="1143"/>
      <c r="J38" s="1144"/>
      <c r="K38" s="846" t="s">
        <v>386</v>
      </c>
      <c r="L38" s="1110">
        <f>IF($E$31&gt;0,L36/$E$31,"-")</f>
        <v>0</v>
      </c>
      <c r="M38" s="1111"/>
      <c r="N38" s="1110">
        <f>IF($E$31&gt;0,N36/$E$31,"-")</f>
        <v>0</v>
      </c>
      <c r="O38" s="1111"/>
      <c r="P38" s="1110">
        <f>IF($E$31&gt;0,P36/$E$31,"-")</f>
        <v>0</v>
      </c>
      <c r="Q38" s="1111"/>
      <c r="R38" s="1110">
        <f>IF($E$31&gt;0,R36/$E$31,"-")</f>
        <v>0</v>
      </c>
      <c r="S38" s="1111"/>
      <c r="T38" s="1110">
        <f>IF($E$31&gt;0,T36/$E$31,"-")</f>
        <v>0</v>
      </c>
      <c r="U38" s="1111"/>
      <c r="V38" s="1110">
        <f>IF($E$31&gt;0,V36/$E$31,"-")</f>
        <v>0</v>
      </c>
      <c r="W38" s="1111"/>
      <c r="X38" s="1110">
        <f>IF($E$31&gt;0,X36/$E$31,"-")</f>
        <v>0</v>
      </c>
      <c r="Y38" s="1111"/>
      <c r="Z38" s="1110">
        <f>IF($E$31&gt;0,Z36/$E$31,"-")</f>
        <v>0</v>
      </c>
      <c r="AA38" s="1111"/>
      <c r="AB38" s="1110">
        <f>IF($E$31&gt;0,AB36/$E$31,"-")</f>
        <v>0</v>
      </c>
      <c r="AC38" s="1111"/>
      <c r="AD38" s="1110">
        <f>IF($E$31&gt;0,AD36/$E$31,"-")</f>
        <v>0</v>
      </c>
      <c r="AE38" s="1111"/>
      <c r="AF38" s="1110">
        <f>IF($E$31&gt;0,AF36/$E$31,"-")</f>
        <v>0</v>
      </c>
      <c r="AG38" s="1111"/>
      <c r="AH38" s="1110">
        <f>IF($E$31&gt;0,AH36/$E$31,"-")</f>
        <v>0</v>
      </c>
      <c r="AI38" s="1111"/>
      <c r="AJ38" s="1110">
        <f>IF($E$31&gt;0,AJ36/$E$31,"-")</f>
        <v>0</v>
      </c>
      <c r="AK38" s="1111"/>
      <c r="AL38" s="1110">
        <f>IF($E$31&gt;0,AL36/$E$31,"-")</f>
        <v>0</v>
      </c>
      <c r="AM38" s="1111"/>
      <c r="AN38" s="1110">
        <f>IF($E$31&gt;0,AN36/$E$31,"-")</f>
        <v>0</v>
      </c>
      <c r="AO38" s="1111"/>
      <c r="AP38" s="1110">
        <f>IF($E$31&gt;0,AP36/$E$31,"-")</f>
        <v>0</v>
      </c>
      <c r="AQ38" s="1111"/>
      <c r="AR38" s="1110">
        <f>IF($E$31&gt;0,AR36/$E$31,"-")</f>
        <v>0</v>
      </c>
      <c r="AS38" s="1111"/>
      <c r="AT38" s="1110">
        <f>IF($E$31&gt;0,AT36/$E$31,"-")</f>
        <v>0</v>
      </c>
      <c r="AU38" s="1111"/>
      <c r="AV38" s="1110">
        <f>IF($E$31&gt;0,AV36/$E$31,"-")</f>
        <v>0</v>
      </c>
      <c r="AW38" s="1111"/>
      <c r="AX38" s="1110">
        <f>IF($E$31&gt;0,AX36/$E$31,"-")</f>
        <v>0</v>
      </c>
      <c r="AY38" s="1111"/>
      <c r="AZ38" s="1110">
        <f>IF($E$31&gt;0,AZ36/$E$31,"-")</f>
        <v>0</v>
      </c>
      <c r="BA38" s="1111"/>
      <c r="BB38" s="1110">
        <f>IF($E$31&gt;0,BB36/$E$31,"-")</f>
        <v>0</v>
      </c>
      <c r="BC38" s="1111"/>
      <c r="BD38" s="1110">
        <f>IF($E$31&gt;0,BD36/$E$31,"-")</f>
        <v>0</v>
      </c>
      <c r="BE38" s="1111"/>
      <c r="BF38" s="1110">
        <f>IF($E$31&gt;0,BF36/$E$31,"-")</f>
        <v>0</v>
      </c>
      <c r="BG38" s="1111"/>
      <c r="BH38" s="1110">
        <f>IF($E$31&gt;0,BH36/$E$31,"-")</f>
        <v>0</v>
      </c>
      <c r="BI38" s="1111"/>
      <c r="BJ38" s="1110">
        <f>IF($E$31&gt;0,BJ36/$E$31,"-")</f>
        <v>0</v>
      </c>
      <c r="BK38" s="1111"/>
      <c r="BL38" s="1110">
        <f>IF($E$31&gt;0,BL36/$E$31,"-")</f>
        <v>0</v>
      </c>
      <c r="BM38" s="1111"/>
      <c r="BN38" s="1110">
        <f>IF($E$31&gt;0,BN36/$E$31,"-")</f>
        <v>0</v>
      </c>
      <c r="BO38" s="1111"/>
      <c r="BP38" s="1110">
        <f>IF($E$31&gt;0,BP36/$E$31,"-")</f>
        <v>0</v>
      </c>
      <c r="BQ38" s="1111"/>
      <c r="BR38" s="1107">
        <f>IF($E$31&gt;0,BR36/$E$31,"-")</f>
        <v>0</v>
      </c>
      <c r="BS38" s="1107"/>
      <c r="BT38" s="1107">
        <f>IF($E$31&gt;0,BT36/$E$31,"-")</f>
        <v>0</v>
      </c>
      <c r="BU38" s="1107"/>
      <c r="BV38" s="1107">
        <f>IF($E$31&gt;0,BV36/$E$31,"-")</f>
        <v>0</v>
      </c>
      <c r="BW38" s="1107"/>
      <c r="BX38" s="1107">
        <f>IF($E$31&gt;0,BX36/$E$31,"-")</f>
        <v>0</v>
      </c>
      <c r="BY38" s="1107"/>
      <c r="BZ38" s="1107">
        <f>IF($E$31&gt;0,BZ36/$E$31,"-")</f>
        <v>0</v>
      </c>
      <c r="CA38" s="1107"/>
      <c r="CB38" s="1107">
        <f>IF($E$31&gt;0,CB36/$E$31,"-")</f>
        <v>0</v>
      </c>
      <c r="CC38" s="1107"/>
      <c r="CD38" s="1107">
        <f>IF($E$31&gt;0,CD36/$E$31,"-")</f>
        <v>0</v>
      </c>
      <c r="CE38" s="1107"/>
      <c r="CF38" s="1107">
        <f>IF($E$31&gt;0,CF36/$E$31,"-")</f>
        <v>0</v>
      </c>
      <c r="CG38" s="1107"/>
      <c r="CH38" s="1107">
        <f>IF($E$31&gt;0,CH36/$E$31,"-")</f>
        <v>0</v>
      </c>
      <c r="CI38" s="1107"/>
      <c r="CJ38" s="1107">
        <f>IF($E$31&gt;0,CJ36/$E$31,"-")</f>
        <v>0</v>
      </c>
      <c r="CK38" s="1107"/>
      <c r="CL38" s="1107">
        <f>IF($E$31&gt;0,CL36/$E$31,"-")</f>
        <v>0</v>
      </c>
      <c r="CM38" s="1107"/>
      <c r="CN38" s="1107">
        <f>IF($E$31&gt;0,CN36/$E$31,"-")</f>
        <v>0</v>
      </c>
      <c r="CO38" s="1107"/>
      <c r="CP38" s="1107">
        <f>IF($E$31&gt;0,CP36/$E$31,"-")</f>
        <v>0</v>
      </c>
      <c r="CQ38" s="1107"/>
      <c r="CR38" s="1107">
        <f>IF($E$31&gt;0,CR36/$E$31,"-")</f>
        <v>0</v>
      </c>
      <c r="CS38" s="1107"/>
      <c r="CT38" s="1107">
        <f>IF($E$31&gt;0,CT36/$E$31,"-")</f>
        <v>0</v>
      </c>
      <c r="CU38" s="1107"/>
      <c r="CV38" s="1107">
        <f>IF($E$31&gt;0,CV36/$E$31,"-")</f>
        <v>0</v>
      </c>
      <c r="CW38" s="1107"/>
      <c r="CX38" s="1107">
        <f>IF($E$31&gt;0,CX36/$E$31,"-")</f>
        <v>0</v>
      </c>
      <c r="CY38" s="1107"/>
      <c r="CZ38" s="1107">
        <f>IF($E$31&gt;0,CZ36/$E$31,"-")</f>
        <v>0</v>
      </c>
      <c r="DA38" s="1107"/>
      <c r="DB38" s="1107">
        <f>IF($E$31&gt;0,DB36/$E$31,"-")</f>
        <v>0</v>
      </c>
      <c r="DC38" s="1107"/>
      <c r="DD38" s="1107">
        <f>IF($E$31&gt;0,DD36/$E$31,"-")</f>
        <v>0</v>
      </c>
      <c r="DE38" s="1107"/>
      <c r="DF38" s="1107">
        <f>IF($E$31&gt;0,DF36/$E$31,"-")</f>
        <v>0</v>
      </c>
      <c r="DG38" s="1107"/>
      <c r="DH38" s="1107">
        <f>IF($E$31&gt;0,DH36/$E$31,"-")</f>
        <v>0</v>
      </c>
      <c r="DI38" s="1107"/>
      <c r="DJ38" s="1112">
        <f>IF($E$31&gt;0,DJ36/$E$31,"-")</f>
        <v>0</v>
      </c>
      <c r="DK38" s="1112"/>
      <c r="DL38" s="1107">
        <f>IF($E$31&gt;0,DL36/$E$31,"-")</f>
        <v>0</v>
      </c>
      <c r="DM38" s="1107"/>
      <c r="DN38" s="1107">
        <f>IF($E$31&gt;0,DN36/$E$31,"-")</f>
        <v>0</v>
      </c>
      <c r="DO38" s="1107"/>
      <c r="DP38" s="1107">
        <f>IF($E$31&gt;0,DP36/$E$31,"-")</f>
        <v>0</v>
      </c>
      <c r="DQ38" s="1107"/>
      <c r="DR38" s="1107">
        <f>IF($E$31&gt;0,DR36/$E$31,"-")</f>
        <v>0</v>
      </c>
      <c r="DS38" s="1107"/>
      <c r="DT38" s="1107">
        <f>IF($E$31&gt;0,DT36/$E$31,"-")</f>
        <v>0</v>
      </c>
      <c r="DU38" s="1107"/>
      <c r="DV38" s="1107">
        <f>IF($E$31&gt;0,DV36/$E$31,"-")</f>
        <v>0</v>
      </c>
      <c r="DW38" s="1107"/>
      <c r="DX38" s="1107">
        <f>IF($E$31&gt;0,DX36/$E$31,"-")</f>
        <v>0</v>
      </c>
      <c r="DY38" s="1107"/>
      <c r="DZ38" s="1107">
        <f>IF($E$31&gt;0,DZ36/$E$31,"-")</f>
        <v>0</v>
      </c>
      <c r="EA38" s="1107"/>
      <c r="EB38" s="1107">
        <f>IF($E$31&gt;0,EB36/$E$31,"-")</f>
        <v>0</v>
      </c>
      <c r="EC38" s="1107"/>
      <c r="ED38" s="1107">
        <f>IF($E$31&gt;0,ED36/$E$31,"-")</f>
        <v>0</v>
      </c>
      <c r="EE38" s="1107"/>
      <c r="EF38" s="1107">
        <f>IF($E$31&gt;0,EF36/$E$31,"-")</f>
        <v>0</v>
      </c>
      <c r="EG38" s="1107"/>
      <c r="EH38" s="1107">
        <f>IF($E$31&gt;0,EH36/$E$31,"-")</f>
        <v>0</v>
      </c>
      <c r="EI38" s="1107"/>
      <c r="EJ38" s="1107">
        <f>IF($E$31&gt;0,EJ36/$E$31,"-")</f>
        <v>0</v>
      </c>
      <c r="EK38" s="1107"/>
      <c r="EL38" s="1107">
        <f>IF($E$31&gt;0,EL36/$E$31,"-")</f>
        <v>0</v>
      </c>
      <c r="EM38" s="1107"/>
      <c r="EN38" s="1107">
        <f>IF($E$31&gt;0,EN36/$E$31,"-")</f>
        <v>0</v>
      </c>
      <c r="EO38" s="1107"/>
      <c r="EP38" s="1107">
        <f>IF($E$31&gt;0,EP36/$E$31,"-")</f>
        <v>0</v>
      </c>
      <c r="EQ38" s="1107"/>
      <c r="ER38" s="1107">
        <f>IF($E$31&gt;0,ER36/$E$31,"-")</f>
        <v>0</v>
      </c>
      <c r="ES38" s="1107"/>
      <c r="ET38" s="1107">
        <f>IF($E$31&gt;0,ET36/$E$31,"-")</f>
        <v>0</v>
      </c>
      <c r="EU38" s="1107"/>
      <c r="EV38" s="1107">
        <f>IF($E$31&gt;0,EV36/$E$31,"-")</f>
        <v>0</v>
      </c>
      <c r="EW38" s="1107"/>
      <c r="EX38" s="1107">
        <f>IF($E$31&gt;0,EX36/$E$31,"-")</f>
        <v>0</v>
      </c>
      <c r="EY38" s="1107"/>
      <c r="EZ38" s="1107">
        <f>IF($E$31&gt;0,EZ36/$E$31,"-")</f>
        <v>0</v>
      </c>
      <c r="FA38" s="1107"/>
      <c r="FB38" s="1107">
        <f>IF($E$31&gt;0,FB36/$E$31,"-")</f>
        <v>0</v>
      </c>
      <c r="FC38" s="1107"/>
      <c r="FD38" s="1107">
        <f>IF($E$31&gt;0,FD36/$E$31,"-")</f>
        <v>0</v>
      </c>
      <c r="FE38" s="1107"/>
      <c r="FF38" s="1107">
        <f>IF($E$31&gt;0,FF36/$E$31,"-")</f>
        <v>0</v>
      </c>
      <c r="FG38" s="1107"/>
      <c r="FH38" s="1107">
        <f>IF($E$31&gt;0,FH36/$E$31,"-")</f>
        <v>0</v>
      </c>
      <c r="FI38" s="1107"/>
      <c r="FJ38" s="1107">
        <f>IF($E$31&gt;0,FJ36/$E$31,"-")</f>
        <v>0</v>
      </c>
      <c r="FK38" s="1107"/>
      <c r="FL38" s="1107">
        <f>IF($E$31&gt;0,FL36/$E$31,"-")</f>
        <v>0</v>
      </c>
      <c r="FM38" s="1107"/>
      <c r="FN38" s="1107">
        <f>IF($E$31&gt;0,FN36/$E$31,"-")</f>
        <v>0</v>
      </c>
      <c r="FO38" s="1107"/>
      <c r="FP38" s="1107">
        <f>IF($E$31&gt;0,FP36/$E$31,"-")</f>
        <v>0</v>
      </c>
      <c r="FQ38" s="1107"/>
      <c r="FR38" s="1107">
        <f>IF($E$31&gt;0,FR36/$E$31,"-")</f>
        <v>0</v>
      </c>
      <c r="FS38" s="1107"/>
      <c r="FT38" s="1107">
        <f>IF($E$31&gt;0,FT36/$E$31,"-")</f>
        <v>0</v>
      </c>
      <c r="FU38" s="1107"/>
      <c r="FV38" s="1107">
        <f>IF($E$31&gt;0,FV36/$E$31,"-")</f>
        <v>0</v>
      </c>
      <c r="FW38" s="1107"/>
      <c r="FX38" s="1107">
        <f>IF($E$31&gt;0,FX36/$E$31,"-")</f>
        <v>0</v>
      </c>
      <c r="FY38" s="1107"/>
      <c r="FZ38" s="1107">
        <f>IF($E$31&gt;0,FZ36/$E$31,"-")</f>
        <v>0</v>
      </c>
      <c r="GA38" s="1107"/>
      <c r="GB38" s="1107">
        <f>IF($E$31&gt;0,GB36/$E$31,"-")</f>
        <v>0</v>
      </c>
      <c r="GC38" s="1107"/>
      <c r="GD38" s="1107">
        <f>IF($E$31&gt;0,GD36/$E$31,"-")</f>
        <v>0</v>
      </c>
      <c r="GE38" s="1107"/>
      <c r="GF38" s="1107">
        <f>IF($E$31&gt;0,GF36/$E$31,"-")</f>
        <v>0</v>
      </c>
      <c r="GG38" s="1107"/>
      <c r="GH38" s="1107">
        <f>IF($E$31&gt;0,GH36/$E$31,"-")</f>
        <v>0</v>
      </c>
      <c r="GI38" s="1107"/>
      <c r="GJ38" s="1107">
        <f>IF($E$31&gt;0,GJ36/$E$31,"-")</f>
        <v>0</v>
      </c>
      <c r="GK38" s="1107"/>
      <c r="GL38" s="1107">
        <f>IF($E$31&gt;0,GL36/$E$31,"-")</f>
        <v>0</v>
      </c>
      <c r="GM38" s="1107"/>
      <c r="GN38" s="1107">
        <f>IF($E$31&gt;0,GN36/$E$31,"-")</f>
        <v>0</v>
      </c>
      <c r="GO38" s="1107"/>
      <c r="GP38" s="1107">
        <f>IF($E$31&gt;0,GP36/$E$31,"-")</f>
        <v>0</v>
      </c>
      <c r="GQ38" s="1107"/>
      <c r="GR38" s="1107">
        <f>IF($E$31&gt;0,GR36/$E$31,"-")</f>
        <v>0</v>
      </c>
      <c r="GS38" s="1107"/>
      <c r="GT38" s="1107">
        <f>IF($E$31&gt;0,GT36/$E$31,"-")</f>
        <v>0</v>
      </c>
      <c r="GU38" s="1107"/>
      <c r="GV38" s="1107">
        <f t="shared" ref="GV38" si="188">IF($E$31&gt;0,GV36/$E$31,"-")</f>
        <v>0</v>
      </c>
      <c r="GW38" s="1107"/>
      <c r="GX38" s="1107">
        <f t="shared" ref="GX38" si="189">IF($E$31&gt;0,GX36/$E$31,"-")</f>
        <v>0</v>
      </c>
      <c r="GY38" s="1107"/>
      <c r="GZ38" s="1107">
        <f t="shared" ref="GZ38" si="190">IF($E$31&gt;0,GZ36/$E$31,"-")</f>
        <v>0</v>
      </c>
      <c r="HA38" s="1107"/>
      <c r="HB38" s="1107">
        <f>IF($E$31&gt;0,HB36/$E$31,"-")</f>
        <v>0</v>
      </c>
      <c r="HC38" s="1107"/>
      <c r="HD38" s="1107">
        <f t="shared" ref="HD38" si="191">IF($E$31&gt;0,HD36/$E$31,"-")</f>
        <v>0</v>
      </c>
      <c r="HE38" s="1107"/>
      <c r="HF38" s="1107">
        <f t="shared" ref="HF38" si="192">IF($E$31&gt;0,HF36/$E$31,"-")</f>
        <v>0</v>
      </c>
      <c r="HG38" s="1107"/>
      <c r="HH38" s="1107">
        <f t="shared" ref="HH38" si="193">IF($E$31&gt;0,HH36/$E$31,"-")</f>
        <v>0</v>
      </c>
      <c r="HI38" s="1107"/>
    </row>
    <row r="39" spans="1:217" s="5" customFormat="1" ht="14.4">
      <c r="A39" s="677"/>
      <c r="B39" s="678"/>
      <c r="C39" s="678"/>
      <c r="D39" s="679"/>
      <c r="E39" s="679"/>
      <c r="F39" s="678"/>
      <c r="G39" s="678"/>
      <c r="H39" s="678"/>
      <c r="I39" s="678"/>
      <c r="J39" s="678"/>
      <c r="K39" s="678"/>
      <c r="L39" s="1178"/>
      <c r="M39" s="1178"/>
      <c r="N39" s="1178"/>
      <c r="O39" s="1178"/>
      <c r="P39" s="1178"/>
      <c r="Q39" s="1178"/>
      <c r="R39" s="1178"/>
      <c r="S39" s="1192"/>
      <c r="T39" s="1180"/>
      <c r="U39" s="1178"/>
      <c r="V39" s="1178"/>
      <c r="W39" s="1178"/>
      <c r="X39" s="1178"/>
      <c r="Y39" s="1178"/>
      <c r="Z39" s="1178"/>
      <c r="AA39" s="1192"/>
      <c r="AB39" s="1180"/>
      <c r="AC39" s="1178"/>
      <c r="AD39" s="1178"/>
      <c r="AE39" s="1178"/>
      <c r="AF39" s="1178"/>
      <c r="AG39" s="1178"/>
      <c r="AH39" s="1178"/>
      <c r="AI39" s="1192"/>
      <c r="AJ39" s="1180"/>
      <c r="AK39" s="1178"/>
      <c r="AL39" s="1178"/>
      <c r="AM39" s="1178"/>
      <c r="AN39" s="1178"/>
      <c r="AO39" s="1178"/>
      <c r="AP39" s="1178"/>
      <c r="AQ39" s="1192"/>
      <c r="AR39" s="1180"/>
      <c r="AS39" s="1178"/>
      <c r="AT39" s="831"/>
      <c r="AU39" s="831"/>
      <c r="AV39" s="831"/>
      <c r="AW39" s="831"/>
      <c r="AX39" s="831"/>
      <c r="AY39" s="832"/>
      <c r="AZ39" s="833"/>
      <c r="BA39" s="831"/>
      <c r="BB39" s="831"/>
      <c r="BC39" s="831"/>
      <c r="BD39" s="831"/>
      <c r="BE39" s="831"/>
      <c r="BF39" s="831"/>
      <c r="BG39" s="832"/>
      <c r="BH39" s="833"/>
      <c r="BI39" s="831"/>
      <c r="BJ39" s="831"/>
      <c r="BK39" s="831"/>
      <c r="BL39" s="831"/>
      <c r="BM39" s="831"/>
      <c r="BN39" s="831"/>
      <c r="BO39" s="832"/>
      <c r="BP39" s="833"/>
      <c r="BQ39" s="831"/>
      <c r="BR39" s="831"/>
      <c r="BS39" s="831"/>
      <c r="BT39" s="831"/>
      <c r="BU39" s="831"/>
      <c r="BV39" s="831"/>
      <c r="BW39" s="832"/>
      <c r="BX39" s="833"/>
      <c r="BY39" s="831"/>
      <c r="BZ39" s="831"/>
      <c r="CA39" s="831"/>
      <c r="CB39" s="831"/>
      <c r="CC39" s="831"/>
      <c r="CD39" s="1178"/>
      <c r="CE39" s="1179"/>
      <c r="CF39" s="1180"/>
      <c r="CG39" s="1181"/>
      <c r="CH39" s="1178"/>
      <c r="CI39" s="1181"/>
      <c r="CJ39" s="1178"/>
      <c r="CK39" s="1181"/>
      <c r="CL39" s="1178"/>
      <c r="CM39" s="1179"/>
      <c r="CN39" s="1180"/>
      <c r="CO39" s="1181"/>
      <c r="CP39" s="1182"/>
      <c r="CQ39" s="1183"/>
      <c r="CR39" s="1182"/>
      <c r="CS39" s="1183"/>
      <c r="CT39" s="834"/>
      <c r="CU39" s="835"/>
      <c r="CV39" s="836"/>
      <c r="CW39" s="834"/>
      <c r="CX39" s="834"/>
      <c r="CY39" s="834"/>
      <c r="CZ39" s="834"/>
      <c r="DA39" s="834"/>
      <c r="DB39" s="834"/>
      <c r="DC39" s="835"/>
      <c r="DD39" s="836"/>
      <c r="DE39" s="834"/>
      <c r="DF39" s="834"/>
      <c r="DG39" s="834"/>
      <c r="DH39" s="834"/>
      <c r="DI39" s="834"/>
      <c r="DJ39" s="977"/>
      <c r="DK39" s="977"/>
      <c r="DL39" s="836"/>
      <c r="DM39" s="834"/>
      <c r="DN39" s="834"/>
      <c r="DO39" s="834"/>
      <c r="DP39" s="834"/>
      <c r="DQ39" s="834"/>
      <c r="DR39" s="834"/>
      <c r="DS39" s="835"/>
      <c r="DT39" s="836"/>
      <c r="DU39" s="834"/>
      <c r="DV39" s="834"/>
      <c r="DW39" s="834"/>
      <c r="DX39" s="834"/>
      <c r="DY39" s="834"/>
      <c r="DZ39" s="834"/>
      <c r="EA39" s="835"/>
      <c r="EB39" s="836"/>
      <c r="EC39" s="834"/>
      <c r="ED39" s="834"/>
      <c r="EE39" s="834"/>
      <c r="EF39" s="834"/>
      <c r="EG39" s="834"/>
      <c r="EH39" s="834"/>
      <c r="EI39" s="835"/>
      <c r="EJ39" s="836"/>
      <c r="EK39" s="834"/>
      <c r="EL39" s="834"/>
      <c r="EM39" s="834"/>
      <c r="EN39" s="834"/>
      <c r="EO39" s="834"/>
      <c r="EP39" s="834"/>
      <c r="EQ39" s="835"/>
      <c r="ER39" s="836"/>
      <c r="ES39" s="834"/>
      <c r="ET39" s="834"/>
      <c r="EU39" s="834"/>
      <c r="EV39" s="834"/>
      <c r="EW39" s="834"/>
      <c r="EX39" s="834"/>
      <c r="EY39" s="835"/>
      <c r="EZ39" s="836"/>
      <c r="FA39" s="834"/>
      <c r="FB39" s="834"/>
      <c r="FC39" s="834"/>
      <c r="FD39" s="834"/>
      <c r="FE39" s="834"/>
      <c r="FF39" s="834"/>
      <c r="FG39" s="835"/>
      <c r="FH39" s="836"/>
      <c r="FI39" s="834"/>
      <c r="FJ39" s="834"/>
      <c r="FK39" s="834"/>
      <c r="FL39" s="834"/>
      <c r="FM39" s="834"/>
      <c r="FN39" s="834"/>
      <c r="FO39" s="835"/>
      <c r="FP39" s="836"/>
      <c r="FQ39" s="834"/>
      <c r="FR39" s="834"/>
      <c r="FS39" s="834"/>
      <c r="FT39" s="834"/>
      <c r="FU39" s="834"/>
      <c r="FV39" s="834"/>
      <c r="FW39" s="835"/>
      <c r="FX39" s="836"/>
      <c r="FY39" s="834"/>
      <c r="FZ39" s="834"/>
      <c r="GA39" s="834"/>
      <c r="GB39" s="834"/>
      <c r="GC39" s="834"/>
      <c r="GD39" s="834"/>
      <c r="GE39" s="835"/>
      <c r="GF39" s="836"/>
      <c r="GG39" s="834"/>
      <c r="GH39" s="834"/>
      <c r="GI39" s="834"/>
      <c r="GJ39" s="834"/>
      <c r="GK39" s="834"/>
      <c r="GL39" s="834"/>
      <c r="GM39" s="835"/>
      <c r="GN39" s="836"/>
      <c r="GO39" s="834"/>
      <c r="GP39" s="834"/>
      <c r="GQ39" s="834"/>
      <c r="GR39" s="834"/>
      <c r="GS39" s="834"/>
      <c r="GT39" s="834"/>
      <c r="GU39" s="835"/>
      <c r="GV39" s="834"/>
      <c r="GW39" s="835"/>
      <c r="GX39" s="834"/>
      <c r="GY39" s="835"/>
      <c r="GZ39" s="834"/>
      <c r="HA39" s="835"/>
      <c r="HB39" s="834"/>
      <c r="HC39" s="835"/>
      <c r="HD39" s="834"/>
      <c r="HE39" s="835"/>
      <c r="HF39" s="834"/>
      <c r="HG39" s="835"/>
      <c r="HH39" s="834"/>
      <c r="HI39" s="835"/>
    </row>
    <row r="40" spans="1:217" ht="13.35" customHeight="1">
      <c r="A40" s="1139" t="s">
        <v>167</v>
      </c>
      <c r="B40" s="1140" t="str">
        <f>VLOOKUP(A40,PLANEJAMENTO!$B$10:$C$56,2,FALSE)</f>
        <v>Escavação, carga e transporte de material de 1ª categoria - DMT 3,5km  - (JAZIDA)</v>
      </c>
      <c r="C40" s="1139" t="str">
        <f>VLOOKUP(A40,PLANEJAMENTO!$B$10:$D$56,3,FALSE)</f>
        <v>m3</v>
      </c>
      <c r="D40" s="1141">
        <f>VLOOKUP(A40,PLANEJAMENTO!$B$10:$E$56,4,FALSE)</f>
        <v>114791.36100000003</v>
      </c>
      <c r="E40" s="1141">
        <f>D40</f>
        <v>114791.36100000003</v>
      </c>
      <c r="F40" s="1142">
        <v>210</v>
      </c>
      <c r="G40" s="1141">
        <f>F40*9</f>
        <v>1890</v>
      </c>
      <c r="H40" s="733"/>
      <c r="I40" s="1143"/>
      <c r="J40" s="1144"/>
      <c r="K40" s="734" t="s">
        <v>379</v>
      </c>
      <c r="L40" s="1136"/>
      <c r="M40" s="1137"/>
      <c r="N40" s="1136"/>
      <c r="O40" s="1137"/>
      <c r="P40" s="1136"/>
      <c r="Q40" s="1137"/>
      <c r="R40" s="1136"/>
      <c r="S40" s="1137"/>
      <c r="T40" s="1136"/>
      <c r="U40" s="1137"/>
      <c r="V40" s="1136"/>
      <c r="W40" s="1137"/>
      <c r="X40" s="1136"/>
      <c r="Y40" s="1137"/>
      <c r="Z40" s="1136"/>
      <c r="AA40" s="1137"/>
      <c r="AB40" s="1136"/>
      <c r="AC40" s="1137"/>
      <c r="AD40" s="1136"/>
      <c r="AE40" s="1137"/>
      <c r="AF40" s="1136"/>
      <c r="AG40" s="1137"/>
      <c r="AH40" s="1136"/>
      <c r="AI40" s="1137"/>
      <c r="AJ40" s="1136"/>
      <c r="AK40" s="1137"/>
      <c r="AL40" s="1136"/>
      <c r="AM40" s="1137"/>
      <c r="AN40" s="1136"/>
      <c r="AO40" s="1137"/>
      <c r="AP40" s="1136"/>
      <c r="AQ40" s="1137"/>
      <c r="AR40" s="1136"/>
      <c r="AS40" s="1137"/>
      <c r="AT40" s="1136"/>
      <c r="AU40" s="1137"/>
      <c r="AV40" s="1136"/>
      <c r="AW40" s="1137"/>
      <c r="AX40" s="1136"/>
      <c r="AY40" s="1137"/>
      <c r="AZ40" s="1145"/>
      <c r="BA40" s="1146"/>
      <c r="BB40" s="1145"/>
      <c r="BC40" s="1146"/>
      <c r="BD40" s="1145"/>
      <c r="BE40" s="1146"/>
      <c r="BF40" s="1145"/>
      <c r="BG40" s="1146"/>
      <c r="BH40" s="1145"/>
      <c r="BI40" s="1146"/>
      <c r="BJ40" s="1145"/>
      <c r="BK40" s="1146"/>
      <c r="BL40" s="1145"/>
      <c r="BM40" s="1146"/>
      <c r="BN40" s="1145"/>
      <c r="BO40" s="1146"/>
      <c r="BP40" s="1145"/>
      <c r="BQ40" s="1146"/>
      <c r="BR40" s="1145">
        <v>4</v>
      </c>
      <c r="BS40" s="1146"/>
      <c r="BT40" s="1145">
        <v>6</v>
      </c>
      <c r="BU40" s="1146"/>
      <c r="BV40" s="1145">
        <v>6</v>
      </c>
      <c r="BW40" s="1146"/>
      <c r="BX40" s="1145">
        <v>6</v>
      </c>
      <c r="BY40" s="1146"/>
      <c r="BZ40" s="1145">
        <v>6</v>
      </c>
      <c r="CA40" s="1146"/>
      <c r="CB40" s="1145">
        <v>6</v>
      </c>
      <c r="CC40" s="1146"/>
      <c r="CD40" s="1145">
        <v>6</v>
      </c>
      <c r="CE40" s="1146"/>
      <c r="CF40" s="1219">
        <v>1</v>
      </c>
      <c r="CG40" s="1220"/>
      <c r="CH40" s="1145"/>
      <c r="CI40" s="1146"/>
      <c r="CJ40" s="1145"/>
      <c r="CK40" s="1146"/>
      <c r="CL40" s="1145"/>
      <c r="CM40" s="1146"/>
      <c r="CN40" s="1145"/>
      <c r="CO40" s="1146"/>
      <c r="CP40" s="1145"/>
      <c r="CQ40" s="1146"/>
      <c r="CR40" s="1145"/>
      <c r="CS40" s="1146"/>
      <c r="CT40" s="1145"/>
      <c r="CU40" s="1146"/>
      <c r="CV40" s="1145"/>
      <c r="CW40" s="1146"/>
      <c r="CX40" s="1145"/>
      <c r="CY40" s="1146"/>
      <c r="CZ40" s="1145"/>
      <c r="DA40" s="1146"/>
      <c r="DB40" s="1145"/>
      <c r="DC40" s="1146"/>
      <c r="DD40" s="1145"/>
      <c r="DE40" s="1146"/>
      <c r="DF40" s="1145"/>
      <c r="DG40" s="1146"/>
      <c r="DH40" s="1145"/>
      <c r="DI40" s="1146"/>
      <c r="DJ40" s="1170"/>
      <c r="DK40" s="1171"/>
      <c r="DL40" s="1132"/>
      <c r="DM40" s="1132"/>
      <c r="DN40" s="1132"/>
      <c r="DO40" s="1132"/>
      <c r="DP40" s="1132"/>
      <c r="DQ40" s="1132"/>
      <c r="DR40" s="1132"/>
      <c r="DS40" s="1132"/>
      <c r="DT40" s="1132"/>
      <c r="DU40" s="1132"/>
      <c r="DV40" s="1132"/>
      <c r="DW40" s="1132"/>
      <c r="DX40" s="1132"/>
      <c r="DY40" s="1132"/>
      <c r="DZ40" s="1132"/>
      <c r="EA40" s="1132"/>
      <c r="EB40" s="1132"/>
      <c r="EC40" s="1132"/>
      <c r="ED40" s="1132"/>
      <c r="EE40" s="1132"/>
      <c r="EF40" s="1132"/>
      <c r="EG40" s="1132"/>
      <c r="EH40" s="1132"/>
      <c r="EI40" s="1132"/>
      <c r="EJ40" s="1132"/>
      <c r="EK40" s="1132"/>
      <c r="EL40" s="1132"/>
      <c r="EM40" s="1132"/>
      <c r="EN40" s="1132"/>
      <c r="EO40" s="1132"/>
      <c r="EP40" s="1132"/>
      <c r="EQ40" s="1132"/>
      <c r="ER40" s="1132"/>
      <c r="ES40" s="1132"/>
      <c r="ET40" s="1132"/>
      <c r="EU40" s="1132"/>
      <c r="EV40" s="1132"/>
      <c r="EW40" s="1132"/>
      <c r="EX40" s="1132"/>
      <c r="EY40" s="1132"/>
      <c r="EZ40" s="1132"/>
      <c r="FA40" s="1132"/>
      <c r="FB40" s="1132"/>
      <c r="FC40" s="1132"/>
      <c r="FD40" s="1132"/>
      <c r="FE40" s="1132"/>
      <c r="FF40" s="1132"/>
      <c r="FG40" s="1132"/>
      <c r="FH40" s="1132"/>
      <c r="FI40" s="1132"/>
      <c r="FJ40" s="1132"/>
      <c r="FK40" s="1132"/>
      <c r="FL40" s="1132"/>
      <c r="FM40" s="1132"/>
      <c r="FN40" s="1132"/>
      <c r="FO40" s="1132"/>
      <c r="FP40" s="1132"/>
      <c r="FQ40" s="1132"/>
      <c r="FR40" s="1132"/>
      <c r="FS40" s="1132"/>
      <c r="FT40" s="1132"/>
      <c r="FU40" s="1132"/>
      <c r="FV40" s="1132"/>
      <c r="FW40" s="1132"/>
      <c r="FX40" s="1132"/>
      <c r="FY40" s="1132"/>
      <c r="FZ40" s="1132"/>
      <c r="GA40" s="1132"/>
      <c r="GB40" s="1132"/>
      <c r="GC40" s="1132"/>
      <c r="GD40" s="1132"/>
      <c r="GE40" s="1132"/>
      <c r="GF40" s="1132"/>
      <c r="GG40" s="1132"/>
      <c r="GH40" s="1132"/>
      <c r="GI40" s="1132"/>
      <c r="GJ40" s="1132"/>
      <c r="GK40" s="1132"/>
      <c r="GL40" s="1132"/>
      <c r="GM40" s="1132"/>
      <c r="GN40" s="1132"/>
      <c r="GO40" s="1132"/>
      <c r="GP40" s="1132"/>
      <c r="GQ40" s="1132"/>
      <c r="GR40" s="1132"/>
      <c r="GS40" s="1132"/>
      <c r="GT40" s="1132"/>
      <c r="GU40" s="1132"/>
      <c r="GV40" s="1132"/>
      <c r="GW40" s="1132"/>
      <c r="GX40" s="1132"/>
      <c r="GY40" s="1132"/>
      <c r="GZ40" s="1132"/>
      <c r="HA40" s="1132"/>
      <c r="HB40" s="1132"/>
      <c r="HC40" s="1132"/>
      <c r="HD40" s="1132"/>
      <c r="HE40" s="1132"/>
      <c r="HF40" s="1132"/>
      <c r="HG40" s="1132"/>
      <c r="HH40" s="1132"/>
      <c r="HI40" s="1132"/>
    </row>
    <row r="41" spans="1:217">
      <c r="A41" s="1139"/>
      <c r="B41" s="1140"/>
      <c r="C41" s="1139"/>
      <c r="D41" s="1141"/>
      <c r="E41" s="1141"/>
      <c r="F41" s="1142"/>
      <c r="G41" s="1141"/>
      <c r="H41" s="733"/>
      <c r="I41" s="1143"/>
      <c r="J41" s="1144"/>
      <c r="K41" s="837" t="s">
        <v>380</v>
      </c>
      <c r="L41" s="1133"/>
      <c r="M41" s="1134"/>
      <c r="N41" s="1133"/>
      <c r="O41" s="1134"/>
      <c r="P41" s="1133"/>
      <c r="Q41" s="1134"/>
      <c r="R41" s="1133"/>
      <c r="S41" s="1134"/>
      <c r="T41" s="1133"/>
      <c r="U41" s="1134"/>
      <c r="V41" s="1133"/>
      <c r="W41" s="1134"/>
      <c r="X41" s="1133"/>
      <c r="Y41" s="1134"/>
      <c r="Z41" s="1133"/>
      <c r="AA41" s="1134"/>
      <c r="AB41" s="1133"/>
      <c r="AC41" s="1134"/>
      <c r="AD41" s="1133"/>
      <c r="AE41" s="1134"/>
      <c r="AF41" s="1133"/>
      <c r="AG41" s="1134"/>
      <c r="AH41" s="1133"/>
      <c r="AI41" s="1134"/>
      <c r="AJ41" s="1133"/>
      <c r="AK41" s="1134"/>
      <c r="AL41" s="1133"/>
      <c r="AM41" s="1134"/>
      <c r="AN41" s="1133"/>
      <c r="AO41" s="1134"/>
      <c r="AP41" s="1133"/>
      <c r="AQ41" s="1134"/>
      <c r="AR41" s="1133"/>
      <c r="AS41" s="1134"/>
      <c r="AT41" s="1133"/>
      <c r="AU41" s="1134"/>
      <c r="AV41" s="1133"/>
      <c r="AW41" s="1134"/>
      <c r="AX41" s="1133"/>
      <c r="AY41" s="1134"/>
      <c r="AZ41" s="1133"/>
      <c r="BA41" s="1134"/>
      <c r="BB41" s="1133"/>
      <c r="BC41" s="1134"/>
      <c r="BD41" s="1133"/>
      <c r="BE41" s="1134"/>
      <c r="BF41" s="1133"/>
      <c r="BG41" s="1134"/>
      <c r="BH41" s="1133"/>
      <c r="BI41" s="1134"/>
      <c r="BJ41" s="1133"/>
      <c r="BK41" s="1134"/>
      <c r="BL41" s="1133"/>
      <c r="BM41" s="1134"/>
      <c r="BN41" s="1133"/>
      <c r="BO41" s="1134"/>
      <c r="BP41" s="1133"/>
      <c r="BQ41" s="1134"/>
      <c r="BR41" s="1133">
        <v>1</v>
      </c>
      <c r="BS41" s="1134"/>
      <c r="BT41" s="1133">
        <v>1</v>
      </c>
      <c r="BU41" s="1134"/>
      <c r="BV41" s="1133">
        <v>2</v>
      </c>
      <c r="BW41" s="1134"/>
      <c r="BX41" s="1133">
        <v>2</v>
      </c>
      <c r="BY41" s="1134"/>
      <c r="BZ41" s="1133">
        <v>2</v>
      </c>
      <c r="CA41" s="1134"/>
      <c r="CB41" s="1133">
        <v>2</v>
      </c>
      <c r="CC41" s="1134"/>
      <c r="CD41" s="1133">
        <v>1</v>
      </c>
      <c r="CE41" s="1134"/>
      <c r="CF41" s="1133">
        <v>1</v>
      </c>
      <c r="CG41" s="1134"/>
      <c r="CH41" s="1133"/>
      <c r="CI41" s="1134"/>
      <c r="CJ41" s="1133"/>
      <c r="CK41" s="1134"/>
      <c r="CL41" s="1133"/>
      <c r="CM41" s="1134"/>
      <c r="CN41" s="1133"/>
      <c r="CO41" s="1134"/>
      <c r="CP41" s="1133"/>
      <c r="CQ41" s="1134"/>
      <c r="CR41" s="1133"/>
      <c r="CS41" s="1134"/>
      <c r="CT41" s="1133"/>
      <c r="CU41" s="1134"/>
      <c r="CV41" s="1133"/>
      <c r="CW41" s="1134"/>
      <c r="CX41" s="1133"/>
      <c r="CY41" s="1134"/>
      <c r="CZ41" s="1133"/>
      <c r="DA41" s="1134"/>
      <c r="DB41" s="1133"/>
      <c r="DC41" s="1134"/>
      <c r="DD41" s="1133"/>
      <c r="DE41" s="1134"/>
      <c r="DF41" s="1133"/>
      <c r="DG41" s="1134"/>
      <c r="DH41" s="1133"/>
      <c r="DI41" s="1134"/>
      <c r="DJ41" s="1172"/>
      <c r="DK41" s="1173"/>
      <c r="DL41" s="1129"/>
      <c r="DM41" s="1129"/>
      <c r="DN41" s="1129"/>
      <c r="DO41" s="1129"/>
      <c r="DP41" s="1129"/>
      <c r="DQ41" s="1129"/>
      <c r="DR41" s="1129"/>
      <c r="DS41" s="1129"/>
      <c r="DT41" s="1129"/>
      <c r="DU41" s="1129"/>
      <c r="DV41" s="1129"/>
      <c r="DW41" s="1129"/>
      <c r="DX41" s="1129"/>
      <c r="DY41" s="1129"/>
      <c r="DZ41" s="1129"/>
      <c r="EA41" s="1129"/>
      <c r="EB41" s="1129"/>
      <c r="EC41" s="1129"/>
      <c r="ED41" s="1129"/>
      <c r="EE41" s="1129"/>
      <c r="EF41" s="1129"/>
      <c r="EG41" s="1129"/>
      <c r="EH41" s="1129"/>
      <c r="EI41" s="1129"/>
      <c r="EJ41" s="1129"/>
      <c r="EK41" s="1129"/>
      <c r="EL41" s="1129"/>
      <c r="EM41" s="1129"/>
      <c r="EN41" s="1129"/>
      <c r="EO41" s="1129"/>
      <c r="EP41" s="1129"/>
      <c r="EQ41" s="1129"/>
      <c r="ER41" s="1129"/>
      <c r="ES41" s="1129"/>
      <c r="ET41" s="1129"/>
      <c r="EU41" s="1129"/>
      <c r="EV41" s="1129"/>
      <c r="EW41" s="1129"/>
      <c r="EX41" s="1129"/>
      <c r="EY41" s="1129"/>
      <c r="EZ41" s="1129"/>
      <c r="FA41" s="1129"/>
      <c r="FB41" s="1129"/>
      <c r="FC41" s="1129"/>
      <c r="FD41" s="1129"/>
      <c r="FE41" s="1129"/>
      <c r="FF41" s="1129"/>
      <c r="FG41" s="1129"/>
      <c r="FH41" s="1129"/>
      <c r="FI41" s="1129"/>
      <c r="FJ41" s="1129"/>
      <c r="FK41" s="1129"/>
      <c r="FL41" s="1129"/>
      <c r="FM41" s="1129"/>
      <c r="FN41" s="1129"/>
      <c r="FO41" s="1129"/>
      <c r="FP41" s="1129"/>
      <c r="FQ41" s="1129"/>
      <c r="FR41" s="1129"/>
      <c r="FS41" s="1129"/>
      <c r="FT41" s="1129"/>
      <c r="FU41" s="1129"/>
      <c r="FV41" s="1129"/>
      <c r="FW41" s="1129"/>
      <c r="FX41" s="1129"/>
      <c r="FY41" s="1129"/>
      <c r="FZ41" s="1129"/>
      <c r="GA41" s="1129"/>
      <c r="GB41" s="1129"/>
      <c r="GC41" s="1129"/>
      <c r="GD41" s="1129"/>
      <c r="GE41" s="1129"/>
      <c r="GF41" s="1129"/>
      <c r="GG41" s="1129"/>
      <c r="GH41" s="1129"/>
      <c r="GI41" s="1129"/>
      <c r="GJ41" s="1129"/>
      <c r="GK41" s="1129"/>
      <c r="GL41" s="1129"/>
      <c r="GM41" s="1129"/>
      <c r="GN41" s="1129"/>
      <c r="GO41" s="1129"/>
      <c r="GP41" s="1129"/>
      <c r="GQ41" s="1129"/>
      <c r="GR41" s="1129"/>
      <c r="GS41" s="1129"/>
      <c r="GT41" s="1129"/>
      <c r="GU41" s="1129"/>
      <c r="GV41" s="1129"/>
      <c r="GW41" s="1129"/>
      <c r="GX41" s="1129"/>
      <c r="GY41" s="1129"/>
      <c r="GZ41" s="1129"/>
      <c r="HA41" s="1129"/>
      <c r="HB41" s="1129"/>
      <c r="HC41" s="1129"/>
      <c r="HD41" s="1129"/>
      <c r="HE41" s="1129"/>
      <c r="HF41" s="1129"/>
      <c r="HG41" s="1129"/>
      <c r="HH41" s="1129"/>
      <c r="HI41" s="1129"/>
    </row>
    <row r="42" spans="1:217">
      <c r="A42" s="1139"/>
      <c r="B42" s="1140"/>
      <c r="C42" s="1139"/>
      <c r="D42" s="1141"/>
      <c r="E42" s="1141"/>
      <c r="F42" s="1142"/>
      <c r="G42" s="1141"/>
      <c r="H42" s="733"/>
      <c r="I42" s="1143"/>
      <c r="J42" s="1144"/>
      <c r="K42" s="838" t="s">
        <v>381</v>
      </c>
      <c r="L42" s="1125">
        <f>(L40*L41*$G$40)*$L$8</f>
        <v>0</v>
      </c>
      <c r="M42" s="1126"/>
      <c r="N42" s="1125">
        <f>(N40*N41*$G$40)*$L$8</f>
        <v>0</v>
      </c>
      <c r="O42" s="1126"/>
      <c r="P42" s="1125">
        <f>(P40*P41*$G$40)*$L$8</f>
        <v>0</v>
      </c>
      <c r="Q42" s="1126"/>
      <c r="R42" s="1125">
        <f>(R40*R41*$G$40)*$L$8</f>
        <v>0</v>
      </c>
      <c r="S42" s="1126"/>
      <c r="T42" s="1125">
        <f>(T40*T41*$G$40)*$T$8</f>
        <v>0</v>
      </c>
      <c r="U42" s="1126"/>
      <c r="V42" s="1125">
        <f>(V40*V41*$G$40)*$T$8</f>
        <v>0</v>
      </c>
      <c r="W42" s="1126"/>
      <c r="X42" s="1125">
        <f>(X40*X41*$G$40)*$T$8</f>
        <v>0</v>
      </c>
      <c r="Y42" s="1126"/>
      <c r="Z42" s="1125">
        <f>(Z40*Z41*$G$40)*$T$8</f>
        <v>0</v>
      </c>
      <c r="AA42" s="1126"/>
      <c r="AB42" s="1125">
        <f>(AB40*AB41*$G$40)*$AB$8</f>
        <v>0</v>
      </c>
      <c r="AC42" s="1126"/>
      <c r="AD42" s="1125">
        <f>(AD40*AD41*$G$40)*$AB$8</f>
        <v>0</v>
      </c>
      <c r="AE42" s="1126"/>
      <c r="AF42" s="1125">
        <f>(AF40*AF41*$G$40)*$AB$8</f>
        <v>0</v>
      </c>
      <c r="AG42" s="1126"/>
      <c r="AH42" s="1125">
        <f>(AH40*AH41*$G$40)*$AB$8</f>
        <v>0</v>
      </c>
      <c r="AI42" s="1126"/>
      <c r="AJ42" s="1125">
        <f>(AJ40*AJ41*$G$40)*$AJ$8</f>
        <v>0</v>
      </c>
      <c r="AK42" s="1126"/>
      <c r="AL42" s="1125">
        <f>(AL40*AL41*$G$40)*$AJ$8</f>
        <v>0</v>
      </c>
      <c r="AM42" s="1126"/>
      <c r="AN42" s="1125">
        <f>(AN40*AN41*$G$40)*$AJ$8</f>
        <v>0</v>
      </c>
      <c r="AO42" s="1126"/>
      <c r="AP42" s="1125">
        <f>(AP40*AP41*$G$40)*$AJ$8</f>
        <v>0</v>
      </c>
      <c r="AQ42" s="1126"/>
      <c r="AR42" s="1125">
        <f>(AR40*AR41*$G$40)*$AJ$8</f>
        <v>0</v>
      </c>
      <c r="AS42" s="1126"/>
      <c r="AT42" s="1125">
        <f>(AT40*AT41*$G$40)*$AT$8</f>
        <v>0</v>
      </c>
      <c r="AU42" s="1126"/>
      <c r="AV42" s="1125">
        <f>(AV40*AV41*$G$40)*$AT$8</f>
        <v>0</v>
      </c>
      <c r="AW42" s="1126"/>
      <c r="AX42" s="1125">
        <f>(AX40*AX41*$G$40)*$AT$8</f>
        <v>0</v>
      </c>
      <c r="AY42" s="1126"/>
      <c r="AZ42" s="1125">
        <f>(AZ40*AZ41*$G$40)*$AT$8</f>
        <v>0</v>
      </c>
      <c r="BA42" s="1126"/>
      <c r="BB42" s="1125">
        <f>(BB40*BB41*$G$40)*$BB$8</f>
        <v>0</v>
      </c>
      <c r="BC42" s="1126"/>
      <c r="BD42" s="1125">
        <f>(BD40*BD41*$G$40)*$BB$8</f>
        <v>0</v>
      </c>
      <c r="BE42" s="1126"/>
      <c r="BF42" s="1125">
        <f>(BF40*BF41*$G$40)*$BB$8</f>
        <v>0</v>
      </c>
      <c r="BG42" s="1126"/>
      <c r="BH42" s="1125">
        <f>(BH40*BH41*$G$40)*$BB$8</f>
        <v>0</v>
      </c>
      <c r="BI42" s="1126"/>
      <c r="BJ42" s="1125">
        <f>(BJ40*BJ41*$G$40)*$BJ$8</f>
        <v>0</v>
      </c>
      <c r="BK42" s="1126"/>
      <c r="BL42" s="1125">
        <f>(BL40*BL41*$G$40)*$BJ$8</f>
        <v>0</v>
      </c>
      <c r="BM42" s="1126"/>
      <c r="BN42" s="1125">
        <f>(BN40*BN41*$G$40)*$BJ$8</f>
        <v>0</v>
      </c>
      <c r="BO42" s="1126"/>
      <c r="BP42" s="1125">
        <f>(BP40*BP41*$G$40)*$BJ$8</f>
        <v>0</v>
      </c>
      <c r="BQ42" s="1126"/>
      <c r="BR42" s="1125">
        <f>(BR40*BR41*$G$40)*$BJ$8</f>
        <v>7194.1935483870975</v>
      </c>
      <c r="BS42" s="1126"/>
      <c r="BT42" s="1125">
        <f>(BT40*BT41*$G$40)*$BT$8</f>
        <v>10681.548387096775</v>
      </c>
      <c r="BU42" s="1126"/>
      <c r="BV42" s="1125">
        <f t="shared" ref="BV42" si="194">(BV40*BV41*$G$40)*$BT$8</f>
        <v>21363.096774193549</v>
      </c>
      <c r="BW42" s="1126"/>
      <c r="BX42" s="1125">
        <f t="shared" ref="BX42" si="195">(BX40*BX41*$G$40)*$BT$8</f>
        <v>21363.096774193549</v>
      </c>
      <c r="BY42" s="1126"/>
      <c r="BZ42" s="1125">
        <f t="shared" ref="BZ42" si="196">(BZ40*BZ41*$G$40)*$BT$8</f>
        <v>21363.096774193549</v>
      </c>
      <c r="CA42" s="1126"/>
      <c r="CB42" s="1125">
        <f>(CB40*CB41*$G$40)*$CB$8</f>
        <v>20941.200000000004</v>
      </c>
      <c r="CC42" s="1126"/>
      <c r="CD42" s="1125">
        <f>(CD40*CD41*$G$40)*$CB$8</f>
        <v>10470.600000000002</v>
      </c>
      <c r="CE42" s="1126"/>
      <c r="CF42" s="1125">
        <f>(CF40*CF41*$G$40)*$CB$8</f>
        <v>1745.1000000000001</v>
      </c>
      <c r="CG42" s="1126"/>
      <c r="CH42" s="1125">
        <f t="shared" ref="CH42" si="197">(CH40*CH41*$G$40)*$CB$8</f>
        <v>0</v>
      </c>
      <c r="CI42" s="1126"/>
      <c r="CJ42" s="1125">
        <f>(CJ40*CJ41*$G$40)*$CJ$8</f>
        <v>0</v>
      </c>
      <c r="CK42" s="1126"/>
      <c r="CL42" s="1125">
        <f t="shared" ref="CL42" si="198">(CL40*CL41*$G$40)*$CJ$8</f>
        <v>0</v>
      </c>
      <c r="CM42" s="1126"/>
      <c r="CN42" s="1125">
        <f t="shared" ref="CN42" si="199">(CN40*CN41*$G$40)*$CJ$8</f>
        <v>0</v>
      </c>
      <c r="CO42" s="1126"/>
      <c r="CP42" s="1125">
        <f t="shared" ref="CP42" si="200">(CP40*CP41*$G$40)*$CJ$8</f>
        <v>0</v>
      </c>
      <c r="CQ42" s="1126"/>
      <c r="CR42" s="1125">
        <f>(CR40*CR41*$G$40)*$CJ$8</f>
        <v>0</v>
      </c>
      <c r="CS42" s="1126"/>
      <c r="CT42" s="1125">
        <f>(CT40*CT41*$G$40)*$CT$8</f>
        <v>0</v>
      </c>
      <c r="CU42" s="1126"/>
      <c r="CV42" s="1125">
        <f>(CV40*CV41*$G$40)*$CT$8</f>
        <v>0</v>
      </c>
      <c r="CW42" s="1126"/>
      <c r="CX42" s="1125">
        <f t="shared" ref="CX42" si="201">(CX40*CX41*$G$40)*$CT$8</f>
        <v>0</v>
      </c>
      <c r="CY42" s="1126"/>
      <c r="CZ42" s="1125">
        <f t="shared" ref="CZ42" si="202">(CZ40*CZ41*$G$40)*$CT$8</f>
        <v>0</v>
      </c>
      <c r="DA42" s="1126"/>
      <c r="DB42" s="1125">
        <f>(DB40*DB41*$G$40)*$DB$8</f>
        <v>0</v>
      </c>
      <c r="DC42" s="1126"/>
      <c r="DD42" s="1125">
        <f t="shared" ref="DD42" si="203">(DD40*DD41*$G$40)*$DB$8</f>
        <v>0</v>
      </c>
      <c r="DE42" s="1126"/>
      <c r="DF42" s="1125">
        <f t="shared" ref="DF42" si="204">(DF40*DF41*$G$40)*$DB$8</f>
        <v>0</v>
      </c>
      <c r="DG42" s="1126"/>
      <c r="DH42" s="1125">
        <f t="shared" ref="DH42" si="205">(DH40*DH41*$G$40)*$DB$8</f>
        <v>0</v>
      </c>
      <c r="DI42" s="1126"/>
      <c r="DJ42" s="1130">
        <f t="shared" ref="DJ42" si="206">(DJ40*DJ41*$G$40)*$DB$8</f>
        <v>0</v>
      </c>
      <c r="DK42" s="1131"/>
      <c r="DL42" s="1125">
        <f>(DL40*DL41*$G$40)*$DL$8</f>
        <v>0</v>
      </c>
      <c r="DM42" s="1126"/>
      <c r="DN42" s="1125">
        <f t="shared" ref="DN42" si="207">(DN40*DN41*$G$40)*$DL$8</f>
        <v>0</v>
      </c>
      <c r="DO42" s="1126"/>
      <c r="DP42" s="1125">
        <f t="shared" ref="DP42" si="208">(DP40*DP41*$G$40)*$DL$8</f>
        <v>0</v>
      </c>
      <c r="DQ42" s="1126"/>
      <c r="DR42" s="1125">
        <f t="shared" ref="DR42" si="209">(DR40*DR41*$G$40)*$DL$8</f>
        <v>0</v>
      </c>
      <c r="DS42" s="1126"/>
      <c r="DT42" s="1125">
        <f>(DT40*DT41*$G$40)*$DT$8</f>
        <v>0</v>
      </c>
      <c r="DU42" s="1126"/>
      <c r="DV42" s="1125">
        <f t="shared" ref="DV42" si="210">(DV40*DV41*$G$40)*$DT$8</f>
        <v>0</v>
      </c>
      <c r="DW42" s="1126"/>
      <c r="DX42" s="1125">
        <f t="shared" ref="DX42" si="211">(DX40*DX41*$G$40)*$DT$8</f>
        <v>0</v>
      </c>
      <c r="DY42" s="1126"/>
      <c r="DZ42" s="1125">
        <f t="shared" ref="DZ42" si="212">(DZ40*DZ41*$G$40)*$DT$8</f>
        <v>0</v>
      </c>
      <c r="EA42" s="1126"/>
      <c r="EB42" s="1125">
        <f>(EB40*EB41*$G$40)*$EB$8</f>
        <v>0</v>
      </c>
      <c r="EC42" s="1126"/>
      <c r="ED42" s="1125">
        <f t="shared" ref="ED42" si="213">(ED40*ED41*$G$40)*$EB$8</f>
        <v>0</v>
      </c>
      <c r="EE42" s="1126"/>
      <c r="EF42" s="1125">
        <f t="shared" ref="EF42" si="214">(EF40*EF41*$G$40)*$EB$8</f>
        <v>0</v>
      </c>
      <c r="EG42" s="1126"/>
      <c r="EH42" s="1125">
        <f t="shared" ref="EH42" si="215">(EH40*EH41*$G$40)*$EB$8</f>
        <v>0</v>
      </c>
      <c r="EI42" s="1126"/>
      <c r="EJ42" s="1125">
        <f t="shared" ref="EJ42" si="216">(EJ40*EJ41*$G$40)*$EB$8</f>
        <v>0</v>
      </c>
      <c r="EK42" s="1126"/>
      <c r="EL42" s="1125">
        <f>(EL40*EL41*$G$40)*$EJ$8</f>
        <v>0</v>
      </c>
      <c r="EM42" s="1126"/>
      <c r="EN42" s="1125">
        <f>(EN40*EN41*$G$40)*$EJ$8</f>
        <v>0</v>
      </c>
      <c r="EO42" s="1126"/>
      <c r="EP42" s="1125">
        <f>(EP40*EP41*$G$40)*$EJ$8</f>
        <v>0</v>
      </c>
      <c r="EQ42" s="1126"/>
      <c r="ER42" s="1125">
        <f>(ER40*ER41*$G$40)*$EJ$8</f>
        <v>0</v>
      </c>
      <c r="ES42" s="1126"/>
      <c r="ET42" s="1125">
        <f>(ET40*ET41*$G$40)*$ET$8</f>
        <v>0</v>
      </c>
      <c r="EU42" s="1126"/>
      <c r="EV42" s="1125">
        <f>(EV40*EV41*$G$40)*$ET$8</f>
        <v>0</v>
      </c>
      <c r="EW42" s="1126"/>
      <c r="EX42" s="1125">
        <f>(EX40*EX41*$G$40)*$ET$8</f>
        <v>0</v>
      </c>
      <c r="EY42" s="1126"/>
      <c r="EZ42" s="1125">
        <f>(EZ40*EZ41*$G$40)*$ET$8</f>
        <v>0</v>
      </c>
      <c r="FA42" s="1126"/>
      <c r="FB42" s="1125">
        <f>(FB40*FB41*$G$40)*$FB$8</f>
        <v>0</v>
      </c>
      <c r="FC42" s="1126"/>
      <c r="FD42" s="1125">
        <f>(FD40*FD41*$G$40)*$FB$8</f>
        <v>0</v>
      </c>
      <c r="FE42" s="1126"/>
      <c r="FF42" s="1125">
        <f>(FF40*FF41*$G$40)*$FB$8</f>
        <v>0</v>
      </c>
      <c r="FG42" s="1126"/>
      <c r="FH42" s="1125">
        <f>(FH40*FH41*$G$40)*$FB$8</f>
        <v>0</v>
      </c>
      <c r="FI42" s="1126"/>
      <c r="FJ42" s="1125">
        <f>(FJ40*FJ41*$G$40)*$FB$8</f>
        <v>0</v>
      </c>
      <c r="FK42" s="1126"/>
      <c r="FL42" s="1125">
        <f>(FL40*FL41*$G$40)*$FL$8</f>
        <v>0</v>
      </c>
      <c r="FM42" s="1126"/>
      <c r="FN42" s="1125">
        <f>(FN40*FN41*$G$40)*$FL$8</f>
        <v>0</v>
      </c>
      <c r="FO42" s="1126"/>
      <c r="FP42" s="1125">
        <f>(FP40*FP41*$G$40)*$FL$8</f>
        <v>0</v>
      </c>
      <c r="FQ42" s="1126"/>
      <c r="FR42" s="1125">
        <f>(FR40*FR41*$G$40)*$FL$8</f>
        <v>0</v>
      </c>
      <c r="FS42" s="1126"/>
      <c r="FT42" s="1125">
        <f>(FT40*FT41*$G$40)*$FT$8</f>
        <v>0</v>
      </c>
      <c r="FU42" s="1126"/>
      <c r="FV42" s="1125">
        <f>(FV40*FV41*$G$40)*$FT$8</f>
        <v>0</v>
      </c>
      <c r="FW42" s="1126"/>
      <c r="FX42" s="1125">
        <f>(FX40*FX41*$G$40)*$FT$8</f>
        <v>0</v>
      </c>
      <c r="FY42" s="1126"/>
      <c r="FZ42" s="1125">
        <f>(FZ40*FZ41*$G$40)*$FT$8</f>
        <v>0</v>
      </c>
      <c r="GA42" s="1126"/>
      <c r="GB42" s="1125">
        <f>(GB40*GB41*$G$40)*$FT$8</f>
        <v>0</v>
      </c>
      <c r="GC42" s="1126"/>
      <c r="GD42" s="1125">
        <f>(GD40*GD41*$G$40)*$GD$8</f>
        <v>0</v>
      </c>
      <c r="GE42" s="1126"/>
      <c r="GF42" s="1125">
        <f>(GF40*GF41*$G$40)*$GD$8</f>
        <v>0</v>
      </c>
      <c r="GG42" s="1126"/>
      <c r="GH42" s="1125">
        <f>(GH40*GH41*$G$40)*$GD$8</f>
        <v>0</v>
      </c>
      <c r="GI42" s="1126"/>
      <c r="GJ42" s="1125">
        <f>(GJ40*GJ41*$G$40)*$GD$8</f>
        <v>0</v>
      </c>
      <c r="GK42" s="1126"/>
      <c r="GL42" s="1125">
        <f>(GL40*GL41*$G$40)*$GL$8</f>
        <v>0</v>
      </c>
      <c r="GM42" s="1126"/>
      <c r="GN42" s="1125">
        <f>(GN40*GN41*$G$40)*$GL$8</f>
        <v>0</v>
      </c>
      <c r="GO42" s="1126"/>
      <c r="GP42" s="1125">
        <f>(GP40*GP41*$G$40)*$GL$8</f>
        <v>0</v>
      </c>
      <c r="GQ42" s="1126"/>
      <c r="GR42" s="1125">
        <f>(GR40*GR41*$G$40)*$GL$8</f>
        <v>0</v>
      </c>
      <c r="GS42" s="1126"/>
      <c r="GT42" s="1125">
        <f>(GT40*GT41*$G$40)*$GT$8</f>
        <v>0</v>
      </c>
      <c r="GU42" s="1126"/>
      <c r="GV42" s="1125">
        <f t="shared" ref="GV42" si="217">(GV40*GV41*$G$40)*$GT$8</f>
        <v>0</v>
      </c>
      <c r="GW42" s="1126"/>
      <c r="GX42" s="1125">
        <f t="shared" ref="GX42" si="218">(GX40*GX41*$G$40)*$GT$8</f>
        <v>0</v>
      </c>
      <c r="GY42" s="1126"/>
      <c r="GZ42" s="1125">
        <f t="shared" ref="GZ42" si="219">(GZ40*GZ41*$G$40)*$GT$8</f>
        <v>0</v>
      </c>
      <c r="HA42" s="1126"/>
      <c r="HB42" s="1125">
        <f>(HB40*HB41*$G$40)*$GT$8</f>
        <v>0</v>
      </c>
      <c r="HC42" s="1126"/>
      <c r="HD42" s="1125">
        <f t="shared" ref="HD42" si="220">(HD40*HD41*$G$40)*$GT$8</f>
        <v>0</v>
      </c>
      <c r="HE42" s="1126"/>
      <c r="HF42" s="1125">
        <f t="shared" ref="HF42" si="221">(HF40*HF41*$G$40)*$GT$8</f>
        <v>0</v>
      </c>
      <c r="HG42" s="1126"/>
      <c r="HH42" s="1125">
        <f t="shared" ref="HH42" si="222">(HH40*HH41*$G$40)*$GT$8</f>
        <v>0</v>
      </c>
      <c r="HI42" s="1126"/>
    </row>
    <row r="43" spans="1:217" ht="12.75" customHeight="1">
      <c r="A43" s="1139"/>
      <c r="B43" s="1140"/>
      <c r="C43" s="1139"/>
      <c r="D43" s="1141"/>
      <c r="E43" s="1141"/>
      <c r="F43" s="1142"/>
      <c r="G43" s="1141"/>
      <c r="H43" s="733"/>
      <c r="I43" s="1143"/>
      <c r="J43" s="1144"/>
      <c r="K43" s="839" t="s">
        <v>382</v>
      </c>
      <c r="L43" s="1121">
        <f>L42</f>
        <v>0</v>
      </c>
      <c r="M43" s="1122"/>
      <c r="N43" s="1121">
        <f>L43+N42</f>
        <v>0</v>
      </c>
      <c r="O43" s="1122"/>
      <c r="P43" s="1121">
        <f>N43+P42</f>
        <v>0</v>
      </c>
      <c r="Q43" s="1122"/>
      <c r="R43" s="1121">
        <f>P43+R42</f>
        <v>0</v>
      </c>
      <c r="S43" s="1122"/>
      <c r="T43" s="1121">
        <f>R43+T42</f>
        <v>0</v>
      </c>
      <c r="U43" s="1122"/>
      <c r="V43" s="1121">
        <f>T43+V42</f>
        <v>0</v>
      </c>
      <c r="W43" s="1122"/>
      <c r="X43" s="1121">
        <f>V43+X42</f>
        <v>0</v>
      </c>
      <c r="Y43" s="1122"/>
      <c r="Z43" s="1121">
        <f>X43+Z42</f>
        <v>0</v>
      </c>
      <c r="AA43" s="1122"/>
      <c r="AB43" s="1121">
        <f>Z43+AB42</f>
        <v>0</v>
      </c>
      <c r="AC43" s="1122"/>
      <c r="AD43" s="1121">
        <f>AB43+AD42</f>
        <v>0</v>
      </c>
      <c r="AE43" s="1122"/>
      <c r="AF43" s="1121">
        <f>AD43+AF42</f>
        <v>0</v>
      </c>
      <c r="AG43" s="1122"/>
      <c r="AH43" s="1121">
        <f>AF43+AH42</f>
        <v>0</v>
      </c>
      <c r="AI43" s="1122"/>
      <c r="AJ43" s="1121">
        <f>AH43+AJ42</f>
        <v>0</v>
      </c>
      <c r="AK43" s="1122"/>
      <c r="AL43" s="1121">
        <f>AJ43+AL42</f>
        <v>0</v>
      </c>
      <c r="AM43" s="1122"/>
      <c r="AN43" s="1121">
        <f>AL43+AN42</f>
        <v>0</v>
      </c>
      <c r="AO43" s="1122"/>
      <c r="AP43" s="1121">
        <f>AN43+AP42</f>
        <v>0</v>
      </c>
      <c r="AQ43" s="1122"/>
      <c r="AR43" s="1121">
        <f>AP43+AR42</f>
        <v>0</v>
      </c>
      <c r="AS43" s="1122"/>
      <c r="AT43" s="1121">
        <f>AR43+AT42</f>
        <v>0</v>
      </c>
      <c r="AU43" s="1122"/>
      <c r="AV43" s="1121">
        <f>AT43+AV42</f>
        <v>0</v>
      </c>
      <c r="AW43" s="1122"/>
      <c r="AX43" s="1121">
        <f>AV43+AX42</f>
        <v>0</v>
      </c>
      <c r="AY43" s="1122"/>
      <c r="AZ43" s="1121">
        <f>AX43+AZ42</f>
        <v>0</v>
      </c>
      <c r="BA43" s="1122"/>
      <c r="BB43" s="1121">
        <f>AZ43+BB42</f>
        <v>0</v>
      </c>
      <c r="BC43" s="1122"/>
      <c r="BD43" s="1121">
        <f>BB43+BD42</f>
        <v>0</v>
      </c>
      <c r="BE43" s="1122"/>
      <c r="BF43" s="1121">
        <f>BD43+BF42</f>
        <v>0</v>
      </c>
      <c r="BG43" s="1122"/>
      <c r="BH43" s="1121">
        <f>BF43+BH42</f>
        <v>0</v>
      </c>
      <c r="BI43" s="1122"/>
      <c r="BJ43" s="1121">
        <f>BH43+BJ42</f>
        <v>0</v>
      </c>
      <c r="BK43" s="1122"/>
      <c r="BL43" s="1121">
        <f>BJ43+BL42</f>
        <v>0</v>
      </c>
      <c r="BM43" s="1122"/>
      <c r="BN43" s="1121">
        <f>BL43+BN42</f>
        <v>0</v>
      </c>
      <c r="BO43" s="1122"/>
      <c r="BP43" s="1121">
        <f>BN43+BP42</f>
        <v>0</v>
      </c>
      <c r="BQ43" s="1122"/>
      <c r="BR43" s="1121">
        <f>BP43+BR42</f>
        <v>7194.1935483870975</v>
      </c>
      <c r="BS43" s="1122"/>
      <c r="BT43" s="1121">
        <f>BR43+BT42</f>
        <v>17875.741935483871</v>
      </c>
      <c r="BU43" s="1122"/>
      <c r="BV43" s="1121">
        <f>BT43+BV42</f>
        <v>39238.838709677424</v>
      </c>
      <c r="BW43" s="1122"/>
      <c r="BX43" s="1121">
        <f>BV43+BX42</f>
        <v>60601.93548387097</v>
      </c>
      <c r="BY43" s="1122"/>
      <c r="BZ43" s="1121">
        <f>BX43+BZ42</f>
        <v>81965.032258064515</v>
      </c>
      <c r="CA43" s="1122"/>
      <c r="CB43" s="1121">
        <f>BZ43+CB42</f>
        <v>102906.23225806453</v>
      </c>
      <c r="CC43" s="1122"/>
      <c r="CD43" s="1121">
        <f>CB43+CD42</f>
        <v>113376.83225806453</v>
      </c>
      <c r="CE43" s="1122"/>
      <c r="CF43" s="1121">
        <f>CD43+CF42</f>
        <v>115121.93225806454</v>
      </c>
      <c r="CG43" s="1122"/>
      <c r="CH43" s="1121">
        <f>CF43+CH42</f>
        <v>115121.93225806454</v>
      </c>
      <c r="CI43" s="1122"/>
      <c r="CJ43" s="1121">
        <f>CH43+CJ42</f>
        <v>115121.93225806454</v>
      </c>
      <c r="CK43" s="1122"/>
      <c r="CL43" s="1121">
        <f>CJ43+CL42</f>
        <v>115121.93225806454</v>
      </c>
      <c r="CM43" s="1122"/>
      <c r="CN43" s="1121">
        <f>CL43+CN42</f>
        <v>115121.93225806454</v>
      </c>
      <c r="CO43" s="1122"/>
      <c r="CP43" s="1121">
        <f>CN43+CP42</f>
        <v>115121.93225806454</v>
      </c>
      <c r="CQ43" s="1122"/>
      <c r="CR43" s="1121">
        <f>CP43+CR42</f>
        <v>115121.93225806454</v>
      </c>
      <c r="CS43" s="1122"/>
      <c r="CT43" s="1121">
        <f>CR43+CT42</f>
        <v>115121.93225806454</v>
      </c>
      <c r="CU43" s="1122"/>
      <c r="CV43" s="1121">
        <f>CT43+CV42</f>
        <v>115121.93225806454</v>
      </c>
      <c r="CW43" s="1122"/>
      <c r="CX43" s="1121">
        <f>CV43+CX42</f>
        <v>115121.93225806454</v>
      </c>
      <c r="CY43" s="1122"/>
      <c r="CZ43" s="1121">
        <f>CX43+CZ42</f>
        <v>115121.93225806454</v>
      </c>
      <c r="DA43" s="1122"/>
      <c r="DB43" s="1121">
        <f>CZ43+DB42</f>
        <v>115121.93225806454</v>
      </c>
      <c r="DC43" s="1122"/>
      <c r="DD43" s="1121">
        <f>DB43+DD42</f>
        <v>115121.93225806454</v>
      </c>
      <c r="DE43" s="1122"/>
      <c r="DF43" s="1121">
        <f>DD43+DF42</f>
        <v>115121.93225806454</v>
      </c>
      <c r="DG43" s="1122"/>
      <c r="DH43" s="1121">
        <f>DF43+DH42</f>
        <v>115121.93225806454</v>
      </c>
      <c r="DI43" s="1122"/>
      <c r="DJ43" s="1127">
        <f>DH43+DJ42</f>
        <v>115121.93225806454</v>
      </c>
      <c r="DK43" s="1128"/>
      <c r="DL43" s="1121">
        <f>DJ43+DL42</f>
        <v>115121.93225806454</v>
      </c>
      <c r="DM43" s="1122"/>
      <c r="DN43" s="1121">
        <f>DL43+DN42</f>
        <v>115121.93225806454</v>
      </c>
      <c r="DO43" s="1122"/>
      <c r="DP43" s="1121">
        <f>DN43+DP42</f>
        <v>115121.93225806454</v>
      </c>
      <c r="DQ43" s="1122"/>
      <c r="DR43" s="1121">
        <f>DP43+DR42</f>
        <v>115121.93225806454</v>
      </c>
      <c r="DS43" s="1122"/>
      <c r="DT43" s="1121">
        <f>DR43+DT42</f>
        <v>115121.93225806454</v>
      </c>
      <c r="DU43" s="1122"/>
      <c r="DV43" s="1121">
        <f>DT43+DV42</f>
        <v>115121.93225806454</v>
      </c>
      <c r="DW43" s="1122"/>
      <c r="DX43" s="1121">
        <f>DV43+DX42</f>
        <v>115121.93225806454</v>
      </c>
      <c r="DY43" s="1122"/>
      <c r="DZ43" s="1121">
        <f>DX43+DZ42</f>
        <v>115121.93225806454</v>
      </c>
      <c r="EA43" s="1122"/>
      <c r="EB43" s="1121">
        <f>DZ43+EB42</f>
        <v>115121.93225806454</v>
      </c>
      <c r="EC43" s="1122"/>
      <c r="ED43" s="1121">
        <f>EB43+ED42</f>
        <v>115121.93225806454</v>
      </c>
      <c r="EE43" s="1122"/>
      <c r="EF43" s="1121">
        <f>ED43+EF42</f>
        <v>115121.93225806454</v>
      </c>
      <c r="EG43" s="1122"/>
      <c r="EH43" s="1121">
        <f>EF43+EH42</f>
        <v>115121.93225806454</v>
      </c>
      <c r="EI43" s="1122"/>
      <c r="EJ43" s="1121">
        <f>EH43+EJ42</f>
        <v>115121.93225806454</v>
      </c>
      <c r="EK43" s="1122"/>
      <c r="EL43" s="1121">
        <f>EJ43+EL42</f>
        <v>115121.93225806454</v>
      </c>
      <c r="EM43" s="1122"/>
      <c r="EN43" s="1121">
        <f>EL43+EN42</f>
        <v>115121.93225806454</v>
      </c>
      <c r="EO43" s="1122"/>
      <c r="EP43" s="1121">
        <f>EN43+EP42</f>
        <v>115121.93225806454</v>
      </c>
      <c r="EQ43" s="1122"/>
      <c r="ER43" s="1121">
        <f>EP43+ER42</f>
        <v>115121.93225806454</v>
      </c>
      <c r="ES43" s="1122"/>
      <c r="ET43" s="1121">
        <f>ER43+ET42</f>
        <v>115121.93225806454</v>
      </c>
      <c r="EU43" s="1122"/>
      <c r="EV43" s="1121">
        <f>ET43+EV42</f>
        <v>115121.93225806454</v>
      </c>
      <c r="EW43" s="1122"/>
      <c r="EX43" s="1121">
        <f>EV43+EX42</f>
        <v>115121.93225806454</v>
      </c>
      <c r="EY43" s="1122"/>
      <c r="EZ43" s="1121">
        <f>EX43+EZ42</f>
        <v>115121.93225806454</v>
      </c>
      <c r="FA43" s="1122"/>
      <c r="FB43" s="1121">
        <f>EZ43+FB42</f>
        <v>115121.93225806454</v>
      </c>
      <c r="FC43" s="1122"/>
      <c r="FD43" s="1121">
        <f>FB43+FD42</f>
        <v>115121.93225806454</v>
      </c>
      <c r="FE43" s="1122"/>
      <c r="FF43" s="1121">
        <f>FD43+FF42</f>
        <v>115121.93225806454</v>
      </c>
      <c r="FG43" s="1122"/>
      <c r="FH43" s="1121">
        <f>FF43+FH42</f>
        <v>115121.93225806454</v>
      </c>
      <c r="FI43" s="1122"/>
      <c r="FJ43" s="1121">
        <f>FH43+FJ42</f>
        <v>115121.93225806454</v>
      </c>
      <c r="FK43" s="1122"/>
      <c r="FL43" s="1121">
        <f>FJ43+FL42</f>
        <v>115121.93225806454</v>
      </c>
      <c r="FM43" s="1122"/>
      <c r="FN43" s="1121">
        <f>FL43+FN42</f>
        <v>115121.93225806454</v>
      </c>
      <c r="FO43" s="1122"/>
      <c r="FP43" s="1121">
        <f>FN43+FP42</f>
        <v>115121.93225806454</v>
      </c>
      <c r="FQ43" s="1122"/>
      <c r="FR43" s="1121">
        <f>FP43+FR42</f>
        <v>115121.93225806454</v>
      </c>
      <c r="FS43" s="1122"/>
      <c r="FT43" s="1121">
        <f>FR43+FT42</f>
        <v>115121.93225806454</v>
      </c>
      <c r="FU43" s="1122"/>
      <c r="FV43" s="1121">
        <f>FT43+FV42</f>
        <v>115121.93225806454</v>
      </c>
      <c r="FW43" s="1122"/>
      <c r="FX43" s="1121">
        <f>FV43+FX42</f>
        <v>115121.93225806454</v>
      </c>
      <c r="FY43" s="1122"/>
      <c r="FZ43" s="1121">
        <f>FX43+FZ42</f>
        <v>115121.93225806454</v>
      </c>
      <c r="GA43" s="1122"/>
      <c r="GB43" s="1121">
        <f>FZ43+GB42</f>
        <v>115121.93225806454</v>
      </c>
      <c r="GC43" s="1122"/>
      <c r="GD43" s="1121">
        <f>GB43+GD42</f>
        <v>115121.93225806454</v>
      </c>
      <c r="GE43" s="1122"/>
      <c r="GF43" s="1121">
        <f>GD43+GF42</f>
        <v>115121.93225806454</v>
      </c>
      <c r="GG43" s="1122"/>
      <c r="GH43" s="1121">
        <f>GF43+GH42</f>
        <v>115121.93225806454</v>
      </c>
      <c r="GI43" s="1122"/>
      <c r="GJ43" s="1121">
        <f>GH43+GJ42</f>
        <v>115121.93225806454</v>
      </c>
      <c r="GK43" s="1122"/>
      <c r="GL43" s="1121">
        <f>GJ43+GL42</f>
        <v>115121.93225806454</v>
      </c>
      <c r="GM43" s="1122"/>
      <c r="GN43" s="1121">
        <f>GL43+GN42</f>
        <v>115121.93225806454</v>
      </c>
      <c r="GO43" s="1122"/>
      <c r="GP43" s="1121">
        <f>GN43+GP42</f>
        <v>115121.93225806454</v>
      </c>
      <c r="GQ43" s="1122"/>
      <c r="GR43" s="1121">
        <f>GP43+GR42</f>
        <v>115121.93225806454</v>
      </c>
      <c r="GS43" s="1122"/>
      <c r="GT43" s="1121">
        <f>GR43+GT42</f>
        <v>115121.93225806454</v>
      </c>
      <c r="GU43" s="1122"/>
      <c r="GV43" s="1121">
        <f t="shared" ref="GV43" si="223">GT43+GV42</f>
        <v>115121.93225806454</v>
      </c>
      <c r="GW43" s="1122"/>
      <c r="GX43" s="1121">
        <f t="shared" ref="GX43" si="224">GV43+GX42</f>
        <v>115121.93225806454</v>
      </c>
      <c r="GY43" s="1122"/>
      <c r="GZ43" s="1121">
        <f t="shared" ref="GZ43" si="225">GX43+GZ42</f>
        <v>115121.93225806454</v>
      </c>
      <c r="HA43" s="1122"/>
      <c r="HB43" s="1121">
        <f>GZ43+HB42</f>
        <v>115121.93225806454</v>
      </c>
      <c r="HC43" s="1122"/>
      <c r="HD43" s="1121">
        <f t="shared" ref="HD43" si="226">HB43+HD42</f>
        <v>115121.93225806454</v>
      </c>
      <c r="HE43" s="1122"/>
      <c r="HF43" s="1121">
        <f t="shared" ref="HF43" si="227">HD43+HF42</f>
        <v>115121.93225806454</v>
      </c>
      <c r="HG43" s="1122"/>
      <c r="HH43" s="1121">
        <f t="shared" ref="HH43" si="228">HF43+HH42</f>
        <v>115121.93225806454</v>
      </c>
      <c r="HI43" s="1122"/>
    </row>
    <row r="44" spans="1:217" s="19" customFormat="1" ht="12.75" customHeight="1">
      <c r="A44" s="1139"/>
      <c r="B44" s="1140"/>
      <c r="C44" s="1139"/>
      <c r="D44" s="1141"/>
      <c r="E44" s="1141"/>
      <c r="F44" s="1142"/>
      <c r="G44" s="1141"/>
      <c r="H44" s="840"/>
      <c r="I44" s="1143"/>
      <c r="J44" s="1144"/>
      <c r="K44" s="841" t="s">
        <v>383</v>
      </c>
      <c r="L44" s="1117"/>
      <c r="M44" s="1118"/>
      <c r="N44" s="1117"/>
      <c r="O44" s="1118"/>
      <c r="P44" s="1117"/>
      <c r="Q44" s="1118"/>
      <c r="R44" s="1117"/>
      <c r="S44" s="1118"/>
      <c r="T44" s="1117"/>
      <c r="U44" s="1118"/>
      <c r="V44" s="1117"/>
      <c r="W44" s="1118"/>
      <c r="X44" s="1117"/>
      <c r="Y44" s="1118"/>
      <c r="Z44" s="1117"/>
      <c r="AA44" s="1118"/>
      <c r="AB44" s="1117"/>
      <c r="AC44" s="1118"/>
      <c r="AD44" s="1117"/>
      <c r="AE44" s="1118"/>
      <c r="AF44" s="1117"/>
      <c r="AG44" s="1118"/>
      <c r="AH44" s="1117"/>
      <c r="AI44" s="1118"/>
      <c r="AJ44" s="1117"/>
      <c r="AK44" s="1118"/>
      <c r="AL44" s="1117"/>
      <c r="AM44" s="1118"/>
      <c r="AN44" s="1117"/>
      <c r="AO44" s="1118"/>
      <c r="AP44" s="1117"/>
      <c r="AQ44" s="1118"/>
      <c r="AR44" s="1117"/>
      <c r="AS44" s="1118"/>
      <c r="AT44" s="1117"/>
      <c r="AU44" s="1118"/>
      <c r="AV44" s="1117"/>
      <c r="AW44" s="1118"/>
      <c r="AX44" s="1117"/>
      <c r="AY44" s="1118"/>
      <c r="AZ44" s="1117"/>
      <c r="BA44" s="1118"/>
      <c r="BB44" s="1117"/>
      <c r="BC44" s="1118"/>
      <c r="BD44" s="1117"/>
      <c r="BE44" s="1118"/>
      <c r="BF44" s="1117"/>
      <c r="BG44" s="1118"/>
      <c r="BH44" s="1117"/>
      <c r="BI44" s="1118"/>
      <c r="BJ44" s="1117"/>
      <c r="BK44" s="1118"/>
      <c r="BL44" s="1117"/>
      <c r="BM44" s="1118"/>
      <c r="BN44" s="1117"/>
      <c r="BO44" s="1118"/>
      <c r="BP44" s="1117"/>
      <c r="BQ44" s="1118"/>
      <c r="BR44" s="1117"/>
      <c r="BS44" s="1118"/>
      <c r="BT44" s="1117"/>
      <c r="BU44" s="1118"/>
      <c r="BV44" s="1117"/>
      <c r="BW44" s="1118"/>
      <c r="BX44" s="1117"/>
      <c r="BY44" s="1118"/>
      <c r="BZ44" s="1117"/>
      <c r="CA44" s="1118"/>
      <c r="CB44" s="1117"/>
      <c r="CC44" s="1118"/>
      <c r="CD44" s="1117"/>
      <c r="CE44" s="1118"/>
      <c r="CF44" s="1117"/>
      <c r="CG44" s="1118"/>
      <c r="CH44" s="1117"/>
      <c r="CI44" s="1118"/>
      <c r="CJ44" s="1117"/>
      <c r="CK44" s="1118"/>
      <c r="CL44" s="1117"/>
      <c r="CM44" s="1118"/>
      <c r="CN44" s="1117"/>
      <c r="CO44" s="1118"/>
      <c r="CP44" s="1117"/>
      <c r="CQ44" s="1118"/>
      <c r="CR44" s="1117"/>
      <c r="CS44" s="1118"/>
      <c r="CT44" s="1117"/>
      <c r="CU44" s="1118"/>
      <c r="CV44" s="1117"/>
      <c r="CW44" s="1118"/>
      <c r="CX44" s="1117"/>
      <c r="CY44" s="1118"/>
      <c r="CZ44" s="1117"/>
      <c r="DA44" s="1118"/>
      <c r="DB44" s="1117"/>
      <c r="DC44" s="1118"/>
      <c r="DD44" s="1117"/>
      <c r="DE44" s="1118"/>
      <c r="DF44" s="1117"/>
      <c r="DG44" s="1118"/>
      <c r="DH44" s="1117"/>
      <c r="DI44" s="1118"/>
      <c r="DJ44" s="1123"/>
      <c r="DK44" s="1124"/>
      <c r="DL44" s="1117"/>
      <c r="DM44" s="1118"/>
      <c r="DN44" s="1117"/>
      <c r="DO44" s="1118"/>
      <c r="DP44" s="1117"/>
      <c r="DQ44" s="1118"/>
      <c r="DR44" s="1117"/>
      <c r="DS44" s="1118"/>
      <c r="DT44" s="1117"/>
      <c r="DU44" s="1118"/>
      <c r="DV44" s="1117"/>
      <c r="DW44" s="1118"/>
      <c r="DX44" s="1117"/>
      <c r="DY44" s="1118"/>
      <c r="DZ44" s="1117"/>
      <c r="EA44" s="1118"/>
      <c r="EB44" s="1117"/>
      <c r="EC44" s="1118"/>
      <c r="ED44" s="1117"/>
      <c r="EE44" s="1118"/>
      <c r="EF44" s="1117"/>
      <c r="EG44" s="1118"/>
      <c r="EH44" s="1117"/>
      <c r="EI44" s="1118"/>
      <c r="EJ44" s="1117"/>
      <c r="EK44" s="1118"/>
      <c r="EL44" s="1117"/>
      <c r="EM44" s="1118"/>
      <c r="EN44" s="1117"/>
      <c r="EO44" s="1118"/>
      <c r="EP44" s="1117"/>
      <c r="EQ44" s="1118"/>
      <c r="ER44" s="1117"/>
      <c r="ES44" s="1118"/>
      <c r="ET44" s="1117"/>
      <c r="EU44" s="1118"/>
      <c r="EV44" s="1117"/>
      <c r="EW44" s="1118"/>
      <c r="EX44" s="1117"/>
      <c r="EY44" s="1118"/>
      <c r="EZ44" s="1117"/>
      <c r="FA44" s="1118"/>
      <c r="FB44" s="1117"/>
      <c r="FC44" s="1118"/>
      <c r="FD44" s="1117"/>
      <c r="FE44" s="1118"/>
      <c r="FF44" s="1117"/>
      <c r="FG44" s="1118"/>
      <c r="FH44" s="1117"/>
      <c r="FI44" s="1118"/>
      <c r="FJ44" s="1117"/>
      <c r="FK44" s="1118"/>
      <c r="FL44" s="1117"/>
      <c r="FM44" s="1118"/>
      <c r="FN44" s="1117"/>
      <c r="FO44" s="1118"/>
      <c r="FP44" s="1117"/>
      <c r="FQ44" s="1118"/>
      <c r="FR44" s="1117"/>
      <c r="FS44" s="1118"/>
      <c r="FT44" s="1117"/>
      <c r="FU44" s="1118"/>
      <c r="FV44" s="1117"/>
      <c r="FW44" s="1118"/>
      <c r="FX44" s="1117"/>
      <c r="FY44" s="1118"/>
      <c r="FZ44" s="1117"/>
      <c r="GA44" s="1118"/>
      <c r="GB44" s="1117"/>
      <c r="GC44" s="1118"/>
      <c r="GD44" s="1117"/>
      <c r="GE44" s="1118"/>
      <c r="GF44" s="1117"/>
      <c r="GG44" s="1118"/>
      <c r="GH44" s="1117"/>
      <c r="GI44" s="1118"/>
      <c r="GJ44" s="1117"/>
      <c r="GK44" s="1118"/>
      <c r="GL44" s="1117"/>
      <c r="GM44" s="1118"/>
      <c r="GN44" s="1117"/>
      <c r="GO44" s="1118"/>
      <c r="GP44" s="1117"/>
      <c r="GQ44" s="1118"/>
      <c r="GR44" s="1117"/>
      <c r="GS44" s="1118"/>
      <c r="GT44" s="1117"/>
      <c r="GU44" s="1118"/>
      <c r="GV44" s="1117"/>
      <c r="GW44" s="1118"/>
      <c r="GX44" s="1117"/>
      <c r="GY44" s="1118"/>
      <c r="GZ44" s="1117"/>
      <c r="HA44" s="1118"/>
      <c r="HB44" s="1117"/>
      <c r="HC44" s="1118"/>
      <c r="HD44" s="1117"/>
      <c r="HE44" s="1118"/>
      <c r="HF44" s="1117"/>
      <c r="HG44" s="1118"/>
      <c r="HH44" s="1117"/>
      <c r="HI44" s="1118"/>
    </row>
    <row r="45" spans="1:217" s="20" customFormat="1" ht="12.75" customHeight="1">
      <c r="A45" s="1139"/>
      <c r="B45" s="1140"/>
      <c r="C45" s="1139"/>
      <c r="D45" s="1141"/>
      <c r="E45" s="1141"/>
      <c r="F45" s="1142"/>
      <c r="G45" s="1141"/>
      <c r="H45" s="842"/>
      <c r="I45" s="1143"/>
      <c r="J45" s="1144"/>
      <c r="K45" s="843" t="s">
        <v>384</v>
      </c>
      <c r="L45" s="1113">
        <f>L44</f>
        <v>0</v>
      </c>
      <c r="M45" s="1114"/>
      <c r="N45" s="1113">
        <f>N44+L45</f>
        <v>0</v>
      </c>
      <c r="O45" s="1114"/>
      <c r="P45" s="1113">
        <f>P44+N45</f>
        <v>0</v>
      </c>
      <c r="Q45" s="1114"/>
      <c r="R45" s="1113">
        <f>R44+P45</f>
        <v>0</v>
      </c>
      <c r="S45" s="1114"/>
      <c r="T45" s="1113">
        <f>T44+R45</f>
        <v>0</v>
      </c>
      <c r="U45" s="1114"/>
      <c r="V45" s="1113">
        <f>V44+T45</f>
        <v>0</v>
      </c>
      <c r="W45" s="1114"/>
      <c r="X45" s="1113">
        <f>X44+V45</f>
        <v>0</v>
      </c>
      <c r="Y45" s="1114"/>
      <c r="Z45" s="1113">
        <f>Z44+X45</f>
        <v>0</v>
      </c>
      <c r="AA45" s="1114"/>
      <c r="AB45" s="1113">
        <f>AB44+Z45</f>
        <v>0</v>
      </c>
      <c r="AC45" s="1114"/>
      <c r="AD45" s="1113">
        <f>AD44+AB45</f>
        <v>0</v>
      </c>
      <c r="AE45" s="1114"/>
      <c r="AF45" s="1113">
        <f>AF44+AD45</f>
        <v>0</v>
      </c>
      <c r="AG45" s="1114"/>
      <c r="AH45" s="1113">
        <f>AH44+AF45</f>
        <v>0</v>
      </c>
      <c r="AI45" s="1114"/>
      <c r="AJ45" s="1113">
        <f>AJ44+AH45</f>
        <v>0</v>
      </c>
      <c r="AK45" s="1114"/>
      <c r="AL45" s="1113">
        <f>AL44+AJ45</f>
        <v>0</v>
      </c>
      <c r="AM45" s="1114"/>
      <c r="AN45" s="1113">
        <f>AN44+AL45</f>
        <v>0</v>
      </c>
      <c r="AO45" s="1114"/>
      <c r="AP45" s="1113">
        <f>AP44+AN45</f>
        <v>0</v>
      </c>
      <c r="AQ45" s="1114"/>
      <c r="AR45" s="1113">
        <f>AR44+AP45</f>
        <v>0</v>
      </c>
      <c r="AS45" s="1114"/>
      <c r="AT45" s="1113">
        <f>AT44+AR45</f>
        <v>0</v>
      </c>
      <c r="AU45" s="1114"/>
      <c r="AV45" s="1113">
        <f>AV44+AT45</f>
        <v>0</v>
      </c>
      <c r="AW45" s="1114"/>
      <c r="AX45" s="1113">
        <f>AX44+AV45</f>
        <v>0</v>
      </c>
      <c r="AY45" s="1114"/>
      <c r="AZ45" s="1113">
        <f>AZ44+AX45</f>
        <v>0</v>
      </c>
      <c r="BA45" s="1114"/>
      <c r="BB45" s="1113">
        <f>BB44+AZ45</f>
        <v>0</v>
      </c>
      <c r="BC45" s="1114"/>
      <c r="BD45" s="1113">
        <f>BD44+BB45</f>
        <v>0</v>
      </c>
      <c r="BE45" s="1114"/>
      <c r="BF45" s="1113">
        <f>BF44+BD45</f>
        <v>0</v>
      </c>
      <c r="BG45" s="1114"/>
      <c r="BH45" s="1113">
        <f>BH44+BF45</f>
        <v>0</v>
      </c>
      <c r="BI45" s="1114"/>
      <c r="BJ45" s="1113">
        <f>BJ44+BH45</f>
        <v>0</v>
      </c>
      <c r="BK45" s="1114"/>
      <c r="BL45" s="1113">
        <f>BL44+BJ45</f>
        <v>0</v>
      </c>
      <c r="BM45" s="1114"/>
      <c r="BN45" s="1113">
        <f>BN44+BL45</f>
        <v>0</v>
      </c>
      <c r="BO45" s="1114"/>
      <c r="BP45" s="1113">
        <f>BP44+BN45</f>
        <v>0</v>
      </c>
      <c r="BQ45" s="1114"/>
      <c r="BR45" s="1113">
        <f>BR44+BP45</f>
        <v>0</v>
      </c>
      <c r="BS45" s="1114"/>
      <c r="BT45" s="1113">
        <f>BT44+BR45</f>
        <v>0</v>
      </c>
      <c r="BU45" s="1114"/>
      <c r="BV45" s="1113">
        <f>BV44+BT45</f>
        <v>0</v>
      </c>
      <c r="BW45" s="1114"/>
      <c r="BX45" s="1113">
        <f>BX44+BV45</f>
        <v>0</v>
      </c>
      <c r="BY45" s="1114"/>
      <c r="BZ45" s="1113">
        <f>BZ44+BX45</f>
        <v>0</v>
      </c>
      <c r="CA45" s="1114"/>
      <c r="CB45" s="1113">
        <f>CB44+BZ45</f>
        <v>0</v>
      </c>
      <c r="CC45" s="1114"/>
      <c r="CD45" s="1113">
        <f>CD44+CB45</f>
        <v>0</v>
      </c>
      <c r="CE45" s="1114"/>
      <c r="CF45" s="1113">
        <f>CF44+CD45</f>
        <v>0</v>
      </c>
      <c r="CG45" s="1114"/>
      <c r="CH45" s="1113">
        <f>CH44+CF45</f>
        <v>0</v>
      </c>
      <c r="CI45" s="1114"/>
      <c r="CJ45" s="1113">
        <f>CJ44+CH45</f>
        <v>0</v>
      </c>
      <c r="CK45" s="1114"/>
      <c r="CL45" s="1113">
        <f>CL44+CJ45</f>
        <v>0</v>
      </c>
      <c r="CM45" s="1114"/>
      <c r="CN45" s="1113">
        <f>CN44+CL45</f>
        <v>0</v>
      </c>
      <c r="CO45" s="1114"/>
      <c r="CP45" s="1113">
        <f>CP44+CN45</f>
        <v>0</v>
      </c>
      <c r="CQ45" s="1114"/>
      <c r="CR45" s="1113">
        <f>CR44+CP45</f>
        <v>0</v>
      </c>
      <c r="CS45" s="1114"/>
      <c r="CT45" s="1113">
        <f>CT44+CR45</f>
        <v>0</v>
      </c>
      <c r="CU45" s="1114"/>
      <c r="CV45" s="1113">
        <f>CV44+CT45</f>
        <v>0</v>
      </c>
      <c r="CW45" s="1114"/>
      <c r="CX45" s="1113">
        <f>CX44+CV45</f>
        <v>0</v>
      </c>
      <c r="CY45" s="1114"/>
      <c r="CZ45" s="1113">
        <f>CZ44+CX45</f>
        <v>0</v>
      </c>
      <c r="DA45" s="1114"/>
      <c r="DB45" s="1113">
        <f>DB44+CZ45</f>
        <v>0</v>
      </c>
      <c r="DC45" s="1114"/>
      <c r="DD45" s="1113">
        <f>DD44+DB45</f>
        <v>0</v>
      </c>
      <c r="DE45" s="1114"/>
      <c r="DF45" s="1113">
        <f>DF44+DD45</f>
        <v>0</v>
      </c>
      <c r="DG45" s="1114"/>
      <c r="DH45" s="1113">
        <f>DH44+DF45</f>
        <v>0</v>
      </c>
      <c r="DI45" s="1114"/>
      <c r="DJ45" s="1119">
        <f>DJ44+DH45</f>
        <v>0</v>
      </c>
      <c r="DK45" s="1120"/>
      <c r="DL45" s="1113">
        <f>DL44+DJ45</f>
        <v>0</v>
      </c>
      <c r="DM45" s="1114"/>
      <c r="DN45" s="1113">
        <f>DN44+DL45</f>
        <v>0</v>
      </c>
      <c r="DO45" s="1114"/>
      <c r="DP45" s="1113">
        <f>DP44+DN45</f>
        <v>0</v>
      </c>
      <c r="DQ45" s="1114"/>
      <c r="DR45" s="1113">
        <f>DR44+DP45</f>
        <v>0</v>
      </c>
      <c r="DS45" s="1114"/>
      <c r="DT45" s="1113">
        <f>DT44+DR45</f>
        <v>0</v>
      </c>
      <c r="DU45" s="1114"/>
      <c r="DV45" s="1113">
        <f>DV44+DT45</f>
        <v>0</v>
      </c>
      <c r="DW45" s="1114"/>
      <c r="DX45" s="1113">
        <f>DX44+DV45</f>
        <v>0</v>
      </c>
      <c r="DY45" s="1114"/>
      <c r="DZ45" s="1113">
        <f>DZ44+DX45</f>
        <v>0</v>
      </c>
      <c r="EA45" s="1114"/>
      <c r="EB45" s="1113">
        <f>EB44+DZ45</f>
        <v>0</v>
      </c>
      <c r="EC45" s="1114"/>
      <c r="ED45" s="1113">
        <f>ED44+EB45</f>
        <v>0</v>
      </c>
      <c r="EE45" s="1114"/>
      <c r="EF45" s="1113">
        <f>EF44+ED45</f>
        <v>0</v>
      </c>
      <c r="EG45" s="1114"/>
      <c r="EH45" s="1113">
        <f>EH44+EF45</f>
        <v>0</v>
      </c>
      <c r="EI45" s="1114"/>
      <c r="EJ45" s="1113">
        <f>EJ44+EH45</f>
        <v>0</v>
      </c>
      <c r="EK45" s="1114"/>
      <c r="EL45" s="1113">
        <f>EL44+EJ45</f>
        <v>0</v>
      </c>
      <c r="EM45" s="1114"/>
      <c r="EN45" s="1113">
        <f>EN44+EL45</f>
        <v>0</v>
      </c>
      <c r="EO45" s="1114"/>
      <c r="EP45" s="1113">
        <f>EP44+EN45</f>
        <v>0</v>
      </c>
      <c r="EQ45" s="1114"/>
      <c r="ER45" s="1113">
        <f>ER44+EP45</f>
        <v>0</v>
      </c>
      <c r="ES45" s="1114"/>
      <c r="ET45" s="1113">
        <f>ET44+ER45</f>
        <v>0</v>
      </c>
      <c r="EU45" s="1114"/>
      <c r="EV45" s="1113">
        <f>EV44+ET45</f>
        <v>0</v>
      </c>
      <c r="EW45" s="1114"/>
      <c r="EX45" s="1113">
        <f>EX44+EV45</f>
        <v>0</v>
      </c>
      <c r="EY45" s="1114"/>
      <c r="EZ45" s="1113">
        <f>EZ44+EX45</f>
        <v>0</v>
      </c>
      <c r="FA45" s="1114"/>
      <c r="FB45" s="1113">
        <f>FB44+EZ45</f>
        <v>0</v>
      </c>
      <c r="FC45" s="1114"/>
      <c r="FD45" s="1113">
        <f>FD44+FB45</f>
        <v>0</v>
      </c>
      <c r="FE45" s="1114"/>
      <c r="FF45" s="1113">
        <f>FF44+FD45</f>
        <v>0</v>
      </c>
      <c r="FG45" s="1114"/>
      <c r="FH45" s="1113">
        <f>FH44+FF45</f>
        <v>0</v>
      </c>
      <c r="FI45" s="1114"/>
      <c r="FJ45" s="1113">
        <f>FJ44+FH45</f>
        <v>0</v>
      </c>
      <c r="FK45" s="1114"/>
      <c r="FL45" s="1113">
        <f>FL44+FJ45</f>
        <v>0</v>
      </c>
      <c r="FM45" s="1114"/>
      <c r="FN45" s="1113">
        <f>FN44+FL45</f>
        <v>0</v>
      </c>
      <c r="FO45" s="1114"/>
      <c r="FP45" s="1113">
        <f>FP44+FN45</f>
        <v>0</v>
      </c>
      <c r="FQ45" s="1114"/>
      <c r="FR45" s="1113">
        <f>FR44+FP45</f>
        <v>0</v>
      </c>
      <c r="FS45" s="1114"/>
      <c r="FT45" s="1113">
        <f>FT44+FR45</f>
        <v>0</v>
      </c>
      <c r="FU45" s="1114"/>
      <c r="FV45" s="1113">
        <f>FV44+FT45</f>
        <v>0</v>
      </c>
      <c r="FW45" s="1114"/>
      <c r="FX45" s="1113">
        <f>FX44+FV45</f>
        <v>0</v>
      </c>
      <c r="FY45" s="1114"/>
      <c r="FZ45" s="1113">
        <f>FZ44+FX45</f>
        <v>0</v>
      </c>
      <c r="GA45" s="1114"/>
      <c r="GB45" s="1113">
        <f>GB44+FZ45</f>
        <v>0</v>
      </c>
      <c r="GC45" s="1114"/>
      <c r="GD45" s="1113">
        <f>GD44+GB45</f>
        <v>0</v>
      </c>
      <c r="GE45" s="1114"/>
      <c r="GF45" s="1113">
        <f>GF44+GD45</f>
        <v>0</v>
      </c>
      <c r="GG45" s="1114"/>
      <c r="GH45" s="1113">
        <f>GH44+GF45</f>
        <v>0</v>
      </c>
      <c r="GI45" s="1114"/>
      <c r="GJ45" s="1113">
        <f>GJ44+GH45</f>
        <v>0</v>
      </c>
      <c r="GK45" s="1114"/>
      <c r="GL45" s="1113">
        <f>GL44+GJ45</f>
        <v>0</v>
      </c>
      <c r="GM45" s="1114"/>
      <c r="GN45" s="1113">
        <f>GN44+GL45</f>
        <v>0</v>
      </c>
      <c r="GO45" s="1114"/>
      <c r="GP45" s="1113">
        <f>GP44+GN45</f>
        <v>0</v>
      </c>
      <c r="GQ45" s="1114"/>
      <c r="GR45" s="1113">
        <f>GR44+GP45</f>
        <v>0</v>
      </c>
      <c r="GS45" s="1114"/>
      <c r="GT45" s="1113">
        <f>GT44+GR45</f>
        <v>0</v>
      </c>
      <c r="GU45" s="1114"/>
      <c r="GV45" s="1113">
        <f t="shared" ref="GV45" si="229">GV44+GT45</f>
        <v>0</v>
      </c>
      <c r="GW45" s="1114"/>
      <c r="GX45" s="1113">
        <f t="shared" ref="GX45" si="230">GX44+GV45</f>
        <v>0</v>
      </c>
      <c r="GY45" s="1114"/>
      <c r="GZ45" s="1113">
        <f t="shared" ref="GZ45" si="231">GZ44+GX45</f>
        <v>0</v>
      </c>
      <c r="HA45" s="1114"/>
      <c r="HB45" s="1113">
        <f>HB44+GZ45</f>
        <v>0</v>
      </c>
      <c r="HC45" s="1114"/>
      <c r="HD45" s="1113">
        <f t="shared" ref="HD45" si="232">HD44+HB45</f>
        <v>0</v>
      </c>
      <c r="HE45" s="1114"/>
      <c r="HF45" s="1113">
        <f t="shared" ref="HF45" si="233">HF44+HD45</f>
        <v>0</v>
      </c>
      <c r="HG45" s="1114"/>
      <c r="HH45" s="1113">
        <f t="shared" ref="HH45" si="234">HH44+HF45</f>
        <v>0</v>
      </c>
      <c r="HI45" s="1114"/>
    </row>
    <row r="46" spans="1:217" s="21" customFormat="1" ht="12.75" customHeight="1">
      <c r="A46" s="1139"/>
      <c r="B46" s="1140"/>
      <c r="C46" s="1139"/>
      <c r="D46" s="1141"/>
      <c r="E46" s="1141"/>
      <c r="F46" s="1142"/>
      <c r="G46" s="1141"/>
      <c r="H46" s="844"/>
      <c r="I46" s="1143"/>
      <c r="J46" s="1144"/>
      <c r="K46" s="845" t="s">
        <v>385</v>
      </c>
      <c r="L46" s="1108">
        <f>IF($E$40&gt;0,L43/$E$40,"-")</f>
        <v>0</v>
      </c>
      <c r="M46" s="1109"/>
      <c r="N46" s="1108">
        <f>IF($E$40&gt;0,N43/$E$40,"-")</f>
        <v>0</v>
      </c>
      <c r="O46" s="1109"/>
      <c r="P46" s="1108">
        <f>IF($E$40&gt;0,P43/$E$40,"-")</f>
        <v>0</v>
      </c>
      <c r="Q46" s="1109"/>
      <c r="R46" s="1108">
        <f>IF($E$40&gt;0,R43/$E$40,"-")</f>
        <v>0</v>
      </c>
      <c r="S46" s="1109"/>
      <c r="T46" s="1108">
        <f>IF($E$40&gt;0,T43/$E$40,"-")</f>
        <v>0</v>
      </c>
      <c r="U46" s="1109"/>
      <c r="V46" s="1108">
        <f>IF($E$40&gt;0,V43/$E$40,"-")</f>
        <v>0</v>
      </c>
      <c r="W46" s="1109"/>
      <c r="X46" s="1108">
        <f>IF($E$40&gt;0,X43/$E$40,"-")</f>
        <v>0</v>
      </c>
      <c r="Y46" s="1109"/>
      <c r="Z46" s="1108">
        <f>IF($E$40&gt;0,Z43/$E$40,"-")</f>
        <v>0</v>
      </c>
      <c r="AA46" s="1109"/>
      <c r="AB46" s="1108">
        <f>IF($E$40&gt;0,AB43/$E$40,"-")</f>
        <v>0</v>
      </c>
      <c r="AC46" s="1109"/>
      <c r="AD46" s="1108">
        <f>IF($E$40&gt;0,AD43/$E$40,"-")</f>
        <v>0</v>
      </c>
      <c r="AE46" s="1109"/>
      <c r="AF46" s="1108">
        <f>IF($E$40&gt;0,AF43/$E$40,"-")</f>
        <v>0</v>
      </c>
      <c r="AG46" s="1109"/>
      <c r="AH46" s="1108">
        <f>IF($E$40&gt;0,AH43/$E$40,"-")</f>
        <v>0</v>
      </c>
      <c r="AI46" s="1109"/>
      <c r="AJ46" s="1108">
        <f>IF($E$40&gt;0,AJ43/$E$40,"-")</f>
        <v>0</v>
      </c>
      <c r="AK46" s="1109"/>
      <c r="AL46" s="1108">
        <f>IF($E$40&gt;0,AL43/$E$40,"-")</f>
        <v>0</v>
      </c>
      <c r="AM46" s="1109"/>
      <c r="AN46" s="1108">
        <f>IF($E$40&gt;0,AN43/$E$40,"-")</f>
        <v>0</v>
      </c>
      <c r="AO46" s="1109"/>
      <c r="AP46" s="1108">
        <f>IF($E$40&gt;0,AP43/$E$40,"-")</f>
        <v>0</v>
      </c>
      <c r="AQ46" s="1109"/>
      <c r="AR46" s="1108">
        <f>IF($E$40&gt;0,AR43/$E$40,"-")</f>
        <v>0</v>
      </c>
      <c r="AS46" s="1109"/>
      <c r="AT46" s="1108">
        <f>IF($E$40&gt;0,AT43/$E$40,"-")</f>
        <v>0</v>
      </c>
      <c r="AU46" s="1109"/>
      <c r="AV46" s="1108">
        <f>IF($E$40&gt;0,AV43/$E$40,"-")</f>
        <v>0</v>
      </c>
      <c r="AW46" s="1109"/>
      <c r="AX46" s="1108">
        <f>IF($E$40&gt;0,AX43/$E$40,"-")</f>
        <v>0</v>
      </c>
      <c r="AY46" s="1109"/>
      <c r="AZ46" s="1108">
        <f>IF($E$40&gt;0,AZ43/$E$40,"-")</f>
        <v>0</v>
      </c>
      <c r="BA46" s="1109"/>
      <c r="BB46" s="1108">
        <f>IF($E$40&gt;0,BB43/$E$40,"-")</f>
        <v>0</v>
      </c>
      <c r="BC46" s="1109"/>
      <c r="BD46" s="1108">
        <f>IF($E$40&gt;0,BD43/$E$40,"-")</f>
        <v>0</v>
      </c>
      <c r="BE46" s="1109"/>
      <c r="BF46" s="1108">
        <f>IF($E$40&gt;0,BF43/$E$40,"-")</f>
        <v>0</v>
      </c>
      <c r="BG46" s="1109"/>
      <c r="BH46" s="1108">
        <f>IF($E$40&gt;0,BH43/$E$40,"-")</f>
        <v>0</v>
      </c>
      <c r="BI46" s="1109"/>
      <c r="BJ46" s="1108">
        <f>IF($E$40&gt;0,BJ43/$E$40,"-")</f>
        <v>0</v>
      </c>
      <c r="BK46" s="1109"/>
      <c r="BL46" s="1108">
        <f>IF($E$40&gt;0,BL43/$E$40,"-")</f>
        <v>0</v>
      </c>
      <c r="BM46" s="1109"/>
      <c r="BN46" s="1108">
        <f>IF($E$40&gt;0,BN43/$E$40,"-")</f>
        <v>0</v>
      </c>
      <c r="BO46" s="1109"/>
      <c r="BP46" s="1108">
        <f>IF($E$40&gt;0,BP43/$E$40,"-")</f>
        <v>0</v>
      </c>
      <c r="BQ46" s="1109"/>
      <c r="BR46" s="1108">
        <f>IF($E$40&gt;0,BR43/$E$40,"-")</f>
        <v>6.2671907412850475E-2</v>
      </c>
      <c r="BS46" s="1109"/>
      <c r="BT46" s="1108">
        <f>IF($E$40&gt;0,BT43/$E$40,"-")</f>
        <v>0.15572375638515049</v>
      </c>
      <c r="BU46" s="1109"/>
      <c r="BV46" s="1108">
        <f>IF($E$40&gt;0,BV43/$E$40,"-")</f>
        <v>0.34182745432975059</v>
      </c>
      <c r="BW46" s="1109"/>
      <c r="BX46" s="1108">
        <f>IF($E$40&gt;0,BX43/$E$40,"-")</f>
        <v>0.52793115227435061</v>
      </c>
      <c r="BY46" s="1109"/>
      <c r="BZ46" s="1108">
        <f>IF($E$40&gt;0,BZ43/$E$40,"-")</f>
        <v>0.71403485021895063</v>
      </c>
      <c r="CA46" s="1109"/>
      <c r="CB46" s="1108">
        <f>IF($E$40&gt;0,CB43/$E$40,"-")</f>
        <v>0.89646321257628869</v>
      </c>
      <c r="CC46" s="1109"/>
      <c r="CD46" s="1108">
        <f>IF($E$40&gt;0,CD43/$E$40,"-")</f>
        <v>0.98767739375495778</v>
      </c>
      <c r="CE46" s="1109"/>
      <c r="CF46" s="1108">
        <f>IF($E$40&gt;0,CF43/$E$40,"-")</f>
        <v>1.0028797572847359</v>
      </c>
      <c r="CG46" s="1109"/>
      <c r="CH46" s="1108">
        <f>IF($E$40&gt;0,CH43/$E$40,"-")</f>
        <v>1.0028797572847359</v>
      </c>
      <c r="CI46" s="1109"/>
      <c r="CJ46" s="1108">
        <f>IF($E$40&gt;0,CJ43/$E$40,"-")</f>
        <v>1.0028797572847359</v>
      </c>
      <c r="CK46" s="1109"/>
      <c r="CL46" s="1108">
        <f>IF($E$40&gt;0,CL43/$E$40,"-")</f>
        <v>1.0028797572847359</v>
      </c>
      <c r="CM46" s="1109"/>
      <c r="CN46" s="1108">
        <f>IF($E$40&gt;0,CN43/$E$40,"-")</f>
        <v>1.0028797572847359</v>
      </c>
      <c r="CO46" s="1109"/>
      <c r="CP46" s="1108">
        <f>IF($E$40&gt;0,CP43/$E$40,"-")</f>
        <v>1.0028797572847359</v>
      </c>
      <c r="CQ46" s="1109"/>
      <c r="CR46" s="1108">
        <f>IF($E$40&gt;0,CR43/$E$40,"-")</f>
        <v>1.0028797572847359</v>
      </c>
      <c r="CS46" s="1109"/>
      <c r="CT46" s="1108">
        <f>IF($E$40&gt;0,CT43/$E$40,"-")</f>
        <v>1.0028797572847359</v>
      </c>
      <c r="CU46" s="1109"/>
      <c r="CV46" s="1108">
        <f>IF($E$40&gt;0,CV43/$E$40,"-")</f>
        <v>1.0028797572847359</v>
      </c>
      <c r="CW46" s="1109"/>
      <c r="CX46" s="1108">
        <f>IF($E$40&gt;0,CX43/$E$40,"-")</f>
        <v>1.0028797572847359</v>
      </c>
      <c r="CY46" s="1109"/>
      <c r="CZ46" s="1108">
        <f>IF($E$40&gt;0,CZ43/$E$40,"-")</f>
        <v>1.0028797572847359</v>
      </c>
      <c r="DA46" s="1109"/>
      <c r="DB46" s="1108">
        <f>IF($E$40&gt;0,DB43/$E$40,"-")</f>
        <v>1.0028797572847359</v>
      </c>
      <c r="DC46" s="1109"/>
      <c r="DD46" s="1108">
        <f>IF($E$40&gt;0,DD43/$E$40,"-")</f>
        <v>1.0028797572847359</v>
      </c>
      <c r="DE46" s="1109"/>
      <c r="DF46" s="1108">
        <f>IF($E$40&gt;0,DF43/$E$40,"-")</f>
        <v>1.0028797572847359</v>
      </c>
      <c r="DG46" s="1109"/>
      <c r="DH46" s="1108">
        <f>IF($E$40&gt;0,DH43/$E$40,"-")</f>
        <v>1.0028797572847359</v>
      </c>
      <c r="DI46" s="1109"/>
      <c r="DJ46" s="1115">
        <f>IF($E$40&gt;0,DJ43/$E$40,"-")</f>
        <v>1.0028797572847359</v>
      </c>
      <c r="DK46" s="1116"/>
      <c r="DL46" s="1108">
        <f>IF($E$40&gt;0,DL43/$E$40,"-")</f>
        <v>1.0028797572847359</v>
      </c>
      <c r="DM46" s="1109"/>
      <c r="DN46" s="1108">
        <f>IF($E$40&gt;0,DN43/$E$40,"-")</f>
        <v>1.0028797572847359</v>
      </c>
      <c r="DO46" s="1109"/>
      <c r="DP46" s="1108">
        <f>IF($E$40&gt;0,DP43/$E$40,"-")</f>
        <v>1.0028797572847359</v>
      </c>
      <c r="DQ46" s="1109"/>
      <c r="DR46" s="1108">
        <f>IF($E$40&gt;0,DR43/$E$40,"-")</f>
        <v>1.0028797572847359</v>
      </c>
      <c r="DS46" s="1109"/>
      <c r="DT46" s="1108">
        <f>IF($E$40&gt;0,DT43/$E$40,"-")</f>
        <v>1.0028797572847359</v>
      </c>
      <c r="DU46" s="1109"/>
      <c r="DV46" s="1108">
        <f>IF($E$40&gt;0,DV43/$E$40,"-")</f>
        <v>1.0028797572847359</v>
      </c>
      <c r="DW46" s="1109"/>
      <c r="DX46" s="1108">
        <f>IF($E$40&gt;0,DX43/$E$40,"-")</f>
        <v>1.0028797572847359</v>
      </c>
      <c r="DY46" s="1109"/>
      <c r="DZ46" s="1108">
        <f>IF($E$40&gt;0,DZ43/$E$40,"-")</f>
        <v>1.0028797572847359</v>
      </c>
      <c r="EA46" s="1109"/>
      <c r="EB46" s="1108">
        <f>IF($E$40&gt;0,EB43/$E$40,"-")</f>
        <v>1.0028797572847359</v>
      </c>
      <c r="EC46" s="1109"/>
      <c r="ED46" s="1108">
        <f>IF($E$40&gt;0,ED43/$E$40,"-")</f>
        <v>1.0028797572847359</v>
      </c>
      <c r="EE46" s="1109"/>
      <c r="EF46" s="1108">
        <f>IF($E$40&gt;0,EF43/$E$40,"-")</f>
        <v>1.0028797572847359</v>
      </c>
      <c r="EG46" s="1109"/>
      <c r="EH46" s="1108">
        <f>IF($E$40&gt;0,EH43/$E$40,"-")</f>
        <v>1.0028797572847359</v>
      </c>
      <c r="EI46" s="1109"/>
      <c r="EJ46" s="1108">
        <f>IF($E$40&gt;0,EJ43/$E$40,"-")</f>
        <v>1.0028797572847359</v>
      </c>
      <c r="EK46" s="1109"/>
      <c r="EL46" s="1108">
        <f>IF($E$40&gt;0,EL43/$E$40,"-")</f>
        <v>1.0028797572847359</v>
      </c>
      <c r="EM46" s="1109"/>
      <c r="EN46" s="1108">
        <f>IF($E$40&gt;0,EN43/$E$40,"-")</f>
        <v>1.0028797572847359</v>
      </c>
      <c r="EO46" s="1109"/>
      <c r="EP46" s="1108">
        <f>IF($E$40&gt;0,EP43/$E$40,"-")</f>
        <v>1.0028797572847359</v>
      </c>
      <c r="EQ46" s="1109"/>
      <c r="ER46" s="1108">
        <f>IF($E$40&gt;0,ER43/$E$40,"-")</f>
        <v>1.0028797572847359</v>
      </c>
      <c r="ES46" s="1109"/>
      <c r="ET46" s="1108">
        <f>IF($E$40&gt;0,ET43/$E$40,"-")</f>
        <v>1.0028797572847359</v>
      </c>
      <c r="EU46" s="1109"/>
      <c r="EV46" s="1108">
        <f>IF($E$40&gt;0,EV43/$E$40,"-")</f>
        <v>1.0028797572847359</v>
      </c>
      <c r="EW46" s="1109"/>
      <c r="EX46" s="1108">
        <f>IF($E$40&gt;0,EX43/$E$40,"-")</f>
        <v>1.0028797572847359</v>
      </c>
      <c r="EY46" s="1109"/>
      <c r="EZ46" s="1108">
        <f>IF($E$40&gt;0,EZ43/$E$40,"-")</f>
        <v>1.0028797572847359</v>
      </c>
      <c r="FA46" s="1109"/>
      <c r="FB46" s="1108">
        <f>IF($E$40&gt;0,FB43/$E$40,"-")</f>
        <v>1.0028797572847359</v>
      </c>
      <c r="FC46" s="1109"/>
      <c r="FD46" s="1108">
        <f>IF($E$40&gt;0,FD43/$E$40,"-")</f>
        <v>1.0028797572847359</v>
      </c>
      <c r="FE46" s="1109"/>
      <c r="FF46" s="1108">
        <f>IF($E$40&gt;0,FF43/$E$40,"-")</f>
        <v>1.0028797572847359</v>
      </c>
      <c r="FG46" s="1109"/>
      <c r="FH46" s="1108">
        <f>IF($E$40&gt;0,FH43/$E$40,"-")</f>
        <v>1.0028797572847359</v>
      </c>
      <c r="FI46" s="1109"/>
      <c r="FJ46" s="1108">
        <f>IF($E$40&gt;0,FJ43/$E$40,"-")</f>
        <v>1.0028797572847359</v>
      </c>
      <c r="FK46" s="1109"/>
      <c r="FL46" s="1108">
        <f>IF($E$40&gt;0,FL43/$E$40,"-")</f>
        <v>1.0028797572847359</v>
      </c>
      <c r="FM46" s="1109"/>
      <c r="FN46" s="1108">
        <f>IF($E$40&gt;0,FN43/$E$40,"-")</f>
        <v>1.0028797572847359</v>
      </c>
      <c r="FO46" s="1109"/>
      <c r="FP46" s="1108">
        <f>IF($E$40&gt;0,FP43/$E$40,"-")</f>
        <v>1.0028797572847359</v>
      </c>
      <c r="FQ46" s="1109"/>
      <c r="FR46" s="1108">
        <f>IF($E$40&gt;0,FR43/$E$40,"-")</f>
        <v>1.0028797572847359</v>
      </c>
      <c r="FS46" s="1109"/>
      <c r="FT46" s="1108">
        <f>IF($E$40&gt;0,FT43/$E$40,"-")</f>
        <v>1.0028797572847359</v>
      </c>
      <c r="FU46" s="1109"/>
      <c r="FV46" s="1108">
        <f>IF($E$40&gt;0,FV43/$E$40,"-")</f>
        <v>1.0028797572847359</v>
      </c>
      <c r="FW46" s="1109"/>
      <c r="FX46" s="1108">
        <f>IF($E$40&gt;0,FX43/$E$40,"-")</f>
        <v>1.0028797572847359</v>
      </c>
      <c r="FY46" s="1109"/>
      <c r="FZ46" s="1108">
        <f>IF($E$40&gt;0,FZ43/$E$40,"-")</f>
        <v>1.0028797572847359</v>
      </c>
      <c r="GA46" s="1109"/>
      <c r="GB46" s="1108">
        <f>IF($E$40&gt;0,GB43/$E$40,"-")</f>
        <v>1.0028797572847359</v>
      </c>
      <c r="GC46" s="1109"/>
      <c r="GD46" s="1108">
        <f>IF($E$40&gt;0,GD43/$E$40,"-")</f>
        <v>1.0028797572847359</v>
      </c>
      <c r="GE46" s="1109"/>
      <c r="GF46" s="1108">
        <f>IF($E$40&gt;0,GF43/$E$40,"-")</f>
        <v>1.0028797572847359</v>
      </c>
      <c r="GG46" s="1109"/>
      <c r="GH46" s="1108">
        <f>IF($E$40&gt;0,GH43/$E$40,"-")</f>
        <v>1.0028797572847359</v>
      </c>
      <c r="GI46" s="1109"/>
      <c r="GJ46" s="1108">
        <f>IF($E$40&gt;0,GJ43/$E$40,"-")</f>
        <v>1.0028797572847359</v>
      </c>
      <c r="GK46" s="1109"/>
      <c r="GL46" s="1108">
        <f>IF($E$40&gt;0,GL43/$E$40,"-")</f>
        <v>1.0028797572847359</v>
      </c>
      <c r="GM46" s="1109"/>
      <c r="GN46" s="1108">
        <f>IF($E$40&gt;0,GN43/$E$40,"-")</f>
        <v>1.0028797572847359</v>
      </c>
      <c r="GO46" s="1109"/>
      <c r="GP46" s="1108">
        <f>IF($E$40&gt;0,GP43/$E$40,"-")</f>
        <v>1.0028797572847359</v>
      </c>
      <c r="GQ46" s="1109"/>
      <c r="GR46" s="1108">
        <f>IF($E$40&gt;0,GR43/$E$40,"-")</f>
        <v>1.0028797572847359</v>
      </c>
      <c r="GS46" s="1109"/>
      <c r="GT46" s="1108">
        <f>IF($E$40&gt;0,GT43/$E$40,"-")</f>
        <v>1.0028797572847359</v>
      </c>
      <c r="GU46" s="1109"/>
      <c r="GV46" s="1108">
        <f t="shared" ref="GV46" si="235">IF($E$40&gt;0,GV43/$E$40,"-")</f>
        <v>1.0028797572847359</v>
      </c>
      <c r="GW46" s="1109"/>
      <c r="GX46" s="1108">
        <f t="shared" ref="GX46" si="236">IF($E$40&gt;0,GX43/$E$40,"-")</f>
        <v>1.0028797572847359</v>
      </c>
      <c r="GY46" s="1109"/>
      <c r="GZ46" s="1108">
        <f t="shared" ref="GZ46" si="237">IF($E$40&gt;0,GZ43/$E$40,"-")</f>
        <v>1.0028797572847359</v>
      </c>
      <c r="HA46" s="1109"/>
      <c r="HB46" s="1108">
        <f>IF($E$40&gt;0,HB43/$E$40,"-")</f>
        <v>1.0028797572847359</v>
      </c>
      <c r="HC46" s="1109"/>
      <c r="HD46" s="1108">
        <f t="shared" ref="HD46" si="238">IF($E$40&gt;0,HD43/$E$40,"-")</f>
        <v>1.0028797572847359</v>
      </c>
      <c r="HE46" s="1109"/>
      <c r="HF46" s="1108">
        <f t="shared" ref="HF46" si="239">IF($E$40&gt;0,HF43/$E$40,"-")</f>
        <v>1.0028797572847359</v>
      </c>
      <c r="HG46" s="1109"/>
      <c r="HH46" s="1108">
        <f t="shared" ref="HH46" si="240">IF($E$40&gt;0,HH43/$E$40,"-")</f>
        <v>1.0028797572847359</v>
      </c>
      <c r="HI46" s="1109"/>
    </row>
    <row r="47" spans="1:217" ht="12.75" customHeight="1">
      <c r="A47" s="1139"/>
      <c r="B47" s="1140"/>
      <c r="C47" s="1139"/>
      <c r="D47" s="1141"/>
      <c r="E47" s="1141"/>
      <c r="F47" s="1142"/>
      <c r="G47" s="1141"/>
      <c r="H47" s="733"/>
      <c r="I47" s="1143"/>
      <c r="J47" s="1144"/>
      <c r="K47" s="846" t="s">
        <v>386</v>
      </c>
      <c r="L47" s="1110">
        <f>IF($E$40&gt;0,L45/$E$40,"-")</f>
        <v>0</v>
      </c>
      <c r="M47" s="1111"/>
      <c r="N47" s="1110">
        <f>IF($E$40&gt;0,N45/$E$40,"-")</f>
        <v>0</v>
      </c>
      <c r="O47" s="1111"/>
      <c r="P47" s="1110">
        <f>IF($E$40&gt;0,P45/$E$40,"-")</f>
        <v>0</v>
      </c>
      <c r="Q47" s="1111"/>
      <c r="R47" s="1110">
        <f>IF($E$40&gt;0,R45/$E$40,"-")</f>
        <v>0</v>
      </c>
      <c r="S47" s="1111"/>
      <c r="T47" s="1110">
        <f>IF($E$40&gt;0,T45/$E$40,"-")</f>
        <v>0</v>
      </c>
      <c r="U47" s="1111"/>
      <c r="V47" s="1110">
        <f>IF($E$40&gt;0,V45/$E$40,"-")</f>
        <v>0</v>
      </c>
      <c r="W47" s="1111"/>
      <c r="X47" s="1110">
        <f>IF($E$40&gt;0,X45/$E$40,"-")</f>
        <v>0</v>
      </c>
      <c r="Y47" s="1111"/>
      <c r="Z47" s="1110">
        <f>IF($E$40&gt;0,Z45/$E$40,"-")</f>
        <v>0</v>
      </c>
      <c r="AA47" s="1111"/>
      <c r="AB47" s="1110">
        <f>IF($E$40&gt;0,AB45/$E$40,"-")</f>
        <v>0</v>
      </c>
      <c r="AC47" s="1111"/>
      <c r="AD47" s="1110">
        <f>IF($E$40&gt;0,AD45/$E$40,"-")</f>
        <v>0</v>
      </c>
      <c r="AE47" s="1111"/>
      <c r="AF47" s="1110">
        <f>IF($E$40&gt;0,AF45/$E$40,"-")</f>
        <v>0</v>
      </c>
      <c r="AG47" s="1111"/>
      <c r="AH47" s="1110">
        <f>IF($E$40&gt;0,AH45/$E$40,"-")</f>
        <v>0</v>
      </c>
      <c r="AI47" s="1111"/>
      <c r="AJ47" s="1110">
        <f>IF($E$40&gt;0,AJ45/$E$40,"-")</f>
        <v>0</v>
      </c>
      <c r="AK47" s="1111"/>
      <c r="AL47" s="1110">
        <f>IF($E$40&gt;0,AL45/$E$40,"-")</f>
        <v>0</v>
      </c>
      <c r="AM47" s="1111"/>
      <c r="AN47" s="1110">
        <f>IF($E$40&gt;0,AN45/$E$40,"-")</f>
        <v>0</v>
      </c>
      <c r="AO47" s="1111"/>
      <c r="AP47" s="1110">
        <f>IF($E$40&gt;0,AP45/$E$40,"-")</f>
        <v>0</v>
      </c>
      <c r="AQ47" s="1111"/>
      <c r="AR47" s="1110">
        <f>IF($E$40&gt;0,AR45/$E$40,"-")</f>
        <v>0</v>
      </c>
      <c r="AS47" s="1111"/>
      <c r="AT47" s="1110">
        <f>IF($E$40&gt;0,AT45/$E$40,"-")</f>
        <v>0</v>
      </c>
      <c r="AU47" s="1111"/>
      <c r="AV47" s="1110">
        <f>IF($E$40&gt;0,AV45/$E$40,"-")</f>
        <v>0</v>
      </c>
      <c r="AW47" s="1111"/>
      <c r="AX47" s="1110">
        <f>IF($E$40&gt;0,AX45/$E$40,"-")</f>
        <v>0</v>
      </c>
      <c r="AY47" s="1111"/>
      <c r="AZ47" s="1110">
        <f>IF($E$40&gt;0,AZ45/$E$40,"-")</f>
        <v>0</v>
      </c>
      <c r="BA47" s="1111"/>
      <c r="BB47" s="1110">
        <f>IF($E$40&gt;0,BB45/$E$40,"-")</f>
        <v>0</v>
      </c>
      <c r="BC47" s="1111"/>
      <c r="BD47" s="1110">
        <f>IF($E$40&gt;0,BD45/$E$40,"-")</f>
        <v>0</v>
      </c>
      <c r="BE47" s="1111"/>
      <c r="BF47" s="1110">
        <f>IF($E$40&gt;0,BF45/$E$40,"-")</f>
        <v>0</v>
      </c>
      <c r="BG47" s="1111"/>
      <c r="BH47" s="1110">
        <f>IF($E$40&gt;0,BH45/$E$40,"-")</f>
        <v>0</v>
      </c>
      <c r="BI47" s="1111"/>
      <c r="BJ47" s="1110">
        <f>IF($E$40&gt;0,BJ45/$E$40,"-")</f>
        <v>0</v>
      </c>
      <c r="BK47" s="1111"/>
      <c r="BL47" s="1110">
        <f>IF($E$40&gt;0,BL45/$E$40,"-")</f>
        <v>0</v>
      </c>
      <c r="BM47" s="1111"/>
      <c r="BN47" s="1110">
        <f>IF($E$40&gt;0,BN45/$E$40,"-")</f>
        <v>0</v>
      </c>
      <c r="BO47" s="1111"/>
      <c r="BP47" s="1110">
        <f>IF($E$40&gt;0,BP45/$E$40,"-")</f>
        <v>0</v>
      </c>
      <c r="BQ47" s="1111"/>
      <c r="BR47" s="1107">
        <f>IF($E$40&gt;0,BR45/$E$40,"-")</f>
        <v>0</v>
      </c>
      <c r="BS47" s="1107"/>
      <c r="BT47" s="1107">
        <f>IF($E$40&gt;0,BT45/$E$40,"-")</f>
        <v>0</v>
      </c>
      <c r="BU47" s="1107"/>
      <c r="BV47" s="1107">
        <f>IF($E$40&gt;0,BV45/$E$40,"-")</f>
        <v>0</v>
      </c>
      <c r="BW47" s="1107"/>
      <c r="BX47" s="1107">
        <f>IF($E$40&gt;0,BX45/$E$40,"-")</f>
        <v>0</v>
      </c>
      <c r="BY47" s="1107"/>
      <c r="BZ47" s="1107">
        <f>IF($E$40&gt;0,BZ45/$E$40,"-")</f>
        <v>0</v>
      </c>
      <c r="CA47" s="1107"/>
      <c r="CB47" s="1107">
        <f>IF($E$40&gt;0,CB45/$E$40,"-")</f>
        <v>0</v>
      </c>
      <c r="CC47" s="1107"/>
      <c r="CD47" s="1107">
        <f>IF($E$40&gt;0,CD45/$E$40,"-")</f>
        <v>0</v>
      </c>
      <c r="CE47" s="1107"/>
      <c r="CF47" s="1107">
        <f>IF($E$40&gt;0,CF45/$E$40,"-")</f>
        <v>0</v>
      </c>
      <c r="CG47" s="1107"/>
      <c r="CH47" s="1107">
        <f>IF($E$40&gt;0,CH45/$E$40,"-")</f>
        <v>0</v>
      </c>
      <c r="CI47" s="1107"/>
      <c r="CJ47" s="1107">
        <f>IF($E$40&gt;0,CJ45/$E$40,"-")</f>
        <v>0</v>
      </c>
      <c r="CK47" s="1107"/>
      <c r="CL47" s="1107">
        <f>IF($E$40&gt;0,CL45/$E$40,"-")</f>
        <v>0</v>
      </c>
      <c r="CM47" s="1107"/>
      <c r="CN47" s="1107">
        <f>IF($E$40&gt;0,CN45/$E$40,"-")</f>
        <v>0</v>
      </c>
      <c r="CO47" s="1107"/>
      <c r="CP47" s="1107">
        <f>IF($E$40&gt;0,CP45/$E$40,"-")</f>
        <v>0</v>
      </c>
      <c r="CQ47" s="1107"/>
      <c r="CR47" s="1107">
        <f>IF($E$40&gt;0,CR45/$E$40,"-")</f>
        <v>0</v>
      </c>
      <c r="CS47" s="1107"/>
      <c r="CT47" s="1107">
        <f>IF($E$40&gt;0,CT45/$E$40,"-")</f>
        <v>0</v>
      </c>
      <c r="CU47" s="1107"/>
      <c r="CV47" s="1107">
        <f>IF($E$40&gt;0,CV45/$E$40,"-")</f>
        <v>0</v>
      </c>
      <c r="CW47" s="1107"/>
      <c r="CX47" s="1107">
        <f>IF($E$40&gt;0,CX45/$E$40,"-")</f>
        <v>0</v>
      </c>
      <c r="CY47" s="1107"/>
      <c r="CZ47" s="1107">
        <f>IF($E$40&gt;0,CZ45/$E$40,"-")</f>
        <v>0</v>
      </c>
      <c r="DA47" s="1107"/>
      <c r="DB47" s="1107">
        <f>IF($E$40&gt;0,DB45/$E$40,"-")</f>
        <v>0</v>
      </c>
      <c r="DC47" s="1107"/>
      <c r="DD47" s="1107">
        <f>IF($E$40&gt;0,DD45/$E$40,"-")</f>
        <v>0</v>
      </c>
      <c r="DE47" s="1107"/>
      <c r="DF47" s="1107">
        <f>IF($E$40&gt;0,DF45/$E$40,"-")</f>
        <v>0</v>
      </c>
      <c r="DG47" s="1107"/>
      <c r="DH47" s="1107">
        <f>IF($E$40&gt;0,DH45/$E$40,"-")</f>
        <v>0</v>
      </c>
      <c r="DI47" s="1107"/>
      <c r="DJ47" s="1112">
        <f>IF($E$40&gt;0,DJ45/$E$40,"-")</f>
        <v>0</v>
      </c>
      <c r="DK47" s="1112"/>
      <c r="DL47" s="1107">
        <f>IF($E$40&gt;0,DL45/$E$40,"-")</f>
        <v>0</v>
      </c>
      <c r="DM47" s="1107"/>
      <c r="DN47" s="1107">
        <f>IF($E$40&gt;0,DN45/$E$40,"-")</f>
        <v>0</v>
      </c>
      <c r="DO47" s="1107"/>
      <c r="DP47" s="1107">
        <f>IF($E$40&gt;0,DP45/$E$40,"-")</f>
        <v>0</v>
      </c>
      <c r="DQ47" s="1107"/>
      <c r="DR47" s="1107">
        <f>IF($E$40&gt;0,DR45/$E$40,"-")</f>
        <v>0</v>
      </c>
      <c r="DS47" s="1107"/>
      <c r="DT47" s="1107">
        <f>IF($E$40&gt;0,DT45/$E$40,"-")</f>
        <v>0</v>
      </c>
      <c r="DU47" s="1107"/>
      <c r="DV47" s="1107">
        <f>IF($E$40&gt;0,DV45/$E$40,"-")</f>
        <v>0</v>
      </c>
      <c r="DW47" s="1107"/>
      <c r="DX47" s="1107">
        <f>IF($E$40&gt;0,DX45/$E$40,"-")</f>
        <v>0</v>
      </c>
      <c r="DY47" s="1107"/>
      <c r="DZ47" s="1107">
        <f>IF($E$40&gt;0,DZ45/$E$40,"-")</f>
        <v>0</v>
      </c>
      <c r="EA47" s="1107"/>
      <c r="EB47" s="1107">
        <f>IF($E$40&gt;0,EB45/$E$40,"-")</f>
        <v>0</v>
      </c>
      <c r="EC47" s="1107"/>
      <c r="ED47" s="1107">
        <f>IF($E$40&gt;0,ED45/$E$40,"-")</f>
        <v>0</v>
      </c>
      <c r="EE47" s="1107"/>
      <c r="EF47" s="1107">
        <f>IF($E$40&gt;0,EF45/$E$40,"-")</f>
        <v>0</v>
      </c>
      <c r="EG47" s="1107"/>
      <c r="EH47" s="1107">
        <f>IF($E$40&gt;0,EH45/$E$40,"-")</f>
        <v>0</v>
      </c>
      <c r="EI47" s="1107"/>
      <c r="EJ47" s="1107">
        <f>IF($E$40&gt;0,EJ45/$E$40,"-")</f>
        <v>0</v>
      </c>
      <c r="EK47" s="1107"/>
      <c r="EL47" s="1107">
        <f>IF($E$40&gt;0,EL45/$E$40,"-")</f>
        <v>0</v>
      </c>
      <c r="EM47" s="1107"/>
      <c r="EN47" s="1107">
        <f>IF($E$40&gt;0,EN45/$E$40,"-")</f>
        <v>0</v>
      </c>
      <c r="EO47" s="1107"/>
      <c r="EP47" s="1107">
        <f>IF($E$40&gt;0,EP45/$E$40,"-")</f>
        <v>0</v>
      </c>
      <c r="EQ47" s="1107"/>
      <c r="ER47" s="1107">
        <f>IF($E$40&gt;0,ER45/$E$40,"-")</f>
        <v>0</v>
      </c>
      <c r="ES47" s="1107"/>
      <c r="ET47" s="1107">
        <f>IF($E$40&gt;0,ET45/$E$40,"-")</f>
        <v>0</v>
      </c>
      <c r="EU47" s="1107"/>
      <c r="EV47" s="1107">
        <f>IF($E$40&gt;0,EV45/$E$40,"-")</f>
        <v>0</v>
      </c>
      <c r="EW47" s="1107"/>
      <c r="EX47" s="1107">
        <f>IF($E$40&gt;0,EX45/$E$40,"-")</f>
        <v>0</v>
      </c>
      <c r="EY47" s="1107"/>
      <c r="EZ47" s="1107">
        <f>IF($E$40&gt;0,EZ45/$E$40,"-")</f>
        <v>0</v>
      </c>
      <c r="FA47" s="1107"/>
      <c r="FB47" s="1107">
        <f>IF($E$40&gt;0,FB45/$E$40,"-")</f>
        <v>0</v>
      </c>
      <c r="FC47" s="1107"/>
      <c r="FD47" s="1107">
        <f>IF($E$40&gt;0,FD45/$E$40,"-")</f>
        <v>0</v>
      </c>
      <c r="FE47" s="1107"/>
      <c r="FF47" s="1107">
        <f>IF($E$40&gt;0,FF45/$E$40,"-")</f>
        <v>0</v>
      </c>
      <c r="FG47" s="1107"/>
      <c r="FH47" s="1107">
        <f>IF($E$40&gt;0,FH45/$E$40,"-")</f>
        <v>0</v>
      </c>
      <c r="FI47" s="1107"/>
      <c r="FJ47" s="1107">
        <f>IF($E$40&gt;0,FJ45/$E$40,"-")</f>
        <v>0</v>
      </c>
      <c r="FK47" s="1107"/>
      <c r="FL47" s="1107">
        <f>IF($E$40&gt;0,FL45/$E$40,"-")</f>
        <v>0</v>
      </c>
      <c r="FM47" s="1107"/>
      <c r="FN47" s="1107">
        <f>IF($E$40&gt;0,FN45/$E$40,"-")</f>
        <v>0</v>
      </c>
      <c r="FO47" s="1107"/>
      <c r="FP47" s="1107">
        <f>IF($E$40&gt;0,FP45/$E$40,"-")</f>
        <v>0</v>
      </c>
      <c r="FQ47" s="1107"/>
      <c r="FR47" s="1107">
        <f>IF($E$40&gt;0,FR45/$E$40,"-")</f>
        <v>0</v>
      </c>
      <c r="FS47" s="1107"/>
      <c r="FT47" s="1107">
        <f>IF($E$40&gt;0,FT45/$E$40,"-")</f>
        <v>0</v>
      </c>
      <c r="FU47" s="1107"/>
      <c r="FV47" s="1107">
        <f>IF($E$40&gt;0,FV45/$E$40,"-")</f>
        <v>0</v>
      </c>
      <c r="FW47" s="1107"/>
      <c r="FX47" s="1107">
        <f>IF($E$40&gt;0,FX45/$E$40,"-")</f>
        <v>0</v>
      </c>
      <c r="FY47" s="1107"/>
      <c r="FZ47" s="1107">
        <f>IF($E$40&gt;0,FZ45/$E$40,"-")</f>
        <v>0</v>
      </c>
      <c r="GA47" s="1107"/>
      <c r="GB47" s="1107">
        <f>IF($E$40&gt;0,GB45/$E$40,"-")</f>
        <v>0</v>
      </c>
      <c r="GC47" s="1107"/>
      <c r="GD47" s="1107">
        <f>IF($E$40&gt;0,GD45/$E$40,"-")</f>
        <v>0</v>
      </c>
      <c r="GE47" s="1107"/>
      <c r="GF47" s="1107">
        <f>IF($E$40&gt;0,GF45/$E$40,"-")</f>
        <v>0</v>
      </c>
      <c r="GG47" s="1107"/>
      <c r="GH47" s="1107">
        <f>IF($E$40&gt;0,GH45/$E$40,"-")</f>
        <v>0</v>
      </c>
      <c r="GI47" s="1107"/>
      <c r="GJ47" s="1107">
        <f>IF($E$40&gt;0,GJ45/$E$40,"-")</f>
        <v>0</v>
      </c>
      <c r="GK47" s="1107"/>
      <c r="GL47" s="1107">
        <f>IF($E$40&gt;0,GL45/$E$40,"-")</f>
        <v>0</v>
      </c>
      <c r="GM47" s="1107"/>
      <c r="GN47" s="1107">
        <f>IF($E$40&gt;0,GN45/$E$40,"-")</f>
        <v>0</v>
      </c>
      <c r="GO47" s="1107"/>
      <c r="GP47" s="1107">
        <f>IF($E$40&gt;0,GP45/$E$40,"-")</f>
        <v>0</v>
      </c>
      <c r="GQ47" s="1107"/>
      <c r="GR47" s="1107">
        <f>IF($E$40&gt;0,GR45/$E$40,"-")</f>
        <v>0</v>
      </c>
      <c r="GS47" s="1107"/>
      <c r="GT47" s="1107">
        <f>IF($E$40&gt;0,GT45/$E$40,"-")</f>
        <v>0</v>
      </c>
      <c r="GU47" s="1107"/>
      <c r="GV47" s="1107">
        <f t="shared" ref="GV47" si="241">IF($E$40&gt;0,GV45/$E$40,"-")</f>
        <v>0</v>
      </c>
      <c r="GW47" s="1107"/>
      <c r="GX47" s="1107">
        <f t="shared" ref="GX47" si="242">IF($E$40&gt;0,GX45/$E$40,"-")</f>
        <v>0</v>
      </c>
      <c r="GY47" s="1107"/>
      <c r="GZ47" s="1107">
        <f t="shared" ref="GZ47" si="243">IF($E$40&gt;0,GZ45/$E$40,"-")</f>
        <v>0</v>
      </c>
      <c r="HA47" s="1107"/>
      <c r="HB47" s="1107">
        <f>IF($E$40&gt;0,HB45/$E$40,"-")</f>
        <v>0</v>
      </c>
      <c r="HC47" s="1107"/>
      <c r="HD47" s="1107">
        <f t="shared" ref="HD47" si="244">IF($E$40&gt;0,HD45/$E$40,"-")</f>
        <v>0</v>
      </c>
      <c r="HE47" s="1107"/>
      <c r="HF47" s="1107">
        <f t="shared" ref="HF47" si="245">IF($E$40&gt;0,HF45/$E$40,"-")</f>
        <v>0</v>
      </c>
      <c r="HG47" s="1107"/>
      <c r="HH47" s="1107">
        <f t="shared" ref="HH47" si="246">IF($E$40&gt;0,HH45/$E$40,"-")</f>
        <v>0</v>
      </c>
      <c r="HI47" s="1107"/>
    </row>
    <row r="48" spans="1:217" s="5" customFormat="1" ht="15" customHeight="1">
      <c r="A48" s="169"/>
      <c r="B48" s="170"/>
      <c r="C48" s="170"/>
      <c r="D48" s="171">
        <f>D31+D40</f>
        <v>729293.63100000005</v>
      </c>
      <c r="E48" s="171"/>
      <c r="F48" s="170"/>
      <c r="G48" s="170"/>
      <c r="H48" s="170"/>
      <c r="I48" s="170"/>
      <c r="J48" s="170"/>
      <c r="K48" s="170"/>
      <c r="L48" s="1221"/>
      <c r="M48" s="1221"/>
      <c r="N48" s="1221"/>
      <c r="O48" s="1221"/>
      <c r="P48" s="1221"/>
      <c r="Q48" s="1221"/>
      <c r="R48" s="1221"/>
      <c r="S48" s="1222"/>
      <c r="T48" s="1223"/>
      <c r="U48" s="1221"/>
      <c r="V48" s="1221"/>
      <c r="W48" s="1221"/>
      <c r="X48" s="1221"/>
      <c r="Y48" s="1221"/>
      <c r="Z48" s="1221"/>
      <c r="AA48" s="1222"/>
      <c r="AB48" s="1223"/>
      <c r="AC48" s="1221"/>
      <c r="AD48" s="1221"/>
      <c r="AE48" s="1221"/>
      <c r="AF48" s="1221"/>
      <c r="AG48" s="1221"/>
      <c r="AH48" s="1221"/>
      <c r="AI48" s="1222"/>
      <c r="AJ48" s="1223"/>
      <c r="AK48" s="1221"/>
      <c r="AL48" s="1221"/>
      <c r="AM48" s="1221"/>
      <c r="AN48" s="1221"/>
      <c r="AO48" s="1221"/>
      <c r="AP48" s="1221"/>
      <c r="AQ48" s="1222"/>
      <c r="AR48" s="1223"/>
      <c r="AS48" s="1221"/>
      <c r="AT48" s="172"/>
      <c r="AU48" s="172"/>
      <c r="AV48" s="172"/>
      <c r="AW48" s="172"/>
      <c r="AX48" s="172"/>
      <c r="AY48" s="173"/>
      <c r="AZ48" s="174"/>
      <c r="BA48" s="172"/>
      <c r="BB48" s="172"/>
      <c r="BC48" s="172"/>
      <c r="BD48" s="172"/>
      <c r="BE48" s="172"/>
      <c r="BF48" s="172"/>
      <c r="BG48" s="173"/>
      <c r="BH48" s="174"/>
      <c r="BI48" s="172"/>
      <c r="BJ48" s="172"/>
      <c r="BK48" s="172"/>
      <c r="BL48" s="172"/>
      <c r="BM48" s="172"/>
      <c r="BN48" s="172"/>
      <c r="BO48" s="173"/>
      <c r="BP48" s="174"/>
      <c r="BQ48" s="172"/>
      <c r="BR48" s="172"/>
      <c r="BS48" s="172"/>
      <c r="BT48" s="172"/>
      <c r="BU48" s="172"/>
      <c r="BV48" s="172"/>
      <c r="BW48" s="173"/>
      <c r="BX48" s="174"/>
      <c r="BY48" s="172"/>
      <c r="BZ48" s="172"/>
      <c r="CA48" s="172"/>
      <c r="CB48" s="172"/>
      <c r="CC48" s="172"/>
      <c r="CD48" s="1221"/>
      <c r="CE48" s="1224"/>
      <c r="CF48" s="1223"/>
      <c r="CG48" s="1225"/>
      <c r="CH48" s="1221"/>
      <c r="CI48" s="1225"/>
      <c r="CJ48" s="1221"/>
      <c r="CK48" s="1225"/>
      <c r="CL48" s="1221"/>
      <c r="CM48" s="1224"/>
      <c r="CN48" s="1223"/>
      <c r="CO48" s="1225"/>
      <c r="CP48" s="1226"/>
      <c r="CQ48" s="1227"/>
      <c r="CR48" s="1226"/>
      <c r="CS48" s="1227"/>
      <c r="CT48" s="175"/>
      <c r="CU48" s="176"/>
      <c r="CV48" s="177"/>
      <c r="CW48" s="175"/>
      <c r="CX48" s="175"/>
      <c r="CY48" s="175"/>
      <c r="CZ48" s="175"/>
      <c r="DA48" s="175"/>
      <c r="DB48" s="175"/>
      <c r="DC48" s="176"/>
      <c r="DD48" s="177"/>
      <c r="DE48" s="175"/>
      <c r="DF48" s="175"/>
      <c r="DG48" s="175"/>
      <c r="DH48" s="175"/>
      <c r="DI48" s="175"/>
      <c r="DJ48" s="979"/>
      <c r="DK48" s="979"/>
      <c r="DL48" s="1252"/>
      <c r="DM48" s="1253"/>
      <c r="DN48" s="175"/>
      <c r="DO48" s="175"/>
      <c r="DP48" s="175"/>
      <c r="DQ48" s="175"/>
      <c r="DR48" s="175"/>
      <c r="DS48" s="176"/>
      <c r="DT48" s="177"/>
      <c r="DU48" s="175"/>
      <c r="DV48" s="175"/>
      <c r="DW48" s="175"/>
      <c r="DX48" s="175"/>
      <c r="DY48" s="175"/>
      <c r="DZ48" s="175"/>
      <c r="EA48" s="176"/>
      <c r="EB48" s="177"/>
      <c r="EC48" s="175"/>
      <c r="ED48" s="175"/>
      <c r="EE48" s="175"/>
      <c r="EF48" s="175"/>
      <c r="EG48" s="175"/>
      <c r="EH48" s="175"/>
      <c r="EI48" s="176"/>
      <c r="EJ48" s="177"/>
      <c r="EK48" s="175"/>
      <c r="EL48" s="175"/>
      <c r="EM48" s="175"/>
      <c r="EN48" s="175"/>
      <c r="EO48" s="175"/>
      <c r="EP48" s="175"/>
      <c r="EQ48" s="176"/>
      <c r="ER48" s="177"/>
      <c r="ES48" s="175"/>
      <c r="ET48" s="175"/>
      <c r="EU48" s="175"/>
      <c r="EV48" s="175"/>
      <c r="EW48" s="175"/>
      <c r="EX48" s="175"/>
      <c r="EY48" s="176"/>
      <c r="EZ48" s="177"/>
      <c r="FA48" s="175"/>
      <c r="FB48" s="175"/>
      <c r="FC48" s="175"/>
      <c r="FD48" s="175"/>
      <c r="FE48" s="175"/>
      <c r="FF48" s="175"/>
      <c r="FG48" s="176"/>
      <c r="FH48" s="177"/>
      <c r="FI48" s="175"/>
      <c r="FJ48" s="175"/>
      <c r="FK48" s="175"/>
      <c r="FL48" s="175"/>
      <c r="FM48" s="175"/>
      <c r="FN48" s="175"/>
      <c r="FO48" s="176"/>
      <c r="FP48" s="177"/>
      <c r="FQ48" s="175"/>
      <c r="FR48" s="175"/>
      <c r="FS48" s="175"/>
      <c r="FT48" s="175"/>
      <c r="FU48" s="175"/>
      <c r="FV48" s="175"/>
      <c r="FW48" s="176"/>
      <c r="FX48" s="177"/>
      <c r="FY48" s="175"/>
      <c r="FZ48" s="175"/>
      <c r="GA48" s="175"/>
      <c r="GB48" s="175"/>
      <c r="GC48" s="175"/>
      <c r="GD48" s="175"/>
      <c r="GE48" s="176"/>
      <c r="GF48" s="177"/>
      <c r="GG48" s="175"/>
      <c r="GH48" s="175"/>
      <c r="GI48" s="175"/>
      <c r="GJ48" s="175"/>
      <c r="GK48" s="175"/>
      <c r="GL48" s="175"/>
      <c r="GM48" s="176"/>
      <c r="GN48" s="177"/>
      <c r="GO48" s="175"/>
      <c r="GP48" s="175"/>
      <c r="GQ48" s="175"/>
      <c r="GR48" s="175"/>
      <c r="GS48" s="175"/>
      <c r="GT48" s="175"/>
      <c r="GU48" s="176"/>
      <c r="GV48" s="175"/>
      <c r="GW48" s="176"/>
      <c r="GX48" s="175"/>
      <c r="GY48" s="176"/>
      <c r="GZ48" s="175"/>
      <c r="HA48" s="176"/>
      <c r="HB48" s="175"/>
      <c r="HC48" s="176"/>
      <c r="HD48" s="175"/>
      <c r="HE48" s="176"/>
      <c r="HF48" s="175"/>
      <c r="HG48" s="176"/>
      <c r="HH48" s="175"/>
      <c r="HI48" s="176"/>
    </row>
    <row r="49" spans="1:217" s="180" customFormat="1" ht="13.35" customHeight="1">
      <c r="A49" s="1139" t="s">
        <v>1813</v>
      </c>
      <c r="B49" s="1140" t="str">
        <f>VLOOKUP(A49,PLANEJAMENTO!$B$10:$C$56,2,FALSE)</f>
        <v>Aterro Compactado a 100% PN</v>
      </c>
      <c r="C49" s="1139" t="str">
        <f>VLOOKUP(A49,PLANEJAMENTO!$B$10:$D$56,3,FALSE)</f>
        <v>m3</v>
      </c>
      <c r="D49" s="1141">
        <f>VLOOKUP(A49,PLANEJAMENTO!$B$10:$E$56,4,FALSE)</f>
        <v>662994.21</v>
      </c>
      <c r="E49" s="1141">
        <f>D49</f>
        <v>662994.21</v>
      </c>
      <c r="F49" s="1142">
        <f>PRODUÇÕES!D15</f>
        <v>198.00000000000003</v>
      </c>
      <c r="G49" s="1141">
        <f>F49*9</f>
        <v>1782.0000000000002</v>
      </c>
      <c r="H49" s="178"/>
      <c r="I49" s="1143"/>
      <c r="J49" s="1144"/>
      <c r="K49" s="179" t="s">
        <v>379</v>
      </c>
      <c r="L49" s="1145"/>
      <c r="M49" s="1146"/>
      <c r="N49" s="1145"/>
      <c r="O49" s="1146"/>
      <c r="P49" s="1145"/>
      <c r="Q49" s="1146"/>
      <c r="R49" s="1145"/>
      <c r="S49" s="1146"/>
      <c r="T49" s="1145"/>
      <c r="U49" s="1146"/>
      <c r="V49" s="1145"/>
      <c r="W49" s="1146"/>
      <c r="X49" s="1145"/>
      <c r="Y49" s="1146"/>
      <c r="Z49" s="1145"/>
      <c r="AA49" s="1146"/>
      <c r="AB49" s="1145"/>
      <c r="AC49" s="1146"/>
      <c r="AD49" s="1145"/>
      <c r="AE49" s="1146"/>
      <c r="AF49" s="1145"/>
      <c r="AG49" s="1146"/>
      <c r="AH49" s="1145"/>
      <c r="AI49" s="1146"/>
      <c r="AJ49" s="1145"/>
      <c r="AK49" s="1146"/>
      <c r="AL49" s="1145"/>
      <c r="AM49" s="1146"/>
      <c r="AN49" s="1145"/>
      <c r="AO49" s="1146"/>
      <c r="AP49" s="1189"/>
      <c r="AQ49" s="1190"/>
      <c r="AR49" s="1145"/>
      <c r="AS49" s="1146"/>
      <c r="AT49" s="1145"/>
      <c r="AU49" s="1146"/>
      <c r="AV49" s="1145"/>
      <c r="AW49" s="1146"/>
      <c r="AX49" s="1145"/>
      <c r="AY49" s="1146"/>
      <c r="AZ49" s="1145"/>
      <c r="BA49" s="1146"/>
      <c r="BB49" s="1145"/>
      <c r="BC49" s="1146"/>
      <c r="BD49" s="1145"/>
      <c r="BE49" s="1146"/>
      <c r="BF49" s="1145"/>
      <c r="BG49" s="1146"/>
      <c r="BH49" s="1145"/>
      <c r="BI49" s="1146"/>
      <c r="BJ49" s="1145"/>
      <c r="BK49" s="1146"/>
      <c r="BL49" s="1145"/>
      <c r="BM49" s="1146"/>
      <c r="BN49" s="1145"/>
      <c r="BO49" s="1146"/>
      <c r="BP49" s="1145"/>
      <c r="BQ49" s="1146"/>
      <c r="BR49" s="1145"/>
      <c r="BS49" s="1146"/>
      <c r="BT49" s="1145">
        <v>2</v>
      </c>
      <c r="BU49" s="1146"/>
      <c r="BV49" s="1145">
        <v>6</v>
      </c>
      <c r="BW49" s="1146"/>
      <c r="BX49" s="1145">
        <v>6</v>
      </c>
      <c r="BY49" s="1146"/>
      <c r="BZ49" s="1145">
        <v>6</v>
      </c>
      <c r="CA49" s="1146"/>
      <c r="CB49" s="1145">
        <v>6</v>
      </c>
      <c r="CC49" s="1146"/>
      <c r="CD49" s="1145">
        <v>6</v>
      </c>
      <c r="CE49" s="1146"/>
      <c r="CF49" s="1145">
        <v>6</v>
      </c>
      <c r="CG49" s="1146"/>
      <c r="CH49" s="1145">
        <v>6</v>
      </c>
      <c r="CI49" s="1146"/>
      <c r="CJ49" s="1145">
        <v>6</v>
      </c>
      <c r="CK49" s="1146"/>
      <c r="CL49" s="1228">
        <v>6</v>
      </c>
      <c r="CM49" s="1229"/>
      <c r="CN49" s="1145">
        <v>6</v>
      </c>
      <c r="CO49" s="1146"/>
      <c r="CP49" s="1145">
        <v>6</v>
      </c>
      <c r="CQ49" s="1146"/>
      <c r="CR49" s="1228">
        <v>6</v>
      </c>
      <c r="CS49" s="1229"/>
      <c r="CT49" s="1145">
        <v>6</v>
      </c>
      <c r="CU49" s="1146"/>
      <c r="CV49" s="1145">
        <v>6</v>
      </c>
      <c r="CW49" s="1146"/>
      <c r="CX49" s="1145">
        <v>6</v>
      </c>
      <c r="CY49" s="1146"/>
      <c r="CZ49" s="1145">
        <v>6</v>
      </c>
      <c r="DA49" s="1146"/>
      <c r="DB49" s="1145">
        <v>6</v>
      </c>
      <c r="DC49" s="1146"/>
      <c r="DD49" s="1145">
        <v>6</v>
      </c>
      <c r="DE49" s="1146"/>
      <c r="DF49" s="1145">
        <v>6</v>
      </c>
      <c r="DG49" s="1146"/>
      <c r="DH49" s="1145">
        <v>1</v>
      </c>
      <c r="DI49" s="1146"/>
      <c r="DJ49" s="1151"/>
      <c r="DK49" s="1151"/>
      <c r="DL49" s="1150">
        <v>6</v>
      </c>
      <c r="DM49" s="1150"/>
      <c r="DN49" s="1150">
        <v>6</v>
      </c>
      <c r="DO49" s="1150"/>
      <c r="DP49" s="1150">
        <v>6</v>
      </c>
      <c r="DQ49" s="1150"/>
      <c r="DR49" s="1150">
        <v>6</v>
      </c>
      <c r="DS49" s="1150"/>
      <c r="DT49" s="1150">
        <v>6</v>
      </c>
      <c r="DU49" s="1150"/>
      <c r="DV49" s="1150">
        <v>6</v>
      </c>
      <c r="DW49" s="1150"/>
      <c r="DX49" s="1150">
        <v>6</v>
      </c>
      <c r="DY49" s="1150"/>
      <c r="DZ49" s="1150">
        <v>6</v>
      </c>
      <c r="EA49" s="1150"/>
      <c r="EB49" s="1150">
        <v>6</v>
      </c>
      <c r="EC49" s="1150"/>
      <c r="ED49" s="1150">
        <v>6</v>
      </c>
      <c r="EE49" s="1150"/>
      <c r="EF49" s="1150">
        <v>6</v>
      </c>
      <c r="EG49" s="1150"/>
      <c r="EH49" s="1150">
        <v>6</v>
      </c>
      <c r="EI49" s="1150"/>
      <c r="EJ49" s="1150"/>
      <c r="EK49" s="1150"/>
      <c r="EL49" s="1150"/>
      <c r="EM49" s="1150"/>
      <c r="EN49" s="1150"/>
      <c r="EO49" s="1150"/>
      <c r="EP49" s="1150"/>
      <c r="EQ49" s="1150"/>
      <c r="ER49" s="1150"/>
      <c r="ES49" s="1150"/>
      <c r="ET49" s="1150"/>
      <c r="EU49" s="1150"/>
      <c r="EV49" s="1150"/>
      <c r="EW49" s="1150"/>
      <c r="EX49" s="1150"/>
      <c r="EY49" s="1150"/>
      <c r="EZ49" s="1150"/>
      <c r="FA49" s="1150"/>
      <c r="FB49" s="1150"/>
      <c r="FC49" s="1150"/>
      <c r="FD49" s="1150"/>
      <c r="FE49" s="1150"/>
      <c r="FF49" s="1150"/>
      <c r="FG49" s="1150"/>
      <c r="FH49" s="1150"/>
      <c r="FI49" s="1150"/>
      <c r="FJ49" s="1150"/>
      <c r="FK49" s="1150"/>
      <c r="FL49" s="1150"/>
      <c r="FM49" s="1150"/>
      <c r="FN49" s="1150"/>
      <c r="FO49" s="1150"/>
      <c r="FP49" s="1150"/>
      <c r="FQ49" s="1150"/>
      <c r="FR49" s="1150"/>
      <c r="FS49" s="1150"/>
      <c r="FT49" s="1150"/>
      <c r="FU49" s="1150"/>
      <c r="FV49" s="1150"/>
      <c r="FW49" s="1150"/>
      <c r="FX49" s="1150"/>
      <c r="FY49" s="1150"/>
      <c r="FZ49" s="1150"/>
      <c r="GA49" s="1150"/>
      <c r="GB49" s="1150"/>
      <c r="GC49" s="1150"/>
      <c r="GD49" s="1150"/>
      <c r="GE49" s="1150"/>
      <c r="GF49" s="1150"/>
      <c r="GG49" s="1150"/>
      <c r="GH49" s="1150"/>
      <c r="GI49" s="1150"/>
      <c r="GJ49" s="1150"/>
      <c r="GK49" s="1150"/>
      <c r="GL49" s="1150"/>
      <c r="GM49" s="1150"/>
      <c r="GN49" s="1150"/>
      <c r="GO49" s="1150"/>
      <c r="GP49" s="1150"/>
      <c r="GQ49" s="1150"/>
      <c r="GR49" s="1150"/>
      <c r="GS49" s="1150"/>
      <c r="GT49" s="1150"/>
      <c r="GU49" s="1150"/>
      <c r="GV49" s="1150"/>
      <c r="GW49" s="1150"/>
      <c r="GX49" s="1150"/>
      <c r="GY49" s="1150"/>
      <c r="GZ49" s="1150"/>
      <c r="HA49" s="1150"/>
      <c r="HB49" s="1150"/>
      <c r="HC49" s="1150"/>
      <c r="HD49" s="1150"/>
      <c r="HE49" s="1150"/>
      <c r="HF49" s="1150"/>
      <c r="HG49" s="1150"/>
      <c r="HH49" s="1150"/>
      <c r="HI49" s="1150"/>
    </row>
    <row r="50" spans="1:217">
      <c r="A50" s="1139"/>
      <c r="B50" s="1140"/>
      <c r="C50" s="1139"/>
      <c r="D50" s="1141"/>
      <c r="E50" s="1141"/>
      <c r="F50" s="1142"/>
      <c r="G50" s="1141"/>
      <c r="H50" s="733"/>
      <c r="I50" s="1143"/>
      <c r="J50" s="1144"/>
      <c r="K50" s="837" t="s">
        <v>380</v>
      </c>
      <c r="L50" s="1133"/>
      <c r="M50" s="1134"/>
      <c r="N50" s="1133"/>
      <c r="O50" s="1134"/>
      <c r="P50" s="1133"/>
      <c r="Q50" s="1134"/>
      <c r="R50" s="1133"/>
      <c r="S50" s="1134"/>
      <c r="T50" s="1133"/>
      <c r="U50" s="1134"/>
      <c r="V50" s="1133"/>
      <c r="W50" s="1134"/>
      <c r="X50" s="1133"/>
      <c r="Y50" s="1134"/>
      <c r="Z50" s="1133"/>
      <c r="AA50" s="1134"/>
      <c r="AB50" s="1133"/>
      <c r="AC50" s="1134"/>
      <c r="AD50" s="1133"/>
      <c r="AE50" s="1134"/>
      <c r="AF50" s="1133"/>
      <c r="AG50" s="1134"/>
      <c r="AH50" s="1133"/>
      <c r="AI50" s="1134"/>
      <c r="AJ50" s="1133"/>
      <c r="AK50" s="1134"/>
      <c r="AL50" s="1133"/>
      <c r="AM50" s="1134"/>
      <c r="AN50" s="1133"/>
      <c r="AO50" s="1134"/>
      <c r="AP50" s="1133"/>
      <c r="AQ50" s="1134"/>
      <c r="AR50" s="1133"/>
      <c r="AS50" s="1134"/>
      <c r="AT50" s="1133"/>
      <c r="AU50" s="1134"/>
      <c r="AV50" s="1133"/>
      <c r="AW50" s="1134"/>
      <c r="AX50" s="1133"/>
      <c r="AY50" s="1134"/>
      <c r="AZ50" s="1133"/>
      <c r="BA50" s="1134"/>
      <c r="BB50" s="1133"/>
      <c r="BC50" s="1134"/>
      <c r="BD50" s="1133"/>
      <c r="BE50" s="1134"/>
      <c r="BF50" s="1133"/>
      <c r="BG50" s="1134"/>
      <c r="BH50" s="1133"/>
      <c r="BI50" s="1134"/>
      <c r="BJ50" s="1133"/>
      <c r="BK50" s="1134"/>
      <c r="BL50" s="1133"/>
      <c r="BM50" s="1134"/>
      <c r="BN50" s="1133"/>
      <c r="BO50" s="1134"/>
      <c r="BP50" s="1133"/>
      <c r="BQ50" s="1134"/>
      <c r="BR50" s="1133"/>
      <c r="BS50" s="1134"/>
      <c r="BT50" s="1133">
        <v>2</v>
      </c>
      <c r="BU50" s="1134"/>
      <c r="BV50" s="1133">
        <v>2</v>
      </c>
      <c r="BW50" s="1134"/>
      <c r="BX50" s="1133">
        <v>2</v>
      </c>
      <c r="BY50" s="1134"/>
      <c r="BZ50" s="1133">
        <v>2</v>
      </c>
      <c r="CA50" s="1134"/>
      <c r="CB50" s="1133">
        <v>3</v>
      </c>
      <c r="CC50" s="1134"/>
      <c r="CD50" s="1133">
        <v>3</v>
      </c>
      <c r="CE50" s="1134"/>
      <c r="CF50" s="1133">
        <v>3</v>
      </c>
      <c r="CG50" s="1134"/>
      <c r="CH50" s="1133">
        <v>3</v>
      </c>
      <c r="CI50" s="1134"/>
      <c r="CJ50" s="1133">
        <v>3</v>
      </c>
      <c r="CK50" s="1134"/>
      <c r="CL50" s="1133">
        <v>2</v>
      </c>
      <c r="CM50" s="1134"/>
      <c r="CN50" s="1133">
        <v>2</v>
      </c>
      <c r="CO50" s="1134"/>
      <c r="CP50" s="1133">
        <v>2</v>
      </c>
      <c r="CQ50" s="1134"/>
      <c r="CR50" s="1133">
        <v>3</v>
      </c>
      <c r="CS50" s="1134"/>
      <c r="CT50" s="1133">
        <v>3</v>
      </c>
      <c r="CU50" s="1134"/>
      <c r="CV50" s="1133">
        <v>3</v>
      </c>
      <c r="CW50" s="1134"/>
      <c r="CX50" s="1133">
        <v>3</v>
      </c>
      <c r="CY50" s="1134"/>
      <c r="CZ50" s="1133">
        <v>3</v>
      </c>
      <c r="DA50" s="1134"/>
      <c r="DB50" s="1133">
        <v>3</v>
      </c>
      <c r="DC50" s="1134"/>
      <c r="DD50" s="1133">
        <v>3</v>
      </c>
      <c r="DE50" s="1134"/>
      <c r="DF50" s="1133">
        <v>3</v>
      </c>
      <c r="DG50" s="1134"/>
      <c r="DH50" s="1133">
        <v>3</v>
      </c>
      <c r="DI50" s="1134"/>
      <c r="DJ50" s="1135"/>
      <c r="DK50" s="1135"/>
      <c r="DL50" s="1129">
        <v>3</v>
      </c>
      <c r="DM50" s="1129"/>
      <c r="DN50" s="1129">
        <v>3</v>
      </c>
      <c r="DO50" s="1129"/>
      <c r="DP50" s="1129">
        <v>3</v>
      </c>
      <c r="DQ50" s="1129"/>
      <c r="DR50" s="1129">
        <v>3</v>
      </c>
      <c r="DS50" s="1129"/>
      <c r="DT50" s="1129">
        <v>3</v>
      </c>
      <c r="DU50" s="1129"/>
      <c r="DV50" s="1129">
        <v>3</v>
      </c>
      <c r="DW50" s="1129"/>
      <c r="DX50" s="1129">
        <v>1</v>
      </c>
      <c r="DY50" s="1129"/>
      <c r="DZ50" s="1129">
        <v>1</v>
      </c>
      <c r="EA50" s="1129"/>
      <c r="EB50" s="1129">
        <v>1</v>
      </c>
      <c r="EC50" s="1129"/>
      <c r="ED50" s="1129">
        <v>1</v>
      </c>
      <c r="EE50" s="1129"/>
      <c r="EF50" s="1129">
        <v>1</v>
      </c>
      <c r="EG50" s="1129"/>
      <c r="EH50" s="1129">
        <v>1</v>
      </c>
      <c r="EI50" s="1129"/>
      <c r="EJ50" s="1129"/>
      <c r="EK50" s="1129"/>
      <c r="EL50" s="1129"/>
      <c r="EM50" s="1129"/>
      <c r="EN50" s="1129"/>
      <c r="EO50" s="1129"/>
      <c r="EP50" s="1129"/>
      <c r="EQ50" s="1129"/>
      <c r="ER50" s="1129"/>
      <c r="ES50" s="1129"/>
      <c r="ET50" s="1129"/>
      <c r="EU50" s="1129"/>
      <c r="EV50" s="1129"/>
      <c r="EW50" s="1129"/>
      <c r="EX50" s="1129"/>
      <c r="EY50" s="1129"/>
      <c r="EZ50" s="1129"/>
      <c r="FA50" s="1129"/>
      <c r="FB50" s="1129"/>
      <c r="FC50" s="1129"/>
      <c r="FD50" s="1129"/>
      <c r="FE50" s="1129"/>
      <c r="FF50" s="1129"/>
      <c r="FG50" s="1129"/>
      <c r="FH50" s="1129"/>
      <c r="FI50" s="1129"/>
      <c r="FJ50" s="1129"/>
      <c r="FK50" s="1129"/>
      <c r="FL50" s="1129"/>
      <c r="FM50" s="1129"/>
      <c r="FN50" s="1129"/>
      <c r="FO50" s="1129"/>
      <c r="FP50" s="1129"/>
      <c r="FQ50" s="1129"/>
      <c r="FR50" s="1129"/>
      <c r="FS50" s="1129"/>
      <c r="FT50" s="1129"/>
      <c r="FU50" s="1129"/>
      <c r="FV50" s="1129"/>
      <c r="FW50" s="1129"/>
      <c r="FX50" s="1129"/>
      <c r="FY50" s="1129"/>
      <c r="FZ50" s="1129"/>
      <c r="GA50" s="1129"/>
      <c r="GB50" s="1129"/>
      <c r="GC50" s="1129"/>
      <c r="GD50" s="1129"/>
      <c r="GE50" s="1129"/>
      <c r="GF50" s="1129"/>
      <c r="GG50" s="1129"/>
      <c r="GH50" s="1129"/>
      <c r="GI50" s="1129"/>
      <c r="GJ50" s="1129"/>
      <c r="GK50" s="1129"/>
      <c r="GL50" s="1129"/>
      <c r="GM50" s="1129"/>
      <c r="GN50" s="1129"/>
      <c r="GO50" s="1129"/>
      <c r="GP50" s="1129"/>
      <c r="GQ50" s="1129"/>
      <c r="GR50" s="1129"/>
      <c r="GS50" s="1129"/>
      <c r="GT50" s="1129"/>
      <c r="GU50" s="1129"/>
      <c r="GV50" s="1129"/>
      <c r="GW50" s="1129"/>
      <c r="GX50" s="1129"/>
      <c r="GY50" s="1129"/>
      <c r="GZ50" s="1129"/>
      <c r="HA50" s="1129"/>
      <c r="HB50" s="1129"/>
      <c r="HC50" s="1129"/>
      <c r="HD50" s="1129"/>
      <c r="HE50" s="1129"/>
      <c r="HF50" s="1129"/>
      <c r="HG50" s="1129"/>
      <c r="HH50" s="1129"/>
      <c r="HI50" s="1129"/>
    </row>
    <row r="51" spans="1:217">
      <c r="A51" s="1139"/>
      <c r="B51" s="1140"/>
      <c r="C51" s="1139"/>
      <c r="D51" s="1141"/>
      <c r="E51" s="1141"/>
      <c r="F51" s="1142"/>
      <c r="G51" s="1141"/>
      <c r="H51" s="733"/>
      <c r="I51" s="1143"/>
      <c r="J51" s="1144"/>
      <c r="K51" s="838" t="s">
        <v>381</v>
      </c>
      <c r="L51" s="1125">
        <f>(L49*L50*$G$49)*$L$8</f>
        <v>0</v>
      </c>
      <c r="M51" s="1126"/>
      <c r="N51" s="1125">
        <f>(N49*N50*$G$49)*$L$8</f>
        <v>0</v>
      </c>
      <c r="O51" s="1126"/>
      <c r="P51" s="1125">
        <f>(P49*P50*$G$49)*$L$8</f>
        <v>0</v>
      </c>
      <c r="Q51" s="1126"/>
      <c r="R51" s="1125">
        <f>(R49*R50*$G$49)*$L$8</f>
        <v>0</v>
      </c>
      <c r="S51" s="1126"/>
      <c r="T51" s="1125">
        <f>(T49*T50*$G$49)*$T$8</f>
        <v>0</v>
      </c>
      <c r="U51" s="1126"/>
      <c r="V51" s="1125">
        <f>(V49*V50*$G$49)*$T$8</f>
        <v>0</v>
      </c>
      <c r="W51" s="1126"/>
      <c r="X51" s="1125">
        <f>(X49*X50*$G$49)*$T$8</f>
        <v>0</v>
      </c>
      <c r="Y51" s="1126"/>
      <c r="Z51" s="1125">
        <f>(Z49*Z50*$G$49)*$T$8</f>
        <v>0</v>
      </c>
      <c r="AA51" s="1126"/>
      <c r="AB51" s="1125">
        <f>(AB49*AB50*$G$49)*$AB$8</f>
        <v>0</v>
      </c>
      <c r="AC51" s="1126"/>
      <c r="AD51" s="1125">
        <f>(AD49*AD50*$G$49)*$AB$8</f>
        <v>0</v>
      </c>
      <c r="AE51" s="1126"/>
      <c r="AF51" s="1125">
        <f>(AF49*AF50*$G$49)*$AB$8</f>
        <v>0</v>
      </c>
      <c r="AG51" s="1126"/>
      <c r="AH51" s="1125">
        <f>(AH49*AH50*$G$49)*$AB$8</f>
        <v>0</v>
      </c>
      <c r="AI51" s="1126"/>
      <c r="AJ51" s="1125">
        <f>(AJ49*AJ50*$G$49)*$AJ$8</f>
        <v>0</v>
      </c>
      <c r="AK51" s="1126"/>
      <c r="AL51" s="1125">
        <f>(AL49*AL50*$G$49)*$AJ$8</f>
        <v>0</v>
      </c>
      <c r="AM51" s="1126"/>
      <c r="AN51" s="1125">
        <f>(AN49*AN50*$G$49)*$AJ$8</f>
        <v>0</v>
      </c>
      <c r="AO51" s="1126"/>
      <c r="AP51" s="1125">
        <f>(AP49*AP50*$G$49)*$AJ$8</f>
        <v>0</v>
      </c>
      <c r="AQ51" s="1126"/>
      <c r="AR51" s="1125">
        <f>(AR49*AR50*$G$49)*$AT$8</f>
        <v>0</v>
      </c>
      <c r="AS51" s="1126"/>
      <c r="AT51" s="1125">
        <f>(AT49*AT50*$G$49)*$AT$8</f>
        <v>0</v>
      </c>
      <c r="AU51" s="1126"/>
      <c r="AV51" s="1125">
        <f>(AV49*AV50*$G$49)*$AT$8</f>
        <v>0</v>
      </c>
      <c r="AW51" s="1126"/>
      <c r="AX51" s="1125">
        <f>(AX49*AX50*$G$49)*$AT$8</f>
        <v>0</v>
      </c>
      <c r="AY51" s="1126"/>
      <c r="AZ51" s="1125">
        <f>(AZ49*AZ50*$G$49)*$BB$8</f>
        <v>0</v>
      </c>
      <c r="BA51" s="1126"/>
      <c r="BB51" s="1125">
        <f>(BB49*BB50*$G$49)*$BB$8</f>
        <v>0</v>
      </c>
      <c r="BC51" s="1126"/>
      <c r="BD51" s="1125">
        <f>(BD49*BD50*$G$49)*$BB$8</f>
        <v>0</v>
      </c>
      <c r="BE51" s="1126"/>
      <c r="BF51" s="1125">
        <f>(BF49*BF50*$G$49)*$BB$8</f>
        <v>0</v>
      </c>
      <c r="BG51" s="1126"/>
      <c r="BH51" s="1125">
        <f>(BH49*BH50*$G$49)*$BJ$8</f>
        <v>0</v>
      </c>
      <c r="BI51" s="1126"/>
      <c r="BJ51" s="1125">
        <f>(BJ49*BJ50*$G$49)*$BJ$8</f>
        <v>0</v>
      </c>
      <c r="BK51" s="1126"/>
      <c r="BL51" s="1125">
        <f>(BL49*BL50*$G$49)*$BJ$8</f>
        <v>0</v>
      </c>
      <c r="BM51" s="1126"/>
      <c r="BN51" s="1125">
        <f>(BN49*BN50*$G$49)*$BJ$8</f>
        <v>0</v>
      </c>
      <c r="BO51" s="1126"/>
      <c r="BP51" s="1125">
        <f>(BP49*BP50*$G$49)*$BT$8</f>
        <v>0</v>
      </c>
      <c r="BQ51" s="1126"/>
      <c r="BR51" s="1125">
        <f>(BR49*BR50*$G$49)*$BT$8</f>
        <v>0</v>
      </c>
      <c r="BS51" s="1126"/>
      <c r="BT51" s="1125">
        <f>(BT49*BT50*$G$49)*$BT$8</f>
        <v>6714.1161290322598</v>
      </c>
      <c r="BU51" s="1126"/>
      <c r="BV51" s="1125">
        <f>(BV49*BV50*$G$49)*$BT$8</f>
        <v>20142.348387096779</v>
      </c>
      <c r="BW51" s="1126"/>
      <c r="BX51" s="1125">
        <f>(BX49*BX50*$G$49)*$BT$8</f>
        <v>20142.348387096779</v>
      </c>
      <c r="BY51" s="1126"/>
      <c r="BZ51" s="1125">
        <f>(BZ49*BZ50*$G$49)*$BT$8</f>
        <v>20142.348387096779</v>
      </c>
      <c r="CA51" s="1126"/>
      <c r="CB51" s="1125">
        <f>(CB49*CB50*$G$49)*$CB$8</f>
        <v>29616.840000000007</v>
      </c>
      <c r="CC51" s="1126"/>
      <c r="CD51" s="1125">
        <f t="shared" ref="CD51" si="247">(CD49*CD50*$G$49)*$CB$8</f>
        <v>29616.840000000007</v>
      </c>
      <c r="CE51" s="1126"/>
      <c r="CF51" s="1125">
        <f t="shared" ref="CF51" si="248">(CF49*CF50*$G$49)*$CB$8</f>
        <v>29616.840000000007</v>
      </c>
      <c r="CG51" s="1126"/>
      <c r="CH51" s="1125">
        <f t="shared" ref="CH51" si="249">(CH49*CH50*$G$49)*$CB$8</f>
        <v>29616.840000000007</v>
      </c>
      <c r="CI51" s="1126"/>
      <c r="CJ51" s="1125">
        <f>(CJ49*CJ50*$G$49)*$CJ$8</f>
        <v>27626.74838709677</v>
      </c>
      <c r="CK51" s="1126"/>
      <c r="CL51" s="1125">
        <f t="shared" ref="CL51" si="250">(CL49*CL50*$G$49)*$CJ$8</f>
        <v>18417.832258064514</v>
      </c>
      <c r="CM51" s="1126"/>
      <c r="CN51" s="1125">
        <f t="shared" ref="CN51" si="251">(CN49*CN50*$G$49)*$CJ$8</f>
        <v>18417.832258064514</v>
      </c>
      <c r="CO51" s="1126"/>
      <c r="CP51" s="1125">
        <f t="shared" ref="CP51" si="252">(CP49*CP50*$G$49)*$CJ$8</f>
        <v>18417.832258064514</v>
      </c>
      <c r="CQ51" s="1126"/>
      <c r="CR51" s="1125">
        <f>(CR49*CR50*$G$49)*$CJ$8</f>
        <v>27626.74838709677</v>
      </c>
      <c r="CS51" s="1126"/>
      <c r="CT51" s="1125">
        <f t="shared" ref="CT51" si="253">(CT49*CT50*$G$49)*$CT$8</f>
        <v>22346.280000000002</v>
      </c>
      <c r="CU51" s="1126"/>
      <c r="CV51" s="1125">
        <f t="shared" ref="CV51" si="254">(CV49*CV50*$G$49)*$CT$8</f>
        <v>22346.280000000002</v>
      </c>
      <c r="CW51" s="1126"/>
      <c r="CX51" s="1125">
        <f t="shared" ref="CX51" si="255">(CX49*CX50*$G$49)*$CT$8</f>
        <v>22346.280000000002</v>
      </c>
      <c r="CY51" s="1126"/>
      <c r="CZ51" s="1125">
        <f>(CZ49*CZ50*$G$49)*$CT$8</f>
        <v>22346.280000000002</v>
      </c>
      <c r="DA51" s="1126"/>
      <c r="DB51" s="1125">
        <f t="shared" ref="DB51" si="256">(DB49*DB50*$G$49)*$DB$8</f>
        <v>22453.200000000001</v>
      </c>
      <c r="DC51" s="1126"/>
      <c r="DD51" s="1125">
        <f t="shared" ref="DD51" si="257">(DD49*DD50*$G$49)*$DB$8</f>
        <v>22453.200000000001</v>
      </c>
      <c r="DE51" s="1126"/>
      <c r="DF51" s="1125">
        <f>(DF49*DF50*$G$49)*$DB$8</f>
        <v>22453.200000000001</v>
      </c>
      <c r="DG51" s="1126"/>
      <c r="DH51" s="1125">
        <f>(DH49*DH50*$G$49)*$DB$8</f>
        <v>3742.2000000000003</v>
      </c>
      <c r="DI51" s="1126"/>
      <c r="DJ51" s="1130">
        <f>(DJ49*DJ50*$G$49)*$DB$8</f>
        <v>0</v>
      </c>
      <c r="DK51" s="1131"/>
      <c r="DL51" s="1125">
        <f>(DL49*DL50*$G$49)*$DL$8</f>
        <v>26178.154838709677</v>
      </c>
      <c r="DM51" s="1126"/>
      <c r="DN51" s="1125">
        <f t="shared" ref="DN51" si="258">(DN49*DN50*$G$49)*$DL$8</f>
        <v>26178.154838709677</v>
      </c>
      <c r="DO51" s="1126"/>
      <c r="DP51" s="1125">
        <f t="shared" ref="DP51" si="259">(DP49*DP50*$G$49)*$DL$8</f>
        <v>26178.154838709677</v>
      </c>
      <c r="DQ51" s="1126"/>
      <c r="DR51" s="1125">
        <f t="shared" ref="DR51" si="260">(DR49*DR50*$G$49)*$DL$8</f>
        <v>26178.154838709677</v>
      </c>
      <c r="DS51" s="1126"/>
      <c r="DT51" s="1125">
        <f>(DT49*DT50*$G$49)*$DT$8</f>
        <v>26766.868965517246</v>
      </c>
      <c r="DU51" s="1126"/>
      <c r="DV51" s="1125">
        <f t="shared" ref="DV51" si="261">(DV49*DV50*$G$49)*$DT$8</f>
        <v>26766.868965517246</v>
      </c>
      <c r="DW51" s="1126"/>
      <c r="DX51" s="1125">
        <f t="shared" ref="DX51" si="262">(DX49*DX50*$G$49)*$DT$8</f>
        <v>8922.2896551724152</v>
      </c>
      <c r="DY51" s="1126"/>
      <c r="DZ51" s="1125">
        <f t="shared" ref="DZ51" si="263">(DZ49*DZ50*$G$49)*$DT$8</f>
        <v>8922.2896551724152</v>
      </c>
      <c r="EA51" s="1126"/>
      <c r="EB51" s="1125">
        <f>(EB49*EB50*$G$49)*$EB$8</f>
        <v>8415.6387096774215</v>
      </c>
      <c r="EC51" s="1126"/>
      <c r="ED51" s="1125">
        <f t="shared" ref="ED51" si="264">(ED49*ED50*$G$49)*$EB$8</f>
        <v>8415.6387096774215</v>
      </c>
      <c r="EE51" s="1126"/>
      <c r="EF51" s="1125">
        <f t="shared" ref="EF51" si="265">(EF49*EF50*$G$49)*$EB$8</f>
        <v>8415.6387096774215</v>
      </c>
      <c r="EG51" s="1126"/>
      <c r="EH51" s="1125">
        <f>(EH49*EH50*$G$49)*$EB$8</f>
        <v>8415.6387096774215</v>
      </c>
      <c r="EI51" s="1126"/>
      <c r="EJ51" s="1125">
        <f>(EJ49*EJ50*$G$49)*$EJ$8</f>
        <v>0</v>
      </c>
      <c r="EK51" s="1126"/>
      <c r="EL51" s="1125">
        <f>(EL49*EL50*$G$49)*$EJ$8</f>
        <v>0</v>
      </c>
      <c r="EM51" s="1126"/>
      <c r="EN51" s="1125">
        <f t="shared" ref="EN51" si="266">(EN49*EN50*$G$49)*$EJ$8</f>
        <v>0</v>
      </c>
      <c r="EO51" s="1126"/>
      <c r="EP51" s="1125">
        <f>(EP49*EP50*$G$49)*$EJ$8</f>
        <v>0</v>
      </c>
      <c r="EQ51" s="1126"/>
      <c r="ER51" s="1125">
        <f>(ER49*ER50*$G$49)*$EJ$8</f>
        <v>0</v>
      </c>
      <c r="ES51" s="1126"/>
      <c r="ET51" s="1125">
        <f>(ET49*ET50*$G$49)*$ET$8</f>
        <v>0</v>
      </c>
      <c r="EU51" s="1126"/>
      <c r="EV51" s="1125">
        <f t="shared" ref="EV51" si="267">(EV49*EV50*$G$49)*$ET$8</f>
        <v>0</v>
      </c>
      <c r="EW51" s="1126"/>
      <c r="EX51" s="1125">
        <f t="shared" ref="EX51" si="268">(EX49*EX50*$G$49)*$ET$8</f>
        <v>0</v>
      </c>
      <c r="EY51" s="1126"/>
      <c r="EZ51" s="1125">
        <f t="shared" ref="EZ51" si="269">(EZ49*EZ50*$G$49)*$ET$8</f>
        <v>0</v>
      </c>
      <c r="FA51" s="1126"/>
      <c r="FB51" s="1125">
        <f>(FB49*FB50*$G$49)*$FL$8</f>
        <v>0</v>
      </c>
      <c r="FC51" s="1126"/>
      <c r="FD51" s="1125">
        <f>(FD49*FD50*$G$49)*$FL$8</f>
        <v>0</v>
      </c>
      <c r="FE51" s="1126"/>
      <c r="FF51" s="1125">
        <f>(FF49*FF50*$G$49)*$FL$8</f>
        <v>0</v>
      </c>
      <c r="FG51" s="1126"/>
      <c r="FH51" s="1125">
        <f>(FH49*FH50*$G$49)*$FT$8</f>
        <v>0</v>
      </c>
      <c r="FI51" s="1126"/>
      <c r="FJ51" s="1125">
        <f>(FJ49*FJ50*$G$49)*$FT$8</f>
        <v>0</v>
      </c>
      <c r="FK51" s="1126"/>
      <c r="FL51" s="1125">
        <f>(FL49*FL50*$G$49)*$FT$8</f>
        <v>0</v>
      </c>
      <c r="FM51" s="1126"/>
      <c r="FN51" s="1125">
        <f>(FN49*FN50*$G$49)*$FT$8</f>
        <v>0</v>
      </c>
      <c r="FO51" s="1126"/>
      <c r="FP51" s="1125">
        <f>(FP49*FP50*$G$49)*$GD$8</f>
        <v>0</v>
      </c>
      <c r="FQ51" s="1126"/>
      <c r="FR51" s="1125">
        <f>(FR49*FR50*$G$49)*$GD$8</f>
        <v>0</v>
      </c>
      <c r="FS51" s="1126"/>
      <c r="FT51" s="1125">
        <f>(FT49*FT50*$G$49)*$GD$8</f>
        <v>0</v>
      </c>
      <c r="FU51" s="1126"/>
      <c r="FV51" s="1125">
        <f>(FV49*FV50*$G$49)*$GD$8</f>
        <v>0</v>
      </c>
      <c r="FW51" s="1126"/>
      <c r="FX51" s="1125">
        <f>(FX49*FX50*$G$49)*$GL$8</f>
        <v>0</v>
      </c>
      <c r="FY51" s="1126"/>
      <c r="FZ51" s="1125">
        <f>(FZ49*FZ50*$G$49)*$GL$8</f>
        <v>0</v>
      </c>
      <c r="GA51" s="1126"/>
      <c r="GB51" s="1125">
        <f>(GB49*GB50*$G$49)*$GL$8</f>
        <v>0</v>
      </c>
      <c r="GC51" s="1126"/>
      <c r="GD51" s="1125">
        <f>(GD49*GD50*$G$49)*$GL$8</f>
        <v>0</v>
      </c>
      <c r="GE51" s="1126"/>
      <c r="GF51" s="1125">
        <f>(GF49*GF50*$G$49)*$GT$8</f>
        <v>0</v>
      </c>
      <c r="GG51" s="1126"/>
      <c r="GH51" s="1125">
        <f>(GH49*GH50*$G$49)*$GT$8</f>
        <v>0</v>
      </c>
      <c r="GI51" s="1126"/>
      <c r="GJ51" s="1125">
        <f>(GJ49*GJ50*$G$49)*$GT$8</f>
        <v>0</v>
      </c>
      <c r="GK51" s="1126"/>
      <c r="GL51" s="1125">
        <f>(GL49*GL50*$G$49)*$GT$8</f>
        <v>0</v>
      </c>
      <c r="GM51" s="1126"/>
      <c r="GN51" s="1125">
        <f>(GN49*GN50*$G$49)*$GN$8</f>
        <v>0</v>
      </c>
      <c r="GO51" s="1126"/>
      <c r="GP51" s="1125">
        <f>(GP49*GP50*$G$49)*$GN$8</f>
        <v>0</v>
      </c>
      <c r="GQ51" s="1126"/>
      <c r="GR51" s="1125">
        <f>(GR49*GR50*$G$49)*$GN$8</f>
        <v>0</v>
      </c>
      <c r="GS51" s="1126"/>
      <c r="GT51" s="1125">
        <f>(GT49*GT50*$G$49)*$GN$8</f>
        <v>0</v>
      </c>
      <c r="GU51" s="1126"/>
      <c r="GV51" s="1125">
        <f t="shared" ref="GV51" si="270">(GV49*GV50*$G$49)*$GN$8</f>
        <v>0</v>
      </c>
      <c r="GW51" s="1126"/>
      <c r="GX51" s="1125">
        <f t="shared" ref="GX51" si="271">(GX49*GX50*$G$49)*$GN$8</f>
        <v>0</v>
      </c>
      <c r="GY51" s="1126"/>
      <c r="GZ51" s="1125">
        <f t="shared" ref="GZ51" si="272">(GZ49*GZ50*$G$49)*$GN$8</f>
        <v>0</v>
      </c>
      <c r="HA51" s="1126"/>
      <c r="HB51" s="1125">
        <f>(HB49*HB50*$G$49)*$GN$8</f>
        <v>0</v>
      </c>
      <c r="HC51" s="1126"/>
      <c r="HD51" s="1125">
        <f t="shared" ref="HD51" si="273">(HD49*HD50*$G$49)*$GN$8</f>
        <v>0</v>
      </c>
      <c r="HE51" s="1126"/>
      <c r="HF51" s="1125">
        <f t="shared" ref="HF51" si="274">(HF49*HF50*$G$49)*$GN$8</f>
        <v>0</v>
      </c>
      <c r="HG51" s="1126"/>
      <c r="HH51" s="1125">
        <f t="shared" ref="HH51" si="275">(HH49*HH50*$G$49)*$GN$8</f>
        <v>0</v>
      </c>
      <c r="HI51" s="1126"/>
    </row>
    <row r="52" spans="1:217">
      <c r="A52" s="1139"/>
      <c r="B52" s="1140"/>
      <c r="C52" s="1139"/>
      <c r="D52" s="1141"/>
      <c r="E52" s="1141"/>
      <c r="F52" s="1142"/>
      <c r="G52" s="1141"/>
      <c r="H52" s="733"/>
      <c r="I52" s="1143"/>
      <c r="J52" s="1144"/>
      <c r="K52" s="839" t="s">
        <v>382</v>
      </c>
      <c r="L52" s="1121">
        <f>L51</f>
        <v>0</v>
      </c>
      <c r="M52" s="1122"/>
      <c r="N52" s="1121">
        <f>L52+N51</f>
        <v>0</v>
      </c>
      <c r="O52" s="1122"/>
      <c r="P52" s="1121">
        <f>N52+P51</f>
        <v>0</v>
      </c>
      <c r="Q52" s="1122"/>
      <c r="R52" s="1121">
        <f>P52+R51</f>
        <v>0</v>
      </c>
      <c r="S52" s="1122"/>
      <c r="T52" s="1121">
        <f>R52+T51</f>
        <v>0</v>
      </c>
      <c r="U52" s="1122"/>
      <c r="V52" s="1121">
        <f>T52+V51</f>
        <v>0</v>
      </c>
      <c r="W52" s="1122"/>
      <c r="X52" s="1121">
        <f>V52+X51</f>
        <v>0</v>
      </c>
      <c r="Y52" s="1122"/>
      <c r="Z52" s="1121">
        <f>X52+Z51</f>
        <v>0</v>
      </c>
      <c r="AA52" s="1122"/>
      <c r="AB52" s="1121">
        <f>Z52+AB51</f>
        <v>0</v>
      </c>
      <c r="AC52" s="1122"/>
      <c r="AD52" s="1121">
        <f>AB52+AD51</f>
        <v>0</v>
      </c>
      <c r="AE52" s="1122"/>
      <c r="AF52" s="1121">
        <f>AD52+AF51</f>
        <v>0</v>
      </c>
      <c r="AG52" s="1122"/>
      <c r="AH52" s="1121">
        <f>AF52+AH51</f>
        <v>0</v>
      </c>
      <c r="AI52" s="1122"/>
      <c r="AJ52" s="1121">
        <f>AH52+AJ51</f>
        <v>0</v>
      </c>
      <c r="AK52" s="1122"/>
      <c r="AL52" s="1121">
        <f>AJ52+AL51</f>
        <v>0</v>
      </c>
      <c r="AM52" s="1122"/>
      <c r="AN52" s="1121">
        <f>AL52+AN51</f>
        <v>0</v>
      </c>
      <c r="AO52" s="1122"/>
      <c r="AP52" s="1121">
        <f>AN52+AP51</f>
        <v>0</v>
      </c>
      <c r="AQ52" s="1122"/>
      <c r="AR52" s="1121">
        <f>AP52+AR51</f>
        <v>0</v>
      </c>
      <c r="AS52" s="1122"/>
      <c r="AT52" s="1121">
        <f>AR52+AT51</f>
        <v>0</v>
      </c>
      <c r="AU52" s="1122"/>
      <c r="AV52" s="1121">
        <f>AT52+AV51</f>
        <v>0</v>
      </c>
      <c r="AW52" s="1122"/>
      <c r="AX52" s="1121">
        <f>AV52+AX51</f>
        <v>0</v>
      </c>
      <c r="AY52" s="1122"/>
      <c r="AZ52" s="1121">
        <f>AX52+AZ51</f>
        <v>0</v>
      </c>
      <c r="BA52" s="1122"/>
      <c r="BB52" s="1121">
        <f>AZ52+BB51</f>
        <v>0</v>
      </c>
      <c r="BC52" s="1122"/>
      <c r="BD52" s="1121">
        <f>BB52+BD51</f>
        <v>0</v>
      </c>
      <c r="BE52" s="1122"/>
      <c r="BF52" s="1121">
        <f>BD52+BF51</f>
        <v>0</v>
      </c>
      <c r="BG52" s="1122"/>
      <c r="BH52" s="1121">
        <f>BF52+BH51</f>
        <v>0</v>
      </c>
      <c r="BI52" s="1122"/>
      <c r="BJ52" s="1121">
        <f>BH52+BJ51</f>
        <v>0</v>
      </c>
      <c r="BK52" s="1122"/>
      <c r="BL52" s="1121">
        <f>BJ52+BL51</f>
        <v>0</v>
      </c>
      <c r="BM52" s="1122"/>
      <c r="BN52" s="1121">
        <f>BL52+BN51</f>
        <v>0</v>
      </c>
      <c r="BO52" s="1122"/>
      <c r="BP52" s="1121">
        <f>BN52+BP51</f>
        <v>0</v>
      </c>
      <c r="BQ52" s="1122"/>
      <c r="BR52" s="1121">
        <f>BP52+BR51</f>
        <v>0</v>
      </c>
      <c r="BS52" s="1122"/>
      <c r="BT52" s="1121">
        <f>BR52+BT51</f>
        <v>6714.1161290322598</v>
      </c>
      <c r="BU52" s="1122"/>
      <c r="BV52" s="1121">
        <f>BT52+BV51</f>
        <v>26856.464516129039</v>
      </c>
      <c r="BW52" s="1122"/>
      <c r="BX52" s="1121">
        <f>BV52+BX51</f>
        <v>46998.812903225815</v>
      </c>
      <c r="BY52" s="1122"/>
      <c r="BZ52" s="1121">
        <f>BX52+BZ51</f>
        <v>67141.161290322591</v>
      </c>
      <c r="CA52" s="1122"/>
      <c r="CB52" s="1121">
        <f>BZ52+CB51</f>
        <v>96758.001290322602</v>
      </c>
      <c r="CC52" s="1122"/>
      <c r="CD52" s="1121">
        <f>CB52+CD51</f>
        <v>126374.84129032261</v>
      </c>
      <c r="CE52" s="1122"/>
      <c r="CF52" s="1121">
        <f>CD52+CF51</f>
        <v>155991.68129032262</v>
      </c>
      <c r="CG52" s="1122"/>
      <c r="CH52" s="1121">
        <f>CF52+CH51</f>
        <v>185608.52129032262</v>
      </c>
      <c r="CI52" s="1122"/>
      <c r="CJ52" s="1121">
        <f>CH52+CJ51</f>
        <v>213235.26967741939</v>
      </c>
      <c r="CK52" s="1122"/>
      <c r="CL52" s="1121">
        <f>CJ52+CL51</f>
        <v>231653.10193548389</v>
      </c>
      <c r="CM52" s="1122"/>
      <c r="CN52" s="1121">
        <f>CL52+CN51</f>
        <v>250070.9341935484</v>
      </c>
      <c r="CO52" s="1122"/>
      <c r="CP52" s="1121">
        <f>CN52+CP51</f>
        <v>268488.76645161293</v>
      </c>
      <c r="CQ52" s="1122"/>
      <c r="CR52" s="1121">
        <f>CP52+CR51</f>
        <v>296115.51483870973</v>
      </c>
      <c r="CS52" s="1122"/>
      <c r="CT52" s="1121">
        <f>CR52+CT51</f>
        <v>318461.79483870976</v>
      </c>
      <c r="CU52" s="1122"/>
      <c r="CV52" s="1121">
        <f>CT52+CV51</f>
        <v>340808.07483870978</v>
      </c>
      <c r="CW52" s="1122"/>
      <c r="CX52" s="1121">
        <f>CV52+CX51</f>
        <v>363154.35483870981</v>
      </c>
      <c r="CY52" s="1122"/>
      <c r="CZ52" s="1121">
        <f>CX52+CZ51</f>
        <v>385500.63483870984</v>
      </c>
      <c r="DA52" s="1122"/>
      <c r="DB52" s="1121">
        <f>CZ52+DB51</f>
        <v>407953.83483870985</v>
      </c>
      <c r="DC52" s="1122"/>
      <c r="DD52" s="1121">
        <f>DB52+DD51</f>
        <v>430407.03483870986</v>
      </c>
      <c r="DE52" s="1122"/>
      <c r="DF52" s="1121">
        <f>DD52+DF51</f>
        <v>452860.23483870988</v>
      </c>
      <c r="DG52" s="1122"/>
      <c r="DH52" s="1121">
        <f>DF52+DH51</f>
        <v>456602.43483870989</v>
      </c>
      <c r="DI52" s="1122"/>
      <c r="DJ52" s="1127">
        <f>DH52+DJ51</f>
        <v>456602.43483870989</v>
      </c>
      <c r="DK52" s="1128"/>
      <c r="DL52" s="1121">
        <f>DJ52+DL51</f>
        <v>482780.58967741957</v>
      </c>
      <c r="DM52" s="1122"/>
      <c r="DN52" s="1121">
        <f>DL52+DN51</f>
        <v>508958.74451612926</v>
      </c>
      <c r="DO52" s="1122"/>
      <c r="DP52" s="1121">
        <f>DN52+DP51</f>
        <v>535136.89935483888</v>
      </c>
      <c r="DQ52" s="1122"/>
      <c r="DR52" s="1121">
        <f>DP52+DR51</f>
        <v>561315.05419354851</v>
      </c>
      <c r="DS52" s="1122"/>
      <c r="DT52" s="1121">
        <f>DR52+DT51</f>
        <v>588081.92315906577</v>
      </c>
      <c r="DU52" s="1122"/>
      <c r="DV52" s="1121">
        <f>DT52+DV51</f>
        <v>614848.79212458304</v>
      </c>
      <c r="DW52" s="1122"/>
      <c r="DX52" s="1121">
        <f>DV52+DX51</f>
        <v>623771.08177975542</v>
      </c>
      <c r="DY52" s="1122"/>
      <c r="DZ52" s="1121">
        <f>DX52+DZ51</f>
        <v>632693.3714349278</v>
      </c>
      <c r="EA52" s="1122"/>
      <c r="EB52" s="1121">
        <f>DZ52+EB51</f>
        <v>641109.01014460518</v>
      </c>
      <c r="EC52" s="1122"/>
      <c r="ED52" s="1121">
        <f>EB52+ED51</f>
        <v>649524.64885428257</v>
      </c>
      <c r="EE52" s="1122"/>
      <c r="EF52" s="1121">
        <f>ED52+EF51</f>
        <v>657940.28756395995</v>
      </c>
      <c r="EG52" s="1122"/>
      <c r="EH52" s="1121">
        <f>EF52+EH51</f>
        <v>666355.92627363733</v>
      </c>
      <c r="EI52" s="1122"/>
      <c r="EJ52" s="1121">
        <f>EH52+EJ51</f>
        <v>666355.92627363733</v>
      </c>
      <c r="EK52" s="1122"/>
      <c r="EL52" s="1121">
        <f>EJ52+EL51</f>
        <v>666355.92627363733</v>
      </c>
      <c r="EM52" s="1122"/>
      <c r="EN52" s="1121">
        <f>EL52+EN51</f>
        <v>666355.92627363733</v>
      </c>
      <c r="EO52" s="1122"/>
      <c r="EP52" s="1121">
        <f>EN52+EP51</f>
        <v>666355.92627363733</v>
      </c>
      <c r="EQ52" s="1122"/>
      <c r="ER52" s="1121">
        <f>EP52+ER51</f>
        <v>666355.92627363733</v>
      </c>
      <c r="ES52" s="1122"/>
      <c r="ET52" s="1121">
        <f>ER52+ET51</f>
        <v>666355.92627363733</v>
      </c>
      <c r="EU52" s="1122"/>
      <c r="EV52" s="1121">
        <f>ET52+EV51</f>
        <v>666355.92627363733</v>
      </c>
      <c r="EW52" s="1122"/>
      <c r="EX52" s="1121">
        <f>EV52+EX51</f>
        <v>666355.92627363733</v>
      </c>
      <c r="EY52" s="1122"/>
      <c r="EZ52" s="1121">
        <f>EX52+EZ51</f>
        <v>666355.92627363733</v>
      </c>
      <c r="FA52" s="1122"/>
      <c r="FB52" s="1121">
        <f>EZ52+FB51</f>
        <v>666355.92627363733</v>
      </c>
      <c r="FC52" s="1122"/>
      <c r="FD52" s="1121">
        <f>FB52+FD51</f>
        <v>666355.92627363733</v>
      </c>
      <c r="FE52" s="1122"/>
      <c r="FF52" s="1121">
        <f>FD52+FF51</f>
        <v>666355.92627363733</v>
      </c>
      <c r="FG52" s="1122"/>
      <c r="FH52" s="1121">
        <f>FF52+FH51</f>
        <v>666355.92627363733</v>
      </c>
      <c r="FI52" s="1122"/>
      <c r="FJ52" s="1121">
        <f>FH52+FJ51</f>
        <v>666355.92627363733</v>
      </c>
      <c r="FK52" s="1122"/>
      <c r="FL52" s="1121">
        <f>FJ52+FL51</f>
        <v>666355.92627363733</v>
      </c>
      <c r="FM52" s="1122"/>
      <c r="FN52" s="1121">
        <f>FL52+FN51</f>
        <v>666355.92627363733</v>
      </c>
      <c r="FO52" s="1122"/>
      <c r="FP52" s="1121">
        <f>FN52+FP51</f>
        <v>666355.92627363733</v>
      </c>
      <c r="FQ52" s="1122"/>
      <c r="FR52" s="1121">
        <f>FP52+FR51</f>
        <v>666355.92627363733</v>
      </c>
      <c r="FS52" s="1122"/>
      <c r="FT52" s="1121">
        <f>FR52+FT51</f>
        <v>666355.92627363733</v>
      </c>
      <c r="FU52" s="1122"/>
      <c r="FV52" s="1121">
        <f>FT52+FV51</f>
        <v>666355.92627363733</v>
      </c>
      <c r="FW52" s="1122"/>
      <c r="FX52" s="1121">
        <f>FV52+FX51</f>
        <v>666355.92627363733</v>
      </c>
      <c r="FY52" s="1122"/>
      <c r="FZ52" s="1121">
        <f>FX52+FZ51</f>
        <v>666355.92627363733</v>
      </c>
      <c r="GA52" s="1122"/>
      <c r="GB52" s="1121">
        <f>FZ52+GB51</f>
        <v>666355.92627363733</v>
      </c>
      <c r="GC52" s="1122"/>
      <c r="GD52" s="1121">
        <f>GB52+GD51</f>
        <v>666355.92627363733</v>
      </c>
      <c r="GE52" s="1122"/>
      <c r="GF52" s="1121">
        <f>GD52+GF51</f>
        <v>666355.92627363733</v>
      </c>
      <c r="GG52" s="1122"/>
      <c r="GH52" s="1121">
        <f>GF52+GH51</f>
        <v>666355.92627363733</v>
      </c>
      <c r="GI52" s="1122"/>
      <c r="GJ52" s="1121">
        <f>GH52+GJ51</f>
        <v>666355.92627363733</v>
      </c>
      <c r="GK52" s="1122"/>
      <c r="GL52" s="1121">
        <f>GJ52+GL51</f>
        <v>666355.92627363733</v>
      </c>
      <c r="GM52" s="1122"/>
      <c r="GN52" s="1121">
        <f>GL52+GN51</f>
        <v>666355.92627363733</v>
      </c>
      <c r="GO52" s="1122"/>
      <c r="GP52" s="1121">
        <f>GN52+GP51</f>
        <v>666355.92627363733</v>
      </c>
      <c r="GQ52" s="1122"/>
      <c r="GR52" s="1121">
        <f>GP52+GR51</f>
        <v>666355.92627363733</v>
      </c>
      <c r="GS52" s="1122"/>
      <c r="GT52" s="1121">
        <f>GR52+GT51</f>
        <v>666355.92627363733</v>
      </c>
      <c r="GU52" s="1122"/>
      <c r="GV52" s="1121">
        <f t="shared" ref="GV52" si="276">GT52+GV51</f>
        <v>666355.92627363733</v>
      </c>
      <c r="GW52" s="1122"/>
      <c r="GX52" s="1121">
        <f t="shared" ref="GX52" si="277">GV52+GX51</f>
        <v>666355.92627363733</v>
      </c>
      <c r="GY52" s="1122"/>
      <c r="GZ52" s="1121">
        <f t="shared" ref="GZ52" si="278">GX52+GZ51</f>
        <v>666355.92627363733</v>
      </c>
      <c r="HA52" s="1122"/>
      <c r="HB52" s="1121">
        <f>GZ52+HB51</f>
        <v>666355.92627363733</v>
      </c>
      <c r="HC52" s="1122"/>
      <c r="HD52" s="1121">
        <f t="shared" ref="HD52" si="279">HB52+HD51</f>
        <v>666355.92627363733</v>
      </c>
      <c r="HE52" s="1122"/>
      <c r="HF52" s="1121">
        <f t="shared" ref="HF52" si="280">HD52+HF51</f>
        <v>666355.92627363733</v>
      </c>
      <c r="HG52" s="1122"/>
      <c r="HH52" s="1121">
        <f t="shared" ref="HH52" si="281">HF52+HH51</f>
        <v>666355.92627363733</v>
      </c>
      <c r="HI52" s="1122"/>
    </row>
    <row r="53" spans="1:217" s="19" customFormat="1">
      <c r="A53" s="1139"/>
      <c r="B53" s="1140"/>
      <c r="C53" s="1139"/>
      <c r="D53" s="1141"/>
      <c r="E53" s="1141"/>
      <c r="F53" s="1142"/>
      <c r="G53" s="1141"/>
      <c r="H53" s="840"/>
      <c r="I53" s="1143"/>
      <c r="J53" s="1144"/>
      <c r="K53" s="841" t="s">
        <v>383</v>
      </c>
      <c r="L53" s="1117"/>
      <c r="M53" s="1118"/>
      <c r="N53" s="1117"/>
      <c r="O53" s="1118"/>
      <c r="P53" s="1117"/>
      <c r="Q53" s="1118"/>
      <c r="R53" s="1117"/>
      <c r="S53" s="1118"/>
      <c r="T53" s="1117"/>
      <c r="U53" s="1118"/>
      <c r="V53" s="1117"/>
      <c r="W53" s="1118"/>
      <c r="X53" s="1117"/>
      <c r="Y53" s="1118"/>
      <c r="Z53" s="1117"/>
      <c r="AA53" s="1118"/>
      <c r="AB53" s="1117"/>
      <c r="AC53" s="1118"/>
      <c r="AD53" s="1117"/>
      <c r="AE53" s="1118"/>
      <c r="AF53" s="1117"/>
      <c r="AG53" s="1118"/>
      <c r="AH53" s="1117"/>
      <c r="AI53" s="1118"/>
      <c r="AJ53" s="1117"/>
      <c r="AK53" s="1118"/>
      <c r="AL53" s="1117"/>
      <c r="AM53" s="1118"/>
      <c r="AN53" s="1117"/>
      <c r="AO53" s="1118"/>
      <c r="AP53" s="1117"/>
      <c r="AQ53" s="1118"/>
      <c r="AR53" s="1117"/>
      <c r="AS53" s="1118"/>
      <c r="AT53" s="1117"/>
      <c r="AU53" s="1118"/>
      <c r="AV53" s="1117"/>
      <c r="AW53" s="1118"/>
      <c r="AX53" s="1117"/>
      <c r="AY53" s="1118"/>
      <c r="AZ53" s="1117"/>
      <c r="BA53" s="1118"/>
      <c r="BB53" s="1117"/>
      <c r="BC53" s="1118"/>
      <c r="BD53" s="1117"/>
      <c r="BE53" s="1118"/>
      <c r="BF53" s="1117"/>
      <c r="BG53" s="1118"/>
      <c r="BH53" s="1117"/>
      <c r="BI53" s="1118"/>
      <c r="BJ53" s="1117"/>
      <c r="BK53" s="1118"/>
      <c r="BL53" s="1117"/>
      <c r="BM53" s="1118"/>
      <c r="BN53" s="1117"/>
      <c r="BO53" s="1118"/>
      <c r="BP53" s="1117"/>
      <c r="BQ53" s="1118"/>
      <c r="BR53" s="1117"/>
      <c r="BS53" s="1118"/>
      <c r="BT53" s="1117"/>
      <c r="BU53" s="1118"/>
      <c r="BV53" s="1117"/>
      <c r="BW53" s="1118"/>
      <c r="BX53" s="1117"/>
      <c r="BY53" s="1118"/>
      <c r="BZ53" s="1230">
        <f>BZ52*1.1</f>
        <v>73855.277419354854</v>
      </c>
      <c r="CA53" s="1231"/>
      <c r="CB53" s="1117"/>
      <c r="CC53" s="1118"/>
      <c r="CD53" s="1117"/>
      <c r="CE53" s="1118"/>
      <c r="CF53" s="1117"/>
      <c r="CG53" s="1118"/>
      <c r="CH53" s="1117"/>
      <c r="CI53" s="1118"/>
      <c r="CJ53" s="1159">
        <f>CJ52*1.1</f>
        <v>234558.79664516135</v>
      </c>
      <c r="CK53" s="1159"/>
      <c r="CL53" s="1117"/>
      <c r="CM53" s="1118"/>
      <c r="CN53" s="1117"/>
      <c r="CO53" s="1118"/>
      <c r="CP53" s="1117"/>
      <c r="CQ53" s="1118"/>
      <c r="CR53" s="1117"/>
      <c r="CS53" s="1118"/>
      <c r="CT53" s="1159">
        <f>CT52*1.1</f>
        <v>350307.97432258073</v>
      </c>
      <c r="CU53" s="1159"/>
      <c r="CV53" s="1117"/>
      <c r="CW53" s="1118"/>
      <c r="CX53" s="1117"/>
      <c r="CY53" s="1118"/>
      <c r="CZ53" s="1117"/>
      <c r="DA53" s="1118"/>
      <c r="DB53" s="1117"/>
      <c r="DC53" s="1118"/>
      <c r="DD53" s="1159">
        <f>DD52*1.1</f>
        <v>473447.73832258087</v>
      </c>
      <c r="DE53" s="1159"/>
      <c r="DF53" s="1117"/>
      <c r="DG53" s="1118"/>
      <c r="DH53" s="1117"/>
      <c r="DI53" s="1118"/>
      <c r="DJ53" s="1123"/>
      <c r="DK53" s="1124"/>
      <c r="DL53" s="1159">
        <f t="shared" ref="DL53" si="282">DL52*1.1</f>
        <v>531058.64864516153</v>
      </c>
      <c r="DM53" s="1159"/>
      <c r="DN53" s="1117"/>
      <c r="DO53" s="1118"/>
      <c r="DP53" s="1117"/>
      <c r="DQ53" s="1118"/>
      <c r="DR53" s="1117"/>
      <c r="DS53" s="1118"/>
      <c r="DT53" s="1117"/>
      <c r="DU53" s="1118"/>
      <c r="DV53" s="1159">
        <f>DV52*1.1</f>
        <v>676333.67133704142</v>
      </c>
      <c r="DW53" s="1159"/>
      <c r="DX53" s="1117"/>
      <c r="DY53" s="1118"/>
      <c r="DZ53" s="1117"/>
      <c r="EA53" s="1118"/>
      <c r="EB53" s="1117"/>
      <c r="EC53" s="1118"/>
      <c r="ED53" s="1117"/>
      <c r="EE53" s="1118"/>
      <c r="EF53" s="1159">
        <f>EF52*1.1</f>
        <v>723734.31632035598</v>
      </c>
      <c r="EG53" s="1159"/>
      <c r="EH53" s="1117"/>
      <c r="EI53" s="1118"/>
      <c r="EJ53" s="1117"/>
      <c r="EK53" s="1118"/>
      <c r="EL53" s="1117"/>
      <c r="EM53" s="1118"/>
      <c r="EN53" s="1117"/>
      <c r="EO53" s="1118"/>
      <c r="EP53" s="1117"/>
      <c r="EQ53" s="1118"/>
      <c r="ER53" s="1117"/>
      <c r="ES53" s="1118"/>
      <c r="ET53" s="1117"/>
      <c r="EU53" s="1118"/>
      <c r="EV53" s="1117"/>
      <c r="EW53" s="1118"/>
      <c r="EX53" s="1117"/>
      <c r="EY53" s="1118"/>
      <c r="EZ53" s="1117"/>
      <c r="FA53" s="1118"/>
      <c r="FB53" s="1117"/>
      <c r="FC53" s="1118"/>
      <c r="FD53" s="1117"/>
      <c r="FE53" s="1118"/>
      <c r="FF53" s="1117"/>
      <c r="FG53" s="1118"/>
      <c r="FH53" s="1117"/>
      <c r="FI53" s="1118"/>
      <c r="FJ53" s="1117"/>
      <c r="FK53" s="1118"/>
      <c r="FL53" s="1117"/>
      <c r="FM53" s="1118"/>
      <c r="FN53" s="1117"/>
      <c r="FO53" s="1118"/>
      <c r="FP53" s="1117"/>
      <c r="FQ53" s="1118"/>
      <c r="FR53" s="1117"/>
      <c r="FS53" s="1118"/>
      <c r="FT53" s="1117"/>
      <c r="FU53" s="1118"/>
      <c r="FV53" s="1117"/>
      <c r="FW53" s="1118"/>
      <c r="FX53" s="1117"/>
      <c r="FY53" s="1118"/>
      <c r="FZ53" s="1117"/>
      <c r="GA53" s="1118"/>
      <c r="GB53" s="1117"/>
      <c r="GC53" s="1118"/>
      <c r="GD53" s="1117"/>
      <c r="GE53" s="1118"/>
      <c r="GF53" s="1117"/>
      <c r="GG53" s="1118"/>
      <c r="GH53" s="1117"/>
      <c r="GI53" s="1118"/>
      <c r="GJ53" s="1117"/>
      <c r="GK53" s="1118"/>
      <c r="GL53" s="1117"/>
      <c r="GM53" s="1118"/>
      <c r="GN53" s="1117"/>
      <c r="GO53" s="1118"/>
      <c r="GP53" s="1117"/>
      <c r="GQ53" s="1118"/>
      <c r="GR53" s="1117"/>
      <c r="GS53" s="1118"/>
      <c r="GT53" s="1117"/>
      <c r="GU53" s="1118"/>
      <c r="GV53" s="1117"/>
      <c r="GW53" s="1118"/>
      <c r="GX53" s="1117"/>
      <c r="GY53" s="1118"/>
      <c r="GZ53" s="1117"/>
      <c r="HA53" s="1118"/>
      <c r="HB53" s="1117"/>
      <c r="HC53" s="1118"/>
      <c r="HD53" s="1117"/>
      <c r="HE53" s="1118"/>
      <c r="HF53" s="1117"/>
      <c r="HG53" s="1118"/>
      <c r="HH53" s="1117"/>
      <c r="HI53" s="1118"/>
    </row>
    <row r="54" spans="1:217" s="20" customFormat="1">
      <c r="A54" s="1139"/>
      <c r="B54" s="1140"/>
      <c r="C54" s="1139"/>
      <c r="D54" s="1141"/>
      <c r="E54" s="1141"/>
      <c r="F54" s="1142"/>
      <c r="G54" s="1141"/>
      <c r="H54" s="842"/>
      <c r="I54" s="1143"/>
      <c r="J54" s="1144"/>
      <c r="K54" s="843" t="s">
        <v>384</v>
      </c>
      <c r="L54" s="1113">
        <f>L53</f>
        <v>0</v>
      </c>
      <c r="M54" s="1114"/>
      <c r="N54" s="1113">
        <f>N53+L54</f>
        <v>0</v>
      </c>
      <c r="O54" s="1114"/>
      <c r="P54" s="1113">
        <f>P53+N54</f>
        <v>0</v>
      </c>
      <c r="Q54" s="1114"/>
      <c r="R54" s="1113">
        <f>R53+P54</f>
        <v>0</v>
      </c>
      <c r="S54" s="1114"/>
      <c r="T54" s="1113">
        <f>T53+R54</f>
        <v>0</v>
      </c>
      <c r="U54" s="1114"/>
      <c r="V54" s="1113">
        <f>V53+T54</f>
        <v>0</v>
      </c>
      <c r="W54" s="1114"/>
      <c r="X54" s="1113">
        <f>X53+V54</f>
        <v>0</v>
      </c>
      <c r="Y54" s="1114"/>
      <c r="Z54" s="1113">
        <f>Z53+X54</f>
        <v>0</v>
      </c>
      <c r="AA54" s="1114"/>
      <c r="AB54" s="1113">
        <f>AB53+Z54</f>
        <v>0</v>
      </c>
      <c r="AC54" s="1114"/>
      <c r="AD54" s="1113">
        <f>AD53+AB54</f>
        <v>0</v>
      </c>
      <c r="AE54" s="1114"/>
      <c r="AF54" s="1113">
        <f>AF53+AD54</f>
        <v>0</v>
      </c>
      <c r="AG54" s="1114"/>
      <c r="AH54" s="1113">
        <f>AH53+AF54</f>
        <v>0</v>
      </c>
      <c r="AI54" s="1114"/>
      <c r="AJ54" s="1113">
        <f>AJ53+AH54</f>
        <v>0</v>
      </c>
      <c r="AK54" s="1114"/>
      <c r="AL54" s="1113">
        <f>AL53+AJ54</f>
        <v>0</v>
      </c>
      <c r="AM54" s="1114"/>
      <c r="AN54" s="1113">
        <f>AN53+AL54</f>
        <v>0</v>
      </c>
      <c r="AO54" s="1114"/>
      <c r="AP54" s="1113">
        <f>AP53+AN54</f>
        <v>0</v>
      </c>
      <c r="AQ54" s="1114"/>
      <c r="AR54" s="1113">
        <f>AR53+AP54</f>
        <v>0</v>
      </c>
      <c r="AS54" s="1114"/>
      <c r="AT54" s="1113">
        <f>AT53+AR54</f>
        <v>0</v>
      </c>
      <c r="AU54" s="1114"/>
      <c r="AV54" s="1113">
        <f>AV53+AT54</f>
        <v>0</v>
      </c>
      <c r="AW54" s="1114"/>
      <c r="AX54" s="1113">
        <f>AX53+AV54</f>
        <v>0</v>
      </c>
      <c r="AY54" s="1114"/>
      <c r="AZ54" s="1113">
        <f>AZ53+AX54</f>
        <v>0</v>
      </c>
      <c r="BA54" s="1114"/>
      <c r="BB54" s="1113">
        <f>BB53+AZ54</f>
        <v>0</v>
      </c>
      <c r="BC54" s="1114"/>
      <c r="BD54" s="1113">
        <f>BD53+BB54</f>
        <v>0</v>
      </c>
      <c r="BE54" s="1114"/>
      <c r="BF54" s="1113">
        <f>BF53+BD54</f>
        <v>0</v>
      </c>
      <c r="BG54" s="1114"/>
      <c r="BH54" s="1113">
        <f>BH53+BF54</f>
        <v>0</v>
      </c>
      <c r="BI54" s="1114"/>
      <c r="BJ54" s="1113">
        <f>BJ53+BH54</f>
        <v>0</v>
      </c>
      <c r="BK54" s="1114"/>
      <c r="BL54" s="1113">
        <f>BL53+BJ54</f>
        <v>0</v>
      </c>
      <c r="BM54" s="1114"/>
      <c r="BN54" s="1113">
        <f>BN53+BL54</f>
        <v>0</v>
      </c>
      <c r="BO54" s="1114"/>
      <c r="BP54" s="1113">
        <f>BP53+BN54</f>
        <v>0</v>
      </c>
      <c r="BQ54" s="1114"/>
      <c r="BR54" s="1113">
        <f>BR53+BP54</f>
        <v>0</v>
      </c>
      <c r="BS54" s="1114"/>
      <c r="BT54" s="1113">
        <f>BT53+BR54</f>
        <v>0</v>
      </c>
      <c r="BU54" s="1114"/>
      <c r="BV54" s="1113">
        <f>BV53+BT54</f>
        <v>0</v>
      </c>
      <c r="BW54" s="1114"/>
      <c r="BX54" s="1113">
        <f>BX53+BV54</f>
        <v>0</v>
      </c>
      <c r="BY54" s="1114"/>
      <c r="BZ54" s="1113">
        <f>BZ53+BX54</f>
        <v>73855.277419354854</v>
      </c>
      <c r="CA54" s="1114"/>
      <c r="CB54" s="1113">
        <f>CB53+BZ54</f>
        <v>73855.277419354854</v>
      </c>
      <c r="CC54" s="1114"/>
      <c r="CD54" s="1113">
        <f>CD53+CB54</f>
        <v>73855.277419354854</v>
      </c>
      <c r="CE54" s="1114"/>
      <c r="CF54" s="1113">
        <f>CF53+CD54</f>
        <v>73855.277419354854</v>
      </c>
      <c r="CG54" s="1114"/>
      <c r="CH54" s="1113">
        <f>CH53+CF54</f>
        <v>73855.277419354854</v>
      </c>
      <c r="CI54" s="1114"/>
      <c r="CJ54" s="1113">
        <f>CJ53+CH54</f>
        <v>308414.07406451623</v>
      </c>
      <c r="CK54" s="1114"/>
      <c r="CL54" s="1113">
        <f>CL53+CJ54</f>
        <v>308414.07406451623</v>
      </c>
      <c r="CM54" s="1114"/>
      <c r="CN54" s="1113">
        <f>CN53+CL54</f>
        <v>308414.07406451623</v>
      </c>
      <c r="CO54" s="1114"/>
      <c r="CP54" s="1113">
        <f>CP53+CN54</f>
        <v>308414.07406451623</v>
      </c>
      <c r="CQ54" s="1114"/>
      <c r="CR54" s="1113">
        <f>CR53+CP54</f>
        <v>308414.07406451623</v>
      </c>
      <c r="CS54" s="1114"/>
      <c r="CT54" s="1113">
        <f>CT53+CR54</f>
        <v>658722.04838709696</v>
      </c>
      <c r="CU54" s="1114"/>
      <c r="CV54" s="1113">
        <f>CV53+CT54</f>
        <v>658722.04838709696</v>
      </c>
      <c r="CW54" s="1114"/>
      <c r="CX54" s="1113">
        <f>CX53+CV54</f>
        <v>658722.04838709696</v>
      </c>
      <c r="CY54" s="1114"/>
      <c r="CZ54" s="1113">
        <f>CZ53+CX54</f>
        <v>658722.04838709696</v>
      </c>
      <c r="DA54" s="1114"/>
      <c r="DB54" s="1113">
        <f>DB53+CZ54</f>
        <v>658722.04838709696</v>
      </c>
      <c r="DC54" s="1114"/>
      <c r="DD54" s="1113">
        <f>DD53+DB54</f>
        <v>1132169.7867096779</v>
      </c>
      <c r="DE54" s="1114"/>
      <c r="DF54" s="1113">
        <f>DF53+DD54</f>
        <v>1132169.7867096779</v>
      </c>
      <c r="DG54" s="1114"/>
      <c r="DH54" s="1113">
        <f>DH53+DF54</f>
        <v>1132169.7867096779</v>
      </c>
      <c r="DI54" s="1114"/>
      <c r="DJ54" s="1119">
        <f>DJ53+DH54</f>
        <v>1132169.7867096779</v>
      </c>
      <c r="DK54" s="1120"/>
      <c r="DL54" s="1113">
        <f>DL53+DJ54</f>
        <v>1663228.4353548395</v>
      </c>
      <c r="DM54" s="1114"/>
      <c r="DN54" s="1113">
        <f>DN53+DL54</f>
        <v>1663228.4353548395</v>
      </c>
      <c r="DO54" s="1114"/>
      <c r="DP54" s="1113">
        <f>DP53+DN54</f>
        <v>1663228.4353548395</v>
      </c>
      <c r="DQ54" s="1114"/>
      <c r="DR54" s="1113">
        <f>DR53+DP54</f>
        <v>1663228.4353548395</v>
      </c>
      <c r="DS54" s="1114"/>
      <c r="DT54" s="1113">
        <f>DT53+DR54</f>
        <v>1663228.4353548395</v>
      </c>
      <c r="DU54" s="1114"/>
      <c r="DV54" s="1113">
        <f>DV53+DT54</f>
        <v>2339562.1066918811</v>
      </c>
      <c r="DW54" s="1114"/>
      <c r="DX54" s="1113">
        <f>DX53+DV54</f>
        <v>2339562.1066918811</v>
      </c>
      <c r="DY54" s="1114"/>
      <c r="DZ54" s="1113">
        <f>DZ53+DX54</f>
        <v>2339562.1066918811</v>
      </c>
      <c r="EA54" s="1114"/>
      <c r="EB54" s="1113">
        <f>EB53+DZ54</f>
        <v>2339562.1066918811</v>
      </c>
      <c r="EC54" s="1114"/>
      <c r="ED54" s="1113">
        <f>ED53+EB54</f>
        <v>2339562.1066918811</v>
      </c>
      <c r="EE54" s="1114"/>
      <c r="EF54" s="1113">
        <f>EF53+ED54</f>
        <v>3063296.4230122371</v>
      </c>
      <c r="EG54" s="1114"/>
      <c r="EH54" s="1113">
        <f>EH53+EF54</f>
        <v>3063296.4230122371</v>
      </c>
      <c r="EI54" s="1114"/>
      <c r="EJ54" s="1113">
        <f>EJ53+EH54</f>
        <v>3063296.4230122371</v>
      </c>
      <c r="EK54" s="1114"/>
      <c r="EL54" s="1113">
        <f>EL53+EJ54</f>
        <v>3063296.4230122371</v>
      </c>
      <c r="EM54" s="1114"/>
      <c r="EN54" s="1113">
        <f>EN53+EL54</f>
        <v>3063296.4230122371</v>
      </c>
      <c r="EO54" s="1114"/>
      <c r="EP54" s="1113">
        <f>EP53+EN54</f>
        <v>3063296.4230122371</v>
      </c>
      <c r="EQ54" s="1114"/>
      <c r="ER54" s="1113">
        <f>ER53+EP54</f>
        <v>3063296.4230122371</v>
      </c>
      <c r="ES54" s="1114"/>
      <c r="ET54" s="1113">
        <f>ET53+ER54</f>
        <v>3063296.4230122371</v>
      </c>
      <c r="EU54" s="1114"/>
      <c r="EV54" s="1113">
        <f>EV53+ET54</f>
        <v>3063296.4230122371</v>
      </c>
      <c r="EW54" s="1114"/>
      <c r="EX54" s="1113">
        <f>EX53+EV54</f>
        <v>3063296.4230122371</v>
      </c>
      <c r="EY54" s="1114"/>
      <c r="EZ54" s="1113">
        <f>EZ53+EX54</f>
        <v>3063296.4230122371</v>
      </c>
      <c r="FA54" s="1114"/>
      <c r="FB54" s="1113">
        <f>FB53+EZ54</f>
        <v>3063296.4230122371</v>
      </c>
      <c r="FC54" s="1114"/>
      <c r="FD54" s="1113">
        <f>FD53+FB54</f>
        <v>3063296.4230122371</v>
      </c>
      <c r="FE54" s="1114"/>
      <c r="FF54" s="1113">
        <f>FF53+FD54</f>
        <v>3063296.4230122371</v>
      </c>
      <c r="FG54" s="1114"/>
      <c r="FH54" s="1113">
        <f>FH53+FF54</f>
        <v>3063296.4230122371</v>
      </c>
      <c r="FI54" s="1114"/>
      <c r="FJ54" s="1113">
        <f>FJ53+FH54</f>
        <v>3063296.4230122371</v>
      </c>
      <c r="FK54" s="1114"/>
      <c r="FL54" s="1113">
        <f>FL53+FJ54</f>
        <v>3063296.4230122371</v>
      </c>
      <c r="FM54" s="1114"/>
      <c r="FN54" s="1113">
        <f>FN53+FL54</f>
        <v>3063296.4230122371</v>
      </c>
      <c r="FO54" s="1114"/>
      <c r="FP54" s="1113">
        <f>FP53+FN54</f>
        <v>3063296.4230122371</v>
      </c>
      <c r="FQ54" s="1114"/>
      <c r="FR54" s="1113">
        <f>FR53+FP54</f>
        <v>3063296.4230122371</v>
      </c>
      <c r="FS54" s="1114"/>
      <c r="FT54" s="1113">
        <f>FT53+FR54</f>
        <v>3063296.4230122371</v>
      </c>
      <c r="FU54" s="1114"/>
      <c r="FV54" s="1113">
        <f>FV53+FT54</f>
        <v>3063296.4230122371</v>
      </c>
      <c r="FW54" s="1114"/>
      <c r="FX54" s="1113">
        <f>FX53+FV54</f>
        <v>3063296.4230122371</v>
      </c>
      <c r="FY54" s="1114"/>
      <c r="FZ54" s="1113">
        <f>FZ53+FX54</f>
        <v>3063296.4230122371</v>
      </c>
      <c r="GA54" s="1114"/>
      <c r="GB54" s="1113">
        <f>GB53+FZ54</f>
        <v>3063296.4230122371</v>
      </c>
      <c r="GC54" s="1114"/>
      <c r="GD54" s="1113">
        <f>GD53+GB54</f>
        <v>3063296.4230122371</v>
      </c>
      <c r="GE54" s="1114"/>
      <c r="GF54" s="1113">
        <f>GF53+GD54</f>
        <v>3063296.4230122371</v>
      </c>
      <c r="GG54" s="1114"/>
      <c r="GH54" s="1113">
        <f>GH53+GF54</f>
        <v>3063296.4230122371</v>
      </c>
      <c r="GI54" s="1114"/>
      <c r="GJ54" s="1113">
        <f>GJ53+GH54</f>
        <v>3063296.4230122371</v>
      </c>
      <c r="GK54" s="1114"/>
      <c r="GL54" s="1113">
        <f>GL53+GJ54</f>
        <v>3063296.4230122371</v>
      </c>
      <c r="GM54" s="1114"/>
      <c r="GN54" s="1113">
        <f>GN53+GL54</f>
        <v>3063296.4230122371</v>
      </c>
      <c r="GO54" s="1114"/>
      <c r="GP54" s="1113">
        <f>GP53+GN54</f>
        <v>3063296.4230122371</v>
      </c>
      <c r="GQ54" s="1114"/>
      <c r="GR54" s="1113">
        <f>GR53+GP54</f>
        <v>3063296.4230122371</v>
      </c>
      <c r="GS54" s="1114"/>
      <c r="GT54" s="1113">
        <f>GT53+GR54</f>
        <v>3063296.4230122371</v>
      </c>
      <c r="GU54" s="1114"/>
      <c r="GV54" s="1113">
        <f t="shared" ref="GV54" si="283">GV53+GT54</f>
        <v>3063296.4230122371</v>
      </c>
      <c r="GW54" s="1114"/>
      <c r="GX54" s="1113">
        <f t="shared" ref="GX54" si="284">GX53+GV54</f>
        <v>3063296.4230122371</v>
      </c>
      <c r="GY54" s="1114"/>
      <c r="GZ54" s="1113">
        <f t="shared" ref="GZ54" si="285">GZ53+GX54</f>
        <v>3063296.4230122371</v>
      </c>
      <c r="HA54" s="1114"/>
      <c r="HB54" s="1113">
        <f>HB53+GZ54</f>
        <v>3063296.4230122371</v>
      </c>
      <c r="HC54" s="1114"/>
      <c r="HD54" s="1113">
        <f t="shared" ref="HD54" si="286">HD53+HB54</f>
        <v>3063296.4230122371</v>
      </c>
      <c r="HE54" s="1114"/>
      <c r="HF54" s="1113">
        <f t="shared" ref="HF54" si="287">HF53+HD54</f>
        <v>3063296.4230122371</v>
      </c>
      <c r="HG54" s="1114"/>
      <c r="HH54" s="1113">
        <f t="shared" ref="HH54" si="288">HH53+HF54</f>
        <v>3063296.4230122371</v>
      </c>
      <c r="HI54" s="1114"/>
    </row>
    <row r="55" spans="1:217" s="21" customFormat="1">
      <c r="A55" s="1139"/>
      <c r="B55" s="1140"/>
      <c r="C55" s="1139"/>
      <c r="D55" s="1141"/>
      <c r="E55" s="1141"/>
      <c r="F55" s="1142"/>
      <c r="G55" s="1141"/>
      <c r="H55" s="844"/>
      <c r="I55" s="1143"/>
      <c r="J55" s="1144"/>
      <c r="K55" s="845" t="s">
        <v>385</v>
      </c>
      <c r="L55" s="1108">
        <f>IF($E$49&gt;0,L52/$E$49,"-")</f>
        <v>0</v>
      </c>
      <c r="M55" s="1109"/>
      <c r="N55" s="1108">
        <f>IF($E$49&gt;0,N52/$E$49,"-")</f>
        <v>0</v>
      </c>
      <c r="O55" s="1109"/>
      <c r="P55" s="1108">
        <f>IF($E$49&gt;0,P52/$E$49,"-")</f>
        <v>0</v>
      </c>
      <c r="Q55" s="1109"/>
      <c r="R55" s="1108">
        <f>IF($E$49&gt;0,R52/$E$49,"-")</f>
        <v>0</v>
      </c>
      <c r="S55" s="1109"/>
      <c r="T55" s="1108">
        <f>IF($E$49&gt;0,T52/$E$49,"-")</f>
        <v>0</v>
      </c>
      <c r="U55" s="1109"/>
      <c r="V55" s="1108">
        <f>IF($E$49&gt;0,V52/$E$49,"-")</f>
        <v>0</v>
      </c>
      <c r="W55" s="1109"/>
      <c r="X55" s="1108">
        <f>IF($E$49&gt;0,X52/$E$49,"-")</f>
        <v>0</v>
      </c>
      <c r="Y55" s="1109"/>
      <c r="Z55" s="1108">
        <f>IF($E$49&gt;0,Z52/$E$49,"-")</f>
        <v>0</v>
      </c>
      <c r="AA55" s="1109"/>
      <c r="AB55" s="1108">
        <f>IF($E$49&gt;0,AB52/$E$49,"-")</f>
        <v>0</v>
      </c>
      <c r="AC55" s="1109"/>
      <c r="AD55" s="1108">
        <f>IF($E$49&gt;0,AD52/$E$49,"-")</f>
        <v>0</v>
      </c>
      <c r="AE55" s="1109"/>
      <c r="AF55" s="1108">
        <f>IF($E$49&gt;0,AF52/$E$49,"-")</f>
        <v>0</v>
      </c>
      <c r="AG55" s="1109"/>
      <c r="AH55" s="1108">
        <f>IF($E$49&gt;0,AH52/$E$49,"-")</f>
        <v>0</v>
      </c>
      <c r="AI55" s="1109"/>
      <c r="AJ55" s="1108">
        <f>IF($E$49&gt;0,AJ52/$E$49,"-")</f>
        <v>0</v>
      </c>
      <c r="AK55" s="1109"/>
      <c r="AL55" s="1108">
        <f>IF($E$49&gt;0,AL52/$E$49,"-")</f>
        <v>0</v>
      </c>
      <c r="AM55" s="1109"/>
      <c r="AN55" s="1108">
        <f>IF($E$49&gt;0,AN52/$E$49,"-")</f>
        <v>0</v>
      </c>
      <c r="AO55" s="1109"/>
      <c r="AP55" s="1108">
        <f>IF($E$49&gt;0,AP52/$E$49,"-")</f>
        <v>0</v>
      </c>
      <c r="AQ55" s="1109"/>
      <c r="AR55" s="1108">
        <f>IF($E$49&gt;0,AR52/$E$49,"-")</f>
        <v>0</v>
      </c>
      <c r="AS55" s="1109"/>
      <c r="AT55" s="1108">
        <f>IF($E$49&gt;0,AT52/$E$49,"-")</f>
        <v>0</v>
      </c>
      <c r="AU55" s="1109"/>
      <c r="AV55" s="1108">
        <f>IF($E$49&gt;0,AV52/$E$49,"-")</f>
        <v>0</v>
      </c>
      <c r="AW55" s="1109"/>
      <c r="AX55" s="1108">
        <f>IF($E$49&gt;0,AX52/$E$49,"-")</f>
        <v>0</v>
      </c>
      <c r="AY55" s="1109"/>
      <c r="AZ55" s="1108">
        <f>IF($E$49&gt;0,AZ52/$E$49,"-")</f>
        <v>0</v>
      </c>
      <c r="BA55" s="1109"/>
      <c r="BB55" s="1108">
        <f>IF($E$49&gt;0,BB52/$E$49,"-")</f>
        <v>0</v>
      </c>
      <c r="BC55" s="1109"/>
      <c r="BD55" s="1108">
        <f>IF($E$49&gt;0,BD52/$E$49,"-")</f>
        <v>0</v>
      </c>
      <c r="BE55" s="1109"/>
      <c r="BF55" s="1108">
        <f>IF($E$49&gt;0,BF52/$E$49,"-")</f>
        <v>0</v>
      </c>
      <c r="BG55" s="1109"/>
      <c r="BH55" s="1108">
        <f>IF($E$49&gt;0,BH52/$E$49,"-")</f>
        <v>0</v>
      </c>
      <c r="BI55" s="1109"/>
      <c r="BJ55" s="1108">
        <f>IF($E$49&gt;0,BJ52/$E$49,"-")</f>
        <v>0</v>
      </c>
      <c r="BK55" s="1109"/>
      <c r="BL55" s="1108">
        <f>IF($E$49&gt;0,BL52/$E$49,"-")</f>
        <v>0</v>
      </c>
      <c r="BM55" s="1109"/>
      <c r="BN55" s="1108">
        <f>IF($E$49&gt;0,BN52/$E$49,"-")</f>
        <v>0</v>
      </c>
      <c r="BO55" s="1109"/>
      <c r="BP55" s="1108">
        <f>IF($E$49&gt;0,BP52/$E$49,"-")</f>
        <v>0</v>
      </c>
      <c r="BQ55" s="1109"/>
      <c r="BR55" s="1108">
        <f>IF($E$49&gt;0,BR52/$E$49,"-")</f>
        <v>0</v>
      </c>
      <c r="BS55" s="1109"/>
      <c r="BT55" s="1108">
        <f>IF($E$49&gt;0,BT52/$E$49,"-")</f>
        <v>1.0126960428556774E-2</v>
      </c>
      <c r="BU55" s="1109"/>
      <c r="BV55" s="1108">
        <f>IF($E$49&gt;0,BV52/$E$49,"-")</f>
        <v>4.0507841714227097E-2</v>
      </c>
      <c r="BW55" s="1109"/>
      <c r="BX55" s="1108">
        <f>IF($E$49&gt;0,BX52/$E$49,"-")</f>
        <v>7.0888722999897416E-2</v>
      </c>
      <c r="BY55" s="1109"/>
      <c r="BZ55" s="1108">
        <f>IF($E$49&gt;0,BZ52/$E$49,"-")</f>
        <v>0.10126960428556774</v>
      </c>
      <c r="CA55" s="1109"/>
      <c r="CB55" s="1108">
        <f>IF($E$49&gt;0,CB52/$E$49,"-")</f>
        <v>0.14594094462804225</v>
      </c>
      <c r="CC55" s="1109"/>
      <c r="CD55" s="1108">
        <f>IF($E$49&gt;0,CD52/$E$49,"-")</f>
        <v>0.19061228497051674</v>
      </c>
      <c r="CE55" s="1109"/>
      <c r="CF55" s="1108">
        <f>IF($E$49&gt;0,CF52/$E$49,"-")</f>
        <v>0.23528362531299124</v>
      </c>
      <c r="CG55" s="1109"/>
      <c r="CH55" s="1108">
        <f>IF($E$49&gt;0,CH52/$E$49,"-")</f>
        <v>0.27995496565546574</v>
      </c>
      <c r="CI55" s="1109"/>
      <c r="CJ55" s="1108">
        <f>IF($E$49&gt;0,CJ52/$E$49,"-")</f>
        <v>0.32162463330927038</v>
      </c>
      <c r="CK55" s="1109"/>
      <c r="CL55" s="1108">
        <f>IF($E$49&gt;0,CL52/$E$49,"-")</f>
        <v>0.34940441174514014</v>
      </c>
      <c r="CM55" s="1109"/>
      <c r="CN55" s="1108">
        <f>IF($E$49&gt;0,CN52/$E$49,"-")</f>
        <v>0.3771841901810099</v>
      </c>
      <c r="CO55" s="1109"/>
      <c r="CP55" s="1108">
        <f>IF($E$49&gt;0,CP52/$E$49,"-")</f>
        <v>0.40496396861687967</v>
      </c>
      <c r="CQ55" s="1109"/>
      <c r="CR55" s="1108">
        <f>IF($E$49&gt;0,CR52/$E$49,"-")</f>
        <v>0.44663363627068442</v>
      </c>
      <c r="CS55" s="1109"/>
      <c r="CT55" s="1108">
        <f>IF($E$49&gt;0,CT52/$E$49,"-")</f>
        <v>0.48033872699839986</v>
      </c>
      <c r="CU55" s="1109"/>
      <c r="CV55" s="1108">
        <f>IF($E$49&gt;0,CV52/$E$49,"-")</f>
        <v>0.51404381772611529</v>
      </c>
      <c r="CW55" s="1109"/>
      <c r="CX55" s="1108">
        <f>IF($E$49&gt;0,CX52/$E$49,"-")</f>
        <v>0.54774890845383073</v>
      </c>
      <c r="CY55" s="1109"/>
      <c r="CZ55" s="1108">
        <f>IF($E$49&gt;0,CZ52/$E$49,"-")</f>
        <v>0.58145399918154617</v>
      </c>
      <c r="DA55" s="1109"/>
      <c r="DB55" s="1108">
        <f>IF($E$49&gt;0,DB52/$E$49,"-")</f>
        <v>0.61532035828594922</v>
      </c>
      <c r="DC55" s="1109"/>
      <c r="DD55" s="1108">
        <f>IF($E$49&gt;0,DD52/$E$49,"-")</f>
        <v>0.64918671739035227</v>
      </c>
      <c r="DE55" s="1109"/>
      <c r="DF55" s="1108">
        <f>IF($E$49&gt;0,DF52/$E$49,"-")</f>
        <v>0.68305307649475533</v>
      </c>
      <c r="DG55" s="1109"/>
      <c r="DH55" s="1108">
        <f>IF($E$49&gt;0,DH52/$E$49,"-")</f>
        <v>0.6886974696788225</v>
      </c>
      <c r="DI55" s="1109"/>
      <c r="DJ55" s="1115">
        <f>IF($E$49&gt;0,DJ52/$E$49,"-")</f>
        <v>0.6886974696788225</v>
      </c>
      <c r="DK55" s="1116"/>
      <c r="DL55" s="1108">
        <f>IF($E$49&gt;0,DL52/$E$49,"-")</f>
        <v>0.72818221093879476</v>
      </c>
      <c r="DM55" s="1109"/>
      <c r="DN55" s="1108">
        <f>IF($E$49&gt;0,DN52/$E$49,"-")</f>
        <v>0.76766695219876702</v>
      </c>
      <c r="DO55" s="1109"/>
      <c r="DP55" s="1108">
        <f>IF($E$49&gt;0,DP52/$E$49,"-")</f>
        <v>0.80715169345873916</v>
      </c>
      <c r="DQ55" s="1109"/>
      <c r="DR55" s="1108">
        <f>IF($E$49&gt;0,DR52/$E$49,"-")</f>
        <v>0.84663643471871131</v>
      </c>
      <c r="DS55" s="1109"/>
      <c r="DT55" s="1108">
        <f>IF($E$49&gt;0,DT52/$E$49,"-")</f>
        <v>0.88700913867568432</v>
      </c>
      <c r="DU55" s="1109"/>
      <c r="DV55" s="1108">
        <f>IF($E$49&gt;0,DV52/$E$49,"-")</f>
        <v>0.92738184263265744</v>
      </c>
      <c r="DW55" s="1109"/>
      <c r="DX55" s="1108">
        <f>IF($E$49&gt;0,DX52/$E$49,"-")</f>
        <v>0.94083941061831511</v>
      </c>
      <c r="DY55" s="1109"/>
      <c r="DZ55" s="1108">
        <f>IF($E$49&gt;0,DZ52/$E$49,"-")</f>
        <v>0.95429697860397278</v>
      </c>
      <c r="EA55" s="1109"/>
      <c r="EB55" s="1108">
        <f>IF($E$49&gt;0,EB52/$E$49,"-")</f>
        <v>0.9669903605109994</v>
      </c>
      <c r="EC55" s="1109"/>
      <c r="ED55" s="1108">
        <f>IF($E$49&gt;0,ED52/$E$49,"-")</f>
        <v>0.97968374241802592</v>
      </c>
      <c r="EE55" s="1109"/>
      <c r="EF55" s="1108">
        <f>IF($E$49&gt;0,EF52/$E$49,"-")</f>
        <v>0.99237712432505254</v>
      </c>
      <c r="EG55" s="1109"/>
      <c r="EH55" s="1108">
        <f>IF($E$49&gt;0,EH52/$E$49,"-")</f>
        <v>1.0050705062320791</v>
      </c>
      <c r="EI55" s="1109"/>
      <c r="EJ55" s="1108">
        <f>IF($E$49&gt;0,EJ52/$E$49,"-")</f>
        <v>1.0050705062320791</v>
      </c>
      <c r="EK55" s="1109"/>
      <c r="EL55" s="1108">
        <f>IF($E$49&gt;0,EL52/$E$49,"-")</f>
        <v>1.0050705062320791</v>
      </c>
      <c r="EM55" s="1109"/>
      <c r="EN55" s="1108">
        <f>IF($E$49&gt;0,EN52/$E$49,"-")</f>
        <v>1.0050705062320791</v>
      </c>
      <c r="EO55" s="1109"/>
      <c r="EP55" s="1108">
        <f>IF($E$49&gt;0,EP52/$E$49,"-")</f>
        <v>1.0050705062320791</v>
      </c>
      <c r="EQ55" s="1109"/>
      <c r="ER55" s="1108">
        <f>IF($E$49&gt;0,ER52/$E$49,"-")</f>
        <v>1.0050705062320791</v>
      </c>
      <c r="ES55" s="1109"/>
      <c r="ET55" s="1108">
        <f>IF($E$49&gt;0,ET52/$E$49,"-")</f>
        <v>1.0050705062320791</v>
      </c>
      <c r="EU55" s="1109"/>
      <c r="EV55" s="1108">
        <f>IF($E$49&gt;0,EV52/$E$49,"-")</f>
        <v>1.0050705062320791</v>
      </c>
      <c r="EW55" s="1109"/>
      <c r="EX55" s="1108">
        <f>IF($E$49&gt;0,EX52/$E$49,"-")</f>
        <v>1.0050705062320791</v>
      </c>
      <c r="EY55" s="1109"/>
      <c r="EZ55" s="1108">
        <f>IF($E$49&gt;0,EZ52/$E$49,"-")</f>
        <v>1.0050705062320791</v>
      </c>
      <c r="FA55" s="1109"/>
      <c r="FB55" s="1108">
        <f>IF($E$49&gt;0,FB52/$E$49,"-")</f>
        <v>1.0050705062320791</v>
      </c>
      <c r="FC55" s="1109"/>
      <c r="FD55" s="1108">
        <f>IF($E$49&gt;0,FD52/$E$49,"-")</f>
        <v>1.0050705062320791</v>
      </c>
      <c r="FE55" s="1109"/>
      <c r="FF55" s="1108">
        <f>IF($E$49&gt;0,FF52/$E$49,"-")</f>
        <v>1.0050705062320791</v>
      </c>
      <c r="FG55" s="1109"/>
      <c r="FH55" s="1108">
        <f>IF($E$49&gt;0,FH52/$E$49,"-")</f>
        <v>1.0050705062320791</v>
      </c>
      <c r="FI55" s="1109"/>
      <c r="FJ55" s="1108">
        <f>IF($E$49&gt;0,FJ52/$E$49,"-")</f>
        <v>1.0050705062320791</v>
      </c>
      <c r="FK55" s="1109"/>
      <c r="FL55" s="1108">
        <f>IF($E$49&gt;0,FL52/$E$49,"-")</f>
        <v>1.0050705062320791</v>
      </c>
      <c r="FM55" s="1109"/>
      <c r="FN55" s="1108">
        <f>IF($E$49&gt;0,FN52/$E$49,"-")</f>
        <v>1.0050705062320791</v>
      </c>
      <c r="FO55" s="1109"/>
      <c r="FP55" s="1108">
        <f>IF($E$49&gt;0,FP52/$E$49,"-")</f>
        <v>1.0050705062320791</v>
      </c>
      <c r="FQ55" s="1109"/>
      <c r="FR55" s="1108">
        <f>IF($E$49&gt;0,FR52/$E$49,"-")</f>
        <v>1.0050705062320791</v>
      </c>
      <c r="FS55" s="1109"/>
      <c r="FT55" s="1108">
        <f>IF($E$49&gt;0,FT52/$E$49,"-")</f>
        <v>1.0050705062320791</v>
      </c>
      <c r="FU55" s="1109"/>
      <c r="FV55" s="1108">
        <f>IF($E$49&gt;0,FV52/$E$49,"-")</f>
        <v>1.0050705062320791</v>
      </c>
      <c r="FW55" s="1109"/>
      <c r="FX55" s="1108">
        <f>IF($E$49&gt;0,FX52/$E$49,"-")</f>
        <v>1.0050705062320791</v>
      </c>
      <c r="FY55" s="1109"/>
      <c r="FZ55" s="1108">
        <f>IF($E$49&gt;0,FZ52/$E$49,"-")</f>
        <v>1.0050705062320791</v>
      </c>
      <c r="GA55" s="1109"/>
      <c r="GB55" s="1108">
        <f>IF($E$49&gt;0,GB52/$E$49,"-")</f>
        <v>1.0050705062320791</v>
      </c>
      <c r="GC55" s="1109"/>
      <c r="GD55" s="1108">
        <f>IF($E$49&gt;0,GD52/$E$49,"-")</f>
        <v>1.0050705062320791</v>
      </c>
      <c r="GE55" s="1109"/>
      <c r="GF55" s="1108">
        <f>IF($E$49&gt;0,GF52/$E$49,"-")</f>
        <v>1.0050705062320791</v>
      </c>
      <c r="GG55" s="1109"/>
      <c r="GH55" s="1108">
        <f>IF($E$49&gt;0,GH52/$E$49,"-")</f>
        <v>1.0050705062320791</v>
      </c>
      <c r="GI55" s="1109"/>
      <c r="GJ55" s="1108">
        <f>IF($E$49&gt;0,GJ52/$E$49,"-")</f>
        <v>1.0050705062320791</v>
      </c>
      <c r="GK55" s="1109"/>
      <c r="GL55" s="1108">
        <f>IF($E$49&gt;0,GL52/$E$49,"-")</f>
        <v>1.0050705062320791</v>
      </c>
      <c r="GM55" s="1109"/>
      <c r="GN55" s="1108">
        <f>IF($E$49&gt;0,GN52/$E$49,"-")</f>
        <v>1.0050705062320791</v>
      </c>
      <c r="GO55" s="1109"/>
      <c r="GP55" s="1108">
        <f>IF($E$49&gt;0,GP52/$E$49,"-")</f>
        <v>1.0050705062320791</v>
      </c>
      <c r="GQ55" s="1109"/>
      <c r="GR55" s="1108">
        <f>IF($E$49&gt;0,GR52/$E$49,"-")</f>
        <v>1.0050705062320791</v>
      </c>
      <c r="GS55" s="1109"/>
      <c r="GT55" s="1108">
        <f>IF($E$49&gt;0,GT52/$E$49,"-")</f>
        <v>1.0050705062320791</v>
      </c>
      <c r="GU55" s="1109"/>
      <c r="GV55" s="1108">
        <f t="shared" ref="GV55" si="289">IF($E$49&gt;0,GV52/$E$49,"-")</f>
        <v>1.0050705062320791</v>
      </c>
      <c r="GW55" s="1109"/>
      <c r="GX55" s="1108">
        <f t="shared" ref="GX55" si="290">IF($E$49&gt;0,GX52/$E$49,"-")</f>
        <v>1.0050705062320791</v>
      </c>
      <c r="GY55" s="1109"/>
      <c r="GZ55" s="1108">
        <f t="shared" ref="GZ55" si="291">IF($E$49&gt;0,GZ52/$E$49,"-")</f>
        <v>1.0050705062320791</v>
      </c>
      <c r="HA55" s="1109"/>
      <c r="HB55" s="1108">
        <f>IF($E$49&gt;0,HB52/$E$49,"-")</f>
        <v>1.0050705062320791</v>
      </c>
      <c r="HC55" s="1109"/>
      <c r="HD55" s="1108">
        <f t="shared" ref="HD55" si="292">IF($E$49&gt;0,HD52/$E$49,"-")</f>
        <v>1.0050705062320791</v>
      </c>
      <c r="HE55" s="1109"/>
      <c r="HF55" s="1108">
        <f t="shared" ref="HF55" si="293">IF($E$49&gt;0,HF52/$E$49,"-")</f>
        <v>1.0050705062320791</v>
      </c>
      <c r="HG55" s="1109"/>
      <c r="HH55" s="1108">
        <f t="shared" ref="HH55" si="294">IF($E$49&gt;0,HH52/$E$49,"-")</f>
        <v>1.0050705062320791</v>
      </c>
      <c r="HI55" s="1109"/>
    </row>
    <row r="56" spans="1:217">
      <c r="A56" s="1139"/>
      <c r="B56" s="1140"/>
      <c r="C56" s="1139"/>
      <c r="D56" s="1141"/>
      <c r="E56" s="1141"/>
      <c r="F56" s="1142"/>
      <c r="G56" s="1141"/>
      <c r="H56" s="733"/>
      <c r="I56" s="1143"/>
      <c r="J56" s="1144"/>
      <c r="K56" s="846" t="s">
        <v>386</v>
      </c>
      <c r="L56" s="1110">
        <f>IF($E$49&gt;0,L54/$E$49,"-")</f>
        <v>0</v>
      </c>
      <c r="M56" s="1111"/>
      <c r="N56" s="1110">
        <f>IF($E$49&gt;0,N54/$E$49,"-")</f>
        <v>0</v>
      </c>
      <c r="O56" s="1111"/>
      <c r="P56" s="1110">
        <f>IF($E$49&gt;0,P54/$E$49,"-")</f>
        <v>0</v>
      </c>
      <c r="Q56" s="1111"/>
      <c r="R56" s="1110">
        <f>IF($E$49&gt;0,R54/$E$49,"-")</f>
        <v>0</v>
      </c>
      <c r="S56" s="1111"/>
      <c r="T56" s="1110">
        <f>IF($E$49&gt;0,T54/$E$49,"-")</f>
        <v>0</v>
      </c>
      <c r="U56" s="1111"/>
      <c r="V56" s="1110">
        <f>IF($E$49&gt;0,V54/$E$49,"-")</f>
        <v>0</v>
      </c>
      <c r="W56" s="1111"/>
      <c r="X56" s="1110">
        <f>IF($E$49&gt;0,X54/$E$49,"-")</f>
        <v>0</v>
      </c>
      <c r="Y56" s="1111"/>
      <c r="Z56" s="1110">
        <f>IF($E$49&gt;0,Z54/$E$49,"-")</f>
        <v>0</v>
      </c>
      <c r="AA56" s="1111"/>
      <c r="AB56" s="1110">
        <f>IF($E$49&gt;0,AB54/$E$49,"-")</f>
        <v>0</v>
      </c>
      <c r="AC56" s="1111"/>
      <c r="AD56" s="1110">
        <f>IF($E$49&gt;0,AD54/$E$49,"-")</f>
        <v>0</v>
      </c>
      <c r="AE56" s="1111"/>
      <c r="AF56" s="1110">
        <f>IF($E$49&gt;0,AF54/$E$49,"-")</f>
        <v>0</v>
      </c>
      <c r="AG56" s="1111"/>
      <c r="AH56" s="1110">
        <f>IF($E$49&gt;0,AH54/$E$49,"-")</f>
        <v>0</v>
      </c>
      <c r="AI56" s="1111"/>
      <c r="AJ56" s="1110">
        <f>IF($E$49&gt;0,AJ54/$E$49,"-")</f>
        <v>0</v>
      </c>
      <c r="AK56" s="1111"/>
      <c r="AL56" s="1110">
        <f>IF($E$49&gt;0,AL54/$E$49,"-")</f>
        <v>0</v>
      </c>
      <c r="AM56" s="1111"/>
      <c r="AN56" s="1110">
        <f>IF($E$49&gt;0,AN54/$E$49,"-")</f>
        <v>0</v>
      </c>
      <c r="AO56" s="1111"/>
      <c r="AP56" s="1110">
        <f>IF($E$49&gt;0,AP54/$E$49,"-")</f>
        <v>0</v>
      </c>
      <c r="AQ56" s="1111"/>
      <c r="AR56" s="1110">
        <f>IF($E$49&gt;0,AR54/$E$49,"-")</f>
        <v>0</v>
      </c>
      <c r="AS56" s="1111"/>
      <c r="AT56" s="1110">
        <f>IF($E$49&gt;0,AT54/$E$49,"-")</f>
        <v>0</v>
      </c>
      <c r="AU56" s="1111"/>
      <c r="AV56" s="1110">
        <f>IF($E$49&gt;0,AV54/$E$49,"-")</f>
        <v>0</v>
      </c>
      <c r="AW56" s="1111"/>
      <c r="AX56" s="1110">
        <f>IF($E$49&gt;0,AX54/$E$49,"-")</f>
        <v>0</v>
      </c>
      <c r="AY56" s="1111"/>
      <c r="AZ56" s="1110">
        <f>IF($E$49&gt;0,AZ54/$E$49,"-")</f>
        <v>0</v>
      </c>
      <c r="BA56" s="1111"/>
      <c r="BB56" s="1110">
        <f>IF($E$49&gt;0,BB54/$E$49,"-")</f>
        <v>0</v>
      </c>
      <c r="BC56" s="1111"/>
      <c r="BD56" s="1110">
        <f>IF($E$49&gt;0,BD54/$E$49,"-")</f>
        <v>0</v>
      </c>
      <c r="BE56" s="1111"/>
      <c r="BF56" s="1110">
        <f>IF($E$49&gt;0,BF54/$E$49,"-")</f>
        <v>0</v>
      </c>
      <c r="BG56" s="1111"/>
      <c r="BH56" s="1110">
        <f>IF($E$49&gt;0,BH54/$E$49,"-")</f>
        <v>0</v>
      </c>
      <c r="BI56" s="1111"/>
      <c r="BJ56" s="1110">
        <f>IF($E$49&gt;0,BJ54/$E$49,"-")</f>
        <v>0</v>
      </c>
      <c r="BK56" s="1111"/>
      <c r="BL56" s="1110">
        <f>IF($E$49&gt;0,BL54/$E$49,"-")</f>
        <v>0</v>
      </c>
      <c r="BM56" s="1111"/>
      <c r="BN56" s="1110">
        <f>IF($E$49&gt;0,BN54/$E$49,"-")</f>
        <v>0</v>
      </c>
      <c r="BO56" s="1111"/>
      <c r="BP56" s="1110">
        <f>IF($E$49&gt;0,BP54/$E$49,"-")</f>
        <v>0</v>
      </c>
      <c r="BQ56" s="1111"/>
      <c r="BR56" s="1107">
        <f>IF($E$49&gt;0,BR54/$E$49,"-")</f>
        <v>0</v>
      </c>
      <c r="BS56" s="1107"/>
      <c r="BT56" s="1107">
        <f>IF($E$49&gt;0,BT54/$E$49,"-")</f>
        <v>0</v>
      </c>
      <c r="BU56" s="1107"/>
      <c r="BV56" s="1107">
        <f>IF($E$49&gt;0,BV54/$E$49,"-")</f>
        <v>0</v>
      </c>
      <c r="BW56" s="1107"/>
      <c r="BX56" s="1107">
        <f>IF($E$49&gt;0,BX54/$E$49,"-")</f>
        <v>0</v>
      </c>
      <c r="BY56" s="1107"/>
      <c r="BZ56" s="1107">
        <f>IF($E$49&gt;0,BZ54/$E$49,"-")</f>
        <v>0.11139656471412451</v>
      </c>
      <c r="CA56" s="1107"/>
      <c r="CB56" s="1107">
        <f>IF($E$49&gt;0,CB54/$E$49,"-")</f>
        <v>0.11139656471412451</v>
      </c>
      <c r="CC56" s="1107"/>
      <c r="CD56" s="1107">
        <f>IF($E$49&gt;0,CD54/$E$49,"-")</f>
        <v>0.11139656471412451</v>
      </c>
      <c r="CE56" s="1107"/>
      <c r="CF56" s="1107">
        <f>IF($E$49&gt;0,CF54/$E$49,"-")</f>
        <v>0.11139656471412451</v>
      </c>
      <c r="CG56" s="1107"/>
      <c r="CH56" s="1107">
        <f>IF($E$49&gt;0,CH54/$E$49,"-")</f>
        <v>0.11139656471412451</v>
      </c>
      <c r="CI56" s="1107"/>
      <c r="CJ56" s="1107">
        <f>IF($E$49&gt;0,CJ54/$E$49,"-")</f>
        <v>0.46518366135432199</v>
      </c>
      <c r="CK56" s="1107"/>
      <c r="CL56" s="1107">
        <f>IF($E$49&gt;0,CL54/$E$49,"-")</f>
        <v>0.46518366135432199</v>
      </c>
      <c r="CM56" s="1107"/>
      <c r="CN56" s="1107">
        <f>IF($E$49&gt;0,CN54/$E$49,"-")</f>
        <v>0.46518366135432199</v>
      </c>
      <c r="CO56" s="1107"/>
      <c r="CP56" s="1107">
        <f>IF($E$49&gt;0,CP54/$E$49,"-")</f>
        <v>0.46518366135432199</v>
      </c>
      <c r="CQ56" s="1107"/>
      <c r="CR56" s="1107">
        <f>IF($E$49&gt;0,CR54/$E$49,"-")</f>
        <v>0.46518366135432199</v>
      </c>
      <c r="CS56" s="1107"/>
      <c r="CT56" s="1107">
        <f>IF($E$49&gt;0,CT54/$E$49,"-")</f>
        <v>0.99355626105256178</v>
      </c>
      <c r="CU56" s="1107"/>
      <c r="CV56" s="1107">
        <f>IF($E$49&gt;0,CV54/$E$49,"-")</f>
        <v>0.99355626105256178</v>
      </c>
      <c r="CW56" s="1107"/>
      <c r="CX56" s="1107">
        <f>IF($E$49&gt;0,CX54/$E$49,"-")</f>
        <v>0.99355626105256178</v>
      </c>
      <c r="CY56" s="1107"/>
      <c r="CZ56" s="1107">
        <f>IF($E$49&gt;0,CZ54/$E$49,"-")</f>
        <v>0.99355626105256178</v>
      </c>
      <c r="DA56" s="1107"/>
      <c r="DB56" s="1107">
        <f>IF($E$49&gt;0,DB54/$E$49,"-")</f>
        <v>0.99355626105256178</v>
      </c>
      <c r="DC56" s="1107"/>
      <c r="DD56" s="1107">
        <f>IF($E$49&gt;0,DD54/$E$49,"-")</f>
        <v>1.7076616501819495</v>
      </c>
      <c r="DE56" s="1107"/>
      <c r="DF56" s="1107">
        <f>IF($E$49&gt;0,DF54/$E$49,"-")</f>
        <v>1.7076616501819495</v>
      </c>
      <c r="DG56" s="1107"/>
      <c r="DH56" s="1107">
        <f>IF($E$49&gt;0,DH54/$E$49,"-")</f>
        <v>1.7076616501819495</v>
      </c>
      <c r="DI56" s="1107"/>
      <c r="DJ56" s="1112">
        <f>IF($E$49&gt;0,DJ54/$E$49,"-")</f>
        <v>1.7076616501819495</v>
      </c>
      <c r="DK56" s="1112"/>
      <c r="DL56" s="1107">
        <f>IF($E$49&gt;0,DL54/$E$49,"-")</f>
        <v>2.5086620822146237</v>
      </c>
      <c r="DM56" s="1107"/>
      <c r="DN56" s="1107">
        <f>IF($E$49&gt;0,DN54/$E$49,"-")</f>
        <v>2.5086620822146237</v>
      </c>
      <c r="DO56" s="1107"/>
      <c r="DP56" s="1107">
        <f>IF($E$49&gt;0,DP54/$E$49,"-")</f>
        <v>2.5086620822146237</v>
      </c>
      <c r="DQ56" s="1107"/>
      <c r="DR56" s="1107">
        <f>IF($E$49&gt;0,DR54/$E$49,"-")</f>
        <v>2.5086620822146237</v>
      </c>
      <c r="DS56" s="1107"/>
      <c r="DT56" s="1107">
        <f>IF($E$49&gt;0,DT54/$E$49,"-")</f>
        <v>2.5086620822146237</v>
      </c>
      <c r="DU56" s="1107"/>
      <c r="DV56" s="1107">
        <f>IF($E$49&gt;0,DV54/$E$49,"-")</f>
        <v>3.5287821091105473</v>
      </c>
      <c r="DW56" s="1107"/>
      <c r="DX56" s="1107">
        <f>IF($E$49&gt;0,DX54/$E$49,"-")</f>
        <v>3.5287821091105473</v>
      </c>
      <c r="DY56" s="1107"/>
      <c r="DZ56" s="1107">
        <f>IF($E$49&gt;0,DZ54/$E$49,"-")</f>
        <v>3.5287821091105473</v>
      </c>
      <c r="EA56" s="1107"/>
      <c r="EB56" s="1107">
        <f>IF($E$49&gt;0,EB54/$E$49,"-")</f>
        <v>3.5287821091105473</v>
      </c>
      <c r="EC56" s="1107"/>
      <c r="ED56" s="1107">
        <f>IF($E$49&gt;0,ED54/$E$49,"-")</f>
        <v>3.5287821091105473</v>
      </c>
      <c r="EE56" s="1107"/>
      <c r="EF56" s="1107">
        <f>IF($E$49&gt;0,EF54/$E$49,"-")</f>
        <v>4.6203969458681051</v>
      </c>
      <c r="EG56" s="1107"/>
      <c r="EH56" s="1107">
        <f>IF($E$49&gt;0,EH54/$E$49,"-")</f>
        <v>4.6203969458681051</v>
      </c>
      <c r="EI56" s="1107"/>
      <c r="EJ56" s="1107">
        <f>IF($E$49&gt;0,EJ54/$E$49,"-")</f>
        <v>4.6203969458681051</v>
      </c>
      <c r="EK56" s="1107"/>
      <c r="EL56" s="1107">
        <f>IF($E$49&gt;0,EL54/$E$49,"-")</f>
        <v>4.6203969458681051</v>
      </c>
      <c r="EM56" s="1107"/>
      <c r="EN56" s="1107">
        <f>IF($E$49&gt;0,EN54/$E$49,"-")</f>
        <v>4.6203969458681051</v>
      </c>
      <c r="EO56" s="1107"/>
      <c r="EP56" s="1107">
        <f>IF($E$49&gt;0,EP54/$E$49,"-")</f>
        <v>4.6203969458681051</v>
      </c>
      <c r="EQ56" s="1107"/>
      <c r="ER56" s="1107">
        <f>IF($E$49&gt;0,ER54/$E$49,"-")</f>
        <v>4.6203969458681051</v>
      </c>
      <c r="ES56" s="1107"/>
      <c r="ET56" s="1107">
        <f>IF($E$49&gt;0,ET54/$E$49,"-")</f>
        <v>4.6203969458681051</v>
      </c>
      <c r="EU56" s="1107"/>
      <c r="EV56" s="1107">
        <f>IF($E$49&gt;0,EV54/$E$49,"-")</f>
        <v>4.6203969458681051</v>
      </c>
      <c r="EW56" s="1107"/>
      <c r="EX56" s="1107">
        <f>IF($E$49&gt;0,EX54/$E$49,"-")</f>
        <v>4.6203969458681051</v>
      </c>
      <c r="EY56" s="1107"/>
      <c r="EZ56" s="1107">
        <f>IF($E$49&gt;0,EZ54/$E$49,"-")</f>
        <v>4.6203969458681051</v>
      </c>
      <c r="FA56" s="1107"/>
      <c r="FB56" s="1107">
        <f>IF($E$49&gt;0,FB54/$E$49,"-")</f>
        <v>4.6203969458681051</v>
      </c>
      <c r="FC56" s="1107"/>
      <c r="FD56" s="1107">
        <f>IF($E$49&gt;0,FD54/$E$49,"-")</f>
        <v>4.6203969458681051</v>
      </c>
      <c r="FE56" s="1107"/>
      <c r="FF56" s="1107">
        <f>IF($E$49&gt;0,FF54/$E$49,"-")</f>
        <v>4.6203969458681051</v>
      </c>
      <c r="FG56" s="1107"/>
      <c r="FH56" s="1107">
        <f>IF($E$49&gt;0,FH54/$E$49,"-")</f>
        <v>4.6203969458681051</v>
      </c>
      <c r="FI56" s="1107"/>
      <c r="FJ56" s="1107">
        <f>IF($E$49&gt;0,FJ54/$E$49,"-")</f>
        <v>4.6203969458681051</v>
      </c>
      <c r="FK56" s="1107"/>
      <c r="FL56" s="1107">
        <f>IF($E$49&gt;0,FL54/$E$49,"-")</f>
        <v>4.6203969458681051</v>
      </c>
      <c r="FM56" s="1107"/>
      <c r="FN56" s="1107">
        <f>IF($E$49&gt;0,FN54/$E$49,"-")</f>
        <v>4.6203969458681051</v>
      </c>
      <c r="FO56" s="1107"/>
      <c r="FP56" s="1107">
        <f>IF($E$49&gt;0,FP54/$E$49,"-")</f>
        <v>4.6203969458681051</v>
      </c>
      <c r="FQ56" s="1107"/>
      <c r="FR56" s="1107">
        <f>IF($E$49&gt;0,FR54/$E$49,"-")</f>
        <v>4.6203969458681051</v>
      </c>
      <c r="FS56" s="1107"/>
      <c r="FT56" s="1107">
        <f>IF($E$49&gt;0,FT54/$E$49,"-")</f>
        <v>4.6203969458681051</v>
      </c>
      <c r="FU56" s="1107"/>
      <c r="FV56" s="1107">
        <f>IF($E$49&gt;0,FV54/$E$49,"-")</f>
        <v>4.6203969458681051</v>
      </c>
      <c r="FW56" s="1107"/>
      <c r="FX56" s="1107">
        <f>IF($E$49&gt;0,FX54/$E$49,"-")</f>
        <v>4.6203969458681051</v>
      </c>
      <c r="FY56" s="1107"/>
      <c r="FZ56" s="1107">
        <f>IF($E$49&gt;0,FZ54/$E$49,"-")</f>
        <v>4.6203969458681051</v>
      </c>
      <c r="GA56" s="1107"/>
      <c r="GB56" s="1107">
        <f>IF($E$49&gt;0,GB54/$E$49,"-")</f>
        <v>4.6203969458681051</v>
      </c>
      <c r="GC56" s="1107"/>
      <c r="GD56" s="1107">
        <f>IF($E$49&gt;0,GD54/$E$49,"-")</f>
        <v>4.6203969458681051</v>
      </c>
      <c r="GE56" s="1107"/>
      <c r="GF56" s="1107">
        <f>IF($E$49&gt;0,GF54/$E$49,"-")</f>
        <v>4.6203969458681051</v>
      </c>
      <c r="GG56" s="1107"/>
      <c r="GH56" s="1107">
        <f>IF($E$49&gt;0,GH54/$E$49,"-")</f>
        <v>4.6203969458681051</v>
      </c>
      <c r="GI56" s="1107"/>
      <c r="GJ56" s="1107">
        <f>IF($E$49&gt;0,GJ54/$E$49,"-")</f>
        <v>4.6203969458681051</v>
      </c>
      <c r="GK56" s="1107"/>
      <c r="GL56" s="1107">
        <f>IF($E$49&gt;0,GL54/$E$49,"-")</f>
        <v>4.6203969458681051</v>
      </c>
      <c r="GM56" s="1107"/>
      <c r="GN56" s="1107">
        <f>IF($E$49&gt;0,GN54/$E$49,"-")</f>
        <v>4.6203969458681051</v>
      </c>
      <c r="GO56" s="1107"/>
      <c r="GP56" s="1107">
        <f>IF($E$49&gt;0,GP54/$E$49,"-")</f>
        <v>4.6203969458681051</v>
      </c>
      <c r="GQ56" s="1107"/>
      <c r="GR56" s="1107">
        <f>IF($E$49&gt;0,GR54/$E$49,"-")</f>
        <v>4.6203969458681051</v>
      </c>
      <c r="GS56" s="1107"/>
      <c r="GT56" s="1107">
        <f>IF($E$49&gt;0,GT54/$E$49,"-")</f>
        <v>4.6203969458681051</v>
      </c>
      <c r="GU56" s="1107"/>
      <c r="GV56" s="1107">
        <f t="shared" ref="GV56" si="295">IF($E$49&gt;0,GV54/$E$49,"-")</f>
        <v>4.6203969458681051</v>
      </c>
      <c r="GW56" s="1107"/>
      <c r="GX56" s="1107">
        <f t="shared" ref="GX56" si="296">IF($E$49&gt;0,GX54/$E$49,"-")</f>
        <v>4.6203969458681051</v>
      </c>
      <c r="GY56" s="1107"/>
      <c r="GZ56" s="1107">
        <f t="shared" ref="GZ56" si="297">IF($E$49&gt;0,GZ54/$E$49,"-")</f>
        <v>4.6203969458681051</v>
      </c>
      <c r="HA56" s="1107"/>
      <c r="HB56" s="1107">
        <f>IF($E$49&gt;0,HB54/$E$49,"-")</f>
        <v>4.6203969458681051</v>
      </c>
      <c r="HC56" s="1107"/>
      <c r="HD56" s="1107">
        <f t="shared" ref="HD56" si="298">IF($E$49&gt;0,HD54/$E$49,"-")</f>
        <v>4.6203969458681051</v>
      </c>
      <c r="HE56" s="1107"/>
      <c r="HF56" s="1107">
        <f t="shared" ref="HF56" si="299">IF($E$49&gt;0,HF54/$E$49,"-")</f>
        <v>4.6203969458681051</v>
      </c>
      <c r="HG56" s="1107"/>
      <c r="HH56" s="1107">
        <f t="shared" ref="HH56" si="300">IF($E$49&gt;0,HH54/$E$49,"-")</f>
        <v>4.6203969458681051</v>
      </c>
      <c r="HI56" s="1107"/>
    </row>
    <row r="57" spans="1:217" s="5" customFormat="1" ht="14.4">
      <c r="A57" s="677"/>
      <c r="B57" s="678"/>
      <c r="C57" s="678"/>
      <c r="D57" s="679">
        <f>D49*1.1</f>
        <v>729293.63100000005</v>
      </c>
      <c r="E57" s="679"/>
      <c r="F57" s="678"/>
      <c r="G57" s="678"/>
      <c r="H57" s="678"/>
      <c r="I57" s="678"/>
      <c r="J57" s="678"/>
      <c r="K57" s="678"/>
      <c r="L57" s="1178"/>
      <c r="M57" s="1178"/>
      <c r="N57" s="1178"/>
      <c r="O57" s="1178"/>
      <c r="P57" s="1178"/>
      <c r="Q57" s="1178"/>
      <c r="R57" s="1178"/>
      <c r="S57" s="1192"/>
      <c r="T57" s="1180"/>
      <c r="U57" s="1178"/>
      <c r="V57" s="1178"/>
      <c r="W57" s="1178"/>
      <c r="X57" s="1178"/>
      <c r="Y57" s="1178"/>
      <c r="Z57" s="1178"/>
      <c r="AA57" s="1192"/>
      <c r="AB57" s="1180"/>
      <c r="AC57" s="1178"/>
      <c r="AD57" s="1178"/>
      <c r="AE57" s="1178"/>
      <c r="AF57" s="1178"/>
      <c r="AG57" s="1178"/>
      <c r="AH57" s="1178"/>
      <c r="AI57" s="1192"/>
      <c r="AJ57" s="1180"/>
      <c r="AK57" s="1178"/>
      <c r="AL57" s="1178"/>
      <c r="AM57" s="1178"/>
      <c r="AN57" s="1178"/>
      <c r="AO57" s="1178"/>
      <c r="AP57" s="1178"/>
      <c r="AQ57" s="1192"/>
      <c r="AR57" s="1180"/>
      <c r="AS57" s="1178"/>
      <c r="AT57" s="831"/>
      <c r="AU57" s="831"/>
      <c r="AV57" s="831"/>
      <c r="AW57" s="831"/>
      <c r="AX57" s="831"/>
      <c r="AY57" s="832"/>
      <c r="AZ57" s="833"/>
      <c r="BA57" s="831"/>
      <c r="BB57" s="831"/>
      <c r="BC57" s="831"/>
      <c r="BD57" s="831"/>
      <c r="BE57" s="831"/>
      <c r="BF57" s="831"/>
      <c r="BG57" s="832"/>
      <c r="BH57" s="833"/>
      <c r="BI57" s="831"/>
      <c r="BJ57" s="831"/>
      <c r="BK57" s="831"/>
      <c r="BL57" s="831"/>
      <c r="BM57" s="831"/>
      <c r="BN57" s="831"/>
      <c r="BO57" s="832"/>
      <c r="BP57" s="833"/>
      <c r="BQ57" s="831"/>
      <c r="BR57" s="831"/>
      <c r="BS57" s="831"/>
      <c r="BT57" s="831"/>
      <c r="BU57" s="831"/>
      <c r="BV57" s="831"/>
      <c r="BW57" s="832"/>
      <c r="BX57" s="833"/>
      <c r="BY57" s="831"/>
      <c r="BZ57" s="831"/>
      <c r="CA57" s="831"/>
      <c r="CB57" s="831"/>
      <c r="CC57" s="831"/>
      <c r="CD57" s="1178"/>
      <c r="CE57" s="1179"/>
      <c r="CF57" s="1180"/>
      <c r="CG57" s="1181"/>
      <c r="CH57" s="1178"/>
      <c r="CI57" s="1181"/>
      <c r="CJ57" s="1178"/>
      <c r="CK57" s="1181"/>
      <c r="CL57" s="1178"/>
      <c r="CM57" s="1179"/>
      <c r="CN57" s="1180"/>
      <c r="CO57" s="1181"/>
      <c r="CP57" s="1182"/>
      <c r="CQ57" s="1183"/>
      <c r="CR57" s="1182"/>
      <c r="CS57" s="1183"/>
      <c r="CT57" s="834"/>
      <c r="CU57" s="835"/>
      <c r="CV57" s="836"/>
      <c r="CW57" s="834"/>
      <c r="CX57" s="834"/>
      <c r="CY57" s="834"/>
      <c r="CZ57" s="834"/>
      <c r="DA57" s="834"/>
      <c r="DB57" s="834"/>
      <c r="DC57" s="835"/>
      <c r="DD57" s="1252"/>
      <c r="DE57" s="1253"/>
      <c r="DF57" s="834"/>
      <c r="DG57" s="834"/>
      <c r="DH57" s="834"/>
      <c r="DI57" s="834"/>
      <c r="DJ57" s="977"/>
      <c r="DK57" s="977"/>
      <c r="DL57" s="836"/>
      <c r="DM57" s="834"/>
      <c r="DN57" s="834"/>
      <c r="DO57" s="834"/>
      <c r="DP57" s="834"/>
      <c r="DQ57" s="834"/>
      <c r="DR57" s="834"/>
      <c r="DS57" s="835"/>
      <c r="DT57" s="836"/>
      <c r="DU57" s="834"/>
      <c r="DV57" s="834"/>
      <c r="DW57" s="834"/>
      <c r="DX57" s="834"/>
      <c r="DY57" s="834"/>
      <c r="DZ57" s="834"/>
      <c r="EA57" s="835"/>
      <c r="EB57" s="836"/>
      <c r="EC57" s="834"/>
      <c r="ED57" s="834"/>
      <c r="EE57" s="834"/>
      <c r="EF57" s="834"/>
      <c r="EG57" s="834"/>
      <c r="EH57" s="834"/>
      <c r="EI57" s="835"/>
      <c r="EJ57" s="836"/>
      <c r="EK57" s="834"/>
      <c r="EL57" s="834"/>
      <c r="EM57" s="834"/>
      <c r="EN57" s="834"/>
      <c r="EO57" s="834"/>
      <c r="EP57" s="834"/>
      <c r="EQ57" s="835"/>
      <c r="ER57" s="836"/>
      <c r="ES57" s="834"/>
      <c r="ET57" s="834"/>
      <c r="EU57" s="834"/>
      <c r="EV57" s="834"/>
      <c r="EW57" s="834"/>
      <c r="EX57" s="834"/>
      <c r="EY57" s="835"/>
      <c r="EZ57" s="836"/>
      <c r="FA57" s="834"/>
      <c r="FB57" s="834"/>
      <c r="FC57" s="834"/>
      <c r="FD57" s="834"/>
      <c r="FE57" s="834"/>
      <c r="FF57" s="834"/>
      <c r="FG57" s="835"/>
      <c r="FH57" s="836"/>
      <c r="FI57" s="834"/>
      <c r="FJ57" s="834"/>
      <c r="FK57" s="834"/>
      <c r="FL57" s="834"/>
      <c r="FM57" s="834"/>
      <c r="FN57" s="834"/>
      <c r="FO57" s="835"/>
      <c r="FP57" s="836"/>
      <c r="FQ57" s="834"/>
      <c r="FR57" s="834"/>
      <c r="FS57" s="834"/>
      <c r="FT57" s="834"/>
      <c r="FU57" s="834"/>
      <c r="FV57" s="834"/>
      <c r="FW57" s="835"/>
      <c r="FX57" s="836"/>
      <c r="FY57" s="834"/>
      <c r="FZ57" s="834"/>
      <c r="GA57" s="834"/>
      <c r="GB57" s="834"/>
      <c r="GC57" s="834"/>
      <c r="GD57" s="834"/>
      <c r="GE57" s="835"/>
      <c r="GF57" s="836"/>
      <c r="GG57" s="834"/>
      <c r="GH57" s="834"/>
      <c r="GI57" s="834"/>
      <c r="GJ57" s="834"/>
      <c r="GK57" s="834"/>
      <c r="GL57" s="834"/>
      <c r="GM57" s="835"/>
      <c r="GN57" s="836"/>
      <c r="GO57" s="834"/>
      <c r="GP57" s="834"/>
      <c r="GQ57" s="834"/>
      <c r="GR57" s="834"/>
      <c r="GS57" s="834"/>
      <c r="GT57" s="834"/>
      <c r="GU57" s="835"/>
      <c r="GV57" s="834"/>
      <c r="GW57" s="835"/>
      <c r="GX57" s="834"/>
      <c r="GY57" s="835"/>
      <c r="GZ57" s="834"/>
      <c r="HA57" s="835"/>
      <c r="HB57" s="834"/>
      <c r="HC57" s="835"/>
      <c r="HD57" s="834"/>
      <c r="HE57" s="835"/>
      <c r="HF57" s="834"/>
      <c r="HG57" s="835"/>
      <c r="HH57" s="834"/>
      <c r="HI57" s="835"/>
    </row>
    <row r="58" spans="1:217">
      <c r="A58" s="1139" t="s">
        <v>1816</v>
      </c>
      <c r="B58" s="1140" t="str">
        <f>VLOOKUP(A58,PLANEJAMENTO!$B$10:$C$56,2,FALSE)</f>
        <v>Desmonte de rocha com escavadeira e rompedor hidráulico</v>
      </c>
      <c r="C58" s="1139" t="str">
        <f>VLOOKUP(A58,PLANEJAMENTO!$B$10:$D$56,3,FALSE)</f>
        <v>m3</v>
      </c>
      <c r="D58" s="1141">
        <f>VLOOKUP(A58,PLANEJAMENTO!$B$10:$E$56,4,FALSE)</f>
        <v>12000</v>
      </c>
      <c r="E58" s="1141">
        <f>D58</f>
        <v>12000</v>
      </c>
      <c r="F58" s="1142">
        <f>150/9</f>
        <v>16.666666666666668</v>
      </c>
      <c r="G58" s="1141">
        <f>F58*9</f>
        <v>150</v>
      </c>
      <c r="H58" s="733"/>
      <c r="I58" s="1143"/>
      <c r="J58" s="1144"/>
      <c r="K58" s="734" t="s">
        <v>379</v>
      </c>
      <c r="L58" s="1145"/>
      <c r="M58" s="1146"/>
      <c r="N58" s="1145"/>
      <c r="O58" s="1146"/>
      <c r="P58" s="1145"/>
      <c r="Q58" s="1146"/>
      <c r="R58" s="1145"/>
      <c r="S58" s="1146"/>
      <c r="T58" s="1145"/>
      <c r="U58" s="1146"/>
      <c r="V58" s="1145"/>
      <c r="W58" s="1146"/>
      <c r="X58" s="1145"/>
      <c r="Y58" s="1146"/>
      <c r="Z58" s="1145"/>
      <c r="AA58" s="1146"/>
      <c r="AB58" s="1145"/>
      <c r="AC58" s="1146"/>
      <c r="AD58" s="1145"/>
      <c r="AE58" s="1146"/>
      <c r="AF58" s="1145"/>
      <c r="AG58" s="1146"/>
      <c r="AH58" s="1145"/>
      <c r="AI58" s="1146"/>
      <c r="AJ58" s="1145"/>
      <c r="AK58" s="1146"/>
      <c r="AL58" s="1145"/>
      <c r="AM58" s="1146"/>
      <c r="AN58" s="1145"/>
      <c r="AO58" s="1146"/>
      <c r="AP58" s="1145"/>
      <c r="AQ58" s="1146"/>
      <c r="AR58" s="1145"/>
      <c r="AS58" s="1146"/>
      <c r="AT58" s="1145"/>
      <c r="AU58" s="1146"/>
      <c r="AV58" s="1145"/>
      <c r="AW58" s="1146"/>
      <c r="AX58" s="1145"/>
      <c r="AY58" s="1146"/>
      <c r="AZ58" s="1145"/>
      <c r="BA58" s="1146"/>
      <c r="BB58" s="1145"/>
      <c r="BC58" s="1146"/>
      <c r="BD58" s="1145"/>
      <c r="BE58" s="1146"/>
      <c r="BF58" s="1145"/>
      <c r="BG58" s="1146"/>
      <c r="BH58" s="1145"/>
      <c r="BI58" s="1146"/>
      <c r="BJ58" s="1145"/>
      <c r="BK58" s="1146"/>
      <c r="BL58" s="1145"/>
      <c r="BM58" s="1146"/>
      <c r="BN58" s="1145"/>
      <c r="BO58" s="1146"/>
      <c r="BP58" s="1145"/>
      <c r="BQ58" s="1146"/>
      <c r="BR58" s="1132"/>
      <c r="BS58" s="1132"/>
      <c r="BT58" s="1132"/>
      <c r="BU58" s="1132"/>
      <c r="BV58" s="1145"/>
      <c r="BW58" s="1146"/>
      <c r="BX58" s="1145"/>
      <c r="BY58" s="1146"/>
      <c r="BZ58" s="1132">
        <v>3</v>
      </c>
      <c r="CA58" s="1132"/>
      <c r="CB58" s="1132">
        <v>6</v>
      </c>
      <c r="CC58" s="1132"/>
      <c r="CD58" s="1132">
        <v>6</v>
      </c>
      <c r="CE58" s="1132"/>
      <c r="CF58" s="1132">
        <v>6</v>
      </c>
      <c r="CG58" s="1132"/>
      <c r="CH58" s="1132">
        <v>6</v>
      </c>
      <c r="CI58" s="1132"/>
      <c r="CJ58" s="1132">
        <v>6</v>
      </c>
      <c r="CK58" s="1132"/>
      <c r="CL58" s="1132">
        <v>6</v>
      </c>
      <c r="CM58" s="1132"/>
      <c r="CN58" s="1132">
        <v>6</v>
      </c>
      <c r="CO58" s="1132"/>
      <c r="CP58" s="1132">
        <v>6</v>
      </c>
      <c r="CQ58" s="1132"/>
      <c r="CR58" s="1132">
        <v>6</v>
      </c>
      <c r="CS58" s="1132"/>
      <c r="CT58" s="1132">
        <v>6</v>
      </c>
      <c r="CU58" s="1132"/>
      <c r="CV58" s="1132">
        <v>6</v>
      </c>
      <c r="CW58" s="1132"/>
      <c r="CX58" s="1132">
        <v>6</v>
      </c>
      <c r="CY58" s="1132"/>
      <c r="CZ58" s="1132">
        <v>6</v>
      </c>
      <c r="DA58" s="1132"/>
      <c r="DB58" s="1132">
        <v>6</v>
      </c>
      <c r="DC58" s="1132"/>
      <c r="DD58" s="1132">
        <v>6</v>
      </c>
      <c r="DE58" s="1132"/>
      <c r="DF58" s="1132">
        <v>6</v>
      </c>
      <c r="DG58" s="1132"/>
      <c r="DH58" s="1132"/>
      <c r="DI58" s="1132"/>
      <c r="DJ58" s="1138"/>
      <c r="DK58" s="1138"/>
      <c r="DL58" s="1132"/>
      <c r="DM58" s="1132"/>
      <c r="DN58" s="1132"/>
      <c r="DO58" s="1132"/>
      <c r="DP58" s="1132"/>
      <c r="DQ58" s="1132"/>
      <c r="DR58" s="1132"/>
      <c r="DS58" s="1132"/>
      <c r="DT58" s="1132"/>
      <c r="DU58" s="1132"/>
      <c r="DV58" s="1132"/>
      <c r="DW58" s="1132"/>
      <c r="DX58" s="1132"/>
      <c r="DY58" s="1132"/>
      <c r="DZ58" s="1132"/>
      <c r="EA58" s="1132"/>
      <c r="EB58" s="1132"/>
      <c r="EC58" s="1132"/>
      <c r="ED58" s="1132"/>
      <c r="EE58" s="1132"/>
      <c r="EF58" s="1132"/>
      <c r="EG58" s="1132"/>
      <c r="EH58" s="1132"/>
      <c r="EI58" s="1132"/>
      <c r="EJ58" s="1132"/>
      <c r="EK58" s="1132"/>
      <c r="EL58" s="1132"/>
      <c r="EM58" s="1132"/>
      <c r="EN58" s="1132"/>
      <c r="EO58" s="1132"/>
      <c r="EP58" s="1132"/>
      <c r="EQ58" s="1132"/>
      <c r="ER58" s="1132"/>
      <c r="ES58" s="1132"/>
      <c r="ET58" s="1132"/>
      <c r="EU58" s="1132"/>
      <c r="EV58" s="1132"/>
      <c r="EW58" s="1132"/>
      <c r="EX58" s="1132"/>
      <c r="EY58" s="1132"/>
      <c r="EZ58" s="1132"/>
      <c r="FA58" s="1132"/>
      <c r="FB58" s="1132"/>
      <c r="FC58" s="1132"/>
      <c r="FD58" s="1132"/>
      <c r="FE58" s="1132"/>
      <c r="FF58" s="1132"/>
      <c r="FG58" s="1132"/>
      <c r="FH58" s="1132"/>
      <c r="FI58" s="1132"/>
      <c r="FJ58" s="1132"/>
      <c r="FK58" s="1132"/>
      <c r="FL58" s="1132"/>
      <c r="FM58" s="1132"/>
      <c r="FN58" s="1132"/>
      <c r="FO58" s="1132"/>
      <c r="FP58" s="1132"/>
      <c r="FQ58" s="1132"/>
      <c r="FR58" s="1132"/>
      <c r="FS58" s="1132"/>
      <c r="FT58" s="1132"/>
      <c r="FU58" s="1132"/>
      <c r="FV58" s="1132"/>
      <c r="FW58" s="1132"/>
      <c r="FX58" s="1132"/>
      <c r="FY58" s="1132"/>
      <c r="FZ58" s="1132"/>
      <c r="GA58" s="1132"/>
      <c r="GB58" s="1132"/>
      <c r="GC58" s="1132"/>
      <c r="GD58" s="1132"/>
      <c r="GE58" s="1132"/>
      <c r="GF58" s="1132"/>
      <c r="GG58" s="1132"/>
      <c r="GH58" s="1132"/>
      <c r="GI58" s="1132"/>
      <c r="GJ58" s="1132"/>
      <c r="GK58" s="1132"/>
      <c r="GL58" s="1132"/>
      <c r="GM58" s="1132"/>
      <c r="GN58" s="1132"/>
      <c r="GO58" s="1132"/>
      <c r="GP58" s="1132"/>
      <c r="GQ58" s="1132"/>
      <c r="GR58" s="1132"/>
      <c r="GS58" s="1132"/>
      <c r="GT58" s="1132"/>
      <c r="GU58" s="1132"/>
      <c r="GV58" s="1132"/>
      <c r="GW58" s="1132"/>
      <c r="GX58" s="1132"/>
      <c r="GY58" s="1132"/>
      <c r="GZ58" s="1132"/>
      <c r="HA58" s="1132"/>
      <c r="HB58" s="1132"/>
      <c r="HC58" s="1132"/>
      <c r="HD58" s="1132"/>
      <c r="HE58" s="1132"/>
      <c r="HF58" s="1132"/>
      <c r="HG58" s="1132"/>
      <c r="HH58" s="1132"/>
      <c r="HI58" s="1132"/>
    </row>
    <row r="59" spans="1:217">
      <c r="A59" s="1139"/>
      <c r="B59" s="1140"/>
      <c r="C59" s="1139"/>
      <c r="D59" s="1141"/>
      <c r="E59" s="1141"/>
      <c r="F59" s="1142"/>
      <c r="G59" s="1141"/>
      <c r="H59" s="733"/>
      <c r="I59" s="1143"/>
      <c r="J59" s="1144"/>
      <c r="K59" s="837" t="s">
        <v>380</v>
      </c>
      <c r="L59" s="1133"/>
      <c r="M59" s="1134"/>
      <c r="N59" s="1133"/>
      <c r="O59" s="1134"/>
      <c r="P59" s="1133"/>
      <c r="Q59" s="1134"/>
      <c r="R59" s="1133"/>
      <c r="S59" s="1134"/>
      <c r="T59" s="1133"/>
      <c r="U59" s="1134"/>
      <c r="V59" s="1133"/>
      <c r="W59" s="1134"/>
      <c r="X59" s="1133"/>
      <c r="Y59" s="1134"/>
      <c r="Z59" s="1133"/>
      <c r="AA59" s="1134"/>
      <c r="AB59" s="1133"/>
      <c r="AC59" s="1134"/>
      <c r="AD59" s="1133"/>
      <c r="AE59" s="1134"/>
      <c r="AF59" s="1133"/>
      <c r="AG59" s="1134"/>
      <c r="AH59" s="1133"/>
      <c r="AI59" s="1134"/>
      <c r="AJ59" s="1133"/>
      <c r="AK59" s="1134"/>
      <c r="AL59" s="1133"/>
      <c r="AM59" s="1134"/>
      <c r="AN59" s="1133"/>
      <c r="AO59" s="1134"/>
      <c r="AP59" s="1133"/>
      <c r="AQ59" s="1134"/>
      <c r="AR59" s="1133"/>
      <c r="AS59" s="1134"/>
      <c r="AT59" s="1133"/>
      <c r="AU59" s="1134"/>
      <c r="AV59" s="1133"/>
      <c r="AW59" s="1134"/>
      <c r="AX59" s="1133"/>
      <c r="AY59" s="1134"/>
      <c r="AZ59" s="1133"/>
      <c r="BA59" s="1134"/>
      <c r="BB59" s="1133"/>
      <c r="BC59" s="1134"/>
      <c r="BD59" s="1133"/>
      <c r="BE59" s="1134"/>
      <c r="BF59" s="1133"/>
      <c r="BG59" s="1134"/>
      <c r="BH59" s="1133"/>
      <c r="BI59" s="1134"/>
      <c r="BJ59" s="1133"/>
      <c r="BK59" s="1134"/>
      <c r="BL59" s="1133"/>
      <c r="BM59" s="1134"/>
      <c r="BN59" s="1133"/>
      <c r="BO59" s="1134"/>
      <c r="BP59" s="1133"/>
      <c r="BQ59" s="1134"/>
      <c r="BR59" s="1129"/>
      <c r="BS59" s="1129"/>
      <c r="BT59" s="1129"/>
      <c r="BU59" s="1129"/>
      <c r="BV59" s="1133"/>
      <c r="BW59" s="1134"/>
      <c r="BX59" s="1133"/>
      <c r="BY59" s="1134"/>
      <c r="BZ59" s="1129">
        <v>1</v>
      </c>
      <c r="CA59" s="1129"/>
      <c r="CB59" s="1129">
        <v>1</v>
      </c>
      <c r="CC59" s="1129"/>
      <c r="CD59" s="1129">
        <v>1</v>
      </c>
      <c r="CE59" s="1129"/>
      <c r="CF59" s="1129">
        <v>1</v>
      </c>
      <c r="CG59" s="1129"/>
      <c r="CH59" s="1129">
        <v>1</v>
      </c>
      <c r="CI59" s="1129"/>
      <c r="CJ59" s="1129">
        <v>1</v>
      </c>
      <c r="CK59" s="1129"/>
      <c r="CL59" s="1129">
        <v>1</v>
      </c>
      <c r="CM59" s="1129"/>
      <c r="CN59" s="1129">
        <v>1</v>
      </c>
      <c r="CO59" s="1129"/>
      <c r="CP59" s="1129">
        <v>1</v>
      </c>
      <c r="CQ59" s="1129"/>
      <c r="CR59" s="1129">
        <v>1</v>
      </c>
      <c r="CS59" s="1129"/>
      <c r="CT59" s="1129">
        <v>1</v>
      </c>
      <c r="CU59" s="1129"/>
      <c r="CV59" s="1129">
        <v>1</v>
      </c>
      <c r="CW59" s="1129"/>
      <c r="CX59" s="1129">
        <v>1</v>
      </c>
      <c r="CY59" s="1129"/>
      <c r="CZ59" s="1129">
        <v>1</v>
      </c>
      <c r="DA59" s="1129"/>
      <c r="DB59" s="1129">
        <v>1</v>
      </c>
      <c r="DC59" s="1129"/>
      <c r="DD59" s="1129">
        <v>1</v>
      </c>
      <c r="DE59" s="1129"/>
      <c r="DF59" s="1129">
        <v>1</v>
      </c>
      <c r="DG59" s="1129"/>
      <c r="DH59" s="1129"/>
      <c r="DI59" s="1129"/>
      <c r="DJ59" s="1135"/>
      <c r="DK59" s="1135"/>
      <c r="DL59" s="1129"/>
      <c r="DM59" s="1129"/>
      <c r="DN59" s="1129"/>
      <c r="DO59" s="1129"/>
      <c r="DP59" s="1129"/>
      <c r="DQ59" s="1129"/>
      <c r="DR59" s="1129"/>
      <c r="DS59" s="1129"/>
      <c r="DT59" s="1129"/>
      <c r="DU59" s="1129"/>
      <c r="DV59" s="1129"/>
      <c r="DW59" s="1129"/>
      <c r="DX59" s="1129"/>
      <c r="DY59" s="1129"/>
      <c r="DZ59" s="1129"/>
      <c r="EA59" s="1129"/>
      <c r="EB59" s="1129"/>
      <c r="EC59" s="1129"/>
      <c r="ED59" s="1129"/>
      <c r="EE59" s="1129"/>
      <c r="EF59" s="1129"/>
      <c r="EG59" s="1129"/>
      <c r="EH59" s="1129"/>
      <c r="EI59" s="1129"/>
      <c r="EJ59" s="1129"/>
      <c r="EK59" s="1129"/>
      <c r="EL59" s="1129"/>
      <c r="EM59" s="1129"/>
      <c r="EN59" s="1129"/>
      <c r="EO59" s="1129"/>
      <c r="EP59" s="1129"/>
      <c r="EQ59" s="1129"/>
      <c r="ER59" s="1129"/>
      <c r="ES59" s="1129"/>
      <c r="ET59" s="1129"/>
      <c r="EU59" s="1129"/>
      <c r="EV59" s="1129"/>
      <c r="EW59" s="1129"/>
      <c r="EX59" s="1129"/>
      <c r="EY59" s="1129"/>
      <c r="EZ59" s="1129"/>
      <c r="FA59" s="1129"/>
      <c r="FB59" s="1129"/>
      <c r="FC59" s="1129"/>
      <c r="FD59" s="1129"/>
      <c r="FE59" s="1129"/>
      <c r="FF59" s="1129"/>
      <c r="FG59" s="1129"/>
      <c r="FH59" s="1129"/>
      <c r="FI59" s="1129"/>
      <c r="FJ59" s="1129"/>
      <c r="FK59" s="1129"/>
      <c r="FL59" s="1129"/>
      <c r="FM59" s="1129"/>
      <c r="FN59" s="1129"/>
      <c r="FO59" s="1129"/>
      <c r="FP59" s="1129"/>
      <c r="FQ59" s="1129"/>
      <c r="FR59" s="1129"/>
      <c r="FS59" s="1129"/>
      <c r="FT59" s="1129"/>
      <c r="FU59" s="1129"/>
      <c r="FV59" s="1129"/>
      <c r="FW59" s="1129"/>
      <c r="FX59" s="1129"/>
      <c r="FY59" s="1129"/>
      <c r="FZ59" s="1129"/>
      <c r="GA59" s="1129"/>
      <c r="GB59" s="1129"/>
      <c r="GC59" s="1129"/>
      <c r="GD59" s="1129"/>
      <c r="GE59" s="1129"/>
      <c r="GF59" s="1129"/>
      <c r="GG59" s="1129"/>
      <c r="GH59" s="1129"/>
      <c r="GI59" s="1129"/>
      <c r="GJ59" s="1129"/>
      <c r="GK59" s="1129"/>
      <c r="GL59" s="1129"/>
      <c r="GM59" s="1129"/>
      <c r="GN59" s="1129"/>
      <c r="GO59" s="1129"/>
      <c r="GP59" s="1129"/>
      <c r="GQ59" s="1129"/>
      <c r="GR59" s="1129"/>
      <c r="GS59" s="1129"/>
      <c r="GT59" s="1129"/>
      <c r="GU59" s="1129"/>
      <c r="GV59" s="1129"/>
      <c r="GW59" s="1129"/>
      <c r="GX59" s="1129"/>
      <c r="GY59" s="1129"/>
      <c r="GZ59" s="1129"/>
      <c r="HA59" s="1129"/>
      <c r="HB59" s="1129"/>
      <c r="HC59" s="1129"/>
      <c r="HD59" s="1129"/>
      <c r="HE59" s="1129"/>
      <c r="HF59" s="1129"/>
      <c r="HG59" s="1129"/>
      <c r="HH59" s="1129"/>
      <c r="HI59" s="1129"/>
    </row>
    <row r="60" spans="1:217">
      <c r="A60" s="1139"/>
      <c r="B60" s="1140"/>
      <c r="C60" s="1139"/>
      <c r="D60" s="1141"/>
      <c r="E60" s="1141"/>
      <c r="F60" s="1142"/>
      <c r="G60" s="1141"/>
      <c r="H60" s="733"/>
      <c r="I60" s="1143"/>
      <c r="J60" s="1144"/>
      <c r="K60" s="838" t="s">
        <v>381</v>
      </c>
      <c r="L60" s="1125">
        <f>(L58*L59*$G$58)*$L$8</f>
        <v>0</v>
      </c>
      <c r="M60" s="1126"/>
      <c r="N60" s="1125">
        <f>(N58*N59*$G$58)*$L$8</f>
        <v>0</v>
      </c>
      <c r="O60" s="1126"/>
      <c r="P60" s="1125">
        <f>(P58*P59*$G$58)*$L$8</f>
        <v>0</v>
      </c>
      <c r="Q60" s="1126"/>
      <c r="R60" s="1125">
        <f>(R58*R59*$G$58)*$L$8</f>
        <v>0</v>
      </c>
      <c r="S60" s="1126"/>
      <c r="T60" s="1125">
        <f>(T58*T59*$G$58)*$T$8</f>
        <v>0</v>
      </c>
      <c r="U60" s="1126"/>
      <c r="V60" s="1125">
        <f>(V58*V59*$G$58)*$T$8</f>
        <v>0</v>
      </c>
      <c r="W60" s="1126"/>
      <c r="X60" s="1125">
        <f>(X58*X59*$G$58)*$T$8</f>
        <v>0</v>
      </c>
      <c r="Y60" s="1126"/>
      <c r="Z60" s="1125">
        <f>(Z58*Z59*$G$58)*$T$8</f>
        <v>0</v>
      </c>
      <c r="AA60" s="1126"/>
      <c r="AB60" s="1125">
        <f>(AB58*AB59*$G$58)*$AB$8</f>
        <v>0</v>
      </c>
      <c r="AC60" s="1126"/>
      <c r="AD60" s="1125">
        <f>(AD58*AD59*$G$58)*$AB$8</f>
        <v>0</v>
      </c>
      <c r="AE60" s="1126"/>
      <c r="AF60" s="1125">
        <f>(AF58*AF59*$G$58)*$AB$8</f>
        <v>0</v>
      </c>
      <c r="AG60" s="1126"/>
      <c r="AH60" s="1125">
        <f>(AH58*AH59*$G$58)*$AB$8</f>
        <v>0</v>
      </c>
      <c r="AI60" s="1126"/>
      <c r="AJ60" s="1125">
        <f>(AJ58*AJ59*$G$58)*$AJ$8</f>
        <v>0</v>
      </c>
      <c r="AK60" s="1126"/>
      <c r="AL60" s="1125">
        <f>(AL58*AL59*$G$58)*$AJ$8</f>
        <v>0</v>
      </c>
      <c r="AM60" s="1126"/>
      <c r="AN60" s="1125">
        <f>(AN58*AN59*$G$58)*$AJ$8</f>
        <v>0</v>
      </c>
      <c r="AO60" s="1126"/>
      <c r="AP60" s="1125">
        <f>(AP58*AP59*$G$58)*$AJ$8</f>
        <v>0</v>
      </c>
      <c r="AQ60" s="1126"/>
      <c r="AR60" s="1125">
        <f>(AR58*AR59*$G$58)*$AT$8</f>
        <v>0</v>
      </c>
      <c r="AS60" s="1126"/>
      <c r="AT60" s="1125">
        <f>(AT58*AT59*$G$58)*$AT$8</f>
        <v>0</v>
      </c>
      <c r="AU60" s="1126"/>
      <c r="AV60" s="1125">
        <f>(AV58*AV59*$G$58)*$AT$8</f>
        <v>0</v>
      </c>
      <c r="AW60" s="1126"/>
      <c r="AX60" s="1125">
        <f>(AX58*AX59*$G$58)*$AT$8</f>
        <v>0</v>
      </c>
      <c r="AY60" s="1126"/>
      <c r="AZ60" s="1125">
        <f>(AZ58*AZ59*$G$58)*$BB$8</f>
        <v>0</v>
      </c>
      <c r="BA60" s="1126"/>
      <c r="BB60" s="1125">
        <f>(BB58*BB59*$G$58)*$BB$8</f>
        <v>0</v>
      </c>
      <c r="BC60" s="1126"/>
      <c r="BD60" s="1125">
        <f>(BD58*BD59*$G$58)*$BB$8</f>
        <v>0</v>
      </c>
      <c r="BE60" s="1126"/>
      <c r="BF60" s="1125">
        <f>(BF58*BF59*$G$58)*$BB$8</f>
        <v>0</v>
      </c>
      <c r="BG60" s="1126"/>
      <c r="BH60" s="1125">
        <f>(BH58*BH59*$G$58)*$BJ$8</f>
        <v>0</v>
      </c>
      <c r="BI60" s="1126"/>
      <c r="BJ60" s="1125">
        <f>(BJ58*BJ59*$G$58)*$BJ$8</f>
        <v>0</v>
      </c>
      <c r="BK60" s="1126"/>
      <c r="BL60" s="1125">
        <f>(BL58*BL59*$G$58)*$BJ$8</f>
        <v>0</v>
      </c>
      <c r="BM60" s="1126"/>
      <c r="BN60" s="1125">
        <f>(BN58*BN59*$G$58)*$BJ$8</f>
        <v>0</v>
      </c>
      <c r="BO60" s="1126"/>
      <c r="BP60" s="1125">
        <f>(BP58*BP59*$G$58)*$BT$8</f>
        <v>0</v>
      </c>
      <c r="BQ60" s="1126"/>
      <c r="BR60" s="1125">
        <f>(BR58*BR59*$G$58)*$BT$8</f>
        <v>0</v>
      </c>
      <c r="BS60" s="1126"/>
      <c r="BT60" s="1125">
        <f>(BT58*BT59*$G$58)*$BT$8</f>
        <v>0</v>
      </c>
      <c r="BU60" s="1126"/>
      <c r="BV60" s="1125">
        <f>(BV58*BV59*$G$58)*$BT$8</f>
        <v>0</v>
      </c>
      <c r="BW60" s="1126"/>
      <c r="BX60" s="1125">
        <f>(BX58*BX59*$G$58)*$BT$8</f>
        <v>0</v>
      </c>
      <c r="BY60" s="1126"/>
      <c r="BZ60" s="1125">
        <f>(BZ58*BZ59*$G$58)*$BT$8</f>
        <v>423.87096774193554</v>
      </c>
      <c r="CA60" s="1126"/>
      <c r="CB60" s="1125">
        <f t="shared" ref="CB60" si="301">(CB58*CB59*$G$58)*$CB$8</f>
        <v>831.00000000000011</v>
      </c>
      <c r="CC60" s="1126"/>
      <c r="CD60" s="1125">
        <f t="shared" ref="CD60" si="302">(CD58*CD59*$G$58)*$CB$8</f>
        <v>831.00000000000011</v>
      </c>
      <c r="CE60" s="1126"/>
      <c r="CF60" s="1125">
        <f t="shared" ref="CF60" si="303">(CF58*CF59*$G$58)*$CB$8</f>
        <v>831.00000000000011</v>
      </c>
      <c r="CG60" s="1126"/>
      <c r="CH60" s="1125">
        <f>(CH58*CH59*$G$58)*$CB$8</f>
        <v>831.00000000000011</v>
      </c>
      <c r="CI60" s="1126"/>
      <c r="CJ60" s="1125">
        <f t="shared" ref="CJ60" si="304">(CJ58*CJ59*$G$58)*$CJ$8</f>
        <v>775.1612903225805</v>
      </c>
      <c r="CK60" s="1126"/>
      <c r="CL60" s="1125">
        <f t="shared" ref="CL60" si="305">(CL58*CL59*$G$58)*$CJ$8</f>
        <v>775.1612903225805</v>
      </c>
      <c r="CM60" s="1126"/>
      <c r="CN60" s="1125">
        <f t="shared" ref="CN60" si="306">(CN58*CN59*$G$58)*$CJ$8</f>
        <v>775.1612903225805</v>
      </c>
      <c r="CO60" s="1126"/>
      <c r="CP60" s="1125">
        <f t="shared" ref="CP60" si="307">(CP58*CP59*$G$58)*$CJ$8</f>
        <v>775.1612903225805</v>
      </c>
      <c r="CQ60" s="1126"/>
      <c r="CR60" s="1125">
        <f>(CR58*CR59*$G$58)*$CJ$8</f>
        <v>775.1612903225805</v>
      </c>
      <c r="CS60" s="1126"/>
      <c r="CT60" s="1125">
        <f>(CT58*CT59*$G$58)*$CT$8</f>
        <v>627</v>
      </c>
      <c r="CU60" s="1126"/>
      <c r="CV60" s="1125">
        <f t="shared" ref="CV60" si="308">(CV58*CV59*$G$58)*$CT$8</f>
        <v>627</v>
      </c>
      <c r="CW60" s="1126"/>
      <c r="CX60" s="1125">
        <f t="shared" ref="CX60" si="309">(CX58*CX59*$G$58)*$CT$8</f>
        <v>627</v>
      </c>
      <c r="CY60" s="1126"/>
      <c r="CZ60" s="1125">
        <f t="shared" ref="CZ60" si="310">(CZ58*CZ59*$G$58)*$CT$8</f>
        <v>627</v>
      </c>
      <c r="DA60" s="1126"/>
      <c r="DB60" s="1125">
        <f>(DB58*DB59*$G$58)*$DB$8</f>
        <v>630</v>
      </c>
      <c r="DC60" s="1126"/>
      <c r="DD60" s="1125">
        <f t="shared" ref="DD60" si="311">(DD58*DD59*$G$58)*$DB$8</f>
        <v>630</v>
      </c>
      <c r="DE60" s="1126"/>
      <c r="DF60" s="1125">
        <f>(DF58*DF59*$G$58)*$DB$8</f>
        <v>630</v>
      </c>
      <c r="DG60" s="1126"/>
      <c r="DH60" s="1125">
        <f>(DH58*DH59*$G$58)*$DB$8</f>
        <v>0</v>
      </c>
      <c r="DI60" s="1126"/>
      <c r="DJ60" s="1130">
        <f>(DJ58*DJ59*$G$58)*$DB$8</f>
        <v>0</v>
      </c>
      <c r="DK60" s="1131"/>
      <c r="DL60" s="1125">
        <f>(DL58*DL59*$G$58)*$DB$8</f>
        <v>0</v>
      </c>
      <c r="DM60" s="1126"/>
      <c r="DN60" s="1125">
        <f>(DN58*DN59*$G$58)*$DB$8</f>
        <v>0</v>
      </c>
      <c r="DO60" s="1126"/>
      <c r="DP60" s="1125">
        <f>(DP58*DP59*$G$58)*$DB$8</f>
        <v>0</v>
      </c>
      <c r="DQ60" s="1126"/>
      <c r="DR60" s="1125">
        <f>(DR58*DR59*$G$58)*$DB$8</f>
        <v>0</v>
      </c>
      <c r="DS60" s="1126"/>
      <c r="DT60" s="1125">
        <f>(DT58*DT59*$G$58)*$DB$8</f>
        <v>0</v>
      </c>
      <c r="DU60" s="1126"/>
      <c r="DV60" s="1125">
        <f>(DV58*DV59*$G$58)*$DB$8</f>
        <v>0</v>
      </c>
      <c r="DW60" s="1126"/>
      <c r="DX60" s="1125">
        <f>(DX58*DX59*$G$58)*$DB$8</f>
        <v>0</v>
      </c>
      <c r="DY60" s="1126"/>
      <c r="DZ60" s="1125">
        <f>(DZ58*DZ59*$G$58)*$DB$8</f>
        <v>0</v>
      </c>
      <c r="EA60" s="1126"/>
      <c r="EB60" s="1125">
        <f>(EB58*EB59*$G$58)*$DB$8</f>
        <v>0</v>
      </c>
      <c r="EC60" s="1126"/>
      <c r="ED60" s="1125">
        <f>(ED58*ED59*$G$58)*$DB$8</f>
        <v>0</v>
      </c>
      <c r="EE60" s="1126"/>
      <c r="EF60" s="1125">
        <f>(EF58*EF59*$G$58)*$DB$8</f>
        <v>0</v>
      </c>
      <c r="EG60" s="1126"/>
      <c r="EH60" s="1125">
        <f>(EH58*EH59*$G$58)*$DB$8</f>
        <v>0</v>
      </c>
      <c r="EI60" s="1126"/>
      <c r="EJ60" s="1125">
        <f>(EJ58*EJ59*$G$58)*$DB$8</f>
        <v>0</v>
      </c>
      <c r="EK60" s="1126"/>
      <c r="EL60" s="1125">
        <f>(EL58*EL59*$G$58)*$DB$8</f>
        <v>0</v>
      </c>
      <c r="EM60" s="1126"/>
      <c r="EN60" s="1125">
        <f>(EN58*EN59*$G$58)*$DB$8</f>
        <v>0</v>
      </c>
      <c r="EO60" s="1126"/>
      <c r="EP60" s="1125">
        <f>(EP58*EP59*$G$58)*$DB$8</f>
        <v>0</v>
      </c>
      <c r="EQ60" s="1126"/>
      <c r="ER60" s="1125">
        <f>(ER58*ER59*$G$58)*$DB$8</f>
        <v>0</v>
      </c>
      <c r="ES60" s="1126"/>
      <c r="ET60" s="1125">
        <f>(ET58*ET59*$G$58)*$DB$8</f>
        <v>0</v>
      </c>
      <c r="EU60" s="1126"/>
      <c r="EV60" s="1125">
        <f>(EV58*EV59*$G$58)*$DB$8</f>
        <v>0</v>
      </c>
      <c r="EW60" s="1126"/>
      <c r="EX60" s="1125">
        <f>(EX58*EX59*$G$58)*$DB$8</f>
        <v>0</v>
      </c>
      <c r="EY60" s="1126"/>
      <c r="EZ60" s="1125">
        <f>(EZ58*EZ59*$G$58)*$DB$8</f>
        <v>0</v>
      </c>
      <c r="FA60" s="1126"/>
      <c r="FB60" s="1125">
        <f>(FB58*FB59*$G$58)*$DB$8</f>
        <v>0</v>
      </c>
      <c r="FC60" s="1126"/>
      <c r="FD60" s="1125">
        <f>(FD58*FD59*$G$58)*$DB$8</f>
        <v>0</v>
      </c>
      <c r="FE60" s="1126"/>
      <c r="FF60" s="1125">
        <f>(FF58*FF59*$G$58)*$DB$8</f>
        <v>0</v>
      </c>
      <c r="FG60" s="1126"/>
      <c r="FH60" s="1125">
        <f>(FH58*FH59*$G$58)*$DB$8</f>
        <v>0</v>
      </c>
      <c r="FI60" s="1126"/>
      <c r="FJ60" s="1125">
        <f>(FJ58*FJ59*$G$58)*$DB$8</f>
        <v>0</v>
      </c>
      <c r="FK60" s="1126"/>
      <c r="FL60" s="1125">
        <f>(FL58*FL59*$G$58)*$DB$8</f>
        <v>0</v>
      </c>
      <c r="FM60" s="1126"/>
      <c r="FN60" s="1125">
        <f>(FN58*FN59*$G$58)*$DB$8</f>
        <v>0</v>
      </c>
      <c r="FO60" s="1126"/>
      <c r="FP60" s="1125">
        <f>(FP58*FP59*$G$58)*$DB$8</f>
        <v>0</v>
      </c>
      <c r="FQ60" s="1126"/>
      <c r="FR60" s="1125">
        <f>(FR58*FR59*$G$58)*$DB$8</f>
        <v>0</v>
      </c>
      <c r="FS60" s="1126"/>
      <c r="FT60" s="1125">
        <f>(FT58*FT59*$G$58)*$DB$8</f>
        <v>0</v>
      </c>
      <c r="FU60" s="1126"/>
      <c r="FV60" s="1125">
        <f>(FV58*FV59*$G$58)*$DB$8</f>
        <v>0</v>
      </c>
      <c r="FW60" s="1126"/>
      <c r="FX60" s="1125">
        <f>(FX58*FX59*$G$58)*$DB$8</f>
        <v>0</v>
      </c>
      <c r="FY60" s="1126"/>
      <c r="FZ60" s="1125">
        <f>(FZ58*FZ59*$G$58)*$DB$8</f>
        <v>0</v>
      </c>
      <c r="GA60" s="1126"/>
      <c r="GB60" s="1125">
        <f>(GB58*GB59*$G$58)*$DB$8</f>
        <v>0</v>
      </c>
      <c r="GC60" s="1126"/>
      <c r="GD60" s="1125">
        <f>(GD58*GD59*$G$58)*$DB$8</f>
        <v>0</v>
      </c>
      <c r="GE60" s="1126"/>
      <c r="GF60" s="1125">
        <f>(GF58*GF59*$G$58)*$DB$8</f>
        <v>0</v>
      </c>
      <c r="GG60" s="1126"/>
      <c r="GH60" s="1125">
        <f>(GH58*GH59*$G$58)*$DB$8</f>
        <v>0</v>
      </c>
      <c r="GI60" s="1126"/>
      <c r="GJ60" s="1125">
        <f>(GJ58*GJ59*$G$58)*$DB$8</f>
        <v>0</v>
      </c>
      <c r="GK60" s="1126"/>
      <c r="GL60" s="1125">
        <f>(GL58*GL59*$G$58)*$DB$8</f>
        <v>0</v>
      </c>
      <c r="GM60" s="1126"/>
      <c r="GN60" s="1125">
        <f>(GN58*GN59*$G$58)*$DB$8</f>
        <v>0</v>
      </c>
      <c r="GO60" s="1126"/>
      <c r="GP60" s="1125">
        <f>(GP58*GP59*$G$58)*$DB$8</f>
        <v>0</v>
      </c>
      <c r="GQ60" s="1126"/>
      <c r="GR60" s="1125">
        <f>(GR58*GR59*$G$58)*$DB$8</f>
        <v>0</v>
      </c>
      <c r="GS60" s="1126"/>
      <c r="GT60" s="1125">
        <f>(GT58*GT59*$G$58)*$DB$8</f>
        <v>0</v>
      </c>
      <c r="GU60" s="1126"/>
      <c r="GV60" s="1125">
        <f t="shared" ref="GV60" si="312">(GV58*GV59*$G$58)*$DB$8</f>
        <v>0</v>
      </c>
      <c r="GW60" s="1126"/>
      <c r="GX60" s="1125">
        <f t="shared" ref="GX60" si="313">(GX58*GX59*$G$58)*$DB$8</f>
        <v>0</v>
      </c>
      <c r="GY60" s="1126"/>
      <c r="GZ60" s="1125">
        <f t="shared" ref="GZ60" si="314">(GZ58*GZ59*$G$58)*$DB$8</f>
        <v>0</v>
      </c>
      <c r="HA60" s="1126"/>
      <c r="HB60" s="1125">
        <f>(HB58*HB59*$G$58)*$DB$8</f>
        <v>0</v>
      </c>
      <c r="HC60" s="1126"/>
      <c r="HD60" s="1125">
        <f t="shared" ref="HD60" si="315">(HD58*HD59*$G$58)*$DB$8</f>
        <v>0</v>
      </c>
      <c r="HE60" s="1126"/>
      <c r="HF60" s="1125">
        <f t="shared" ref="HF60" si="316">(HF58*HF59*$G$58)*$DB$8</f>
        <v>0</v>
      </c>
      <c r="HG60" s="1126"/>
      <c r="HH60" s="1125">
        <f t="shared" ref="HH60" si="317">(HH58*HH59*$G$58)*$DB$8</f>
        <v>0</v>
      </c>
      <c r="HI60" s="1126"/>
    </row>
    <row r="61" spans="1:217">
      <c r="A61" s="1139"/>
      <c r="B61" s="1140"/>
      <c r="C61" s="1139"/>
      <c r="D61" s="1141"/>
      <c r="E61" s="1141"/>
      <c r="F61" s="1142"/>
      <c r="G61" s="1141"/>
      <c r="H61" s="733"/>
      <c r="I61" s="1143"/>
      <c r="J61" s="1144"/>
      <c r="K61" s="839" t="s">
        <v>382</v>
      </c>
      <c r="L61" s="1121">
        <f>L60</f>
        <v>0</v>
      </c>
      <c r="M61" s="1122"/>
      <c r="N61" s="1121">
        <f>L61+N60</f>
        <v>0</v>
      </c>
      <c r="O61" s="1122"/>
      <c r="P61" s="1121">
        <f>N61+P60</f>
        <v>0</v>
      </c>
      <c r="Q61" s="1122"/>
      <c r="R61" s="1121">
        <f>P61+R60</f>
        <v>0</v>
      </c>
      <c r="S61" s="1122"/>
      <c r="T61" s="1121">
        <f>R61+T60</f>
        <v>0</v>
      </c>
      <c r="U61" s="1122"/>
      <c r="V61" s="1121">
        <f>T61+V60</f>
        <v>0</v>
      </c>
      <c r="W61" s="1122"/>
      <c r="X61" s="1121">
        <f>V61+X60</f>
        <v>0</v>
      </c>
      <c r="Y61" s="1122"/>
      <c r="Z61" s="1121">
        <f>X61+Z60</f>
        <v>0</v>
      </c>
      <c r="AA61" s="1122"/>
      <c r="AB61" s="1121">
        <f>Z61+AB60</f>
        <v>0</v>
      </c>
      <c r="AC61" s="1122"/>
      <c r="AD61" s="1121">
        <f>AB61+AD60</f>
        <v>0</v>
      </c>
      <c r="AE61" s="1122"/>
      <c r="AF61" s="1121">
        <f>AD61+AF60</f>
        <v>0</v>
      </c>
      <c r="AG61" s="1122"/>
      <c r="AH61" s="1121">
        <f>AF61+AH60</f>
        <v>0</v>
      </c>
      <c r="AI61" s="1122"/>
      <c r="AJ61" s="1121">
        <f>AH61+AJ60</f>
        <v>0</v>
      </c>
      <c r="AK61" s="1122"/>
      <c r="AL61" s="1121">
        <f>AJ61+AL60</f>
        <v>0</v>
      </c>
      <c r="AM61" s="1122"/>
      <c r="AN61" s="1121">
        <f>AL61+AN60</f>
        <v>0</v>
      </c>
      <c r="AO61" s="1122"/>
      <c r="AP61" s="1121">
        <f>AN61+AP60</f>
        <v>0</v>
      </c>
      <c r="AQ61" s="1122"/>
      <c r="AR61" s="1121">
        <f>AP61+AR60</f>
        <v>0</v>
      </c>
      <c r="AS61" s="1122"/>
      <c r="AT61" s="1121">
        <f>AR61+AT60</f>
        <v>0</v>
      </c>
      <c r="AU61" s="1122"/>
      <c r="AV61" s="1121">
        <f>AT61+AV60</f>
        <v>0</v>
      </c>
      <c r="AW61" s="1122"/>
      <c r="AX61" s="1121">
        <f>AV61+AX60</f>
        <v>0</v>
      </c>
      <c r="AY61" s="1122"/>
      <c r="AZ61" s="1121">
        <f>AX61+AZ60</f>
        <v>0</v>
      </c>
      <c r="BA61" s="1122"/>
      <c r="BB61" s="1121">
        <f>AZ61+BB60</f>
        <v>0</v>
      </c>
      <c r="BC61" s="1122"/>
      <c r="BD61" s="1121">
        <f>BB61+BD60</f>
        <v>0</v>
      </c>
      <c r="BE61" s="1122"/>
      <c r="BF61" s="1121">
        <f>BD61+BF60</f>
        <v>0</v>
      </c>
      <c r="BG61" s="1122"/>
      <c r="BH61" s="1121">
        <f>BF61+BH60</f>
        <v>0</v>
      </c>
      <c r="BI61" s="1122"/>
      <c r="BJ61" s="1121">
        <f>BH61+BJ60</f>
        <v>0</v>
      </c>
      <c r="BK61" s="1122"/>
      <c r="BL61" s="1121">
        <f>BJ61+BL60</f>
        <v>0</v>
      </c>
      <c r="BM61" s="1122"/>
      <c r="BN61" s="1121">
        <f>BL61+BN60</f>
        <v>0</v>
      </c>
      <c r="BO61" s="1122"/>
      <c r="BP61" s="1121">
        <f>BN61+BP60</f>
        <v>0</v>
      </c>
      <c r="BQ61" s="1122"/>
      <c r="BR61" s="1121">
        <f>BP61+BR60</f>
        <v>0</v>
      </c>
      <c r="BS61" s="1122"/>
      <c r="BT61" s="1121">
        <f>BR61+BT60</f>
        <v>0</v>
      </c>
      <c r="BU61" s="1122"/>
      <c r="BV61" s="1121">
        <f t="shared" ref="BV61" si="318">BT61+BV60</f>
        <v>0</v>
      </c>
      <c r="BW61" s="1122"/>
      <c r="BX61" s="1121">
        <f t="shared" ref="BX61" si="319">BV61+BX60</f>
        <v>0</v>
      </c>
      <c r="BY61" s="1122"/>
      <c r="BZ61" s="1121">
        <f>BX61+BZ60</f>
        <v>423.87096774193554</v>
      </c>
      <c r="CA61" s="1122"/>
      <c r="CB61" s="1121">
        <f>BZ61+CB60</f>
        <v>1254.8709677419356</v>
      </c>
      <c r="CC61" s="1122"/>
      <c r="CD61" s="1121">
        <f>CB61+CD60</f>
        <v>2085.8709677419356</v>
      </c>
      <c r="CE61" s="1122"/>
      <c r="CF61" s="1121">
        <f>CD61+CF60</f>
        <v>2916.8709677419356</v>
      </c>
      <c r="CG61" s="1122"/>
      <c r="CH61" s="1121">
        <f>CF61+CH60</f>
        <v>3747.8709677419356</v>
      </c>
      <c r="CI61" s="1122"/>
      <c r="CJ61" s="1121">
        <f>CH61+CJ60</f>
        <v>4523.0322580645161</v>
      </c>
      <c r="CK61" s="1122"/>
      <c r="CL61" s="1121">
        <f>CJ61+CL60</f>
        <v>5298.1935483870966</v>
      </c>
      <c r="CM61" s="1122"/>
      <c r="CN61" s="1121">
        <f>CL61+CN60</f>
        <v>6073.3548387096771</v>
      </c>
      <c r="CO61" s="1122"/>
      <c r="CP61" s="1121">
        <f>CN61+CP60</f>
        <v>6848.5161290322576</v>
      </c>
      <c r="CQ61" s="1122"/>
      <c r="CR61" s="1121">
        <f>CP61+CR60</f>
        <v>7623.6774193548381</v>
      </c>
      <c r="CS61" s="1122"/>
      <c r="CT61" s="1121">
        <f>CR61+CT60</f>
        <v>8250.6774193548372</v>
      </c>
      <c r="CU61" s="1122"/>
      <c r="CV61" s="1121">
        <f>CT61+CV60</f>
        <v>8877.6774193548372</v>
      </c>
      <c r="CW61" s="1122"/>
      <c r="CX61" s="1121">
        <f>CV61+CX60</f>
        <v>9504.6774193548372</v>
      </c>
      <c r="CY61" s="1122"/>
      <c r="CZ61" s="1121">
        <f>CX61+CZ60</f>
        <v>10131.677419354837</v>
      </c>
      <c r="DA61" s="1122"/>
      <c r="DB61" s="1121">
        <f>CZ61+DB60</f>
        <v>10761.677419354837</v>
      </c>
      <c r="DC61" s="1122"/>
      <c r="DD61" s="1121">
        <f>DB61+DD60</f>
        <v>11391.677419354837</v>
      </c>
      <c r="DE61" s="1122"/>
      <c r="DF61" s="1121">
        <f>DD61+DF60</f>
        <v>12021.677419354837</v>
      </c>
      <c r="DG61" s="1122"/>
      <c r="DH61" s="1121">
        <f>DF61+DH60</f>
        <v>12021.677419354837</v>
      </c>
      <c r="DI61" s="1122"/>
      <c r="DJ61" s="1127">
        <f>DH61+DJ60</f>
        <v>12021.677419354837</v>
      </c>
      <c r="DK61" s="1128"/>
      <c r="DL61" s="1121">
        <f>DJ61+DL60</f>
        <v>12021.677419354837</v>
      </c>
      <c r="DM61" s="1122"/>
      <c r="DN61" s="1121">
        <f>DL61+DN60</f>
        <v>12021.677419354837</v>
      </c>
      <c r="DO61" s="1122"/>
      <c r="DP61" s="1121">
        <f>DN61+DP60</f>
        <v>12021.677419354837</v>
      </c>
      <c r="DQ61" s="1122"/>
      <c r="DR61" s="1121">
        <f>DP61+DR60</f>
        <v>12021.677419354837</v>
      </c>
      <c r="DS61" s="1122"/>
      <c r="DT61" s="1121">
        <f>DR61+DT60</f>
        <v>12021.677419354837</v>
      </c>
      <c r="DU61" s="1122"/>
      <c r="DV61" s="1121">
        <f>DT61+DV60</f>
        <v>12021.677419354837</v>
      </c>
      <c r="DW61" s="1122"/>
      <c r="DX61" s="1121">
        <f>DV61+DX60</f>
        <v>12021.677419354837</v>
      </c>
      <c r="DY61" s="1122"/>
      <c r="DZ61" s="1121">
        <f>DX61+DZ60</f>
        <v>12021.677419354837</v>
      </c>
      <c r="EA61" s="1122"/>
      <c r="EB61" s="1121">
        <f>DZ61+EB60</f>
        <v>12021.677419354837</v>
      </c>
      <c r="EC61" s="1122"/>
      <c r="ED61" s="1121">
        <f>EB61+ED60</f>
        <v>12021.677419354837</v>
      </c>
      <c r="EE61" s="1122"/>
      <c r="EF61" s="1121">
        <f>ED61+EF60</f>
        <v>12021.677419354837</v>
      </c>
      <c r="EG61" s="1122"/>
      <c r="EH61" s="1121">
        <f>EF61+EH60</f>
        <v>12021.677419354837</v>
      </c>
      <c r="EI61" s="1122"/>
      <c r="EJ61" s="1121">
        <f>EH61+EJ60</f>
        <v>12021.677419354837</v>
      </c>
      <c r="EK61" s="1122"/>
      <c r="EL61" s="1121">
        <f>EJ61+EL60</f>
        <v>12021.677419354837</v>
      </c>
      <c r="EM61" s="1122"/>
      <c r="EN61" s="1121">
        <f>EL61+EN60</f>
        <v>12021.677419354837</v>
      </c>
      <c r="EO61" s="1122"/>
      <c r="EP61" s="1121">
        <f>EN61+EP60</f>
        <v>12021.677419354837</v>
      </c>
      <c r="EQ61" s="1122"/>
      <c r="ER61" s="1121">
        <f>EP61+ER60</f>
        <v>12021.677419354837</v>
      </c>
      <c r="ES61" s="1122"/>
      <c r="ET61" s="1121">
        <f>ER61+ET60</f>
        <v>12021.677419354837</v>
      </c>
      <c r="EU61" s="1122"/>
      <c r="EV61" s="1121">
        <f>ET61+EV60</f>
        <v>12021.677419354837</v>
      </c>
      <c r="EW61" s="1122"/>
      <c r="EX61" s="1121">
        <f>EV61+EX60</f>
        <v>12021.677419354837</v>
      </c>
      <c r="EY61" s="1122"/>
      <c r="EZ61" s="1121">
        <f>EX61+EZ60</f>
        <v>12021.677419354837</v>
      </c>
      <c r="FA61" s="1122"/>
      <c r="FB61" s="1121">
        <f>EZ61+FB60</f>
        <v>12021.677419354837</v>
      </c>
      <c r="FC61" s="1122"/>
      <c r="FD61" s="1121">
        <f>FB61+FD60</f>
        <v>12021.677419354837</v>
      </c>
      <c r="FE61" s="1122"/>
      <c r="FF61" s="1121">
        <f>FD61+FF60</f>
        <v>12021.677419354837</v>
      </c>
      <c r="FG61" s="1122"/>
      <c r="FH61" s="1121">
        <f>FF61+FH60</f>
        <v>12021.677419354837</v>
      </c>
      <c r="FI61" s="1122"/>
      <c r="FJ61" s="1121">
        <f>FH61+FJ60</f>
        <v>12021.677419354837</v>
      </c>
      <c r="FK61" s="1122"/>
      <c r="FL61" s="1121">
        <f>FJ61+FL60</f>
        <v>12021.677419354837</v>
      </c>
      <c r="FM61" s="1122"/>
      <c r="FN61" s="1121">
        <f>FL61+FN60</f>
        <v>12021.677419354837</v>
      </c>
      <c r="FO61" s="1122"/>
      <c r="FP61" s="1121">
        <f>FN61+FP60</f>
        <v>12021.677419354837</v>
      </c>
      <c r="FQ61" s="1122"/>
      <c r="FR61" s="1121">
        <f>FP61+FR60</f>
        <v>12021.677419354837</v>
      </c>
      <c r="FS61" s="1122"/>
      <c r="FT61" s="1121">
        <f>FR61+FT60</f>
        <v>12021.677419354837</v>
      </c>
      <c r="FU61" s="1122"/>
      <c r="FV61" s="1121">
        <f>FT61+FV60</f>
        <v>12021.677419354837</v>
      </c>
      <c r="FW61" s="1122"/>
      <c r="FX61" s="1121">
        <f>FV61+FX60</f>
        <v>12021.677419354837</v>
      </c>
      <c r="FY61" s="1122"/>
      <c r="FZ61" s="1121">
        <f>FX61+FZ60</f>
        <v>12021.677419354837</v>
      </c>
      <c r="GA61" s="1122"/>
      <c r="GB61" s="1121">
        <f>FZ61+GB60</f>
        <v>12021.677419354837</v>
      </c>
      <c r="GC61" s="1122"/>
      <c r="GD61" s="1121">
        <f>GB61+GD60</f>
        <v>12021.677419354837</v>
      </c>
      <c r="GE61" s="1122"/>
      <c r="GF61" s="1121">
        <f>GD61+GF60</f>
        <v>12021.677419354837</v>
      </c>
      <c r="GG61" s="1122"/>
      <c r="GH61" s="1121">
        <f>GF61+GH60</f>
        <v>12021.677419354837</v>
      </c>
      <c r="GI61" s="1122"/>
      <c r="GJ61" s="1121">
        <f>GH61+GJ60</f>
        <v>12021.677419354837</v>
      </c>
      <c r="GK61" s="1122"/>
      <c r="GL61" s="1121">
        <f>GJ61+GL60</f>
        <v>12021.677419354837</v>
      </c>
      <c r="GM61" s="1122"/>
      <c r="GN61" s="1121">
        <f>GL61+GN60</f>
        <v>12021.677419354837</v>
      </c>
      <c r="GO61" s="1122"/>
      <c r="GP61" s="1121">
        <f>GN61+GP60</f>
        <v>12021.677419354837</v>
      </c>
      <c r="GQ61" s="1122"/>
      <c r="GR61" s="1121">
        <f>GP61+GR60</f>
        <v>12021.677419354837</v>
      </c>
      <c r="GS61" s="1122"/>
      <c r="GT61" s="1121">
        <f>GR61+GT60</f>
        <v>12021.677419354837</v>
      </c>
      <c r="GU61" s="1122"/>
      <c r="GV61" s="1121">
        <f t="shared" ref="GV61" si="320">GT61+GV60</f>
        <v>12021.677419354837</v>
      </c>
      <c r="GW61" s="1122"/>
      <c r="GX61" s="1121">
        <f t="shared" ref="GX61" si="321">GV61+GX60</f>
        <v>12021.677419354837</v>
      </c>
      <c r="GY61" s="1122"/>
      <c r="GZ61" s="1121">
        <f t="shared" ref="GZ61" si="322">GX61+GZ60</f>
        <v>12021.677419354837</v>
      </c>
      <c r="HA61" s="1122"/>
      <c r="HB61" s="1121">
        <f>GZ61+HB60</f>
        <v>12021.677419354837</v>
      </c>
      <c r="HC61" s="1122"/>
      <c r="HD61" s="1121">
        <f t="shared" ref="HD61" si="323">HB61+HD60</f>
        <v>12021.677419354837</v>
      </c>
      <c r="HE61" s="1122"/>
      <c r="HF61" s="1121">
        <f t="shared" ref="HF61" si="324">HD61+HF60</f>
        <v>12021.677419354837</v>
      </c>
      <c r="HG61" s="1122"/>
      <c r="HH61" s="1121">
        <f t="shared" ref="HH61" si="325">HF61+HH60</f>
        <v>12021.677419354837</v>
      </c>
      <c r="HI61" s="1122"/>
    </row>
    <row r="62" spans="1:217" s="19" customFormat="1">
      <c r="A62" s="1139"/>
      <c r="B62" s="1140"/>
      <c r="C62" s="1139"/>
      <c r="D62" s="1141"/>
      <c r="E62" s="1141"/>
      <c r="F62" s="1142"/>
      <c r="G62" s="1141"/>
      <c r="H62" s="840"/>
      <c r="I62" s="1143"/>
      <c r="J62" s="1144"/>
      <c r="K62" s="841" t="s">
        <v>383</v>
      </c>
      <c r="L62" s="1117"/>
      <c r="M62" s="1118"/>
      <c r="N62" s="1117"/>
      <c r="O62" s="1118"/>
      <c r="P62" s="1117"/>
      <c r="Q62" s="1118"/>
      <c r="R62" s="1117"/>
      <c r="S62" s="1118"/>
      <c r="T62" s="1117"/>
      <c r="U62" s="1118"/>
      <c r="V62" s="1117"/>
      <c r="W62" s="1118"/>
      <c r="X62" s="1117"/>
      <c r="Y62" s="1118"/>
      <c r="Z62" s="1117"/>
      <c r="AA62" s="1118"/>
      <c r="AB62" s="1117"/>
      <c r="AC62" s="1118"/>
      <c r="AD62" s="1117"/>
      <c r="AE62" s="1118"/>
      <c r="AF62" s="1117"/>
      <c r="AG62" s="1118"/>
      <c r="AH62" s="1117"/>
      <c r="AI62" s="1118"/>
      <c r="AJ62" s="1117"/>
      <c r="AK62" s="1118"/>
      <c r="AL62" s="1117"/>
      <c r="AM62" s="1118"/>
      <c r="AN62" s="1117"/>
      <c r="AO62" s="1118"/>
      <c r="AP62" s="1117"/>
      <c r="AQ62" s="1118"/>
      <c r="AR62" s="1117"/>
      <c r="AS62" s="1118"/>
      <c r="AT62" s="1117"/>
      <c r="AU62" s="1118"/>
      <c r="AV62" s="1117"/>
      <c r="AW62" s="1118"/>
      <c r="AX62" s="1117"/>
      <c r="AY62" s="1118"/>
      <c r="AZ62" s="1117"/>
      <c r="BA62" s="1118"/>
      <c r="BB62" s="1117"/>
      <c r="BC62" s="1118"/>
      <c r="BD62" s="1117"/>
      <c r="BE62" s="1118"/>
      <c r="BF62" s="1117"/>
      <c r="BG62" s="1118"/>
      <c r="BH62" s="1117"/>
      <c r="BI62" s="1118"/>
      <c r="BJ62" s="1117"/>
      <c r="BK62" s="1118"/>
      <c r="BL62" s="1117"/>
      <c r="BM62" s="1118"/>
      <c r="BN62" s="1117"/>
      <c r="BO62" s="1118"/>
      <c r="BP62" s="1117"/>
      <c r="BQ62" s="1118"/>
      <c r="BR62" s="1117"/>
      <c r="BS62" s="1118"/>
      <c r="BT62" s="1117"/>
      <c r="BU62" s="1118"/>
      <c r="BV62" s="1117"/>
      <c r="BW62" s="1118"/>
      <c r="BX62" s="1117"/>
      <c r="BY62" s="1118"/>
      <c r="BZ62" s="1117"/>
      <c r="CA62" s="1118"/>
      <c r="CB62" s="1117"/>
      <c r="CC62" s="1118"/>
      <c r="CD62" s="1117"/>
      <c r="CE62" s="1118"/>
      <c r="CF62" s="1117"/>
      <c r="CG62" s="1118"/>
      <c r="CH62" s="1117"/>
      <c r="CI62" s="1118"/>
      <c r="CJ62" s="1117"/>
      <c r="CK62" s="1118"/>
      <c r="CL62" s="1117"/>
      <c r="CM62" s="1118"/>
      <c r="CN62" s="1117"/>
      <c r="CO62" s="1118"/>
      <c r="CP62" s="1117"/>
      <c r="CQ62" s="1118"/>
      <c r="CR62" s="1117"/>
      <c r="CS62" s="1118"/>
      <c r="CT62" s="1117"/>
      <c r="CU62" s="1118"/>
      <c r="CV62" s="1117"/>
      <c r="CW62" s="1118"/>
      <c r="CX62" s="1117"/>
      <c r="CY62" s="1118"/>
      <c r="CZ62" s="1117"/>
      <c r="DA62" s="1118"/>
      <c r="DB62" s="1117"/>
      <c r="DC62" s="1118"/>
      <c r="DD62" s="1117"/>
      <c r="DE62" s="1118"/>
      <c r="DF62" s="1117"/>
      <c r="DG62" s="1118"/>
      <c r="DH62" s="1117"/>
      <c r="DI62" s="1118"/>
      <c r="DJ62" s="1123"/>
      <c r="DK62" s="1124"/>
      <c r="DL62" s="1117"/>
      <c r="DM62" s="1118"/>
      <c r="DN62" s="1117"/>
      <c r="DO62" s="1118"/>
      <c r="DP62" s="1117"/>
      <c r="DQ62" s="1118"/>
      <c r="DR62" s="1117"/>
      <c r="DS62" s="1118"/>
      <c r="DT62" s="1117"/>
      <c r="DU62" s="1118"/>
      <c r="DV62" s="1117"/>
      <c r="DW62" s="1118"/>
      <c r="DX62" s="1117"/>
      <c r="DY62" s="1118"/>
      <c r="DZ62" s="1117"/>
      <c r="EA62" s="1118"/>
      <c r="EB62" s="1117"/>
      <c r="EC62" s="1118"/>
      <c r="ED62" s="1117"/>
      <c r="EE62" s="1118"/>
      <c r="EF62" s="1117"/>
      <c r="EG62" s="1118"/>
      <c r="EH62" s="1117"/>
      <c r="EI62" s="1118"/>
      <c r="EJ62" s="1117"/>
      <c r="EK62" s="1118"/>
      <c r="EL62" s="1117"/>
      <c r="EM62" s="1118"/>
      <c r="EN62" s="1117"/>
      <c r="EO62" s="1118"/>
      <c r="EP62" s="1117"/>
      <c r="EQ62" s="1118"/>
      <c r="ER62" s="1117"/>
      <c r="ES62" s="1118"/>
      <c r="ET62" s="1117"/>
      <c r="EU62" s="1118"/>
      <c r="EV62" s="1117"/>
      <c r="EW62" s="1118"/>
      <c r="EX62" s="1117"/>
      <c r="EY62" s="1118"/>
      <c r="EZ62" s="1117"/>
      <c r="FA62" s="1118"/>
      <c r="FB62" s="1117"/>
      <c r="FC62" s="1118"/>
      <c r="FD62" s="1117"/>
      <c r="FE62" s="1118"/>
      <c r="FF62" s="1117"/>
      <c r="FG62" s="1118"/>
      <c r="FH62" s="1117"/>
      <c r="FI62" s="1118"/>
      <c r="FJ62" s="1117"/>
      <c r="FK62" s="1118"/>
      <c r="FL62" s="1117"/>
      <c r="FM62" s="1118"/>
      <c r="FN62" s="1117"/>
      <c r="FO62" s="1118"/>
      <c r="FP62" s="1117"/>
      <c r="FQ62" s="1118"/>
      <c r="FR62" s="1117"/>
      <c r="FS62" s="1118"/>
      <c r="FT62" s="1117"/>
      <c r="FU62" s="1118"/>
      <c r="FV62" s="1117"/>
      <c r="FW62" s="1118"/>
      <c r="FX62" s="1117"/>
      <c r="FY62" s="1118"/>
      <c r="FZ62" s="1117"/>
      <c r="GA62" s="1118"/>
      <c r="GB62" s="1117"/>
      <c r="GC62" s="1118"/>
      <c r="GD62" s="1117"/>
      <c r="GE62" s="1118"/>
      <c r="GF62" s="1117"/>
      <c r="GG62" s="1118"/>
      <c r="GH62" s="1117"/>
      <c r="GI62" s="1118"/>
      <c r="GJ62" s="1117"/>
      <c r="GK62" s="1118"/>
      <c r="GL62" s="1117"/>
      <c r="GM62" s="1118"/>
      <c r="GN62" s="1117"/>
      <c r="GO62" s="1118"/>
      <c r="GP62" s="1117"/>
      <c r="GQ62" s="1118"/>
      <c r="GR62" s="1117"/>
      <c r="GS62" s="1118"/>
      <c r="GT62" s="1117"/>
      <c r="GU62" s="1118"/>
      <c r="GV62" s="1117"/>
      <c r="GW62" s="1118"/>
      <c r="GX62" s="1117"/>
      <c r="GY62" s="1118"/>
      <c r="GZ62" s="1117"/>
      <c r="HA62" s="1118"/>
      <c r="HB62" s="1117"/>
      <c r="HC62" s="1118"/>
      <c r="HD62" s="1117"/>
      <c r="HE62" s="1118"/>
      <c r="HF62" s="1117"/>
      <c r="HG62" s="1118"/>
      <c r="HH62" s="1117"/>
      <c r="HI62" s="1118"/>
    </row>
    <row r="63" spans="1:217" s="20" customFormat="1" ht="13.8" thickBot="1">
      <c r="A63" s="1139"/>
      <c r="B63" s="1140"/>
      <c r="C63" s="1139"/>
      <c r="D63" s="1141"/>
      <c r="E63" s="1141"/>
      <c r="F63" s="1142"/>
      <c r="G63" s="1141"/>
      <c r="H63" s="842"/>
      <c r="I63" s="1143"/>
      <c r="J63" s="1144"/>
      <c r="K63" s="843" t="s">
        <v>384</v>
      </c>
      <c r="L63" s="1113">
        <f>L62</f>
        <v>0</v>
      </c>
      <c r="M63" s="1114"/>
      <c r="N63" s="1113">
        <f>N62+L63</f>
        <v>0</v>
      </c>
      <c r="O63" s="1114"/>
      <c r="P63" s="1113">
        <f>P62+N63</f>
        <v>0</v>
      </c>
      <c r="Q63" s="1114"/>
      <c r="R63" s="1113">
        <f>R62+P63</f>
        <v>0</v>
      </c>
      <c r="S63" s="1114"/>
      <c r="T63" s="1113">
        <f>T62+R63</f>
        <v>0</v>
      </c>
      <c r="U63" s="1114"/>
      <c r="V63" s="1113">
        <f>V62+T63</f>
        <v>0</v>
      </c>
      <c r="W63" s="1114"/>
      <c r="X63" s="1113">
        <f>X62+V63</f>
        <v>0</v>
      </c>
      <c r="Y63" s="1114"/>
      <c r="Z63" s="1113">
        <f>Z62+X63</f>
        <v>0</v>
      </c>
      <c r="AA63" s="1114"/>
      <c r="AB63" s="1113">
        <f>AB62+Z63</f>
        <v>0</v>
      </c>
      <c r="AC63" s="1114"/>
      <c r="AD63" s="1113">
        <f>AD62+AB63</f>
        <v>0</v>
      </c>
      <c r="AE63" s="1114"/>
      <c r="AF63" s="1113">
        <f>AF62+AD63</f>
        <v>0</v>
      </c>
      <c r="AG63" s="1114"/>
      <c r="AH63" s="1113">
        <f>AH62+AF63</f>
        <v>0</v>
      </c>
      <c r="AI63" s="1114"/>
      <c r="AJ63" s="1113">
        <f>AJ62+AH63</f>
        <v>0</v>
      </c>
      <c r="AK63" s="1114"/>
      <c r="AL63" s="1113">
        <f>AL62+AJ63</f>
        <v>0</v>
      </c>
      <c r="AM63" s="1114"/>
      <c r="AN63" s="1113">
        <f>AN62+AL63</f>
        <v>0</v>
      </c>
      <c r="AO63" s="1114"/>
      <c r="AP63" s="1113">
        <f>AP62+AN63</f>
        <v>0</v>
      </c>
      <c r="AQ63" s="1114"/>
      <c r="AR63" s="1113">
        <f>AR62+AP63</f>
        <v>0</v>
      </c>
      <c r="AS63" s="1114"/>
      <c r="AT63" s="1113">
        <f>AT62+AR63</f>
        <v>0</v>
      </c>
      <c r="AU63" s="1114"/>
      <c r="AV63" s="1113">
        <f>AV62+AT63</f>
        <v>0</v>
      </c>
      <c r="AW63" s="1114"/>
      <c r="AX63" s="1113">
        <f>AX62+AV63</f>
        <v>0</v>
      </c>
      <c r="AY63" s="1114"/>
      <c r="AZ63" s="1113">
        <f>AZ62+AX63</f>
        <v>0</v>
      </c>
      <c r="BA63" s="1114"/>
      <c r="BB63" s="1113">
        <f>BB62+AZ63</f>
        <v>0</v>
      </c>
      <c r="BC63" s="1114"/>
      <c r="BD63" s="1113">
        <f>BD62+BB63</f>
        <v>0</v>
      </c>
      <c r="BE63" s="1114"/>
      <c r="BF63" s="1113">
        <f>BF62+BD63</f>
        <v>0</v>
      </c>
      <c r="BG63" s="1114"/>
      <c r="BH63" s="1113">
        <f>BH62+BF63</f>
        <v>0</v>
      </c>
      <c r="BI63" s="1114"/>
      <c r="BJ63" s="1113">
        <f>BJ62+BH63</f>
        <v>0</v>
      </c>
      <c r="BK63" s="1114"/>
      <c r="BL63" s="1113">
        <f>BL62+BJ63</f>
        <v>0</v>
      </c>
      <c r="BM63" s="1114"/>
      <c r="BN63" s="1113">
        <f>BN62+BL63</f>
        <v>0</v>
      </c>
      <c r="BO63" s="1114"/>
      <c r="BP63" s="1113">
        <f>BP62+BN63</f>
        <v>0</v>
      </c>
      <c r="BQ63" s="1114"/>
      <c r="BR63" s="1113">
        <f>BR62+BP63</f>
        <v>0</v>
      </c>
      <c r="BS63" s="1114"/>
      <c r="BT63" s="1113">
        <f>BT62+BR63</f>
        <v>0</v>
      </c>
      <c r="BU63" s="1114"/>
      <c r="BV63" s="1113">
        <f t="shared" ref="BV63" si="326">BV62+BT63</f>
        <v>0</v>
      </c>
      <c r="BW63" s="1114"/>
      <c r="BX63" s="1113">
        <f t="shared" ref="BX63" si="327">BX62+BV63</f>
        <v>0</v>
      </c>
      <c r="BY63" s="1114"/>
      <c r="BZ63" s="1113">
        <f>BZ62+BX63</f>
        <v>0</v>
      </c>
      <c r="CA63" s="1114"/>
      <c r="CB63" s="1113">
        <f>CB62+BZ63</f>
        <v>0</v>
      </c>
      <c r="CC63" s="1114"/>
      <c r="CD63" s="1113">
        <f>CD62+CB63</f>
        <v>0</v>
      </c>
      <c r="CE63" s="1114"/>
      <c r="CF63" s="1113">
        <f>CF62+CD63</f>
        <v>0</v>
      </c>
      <c r="CG63" s="1114"/>
      <c r="CH63" s="1113">
        <f>CH62+CF63</f>
        <v>0</v>
      </c>
      <c r="CI63" s="1114"/>
      <c r="CJ63" s="1113">
        <f>CJ62+CH63</f>
        <v>0</v>
      </c>
      <c r="CK63" s="1114"/>
      <c r="CL63" s="1113">
        <f>CL62+CJ63</f>
        <v>0</v>
      </c>
      <c r="CM63" s="1114"/>
      <c r="CN63" s="1113">
        <f>CN62+CL63</f>
        <v>0</v>
      </c>
      <c r="CO63" s="1114"/>
      <c r="CP63" s="1113">
        <f>CP62+CN63</f>
        <v>0</v>
      </c>
      <c r="CQ63" s="1114"/>
      <c r="CR63" s="1113">
        <f>CR62+CP63</f>
        <v>0</v>
      </c>
      <c r="CS63" s="1114"/>
      <c r="CT63" s="1113">
        <f>CT62+CR63</f>
        <v>0</v>
      </c>
      <c r="CU63" s="1114"/>
      <c r="CV63" s="1113">
        <f>CV62+CT63</f>
        <v>0</v>
      </c>
      <c r="CW63" s="1114"/>
      <c r="CX63" s="1113">
        <f>CX62+CV63</f>
        <v>0</v>
      </c>
      <c r="CY63" s="1114"/>
      <c r="CZ63" s="1113">
        <f>CZ62+CX63</f>
        <v>0</v>
      </c>
      <c r="DA63" s="1114"/>
      <c r="DB63" s="1113">
        <f>DB62+CZ63</f>
        <v>0</v>
      </c>
      <c r="DC63" s="1114"/>
      <c r="DD63" s="1113">
        <f>DD62+DB63</f>
        <v>0</v>
      </c>
      <c r="DE63" s="1114"/>
      <c r="DF63" s="1113">
        <f>DF62+DD63</f>
        <v>0</v>
      </c>
      <c r="DG63" s="1114"/>
      <c r="DH63" s="1113">
        <f>DH62+DF63</f>
        <v>0</v>
      </c>
      <c r="DI63" s="1114"/>
      <c r="DJ63" s="1119">
        <f>DJ62+DH63</f>
        <v>0</v>
      </c>
      <c r="DK63" s="1120"/>
      <c r="DL63" s="1113">
        <f>DL62+DJ63</f>
        <v>0</v>
      </c>
      <c r="DM63" s="1114"/>
      <c r="DN63" s="1113">
        <f>DN62+DL63</f>
        <v>0</v>
      </c>
      <c r="DO63" s="1114"/>
      <c r="DP63" s="1113">
        <f>DP62+DN63</f>
        <v>0</v>
      </c>
      <c r="DQ63" s="1114"/>
      <c r="DR63" s="1113">
        <f>DR62+DP63</f>
        <v>0</v>
      </c>
      <c r="DS63" s="1114"/>
      <c r="DT63" s="1113">
        <f>DT62+DR63</f>
        <v>0</v>
      </c>
      <c r="DU63" s="1114"/>
      <c r="DV63" s="1113">
        <f>DV62+DT63</f>
        <v>0</v>
      </c>
      <c r="DW63" s="1114"/>
      <c r="DX63" s="1113">
        <f>DX62+DV63</f>
        <v>0</v>
      </c>
      <c r="DY63" s="1114"/>
      <c r="DZ63" s="1113">
        <f>DZ62+DX63</f>
        <v>0</v>
      </c>
      <c r="EA63" s="1114"/>
      <c r="EB63" s="1113">
        <f>EB62+DZ63</f>
        <v>0</v>
      </c>
      <c r="EC63" s="1114"/>
      <c r="ED63" s="1113">
        <f>ED62+EB63</f>
        <v>0</v>
      </c>
      <c r="EE63" s="1114"/>
      <c r="EF63" s="1113">
        <f>EF62+ED63</f>
        <v>0</v>
      </c>
      <c r="EG63" s="1114"/>
      <c r="EH63" s="1113">
        <f>EH62+EF63</f>
        <v>0</v>
      </c>
      <c r="EI63" s="1114"/>
      <c r="EJ63" s="1113">
        <f>EJ62+EH63</f>
        <v>0</v>
      </c>
      <c r="EK63" s="1114"/>
      <c r="EL63" s="1113">
        <f>EL62+EJ63</f>
        <v>0</v>
      </c>
      <c r="EM63" s="1114"/>
      <c r="EN63" s="1113">
        <f>EN62+EL63</f>
        <v>0</v>
      </c>
      <c r="EO63" s="1114"/>
      <c r="EP63" s="1113">
        <f>EP62+EN63</f>
        <v>0</v>
      </c>
      <c r="EQ63" s="1114"/>
      <c r="ER63" s="1113">
        <f>ER62+EP63</f>
        <v>0</v>
      </c>
      <c r="ES63" s="1114"/>
      <c r="ET63" s="1113">
        <f>ET62+ER63</f>
        <v>0</v>
      </c>
      <c r="EU63" s="1114"/>
      <c r="EV63" s="1113">
        <f>EV62+ET63</f>
        <v>0</v>
      </c>
      <c r="EW63" s="1114"/>
      <c r="EX63" s="1113">
        <f>EX62+EV63</f>
        <v>0</v>
      </c>
      <c r="EY63" s="1114"/>
      <c r="EZ63" s="1113">
        <f>EZ62+EX63</f>
        <v>0</v>
      </c>
      <c r="FA63" s="1114"/>
      <c r="FB63" s="1113">
        <f>FB62+EZ63</f>
        <v>0</v>
      </c>
      <c r="FC63" s="1114"/>
      <c r="FD63" s="1113">
        <f>FD62+FB63</f>
        <v>0</v>
      </c>
      <c r="FE63" s="1114"/>
      <c r="FF63" s="1113">
        <f>FF62+FD63</f>
        <v>0</v>
      </c>
      <c r="FG63" s="1114"/>
      <c r="FH63" s="1113">
        <f>FH62+FF63</f>
        <v>0</v>
      </c>
      <c r="FI63" s="1114"/>
      <c r="FJ63" s="1113">
        <f>FJ62+FH63</f>
        <v>0</v>
      </c>
      <c r="FK63" s="1114"/>
      <c r="FL63" s="1113">
        <f>FL62+FJ63</f>
        <v>0</v>
      </c>
      <c r="FM63" s="1114"/>
      <c r="FN63" s="1113">
        <f>FN62+FL63</f>
        <v>0</v>
      </c>
      <c r="FO63" s="1114"/>
      <c r="FP63" s="1113">
        <f>FP62+FN63</f>
        <v>0</v>
      </c>
      <c r="FQ63" s="1114"/>
      <c r="FR63" s="1113">
        <f>FR62+FP63</f>
        <v>0</v>
      </c>
      <c r="FS63" s="1114"/>
      <c r="FT63" s="1113">
        <f>FT62+FR63</f>
        <v>0</v>
      </c>
      <c r="FU63" s="1114"/>
      <c r="FV63" s="1113">
        <f>FV62+FT63</f>
        <v>0</v>
      </c>
      <c r="FW63" s="1114"/>
      <c r="FX63" s="1113">
        <f>FX62+FV63</f>
        <v>0</v>
      </c>
      <c r="FY63" s="1114"/>
      <c r="FZ63" s="1113">
        <f>FZ62+FX63</f>
        <v>0</v>
      </c>
      <c r="GA63" s="1114"/>
      <c r="GB63" s="1113">
        <f>GB62+FZ63</f>
        <v>0</v>
      </c>
      <c r="GC63" s="1114"/>
      <c r="GD63" s="1113">
        <f>GD62+GB63</f>
        <v>0</v>
      </c>
      <c r="GE63" s="1114"/>
      <c r="GF63" s="1113">
        <f>GF62+GD63</f>
        <v>0</v>
      </c>
      <c r="GG63" s="1114"/>
      <c r="GH63" s="1113">
        <f>GH62+GF63</f>
        <v>0</v>
      </c>
      <c r="GI63" s="1114"/>
      <c r="GJ63" s="1113">
        <f>GJ62+GH63</f>
        <v>0</v>
      </c>
      <c r="GK63" s="1114"/>
      <c r="GL63" s="1113">
        <f>GL62+GJ63</f>
        <v>0</v>
      </c>
      <c r="GM63" s="1114"/>
      <c r="GN63" s="1113">
        <f>GN62+GL63</f>
        <v>0</v>
      </c>
      <c r="GO63" s="1114"/>
      <c r="GP63" s="1113">
        <f>GP62+GN63</f>
        <v>0</v>
      </c>
      <c r="GQ63" s="1114"/>
      <c r="GR63" s="1113">
        <f>GR62+GP63</f>
        <v>0</v>
      </c>
      <c r="GS63" s="1114"/>
      <c r="GT63" s="1113">
        <f>GT62+GR63</f>
        <v>0</v>
      </c>
      <c r="GU63" s="1114"/>
      <c r="GV63" s="1113">
        <f t="shared" ref="GV63" si="328">GV62+GT63</f>
        <v>0</v>
      </c>
      <c r="GW63" s="1114"/>
      <c r="GX63" s="1113">
        <f t="shared" ref="GX63" si="329">GX62+GV63</f>
        <v>0</v>
      </c>
      <c r="GY63" s="1114"/>
      <c r="GZ63" s="1113">
        <f t="shared" ref="GZ63" si="330">GZ62+GX63</f>
        <v>0</v>
      </c>
      <c r="HA63" s="1114"/>
      <c r="HB63" s="1113">
        <f>HB62+GZ63</f>
        <v>0</v>
      </c>
      <c r="HC63" s="1114"/>
      <c r="HD63" s="1113">
        <f t="shared" ref="HD63" si="331">HD62+HB63</f>
        <v>0</v>
      </c>
      <c r="HE63" s="1114"/>
      <c r="HF63" s="1113">
        <f t="shared" ref="HF63" si="332">HF62+HD63</f>
        <v>0</v>
      </c>
      <c r="HG63" s="1114"/>
      <c r="HH63" s="1113">
        <f t="shared" ref="HH63" si="333">HH62+HF63</f>
        <v>0</v>
      </c>
      <c r="HI63" s="1114"/>
    </row>
    <row r="64" spans="1:217" s="21" customFormat="1">
      <c r="A64" s="1139"/>
      <c r="B64" s="1140"/>
      <c r="C64" s="1139"/>
      <c r="D64" s="1141"/>
      <c r="E64" s="1141"/>
      <c r="F64" s="1142"/>
      <c r="G64" s="1141"/>
      <c r="H64" s="844"/>
      <c r="I64" s="1143"/>
      <c r="J64" s="1144"/>
      <c r="K64" s="845" t="s">
        <v>385</v>
      </c>
      <c r="L64" s="1108">
        <f>IF($E$58&gt;0,L61/$E$58,"-")</f>
        <v>0</v>
      </c>
      <c r="M64" s="1232"/>
      <c r="N64" s="1233">
        <f>IF($E$58&gt;0,N61/$E$58,"-")</f>
        <v>0</v>
      </c>
      <c r="O64" s="1234"/>
      <c r="P64" s="1232">
        <f>IF($E$58&gt;0,P61/$E$58,"-")</f>
        <v>0</v>
      </c>
      <c r="Q64" s="1109"/>
      <c r="R64" s="1108">
        <f>IF($E$58&gt;0,R61/$E$58,"-")</f>
        <v>0</v>
      </c>
      <c r="S64" s="1109"/>
      <c r="T64" s="1108">
        <f>IF($E$58&gt;0,T61/$E$58,"-")</f>
        <v>0</v>
      </c>
      <c r="U64" s="1109"/>
      <c r="V64" s="1108">
        <f>IF($E$58&gt;0,V61/$E$58,"-")</f>
        <v>0</v>
      </c>
      <c r="W64" s="1109"/>
      <c r="X64" s="1108">
        <f>IF($E$58&gt;0,X61/$E$58,"-")</f>
        <v>0</v>
      </c>
      <c r="Y64" s="1109"/>
      <c r="Z64" s="1108">
        <f>IF($E$58&gt;0,Z61/$E$58,"-")</f>
        <v>0</v>
      </c>
      <c r="AA64" s="1109"/>
      <c r="AB64" s="1108">
        <f>IF($E$58&gt;0,AB61/$E$58,"-")</f>
        <v>0</v>
      </c>
      <c r="AC64" s="1109"/>
      <c r="AD64" s="1108">
        <f>IF($E$58&gt;0,AD61/$E$58,"-")</f>
        <v>0</v>
      </c>
      <c r="AE64" s="1109"/>
      <c r="AF64" s="1108">
        <f>IF($E$58&gt;0,AF61/$E$58,"-")</f>
        <v>0</v>
      </c>
      <c r="AG64" s="1109"/>
      <c r="AH64" s="1108">
        <f>IF($E$58&gt;0,AH61/$E$58,"-")</f>
        <v>0</v>
      </c>
      <c r="AI64" s="1109"/>
      <c r="AJ64" s="1108">
        <f>IF($E$58&gt;0,AJ61/$E$58,"-")</f>
        <v>0</v>
      </c>
      <c r="AK64" s="1109"/>
      <c r="AL64" s="1108">
        <f>IF($E$58&gt;0,AL61/$E$58,"-")</f>
        <v>0</v>
      </c>
      <c r="AM64" s="1109"/>
      <c r="AN64" s="1108">
        <f>IF($E$58&gt;0,AN61/$E$58,"-")</f>
        <v>0</v>
      </c>
      <c r="AO64" s="1109"/>
      <c r="AP64" s="1108">
        <f>IF($E$58&gt;0,AP61/$E$58,"-")</f>
        <v>0</v>
      </c>
      <c r="AQ64" s="1109"/>
      <c r="AR64" s="1108">
        <f>IF($E$58&gt;0,AR61/$E$58,"-")</f>
        <v>0</v>
      </c>
      <c r="AS64" s="1109"/>
      <c r="AT64" s="1108">
        <f>IF($E$58&gt;0,AT61/$E$58,"-")</f>
        <v>0</v>
      </c>
      <c r="AU64" s="1109"/>
      <c r="AV64" s="1108">
        <f>IF($E$58&gt;0,AV61/$E$58,"-")</f>
        <v>0</v>
      </c>
      <c r="AW64" s="1109"/>
      <c r="AX64" s="1108">
        <f>IF($E$58&gt;0,AX61/$E$58,"-")</f>
        <v>0</v>
      </c>
      <c r="AY64" s="1109"/>
      <c r="AZ64" s="1108">
        <f>IF($E$58&gt;0,AZ61/$E$58,"-")</f>
        <v>0</v>
      </c>
      <c r="BA64" s="1109"/>
      <c r="BB64" s="1108">
        <f>IF($E$58&gt;0,BB61/$E$58,"-")</f>
        <v>0</v>
      </c>
      <c r="BC64" s="1109"/>
      <c r="BD64" s="1108">
        <f>IF($E$58&gt;0,BD61/$E$58,"-")</f>
        <v>0</v>
      </c>
      <c r="BE64" s="1109"/>
      <c r="BF64" s="1108">
        <f>IF($E$58&gt;0,BF61/$E$58,"-")</f>
        <v>0</v>
      </c>
      <c r="BG64" s="1109"/>
      <c r="BH64" s="1108">
        <f>IF($E$58&gt;0,BH61/$E$58,"-")</f>
        <v>0</v>
      </c>
      <c r="BI64" s="1109"/>
      <c r="BJ64" s="1108">
        <f>IF($E$58&gt;0,BJ61/$E$58,"-")</f>
        <v>0</v>
      </c>
      <c r="BK64" s="1109"/>
      <c r="BL64" s="1108">
        <f>IF($E$58&gt;0,BL61/$E$58,"-")</f>
        <v>0</v>
      </c>
      <c r="BM64" s="1109"/>
      <c r="BN64" s="1108">
        <f>IF($E$58&gt;0,BN61/$E$58,"-")</f>
        <v>0</v>
      </c>
      <c r="BO64" s="1109"/>
      <c r="BP64" s="1108">
        <f>IF($E$58&gt;0,BP61/$E$58,"-")</f>
        <v>0</v>
      </c>
      <c r="BQ64" s="1109"/>
      <c r="BR64" s="1108">
        <f>IF($E$58&gt;0,BR61/$E$58,"-")</f>
        <v>0</v>
      </c>
      <c r="BS64" s="1109"/>
      <c r="BT64" s="1108">
        <f>IF($E$58&gt;0,BT61/$E$58,"-")</f>
        <v>0</v>
      </c>
      <c r="BU64" s="1109"/>
      <c r="BV64" s="1108">
        <f t="shared" ref="BV64" si="334">IF($E$58&gt;0,BV61/$E$58,"-")</f>
        <v>0</v>
      </c>
      <c r="BW64" s="1109"/>
      <c r="BX64" s="1108">
        <f t="shared" ref="BX64" si="335">IF($E$58&gt;0,BX61/$E$58,"-")</f>
        <v>0</v>
      </c>
      <c r="BY64" s="1109"/>
      <c r="BZ64" s="1108">
        <f>IF($E$58&gt;0,BZ61/$E$58,"-")</f>
        <v>3.5322580645161299E-2</v>
      </c>
      <c r="CA64" s="1109"/>
      <c r="CB64" s="1108">
        <f>IF($E$58&gt;0,CB61/$E$58,"-")</f>
        <v>0.1045725806451613</v>
      </c>
      <c r="CC64" s="1109"/>
      <c r="CD64" s="1108">
        <f>IF($E$58&gt;0,CD61/$E$58,"-")</f>
        <v>0.17382258064516129</v>
      </c>
      <c r="CE64" s="1109"/>
      <c r="CF64" s="1108">
        <f>IF($E$58&gt;0,CF61/$E$58,"-")</f>
        <v>0.2430725806451613</v>
      </c>
      <c r="CG64" s="1109"/>
      <c r="CH64" s="1108">
        <f>IF($E$58&gt;0,CH61/$E$58,"-")</f>
        <v>0.31232258064516127</v>
      </c>
      <c r="CI64" s="1109"/>
      <c r="CJ64" s="1108">
        <f>IF($E$58&gt;0,CJ61/$E$58,"-")</f>
        <v>0.3769193548387097</v>
      </c>
      <c r="CK64" s="1109"/>
      <c r="CL64" s="1108">
        <f>IF($E$58&gt;0,CL61/$E$58,"-")</f>
        <v>0.44151612903225806</v>
      </c>
      <c r="CM64" s="1109"/>
      <c r="CN64" s="1108">
        <f>IF($E$58&gt;0,CN61/$E$58,"-")</f>
        <v>0.50611290322580638</v>
      </c>
      <c r="CO64" s="1109"/>
      <c r="CP64" s="1108">
        <f>IF($E$58&gt;0,CP61/$E$58,"-")</f>
        <v>0.57070967741935485</v>
      </c>
      <c r="CQ64" s="1109"/>
      <c r="CR64" s="1108">
        <f>IF($E$58&gt;0,CR61/$E$58,"-")</f>
        <v>0.63530645161290322</v>
      </c>
      <c r="CS64" s="1109"/>
      <c r="CT64" s="1108">
        <f>IF($E$58&gt;0,CT61/$E$58,"-")</f>
        <v>0.68755645161290313</v>
      </c>
      <c r="CU64" s="1109"/>
      <c r="CV64" s="1108">
        <f>IF($E$58&gt;0,CV61/$E$58,"-")</f>
        <v>0.73980645161290315</v>
      </c>
      <c r="CW64" s="1109"/>
      <c r="CX64" s="1108">
        <f>IF($E$58&gt;0,CX61/$E$58,"-")</f>
        <v>0.79205645161290306</v>
      </c>
      <c r="CY64" s="1109"/>
      <c r="CZ64" s="1108">
        <f>IF($E$58&gt;0,CZ61/$E$58,"-")</f>
        <v>0.84430645161290307</v>
      </c>
      <c r="DA64" s="1109"/>
      <c r="DB64" s="1108">
        <f>IF($E$58&gt;0,DB61/$E$58,"-")</f>
        <v>0.89680645161290307</v>
      </c>
      <c r="DC64" s="1109"/>
      <c r="DD64" s="1108">
        <f>IF($E$58&gt;0,DD61/$E$58,"-")</f>
        <v>0.94930645161290306</v>
      </c>
      <c r="DE64" s="1109"/>
      <c r="DF64" s="1108">
        <f>IF($E$58&gt;0,DF61/$E$58,"-")</f>
        <v>1.001806451612903</v>
      </c>
      <c r="DG64" s="1109"/>
      <c r="DH64" s="1108">
        <f>IF($E$58&gt;0,DH61/$E$58,"-")</f>
        <v>1.001806451612903</v>
      </c>
      <c r="DI64" s="1109"/>
      <c r="DJ64" s="1115">
        <f>IF($E$58&gt;0,DJ61/$E$58,"-")</f>
        <v>1.001806451612903</v>
      </c>
      <c r="DK64" s="1116"/>
      <c r="DL64" s="1108">
        <f>IF($E$58&gt;0,DL61/$E$58,"-")</f>
        <v>1.001806451612903</v>
      </c>
      <c r="DM64" s="1109"/>
      <c r="DN64" s="1108">
        <f>IF($E$58&gt;0,DN61/$E$58,"-")</f>
        <v>1.001806451612903</v>
      </c>
      <c r="DO64" s="1109"/>
      <c r="DP64" s="1108">
        <f>IF($E$58&gt;0,DP61/$E$58,"-")</f>
        <v>1.001806451612903</v>
      </c>
      <c r="DQ64" s="1109"/>
      <c r="DR64" s="1108">
        <f>IF($E$58&gt;0,DR61/$E$58,"-")</f>
        <v>1.001806451612903</v>
      </c>
      <c r="DS64" s="1109"/>
      <c r="DT64" s="1108">
        <f>IF($E$58&gt;0,DT61/$E$58,"-")</f>
        <v>1.001806451612903</v>
      </c>
      <c r="DU64" s="1109"/>
      <c r="DV64" s="1108">
        <f>IF($E$58&gt;0,DV61/$E$58,"-")</f>
        <v>1.001806451612903</v>
      </c>
      <c r="DW64" s="1109"/>
      <c r="DX64" s="1108">
        <f>IF($E$58&gt;0,DX61/$E$58,"-")</f>
        <v>1.001806451612903</v>
      </c>
      <c r="DY64" s="1109"/>
      <c r="DZ64" s="1108">
        <f>IF($E$58&gt;0,DZ61/$E$58,"-")</f>
        <v>1.001806451612903</v>
      </c>
      <c r="EA64" s="1109"/>
      <c r="EB64" s="1108">
        <f>IF($E$58&gt;0,EB61/$E$58,"-")</f>
        <v>1.001806451612903</v>
      </c>
      <c r="EC64" s="1109"/>
      <c r="ED64" s="1108">
        <f>IF($E$58&gt;0,ED61/$E$58,"-")</f>
        <v>1.001806451612903</v>
      </c>
      <c r="EE64" s="1109"/>
      <c r="EF64" s="1108">
        <f>IF($E$58&gt;0,EF61/$E$58,"-")</f>
        <v>1.001806451612903</v>
      </c>
      <c r="EG64" s="1109"/>
      <c r="EH64" s="1108">
        <f>IF($E$58&gt;0,EH61/$E$58,"-")</f>
        <v>1.001806451612903</v>
      </c>
      <c r="EI64" s="1109"/>
      <c r="EJ64" s="1108">
        <f>IF($E$58&gt;0,EJ61/$E$58,"-")</f>
        <v>1.001806451612903</v>
      </c>
      <c r="EK64" s="1109"/>
      <c r="EL64" s="1108">
        <f>IF($E$58&gt;0,EL61/$E$58,"-")</f>
        <v>1.001806451612903</v>
      </c>
      <c r="EM64" s="1109"/>
      <c r="EN64" s="1108">
        <f>IF($E$58&gt;0,EN61/$E$58,"-")</f>
        <v>1.001806451612903</v>
      </c>
      <c r="EO64" s="1109"/>
      <c r="EP64" s="1108">
        <f>IF($E$58&gt;0,EP61/$E$58,"-")</f>
        <v>1.001806451612903</v>
      </c>
      <c r="EQ64" s="1109"/>
      <c r="ER64" s="1108">
        <f>IF($E$58&gt;0,ER61/$E$58,"-")</f>
        <v>1.001806451612903</v>
      </c>
      <c r="ES64" s="1109"/>
      <c r="ET64" s="1108">
        <f>IF($E$58&gt;0,ET61/$E$58,"-")</f>
        <v>1.001806451612903</v>
      </c>
      <c r="EU64" s="1109"/>
      <c r="EV64" s="1108">
        <f>IF($E$58&gt;0,EV61/$E$58,"-")</f>
        <v>1.001806451612903</v>
      </c>
      <c r="EW64" s="1109"/>
      <c r="EX64" s="1108">
        <f>IF($E$58&gt;0,EX61/$E$58,"-")</f>
        <v>1.001806451612903</v>
      </c>
      <c r="EY64" s="1109"/>
      <c r="EZ64" s="1108">
        <f>IF($E$58&gt;0,EZ61/$E$58,"-")</f>
        <v>1.001806451612903</v>
      </c>
      <c r="FA64" s="1109"/>
      <c r="FB64" s="1108">
        <f>IF($E$58&gt;0,FB61/$E$58,"-")</f>
        <v>1.001806451612903</v>
      </c>
      <c r="FC64" s="1109"/>
      <c r="FD64" s="1108">
        <f>IF($E$58&gt;0,FD61/$E$58,"-")</f>
        <v>1.001806451612903</v>
      </c>
      <c r="FE64" s="1109"/>
      <c r="FF64" s="1108">
        <f>IF($E$58&gt;0,FF61/$E$58,"-")</f>
        <v>1.001806451612903</v>
      </c>
      <c r="FG64" s="1109"/>
      <c r="FH64" s="1108">
        <f>IF($E$58&gt;0,FH61/$E$58,"-")</f>
        <v>1.001806451612903</v>
      </c>
      <c r="FI64" s="1109"/>
      <c r="FJ64" s="1108">
        <f>IF($E$58&gt;0,FJ61/$E$58,"-")</f>
        <v>1.001806451612903</v>
      </c>
      <c r="FK64" s="1109"/>
      <c r="FL64" s="1108">
        <f>IF($E$58&gt;0,FL61/$E$58,"-")</f>
        <v>1.001806451612903</v>
      </c>
      <c r="FM64" s="1109"/>
      <c r="FN64" s="1108">
        <f>IF($E$58&gt;0,FN61/$E$58,"-")</f>
        <v>1.001806451612903</v>
      </c>
      <c r="FO64" s="1109"/>
      <c r="FP64" s="1108">
        <f>IF($E$58&gt;0,FP61/$E$58,"-")</f>
        <v>1.001806451612903</v>
      </c>
      <c r="FQ64" s="1109"/>
      <c r="FR64" s="1108">
        <f>IF($E$58&gt;0,FR61/$E$58,"-")</f>
        <v>1.001806451612903</v>
      </c>
      <c r="FS64" s="1109"/>
      <c r="FT64" s="1108">
        <f>IF($E$58&gt;0,FT61/$E$58,"-")</f>
        <v>1.001806451612903</v>
      </c>
      <c r="FU64" s="1109"/>
      <c r="FV64" s="1108">
        <f>IF($E$58&gt;0,FV61/$E$58,"-")</f>
        <v>1.001806451612903</v>
      </c>
      <c r="FW64" s="1109"/>
      <c r="FX64" s="1108">
        <f>IF($E$58&gt;0,FX61/$E$58,"-")</f>
        <v>1.001806451612903</v>
      </c>
      <c r="FY64" s="1109"/>
      <c r="FZ64" s="1108">
        <f>IF($E$58&gt;0,FZ61/$E$58,"-")</f>
        <v>1.001806451612903</v>
      </c>
      <c r="GA64" s="1109"/>
      <c r="GB64" s="1108">
        <f>IF($E$58&gt;0,GB61/$E$58,"-")</f>
        <v>1.001806451612903</v>
      </c>
      <c r="GC64" s="1109"/>
      <c r="GD64" s="1108">
        <f>IF($E$58&gt;0,GD61/$E$58,"-")</f>
        <v>1.001806451612903</v>
      </c>
      <c r="GE64" s="1109"/>
      <c r="GF64" s="1108">
        <f>IF($E$58&gt;0,GF61/$E$58,"-")</f>
        <v>1.001806451612903</v>
      </c>
      <c r="GG64" s="1109"/>
      <c r="GH64" s="1108">
        <f>IF($E$58&gt;0,GH61/$E$58,"-")</f>
        <v>1.001806451612903</v>
      </c>
      <c r="GI64" s="1109"/>
      <c r="GJ64" s="1108">
        <f>IF($E$58&gt;0,GJ61/$E$58,"-")</f>
        <v>1.001806451612903</v>
      </c>
      <c r="GK64" s="1109"/>
      <c r="GL64" s="1108">
        <f>IF($E$58&gt;0,GL61/$E$58,"-")</f>
        <v>1.001806451612903</v>
      </c>
      <c r="GM64" s="1109"/>
      <c r="GN64" s="1108">
        <f>IF($E$58&gt;0,GN61/$E$58,"-")</f>
        <v>1.001806451612903</v>
      </c>
      <c r="GO64" s="1109"/>
      <c r="GP64" s="1108">
        <f>IF($E$58&gt;0,GP61/$E$58,"-")</f>
        <v>1.001806451612903</v>
      </c>
      <c r="GQ64" s="1109"/>
      <c r="GR64" s="1108">
        <f>IF($E$58&gt;0,GR61/$E$58,"-")</f>
        <v>1.001806451612903</v>
      </c>
      <c r="GS64" s="1109"/>
      <c r="GT64" s="1108">
        <f>IF($E$58&gt;0,GT61/$E$58,"-")</f>
        <v>1.001806451612903</v>
      </c>
      <c r="GU64" s="1109"/>
      <c r="GV64" s="1108">
        <f t="shared" ref="GV64" si="336">IF($E$58&gt;0,GV61/$E$58,"-")</f>
        <v>1.001806451612903</v>
      </c>
      <c r="GW64" s="1109"/>
      <c r="GX64" s="1108">
        <f t="shared" ref="GX64" si="337">IF($E$58&gt;0,GX61/$E$58,"-")</f>
        <v>1.001806451612903</v>
      </c>
      <c r="GY64" s="1109"/>
      <c r="GZ64" s="1108">
        <f t="shared" ref="GZ64" si="338">IF($E$58&gt;0,GZ61/$E$58,"-")</f>
        <v>1.001806451612903</v>
      </c>
      <c r="HA64" s="1109"/>
      <c r="HB64" s="1108">
        <f>IF($E$58&gt;0,HB61/$E$58,"-")</f>
        <v>1.001806451612903</v>
      </c>
      <c r="HC64" s="1109"/>
      <c r="HD64" s="1108">
        <f t="shared" ref="HD64" si="339">IF($E$58&gt;0,HD61/$E$58,"-")</f>
        <v>1.001806451612903</v>
      </c>
      <c r="HE64" s="1109"/>
      <c r="HF64" s="1108">
        <f t="shared" ref="HF64" si="340">IF($E$58&gt;0,HF61/$E$58,"-")</f>
        <v>1.001806451612903</v>
      </c>
      <c r="HG64" s="1109"/>
      <c r="HH64" s="1108">
        <f t="shared" ref="HH64" si="341">IF($E$58&gt;0,HH61/$E$58,"-")</f>
        <v>1.001806451612903</v>
      </c>
      <c r="HI64" s="1109"/>
    </row>
    <row r="65" spans="1:217">
      <c r="A65" s="1139"/>
      <c r="B65" s="1140"/>
      <c r="C65" s="1139"/>
      <c r="D65" s="1141"/>
      <c r="E65" s="1141"/>
      <c r="F65" s="1142"/>
      <c r="G65" s="1141"/>
      <c r="H65" s="733"/>
      <c r="I65" s="1143"/>
      <c r="J65" s="1144"/>
      <c r="K65" s="846" t="s">
        <v>386</v>
      </c>
      <c r="L65" s="1110">
        <f>IF($E$58&gt;0,L63/$E$58,"-")</f>
        <v>0</v>
      </c>
      <c r="M65" s="1111"/>
      <c r="N65" s="1110">
        <f>IF($E$58&gt;0,N63/$E$58,"-")</f>
        <v>0</v>
      </c>
      <c r="O65" s="1111"/>
      <c r="P65" s="1110">
        <f>IF($E$58&gt;0,P63/$E$58,"-")</f>
        <v>0</v>
      </c>
      <c r="Q65" s="1111"/>
      <c r="R65" s="1110">
        <f>IF($E$58&gt;0,R63/$E$58,"-")</f>
        <v>0</v>
      </c>
      <c r="S65" s="1111"/>
      <c r="T65" s="1110">
        <f>IF($E$58&gt;0,T63/$E$58,"-")</f>
        <v>0</v>
      </c>
      <c r="U65" s="1111"/>
      <c r="V65" s="1110">
        <f>IF($E$58&gt;0,V63/$E$58,"-")</f>
        <v>0</v>
      </c>
      <c r="W65" s="1111"/>
      <c r="X65" s="1110">
        <f>IF($E$58&gt;0,X63/$E$58,"-")</f>
        <v>0</v>
      </c>
      <c r="Y65" s="1111"/>
      <c r="Z65" s="1110">
        <f>IF($E$58&gt;0,Z63/$E$58,"-")</f>
        <v>0</v>
      </c>
      <c r="AA65" s="1111"/>
      <c r="AB65" s="1110">
        <f>IF($E$58&gt;0,AB63/$E$58,"-")</f>
        <v>0</v>
      </c>
      <c r="AC65" s="1111"/>
      <c r="AD65" s="1110">
        <f>IF($E$58&gt;0,AD63/$E$58,"-")</f>
        <v>0</v>
      </c>
      <c r="AE65" s="1111"/>
      <c r="AF65" s="1110">
        <f>IF($E$58&gt;0,AF63/$E$58,"-")</f>
        <v>0</v>
      </c>
      <c r="AG65" s="1111"/>
      <c r="AH65" s="1110">
        <f>IF($E$58&gt;0,AH63/$E$58,"-")</f>
        <v>0</v>
      </c>
      <c r="AI65" s="1111"/>
      <c r="AJ65" s="1110">
        <f>IF($E$58&gt;0,AJ63/$E$58,"-")</f>
        <v>0</v>
      </c>
      <c r="AK65" s="1111"/>
      <c r="AL65" s="1110">
        <f>IF($E$58&gt;0,AL63/$E$58,"-")</f>
        <v>0</v>
      </c>
      <c r="AM65" s="1111"/>
      <c r="AN65" s="1110">
        <f>IF($E$58&gt;0,AN63/$E$58,"-")</f>
        <v>0</v>
      </c>
      <c r="AO65" s="1111"/>
      <c r="AP65" s="1110">
        <f>IF($E$58&gt;0,AP63/$E$58,"-")</f>
        <v>0</v>
      </c>
      <c r="AQ65" s="1111"/>
      <c r="AR65" s="1110">
        <f>IF($E$58&gt;0,AR63/$E$58,"-")</f>
        <v>0</v>
      </c>
      <c r="AS65" s="1111"/>
      <c r="AT65" s="1110">
        <f>IF($E$58&gt;0,AT63/$E$58,"-")</f>
        <v>0</v>
      </c>
      <c r="AU65" s="1111"/>
      <c r="AV65" s="1110">
        <f>IF($E$58&gt;0,AV63/$E$58,"-")</f>
        <v>0</v>
      </c>
      <c r="AW65" s="1111"/>
      <c r="AX65" s="1110">
        <f>IF($E$58&gt;0,AX63/$E$58,"-")</f>
        <v>0</v>
      </c>
      <c r="AY65" s="1111"/>
      <c r="AZ65" s="1110">
        <f>IF($E$58&gt;0,AZ63/$E$58,"-")</f>
        <v>0</v>
      </c>
      <c r="BA65" s="1111"/>
      <c r="BB65" s="1110">
        <f>IF($E$58&gt;0,BB63/$E$58,"-")</f>
        <v>0</v>
      </c>
      <c r="BC65" s="1111"/>
      <c r="BD65" s="1110">
        <f>IF($E$58&gt;0,BD63/$E$58,"-")</f>
        <v>0</v>
      </c>
      <c r="BE65" s="1111"/>
      <c r="BF65" s="1110">
        <f>IF($E$58&gt;0,BF63/$E$58,"-")</f>
        <v>0</v>
      </c>
      <c r="BG65" s="1111"/>
      <c r="BH65" s="1110">
        <f>IF($E$58&gt;0,BH63/$E$58,"-")</f>
        <v>0</v>
      </c>
      <c r="BI65" s="1111"/>
      <c r="BJ65" s="1110">
        <f>IF($E$58&gt;0,BJ63/$E$58,"-")</f>
        <v>0</v>
      </c>
      <c r="BK65" s="1111"/>
      <c r="BL65" s="1110">
        <f>IF($E$58&gt;0,BL63/$E$58,"-")</f>
        <v>0</v>
      </c>
      <c r="BM65" s="1111"/>
      <c r="BN65" s="1110">
        <f>IF($E$58&gt;0,BN63/$E$58,"-")</f>
        <v>0</v>
      </c>
      <c r="BO65" s="1111"/>
      <c r="BP65" s="1110">
        <f>IF($E$58&gt;0,BP63/$E$58,"-")</f>
        <v>0</v>
      </c>
      <c r="BQ65" s="1111"/>
      <c r="BR65" s="1107">
        <f>IF($E$58&gt;0,BR63/$E$58,"-")</f>
        <v>0</v>
      </c>
      <c r="BS65" s="1107"/>
      <c r="BT65" s="1107">
        <f>IF($E$58&gt;0,BT63/$E$58,"-")</f>
        <v>0</v>
      </c>
      <c r="BU65" s="1107"/>
      <c r="BV65" s="1107">
        <f t="shared" ref="BV65" si="342">IF($E$58&gt;0,BV63/$E$58,"-")</f>
        <v>0</v>
      </c>
      <c r="BW65" s="1107"/>
      <c r="BX65" s="1107">
        <f t="shared" ref="BX65" si="343">IF($E$58&gt;0,BX63/$E$58,"-")</f>
        <v>0</v>
      </c>
      <c r="BY65" s="1107"/>
      <c r="BZ65" s="1107">
        <f>IF($E$58&gt;0,BZ63/$E$58,"-")</f>
        <v>0</v>
      </c>
      <c r="CA65" s="1107"/>
      <c r="CB65" s="1107">
        <f>IF($E$58&gt;0,CB63/$E$58,"-")</f>
        <v>0</v>
      </c>
      <c r="CC65" s="1107"/>
      <c r="CD65" s="1107">
        <f>IF($E$58&gt;0,CD63/$E$58,"-")</f>
        <v>0</v>
      </c>
      <c r="CE65" s="1107"/>
      <c r="CF65" s="1107">
        <f>IF($E$58&gt;0,CF63/$E$58,"-")</f>
        <v>0</v>
      </c>
      <c r="CG65" s="1107"/>
      <c r="CH65" s="1107">
        <f>IF($E$58&gt;0,CH63/$E$58,"-")</f>
        <v>0</v>
      </c>
      <c r="CI65" s="1107"/>
      <c r="CJ65" s="1107">
        <f>IF($E$58&gt;0,CJ63/$E$58,"-")</f>
        <v>0</v>
      </c>
      <c r="CK65" s="1107"/>
      <c r="CL65" s="1107">
        <f>IF($E$58&gt;0,CL63/$E$58,"-")</f>
        <v>0</v>
      </c>
      <c r="CM65" s="1107"/>
      <c r="CN65" s="1107">
        <f>IF($E$58&gt;0,CN63/$E$58,"-")</f>
        <v>0</v>
      </c>
      <c r="CO65" s="1107"/>
      <c r="CP65" s="1107">
        <f>IF($E$58&gt;0,CP63/$E$58,"-")</f>
        <v>0</v>
      </c>
      <c r="CQ65" s="1107"/>
      <c r="CR65" s="1107">
        <f>IF($E$58&gt;0,CR63/$E$58,"-")</f>
        <v>0</v>
      </c>
      <c r="CS65" s="1107"/>
      <c r="CT65" s="1107">
        <f>IF($E$58&gt;0,CT63/$E$58,"-")</f>
        <v>0</v>
      </c>
      <c r="CU65" s="1107"/>
      <c r="CV65" s="1107">
        <f>IF($E$58&gt;0,CV63/$E$58,"-")</f>
        <v>0</v>
      </c>
      <c r="CW65" s="1107"/>
      <c r="CX65" s="1107">
        <f>IF($E$58&gt;0,CX63/$E$58,"-")</f>
        <v>0</v>
      </c>
      <c r="CY65" s="1107"/>
      <c r="CZ65" s="1107">
        <f>IF($E$58&gt;0,CZ63/$E$58,"-")</f>
        <v>0</v>
      </c>
      <c r="DA65" s="1107"/>
      <c r="DB65" s="1107">
        <f>IF($E$58&gt;0,DB63/$E$58,"-")</f>
        <v>0</v>
      </c>
      <c r="DC65" s="1107"/>
      <c r="DD65" s="1107">
        <f>IF($E$58&gt;0,DD63/$E$58,"-")</f>
        <v>0</v>
      </c>
      <c r="DE65" s="1107"/>
      <c r="DF65" s="1107">
        <f>IF($E$58&gt;0,DF63/$E$58,"-")</f>
        <v>0</v>
      </c>
      <c r="DG65" s="1107"/>
      <c r="DH65" s="1107">
        <f>IF($E$58&gt;0,DH63/$E$58,"-")</f>
        <v>0</v>
      </c>
      <c r="DI65" s="1107"/>
      <c r="DJ65" s="1112">
        <f>IF($E$58&gt;0,DJ63/$E$58,"-")</f>
        <v>0</v>
      </c>
      <c r="DK65" s="1112"/>
      <c r="DL65" s="1107">
        <f>IF($E$58&gt;0,DL63/$E$58,"-")</f>
        <v>0</v>
      </c>
      <c r="DM65" s="1107"/>
      <c r="DN65" s="1107">
        <f>IF($E$58&gt;0,DN63/$E$58,"-")</f>
        <v>0</v>
      </c>
      <c r="DO65" s="1107"/>
      <c r="DP65" s="1107">
        <f>IF($E$58&gt;0,DP63/$E$58,"-")</f>
        <v>0</v>
      </c>
      <c r="DQ65" s="1107"/>
      <c r="DR65" s="1107">
        <f>IF($E$58&gt;0,DR63/$E$58,"-")</f>
        <v>0</v>
      </c>
      <c r="DS65" s="1107"/>
      <c r="DT65" s="1107">
        <f>IF($E$58&gt;0,DT63/$E$58,"-")</f>
        <v>0</v>
      </c>
      <c r="DU65" s="1107"/>
      <c r="DV65" s="1107">
        <f>IF($E$58&gt;0,DV63/$E$58,"-")</f>
        <v>0</v>
      </c>
      <c r="DW65" s="1107"/>
      <c r="DX65" s="1107">
        <f>IF($E$58&gt;0,DX63/$E$58,"-")</f>
        <v>0</v>
      </c>
      <c r="DY65" s="1107"/>
      <c r="DZ65" s="1107">
        <f>IF($E$58&gt;0,DZ63/$E$58,"-")</f>
        <v>0</v>
      </c>
      <c r="EA65" s="1107"/>
      <c r="EB65" s="1107">
        <f>IF($E$58&gt;0,EB63/$E$58,"-")</f>
        <v>0</v>
      </c>
      <c r="EC65" s="1107"/>
      <c r="ED65" s="1107">
        <f>IF($E$58&gt;0,ED63/$E$58,"-")</f>
        <v>0</v>
      </c>
      <c r="EE65" s="1107"/>
      <c r="EF65" s="1107">
        <f>IF($E$58&gt;0,EF63/$E$58,"-")</f>
        <v>0</v>
      </c>
      <c r="EG65" s="1107"/>
      <c r="EH65" s="1107">
        <f>IF($E$58&gt;0,EH63/$E$58,"-")</f>
        <v>0</v>
      </c>
      <c r="EI65" s="1107"/>
      <c r="EJ65" s="1107">
        <f>IF($E$58&gt;0,EJ63/$E$58,"-")</f>
        <v>0</v>
      </c>
      <c r="EK65" s="1107"/>
      <c r="EL65" s="1107">
        <f>IF($E$58&gt;0,EL63/$E$58,"-")</f>
        <v>0</v>
      </c>
      <c r="EM65" s="1107"/>
      <c r="EN65" s="1107">
        <f>IF($E$58&gt;0,EN63/$E$58,"-")</f>
        <v>0</v>
      </c>
      <c r="EO65" s="1107"/>
      <c r="EP65" s="1107">
        <f>IF($E$58&gt;0,EP63/$E$58,"-")</f>
        <v>0</v>
      </c>
      <c r="EQ65" s="1107"/>
      <c r="ER65" s="1107">
        <f>IF($E$58&gt;0,ER63/$E$58,"-")</f>
        <v>0</v>
      </c>
      <c r="ES65" s="1107"/>
      <c r="ET65" s="1107">
        <f>IF($E$58&gt;0,ET63/$E$58,"-")</f>
        <v>0</v>
      </c>
      <c r="EU65" s="1107"/>
      <c r="EV65" s="1107">
        <f>IF($E$58&gt;0,EV63/$E$58,"-")</f>
        <v>0</v>
      </c>
      <c r="EW65" s="1107"/>
      <c r="EX65" s="1107">
        <f>IF($E$58&gt;0,EX63/$E$58,"-")</f>
        <v>0</v>
      </c>
      <c r="EY65" s="1107"/>
      <c r="EZ65" s="1107">
        <f>IF($E$58&gt;0,EZ63/$E$58,"-")</f>
        <v>0</v>
      </c>
      <c r="FA65" s="1107"/>
      <c r="FB65" s="1107">
        <f>IF($E$58&gt;0,FB63/$E$58,"-")</f>
        <v>0</v>
      </c>
      <c r="FC65" s="1107"/>
      <c r="FD65" s="1107">
        <f>IF($E$58&gt;0,FD63/$E$58,"-")</f>
        <v>0</v>
      </c>
      <c r="FE65" s="1107"/>
      <c r="FF65" s="1107">
        <f>IF($E$58&gt;0,FF63/$E$58,"-")</f>
        <v>0</v>
      </c>
      <c r="FG65" s="1107"/>
      <c r="FH65" s="1107">
        <f>IF($E$58&gt;0,FH63/$E$58,"-")</f>
        <v>0</v>
      </c>
      <c r="FI65" s="1107"/>
      <c r="FJ65" s="1107">
        <f>IF($E$58&gt;0,FJ63/$E$58,"-")</f>
        <v>0</v>
      </c>
      <c r="FK65" s="1107"/>
      <c r="FL65" s="1107">
        <f>IF($E$58&gt;0,FL63/$E$58,"-")</f>
        <v>0</v>
      </c>
      <c r="FM65" s="1107"/>
      <c r="FN65" s="1107">
        <f>IF($E$58&gt;0,FN63/$E$58,"-")</f>
        <v>0</v>
      </c>
      <c r="FO65" s="1107"/>
      <c r="FP65" s="1107">
        <f>IF($E$58&gt;0,FP63/$E$58,"-")</f>
        <v>0</v>
      </c>
      <c r="FQ65" s="1107"/>
      <c r="FR65" s="1107">
        <f>IF($E$58&gt;0,FR63/$E$58,"-")</f>
        <v>0</v>
      </c>
      <c r="FS65" s="1107"/>
      <c r="FT65" s="1107">
        <f>IF($E$58&gt;0,FT63/$E$58,"-")</f>
        <v>0</v>
      </c>
      <c r="FU65" s="1107"/>
      <c r="FV65" s="1107">
        <f>IF($E$58&gt;0,FV63/$E$58,"-")</f>
        <v>0</v>
      </c>
      <c r="FW65" s="1107"/>
      <c r="FX65" s="1107">
        <f>IF($E$58&gt;0,FX63/$E$58,"-")</f>
        <v>0</v>
      </c>
      <c r="FY65" s="1107"/>
      <c r="FZ65" s="1107">
        <f>IF($E$58&gt;0,FZ63/$E$58,"-")</f>
        <v>0</v>
      </c>
      <c r="GA65" s="1107"/>
      <c r="GB65" s="1107">
        <f>IF($E$58&gt;0,GB63/$E$58,"-")</f>
        <v>0</v>
      </c>
      <c r="GC65" s="1107"/>
      <c r="GD65" s="1107">
        <f>IF($E$58&gt;0,GD63/$E$58,"-")</f>
        <v>0</v>
      </c>
      <c r="GE65" s="1107"/>
      <c r="GF65" s="1107">
        <f>IF($E$58&gt;0,GF63/$E$58,"-")</f>
        <v>0</v>
      </c>
      <c r="GG65" s="1107"/>
      <c r="GH65" s="1107">
        <f>IF($E$58&gt;0,GH63/$E$58,"-")</f>
        <v>0</v>
      </c>
      <c r="GI65" s="1107"/>
      <c r="GJ65" s="1107">
        <f>IF($E$58&gt;0,GJ63/$E$58,"-")</f>
        <v>0</v>
      </c>
      <c r="GK65" s="1107"/>
      <c r="GL65" s="1107">
        <f>IF($E$58&gt;0,GL63/$E$58,"-")</f>
        <v>0</v>
      </c>
      <c r="GM65" s="1107"/>
      <c r="GN65" s="1107">
        <f>IF($E$58&gt;0,GN63/$E$58,"-")</f>
        <v>0</v>
      </c>
      <c r="GO65" s="1107"/>
      <c r="GP65" s="1107">
        <f>IF($E$58&gt;0,GP63/$E$58,"-")</f>
        <v>0</v>
      </c>
      <c r="GQ65" s="1107"/>
      <c r="GR65" s="1107">
        <f>IF($E$58&gt;0,GR63/$E$58,"-")</f>
        <v>0</v>
      </c>
      <c r="GS65" s="1107"/>
      <c r="GT65" s="1107">
        <f>IF($E$58&gt;0,GT63/$E$58,"-")</f>
        <v>0</v>
      </c>
      <c r="GU65" s="1107"/>
      <c r="GV65" s="1107">
        <f t="shared" ref="GV65" si="344">IF($E$58&gt;0,GV63/$E$58,"-")</f>
        <v>0</v>
      </c>
      <c r="GW65" s="1107"/>
      <c r="GX65" s="1107">
        <f t="shared" ref="GX65" si="345">IF($E$58&gt;0,GX63/$E$58,"-")</f>
        <v>0</v>
      </c>
      <c r="GY65" s="1107"/>
      <c r="GZ65" s="1107">
        <f t="shared" ref="GZ65" si="346">IF($E$58&gt;0,GZ63/$E$58,"-")</f>
        <v>0</v>
      </c>
      <c r="HA65" s="1107"/>
      <c r="HB65" s="1107">
        <f>IF($E$58&gt;0,HB63/$E$58,"-")</f>
        <v>0</v>
      </c>
      <c r="HC65" s="1107"/>
      <c r="HD65" s="1107">
        <f t="shared" ref="HD65" si="347">IF($E$58&gt;0,HD63/$E$58,"-")</f>
        <v>0</v>
      </c>
      <c r="HE65" s="1107"/>
      <c r="HF65" s="1107">
        <f t="shared" ref="HF65" si="348">IF($E$58&gt;0,HF63/$E$58,"-")</f>
        <v>0</v>
      </c>
      <c r="HG65" s="1107"/>
      <c r="HH65" s="1107">
        <f t="shared" ref="HH65" si="349">IF($E$58&gt;0,HH63/$E$58,"-")</f>
        <v>0</v>
      </c>
      <c r="HI65" s="1107"/>
    </row>
    <row r="66" spans="1:217" s="5" customFormat="1" ht="14.4">
      <c r="A66" s="677"/>
      <c r="B66" s="678"/>
      <c r="C66" s="678"/>
      <c r="D66" s="679"/>
      <c r="E66" s="679"/>
      <c r="F66" s="678"/>
      <c r="G66" s="678"/>
      <c r="H66" s="678"/>
      <c r="I66" s="678"/>
      <c r="J66" s="678"/>
      <c r="K66" s="678"/>
      <c r="L66" s="1178"/>
      <c r="M66" s="1178"/>
      <c r="N66" s="1178"/>
      <c r="O66" s="1178"/>
      <c r="P66" s="1178"/>
      <c r="Q66" s="1178"/>
      <c r="R66" s="1178"/>
      <c r="S66" s="1192"/>
      <c r="T66" s="1180"/>
      <c r="U66" s="1178"/>
      <c r="V66" s="1178"/>
      <c r="W66" s="1178"/>
      <c r="X66" s="1178"/>
      <c r="Y66" s="1178"/>
      <c r="Z66" s="1178"/>
      <c r="AA66" s="1192"/>
      <c r="AB66" s="1180"/>
      <c r="AC66" s="1178"/>
      <c r="AD66" s="1178"/>
      <c r="AE66" s="1178"/>
      <c r="AF66" s="1178"/>
      <c r="AG66" s="1178"/>
      <c r="AH66" s="1178"/>
      <c r="AI66" s="1192"/>
      <c r="AJ66" s="1180"/>
      <c r="AK66" s="1178"/>
      <c r="AL66" s="1178"/>
      <c r="AM66" s="1178"/>
      <c r="AN66" s="1178"/>
      <c r="AO66" s="1178"/>
      <c r="AP66" s="1178"/>
      <c r="AQ66" s="1192"/>
      <c r="AR66" s="1180"/>
      <c r="AS66" s="1178"/>
      <c r="AT66" s="831"/>
      <c r="AU66" s="831"/>
      <c r="AV66" s="831"/>
      <c r="AW66" s="831"/>
      <c r="AX66" s="831"/>
      <c r="AY66" s="832"/>
      <c r="AZ66" s="833"/>
      <c r="BA66" s="831"/>
      <c r="BB66" s="831"/>
      <c r="BC66" s="831"/>
      <c r="BD66" s="831"/>
      <c r="BE66" s="831"/>
      <c r="BF66" s="831"/>
      <c r="BG66" s="832"/>
      <c r="BH66" s="833"/>
      <c r="BI66" s="831"/>
      <c r="BJ66" s="831"/>
      <c r="BK66" s="831"/>
      <c r="BL66" s="831"/>
      <c r="BM66" s="831"/>
      <c r="BN66" s="831"/>
      <c r="BO66" s="832"/>
      <c r="BP66" s="833"/>
      <c r="BQ66" s="831"/>
      <c r="BR66" s="831"/>
      <c r="BS66" s="831"/>
      <c r="BT66" s="831"/>
      <c r="BU66" s="831"/>
      <c r="BV66" s="831"/>
      <c r="BW66" s="832"/>
      <c r="BX66" s="833"/>
      <c r="BY66" s="831"/>
      <c r="BZ66" s="831"/>
      <c r="CA66" s="831"/>
      <c r="CB66" s="831"/>
      <c r="CC66" s="831"/>
      <c r="CD66" s="1178"/>
      <c r="CE66" s="1179"/>
      <c r="CF66" s="1180"/>
      <c r="CG66" s="1181"/>
      <c r="CH66" s="1178"/>
      <c r="CI66" s="1181"/>
      <c r="CJ66" s="1178"/>
      <c r="CK66" s="1181"/>
      <c r="CL66" s="1178"/>
      <c r="CM66" s="1179"/>
      <c r="CN66" s="1180"/>
      <c r="CO66" s="1181"/>
      <c r="CP66" s="1182"/>
      <c r="CQ66" s="1183"/>
      <c r="CR66" s="1182"/>
      <c r="CS66" s="1183"/>
      <c r="CT66" s="834"/>
      <c r="CU66" s="835"/>
      <c r="CV66" s="836"/>
      <c r="CW66" s="834"/>
      <c r="CX66" s="834"/>
      <c r="CY66" s="834"/>
      <c r="CZ66" s="834"/>
      <c r="DA66" s="834"/>
      <c r="DB66" s="834"/>
      <c r="DC66" s="835"/>
      <c r="DD66" s="836"/>
      <c r="DE66" s="834"/>
      <c r="DF66" s="834"/>
      <c r="DG66" s="834"/>
      <c r="DH66" s="834"/>
      <c r="DI66" s="834"/>
      <c r="DJ66" s="977"/>
      <c r="DK66" s="977"/>
      <c r="DL66" s="836"/>
      <c r="DM66" s="834"/>
      <c r="DN66" s="834"/>
      <c r="DO66" s="834"/>
      <c r="DP66" s="834"/>
      <c r="DQ66" s="834"/>
      <c r="DR66" s="834"/>
      <c r="DS66" s="835"/>
      <c r="DT66" s="836"/>
      <c r="DU66" s="834"/>
      <c r="DV66" s="834"/>
      <c r="DW66" s="834"/>
      <c r="DX66" s="834"/>
      <c r="DY66" s="834"/>
      <c r="DZ66" s="834"/>
      <c r="EA66" s="835"/>
      <c r="EB66" s="836"/>
      <c r="EC66" s="834"/>
      <c r="ED66" s="834"/>
      <c r="EE66" s="834"/>
      <c r="EF66" s="834"/>
      <c r="EG66" s="834"/>
      <c r="EH66" s="834"/>
      <c r="EI66" s="835"/>
      <c r="EJ66" s="836"/>
      <c r="EK66" s="834"/>
      <c r="EL66" s="834"/>
      <c r="EM66" s="834"/>
      <c r="EN66" s="834"/>
      <c r="EO66" s="834"/>
      <c r="EP66" s="834"/>
      <c r="EQ66" s="835"/>
      <c r="ER66" s="836"/>
      <c r="ES66" s="834"/>
      <c r="ET66" s="834"/>
      <c r="EU66" s="834"/>
      <c r="EV66" s="834"/>
      <c r="EW66" s="834"/>
      <c r="EX66" s="834"/>
      <c r="EY66" s="835"/>
      <c r="EZ66" s="836"/>
      <c r="FA66" s="834"/>
      <c r="FB66" s="834"/>
      <c r="FC66" s="834"/>
      <c r="FD66" s="834"/>
      <c r="FE66" s="834"/>
      <c r="FF66" s="834"/>
      <c r="FG66" s="835"/>
      <c r="FH66" s="836"/>
      <c r="FI66" s="834"/>
      <c r="FJ66" s="834"/>
      <c r="FK66" s="834"/>
      <c r="FL66" s="834"/>
      <c r="FM66" s="834"/>
      <c r="FN66" s="834"/>
      <c r="FO66" s="835"/>
      <c r="FP66" s="836"/>
      <c r="FQ66" s="834"/>
      <c r="FR66" s="834"/>
      <c r="FS66" s="834"/>
      <c r="FT66" s="834"/>
      <c r="FU66" s="834"/>
      <c r="FV66" s="834"/>
      <c r="FW66" s="835"/>
      <c r="FX66" s="836"/>
      <c r="FY66" s="834"/>
      <c r="FZ66" s="834"/>
      <c r="GA66" s="834"/>
      <c r="GB66" s="834"/>
      <c r="GC66" s="834"/>
      <c r="GD66" s="834"/>
      <c r="GE66" s="835"/>
      <c r="GF66" s="836"/>
      <c r="GG66" s="834"/>
      <c r="GH66" s="834"/>
      <c r="GI66" s="834"/>
      <c r="GJ66" s="834"/>
      <c r="GK66" s="834"/>
      <c r="GL66" s="834"/>
      <c r="GM66" s="835"/>
      <c r="GN66" s="836"/>
      <c r="GO66" s="834"/>
      <c r="GP66" s="834"/>
      <c r="GQ66" s="834"/>
      <c r="GR66" s="834"/>
      <c r="GS66" s="834"/>
      <c r="GT66" s="834"/>
      <c r="GU66" s="835"/>
      <c r="GV66" s="834"/>
      <c r="GW66" s="835"/>
      <c r="GX66" s="834"/>
      <c r="GY66" s="835"/>
      <c r="GZ66" s="834"/>
      <c r="HA66" s="835"/>
      <c r="HB66" s="834"/>
      <c r="HC66" s="835"/>
      <c r="HD66" s="834"/>
      <c r="HE66" s="835"/>
      <c r="HF66" s="834"/>
      <c r="HG66" s="835"/>
      <c r="HH66" s="834"/>
      <c r="HI66" s="835"/>
    </row>
    <row r="67" spans="1:217" s="738" customFormat="1">
      <c r="A67" s="735"/>
      <c r="B67" s="736"/>
      <c r="C67" s="735"/>
      <c r="D67" s="737"/>
      <c r="E67" s="737"/>
      <c r="F67" s="737"/>
      <c r="G67" s="735"/>
      <c r="DJ67" s="980"/>
      <c r="DK67" s="980"/>
    </row>
    <row r="68" spans="1:217" hidden="1">
      <c r="A68" s="1139" t="s">
        <v>1825</v>
      </c>
      <c r="B68" s="1140" t="str">
        <f>VLOOKUP(A68,PLANEJAMENTO!$B$10:$C$56,2,FALSE)</f>
        <v>Tranporte de material de britagem, DMT 1KM e espalhamento</v>
      </c>
      <c r="C68" s="1139" t="str">
        <f>VLOOKUP(A68,PLANEJAMENTO!$B$10:$D$56,3,FALSE)</f>
        <v>m3</v>
      </c>
      <c r="D68" s="1141">
        <f>VLOOKUP(A68,PLANEJAMENTO!$B$10:$E$56,4,FALSE)</f>
        <v>18000</v>
      </c>
      <c r="E68" s="1141">
        <f>D68</f>
        <v>18000</v>
      </c>
      <c r="F68" s="1142">
        <f>PRODUÇÕES!D17</f>
        <v>177.32</v>
      </c>
      <c r="G68" s="1141">
        <f>F68*8</f>
        <v>1418.56</v>
      </c>
      <c r="H68" s="733"/>
      <c r="I68" s="1143"/>
      <c r="J68" s="1144"/>
      <c r="K68" s="734" t="s">
        <v>379</v>
      </c>
      <c r="L68" s="1136"/>
      <c r="M68" s="1137"/>
      <c r="N68" s="1136"/>
      <c r="O68" s="1137"/>
      <c r="P68" s="1136"/>
      <c r="Q68" s="1137"/>
      <c r="R68" s="1136"/>
      <c r="S68" s="1137"/>
      <c r="T68" s="1136"/>
      <c r="U68" s="1137"/>
      <c r="V68" s="1136"/>
      <c r="W68" s="1137"/>
      <c r="X68" s="1136"/>
      <c r="Y68" s="1137"/>
      <c r="Z68" s="1136"/>
      <c r="AA68" s="1137"/>
      <c r="AB68" s="1136"/>
      <c r="AC68" s="1137"/>
      <c r="AD68" s="1136"/>
      <c r="AE68" s="1137"/>
      <c r="AF68" s="1136"/>
      <c r="AG68" s="1137"/>
      <c r="AH68" s="1136"/>
      <c r="AI68" s="1137"/>
      <c r="AJ68" s="1136"/>
      <c r="AK68" s="1137"/>
      <c r="AL68" s="1136"/>
      <c r="AM68" s="1137"/>
      <c r="AN68" s="1136"/>
      <c r="AO68" s="1137"/>
      <c r="AP68" s="1136"/>
      <c r="AQ68" s="1137"/>
      <c r="AR68" s="1136"/>
      <c r="AS68" s="1137"/>
      <c r="AT68" s="1136"/>
      <c r="AU68" s="1137"/>
      <c r="AV68" s="1136"/>
      <c r="AW68" s="1137"/>
      <c r="AX68" s="1194"/>
      <c r="AY68" s="1195"/>
      <c r="AZ68" s="1194"/>
      <c r="BA68" s="1195"/>
      <c r="BB68" s="1136"/>
      <c r="BC68" s="1137"/>
      <c r="BD68" s="1136"/>
      <c r="BE68" s="1137"/>
      <c r="BF68" s="1136"/>
      <c r="BG68" s="1137"/>
      <c r="BH68" s="1176"/>
      <c r="BI68" s="1177"/>
      <c r="BJ68" s="1136"/>
      <c r="BK68" s="1137"/>
      <c r="BL68" s="1136"/>
      <c r="BM68" s="1137"/>
      <c r="BN68" s="1136"/>
      <c r="BO68" s="1137"/>
      <c r="BP68" s="1155"/>
      <c r="BQ68" s="1155"/>
      <c r="BR68" s="1155"/>
      <c r="BS68" s="1155"/>
      <c r="BT68" s="1132"/>
      <c r="BU68" s="1132"/>
      <c r="BV68" s="1155"/>
      <c r="BW68" s="1155"/>
      <c r="BX68" s="1132"/>
      <c r="BY68" s="1132"/>
      <c r="BZ68" s="1132"/>
      <c r="CA68" s="1132"/>
      <c r="CB68" s="1132"/>
      <c r="CC68" s="1132"/>
      <c r="CD68" s="1155"/>
      <c r="CE68" s="1155"/>
      <c r="CF68" s="1155"/>
      <c r="CG68" s="1155"/>
      <c r="CH68" s="1155"/>
      <c r="CI68" s="1155"/>
      <c r="CJ68" s="1155"/>
      <c r="CK68" s="1155"/>
      <c r="CL68" s="1155"/>
      <c r="CM68" s="1155"/>
      <c r="CN68" s="1155"/>
      <c r="CO68" s="1155"/>
      <c r="CP68" s="1155"/>
      <c r="CQ68" s="1155"/>
      <c r="CR68" s="1155"/>
      <c r="CS68" s="1155"/>
      <c r="CT68" s="1155"/>
      <c r="CU68" s="1155"/>
      <c r="CV68" s="1155"/>
      <c r="CW68" s="1155"/>
      <c r="CX68" s="1155"/>
      <c r="CY68" s="1155"/>
      <c r="CZ68" s="1155"/>
      <c r="DA68" s="1155"/>
      <c r="DB68" s="1155"/>
      <c r="DC68" s="1155"/>
      <c r="DD68" s="1132"/>
      <c r="DE68" s="1132"/>
      <c r="DF68" s="1132"/>
      <c r="DG68" s="1132"/>
      <c r="DH68" s="1132"/>
      <c r="DI68" s="1132"/>
      <c r="DJ68" s="1138"/>
      <c r="DK68" s="1138"/>
      <c r="DL68" s="1132"/>
      <c r="DM68" s="1132"/>
      <c r="DN68" s="1132"/>
      <c r="DO68" s="1132"/>
      <c r="DP68" s="1132"/>
      <c r="DQ68" s="1132"/>
      <c r="DR68" s="1132"/>
      <c r="DS68" s="1132"/>
      <c r="DT68" s="1132"/>
      <c r="DU68" s="1132"/>
      <c r="DV68" s="1132"/>
      <c r="DW68" s="1132"/>
      <c r="DX68" s="1132"/>
      <c r="DY68" s="1132"/>
      <c r="DZ68" s="1132"/>
      <c r="EA68" s="1132"/>
      <c r="EB68" s="1132"/>
      <c r="EC68" s="1132"/>
      <c r="ED68" s="1155"/>
      <c r="EE68" s="1155"/>
      <c r="EF68" s="1155"/>
      <c r="EG68" s="1155"/>
      <c r="EH68" s="1155"/>
      <c r="EI68" s="1155"/>
      <c r="EJ68" s="1132"/>
      <c r="EK68" s="1132"/>
      <c r="EL68" s="1132"/>
      <c r="EM68" s="1132"/>
      <c r="EN68" s="1132"/>
      <c r="EO68" s="1132"/>
      <c r="EP68" s="1132"/>
      <c r="EQ68" s="1132"/>
      <c r="ER68" s="1132"/>
      <c r="ES68" s="1132"/>
      <c r="ET68" s="1132"/>
      <c r="EU68" s="1132"/>
      <c r="EV68" s="1132"/>
      <c r="EW68" s="1132"/>
      <c r="EX68" s="1132"/>
      <c r="EY68" s="1132"/>
      <c r="EZ68" s="1132"/>
      <c r="FA68" s="1132"/>
      <c r="FB68" s="1132"/>
      <c r="FC68" s="1132"/>
      <c r="FD68" s="1132"/>
      <c r="FE68" s="1132"/>
      <c r="FF68" s="1132"/>
      <c r="FG68" s="1132"/>
      <c r="FH68" s="1132"/>
      <c r="FI68" s="1132"/>
      <c r="FJ68" s="1132"/>
      <c r="FK68" s="1132"/>
      <c r="FL68" s="1132"/>
      <c r="FM68" s="1132"/>
      <c r="FN68" s="1132"/>
      <c r="FO68" s="1132"/>
      <c r="FP68" s="1132"/>
      <c r="FQ68" s="1132"/>
      <c r="FR68" s="1132"/>
      <c r="FS68" s="1132"/>
      <c r="FT68" s="1132"/>
      <c r="FU68" s="1132"/>
      <c r="FV68" s="1132"/>
      <c r="FW68" s="1132"/>
      <c r="FX68" s="1132"/>
      <c r="FY68" s="1132"/>
      <c r="FZ68" s="1132"/>
      <c r="GA68" s="1132"/>
      <c r="GB68" s="1132"/>
      <c r="GC68" s="1132"/>
      <c r="GD68" s="1132"/>
      <c r="GE68" s="1132"/>
      <c r="GF68" s="1132"/>
      <c r="GG68" s="1132"/>
      <c r="GH68" s="1132"/>
      <c r="GI68" s="1132"/>
      <c r="GJ68" s="1132"/>
      <c r="GK68" s="1132"/>
      <c r="GL68" s="1132"/>
      <c r="GM68" s="1132"/>
      <c r="GN68" s="1132"/>
      <c r="GO68" s="1132"/>
      <c r="GP68" s="1132"/>
      <c r="GQ68" s="1132"/>
      <c r="GR68" s="1132"/>
      <c r="GS68" s="1132"/>
      <c r="GT68" s="1132"/>
      <c r="GU68" s="1132"/>
      <c r="GV68" s="1132"/>
      <c r="GW68" s="1132"/>
      <c r="GX68" s="1132"/>
      <c r="GY68" s="1132"/>
      <c r="GZ68" s="1132"/>
      <c r="HA68" s="1132"/>
      <c r="HB68" s="1132"/>
      <c r="HC68" s="1132"/>
      <c r="HD68" s="1132"/>
      <c r="HE68" s="1132"/>
      <c r="HF68" s="1132"/>
      <c r="HG68" s="1132"/>
      <c r="HH68" s="1132"/>
      <c r="HI68" s="1132"/>
    </row>
    <row r="69" spans="1:217" hidden="1">
      <c r="A69" s="1139"/>
      <c r="B69" s="1140"/>
      <c r="C69" s="1139"/>
      <c r="D69" s="1141"/>
      <c r="E69" s="1141"/>
      <c r="F69" s="1142"/>
      <c r="G69" s="1141"/>
      <c r="H69" s="733"/>
      <c r="I69" s="1143"/>
      <c r="J69" s="1144"/>
      <c r="K69" s="837" t="s">
        <v>380</v>
      </c>
      <c r="L69" s="1133"/>
      <c r="M69" s="1134"/>
      <c r="N69" s="1133"/>
      <c r="O69" s="1134"/>
      <c r="P69" s="1133"/>
      <c r="Q69" s="1134"/>
      <c r="R69" s="1133"/>
      <c r="S69" s="1134"/>
      <c r="T69" s="1133"/>
      <c r="U69" s="1134"/>
      <c r="V69" s="1133"/>
      <c r="W69" s="1134"/>
      <c r="X69" s="1133"/>
      <c r="Y69" s="1134"/>
      <c r="Z69" s="1133"/>
      <c r="AA69" s="1134"/>
      <c r="AB69" s="1133"/>
      <c r="AC69" s="1134"/>
      <c r="AD69" s="1133"/>
      <c r="AE69" s="1134"/>
      <c r="AF69" s="1133"/>
      <c r="AG69" s="1134"/>
      <c r="AH69" s="1133"/>
      <c r="AI69" s="1134"/>
      <c r="AJ69" s="1133"/>
      <c r="AK69" s="1134"/>
      <c r="AL69" s="1133"/>
      <c r="AM69" s="1134"/>
      <c r="AN69" s="1133"/>
      <c r="AO69" s="1134"/>
      <c r="AP69" s="1133"/>
      <c r="AQ69" s="1134"/>
      <c r="AR69" s="1133"/>
      <c r="AS69" s="1134"/>
      <c r="AT69" s="1133"/>
      <c r="AU69" s="1134"/>
      <c r="AV69" s="1133"/>
      <c r="AW69" s="1134"/>
      <c r="AX69" s="1133"/>
      <c r="AY69" s="1134"/>
      <c r="AZ69" s="1133"/>
      <c r="BA69" s="1134"/>
      <c r="BB69" s="1133"/>
      <c r="BC69" s="1134"/>
      <c r="BD69" s="1133"/>
      <c r="BE69" s="1134"/>
      <c r="BF69" s="1133"/>
      <c r="BG69" s="1134"/>
      <c r="BH69" s="1133"/>
      <c r="BI69" s="1134"/>
      <c r="BJ69" s="1133"/>
      <c r="BK69" s="1134"/>
      <c r="BL69" s="1133"/>
      <c r="BM69" s="1134"/>
      <c r="BN69" s="1133"/>
      <c r="BO69" s="1134"/>
      <c r="BP69" s="1129"/>
      <c r="BQ69" s="1129"/>
      <c r="BR69" s="1129"/>
      <c r="BS69" s="1129"/>
      <c r="BT69" s="1129"/>
      <c r="BU69" s="1129"/>
      <c r="BV69" s="1129"/>
      <c r="BW69" s="1129"/>
      <c r="BX69" s="1129"/>
      <c r="BY69" s="1129"/>
      <c r="BZ69" s="1129"/>
      <c r="CA69" s="1129"/>
      <c r="CB69" s="1129"/>
      <c r="CC69" s="1129"/>
      <c r="CD69" s="1129"/>
      <c r="CE69" s="1129"/>
      <c r="CF69" s="1129"/>
      <c r="CG69" s="1129"/>
      <c r="CH69" s="1129"/>
      <c r="CI69" s="1129"/>
      <c r="CJ69" s="1129"/>
      <c r="CK69" s="1129"/>
      <c r="CL69" s="1129"/>
      <c r="CM69" s="1129"/>
      <c r="CN69" s="1129"/>
      <c r="CO69" s="1129"/>
      <c r="CP69" s="1129"/>
      <c r="CQ69" s="1129"/>
      <c r="CR69" s="1129"/>
      <c r="CS69" s="1129"/>
      <c r="CT69" s="1129"/>
      <c r="CU69" s="1129"/>
      <c r="CV69" s="1129"/>
      <c r="CW69" s="1129"/>
      <c r="CX69" s="1129"/>
      <c r="CY69" s="1129"/>
      <c r="CZ69" s="1129"/>
      <c r="DA69" s="1129"/>
      <c r="DB69" s="1129"/>
      <c r="DC69" s="1129"/>
      <c r="DD69" s="1129"/>
      <c r="DE69" s="1129"/>
      <c r="DF69" s="1129"/>
      <c r="DG69" s="1129"/>
      <c r="DH69" s="1129"/>
      <c r="DI69" s="1129"/>
      <c r="DJ69" s="1135"/>
      <c r="DK69" s="1135"/>
      <c r="DL69" s="1129"/>
      <c r="DM69" s="1129"/>
      <c r="DN69" s="1129"/>
      <c r="DO69" s="1129"/>
      <c r="DP69" s="1129"/>
      <c r="DQ69" s="1129"/>
      <c r="DR69" s="1129"/>
      <c r="DS69" s="1129"/>
      <c r="DT69" s="1129"/>
      <c r="DU69" s="1129"/>
      <c r="DV69" s="1129"/>
      <c r="DW69" s="1129"/>
      <c r="DX69" s="1129"/>
      <c r="DY69" s="1129"/>
      <c r="DZ69" s="1129"/>
      <c r="EA69" s="1129"/>
      <c r="EB69" s="1129"/>
      <c r="EC69" s="1129"/>
      <c r="ED69" s="1129"/>
      <c r="EE69" s="1129"/>
      <c r="EF69" s="1129"/>
      <c r="EG69" s="1129"/>
      <c r="EH69" s="1129"/>
      <c r="EI69" s="1129"/>
      <c r="EJ69" s="1129"/>
      <c r="EK69" s="1129"/>
      <c r="EL69" s="1129"/>
      <c r="EM69" s="1129"/>
      <c r="EN69" s="1129"/>
      <c r="EO69" s="1129"/>
      <c r="EP69" s="1129"/>
      <c r="EQ69" s="1129"/>
      <c r="ER69" s="1129"/>
      <c r="ES69" s="1129"/>
      <c r="ET69" s="1129"/>
      <c r="EU69" s="1129"/>
      <c r="EV69" s="1129"/>
      <c r="EW69" s="1129"/>
      <c r="EX69" s="1129"/>
      <c r="EY69" s="1129"/>
      <c r="EZ69" s="1129"/>
      <c r="FA69" s="1129"/>
      <c r="FB69" s="1129"/>
      <c r="FC69" s="1129"/>
      <c r="FD69" s="1129"/>
      <c r="FE69" s="1129"/>
      <c r="FF69" s="1129"/>
      <c r="FG69" s="1129"/>
      <c r="FH69" s="1129"/>
      <c r="FI69" s="1129"/>
      <c r="FJ69" s="1129"/>
      <c r="FK69" s="1129"/>
      <c r="FL69" s="1129"/>
      <c r="FM69" s="1129"/>
      <c r="FN69" s="1129"/>
      <c r="FO69" s="1129"/>
      <c r="FP69" s="1129"/>
      <c r="FQ69" s="1129"/>
      <c r="FR69" s="1129"/>
      <c r="FS69" s="1129"/>
      <c r="FT69" s="1129"/>
      <c r="FU69" s="1129"/>
      <c r="FV69" s="1129"/>
      <c r="FW69" s="1129"/>
      <c r="FX69" s="1129"/>
      <c r="FY69" s="1129"/>
      <c r="FZ69" s="1129"/>
      <c r="GA69" s="1129"/>
      <c r="GB69" s="1129"/>
      <c r="GC69" s="1129"/>
      <c r="GD69" s="1129"/>
      <c r="GE69" s="1129"/>
      <c r="GF69" s="1129"/>
      <c r="GG69" s="1129"/>
      <c r="GH69" s="1129"/>
      <c r="GI69" s="1129"/>
      <c r="GJ69" s="1129"/>
      <c r="GK69" s="1129"/>
      <c r="GL69" s="1129"/>
      <c r="GM69" s="1129"/>
      <c r="GN69" s="1129"/>
      <c r="GO69" s="1129"/>
      <c r="GP69" s="1129"/>
      <c r="GQ69" s="1129"/>
      <c r="GR69" s="1129"/>
      <c r="GS69" s="1129"/>
      <c r="GT69" s="1129"/>
      <c r="GU69" s="1129"/>
      <c r="GV69" s="1129"/>
      <c r="GW69" s="1129"/>
      <c r="GX69" s="1129"/>
      <c r="GY69" s="1129"/>
      <c r="GZ69" s="1129"/>
      <c r="HA69" s="1129"/>
      <c r="HB69" s="1129"/>
      <c r="HC69" s="1129"/>
      <c r="HD69" s="1129"/>
      <c r="HE69" s="1129"/>
      <c r="HF69" s="1129"/>
      <c r="HG69" s="1129"/>
      <c r="HH69" s="1129"/>
      <c r="HI69" s="1129"/>
    </row>
    <row r="70" spans="1:217" hidden="1">
      <c r="A70" s="1139"/>
      <c r="B70" s="1140"/>
      <c r="C70" s="1139"/>
      <c r="D70" s="1141"/>
      <c r="E70" s="1141"/>
      <c r="F70" s="1142"/>
      <c r="G70" s="1141"/>
      <c r="H70" s="733"/>
      <c r="I70" s="1143"/>
      <c r="J70" s="1144"/>
      <c r="K70" s="838" t="s">
        <v>381</v>
      </c>
      <c r="L70" s="1125">
        <f>(L68*L69*$G$68)*$L$8</f>
        <v>0</v>
      </c>
      <c r="M70" s="1126"/>
      <c r="N70" s="1125">
        <f>(N68*N69*$G$68)*$L$8</f>
        <v>0</v>
      </c>
      <c r="O70" s="1126"/>
      <c r="P70" s="1125">
        <f>(P68*P69*$G$68)*$L$8</f>
        <v>0</v>
      </c>
      <c r="Q70" s="1126"/>
      <c r="R70" s="1125">
        <f>(R68*R69*$G$68)*$L$8</f>
        <v>0</v>
      </c>
      <c r="S70" s="1126"/>
      <c r="T70" s="1125">
        <f>(T68*T69*$G$68)*$T$8</f>
        <v>0</v>
      </c>
      <c r="U70" s="1126"/>
      <c r="V70" s="1125">
        <f>(V68*V69*$G$68)*$T$8</f>
        <v>0</v>
      </c>
      <c r="W70" s="1126"/>
      <c r="X70" s="1125">
        <f>(X68*X69*$G$68)*$T$8</f>
        <v>0</v>
      </c>
      <c r="Y70" s="1126"/>
      <c r="Z70" s="1125">
        <f>(Z68*Z69*$G$68)*$T$8</f>
        <v>0</v>
      </c>
      <c r="AA70" s="1126"/>
      <c r="AB70" s="1125">
        <f>(AB68*AB69*$G$68)*$AB$8</f>
        <v>0</v>
      </c>
      <c r="AC70" s="1126"/>
      <c r="AD70" s="1125">
        <f>(AD68*AD69*$G$68)*$AB$8</f>
        <v>0</v>
      </c>
      <c r="AE70" s="1126"/>
      <c r="AF70" s="1125">
        <f>(AF68*AF69*$G$68)*$AB$8</f>
        <v>0</v>
      </c>
      <c r="AG70" s="1126"/>
      <c r="AH70" s="1125">
        <f>(AH68*AH69*$G$68)*$AB$8</f>
        <v>0</v>
      </c>
      <c r="AI70" s="1126"/>
      <c r="AJ70" s="1125">
        <f>(AJ68*AJ69*$G$68)*$AJ$8</f>
        <v>0</v>
      </c>
      <c r="AK70" s="1126"/>
      <c r="AL70" s="1125">
        <f>(AL68*AL69*$G$68)*$AJ$8</f>
        <v>0</v>
      </c>
      <c r="AM70" s="1126"/>
      <c r="AN70" s="1125">
        <f>(AN68*AN69*$G$68)*$AJ$8</f>
        <v>0</v>
      </c>
      <c r="AO70" s="1126"/>
      <c r="AP70" s="1125">
        <f>(AP68*AP69*$G$68)*$AJ$8</f>
        <v>0</v>
      </c>
      <c r="AQ70" s="1126"/>
      <c r="AR70" s="1125">
        <f>(AR68*AR69*$G$68)*$AT$8</f>
        <v>0</v>
      </c>
      <c r="AS70" s="1126"/>
      <c r="AT70" s="1125">
        <f>(AT68*AT69*$G$68)*$AT$8</f>
        <v>0</v>
      </c>
      <c r="AU70" s="1126"/>
      <c r="AV70" s="1125">
        <f>(AV68*AV69*$G$68)*$AT$8</f>
        <v>0</v>
      </c>
      <c r="AW70" s="1126"/>
      <c r="AX70" s="1125">
        <f>(AX68*AX69*$G$68)*$AT$8</f>
        <v>0</v>
      </c>
      <c r="AY70" s="1126"/>
      <c r="AZ70" s="1125">
        <f>(AZ68*AZ69*$G$68)*$BB$8</f>
        <v>0</v>
      </c>
      <c r="BA70" s="1126"/>
      <c r="BB70" s="1125">
        <f>(BB68*BB69*$G$68)*$BB$8</f>
        <v>0</v>
      </c>
      <c r="BC70" s="1126"/>
      <c r="BD70" s="1125">
        <f>(BD68*BD69*$G$68)*$BB$8</f>
        <v>0</v>
      </c>
      <c r="BE70" s="1126"/>
      <c r="BF70" s="1125">
        <f>(BF68*BF69*$G$68)*$BB$8</f>
        <v>0</v>
      </c>
      <c r="BG70" s="1126"/>
      <c r="BH70" s="1125">
        <f>(BH68*BH69*$G$68)*$BJ$8</f>
        <v>0</v>
      </c>
      <c r="BI70" s="1126"/>
      <c r="BJ70" s="1125">
        <f>(BJ68*BJ69*$G$68)*$BJ$8</f>
        <v>0</v>
      </c>
      <c r="BK70" s="1126"/>
      <c r="BL70" s="1125">
        <f>(BL68*BL69*$G$68)*$BJ$8</f>
        <v>0</v>
      </c>
      <c r="BM70" s="1126"/>
      <c r="BN70" s="1125">
        <f>(BN68*BN69*$G$68)*$BJ$8</f>
        <v>0</v>
      </c>
      <c r="BO70" s="1126"/>
      <c r="BP70" s="1125">
        <f>(BP68*BP69*$G$68)*$BT$8</f>
        <v>0</v>
      </c>
      <c r="BQ70" s="1126"/>
      <c r="BR70" s="1125">
        <f>(BR68*BR69*$G$68)*$BT$8</f>
        <v>0</v>
      </c>
      <c r="BS70" s="1126"/>
      <c r="BT70" s="1125">
        <f>(BT68*BT69*$G$68)*$BT$8</f>
        <v>0</v>
      </c>
      <c r="BU70" s="1126"/>
      <c r="BV70" s="1125">
        <f>(BV68*BV69*$G$68)*$BT$8</f>
        <v>0</v>
      </c>
      <c r="BW70" s="1126"/>
      <c r="BX70" s="1125">
        <f>(BX68*BX69*$G$68)*$BT$8</f>
        <v>0</v>
      </c>
      <c r="BY70" s="1126"/>
      <c r="BZ70" s="1125">
        <f>(BZ68*BZ69*$G$68)*$BT$8</f>
        <v>0</v>
      </c>
      <c r="CA70" s="1126"/>
      <c r="CB70" s="1125">
        <f>(CB68*CB69*$G$68)*$CB$8</f>
        <v>0</v>
      </c>
      <c r="CC70" s="1126"/>
      <c r="CD70" s="1125">
        <f>(CD68*CD69*$G$68)*$CB$8</f>
        <v>0</v>
      </c>
      <c r="CE70" s="1126"/>
      <c r="CF70" s="1125">
        <f>(CF68*CF69*$G$68)*$CB$8</f>
        <v>0</v>
      </c>
      <c r="CG70" s="1126"/>
      <c r="CH70" s="1125">
        <f>(CH68*CH69*$G$68)*$CB$8</f>
        <v>0</v>
      </c>
      <c r="CI70" s="1126"/>
      <c r="CJ70" s="1125">
        <f>(CJ68*CJ69*$G$68)*$CJ$8</f>
        <v>0</v>
      </c>
      <c r="CK70" s="1126"/>
      <c r="CL70" s="1125">
        <f>(CL68*CL69*$G$68)*$CJ$8</f>
        <v>0</v>
      </c>
      <c r="CM70" s="1126"/>
      <c r="CN70" s="1125">
        <f t="shared" ref="CN70" si="350">(CN68*CN69*$G$68)*$CJ$8</f>
        <v>0</v>
      </c>
      <c r="CO70" s="1126"/>
      <c r="CP70" s="1125">
        <f t="shared" ref="CP70" si="351">(CP68*CP69*$G$68)*$CJ$8</f>
        <v>0</v>
      </c>
      <c r="CQ70" s="1126"/>
      <c r="CR70" s="1125">
        <f>(CR68*CR69*$G$68)*$CJ$8</f>
        <v>0</v>
      </c>
      <c r="CS70" s="1126"/>
      <c r="CT70" s="1125">
        <f>(CT68*CT69*$G$68)*$CT$8</f>
        <v>0</v>
      </c>
      <c r="CU70" s="1126"/>
      <c r="CV70" s="1125">
        <f>(CV68*CV69*$G$68)*$CT$8</f>
        <v>0</v>
      </c>
      <c r="CW70" s="1126"/>
      <c r="CX70" s="1125">
        <f>(CX68*CX69*$G$68)*$CT$8</f>
        <v>0</v>
      </c>
      <c r="CY70" s="1126"/>
      <c r="CZ70" s="1125">
        <f>(CZ68*CZ69*$G$68)*$CT$8</f>
        <v>0</v>
      </c>
      <c r="DA70" s="1126"/>
      <c r="DB70" s="1125">
        <f>(DB68*DB69*$G$68)*$DB$8</f>
        <v>0</v>
      </c>
      <c r="DC70" s="1126"/>
      <c r="DD70" s="1125">
        <f>(DD68*DD69*$G$68)*$DL$8</f>
        <v>0</v>
      </c>
      <c r="DE70" s="1126"/>
      <c r="DF70" s="1125">
        <f>(DF68*DF69*$G$68)*$DL$8</f>
        <v>0</v>
      </c>
      <c r="DG70" s="1126"/>
      <c r="DH70" s="1125">
        <f>(DH68*DH69*$G$68)*$DL$8</f>
        <v>0</v>
      </c>
      <c r="DI70" s="1126"/>
      <c r="DJ70" s="1130">
        <f>(DJ68*DJ69*$G$68)*$DL$8</f>
        <v>0</v>
      </c>
      <c r="DK70" s="1131"/>
      <c r="DL70" s="1125">
        <f>(DL68*DL69*$G$68)*$DT$8</f>
        <v>0</v>
      </c>
      <c r="DM70" s="1126"/>
      <c r="DN70" s="1125">
        <f>(DN68*DN69*$G$68)*$DT$8</f>
        <v>0</v>
      </c>
      <c r="DO70" s="1126"/>
      <c r="DP70" s="1125">
        <f>(DP68*DP69*$G$68)*$DT$8</f>
        <v>0</v>
      </c>
      <c r="DQ70" s="1126"/>
      <c r="DR70" s="1125">
        <f>(DR68*DR69*$G$68)*$DT$8</f>
        <v>0</v>
      </c>
      <c r="DS70" s="1126"/>
      <c r="DT70" s="1125">
        <f>(DT68*DT69*$G$68)*$EB$8</f>
        <v>0</v>
      </c>
      <c r="DU70" s="1126"/>
      <c r="DV70" s="1125">
        <f>(DV68*DV69*$G$68)*$EB$8</f>
        <v>0</v>
      </c>
      <c r="DW70" s="1126"/>
      <c r="DX70" s="1125">
        <f>(DX68*DX69*$G$68)*$EB$8</f>
        <v>0</v>
      </c>
      <c r="DY70" s="1126"/>
      <c r="DZ70" s="1125">
        <f>(DZ68*DZ69*$G$68)*$EB$8</f>
        <v>0</v>
      </c>
      <c r="EA70" s="1126"/>
      <c r="EB70" s="1125">
        <f>(EB68*EB69*$G$68)*$EJ$8</f>
        <v>0</v>
      </c>
      <c r="EC70" s="1126"/>
      <c r="ED70" s="1125">
        <f>(ED68*ED69*$G$68)*$EJ$8</f>
        <v>0</v>
      </c>
      <c r="EE70" s="1126"/>
      <c r="EF70" s="1125">
        <f>(EF68*EF69*$G$68)*$EJ$8</f>
        <v>0</v>
      </c>
      <c r="EG70" s="1126"/>
      <c r="EH70" s="1125">
        <f>(EH68*EH69*$G$68)*$EJ$8</f>
        <v>0</v>
      </c>
      <c r="EI70" s="1126"/>
      <c r="EJ70" s="1125">
        <f>(EJ68*EJ69*$G$68)*$ET$8</f>
        <v>0</v>
      </c>
      <c r="EK70" s="1126"/>
      <c r="EL70" s="1125">
        <f>(EL68*EL69*$G$68)*$ET$8</f>
        <v>0</v>
      </c>
      <c r="EM70" s="1126"/>
      <c r="EN70" s="1125">
        <f>(EN68*EN69*$G$68)*$ET$8</f>
        <v>0</v>
      </c>
      <c r="EO70" s="1126"/>
      <c r="EP70" s="1125">
        <f>(EP68*EP69*$G$68)*$ET$8</f>
        <v>0</v>
      </c>
      <c r="EQ70" s="1126"/>
      <c r="ER70" s="1125">
        <f>(ER68*ER69*$G$68)*$FB$8</f>
        <v>0</v>
      </c>
      <c r="ES70" s="1126"/>
      <c r="ET70" s="1125">
        <f>(ET68*ET69*$G$68)*$FB$8</f>
        <v>0</v>
      </c>
      <c r="EU70" s="1126"/>
      <c r="EV70" s="1125">
        <f>(EV68*EV69*$G$68)*$FB$8</f>
        <v>0</v>
      </c>
      <c r="EW70" s="1126"/>
      <c r="EX70" s="1125">
        <f>(EX68*EX69*$G$68)*$FB$8</f>
        <v>0</v>
      </c>
      <c r="EY70" s="1126"/>
      <c r="EZ70" s="1125">
        <f>(EZ68*EZ69*$G$68)*$FL$8</f>
        <v>0</v>
      </c>
      <c r="FA70" s="1126"/>
      <c r="FB70" s="1125">
        <f>(FB68*FB69*$G$68)*$FL$8</f>
        <v>0</v>
      </c>
      <c r="FC70" s="1126"/>
      <c r="FD70" s="1125">
        <f>(FD68*FD69*$G$68)*$FL$8</f>
        <v>0</v>
      </c>
      <c r="FE70" s="1126"/>
      <c r="FF70" s="1125">
        <f>(FF68*FF69*$G$68)*$FL$8</f>
        <v>0</v>
      </c>
      <c r="FG70" s="1126"/>
      <c r="FH70" s="1125">
        <f>(FH68*FH69*$G$68)*$FT$8</f>
        <v>0</v>
      </c>
      <c r="FI70" s="1126"/>
      <c r="FJ70" s="1125">
        <f>(FJ68*FJ69*$G$68)*$FT$8</f>
        <v>0</v>
      </c>
      <c r="FK70" s="1126"/>
      <c r="FL70" s="1125">
        <f>(FL68*FL69*$G$68)*$FT$8</f>
        <v>0</v>
      </c>
      <c r="FM70" s="1126"/>
      <c r="FN70" s="1125">
        <f>(FN68*FN69*$G$68)*$FT$8</f>
        <v>0</v>
      </c>
      <c r="FO70" s="1126"/>
      <c r="FP70" s="1125">
        <f>(FP68*FP69*$G$68)*$GD$8</f>
        <v>0</v>
      </c>
      <c r="FQ70" s="1126"/>
      <c r="FR70" s="1125">
        <f>(FR68*FR69*$G$68)*$GD$8</f>
        <v>0</v>
      </c>
      <c r="FS70" s="1126"/>
      <c r="FT70" s="1125">
        <f>(FT68*FT69*$G$68)*$GD$8</f>
        <v>0</v>
      </c>
      <c r="FU70" s="1126"/>
      <c r="FV70" s="1125">
        <f>(FV68*FV69*$G$68)*$GD$8</f>
        <v>0</v>
      </c>
      <c r="FW70" s="1126"/>
      <c r="FX70" s="1125">
        <f>(FX68*FX69*$G$68)*$GL$8</f>
        <v>0</v>
      </c>
      <c r="FY70" s="1126"/>
      <c r="FZ70" s="1125">
        <f>(FZ68*FZ69*$G$68)*$GL$8</f>
        <v>0</v>
      </c>
      <c r="GA70" s="1126"/>
      <c r="GB70" s="1125">
        <f>(GB68*GB69*$G$68)*$GL$8</f>
        <v>0</v>
      </c>
      <c r="GC70" s="1126"/>
      <c r="GD70" s="1125">
        <f>(GD68*GD69*$G$68)*$GL$8</f>
        <v>0</v>
      </c>
      <c r="GE70" s="1126"/>
      <c r="GF70" s="1125">
        <f>(GF68*GF69*$G$68)*$GT$8</f>
        <v>0</v>
      </c>
      <c r="GG70" s="1126"/>
      <c r="GH70" s="1125">
        <f>(GH68*GH69*$G$68)*$GT$8</f>
        <v>0</v>
      </c>
      <c r="GI70" s="1126"/>
      <c r="GJ70" s="1125">
        <f>(GJ68*GJ69*$G$68)*$GT$8</f>
        <v>0</v>
      </c>
      <c r="GK70" s="1126"/>
      <c r="GL70" s="1125">
        <f>(GL68*GL69*$G$68)*$GT$8</f>
        <v>0</v>
      </c>
      <c r="GM70" s="1126"/>
      <c r="GN70" s="1125">
        <f>(GN68*GN69*$G$68)*$GN$8</f>
        <v>0</v>
      </c>
      <c r="GO70" s="1126"/>
      <c r="GP70" s="1125">
        <f>(GP68*GP69*$G$68)*$GN$8</f>
        <v>0</v>
      </c>
      <c r="GQ70" s="1126"/>
      <c r="GR70" s="1125">
        <f>(GR68*GR69*$G$68)*$GN$8</f>
        <v>0</v>
      </c>
      <c r="GS70" s="1126"/>
      <c r="GT70" s="1125">
        <f>(GT68*GT69*$G$68)*$GN$8</f>
        <v>0</v>
      </c>
      <c r="GU70" s="1126"/>
      <c r="GV70" s="1125">
        <f t="shared" ref="GV70" si="352">(GV68*GV69*$G$68)*$GN$8</f>
        <v>0</v>
      </c>
      <c r="GW70" s="1126"/>
      <c r="GX70" s="1125">
        <f t="shared" ref="GX70" si="353">(GX68*GX69*$G$68)*$GN$8</f>
        <v>0</v>
      </c>
      <c r="GY70" s="1126"/>
      <c r="GZ70" s="1125">
        <f t="shared" ref="GZ70" si="354">(GZ68*GZ69*$G$68)*$GN$8</f>
        <v>0</v>
      </c>
      <c r="HA70" s="1126"/>
      <c r="HB70" s="1125">
        <f>(HB68*HB69*$G$68)*$GN$8</f>
        <v>0</v>
      </c>
      <c r="HC70" s="1126"/>
      <c r="HD70" s="1125">
        <f t="shared" ref="HD70" si="355">(HD68*HD69*$G$68)*$GN$8</f>
        <v>0</v>
      </c>
      <c r="HE70" s="1126"/>
      <c r="HF70" s="1125">
        <f t="shared" ref="HF70" si="356">(HF68*HF69*$G$68)*$GN$8</f>
        <v>0</v>
      </c>
      <c r="HG70" s="1126"/>
      <c r="HH70" s="1125">
        <f t="shared" ref="HH70" si="357">(HH68*HH69*$G$68)*$GN$8</f>
        <v>0</v>
      </c>
      <c r="HI70" s="1126"/>
    </row>
    <row r="71" spans="1:217" hidden="1">
      <c r="A71" s="1139"/>
      <c r="B71" s="1140"/>
      <c r="C71" s="1139"/>
      <c r="D71" s="1141"/>
      <c r="E71" s="1141"/>
      <c r="F71" s="1142"/>
      <c r="G71" s="1141"/>
      <c r="H71" s="733"/>
      <c r="I71" s="1143"/>
      <c r="J71" s="1144"/>
      <c r="K71" s="839" t="s">
        <v>382</v>
      </c>
      <c r="L71" s="1121">
        <f>L70</f>
        <v>0</v>
      </c>
      <c r="M71" s="1122"/>
      <c r="N71" s="1121">
        <f>L71+N70</f>
        <v>0</v>
      </c>
      <c r="O71" s="1122"/>
      <c r="P71" s="1121">
        <f>N71+P70</f>
        <v>0</v>
      </c>
      <c r="Q71" s="1122"/>
      <c r="R71" s="1121">
        <f>P71+R70</f>
        <v>0</v>
      </c>
      <c r="S71" s="1122"/>
      <c r="T71" s="1121">
        <f>R71+T70</f>
        <v>0</v>
      </c>
      <c r="U71" s="1122"/>
      <c r="V71" s="1121">
        <f>T71+V70</f>
        <v>0</v>
      </c>
      <c r="W71" s="1122"/>
      <c r="X71" s="1121">
        <f>V71+X70</f>
        <v>0</v>
      </c>
      <c r="Y71" s="1122"/>
      <c r="Z71" s="1121">
        <f>X71+Z70</f>
        <v>0</v>
      </c>
      <c r="AA71" s="1122"/>
      <c r="AB71" s="1121">
        <f>Z71+AB70</f>
        <v>0</v>
      </c>
      <c r="AC71" s="1122"/>
      <c r="AD71" s="1121">
        <f>AB71+AD70</f>
        <v>0</v>
      </c>
      <c r="AE71" s="1122"/>
      <c r="AF71" s="1121">
        <f>AD71+AF70</f>
        <v>0</v>
      </c>
      <c r="AG71" s="1122"/>
      <c r="AH71" s="1121">
        <f>AF71+AH70</f>
        <v>0</v>
      </c>
      <c r="AI71" s="1122"/>
      <c r="AJ71" s="1121">
        <f>AH71+AJ70</f>
        <v>0</v>
      </c>
      <c r="AK71" s="1122"/>
      <c r="AL71" s="1121">
        <f>AJ71+AL70</f>
        <v>0</v>
      </c>
      <c r="AM71" s="1122"/>
      <c r="AN71" s="1121">
        <f>AL71+AN70</f>
        <v>0</v>
      </c>
      <c r="AO71" s="1122"/>
      <c r="AP71" s="1121">
        <f>AN71+AP70</f>
        <v>0</v>
      </c>
      <c r="AQ71" s="1122"/>
      <c r="AR71" s="1121">
        <f>AP71+AR70</f>
        <v>0</v>
      </c>
      <c r="AS71" s="1122"/>
      <c r="AT71" s="1121">
        <f>AR71+AT70</f>
        <v>0</v>
      </c>
      <c r="AU71" s="1122"/>
      <c r="AV71" s="1121">
        <f>AT71+AV70</f>
        <v>0</v>
      </c>
      <c r="AW71" s="1122"/>
      <c r="AX71" s="1121">
        <f>AV71+AX70</f>
        <v>0</v>
      </c>
      <c r="AY71" s="1122"/>
      <c r="AZ71" s="1121">
        <f>AX71+AZ70</f>
        <v>0</v>
      </c>
      <c r="BA71" s="1122"/>
      <c r="BB71" s="1121">
        <f>AZ71+BB70</f>
        <v>0</v>
      </c>
      <c r="BC71" s="1122"/>
      <c r="BD71" s="1121">
        <f>BB71+BD70</f>
        <v>0</v>
      </c>
      <c r="BE71" s="1122"/>
      <c r="BF71" s="1121">
        <f>BD71+BF70</f>
        <v>0</v>
      </c>
      <c r="BG71" s="1122"/>
      <c r="BH71" s="1121">
        <f>BF71+BH70</f>
        <v>0</v>
      </c>
      <c r="BI71" s="1122"/>
      <c r="BJ71" s="1121">
        <f>BH71+BJ70</f>
        <v>0</v>
      </c>
      <c r="BK71" s="1122"/>
      <c r="BL71" s="1121">
        <f>BJ71+BL70</f>
        <v>0</v>
      </c>
      <c r="BM71" s="1122"/>
      <c r="BN71" s="1121">
        <f>BL71+BN70</f>
        <v>0</v>
      </c>
      <c r="BO71" s="1122"/>
      <c r="BP71" s="1121">
        <f>BN71+BP70</f>
        <v>0</v>
      </c>
      <c r="BQ71" s="1122"/>
      <c r="BR71" s="1121">
        <f>BP71+BR70</f>
        <v>0</v>
      </c>
      <c r="BS71" s="1122"/>
      <c r="BT71" s="1121">
        <f>BR71+BT70</f>
        <v>0</v>
      </c>
      <c r="BU71" s="1122"/>
      <c r="BV71" s="1121">
        <f>BT71+BV70</f>
        <v>0</v>
      </c>
      <c r="BW71" s="1122"/>
      <c r="BX71" s="1121">
        <f>BV71+BX70</f>
        <v>0</v>
      </c>
      <c r="BY71" s="1122"/>
      <c r="BZ71" s="1121">
        <f>BX71+BZ70</f>
        <v>0</v>
      </c>
      <c r="CA71" s="1122"/>
      <c r="CB71" s="1121">
        <f>BZ71+CB70</f>
        <v>0</v>
      </c>
      <c r="CC71" s="1122"/>
      <c r="CD71" s="1121">
        <f>CB71+CD70</f>
        <v>0</v>
      </c>
      <c r="CE71" s="1122"/>
      <c r="CF71" s="1121">
        <f>CD71+CF70</f>
        <v>0</v>
      </c>
      <c r="CG71" s="1122"/>
      <c r="CH71" s="1121">
        <f>CF71+CH70</f>
        <v>0</v>
      </c>
      <c r="CI71" s="1122"/>
      <c r="CJ71" s="1121">
        <f>CH71+CJ70</f>
        <v>0</v>
      </c>
      <c r="CK71" s="1122"/>
      <c r="CL71" s="1121">
        <f>CJ71+CL70</f>
        <v>0</v>
      </c>
      <c r="CM71" s="1122"/>
      <c r="CN71" s="1121">
        <f>CL71+CN70</f>
        <v>0</v>
      </c>
      <c r="CO71" s="1122"/>
      <c r="CP71" s="1121">
        <f>CN71+CP70</f>
        <v>0</v>
      </c>
      <c r="CQ71" s="1122"/>
      <c r="CR71" s="1121">
        <f>CP71+CR70</f>
        <v>0</v>
      </c>
      <c r="CS71" s="1122"/>
      <c r="CT71" s="1121">
        <f>CR71+CT70</f>
        <v>0</v>
      </c>
      <c r="CU71" s="1122"/>
      <c r="CV71" s="1121">
        <f>CT71+CV70</f>
        <v>0</v>
      </c>
      <c r="CW71" s="1122"/>
      <c r="CX71" s="1121">
        <f>CV71+CX70</f>
        <v>0</v>
      </c>
      <c r="CY71" s="1122"/>
      <c r="CZ71" s="1121">
        <f>CX71+CZ70</f>
        <v>0</v>
      </c>
      <c r="DA71" s="1122"/>
      <c r="DB71" s="1121">
        <f>CZ71+DB70</f>
        <v>0</v>
      </c>
      <c r="DC71" s="1122"/>
      <c r="DD71" s="1121">
        <f>DB71+DD70</f>
        <v>0</v>
      </c>
      <c r="DE71" s="1122"/>
      <c r="DF71" s="1121">
        <f>DD71+DF70</f>
        <v>0</v>
      </c>
      <c r="DG71" s="1122"/>
      <c r="DH71" s="1121">
        <f>DF71+DH70</f>
        <v>0</v>
      </c>
      <c r="DI71" s="1122"/>
      <c r="DJ71" s="1127">
        <f>DH71+DJ70</f>
        <v>0</v>
      </c>
      <c r="DK71" s="1128"/>
      <c r="DL71" s="1121">
        <f>DJ71+DL70</f>
        <v>0</v>
      </c>
      <c r="DM71" s="1122"/>
      <c r="DN71" s="1121">
        <f>DL71+DN70</f>
        <v>0</v>
      </c>
      <c r="DO71" s="1122"/>
      <c r="DP71" s="1121">
        <f>DN71+DP70</f>
        <v>0</v>
      </c>
      <c r="DQ71" s="1122"/>
      <c r="DR71" s="1121">
        <f>DP71+DR70</f>
        <v>0</v>
      </c>
      <c r="DS71" s="1122"/>
      <c r="DT71" s="1121">
        <f>DR71+DT70</f>
        <v>0</v>
      </c>
      <c r="DU71" s="1122"/>
      <c r="DV71" s="1121">
        <f>DT71+DV70</f>
        <v>0</v>
      </c>
      <c r="DW71" s="1122"/>
      <c r="DX71" s="1121">
        <f>DV71+DX70</f>
        <v>0</v>
      </c>
      <c r="DY71" s="1122"/>
      <c r="DZ71" s="1121">
        <f>DX71+DZ70</f>
        <v>0</v>
      </c>
      <c r="EA71" s="1122"/>
      <c r="EB71" s="1121">
        <f>DZ71+EB70</f>
        <v>0</v>
      </c>
      <c r="EC71" s="1122"/>
      <c r="ED71" s="1121">
        <f>EB71+ED70</f>
        <v>0</v>
      </c>
      <c r="EE71" s="1122"/>
      <c r="EF71" s="1121">
        <f>ED71+EF70</f>
        <v>0</v>
      </c>
      <c r="EG71" s="1122"/>
      <c r="EH71" s="1121">
        <f>EF71+EH70</f>
        <v>0</v>
      </c>
      <c r="EI71" s="1122"/>
      <c r="EJ71" s="1121">
        <f>EH71+EJ70</f>
        <v>0</v>
      </c>
      <c r="EK71" s="1122"/>
      <c r="EL71" s="1121">
        <f>EJ71+EL70</f>
        <v>0</v>
      </c>
      <c r="EM71" s="1122"/>
      <c r="EN71" s="1121">
        <f>EL71+EN70</f>
        <v>0</v>
      </c>
      <c r="EO71" s="1122"/>
      <c r="EP71" s="1121">
        <f>EN71+EP70</f>
        <v>0</v>
      </c>
      <c r="EQ71" s="1122"/>
      <c r="ER71" s="1121">
        <f>EP71+ER70</f>
        <v>0</v>
      </c>
      <c r="ES71" s="1122"/>
      <c r="ET71" s="1121">
        <f>ER71+ET70</f>
        <v>0</v>
      </c>
      <c r="EU71" s="1122"/>
      <c r="EV71" s="1121">
        <f>ET71+EV70</f>
        <v>0</v>
      </c>
      <c r="EW71" s="1122"/>
      <c r="EX71" s="1121">
        <f>EV71+EX70</f>
        <v>0</v>
      </c>
      <c r="EY71" s="1122"/>
      <c r="EZ71" s="1121">
        <f>EX71+EZ70</f>
        <v>0</v>
      </c>
      <c r="FA71" s="1122"/>
      <c r="FB71" s="1121">
        <f>EZ71+FB70</f>
        <v>0</v>
      </c>
      <c r="FC71" s="1122"/>
      <c r="FD71" s="1121">
        <f>FB71+FD70</f>
        <v>0</v>
      </c>
      <c r="FE71" s="1122"/>
      <c r="FF71" s="1121">
        <f>FD71+FF70</f>
        <v>0</v>
      </c>
      <c r="FG71" s="1122"/>
      <c r="FH71" s="1121">
        <f>FF71+FH70</f>
        <v>0</v>
      </c>
      <c r="FI71" s="1122"/>
      <c r="FJ71" s="1121">
        <f>FH71+FJ70</f>
        <v>0</v>
      </c>
      <c r="FK71" s="1122"/>
      <c r="FL71" s="1121">
        <f>FJ71+FL70</f>
        <v>0</v>
      </c>
      <c r="FM71" s="1122"/>
      <c r="FN71" s="1121">
        <f>FL71+FN70</f>
        <v>0</v>
      </c>
      <c r="FO71" s="1122"/>
      <c r="FP71" s="1121">
        <f>FN71+FP70</f>
        <v>0</v>
      </c>
      <c r="FQ71" s="1122"/>
      <c r="FR71" s="1121">
        <f>FP71+FR70</f>
        <v>0</v>
      </c>
      <c r="FS71" s="1122"/>
      <c r="FT71" s="1121">
        <f>FR71+FT70</f>
        <v>0</v>
      </c>
      <c r="FU71" s="1122"/>
      <c r="FV71" s="1121">
        <f>FT71+FV70</f>
        <v>0</v>
      </c>
      <c r="FW71" s="1122"/>
      <c r="FX71" s="1121">
        <f>FV71+FX70</f>
        <v>0</v>
      </c>
      <c r="FY71" s="1122"/>
      <c r="FZ71" s="1121">
        <f>FX71+FZ70</f>
        <v>0</v>
      </c>
      <c r="GA71" s="1122"/>
      <c r="GB71" s="1121">
        <f>FZ71+GB70</f>
        <v>0</v>
      </c>
      <c r="GC71" s="1122"/>
      <c r="GD71" s="1121">
        <f>GB71+GD70</f>
        <v>0</v>
      </c>
      <c r="GE71" s="1122"/>
      <c r="GF71" s="1121">
        <f>GD71+GF70</f>
        <v>0</v>
      </c>
      <c r="GG71" s="1122"/>
      <c r="GH71" s="1121">
        <f>GF71+GH70</f>
        <v>0</v>
      </c>
      <c r="GI71" s="1122"/>
      <c r="GJ71" s="1121">
        <f>GH71+GJ70</f>
        <v>0</v>
      </c>
      <c r="GK71" s="1122"/>
      <c r="GL71" s="1121">
        <f>GJ71+GL70</f>
        <v>0</v>
      </c>
      <c r="GM71" s="1122"/>
      <c r="GN71" s="1121">
        <f>GL71+GN70</f>
        <v>0</v>
      </c>
      <c r="GO71" s="1122"/>
      <c r="GP71" s="1121">
        <f>GN71+GP70</f>
        <v>0</v>
      </c>
      <c r="GQ71" s="1122"/>
      <c r="GR71" s="1121">
        <f>GP71+GR70</f>
        <v>0</v>
      </c>
      <c r="GS71" s="1122"/>
      <c r="GT71" s="1121">
        <f>GR71+GT70</f>
        <v>0</v>
      </c>
      <c r="GU71" s="1122"/>
      <c r="GV71" s="1121">
        <f t="shared" ref="GV71" si="358">GT71+GV70</f>
        <v>0</v>
      </c>
      <c r="GW71" s="1122"/>
      <c r="GX71" s="1121">
        <f t="shared" ref="GX71" si="359">GV71+GX70</f>
        <v>0</v>
      </c>
      <c r="GY71" s="1122"/>
      <c r="GZ71" s="1121">
        <f t="shared" ref="GZ71" si="360">GX71+GZ70</f>
        <v>0</v>
      </c>
      <c r="HA71" s="1122"/>
      <c r="HB71" s="1121">
        <f>GZ71+HB70</f>
        <v>0</v>
      </c>
      <c r="HC71" s="1122"/>
      <c r="HD71" s="1121">
        <f t="shared" ref="HD71" si="361">HB71+HD70</f>
        <v>0</v>
      </c>
      <c r="HE71" s="1122"/>
      <c r="HF71" s="1121">
        <f t="shared" ref="HF71" si="362">HD71+HF70</f>
        <v>0</v>
      </c>
      <c r="HG71" s="1122"/>
      <c r="HH71" s="1121">
        <f t="shared" ref="HH71" si="363">HF71+HH70</f>
        <v>0</v>
      </c>
      <c r="HI71" s="1122"/>
    </row>
    <row r="72" spans="1:217" s="19" customFormat="1" hidden="1">
      <c r="A72" s="1139"/>
      <c r="B72" s="1140"/>
      <c r="C72" s="1139"/>
      <c r="D72" s="1141"/>
      <c r="E72" s="1141"/>
      <c r="F72" s="1142"/>
      <c r="G72" s="1141"/>
      <c r="H72" s="840"/>
      <c r="I72" s="1143"/>
      <c r="J72" s="1144"/>
      <c r="K72" s="841" t="s">
        <v>383</v>
      </c>
      <c r="L72" s="1117"/>
      <c r="M72" s="1118"/>
      <c r="N72" s="1117"/>
      <c r="O72" s="1118"/>
      <c r="P72" s="1117"/>
      <c r="Q72" s="1118"/>
      <c r="R72" s="1117"/>
      <c r="S72" s="1118"/>
      <c r="T72" s="1117"/>
      <c r="U72" s="1118"/>
      <c r="V72" s="1117"/>
      <c r="W72" s="1118"/>
      <c r="X72" s="1117"/>
      <c r="Y72" s="1118"/>
      <c r="Z72" s="1117"/>
      <c r="AA72" s="1118"/>
      <c r="AB72" s="1117"/>
      <c r="AC72" s="1118"/>
      <c r="AD72" s="1117"/>
      <c r="AE72" s="1118"/>
      <c r="AF72" s="1117"/>
      <c r="AG72" s="1118"/>
      <c r="AH72" s="1117"/>
      <c r="AI72" s="1118"/>
      <c r="AJ72" s="1117"/>
      <c r="AK72" s="1118"/>
      <c r="AL72" s="1117"/>
      <c r="AM72" s="1118"/>
      <c r="AN72" s="1117"/>
      <c r="AO72" s="1118"/>
      <c r="AP72" s="1117"/>
      <c r="AQ72" s="1118"/>
      <c r="AR72" s="1117"/>
      <c r="AS72" s="1118"/>
      <c r="AT72" s="1117"/>
      <c r="AU72" s="1118"/>
      <c r="AV72" s="1117"/>
      <c r="AW72" s="1118"/>
      <c r="AX72" s="1117"/>
      <c r="AY72" s="1118"/>
      <c r="AZ72" s="1117"/>
      <c r="BA72" s="1118"/>
      <c r="BB72" s="1117"/>
      <c r="BC72" s="1118"/>
      <c r="BD72" s="1117"/>
      <c r="BE72" s="1118"/>
      <c r="BF72" s="1117"/>
      <c r="BG72" s="1118"/>
      <c r="BH72" s="1117"/>
      <c r="BI72" s="1118"/>
      <c r="BJ72" s="1117"/>
      <c r="BK72" s="1118"/>
      <c r="BL72" s="1117"/>
      <c r="BM72" s="1118"/>
      <c r="BN72" s="1117"/>
      <c r="BO72" s="1118"/>
      <c r="BP72" s="1117"/>
      <c r="BQ72" s="1118"/>
      <c r="BR72" s="1117"/>
      <c r="BS72" s="1118"/>
      <c r="BT72" s="1117"/>
      <c r="BU72" s="1118"/>
      <c r="BV72" s="1117"/>
      <c r="BW72" s="1118"/>
      <c r="BX72" s="1117"/>
      <c r="BY72" s="1118"/>
      <c r="BZ72" s="1117"/>
      <c r="CA72" s="1118"/>
      <c r="CB72" s="1117"/>
      <c r="CC72" s="1118"/>
      <c r="CD72" s="1117"/>
      <c r="CE72" s="1118"/>
      <c r="CF72" s="1117"/>
      <c r="CG72" s="1118"/>
      <c r="CH72" s="1117"/>
      <c r="CI72" s="1118"/>
      <c r="CJ72" s="1117"/>
      <c r="CK72" s="1118"/>
      <c r="CL72" s="1117"/>
      <c r="CM72" s="1118"/>
      <c r="CN72" s="1117"/>
      <c r="CO72" s="1118"/>
      <c r="CP72" s="1117"/>
      <c r="CQ72" s="1118"/>
      <c r="CR72" s="1117"/>
      <c r="CS72" s="1118"/>
      <c r="CT72" s="1117"/>
      <c r="CU72" s="1118"/>
      <c r="CV72" s="1117"/>
      <c r="CW72" s="1118"/>
      <c r="CX72" s="1117"/>
      <c r="CY72" s="1118"/>
      <c r="CZ72" s="1117"/>
      <c r="DA72" s="1118"/>
      <c r="DB72" s="1117"/>
      <c r="DC72" s="1118"/>
      <c r="DD72" s="1117"/>
      <c r="DE72" s="1118"/>
      <c r="DF72" s="1117"/>
      <c r="DG72" s="1118"/>
      <c r="DH72" s="1117"/>
      <c r="DI72" s="1118"/>
      <c r="DJ72" s="1123"/>
      <c r="DK72" s="1124"/>
      <c r="DL72" s="1117"/>
      <c r="DM72" s="1118"/>
      <c r="DN72" s="1117"/>
      <c r="DO72" s="1118"/>
      <c r="DP72" s="1117"/>
      <c r="DQ72" s="1118"/>
      <c r="DR72" s="1117"/>
      <c r="DS72" s="1118"/>
      <c r="DT72" s="1117"/>
      <c r="DU72" s="1118"/>
      <c r="DV72" s="1117"/>
      <c r="DW72" s="1118"/>
      <c r="DX72" s="1117"/>
      <c r="DY72" s="1118"/>
      <c r="DZ72" s="1117"/>
      <c r="EA72" s="1118"/>
      <c r="EB72" s="1117"/>
      <c r="EC72" s="1118"/>
      <c r="ED72" s="1117"/>
      <c r="EE72" s="1118"/>
      <c r="EF72" s="1117"/>
      <c r="EG72" s="1118"/>
      <c r="EH72" s="1117"/>
      <c r="EI72" s="1118"/>
      <c r="EJ72" s="1117"/>
      <c r="EK72" s="1118"/>
      <c r="EL72" s="1117"/>
      <c r="EM72" s="1118"/>
      <c r="EN72" s="1117"/>
      <c r="EO72" s="1118"/>
      <c r="EP72" s="1117"/>
      <c r="EQ72" s="1118"/>
      <c r="ER72" s="1117"/>
      <c r="ES72" s="1118"/>
      <c r="ET72" s="1117"/>
      <c r="EU72" s="1118"/>
      <c r="EV72" s="1117"/>
      <c r="EW72" s="1118"/>
      <c r="EX72" s="1117"/>
      <c r="EY72" s="1118"/>
      <c r="EZ72" s="1117"/>
      <c r="FA72" s="1118"/>
      <c r="FB72" s="1117"/>
      <c r="FC72" s="1118"/>
      <c r="FD72" s="1117"/>
      <c r="FE72" s="1118"/>
      <c r="FF72" s="1117"/>
      <c r="FG72" s="1118"/>
      <c r="FH72" s="1117"/>
      <c r="FI72" s="1118"/>
      <c r="FJ72" s="1117"/>
      <c r="FK72" s="1118"/>
      <c r="FL72" s="1117"/>
      <c r="FM72" s="1118"/>
      <c r="FN72" s="1117"/>
      <c r="FO72" s="1118"/>
      <c r="FP72" s="1117"/>
      <c r="FQ72" s="1118"/>
      <c r="FR72" s="1117"/>
      <c r="FS72" s="1118"/>
      <c r="FT72" s="1117"/>
      <c r="FU72" s="1118"/>
      <c r="FV72" s="1117"/>
      <c r="FW72" s="1118"/>
      <c r="FX72" s="1117"/>
      <c r="FY72" s="1118"/>
      <c r="FZ72" s="1117"/>
      <c r="GA72" s="1118"/>
      <c r="GB72" s="1117"/>
      <c r="GC72" s="1118"/>
      <c r="GD72" s="1117"/>
      <c r="GE72" s="1118"/>
      <c r="GF72" s="1117"/>
      <c r="GG72" s="1118"/>
      <c r="GH72" s="1117"/>
      <c r="GI72" s="1118"/>
      <c r="GJ72" s="1117"/>
      <c r="GK72" s="1118"/>
      <c r="GL72" s="1117"/>
      <c r="GM72" s="1118"/>
      <c r="GN72" s="1117"/>
      <c r="GO72" s="1118"/>
      <c r="GP72" s="1117"/>
      <c r="GQ72" s="1118"/>
      <c r="GR72" s="1117"/>
      <c r="GS72" s="1118"/>
      <c r="GT72" s="1117"/>
      <c r="GU72" s="1118"/>
      <c r="GV72" s="1117"/>
      <c r="GW72" s="1118"/>
      <c r="GX72" s="1117"/>
      <c r="GY72" s="1118"/>
      <c r="GZ72" s="1117"/>
      <c r="HA72" s="1118"/>
      <c r="HB72" s="1117"/>
      <c r="HC72" s="1118"/>
      <c r="HD72" s="1117"/>
      <c r="HE72" s="1118"/>
      <c r="HF72" s="1117"/>
      <c r="HG72" s="1118"/>
      <c r="HH72" s="1117"/>
      <c r="HI72" s="1118"/>
    </row>
    <row r="73" spans="1:217" s="20" customFormat="1" hidden="1">
      <c r="A73" s="1139"/>
      <c r="B73" s="1140"/>
      <c r="C73" s="1139"/>
      <c r="D73" s="1141"/>
      <c r="E73" s="1141"/>
      <c r="F73" s="1142"/>
      <c r="G73" s="1141"/>
      <c r="H73" s="842"/>
      <c r="I73" s="1143"/>
      <c r="J73" s="1144"/>
      <c r="K73" s="843" t="s">
        <v>384</v>
      </c>
      <c r="L73" s="1113">
        <f>L72</f>
        <v>0</v>
      </c>
      <c r="M73" s="1114"/>
      <c r="N73" s="1113">
        <f>N72+L73</f>
        <v>0</v>
      </c>
      <c r="O73" s="1114"/>
      <c r="P73" s="1113">
        <f>P72+N73</f>
        <v>0</v>
      </c>
      <c r="Q73" s="1114"/>
      <c r="R73" s="1113">
        <f>R72+P73</f>
        <v>0</v>
      </c>
      <c r="S73" s="1114"/>
      <c r="T73" s="1113">
        <f>T72+R73</f>
        <v>0</v>
      </c>
      <c r="U73" s="1114"/>
      <c r="V73" s="1113">
        <f>V72+T73</f>
        <v>0</v>
      </c>
      <c r="W73" s="1114"/>
      <c r="X73" s="1113">
        <f>X72+V73</f>
        <v>0</v>
      </c>
      <c r="Y73" s="1114"/>
      <c r="Z73" s="1113">
        <f>Z72+X73</f>
        <v>0</v>
      </c>
      <c r="AA73" s="1114"/>
      <c r="AB73" s="1113">
        <f>AB72+Z73</f>
        <v>0</v>
      </c>
      <c r="AC73" s="1114"/>
      <c r="AD73" s="1113">
        <f>AD72+AB73</f>
        <v>0</v>
      </c>
      <c r="AE73" s="1114"/>
      <c r="AF73" s="1113">
        <f>AF72+AD73</f>
        <v>0</v>
      </c>
      <c r="AG73" s="1114"/>
      <c r="AH73" s="1113">
        <f>AH72+AF73</f>
        <v>0</v>
      </c>
      <c r="AI73" s="1114"/>
      <c r="AJ73" s="1113">
        <f>AJ72+AH73</f>
        <v>0</v>
      </c>
      <c r="AK73" s="1114"/>
      <c r="AL73" s="1113">
        <f>AL72+AJ73</f>
        <v>0</v>
      </c>
      <c r="AM73" s="1114"/>
      <c r="AN73" s="1113">
        <f>AN72+AL73</f>
        <v>0</v>
      </c>
      <c r="AO73" s="1114"/>
      <c r="AP73" s="1113">
        <f>AP72+AN73</f>
        <v>0</v>
      </c>
      <c r="AQ73" s="1114"/>
      <c r="AR73" s="1113">
        <f>AR72+AP73</f>
        <v>0</v>
      </c>
      <c r="AS73" s="1114"/>
      <c r="AT73" s="1113">
        <f>AT72+AR73</f>
        <v>0</v>
      </c>
      <c r="AU73" s="1114"/>
      <c r="AV73" s="1113">
        <f>AV72+AT73</f>
        <v>0</v>
      </c>
      <c r="AW73" s="1114"/>
      <c r="AX73" s="1113">
        <f>AX72+AV73</f>
        <v>0</v>
      </c>
      <c r="AY73" s="1114"/>
      <c r="AZ73" s="1113">
        <f>AZ72+AX73</f>
        <v>0</v>
      </c>
      <c r="BA73" s="1114"/>
      <c r="BB73" s="1113">
        <f>BB72+AZ73</f>
        <v>0</v>
      </c>
      <c r="BC73" s="1114"/>
      <c r="BD73" s="1113">
        <f>BD72+BB73</f>
        <v>0</v>
      </c>
      <c r="BE73" s="1114"/>
      <c r="BF73" s="1113">
        <f>BF72+BD73</f>
        <v>0</v>
      </c>
      <c r="BG73" s="1114"/>
      <c r="BH73" s="1113">
        <f>BH72+BF73</f>
        <v>0</v>
      </c>
      <c r="BI73" s="1114"/>
      <c r="BJ73" s="1113">
        <f>BJ72+BH73</f>
        <v>0</v>
      </c>
      <c r="BK73" s="1114"/>
      <c r="BL73" s="1113">
        <f>BL72+BJ73</f>
        <v>0</v>
      </c>
      <c r="BM73" s="1114"/>
      <c r="BN73" s="1113">
        <f>BN72+BL73</f>
        <v>0</v>
      </c>
      <c r="BO73" s="1114"/>
      <c r="BP73" s="1113">
        <f>BP72+BN73</f>
        <v>0</v>
      </c>
      <c r="BQ73" s="1114"/>
      <c r="BR73" s="1113">
        <f>BR72+BP73</f>
        <v>0</v>
      </c>
      <c r="BS73" s="1114"/>
      <c r="BT73" s="1113">
        <f>BT72+BR73</f>
        <v>0</v>
      </c>
      <c r="BU73" s="1114"/>
      <c r="BV73" s="1113">
        <f>BV72+BT73</f>
        <v>0</v>
      </c>
      <c r="BW73" s="1114"/>
      <c r="BX73" s="1113">
        <f>BX72+BV73</f>
        <v>0</v>
      </c>
      <c r="BY73" s="1114"/>
      <c r="BZ73" s="1113">
        <f>BZ72+BX73</f>
        <v>0</v>
      </c>
      <c r="CA73" s="1114"/>
      <c r="CB73" s="1113">
        <f>CB72+BZ73</f>
        <v>0</v>
      </c>
      <c r="CC73" s="1114"/>
      <c r="CD73" s="1113">
        <f>CD72+CB73</f>
        <v>0</v>
      </c>
      <c r="CE73" s="1114"/>
      <c r="CF73" s="1113">
        <f>CF72+CD73</f>
        <v>0</v>
      </c>
      <c r="CG73" s="1114"/>
      <c r="CH73" s="1113">
        <f>CH72+CF73</f>
        <v>0</v>
      </c>
      <c r="CI73" s="1114"/>
      <c r="CJ73" s="1113">
        <f>CJ72+CH73</f>
        <v>0</v>
      </c>
      <c r="CK73" s="1114"/>
      <c r="CL73" s="1113">
        <f>CL72+CJ73</f>
        <v>0</v>
      </c>
      <c r="CM73" s="1114"/>
      <c r="CN73" s="1113">
        <f>CN72+CL73</f>
        <v>0</v>
      </c>
      <c r="CO73" s="1114"/>
      <c r="CP73" s="1113">
        <f>CP72+CN73</f>
        <v>0</v>
      </c>
      <c r="CQ73" s="1114"/>
      <c r="CR73" s="1113">
        <f>CR72+CP73</f>
        <v>0</v>
      </c>
      <c r="CS73" s="1114"/>
      <c r="CT73" s="1113">
        <f>CT72+CR73</f>
        <v>0</v>
      </c>
      <c r="CU73" s="1114"/>
      <c r="CV73" s="1113">
        <f>CV72+CT73</f>
        <v>0</v>
      </c>
      <c r="CW73" s="1114"/>
      <c r="CX73" s="1113">
        <f>CX72+CV73</f>
        <v>0</v>
      </c>
      <c r="CY73" s="1114"/>
      <c r="CZ73" s="1113">
        <f>CZ72+CX73</f>
        <v>0</v>
      </c>
      <c r="DA73" s="1114"/>
      <c r="DB73" s="1113">
        <f>DB72+CZ73</f>
        <v>0</v>
      </c>
      <c r="DC73" s="1114"/>
      <c r="DD73" s="1113">
        <f>DD72+DB73</f>
        <v>0</v>
      </c>
      <c r="DE73" s="1114"/>
      <c r="DF73" s="1113">
        <f>DF72+DD73</f>
        <v>0</v>
      </c>
      <c r="DG73" s="1114"/>
      <c r="DH73" s="1113">
        <f>DH72+DF73</f>
        <v>0</v>
      </c>
      <c r="DI73" s="1114"/>
      <c r="DJ73" s="1119">
        <f>DJ72+DH73</f>
        <v>0</v>
      </c>
      <c r="DK73" s="1120"/>
      <c r="DL73" s="1113">
        <f>DL72+DJ73</f>
        <v>0</v>
      </c>
      <c r="DM73" s="1114"/>
      <c r="DN73" s="1113">
        <f>DN72+DL73</f>
        <v>0</v>
      </c>
      <c r="DO73" s="1114"/>
      <c r="DP73" s="1113">
        <f>DP72+DN73</f>
        <v>0</v>
      </c>
      <c r="DQ73" s="1114"/>
      <c r="DR73" s="1113">
        <f>DR72+DP73</f>
        <v>0</v>
      </c>
      <c r="DS73" s="1114"/>
      <c r="DT73" s="1113">
        <f>DT72+DR73</f>
        <v>0</v>
      </c>
      <c r="DU73" s="1114"/>
      <c r="DV73" s="1113">
        <f>DV72+DT73</f>
        <v>0</v>
      </c>
      <c r="DW73" s="1114"/>
      <c r="DX73" s="1113">
        <f>DX72+DV73</f>
        <v>0</v>
      </c>
      <c r="DY73" s="1114"/>
      <c r="DZ73" s="1113">
        <f>DZ72+DX73</f>
        <v>0</v>
      </c>
      <c r="EA73" s="1114"/>
      <c r="EB73" s="1113">
        <f>EB72+DZ73</f>
        <v>0</v>
      </c>
      <c r="EC73" s="1114"/>
      <c r="ED73" s="1113">
        <f>ED72+EB73</f>
        <v>0</v>
      </c>
      <c r="EE73" s="1114"/>
      <c r="EF73" s="1113">
        <f>EF72+ED73</f>
        <v>0</v>
      </c>
      <c r="EG73" s="1114"/>
      <c r="EH73" s="1113">
        <f>EH72+EF73</f>
        <v>0</v>
      </c>
      <c r="EI73" s="1114"/>
      <c r="EJ73" s="1113">
        <f>EJ72+EH73</f>
        <v>0</v>
      </c>
      <c r="EK73" s="1114"/>
      <c r="EL73" s="1113">
        <f>EL72+EJ73</f>
        <v>0</v>
      </c>
      <c r="EM73" s="1114"/>
      <c r="EN73" s="1113">
        <f>EN72+EL73</f>
        <v>0</v>
      </c>
      <c r="EO73" s="1114"/>
      <c r="EP73" s="1113">
        <f>EP72+EN73</f>
        <v>0</v>
      </c>
      <c r="EQ73" s="1114"/>
      <c r="ER73" s="1113">
        <f>ER72+EP73</f>
        <v>0</v>
      </c>
      <c r="ES73" s="1114"/>
      <c r="ET73" s="1113">
        <f>ET72+ER73</f>
        <v>0</v>
      </c>
      <c r="EU73" s="1114"/>
      <c r="EV73" s="1113">
        <f>EV72+ET73</f>
        <v>0</v>
      </c>
      <c r="EW73" s="1114"/>
      <c r="EX73" s="1113">
        <f>EX72+EV73</f>
        <v>0</v>
      </c>
      <c r="EY73" s="1114"/>
      <c r="EZ73" s="1113">
        <f>EZ72+EX73</f>
        <v>0</v>
      </c>
      <c r="FA73" s="1114"/>
      <c r="FB73" s="1113">
        <f>FB72+EZ73</f>
        <v>0</v>
      </c>
      <c r="FC73" s="1114"/>
      <c r="FD73" s="1113">
        <f>FD72+FB73</f>
        <v>0</v>
      </c>
      <c r="FE73" s="1114"/>
      <c r="FF73" s="1113">
        <f>FF72+FD73</f>
        <v>0</v>
      </c>
      <c r="FG73" s="1114"/>
      <c r="FH73" s="1113">
        <f>FH72+FF73</f>
        <v>0</v>
      </c>
      <c r="FI73" s="1114"/>
      <c r="FJ73" s="1113">
        <f>FJ72+FH73</f>
        <v>0</v>
      </c>
      <c r="FK73" s="1114"/>
      <c r="FL73" s="1113">
        <f>FL72+FJ73</f>
        <v>0</v>
      </c>
      <c r="FM73" s="1114"/>
      <c r="FN73" s="1113">
        <f>FN72+FL73</f>
        <v>0</v>
      </c>
      <c r="FO73" s="1114"/>
      <c r="FP73" s="1113">
        <f>FP72+FN73</f>
        <v>0</v>
      </c>
      <c r="FQ73" s="1114"/>
      <c r="FR73" s="1113">
        <f>FR72+FP73</f>
        <v>0</v>
      </c>
      <c r="FS73" s="1114"/>
      <c r="FT73" s="1113">
        <f>FT72+FR73</f>
        <v>0</v>
      </c>
      <c r="FU73" s="1114"/>
      <c r="FV73" s="1113">
        <f>FV72+FT73</f>
        <v>0</v>
      </c>
      <c r="FW73" s="1114"/>
      <c r="FX73" s="1113">
        <f>FX72+FV73</f>
        <v>0</v>
      </c>
      <c r="FY73" s="1114"/>
      <c r="FZ73" s="1113">
        <f>FZ72+FX73</f>
        <v>0</v>
      </c>
      <c r="GA73" s="1114"/>
      <c r="GB73" s="1113">
        <f>GB72+FZ73</f>
        <v>0</v>
      </c>
      <c r="GC73" s="1114"/>
      <c r="GD73" s="1113">
        <f>GD72+GB73</f>
        <v>0</v>
      </c>
      <c r="GE73" s="1114"/>
      <c r="GF73" s="1113">
        <f>GF72+GD73</f>
        <v>0</v>
      </c>
      <c r="GG73" s="1114"/>
      <c r="GH73" s="1113">
        <f>GH72+GF73</f>
        <v>0</v>
      </c>
      <c r="GI73" s="1114"/>
      <c r="GJ73" s="1113">
        <f>GJ72+GH73</f>
        <v>0</v>
      </c>
      <c r="GK73" s="1114"/>
      <c r="GL73" s="1113">
        <f>GL72+GJ73</f>
        <v>0</v>
      </c>
      <c r="GM73" s="1114"/>
      <c r="GN73" s="1113">
        <f>GN72+GL73</f>
        <v>0</v>
      </c>
      <c r="GO73" s="1114"/>
      <c r="GP73" s="1113">
        <f>GP72+GN73</f>
        <v>0</v>
      </c>
      <c r="GQ73" s="1114"/>
      <c r="GR73" s="1113">
        <f>GR72+GP73</f>
        <v>0</v>
      </c>
      <c r="GS73" s="1114"/>
      <c r="GT73" s="1113">
        <f>GT72+GR73</f>
        <v>0</v>
      </c>
      <c r="GU73" s="1114"/>
      <c r="GV73" s="1113">
        <f t="shared" ref="GV73" si="364">GV72+GT73</f>
        <v>0</v>
      </c>
      <c r="GW73" s="1114"/>
      <c r="GX73" s="1113">
        <f t="shared" ref="GX73" si="365">GX72+GV73</f>
        <v>0</v>
      </c>
      <c r="GY73" s="1114"/>
      <c r="GZ73" s="1113">
        <f t="shared" ref="GZ73" si="366">GZ72+GX73</f>
        <v>0</v>
      </c>
      <c r="HA73" s="1114"/>
      <c r="HB73" s="1113">
        <f>HB72+GZ73</f>
        <v>0</v>
      </c>
      <c r="HC73" s="1114"/>
      <c r="HD73" s="1113">
        <f t="shared" ref="HD73" si="367">HD72+HB73</f>
        <v>0</v>
      </c>
      <c r="HE73" s="1114"/>
      <c r="HF73" s="1113">
        <f t="shared" ref="HF73" si="368">HF72+HD73</f>
        <v>0</v>
      </c>
      <c r="HG73" s="1114"/>
      <c r="HH73" s="1113">
        <f t="shared" ref="HH73" si="369">HH72+HF73</f>
        <v>0</v>
      </c>
      <c r="HI73" s="1114"/>
    </row>
    <row r="74" spans="1:217" s="21" customFormat="1" hidden="1">
      <c r="A74" s="1139"/>
      <c r="B74" s="1140"/>
      <c r="C74" s="1139"/>
      <c r="D74" s="1141"/>
      <c r="E74" s="1141"/>
      <c r="F74" s="1142"/>
      <c r="G74" s="1141"/>
      <c r="H74" s="844"/>
      <c r="I74" s="1143"/>
      <c r="J74" s="1144"/>
      <c r="K74" s="845" t="s">
        <v>385</v>
      </c>
      <c r="L74" s="1108">
        <f>IF($E$68&gt;0,L71/$E$68,"-")</f>
        <v>0</v>
      </c>
      <c r="M74" s="1109"/>
      <c r="N74" s="1108">
        <f>IF($E$68&gt;0,N71/$E$68,"-")</f>
        <v>0</v>
      </c>
      <c r="O74" s="1109"/>
      <c r="P74" s="1108">
        <f>IF($E$68&gt;0,P71/$E$68,"-")</f>
        <v>0</v>
      </c>
      <c r="Q74" s="1109"/>
      <c r="R74" s="1108">
        <f>IF($E$68&gt;0,R71/$E$68,"-")</f>
        <v>0</v>
      </c>
      <c r="S74" s="1109"/>
      <c r="T74" s="1108">
        <f>IF($E$68&gt;0,T71/$E$68,"-")</f>
        <v>0</v>
      </c>
      <c r="U74" s="1109"/>
      <c r="V74" s="1108">
        <f>IF($E$68&gt;0,V71/$E$68,"-")</f>
        <v>0</v>
      </c>
      <c r="W74" s="1109"/>
      <c r="X74" s="1108">
        <f>IF($E$68&gt;0,X71/$E$68,"-")</f>
        <v>0</v>
      </c>
      <c r="Y74" s="1109"/>
      <c r="Z74" s="1108">
        <f>IF($E$68&gt;0,Z71/$E$68,"-")</f>
        <v>0</v>
      </c>
      <c r="AA74" s="1109"/>
      <c r="AB74" s="1108">
        <f>IF($E$68&gt;0,AB71/$E$68,"-")</f>
        <v>0</v>
      </c>
      <c r="AC74" s="1109"/>
      <c r="AD74" s="1108">
        <f>IF($E$68&gt;0,AD71/$E$68,"-")</f>
        <v>0</v>
      </c>
      <c r="AE74" s="1109"/>
      <c r="AF74" s="1108">
        <f>IF($E$68&gt;0,AF71/$E$68,"-")</f>
        <v>0</v>
      </c>
      <c r="AG74" s="1109"/>
      <c r="AH74" s="1108">
        <f>IF($E$68&gt;0,AH71/$E$68,"-")</f>
        <v>0</v>
      </c>
      <c r="AI74" s="1109"/>
      <c r="AJ74" s="1108">
        <f>IF($E$68&gt;0,AJ71/$E$68,"-")</f>
        <v>0</v>
      </c>
      <c r="AK74" s="1109"/>
      <c r="AL74" s="1108">
        <f>IF($E$68&gt;0,AL71/$E$68,"-")</f>
        <v>0</v>
      </c>
      <c r="AM74" s="1109"/>
      <c r="AN74" s="1108">
        <f>IF($E$68&gt;0,AN71/$E$68,"-")</f>
        <v>0</v>
      </c>
      <c r="AO74" s="1109"/>
      <c r="AP74" s="1108">
        <f>IF($E$68&gt;0,AP71/$E$68,"-")</f>
        <v>0</v>
      </c>
      <c r="AQ74" s="1109"/>
      <c r="AR74" s="1108">
        <f>IF($E$68&gt;0,AR71/$E$68,"-")</f>
        <v>0</v>
      </c>
      <c r="AS74" s="1109"/>
      <c r="AT74" s="1108">
        <f>IF($E$68&gt;0,AT71/$E$68,"-")</f>
        <v>0</v>
      </c>
      <c r="AU74" s="1109"/>
      <c r="AV74" s="1108">
        <f>IF($E$68&gt;0,AV71/$E$68,"-")</f>
        <v>0</v>
      </c>
      <c r="AW74" s="1109"/>
      <c r="AX74" s="1108">
        <f>IF($E$68&gt;0,AX71/$E$68,"-")</f>
        <v>0</v>
      </c>
      <c r="AY74" s="1109"/>
      <c r="AZ74" s="1108">
        <f>IF($E$68&gt;0,AZ71/$E$68,"-")</f>
        <v>0</v>
      </c>
      <c r="BA74" s="1109"/>
      <c r="BB74" s="1108">
        <f>IF($E$68&gt;0,BB71/$E$68,"-")</f>
        <v>0</v>
      </c>
      <c r="BC74" s="1109"/>
      <c r="BD74" s="1108">
        <f>IF($E$68&gt;0,BD71/$E$68,"-")</f>
        <v>0</v>
      </c>
      <c r="BE74" s="1109"/>
      <c r="BF74" s="1108">
        <f>IF($E$68&gt;0,BF71/$E$68,"-")</f>
        <v>0</v>
      </c>
      <c r="BG74" s="1109"/>
      <c r="BH74" s="1108">
        <f>IF($E$68&gt;0,BH71/$E$68,"-")</f>
        <v>0</v>
      </c>
      <c r="BI74" s="1109"/>
      <c r="BJ74" s="1108">
        <f>IF($E$68&gt;0,BJ71/$E$68,"-")</f>
        <v>0</v>
      </c>
      <c r="BK74" s="1109"/>
      <c r="BL74" s="1108">
        <f>IF($E$68&gt;0,BL71/$E$68,"-")</f>
        <v>0</v>
      </c>
      <c r="BM74" s="1109"/>
      <c r="BN74" s="1108">
        <f>IF($E$68&gt;0,BN71/$E$68,"-")</f>
        <v>0</v>
      </c>
      <c r="BO74" s="1109"/>
      <c r="BP74" s="1108">
        <f>IF($E$68&gt;0,BP71/$E$68,"-")</f>
        <v>0</v>
      </c>
      <c r="BQ74" s="1109"/>
      <c r="BR74" s="1108">
        <f>IF($E$68&gt;0,BR71/$E$68,"-")</f>
        <v>0</v>
      </c>
      <c r="BS74" s="1109"/>
      <c r="BT74" s="1108">
        <f>IF($E$68&gt;0,BT71/$E$68,"-")</f>
        <v>0</v>
      </c>
      <c r="BU74" s="1109"/>
      <c r="BV74" s="1108">
        <f>IF($E$68&gt;0,BV71/$E$68,"-")</f>
        <v>0</v>
      </c>
      <c r="BW74" s="1109"/>
      <c r="BX74" s="1108">
        <f>IF($E$68&gt;0,BX71/$E$68,"-")</f>
        <v>0</v>
      </c>
      <c r="BY74" s="1109"/>
      <c r="BZ74" s="1108">
        <f>IF($E$68&gt;0,BZ71/$E$68,"-")</f>
        <v>0</v>
      </c>
      <c r="CA74" s="1109"/>
      <c r="CB74" s="1108">
        <f>IF($E$68&gt;0,CB71/$E$68,"-")</f>
        <v>0</v>
      </c>
      <c r="CC74" s="1109"/>
      <c r="CD74" s="1108">
        <f>IF($E$68&gt;0,CD71/$E$68,"-")</f>
        <v>0</v>
      </c>
      <c r="CE74" s="1109"/>
      <c r="CF74" s="1108">
        <f>IF($E$68&gt;0,CF71/$E$68,"-")</f>
        <v>0</v>
      </c>
      <c r="CG74" s="1109"/>
      <c r="CH74" s="1108">
        <f>IF($E$68&gt;0,CH71/$E$68,"-")</f>
        <v>0</v>
      </c>
      <c r="CI74" s="1109"/>
      <c r="CJ74" s="1108">
        <f>IF($E$68&gt;0,CJ71/$E$68,"-")</f>
        <v>0</v>
      </c>
      <c r="CK74" s="1109"/>
      <c r="CL74" s="1108">
        <f>IF($E$68&gt;0,CL71/$E$68,"-")</f>
        <v>0</v>
      </c>
      <c r="CM74" s="1109"/>
      <c r="CN74" s="1108">
        <f>IF($E$68&gt;0,CN71/$E$68,"-")</f>
        <v>0</v>
      </c>
      <c r="CO74" s="1109"/>
      <c r="CP74" s="1108">
        <f>IF($E$68&gt;0,CP71/$E$68,"-")</f>
        <v>0</v>
      </c>
      <c r="CQ74" s="1109"/>
      <c r="CR74" s="1108">
        <f>IF($E$68&gt;0,CR71/$E$68,"-")</f>
        <v>0</v>
      </c>
      <c r="CS74" s="1109"/>
      <c r="CT74" s="1108">
        <f>IF($E$68&gt;0,CT71/$E$68,"-")</f>
        <v>0</v>
      </c>
      <c r="CU74" s="1109"/>
      <c r="CV74" s="1108">
        <f>IF($E$68&gt;0,CV71/$E$68,"-")</f>
        <v>0</v>
      </c>
      <c r="CW74" s="1109"/>
      <c r="CX74" s="1108">
        <f>IF($E$68&gt;0,CX71/$E$68,"-")</f>
        <v>0</v>
      </c>
      <c r="CY74" s="1109"/>
      <c r="CZ74" s="1108">
        <f>IF($E$68&gt;0,CZ71/$E$68,"-")</f>
        <v>0</v>
      </c>
      <c r="DA74" s="1109"/>
      <c r="DB74" s="1108">
        <f>IF($E$68&gt;0,DB71/$E$68,"-")</f>
        <v>0</v>
      </c>
      <c r="DC74" s="1109"/>
      <c r="DD74" s="1108">
        <f>IF($E$68&gt;0,DD71/$E$68,"-")</f>
        <v>0</v>
      </c>
      <c r="DE74" s="1109"/>
      <c r="DF74" s="1108">
        <f>IF($E$68&gt;0,DF71/$E$68,"-")</f>
        <v>0</v>
      </c>
      <c r="DG74" s="1109"/>
      <c r="DH74" s="1108">
        <f>IF($E$68&gt;0,DH71/$E$68,"-")</f>
        <v>0</v>
      </c>
      <c r="DI74" s="1109"/>
      <c r="DJ74" s="1115">
        <f>IF($E$68&gt;0,DJ71/$E$68,"-")</f>
        <v>0</v>
      </c>
      <c r="DK74" s="1116"/>
      <c r="DL74" s="1108">
        <f>IF($E$68&gt;0,DL71/$E$68,"-")</f>
        <v>0</v>
      </c>
      <c r="DM74" s="1109"/>
      <c r="DN74" s="1108">
        <f>IF($E$68&gt;0,DN71/$E$68,"-")</f>
        <v>0</v>
      </c>
      <c r="DO74" s="1109"/>
      <c r="DP74" s="1108">
        <f>IF($E$68&gt;0,DP71/$E$68,"-")</f>
        <v>0</v>
      </c>
      <c r="DQ74" s="1109"/>
      <c r="DR74" s="1108">
        <f>IF($E$68&gt;0,DR71/$E$68,"-")</f>
        <v>0</v>
      </c>
      <c r="DS74" s="1109"/>
      <c r="DT74" s="1108">
        <f>IF($E$68&gt;0,DT71/$E$68,"-")</f>
        <v>0</v>
      </c>
      <c r="DU74" s="1109"/>
      <c r="DV74" s="1108">
        <f>IF($E$68&gt;0,DV71/$E$68,"-")</f>
        <v>0</v>
      </c>
      <c r="DW74" s="1109"/>
      <c r="DX74" s="1108">
        <f>IF($E$68&gt;0,DX71/$E$68,"-")</f>
        <v>0</v>
      </c>
      <c r="DY74" s="1109"/>
      <c r="DZ74" s="1108">
        <f>IF($E$68&gt;0,DZ71/$E$68,"-")</f>
        <v>0</v>
      </c>
      <c r="EA74" s="1109"/>
      <c r="EB74" s="1108">
        <f>IF($E$68&gt;0,EB71/$E$68,"-")</f>
        <v>0</v>
      </c>
      <c r="EC74" s="1109"/>
      <c r="ED74" s="1108">
        <f>IF($E$68&gt;0,ED71/$E$68,"-")</f>
        <v>0</v>
      </c>
      <c r="EE74" s="1109"/>
      <c r="EF74" s="1108">
        <f>IF($E$68&gt;0,EF71/$E$68,"-")</f>
        <v>0</v>
      </c>
      <c r="EG74" s="1109"/>
      <c r="EH74" s="1108">
        <f>IF($E$68&gt;0,EH71/$E$68,"-")</f>
        <v>0</v>
      </c>
      <c r="EI74" s="1109"/>
      <c r="EJ74" s="1108">
        <f>IF($E$68&gt;0,EJ71/$E$68,"-")</f>
        <v>0</v>
      </c>
      <c r="EK74" s="1109"/>
      <c r="EL74" s="1108">
        <f>IF($E$68&gt;0,EL71/$E$68,"-")</f>
        <v>0</v>
      </c>
      <c r="EM74" s="1109"/>
      <c r="EN74" s="1108">
        <f>IF($E$68&gt;0,EN71/$E$68,"-")</f>
        <v>0</v>
      </c>
      <c r="EO74" s="1109"/>
      <c r="EP74" s="1108">
        <f>IF($E$68&gt;0,EP71/$E$68,"-")</f>
        <v>0</v>
      </c>
      <c r="EQ74" s="1109"/>
      <c r="ER74" s="1108">
        <f>IF($E$68&gt;0,ER71/$E$68,"-")</f>
        <v>0</v>
      </c>
      <c r="ES74" s="1109"/>
      <c r="ET74" s="1108">
        <f>IF($E$68&gt;0,ET71/$E$68,"-")</f>
        <v>0</v>
      </c>
      <c r="EU74" s="1109"/>
      <c r="EV74" s="1108">
        <f>IF($E$68&gt;0,EV71/$E$68,"-")</f>
        <v>0</v>
      </c>
      <c r="EW74" s="1109"/>
      <c r="EX74" s="1108">
        <f>IF($E$68&gt;0,EX71/$E$68,"-")</f>
        <v>0</v>
      </c>
      <c r="EY74" s="1109"/>
      <c r="EZ74" s="1108">
        <f>IF($E$68&gt;0,EZ71/$E$68,"-")</f>
        <v>0</v>
      </c>
      <c r="FA74" s="1109"/>
      <c r="FB74" s="1108">
        <f>IF($E$68&gt;0,FB71/$E$68,"-")</f>
        <v>0</v>
      </c>
      <c r="FC74" s="1109"/>
      <c r="FD74" s="1108">
        <f>IF($E$68&gt;0,FD71/$E$68,"-")</f>
        <v>0</v>
      </c>
      <c r="FE74" s="1109"/>
      <c r="FF74" s="1108">
        <f>IF($E$68&gt;0,FF71/$E$68,"-")</f>
        <v>0</v>
      </c>
      <c r="FG74" s="1109"/>
      <c r="FH74" s="1108">
        <f>IF($E$68&gt;0,FH71/$E$68,"-")</f>
        <v>0</v>
      </c>
      <c r="FI74" s="1109"/>
      <c r="FJ74" s="1108">
        <f>IF($E$68&gt;0,FJ71/$E$68,"-")</f>
        <v>0</v>
      </c>
      <c r="FK74" s="1109"/>
      <c r="FL74" s="1108">
        <f>IF($E$68&gt;0,FL71/$E$68,"-")</f>
        <v>0</v>
      </c>
      <c r="FM74" s="1109"/>
      <c r="FN74" s="1108">
        <f>IF($E$68&gt;0,FN71/$E$68,"-")</f>
        <v>0</v>
      </c>
      <c r="FO74" s="1109"/>
      <c r="FP74" s="1108">
        <f>IF($E$68&gt;0,FP71/$E$68,"-")</f>
        <v>0</v>
      </c>
      <c r="FQ74" s="1109"/>
      <c r="FR74" s="1108">
        <f>IF($E$68&gt;0,FR71/$E$68,"-")</f>
        <v>0</v>
      </c>
      <c r="FS74" s="1109"/>
      <c r="FT74" s="1108">
        <f>IF($E$68&gt;0,FT71/$E$68,"-")</f>
        <v>0</v>
      </c>
      <c r="FU74" s="1109"/>
      <c r="FV74" s="1108">
        <f>IF($E$68&gt;0,FV71/$E$68,"-")</f>
        <v>0</v>
      </c>
      <c r="FW74" s="1109"/>
      <c r="FX74" s="1108">
        <f>IF($E$68&gt;0,FX71/$E$68,"-")</f>
        <v>0</v>
      </c>
      <c r="FY74" s="1109"/>
      <c r="FZ74" s="1108">
        <f>IF($E$68&gt;0,FZ71/$E$68,"-")</f>
        <v>0</v>
      </c>
      <c r="GA74" s="1109"/>
      <c r="GB74" s="1108">
        <f>IF($E$68&gt;0,GB71/$E$68,"-")</f>
        <v>0</v>
      </c>
      <c r="GC74" s="1109"/>
      <c r="GD74" s="1108">
        <f>IF($E$68&gt;0,GD71/$E$68,"-")</f>
        <v>0</v>
      </c>
      <c r="GE74" s="1109"/>
      <c r="GF74" s="1108">
        <f>IF($E$68&gt;0,GF71/$E$68,"-")</f>
        <v>0</v>
      </c>
      <c r="GG74" s="1109"/>
      <c r="GH74" s="1108">
        <f>IF($E$68&gt;0,GH71/$E$68,"-")</f>
        <v>0</v>
      </c>
      <c r="GI74" s="1109"/>
      <c r="GJ74" s="1108">
        <f>IF($E$68&gt;0,GJ71/$E$68,"-")</f>
        <v>0</v>
      </c>
      <c r="GK74" s="1109"/>
      <c r="GL74" s="1108">
        <f>IF($E$68&gt;0,GL71/$E$68,"-")</f>
        <v>0</v>
      </c>
      <c r="GM74" s="1109"/>
      <c r="GN74" s="1108">
        <f>IF($E$68&gt;0,GN71/$E$68,"-")</f>
        <v>0</v>
      </c>
      <c r="GO74" s="1109"/>
      <c r="GP74" s="1108">
        <f>IF($E$68&gt;0,GP71/$E$68,"-")</f>
        <v>0</v>
      </c>
      <c r="GQ74" s="1109"/>
      <c r="GR74" s="1108">
        <f>IF($E$68&gt;0,GR71/$E$68,"-")</f>
        <v>0</v>
      </c>
      <c r="GS74" s="1109"/>
      <c r="GT74" s="1108">
        <f>IF($E$68&gt;0,GT71/$E$68,"-")</f>
        <v>0</v>
      </c>
      <c r="GU74" s="1109"/>
      <c r="GV74" s="1108">
        <f t="shared" ref="GV74" si="370">IF($E$68&gt;0,GV71/$E$68,"-")</f>
        <v>0</v>
      </c>
      <c r="GW74" s="1109"/>
      <c r="GX74" s="1108">
        <f t="shared" ref="GX74" si="371">IF($E$68&gt;0,GX71/$E$68,"-")</f>
        <v>0</v>
      </c>
      <c r="GY74" s="1109"/>
      <c r="GZ74" s="1108">
        <f t="shared" ref="GZ74" si="372">IF($E$68&gt;0,GZ71/$E$68,"-")</f>
        <v>0</v>
      </c>
      <c r="HA74" s="1109"/>
      <c r="HB74" s="1108">
        <f>IF($E$68&gt;0,HB71/$E$68,"-")</f>
        <v>0</v>
      </c>
      <c r="HC74" s="1109"/>
      <c r="HD74" s="1108">
        <f t="shared" ref="HD74" si="373">IF($E$68&gt;0,HD71/$E$68,"-")</f>
        <v>0</v>
      </c>
      <c r="HE74" s="1109"/>
      <c r="HF74" s="1108">
        <f t="shared" ref="HF74" si="374">IF($E$68&gt;0,HF71/$E$68,"-")</f>
        <v>0</v>
      </c>
      <c r="HG74" s="1109"/>
      <c r="HH74" s="1108">
        <f t="shared" ref="HH74" si="375">IF($E$68&gt;0,HH71/$E$68,"-")</f>
        <v>0</v>
      </c>
      <c r="HI74" s="1109"/>
    </row>
    <row r="75" spans="1:217" hidden="1">
      <c r="A75" s="1139"/>
      <c r="B75" s="1140"/>
      <c r="C75" s="1139"/>
      <c r="D75" s="1141"/>
      <c r="E75" s="1141"/>
      <c r="F75" s="1142"/>
      <c r="G75" s="1141"/>
      <c r="H75" s="733"/>
      <c r="I75" s="1143"/>
      <c r="J75" s="1144"/>
      <c r="K75" s="846" t="s">
        <v>386</v>
      </c>
      <c r="L75" s="1110">
        <f>IF($E$68&gt;0,L73/$E$68,"-")</f>
        <v>0</v>
      </c>
      <c r="M75" s="1111"/>
      <c r="N75" s="1110">
        <f>IF($E$68&gt;0,N73/$E$68,"-")</f>
        <v>0</v>
      </c>
      <c r="O75" s="1111"/>
      <c r="P75" s="1110">
        <f>IF($E$68&gt;0,P73/$E$68,"-")</f>
        <v>0</v>
      </c>
      <c r="Q75" s="1111"/>
      <c r="R75" s="1110">
        <f>IF($E$68&gt;0,R73/$E$68,"-")</f>
        <v>0</v>
      </c>
      <c r="S75" s="1111"/>
      <c r="T75" s="1110">
        <f>IF($E$68&gt;0,T73/$E$68,"-")</f>
        <v>0</v>
      </c>
      <c r="U75" s="1111"/>
      <c r="V75" s="1110">
        <f>IF($E$68&gt;0,V73/$E$68,"-")</f>
        <v>0</v>
      </c>
      <c r="W75" s="1111"/>
      <c r="X75" s="1110">
        <f>IF($E$68&gt;0,X73/$E$68,"-")</f>
        <v>0</v>
      </c>
      <c r="Y75" s="1111"/>
      <c r="Z75" s="1110">
        <f>IF($E$68&gt;0,Z73/$E$68,"-")</f>
        <v>0</v>
      </c>
      <c r="AA75" s="1111"/>
      <c r="AB75" s="1110">
        <f>IF($E$68&gt;0,AB73/$E$68,"-")</f>
        <v>0</v>
      </c>
      <c r="AC75" s="1111"/>
      <c r="AD75" s="1110">
        <f>IF($E$68&gt;0,AD73/$E$68,"-")</f>
        <v>0</v>
      </c>
      <c r="AE75" s="1111"/>
      <c r="AF75" s="1110">
        <f>IF($E$68&gt;0,AF73/$E$68,"-")</f>
        <v>0</v>
      </c>
      <c r="AG75" s="1111"/>
      <c r="AH75" s="1110">
        <f>IF($E$68&gt;0,AH73/$E$68,"-")</f>
        <v>0</v>
      </c>
      <c r="AI75" s="1111"/>
      <c r="AJ75" s="1110">
        <f>IF($E$68&gt;0,AJ73/$E$68,"-")</f>
        <v>0</v>
      </c>
      <c r="AK75" s="1111"/>
      <c r="AL75" s="1110">
        <f>IF($E$68&gt;0,AL73/$E$68,"-")</f>
        <v>0</v>
      </c>
      <c r="AM75" s="1111"/>
      <c r="AN75" s="1110">
        <f>IF($E$68&gt;0,AN73/$E$68,"-")</f>
        <v>0</v>
      </c>
      <c r="AO75" s="1111"/>
      <c r="AP75" s="1110">
        <f>IF($E$68&gt;0,AP73/$E$68,"-")</f>
        <v>0</v>
      </c>
      <c r="AQ75" s="1111"/>
      <c r="AR75" s="1110">
        <f>IF($E$68&gt;0,AR73/$E$68,"-")</f>
        <v>0</v>
      </c>
      <c r="AS75" s="1111"/>
      <c r="AT75" s="1110">
        <f>IF($E$68&gt;0,AT73/$E$68,"-")</f>
        <v>0</v>
      </c>
      <c r="AU75" s="1111"/>
      <c r="AV75" s="1110">
        <f>IF($E$68&gt;0,AV73/$E$68,"-")</f>
        <v>0</v>
      </c>
      <c r="AW75" s="1111"/>
      <c r="AX75" s="1110">
        <f>IF($E$68&gt;0,AX73/$E$68,"-")</f>
        <v>0</v>
      </c>
      <c r="AY75" s="1111"/>
      <c r="AZ75" s="1110">
        <f>IF($E$68&gt;0,AZ73/$E$68,"-")</f>
        <v>0</v>
      </c>
      <c r="BA75" s="1111"/>
      <c r="BB75" s="1110">
        <f>IF($E$68&gt;0,BB73/$E$68,"-")</f>
        <v>0</v>
      </c>
      <c r="BC75" s="1111"/>
      <c r="BD75" s="1110">
        <f>IF($E$68&gt;0,BD73/$E$68,"-")</f>
        <v>0</v>
      </c>
      <c r="BE75" s="1111"/>
      <c r="BF75" s="1110">
        <f>IF($E$68&gt;0,BF73/$E$68,"-")</f>
        <v>0</v>
      </c>
      <c r="BG75" s="1111"/>
      <c r="BH75" s="1110">
        <f>IF($E$68&gt;0,BH73/$E$68,"-")</f>
        <v>0</v>
      </c>
      <c r="BI75" s="1111"/>
      <c r="BJ75" s="1110">
        <f>IF($E$68&gt;0,BJ73/$E$68,"-")</f>
        <v>0</v>
      </c>
      <c r="BK75" s="1111"/>
      <c r="BL75" s="1110">
        <f>IF($E$68&gt;0,BL73/$E$68,"-")</f>
        <v>0</v>
      </c>
      <c r="BM75" s="1111"/>
      <c r="BN75" s="1110">
        <f>IF($E$68&gt;0,BN73/$E$68,"-")</f>
        <v>0</v>
      </c>
      <c r="BO75" s="1111"/>
      <c r="BP75" s="1110">
        <f>IF($E$68&gt;0,BP73/$E$68,"-")</f>
        <v>0</v>
      </c>
      <c r="BQ75" s="1111"/>
      <c r="BR75" s="1107">
        <f>IF($E$68&gt;0,BR73/$E$68,"-")</f>
        <v>0</v>
      </c>
      <c r="BS75" s="1107"/>
      <c r="BT75" s="1107">
        <f>IF($E$68&gt;0,BT73/$E$68,"-")</f>
        <v>0</v>
      </c>
      <c r="BU75" s="1107"/>
      <c r="BV75" s="1107">
        <f>IF($E$68&gt;0,BV73/$E$68,"-")</f>
        <v>0</v>
      </c>
      <c r="BW75" s="1107"/>
      <c r="BX75" s="1107">
        <f>IF($E$68&gt;0,BX73/$E$68,"-")</f>
        <v>0</v>
      </c>
      <c r="BY75" s="1107"/>
      <c r="BZ75" s="1107">
        <f>IF($E$68&gt;0,BZ73/$E$68,"-")</f>
        <v>0</v>
      </c>
      <c r="CA75" s="1107"/>
      <c r="CB75" s="1107">
        <f>IF($E$68&gt;0,CB73/$E$68,"-")</f>
        <v>0</v>
      </c>
      <c r="CC75" s="1107"/>
      <c r="CD75" s="1107">
        <f>IF($E$68&gt;0,CD73/$E$68,"-")</f>
        <v>0</v>
      </c>
      <c r="CE75" s="1107"/>
      <c r="CF75" s="1107">
        <f>IF($E$68&gt;0,CF73/$E$68,"-")</f>
        <v>0</v>
      </c>
      <c r="CG75" s="1107"/>
      <c r="CH75" s="1107">
        <f>IF($E$68&gt;0,CH73/$E$68,"-")</f>
        <v>0</v>
      </c>
      <c r="CI75" s="1107"/>
      <c r="CJ75" s="1107">
        <f>IF($E$68&gt;0,CJ73/$E$68,"-")</f>
        <v>0</v>
      </c>
      <c r="CK75" s="1107"/>
      <c r="CL75" s="1107">
        <f>IF($E$68&gt;0,CL73/$E$68,"-")</f>
        <v>0</v>
      </c>
      <c r="CM75" s="1107"/>
      <c r="CN75" s="1107">
        <f>IF($E$68&gt;0,CN73/$E$68,"-")</f>
        <v>0</v>
      </c>
      <c r="CO75" s="1107"/>
      <c r="CP75" s="1107">
        <f>IF($E$68&gt;0,CP73/$E$68,"-")</f>
        <v>0</v>
      </c>
      <c r="CQ75" s="1107"/>
      <c r="CR75" s="1107">
        <f>IF($E$68&gt;0,CR73/$E$68,"-")</f>
        <v>0</v>
      </c>
      <c r="CS75" s="1107"/>
      <c r="CT75" s="1107">
        <f>IF($E$68&gt;0,CT73/$E$68,"-")</f>
        <v>0</v>
      </c>
      <c r="CU75" s="1107"/>
      <c r="CV75" s="1107">
        <f>IF($E$68&gt;0,CV73/$E$68,"-")</f>
        <v>0</v>
      </c>
      <c r="CW75" s="1107"/>
      <c r="CX75" s="1107">
        <f>IF($E$68&gt;0,CX73/$E$68,"-")</f>
        <v>0</v>
      </c>
      <c r="CY75" s="1107"/>
      <c r="CZ75" s="1107">
        <f>IF($E$68&gt;0,CZ73/$E$68,"-")</f>
        <v>0</v>
      </c>
      <c r="DA75" s="1107"/>
      <c r="DB75" s="1107">
        <f>IF($E$68&gt;0,DB73/$E$68,"-")</f>
        <v>0</v>
      </c>
      <c r="DC75" s="1107"/>
      <c r="DD75" s="1107">
        <f>IF($E$68&gt;0,DD73/$E$68,"-")</f>
        <v>0</v>
      </c>
      <c r="DE75" s="1107"/>
      <c r="DF75" s="1107">
        <f>IF($E$68&gt;0,DF73/$E$68,"-")</f>
        <v>0</v>
      </c>
      <c r="DG75" s="1107"/>
      <c r="DH75" s="1107">
        <f>IF($E$68&gt;0,DH73/$E$68,"-")</f>
        <v>0</v>
      </c>
      <c r="DI75" s="1107"/>
      <c r="DJ75" s="1112">
        <f>IF($E$68&gt;0,DJ73/$E$68,"-")</f>
        <v>0</v>
      </c>
      <c r="DK75" s="1112"/>
      <c r="DL75" s="1107">
        <f>IF($E$68&gt;0,DL73/$E$68,"-")</f>
        <v>0</v>
      </c>
      <c r="DM75" s="1107"/>
      <c r="DN75" s="1107">
        <f>IF($E$68&gt;0,DN73/$E$68,"-")</f>
        <v>0</v>
      </c>
      <c r="DO75" s="1107"/>
      <c r="DP75" s="1107">
        <f>IF($E$68&gt;0,DP73/$E$68,"-")</f>
        <v>0</v>
      </c>
      <c r="DQ75" s="1107"/>
      <c r="DR75" s="1107">
        <f>IF($E$68&gt;0,DR73/$E$68,"-")</f>
        <v>0</v>
      </c>
      <c r="DS75" s="1107"/>
      <c r="DT75" s="1107">
        <f>IF($E$68&gt;0,DT73/$E$68,"-")</f>
        <v>0</v>
      </c>
      <c r="DU75" s="1107"/>
      <c r="DV75" s="1107">
        <f>IF($E$68&gt;0,DV73/$E$68,"-")</f>
        <v>0</v>
      </c>
      <c r="DW75" s="1107"/>
      <c r="DX75" s="1107">
        <f>IF($E$68&gt;0,DX73/$E$68,"-")</f>
        <v>0</v>
      </c>
      <c r="DY75" s="1107"/>
      <c r="DZ75" s="1107">
        <f>IF($E$68&gt;0,DZ73/$E$68,"-")</f>
        <v>0</v>
      </c>
      <c r="EA75" s="1107"/>
      <c r="EB75" s="1107">
        <f>IF($E$68&gt;0,EB73/$E$68,"-")</f>
        <v>0</v>
      </c>
      <c r="EC75" s="1107"/>
      <c r="ED75" s="1107">
        <f>IF($E$68&gt;0,ED73/$E$68,"-")</f>
        <v>0</v>
      </c>
      <c r="EE75" s="1107"/>
      <c r="EF75" s="1107">
        <f>IF($E$68&gt;0,EF73/$E$68,"-")</f>
        <v>0</v>
      </c>
      <c r="EG75" s="1107"/>
      <c r="EH75" s="1107">
        <f>IF($E$68&gt;0,EH73/$E$68,"-")</f>
        <v>0</v>
      </c>
      <c r="EI75" s="1107"/>
      <c r="EJ75" s="1107">
        <f>IF($E$68&gt;0,EJ73/$E$68,"-")</f>
        <v>0</v>
      </c>
      <c r="EK75" s="1107"/>
      <c r="EL75" s="1107">
        <f>IF($E$68&gt;0,EL73/$E$68,"-")</f>
        <v>0</v>
      </c>
      <c r="EM75" s="1107"/>
      <c r="EN75" s="1107">
        <f>IF($E$68&gt;0,EN73/$E$68,"-")</f>
        <v>0</v>
      </c>
      <c r="EO75" s="1107"/>
      <c r="EP75" s="1107">
        <f>IF($E$68&gt;0,EP73/$E$68,"-")</f>
        <v>0</v>
      </c>
      <c r="EQ75" s="1107"/>
      <c r="ER75" s="1107">
        <f>IF($E$68&gt;0,ER73/$E$68,"-")</f>
        <v>0</v>
      </c>
      <c r="ES75" s="1107"/>
      <c r="ET75" s="1107">
        <f>IF($E$68&gt;0,ET73/$E$68,"-")</f>
        <v>0</v>
      </c>
      <c r="EU75" s="1107"/>
      <c r="EV75" s="1107">
        <f>IF($E$68&gt;0,EV73/$E$68,"-")</f>
        <v>0</v>
      </c>
      <c r="EW75" s="1107"/>
      <c r="EX75" s="1107">
        <f>IF($E$68&gt;0,EX73/$E$68,"-")</f>
        <v>0</v>
      </c>
      <c r="EY75" s="1107"/>
      <c r="EZ75" s="1107">
        <f>IF($E$68&gt;0,EZ73/$E$68,"-")</f>
        <v>0</v>
      </c>
      <c r="FA75" s="1107"/>
      <c r="FB75" s="1107">
        <f>IF($E$68&gt;0,FB73/$E$68,"-")</f>
        <v>0</v>
      </c>
      <c r="FC75" s="1107"/>
      <c r="FD75" s="1107">
        <f>IF($E$68&gt;0,FD73/$E$68,"-")</f>
        <v>0</v>
      </c>
      <c r="FE75" s="1107"/>
      <c r="FF75" s="1107">
        <f>IF($E$68&gt;0,FF73/$E$68,"-")</f>
        <v>0</v>
      </c>
      <c r="FG75" s="1107"/>
      <c r="FH75" s="1107">
        <f>IF($E$68&gt;0,FH73/$E$68,"-")</f>
        <v>0</v>
      </c>
      <c r="FI75" s="1107"/>
      <c r="FJ75" s="1107">
        <f>IF($E$68&gt;0,FJ73/$E$68,"-")</f>
        <v>0</v>
      </c>
      <c r="FK75" s="1107"/>
      <c r="FL75" s="1107">
        <f>IF($E$68&gt;0,FL73/$E$68,"-")</f>
        <v>0</v>
      </c>
      <c r="FM75" s="1107"/>
      <c r="FN75" s="1107">
        <f>IF($E$68&gt;0,FN73/$E$68,"-")</f>
        <v>0</v>
      </c>
      <c r="FO75" s="1107"/>
      <c r="FP75" s="1107">
        <f>IF($E$68&gt;0,FP73/$E$68,"-")</f>
        <v>0</v>
      </c>
      <c r="FQ75" s="1107"/>
      <c r="FR75" s="1107">
        <f>IF($E$68&gt;0,FR73/$E$68,"-")</f>
        <v>0</v>
      </c>
      <c r="FS75" s="1107"/>
      <c r="FT75" s="1107">
        <f>IF($E$68&gt;0,FT73/$E$68,"-")</f>
        <v>0</v>
      </c>
      <c r="FU75" s="1107"/>
      <c r="FV75" s="1107">
        <f>IF($E$68&gt;0,FV73/$E$68,"-")</f>
        <v>0</v>
      </c>
      <c r="FW75" s="1107"/>
      <c r="FX75" s="1107">
        <f>IF($E$68&gt;0,FX73/$E$68,"-")</f>
        <v>0</v>
      </c>
      <c r="FY75" s="1107"/>
      <c r="FZ75" s="1107">
        <f>IF($E$68&gt;0,FZ73/$E$68,"-")</f>
        <v>0</v>
      </c>
      <c r="GA75" s="1107"/>
      <c r="GB75" s="1107">
        <f>IF($E$68&gt;0,GB73/$E$68,"-")</f>
        <v>0</v>
      </c>
      <c r="GC75" s="1107"/>
      <c r="GD75" s="1107">
        <f>IF($E$68&gt;0,GD73/$E$68,"-")</f>
        <v>0</v>
      </c>
      <c r="GE75" s="1107"/>
      <c r="GF75" s="1107">
        <f>IF($E$68&gt;0,GF73/$E$68,"-")</f>
        <v>0</v>
      </c>
      <c r="GG75" s="1107"/>
      <c r="GH75" s="1107">
        <f>IF($E$68&gt;0,GH73/$E$68,"-")</f>
        <v>0</v>
      </c>
      <c r="GI75" s="1107"/>
      <c r="GJ75" s="1107">
        <f>IF($E$68&gt;0,GJ73/$E$68,"-")</f>
        <v>0</v>
      </c>
      <c r="GK75" s="1107"/>
      <c r="GL75" s="1107">
        <f>IF($E$68&gt;0,GL73/$E$68,"-")</f>
        <v>0</v>
      </c>
      <c r="GM75" s="1107"/>
      <c r="GN75" s="1107">
        <f>IF($E$68&gt;0,GN73/$E$68,"-")</f>
        <v>0</v>
      </c>
      <c r="GO75" s="1107"/>
      <c r="GP75" s="1107">
        <f>IF($E$68&gt;0,GP73/$E$68,"-")</f>
        <v>0</v>
      </c>
      <c r="GQ75" s="1107"/>
      <c r="GR75" s="1107">
        <f>IF($E$68&gt;0,GR73/$E$68,"-")</f>
        <v>0</v>
      </c>
      <c r="GS75" s="1107"/>
      <c r="GT75" s="1107">
        <f>IF($E$68&gt;0,GT73/$E$68,"-")</f>
        <v>0</v>
      </c>
      <c r="GU75" s="1107"/>
      <c r="GV75" s="1107">
        <f t="shared" ref="GV75" si="376">IF($E$68&gt;0,GV73/$E$68,"-")</f>
        <v>0</v>
      </c>
      <c r="GW75" s="1107"/>
      <c r="GX75" s="1107">
        <f t="shared" ref="GX75" si="377">IF($E$68&gt;0,GX73/$E$68,"-")</f>
        <v>0</v>
      </c>
      <c r="GY75" s="1107"/>
      <c r="GZ75" s="1107">
        <f t="shared" ref="GZ75" si="378">IF($E$68&gt;0,GZ73/$E$68,"-")</f>
        <v>0</v>
      </c>
      <c r="HA75" s="1107"/>
      <c r="HB75" s="1107">
        <f>IF($E$68&gt;0,HB73/$E$68,"-")</f>
        <v>0</v>
      </c>
      <c r="HC75" s="1107"/>
      <c r="HD75" s="1107">
        <f t="shared" ref="HD75" si="379">IF($E$68&gt;0,HD73/$E$68,"-")</f>
        <v>0</v>
      </c>
      <c r="HE75" s="1107"/>
      <c r="HF75" s="1107">
        <f t="shared" ref="HF75" si="380">IF($E$68&gt;0,HF73/$E$68,"-")</f>
        <v>0</v>
      </c>
      <c r="HG75" s="1107"/>
      <c r="HH75" s="1107">
        <f t="shared" ref="HH75" si="381">IF($E$68&gt;0,HH73/$E$68,"-")</f>
        <v>0</v>
      </c>
      <c r="HI75" s="1107"/>
    </row>
    <row r="76" spans="1:217" s="5" customFormat="1" ht="14.4" hidden="1">
      <c r="A76" s="677"/>
      <c r="B76" s="678"/>
      <c r="C76" s="678"/>
      <c r="D76" s="679"/>
      <c r="E76" s="679"/>
      <c r="F76" s="678"/>
      <c r="G76" s="849"/>
      <c r="H76" s="678"/>
      <c r="I76" s="678"/>
      <c r="J76" s="678"/>
      <c r="K76" s="678"/>
      <c r="L76" s="1178"/>
      <c r="M76" s="1178"/>
      <c r="N76" s="1178"/>
      <c r="O76" s="1178"/>
      <c r="P76" s="1178"/>
      <c r="Q76" s="1178"/>
      <c r="R76" s="1178"/>
      <c r="S76" s="1192"/>
      <c r="T76" s="1180"/>
      <c r="U76" s="1178"/>
      <c r="V76" s="1178"/>
      <c r="W76" s="1178"/>
      <c r="X76" s="1178"/>
      <c r="Y76" s="1178"/>
      <c r="Z76" s="1178"/>
      <c r="AA76" s="1192"/>
      <c r="AB76" s="1180"/>
      <c r="AC76" s="1178"/>
      <c r="AD76" s="1178"/>
      <c r="AE76" s="1178"/>
      <c r="AF76" s="1178"/>
      <c r="AG76" s="1178"/>
      <c r="AH76" s="1178"/>
      <c r="AI76" s="1192"/>
      <c r="AJ76" s="1180"/>
      <c r="AK76" s="1178"/>
      <c r="AL76" s="1178"/>
      <c r="AM76" s="1178"/>
      <c r="AN76" s="1178"/>
      <c r="AO76" s="1178"/>
      <c r="AP76" s="1178"/>
      <c r="AQ76" s="1192"/>
      <c r="AR76" s="1180"/>
      <c r="AS76" s="1178"/>
      <c r="AT76" s="831"/>
      <c r="AU76" s="831"/>
      <c r="AV76" s="831"/>
      <c r="AW76" s="831"/>
      <c r="AX76" s="831"/>
      <c r="AY76" s="832"/>
      <c r="AZ76" s="833"/>
      <c r="BA76" s="831"/>
      <c r="BB76" s="831"/>
      <c r="BC76" s="831"/>
      <c r="BD76" s="831"/>
      <c r="BE76" s="831"/>
      <c r="BF76" s="831"/>
      <c r="BG76" s="832"/>
      <c r="BH76" s="833"/>
      <c r="BI76" s="831"/>
      <c r="BJ76" s="831"/>
      <c r="BK76" s="831"/>
      <c r="BL76" s="831"/>
      <c r="BM76" s="831"/>
      <c r="BN76" s="831"/>
      <c r="BO76" s="832"/>
      <c r="BP76" s="833"/>
      <c r="BQ76" s="831"/>
      <c r="BR76" s="831"/>
      <c r="BS76" s="831"/>
      <c r="BT76" s="831"/>
      <c r="BU76" s="831"/>
      <c r="BV76" s="831"/>
      <c r="BW76" s="832"/>
      <c r="BX76" s="833"/>
      <c r="BY76" s="831"/>
      <c r="BZ76" s="831"/>
      <c r="CA76" s="831"/>
      <c r="CB76" s="831"/>
      <c r="CC76" s="831"/>
      <c r="CD76" s="1178"/>
      <c r="CE76" s="1179"/>
      <c r="CF76" s="1180"/>
      <c r="CG76" s="1181"/>
      <c r="CH76" s="1178"/>
      <c r="CI76" s="1181"/>
      <c r="CJ76" s="1178"/>
      <c r="CK76" s="1181"/>
      <c r="CL76" s="1178"/>
      <c r="CM76" s="1179"/>
      <c r="CN76" s="1180"/>
      <c r="CO76" s="1181"/>
      <c r="CP76" s="1182"/>
      <c r="CQ76" s="1183"/>
      <c r="CR76" s="1182"/>
      <c r="CS76" s="1183"/>
      <c r="CT76" s="834"/>
      <c r="CU76" s="835"/>
      <c r="CV76" s="836"/>
      <c r="CW76" s="834"/>
      <c r="CX76" s="834"/>
      <c r="CY76" s="834"/>
      <c r="CZ76" s="834"/>
      <c r="DA76" s="834"/>
      <c r="DB76" s="834"/>
      <c r="DC76" s="835"/>
      <c r="DD76" s="836"/>
      <c r="DE76" s="834"/>
      <c r="DF76" s="834"/>
      <c r="DG76" s="834"/>
      <c r="DH76" s="834"/>
      <c r="DI76" s="834"/>
      <c r="DJ76" s="977"/>
      <c r="DK76" s="977"/>
      <c r="DL76" s="836"/>
      <c r="DM76" s="834"/>
      <c r="DN76" s="834"/>
      <c r="DO76" s="834"/>
      <c r="DP76" s="834"/>
      <c r="DQ76" s="834"/>
      <c r="DR76" s="834"/>
      <c r="DS76" s="835"/>
      <c r="DT76" s="836"/>
      <c r="DU76" s="834"/>
      <c r="DV76" s="834"/>
      <c r="DW76" s="834"/>
      <c r="DX76" s="834"/>
      <c r="DY76" s="834"/>
      <c r="DZ76" s="834"/>
      <c r="EA76" s="835"/>
      <c r="EB76" s="836"/>
      <c r="EC76" s="834"/>
      <c r="ED76" s="834"/>
      <c r="EE76" s="834"/>
      <c r="EF76" s="834"/>
      <c r="EG76" s="834"/>
      <c r="EH76" s="834"/>
      <c r="EI76" s="835"/>
      <c r="EJ76" s="836"/>
      <c r="EK76" s="834"/>
      <c r="EL76" s="834"/>
      <c r="EM76" s="834"/>
      <c r="EN76" s="834"/>
      <c r="EO76" s="834"/>
      <c r="EP76" s="834"/>
      <c r="EQ76" s="835"/>
      <c r="ER76" s="836"/>
      <c r="ES76" s="834"/>
      <c r="ET76" s="834"/>
      <c r="EU76" s="834"/>
      <c r="EV76" s="834"/>
      <c r="EW76" s="834"/>
      <c r="EX76" s="834"/>
      <c r="EY76" s="835"/>
      <c r="EZ76" s="836"/>
      <c r="FA76" s="834"/>
      <c r="FB76" s="834"/>
      <c r="FC76" s="834"/>
      <c r="FD76" s="834"/>
      <c r="FE76" s="834"/>
      <c r="FF76" s="834"/>
      <c r="FG76" s="835"/>
      <c r="FH76" s="836"/>
      <c r="FI76" s="834"/>
      <c r="FJ76" s="834"/>
      <c r="FK76" s="834"/>
      <c r="FL76" s="834"/>
      <c r="FM76" s="834"/>
      <c r="FN76" s="834"/>
      <c r="FO76" s="835"/>
      <c r="FP76" s="836"/>
      <c r="FQ76" s="834"/>
      <c r="FR76" s="834"/>
      <c r="FS76" s="834"/>
      <c r="FT76" s="834"/>
      <c r="FU76" s="834"/>
      <c r="FV76" s="834"/>
      <c r="FW76" s="835"/>
      <c r="FX76" s="836"/>
      <c r="FY76" s="834"/>
      <c r="FZ76" s="834"/>
      <c r="GA76" s="834"/>
      <c r="GB76" s="834"/>
      <c r="GC76" s="834"/>
      <c r="GD76" s="834"/>
      <c r="GE76" s="835"/>
      <c r="GF76" s="836"/>
      <c r="GG76" s="834"/>
      <c r="GH76" s="834"/>
      <c r="GI76" s="834"/>
      <c r="GJ76" s="834"/>
      <c r="GK76" s="834"/>
      <c r="GL76" s="834"/>
      <c r="GM76" s="835"/>
      <c r="GN76" s="836"/>
      <c r="GO76" s="834"/>
      <c r="GP76" s="834"/>
      <c r="GQ76" s="834"/>
      <c r="GR76" s="834"/>
      <c r="GS76" s="834"/>
      <c r="GT76" s="834"/>
      <c r="GU76" s="835"/>
      <c r="GV76" s="834"/>
      <c r="GW76" s="835"/>
      <c r="GX76" s="834"/>
      <c r="GY76" s="835"/>
      <c r="GZ76" s="834"/>
      <c r="HA76" s="835"/>
      <c r="HB76" s="834"/>
      <c r="HC76" s="835"/>
      <c r="HD76" s="834"/>
      <c r="HE76" s="835"/>
      <c r="HF76" s="834"/>
      <c r="HG76" s="835"/>
      <c r="HH76" s="834"/>
      <c r="HI76" s="835"/>
    </row>
    <row r="77" spans="1:217">
      <c r="A77" s="1139" t="s">
        <v>1921</v>
      </c>
      <c r="B77" s="1140" t="str">
        <f>VLOOKUP(A77,PLANEJAMENTO!$B$10:$C$56,2,FALSE)</f>
        <v>Escavação de solo mole, incluso tranporte em ate 1km, e espalhamento</v>
      </c>
      <c r="C77" s="1139" t="str">
        <f>VLOOKUP(A77,PLANEJAMENTO!$B$10:$D$56,3,FALSE)</f>
        <v>m3</v>
      </c>
      <c r="D77" s="1141">
        <f>VLOOKUP(A77,PLANEJAMENTO!$B$10:$E$56,4,FALSE)</f>
        <v>25000</v>
      </c>
      <c r="E77" s="1141">
        <f>D77</f>
        <v>25000</v>
      </c>
      <c r="F77" s="1142">
        <v>60</v>
      </c>
      <c r="G77" s="1141">
        <f>F77*9</f>
        <v>540</v>
      </c>
      <c r="H77" s="733"/>
      <c r="I77" s="1143"/>
      <c r="J77" s="1144"/>
      <c r="K77" s="734" t="s">
        <v>379</v>
      </c>
      <c r="L77" s="1136"/>
      <c r="M77" s="1137"/>
      <c r="N77" s="1136"/>
      <c r="O77" s="1137"/>
      <c r="P77" s="1136"/>
      <c r="Q77" s="1137"/>
      <c r="R77" s="1136"/>
      <c r="S77" s="1137"/>
      <c r="T77" s="1136"/>
      <c r="U77" s="1137"/>
      <c r="V77" s="1136"/>
      <c r="W77" s="1137"/>
      <c r="X77" s="1136"/>
      <c r="Y77" s="1137"/>
      <c r="Z77" s="1136"/>
      <c r="AA77" s="1137"/>
      <c r="AB77" s="1136"/>
      <c r="AC77" s="1137"/>
      <c r="AD77" s="1136"/>
      <c r="AE77" s="1137"/>
      <c r="AF77" s="1136"/>
      <c r="AG77" s="1137"/>
      <c r="AH77" s="1136"/>
      <c r="AI77" s="1137"/>
      <c r="AJ77" s="1136"/>
      <c r="AK77" s="1137"/>
      <c r="AL77" s="1136"/>
      <c r="AM77" s="1137"/>
      <c r="AN77" s="1136"/>
      <c r="AO77" s="1137"/>
      <c r="AP77" s="1136"/>
      <c r="AQ77" s="1137"/>
      <c r="AR77" s="1136"/>
      <c r="AS77" s="1137"/>
      <c r="AT77" s="1136"/>
      <c r="AU77" s="1137"/>
      <c r="AV77" s="1136"/>
      <c r="AW77" s="1137"/>
      <c r="AX77" s="1136"/>
      <c r="AY77" s="1137"/>
      <c r="AZ77" s="1136"/>
      <c r="BA77" s="1137"/>
      <c r="BB77" s="1136"/>
      <c r="BC77" s="1137"/>
      <c r="BD77" s="1136"/>
      <c r="BE77" s="1137"/>
      <c r="BF77" s="1136"/>
      <c r="BG77" s="1137"/>
      <c r="BH77" s="1136"/>
      <c r="BI77" s="1137"/>
      <c r="BJ77" s="1136"/>
      <c r="BK77" s="1137"/>
      <c r="BL77" s="1136"/>
      <c r="BM77" s="1137"/>
      <c r="BN77" s="1136"/>
      <c r="BO77" s="1137"/>
      <c r="BP77" s="1136"/>
      <c r="BQ77" s="1137"/>
      <c r="BR77" s="1132"/>
      <c r="BS77" s="1132"/>
      <c r="BT77" s="1174"/>
      <c r="BU77" s="1175"/>
      <c r="BV77" s="1200">
        <v>6</v>
      </c>
      <c r="BW77" s="1200"/>
      <c r="BX77" s="1174">
        <v>6</v>
      </c>
      <c r="BY77" s="1175"/>
      <c r="BZ77" s="1174">
        <v>6</v>
      </c>
      <c r="CA77" s="1175"/>
      <c r="CB77" s="1174">
        <v>6</v>
      </c>
      <c r="CC77" s="1175"/>
      <c r="CD77" s="1155">
        <v>6</v>
      </c>
      <c r="CE77" s="1155"/>
      <c r="CF77" s="1155">
        <v>6</v>
      </c>
      <c r="CG77" s="1155"/>
      <c r="CH77" s="1155">
        <v>6</v>
      </c>
      <c r="CI77" s="1155"/>
      <c r="CJ77" s="1155">
        <v>6</v>
      </c>
      <c r="CK77" s="1155"/>
      <c r="CL77" s="1155">
        <v>2</v>
      </c>
      <c r="CM77" s="1155"/>
      <c r="CN77" s="1155"/>
      <c r="CO77" s="1155"/>
      <c r="CP77" s="1155"/>
      <c r="CQ77" s="1155"/>
      <c r="CR77" s="1155"/>
      <c r="CS77" s="1155"/>
      <c r="CT77" s="1155"/>
      <c r="CU77" s="1155"/>
      <c r="CV77" s="1155"/>
      <c r="CW77" s="1155"/>
      <c r="CX77" s="1155"/>
      <c r="CY77" s="1155"/>
      <c r="CZ77" s="1155"/>
      <c r="DA77" s="1155"/>
      <c r="DB77" s="1155"/>
      <c r="DC77" s="1155"/>
      <c r="DD77" s="1155"/>
      <c r="DE77" s="1155"/>
      <c r="DF77" s="1155"/>
      <c r="DG77" s="1155"/>
      <c r="DH77" s="1132"/>
      <c r="DI77" s="1132"/>
      <c r="DJ77" s="1138"/>
      <c r="DK77" s="1138"/>
      <c r="DL77" s="1132"/>
      <c r="DM77" s="1132"/>
      <c r="DN77" s="1132"/>
      <c r="DO77" s="1132"/>
      <c r="DP77" s="1132"/>
      <c r="DQ77" s="1132"/>
      <c r="DR77" s="1132"/>
      <c r="DS77" s="1132"/>
      <c r="DT77" s="1132"/>
      <c r="DU77" s="1132"/>
      <c r="DV77" s="1132"/>
      <c r="DW77" s="1132"/>
      <c r="DX77" s="1132"/>
      <c r="DY77" s="1132"/>
      <c r="DZ77" s="1132"/>
      <c r="EA77" s="1132"/>
      <c r="EB77" s="1132"/>
      <c r="EC77" s="1132"/>
      <c r="ED77" s="1155"/>
      <c r="EE77" s="1155"/>
      <c r="EF77" s="1155"/>
      <c r="EG77" s="1155"/>
      <c r="EH77" s="1132"/>
      <c r="EI77" s="1132"/>
      <c r="EJ77" s="1132"/>
      <c r="EK77" s="1132"/>
      <c r="EL77" s="1132"/>
      <c r="EM77" s="1132"/>
      <c r="EN77" s="1132"/>
      <c r="EO77" s="1132"/>
      <c r="EP77" s="1132"/>
      <c r="EQ77" s="1132"/>
      <c r="ER77" s="1132"/>
      <c r="ES77" s="1132"/>
      <c r="ET77" s="1132"/>
      <c r="EU77" s="1132"/>
      <c r="EV77" s="1132"/>
      <c r="EW77" s="1132"/>
      <c r="EX77" s="1132"/>
      <c r="EY77" s="1132"/>
      <c r="EZ77" s="1132"/>
      <c r="FA77" s="1132"/>
      <c r="FB77" s="1132"/>
      <c r="FC77" s="1132"/>
      <c r="FD77" s="1132"/>
      <c r="FE77" s="1132"/>
      <c r="FF77" s="1132"/>
      <c r="FG77" s="1132"/>
      <c r="FH77" s="1132"/>
      <c r="FI77" s="1132"/>
      <c r="FJ77" s="1132"/>
      <c r="FK77" s="1132"/>
      <c r="FL77" s="1132"/>
      <c r="FM77" s="1132"/>
      <c r="FN77" s="1132"/>
      <c r="FO77" s="1132"/>
      <c r="FP77" s="1132"/>
      <c r="FQ77" s="1132"/>
      <c r="FR77" s="1132"/>
      <c r="FS77" s="1132"/>
      <c r="FT77" s="1132"/>
      <c r="FU77" s="1132"/>
      <c r="FV77" s="1132"/>
      <c r="FW77" s="1132"/>
      <c r="FX77" s="1132"/>
      <c r="FY77" s="1132"/>
      <c r="FZ77" s="1132"/>
      <c r="GA77" s="1132"/>
      <c r="GB77" s="1132"/>
      <c r="GC77" s="1132"/>
      <c r="GD77" s="1132"/>
      <c r="GE77" s="1132"/>
      <c r="GF77" s="1132"/>
      <c r="GG77" s="1132"/>
      <c r="GH77" s="1132"/>
      <c r="GI77" s="1132"/>
      <c r="GJ77" s="1132"/>
      <c r="GK77" s="1132"/>
      <c r="GL77" s="1132"/>
      <c r="GM77" s="1132"/>
      <c r="GN77" s="1132"/>
      <c r="GO77" s="1132"/>
      <c r="GP77" s="1132"/>
      <c r="GQ77" s="1132"/>
      <c r="GR77" s="1132"/>
      <c r="GS77" s="1132"/>
      <c r="GT77" s="1132"/>
      <c r="GU77" s="1132"/>
      <c r="GV77" s="1132"/>
      <c r="GW77" s="1132"/>
      <c r="GX77" s="1132"/>
      <c r="GY77" s="1132"/>
      <c r="GZ77" s="1132"/>
      <c r="HA77" s="1132"/>
      <c r="HB77" s="1132"/>
      <c r="HC77" s="1132"/>
      <c r="HD77" s="1132"/>
      <c r="HE77" s="1132"/>
      <c r="HF77" s="1132"/>
      <c r="HG77" s="1132"/>
      <c r="HH77" s="1132"/>
      <c r="HI77" s="1132"/>
    </row>
    <row r="78" spans="1:217">
      <c r="A78" s="1139"/>
      <c r="B78" s="1140"/>
      <c r="C78" s="1139"/>
      <c r="D78" s="1141"/>
      <c r="E78" s="1141"/>
      <c r="F78" s="1142"/>
      <c r="G78" s="1141"/>
      <c r="H78" s="733"/>
      <c r="I78" s="1143"/>
      <c r="J78" s="1144"/>
      <c r="K78" s="837" t="s">
        <v>380</v>
      </c>
      <c r="L78" s="1133"/>
      <c r="M78" s="1134"/>
      <c r="N78" s="1133"/>
      <c r="O78" s="1134"/>
      <c r="P78" s="1133"/>
      <c r="Q78" s="1134"/>
      <c r="R78" s="1133"/>
      <c r="S78" s="1134"/>
      <c r="T78" s="1133"/>
      <c r="U78" s="1134"/>
      <c r="V78" s="1133"/>
      <c r="W78" s="1134"/>
      <c r="X78" s="1133"/>
      <c r="Y78" s="1134"/>
      <c r="Z78" s="1133"/>
      <c r="AA78" s="1134"/>
      <c r="AB78" s="1133"/>
      <c r="AC78" s="1134"/>
      <c r="AD78" s="1133"/>
      <c r="AE78" s="1134"/>
      <c r="AF78" s="1133"/>
      <c r="AG78" s="1134"/>
      <c r="AH78" s="1133"/>
      <c r="AI78" s="1134"/>
      <c r="AJ78" s="1133"/>
      <c r="AK78" s="1134"/>
      <c r="AL78" s="1133"/>
      <c r="AM78" s="1134"/>
      <c r="AN78" s="1133"/>
      <c r="AO78" s="1134"/>
      <c r="AP78" s="1133"/>
      <c r="AQ78" s="1134"/>
      <c r="AR78" s="1133"/>
      <c r="AS78" s="1134"/>
      <c r="AT78" s="1133"/>
      <c r="AU78" s="1134"/>
      <c r="AV78" s="1133"/>
      <c r="AW78" s="1134"/>
      <c r="AX78" s="1133"/>
      <c r="AY78" s="1134"/>
      <c r="AZ78" s="1133"/>
      <c r="BA78" s="1134"/>
      <c r="BB78" s="1133"/>
      <c r="BC78" s="1134"/>
      <c r="BD78" s="1133"/>
      <c r="BE78" s="1134"/>
      <c r="BF78" s="1133"/>
      <c r="BG78" s="1134"/>
      <c r="BH78" s="1133"/>
      <c r="BI78" s="1134"/>
      <c r="BJ78" s="1133"/>
      <c r="BK78" s="1134"/>
      <c r="BL78" s="1133"/>
      <c r="BM78" s="1134"/>
      <c r="BN78" s="1133"/>
      <c r="BO78" s="1134"/>
      <c r="BP78" s="1133"/>
      <c r="BQ78" s="1134"/>
      <c r="BR78" s="1129"/>
      <c r="BS78" s="1129"/>
      <c r="BT78" s="1133"/>
      <c r="BU78" s="1134"/>
      <c r="BV78" s="1133">
        <v>1</v>
      </c>
      <c r="BW78" s="1134"/>
      <c r="BX78" s="1133">
        <v>1</v>
      </c>
      <c r="BY78" s="1134"/>
      <c r="BZ78" s="1133">
        <v>1</v>
      </c>
      <c r="CA78" s="1134"/>
      <c r="CB78" s="1133">
        <v>1</v>
      </c>
      <c r="CC78" s="1134"/>
      <c r="CD78" s="1129">
        <v>1</v>
      </c>
      <c r="CE78" s="1129"/>
      <c r="CF78" s="1129">
        <v>1</v>
      </c>
      <c r="CG78" s="1129"/>
      <c r="CH78" s="1129">
        <v>1</v>
      </c>
      <c r="CI78" s="1129"/>
      <c r="CJ78" s="1129">
        <v>1</v>
      </c>
      <c r="CK78" s="1129"/>
      <c r="CL78" s="1129">
        <v>1</v>
      </c>
      <c r="CM78" s="1129"/>
      <c r="CN78" s="1129"/>
      <c r="CO78" s="1129"/>
      <c r="CP78" s="1129"/>
      <c r="CQ78" s="1129"/>
      <c r="CR78" s="1129"/>
      <c r="CS78" s="1129"/>
      <c r="CT78" s="1129"/>
      <c r="CU78" s="1129"/>
      <c r="CV78" s="1129"/>
      <c r="CW78" s="1129"/>
      <c r="CX78" s="1129"/>
      <c r="CY78" s="1129"/>
      <c r="CZ78" s="1129"/>
      <c r="DA78" s="1129"/>
      <c r="DB78" s="1129"/>
      <c r="DC78" s="1129"/>
      <c r="DD78" s="1129"/>
      <c r="DE78" s="1129"/>
      <c r="DF78" s="1129"/>
      <c r="DG78" s="1129"/>
      <c r="DH78" s="1129"/>
      <c r="DI78" s="1129"/>
      <c r="DJ78" s="1135"/>
      <c r="DK78" s="1135"/>
      <c r="DL78" s="1129"/>
      <c r="DM78" s="1129"/>
      <c r="DN78" s="1129"/>
      <c r="DO78" s="1129"/>
      <c r="DP78" s="1129"/>
      <c r="DQ78" s="1129"/>
      <c r="DR78" s="1129"/>
      <c r="DS78" s="1129"/>
      <c r="DT78" s="1129"/>
      <c r="DU78" s="1129"/>
      <c r="DV78" s="1129"/>
      <c r="DW78" s="1129"/>
      <c r="DX78" s="1129"/>
      <c r="DY78" s="1129"/>
      <c r="DZ78" s="1129"/>
      <c r="EA78" s="1129"/>
      <c r="EB78" s="1129"/>
      <c r="EC78" s="1129"/>
      <c r="ED78" s="1129"/>
      <c r="EE78" s="1129"/>
      <c r="EF78" s="1129"/>
      <c r="EG78" s="1129"/>
      <c r="EH78" s="1129"/>
      <c r="EI78" s="1129"/>
      <c r="EJ78" s="1129"/>
      <c r="EK78" s="1129"/>
      <c r="EL78" s="1129"/>
      <c r="EM78" s="1129"/>
      <c r="EN78" s="1129"/>
      <c r="EO78" s="1129"/>
      <c r="EP78" s="1129"/>
      <c r="EQ78" s="1129"/>
      <c r="ER78" s="1129"/>
      <c r="ES78" s="1129"/>
      <c r="ET78" s="1129"/>
      <c r="EU78" s="1129"/>
      <c r="EV78" s="1129"/>
      <c r="EW78" s="1129"/>
      <c r="EX78" s="1129"/>
      <c r="EY78" s="1129"/>
      <c r="EZ78" s="1129"/>
      <c r="FA78" s="1129"/>
      <c r="FB78" s="1129"/>
      <c r="FC78" s="1129"/>
      <c r="FD78" s="1129"/>
      <c r="FE78" s="1129"/>
      <c r="FF78" s="1129"/>
      <c r="FG78" s="1129"/>
      <c r="FH78" s="1129"/>
      <c r="FI78" s="1129"/>
      <c r="FJ78" s="1129"/>
      <c r="FK78" s="1129"/>
      <c r="FL78" s="1129"/>
      <c r="FM78" s="1129"/>
      <c r="FN78" s="1129"/>
      <c r="FO78" s="1129"/>
      <c r="FP78" s="1129"/>
      <c r="FQ78" s="1129"/>
      <c r="FR78" s="1129"/>
      <c r="FS78" s="1129"/>
      <c r="FT78" s="1129"/>
      <c r="FU78" s="1129"/>
      <c r="FV78" s="1129"/>
      <c r="FW78" s="1129"/>
      <c r="FX78" s="1129"/>
      <c r="FY78" s="1129"/>
      <c r="FZ78" s="1129"/>
      <c r="GA78" s="1129"/>
      <c r="GB78" s="1129"/>
      <c r="GC78" s="1129"/>
      <c r="GD78" s="1129"/>
      <c r="GE78" s="1129"/>
      <c r="GF78" s="1129"/>
      <c r="GG78" s="1129"/>
      <c r="GH78" s="1129"/>
      <c r="GI78" s="1129"/>
      <c r="GJ78" s="1129"/>
      <c r="GK78" s="1129"/>
      <c r="GL78" s="1129"/>
      <c r="GM78" s="1129"/>
      <c r="GN78" s="1129"/>
      <c r="GO78" s="1129"/>
      <c r="GP78" s="1129"/>
      <c r="GQ78" s="1129"/>
      <c r="GR78" s="1129"/>
      <c r="GS78" s="1129"/>
      <c r="GT78" s="1129"/>
      <c r="GU78" s="1129"/>
      <c r="GV78" s="1129"/>
      <c r="GW78" s="1129"/>
      <c r="GX78" s="1129"/>
      <c r="GY78" s="1129"/>
      <c r="GZ78" s="1129"/>
      <c r="HA78" s="1129"/>
      <c r="HB78" s="1129"/>
      <c r="HC78" s="1129"/>
      <c r="HD78" s="1129"/>
      <c r="HE78" s="1129"/>
      <c r="HF78" s="1129"/>
      <c r="HG78" s="1129"/>
      <c r="HH78" s="1129"/>
      <c r="HI78" s="1129"/>
    </row>
    <row r="79" spans="1:217">
      <c r="A79" s="1139"/>
      <c r="B79" s="1140"/>
      <c r="C79" s="1139"/>
      <c r="D79" s="1141"/>
      <c r="E79" s="1141"/>
      <c r="F79" s="1142"/>
      <c r="G79" s="1141"/>
      <c r="H79" s="733"/>
      <c r="I79" s="1143"/>
      <c r="J79" s="1144"/>
      <c r="K79" s="838" t="s">
        <v>381</v>
      </c>
      <c r="L79" s="1125">
        <f>(L77*L78*$G77)*$L$8</f>
        <v>0</v>
      </c>
      <c r="M79" s="1126"/>
      <c r="N79" s="1125">
        <f>(N77*N78*$G77)*$L$8</f>
        <v>0</v>
      </c>
      <c r="O79" s="1126"/>
      <c r="P79" s="1125">
        <f>(P77*P78*$G77)*$L$8</f>
        <v>0</v>
      </c>
      <c r="Q79" s="1126"/>
      <c r="R79" s="1125">
        <f>(R77*R78*$G77)*$L$8</f>
        <v>0</v>
      </c>
      <c r="S79" s="1126"/>
      <c r="T79" s="1125">
        <f>(T77*T78*$G77)*$T$8</f>
        <v>0</v>
      </c>
      <c r="U79" s="1126"/>
      <c r="V79" s="1125">
        <f>(V77*V78*$G77)*$T$8</f>
        <v>0</v>
      </c>
      <c r="W79" s="1126"/>
      <c r="X79" s="1125">
        <f>(X77*X78*$G77)*$T$8</f>
        <v>0</v>
      </c>
      <c r="Y79" s="1126"/>
      <c r="Z79" s="1125">
        <f>(Z77*Z78*$G77)*$T$8</f>
        <v>0</v>
      </c>
      <c r="AA79" s="1126"/>
      <c r="AB79" s="1125">
        <f>(AB77*AB78*$G77)*$AB$8</f>
        <v>0</v>
      </c>
      <c r="AC79" s="1126"/>
      <c r="AD79" s="1125">
        <f>(AD77*AD78*$G77)*$AB$8</f>
        <v>0</v>
      </c>
      <c r="AE79" s="1126"/>
      <c r="AF79" s="1125">
        <f>(AF77*AF78*$G77)*$AB$8</f>
        <v>0</v>
      </c>
      <c r="AG79" s="1126"/>
      <c r="AH79" s="1125">
        <f>(AH77*AH78*$G77)*$AB$8</f>
        <v>0</v>
      </c>
      <c r="AI79" s="1126"/>
      <c r="AJ79" s="1125">
        <f>(AJ77*AJ78*$G77)*$AJ$8</f>
        <v>0</v>
      </c>
      <c r="AK79" s="1126"/>
      <c r="AL79" s="1125">
        <f>(AL77*AL78*$G77)*$AJ$8</f>
        <v>0</v>
      </c>
      <c r="AM79" s="1126"/>
      <c r="AN79" s="1125">
        <f>(AN77*AN78*$G77)*$AJ$8</f>
        <v>0</v>
      </c>
      <c r="AO79" s="1126"/>
      <c r="AP79" s="1125">
        <f>(AP77*AP78*$G77)*$AJ$8</f>
        <v>0</v>
      </c>
      <c r="AQ79" s="1126"/>
      <c r="AR79" s="1125">
        <f>(AR77*AR78*$G77)*$AT$8</f>
        <v>0</v>
      </c>
      <c r="AS79" s="1126"/>
      <c r="AT79" s="1125">
        <f>(AT77*AT78*$G77)*$AT$8</f>
        <v>0</v>
      </c>
      <c r="AU79" s="1126"/>
      <c r="AV79" s="1125">
        <f>(AV77*AV78*$G77)*$AT$8</f>
        <v>0</v>
      </c>
      <c r="AW79" s="1126"/>
      <c r="AX79" s="1125">
        <f>(AX77*AX78*$G77)*$AT$8</f>
        <v>0</v>
      </c>
      <c r="AY79" s="1126"/>
      <c r="AZ79" s="1125">
        <f>(AZ77*AZ78*$G77)*$BB$8</f>
        <v>0</v>
      </c>
      <c r="BA79" s="1126"/>
      <c r="BB79" s="1125">
        <f>(BB77*BB78*$G77)*$BB$8</f>
        <v>0</v>
      </c>
      <c r="BC79" s="1126"/>
      <c r="BD79" s="1125">
        <f>(BD77*BD78*$G77)*$BB$8</f>
        <v>0</v>
      </c>
      <c r="BE79" s="1126"/>
      <c r="BF79" s="1125">
        <f>(BF77*BF78*$G77)*$BB$8</f>
        <v>0</v>
      </c>
      <c r="BG79" s="1126"/>
      <c r="BH79" s="1125">
        <f>(BH77*BH78*$G77)*$BJ$8</f>
        <v>0</v>
      </c>
      <c r="BI79" s="1126"/>
      <c r="BJ79" s="1125">
        <f>(BJ77*BJ78*$G77)*$BJ$8</f>
        <v>0</v>
      </c>
      <c r="BK79" s="1126"/>
      <c r="BL79" s="1125">
        <f>(BL77*BL78*$G77)*$BJ$8</f>
        <v>0</v>
      </c>
      <c r="BM79" s="1126"/>
      <c r="BN79" s="1125">
        <f>(BN77*BN78*$G77)*$BJ$8</f>
        <v>0</v>
      </c>
      <c r="BO79" s="1126"/>
      <c r="BP79" s="1125">
        <f>(BP77*BP78*$G77)*$BT$8</f>
        <v>0</v>
      </c>
      <c r="BQ79" s="1126"/>
      <c r="BR79" s="1125">
        <f>(BR77*BR78*$G77)*$BT$8</f>
        <v>0</v>
      </c>
      <c r="BS79" s="1126"/>
      <c r="BT79" s="1125">
        <f>(BT77*BT78*$G77)*$BT$8</f>
        <v>0</v>
      </c>
      <c r="BU79" s="1126"/>
      <c r="BV79" s="1125">
        <f>(BV77*BV78*$G77)*$BT$8</f>
        <v>3051.8709677419356</v>
      </c>
      <c r="BW79" s="1126"/>
      <c r="BX79" s="1125">
        <f t="shared" ref="BX79" si="382">(BX77*BX78*$G77)*$BT$8</f>
        <v>3051.8709677419356</v>
      </c>
      <c r="BY79" s="1126"/>
      <c r="BZ79" s="1125">
        <f t="shared" ref="BZ79" si="383">(BZ77*BZ78*$G77)*$BT$8</f>
        <v>3051.8709677419356</v>
      </c>
      <c r="CA79" s="1126"/>
      <c r="CB79" s="1125">
        <f>(CB77*CB78*$G77)*$CB$8</f>
        <v>2991.6000000000004</v>
      </c>
      <c r="CC79" s="1126"/>
      <c r="CD79" s="1125">
        <f t="shared" ref="CD79" si="384">(CD77*CD78*$G77)*$CB$8</f>
        <v>2991.6000000000004</v>
      </c>
      <c r="CE79" s="1126"/>
      <c r="CF79" s="1125">
        <f t="shared" ref="CF79" si="385">(CF77*CF78*$G77)*$CB$8</f>
        <v>2991.6000000000004</v>
      </c>
      <c r="CG79" s="1126"/>
      <c r="CH79" s="1125">
        <f t="shared" ref="CH79" si="386">(CH77*CH78*$G77)*$CB$8</f>
        <v>2991.6000000000004</v>
      </c>
      <c r="CI79" s="1126"/>
      <c r="CJ79" s="1125">
        <f t="shared" ref="CJ79" si="387">(CJ77*CJ78*$G77)*$CB$8</f>
        <v>2991.6000000000004</v>
      </c>
      <c r="CK79" s="1126"/>
      <c r="CL79" s="1125">
        <f t="shared" ref="CL79" si="388">(CL77*CL78*$G77)*$CJ$8</f>
        <v>930.1935483870966</v>
      </c>
      <c r="CM79" s="1126"/>
      <c r="CN79" s="1125">
        <f t="shared" ref="CN79" si="389">(CN77*CN78*$G77)*$CJ$8</f>
        <v>0</v>
      </c>
      <c r="CO79" s="1126"/>
      <c r="CP79" s="1125">
        <f t="shared" ref="CP79" si="390">(CP77*CP78*$G77)*$CJ$8</f>
        <v>0</v>
      </c>
      <c r="CQ79" s="1126"/>
      <c r="CR79" s="1125">
        <f t="shared" ref="CR79" si="391">(CR77*CR78*$G77)*$CJ$8</f>
        <v>0</v>
      </c>
      <c r="CS79" s="1126"/>
      <c r="CT79" s="1125">
        <f t="shared" ref="CT79" si="392">(CT77*CT78*$G77)*$CT$8</f>
        <v>0</v>
      </c>
      <c r="CU79" s="1126"/>
      <c r="CV79" s="1125">
        <f t="shared" ref="CV79" si="393">(CV77*CV78*$G77)*$CT$8</f>
        <v>0</v>
      </c>
      <c r="CW79" s="1126"/>
      <c r="CX79" s="1125">
        <f t="shared" ref="CX79" si="394">(CX77*CX78*$G77)*$CT$8</f>
        <v>0</v>
      </c>
      <c r="CY79" s="1126"/>
      <c r="CZ79" s="1125">
        <f t="shared" ref="CZ79" si="395">(CZ77*CZ78*$G77)*$CT$8</f>
        <v>0</v>
      </c>
      <c r="DA79" s="1126"/>
      <c r="DB79" s="1125">
        <f>(DB77*DB78*$G77)*$DB$8</f>
        <v>0</v>
      </c>
      <c r="DC79" s="1126"/>
      <c r="DD79" s="1125">
        <f>(DD77*DD78*$G77)*$DB$8</f>
        <v>0</v>
      </c>
      <c r="DE79" s="1126"/>
      <c r="DF79" s="1125">
        <f>(DF77*DF78*$G77)*$DB$8</f>
        <v>0</v>
      </c>
      <c r="DG79" s="1126"/>
      <c r="DH79" s="1125">
        <f>(DH77*DH78*$G77)*$DL$8</f>
        <v>0</v>
      </c>
      <c r="DI79" s="1126"/>
      <c r="DJ79" s="1130">
        <f>(DJ77*DJ78*$G77)*$DL$8</f>
        <v>0</v>
      </c>
      <c r="DK79" s="1131"/>
      <c r="DL79" s="1125">
        <f>(DL77*DL78*$G77)*$DT$8</f>
        <v>0</v>
      </c>
      <c r="DM79" s="1126"/>
      <c r="DN79" s="1125">
        <f>(DN77*DN78*$G77)*$DT$8</f>
        <v>0</v>
      </c>
      <c r="DO79" s="1126"/>
      <c r="DP79" s="1125">
        <f>(DP77*DP78*$G77)*$DT$8</f>
        <v>0</v>
      </c>
      <c r="DQ79" s="1126"/>
      <c r="DR79" s="1125">
        <f>(DR77*DR78*$G77)*$DT$8</f>
        <v>0</v>
      </c>
      <c r="DS79" s="1126"/>
      <c r="DT79" s="1125">
        <f>(DT77*DT78*$G77)*$DT$8</f>
        <v>0</v>
      </c>
      <c r="DU79" s="1126"/>
      <c r="DV79" s="1125">
        <f t="shared" ref="DV79" si="396">(DV77*DV78*$G77)*$DT$8</f>
        <v>0</v>
      </c>
      <c r="DW79" s="1126"/>
      <c r="DX79" s="1125">
        <f t="shared" ref="DX79" si="397">(DX77*DX78*$G77)*$DT$8</f>
        <v>0</v>
      </c>
      <c r="DY79" s="1126"/>
      <c r="DZ79" s="1125">
        <f t="shared" ref="DZ79" si="398">(DZ77*DZ78*$G77)*$DT$8</f>
        <v>0</v>
      </c>
      <c r="EA79" s="1126"/>
      <c r="EB79" s="1125">
        <f>(EB77*EB78*$G77)*$EJ$8</f>
        <v>0</v>
      </c>
      <c r="EC79" s="1126"/>
      <c r="ED79" s="1125">
        <f>(ED77*ED78*$G77)*$EJ$8</f>
        <v>0</v>
      </c>
      <c r="EE79" s="1126"/>
      <c r="EF79" s="1125">
        <f>(EF77*EF78*$G77)*$EJ$8</f>
        <v>0</v>
      </c>
      <c r="EG79" s="1126"/>
      <c r="EH79" s="1125">
        <f>(EH77*EH78*$G77)*$EJ$8</f>
        <v>0</v>
      </c>
      <c r="EI79" s="1126"/>
      <c r="EJ79" s="1125">
        <f>(EJ77*EJ78*$G77)*$ET$8</f>
        <v>0</v>
      </c>
      <c r="EK79" s="1126"/>
      <c r="EL79" s="1125">
        <f>(EL77*EL78*$G77)*$ET$8</f>
        <v>0</v>
      </c>
      <c r="EM79" s="1126"/>
      <c r="EN79" s="1125">
        <f>(EN77*EN78*$G77)*$ET$8</f>
        <v>0</v>
      </c>
      <c r="EO79" s="1126"/>
      <c r="EP79" s="1125">
        <f>(EP77*EP78*$G77)*$ET$8</f>
        <v>0</v>
      </c>
      <c r="EQ79" s="1126"/>
      <c r="ER79" s="1125">
        <f>(ER77*ER78*$G77)*$FB$8</f>
        <v>0</v>
      </c>
      <c r="ES79" s="1126"/>
      <c r="ET79" s="1125">
        <f>(ET77*ET78*$G77)*$DB$8</f>
        <v>0</v>
      </c>
      <c r="EU79" s="1126"/>
      <c r="EV79" s="1125">
        <f>(EV77*EV78*$G77)*$DB$8</f>
        <v>0</v>
      </c>
      <c r="EW79" s="1126"/>
      <c r="EX79" s="1125">
        <f>(EX77*EX78*$G77)*$DB$8</f>
        <v>0</v>
      </c>
      <c r="EY79" s="1126"/>
      <c r="EZ79" s="1125">
        <f>(EZ77*EZ78*$G77)*$DB$8</f>
        <v>0</v>
      </c>
      <c r="FA79" s="1126"/>
      <c r="FB79" s="1125">
        <f>(FB77*FB78*$G77)*$DB$8</f>
        <v>0</v>
      </c>
      <c r="FC79" s="1126"/>
      <c r="FD79" s="1125">
        <f>(FD77*FD78*$G77)*$DB$8</f>
        <v>0</v>
      </c>
      <c r="FE79" s="1126"/>
      <c r="FF79" s="1125">
        <f>(FF77*FF78*$G77)*$DB$8</f>
        <v>0</v>
      </c>
      <c r="FG79" s="1126"/>
      <c r="FH79" s="1125">
        <f>(FH77*FH78*$G77)*$DB$8</f>
        <v>0</v>
      </c>
      <c r="FI79" s="1126"/>
      <c r="FJ79" s="1125">
        <f>(FJ77*FJ78*$G77)*$DB$8</f>
        <v>0</v>
      </c>
      <c r="FK79" s="1126"/>
      <c r="FL79" s="1125">
        <f>(FL77*FL78*$G77)*$DB$8</f>
        <v>0</v>
      </c>
      <c r="FM79" s="1126"/>
      <c r="FN79" s="1125">
        <f>(FN77*FN78*$G77)*$DB$8</f>
        <v>0</v>
      </c>
      <c r="FO79" s="1126"/>
      <c r="FP79" s="1125">
        <f>(FP77*FP78*$G77)*$DB$8</f>
        <v>0</v>
      </c>
      <c r="FQ79" s="1126"/>
      <c r="FR79" s="1125">
        <f>(FR77*FR78*$G77)*$DB$8</f>
        <v>0</v>
      </c>
      <c r="FS79" s="1126"/>
      <c r="FT79" s="1125">
        <f>(FT77*FT78*$G77)*$DB$8</f>
        <v>0</v>
      </c>
      <c r="FU79" s="1126"/>
      <c r="FV79" s="1125">
        <f>(FV77*FV78*$G77)*$DB$8</f>
        <v>0</v>
      </c>
      <c r="FW79" s="1126"/>
      <c r="FX79" s="1125">
        <f>(FX77*FX78*$G77)*$DB$8</f>
        <v>0</v>
      </c>
      <c r="FY79" s="1126"/>
      <c r="FZ79" s="1125">
        <f>(FZ77*FZ78*$G77)*$DB$8</f>
        <v>0</v>
      </c>
      <c r="GA79" s="1126"/>
      <c r="GB79" s="1125">
        <f>(GB77*GB78*$G77)*$DB$8</f>
        <v>0</v>
      </c>
      <c r="GC79" s="1126"/>
      <c r="GD79" s="1125">
        <f>(GD77*GD78*$G77)*$DB$8</f>
        <v>0</v>
      </c>
      <c r="GE79" s="1126"/>
      <c r="GF79" s="1125">
        <f>(GF77*GF78*$G77)*$DB$8</f>
        <v>0</v>
      </c>
      <c r="GG79" s="1126"/>
      <c r="GH79" s="1125">
        <f>(GH77*GH78*$G77)*$DB$8</f>
        <v>0</v>
      </c>
      <c r="GI79" s="1126"/>
      <c r="GJ79" s="1125">
        <f>(GJ77*GJ78*$G77)*$DB$8</f>
        <v>0</v>
      </c>
      <c r="GK79" s="1126"/>
      <c r="GL79" s="1125">
        <f>(GL77*GL78*$G77)*$DB$8</f>
        <v>0</v>
      </c>
      <c r="GM79" s="1126"/>
      <c r="GN79" s="1125">
        <f>(GN77*GN78*$G77)*$DB$8</f>
        <v>0</v>
      </c>
      <c r="GO79" s="1126"/>
      <c r="GP79" s="1125">
        <f>(GP77*GP78*$G77)*$DB$8</f>
        <v>0</v>
      </c>
      <c r="GQ79" s="1126"/>
      <c r="GR79" s="1125">
        <f>(GR77*GR78*$G77)*$DB$8</f>
        <v>0</v>
      </c>
      <c r="GS79" s="1126"/>
      <c r="GT79" s="1125">
        <f>(GT77*GT78*$G77)*$DB$8</f>
        <v>0</v>
      </c>
      <c r="GU79" s="1126"/>
      <c r="GV79" s="1125">
        <f t="shared" ref="GV79" si="399">(GV77*GV78*$G77)*$DB$8</f>
        <v>0</v>
      </c>
      <c r="GW79" s="1126"/>
      <c r="GX79" s="1125">
        <f t="shared" ref="GX79" si="400">(GX77*GX78*$G77)*$DB$8</f>
        <v>0</v>
      </c>
      <c r="GY79" s="1126"/>
      <c r="GZ79" s="1125">
        <f t="shared" ref="GZ79" si="401">(GZ77*GZ78*$G77)*$DB$8</f>
        <v>0</v>
      </c>
      <c r="HA79" s="1126"/>
      <c r="HB79" s="1125">
        <f>(HB77*HB78*$G77)*$DB$8</f>
        <v>0</v>
      </c>
      <c r="HC79" s="1126"/>
      <c r="HD79" s="1125">
        <f t="shared" ref="HD79" si="402">(HD77*HD78*$G77)*$DB$8</f>
        <v>0</v>
      </c>
      <c r="HE79" s="1126"/>
      <c r="HF79" s="1125">
        <f t="shared" ref="HF79" si="403">(HF77*HF78*$G77)*$DB$8</f>
        <v>0</v>
      </c>
      <c r="HG79" s="1126"/>
      <c r="HH79" s="1125">
        <f t="shared" ref="HH79" si="404">(HH77*HH78*$G77)*$DB$8</f>
        <v>0</v>
      </c>
      <c r="HI79" s="1126"/>
    </row>
    <row r="80" spans="1:217">
      <c r="A80" s="1139"/>
      <c r="B80" s="1140"/>
      <c r="C80" s="1139"/>
      <c r="D80" s="1141"/>
      <c r="E80" s="1141"/>
      <c r="F80" s="1142"/>
      <c r="G80" s="1141"/>
      <c r="H80" s="733"/>
      <c r="I80" s="1143"/>
      <c r="J80" s="1144"/>
      <c r="K80" s="839" t="s">
        <v>382</v>
      </c>
      <c r="L80" s="1121">
        <f>L79</f>
        <v>0</v>
      </c>
      <c r="M80" s="1122"/>
      <c r="N80" s="1121">
        <f>L80+N79</f>
        <v>0</v>
      </c>
      <c r="O80" s="1122"/>
      <c r="P80" s="1121">
        <f>N80+P79</f>
        <v>0</v>
      </c>
      <c r="Q80" s="1122"/>
      <c r="R80" s="1121">
        <f>P80+R79</f>
        <v>0</v>
      </c>
      <c r="S80" s="1122"/>
      <c r="T80" s="1121">
        <f>R80+T79</f>
        <v>0</v>
      </c>
      <c r="U80" s="1122"/>
      <c r="V80" s="1121">
        <f>T80+V79</f>
        <v>0</v>
      </c>
      <c r="W80" s="1122"/>
      <c r="X80" s="1121">
        <f>V80+X79</f>
        <v>0</v>
      </c>
      <c r="Y80" s="1122"/>
      <c r="Z80" s="1121">
        <f>X80+Z79</f>
        <v>0</v>
      </c>
      <c r="AA80" s="1122"/>
      <c r="AB80" s="1121">
        <f>Z80+AB79</f>
        <v>0</v>
      </c>
      <c r="AC80" s="1122"/>
      <c r="AD80" s="1121">
        <f>AB80+AD79</f>
        <v>0</v>
      </c>
      <c r="AE80" s="1122"/>
      <c r="AF80" s="1121">
        <f>AD80+AF79</f>
        <v>0</v>
      </c>
      <c r="AG80" s="1122"/>
      <c r="AH80" s="1121">
        <f>AF80+AH79</f>
        <v>0</v>
      </c>
      <c r="AI80" s="1122"/>
      <c r="AJ80" s="1121">
        <f>AH80+AJ79</f>
        <v>0</v>
      </c>
      <c r="AK80" s="1122"/>
      <c r="AL80" s="1121">
        <f>AJ80+AL79</f>
        <v>0</v>
      </c>
      <c r="AM80" s="1122"/>
      <c r="AN80" s="1121">
        <f>AL80+AN79</f>
        <v>0</v>
      </c>
      <c r="AO80" s="1122"/>
      <c r="AP80" s="1121">
        <f>AN80+AP79</f>
        <v>0</v>
      </c>
      <c r="AQ80" s="1122"/>
      <c r="AR80" s="1121">
        <f>AP80+AR79</f>
        <v>0</v>
      </c>
      <c r="AS80" s="1122"/>
      <c r="AT80" s="1121">
        <f>AR80+AT79</f>
        <v>0</v>
      </c>
      <c r="AU80" s="1122"/>
      <c r="AV80" s="1121">
        <f>AT80+AV79</f>
        <v>0</v>
      </c>
      <c r="AW80" s="1122"/>
      <c r="AX80" s="1121">
        <f>AV80+AX79</f>
        <v>0</v>
      </c>
      <c r="AY80" s="1122"/>
      <c r="AZ80" s="1121">
        <f>AX80+AZ79</f>
        <v>0</v>
      </c>
      <c r="BA80" s="1122"/>
      <c r="BB80" s="1121">
        <f>AZ80+BB79</f>
        <v>0</v>
      </c>
      <c r="BC80" s="1122"/>
      <c r="BD80" s="1121">
        <f>BB80+BD79</f>
        <v>0</v>
      </c>
      <c r="BE80" s="1122"/>
      <c r="BF80" s="1121">
        <f>BD80+BF79</f>
        <v>0</v>
      </c>
      <c r="BG80" s="1122"/>
      <c r="BH80" s="1121">
        <f>BF80+BH79</f>
        <v>0</v>
      </c>
      <c r="BI80" s="1122"/>
      <c r="BJ80" s="1121">
        <f>BH80+BJ79</f>
        <v>0</v>
      </c>
      <c r="BK80" s="1122"/>
      <c r="BL80" s="1121">
        <f>BJ80+BL79</f>
        <v>0</v>
      </c>
      <c r="BM80" s="1122"/>
      <c r="BN80" s="1121">
        <f>BL80+BN79</f>
        <v>0</v>
      </c>
      <c r="BO80" s="1122"/>
      <c r="BP80" s="1121">
        <f>BN80+BP79</f>
        <v>0</v>
      </c>
      <c r="BQ80" s="1122"/>
      <c r="BR80" s="1121">
        <f>BP80+BR79</f>
        <v>0</v>
      </c>
      <c r="BS80" s="1122"/>
      <c r="BT80" s="1121">
        <f>BR80+BT79</f>
        <v>0</v>
      </c>
      <c r="BU80" s="1122"/>
      <c r="BV80" s="1121">
        <f>BT80+BV79</f>
        <v>3051.8709677419356</v>
      </c>
      <c r="BW80" s="1122"/>
      <c r="BX80" s="1121">
        <f>BV80+BX79</f>
        <v>6103.7419354838712</v>
      </c>
      <c r="BY80" s="1122"/>
      <c r="BZ80" s="1121">
        <f>BX80+BZ79</f>
        <v>9155.6129032258068</v>
      </c>
      <c r="CA80" s="1122"/>
      <c r="CB80" s="1121">
        <f>BZ80+CB79</f>
        <v>12147.212903225807</v>
      </c>
      <c r="CC80" s="1122"/>
      <c r="CD80" s="1121">
        <f>CB80+CD79</f>
        <v>15138.812903225808</v>
      </c>
      <c r="CE80" s="1122"/>
      <c r="CF80" s="1121">
        <f>CD80+CF79</f>
        <v>18130.412903225806</v>
      </c>
      <c r="CG80" s="1122"/>
      <c r="CH80" s="1121">
        <f>CF80+CH79</f>
        <v>21122.012903225805</v>
      </c>
      <c r="CI80" s="1122"/>
      <c r="CJ80" s="1121">
        <f>CH80+CJ79</f>
        <v>24113.612903225803</v>
      </c>
      <c r="CK80" s="1122"/>
      <c r="CL80" s="1121">
        <f>CJ80+CL79</f>
        <v>25043.806451612902</v>
      </c>
      <c r="CM80" s="1122"/>
      <c r="CN80" s="1121">
        <f>CL80+CN79</f>
        <v>25043.806451612902</v>
      </c>
      <c r="CO80" s="1122"/>
      <c r="CP80" s="1121">
        <f>CN80+CP79</f>
        <v>25043.806451612902</v>
      </c>
      <c r="CQ80" s="1122"/>
      <c r="CR80" s="1121">
        <f>CP80+CR79</f>
        <v>25043.806451612902</v>
      </c>
      <c r="CS80" s="1122"/>
      <c r="CT80" s="1121">
        <f>CR80+CT79</f>
        <v>25043.806451612902</v>
      </c>
      <c r="CU80" s="1122"/>
      <c r="CV80" s="1121">
        <f>CT80+CV79</f>
        <v>25043.806451612902</v>
      </c>
      <c r="CW80" s="1122"/>
      <c r="CX80" s="1121">
        <f>CV80+CX79</f>
        <v>25043.806451612902</v>
      </c>
      <c r="CY80" s="1122"/>
      <c r="CZ80" s="1121">
        <f>CX80+CZ79</f>
        <v>25043.806451612902</v>
      </c>
      <c r="DA80" s="1122"/>
      <c r="DB80" s="1121">
        <f>CZ80+DB79</f>
        <v>25043.806451612902</v>
      </c>
      <c r="DC80" s="1122"/>
      <c r="DD80" s="1121">
        <f>DB80+DD79</f>
        <v>25043.806451612902</v>
      </c>
      <c r="DE80" s="1122"/>
      <c r="DF80" s="1121">
        <f>DD80+DF79</f>
        <v>25043.806451612902</v>
      </c>
      <c r="DG80" s="1122"/>
      <c r="DH80" s="1121">
        <f>DF80+DH79</f>
        <v>25043.806451612902</v>
      </c>
      <c r="DI80" s="1122"/>
      <c r="DJ80" s="1127">
        <f>DH80+DJ79</f>
        <v>25043.806451612902</v>
      </c>
      <c r="DK80" s="1128"/>
      <c r="DL80" s="1121">
        <f>DJ80+DL79</f>
        <v>25043.806451612902</v>
      </c>
      <c r="DM80" s="1122"/>
      <c r="DN80" s="1121">
        <f>DL80+DN79</f>
        <v>25043.806451612902</v>
      </c>
      <c r="DO80" s="1122"/>
      <c r="DP80" s="1121">
        <f>DN80+DP79</f>
        <v>25043.806451612902</v>
      </c>
      <c r="DQ80" s="1122"/>
      <c r="DR80" s="1121">
        <f>DP80+DR79</f>
        <v>25043.806451612902</v>
      </c>
      <c r="DS80" s="1122"/>
      <c r="DT80" s="1121">
        <f>DR80+DT79</f>
        <v>25043.806451612902</v>
      </c>
      <c r="DU80" s="1122"/>
      <c r="DV80" s="1121">
        <f>DT80+DV79</f>
        <v>25043.806451612902</v>
      </c>
      <c r="DW80" s="1122"/>
      <c r="DX80" s="1121">
        <f>DV80+DX79</f>
        <v>25043.806451612902</v>
      </c>
      <c r="DY80" s="1122"/>
      <c r="DZ80" s="1121">
        <f>DX80+DZ79</f>
        <v>25043.806451612902</v>
      </c>
      <c r="EA80" s="1122"/>
      <c r="EB80" s="1121">
        <f>DZ80+EB79</f>
        <v>25043.806451612902</v>
      </c>
      <c r="EC80" s="1122"/>
      <c r="ED80" s="1121">
        <f>EB80+ED79</f>
        <v>25043.806451612902</v>
      </c>
      <c r="EE80" s="1122"/>
      <c r="EF80" s="1121">
        <f>ED80+EF79</f>
        <v>25043.806451612902</v>
      </c>
      <c r="EG80" s="1122"/>
      <c r="EH80" s="1121">
        <f>EF80+EH79</f>
        <v>25043.806451612902</v>
      </c>
      <c r="EI80" s="1122"/>
      <c r="EJ80" s="1121">
        <f>EH80+EJ79</f>
        <v>25043.806451612902</v>
      </c>
      <c r="EK80" s="1122"/>
      <c r="EL80" s="1121">
        <f>EJ80+EL79</f>
        <v>25043.806451612902</v>
      </c>
      <c r="EM80" s="1122"/>
      <c r="EN80" s="1121">
        <f>EL80+EN79</f>
        <v>25043.806451612902</v>
      </c>
      <c r="EO80" s="1122"/>
      <c r="EP80" s="1121">
        <f>EN80+EP79</f>
        <v>25043.806451612902</v>
      </c>
      <c r="EQ80" s="1122"/>
      <c r="ER80" s="1121">
        <f>EP80+ER79</f>
        <v>25043.806451612902</v>
      </c>
      <c r="ES80" s="1122"/>
      <c r="ET80" s="1121">
        <f>ER80+ET79</f>
        <v>25043.806451612902</v>
      </c>
      <c r="EU80" s="1122"/>
      <c r="EV80" s="1121">
        <f>ET80+EV79</f>
        <v>25043.806451612902</v>
      </c>
      <c r="EW80" s="1122"/>
      <c r="EX80" s="1121">
        <f>EV80+EX79</f>
        <v>25043.806451612902</v>
      </c>
      <c r="EY80" s="1122"/>
      <c r="EZ80" s="1121">
        <f>EX80+EZ79</f>
        <v>25043.806451612902</v>
      </c>
      <c r="FA80" s="1122"/>
      <c r="FB80" s="1121">
        <f>EZ80+FB79</f>
        <v>25043.806451612902</v>
      </c>
      <c r="FC80" s="1122"/>
      <c r="FD80" s="1121">
        <f>FB80+FD79</f>
        <v>25043.806451612902</v>
      </c>
      <c r="FE80" s="1122"/>
      <c r="FF80" s="1121">
        <f>FD80+FF79</f>
        <v>25043.806451612902</v>
      </c>
      <c r="FG80" s="1122"/>
      <c r="FH80" s="1121">
        <f>FF80+FH79</f>
        <v>25043.806451612902</v>
      </c>
      <c r="FI80" s="1122"/>
      <c r="FJ80" s="1121">
        <f>FH80+FJ79</f>
        <v>25043.806451612902</v>
      </c>
      <c r="FK80" s="1122"/>
      <c r="FL80" s="1121">
        <f>FJ80+FL79</f>
        <v>25043.806451612902</v>
      </c>
      <c r="FM80" s="1122"/>
      <c r="FN80" s="1121">
        <f>FL80+FN79</f>
        <v>25043.806451612902</v>
      </c>
      <c r="FO80" s="1122"/>
      <c r="FP80" s="1121">
        <f>FN80+FP79</f>
        <v>25043.806451612902</v>
      </c>
      <c r="FQ80" s="1122"/>
      <c r="FR80" s="1121">
        <f>FP80+FR79</f>
        <v>25043.806451612902</v>
      </c>
      <c r="FS80" s="1122"/>
      <c r="FT80" s="1121">
        <f>FR80+FT79</f>
        <v>25043.806451612902</v>
      </c>
      <c r="FU80" s="1122"/>
      <c r="FV80" s="1121">
        <f>FT80+FV79</f>
        <v>25043.806451612902</v>
      </c>
      <c r="FW80" s="1122"/>
      <c r="FX80" s="1121">
        <f>FV80+FX79</f>
        <v>25043.806451612902</v>
      </c>
      <c r="FY80" s="1122"/>
      <c r="FZ80" s="1121">
        <f>FX80+FZ79</f>
        <v>25043.806451612902</v>
      </c>
      <c r="GA80" s="1122"/>
      <c r="GB80" s="1121">
        <f>FZ80+GB79</f>
        <v>25043.806451612902</v>
      </c>
      <c r="GC80" s="1122"/>
      <c r="GD80" s="1121">
        <f>GB80+GD79</f>
        <v>25043.806451612902</v>
      </c>
      <c r="GE80" s="1122"/>
      <c r="GF80" s="1121">
        <f>GD80+GF79</f>
        <v>25043.806451612902</v>
      </c>
      <c r="GG80" s="1122"/>
      <c r="GH80" s="1121">
        <f>GF80+GH79</f>
        <v>25043.806451612902</v>
      </c>
      <c r="GI80" s="1122"/>
      <c r="GJ80" s="1121">
        <f>GH80+GJ79</f>
        <v>25043.806451612902</v>
      </c>
      <c r="GK80" s="1122"/>
      <c r="GL80" s="1121">
        <f>GJ80+GL79</f>
        <v>25043.806451612902</v>
      </c>
      <c r="GM80" s="1122"/>
      <c r="GN80" s="1121">
        <f>GL80+GN79</f>
        <v>25043.806451612902</v>
      </c>
      <c r="GO80" s="1122"/>
      <c r="GP80" s="1121">
        <f>GN80+GP79</f>
        <v>25043.806451612902</v>
      </c>
      <c r="GQ80" s="1122"/>
      <c r="GR80" s="1121">
        <f>GP80+GR79</f>
        <v>25043.806451612902</v>
      </c>
      <c r="GS80" s="1122"/>
      <c r="GT80" s="1121">
        <f>GR80+GT79</f>
        <v>25043.806451612902</v>
      </c>
      <c r="GU80" s="1122"/>
      <c r="GV80" s="1121">
        <f t="shared" ref="GV80" si="405">GT80+GV79</f>
        <v>25043.806451612902</v>
      </c>
      <c r="GW80" s="1122"/>
      <c r="GX80" s="1121">
        <f t="shared" ref="GX80" si="406">GV80+GX79</f>
        <v>25043.806451612902</v>
      </c>
      <c r="GY80" s="1122"/>
      <c r="GZ80" s="1121">
        <f t="shared" ref="GZ80" si="407">GX80+GZ79</f>
        <v>25043.806451612902</v>
      </c>
      <c r="HA80" s="1122"/>
      <c r="HB80" s="1121">
        <f>GZ80+HB79</f>
        <v>25043.806451612902</v>
      </c>
      <c r="HC80" s="1122"/>
      <c r="HD80" s="1121">
        <f t="shared" ref="HD80" si="408">HB80+HD79</f>
        <v>25043.806451612902</v>
      </c>
      <c r="HE80" s="1122"/>
      <c r="HF80" s="1121">
        <f t="shared" ref="HF80" si="409">HD80+HF79</f>
        <v>25043.806451612902</v>
      </c>
      <c r="HG80" s="1122"/>
      <c r="HH80" s="1121">
        <f t="shared" ref="HH80" si="410">HF80+HH79</f>
        <v>25043.806451612902</v>
      </c>
      <c r="HI80" s="1122"/>
    </row>
    <row r="81" spans="1:217" s="19" customFormat="1">
      <c r="A81" s="1139"/>
      <c r="B81" s="1140"/>
      <c r="C81" s="1139"/>
      <c r="D81" s="1141"/>
      <c r="E81" s="1141"/>
      <c r="F81" s="1142"/>
      <c r="G81" s="1141"/>
      <c r="H81" s="840"/>
      <c r="I81" s="1143"/>
      <c r="J81" s="1144"/>
      <c r="K81" s="841" t="s">
        <v>383</v>
      </c>
      <c r="L81" s="1117"/>
      <c r="M81" s="1118"/>
      <c r="N81" s="1117"/>
      <c r="O81" s="1118"/>
      <c r="P81" s="1117"/>
      <c r="Q81" s="1118"/>
      <c r="R81" s="1117"/>
      <c r="S81" s="1118"/>
      <c r="T81" s="1117"/>
      <c r="U81" s="1118"/>
      <c r="V81" s="1117"/>
      <c r="W81" s="1118"/>
      <c r="X81" s="1117"/>
      <c r="Y81" s="1118"/>
      <c r="Z81" s="1117"/>
      <c r="AA81" s="1118"/>
      <c r="AB81" s="1117"/>
      <c r="AC81" s="1118"/>
      <c r="AD81" s="1117"/>
      <c r="AE81" s="1118"/>
      <c r="AF81" s="1117"/>
      <c r="AG81" s="1118"/>
      <c r="AH81" s="1117"/>
      <c r="AI81" s="1118"/>
      <c r="AJ81" s="1117"/>
      <c r="AK81" s="1118"/>
      <c r="AL81" s="1117"/>
      <c r="AM81" s="1118"/>
      <c r="AN81" s="1117"/>
      <c r="AO81" s="1118"/>
      <c r="AP81" s="1117"/>
      <c r="AQ81" s="1118"/>
      <c r="AR81" s="1117"/>
      <c r="AS81" s="1118"/>
      <c r="AT81" s="1117"/>
      <c r="AU81" s="1118"/>
      <c r="AV81" s="1117"/>
      <c r="AW81" s="1118"/>
      <c r="AX81" s="1117"/>
      <c r="AY81" s="1118"/>
      <c r="AZ81" s="1117"/>
      <c r="BA81" s="1118"/>
      <c r="BB81" s="1117"/>
      <c r="BC81" s="1118"/>
      <c r="BD81" s="1117"/>
      <c r="BE81" s="1118"/>
      <c r="BF81" s="1117"/>
      <c r="BG81" s="1118"/>
      <c r="BH81" s="1117"/>
      <c r="BI81" s="1118"/>
      <c r="BJ81" s="1117"/>
      <c r="BK81" s="1118"/>
      <c r="BL81" s="1117"/>
      <c r="BM81" s="1118"/>
      <c r="BN81" s="1117"/>
      <c r="BO81" s="1118"/>
      <c r="BP81" s="1117"/>
      <c r="BQ81" s="1118"/>
      <c r="BR81" s="1117"/>
      <c r="BS81" s="1118"/>
      <c r="BT81" s="1117"/>
      <c r="BU81" s="1118"/>
      <c r="BV81" s="1117"/>
      <c r="BW81" s="1118"/>
      <c r="BX81" s="1117"/>
      <c r="BY81" s="1118"/>
      <c r="BZ81" s="1117"/>
      <c r="CA81" s="1118"/>
      <c r="CB81" s="1117"/>
      <c r="CC81" s="1118"/>
      <c r="CD81" s="1117"/>
      <c r="CE81" s="1118"/>
      <c r="CF81" s="1117"/>
      <c r="CG81" s="1118"/>
      <c r="CH81" s="1117"/>
      <c r="CI81" s="1118"/>
      <c r="CJ81" s="1117"/>
      <c r="CK81" s="1118"/>
      <c r="CL81" s="1117"/>
      <c r="CM81" s="1118"/>
      <c r="CN81" s="1117"/>
      <c r="CO81" s="1118"/>
      <c r="CP81" s="1117"/>
      <c r="CQ81" s="1118"/>
      <c r="CR81" s="1117"/>
      <c r="CS81" s="1118"/>
      <c r="CT81" s="1117"/>
      <c r="CU81" s="1118"/>
      <c r="CV81" s="1117"/>
      <c r="CW81" s="1118"/>
      <c r="CX81" s="1117"/>
      <c r="CY81" s="1118"/>
      <c r="CZ81" s="1117"/>
      <c r="DA81" s="1118"/>
      <c r="DB81" s="1117"/>
      <c r="DC81" s="1118"/>
      <c r="DD81" s="1117"/>
      <c r="DE81" s="1118"/>
      <c r="DF81" s="1117"/>
      <c r="DG81" s="1118"/>
      <c r="DH81" s="1117"/>
      <c r="DI81" s="1118"/>
      <c r="DJ81" s="1123"/>
      <c r="DK81" s="1124"/>
      <c r="DL81" s="1117"/>
      <c r="DM81" s="1118"/>
      <c r="DN81" s="1117"/>
      <c r="DO81" s="1118"/>
      <c r="DP81" s="1117"/>
      <c r="DQ81" s="1118"/>
      <c r="DR81" s="1117"/>
      <c r="DS81" s="1118"/>
      <c r="DT81" s="1117"/>
      <c r="DU81" s="1118"/>
      <c r="DV81" s="1117"/>
      <c r="DW81" s="1118"/>
      <c r="DX81" s="1117"/>
      <c r="DY81" s="1118"/>
      <c r="DZ81" s="1117"/>
      <c r="EA81" s="1118"/>
      <c r="EB81" s="1117"/>
      <c r="EC81" s="1118"/>
      <c r="ED81" s="1117"/>
      <c r="EE81" s="1118"/>
      <c r="EF81" s="1117"/>
      <c r="EG81" s="1118"/>
      <c r="EH81" s="1117"/>
      <c r="EI81" s="1118"/>
      <c r="EJ81" s="1117"/>
      <c r="EK81" s="1118"/>
      <c r="EL81" s="1117"/>
      <c r="EM81" s="1118"/>
      <c r="EN81" s="1117"/>
      <c r="EO81" s="1118"/>
      <c r="EP81" s="1117"/>
      <c r="EQ81" s="1118"/>
      <c r="ER81" s="1117"/>
      <c r="ES81" s="1118"/>
      <c r="ET81" s="1117"/>
      <c r="EU81" s="1118"/>
      <c r="EV81" s="1117"/>
      <c r="EW81" s="1118"/>
      <c r="EX81" s="1117"/>
      <c r="EY81" s="1118"/>
      <c r="EZ81" s="1117"/>
      <c r="FA81" s="1118"/>
      <c r="FB81" s="1117"/>
      <c r="FC81" s="1118"/>
      <c r="FD81" s="1117"/>
      <c r="FE81" s="1118"/>
      <c r="FF81" s="1117"/>
      <c r="FG81" s="1118"/>
      <c r="FH81" s="1117"/>
      <c r="FI81" s="1118"/>
      <c r="FJ81" s="1117"/>
      <c r="FK81" s="1118"/>
      <c r="FL81" s="1117"/>
      <c r="FM81" s="1118"/>
      <c r="FN81" s="1117"/>
      <c r="FO81" s="1118"/>
      <c r="FP81" s="1117"/>
      <c r="FQ81" s="1118"/>
      <c r="FR81" s="1117"/>
      <c r="FS81" s="1118"/>
      <c r="FT81" s="1117"/>
      <c r="FU81" s="1118"/>
      <c r="FV81" s="1117"/>
      <c r="FW81" s="1118"/>
      <c r="FX81" s="1117"/>
      <c r="FY81" s="1118"/>
      <c r="FZ81" s="1117"/>
      <c r="GA81" s="1118"/>
      <c r="GB81" s="1117"/>
      <c r="GC81" s="1118"/>
      <c r="GD81" s="1117"/>
      <c r="GE81" s="1118"/>
      <c r="GF81" s="1117"/>
      <c r="GG81" s="1118"/>
      <c r="GH81" s="1117"/>
      <c r="GI81" s="1118"/>
      <c r="GJ81" s="1117"/>
      <c r="GK81" s="1118"/>
      <c r="GL81" s="1117"/>
      <c r="GM81" s="1118"/>
      <c r="GN81" s="1117"/>
      <c r="GO81" s="1118"/>
      <c r="GP81" s="1117"/>
      <c r="GQ81" s="1118"/>
      <c r="GR81" s="1117"/>
      <c r="GS81" s="1118"/>
      <c r="GT81" s="1117"/>
      <c r="GU81" s="1118"/>
      <c r="GV81" s="1117"/>
      <c r="GW81" s="1118"/>
      <c r="GX81" s="1117"/>
      <c r="GY81" s="1118"/>
      <c r="GZ81" s="1117"/>
      <c r="HA81" s="1118"/>
      <c r="HB81" s="1117"/>
      <c r="HC81" s="1118"/>
      <c r="HD81" s="1117"/>
      <c r="HE81" s="1118"/>
      <c r="HF81" s="1117"/>
      <c r="HG81" s="1118"/>
      <c r="HH81" s="1117"/>
      <c r="HI81" s="1118"/>
    </row>
    <row r="82" spans="1:217" s="20" customFormat="1">
      <c r="A82" s="1139"/>
      <c r="B82" s="1140"/>
      <c r="C82" s="1139"/>
      <c r="D82" s="1141"/>
      <c r="E82" s="1141"/>
      <c r="F82" s="1142"/>
      <c r="G82" s="1141"/>
      <c r="H82" s="842"/>
      <c r="I82" s="1143"/>
      <c r="J82" s="1144"/>
      <c r="K82" s="843" t="s">
        <v>384</v>
      </c>
      <c r="L82" s="1113">
        <f>L81</f>
        <v>0</v>
      </c>
      <c r="M82" s="1114"/>
      <c r="N82" s="1113">
        <f>N81+L82</f>
        <v>0</v>
      </c>
      <c r="O82" s="1114"/>
      <c r="P82" s="1113">
        <f>P81+N82</f>
        <v>0</v>
      </c>
      <c r="Q82" s="1114"/>
      <c r="R82" s="1113">
        <f>R81+P82</f>
        <v>0</v>
      </c>
      <c r="S82" s="1114"/>
      <c r="T82" s="1113">
        <f>T81+R82</f>
        <v>0</v>
      </c>
      <c r="U82" s="1114"/>
      <c r="V82" s="1113">
        <f>V81+T82</f>
        <v>0</v>
      </c>
      <c r="W82" s="1114"/>
      <c r="X82" s="1113">
        <f>X81+V82</f>
        <v>0</v>
      </c>
      <c r="Y82" s="1114"/>
      <c r="Z82" s="1113">
        <f>Z81+X82</f>
        <v>0</v>
      </c>
      <c r="AA82" s="1114"/>
      <c r="AB82" s="1113">
        <f>AB81+Z82</f>
        <v>0</v>
      </c>
      <c r="AC82" s="1114"/>
      <c r="AD82" s="1113">
        <f>AD81+AB82</f>
        <v>0</v>
      </c>
      <c r="AE82" s="1114"/>
      <c r="AF82" s="1113">
        <f>AF81+AD82</f>
        <v>0</v>
      </c>
      <c r="AG82" s="1114"/>
      <c r="AH82" s="1113">
        <f>AH81+AF82</f>
        <v>0</v>
      </c>
      <c r="AI82" s="1114"/>
      <c r="AJ82" s="1113">
        <f>AJ81+AH82</f>
        <v>0</v>
      </c>
      <c r="AK82" s="1114"/>
      <c r="AL82" s="1113">
        <f>AL81+AJ82</f>
        <v>0</v>
      </c>
      <c r="AM82" s="1114"/>
      <c r="AN82" s="1113">
        <f>AN81+AL82</f>
        <v>0</v>
      </c>
      <c r="AO82" s="1114"/>
      <c r="AP82" s="1113">
        <f>AP81+AN82</f>
        <v>0</v>
      </c>
      <c r="AQ82" s="1114"/>
      <c r="AR82" s="1113">
        <f>AR81+AP82</f>
        <v>0</v>
      </c>
      <c r="AS82" s="1114"/>
      <c r="AT82" s="1113">
        <f>AT81+AR82</f>
        <v>0</v>
      </c>
      <c r="AU82" s="1114"/>
      <c r="AV82" s="1113">
        <f>AV81+AT82</f>
        <v>0</v>
      </c>
      <c r="AW82" s="1114"/>
      <c r="AX82" s="1113">
        <f>AX81+AV82</f>
        <v>0</v>
      </c>
      <c r="AY82" s="1114"/>
      <c r="AZ82" s="1113">
        <f>AZ81+AX82</f>
        <v>0</v>
      </c>
      <c r="BA82" s="1114"/>
      <c r="BB82" s="1113">
        <f>BB81+AZ82</f>
        <v>0</v>
      </c>
      <c r="BC82" s="1114"/>
      <c r="BD82" s="1113">
        <f>BD81+BB82</f>
        <v>0</v>
      </c>
      <c r="BE82" s="1114"/>
      <c r="BF82" s="1113">
        <f>BF81+BD82</f>
        <v>0</v>
      </c>
      <c r="BG82" s="1114"/>
      <c r="BH82" s="1113">
        <f>BH81+BF82</f>
        <v>0</v>
      </c>
      <c r="BI82" s="1114"/>
      <c r="BJ82" s="1113">
        <f>BJ81+BH82</f>
        <v>0</v>
      </c>
      <c r="BK82" s="1114"/>
      <c r="BL82" s="1113">
        <f>BL81+BJ82</f>
        <v>0</v>
      </c>
      <c r="BM82" s="1114"/>
      <c r="BN82" s="1113">
        <f>BN81+BL82</f>
        <v>0</v>
      </c>
      <c r="BO82" s="1114"/>
      <c r="BP82" s="1113">
        <f>BP81+BN82</f>
        <v>0</v>
      </c>
      <c r="BQ82" s="1114"/>
      <c r="BR82" s="1113">
        <f>BR81+BP82</f>
        <v>0</v>
      </c>
      <c r="BS82" s="1114"/>
      <c r="BT82" s="1113">
        <f>BT81+BR82</f>
        <v>0</v>
      </c>
      <c r="BU82" s="1114"/>
      <c r="BV82" s="1113">
        <f>BV81+BT82</f>
        <v>0</v>
      </c>
      <c r="BW82" s="1114"/>
      <c r="BX82" s="1113">
        <f>BX81+BV82</f>
        <v>0</v>
      </c>
      <c r="BY82" s="1114"/>
      <c r="BZ82" s="1113">
        <f>BZ81+BX82</f>
        <v>0</v>
      </c>
      <c r="CA82" s="1114"/>
      <c r="CB82" s="1113">
        <f>CB81+BZ82</f>
        <v>0</v>
      </c>
      <c r="CC82" s="1114"/>
      <c r="CD82" s="1113">
        <f>CD81+CB82</f>
        <v>0</v>
      </c>
      <c r="CE82" s="1114"/>
      <c r="CF82" s="1113">
        <f>CF81+CD82</f>
        <v>0</v>
      </c>
      <c r="CG82" s="1114"/>
      <c r="CH82" s="1113">
        <f>CH81+CF82</f>
        <v>0</v>
      </c>
      <c r="CI82" s="1114"/>
      <c r="CJ82" s="1113">
        <f>CJ81+CH82</f>
        <v>0</v>
      </c>
      <c r="CK82" s="1114"/>
      <c r="CL82" s="1113">
        <f>CL81+CJ82</f>
        <v>0</v>
      </c>
      <c r="CM82" s="1114"/>
      <c r="CN82" s="1113">
        <f>CN81+CL82</f>
        <v>0</v>
      </c>
      <c r="CO82" s="1114"/>
      <c r="CP82" s="1113">
        <f>CP81+CN82</f>
        <v>0</v>
      </c>
      <c r="CQ82" s="1114"/>
      <c r="CR82" s="1113">
        <f>CR81+CP82</f>
        <v>0</v>
      </c>
      <c r="CS82" s="1114"/>
      <c r="CT82" s="1113">
        <f>CT81+CR82</f>
        <v>0</v>
      </c>
      <c r="CU82" s="1114"/>
      <c r="CV82" s="1113">
        <f>CV81+CT82</f>
        <v>0</v>
      </c>
      <c r="CW82" s="1114"/>
      <c r="CX82" s="1113">
        <f>CX81+CV82</f>
        <v>0</v>
      </c>
      <c r="CY82" s="1114"/>
      <c r="CZ82" s="1113">
        <f>CZ81+CX82</f>
        <v>0</v>
      </c>
      <c r="DA82" s="1114"/>
      <c r="DB82" s="1113">
        <f>DB81+CZ82</f>
        <v>0</v>
      </c>
      <c r="DC82" s="1114"/>
      <c r="DD82" s="1113">
        <f>DD81+DB82</f>
        <v>0</v>
      </c>
      <c r="DE82" s="1114"/>
      <c r="DF82" s="1113">
        <f>DF81+DD82</f>
        <v>0</v>
      </c>
      <c r="DG82" s="1114"/>
      <c r="DH82" s="1113">
        <f>DH81+DF82</f>
        <v>0</v>
      </c>
      <c r="DI82" s="1114"/>
      <c r="DJ82" s="1119">
        <f>DJ81+DH82</f>
        <v>0</v>
      </c>
      <c r="DK82" s="1120"/>
      <c r="DL82" s="1113">
        <f>DL81+DJ82</f>
        <v>0</v>
      </c>
      <c r="DM82" s="1114"/>
      <c r="DN82" s="1113">
        <f>DN81+DL82</f>
        <v>0</v>
      </c>
      <c r="DO82" s="1114"/>
      <c r="DP82" s="1113">
        <f>DP81+DN82</f>
        <v>0</v>
      </c>
      <c r="DQ82" s="1114"/>
      <c r="DR82" s="1113">
        <f>DR81+DP82</f>
        <v>0</v>
      </c>
      <c r="DS82" s="1114"/>
      <c r="DT82" s="1113">
        <f>DT81+DR82</f>
        <v>0</v>
      </c>
      <c r="DU82" s="1114"/>
      <c r="DV82" s="1113">
        <f>DV81+DT82</f>
        <v>0</v>
      </c>
      <c r="DW82" s="1114"/>
      <c r="DX82" s="1113">
        <f>DX81+DV82</f>
        <v>0</v>
      </c>
      <c r="DY82" s="1114"/>
      <c r="DZ82" s="1113">
        <f>DZ81+DX82</f>
        <v>0</v>
      </c>
      <c r="EA82" s="1114"/>
      <c r="EB82" s="1113">
        <f>EB81+DZ82</f>
        <v>0</v>
      </c>
      <c r="EC82" s="1114"/>
      <c r="ED82" s="1113">
        <f>ED81+EB82</f>
        <v>0</v>
      </c>
      <c r="EE82" s="1114"/>
      <c r="EF82" s="1113">
        <f>EF81+ED82</f>
        <v>0</v>
      </c>
      <c r="EG82" s="1114"/>
      <c r="EH82" s="1113">
        <f>EH81+EF82</f>
        <v>0</v>
      </c>
      <c r="EI82" s="1114"/>
      <c r="EJ82" s="1113">
        <f>EJ81+EH82</f>
        <v>0</v>
      </c>
      <c r="EK82" s="1114"/>
      <c r="EL82" s="1113">
        <f>EL81+EJ82</f>
        <v>0</v>
      </c>
      <c r="EM82" s="1114"/>
      <c r="EN82" s="1113">
        <f>EN81+EL82</f>
        <v>0</v>
      </c>
      <c r="EO82" s="1114"/>
      <c r="EP82" s="1113">
        <f>EP81+EN82</f>
        <v>0</v>
      </c>
      <c r="EQ82" s="1114"/>
      <c r="ER82" s="1113">
        <f>ER81+EP82</f>
        <v>0</v>
      </c>
      <c r="ES82" s="1114"/>
      <c r="ET82" s="1113">
        <f>ET81+ER82</f>
        <v>0</v>
      </c>
      <c r="EU82" s="1114"/>
      <c r="EV82" s="1113">
        <f>EV81+ET82</f>
        <v>0</v>
      </c>
      <c r="EW82" s="1114"/>
      <c r="EX82" s="1113">
        <f>EX81+EV82</f>
        <v>0</v>
      </c>
      <c r="EY82" s="1114"/>
      <c r="EZ82" s="1113">
        <f>EZ81+EX82</f>
        <v>0</v>
      </c>
      <c r="FA82" s="1114"/>
      <c r="FB82" s="1113">
        <f>FB81+EZ82</f>
        <v>0</v>
      </c>
      <c r="FC82" s="1114"/>
      <c r="FD82" s="1113">
        <f>FD81+FB82</f>
        <v>0</v>
      </c>
      <c r="FE82" s="1114"/>
      <c r="FF82" s="1113">
        <f>FF81+FD82</f>
        <v>0</v>
      </c>
      <c r="FG82" s="1114"/>
      <c r="FH82" s="1113">
        <f>FH81+FF82</f>
        <v>0</v>
      </c>
      <c r="FI82" s="1114"/>
      <c r="FJ82" s="1113">
        <f>FJ81+FH82</f>
        <v>0</v>
      </c>
      <c r="FK82" s="1114"/>
      <c r="FL82" s="1113">
        <f>FL81+FJ82</f>
        <v>0</v>
      </c>
      <c r="FM82" s="1114"/>
      <c r="FN82" s="1113">
        <f>FN81+FL82</f>
        <v>0</v>
      </c>
      <c r="FO82" s="1114"/>
      <c r="FP82" s="1113">
        <f>FP81+FN82</f>
        <v>0</v>
      </c>
      <c r="FQ82" s="1114"/>
      <c r="FR82" s="1113">
        <f>FR81+FP82</f>
        <v>0</v>
      </c>
      <c r="FS82" s="1114"/>
      <c r="FT82" s="1113">
        <f>FT81+FR82</f>
        <v>0</v>
      </c>
      <c r="FU82" s="1114"/>
      <c r="FV82" s="1113">
        <f>FV81+FT82</f>
        <v>0</v>
      </c>
      <c r="FW82" s="1114"/>
      <c r="FX82" s="1113">
        <f>FX81+FV82</f>
        <v>0</v>
      </c>
      <c r="FY82" s="1114"/>
      <c r="FZ82" s="1113">
        <f>FZ81+FX82</f>
        <v>0</v>
      </c>
      <c r="GA82" s="1114"/>
      <c r="GB82" s="1113">
        <f>GB81+FZ82</f>
        <v>0</v>
      </c>
      <c r="GC82" s="1114"/>
      <c r="GD82" s="1113">
        <f>GD81+GB82</f>
        <v>0</v>
      </c>
      <c r="GE82" s="1114"/>
      <c r="GF82" s="1113">
        <f>GF81+GD82</f>
        <v>0</v>
      </c>
      <c r="GG82" s="1114"/>
      <c r="GH82" s="1113">
        <f>GH81+GF82</f>
        <v>0</v>
      </c>
      <c r="GI82" s="1114"/>
      <c r="GJ82" s="1113">
        <f>GJ81+GH82</f>
        <v>0</v>
      </c>
      <c r="GK82" s="1114"/>
      <c r="GL82" s="1113">
        <f>GL81+GJ82</f>
        <v>0</v>
      </c>
      <c r="GM82" s="1114"/>
      <c r="GN82" s="1113">
        <f>GN81+GL82</f>
        <v>0</v>
      </c>
      <c r="GO82" s="1114"/>
      <c r="GP82" s="1113">
        <f>GP81+GN82</f>
        <v>0</v>
      </c>
      <c r="GQ82" s="1114"/>
      <c r="GR82" s="1113">
        <f>GR81+GP82</f>
        <v>0</v>
      </c>
      <c r="GS82" s="1114"/>
      <c r="GT82" s="1113">
        <f>GT81+GR82</f>
        <v>0</v>
      </c>
      <c r="GU82" s="1114"/>
      <c r="GV82" s="1113">
        <f t="shared" ref="GV82" si="411">GV81+GT82</f>
        <v>0</v>
      </c>
      <c r="GW82" s="1114"/>
      <c r="GX82" s="1113">
        <f t="shared" ref="GX82" si="412">GX81+GV82</f>
        <v>0</v>
      </c>
      <c r="GY82" s="1114"/>
      <c r="GZ82" s="1113">
        <f t="shared" ref="GZ82" si="413">GZ81+GX82</f>
        <v>0</v>
      </c>
      <c r="HA82" s="1114"/>
      <c r="HB82" s="1113">
        <f>HB81+GZ82</f>
        <v>0</v>
      </c>
      <c r="HC82" s="1114"/>
      <c r="HD82" s="1113">
        <f t="shared" ref="HD82" si="414">HD81+HB82</f>
        <v>0</v>
      </c>
      <c r="HE82" s="1114"/>
      <c r="HF82" s="1113">
        <f t="shared" ref="HF82" si="415">HF81+HD82</f>
        <v>0</v>
      </c>
      <c r="HG82" s="1114"/>
      <c r="HH82" s="1113">
        <f t="shared" ref="HH82" si="416">HH81+HF82</f>
        <v>0</v>
      </c>
      <c r="HI82" s="1114"/>
    </row>
    <row r="83" spans="1:217" s="21" customFormat="1">
      <c r="A83" s="1139"/>
      <c r="B83" s="1140"/>
      <c r="C83" s="1139"/>
      <c r="D83" s="1141"/>
      <c r="E83" s="1141"/>
      <c r="F83" s="1142"/>
      <c r="G83" s="1141"/>
      <c r="H83" s="844"/>
      <c r="I83" s="1143"/>
      <c r="J83" s="1144"/>
      <c r="K83" s="845" t="s">
        <v>385</v>
      </c>
      <c r="L83" s="1108">
        <f>IF($E77&gt;0,L80/$E77,"-")</f>
        <v>0</v>
      </c>
      <c r="M83" s="1109"/>
      <c r="N83" s="1108">
        <f>IF($E77&gt;0,N80/$E77,"-")</f>
        <v>0</v>
      </c>
      <c r="O83" s="1109"/>
      <c r="P83" s="1108">
        <f>IF($E77&gt;0,P80/$E77,"-")</f>
        <v>0</v>
      </c>
      <c r="Q83" s="1109"/>
      <c r="R83" s="1108">
        <f>IF($E77&gt;0,R80/$E77,"-")</f>
        <v>0</v>
      </c>
      <c r="S83" s="1109"/>
      <c r="T83" s="1108">
        <f>IF($E77&gt;0,T80/$E77,"-")</f>
        <v>0</v>
      </c>
      <c r="U83" s="1109"/>
      <c r="V83" s="1108">
        <f>IF($E77&gt;0,V80/$E77,"-")</f>
        <v>0</v>
      </c>
      <c r="W83" s="1109"/>
      <c r="X83" s="1108">
        <f>IF($E77&gt;0,X80/$E77,"-")</f>
        <v>0</v>
      </c>
      <c r="Y83" s="1109"/>
      <c r="Z83" s="1108">
        <f>IF($E77&gt;0,Z80/$E77,"-")</f>
        <v>0</v>
      </c>
      <c r="AA83" s="1109"/>
      <c r="AB83" s="1108">
        <f>IF($E77&gt;0,AB80/$E77,"-")</f>
        <v>0</v>
      </c>
      <c r="AC83" s="1109"/>
      <c r="AD83" s="1108">
        <f>IF($E77&gt;0,AD80/$E77,"-")</f>
        <v>0</v>
      </c>
      <c r="AE83" s="1109"/>
      <c r="AF83" s="1108">
        <f>IF($E77&gt;0,AF80/$E77,"-")</f>
        <v>0</v>
      </c>
      <c r="AG83" s="1109"/>
      <c r="AH83" s="1108">
        <f>IF($E77&gt;0,AH80/$E77,"-")</f>
        <v>0</v>
      </c>
      <c r="AI83" s="1109"/>
      <c r="AJ83" s="1108">
        <f>IF($E77&gt;0,AJ80/$E77,"-")</f>
        <v>0</v>
      </c>
      <c r="AK83" s="1109"/>
      <c r="AL83" s="1108">
        <f>IF($E77&gt;0,AL80/$E77,"-")</f>
        <v>0</v>
      </c>
      <c r="AM83" s="1109"/>
      <c r="AN83" s="1108">
        <f>IF($E77&gt;0,AN80/$E77,"-")</f>
        <v>0</v>
      </c>
      <c r="AO83" s="1109"/>
      <c r="AP83" s="1108">
        <f>IF($E77&gt;0,AP80/$E77,"-")</f>
        <v>0</v>
      </c>
      <c r="AQ83" s="1109"/>
      <c r="AR83" s="1108">
        <f>IF($E77&gt;0,AR80/$E77,"-")</f>
        <v>0</v>
      </c>
      <c r="AS83" s="1109"/>
      <c r="AT83" s="1108">
        <f>IF($E77&gt;0,AT80/$E77,"-")</f>
        <v>0</v>
      </c>
      <c r="AU83" s="1109"/>
      <c r="AV83" s="1108">
        <f>IF($E77&gt;0,AV80/$E77,"-")</f>
        <v>0</v>
      </c>
      <c r="AW83" s="1109"/>
      <c r="AX83" s="1108">
        <f>IF($E77&gt;0,AX80/$E77,"-")</f>
        <v>0</v>
      </c>
      <c r="AY83" s="1109"/>
      <c r="AZ83" s="1108">
        <f>IF($E77&gt;0,AZ80/$E77,"-")</f>
        <v>0</v>
      </c>
      <c r="BA83" s="1109"/>
      <c r="BB83" s="1108">
        <f>IF($E77&gt;0,BB80/$E77,"-")</f>
        <v>0</v>
      </c>
      <c r="BC83" s="1109"/>
      <c r="BD83" s="1108">
        <f>IF($E77&gt;0,BD80/$E77,"-")</f>
        <v>0</v>
      </c>
      <c r="BE83" s="1109"/>
      <c r="BF83" s="1108">
        <f>IF($E77&gt;0,BF80/$E77,"-")</f>
        <v>0</v>
      </c>
      <c r="BG83" s="1109"/>
      <c r="BH83" s="1108">
        <f>IF($E77&gt;0,BH80/$E77,"-")</f>
        <v>0</v>
      </c>
      <c r="BI83" s="1109"/>
      <c r="BJ83" s="1108">
        <f>IF($E77&gt;0,BJ80/$E77,"-")</f>
        <v>0</v>
      </c>
      <c r="BK83" s="1109"/>
      <c r="BL83" s="1108">
        <f>IF($E77&gt;0,BL80/$E77,"-")</f>
        <v>0</v>
      </c>
      <c r="BM83" s="1109"/>
      <c r="BN83" s="1108">
        <f>IF($E77&gt;0,BN80/$E77,"-")</f>
        <v>0</v>
      </c>
      <c r="BO83" s="1109"/>
      <c r="BP83" s="1108">
        <f>IF($E77&gt;0,BP80/$E77,"-")</f>
        <v>0</v>
      </c>
      <c r="BQ83" s="1109"/>
      <c r="BR83" s="1108">
        <f>IF($E77&gt;0,BR80/$E77,"-")</f>
        <v>0</v>
      </c>
      <c r="BS83" s="1109"/>
      <c r="BT83" s="1108">
        <f>IF($E77&gt;0,BT80/$E77,"-")</f>
        <v>0</v>
      </c>
      <c r="BU83" s="1109"/>
      <c r="BV83" s="1108">
        <f>IF($E77&gt;0,BV80/$E77,"-")</f>
        <v>0.12207483870967742</v>
      </c>
      <c r="BW83" s="1109"/>
      <c r="BX83" s="1108">
        <f>IF($E77&gt;0,BX80/$E77,"-")</f>
        <v>0.24414967741935484</v>
      </c>
      <c r="BY83" s="1109"/>
      <c r="BZ83" s="1108">
        <f>IF($E77&gt;0,BZ80/$E77,"-")</f>
        <v>0.36622451612903228</v>
      </c>
      <c r="CA83" s="1109"/>
      <c r="CB83" s="1108">
        <f>IF($E77&gt;0,CB80/$E77,"-")</f>
        <v>0.48588851612903228</v>
      </c>
      <c r="CC83" s="1109"/>
      <c r="CD83" s="1108">
        <f>IF($E77&gt;0,CD80/$E77,"-")</f>
        <v>0.60555251612903227</v>
      </c>
      <c r="CE83" s="1109"/>
      <c r="CF83" s="1108">
        <f>IF($E77&gt;0,CF80/$E77,"-")</f>
        <v>0.72521651612903226</v>
      </c>
      <c r="CG83" s="1109"/>
      <c r="CH83" s="1108">
        <f>IF($E77&gt;0,CH80/$E77,"-")</f>
        <v>0.84488051612903214</v>
      </c>
      <c r="CI83" s="1109"/>
      <c r="CJ83" s="1108">
        <f>IF($E77&gt;0,CJ80/$E77,"-")</f>
        <v>0.96454451612903214</v>
      </c>
      <c r="CK83" s="1109"/>
      <c r="CL83" s="1108">
        <f>IF($E77&gt;0,CL80/$E77,"-")</f>
        <v>1.001752258064516</v>
      </c>
      <c r="CM83" s="1109"/>
      <c r="CN83" s="1108">
        <f>IF($E77&gt;0,CN80/$E77,"-")</f>
        <v>1.001752258064516</v>
      </c>
      <c r="CO83" s="1109"/>
      <c r="CP83" s="1108">
        <f>IF($E77&gt;0,CP80/$E77,"-")</f>
        <v>1.001752258064516</v>
      </c>
      <c r="CQ83" s="1109"/>
      <c r="CR83" s="1108">
        <f>IF($E77&gt;0,CR80/$E77,"-")</f>
        <v>1.001752258064516</v>
      </c>
      <c r="CS83" s="1109"/>
      <c r="CT83" s="1108">
        <f>IF($E77&gt;0,CT80/$E77,"-")</f>
        <v>1.001752258064516</v>
      </c>
      <c r="CU83" s="1109"/>
      <c r="CV83" s="1108">
        <f>IF($E77&gt;0,CV80/$E77,"-")</f>
        <v>1.001752258064516</v>
      </c>
      <c r="CW83" s="1109"/>
      <c r="CX83" s="1108">
        <f>IF($E77&gt;0,CX80/$E77,"-")</f>
        <v>1.001752258064516</v>
      </c>
      <c r="CY83" s="1109"/>
      <c r="CZ83" s="1108">
        <f>IF($E77&gt;0,CZ80/$E77,"-")</f>
        <v>1.001752258064516</v>
      </c>
      <c r="DA83" s="1109"/>
      <c r="DB83" s="1108">
        <f>IF($E77&gt;0,DB80/$E77,"-")</f>
        <v>1.001752258064516</v>
      </c>
      <c r="DC83" s="1109"/>
      <c r="DD83" s="1108">
        <f>IF($E77&gt;0,DD80/$E77,"-")</f>
        <v>1.001752258064516</v>
      </c>
      <c r="DE83" s="1109"/>
      <c r="DF83" s="1108">
        <f>IF($E77&gt;0,DF80/$E77,"-")</f>
        <v>1.001752258064516</v>
      </c>
      <c r="DG83" s="1109"/>
      <c r="DH83" s="1108">
        <f>IF($E77&gt;0,DH80/$E77,"-")</f>
        <v>1.001752258064516</v>
      </c>
      <c r="DI83" s="1109"/>
      <c r="DJ83" s="1115">
        <f>IF($E77&gt;0,DJ80/$E77,"-")</f>
        <v>1.001752258064516</v>
      </c>
      <c r="DK83" s="1116"/>
      <c r="DL83" s="1108">
        <f>IF($E77&gt;0,DL80/$E77,"-")</f>
        <v>1.001752258064516</v>
      </c>
      <c r="DM83" s="1109"/>
      <c r="DN83" s="1108">
        <f>IF($E77&gt;0,DN80/$E77,"-")</f>
        <v>1.001752258064516</v>
      </c>
      <c r="DO83" s="1109"/>
      <c r="DP83" s="1108">
        <f>IF($E77&gt;0,DP80/$E77,"-")</f>
        <v>1.001752258064516</v>
      </c>
      <c r="DQ83" s="1109"/>
      <c r="DR83" s="1108">
        <f>IF($E77&gt;0,DR80/$E77,"-")</f>
        <v>1.001752258064516</v>
      </c>
      <c r="DS83" s="1109"/>
      <c r="DT83" s="1108">
        <f>IF($E77&gt;0,DT80/$E77,"-")</f>
        <v>1.001752258064516</v>
      </c>
      <c r="DU83" s="1109"/>
      <c r="DV83" s="1108">
        <f>IF($E77&gt;0,DV80/$E77,"-")</f>
        <v>1.001752258064516</v>
      </c>
      <c r="DW83" s="1109"/>
      <c r="DX83" s="1108">
        <f>IF($E77&gt;0,DX80/$E77,"-")</f>
        <v>1.001752258064516</v>
      </c>
      <c r="DY83" s="1109"/>
      <c r="DZ83" s="1108">
        <f>IF($E77&gt;0,DZ80/$E77,"-")</f>
        <v>1.001752258064516</v>
      </c>
      <c r="EA83" s="1109"/>
      <c r="EB83" s="1108">
        <f>IF($E77&gt;0,EB80/$E77,"-")</f>
        <v>1.001752258064516</v>
      </c>
      <c r="EC83" s="1109"/>
      <c r="ED83" s="1108">
        <f>IF($E77&gt;0,ED80/$E77,"-")</f>
        <v>1.001752258064516</v>
      </c>
      <c r="EE83" s="1109"/>
      <c r="EF83" s="1108">
        <f>IF($E77&gt;0,EF80/$E77,"-")</f>
        <v>1.001752258064516</v>
      </c>
      <c r="EG83" s="1109"/>
      <c r="EH83" s="1108">
        <f>IF($E77&gt;0,EH80/$E77,"-")</f>
        <v>1.001752258064516</v>
      </c>
      <c r="EI83" s="1109"/>
      <c r="EJ83" s="1108">
        <f>IF($E77&gt;0,EJ80/$E77,"-")</f>
        <v>1.001752258064516</v>
      </c>
      <c r="EK83" s="1109"/>
      <c r="EL83" s="1108">
        <f>IF($E77&gt;0,EL80/$E77,"-")</f>
        <v>1.001752258064516</v>
      </c>
      <c r="EM83" s="1109"/>
      <c r="EN83" s="1108">
        <f>IF($E77&gt;0,EN80/$E77,"-")</f>
        <v>1.001752258064516</v>
      </c>
      <c r="EO83" s="1109"/>
      <c r="EP83" s="1108">
        <f>IF($E77&gt;0,EP80/$E77,"-")</f>
        <v>1.001752258064516</v>
      </c>
      <c r="EQ83" s="1109"/>
      <c r="ER83" s="1108">
        <f>IF($E77&gt;0,ER80/$E77,"-")</f>
        <v>1.001752258064516</v>
      </c>
      <c r="ES83" s="1109"/>
      <c r="ET83" s="1108">
        <f>IF($E77&gt;0,ET80/$E77,"-")</f>
        <v>1.001752258064516</v>
      </c>
      <c r="EU83" s="1109"/>
      <c r="EV83" s="1108">
        <f>IF($E77&gt;0,EV80/$E77,"-")</f>
        <v>1.001752258064516</v>
      </c>
      <c r="EW83" s="1109"/>
      <c r="EX83" s="1108">
        <f>IF($E77&gt;0,EX80/$E77,"-")</f>
        <v>1.001752258064516</v>
      </c>
      <c r="EY83" s="1109"/>
      <c r="EZ83" s="1108">
        <f>IF($E77&gt;0,EZ80/$E77,"-")</f>
        <v>1.001752258064516</v>
      </c>
      <c r="FA83" s="1109"/>
      <c r="FB83" s="1108">
        <f>IF($E77&gt;0,FB80/$E77,"-")</f>
        <v>1.001752258064516</v>
      </c>
      <c r="FC83" s="1109"/>
      <c r="FD83" s="1108">
        <f>IF($E77&gt;0,FD80/$E77,"-")</f>
        <v>1.001752258064516</v>
      </c>
      <c r="FE83" s="1109"/>
      <c r="FF83" s="1108">
        <f>IF($E77&gt;0,FF80/$E77,"-")</f>
        <v>1.001752258064516</v>
      </c>
      <c r="FG83" s="1109"/>
      <c r="FH83" s="1108">
        <f>IF($E77&gt;0,FH80/$E77,"-")</f>
        <v>1.001752258064516</v>
      </c>
      <c r="FI83" s="1109"/>
      <c r="FJ83" s="1108">
        <f>IF($E77&gt;0,FJ80/$E77,"-")</f>
        <v>1.001752258064516</v>
      </c>
      <c r="FK83" s="1109"/>
      <c r="FL83" s="1108">
        <f>IF($E77&gt;0,FL80/$E77,"-")</f>
        <v>1.001752258064516</v>
      </c>
      <c r="FM83" s="1109"/>
      <c r="FN83" s="1108">
        <f>IF($E77&gt;0,FN80/$E77,"-")</f>
        <v>1.001752258064516</v>
      </c>
      <c r="FO83" s="1109"/>
      <c r="FP83" s="1108">
        <f>IF($E77&gt;0,FP80/$E77,"-")</f>
        <v>1.001752258064516</v>
      </c>
      <c r="FQ83" s="1109"/>
      <c r="FR83" s="1108">
        <f>IF($E77&gt;0,FR80/$E77,"-")</f>
        <v>1.001752258064516</v>
      </c>
      <c r="FS83" s="1109"/>
      <c r="FT83" s="1108">
        <f>IF($E77&gt;0,FT80/$E77,"-")</f>
        <v>1.001752258064516</v>
      </c>
      <c r="FU83" s="1109"/>
      <c r="FV83" s="1108">
        <f>IF($E77&gt;0,FV80/$E77,"-")</f>
        <v>1.001752258064516</v>
      </c>
      <c r="FW83" s="1109"/>
      <c r="FX83" s="1108">
        <f>IF($E77&gt;0,FX80/$E77,"-")</f>
        <v>1.001752258064516</v>
      </c>
      <c r="FY83" s="1109"/>
      <c r="FZ83" s="1108">
        <f>IF($E77&gt;0,FZ80/$E77,"-")</f>
        <v>1.001752258064516</v>
      </c>
      <c r="GA83" s="1109"/>
      <c r="GB83" s="1108">
        <f>IF($E77&gt;0,GB80/$E77,"-")</f>
        <v>1.001752258064516</v>
      </c>
      <c r="GC83" s="1109"/>
      <c r="GD83" s="1108">
        <f>IF($E77&gt;0,GD80/$E77,"-")</f>
        <v>1.001752258064516</v>
      </c>
      <c r="GE83" s="1109"/>
      <c r="GF83" s="1108">
        <f>IF($E77&gt;0,GF80/$E77,"-")</f>
        <v>1.001752258064516</v>
      </c>
      <c r="GG83" s="1109"/>
      <c r="GH83" s="1108">
        <f>IF($E77&gt;0,GH80/$E77,"-")</f>
        <v>1.001752258064516</v>
      </c>
      <c r="GI83" s="1109"/>
      <c r="GJ83" s="1108">
        <f>IF($E77&gt;0,GJ80/$E77,"-")</f>
        <v>1.001752258064516</v>
      </c>
      <c r="GK83" s="1109"/>
      <c r="GL83" s="1108">
        <f>IF($E77&gt;0,GL80/$E77,"-")</f>
        <v>1.001752258064516</v>
      </c>
      <c r="GM83" s="1109"/>
      <c r="GN83" s="1108">
        <f>IF($E77&gt;0,GN80/$E77,"-")</f>
        <v>1.001752258064516</v>
      </c>
      <c r="GO83" s="1109"/>
      <c r="GP83" s="1108">
        <f>IF($E77&gt;0,GP80/$E77,"-")</f>
        <v>1.001752258064516</v>
      </c>
      <c r="GQ83" s="1109"/>
      <c r="GR83" s="1108">
        <f>IF($E77&gt;0,GR80/$E77,"-")</f>
        <v>1.001752258064516</v>
      </c>
      <c r="GS83" s="1109"/>
      <c r="GT83" s="1108">
        <f>IF($E77&gt;0,GT80/$E77,"-")</f>
        <v>1.001752258064516</v>
      </c>
      <c r="GU83" s="1109"/>
      <c r="GV83" s="1108">
        <f t="shared" ref="GV83" si="417">IF($E77&gt;0,GV80/$E77,"-")</f>
        <v>1.001752258064516</v>
      </c>
      <c r="GW83" s="1109"/>
      <c r="GX83" s="1108">
        <f t="shared" ref="GX83" si="418">IF($E77&gt;0,GX80/$E77,"-")</f>
        <v>1.001752258064516</v>
      </c>
      <c r="GY83" s="1109"/>
      <c r="GZ83" s="1108">
        <f t="shared" ref="GZ83" si="419">IF($E77&gt;0,GZ80/$E77,"-")</f>
        <v>1.001752258064516</v>
      </c>
      <c r="HA83" s="1109"/>
      <c r="HB83" s="1108">
        <f>IF($E77&gt;0,HB80/$E77,"-")</f>
        <v>1.001752258064516</v>
      </c>
      <c r="HC83" s="1109"/>
      <c r="HD83" s="1108">
        <f t="shared" ref="HD83" si="420">IF($E77&gt;0,HD80/$E77,"-")</f>
        <v>1.001752258064516</v>
      </c>
      <c r="HE83" s="1109"/>
      <c r="HF83" s="1108">
        <f t="shared" ref="HF83" si="421">IF($E77&gt;0,HF80/$E77,"-")</f>
        <v>1.001752258064516</v>
      </c>
      <c r="HG83" s="1109"/>
      <c r="HH83" s="1108">
        <f t="shared" ref="HH83" si="422">IF($E77&gt;0,HH80/$E77,"-")</f>
        <v>1.001752258064516</v>
      </c>
      <c r="HI83" s="1109"/>
    </row>
    <row r="84" spans="1:217">
      <c r="A84" s="1139"/>
      <c r="B84" s="1140"/>
      <c r="C84" s="1139"/>
      <c r="D84" s="1141"/>
      <c r="E84" s="1141"/>
      <c r="F84" s="1142"/>
      <c r="G84" s="1141"/>
      <c r="H84" s="733"/>
      <c r="I84" s="1143"/>
      <c r="J84" s="1144"/>
      <c r="K84" s="846" t="s">
        <v>386</v>
      </c>
      <c r="L84" s="1110">
        <f>IF($E77&gt;0,L82/$E77,"-")</f>
        <v>0</v>
      </c>
      <c r="M84" s="1111"/>
      <c r="N84" s="1110">
        <f>IF($E77&gt;0,N82/$E77,"-")</f>
        <v>0</v>
      </c>
      <c r="O84" s="1111"/>
      <c r="P84" s="1110">
        <f>IF($E77&gt;0,P82/$E77,"-")</f>
        <v>0</v>
      </c>
      <c r="Q84" s="1111"/>
      <c r="R84" s="1110">
        <f>IF($E77&gt;0,R82/$E77,"-")</f>
        <v>0</v>
      </c>
      <c r="S84" s="1111"/>
      <c r="T84" s="1110">
        <f>IF($E77&gt;0,T82/$E77,"-")</f>
        <v>0</v>
      </c>
      <c r="U84" s="1111"/>
      <c r="V84" s="1110">
        <f>IF($E77&gt;0,V82/$E77,"-")</f>
        <v>0</v>
      </c>
      <c r="W84" s="1111"/>
      <c r="X84" s="1110">
        <f>IF($E77&gt;0,X82/$E77,"-")</f>
        <v>0</v>
      </c>
      <c r="Y84" s="1111"/>
      <c r="Z84" s="1110">
        <f>IF($E77&gt;0,Z82/$E77,"-")</f>
        <v>0</v>
      </c>
      <c r="AA84" s="1111"/>
      <c r="AB84" s="1110">
        <f>IF($E77&gt;0,AB82/$E77,"-")</f>
        <v>0</v>
      </c>
      <c r="AC84" s="1111"/>
      <c r="AD84" s="1110">
        <f>IF($E77&gt;0,AD82/$E77,"-")</f>
        <v>0</v>
      </c>
      <c r="AE84" s="1111"/>
      <c r="AF84" s="1110">
        <f>IF($E77&gt;0,AF82/$E77,"-")</f>
        <v>0</v>
      </c>
      <c r="AG84" s="1111"/>
      <c r="AH84" s="1110">
        <f>IF($E77&gt;0,AH82/$E77,"-")</f>
        <v>0</v>
      </c>
      <c r="AI84" s="1111"/>
      <c r="AJ84" s="1110">
        <f>IF($E77&gt;0,AJ82/$E77,"-")</f>
        <v>0</v>
      </c>
      <c r="AK84" s="1111"/>
      <c r="AL84" s="1110">
        <f>IF($E77&gt;0,AL82/$E77,"-")</f>
        <v>0</v>
      </c>
      <c r="AM84" s="1111"/>
      <c r="AN84" s="1110">
        <f>IF($E77&gt;0,AN82/$E77,"-")</f>
        <v>0</v>
      </c>
      <c r="AO84" s="1111"/>
      <c r="AP84" s="1110">
        <f>IF($E77&gt;0,AP82/$E77,"-")</f>
        <v>0</v>
      </c>
      <c r="AQ84" s="1111"/>
      <c r="AR84" s="1110">
        <f>IF($E77&gt;0,AR82/$E77,"-")</f>
        <v>0</v>
      </c>
      <c r="AS84" s="1111"/>
      <c r="AT84" s="1110">
        <f>IF($E77&gt;0,AT82/$E77,"-")</f>
        <v>0</v>
      </c>
      <c r="AU84" s="1111"/>
      <c r="AV84" s="1110">
        <f>IF($E77&gt;0,AV82/$E77,"-")</f>
        <v>0</v>
      </c>
      <c r="AW84" s="1111"/>
      <c r="AX84" s="1110">
        <f>IF($E77&gt;0,AX82/$E77,"-")</f>
        <v>0</v>
      </c>
      <c r="AY84" s="1111"/>
      <c r="AZ84" s="1110">
        <f>IF($E77&gt;0,AZ82/$E77,"-")</f>
        <v>0</v>
      </c>
      <c r="BA84" s="1111"/>
      <c r="BB84" s="1110">
        <f>IF($E77&gt;0,BB82/$E77,"-")</f>
        <v>0</v>
      </c>
      <c r="BC84" s="1111"/>
      <c r="BD84" s="1110">
        <f>IF($E77&gt;0,BD82/$E77,"-")</f>
        <v>0</v>
      </c>
      <c r="BE84" s="1111"/>
      <c r="BF84" s="1110">
        <f>IF($E77&gt;0,BF82/$E77,"-")</f>
        <v>0</v>
      </c>
      <c r="BG84" s="1111"/>
      <c r="BH84" s="1110">
        <f>IF($E77&gt;0,BH82/$E77,"-")</f>
        <v>0</v>
      </c>
      <c r="BI84" s="1111"/>
      <c r="BJ84" s="1110">
        <f>IF($E77&gt;0,BJ82/$E77,"-")</f>
        <v>0</v>
      </c>
      <c r="BK84" s="1111"/>
      <c r="BL84" s="1110">
        <f>IF($E77&gt;0,BL82/$E77,"-")</f>
        <v>0</v>
      </c>
      <c r="BM84" s="1111"/>
      <c r="BN84" s="1110">
        <f>IF($E77&gt;0,BN82/$E77,"-")</f>
        <v>0</v>
      </c>
      <c r="BO84" s="1111"/>
      <c r="BP84" s="1110">
        <f>IF($E77&gt;0,BP82/$E77,"-")</f>
        <v>0</v>
      </c>
      <c r="BQ84" s="1111"/>
      <c r="BR84" s="1107">
        <f>IF($E77&gt;0,BR82/$E77,"-")</f>
        <v>0</v>
      </c>
      <c r="BS84" s="1107"/>
      <c r="BT84" s="1107">
        <f>IF($E77&gt;0,BT82/$E77,"-")</f>
        <v>0</v>
      </c>
      <c r="BU84" s="1107"/>
      <c r="BV84" s="1107">
        <f>IF($E77&gt;0,BV82/$E77,"-")</f>
        <v>0</v>
      </c>
      <c r="BW84" s="1107"/>
      <c r="BX84" s="1107">
        <f>IF($E77&gt;0,BX82/$E77,"-")</f>
        <v>0</v>
      </c>
      <c r="BY84" s="1107"/>
      <c r="BZ84" s="1107">
        <f>IF($E77&gt;0,BZ82/$E77,"-")</f>
        <v>0</v>
      </c>
      <c r="CA84" s="1107"/>
      <c r="CB84" s="1107">
        <f>IF($E77&gt;0,CB82/$E77,"-")</f>
        <v>0</v>
      </c>
      <c r="CC84" s="1107"/>
      <c r="CD84" s="1107">
        <f>IF($E77&gt;0,CD82/$E77,"-")</f>
        <v>0</v>
      </c>
      <c r="CE84" s="1107"/>
      <c r="CF84" s="1107">
        <f>IF($E77&gt;0,CF82/$E77,"-")</f>
        <v>0</v>
      </c>
      <c r="CG84" s="1107"/>
      <c r="CH84" s="1107">
        <f>IF($E77&gt;0,CH82/$E77,"-")</f>
        <v>0</v>
      </c>
      <c r="CI84" s="1107"/>
      <c r="CJ84" s="1107">
        <f>IF($E77&gt;0,CJ82/$E77,"-")</f>
        <v>0</v>
      </c>
      <c r="CK84" s="1107"/>
      <c r="CL84" s="1107">
        <f>IF($E77&gt;0,CL82/$E77,"-")</f>
        <v>0</v>
      </c>
      <c r="CM84" s="1107"/>
      <c r="CN84" s="1107">
        <f>IF($E77&gt;0,CN82/$E77,"-")</f>
        <v>0</v>
      </c>
      <c r="CO84" s="1107"/>
      <c r="CP84" s="1107">
        <f>IF($E77&gt;0,CP82/$E77,"-")</f>
        <v>0</v>
      </c>
      <c r="CQ84" s="1107"/>
      <c r="CR84" s="1107">
        <f>IF($E77&gt;0,CR82/$E77,"-")</f>
        <v>0</v>
      </c>
      <c r="CS84" s="1107"/>
      <c r="CT84" s="1107">
        <f>IF($E77&gt;0,CT82/$E77,"-")</f>
        <v>0</v>
      </c>
      <c r="CU84" s="1107"/>
      <c r="CV84" s="1107">
        <f>IF($E77&gt;0,CV82/$E77,"-")</f>
        <v>0</v>
      </c>
      <c r="CW84" s="1107"/>
      <c r="CX84" s="1107">
        <f>IF($E77&gt;0,CX82/$E77,"-")</f>
        <v>0</v>
      </c>
      <c r="CY84" s="1107"/>
      <c r="CZ84" s="1107">
        <f>IF($E77&gt;0,CZ82/$E77,"-")</f>
        <v>0</v>
      </c>
      <c r="DA84" s="1107"/>
      <c r="DB84" s="1107">
        <f>IF($E77&gt;0,DB82/$E77,"-")</f>
        <v>0</v>
      </c>
      <c r="DC84" s="1107"/>
      <c r="DD84" s="1107">
        <f>IF($E77&gt;0,DD82/$E77,"-")</f>
        <v>0</v>
      </c>
      <c r="DE84" s="1107"/>
      <c r="DF84" s="1107">
        <f>IF($E77&gt;0,DF82/$E77,"-")</f>
        <v>0</v>
      </c>
      <c r="DG84" s="1107"/>
      <c r="DH84" s="1107">
        <f>IF($E77&gt;0,DH82/$E77,"-")</f>
        <v>0</v>
      </c>
      <c r="DI84" s="1107"/>
      <c r="DJ84" s="1112">
        <f>IF($E77&gt;0,DJ82/$E77,"-")</f>
        <v>0</v>
      </c>
      <c r="DK84" s="1112"/>
      <c r="DL84" s="1107">
        <f>IF($E77&gt;0,DL82/$E77,"-")</f>
        <v>0</v>
      </c>
      <c r="DM84" s="1107"/>
      <c r="DN84" s="1107">
        <f>IF($E77&gt;0,DN82/$E77,"-")</f>
        <v>0</v>
      </c>
      <c r="DO84" s="1107"/>
      <c r="DP84" s="1107">
        <f>IF($E77&gt;0,DP82/$E77,"-")</f>
        <v>0</v>
      </c>
      <c r="DQ84" s="1107"/>
      <c r="DR84" s="1107">
        <f>IF($E77&gt;0,DR82/$E77,"-")</f>
        <v>0</v>
      </c>
      <c r="DS84" s="1107"/>
      <c r="DT84" s="1107">
        <f>IF($E77&gt;0,DT82/$E77,"-")</f>
        <v>0</v>
      </c>
      <c r="DU84" s="1107"/>
      <c r="DV84" s="1107">
        <f>IF($E77&gt;0,DV82/$E77,"-")</f>
        <v>0</v>
      </c>
      <c r="DW84" s="1107"/>
      <c r="DX84" s="1107">
        <f>IF($E77&gt;0,DX82/$E77,"-")</f>
        <v>0</v>
      </c>
      <c r="DY84" s="1107"/>
      <c r="DZ84" s="1107">
        <f>IF($E77&gt;0,DZ82/$E77,"-")</f>
        <v>0</v>
      </c>
      <c r="EA84" s="1107"/>
      <c r="EB84" s="1107">
        <f>IF($E77&gt;0,EB82/$E77,"-")</f>
        <v>0</v>
      </c>
      <c r="EC84" s="1107"/>
      <c r="ED84" s="1107">
        <f>IF($E77&gt;0,ED82/$E77,"-")</f>
        <v>0</v>
      </c>
      <c r="EE84" s="1107"/>
      <c r="EF84" s="1107">
        <f>IF($E77&gt;0,EF82/$E77,"-")</f>
        <v>0</v>
      </c>
      <c r="EG84" s="1107"/>
      <c r="EH84" s="1107">
        <f>IF($E77&gt;0,EH82/$E77,"-")</f>
        <v>0</v>
      </c>
      <c r="EI84" s="1107"/>
      <c r="EJ84" s="1107">
        <f>IF($E77&gt;0,EJ82/$E77,"-")</f>
        <v>0</v>
      </c>
      <c r="EK84" s="1107"/>
      <c r="EL84" s="1107">
        <f>IF($E77&gt;0,EL82/$E77,"-")</f>
        <v>0</v>
      </c>
      <c r="EM84" s="1107"/>
      <c r="EN84" s="1107">
        <f>IF($E77&gt;0,EN82/$E77,"-")</f>
        <v>0</v>
      </c>
      <c r="EO84" s="1107"/>
      <c r="EP84" s="1107">
        <f>IF($E77&gt;0,EP82/$E77,"-")</f>
        <v>0</v>
      </c>
      <c r="EQ84" s="1107"/>
      <c r="ER84" s="1107">
        <f>IF($E77&gt;0,ER82/$E77,"-")</f>
        <v>0</v>
      </c>
      <c r="ES84" s="1107"/>
      <c r="ET84" s="1107">
        <f>IF($E77&gt;0,ET82/$E77,"-")</f>
        <v>0</v>
      </c>
      <c r="EU84" s="1107"/>
      <c r="EV84" s="1107">
        <f>IF($E77&gt;0,EV82/$E77,"-")</f>
        <v>0</v>
      </c>
      <c r="EW84" s="1107"/>
      <c r="EX84" s="1107">
        <f>IF($E77&gt;0,EX82/$E77,"-")</f>
        <v>0</v>
      </c>
      <c r="EY84" s="1107"/>
      <c r="EZ84" s="1107">
        <f>IF($E77&gt;0,EZ82/$E77,"-")</f>
        <v>0</v>
      </c>
      <c r="FA84" s="1107"/>
      <c r="FB84" s="1107">
        <f>IF($E77&gt;0,FB82/$E77,"-")</f>
        <v>0</v>
      </c>
      <c r="FC84" s="1107"/>
      <c r="FD84" s="1107">
        <f>IF($E77&gt;0,FD82/$E77,"-")</f>
        <v>0</v>
      </c>
      <c r="FE84" s="1107"/>
      <c r="FF84" s="1107">
        <f>IF($E77&gt;0,FF82/$E77,"-")</f>
        <v>0</v>
      </c>
      <c r="FG84" s="1107"/>
      <c r="FH84" s="1107">
        <f>IF($E77&gt;0,FH82/$E77,"-")</f>
        <v>0</v>
      </c>
      <c r="FI84" s="1107"/>
      <c r="FJ84" s="1107">
        <f>IF($E77&gt;0,FJ82/$E77,"-")</f>
        <v>0</v>
      </c>
      <c r="FK84" s="1107"/>
      <c r="FL84" s="1107">
        <f>IF($E77&gt;0,FL82/$E77,"-")</f>
        <v>0</v>
      </c>
      <c r="FM84" s="1107"/>
      <c r="FN84" s="1107">
        <f>IF($E77&gt;0,FN82/$E77,"-")</f>
        <v>0</v>
      </c>
      <c r="FO84" s="1107"/>
      <c r="FP84" s="1107">
        <f>IF($E77&gt;0,FP82/$E77,"-")</f>
        <v>0</v>
      </c>
      <c r="FQ84" s="1107"/>
      <c r="FR84" s="1107">
        <f>IF($E77&gt;0,FR82/$E77,"-")</f>
        <v>0</v>
      </c>
      <c r="FS84" s="1107"/>
      <c r="FT84" s="1107">
        <f>IF($E77&gt;0,FT82/$E77,"-")</f>
        <v>0</v>
      </c>
      <c r="FU84" s="1107"/>
      <c r="FV84" s="1107">
        <f>IF($E77&gt;0,FV82/$E77,"-")</f>
        <v>0</v>
      </c>
      <c r="FW84" s="1107"/>
      <c r="FX84" s="1107">
        <f>IF($E77&gt;0,FX82/$E77,"-")</f>
        <v>0</v>
      </c>
      <c r="FY84" s="1107"/>
      <c r="FZ84" s="1107">
        <f>IF($E77&gt;0,FZ82/$E77,"-")</f>
        <v>0</v>
      </c>
      <c r="GA84" s="1107"/>
      <c r="GB84" s="1107">
        <f>IF($E77&gt;0,GB82/$E77,"-")</f>
        <v>0</v>
      </c>
      <c r="GC84" s="1107"/>
      <c r="GD84" s="1107">
        <f>IF($E77&gt;0,GD82/$E77,"-")</f>
        <v>0</v>
      </c>
      <c r="GE84" s="1107"/>
      <c r="GF84" s="1107">
        <f>IF($E77&gt;0,GF82/$E77,"-")</f>
        <v>0</v>
      </c>
      <c r="GG84" s="1107"/>
      <c r="GH84" s="1107">
        <f>IF($E77&gt;0,GH82/$E77,"-")</f>
        <v>0</v>
      </c>
      <c r="GI84" s="1107"/>
      <c r="GJ84" s="1107">
        <f>IF($E77&gt;0,GJ82/$E77,"-")</f>
        <v>0</v>
      </c>
      <c r="GK84" s="1107"/>
      <c r="GL84" s="1107">
        <f>IF($E77&gt;0,GL82/$E77,"-")</f>
        <v>0</v>
      </c>
      <c r="GM84" s="1107"/>
      <c r="GN84" s="1107">
        <f>IF($E77&gt;0,GN82/$E77,"-")</f>
        <v>0</v>
      </c>
      <c r="GO84" s="1107"/>
      <c r="GP84" s="1107">
        <f>IF($E77&gt;0,GP82/$E77,"-")</f>
        <v>0</v>
      </c>
      <c r="GQ84" s="1107"/>
      <c r="GR84" s="1107">
        <f>IF($E77&gt;0,GR82/$E77,"-")</f>
        <v>0</v>
      </c>
      <c r="GS84" s="1107"/>
      <c r="GT84" s="1107">
        <f>IF($E77&gt;0,GT82/$E77,"-")</f>
        <v>0</v>
      </c>
      <c r="GU84" s="1107"/>
      <c r="GV84" s="1107">
        <f t="shared" ref="GV84" si="423">IF($E77&gt;0,GV82/$E77,"-")</f>
        <v>0</v>
      </c>
      <c r="GW84" s="1107"/>
      <c r="GX84" s="1107">
        <f t="shared" ref="GX84" si="424">IF($E77&gt;0,GX82/$E77,"-")</f>
        <v>0</v>
      </c>
      <c r="GY84" s="1107"/>
      <c r="GZ84" s="1107">
        <f t="shared" ref="GZ84" si="425">IF($E77&gt;0,GZ82/$E77,"-")</f>
        <v>0</v>
      </c>
      <c r="HA84" s="1107"/>
      <c r="HB84" s="1107">
        <f>IF($E77&gt;0,HB82/$E77,"-")</f>
        <v>0</v>
      </c>
      <c r="HC84" s="1107"/>
      <c r="HD84" s="1107">
        <f t="shared" ref="HD84" si="426">IF($E77&gt;0,HD82/$E77,"-")</f>
        <v>0</v>
      </c>
      <c r="HE84" s="1107"/>
      <c r="HF84" s="1107">
        <f t="shared" ref="HF84" si="427">IF($E77&gt;0,HF82/$E77,"-")</f>
        <v>0</v>
      </c>
      <c r="HG84" s="1107"/>
      <c r="HH84" s="1107">
        <f t="shared" ref="HH84" si="428">IF($E77&gt;0,HH82/$E77,"-")</f>
        <v>0</v>
      </c>
      <c r="HI84" s="1107"/>
    </row>
    <row r="85" spans="1:217" s="5" customFormat="1" ht="14.4">
      <c r="A85" s="677"/>
      <c r="B85" s="678"/>
      <c r="C85" s="678"/>
      <c r="D85" s="679"/>
      <c r="E85" s="679"/>
      <c r="F85" s="678"/>
      <c r="G85" s="849"/>
      <c r="H85" s="678"/>
      <c r="I85" s="678"/>
      <c r="J85" s="678"/>
      <c r="K85" s="678"/>
      <c r="L85" s="1178"/>
      <c r="M85" s="1178"/>
      <c r="N85" s="1178"/>
      <c r="O85" s="1178"/>
      <c r="P85" s="1178"/>
      <c r="Q85" s="1178"/>
      <c r="R85" s="1178"/>
      <c r="S85" s="1192"/>
      <c r="T85" s="1180"/>
      <c r="U85" s="1178"/>
      <c r="V85" s="1178"/>
      <c r="W85" s="1178"/>
      <c r="X85" s="1178"/>
      <c r="Y85" s="1178"/>
      <c r="Z85" s="1178"/>
      <c r="AA85" s="1192"/>
      <c r="AB85" s="1180"/>
      <c r="AC85" s="1178"/>
      <c r="AD85" s="1178"/>
      <c r="AE85" s="1178"/>
      <c r="AF85" s="1178"/>
      <c r="AG85" s="1178"/>
      <c r="AH85" s="1178"/>
      <c r="AI85" s="1192"/>
      <c r="AJ85" s="1180"/>
      <c r="AK85" s="1178"/>
      <c r="AL85" s="1178"/>
      <c r="AM85" s="1178"/>
      <c r="AN85" s="1178"/>
      <c r="AO85" s="1178"/>
      <c r="AP85" s="1178"/>
      <c r="AQ85" s="1192"/>
      <c r="AR85" s="1180"/>
      <c r="AS85" s="1178"/>
      <c r="AT85" s="831"/>
      <c r="AU85" s="831"/>
      <c r="AV85" s="831"/>
      <c r="AW85" s="831"/>
      <c r="AX85" s="831"/>
      <c r="AY85" s="832"/>
      <c r="AZ85" s="833"/>
      <c r="BA85" s="831"/>
      <c r="BB85" s="831"/>
      <c r="BC85" s="831"/>
      <c r="BD85" s="831"/>
      <c r="BE85" s="831"/>
      <c r="BF85" s="831"/>
      <c r="BG85" s="832"/>
      <c r="BH85" s="833"/>
      <c r="BI85" s="831"/>
      <c r="BJ85" s="831"/>
      <c r="BK85" s="831"/>
      <c r="BL85" s="831"/>
      <c r="BM85" s="831"/>
      <c r="BN85" s="831"/>
      <c r="BO85" s="832"/>
      <c r="BP85" s="833"/>
      <c r="BQ85" s="831"/>
      <c r="BR85" s="831"/>
      <c r="BS85" s="831"/>
      <c r="BT85" s="831"/>
      <c r="BU85" s="831"/>
      <c r="BV85" s="831"/>
      <c r="BW85" s="832"/>
      <c r="BX85" s="833"/>
      <c r="BY85" s="831"/>
      <c r="BZ85" s="831"/>
      <c r="CA85" s="831"/>
      <c r="CB85" s="831"/>
      <c r="CC85" s="831"/>
      <c r="CD85" s="1178"/>
      <c r="CE85" s="1179"/>
      <c r="CF85" s="1180"/>
      <c r="CG85" s="1181"/>
      <c r="CH85" s="1178"/>
      <c r="CI85" s="1181"/>
      <c r="CJ85" s="1178"/>
      <c r="CK85" s="1181"/>
      <c r="CL85" s="1178"/>
      <c r="CM85" s="1179"/>
      <c r="CN85" s="1180"/>
      <c r="CO85" s="1181"/>
      <c r="CP85" s="1182"/>
      <c r="CQ85" s="1183"/>
      <c r="CR85" s="1182"/>
      <c r="CS85" s="1183"/>
      <c r="CT85" s="834"/>
      <c r="CU85" s="835"/>
      <c r="CV85" s="836"/>
      <c r="CW85" s="834"/>
      <c r="CX85" s="834"/>
      <c r="CY85" s="834"/>
      <c r="CZ85" s="834"/>
      <c r="DA85" s="834"/>
      <c r="DB85" s="834"/>
      <c r="DC85" s="835"/>
      <c r="DD85" s="836"/>
      <c r="DE85" s="834"/>
      <c r="DF85" s="834"/>
      <c r="DG85" s="834"/>
      <c r="DH85" s="834"/>
      <c r="DI85" s="834"/>
      <c r="DJ85" s="977"/>
      <c r="DK85" s="977"/>
      <c r="DL85" s="836"/>
      <c r="DM85" s="834"/>
      <c r="DN85" s="834"/>
      <c r="DO85" s="834"/>
      <c r="DP85" s="834"/>
      <c r="DQ85" s="834"/>
      <c r="DR85" s="834"/>
      <c r="DS85" s="835"/>
      <c r="DT85" s="836"/>
      <c r="DU85" s="834"/>
      <c r="DV85" s="834"/>
      <c r="DW85" s="834"/>
      <c r="DX85" s="834"/>
      <c r="DY85" s="834"/>
      <c r="DZ85" s="834"/>
      <c r="EA85" s="835"/>
      <c r="EB85" s="836"/>
      <c r="EC85" s="834"/>
      <c r="ED85" s="834"/>
      <c r="EE85" s="834"/>
      <c r="EF85" s="834"/>
      <c r="EG85" s="834"/>
      <c r="EH85" s="834"/>
      <c r="EI85" s="835"/>
      <c r="EJ85" s="836"/>
      <c r="EK85" s="834"/>
      <c r="EL85" s="834"/>
      <c r="EM85" s="834"/>
      <c r="EN85" s="834"/>
      <c r="EO85" s="834"/>
      <c r="EP85" s="834"/>
      <c r="EQ85" s="835"/>
      <c r="ER85" s="836"/>
      <c r="ES85" s="834"/>
      <c r="ET85" s="834"/>
      <c r="EU85" s="834"/>
      <c r="EV85" s="834"/>
      <c r="EW85" s="834"/>
      <c r="EX85" s="834"/>
      <c r="EY85" s="835"/>
      <c r="EZ85" s="836"/>
      <c r="FA85" s="834"/>
      <c r="FB85" s="834"/>
      <c r="FC85" s="834"/>
      <c r="FD85" s="834"/>
      <c r="FE85" s="834"/>
      <c r="FF85" s="834"/>
      <c r="FG85" s="835"/>
      <c r="FH85" s="836"/>
      <c r="FI85" s="834"/>
      <c r="FJ85" s="834"/>
      <c r="FK85" s="834"/>
      <c r="FL85" s="834"/>
      <c r="FM85" s="834"/>
      <c r="FN85" s="834"/>
      <c r="FO85" s="835"/>
      <c r="FP85" s="836"/>
      <c r="FQ85" s="834"/>
      <c r="FR85" s="834"/>
      <c r="FS85" s="834"/>
      <c r="FT85" s="834"/>
      <c r="FU85" s="834"/>
      <c r="FV85" s="834"/>
      <c r="FW85" s="835"/>
      <c r="FX85" s="836"/>
      <c r="FY85" s="834"/>
      <c r="FZ85" s="834"/>
      <c r="GA85" s="834"/>
      <c r="GB85" s="834"/>
      <c r="GC85" s="834"/>
      <c r="GD85" s="834"/>
      <c r="GE85" s="835"/>
      <c r="GF85" s="836"/>
      <c r="GG85" s="834"/>
      <c r="GH85" s="834"/>
      <c r="GI85" s="834"/>
      <c r="GJ85" s="834"/>
      <c r="GK85" s="834"/>
      <c r="GL85" s="834"/>
      <c r="GM85" s="835"/>
      <c r="GN85" s="836"/>
      <c r="GO85" s="834"/>
      <c r="GP85" s="834"/>
      <c r="GQ85" s="834"/>
      <c r="GR85" s="834"/>
      <c r="GS85" s="834"/>
      <c r="GT85" s="834"/>
      <c r="GU85" s="835"/>
      <c r="GV85" s="834"/>
      <c r="GW85" s="835"/>
      <c r="GX85" s="834"/>
      <c r="GY85" s="835"/>
      <c r="GZ85" s="834"/>
      <c r="HA85" s="835"/>
      <c r="HB85" s="834"/>
      <c r="HC85" s="835"/>
      <c r="HD85" s="834"/>
      <c r="HE85" s="835"/>
      <c r="HF85" s="834"/>
      <c r="HG85" s="835"/>
      <c r="HH85" s="834"/>
      <c r="HI85" s="835"/>
    </row>
    <row r="86" spans="1:217" ht="12.75" customHeight="1">
      <c r="A86" s="1139" t="s">
        <v>1937</v>
      </c>
      <c r="B86" s="1140" t="str">
        <f>VLOOKUP(A86,PLANEJAMENTO!$B$10:$C$56,2,FALSE)</f>
        <v>Escavação, carga e transporte de material de 1ª categoria - DMT 3,5km  - (JAZIDA) - substituição do solo mole</v>
      </c>
      <c r="C86" s="1139" t="str">
        <f>VLOOKUP(A86,PLANEJAMENTO!$B$10:$D$56,3,FALSE)</f>
        <v>m3</v>
      </c>
      <c r="D86" s="1141">
        <f>VLOOKUP(A86,PLANEJAMENTO!$B$10:$E$56,4,FALSE)</f>
        <v>25000</v>
      </c>
      <c r="E86" s="1141">
        <f>D86</f>
        <v>25000</v>
      </c>
      <c r="F86" s="1142">
        <v>160</v>
      </c>
      <c r="G86" s="1141">
        <f>F86*9</f>
        <v>1440</v>
      </c>
      <c r="H86" s="733"/>
      <c r="I86" s="1143"/>
      <c r="J86" s="1144"/>
      <c r="K86" s="734" t="s">
        <v>379</v>
      </c>
      <c r="L86" s="1145"/>
      <c r="M86" s="1146"/>
      <c r="N86" s="1145"/>
      <c r="O86" s="1146"/>
      <c r="P86" s="1145"/>
      <c r="Q86" s="1146"/>
      <c r="R86" s="1145"/>
      <c r="S86" s="1146"/>
      <c r="T86" s="1145"/>
      <c r="U86" s="1146"/>
      <c r="V86" s="1145"/>
      <c r="W86" s="1146"/>
      <c r="X86" s="1145"/>
      <c r="Y86" s="1146"/>
      <c r="Z86" s="1145"/>
      <c r="AA86" s="1146"/>
      <c r="AB86" s="1145"/>
      <c r="AC86" s="1146"/>
      <c r="AD86" s="1145"/>
      <c r="AE86" s="1146"/>
      <c r="AF86" s="1145"/>
      <c r="AG86" s="1146"/>
      <c r="AH86" s="1145"/>
      <c r="AI86" s="1146"/>
      <c r="AJ86" s="1145"/>
      <c r="AK86" s="1146"/>
      <c r="AL86" s="1145"/>
      <c r="AM86" s="1146"/>
      <c r="AN86" s="1145"/>
      <c r="AO86" s="1146"/>
      <c r="AP86" s="1145"/>
      <c r="AQ86" s="1146"/>
      <c r="AR86" s="1145"/>
      <c r="AS86" s="1146"/>
      <c r="AT86" s="1145"/>
      <c r="AU86" s="1146"/>
      <c r="AV86" s="1145"/>
      <c r="AW86" s="1146"/>
      <c r="AX86" s="1145"/>
      <c r="AY86" s="1146"/>
      <c r="AZ86" s="1145"/>
      <c r="BA86" s="1146"/>
      <c r="BB86" s="1145"/>
      <c r="BC86" s="1146"/>
      <c r="BD86" s="1145"/>
      <c r="BE86" s="1146"/>
      <c r="BF86" s="1145"/>
      <c r="BG86" s="1146"/>
      <c r="BH86" s="1145"/>
      <c r="BI86" s="1146"/>
      <c r="BJ86" s="1145"/>
      <c r="BK86" s="1146"/>
      <c r="BL86" s="1145"/>
      <c r="BM86" s="1146"/>
      <c r="BN86" s="1145"/>
      <c r="BO86" s="1146"/>
      <c r="BP86" s="1145"/>
      <c r="BQ86" s="1146"/>
      <c r="BR86" s="1155"/>
      <c r="BS86" s="1155"/>
      <c r="BT86" s="1155"/>
      <c r="BU86" s="1155"/>
      <c r="BV86" s="1155"/>
      <c r="BW86" s="1155"/>
      <c r="BX86" s="1155"/>
      <c r="BY86" s="1155"/>
      <c r="BZ86" s="1155"/>
      <c r="CA86" s="1155"/>
      <c r="CB86" s="1155"/>
      <c r="CC86" s="1155"/>
      <c r="CD86" s="1155"/>
      <c r="CE86" s="1155"/>
      <c r="CF86" s="1199">
        <f>6-CF40</f>
        <v>5</v>
      </c>
      <c r="CG86" s="1199"/>
      <c r="CH86" s="1155">
        <v>6</v>
      </c>
      <c r="CI86" s="1155"/>
      <c r="CJ86" s="1155">
        <v>6</v>
      </c>
      <c r="CK86" s="1155"/>
      <c r="CL86" s="1132">
        <v>3</v>
      </c>
      <c r="CM86" s="1132"/>
      <c r="CN86" s="1145"/>
      <c r="CO86" s="1146"/>
      <c r="CP86" s="1145"/>
      <c r="CQ86" s="1146"/>
      <c r="CR86" s="1145"/>
      <c r="CS86" s="1146"/>
      <c r="CT86" s="1155"/>
      <c r="CU86" s="1155"/>
      <c r="CV86" s="1155"/>
      <c r="CW86" s="1155"/>
      <c r="CX86" s="1155"/>
      <c r="CY86" s="1155"/>
      <c r="CZ86" s="1155"/>
      <c r="DA86" s="1155"/>
      <c r="DB86" s="1155"/>
      <c r="DC86" s="1155"/>
      <c r="DD86" s="1155"/>
      <c r="DE86" s="1155"/>
      <c r="DF86" s="1155"/>
      <c r="DG86" s="1155"/>
      <c r="DH86" s="1155"/>
      <c r="DI86" s="1155"/>
      <c r="DJ86" s="1154"/>
      <c r="DK86" s="1154"/>
      <c r="DL86" s="1132"/>
      <c r="DM86" s="1132"/>
      <c r="DN86" s="1132"/>
      <c r="DO86" s="1132"/>
      <c r="DP86" s="1132"/>
      <c r="DQ86" s="1132"/>
      <c r="DR86" s="1155"/>
      <c r="DS86" s="1155"/>
      <c r="DT86" s="1132"/>
      <c r="DU86" s="1132"/>
      <c r="DV86" s="1155"/>
      <c r="DW86" s="1155"/>
      <c r="DX86" s="1132"/>
      <c r="DY86" s="1132"/>
      <c r="DZ86" s="1132"/>
      <c r="EA86" s="1132"/>
      <c r="EB86" s="1132"/>
      <c r="EC86" s="1132"/>
      <c r="ED86" s="1132"/>
      <c r="EE86" s="1132"/>
      <c r="EF86" s="1132"/>
      <c r="EG86" s="1132"/>
      <c r="EH86" s="1132"/>
      <c r="EI86" s="1132"/>
      <c r="EJ86" s="1132"/>
      <c r="EK86" s="1132"/>
      <c r="EL86" s="1132"/>
      <c r="EM86" s="1132"/>
      <c r="EN86" s="1132"/>
      <c r="EO86" s="1132"/>
      <c r="EP86" s="1132"/>
      <c r="EQ86" s="1132"/>
      <c r="ER86" s="1132"/>
      <c r="ES86" s="1132"/>
      <c r="ET86" s="1132"/>
      <c r="EU86" s="1132"/>
      <c r="EV86" s="1132"/>
      <c r="EW86" s="1132"/>
      <c r="EX86" s="1132"/>
      <c r="EY86" s="1132"/>
      <c r="EZ86" s="1132"/>
      <c r="FA86" s="1132"/>
      <c r="FB86" s="1132"/>
      <c r="FC86" s="1132"/>
      <c r="FD86" s="1132"/>
      <c r="FE86" s="1132"/>
      <c r="FF86" s="1132"/>
      <c r="FG86" s="1132"/>
      <c r="FH86" s="1132"/>
      <c r="FI86" s="1132"/>
      <c r="FJ86" s="1132"/>
      <c r="FK86" s="1132"/>
      <c r="FL86" s="1132"/>
      <c r="FM86" s="1132"/>
      <c r="FN86" s="1132"/>
      <c r="FO86" s="1132"/>
      <c r="FP86" s="1132"/>
      <c r="FQ86" s="1132"/>
      <c r="FR86" s="1132"/>
      <c r="FS86" s="1132"/>
      <c r="FT86" s="1132"/>
      <c r="FU86" s="1132"/>
      <c r="FV86" s="1132"/>
      <c r="FW86" s="1132"/>
      <c r="FX86" s="1132"/>
      <c r="FY86" s="1132"/>
      <c r="FZ86" s="1132"/>
      <c r="GA86" s="1132"/>
      <c r="GB86" s="1132"/>
      <c r="GC86" s="1132"/>
      <c r="GD86" s="1132"/>
      <c r="GE86" s="1132"/>
      <c r="GF86" s="1132"/>
      <c r="GG86" s="1132"/>
      <c r="GH86" s="1132"/>
      <c r="GI86" s="1132"/>
      <c r="GJ86" s="1132"/>
      <c r="GK86" s="1132"/>
      <c r="GL86" s="1132"/>
      <c r="GM86" s="1132"/>
      <c r="GN86" s="1132"/>
      <c r="GO86" s="1132"/>
      <c r="GP86" s="1132"/>
      <c r="GQ86" s="1132"/>
      <c r="GR86" s="1132"/>
      <c r="GS86" s="1132"/>
      <c r="GT86" s="1132"/>
      <c r="GU86" s="1132"/>
      <c r="GV86" s="1132"/>
      <c r="GW86" s="1132"/>
      <c r="GX86" s="1132"/>
      <c r="GY86" s="1132"/>
      <c r="GZ86" s="1132"/>
      <c r="HA86" s="1132"/>
      <c r="HB86" s="1132"/>
      <c r="HC86" s="1132"/>
      <c r="HD86" s="1132"/>
      <c r="HE86" s="1132"/>
      <c r="HF86" s="1132"/>
      <c r="HG86" s="1132"/>
      <c r="HH86" s="1132"/>
      <c r="HI86" s="1132"/>
    </row>
    <row r="87" spans="1:217" ht="12.75" customHeight="1">
      <c r="A87" s="1139"/>
      <c r="B87" s="1140"/>
      <c r="C87" s="1139"/>
      <c r="D87" s="1141"/>
      <c r="E87" s="1141"/>
      <c r="F87" s="1142"/>
      <c r="G87" s="1141"/>
      <c r="H87" s="733"/>
      <c r="I87" s="1143"/>
      <c r="J87" s="1144"/>
      <c r="K87" s="837" t="s">
        <v>380</v>
      </c>
      <c r="L87" s="1133"/>
      <c r="M87" s="1134"/>
      <c r="N87" s="1133"/>
      <c r="O87" s="1134"/>
      <c r="P87" s="1133"/>
      <c r="Q87" s="1134"/>
      <c r="R87" s="1133"/>
      <c r="S87" s="1134"/>
      <c r="T87" s="1133"/>
      <c r="U87" s="1134"/>
      <c r="V87" s="1133"/>
      <c r="W87" s="1134"/>
      <c r="X87" s="1133"/>
      <c r="Y87" s="1134"/>
      <c r="Z87" s="1133"/>
      <c r="AA87" s="1134"/>
      <c r="AB87" s="1133"/>
      <c r="AC87" s="1134"/>
      <c r="AD87" s="1133"/>
      <c r="AE87" s="1134"/>
      <c r="AF87" s="1133"/>
      <c r="AG87" s="1134"/>
      <c r="AH87" s="1133"/>
      <c r="AI87" s="1134"/>
      <c r="AJ87" s="1133"/>
      <c r="AK87" s="1134"/>
      <c r="AL87" s="1133"/>
      <c r="AM87" s="1134"/>
      <c r="AN87" s="1133"/>
      <c r="AO87" s="1134"/>
      <c r="AP87" s="1133"/>
      <c r="AQ87" s="1134"/>
      <c r="AR87" s="1133"/>
      <c r="AS87" s="1134"/>
      <c r="AT87" s="1133"/>
      <c r="AU87" s="1134"/>
      <c r="AV87" s="1133"/>
      <c r="AW87" s="1134"/>
      <c r="AX87" s="1133"/>
      <c r="AY87" s="1134"/>
      <c r="AZ87" s="1133"/>
      <c r="BA87" s="1134"/>
      <c r="BB87" s="1133"/>
      <c r="BC87" s="1134"/>
      <c r="BD87" s="1133"/>
      <c r="BE87" s="1134"/>
      <c r="BF87" s="1133"/>
      <c r="BG87" s="1134"/>
      <c r="BH87" s="1133"/>
      <c r="BI87" s="1134"/>
      <c r="BJ87" s="1133"/>
      <c r="BK87" s="1134"/>
      <c r="BL87" s="1133"/>
      <c r="BM87" s="1134"/>
      <c r="BN87" s="1133"/>
      <c r="BO87" s="1134"/>
      <c r="BP87" s="1133"/>
      <c r="BQ87" s="1134"/>
      <c r="BR87" s="1129"/>
      <c r="BS87" s="1129"/>
      <c r="BT87" s="1129"/>
      <c r="BU87" s="1129"/>
      <c r="BV87" s="1129"/>
      <c r="BW87" s="1129"/>
      <c r="BX87" s="1129"/>
      <c r="BY87" s="1129"/>
      <c r="BZ87" s="1129"/>
      <c r="CA87" s="1129"/>
      <c r="CB87" s="1129"/>
      <c r="CC87" s="1129"/>
      <c r="CD87" s="1129"/>
      <c r="CE87" s="1129"/>
      <c r="CF87" s="1129">
        <v>1</v>
      </c>
      <c r="CG87" s="1129"/>
      <c r="CH87" s="1129">
        <v>1</v>
      </c>
      <c r="CI87" s="1129"/>
      <c r="CJ87" s="1129">
        <v>1</v>
      </c>
      <c r="CK87" s="1129"/>
      <c r="CL87" s="1129">
        <v>1</v>
      </c>
      <c r="CM87" s="1129"/>
      <c r="CN87" s="1133"/>
      <c r="CO87" s="1134"/>
      <c r="CP87" s="1133"/>
      <c r="CQ87" s="1134"/>
      <c r="CR87" s="1133"/>
      <c r="CS87" s="1134"/>
      <c r="CT87" s="1129"/>
      <c r="CU87" s="1129"/>
      <c r="CV87" s="1129"/>
      <c r="CW87" s="1129"/>
      <c r="CX87" s="1129"/>
      <c r="CY87" s="1129"/>
      <c r="CZ87" s="1129"/>
      <c r="DA87" s="1129"/>
      <c r="DB87" s="1129"/>
      <c r="DC87" s="1129"/>
      <c r="DD87" s="1129"/>
      <c r="DE87" s="1129"/>
      <c r="DF87" s="1129"/>
      <c r="DG87" s="1129"/>
      <c r="DH87" s="1129"/>
      <c r="DI87" s="1129"/>
      <c r="DJ87" s="1135"/>
      <c r="DK87" s="1135"/>
      <c r="DL87" s="1129"/>
      <c r="DM87" s="1129"/>
      <c r="DN87" s="1129"/>
      <c r="DO87" s="1129"/>
      <c r="DP87" s="1129"/>
      <c r="DQ87" s="1129"/>
      <c r="DR87" s="1129"/>
      <c r="DS87" s="1129"/>
      <c r="DT87" s="1129"/>
      <c r="DU87" s="1129"/>
      <c r="DV87" s="1129"/>
      <c r="DW87" s="1129"/>
      <c r="DX87" s="1129"/>
      <c r="DY87" s="1129"/>
      <c r="DZ87" s="1129"/>
      <c r="EA87" s="1129"/>
      <c r="EB87" s="1129"/>
      <c r="EC87" s="1129"/>
      <c r="ED87" s="1129"/>
      <c r="EE87" s="1129"/>
      <c r="EF87" s="1129"/>
      <c r="EG87" s="1129"/>
      <c r="EH87" s="1129"/>
      <c r="EI87" s="1129"/>
      <c r="EJ87" s="1129"/>
      <c r="EK87" s="1129"/>
      <c r="EL87" s="1129"/>
      <c r="EM87" s="1129"/>
      <c r="EN87" s="1129"/>
      <c r="EO87" s="1129"/>
      <c r="EP87" s="1129"/>
      <c r="EQ87" s="1129"/>
      <c r="ER87" s="1129"/>
      <c r="ES87" s="1129"/>
      <c r="ET87" s="1129"/>
      <c r="EU87" s="1129"/>
      <c r="EV87" s="1129"/>
      <c r="EW87" s="1129"/>
      <c r="EX87" s="1129"/>
      <c r="EY87" s="1129"/>
      <c r="EZ87" s="1129"/>
      <c r="FA87" s="1129"/>
      <c r="FB87" s="1129"/>
      <c r="FC87" s="1129"/>
      <c r="FD87" s="1129"/>
      <c r="FE87" s="1129"/>
      <c r="FF87" s="1129"/>
      <c r="FG87" s="1129"/>
      <c r="FH87" s="1129"/>
      <c r="FI87" s="1129"/>
      <c r="FJ87" s="1129"/>
      <c r="FK87" s="1129"/>
      <c r="FL87" s="1129"/>
      <c r="FM87" s="1129"/>
      <c r="FN87" s="1129"/>
      <c r="FO87" s="1129"/>
      <c r="FP87" s="1129"/>
      <c r="FQ87" s="1129"/>
      <c r="FR87" s="1129"/>
      <c r="FS87" s="1129"/>
      <c r="FT87" s="1129"/>
      <c r="FU87" s="1129"/>
      <c r="FV87" s="1129"/>
      <c r="FW87" s="1129"/>
      <c r="FX87" s="1129"/>
      <c r="FY87" s="1129"/>
      <c r="FZ87" s="1129"/>
      <c r="GA87" s="1129"/>
      <c r="GB87" s="1129"/>
      <c r="GC87" s="1129"/>
      <c r="GD87" s="1129"/>
      <c r="GE87" s="1129"/>
      <c r="GF87" s="1129"/>
      <c r="GG87" s="1129"/>
      <c r="GH87" s="1129"/>
      <c r="GI87" s="1129"/>
      <c r="GJ87" s="1129"/>
      <c r="GK87" s="1129"/>
      <c r="GL87" s="1129"/>
      <c r="GM87" s="1129"/>
      <c r="GN87" s="1129"/>
      <c r="GO87" s="1129"/>
      <c r="GP87" s="1129"/>
      <c r="GQ87" s="1129"/>
      <c r="GR87" s="1129"/>
      <c r="GS87" s="1129"/>
      <c r="GT87" s="1129"/>
      <c r="GU87" s="1129"/>
      <c r="GV87" s="1129"/>
      <c r="GW87" s="1129"/>
      <c r="GX87" s="1129"/>
      <c r="GY87" s="1129"/>
      <c r="GZ87" s="1129"/>
      <c r="HA87" s="1129"/>
      <c r="HB87" s="1129"/>
      <c r="HC87" s="1129"/>
      <c r="HD87" s="1129"/>
      <c r="HE87" s="1129"/>
      <c r="HF87" s="1129"/>
      <c r="HG87" s="1129"/>
      <c r="HH87" s="1129"/>
      <c r="HI87" s="1129"/>
    </row>
    <row r="88" spans="1:217" ht="12.75" customHeight="1">
      <c r="A88" s="1139"/>
      <c r="B88" s="1140"/>
      <c r="C88" s="1139"/>
      <c r="D88" s="1141"/>
      <c r="E88" s="1141"/>
      <c r="F88" s="1142"/>
      <c r="G88" s="1141"/>
      <c r="H88" s="733"/>
      <c r="I88" s="1143"/>
      <c r="J88" s="1144"/>
      <c r="K88" s="838" t="s">
        <v>381</v>
      </c>
      <c r="L88" s="1125">
        <f>(L86*L87*$G86)*$L$8</f>
        <v>0</v>
      </c>
      <c r="M88" s="1126"/>
      <c r="N88" s="1125">
        <f>(N86*N87*$G86)*$L$8</f>
        <v>0</v>
      </c>
      <c r="O88" s="1126"/>
      <c r="P88" s="1125">
        <f>(P86*P87*$G86)*$L$8</f>
        <v>0</v>
      </c>
      <c r="Q88" s="1126"/>
      <c r="R88" s="1125">
        <f>(R86*R87*$G86)*$L$8</f>
        <v>0</v>
      </c>
      <c r="S88" s="1126"/>
      <c r="T88" s="1125">
        <f>(T86*T87*$G86)*$T$8</f>
        <v>0</v>
      </c>
      <c r="U88" s="1126"/>
      <c r="V88" s="1125">
        <f>(V86*V87*$G86)*$T$8</f>
        <v>0</v>
      </c>
      <c r="W88" s="1126"/>
      <c r="X88" s="1125">
        <f>(X86*X87*$G86)*$T$8</f>
        <v>0</v>
      </c>
      <c r="Y88" s="1126"/>
      <c r="Z88" s="1125">
        <f>(Z86*Z87*$G86)*$T$8</f>
        <v>0</v>
      </c>
      <c r="AA88" s="1126"/>
      <c r="AB88" s="1125">
        <f>(AB86*AB87*$G86)*$AB$8</f>
        <v>0</v>
      </c>
      <c r="AC88" s="1126"/>
      <c r="AD88" s="1125">
        <f>(AD86*AD87*$G86)*$AB$8</f>
        <v>0</v>
      </c>
      <c r="AE88" s="1126"/>
      <c r="AF88" s="1125">
        <f>(AF86*AF87*$G86)*$AB$8</f>
        <v>0</v>
      </c>
      <c r="AG88" s="1126"/>
      <c r="AH88" s="1125">
        <f>(AH86*AH87*$G86)*$AB$8</f>
        <v>0</v>
      </c>
      <c r="AI88" s="1126"/>
      <c r="AJ88" s="1125">
        <f>(AJ86*AJ87*$G86)*$AJ$8</f>
        <v>0</v>
      </c>
      <c r="AK88" s="1126"/>
      <c r="AL88" s="1125">
        <f>(AL86*AL87*$G86)*$AJ$8</f>
        <v>0</v>
      </c>
      <c r="AM88" s="1126"/>
      <c r="AN88" s="1125">
        <f>(AN86*AN87*$G86)*$AJ$8</f>
        <v>0</v>
      </c>
      <c r="AO88" s="1126"/>
      <c r="AP88" s="1125">
        <f>(AP86*AP87*$G86)*$AJ$8</f>
        <v>0</v>
      </c>
      <c r="AQ88" s="1126"/>
      <c r="AR88" s="1125">
        <f>(AR86*AR87*$G86)*$AT$8</f>
        <v>0</v>
      </c>
      <c r="AS88" s="1126"/>
      <c r="AT88" s="1125">
        <f>(AT86*AT87*$G86)*$AT$8</f>
        <v>0</v>
      </c>
      <c r="AU88" s="1126"/>
      <c r="AV88" s="1125">
        <f>(AV86*AV87*$G86)*$AT$8</f>
        <v>0</v>
      </c>
      <c r="AW88" s="1126"/>
      <c r="AX88" s="1125">
        <f>(AX86*AX87*$G86)*$AT$8</f>
        <v>0</v>
      </c>
      <c r="AY88" s="1126"/>
      <c r="AZ88" s="1125">
        <f>(AZ86*AZ87*$G86)*$BB$8</f>
        <v>0</v>
      </c>
      <c r="BA88" s="1126"/>
      <c r="BB88" s="1125">
        <f>(BB86*BB87*$G86)*$BB$8</f>
        <v>0</v>
      </c>
      <c r="BC88" s="1126"/>
      <c r="BD88" s="1125">
        <f>(BD86*BD87*$G86)*$BB$8</f>
        <v>0</v>
      </c>
      <c r="BE88" s="1126"/>
      <c r="BF88" s="1125">
        <f>(BF86*BF87*$G86)*$BB$8</f>
        <v>0</v>
      </c>
      <c r="BG88" s="1126"/>
      <c r="BH88" s="1125">
        <f>(BH86*BH87*$G86)*$BJ$8</f>
        <v>0</v>
      </c>
      <c r="BI88" s="1126"/>
      <c r="BJ88" s="1125">
        <f>(BJ86*BJ87*$G86)*$BJ$8</f>
        <v>0</v>
      </c>
      <c r="BK88" s="1126"/>
      <c r="BL88" s="1125">
        <f>(BL86*BL87*$G86)*$BJ$8</f>
        <v>0</v>
      </c>
      <c r="BM88" s="1126"/>
      <c r="BN88" s="1125">
        <f>(BN86*BN87*$G86)*$BJ$8</f>
        <v>0</v>
      </c>
      <c r="BO88" s="1126"/>
      <c r="BP88" s="1125">
        <f>(BP86*BP87*$G86)*$BT$8</f>
        <v>0</v>
      </c>
      <c r="BQ88" s="1126"/>
      <c r="BR88" s="1125">
        <f>(BR86*BR87*$G86)*$BT$8</f>
        <v>0</v>
      </c>
      <c r="BS88" s="1126"/>
      <c r="BT88" s="1125">
        <f>(BT86*BT87*$G86)*$BT$8</f>
        <v>0</v>
      </c>
      <c r="BU88" s="1126"/>
      <c r="BV88" s="1125">
        <f t="shared" ref="BV88" si="429">(BV86*BV87*$G86)*$BT$8</f>
        <v>0</v>
      </c>
      <c r="BW88" s="1126"/>
      <c r="BX88" s="1125">
        <f>(BX86*BX87*$G86)*$BT$8</f>
        <v>0</v>
      </c>
      <c r="BY88" s="1126"/>
      <c r="BZ88" s="1125">
        <f>(BZ86*BZ87*$G86)*$BT$8</f>
        <v>0</v>
      </c>
      <c r="CA88" s="1126"/>
      <c r="CB88" s="1125">
        <f>(CB86*CB87*$G86)*$CB$8</f>
        <v>0</v>
      </c>
      <c r="CC88" s="1126"/>
      <c r="CD88" s="1125">
        <f t="shared" ref="CD88" si="430">(CD86*CD87*$G86)*$CB$8</f>
        <v>0</v>
      </c>
      <c r="CE88" s="1126"/>
      <c r="CF88" s="1125">
        <f>(CF86*CF87*$G86)*$CB$8</f>
        <v>6648.0000000000009</v>
      </c>
      <c r="CG88" s="1126"/>
      <c r="CH88" s="1125">
        <f>(CH86*CH87*$G86)*$CB$8</f>
        <v>7977.6000000000013</v>
      </c>
      <c r="CI88" s="1126"/>
      <c r="CJ88" s="1125">
        <f>(CJ86*CJ87*$G86)*$CJ$8</f>
        <v>7441.5483870967728</v>
      </c>
      <c r="CK88" s="1126"/>
      <c r="CL88" s="1125">
        <f>(CL86*CL87*$G86)*$CJ$8</f>
        <v>3720.7741935483864</v>
      </c>
      <c r="CM88" s="1126"/>
      <c r="CN88" s="1125">
        <f t="shared" ref="CN88" si="431">(CN86*CN87*$G86)*$CJ$8</f>
        <v>0</v>
      </c>
      <c r="CO88" s="1126"/>
      <c r="CP88" s="1125">
        <f>(CP86*CP87*$G86)*$CJ$8</f>
        <v>0</v>
      </c>
      <c r="CQ88" s="1126"/>
      <c r="CR88" s="1125">
        <f>(CR86*CR87*$G86)*$CJ$8</f>
        <v>0</v>
      </c>
      <c r="CS88" s="1126"/>
      <c r="CT88" s="1125">
        <f>(CT86*CT87*$G86)*$CT$8</f>
        <v>0</v>
      </c>
      <c r="CU88" s="1126"/>
      <c r="CV88" s="1125">
        <f t="shared" ref="CV88" si="432">(CV86*CV87*$G86)*$CT$8</f>
        <v>0</v>
      </c>
      <c r="CW88" s="1126"/>
      <c r="CX88" s="1125">
        <f>(CX86*CX87*$G86)*$CT$8</f>
        <v>0</v>
      </c>
      <c r="CY88" s="1126"/>
      <c r="CZ88" s="1125">
        <f t="shared" ref="CZ88" si="433">(CZ86*CZ87*$G86)*$CT$8</f>
        <v>0</v>
      </c>
      <c r="DA88" s="1126"/>
      <c r="DB88" s="1125">
        <f>(DB86*DB87*$G86)*$DB$8</f>
        <v>0</v>
      </c>
      <c r="DC88" s="1126"/>
      <c r="DD88" s="1125">
        <f>(DD86*DD87*$G86)*$DB$8</f>
        <v>0</v>
      </c>
      <c r="DE88" s="1126"/>
      <c r="DF88" s="1125">
        <f>(DF86*DF87*$G86)*$DB$8</f>
        <v>0</v>
      </c>
      <c r="DG88" s="1126"/>
      <c r="DH88" s="1125">
        <f t="shared" ref="DH88" si="434">(DH86*DH87*$G86)*$DB$8</f>
        <v>0</v>
      </c>
      <c r="DI88" s="1126"/>
      <c r="DJ88" s="1130">
        <f>(DJ86*DJ87*$G86)*$DB$8</f>
        <v>0</v>
      </c>
      <c r="DK88" s="1131"/>
      <c r="DL88" s="1125">
        <f>(DL86*DL87*$G86)*$DL$8</f>
        <v>0</v>
      </c>
      <c r="DM88" s="1126"/>
      <c r="DN88" s="1125">
        <f>(DN86*DN87*$G86)*$DL$8</f>
        <v>0</v>
      </c>
      <c r="DO88" s="1126"/>
      <c r="DP88" s="1125">
        <f t="shared" ref="DP88" si="435">(DP86*DP87*$G86)*$DL$8</f>
        <v>0</v>
      </c>
      <c r="DQ88" s="1126"/>
      <c r="DR88" s="1125">
        <f t="shared" ref="DR88" si="436">(DR86*DR87*$G86)*$DL$8</f>
        <v>0</v>
      </c>
      <c r="DS88" s="1126"/>
      <c r="DT88" s="1125">
        <f>(DT86*DT87*$G86)*$EB$8</f>
        <v>0</v>
      </c>
      <c r="DU88" s="1126"/>
      <c r="DV88" s="1125">
        <f>(DV86*DV87*$G86)*$EB$8</f>
        <v>0</v>
      </c>
      <c r="DW88" s="1126"/>
      <c r="DX88" s="1125">
        <f>(DX86*DX87*$G86)*$EB$8</f>
        <v>0</v>
      </c>
      <c r="DY88" s="1126"/>
      <c r="DZ88" s="1125">
        <f>(DZ86*DZ87*$G86)*$EB$8</f>
        <v>0</v>
      </c>
      <c r="EA88" s="1126"/>
      <c r="EB88" s="1125">
        <f>(EB86*EB87*$G86)*$EJ$8</f>
        <v>0</v>
      </c>
      <c r="EC88" s="1126"/>
      <c r="ED88" s="1125">
        <f>(ED86*ED87*$G86)*$EJ$8</f>
        <v>0</v>
      </c>
      <c r="EE88" s="1126"/>
      <c r="EF88" s="1125">
        <f>(EF86*EF87*$G86)*$EJ$8</f>
        <v>0</v>
      </c>
      <c r="EG88" s="1126"/>
      <c r="EH88" s="1125">
        <f>(EH86*EH87*$G86)*$EJ$8</f>
        <v>0</v>
      </c>
      <c r="EI88" s="1126"/>
      <c r="EJ88" s="1125">
        <f>(EJ86*EJ87*$G86)*$EJ$8</f>
        <v>0</v>
      </c>
      <c r="EK88" s="1126"/>
      <c r="EL88" s="1125">
        <f>(EL86*EL87*$G86)*$EJ$8</f>
        <v>0</v>
      </c>
      <c r="EM88" s="1126"/>
      <c r="EN88" s="1125">
        <f t="shared" ref="EN88" si="437">(EN86*EN87*$G86)*$EJ$8</f>
        <v>0</v>
      </c>
      <c r="EO88" s="1126"/>
      <c r="EP88" s="1125">
        <f t="shared" ref="EP88" si="438">(EP86*EP87*$G86)*$EJ$8</f>
        <v>0</v>
      </c>
      <c r="EQ88" s="1126"/>
      <c r="ER88" s="1125">
        <f t="shared" ref="ER88" si="439">(ER86*ER87*$G86)*$EJ$8</f>
        <v>0</v>
      </c>
      <c r="ES88" s="1126"/>
      <c r="ET88" s="1125">
        <f>(ET86*ET87*$G86)*$ET$8</f>
        <v>0</v>
      </c>
      <c r="EU88" s="1126"/>
      <c r="EV88" s="1125">
        <f t="shared" ref="EV88" si="440">(EV86*EV87*$G86)*$ET$8</f>
        <v>0</v>
      </c>
      <c r="EW88" s="1126"/>
      <c r="EX88" s="1125">
        <f>(EX86*EX87*$G86)*$ET$8</f>
        <v>0</v>
      </c>
      <c r="EY88" s="1126"/>
      <c r="EZ88" s="1125">
        <f>(EZ86*EZ87*$G86)*$ET$8</f>
        <v>0</v>
      </c>
      <c r="FA88" s="1126"/>
      <c r="FB88" s="1125">
        <f>(FB86*FB87*$G86)*$FB$8</f>
        <v>0</v>
      </c>
      <c r="FC88" s="1126"/>
      <c r="FD88" s="1125">
        <f>(FD86*FD87*$G86)*$DB$8</f>
        <v>0</v>
      </c>
      <c r="FE88" s="1126"/>
      <c r="FF88" s="1125">
        <f>(FF86*FF87*$G86)*$DB$8</f>
        <v>0</v>
      </c>
      <c r="FG88" s="1126"/>
      <c r="FH88" s="1125">
        <f>(FH86*FH87*$G86)*$DB$8</f>
        <v>0</v>
      </c>
      <c r="FI88" s="1126"/>
      <c r="FJ88" s="1125">
        <f>(FJ86*FJ87*$G86)*$DB$8</f>
        <v>0</v>
      </c>
      <c r="FK88" s="1126"/>
      <c r="FL88" s="1125">
        <f>(FL86*FL87*$G86)*$DB$8</f>
        <v>0</v>
      </c>
      <c r="FM88" s="1126"/>
      <c r="FN88" s="1125">
        <f>(FN86*FN87*$G86)*$DB$8</f>
        <v>0</v>
      </c>
      <c r="FO88" s="1126"/>
      <c r="FP88" s="1125">
        <f>(FP86*FP87*$G86)*$DB$8</f>
        <v>0</v>
      </c>
      <c r="FQ88" s="1126"/>
      <c r="FR88" s="1125">
        <f>(FR86*FR87*$G86)*$DB$8</f>
        <v>0</v>
      </c>
      <c r="FS88" s="1126"/>
      <c r="FT88" s="1125">
        <f>(FT86*FT87*$G86)*$DB$8</f>
        <v>0</v>
      </c>
      <c r="FU88" s="1126"/>
      <c r="FV88" s="1125">
        <f>(FV86*FV87*$G86)*$DB$8</f>
        <v>0</v>
      </c>
      <c r="FW88" s="1126"/>
      <c r="FX88" s="1125">
        <f>(FX86*FX87*$G86)*$DB$8</f>
        <v>0</v>
      </c>
      <c r="FY88" s="1126"/>
      <c r="FZ88" s="1125">
        <f>(FZ86*FZ87*$G86)*$DB$8</f>
        <v>0</v>
      </c>
      <c r="GA88" s="1126"/>
      <c r="GB88" s="1125">
        <f>(GB86*GB87*$G86)*$DB$8</f>
        <v>0</v>
      </c>
      <c r="GC88" s="1126"/>
      <c r="GD88" s="1125">
        <f>(GD86*GD87*$G86)*$DB$8</f>
        <v>0</v>
      </c>
      <c r="GE88" s="1126"/>
      <c r="GF88" s="1125">
        <f>(GF86*GF87*$G86)*$DB$8</f>
        <v>0</v>
      </c>
      <c r="GG88" s="1126"/>
      <c r="GH88" s="1125">
        <f>(GH86*GH87*$G86)*$DB$8</f>
        <v>0</v>
      </c>
      <c r="GI88" s="1126"/>
      <c r="GJ88" s="1125">
        <f>(GJ86*GJ87*$G86)*$DB$8</f>
        <v>0</v>
      </c>
      <c r="GK88" s="1126"/>
      <c r="GL88" s="1125">
        <f>(GL86*GL87*$G86)*$DB$8</f>
        <v>0</v>
      </c>
      <c r="GM88" s="1126"/>
      <c r="GN88" s="1125">
        <f>(GN86*GN87*$G86)*$DB$8</f>
        <v>0</v>
      </c>
      <c r="GO88" s="1126"/>
      <c r="GP88" s="1125">
        <f>(GP86*GP87*$G86)*$DB$8</f>
        <v>0</v>
      </c>
      <c r="GQ88" s="1126"/>
      <c r="GR88" s="1125">
        <f>(GR86*GR87*$G86)*$DB$8</f>
        <v>0</v>
      </c>
      <c r="GS88" s="1126"/>
      <c r="GT88" s="1125">
        <f>(GT86*GT87*$G86)*$DB$8</f>
        <v>0</v>
      </c>
      <c r="GU88" s="1126"/>
      <c r="GV88" s="1125">
        <f t="shared" ref="GV88" si="441">(GV86*GV87*$G86)*$DB$8</f>
        <v>0</v>
      </c>
      <c r="GW88" s="1126"/>
      <c r="GX88" s="1125">
        <f t="shared" ref="GX88" si="442">(GX86*GX87*$G86)*$DB$8</f>
        <v>0</v>
      </c>
      <c r="GY88" s="1126"/>
      <c r="GZ88" s="1125">
        <f t="shared" ref="GZ88" si="443">(GZ86*GZ87*$G86)*$DB$8</f>
        <v>0</v>
      </c>
      <c r="HA88" s="1126"/>
      <c r="HB88" s="1125">
        <f>(HB86*HB87*$G86)*$DB$8</f>
        <v>0</v>
      </c>
      <c r="HC88" s="1126"/>
      <c r="HD88" s="1125">
        <f t="shared" ref="HD88" si="444">(HD86*HD87*$G86)*$DB$8</f>
        <v>0</v>
      </c>
      <c r="HE88" s="1126"/>
      <c r="HF88" s="1125">
        <f t="shared" ref="HF88" si="445">(HF86*HF87*$G86)*$DB$8</f>
        <v>0</v>
      </c>
      <c r="HG88" s="1126"/>
      <c r="HH88" s="1125">
        <f t="shared" ref="HH88" si="446">(HH86*HH87*$G86)*$DB$8</f>
        <v>0</v>
      </c>
      <c r="HI88" s="1126"/>
    </row>
    <row r="89" spans="1:217" ht="12.75" customHeight="1">
      <c r="A89" s="1139"/>
      <c r="B89" s="1140"/>
      <c r="C89" s="1139"/>
      <c r="D89" s="1141"/>
      <c r="E89" s="1141"/>
      <c r="F89" s="1142"/>
      <c r="G89" s="1141"/>
      <c r="H89" s="733"/>
      <c r="I89" s="1143"/>
      <c r="J89" s="1144"/>
      <c r="K89" s="839" t="s">
        <v>382</v>
      </c>
      <c r="L89" s="1121">
        <f>L88</f>
        <v>0</v>
      </c>
      <c r="M89" s="1122"/>
      <c r="N89" s="1121">
        <f>L89+N88</f>
        <v>0</v>
      </c>
      <c r="O89" s="1122"/>
      <c r="P89" s="1121">
        <f>N89+P88</f>
        <v>0</v>
      </c>
      <c r="Q89" s="1122"/>
      <c r="R89" s="1121">
        <f>P89+R88</f>
        <v>0</v>
      </c>
      <c r="S89" s="1122"/>
      <c r="T89" s="1121">
        <f>R89+T88</f>
        <v>0</v>
      </c>
      <c r="U89" s="1122"/>
      <c r="V89" s="1121">
        <f>T89+V88</f>
        <v>0</v>
      </c>
      <c r="W89" s="1122"/>
      <c r="X89" s="1121">
        <f>V89+X88</f>
        <v>0</v>
      </c>
      <c r="Y89" s="1122"/>
      <c r="Z89" s="1121">
        <f>X89+Z88</f>
        <v>0</v>
      </c>
      <c r="AA89" s="1122"/>
      <c r="AB89" s="1121">
        <f>Z89+AB88</f>
        <v>0</v>
      </c>
      <c r="AC89" s="1122"/>
      <c r="AD89" s="1121">
        <f>AB89+AD88</f>
        <v>0</v>
      </c>
      <c r="AE89" s="1122"/>
      <c r="AF89" s="1121">
        <f>AD89+AF88</f>
        <v>0</v>
      </c>
      <c r="AG89" s="1122"/>
      <c r="AH89" s="1121">
        <f>AF89+AH88</f>
        <v>0</v>
      </c>
      <c r="AI89" s="1122"/>
      <c r="AJ89" s="1121">
        <f>AH89+AJ88</f>
        <v>0</v>
      </c>
      <c r="AK89" s="1122"/>
      <c r="AL89" s="1121">
        <f>AJ89+AL88</f>
        <v>0</v>
      </c>
      <c r="AM89" s="1122"/>
      <c r="AN89" s="1121">
        <f>AL89+AN88</f>
        <v>0</v>
      </c>
      <c r="AO89" s="1122"/>
      <c r="AP89" s="1121">
        <f>AN89+AP88</f>
        <v>0</v>
      </c>
      <c r="AQ89" s="1122"/>
      <c r="AR89" s="1121">
        <f>AP89+AR88</f>
        <v>0</v>
      </c>
      <c r="AS89" s="1122"/>
      <c r="AT89" s="1121">
        <f>AR89+AT88</f>
        <v>0</v>
      </c>
      <c r="AU89" s="1122"/>
      <c r="AV89" s="1121">
        <f>AT89+AV88</f>
        <v>0</v>
      </c>
      <c r="AW89" s="1122"/>
      <c r="AX89" s="1121">
        <f>AV89+AX88</f>
        <v>0</v>
      </c>
      <c r="AY89" s="1122"/>
      <c r="AZ89" s="1121">
        <f>AX89+AZ88</f>
        <v>0</v>
      </c>
      <c r="BA89" s="1122"/>
      <c r="BB89" s="1121">
        <f>AZ89+BB88</f>
        <v>0</v>
      </c>
      <c r="BC89" s="1122"/>
      <c r="BD89" s="1121">
        <f>BB89+BD88</f>
        <v>0</v>
      </c>
      <c r="BE89" s="1122"/>
      <c r="BF89" s="1121">
        <f>BD89+BF88</f>
        <v>0</v>
      </c>
      <c r="BG89" s="1122"/>
      <c r="BH89" s="1121">
        <f>BF89+BH88</f>
        <v>0</v>
      </c>
      <c r="BI89" s="1122"/>
      <c r="BJ89" s="1121">
        <f>BH89+BJ88</f>
        <v>0</v>
      </c>
      <c r="BK89" s="1122"/>
      <c r="BL89" s="1121">
        <f>BJ89+BL88</f>
        <v>0</v>
      </c>
      <c r="BM89" s="1122"/>
      <c r="BN89" s="1121">
        <f>BL89+BN88</f>
        <v>0</v>
      </c>
      <c r="BO89" s="1122"/>
      <c r="BP89" s="1121">
        <f>BN89+BP88</f>
        <v>0</v>
      </c>
      <c r="BQ89" s="1122"/>
      <c r="BR89" s="1121">
        <f>BP89+BR88</f>
        <v>0</v>
      </c>
      <c r="BS89" s="1122"/>
      <c r="BT89" s="1121">
        <f>BR89+BT88</f>
        <v>0</v>
      </c>
      <c r="BU89" s="1122"/>
      <c r="BV89" s="1121">
        <f>BT89+BV88</f>
        <v>0</v>
      </c>
      <c r="BW89" s="1122"/>
      <c r="BX89" s="1121">
        <f>BV89+BX88</f>
        <v>0</v>
      </c>
      <c r="BY89" s="1122"/>
      <c r="BZ89" s="1121">
        <f>BX89+BZ88</f>
        <v>0</v>
      </c>
      <c r="CA89" s="1122"/>
      <c r="CB89" s="1121">
        <f>BZ89+CB88</f>
        <v>0</v>
      </c>
      <c r="CC89" s="1122"/>
      <c r="CD89" s="1121">
        <f>CB89+CD88</f>
        <v>0</v>
      </c>
      <c r="CE89" s="1122"/>
      <c r="CF89" s="1121">
        <f>CD89+CF88</f>
        <v>6648.0000000000009</v>
      </c>
      <c r="CG89" s="1122"/>
      <c r="CH89" s="1121">
        <f>CF89+CH88</f>
        <v>14625.600000000002</v>
      </c>
      <c r="CI89" s="1122"/>
      <c r="CJ89" s="1121">
        <f>CH89+CJ88</f>
        <v>22067.148387096775</v>
      </c>
      <c r="CK89" s="1122"/>
      <c r="CL89" s="1121">
        <f>CJ89+CL88</f>
        <v>25787.922580645161</v>
      </c>
      <c r="CM89" s="1122"/>
      <c r="CN89" s="1121">
        <f>CL89+CN88</f>
        <v>25787.922580645161</v>
      </c>
      <c r="CO89" s="1122"/>
      <c r="CP89" s="1121">
        <f>CN89+CP88</f>
        <v>25787.922580645161</v>
      </c>
      <c r="CQ89" s="1122"/>
      <c r="CR89" s="1121">
        <f>CP89+CR88</f>
        <v>25787.922580645161</v>
      </c>
      <c r="CS89" s="1122"/>
      <c r="CT89" s="1121">
        <f>CR89+CT88</f>
        <v>25787.922580645161</v>
      </c>
      <c r="CU89" s="1122"/>
      <c r="CV89" s="1121">
        <f>CT89+CV88</f>
        <v>25787.922580645161</v>
      </c>
      <c r="CW89" s="1122"/>
      <c r="CX89" s="1121">
        <f>CV89+CX88</f>
        <v>25787.922580645161</v>
      </c>
      <c r="CY89" s="1122"/>
      <c r="CZ89" s="1121">
        <f>CX89+CZ88</f>
        <v>25787.922580645161</v>
      </c>
      <c r="DA89" s="1122"/>
      <c r="DB89" s="1121">
        <f>CZ89+DB88</f>
        <v>25787.922580645161</v>
      </c>
      <c r="DC89" s="1122"/>
      <c r="DD89" s="1121">
        <f>DB89+DD88</f>
        <v>25787.922580645161</v>
      </c>
      <c r="DE89" s="1122"/>
      <c r="DF89" s="1121">
        <f>DD89+DF88</f>
        <v>25787.922580645161</v>
      </c>
      <c r="DG89" s="1122"/>
      <c r="DH89" s="1121">
        <f>DF89+DH88</f>
        <v>25787.922580645161</v>
      </c>
      <c r="DI89" s="1122"/>
      <c r="DJ89" s="1127">
        <f>DH89+DJ88</f>
        <v>25787.922580645161</v>
      </c>
      <c r="DK89" s="1128"/>
      <c r="DL89" s="1121">
        <f>DJ89+DL88</f>
        <v>25787.922580645161</v>
      </c>
      <c r="DM89" s="1122"/>
      <c r="DN89" s="1121">
        <f>DL89+DN88</f>
        <v>25787.922580645161</v>
      </c>
      <c r="DO89" s="1122"/>
      <c r="DP89" s="1121">
        <f>DN89+DP88</f>
        <v>25787.922580645161</v>
      </c>
      <c r="DQ89" s="1122"/>
      <c r="DR89" s="1121">
        <f>DP89+DR88</f>
        <v>25787.922580645161</v>
      </c>
      <c r="DS89" s="1122"/>
      <c r="DT89" s="1121">
        <f>DR89+DT88</f>
        <v>25787.922580645161</v>
      </c>
      <c r="DU89" s="1122"/>
      <c r="DV89" s="1121">
        <f>DT89+DV88</f>
        <v>25787.922580645161</v>
      </c>
      <c r="DW89" s="1122"/>
      <c r="DX89" s="1121">
        <f>DV89+DX88</f>
        <v>25787.922580645161</v>
      </c>
      <c r="DY89" s="1122"/>
      <c r="DZ89" s="1121">
        <f>DX89+DZ88</f>
        <v>25787.922580645161</v>
      </c>
      <c r="EA89" s="1122"/>
      <c r="EB89" s="1121">
        <f>DZ89+EB88</f>
        <v>25787.922580645161</v>
      </c>
      <c r="EC89" s="1122"/>
      <c r="ED89" s="1121">
        <f>EB89+ED88</f>
        <v>25787.922580645161</v>
      </c>
      <c r="EE89" s="1122"/>
      <c r="EF89" s="1121">
        <f>ED89+EF88</f>
        <v>25787.922580645161</v>
      </c>
      <c r="EG89" s="1122"/>
      <c r="EH89" s="1121">
        <f>EF89+EH88</f>
        <v>25787.922580645161</v>
      </c>
      <c r="EI89" s="1122"/>
      <c r="EJ89" s="1121">
        <f>EH89+EJ88</f>
        <v>25787.922580645161</v>
      </c>
      <c r="EK89" s="1122"/>
      <c r="EL89" s="1121">
        <f>EJ89+EL88</f>
        <v>25787.922580645161</v>
      </c>
      <c r="EM89" s="1122"/>
      <c r="EN89" s="1121">
        <f>EL89+EN88</f>
        <v>25787.922580645161</v>
      </c>
      <c r="EO89" s="1122"/>
      <c r="EP89" s="1121">
        <f>EN89+EP88</f>
        <v>25787.922580645161</v>
      </c>
      <c r="EQ89" s="1122"/>
      <c r="ER89" s="1121">
        <f>EP89+ER88</f>
        <v>25787.922580645161</v>
      </c>
      <c r="ES89" s="1122"/>
      <c r="ET89" s="1121">
        <f>ER89+ET88</f>
        <v>25787.922580645161</v>
      </c>
      <c r="EU89" s="1122"/>
      <c r="EV89" s="1121">
        <f>ET89+EV88</f>
        <v>25787.922580645161</v>
      </c>
      <c r="EW89" s="1122"/>
      <c r="EX89" s="1121">
        <f>EV89+EX88</f>
        <v>25787.922580645161</v>
      </c>
      <c r="EY89" s="1122"/>
      <c r="EZ89" s="1121">
        <f>EX89+EZ88</f>
        <v>25787.922580645161</v>
      </c>
      <c r="FA89" s="1122"/>
      <c r="FB89" s="1121">
        <f>EZ89+FB88</f>
        <v>25787.922580645161</v>
      </c>
      <c r="FC89" s="1122"/>
      <c r="FD89" s="1121">
        <f>FB89+FD88</f>
        <v>25787.922580645161</v>
      </c>
      <c r="FE89" s="1122"/>
      <c r="FF89" s="1121">
        <f>FD89+FF88</f>
        <v>25787.922580645161</v>
      </c>
      <c r="FG89" s="1122"/>
      <c r="FH89" s="1121">
        <f>FF89+FH88</f>
        <v>25787.922580645161</v>
      </c>
      <c r="FI89" s="1122"/>
      <c r="FJ89" s="1121">
        <f>FH89+FJ88</f>
        <v>25787.922580645161</v>
      </c>
      <c r="FK89" s="1122"/>
      <c r="FL89" s="1121">
        <f>FJ89+FL88</f>
        <v>25787.922580645161</v>
      </c>
      <c r="FM89" s="1122"/>
      <c r="FN89" s="1121">
        <f>FL89+FN88</f>
        <v>25787.922580645161</v>
      </c>
      <c r="FO89" s="1122"/>
      <c r="FP89" s="1121">
        <f>FN89+FP88</f>
        <v>25787.922580645161</v>
      </c>
      <c r="FQ89" s="1122"/>
      <c r="FR89" s="1121">
        <f>FP89+FR88</f>
        <v>25787.922580645161</v>
      </c>
      <c r="FS89" s="1122"/>
      <c r="FT89" s="1121">
        <f>FR89+FT88</f>
        <v>25787.922580645161</v>
      </c>
      <c r="FU89" s="1122"/>
      <c r="FV89" s="1121">
        <f>FT89+FV88</f>
        <v>25787.922580645161</v>
      </c>
      <c r="FW89" s="1122"/>
      <c r="FX89" s="1121">
        <f>FV89+FX88</f>
        <v>25787.922580645161</v>
      </c>
      <c r="FY89" s="1122"/>
      <c r="FZ89" s="1121">
        <f>FX89+FZ88</f>
        <v>25787.922580645161</v>
      </c>
      <c r="GA89" s="1122"/>
      <c r="GB89" s="1121">
        <f>FZ89+GB88</f>
        <v>25787.922580645161</v>
      </c>
      <c r="GC89" s="1122"/>
      <c r="GD89" s="1121">
        <f>GB89+GD88</f>
        <v>25787.922580645161</v>
      </c>
      <c r="GE89" s="1122"/>
      <c r="GF89" s="1121">
        <f>GD89+GF88</f>
        <v>25787.922580645161</v>
      </c>
      <c r="GG89" s="1122"/>
      <c r="GH89" s="1121">
        <f>GF89+GH88</f>
        <v>25787.922580645161</v>
      </c>
      <c r="GI89" s="1122"/>
      <c r="GJ89" s="1121">
        <f>GH89+GJ88</f>
        <v>25787.922580645161</v>
      </c>
      <c r="GK89" s="1122"/>
      <c r="GL89" s="1121">
        <f>GJ89+GL88</f>
        <v>25787.922580645161</v>
      </c>
      <c r="GM89" s="1122"/>
      <c r="GN89" s="1121">
        <f>GL89+GN88</f>
        <v>25787.922580645161</v>
      </c>
      <c r="GO89" s="1122"/>
      <c r="GP89" s="1121">
        <f>GN89+GP88</f>
        <v>25787.922580645161</v>
      </c>
      <c r="GQ89" s="1122"/>
      <c r="GR89" s="1121">
        <f>GP89+GR88</f>
        <v>25787.922580645161</v>
      </c>
      <c r="GS89" s="1122"/>
      <c r="GT89" s="1121">
        <f>GR89+GT88</f>
        <v>25787.922580645161</v>
      </c>
      <c r="GU89" s="1122"/>
      <c r="GV89" s="1121">
        <f t="shared" ref="GV89" si="447">GT89+GV88</f>
        <v>25787.922580645161</v>
      </c>
      <c r="GW89" s="1122"/>
      <c r="GX89" s="1121">
        <f t="shared" ref="GX89" si="448">GV89+GX88</f>
        <v>25787.922580645161</v>
      </c>
      <c r="GY89" s="1122"/>
      <c r="GZ89" s="1121">
        <f t="shared" ref="GZ89" si="449">GX89+GZ88</f>
        <v>25787.922580645161</v>
      </c>
      <c r="HA89" s="1122"/>
      <c r="HB89" s="1121">
        <f>GZ89+HB88</f>
        <v>25787.922580645161</v>
      </c>
      <c r="HC89" s="1122"/>
      <c r="HD89" s="1121">
        <f t="shared" ref="HD89" si="450">HB89+HD88</f>
        <v>25787.922580645161</v>
      </c>
      <c r="HE89" s="1122"/>
      <c r="HF89" s="1121">
        <f t="shared" ref="HF89" si="451">HD89+HF88</f>
        <v>25787.922580645161</v>
      </c>
      <c r="HG89" s="1122"/>
      <c r="HH89" s="1121">
        <f t="shared" ref="HH89" si="452">HF89+HH88</f>
        <v>25787.922580645161</v>
      </c>
      <c r="HI89" s="1122"/>
    </row>
    <row r="90" spans="1:217" s="19" customFormat="1" ht="12.75" customHeight="1">
      <c r="A90" s="1139"/>
      <c r="B90" s="1140"/>
      <c r="C90" s="1139"/>
      <c r="D90" s="1141"/>
      <c r="E90" s="1141"/>
      <c r="F90" s="1142"/>
      <c r="G90" s="1141"/>
      <c r="H90" s="840"/>
      <c r="I90" s="1143"/>
      <c r="J90" s="1144"/>
      <c r="K90" s="841" t="s">
        <v>383</v>
      </c>
      <c r="L90" s="1117"/>
      <c r="M90" s="1118"/>
      <c r="N90" s="1117"/>
      <c r="O90" s="1118"/>
      <c r="P90" s="1117"/>
      <c r="Q90" s="1118"/>
      <c r="R90" s="1117"/>
      <c r="S90" s="1118"/>
      <c r="T90" s="1117"/>
      <c r="U90" s="1118"/>
      <c r="V90" s="1117"/>
      <c r="W90" s="1118"/>
      <c r="X90" s="1117"/>
      <c r="Y90" s="1118"/>
      <c r="Z90" s="1117"/>
      <c r="AA90" s="1118"/>
      <c r="AB90" s="1117"/>
      <c r="AC90" s="1118"/>
      <c r="AD90" s="1117"/>
      <c r="AE90" s="1118"/>
      <c r="AF90" s="1117"/>
      <c r="AG90" s="1118"/>
      <c r="AH90" s="1117"/>
      <c r="AI90" s="1118"/>
      <c r="AJ90" s="1117"/>
      <c r="AK90" s="1118"/>
      <c r="AL90" s="1117"/>
      <c r="AM90" s="1118"/>
      <c r="AN90" s="1117"/>
      <c r="AO90" s="1118"/>
      <c r="AP90" s="1117"/>
      <c r="AQ90" s="1118"/>
      <c r="AR90" s="1117"/>
      <c r="AS90" s="1118"/>
      <c r="AT90" s="1117"/>
      <c r="AU90" s="1118"/>
      <c r="AV90" s="1117"/>
      <c r="AW90" s="1118"/>
      <c r="AX90" s="1117"/>
      <c r="AY90" s="1118"/>
      <c r="AZ90" s="1117"/>
      <c r="BA90" s="1118"/>
      <c r="BB90" s="1117"/>
      <c r="BC90" s="1118"/>
      <c r="BD90" s="1117"/>
      <c r="BE90" s="1118"/>
      <c r="BF90" s="1117"/>
      <c r="BG90" s="1118"/>
      <c r="BH90" s="1117"/>
      <c r="BI90" s="1118"/>
      <c r="BJ90" s="1117"/>
      <c r="BK90" s="1118"/>
      <c r="BL90" s="1117"/>
      <c r="BM90" s="1118"/>
      <c r="BN90" s="1117"/>
      <c r="BO90" s="1118"/>
      <c r="BP90" s="1117"/>
      <c r="BQ90" s="1118"/>
      <c r="BR90" s="1117"/>
      <c r="BS90" s="1118"/>
      <c r="BT90" s="1117"/>
      <c r="BU90" s="1118"/>
      <c r="BV90" s="1117"/>
      <c r="BW90" s="1118"/>
      <c r="BX90" s="1117"/>
      <c r="BY90" s="1118"/>
      <c r="BZ90" s="1117"/>
      <c r="CA90" s="1118"/>
      <c r="CB90" s="1117"/>
      <c r="CC90" s="1118"/>
      <c r="CD90" s="1117"/>
      <c r="CE90" s="1118"/>
      <c r="CF90" s="1117"/>
      <c r="CG90" s="1118"/>
      <c r="CH90" s="1117"/>
      <c r="CI90" s="1118"/>
      <c r="CJ90" s="1117"/>
      <c r="CK90" s="1118"/>
      <c r="CL90" s="1117"/>
      <c r="CM90" s="1118"/>
      <c r="CN90" s="1117"/>
      <c r="CO90" s="1118"/>
      <c r="CP90" s="1117"/>
      <c r="CQ90" s="1118"/>
      <c r="CR90" s="1117"/>
      <c r="CS90" s="1118"/>
      <c r="CT90" s="1117"/>
      <c r="CU90" s="1118"/>
      <c r="CV90" s="1117"/>
      <c r="CW90" s="1118"/>
      <c r="CX90" s="1117"/>
      <c r="CY90" s="1118"/>
      <c r="CZ90" s="1117"/>
      <c r="DA90" s="1118"/>
      <c r="DB90" s="1117"/>
      <c r="DC90" s="1118"/>
      <c r="DD90" s="1117"/>
      <c r="DE90" s="1118"/>
      <c r="DF90" s="1117"/>
      <c r="DG90" s="1118"/>
      <c r="DH90" s="1117"/>
      <c r="DI90" s="1118"/>
      <c r="DJ90" s="1123"/>
      <c r="DK90" s="1124"/>
      <c r="DL90" s="1117"/>
      <c r="DM90" s="1118"/>
      <c r="DN90" s="1117"/>
      <c r="DO90" s="1118"/>
      <c r="DP90" s="1117"/>
      <c r="DQ90" s="1118"/>
      <c r="DR90" s="1117"/>
      <c r="DS90" s="1118"/>
      <c r="DT90" s="1117"/>
      <c r="DU90" s="1118"/>
      <c r="DV90" s="1117"/>
      <c r="DW90" s="1118"/>
      <c r="DX90" s="1117"/>
      <c r="DY90" s="1118"/>
      <c r="DZ90" s="1117"/>
      <c r="EA90" s="1118"/>
      <c r="EB90" s="1117"/>
      <c r="EC90" s="1118"/>
      <c r="ED90" s="1117"/>
      <c r="EE90" s="1118"/>
      <c r="EF90" s="1117"/>
      <c r="EG90" s="1118"/>
      <c r="EH90" s="1117"/>
      <c r="EI90" s="1118"/>
      <c r="EJ90" s="1117"/>
      <c r="EK90" s="1118"/>
      <c r="EL90" s="1117"/>
      <c r="EM90" s="1118"/>
      <c r="EN90" s="1117"/>
      <c r="EO90" s="1118"/>
      <c r="EP90" s="1117"/>
      <c r="EQ90" s="1118"/>
      <c r="ER90" s="1117"/>
      <c r="ES90" s="1118"/>
      <c r="ET90" s="1117"/>
      <c r="EU90" s="1118"/>
      <c r="EV90" s="1117"/>
      <c r="EW90" s="1118"/>
      <c r="EX90" s="1117"/>
      <c r="EY90" s="1118"/>
      <c r="EZ90" s="1117"/>
      <c r="FA90" s="1118"/>
      <c r="FB90" s="1117"/>
      <c r="FC90" s="1118"/>
      <c r="FD90" s="1117"/>
      <c r="FE90" s="1118"/>
      <c r="FF90" s="1117"/>
      <c r="FG90" s="1118"/>
      <c r="FH90" s="1117"/>
      <c r="FI90" s="1118"/>
      <c r="FJ90" s="1117"/>
      <c r="FK90" s="1118"/>
      <c r="FL90" s="1117"/>
      <c r="FM90" s="1118"/>
      <c r="FN90" s="1117"/>
      <c r="FO90" s="1118"/>
      <c r="FP90" s="1117"/>
      <c r="FQ90" s="1118"/>
      <c r="FR90" s="1117"/>
      <c r="FS90" s="1118"/>
      <c r="FT90" s="1117"/>
      <c r="FU90" s="1118"/>
      <c r="FV90" s="1117"/>
      <c r="FW90" s="1118"/>
      <c r="FX90" s="1117"/>
      <c r="FY90" s="1118"/>
      <c r="FZ90" s="1117"/>
      <c r="GA90" s="1118"/>
      <c r="GB90" s="1117"/>
      <c r="GC90" s="1118"/>
      <c r="GD90" s="1117"/>
      <c r="GE90" s="1118"/>
      <c r="GF90" s="1117"/>
      <c r="GG90" s="1118"/>
      <c r="GH90" s="1117"/>
      <c r="GI90" s="1118"/>
      <c r="GJ90" s="1117"/>
      <c r="GK90" s="1118"/>
      <c r="GL90" s="1117"/>
      <c r="GM90" s="1118"/>
      <c r="GN90" s="1117"/>
      <c r="GO90" s="1118"/>
      <c r="GP90" s="1117"/>
      <c r="GQ90" s="1118"/>
      <c r="GR90" s="1117"/>
      <c r="GS90" s="1118"/>
      <c r="GT90" s="1117"/>
      <c r="GU90" s="1118"/>
      <c r="GV90" s="1117"/>
      <c r="GW90" s="1118"/>
      <c r="GX90" s="1117"/>
      <c r="GY90" s="1118"/>
      <c r="GZ90" s="1117"/>
      <c r="HA90" s="1118"/>
      <c r="HB90" s="1117"/>
      <c r="HC90" s="1118"/>
      <c r="HD90" s="1117"/>
      <c r="HE90" s="1118"/>
      <c r="HF90" s="1117"/>
      <c r="HG90" s="1118"/>
      <c r="HH90" s="1117"/>
      <c r="HI90" s="1118"/>
    </row>
    <row r="91" spans="1:217" s="20" customFormat="1" ht="12.75" customHeight="1">
      <c r="A91" s="1139"/>
      <c r="B91" s="1140"/>
      <c r="C91" s="1139"/>
      <c r="D91" s="1141"/>
      <c r="E91" s="1141"/>
      <c r="F91" s="1142"/>
      <c r="G91" s="1141"/>
      <c r="H91" s="842"/>
      <c r="I91" s="1143"/>
      <c r="J91" s="1144"/>
      <c r="K91" s="843" t="s">
        <v>384</v>
      </c>
      <c r="L91" s="1113">
        <f>L90</f>
        <v>0</v>
      </c>
      <c r="M91" s="1114"/>
      <c r="N91" s="1113">
        <f>N90+L91</f>
        <v>0</v>
      </c>
      <c r="O91" s="1114"/>
      <c r="P91" s="1113">
        <f>P90+N91</f>
        <v>0</v>
      </c>
      <c r="Q91" s="1114"/>
      <c r="R91" s="1113">
        <f>R90+P91</f>
        <v>0</v>
      </c>
      <c r="S91" s="1114"/>
      <c r="T91" s="1113">
        <f>T90+R91</f>
        <v>0</v>
      </c>
      <c r="U91" s="1114"/>
      <c r="V91" s="1113">
        <f>V90+T91</f>
        <v>0</v>
      </c>
      <c r="W91" s="1114"/>
      <c r="X91" s="1113">
        <f>X90+V91</f>
        <v>0</v>
      </c>
      <c r="Y91" s="1114"/>
      <c r="Z91" s="1113">
        <f>Z90+X91</f>
        <v>0</v>
      </c>
      <c r="AA91" s="1114"/>
      <c r="AB91" s="1113">
        <f>AB90+Z91</f>
        <v>0</v>
      </c>
      <c r="AC91" s="1114"/>
      <c r="AD91" s="1113">
        <f>AD90+AB91</f>
        <v>0</v>
      </c>
      <c r="AE91" s="1114"/>
      <c r="AF91" s="1113">
        <f>AF90+AD91</f>
        <v>0</v>
      </c>
      <c r="AG91" s="1114"/>
      <c r="AH91" s="1113">
        <f>AH90+AF91</f>
        <v>0</v>
      </c>
      <c r="AI91" s="1114"/>
      <c r="AJ91" s="1113">
        <f>AJ90+AH91</f>
        <v>0</v>
      </c>
      <c r="AK91" s="1114"/>
      <c r="AL91" s="1113">
        <f>AL90+AJ91</f>
        <v>0</v>
      </c>
      <c r="AM91" s="1114"/>
      <c r="AN91" s="1113">
        <f>AN90+AL91</f>
        <v>0</v>
      </c>
      <c r="AO91" s="1114"/>
      <c r="AP91" s="1113">
        <f>AP90+AN91</f>
        <v>0</v>
      </c>
      <c r="AQ91" s="1114"/>
      <c r="AR91" s="1113">
        <f>AR90+AP91</f>
        <v>0</v>
      </c>
      <c r="AS91" s="1114"/>
      <c r="AT91" s="1113">
        <f>AT90+AR91</f>
        <v>0</v>
      </c>
      <c r="AU91" s="1114"/>
      <c r="AV91" s="1113">
        <f>AV90+AT91</f>
        <v>0</v>
      </c>
      <c r="AW91" s="1114"/>
      <c r="AX91" s="1113">
        <f>AX90+AV91</f>
        <v>0</v>
      </c>
      <c r="AY91" s="1114"/>
      <c r="AZ91" s="1113">
        <f>AZ90+AX91</f>
        <v>0</v>
      </c>
      <c r="BA91" s="1114"/>
      <c r="BB91" s="1113">
        <f>BB90+AZ91</f>
        <v>0</v>
      </c>
      <c r="BC91" s="1114"/>
      <c r="BD91" s="1113">
        <f>BD90+BB91</f>
        <v>0</v>
      </c>
      <c r="BE91" s="1114"/>
      <c r="BF91" s="1113">
        <f>BF90+BD91</f>
        <v>0</v>
      </c>
      <c r="BG91" s="1114"/>
      <c r="BH91" s="1113">
        <f>BH90+BF91</f>
        <v>0</v>
      </c>
      <c r="BI91" s="1114"/>
      <c r="BJ91" s="1113">
        <f>BJ90+BH91</f>
        <v>0</v>
      </c>
      <c r="BK91" s="1114"/>
      <c r="BL91" s="1113">
        <f>BL90+BJ91</f>
        <v>0</v>
      </c>
      <c r="BM91" s="1114"/>
      <c r="BN91" s="1113">
        <f>BN90+BL91</f>
        <v>0</v>
      </c>
      <c r="BO91" s="1114"/>
      <c r="BP91" s="1113">
        <f>BP90+BN91</f>
        <v>0</v>
      </c>
      <c r="BQ91" s="1114"/>
      <c r="BR91" s="1113">
        <f>BR90+BP91</f>
        <v>0</v>
      </c>
      <c r="BS91" s="1114"/>
      <c r="BT91" s="1113">
        <f>BT90+BR91</f>
        <v>0</v>
      </c>
      <c r="BU91" s="1114"/>
      <c r="BV91" s="1113">
        <f>BV90+BT91</f>
        <v>0</v>
      </c>
      <c r="BW91" s="1114"/>
      <c r="BX91" s="1113">
        <f>BX90+BV91</f>
        <v>0</v>
      </c>
      <c r="BY91" s="1114"/>
      <c r="BZ91" s="1113">
        <f>BZ90+BX91</f>
        <v>0</v>
      </c>
      <c r="CA91" s="1114"/>
      <c r="CB91" s="1113">
        <f>CB90+BZ91</f>
        <v>0</v>
      </c>
      <c r="CC91" s="1114"/>
      <c r="CD91" s="1113">
        <f>CD90+CB91</f>
        <v>0</v>
      </c>
      <c r="CE91" s="1114"/>
      <c r="CF91" s="1113">
        <f>CF90+CD91</f>
        <v>0</v>
      </c>
      <c r="CG91" s="1114"/>
      <c r="CH91" s="1113">
        <f>CH90+CF91</f>
        <v>0</v>
      </c>
      <c r="CI91" s="1114"/>
      <c r="CJ91" s="1113">
        <f>CJ90+CH91</f>
        <v>0</v>
      </c>
      <c r="CK91" s="1114"/>
      <c r="CL91" s="1113">
        <f>CL90+CJ91</f>
        <v>0</v>
      </c>
      <c r="CM91" s="1114"/>
      <c r="CN91" s="1113">
        <f>CN90+CL91</f>
        <v>0</v>
      </c>
      <c r="CO91" s="1114"/>
      <c r="CP91" s="1113">
        <f>CP90+CN91</f>
        <v>0</v>
      </c>
      <c r="CQ91" s="1114"/>
      <c r="CR91" s="1113">
        <f>CR90+CP91</f>
        <v>0</v>
      </c>
      <c r="CS91" s="1114"/>
      <c r="CT91" s="1113">
        <f>CT90+CR91</f>
        <v>0</v>
      </c>
      <c r="CU91" s="1114"/>
      <c r="CV91" s="1113">
        <f>CV90+CT91</f>
        <v>0</v>
      </c>
      <c r="CW91" s="1114"/>
      <c r="CX91" s="1113">
        <f>CX90+CV91</f>
        <v>0</v>
      </c>
      <c r="CY91" s="1114"/>
      <c r="CZ91" s="1113">
        <f>CZ90+CX91</f>
        <v>0</v>
      </c>
      <c r="DA91" s="1114"/>
      <c r="DB91" s="1113">
        <f>DB90+CZ91</f>
        <v>0</v>
      </c>
      <c r="DC91" s="1114"/>
      <c r="DD91" s="1113">
        <f>DD90+DB91</f>
        <v>0</v>
      </c>
      <c r="DE91" s="1114"/>
      <c r="DF91" s="1113">
        <f>DF90+DD91</f>
        <v>0</v>
      </c>
      <c r="DG91" s="1114"/>
      <c r="DH91" s="1113">
        <f>DH90+DF91</f>
        <v>0</v>
      </c>
      <c r="DI91" s="1114"/>
      <c r="DJ91" s="1119">
        <f>DJ90+DH91</f>
        <v>0</v>
      </c>
      <c r="DK91" s="1120"/>
      <c r="DL91" s="1113">
        <f>DL90+DJ91</f>
        <v>0</v>
      </c>
      <c r="DM91" s="1114"/>
      <c r="DN91" s="1113">
        <f>DN90+DL91</f>
        <v>0</v>
      </c>
      <c r="DO91" s="1114"/>
      <c r="DP91" s="1113">
        <f>DP90+DN91</f>
        <v>0</v>
      </c>
      <c r="DQ91" s="1114"/>
      <c r="DR91" s="1113">
        <f>DR90+DP91</f>
        <v>0</v>
      </c>
      <c r="DS91" s="1114"/>
      <c r="DT91" s="1113">
        <f>DT90+DR91</f>
        <v>0</v>
      </c>
      <c r="DU91" s="1114"/>
      <c r="DV91" s="1113">
        <f>DV90+DT91</f>
        <v>0</v>
      </c>
      <c r="DW91" s="1114"/>
      <c r="DX91" s="1113">
        <f>DX90+DV91</f>
        <v>0</v>
      </c>
      <c r="DY91" s="1114"/>
      <c r="DZ91" s="1113">
        <f>DZ90+DX91</f>
        <v>0</v>
      </c>
      <c r="EA91" s="1114"/>
      <c r="EB91" s="1113">
        <f>EB90+DZ91</f>
        <v>0</v>
      </c>
      <c r="EC91" s="1114"/>
      <c r="ED91" s="1113">
        <f>ED90+EB91</f>
        <v>0</v>
      </c>
      <c r="EE91" s="1114"/>
      <c r="EF91" s="1113">
        <f>EF90+ED91</f>
        <v>0</v>
      </c>
      <c r="EG91" s="1114"/>
      <c r="EH91" s="1113">
        <f>EH90+EF91</f>
        <v>0</v>
      </c>
      <c r="EI91" s="1114"/>
      <c r="EJ91" s="1113">
        <f>EJ90+EH91</f>
        <v>0</v>
      </c>
      <c r="EK91" s="1114"/>
      <c r="EL91" s="1113">
        <f>EL90+EJ91</f>
        <v>0</v>
      </c>
      <c r="EM91" s="1114"/>
      <c r="EN91" s="1113">
        <f>EN90+EL91</f>
        <v>0</v>
      </c>
      <c r="EO91" s="1114"/>
      <c r="EP91" s="1113">
        <f>EP90+EN91</f>
        <v>0</v>
      </c>
      <c r="EQ91" s="1114"/>
      <c r="ER91" s="1113">
        <f>ER90+EP91</f>
        <v>0</v>
      </c>
      <c r="ES91" s="1114"/>
      <c r="ET91" s="1113">
        <f>ET90+ER91</f>
        <v>0</v>
      </c>
      <c r="EU91" s="1114"/>
      <c r="EV91" s="1113">
        <f>EV90+ET91</f>
        <v>0</v>
      </c>
      <c r="EW91" s="1114"/>
      <c r="EX91" s="1113">
        <f>EX90+EV91</f>
        <v>0</v>
      </c>
      <c r="EY91" s="1114"/>
      <c r="EZ91" s="1113">
        <f>EZ90+EX91</f>
        <v>0</v>
      </c>
      <c r="FA91" s="1114"/>
      <c r="FB91" s="1113">
        <f>FB90+EZ91</f>
        <v>0</v>
      </c>
      <c r="FC91" s="1114"/>
      <c r="FD91" s="1113">
        <f>FD90+FB91</f>
        <v>0</v>
      </c>
      <c r="FE91" s="1114"/>
      <c r="FF91" s="1113">
        <f>FF90+FD91</f>
        <v>0</v>
      </c>
      <c r="FG91" s="1114"/>
      <c r="FH91" s="1113">
        <f>FH90+FF91</f>
        <v>0</v>
      </c>
      <c r="FI91" s="1114"/>
      <c r="FJ91" s="1113">
        <f>FJ90+FH91</f>
        <v>0</v>
      </c>
      <c r="FK91" s="1114"/>
      <c r="FL91" s="1113">
        <f>FL90+FJ91</f>
        <v>0</v>
      </c>
      <c r="FM91" s="1114"/>
      <c r="FN91" s="1113">
        <f>FN90+FL91</f>
        <v>0</v>
      </c>
      <c r="FO91" s="1114"/>
      <c r="FP91" s="1113">
        <f>FP90+FN91</f>
        <v>0</v>
      </c>
      <c r="FQ91" s="1114"/>
      <c r="FR91" s="1113">
        <f>FR90+FP91</f>
        <v>0</v>
      </c>
      <c r="FS91" s="1114"/>
      <c r="FT91" s="1113">
        <f>FT90+FR91</f>
        <v>0</v>
      </c>
      <c r="FU91" s="1114"/>
      <c r="FV91" s="1113">
        <f>FV90+FT91</f>
        <v>0</v>
      </c>
      <c r="FW91" s="1114"/>
      <c r="FX91" s="1113">
        <f>FX90+FV91</f>
        <v>0</v>
      </c>
      <c r="FY91" s="1114"/>
      <c r="FZ91" s="1113">
        <f>FZ90+FX91</f>
        <v>0</v>
      </c>
      <c r="GA91" s="1114"/>
      <c r="GB91" s="1113">
        <f>GB90+FZ91</f>
        <v>0</v>
      </c>
      <c r="GC91" s="1114"/>
      <c r="GD91" s="1113">
        <f>GD90+GB91</f>
        <v>0</v>
      </c>
      <c r="GE91" s="1114"/>
      <c r="GF91" s="1113">
        <f>GF90+GD91</f>
        <v>0</v>
      </c>
      <c r="GG91" s="1114"/>
      <c r="GH91" s="1113">
        <f>GH90+GF91</f>
        <v>0</v>
      </c>
      <c r="GI91" s="1114"/>
      <c r="GJ91" s="1113">
        <f>GJ90+GH91</f>
        <v>0</v>
      </c>
      <c r="GK91" s="1114"/>
      <c r="GL91" s="1113">
        <f>GL90+GJ91</f>
        <v>0</v>
      </c>
      <c r="GM91" s="1114"/>
      <c r="GN91" s="1113">
        <f>GN90+GL91</f>
        <v>0</v>
      </c>
      <c r="GO91" s="1114"/>
      <c r="GP91" s="1113">
        <f>GP90+GN91</f>
        <v>0</v>
      </c>
      <c r="GQ91" s="1114"/>
      <c r="GR91" s="1113">
        <f>GR90+GP91</f>
        <v>0</v>
      </c>
      <c r="GS91" s="1114"/>
      <c r="GT91" s="1113">
        <f>GT90+GR91</f>
        <v>0</v>
      </c>
      <c r="GU91" s="1114"/>
      <c r="GV91" s="1113">
        <f t="shared" ref="GV91" si="453">GV90+GT91</f>
        <v>0</v>
      </c>
      <c r="GW91" s="1114"/>
      <c r="GX91" s="1113">
        <f t="shared" ref="GX91" si="454">GX90+GV91</f>
        <v>0</v>
      </c>
      <c r="GY91" s="1114"/>
      <c r="GZ91" s="1113">
        <f t="shared" ref="GZ91" si="455">GZ90+GX91</f>
        <v>0</v>
      </c>
      <c r="HA91" s="1114"/>
      <c r="HB91" s="1113">
        <f>HB90+GZ91</f>
        <v>0</v>
      </c>
      <c r="HC91" s="1114"/>
      <c r="HD91" s="1113">
        <f t="shared" ref="HD91" si="456">HD90+HB91</f>
        <v>0</v>
      </c>
      <c r="HE91" s="1114"/>
      <c r="HF91" s="1113">
        <f t="shared" ref="HF91" si="457">HF90+HD91</f>
        <v>0</v>
      </c>
      <c r="HG91" s="1114"/>
      <c r="HH91" s="1113">
        <f t="shared" ref="HH91" si="458">HH90+HF91</f>
        <v>0</v>
      </c>
      <c r="HI91" s="1114"/>
    </row>
    <row r="92" spans="1:217" s="21" customFormat="1" ht="12.75" customHeight="1">
      <c r="A92" s="1139"/>
      <c r="B92" s="1140"/>
      <c r="C92" s="1139"/>
      <c r="D92" s="1141"/>
      <c r="E92" s="1141"/>
      <c r="F92" s="1142"/>
      <c r="G92" s="1141"/>
      <c r="H92" s="844"/>
      <c r="I92" s="1143"/>
      <c r="J92" s="1144"/>
      <c r="K92" s="845" t="s">
        <v>385</v>
      </c>
      <c r="L92" s="1108">
        <f>IF($E86&gt;0,L89/$E86,"-")</f>
        <v>0</v>
      </c>
      <c r="M92" s="1109"/>
      <c r="N92" s="1108">
        <f>IF($E86&gt;0,N89/$E86,"-")</f>
        <v>0</v>
      </c>
      <c r="O92" s="1109"/>
      <c r="P92" s="1108">
        <f>IF($E86&gt;0,P89/$E86,"-")</f>
        <v>0</v>
      </c>
      <c r="Q92" s="1109"/>
      <c r="R92" s="1108">
        <f>IF($E86&gt;0,R89/$E86,"-")</f>
        <v>0</v>
      </c>
      <c r="S92" s="1109"/>
      <c r="T92" s="1108">
        <f>IF($E86&gt;0,T89/$E86,"-")</f>
        <v>0</v>
      </c>
      <c r="U92" s="1109"/>
      <c r="V92" s="1108">
        <f>IF($E86&gt;0,V89/$E86,"-")</f>
        <v>0</v>
      </c>
      <c r="W92" s="1109"/>
      <c r="X92" s="1108">
        <f>IF($E86&gt;0,X89/$E86,"-")</f>
        <v>0</v>
      </c>
      <c r="Y92" s="1109"/>
      <c r="Z92" s="1108">
        <f>IF($E86&gt;0,Z89/$E86,"-")</f>
        <v>0</v>
      </c>
      <c r="AA92" s="1109"/>
      <c r="AB92" s="1108">
        <f>IF($E86&gt;0,AB89/$E86,"-")</f>
        <v>0</v>
      </c>
      <c r="AC92" s="1109"/>
      <c r="AD92" s="1108">
        <f>IF($E86&gt;0,AD89/$E86,"-")</f>
        <v>0</v>
      </c>
      <c r="AE92" s="1109"/>
      <c r="AF92" s="1108">
        <f>IF($E86&gt;0,AF89/$E86,"-")</f>
        <v>0</v>
      </c>
      <c r="AG92" s="1109"/>
      <c r="AH92" s="1108">
        <f>IF($E86&gt;0,AH89/$E86,"-")</f>
        <v>0</v>
      </c>
      <c r="AI92" s="1109"/>
      <c r="AJ92" s="1108">
        <f>IF($E86&gt;0,AJ89/$E86,"-")</f>
        <v>0</v>
      </c>
      <c r="AK92" s="1109"/>
      <c r="AL92" s="1108">
        <f>IF($E86&gt;0,AL89/$E86,"-")</f>
        <v>0</v>
      </c>
      <c r="AM92" s="1109"/>
      <c r="AN92" s="1108">
        <f>IF($E86&gt;0,AN89/$E86,"-")</f>
        <v>0</v>
      </c>
      <c r="AO92" s="1109"/>
      <c r="AP92" s="1108">
        <f>IF($E86&gt;0,AP89/$E86,"-")</f>
        <v>0</v>
      </c>
      <c r="AQ92" s="1109"/>
      <c r="AR92" s="1108">
        <f>IF($E86&gt;0,AR89/$E86,"-")</f>
        <v>0</v>
      </c>
      <c r="AS92" s="1109"/>
      <c r="AT92" s="1108">
        <f>IF($E86&gt;0,AT89/$E86,"-")</f>
        <v>0</v>
      </c>
      <c r="AU92" s="1109"/>
      <c r="AV92" s="1108">
        <f>IF($E86&gt;0,AV89/$E86,"-")</f>
        <v>0</v>
      </c>
      <c r="AW92" s="1109"/>
      <c r="AX92" s="1108">
        <f>IF($E86&gt;0,AX89/$E86,"-")</f>
        <v>0</v>
      </c>
      <c r="AY92" s="1109"/>
      <c r="AZ92" s="1108">
        <f>IF($E86&gt;0,AZ89/$E86,"-")</f>
        <v>0</v>
      </c>
      <c r="BA92" s="1109"/>
      <c r="BB92" s="1108">
        <f>IF($E86&gt;0,BB89/$E86,"-")</f>
        <v>0</v>
      </c>
      <c r="BC92" s="1109"/>
      <c r="BD92" s="1108">
        <f>IF($E86&gt;0,BD89/$E86,"-")</f>
        <v>0</v>
      </c>
      <c r="BE92" s="1109"/>
      <c r="BF92" s="1108">
        <f>IF($E86&gt;0,BF89/$E86,"-")</f>
        <v>0</v>
      </c>
      <c r="BG92" s="1109"/>
      <c r="BH92" s="1108">
        <f>IF($E86&gt;0,BH89/$E86,"-")</f>
        <v>0</v>
      </c>
      <c r="BI92" s="1109"/>
      <c r="BJ92" s="1108">
        <f>IF($E86&gt;0,BJ89/$E86,"-")</f>
        <v>0</v>
      </c>
      <c r="BK92" s="1109"/>
      <c r="BL92" s="1108">
        <f>IF($E86&gt;0,BL89/$E86,"-")</f>
        <v>0</v>
      </c>
      <c r="BM92" s="1109"/>
      <c r="BN92" s="1108">
        <f>IF($E86&gt;0,BN89/$E86,"-")</f>
        <v>0</v>
      </c>
      <c r="BO92" s="1109"/>
      <c r="BP92" s="1108">
        <f>IF($E86&gt;0,BP89/$E86,"-")</f>
        <v>0</v>
      </c>
      <c r="BQ92" s="1109"/>
      <c r="BR92" s="1108">
        <f>IF($E86&gt;0,BR89/$E86,"-")</f>
        <v>0</v>
      </c>
      <c r="BS92" s="1109"/>
      <c r="BT92" s="1108">
        <f>IF($E86&gt;0,BT89/$E86,"-")</f>
        <v>0</v>
      </c>
      <c r="BU92" s="1109"/>
      <c r="BV92" s="1108">
        <f>IF($E86&gt;0,BV89/$E86,"-")</f>
        <v>0</v>
      </c>
      <c r="BW92" s="1109"/>
      <c r="BX92" s="1108">
        <f>IF($E86&gt;0,BX89/$E86,"-")</f>
        <v>0</v>
      </c>
      <c r="BY92" s="1109"/>
      <c r="BZ92" s="1108">
        <f>IF($E86&gt;0,BZ89/$E86,"-")</f>
        <v>0</v>
      </c>
      <c r="CA92" s="1109"/>
      <c r="CB92" s="1108">
        <f>IF($E86&gt;0,CB89/$E86,"-")</f>
        <v>0</v>
      </c>
      <c r="CC92" s="1109"/>
      <c r="CD92" s="1108">
        <f>IF($E86&gt;0,CD89/$E86,"-")</f>
        <v>0</v>
      </c>
      <c r="CE92" s="1109"/>
      <c r="CF92" s="1108">
        <f>IF($E86&gt;0,CF89/$E86,"-")</f>
        <v>0.26592000000000005</v>
      </c>
      <c r="CG92" s="1109"/>
      <c r="CH92" s="1108">
        <f>IF($E86&gt;0,CH89/$E86,"-")</f>
        <v>0.5850240000000001</v>
      </c>
      <c r="CI92" s="1109"/>
      <c r="CJ92" s="1108">
        <f>IF($E86&gt;0,CJ89/$E86,"-")</f>
        <v>0.88268593548387098</v>
      </c>
      <c r="CK92" s="1109"/>
      <c r="CL92" s="1108">
        <f>IF($E86&gt;0,CL89/$E86,"-")</f>
        <v>1.0315169032258065</v>
      </c>
      <c r="CM92" s="1109"/>
      <c r="CN92" s="1108">
        <f>IF($E86&gt;0,CN89/$E86,"-")</f>
        <v>1.0315169032258065</v>
      </c>
      <c r="CO92" s="1109"/>
      <c r="CP92" s="1108">
        <f>IF($E86&gt;0,CP89/$E86,"-")</f>
        <v>1.0315169032258065</v>
      </c>
      <c r="CQ92" s="1109"/>
      <c r="CR92" s="1108">
        <f>IF($E86&gt;0,CR89/$E86,"-")</f>
        <v>1.0315169032258065</v>
      </c>
      <c r="CS92" s="1109"/>
      <c r="CT92" s="1108">
        <f>IF($E86&gt;0,CT89/$E86,"-")</f>
        <v>1.0315169032258065</v>
      </c>
      <c r="CU92" s="1109"/>
      <c r="CV92" s="1108">
        <f>IF($E86&gt;0,CV89/$E86,"-")</f>
        <v>1.0315169032258065</v>
      </c>
      <c r="CW92" s="1109"/>
      <c r="CX92" s="1108">
        <f>IF($E86&gt;0,CX89/$E86,"-")</f>
        <v>1.0315169032258065</v>
      </c>
      <c r="CY92" s="1109"/>
      <c r="CZ92" s="1108">
        <f>IF($E86&gt;0,CZ89/$E86,"-")</f>
        <v>1.0315169032258065</v>
      </c>
      <c r="DA92" s="1109"/>
      <c r="DB92" s="1108">
        <f>IF($E86&gt;0,DB89/$E86,"-")</f>
        <v>1.0315169032258065</v>
      </c>
      <c r="DC92" s="1109"/>
      <c r="DD92" s="1108">
        <f>IF($E86&gt;0,DD89/$E86,"-")</f>
        <v>1.0315169032258065</v>
      </c>
      <c r="DE92" s="1109"/>
      <c r="DF92" s="1108">
        <f>IF($E86&gt;0,DF89/$E86,"-")</f>
        <v>1.0315169032258065</v>
      </c>
      <c r="DG92" s="1109"/>
      <c r="DH92" s="1108">
        <f>IF($E86&gt;0,DH89/$E86,"-")</f>
        <v>1.0315169032258065</v>
      </c>
      <c r="DI92" s="1109"/>
      <c r="DJ92" s="1115">
        <f>IF($E86&gt;0,DJ89/$E86,"-")</f>
        <v>1.0315169032258065</v>
      </c>
      <c r="DK92" s="1116"/>
      <c r="DL92" s="1108">
        <f>IF($E86&gt;0,DL89/$E86,"-")</f>
        <v>1.0315169032258065</v>
      </c>
      <c r="DM92" s="1109"/>
      <c r="DN92" s="1108">
        <f>IF($E86&gt;0,DN89/$E86,"-")</f>
        <v>1.0315169032258065</v>
      </c>
      <c r="DO92" s="1109"/>
      <c r="DP92" s="1108">
        <f>IF($E86&gt;0,DP89/$E86,"-")</f>
        <v>1.0315169032258065</v>
      </c>
      <c r="DQ92" s="1109"/>
      <c r="DR92" s="1108">
        <f>IF($E86&gt;0,DR89/$E86,"-")</f>
        <v>1.0315169032258065</v>
      </c>
      <c r="DS92" s="1109"/>
      <c r="DT92" s="1108">
        <f>IF($E86&gt;0,DT89/$E86,"-")</f>
        <v>1.0315169032258065</v>
      </c>
      <c r="DU92" s="1109"/>
      <c r="DV92" s="1108">
        <f>IF($E86&gt;0,DV89/$E86,"-")</f>
        <v>1.0315169032258065</v>
      </c>
      <c r="DW92" s="1109"/>
      <c r="DX92" s="1108">
        <f>IF($E86&gt;0,DX89/$E86,"-")</f>
        <v>1.0315169032258065</v>
      </c>
      <c r="DY92" s="1109"/>
      <c r="DZ92" s="1108">
        <f>IF($E86&gt;0,DZ89/$E86,"-")</f>
        <v>1.0315169032258065</v>
      </c>
      <c r="EA92" s="1109"/>
      <c r="EB92" s="1108">
        <f>IF($E86&gt;0,EB89/$E86,"-")</f>
        <v>1.0315169032258065</v>
      </c>
      <c r="EC92" s="1109"/>
      <c r="ED92" s="1108">
        <f>IF($E86&gt;0,ED89/$E86,"-")</f>
        <v>1.0315169032258065</v>
      </c>
      <c r="EE92" s="1109"/>
      <c r="EF92" s="1108">
        <f>IF($E86&gt;0,EF89/$E86,"-")</f>
        <v>1.0315169032258065</v>
      </c>
      <c r="EG92" s="1109"/>
      <c r="EH92" s="1108">
        <f>IF($E86&gt;0,EH89/$E86,"-")</f>
        <v>1.0315169032258065</v>
      </c>
      <c r="EI92" s="1109"/>
      <c r="EJ92" s="1108">
        <f>IF($E86&gt;0,EJ89/$E86,"-")</f>
        <v>1.0315169032258065</v>
      </c>
      <c r="EK92" s="1109"/>
      <c r="EL92" s="1108">
        <f>IF($E86&gt;0,EL89/$E86,"-")</f>
        <v>1.0315169032258065</v>
      </c>
      <c r="EM92" s="1109"/>
      <c r="EN92" s="1108">
        <f>IF($E86&gt;0,EN89/$E86,"-")</f>
        <v>1.0315169032258065</v>
      </c>
      <c r="EO92" s="1109"/>
      <c r="EP92" s="1108">
        <f>IF($E86&gt;0,EP89/$E86,"-")</f>
        <v>1.0315169032258065</v>
      </c>
      <c r="EQ92" s="1109"/>
      <c r="ER92" s="1108">
        <f>IF($E86&gt;0,ER89/$E86,"-")</f>
        <v>1.0315169032258065</v>
      </c>
      <c r="ES92" s="1109"/>
      <c r="ET92" s="1108">
        <f>IF($E86&gt;0,ET89/$E86,"-")</f>
        <v>1.0315169032258065</v>
      </c>
      <c r="EU92" s="1109"/>
      <c r="EV92" s="1108">
        <f>IF($E86&gt;0,EV89/$E86,"-")</f>
        <v>1.0315169032258065</v>
      </c>
      <c r="EW92" s="1109"/>
      <c r="EX92" s="1108">
        <f>IF($E86&gt;0,EX89/$E86,"-")</f>
        <v>1.0315169032258065</v>
      </c>
      <c r="EY92" s="1109"/>
      <c r="EZ92" s="1108">
        <f>IF($E86&gt;0,EZ89/$E86,"-")</f>
        <v>1.0315169032258065</v>
      </c>
      <c r="FA92" s="1109"/>
      <c r="FB92" s="1108">
        <f>IF($E86&gt;0,FB89/$E86,"-")</f>
        <v>1.0315169032258065</v>
      </c>
      <c r="FC92" s="1109"/>
      <c r="FD92" s="1108">
        <f>IF($E86&gt;0,FD89/$E86,"-")</f>
        <v>1.0315169032258065</v>
      </c>
      <c r="FE92" s="1109"/>
      <c r="FF92" s="1108">
        <f>IF($E86&gt;0,FF89/$E86,"-")</f>
        <v>1.0315169032258065</v>
      </c>
      <c r="FG92" s="1109"/>
      <c r="FH92" s="1108">
        <f>IF($E86&gt;0,FH89/$E86,"-")</f>
        <v>1.0315169032258065</v>
      </c>
      <c r="FI92" s="1109"/>
      <c r="FJ92" s="1108">
        <f>IF($E86&gt;0,FJ89/$E86,"-")</f>
        <v>1.0315169032258065</v>
      </c>
      <c r="FK92" s="1109"/>
      <c r="FL92" s="1108">
        <f>IF($E86&gt;0,FL89/$E86,"-")</f>
        <v>1.0315169032258065</v>
      </c>
      <c r="FM92" s="1109"/>
      <c r="FN92" s="1108">
        <f>IF($E86&gt;0,FN89/$E86,"-")</f>
        <v>1.0315169032258065</v>
      </c>
      <c r="FO92" s="1109"/>
      <c r="FP92" s="1108">
        <f>IF($E86&gt;0,FP89/$E86,"-")</f>
        <v>1.0315169032258065</v>
      </c>
      <c r="FQ92" s="1109"/>
      <c r="FR92" s="1108">
        <f>IF($E86&gt;0,FR89/$E86,"-")</f>
        <v>1.0315169032258065</v>
      </c>
      <c r="FS92" s="1109"/>
      <c r="FT92" s="1108">
        <f>IF($E86&gt;0,FT89/$E86,"-")</f>
        <v>1.0315169032258065</v>
      </c>
      <c r="FU92" s="1109"/>
      <c r="FV92" s="1108">
        <f>IF($E86&gt;0,FV89/$E86,"-")</f>
        <v>1.0315169032258065</v>
      </c>
      <c r="FW92" s="1109"/>
      <c r="FX92" s="1108">
        <f>IF($E86&gt;0,FX89/$E86,"-")</f>
        <v>1.0315169032258065</v>
      </c>
      <c r="FY92" s="1109"/>
      <c r="FZ92" s="1108">
        <f>IF($E86&gt;0,FZ89/$E86,"-")</f>
        <v>1.0315169032258065</v>
      </c>
      <c r="GA92" s="1109"/>
      <c r="GB92" s="1108">
        <f>IF($E86&gt;0,GB89/$E86,"-")</f>
        <v>1.0315169032258065</v>
      </c>
      <c r="GC92" s="1109"/>
      <c r="GD92" s="1108">
        <f>IF($E86&gt;0,GD89/$E86,"-")</f>
        <v>1.0315169032258065</v>
      </c>
      <c r="GE92" s="1109"/>
      <c r="GF92" s="1108">
        <f>IF($E86&gt;0,GF89/$E86,"-")</f>
        <v>1.0315169032258065</v>
      </c>
      <c r="GG92" s="1109"/>
      <c r="GH92" s="1108">
        <f>IF($E86&gt;0,GH89/$E86,"-")</f>
        <v>1.0315169032258065</v>
      </c>
      <c r="GI92" s="1109"/>
      <c r="GJ92" s="1108">
        <f>IF($E86&gt;0,GJ89/$E86,"-")</f>
        <v>1.0315169032258065</v>
      </c>
      <c r="GK92" s="1109"/>
      <c r="GL92" s="1108">
        <f>IF($E86&gt;0,GL89/$E86,"-")</f>
        <v>1.0315169032258065</v>
      </c>
      <c r="GM92" s="1109"/>
      <c r="GN92" s="1108">
        <f>IF($E86&gt;0,GN89/$E86,"-")</f>
        <v>1.0315169032258065</v>
      </c>
      <c r="GO92" s="1109"/>
      <c r="GP92" s="1108">
        <f>IF($E86&gt;0,GP89/$E86,"-")</f>
        <v>1.0315169032258065</v>
      </c>
      <c r="GQ92" s="1109"/>
      <c r="GR92" s="1108">
        <f>IF($E86&gt;0,GR89/$E86,"-")</f>
        <v>1.0315169032258065</v>
      </c>
      <c r="GS92" s="1109"/>
      <c r="GT92" s="1108">
        <f>IF($E86&gt;0,GT89/$E86,"-")</f>
        <v>1.0315169032258065</v>
      </c>
      <c r="GU92" s="1109"/>
      <c r="GV92" s="1108">
        <f t="shared" ref="GV92" si="459">IF($E86&gt;0,GV89/$E86,"-")</f>
        <v>1.0315169032258065</v>
      </c>
      <c r="GW92" s="1109"/>
      <c r="GX92" s="1108">
        <f t="shared" ref="GX92" si="460">IF($E86&gt;0,GX89/$E86,"-")</f>
        <v>1.0315169032258065</v>
      </c>
      <c r="GY92" s="1109"/>
      <c r="GZ92" s="1108">
        <f t="shared" ref="GZ92" si="461">IF($E86&gt;0,GZ89/$E86,"-")</f>
        <v>1.0315169032258065</v>
      </c>
      <c r="HA92" s="1109"/>
      <c r="HB92" s="1108">
        <f>IF($E86&gt;0,HB89/$E86,"-")</f>
        <v>1.0315169032258065</v>
      </c>
      <c r="HC92" s="1109"/>
      <c r="HD92" s="1108">
        <f t="shared" ref="HD92" si="462">IF($E86&gt;0,HD89/$E86,"-")</f>
        <v>1.0315169032258065</v>
      </c>
      <c r="HE92" s="1109"/>
      <c r="HF92" s="1108">
        <f t="shared" ref="HF92" si="463">IF($E86&gt;0,HF89/$E86,"-")</f>
        <v>1.0315169032258065</v>
      </c>
      <c r="HG92" s="1109"/>
      <c r="HH92" s="1108">
        <f t="shared" ref="HH92" si="464">IF($E86&gt;0,HH89/$E86,"-")</f>
        <v>1.0315169032258065</v>
      </c>
      <c r="HI92" s="1109"/>
    </row>
    <row r="93" spans="1:217" ht="19.5" customHeight="1">
      <c r="A93" s="1139"/>
      <c r="B93" s="1140"/>
      <c r="C93" s="1139"/>
      <c r="D93" s="1141"/>
      <c r="E93" s="1141"/>
      <c r="F93" s="1142"/>
      <c r="G93" s="1141"/>
      <c r="H93" s="733"/>
      <c r="I93" s="1143"/>
      <c r="J93" s="1144"/>
      <c r="K93" s="846" t="s">
        <v>386</v>
      </c>
      <c r="L93" s="1110">
        <f>IF($E86&gt;0,L91/$E86,"-")</f>
        <v>0</v>
      </c>
      <c r="M93" s="1111"/>
      <c r="N93" s="1110">
        <f>IF($E86&gt;0,N91/$E86,"-")</f>
        <v>0</v>
      </c>
      <c r="O93" s="1111"/>
      <c r="P93" s="1110">
        <f>IF($E86&gt;0,P91/$E86,"-")</f>
        <v>0</v>
      </c>
      <c r="Q93" s="1111"/>
      <c r="R93" s="1110">
        <f>IF($E86&gt;0,R91/$E86,"-")</f>
        <v>0</v>
      </c>
      <c r="S93" s="1111"/>
      <c r="T93" s="1110">
        <f>IF($E86&gt;0,T91/$E86,"-")</f>
        <v>0</v>
      </c>
      <c r="U93" s="1111"/>
      <c r="V93" s="1110">
        <f>IF($E86&gt;0,V91/$E86,"-")</f>
        <v>0</v>
      </c>
      <c r="W93" s="1111"/>
      <c r="X93" s="1110">
        <f>IF($E86&gt;0,X91/$E86,"-")</f>
        <v>0</v>
      </c>
      <c r="Y93" s="1111"/>
      <c r="Z93" s="1110">
        <f>IF($E86&gt;0,Z91/$E86,"-")</f>
        <v>0</v>
      </c>
      <c r="AA93" s="1111"/>
      <c r="AB93" s="1110">
        <f>IF($E86&gt;0,AB91/$E86,"-")</f>
        <v>0</v>
      </c>
      <c r="AC93" s="1111"/>
      <c r="AD93" s="1110">
        <f>IF($E86&gt;0,AD91/$E86,"-")</f>
        <v>0</v>
      </c>
      <c r="AE93" s="1111"/>
      <c r="AF93" s="1110">
        <f>IF($E86&gt;0,AF91/$E86,"-")</f>
        <v>0</v>
      </c>
      <c r="AG93" s="1111"/>
      <c r="AH93" s="1110">
        <f>IF($E86&gt;0,AH91/$E86,"-")</f>
        <v>0</v>
      </c>
      <c r="AI93" s="1111"/>
      <c r="AJ93" s="1110">
        <f>IF($E86&gt;0,AJ91/$E86,"-")</f>
        <v>0</v>
      </c>
      <c r="AK93" s="1111"/>
      <c r="AL93" s="1110">
        <f>IF($E86&gt;0,AL91/$E86,"-")</f>
        <v>0</v>
      </c>
      <c r="AM93" s="1111"/>
      <c r="AN93" s="1110">
        <f>IF($E86&gt;0,AN91/$E86,"-")</f>
        <v>0</v>
      </c>
      <c r="AO93" s="1111"/>
      <c r="AP93" s="1110">
        <f>IF($E86&gt;0,AP91/$E86,"-")</f>
        <v>0</v>
      </c>
      <c r="AQ93" s="1111"/>
      <c r="AR93" s="1110">
        <f>IF($E86&gt;0,AR91/$E86,"-")</f>
        <v>0</v>
      </c>
      <c r="AS93" s="1111"/>
      <c r="AT93" s="1110">
        <f>IF($E86&gt;0,AT91/$E86,"-")</f>
        <v>0</v>
      </c>
      <c r="AU93" s="1111"/>
      <c r="AV93" s="1110">
        <f>IF($E86&gt;0,AV91/$E86,"-")</f>
        <v>0</v>
      </c>
      <c r="AW93" s="1111"/>
      <c r="AX93" s="1110">
        <f>IF($E86&gt;0,AX91/$E86,"-")</f>
        <v>0</v>
      </c>
      <c r="AY93" s="1111"/>
      <c r="AZ93" s="1110">
        <f>IF($E86&gt;0,AZ91/$E86,"-")</f>
        <v>0</v>
      </c>
      <c r="BA93" s="1111"/>
      <c r="BB93" s="1110">
        <f>IF($E86&gt;0,BB91/$E86,"-")</f>
        <v>0</v>
      </c>
      <c r="BC93" s="1111"/>
      <c r="BD93" s="1110">
        <f>IF($E86&gt;0,BD91/$E86,"-")</f>
        <v>0</v>
      </c>
      <c r="BE93" s="1111"/>
      <c r="BF93" s="1110">
        <f>IF($E86&gt;0,BF91/$E86,"-")</f>
        <v>0</v>
      </c>
      <c r="BG93" s="1111"/>
      <c r="BH93" s="1110">
        <f>IF($E86&gt;0,BH91/$E86,"-")</f>
        <v>0</v>
      </c>
      <c r="BI93" s="1111"/>
      <c r="BJ93" s="1110">
        <f>IF($E86&gt;0,BJ91/$E86,"-")</f>
        <v>0</v>
      </c>
      <c r="BK93" s="1111"/>
      <c r="BL93" s="1110">
        <f>IF($E86&gt;0,BL91/$E86,"-")</f>
        <v>0</v>
      </c>
      <c r="BM93" s="1111"/>
      <c r="BN93" s="1110">
        <f>IF($E86&gt;0,BN91/$E86,"-")</f>
        <v>0</v>
      </c>
      <c r="BO93" s="1111"/>
      <c r="BP93" s="1110">
        <f>IF($E86&gt;0,BP91/$E86,"-")</f>
        <v>0</v>
      </c>
      <c r="BQ93" s="1111"/>
      <c r="BR93" s="1107">
        <f>IF($E86&gt;0,BR91/$E86,"-")</f>
        <v>0</v>
      </c>
      <c r="BS93" s="1107"/>
      <c r="BT93" s="1107">
        <f>IF($E86&gt;0,BT91/$E86,"-")</f>
        <v>0</v>
      </c>
      <c r="BU93" s="1107"/>
      <c r="BV93" s="1107">
        <f>IF($E86&gt;0,BV91/$E86,"-")</f>
        <v>0</v>
      </c>
      <c r="BW93" s="1107"/>
      <c r="BX93" s="1107">
        <f>IF($E86&gt;0,BX91/$E86,"-")</f>
        <v>0</v>
      </c>
      <c r="BY93" s="1107"/>
      <c r="BZ93" s="1107">
        <f>IF($E86&gt;0,BZ91/$E86,"-")</f>
        <v>0</v>
      </c>
      <c r="CA93" s="1107"/>
      <c r="CB93" s="1107">
        <f>IF($E86&gt;0,CB91/$E86,"-")</f>
        <v>0</v>
      </c>
      <c r="CC93" s="1107"/>
      <c r="CD93" s="1107">
        <f>IF($E86&gt;0,CD91/$E86,"-")</f>
        <v>0</v>
      </c>
      <c r="CE93" s="1107"/>
      <c r="CF93" s="1107">
        <f>IF($E86&gt;0,CF91/$E86,"-")</f>
        <v>0</v>
      </c>
      <c r="CG93" s="1107"/>
      <c r="CH93" s="1107">
        <f>IF($E86&gt;0,CH91/$E86,"-")</f>
        <v>0</v>
      </c>
      <c r="CI93" s="1107"/>
      <c r="CJ93" s="1107">
        <f>IF($E86&gt;0,CJ91/$E86,"-")</f>
        <v>0</v>
      </c>
      <c r="CK93" s="1107"/>
      <c r="CL93" s="1107">
        <f>IF($E86&gt;0,CL91/$E86,"-")</f>
        <v>0</v>
      </c>
      <c r="CM93" s="1107"/>
      <c r="CN93" s="1107">
        <f>IF($E86&gt;0,CN91/$E86,"-")</f>
        <v>0</v>
      </c>
      <c r="CO93" s="1107"/>
      <c r="CP93" s="1107">
        <f>IF($E86&gt;0,CP91/$E86,"-")</f>
        <v>0</v>
      </c>
      <c r="CQ93" s="1107"/>
      <c r="CR93" s="1107">
        <f>IF($E86&gt;0,CR91/$E86,"-")</f>
        <v>0</v>
      </c>
      <c r="CS93" s="1107"/>
      <c r="CT93" s="1107">
        <f>IF($E86&gt;0,CT91/$E86,"-")</f>
        <v>0</v>
      </c>
      <c r="CU93" s="1107"/>
      <c r="CV93" s="1107">
        <f>IF($E86&gt;0,CV91/$E86,"-")</f>
        <v>0</v>
      </c>
      <c r="CW93" s="1107"/>
      <c r="CX93" s="1107">
        <f>IF($E86&gt;0,CX91/$E86,"-")</f>
        <v>0</v>
      </c>
      <c r="CY93" s="1107"/>
      <c r="CZ93" s="1107">
        <f>IF($E86&gt;0,CZ91/$E86,"-")</f>
        <v>0</v>
      </c>
      <c r="DA93" s="1107"/>
      <c r="DB93" s="1107">
        <f>IF($E86&gt;0,DB91/$E86,"-")</f>
        <v>0</v>
      </c>
      <c r="DC93" s="1107"/>
      <c r="DD93" s="1107">
        <f>IF($E86&gt;0,DD91/$E86,"-")</f>
        <v>0</v>
      </c>
      <c r="DE93" s="1107"/>
      <c r="DF93" s="1107">
        <f>IF($E86&gt;0,DF91/$E86,"-")</f>
        <v>0</v>
      </c>
      <c r="DG93" s="1107"/>
      <c r="DH93" s="1107">
        <f>IF($E86&gt;0,DH91/$E86,"-")</f>
        <v>0</v>
      </c>
      <c r="DI93" s="1107"/>
      <c r="DJ93" s="1112">
        <f>IF($E86&gt;0,DJ91/$E86,"-")</f>
        <v>0</v>
      </c>
      <c r="DK93" s="1112"/>
      <c r="DL93" s="1107">
        <f>IF($E86&gt;0,DL91/$E86,"-")</f>
        <v>0</v>
      </c>
      <c r="DM93" s="1107"/>
      <c r="DN93" s="1107">
        <f>IF($E86&gt;0,DN91/$E86,"-")</f>
        <v>0</v>
      </c>
      <c r="DO93" s="1107"/>
      <c r="DP93" s="1107">
        <f>IF($E86&gt;0,DP91/$E86,"-")</f>
        <v>0</v>
      </c>
      <c r="DQ93" s="1107"/>
      <c r="DR93" s="1107">
        <f>IF($E86&gt;0,DR91/$E86,"-")</f>
        <v>0</v>
      </c>
      <c r="DS93" s="1107"/>
      <c r="DT93" s="1107">
        <f>IF($E86&gt;0,DT91/$E86,"-")</f>
        <v>0</v>
      </c>
      <c r="DU93" s="1107"/>
      <c r="DV93" s="1107">
        <f>IF($E86&gt;0,DV91/$E86,"-")</f>
        <v>0</v>
      </c>
      <c r="DW93" s="1107"/>
      <c r="DX93" s="1107">
        <f>IF($E86&gt;0,DX91/$E86,"-")</f>
        <v>0</v>
      </c>
      <c r="DY93" s="1107"/>
      <c r="DZ93" s="1107">
        <f>IF($E86&gt;0,DZ91/$E86,"-")</f>
        <v>0</v>
      </c>
      <c r="EA93" s="1107"/>
      <c r="EB93" s="1107">
        <f>IF($E86&gt;0,EB91/$E86,"-")</f>
        <v>0</v>
      </c>
      <c r="EC93" s="1107"/>
      <c r="ED93" s="1107">
        <f>IF($E86&gt;0,ED91/$E86,"-")</f>
        <v>0</v>
      </c>
      <c r="EE93" s="1107"/>
      <c r="EF93" s="1107">
        <f>IF($E86&gt;0,EF91/$E86,"-")</f>
        <v>0</v>
      </c>
      <c r="EG93" s="1107"/>
      <c r="EH93" s="1107">
        <f>IF($E86&gt;0,EH91/$E86,"-")</f>
        <v>0</v>
      </c>
      <c r="EI93" s="1107"/>
      <c r="EJ93" s="1107">
        <f>IF($E86&gt;0,EJ91/$E86,"-")</f>
        <v>0</v>
      </c>
      <c r="EK93" s="1107"/>
      <c r="EL93" s="1107">
        <f>IF($E86&gt;0,EL91/$E86,"-")</f>
        <v>0</v>
      </c>
      <c r="EM93" s="1107"/>
      <c r="EN93" s="1107">
        <f>IF($E86&gt;0,EN91/$E86,"-")</f>
        <v>0</v>
      </c>
      <c r="EO93" s="1107"/>
      <c r="EP93" s="1107">
        <f>IF($E86&gt;0,EP91/$E86,"-")</f>
        <v>0</v>
      </c>
      <c r="EQ93" s="1107"/>
      <c r="ER93" s="1107">
        <f>IF($E86&gt;0,ER91/$E86,"-")</f>
        <v>0</v>
      </c>
      <c r="ES93" s="1107"/>
      <c r="ET93" s="1107">
        <f>IF($E86&gt;0,ET91/$E86,"-")</f>
        <v>0</v>
      </c>
      <c r="EU93" s="1107"/>
      <c r="EV93" s="1107">
        <f>IF($E86&gt;0,EV91/$E86,"-")</f>
        <v>0</v>
      </c>
      <c r="EW93" s="1107"/>
      <c r="EX93" s="1107">
        <f>IF($E86&gt;0,EX91/$E86,"-")</f>
        <v>0</v>
      </c>
      <c r="EY93" s="1107"/>
      <c r="EZ93" s="1107">
        <f>IF($E86&gt;0,EZ91/$E86,"-")</f>
        <v>0</v>
      </c>
      <c r="FA93" s="1107"/>
      <c r="FB93" s="1107">
        <f>IF($E86&gt;0,FB91/$E86,"-")</f>
        <v>0</v>
      </c>
      <c r="FC93" s="1107"/>
      <c r="FD93" s="1107">
        <f>IF($E86&gt;0,FD91/$E86,"-")</f>
        <v>0</v>
      </c>
      <c r="FE93" s="1107"/>
      <c r="FF93" s="1107">
        <f>IF($E86&gt;0,FF91/$E86,"-")</f>
        <v>0</v>
      </c>
      <c r="FG93" s="1107"/>
      <c r="FH93" s="1107">
        <f>IF($E86&gt;0,FH91/$E86,"-")</f>
        <v>0</v>
      </c>
      <c r="FI93" s="1107"/>
      <c r="FJ93" s="1107">
        <f>IF($E86&gt;0,FJ91/$E86,"-")</f>
        <v>0</v>
      </c>
      <c r="FK93" s="1107"/>
      <c r="FL93" s="1107">
        <f>IF($E86&gt;0,FL91/$E86,"-")</f>
        <v>0</v>
      </c>
      <c r="FM93" s="1107"/>
      <c r="FN93" s="1107">
        <f>IF($E86&gt;0,FN91/$E86,"-")</f>
        <v>0</v>
      </c>
      <c r="FO93" s="1107"/>
      <c r="FP93" s="1107">
        <f>IF($E86&gt;0,FP91/$E86,"-")</f>
        <v>0</v>
      </c>
      <c r="FQ93" s="1107"/>
      <c r="FR93" s="1107">
        <f>IF($E86&gt;0,FR91/$E86,"-")</f>
        <v>0</v>
      </c>
      <c r="FS93" s="1107"/>
      <c r="FT93" s="1107">
        <f>IF($E86&gt;0,FT91/$E86,"-")</f>
        <v>0</v>
      </c>
      <c r="FU93" s="1107"/>
      <c r="FV93" s="1107">
        <f>IF($E86&gt;0,FV91/$E86,"-")</f>
        <v>0</v>
      </c>
      <c r="FW93" s="1107"/>
      <c r="FX93" s="1107">
        <f>IF($E86&gt;0,FX91/$E86,"-")</f>
        <v>0</v>
      </c>
      <c r="FY93" s="1107"/>
      <c r="FZ93" s="1107">
        <f>IF($E86&gt;0,FZ91/$E86,"-")</f>
        <v>0</v>
      </c>
      <c r="GA93" s="1107"/>
      <c r="GB93" s="1107">
        <f>IF($E86&gt;0,GB91/$E86,"-")</f>
        <v>0</v>
      </c>
      <c r="GC93" s="1107"/>
      <c r="GD93" s="1107">
        <f>IF($E86&gt;0,GD91/$E86,"-")</f>
        <v>0</v>
      </c>
      <c r="GE93" s="1107"/>
      <c r="GF93" s="1107">
        <f>IF($E86&gt;0,GF91/$E86,"-")</f>
        <v>0</v>
      </c>
      <c r="GG93" s="1107"/>
      <c r="GH93" s="1107">
        <f>IF($E86&gt;0,GH91/$E86,"-")</f>
        <v>0</v>
      </c>
      <c r="GI93" s="1107"/>
      <c r="GJ93" s="1107">
        <f>IF($E86&gt;0,GJ91/$E86,"-")</f>
        <v>0</v>
      </c>
      <c r="GK93" s="1107"/>
      <c r="GL93" s="1107">
        <f>IF($E86&gt;0,GL91/$E86,"-")</f>
        <v>0</v>
      </c>
      <c r="GM93" s="1107"/>
      <c r="GN93" s="1107">
        <f>IF($E86&gt;0,GN91/$E86,"-")</f>
        <v>0</v>
      </c>
      <c r="GO93" s="1107"/>
      <c r="GP93" s="1107">
        <f>IF($E86&gt;0,GP91/$E86,"-")</f>
        <v>0</v>
      </c>
      <c r="GQ93" s="1107"/>
      <c r="GR93" s="1107">
        <f>IF($E86&gt;0,GR91/$E86,"-")</f>
        <v>0</v>
      </c>
      <c r="GS93" s="1107"/>
      <c r="GT93" s="1107">
        <f>IF($E86&gt;0,GT91/$E86,"-")</f>
        <v>0</v>
      </c>
      <c r="GU93" s="1107"/>
      <c r="GV93" s="1107">
        <f t="shared" ref="GV93" si="465">IF($E86&gt;0,GV91/$E86,"-")</f>
        <v>0</v>
      </c>
      <c r="GW93" s="1107"/>
      <c r="GX93" s="1107">
        <f t="shared" ref="GX93" si="466">IF($E86&gt;0,GX91/$E86,"-")</f>
        <v>0</v>
      </c>
      <c r="GY93" s="1107"/>
      <c r="GZ93" s="1107">
        <f t="shared" ref="GZ93" si="467">IF($E86&gt;0,GZ91/$E86,"-")</f>
        <v>0</v>
      </c>
      <c r="HA93" s="1107"/>
      <c r="HB93" s="1107">
        <f>IF($E86&gt;0,HB91/$E86,"-")</f>
        <v>0</v>
      </c>
      <c r="HC93" s="1107"/>
      <c r="HD93" s="1107">
        <f t="shared" ref="HD93" si="468">IF($E86&gt;0,HD91/$E86,"-")</f>
        <v>0</v>
      </c>
      <c r="HE93" s="1107"/>
      <c r="HF93" s="1107">
        <f t="shared" ref="HF93" si="469">IF($E86&gt;0,HF91/$E86,"-")</f>
        <v>0</v>
      </c>
      <c r="HG93" s="1107"/>
      <c r="HH93" s="1107">
        <f t="shared" ref="HH93" si="470">IF($E86&gt;0,HH91/$E86,"-")</f>
        <v>0</v>
      </c>
      <c r="HI93" s="1107"/>
    </row>
    <row r="94" spans="1:217" s="5" customFormat="1" ht="15" customHeight="1">
      <c r="A94" s="677"/>
      <c r="B94" s="678"/>
      <c r="C94" s="849"/>
      <c r="D94" s="679"/>
      <c r="E94" s="679"/>
      <c r="F94" s="678"/>
      <c r="G94" s="849"/>
      <c r="H94" s="678"/>
      <c r="I94" s="678"/>
      <c r="J94" s="678"/>
      <c r="K94" s="678"/>
      <c r="L94" s="1178"/>
      <c r="M94" s="1178"/>
      <c r="N94" s="1178"/>
      <c r="O94" s="1178"/>
      <c r="P94" s="1178"/>
      <c r="Q94" s="1178"/>
      <c r="R94" s="1178"/>
      <c r="S94" s="1192"/>
      <c r="T94" s="1180"/>
      <c r="U94" s="1178"/>
      <c r="V94" s="1178"/>
      <c r="W94" s="1178"/>
      <c r="X94" s="1178"/>
      <c r="Y94" s="1178"/>
      <c r="Z94" s="1178"/>
      <c r="AA94" s="1192"/>
      <c r="AB94" s="1180"/>
      <c r="AC94" s="1178"/>
      <c r="AD94" s="1178"/>
      <c r="AE94" s="1178"/>
      <c r="AF94" s="1178"/>
      <c r="AG94" s="1178"/>
      <c r="AH94" s="1178"/>
      <c r="AI94" s="1192"/>
      <c r="AJ94" s="1180"/>
      <c r="AK94" s="1178"/>
      <c r="AL94" s="1178"/>
      <c r="AM94" s="1178"/>
      <c r="AN94" s="1178"/>
      <c r="AO94" s="1178"/>
      <c r="AP94" s="1178"/>
      <c r="AQ94" s="1192"/>
      <c r="AR94" s="1180"/>
      <c r="AS94" s="1178"/>
      <c r="AT94" s="831"/>
      <c r="AU94" s="831"/>
      <c r="AV94" s="831"/>
      <c r="AW94" s="831"/>
      <c r="AX94" s="831"/>
      <c r="AY94" s="832"/>
      <c r="AZ94" s="833"/>
      <c r="BA94" s="831"/>
      <c r="BB94" s="831"/>
      <c r="BC94" s="831"/>
      <c r="BD94" s="831"/>
      <c r="BE94" s="831"/>
      <c r="BF94" s="831"/>
      <c r="BG94" s="832"/>
      <c r="BH94" s="833"/>
      <c r="BI94" s="831"/>
      <c r="BJ94" s="831"/>
      <c r="BK94" s="831"/>
      <c r="BL94" s="831"/>
      <c r="BM94" s="831"/>
      <c r="BN94" s="831"/>
      <c r="BO94" s="832"/>
      <c r="BP94" s="833"/>
      <c r="BQ94" s="831"/>
      <c r="BR94" s="831"/>
      <c r="BS94" s="831"/>
      <c r="BT94" s="831"/>
      <c r="BU94" s="831"/>
      <c r="BV94" s="831"/>
      <c r="BW94" s="832"/>
      <c r="BX94" s="833"/>
      <c r="BY94" s="831"/>
      <c r="BZ94" s="831"/>
      <c r="CA94" s="831"/>
      <c r="CB94" s="831"/>
      <c r="CC94" s="831"/>
      <c r="CD94" s="1178"/>
      <c r="CE94" s="1179"/>
      <c r="CF94" s="1180"/>
      <c r="CG94" s="1181"/>
      <c r="CH94" s="1178"/>
      <c r="CI94" s="1181"/>
      <c r="CJ94" s="1178"/>
      <c r="CK94" s="1181"/>
      <c r="CL94" s="1178"/>
      <c r="CM94" s="1179"/>
      <c r="CN94" s="1180"/>
      <c r="CO94" s="1181"/>
      <c r="CP94" s="1182"/>
      <c r="CQ94" s="1183"/>
      <c r="CR94" s="1182"/>
      <c r="CS94" s="1183"/>
      <c r="CT94" s="834"/>
      <c r="CU94" s="835"/>
      <c r="CV94" s="836"/>
      <c r="CW94" s="834"/>
      <c r="CX94" s="834"/>
      <c r="CY94" s="834"/>
      <c r="CZ94" s="834"/>
      <c r="DA94" s="834"/>
      <c r="DB94" s="834"/>
      <c r="DC94" s="835"/>
      <c r="DD94" s="836"/>
      <c r="DE94" s="834"/>
      <c r="DF94" s="834"/>
      <c r="DG94" s="834"/>
      <c r="DH94" s="834"/>
      <c r="DI94" s="834"/>
      <c r="DJ94" s="977"/>
      <c r="DK94" s="977"/>
      <c r="DL94" s="836"/>
      <c r="DM94" s="834"/>
      <c r="DN94" s="834"/>
      <c r="DO94" s="834"/>
      <c r="DP94" s="834"/>
      <c r="DQ94" s="834"/>
      <c r="DR94" s="834"/>
      <c r="DS94" s="835"/>
      <c r="DT94" s="836"/>
      <c r="DU94" s="834"/>
      <c r="DV94" s="834"/>
      <c r="DW94" s="834"/>
      <c r="DX94" s="834"/>
      <c r="DY94" s="834"/>
      <c r="DZ94" s="834"/>
      <c r="EA94" s="835"/>
      <c r="EB94" s="836"/>
      <c r="EC94" s="834"/>
      <c r="ED94" s="834"/>
      <c r="EE94" s="834"/>
      <c r="EF94" s="834"/>
      <c r="EG94" s="834"/>
      <c r="EH94" s="834"/>
      <c r="EI94" s="835"/>
      <c r="EJ94" s="836"/>
      <c r="EK94" s="834"/>
      <c r="EL94" s="834"/>
      <c r="EM94" s="834"/>
      <c r="EN94" s="834"/>
      <c r="EO94" s="834"/>
      <c r="EP94" s="834"/>
      <c r="EQ94" s="835"/>
      <c r="ER94" s="836"/>
      <c r="ES94" s="834"/>
      <c r="ET94" s="834"/>
      <c r="EU94" s="834"/>
      <c r="EV94" s="834"/>
      <c r="EW94" s="834"/>
      <c r="EX94" s="834"/>
      <c r="EY94" s="835"/>
      <c r="EZ94" s="836"/>
      <c r="FA94" s="834"/>
      <c r="FB94" s="834"/>
      <c r="FC94" s="834"/>
      <c r="FD94" s="834"/>
      <c r="FE94" s="834"/>
      <c r="FF94" s="834"/>
      <c r="FG94" s="835"/>
      <c r="FH94" s="836"/>
      <c r="FI94" s="834"/>
      <c r="FJ94" s="834"/>
      <c r="FK94" s="834"/>
      <c r="FL94" s="834"/>
      <c r="FM94" s="834"/>
      <c r="FN94" s="834"/>
      <c r="FO94" s="835"/>
      <c r="FP94" s="836"/>
      <c r="FQ94" s="834"/>
      <c r="FR94" s="834"/>
      <c r="FS94" s="834"/>
      <c r="FT94" s="834"/>
      <c r="FU94" s="834"/>
      <c r="FV94" s="834"/>
      <c r="FW94" s="835"/>
      <c r="FX94" s="836"/>
      <c r="FY94" s="834"/>
      <c r="FZ94" s="834"/>
      <c r="GA94" s="834"/>
      <c r="GB94" s="834"/>
      <c r="GC94" s="834"/>
      <c r="GD94" s="834"/>
      <c r="GE94" s="835"/>
      <c r="GF94" s="836"/>
      <c r="GG94" s="834"/>
      <c r="GH94" s="834"/>
      <c r="GI94" s="834"/>
      <c r="GJ94" s="834"/>
      <c r="GK94" s="834"/>
      <c r="GL94" s="834"/>
      <c r="GM94" s="835"/>
      <c r="GN94" s="836"/>
      <c r="GO94" s="834"/>
      <c r="GP94" s="834"/>
      <c r="GQ94" s="834"/>
      <c r="GR94" s="834"/>
      <c r="GS94" s="834"/>
      <c r="GT94" s="834"/>
      <c r="GU94" s="835"/>
      <c r="GV94" s="834"/>
      <c r="GW94" s="835"/>
      <c r="GX94" s="834"/>
      <c r="GY94" s="835"/>
      <c r="GZ94" s="834"/>
      <c r="HA94" s="835"/>
      <c r="HB94" s="834"/>
      <c r="HC94" s="835"/>
      <c r="HD94" s="834"/>
      <c r="HE94" s="835"/>
      <c r="HF94" s="834"/>
      <c r="HG94" s="835"/>
      <c r="HH94" s="834"/>
      <c r="HI94" s="835"/>
    </row>
    <row r="95" spans="1:217" s="738" customFormat="1">
      <c r="A95" s="735"/>
      <c r="B95" s="736"/>
      <c r="C95" s="735"/>
      <c r="D95" s="737"/>
      <c r="E95" s="737"/>
      <c r="F95" s="737"/>
      <c r="G95" s="735"/>
      <c r="DJ95" s="980"/>
      <c r="DK95" s="980"/>
    </row>
    <row r="96" spans="1:217">
      <c r="A96" s="1139" t="s">
        <v>1938</v>
      </c>
      <c r="B96" s="1140" t="str">
        <f>VLOOKUP(A96,PLANEJAMENTO!$B$10:$C$56,2,FALSE)</f>
        <v>Aterro Compactado a 100% PN</v>
      </c>
      <c r="C96" s="1139" t="str">
        <f>VLOOKUP(A96,PLANEJAMENTO!$B$10:$D$56,3,FALSE)</f>
        <v>m3</v>
      </c>
      <c r="D96" s="1141">
        <f>VLOOKUP(A96,PLANEJAMENTO!$B$10:$E$56,4,FALSE)</f>
        <v>25000</v>
      </c>
      <c r="E96" s="1141">
        <f>D96</f>
        <v>25000</v>
      </c>
      <c r="F96" s="1142">
        <v>180</v>
      </c>
      <c r="G96" s="1141">
        <f>F96*9</f>
        <v>1620</v>
      </c>
      <c r="H96" s="733"/>
      <c r="I96" s="1143"/>
      <c r="J96" s="1144"/>
      <c r="K96" s="734" t="s">
        <v>379</v>
      </c>
      <c r="L96" s="1145"/>
      <c r="M96" s="1146"/>
      <c r="N96" s="1145"/>
      <c r="O96" s="1146"/>
      <c r="P96" s="1145"/>
      <c r="Q96" s="1146"/>
      <c r="R96" s="1145"/>
      <c r="S96" s="1146"/>
      <c r="T96" s="1145"/>
      <c r="U96" s="1146"/>
      <c r="V96" s="1145"/>
      <c r="W96" s="1146"/>
      <c r="X96" s="1145"/>
      <c r="Y96" s="1146"/>
      <c r="Z96" s="1145"/>
      <c r="AA96" s="1146"/>
      <c r="AB96" s="1145"/>
      <c r="AC96" s="1146"/>
      <c r="AD96" s="1145"/>
      <c r="AE96" s="1146"/>
      <c r="AF96" s="1145"/>
      <c r="AG96" s="1146"/>
      <c r="AH96" s="1145"/>
      <c r="AI96" s="1146"/>
      <c r="AJ96" s="1145"/>
      <c r="AK96" s="1146"/>
      <c r="AL96" s="1145"/>
      <c r="AM96" s="1146"/>
      <c r="AN96" s="1145"/>
      <c r="AO96" s="1146"/>
      <c r="AP96" s="1145"/>
      <c r="AQ96" s="1146"/>
      <c r="AR96" s="1145"/>
      <c r="AS96" s="1146"/>
      <c r="AT96" s="1145"/>
      <c r="AU96" s="1146"/>
      <c r="AV96" s="1145"/>
      <c r="AW96" s="1146"/>
      <c r="AX96" s="1145"/>
      <c r="AY96" s="1146"/>
      <c r="AZ96" s="1145"/>
      <c r="BA96" s="1146"/>
      <c r="BB96" s="1145"/>
      <c r="BC96" s="1146"/>
      <c r="BD96" s="1145"/>
      <c r="BE96" s="1146"/>
      <c r="BF96" s="1145"/>
      <c r="BG96" s="1146"/>
      <c r="BH96" s="1145"/>
      <c r="BI96" s="1146"/>
      <c r="BJ96" s="1145"/>
      <c r="BK96" s="1146"/>
      <c r="BL96" s="1145"/>
      <c r="BM96" s="1146"/>
      <c r="BN96" s="1145"/>
      <c r="BO96" s="1146"/>
      <c r="BP96" s="1145"/>
      <c r="BQ96" s="1146"/>
      <c r="BR96" s="1132"/>
      <c r="BS96" s="1132"/>
      <c r="BT96" s="1155"/>
      <c r="BU96" s="1132"/>
      <c r="BV96" s="1155"/>
      <c r="BW96" s="1132"/>
      <c r="BX96" s="1155"/>
      <c r="BY96" s="1132"/>
      <c r="BZ96" s="1155"/>
      <c r="CA96" s="1132"/>
      <c r="CB96" s="1155"/>
      <c r="CC96" s="1155"/>
      <c r="CD96" s="1155"/>
      <c r="CE96" s="1155"/>
      <c r="CF96" s="1155"/>
      <c r="CG96" s="1155"/>
      <c r="CH96" s="1132"/>
      <c r="CI96" s="1132"/>
      <c r="CJ96" s="1132"/>
      <c r="CK96" s="1132"/>
      <c r="CL96" s="1198">
        <v>6</v>
      </c>
      <c r="CM96" s="1198"/>
      <c r="CN96" s="1132">
        <v>6</v>
      </c>
      <c r="CO96" s="1132"/>
      <c r="CP96" s="1132">
        <v>6</v>
      </c>
      <c r="CQ96" s="1132"/>
      <c r="CR96" s="1132"/>
      <c r="CS96" s="1132"/>
      <c r="CT96" s="1132"/>
      <c r="CU96" s="1132"/>
      <c r="CV96" s="1132"/>
      <c r="CW96" s="1132"/>
      <c r="CX96" s="1132"/>
      <c r="CY96" s="1132"/>
      <c r="CZ96" s="1132"/>
      <c r="DA96" s="1132"/>
      <c r="DB96" s="1132"/>
      <c r="DC96" s="1132"/>
      <c r="DD96" s="1132"/>
      <c r="DE96" s="1132"/>
      <c r="DF96" s="1132"/>
      <c r="DG96" s="1132"/>
      <c r="DH96" s="1132"/>
      <c r="DI96" s="1132"/>
      <c r="DJ96" s="1138"/>
      <c r="DK96" s="1138"/>
      <c r="DL96" s="1132"/>
      <c r="DM96" s="1132"/>
      <c r="DN96" s="1132"/>
      <c r="DO96" s="1132"/>
      <c r="DP96" s="1132"/>
      <c r="DQ96" s="1132"/>
      <c r="DR96" s="1132"/>
      <c r="DS96" s="1132"/>
      <c r="DT96" s="1132"/>
      <c r="DU96" s="1132"/>
      <c r="DV96" s="1132"/>
      <c r="DW96" s="1132"/>
      <c r="DX96" s="1132"/>
      <c r="DY96" s="1132"/>
      <c r="DZ96" s="1132"/>
      <c r="EA96" s="1132"/>
      <c r="EB96" s="1132"/>
      <c r="EC96" s="1132"/>
      <c r="ED96" s="1132"/>
      <c r="EE96" s="1132"/>
      <c r="EF96" s="1132"/>
      <c r="EG96" s="1132"/>
      <c r="EH96" s="1132"/>
      <c r="EI96" s="1132"/>
      <c r="EJ96" s="1132"/>
      <c r="EK96" s="1132"/>
      <c r="EL96" s="1132"/>
      <c r="EM96" s="1132"/>
      <c r="EN96" s="1132"/>
      <c r="EO96" s="1132"/>
      <c r="EP96" s="1132"/>
      <c r="EQ96" s="1132"/>
      <c r="ER96" s="1132"/>
      <c r="ES96" s="1132"/>
      <c r="ET96" s="1132"/>
      <c r="EU96" s="1132"/>
      <c r="EV96" s="1132"/>
      <c r="EW96" s="1132"/>
      <c r="EX96" s="1132"/>
      <c r="EY96" s="1132"/>
      <c r="EZ96" s="1132"/>
      <c r="FA96" s="1132"/>
      <c r="FB96" s="1132"/>
      <c r="FC96" s="1132"/>
      <c r="FD96" s="1132"/>
      <c r="FE96" s="1132"/>
      <c r="FF96" s="1132"/>
      <c r="FG96" s="1132"/>
      <c r="FH96" s="1132"/>
      <c r="FI96" s="1132"/>
      <c r="FJ96" s="1132"/>
      <c r="FK96" s="1132"/>
      <c r="FL96" s="1132"/>
      <c r="FM96" s="1132"/>
      <c r="FN96" s="1132"/>
      <c r="FO96" s="1132"/>
      <c r="FP96" s="1132"/>
      <c r="FQ96" s="1132"/>
      <c r="FR96" s="1132"/>
      <c r="FS96" s="1132"/>
      <c r="FT96" s="1132"/>
      <c r="FU96" s="1132"/>
      <c r="FV96" s="1132"/>
      <c r="FW96" s="1132"/>
      <c r="FX96" s="1132"/>
      <c r="FY96" s="1132"/>
      <c r="FZ96" s="1132"/>
      <c r="GA96" s="1132"/>
      <c r="GB96" s="1132"/>
      <c r="GC96" s="1132"/>
      <c r="GD96" s="1132"/>
      <c r="GE96" s="1132"/>
      <c r="GF96" s="1132"/>
      <c r="GG96" s="1132"/>
      <c r="GH96" s="1132"/>
      <c r="GI96" s="1132"/>
      <c r="GJ96" s="1132"/>
      <c r="GK96" s="1132"/>
      <c r="GL96" s="1132"/>
      <c r="GM96" s="1132"/>
      <c r="GN96" s="1132"/>
      <c r="GO96" s="1132"/>
      <c r="GP96" s="1132"/>
      <c r="GQ96" s="1132"/>
      <c r="GR96" s="1132"/>
      <c r="GS96" s="1132"/>
      <c r="GT96" s="1132"/>
      <c r="GU96" s="1132"/>
      <c r="GV96" s="1132"/>
      <c r="GW96" s="1132"/>
      <c r="GX96" s="1132"/>
      <c r="GY96" s="1132"/>
      <c r="GZ96" s="1132"/>
      <c r="HA96" s="1132"/>
      <c r="HB96" s="1132"/>
      <c r="HC96" s="1132"/>
      <c r="HD96" s="1132"/>
      <c r="HE96" s="1132"/>
      <c r="HF96" s="1132"/>
      <c r="HG96" s="1132"/>
      <c r="HH96" s="1132"/>
      <c r="HI96" s="1132"/>
    </row>
    <row r="97" spans="1:217">
      <c r="A97" s="1139"/>
      <c r="B97" s="1140"/>
      <c r="C97" s="1139"/>
      <c r="D97" s="1141"/>
      <c r="E97" s="1141"/>
      <c r="F97" s="1142"/>
      <c r="G97" s="1141"/>
      <c r="H97" s="733"/>
      <c r="I97" s="1143"/>
      <c r="J97" s="1144"/>
      <c r="K97" s="837" t="s">
        <v>380</v>
      </c>
      <c r="L97" s="1133"/>
      <c r="M97" s="1134"/>
      <c r="N97" s="1133"/>
      <c r="O97" s="1134"/>
      <c r="P97" s="1133"/>
      <c r="Q97" s="1134"/>
      <c r="R97" s="1133"/>
      <c r="S97" s="1134"/>
      <c r="T97" s="1133"/>
      <c r="U97" s="1134"/>
      <c r="V97" s="1133"/>
      <c r="W97" s="1134"/>
      <c r="X97" s="1133"/>
      <c r="Y97" s="1134"/>
      <c r="Z97" s="1133"/>
      <c r="AA97" s="1134"/>
      <c r="AB97" s="1133"/>
      <c r="AC97" s="1134"/>
      <c r="AD97" s="1133"/>
      <c r="AE97" s="1134"/>
      <c r="AF97" s="1133"/>
      <c r="AG97" s="1134"/>
      <c r="AH97" s="1133"/>
      <c r="AI97" s="1134"/>
      <c r="AJ97" s="1133"/>
      <c r="AK97" s="1134"/>
      <c r="AL97" s="1133"/>
      <c r="AM97" s="1134"/>
      <c r="AN97" s="1133"/>
      <c r="AO97" s="1134"/>
      <c r="AP97" s="1133"/>
      <c r="AQ97" s="1134"/>
      <c r="AR97" s="1133"/>
      <c r="AS97" s="1134"/>
      <c r="AT97" s="1133"/>
      <c r="AU97" s="1134"/>
      <c r="AV97" s="1133"/>
      <c r="AW97" s="1134"/>
      <c r="AX97" s="1133"/>
      <c r="AY97" s="1134"/>
      <c r="AZ97" s="1133"/>
      <c r="BA97" s="1134"/>
      <c r="BB97" s="1133"/>
      <c r="BC97" s="1134"/>
      <c r="BD97" s="1133"/>
      <c r="BE97" s="1134"/>
      <c r="BF97" s="1133"/>
      <c r="BG97" s="1134"/>
      <c r="BH97" s="1133"/>
      <c r="BI97" s="1134"/>
      <c r="BJ97" s="1133"/>
      <c r="BK97" s="1134"/>
      <c r="BL97" s="1133"/>
      <c r="BM97" s="1134"/>
      <c r="BN97" s="1133"/>
      <c r="BO97" s="1134"/>
      <c r="BP97" s="1133"/>
      <c r="BQ97" s="1134"/>
      <c r="BR97" s="1129"/>
      <c r="BS97" s="1129"/>
      <c r="BT97" s="1129"/>
      <c r="BU97" s="1129"/>
      <c r="BV97" s="1129"/>
      <c r="BW97" s="1129"/>
      <c r="BX97" s="1129"/>
      <c r="BY97" s="1129"/>
      <c r="BZ97" s="1129"/>
      <c r="CA97" s="1129"/>
      <c r="CB97" s="1129"/>
      <c r="CC97" s="1129"/>
      <c r="CD97" s="1129"/>
      <c r="CE97" s="1129"/>
      <c r="CF97" s="1129"/>
      <c r="CG97" s="1129"/>
      <c r="CH97" s="1129"/>
      <c r="CI97" s="1129"/>
      <c r="CJ97" s="1129"/>
      <c r="CK97" s="1129"/>
      <c r="CL97" s="1129">
        <v>1</v>
      </c>
      <c r="CM97" s="1129"/>
      <c r="CN97" s="1129">
        <v>1</v>
      </c>
      <c r="CO97" s="1129"/>
      <c r="CP97" s="1129">
        <v>1</v>
      </c>
      <c r="CQ97" s="1129"/>
      <c r="CR97" s="1129"/>
      <c r="CS97" s="1129"/>
      <c r="CT97" s="1129"/>
      <c r="CU97" s="1129"/>
      <c r="CV97" s="1129"/>
      <c r="CW97" s="1129"/>
      <c r="CX97" s="1129"/>
      <c r="CY97" s="1129"/>
      <c r="CZ97" s="1129"/>
      <c r="DA97" s="1129"/>
      <c r="DB97" s="1129"/>
      <c r="DC97" s="1129"/>
      <c r="DD97" s="1129"/>
      <c r="DE97" s="1129"/>
      <c r="DF97" s="1129"/>
      <c r="DG97" s="1129"/>
      <c r="DH97" s="1129"/>
      <c r="DI97" s="1129"/>
      <c r="DJ97" s="1135"/>
      <c r="DK97" s="1135"/>
      <c r="DL97" s="1129"/>
      <c r="DM97" s="1129"/>
      <c r="DN97" s="1129"/>
      <c r="DO97" s="1129"/>
      <c r="DP97" s="1129"/>
      <c r="DQ97" s="1129"/>
      <c r="DR97" s="1129"/>
      <c r="DS97" s="1129"/>
      <c r="DT97" s="1129"/>
      <c r="DU97" s="1129"/>
      <c r="DV97" s="1129"/>
      <c r="DW97" s="1129"/>
      <c r="DX97" s="1129"/>
      <c r="DY97" s="1129"/>
      <c r="DZ97" s="1129"/>
      <c r="EA97" s="1129"/>
      <c r="EB97" s="1129"/>
      <c r="EC97" s="1129"/>
      <c r="ED97" s="1129"/>
      <c r="EE97" s="1129"/>
      <c r="EF97" s="1129"/>
      <c r="EG97" s="1129"/>
      <c r="EH97" s="1129"/>
      <c r="EI97" s="1129"/>
      <c r="EJ97" s="1129"/>
      <c r="EK97" s="1129"/>
      <c r="EL97" s="1129"/>
      <c r="EM97" s="1129"/>
      <c r="EN97" s="1129"/>
      <c r="EO97" s="1129"/>
      <c r="EP97" s="1129"/>
      <c r="EQ97" s="1129"/>
      <c r="ER97" s="1129"/>
      <c r="ES97" s="1129"/>
      <c r="ET97" s="1129"/>
      <c r="EU97" s="1129"/>
      <c r="EV97" s="1129"/>
      <c r="EW97" s="1129"/>
      <c r="EX97" s="1129"/>
      <c r="EY97" s="1129"/>
      <c r="EZ97" s="1129"/>
      <c r="FA97" s="1129"/>
      <c r="FB97" s="1129"/>
      <c r="FC97" s="1129"/>
      <c r="FD97" s="1129"/>
      <c r="FE97" s="1129"/>
      <c r="FF97" s="1129"/>
      <c r="FG97" s="1129"/>
      <c r="FH97" s="1129"/>
      <c r="FI97" s="1129"/>
      <c r="FJ97" s="1129"/>
      <c r="FK97" s="1129"/>
      <c r="FL97" s="1129"/>
      <c r="FM97" s="1129"/>
      <c r="FN97" s="1129"/>
      <c r="FO97" s="1129"/>
      <c r="FP97" s="1129"/>
      <c r="FQ97" s="1129"/>
      <c r="FR97" s="1129"/>
      <c r="FS97" s="1129"/>
      <c r="FT97" s="1129"/>
      <c r="FU97" s="1129"/>
      <c r="FV97" s="1129"/>
      <c r="FW97" s="1129"/>
      <c r="FX97" s="1129"/>
      <c r="FY97" s="1129"/>
      <c r="FZ97" s="1129"/>
      <c r="GA97" s="1129"/>
      <c r="GB97" s="1129"/>
      <c r="GC97" s="1129"/>
      <c r="GD97" s="1129"/>
      <c r="GE97" s="1129"/>
      <c r="GF97" s="1129"/>
      <c r="GG97" s="1129"/>
      <c r="GH97" s="1129"/>
      <c r="GI97" s="1129"/>
      <c r="GJ97" s="1129"/>
      <c r="GK97" s="1129"/>
      <c r="GL97" s="1129"/>
      <c r="GM97" s="1129"/>
      <c r="GN97" s="1129"/>
      <c r="GO97" s="1129"/>
      <c r="GP97" s="1129"/>
      <c r="GQ97" s="1129"/>
      <c r="GR97" s="1129"/>
      <c r="GS97" s="1129"/>
      <c r="GT97" s="1129"/>
      <c r="GU97" s="1129"/>
      <c r="GV97" s="1129"/>
      <c r="GW97" s="1129"/>
      <c r="GX97" s="1129"/>
      <c r="GY97" s="1129"/>
      <c r="GZ97" s="1129"/>
      <c r="HA97" s="1129"/>
      <c r="HB97" s="1129"/>
      <c r="HC97" s="1129"/>
      <c r="HD97" s="1129"/>
      <c r="HE97" s="1129"/>
      <c r="HF97" s="1129"/>
      <c r="HG97" s="1129"/>
      <c r="HH97" s="1129"/>
      <c r="HI97" s="1129"/>
    </row>
    <row r="98" spans="1:217">
      <c r="A98" s="1139"/>
      <c r="B98" s="1140"/>
      <c r="C98" s="1139"/>
      <c r="D98" s="1141"/>
      <c r="E98" s="1141"/>
      <c r="F98" s="1142"/>
      <c r="G98" s="1141"/>
      <c r="H98" s="733"/>
      <c r="I98" s="1143"/>
      <c r="J98" s="1144"/>
      <c r="K98" s="838" t="s">
        <v>381</v>
      </c>
      <c r="L98" s="1125">
        <f>(L96*L97*$G96)*$L$8</f>
        <v>0</v>
      </c>
      <c r="M98" s="1126"/>
      <c r="N98" s="1125">
        <f>(N96*N97*$G96)*$L$8</f>
        <v>0</v>
      </c>
      <c r="O98" s="1126"/>
      <c r="P98" s="1125">
        <f>(P96*P97*$G96)*$L$8</f>
        <v>0</v>
      </c>
      <c r="Q98" s="1126"/>
      <c r="R98" s="1125">
        <f>(R96*R97*$G96)*$L$8</f>
        <v>0</v>
      </c>
      <c r="S98" s="1126"/>
      <c r="T98" s="1125">
        <f>(T96*T97*$G96)*$T$8</f>
        <v>0</v>
      </c>
      <c r="U98" s="1126"/>
      <c r="V98" s="1125">
        <f>(V96*V97*$G96)*$T$8</f>
        <v>0</v>
      </c>
      <c r="W98" s="1126"/>
      <c r="X98" s="1125">
        <f>(X96*X97*$G96)*$T$8</f>
        <v>0</v>
      </c>
      <c r="Y98" s="1126"/>
      <c r="Z98" s="1125">
        <f>(Z96*Z97*$G96)*$T$8</f>
        <v>0</v>
      </c>
      <c r="AA98" s="1126"/>
      <c r="AB98" s="1125">
        <f>(AB96*AB97*$G96)*$AB$8</f>
        <v>0</v>
      </c>
      <c r="AC98" s="1126"/>
      <c r="AD98" s="1125">
        <f>(AD96*AD97*$G96)*$AB$8</f>
        <v>0</v>
      </c>
      <c r="AE98" s="1126"/>
      <c r="AF98" s="1125">
        <f>(AF96*AF97*$G96)*$AB$8</f>
        <v>0</v>
      </c>
      <c r="AG98" s="1126"/>
      <c r="AH98" s="1125">
        <f>(AH96*AH97*$G96)*$AB$8</f>
        <v>0</v>
      </c>
      <c r="AI98" s="1126"/>
      <c r="AJ98" s="1125">
        <f>(AJ96*AJ97*$G96)*$AJ$8</f>
        <v>0</v>
      </c>
      <c r="AK98" s="1126"/>
      <c r="AL98" s="1125">
        <f>(AL96*AL97*$G96)*$AJ$8</f>
        <v>0</v>
      </c>
      <c r="AM98" s="1126"/>
      <c r="AN98" s="1125">
        <f>(AN96*AN97*$G96)*$AJ$8</f>
        <v>0</v>
      </c>
      <c r="AO98" s="1126"/>
      <c r="AP98" s="1125">
        <f>(AP96*AP97*$G96)*$AJ$8</f>
        <v>0</v>
      </c>
      <c r="AQ98" s="1126"/>
      <c r="AR98" s="1125">
        <f>(AR96*AR97*$G96)*$AT$8</f>
        <v>0</v>
      </c>
      <c r="AS98" s="1126"/>
      <c r="AT98" s="1125">
        <f>(AT96*AT97*$G96)*$AT$8</f>
        <v>0</v>
      </c>
      <c r="AU98" s="1126"/>
      <c r="AV98" s="1125">
        <f>(AV96*AV97*$G96)*$AT$8</f>
        <v>0</v>
      </c>
      <c r="AW98" s="1126"/>
      <c r="AX98" s="1125">
        <f>(AX96*AX97*$G96)*$AT$8</f>
        <v>0</v>
      </c>
      <c r="AY98" s="1126"/>
      <c r="AZ98" s="1125">
        <f>(AZ96*AZ97*$G96)*$BB$8</f>
        <v>0</v>
      </c>
      <c r="BA98" s="1126"/>
      <c r="BB98" s="1125">
        <f>(BB96*BB97*$G96)*$BB$8</f>
        <v>0</v>
      </c>
      <c r="BC98" s="1126"/>
      <c r="BD98" s="1125">
        <f>(BD96*BD97*$G96)*$BB$8</f>
        <v>0</v>
      </c>
      <c r="BE98" s="1126"/>
      <c r="BF98" s="1125">
        <f>(BF96*BF97*$G96)*$BB$8</f>
        <v>0</v>
      </c>
      <c r="BG98" s="1126"/>
      <c r="BH98" s="1125">
        <f>(BH96*BH97*$G96)*$BJ$8</f>
        <v>0</v>
      </c>
      <c r="BI98" s="1126"/>
      <c r="BJ98" s="1125">
        <f>(BJ96*BJ97*$G96)*$BJ$8</f>
        <v>0</v>
      </c>
      <c r="BK98" s="1126"/>
      <c r="BL98" s="1125">
        <f>(BL96*BL97*$G96)*$BJ$8</f>
        <v>0</v>
      </c>
      <c r="BM98" s="1126"/>
      <c r="BN98" s="1125">
        <f>(BN96*BN97*$G96)*$BJ$8</f>
        <v>0</v>
      </c>
      <c r="BO98" s="1126"/>
      <c r="BP98" s="1125">
        <f>(BP96*BP97*$G96)*$BT$8</f>
        <v>0</v>
      </c>
      <c r="BQ98" s="1126"/>
      <c r="BR98" s="1125">
        <f>(BR96*BR97*$G96)*$BT$8</f>
        <v>0</v>
      </c>
      <c r="BS98" s="1126"/>
      <c r="BT98" s="1125">
        <f t="shared" ref="BT98" si="471">(BT96*BT97*$G96)*$BT$8</f>
        <v>0</v>
      </c>
      <c r="BU98" s="1126"/>
      <c r="BV98" s="1125">
        <f t="shared" ref="BV98" si="472">(BV96*BV97*$G96)*$BT$8</f>
        <v>0</v>
      </c>
      <c r="BW98" s="1126"/>
      <c r="BX98" s="1125">
        <f t="shared" ref="BX98" si="473">(BX96*BX97*$G96)*$BT$8</f>
        <v>0</v>
      </c>
      <c r="BY98" s="1126"/>
      <c r="BZ98" s="1125">
        <f>(BZ96*BZ97*$G96)*$BT$8</f>
        <v>0</v>
      </c>
      <c r="CA98" s="1126"/>
      <c r="CB98" s="1125">
        <f>(CB96*CB97*$G96)*$CB$8</f>
        <v>0</v>
      </c>
      <c r="CC98" s="1126"/>
      <c r="CD98" s="1125">
        <f>(CD96*CD97*$G96)*$CB$8</f>
        <v>0</v>
      </c>
      <c r="CE98" s="1126"/>
      <c r="CF98" s="1125">
        <f>(CF96*CF97*$G96)*$CB$8</f>
        <v>0</v>
      </c>
      <c r="CG98" s="1126"/>
      <c r="CH98" s="1125">
        <f>(CH96*CH97*$G96)*$CJ$8</f>
        <v>0</v>
      </c>
      <c r="CI98" s="1126"/>
      <c r="CJ98" s="1125">
        <f>(CJ96*CJ97*$G96)*$CJ$8</f>
        <v>0</v>
      </c>
      <c r="CK98" s="1126"/>
      <c r="CL98" s="1125">
        <f>(CL96*CL97*$G96)*$CJ$8</f>
        <v>8371.7419354838694</v>
      </c>
      <c r="CM98" s="1126"/>
      <c r="CN98" s="1125">
        <f>(CN96*CN97*$G96)*$CJ$8</f>
        <v>8371.7419354838694</v>
      </c>
      <c r="CO98" s="1126"/>
      <c r="CP98" s="1125">
        <f t="shared" ref="CP98" si="474">(CP96*CP97*$G96)*$CJ$8</f>
        <v>8371.7419354838694</v>
      </c>
      <c r="CQ98" s="1126"/>
      <c r="CR98" s="1125">
        <f t="shared" ref="CR98" si="475">(CR96*CR97*$G96)*$CB$8</f>
        <v>0</v>
      </c>
      <c r="CS98" s="1126"/>
      <c r="CT98" s="1125">
        <f t="shared" ref="CT98" si="476">(CT96*CT97*$G96)*$CB$8</f>
        <v>0</v>
      </c>
      <c r="CU98" s="1126"/>
      <c r="CV98" s="1125">
        <f t="shared" ref="CV98" si="477">(CV96*CV97*$G96)*$CB$8</f>
        <v>0</v>
      </c>
      <c r="CW98" s="1126"/>
      <c r="CX98" s="1125">
        <f t="shared" ref="CX98" si="478">(CX96*CX97*$G96)*$CB$8</f>
        <v>0</v>
      </c>
      <c r="CY98" s="1126"/>
      <c r="CZ98" s="1125">
        <f>(CZ96*CZ97*$G96)*$DB$8</f>
        <v>0</v>
      </c>
      <c r="DA98" s="1126"/>
      <c r="DB98" s="1125">
        <f>(DB96*DB97*$G96)*$DB$8</f>
        <v>0</v>
      </c>
      <c r="DC98" s="1126"/>
      <c r="DD98" s="1125">
        <f>(DD96*DD97*$G96)*$DB$8</f>
        <v>0</v>
      </c>
      <c r="DE98" s="1126"/>
      <c r="DF98" s="1125">
        <f>(DF96*DF97*$G96)*$DB$8</f>
        <v>0</v>
      </c>
      <c r="DG98" s="1126"/>
      <c r="DH98" s="1125">
        <f>(DH96*DH97*$G96)*$DB$8</f>
        <v>0</v>
      </c>
      <c r="DI98" s="1126"/>
      <c r="DJ98" s="1130">
        <f>(DJ96*DJ97*$G96)*$DB$8</f>
        <v>0</v>
      </c>
      <c r="DK98" s="1131"/>
      <c r="DL98" s="1125">
        <f>(DL96*DL97*$G96)*$DB$8</f>
        <v>0</v>
      </c>
      <c r="DM98" s="1126"/>
      <c r="DN98" s="1125">
        <f>(DN96*DN97*$G96)*$DB$8</f>
        <v>0</v>
      </c>
      <c r="DO98" s="1126"/>
      <c r="DP98" s="1125">
        <f>(DP96*DP97*$G96)*$DB$8</f>
        <v>0</v>
      </c>
      <c r="DQ98" s="1126"/>
      <c r="DR98" s="1125">
        <f>(DR96*DR97*$G96)*$DB$8</f>
        <v>0</v>
      </c>
      <c r="DS98" s="1126"/>
      <c r="DT98" s="1125">
        <f>(DT96*DT97*$G96)*$DB$8</f>
        <v>0</v>
      </c>
      <c r="DU98" s="1126"/>
      <c r="DV98" s="1125">
        <f>(DV96*DV97*$G96)*$DB$8</f>
        <v>0</v>
      </c>
      <c r="DW98" s="1126"/>
      <c r="DX98" s="1125">
        <f>(DX96*DX97*$G96)*$DB$8</f>
        <v>0</v>
      </c>
      <c r="DY98" s="1126"/>
      <c r="DZ98" s="1125">
        <f>(DZ96*DZ97*$G96)*$DB$8</f>
        <v>0</v>
      </c>
      <c r="EA98" s="1126"/>
      <c r="EB98" s="1125">
        <f>(EB96*EB97*$G96)*$DB$8</f>
        <v>0</v>
      </c>
      <c r="EC98" s="1126"/>
      <c r="ED98" s="1125">
        <f>(ED96*ED97*$G96)*$DB$8</f>
        <v>0</v>
      </c>
      <c r="EE98" s="1126"/>
      <c r="EF98" s="1125">
        <f>(EF96*EF97*$G96)*$DB$8</f>
        <v>0</v>
      </c>
      <c r="EG98" s="1126"/>
      <c r="EH98" s="1125">
        <f>(EH96*EH97*$G96)*$DB$8</f>
        <v>0</v>
      </c>
      <c r="EI98" s="1126"/>
      <c r="EJ98" s="1125">
        <f>(EJ96*EJ97*$G96)*$DB$8</f>
        <v>0</v>
      </c>
      <c r="EK98" s="1126"/>
      <c r="EL98" s="1125">
        <f>(EL96*EL97*$G96)*$DB$8</f>
        <v>0</v>
      </c>
      <c r="EM98" s="1126"/>
      <c r="EN98" s="1125">
        <f>(EN96*EN97*$G96)*$DB$8</f>
        <v>0</v>
      </c>
      <c r="EO98" s="1126"/>
      <c r="EP98" s="1125">
        <f>(EP96*EP97*$G96)*$DB$8</f>
        <v>0</v>
      </c>
      <c r="EQ98" s="1126"/>
      <c r="ER98" s="1125">
        <f>(ER96*ER97*$G96)*$DB$8</f>
        <v>0</v>
      </c>
      <c r="ES98" s="1126"/>
      <c r="ET98" s="1125">
        <f>(ET96*ET97*$G96)*$DB$8</f>
        <v>0</v>
      </c>
      <c r="EU98" s="1126"/>
      <c r="EV98" s="1125">
        <f>(EV96*EV97*$G96)*$DB$8</f>
        <v>0</v>
      </c>
      <c r="EW98" s="1126"/>
      <c r="EX98" s="1125">
        <f>(EX96*EX97*$G96)*$DB$8</f>
        <v>0</v>
      </c>
      <c r="EY98" s="1126"/>
      <c r="EZ98" s="1125">
        <f>(EZ96*EZ97*$G96)*$DB$8</f>
        <v>0</v>
      </c>
      <c r="FA98" s="1126"/>
      <c r="FB98" s="1125">
        <f>(FB96*FB97*$G96)*$DB$8</f>
        <v>0</v>
      </c>
      <c r="FC98" s="1126"/>
      <c r="FD98" s="1125">
        <f>(FD96*FD97*$G96)*$DB$8</f>
        <v>0</v>
      </c>
      <c r="FE98" s="1126"/>
      <c r="FF98" s="1125">
        <f>(FF96*FF97*$G96)*$DB$8</f>
        <v>0</v>
      </c>
      <c r="FG98" s="1126"/>
      <c r="FH98" s="1125">
        <f>(FH96*FH97*$G96)*$DB$8</f>
        <v>0</v>
      </c>
      <c r="FI98" s="1126"/>
      <c r="FJ98" s="1125">
        <f>(FJ96*FJ97*$G96)*$DB$8</f>
        <v>0</v>
      </c>
      <c r="FK98" s="1126"/>
      <c r="FL98" s="1125">
        <f>(FL96*FL97*$G96)*$DB$8</f>
        <v>0</v>
      </c>
      <c r="FM98" s="1126"/>
      <c r="FN98" s="1125">
        <f>(FN96*FN97*$G96)*$DB$8</f>
        <v>0</v>
      </c>
      <c r="FO98" s="1126"/>
      <c r="FP98" s="1125">
        <f>(FP96*FP97*$G96)*$DB$8</f>
        <v>0</v>
      </c>
      <c r="FQ98" s="1126"/>
      <c r="FR98" s="1125">
        <f>(FR96*FR97*$G96)*$DB$8</f>
        <v>0</v>
      </c>
      <c r="FS98" s="1126"/>
      <c r="FT98" s="1125">
        <f>(FT96*FT97*$G96)*$DB$8</f>
        <v>0</v>
      </c>
      <c r="FU98" s="1126"/>
      <c r="FV98" s="1125">
        <f>(FV96*FV97*$G96)*$DB$8</f>
        <v>0</v>
      </c>
      <c r="FW98" s="1126"/>
      <c r="FX98" s="1125">
        <f>(FX96*FX97*$G96)*$DB$8</f>
        <v>0</v>
      </c>
      <c r="FY98" s="1126"/>
      <c r="FZ98" s="1125">
        <f>(FZ96*FZ97*$G96)*$DB$8</f>
        <v>0</v>
      </c>
      <c r="GA98" s="1126"/>
      <c r="GB98" s="1125">
        <f>(GB96*GB97*$G96)*$DB$8</f>
        <v>0</v>
      </c>
      <c r="GC98" s="1126"/>
      <c r="GD98" s="1125">
        <f>(GD96*GD97*$G96)*$DB$8</f>
        <v>0</v>
      </c>
      <c r="GE98" s="1126"/>
      <c r="GF98" s="1125">
        <f>(GF96*GF97*$G96)*$DB$8</f>
        <v>0</v>
      </c>
      <c r="GG98" s="1126"/>
      <c r="GH98" s="1125">
        <f>(GH96*GH97*$G96)*$DB$8</f>
        <v>0</v>
      </c>
      <c r="GI98" s="1126"/>
      <c r="GJ98" s="1125">
        <f>(GJ96*GJ97*$G96)*$DB$8</f>
        <v>0</v>
      </c>
      <c r="GK98" s="1126"/>
      <c r="GL98" s="1125">
        <f>(GL96*GL97*$G96)*$DB$8</f>
        <v>0</v>
      </c>
      <c r="GM98" s="1126"/>
      <c r="GN98" s="1125">
        <f>(GN96*GN97*$G96)*$DB$8</f>
        <v>0</v>
      </c>
      <c r="GO98" s="1126"/>
      <c r="GP98" s="1125">
        <f>(GP96*GP97*$G96)*$DB$8</f>
        <v>0</v>
      </c>
      <c r="GQ98" s="1126"/>
      <c r="GR98" s="1125">
        <f>(GR96*GR97*$G96)*$DB$8</f>
        <v>0</v>
      </c>
      <c r="GS98" s="1126"/>
      <c r="GT98" s="1125">
        <f>(GT96*GT97*$G96)*$DB$8</f>
        <v>0</v>
      </c>
      <c r="GU98" s="1126"/>
      <c r="GV98" s="1125">
        <f t="shared" ref="GV98" si="479">(GV96*GV97*$G96)*$DB$8</f>
        <v>0</v>
      </c>
      <c r="GW98" s="1126"/>
      <c r="GX98" s="1125">
        <f t="shared" ref="GX98" si="480">(GX96*GX97*$G96)*$DB$8</f>
        <v>0</v>
      </c>
      <c r="GY98" s="1126"/>
      <c r="GZ98" s="1125">
        <f t="shared" ref="GZ98" si="481">(GZ96*GZ97*$G96)*$DB$8</f>
        <v>0</v>
      </c>
      <c r="HA98" s="1126"/>
      <c r="HB98" s="1125">
        <f>(HB96*HB97*$G96)*$DB$8</f>
        <v>0</v>
      </c>
      <c r="HC98" s="1126"/>
      <c r="HD98" s="1125">
        <f t="shared" ref="HD98" si="482">(HD96*HD97*$G96)*$DB$8</f>
        <v>0</v>
      </c>
      <c r="HE98" s="1126"/>
      <c r="HF98" s="1125">
        <f t="shared" ref="HF98" si="483">(HF96*HF97*$G96)*$DB$8</f>
        <v>0</v>
      </c>
      <c r="HG98" s="1126"/>
      <c r="HH98" s="1125">
        <f t="shared" ref="HH98" si="484">(HH96*HH97*$G96)*$DB$8</f>
        <v>0</v>
      </c>
      <c r="HI98" s="1126"/>
    </row>
    <row r="99" spans="1:217">
      <c r="A99" s="1139"/>
      <c r="B99" s="1140"/>
      <c r="C99" s="1139"/>
      <c r="D99" s="1141"/>
      <c r="E99" s="1141"/>
      <c r="F99" s="1142"/>
      <c r="G99" s="1141"/>
      <c r="H99" s="733"/>
      <c r="I99" s="1143"/>
      <c r="J99" s="1144"/>
      <c r="K99" s="839" t="s">
        <v>382</v>
      </c>
      <c r="L99" s="1121">
        <f>L98</f>
        <v>0</v>
      </c>
      <c r="M99" s="1122"/>
      <c r="N99" s="1121">
        <f>L99+N98</f>
        <v>0</v>
      </c>
      <c r="O99" s="1122"/>
      <c r="P99" s="1121">
        <f>N99+P98</f>
        <v>0</v>
      </c>
      <c r="Q99" s="1122"/>
      <c r="R99" s="1121">
        <f>P99+R98</f>
        <v>0</v>
      </c>
      <c r="S99" s="1122"/>
      <c r="T99" s="1121">
        <f>R99+T98</f>
        <v>0</v>
      </c>
      <c r="U99" s="1122"/>
      <c r="V99" s="1121">
        <f>T99+V98</f>
        <v>0</v>
      </c>
      <c r="W99" s="1122"/>
      <c r="X99" s="1121">
        <f>V99+X98</f>
        <v>0</v>
      </c>
      <c r="Y99" s="1122"/>
      <c r="Z99" s="1121">
        <f>X99+Z98</f>
        <v>0</v>
      </c>
      <c r="AA99" s="1122"/>
      <c r="AB99" s="1121">
        <f>Z99+AB98</f>
        <v>0</v>
      </c>
      <c r="AC99" s="1122"/>
      <c r="AD99" s="1121">
        <f>AB99+AD98</f>
        <v>0</v>
      </c>
      <c r="AE99" s="1122"/>
      <c r="AF99" s="1121">
        <f>AD99+AF98</f>
        <v>0</v>
      </c>
      <c r="AG99" s="1122"/>
      <c r="AH99" s="1121">
        <f>AF99+AH98</f>
        <v>0</v>
      </c>
      <c r="AI99" s="1122"/>
      <c r="AJ99" s="1121">
        <f>AH99+AJ98</f>
        <v>0</v>
      </c>
      <c r="AK99" s="1122"/>
      <c r="AL99" s="1121">
        <f>AJ99+AL98</f>
        <v>0</v>
      </c>
      <c r="AM99" s="1122"/>
      <c r="AN99" s="1121">
        <f>AL99+AN98</f>
        <v>0</v>
      </c>
      <c r="AO99" s="1122"/>
      <c r="AP99" s="1121">
        <f>AN99+AP98</f>
        <v>0</v>
      </c>
      <c r="AQ99" s="1122"/>
      <c r="AR99" s="1121">
        <f>AP99+AR98</f>
        <v>0</v>
      </c>
      <c r="AS99" s="1122"/>
      <c r="AT99" s="1121">
        <f>AR99+AT98</f>
        <v>0</v>
      </c>
      <c r="AU99" s="1122"/>
      <c r="AV99" s="1121">
        <f>AT99+AV98</f>
        <v>0</v>
      </c>
      <c r="AW99" s="1122"/>
      <c r="AX99" s="1121">
        <f>AV99+AX98</f>
        <v>0</v>
      </c>
      <c r="AY99" s="1122"/>
      <c r="AZ99" s="1121">
        <f>AX99+AZ98</f>
        <v>0</v>
      </c>
      <c r="BA99" s="1122"/>
      <c r="BB99" s="1121">
        <f>AZ99+BB98</f>
        <v>0</v>
      </c>
      <c r="BC99" s="1122"/>
      <c r="BD99" s="1121">
        <f>BB99+BD98</f>
        <v>0</v>
      </c>
      <c r="BE99" s="1122"/>
      <c r="BF99" s="1121">
        <f>BD99+BF98</f>
        <v>0</v>
      </c>
      <c r="BG99" s="1122"/>
      <c r="BH99" s="1121">
        <f>BF99+BH98</f>
        <v>0</v>
      </c>
      <c r="BI99" s="1122"/>
      <c r="BJ99" s="1121">
        <f>BH99+BJ98</f>
        <v>0</v>
      </c>
      <c r="BK99" s="1122"/>
      <c r="BL99" s="1121">
        <f>BJ99+BL98</f>
        <v>0</v>
      </c>
      <c r="BM99" s="1122"/>
      <c r="BN99" s="1121">
        <f>BL99+BN98</f>
        <v>0</v>
      </c>
      <c r="BO99" s="1122"/>
      <c r="BP99" s="1121">
        <f>BN99+BP98</f>
        <v>0</v>
      </c>
      <c r="BQ99" s="1122"/>
      <c r="BR99" s="1121">
        <f>BP99+BR98</f>
        <v>0</v>
      </c>
      <c r="BS99" s="1122"/>
      <c r="BT99" s="1121">
        <f>BR99+BT98</f>
        <v>0</v>
      </c>
      <c r="BU99" s="1122"/>
      <c r="BV99" s="1121">
        <f>BT99+BV98</f>
        <v>0</v>
      </c>
      <c r="BW99" s="1122"/>
      <c r="BX99" s="1121">
        <f>BV99+BX98</f>
        <v>0</v>
      </c>
      <c r="BY99" s="1122"/>
      <c r="BZ99" s="1121">
        <f>BX99+BZ98</f>
        <v>0</v>
      </c>
      <c r="CA99" s="1122"/>
      <c r="CB99" s="1121">
        <f>BZ99+CB98</f>
        <v>0</v>
      </c>
      <c r="CC99" s="1122"/>
      <c r="CD99" s="1121">
        <f>CB99+CD98</f>
        <v>0</v>
      </c>
      <c r="CE99" s="1122"/>
      <c r="CF99" s="1121">
        <f>CD99+CF98</f>
        <v>0</v>
      </c>
      <c r="CG99" s="1122"/>
      <c r="CH99" s="1121">
        <f>CF99+CH98</f>
        <v>0</v>
      </c>
      <c r="CI99" s="1122"/>
      <c r="CJ99" s="1121">
        <f>CH99+CJ98</f>
        <v>0</v>
      </c>
      <c r="CK99" s="1122"/>
      <c r="CL99" s="1121">
        <f>CJ99+CL98</f>
        <v>8371.7419354838694</v>
      </c>
      <c r="CM99" s="1122"/>
      <c r="CN99" s="1121">
        <f>CL99+CN98</f>
        <v>16743.483870967739</v>
      </c>
      <c r="CO99" s="1122"/>
      <c r="CP99" s="1121">
        <f>CN99+CP98</f>
        <v>25115.225806451606</v>
      </c>
      <c r="CQ99" s="1122"/>
      <c r="CR99" s="1121">
        <f>CP99+CR98</f>
        <v>25115.225806451606</v>
      </c>
      <c r="CS99" s="1122"/>
      <c r="CT99" s="1121">
        <f>CR99+CT98</f>
        <v>25115.225806451606</v>
      </c>
      <c r="CU99" s="1122"/>
      <c r="CV99" s="1121">
        <f>CT99+CV98</f>
        <v>25115.225806451606</v>
      </c>
      <c r="CW99" s="1122"/>
      <c r="CX99" s="1121">
        <f>CV99+CX98</f>
        <v>25115.225806451606</v>
      </c>
      <c r="CY99" s="1122"/>
      <c r="CZ99" s="1121">
        <f>CX99+CZ98</f>
        <v>25115.225806451606</v>
      </c>
      <c r="DA99" s="1122"/>
      <c r="DB99" s="1121">
        <f>CZ99+DB98</f>
        <v>25115.225806451606</v>
      </c>
      <c r="DC99" s="1122"/>
      <c r="DD99" s="1121">
        <f>DB99+DD98</f>
        <v>25115.225806451606</v>
      </c>
      <c r="DE99" s="1122"/>
      <c r="DF99" s="1121">
        <f>DD99+DF98</f>
        <v>25115.225806451606</v>
      </c>
      <c r="DG99" s="1122"/>
      <c r="DH99" s="1121">
        <f>DF99+DH98</f>
        <v>25115.225806451606</v>
      </c>
      <c r="DI99" s="1122"/>
      <c r="DJ99" s="1127">
        <f>DH99+DJ98</f>
        <v>25115.225806451606</v>
      </c>
      <c r="DK99" s="1128"/>
      <c r="DL99" s="1121">
        <f>DJ99+DL98</f>
        <v>25115.225806451606</v>
      </c>
      <c r="DM99" s="1122"/>
      <c r="DN99" s="1121">
        <f>DL99+DN98</f>
        <v>25115.225806451606</v>
      </c>
      <c r="DO99" s="1122"/>
      <c r="DP99" s="1121">
        <f>DN99+DP98</f>
        <v>25115.225806451606</v>
      </c>
      <c r="DQ99" s="1122"/>
      <c r="DR99" s="1121">
        <f>DP99+DR98</f>
        <v>25115.225806451606</v>
      </c>
      <c r="DS99" s="1122"/>
      <c r="DT99" s="1121">
        <f>DR99+DT98</f>
        <v>25115.225806451606</v>
      </c>
      <c r="DU99" s="1122"/>
      <c r="DV99" s="1121">
        <f>DT99+DV98</f>
        <v>25115.225806451606</v>
      </c>
      <c r="DW99" s="1122"/>
      <c r="DX99" s="1121">
        <f>DV99+DX98</f>
        <v>25115.225806451606</v>
      </c>
      <c r="DY99" s="1122"/>
      <c r="DZ99" s="1121">
        <f>DX99+DZ98</f>
        <v>25115.225806451606</v>
      </c>
      <c r="EA99" s="1122"/>
      <c r="EB99" s="1121">
        <f>DZ99+EB98</f>
        <v>25115.225806451606</v>
      </c>
      <c r="EC99" s="1122"/>
      <c r="ED99" s="1121">
        <f>EB99+ED98</f>
        <v>25115.225806451606</v>
      </c>
      <c r="EE99" s="1122"/>
      <c r="EF99" s="1121">
        <f>ED99+EF98</f>
        <v>25115.225806451606</v>
      </c>
      <c r="EG99" s="1122"/>
      <c r="EH99" s="1121">
        <f>EF99+EH98</f>
        <v>25115.225806451606</v>
      </c>
      <c r="EI99" s="1122"/>
      <c r="EJ99" s="1121">
        <f>EH99+EJ98</f>
        <v>25115.225806451606</v>
      </c>
      <c r="EK99" s="1122"/>
      <c r="EL99" s="1121">
        <f>EJ99+EL98</f>
        <v>25115.225806451606</v>
      </c>
      <c r="EM99" s="1122"/>
      <c r="EN99" s="1121">
        <f>EL99+EN98</f>
        <v>25115.225806451606</v>
      </c>
      <c r="EO99" s="1122"/>
      <c r="EP99" s="1121">
        <f>EN99+EP98</f>
        <v>25115.225806451606</v>
      </c>
      <c r="EQ99" s="1122"/>
      <c r="ER99" s="1121">
        <f>EP99+ER98</f>
        <v>25115.225806451606</v>
      </c>
      <c r="ES99" s="1122"/>
      <c r="ET99" s="1121">
        <f>ER99+ET98</f>
        <v>25115.225806451606</v>
      </c>
      <c r="EU99" s="1122"/>
      <c r="EV99" s="1121">
        <f>ET99+EV98</f>
        <v>25115.225806451606</v>
      </c>
      <c r="EW99" s="1122"/>
      <c r="EX99" s="1121">
        <f>EV99+EX98</f>
        <v>25115.225806451606</v>
      </c>
      <c r="EY99" s="1122"/>
      <c r="EZ99" s="1121">
        <f>EX99+EZ98</f>
        <v>25115.225806451606</v>
      </c>
      <c r="FA99" s="1122"/>
      <c r="FB99" s="1121">
        <f>EZ99+FB98</f>
        <v>25115.225806451606</v>
      </c>
      <c r="FC99" s="1122"/>
      <c r="FD99" s="1121">
        <f>FB99+FD98</f>
        <v>25115.225806451606</v>
      </c>
      <c r="FE99" s="1122"/>
      <c r="FF99" s="1121">
        <f>FD99+FF98</f>
        <v>25115.225806451606</v>
      </c>
      <c r="FG99" s="1122"/>
      <c r="FH99" s="1121">
        <f>FF99+FH98</f>
        <v>25115.225806451606</v>
      </c>
      <c r="FI99" s="1122"/>
      <c r="FJ99" s="1121">
        <f>FH99+FJ98</f>
        <v>25115.225806451606</v>
      </c>
      <c r="FK99" s="1122"/>
      <c r="FL99" s="1121">
        <f>FJ99+FL98</f>
        <v>25115.225806451606</v>
      </c>
      <c r="FM99" s="1122"/>
      <c r="FN99" s="1121">
        <f>FL99+FN98</f>
        <v>25115.225806451606</v>
      </c>
      <c r="FO99" s="1122"/>
      <c r="FP99" s="1121">
        <f>FN99+FP98</f>
        <v>25115.225806451606</v>
      </c>
      <c r="FQ99" s="1122"/>
      <c r="FR99" s="1121">
        <f>FP99+FR98</f>
        <v>25115.225806451606</v>
      </c>
      <c r="FS99" s="1122"/>
      <c r="FT99" s="1121">
        <f>FR99+FT98</f>
        <v>25115.225806451606</v>
      </c>
      <c r="FU99" s="1122"/>
      <c r="FV99" s="1121">
        <f>FT99+FV98</f>
        <v>25115.225806451606</v>
      </c>
      <c r="FW99" s="1122"/>
      <c r="FX99" s="1121">
        <f>FV99+FX98</f>
        <v>25115.225806451606</v>
      </c>
      <c r="FY99" s="1122"/>
      <c r="FZ99" s="1121">
        <f>FX99+FZ98</f>
        <v>25115.225806451606</v>
      </c>
      <c r="GA99" s="1122"/>
      <c r="GB99" s="1121">
        <f>FZ99+GB98</f>
        <v>25115.225806451606</v>
      </c>
      <c r="GC99" s="1122"/>
      <c r="GD99" s="1121">
        <f>GB99+GD98</f>
        <v>25115.225806451606</v>
      </c>
      <c r="GE99" s="1122"/>
      <c r="GF99" s="1121">
        <f>GD99+GF98</f>
        <v>25115.225806451606</v>
      </c>
      <c r="GG99" s="1122"/>
      <c r="GH99" s="1121">
        <f>GF99+GH98</f>
        <v>25115.225806451606</v>
      </c>
      <c r="GI99" s="1122"/>
      <c r="GJ99" s="1121">
        <f>GH99+GJ98</f>
        <v>25115.225806451606</v>
      </c>
      <c r="GK99" s="1122"/>
      <c r="GL99" s="1121">
        <f>GJ99+GL98</f>
        <v>25115.225806451606</v>
      </c>
      <c r="GM99" s="1122"/>
      <c r="GN99" s="1121">
        <f>GL99+GN98</f>
        <v>25115.225806451606</v>
      </c>
      <c r="GO99" s="1122"/>
      <c r="GP99" s="1121">
        <f>GN99+GP98</f>
        <v>25115.225806451606</v>
      </c>
      <c r="GQ99" s="1122"/>
      <c r="GR99" s="1121">
        <f>GP99+GR98</f>
        <v>25115.225806451606</v>
      </c>
      <c r="GS99" s="1122"/>
      <c r="GT99" s="1121">
        <f>GR99+GT98</f>
        <v>25115.225806451606</v>
      </c>
      <c r="GU99" s="1122"/>
      <c r="GV99" s="1121">
        <f t="shared" ref="GV99" si="485">GT99+GV98</f>
        <v>25115.225806451606</v>
      </c>
      <c r="GW99" s="1122"/>
      <c r="GX99" s="1121">
        <f t="shared" ref="GX99" si="486">GV99+GX98</f>
        <v>25115.225806451606</v>
      </c>
      <c r="GY99" s="1122"/>
      <c r="GZ99" s="1121">
        <f t="shared" ref="GZ99" si="487">GX99+GZ98</f>
        <v>25115.225806451606</v>
      </c>
      <c r="HA99" s="1122"/>
      <c r="HB99" s="1121">
        <f>GZ99+HB98</f>
        <v>25115.225806451606</v>
      </c>
      <c r="HC99" s="1122"/>
      <c r="HD99" s="1121">
        <f t="shared" ref="HD99" si="488">HB99+HD98</f>
        <v>25115.225806451606</v>
      </c>
      <c r="HE99" s="1122"/>
      <c r="HF99" s="1121">
        <f t="shared" ref="HF99" si="489">HD99+HF98</f>
        <v>25115.225806451606</v>
      </c>
      <c r="HG99" s="1122"/>
      <c r="HH99" s="1121">
        <f t="shared" ref="HH99" si="490">HF99+HH98</f>
        <v>25115.225806451606</v>
      </c>
      <c r="HI99" s="1122"/>
    </row>
    <row r="100" spans="1:217" s="19" customFormat="1">
      <c r="A100" s="1139"/>
      <c r="B100" s="1140"/>
      <c r="C100" s="1139"/>
      <c r="D100" s="1141"/>
      <c r="E100" s="1141"/>
      <c r="F100" s="1142"/>
      <c r="G100" s="1141"/>
      <c r="H100" s="840"/>
      <c r="I100" s="1143"/>
      <c r="J100" s="1144"/>
      <c r="K100" s="841" t="s">
        <v>383</v>
      </c>
      <c r="L100" s="1117"/>
      <c r="M100" s="1118"/>
      <c r="N100" s="1117"/>
      <c r="O100" s="1118"/>
      <c r="P100" s="1117"/>
      <c r="Q100" s="1118"/>
      <c r="R100" s="1117"/>
      <c r="S100" s="1118"/>
      <c r="T100" s="1117"/>
      <c r="U100" s="1118"/>
      <c r="V100" s="1117"/>
      <c r="W100" s="1118"/>
      <c r="X100" s="1117"/>
      <c r="Y100" s="1118"/>
      <c r="Z100" s="1117"/>
      <c r="AA100" s="1118"/>
      <c r="AB100" s="1117"/>
      <c r="AC100" s="1118"/>
      <c r="AD100" s="1117"/>
      <c r="AE100" s="1118"/>
      <c r="AF100" s="1117"/>
      <c r="AG100" s="1118"/>
      <c r="AH100" s="1117"/>
      <c r="AI100" s="1118"/>
      <c r="AJ100" s="1117"/>
      <c r="AK100" s="1118"/>
      <c r="AL100" s="1117"/>
      <c r="AM100" s="1118"/>
      <c r="AN100" s="1117"/>
      <c r="AO100" s="1118"/>
      <c r="AP100" s="1117"/>
      <c r="AQ100" s="1118"/>
      <c r="AR100" s="1117"/>
      <c r="AS100" s="1118"/>
      <c r="AT100" s="1117"/>
      <c r="AU100" s="1118"/>
      <c r="AV100" s="1117"/>
      <c r="AW100" s="1118"/>
      <c r="AX100" s="1117"/>
      <c r="AY100" s="1118"/>
      <c r="AZ100" s="1117"/>
      <c r="BA100" s="1118"/>
      <c r="BB100" s="1117"/>
      <c r="BC100" s="1118"/>
      <c r="BD100" s="1117"/>
      <c r="BE100" s="1118"/>
      <c r="BF100" s="1117"/>
      <c r="BG100" s="1118"/>
      <c r="BH100" s="1117"/>
      <c r="BI100" s="1118"/>
      <c r="BJ100" s="1117"/>
      <c r="BK100" s="1118"/>
      <c r="BL100" s="1117"/>
      <c r="BM100" s="1118"/>
      <c r="BN100" s="1117"/>
      <c r="BO100" s="1118"/>
      <c r="BP100" s="1117"/>
      <c r="BQ100" s="1118"/>
      <c r="BR100" s="1117"/>
      <c r="BS100" s="1118"/>
      <c r="BT100" s="1117"/>
      <c r="BU100" s="1118"/>
      <c r="BV100" s="1117"/>
      <c r="BW100" s="1118"/>
      <c r="BX100" s="1117"/>
      <c r="BY100" s="1118"/>
      <c r="BZ100" s="1117"/>
      <c r="CA100" s="1118"/>
      <c r="CB100" s="1117"/>
      <c r="CC100" s="1118"/>
      <c r="CD100" s="1117"/>
      <c r="CE100" s="1118"/>
      <c r="CF100" s="1117"/>
      <c r="CG100" s="1118"/>
      <c r="CH100" s="1117"/>
      <c r="CI100" s="1118"/>
      <c r="CJ100" s="1117"/>
      <c r="CK100" s="1118"/>
      <c r="CL100" s="1117"/>
      <c r="CM100" s="1118"/>
      <c r="CN100" s="1117"/>
      <c r="CO100" s="1118"/>
      <c r="CP100" s="1117"/>
      <c r="CQ100" s="1118"/>
      <c r="CR100" s="1117"/>
      <c r="CS100" s="1118"/>
      <c r="CT100" s="1117"/>
      <c r="CU100" s="1118"/>
      <c r="CV100" s="1117"/>
      <c r="CW100" s="1118"/>
      <c r="CX100" s="1117"/>
      <c r="CY100" s="1118"/>
      <c r="CZ100" s="1117"/>
      <c r="DA100" s="1118"/>
      <c r="DB100" s="1117"/>
      <c r="DC100" s="1118"/>
      <c r="DD100" s="1117"/>
      <c r="DE100" s="1118"/>
      <c r="DF100" s="1117"/>
      <c r="DG100" s="1118"/>
      <c r="DH100" s="1117"/>
      <c r="DI100" s="1118"/>
      <c r="DJ100" s="1123"/>
      <c r="DK100" s="1124"/>
      <c r="DL100" s="1117"/>
      <c r="DM100" s="1118"/>
      <c r="DN100" s="1117"/>
      <c r="DO100" s="1118"/>
      <c r="DP100" s="1117"/>
      <c r="DQ100" s="1118"/>
      <c r="DR100" s="1117"/>
      <c r="DS100" s="1118"/>
      <c r="DT100" s="1117"/>
      <c r="DU100" s="1118"/>
      <c r="DV100" s="1117"/>
      <c r="DW100" s="1118"/>
      <c r="DX100" s="1117"/>
      <c r="DY100" s="1118"/>
      <c r="DZ100" s="1117"/>
      <c r="EA100" s="1118"/>
      <c r="EB100" s="1117"/>
      <c r="EC100" s="1118"/>
      <c r="ED100" s="1117"/>
      <c r="EE100" s="1118"/>
      <c r="EF100" s="1117"/>
      <c r="EG100" s="1118"/>
      <c r="EH100" s="1117"/>
      <c r="EI100" s="1118"/>
      <c r="EJ100" s="1117"/>
      <c r="EK100" s="1118"/>
      <c r="EL100" s="1117"/>
      <c r="EM100" s="1118"/>
      <c r="EN100" s="1117"/>
      <c r="EO100" s="1118"/>
      <c r="EP100" s="1117"/>
      <c r="EQ100" s="1118"/>
      <c r="ER100" s="1117"/>
      <c r="ES100" s="1118"/>
      <c r="ET100" s="1117"/>
      <c r="EU100" s="1118"/>
      <c r="EV100" s="1117"/>
      <c r="EW100" s="1118"/>
      <c r="EX100" s="1117"/>
      <c r="EY100" s="1118"/>
      <c r="EZ100" s="1117"/>
      <c r="FA100" s="1118"/>
      <c r="FB100" s="1117"/>
      <c r="FC100" s="1118"/>
      <c r="FD100" s="1117"/>
      <c r="FE100" s="1118"/>
      <c r="FF100" s="1117"/>
      <c r="FG100" s="1118"/>
      <c r="FH100" s="1117"/>
      <c r="FI100" s="1118"/>
      <c r="FJ100" s="1117"/>
      <c r="FK100" s="1118"/>
      <c r="FL100" s="1117"/>
      <c r="FM100" s="1118"/>
      <c r="FN100" s="1117"/>
      <c r="FO100" s="1118"/>
      <c r="FP100" s="1117"/>
      <c r="FQ100" s="1118"/>
      <c r="FR100" s="1117"/>
      <c r="FS100" s="1118"/>
      <c r="FT100" s="1117"/>
      <c r="FU100" s="1118"/>
      <c r="FV100" s="1117"/>
      <c r="FW100" s="1118"/>
      <c r="FX100" s="1117"/>
      <c r="FY100" s="1118"/>
      <c r="FZ100" s="1117"/>
      <c r="GA100" s="1118"/>
      <c r="GB100" s="1117"/>
      <c r="GC100" s="1118"/>
      <c r="GD100" s="1117"/>
      <c r="GE100" s="1118"/>
      <c r="GF100" s="1117"/>
      <c r="GG100" s="1118"/>
      <c r="GH100" s="1117"/>
      <c r="GI100" s="1118"/>
      <c r="GJ100" s="1117"/>
      <c r="GK100" s="1118"/>
      <c r="GL100" s="1117"/>
      <c r="GM100" s="1118"/>
      <c r="GN100" s="1117"/>
      <c r="GO100" s="1118"/>
      <c r="GP100" s="1117"/>
      <c r="GQ100" s="1118"/>
      <c r="GR100" s="1117"/>
      <c r="GS100" s="1118"/>
      <c r="GT100" s="1117"/>
      <c r="GU100" s="1118"/>
      <c r="GV100" s="1117"/>
      <c r="GW100" s="1118"/>
      <c r="GX100" s="1117"/>
      <c r="GY100" s="1118"/>
      <c r="GZ100" s="1117"/>
      <c r="HA100" s="1118"/>
      <c r="HB100" s="1117"/>
      <c r="HC100" s="1118"/>
      <c r="HD100" s="1117"/>
      <c r="HE100" s="1118"/>
      <c r="HF100" s="1117"/>
      <c r="HG100" s="1118"/>
      <c r="HH100" s="1117"/>
      <c r="HI100" s="1118"/>
    </row>
    <row r="101" spans="1:217" s="20" customFormat="1">
      <c r="A101" s="1139"/>
      <c r="B101" s="1140"/>
      <c r="C101" s="1139"/>
      <c r="D101" s="1141"/>
      <c r="E101" s="1141"/>
      <c r="F101" s="1142"/>
      <c r="G101" s="1141"/>
      <c r="H101" s="842"/>
      <c r="I101" s="1143"/>
      <c r="J101" s="1144"/>
      <c r="K101" s="843" t="s">
        <v>384</v>
      </c>
      <c r="L101" s="1113">
        <f>L100</f>
        <v>0</v>
      </c>
      <c r="M101" s="1114"/>
      <c r="N101" s="1113">
        <f>N100+L101</f>
        <v>0</v>
      </c>
      <c r="O101" s="1114"/>
      <c r="P101" s="1113">
        <f>P100+N101</f>
        <v>0</v>
      </c>
      <c r="Q101" s="1114"/>
      <c r="R101" s="1113">
        <f>R100+P101</f>
        <v>0</v>
      </c>
      <c r="S101" s="1114"/>
      <c r="T101" s="1113">
        <f>T100+R101</f>
        <v>0</v>
      </c>
      <c r="U101" s="1114"/>
      <c r="V101" s="1113">
        <f>V100+T101</f>
        <v>0</v>
      </c>
      <c r="W101" s="1114"/>
      <c r="X101" s="1113">
        <f>X100+V101</f>
        <v>0</v>
      </c>
      <c r="Y101" s="1114"/>
      <c r="Z101" s="1113">
        <f>Z100+X101</f>
        <v>0</v>
      </c>
      <c r="AA101" s="1114"/>
      <c r="AB101" s="1113">
        <f>AB100+Z101</f>
        <v>0</v>
      </c>
      <c r="AC101" s="1114"/>
      <c r="AD101" s="1113">
        <f>AD100+AB101</f>
        <v>0</v>
      </c>
      <c r="AE101" s="1114"/>
      <c r="AF101" s="1113">
        <f>AF100+AD101</f>
        <v>0</v>
      </c>
      <c r="AG101" s="1114"/>
      <c r="AH101" s="1113">
        <f>AH100+AF101</f>
        <v>0</v>
      </c>
      <c r="AI101" s="1114"/>
      <c r="AJ101" s="1113">
        <f>AJ100+AH101</f>
        <v>0</v>
      </c>
      <c r="AK101" s="1114"/>
      <c r="AL101" s="1113">
        <f>AL100+AJ101</f>
        <v>0</v>
      </c>
      <c r="AM101" s="1114"/>
      <c r="AN101" s="1113">
        <f>AN100+AL101</f>
        <v>0</v>
      </c>
      <c r="AO101" s="1114"/>
      <c r="AP101" s="1113">
        <f>AP100+AN101</f>
        <v>0</v>
      </c>
      <c r="AQ101" s="1114"/>
      <c r="AR101" s="1113">
        <f>AR100+AP101</f>
        <v>0</v>
      </c>
      <c r="AS101" s="1114"/>
      <c r="AT101" s="1113">
        <f>AT100+AR101</f>
        <v>0</v>
      </c>
      <c r="AU101" s="1114"/>
      <c r="AV101" s="1113">
        <f>AV100+AT101</f>
        <v>0</v>
      </c>
      <c r="AW101" s="1114"/>
      <c r="AX101" s="1113">
        <f>AX100+AV101</f>
        <v>0</v>
      </c>
      <c r="AY101" s="1114"/>
      <c r="AZ101" s="1113">
        <f>AZ100+AX101</f>
        <v>0</v>
      </c>
      <c r="BA101" s="1114"/>
      <c r="BB101" s="1113">
        <f>BB100+AZ101</f>
        <v>0</v>
      </c>
      <c r="BC101" s="1114"/>
      <c r="BD101" s="1113">
        <f>BD100+BB101</f>
        <v>0</v>
      </c>
      <c r="BE101" s="1114"/>
      <c r="BF101" s="1113">
        <f>BF100+BD101</f>
        <v>0</v>
      </c>
      <c r="BG101" s="1114"/>
      <c r="BH101" s="1113">
        <f>BH100+BF101</f>
        <v>0</v>
      </c>
      <c r="BI101" s="1114"/>
      <c r="BJ101" s="1113">
        <f>BJ100+BH101</f>
        <v>0</v>
      </c>
      <c r="BK101" s="1114"/>
      <c r="BL101" s="1113">
        <f>BL100+BJ101</f>
        <v>0</v>
      </c>
      <c r="BM101" s="1114"/>
      <c r="BN101" s="1113">
        <f>BN100+BL101</f>
        <v>0</v>
      </c>
      <c r="BO101" s="1114"/>
      <c r="BP101" s="1113">
        <f>BP100+BN101</f>
        <v>0</v>
      </c>
      <c r="BQ101" s="1114"/>
      <c r="BR101" s="1113">
        <f>BR100+BP101</f>
        <v>0</v>
      </c>
      <c r="BS101" s="1114"/>
      <c r="BT101" s="1113">
        <f>BT100+BR101</f>
        <v>0</v>
      </c>
      <c r="BU101" s="1114"/>
      <c r="BV101" s="1113">
        <f>BV100+BT101</f>
        <v>0</v>
      </c>
      <c r="BW101" s="1114"/>
      <c r="BX101" s="1113">
        <f>BX100+BV101</f>
        <v>0</v>
      </c>
      <c r="BY101" s="1114"/>
      <c r="BZ101" s="1113">
        <f>BZ100+BX101</f>
        <v>0</v>
      </c>
      <c r="CA101" s="1114"/>
      <c r="CB101" s="1113">
        <f>CB100+BZ101</f>
        <v>0</v>
      </c>
      <c r="CC101" s="1114"/>
      <c r="CD101" s="1113">
        <f>CD100+CB101</f>
        <v>0</v>
      </c>
      <c r="CE101" s="1114"/>
      <c r="CF101" s="1113">
        <f>CF100+CD101</f>
        <v>0</v>
      </c>
      <c r="CG101" s="1114"/>
      <c r="CH101" s="1113">
        <f>CH100+CF101</f>
        <v>0</v>
      </c>
      <c r="CI101" s="1114"/>
      <c r="CJ101" s="1113">
        <f>CJ100+CH101</f>
        <v>0</v>
      </c>
      <c r="CK101" s="1114"/>
      <c r="CL101" s="1113">
        <f>CL100+CJ101</f>
        <v>0</v>
      </c>
      <c r="CM101" s="1114"/>
      <c r="CN101" s="1113">
        <f>CN100+CL101</f>
        <v>0</v>
      </c>
      <c r="CO101" s="1114"/>
      <c r="CP101" s="1113">
        <f>CP100+CN101</f>
        <v>0</v>
      </c>
      <c r="CQ101" s="1114"/>
      <c r="CR101" s="1113">
        <f>CR100+CP101</f>
        <v>0</v>
      </c>
      <c r="CS101" s="1114"/>
      <c r="CT101" s="1113">
        <f>CT100+CR101</f>
        <v>0</v>
      </c>
      <c r="CU101" s="1114"/>
      <c r="CV101" s="1113">
        <f>CV100+CT101</f>
        <v>0</v>
      </c>
      <c r="CW101" s="1114"/>
      <c r="CX101" s="1113">
        <f>CX100+CV101</f>
        <v>0</v>
      </c>
      <c r="CY101" s="1114"/>
      <c r="CZ101" s="1113">
        <f>CZ100+CX101</f>
        <v>0</v>
      </c>
      <c r="DA101" s="1114"/>
      <c r="DB101" s="1113">
        <f>DB100+CZ101</f>
        <v>0</v>
      </c>
      <c r="DC101" s="1114"/>
      <c r="DD101" s="1113">
        <f>DD100+DB101</f>
        <v>0</v>
      </c>
      <c r="DE101" s="1114"/>
      <c r="DF101" s="1113">
        <f>DF100+DD101</f>
        <v>0</v>
      </c>
      <c r="DG101" s="1114"/>
      <c r="DH101" s="1113">
        <f>DH100+DF101</f>
        <v>0</v>
      </c>
      <c r="DI101" s="1114"/>
      <c r="DJ101" s="1119">
        <f>DJ100+DH101</f>
        <v>0</v>
      </c>
      <c r="DK101" s="1120"/>
      <c r="DL101" s="1113">
        <f>DL100+DJ101</f>
        <v>0</v>
      </c>
      <c r="DM101" s="1114"/>
      <c r="DN101" s="1113">
        <f>DN100+DL101</f>
        <v>0</v>
      </c>
      <c r="DO101" s="1114"/>
      <c r="DP101" s="1113">
        <f>DP100+DN101</f>
        <v>0</v>
      </c>
      <c r="DQ101" s="1114"/>
      <c r="DR101" s="1113">
        <f>DR100+DP101</f>
        <v>0</v>
      </c>
      <c r="DS101" s="1114"/>
      <c r="DT101" s="1113">
        <f>DT100+DR101</f>
        <v>0</v>
      </c>
      <c r="DU101" s="1114"/>
      <c r="DV101" s="1113">
        <f>DV100+DT101</f>
        <v>0</v>
      </c>
      <c r="DW101" s="1114"/>
      <c r="DX101" s="1113">
        <f>DX100+DV101</f>
        <v>0</v>
      </c>
      <c r="DY101" s="1114"/>
      <c r="DZ101" s="1113">
        <f>DZ100+DX101</f>
        <v>0</v>
      </c>
      <c r="EA101" s="1114"/>
      <c r="EB101" s="1113">
        <f>EB100+DZ101</f>
        <v>0</v>
      </c>
      <c r="EC101" s="1114"/>
      <c r="ED101" s="1113">
        <f>ED100+EB101</f>
        <v>0</v>
      </c>
      <c r="EE101" s="1114"/>
      <c r="EF101" s="1113">
        <f>EF100+ED101</f>
        <v>0</v>
      </c>
      <c r="EG101" s="1114"/>
      <c r="EH101" s="1113">
        <f>EH100+EF101</f>
        <v>0</v>
      </c>
      <c r="EI101" s="1114"/>
      <c r="EJ101" s="1113">
        <f>EJ100+EH101</f>
        <v>0</v>
      </c>
      <c r="EK101" s="1114"/>
      <c r="EL101" s="1113">
        <f>EL100+EJ101</f>
        <v>0</v>
      </c>
      <c r="EM101" s="1114"/>
      <c r="EN101" s="1113">
        <f>EN100+EL101</f>
        <v>0</v>
      </c>
      <c r="EO101" s="1114"/>
      <c r="EP101" s="1113">
        <f>EP100+EN101</f>
        <v>0</v>
      </c>
      <c r="EQ101" s="1114"/>
      <c r="ER101" s="1113">
        <f>ER100+EP101</f>
        <v>0</v>
      </c>
      <c r="ES101" s="1114"/>
      <c r="ET101" s="1113">
        <f>ET100+ER101</f>
        <v>0</v>
      </c>
      <c r="EU101" s="1114"/>
      <c r="EV101" s="1113">
        <f>EV100+ET101</f>
        <v>0</v>
      </c>
      <c r="EW101" s="1114"/>
      <c r="EX101" s="1113">
        <f>EX100+EV101</f>
        <v>0</v>
      </c>
      <c r="EY101" s="1114"/>
      <c r="EZ101" s="1113">
        <f>EZ100+EX101</f>
        <v>0</v>
      </c>
      <c r="FA101" s="1114"/>
      <c r="FB101" s="1113">
        <f>FB100+EZ101</f>
        <v>0</v>
      </c>
      <c r="FC101" s="1114"/>
      <c r="FD101" s="1113">
        <f>FD100+FB101</f>
        <v>0</v>
      </c>
      <c r="FE101" s="1114"/>
      <c r="FF101" s="1113">
        <f>FF100+FD101</f>
        <v>0</v>
      </c>
      <c r="FG101" s="1114"/>
      <c r="FH101" s="1113">
        <f>FH100+FF101</f>
        <v>0</v>
      </c>
      <c r="FI101" s="1114"/>
      <c r="FJ101" s="1113">
        <f>FJ100+FH101</f>
        <v>0</v>
      </c>
      <c r="FK101" s="1114"/>
      <c r="FL101" s="1113">
        <f>FL100+FJ101</f>
        <v>0</v>
      </c>
      <c r="FM101" s="1114"/>
      <c r="FN101" s="1113">
        <f>FN100+FL101</f>
        <v>0</v>
      </c>
      <c r="FO101" s="1114"/>
      <c r="FP101" s="1113">
        <f>FP100+FN101</f>
        <v>0</v>
      </c>
      <c r="FQ101" s="1114"/>
      <c r="FR101" s="1113">
        <f>FR100+FP101</f>
        <v>0</v>
      </c>
      <c r="FS101" s="1114"/>
      <c r="FT101" s="1113">
        <f>FT100+FR101</f>
        <v>0</v>
      </c>
      <c r="FU101" s="1114"/>
      <c r="FV101" s="1113">
        <f>FV100+FT101</f>
        <v>0</v>
      </c>
      <c r="FW101" s="1114"/>
      <c r="FX101" s="1113">
        <f>FX100+FV101</f>
        <v>0</v>
      </c>
      <c r="FY101" s="1114"/>
      <c r="FZ101" s="1113">
        <f>FZ100+FX101</f>
        <v>0</v>
      </c>
      <c r="GA101" s="1114"/>
      <c r="GB101" s="1113">
        <f>GB100+FZ101</f>
        <v>0</v>
      </c>
      <c r="GC101" s="1114"/>
      <c r="GD101" s="1113">
        <f>GD100+GB101</f>
        <v>0</v>
      </c>
      <c r="GE101" s="1114"/>
      <c r="GF101" s="1113">
        <f>GF100+GD101</f>
        <v>0</v>
      </c>
      <c r="GG101" s="1114"/>
      <c r="GH101" s="1113">
        <f>GH100+GF101</f>
        <v>0</v>
      </c>
      <c r="GI101" s="1114"/>
      <c r="GJ101" s="1113">
        <f>GJ100+GH101</f>
        <v>0</v>
      </c>
      <c r="GK101" s="1114"/>
      <c r="GL101" s="1113">
        <f>GL100+GJ101</f>
        <v>0</v>
      </c>
      <c r="GM101" s="1114"/>
      <c r="GN101" s="1113">
        <f>GN100+GL101</f>
        <v>0</v>
      </c>
      <c r="GO101" s="1114"/>
      <c r="GP101" s="1113">
        <f>GP100+GN101</f>
        <v>0</v>
      </c>
      <c r="GQ101" s="1114"/>
      <c r="GR101" s="1113">
        <f>GR100+GP101</f>
        <v>0</v>
      </c>
      <c r="GS101" s="1114"/>
      <c r="GT101" s="1113">
        <f>GT100+GR101</f>
        <v>0</v>
      </c>
      <c r="GU101" s="1114"/>
      <c r="GV101" s="1113">
        <f t="shared" ref="GV101" si="491">GV100+GT101</f>
        <v>0</v>
      </c>
      <c r="GW101" s="1114"/>
      <c r="GX101" s="1113">
        <f t="shared" ref="GX101" si="492">GX100+GV101</f>
        <v>0</v>
      </c>
      <c r="GY101" s="1114"/>
      <c r="GZ101" s="1113">
        <f t="shared" ref="GZ101" si="493">GZ100+GX101</f>
        <v>0</v>
      </c>
      <c r="HA101" s="1114"/>
      <c r="HB101" s="1113">
        <f>HB100+GZ101</f>
        <v>0</v>
      </c>
      <c r="HC101" s="1114"/>
      <c r="HD101" s="1113">
        <f t="shared" ref="HD101" si="494">HD100+HB101</f>
        <v>0</v>
      </c>
      <c r="HE101" s="1114"/>
      <c r="HF101" s="1113">
        <f t="shared" ref="HF101" si="495">HF100+HD101</f>
        <v>0</v>
      </c>
      <c r="HG101" s="1114"/>
      <c r="HH101" s="1113">
        <f t="shared" ref="HH101" si="496">HH100+HF101</f>
        <v>0</v>
      </c>
      <c r="HI101" s="1114"/>
    </row>
    <row r="102" spans="1:217" s="21" customFormat="1">
      <c r="A102" s="1139"/>
      <c r="B102" s="1140"/>
      <c r="C102" s="1139"/>
      <c r="D102" s="1141"/>
      <c r="E102" s="1141"/>
      <c r="F102" s="1142"/>
      <c r="G102" s="1141"/>
      <c r="H102" s="844"/>
      <c r="I102" s="1143"/>
      <c r="J102" s="1144"/>
      <c r="K102" s="845" t="s">
        <v>385</v>
      </c>
      <c r="L102" s="1108">
        <f>IF($E96&gt;0,L99/$E96,"-")</f>
        <v>0</v>
      </c>
      <c r="M102" s="1109"/>
      <c r="N102" s="1108">
        <f>IF($E96&gt;0,N99/$E96,"-")</f>
        <v>0</v>
      </c>
      <c r="O102" s="1109"/>
      <c r="P102" s="1108">
        <f>IF($E96&gt;0,P99/$E96,"-")</f>
        <v>0</v>
      </c>
      <c r="Q102" s="1109"/>
      <c r="R102" s="1108">
        <f>IF($E96&gt;0,R99/$E96,"-")</f>
        <v>0</v>
      </c>
      <c r="S102" s="1109"/>
      <c r="T102" s="1108">
        <f>IF($E96&gt;0,T99/$E96,"-")</f>
        <v>0</v>
      </c>
      <c r="U102" s="1109"/>
      <c r="V102" s="1108">
        <f>IF($E96&gt;0,V99/$E96,"-")</f>
        <v>0</v>
      </c>
      <c r="W102" s="1109"/>
      <c r="X102" s="1108">
        <f>IF($E96&gt;0,X99/$E96,"-")</f>
        <v>0</v>
      </c>
      <c r="Y102" s="1109"/>
      <c r="Z102" s="1108">
        <f>IF($E96&gt;0,Z99/$E96,"-")</f>
        <v>0</v>
      </c>
      <c r="AA102" s="1109"/>
      <c r="AB102" s="1108">
        <f>IF($E96&gt;0,AB99/$E96,"-")</f>
        <v>0</v>
      </c>
      <c r="AC102" s="1109"/>
      <c r="AD102" s="1108">
        <f>IF($E96&gt;0,AD99/$E96,"-")</f>
        <v>0</v>
      </c>
      <c r="AE102" s="1109"/>
      <c r="AF102" s="1108">
        <f>IF($E96&gt;0,AF99/$E96,"-")</f>
        <v>0</v>
      </c>
      <c r="AG102" s="1109"/>
      <c r="AH102" s="1108">
        <f>IF($E96&gt;0,AH99/$E96,"-")</f>
        <v>0</v>
      </c>
      <c r="AI102" s="1109"/>
      <c r="AJ102" s="1108">
        <f>IF($E96&gt;0,AJ99/$E96,"-")</f>
        <v>0</v>
      </c>
      <c r="AK102" s="1109"/>
      <c r="AL102" s="1108">
        <f>IF($E96&gt;0,AL99/$E96,"-")</f>
        <v>0</v>
      </c>
      <c r="AM102" s="1109"/>
      <c r="AN102" s="1108">
        <f>IF($E96&gt;0,AN99/$E96,"-")</f>
        <v>0</v>
      </c>
      <c r="AO102" s="1109"/>
      <c r="AP102" s="1108">
        <f>IF($E96&gt;0,AP99/$E96,"-")</f>
        <v>0</v>
      </c>
      <c r="AQ102" s="1109"/>
      <c r="AR102" s="1108">
        <f>IF($E96&gt;0,AR99/$E96,"-")</f>
        <v>0</v>
      </c>
      <c r="AS102" s="1109"/>
      <c r="AT102" s="1108">
        <f>IF($E96&gt;0,AT99/$E96,"-")</f>
        <v>0</v>
      </c>
      <c r="AU102" s="1109"/>
      <c r="AV102" s="1108">
        <f>IF($E96&gt;0,AV99/$E96,"-")</f>
        <v>0</v>
      </c>
      <c r="AW102" s="1109"/>
      <c r="AX102" s="1108">
        <f>IF($E96&gt;0,AX99/$E96,"-")</f>
        <v>0</v>
      </c>
      <c r="AY102" s="1109"/>
      <c r="AZ102" s="1108">
        <f>IF($E96&gt;0,AZ99/$E96,"-")</f>
        <v>0</v>
      </c>
      <c r="BA102" s="1109"/>
      <c r="BB102" s="1108">
        <f>IF($E96&gt;0,BB99/$E96,"-")</f>
        <v>0</v>
      </c>
      <c r="BC102" s="1109"/>
      <c r="BD102" s="1108">
        <f>IF($E96&gt;0,BD99/$E96,"-")</f>
        <v>0</v>
      </c>
      <c r="BE102" s="1109"/>
      <c r="BF102" s="1108">
        <f>IF($E96&gt;0,BF99/$E96,"-")</f>
        <v>0</v>
      </c>
      <c r="BG102" s="1109"/>
      <c r="BH102" s="1108">
        <f>IF($E96&gt;0,BH99/$E96,"-")</f>
        <v>0</v>
      </c>
      <c r="BI102" s="1109"/>
      <c r="BJ102" s="1108">
        <f>IF($E96&gt;0,BJ99/$E96,"-")</f>
        <v>0</v>
      </c>
      <c r="BK102" s="1109"/>
      <c r="BL102" s="1108">
        <f>IF($E96&gt;0,BL99/$E96,"-")</f>
        <v>0</v>
      </c>
      <c r="BM102" s="1109"/>
      <c r="BN102" s="1108">
        <f>IF($E96&gt;0,BN99/$E96,"-")</f>
        <v>0</v>
      </c>
      <c r="BO102" s="1109"/>
      <c r="BP102" s="1108">
        <f>IF($E96&gt;0,BP99/$E96,"-")</f>
        <v>0</v>
      </c>
      <c r="BQ102" s="1109"/>
      <c r="BR102" s="1108">
        <f>IF($E96&gt;0,BR99/$E96,"-")</f>
        <v>0</v>
      </c>
      <c r="BS102" s="1109"/>
      <c r="BT102" s="1108">
        <f>IF($E96&gt;0,BT99/$E96,"-")</f>
        <v>0</v>
      </c>
      <c r="BU102" s="1109"/>
      <c r="BV102" s="1108">
        <f>IF($E96&gt;0,BV99/$E96,"-")</f>
        <v>0</v>
      </c>
      <c r="BW102" s="1109"/>
      <c r="BX102" s="1108">
        <f>IF($E96&gt;0,BX99/$E96,"-")</f>
        <v>0</v>
      </c>
      <c r="BY102" s="1109"/>
      <c r="BZ102" s="1108">
        <f>IF($E96&gt;0,BZ99/$E96,"-")</f>
        <v>0</v>
      </c>
      <c r="CA102" s="1109"/>
      <c r="CB102" s="1108">
        <f>IF($E96&gt;0,CB99/$E96,"-")</f>
        <v>0</v>
      </c>
      <c r="CC102" s="1109"/>
      <c r="CD102" s="1108">
        <f>IF($E96&gt;0,CD99/$E96,"-")</f>
        <v>0</v>
      </c>
      <c r="CE102" s="1109"/>
      <c r="CF102" s="1108">
        <f>IF($E96&gt;0,CF99/$E96,"-")</f>
        <v>0</v>
      </c>
      <c r="CG102" s="1109"/>
      <c r="CH102" s="1108">
        <f>IF($E96&gt;0,CH99/$E96,"-")</f>
        <v>0</v>
      </c>
      <c r="CI102" s="1109"/>
      <c r="CJ102" s="1108">
        <f>IF($E96&gt;0,CJ99/$E96,"-")</f>
        <v>0</v>
      </c>
      <c r="CK102" s="1109"/>
      <c r="CL102" s="1108">
        <f>IF($E96&gt;0,CL99/$E96,"-")</f>
        <v>0.33486967741935475</v>
      </c>
      <c r="CM102" s="1109"/>
      <c r="CN102" s="1108">
        <f>IF($E96&gt;0,CN99/$E96,"-")</f>
        <v>0.6697393548387095</v>
      </c>
      <c r="CO102" s="1109"/>
      <c r="CP102" s="1108">
        <f>IF($E96&gt;0,CP99/$E96,"-")</f>
        <v>1.0046090322580643</v>
      </c>
      <c r="CQ102" s="1109"/>
      <c r="CR102" s="1108">
        <f>IF($E96&gt;0,CR99/$E96,"-")</f>
        <v>1.0046090322580643</v>
      </c>
      <c r="CS102" s="1109"/>
      <c r="CT102" s="1108">
        <f>IF($E96&gt;0,CT99/$E96,"-")</f>
        <v>1.0046090322580643</v>
      </c>
      <c r="CU102" s="1109"/>
      <c r="CV102" s="1108">
        <f>IF($E96&gt;0,CV99/$E96,"-")</f>
        <v>1.0046090322580643</v>
      </c>
      <c r="CW102" s="1109"/>
      <c r="CX102" s="1108">
        <f>IF($E96&gt;0,CX99/$E96,"-")</f>
        <v>1.0046090322580643</v>
      </c>
      <c r="CY102" s="1109"/>
      <c r="CZ102" s="1108">
        <f>IF($E96&gt;0,CZ99/$E96,"-")</f>
        <v>1.0046090322580643</v>
      </c>
      <c r="DA102" s="1109"/>
      <c r="DB102" s="1108">
        <f>IF($E96&gt;0,DB99/$E96,"-")</f>
        <v>1.0046090322580643</v>
      </c>
      <c r="DC102" s="1109"/>
      <c r="DD102" s="1108">
        <f>IF($E96&gt;0,DD99/$E96,"-")</f>
        <v>1.0046090322580643</v>
      </c>
      <c r="DE102" s="1109"/>
      <c r="DF102" s="1108">
        <f>IF($E96&gt;0,DF99/$E96,"-")</f>
        <v>1.0046090322580643</v>
      </c>
      <c r="DG102" s="1109"/>
      <c r="DH102" s="1108">
        <f>IF($E96&gt;0,DH99/$E96,"-")</f>
        <v>1.0046090322580643</v>
      </c>
      <c r="DI102" s="1109"/>
      <c r="DJ102" s="1115">
        <f>IF($E96&gt;0,DJ99/$E96,"-")</f>
        <v>1.0046090322580643</v>
      </c>
      <c r="DK102" s="1116"/>
      <c r="DL102" s="1108">
        <f>IF($E96&gt;0,DL99/$E96,"-")</f>
        <v>1.0046090322580643</v>
      </c>
      <c r="DM102" s="1109"/>
      <c r="DN102" s="1108">
        <f>IF($E96&gt;0,DN99/$E96,"-")</f>
        <v>1.0046090322580643</v>
      </c>
      <c r="DO102" s="1109"/>
      <c r="DP102" s="1108">
        <f>IF($E96&gt;0,DP99/$E96,"-")</f>
        <v>1.0046090322580643</v>
      </c>
      <c r="DQ102" s="1109"/>
      <c r="DR102" s="1108">
        <f>IF($E96&gt;0,DR99/$E96,"-")</f>
        <v>1.0046090322580643</v>
      </c>
      <c r="DS102" s="1109"/>
      <c r="DT102" s="1108">
        <f>IF($E96&gt;0,DT99/$E96,"-")</f>
        <v>1.0046090322580643</v>
      </c>
      <c r="DU102" s="1109"/>
      <c r="DV102" s="1108">
        <f>IF($E96&gt;0,DV99/$E96,"-")</f>
        <v>1.0046090322580643</v>
      </c>
      <c r="DW102" s="1109"/>
      <c r="DX102" s="1108">
        <f>IF($E96&gt;0,DX99/$E96,"-")</f>
        <v>1.0046090322580643</v>
      </c>
      <c r="DY102" s="1109"/>
      <c r="DZ102" s="1108">
        <f>IF($E96&gt;0,DZ99/$E96,"-")</f>
        <v>1.0046090322580643</v>
      </c>
      <c r="EA102" s="1109"/>
      <c r="EB102" s="1108">
        <f>IF($E96&gt;0,EB99/$E96,"-")</f>
        <v>1.0046090322580643</v>
      </c>
      <c r="EC102" s="1109"/>
      <c r="ED102" s="1108">
        <f>IF($E96&gt;0,ED99/$E96,"-")</f>
        <v>1.0046090322580643</v>
      </c>
      <c r="EE102" s="1109"/>
      <c r="EF102" s="1108">
        <f>IF($E96&gt;0,EF99/$E96,"-")</f>
        <v>1.0046090322580643</v>
      </c>
      <c r="EG102" s="1109"/>
      <c r="EH102" s="1108">
        <f>IF($E96&gt;0,EH99/$E96,"-")</f>
        <v>1.0046090322580643</v>
      </c>
      <c r="EI102" s="1109"/>
      <c r="EJ102" s="1108">
        <f>IF($E96&gt;0,EJ99/$E96,"-")</f>
        <v>1.0046090322580643</v>
      </c>
      <c r="EK102" s="1109"/>
      <c r="EL102" s="1108">
        <f>IF($E96&gt;0,EL99/$E96,"-")</f>
        <v>1.0046090322580643</v>
      </c>
      <c r="EM102" s="1109"/>
      <c r="EN102" s="1108">
        <f>IF($E96&gt;0,EN99/$E96,"-")</f>
        <v>1.0046090322580643</v>
      </c>
      <c r="EO102" s="1109"/>
      <c r="EP102" s="1108">
        <f>IF($E96&gt;0,EP99/$E96,"-")</f>
        <v>1.0046090322580643</v>
      </c>
      <c r="EQ102" s="1109"/>
      <c r="ER102" s="1108">
        <f>IF($E96&gt;0,ER99/$E96,"-")</f>
        <v>1.0046090322580643</v>
      </c>
      <c r="ES102" s="1109"/>
      <c r="ET102" s="1108">
        <f>IF($E96&gt;0,ET99/$E96,"-")</f>
        <v>1.0046090322580643</v>
      </c>
      <c r="EU102" s="1109"/>
      <c r="EV102" s="1108">
        <f>IF($E96&gt;0,EV99/$E96,"-")</f>
        <v>1.0046090322580643</v>
      </c>
      <c r="EW102" s="1109"/>
      <c r="EX102" s="1108">
        <f>IF($E96&gt;0,EX99/$E96,"-")</f>
        <v>1.0046090322580643</v>
      </c>
      <c r="EY102" s="1109"/>
      <c r="EZ102" s="1108">
        <f>IF($E96&gt;0,EZ99/$E96,"-")</f>
        <v>1.0046090322580643</v>
      </c>
      <c r="FA102" s="1109"/>
      <c r="FB102" s="1108">
        <f>IF($E96&gt;0,FB99/$E96,"-")</f>
        <v>1.0046090322580643</v>
      </c>
      <c r="FC102" s="1109"/>
      <c r="FD102" s="1108">
        <f>IF($E96&gt;0,FD99/$E96,"-")</f>
        <v>1.0046090322580643</v>
      </c>
      <c r="FE102" s="1109"/>
      <c r="FF102" s="1108">
        <f>IF($E96&gt;0,FF99/$E96,"-")</f>
        <v>1.0046090322580643</v>
      </c>
      <c r="FG102" s="1109"/>
      <c r="FH102" s="1108">
        <f>IF($E96&gt;0,FH99/$E96,"-")</f>
        <v>1.0046090322580643</v>
      </c>
      <c r="FI102" s="1109"/>
      <c r="FJ102" s="1108">
        <f>IF($E96&gt;0,FJ99/$E96,"-")</f>
        <v>1.0046090322580643</v>
      </c>
      <c r="FK102" s="1109"/>
      <c r="FL102" s="1108">
        <f>IF($E96&gt;0,FL99/$E96,"-")</f>
        <v>1.0046090322580643</v>
      </c>
      <c r="FM102" s="1109"/>
      <c r="FN102" s="1108">
        <f>IF($E96&gt;0,FN99/$E96,"-")</f>
        <v>1.0046090322580643</v>
      </c>
      <c r="FO102" s="1109"/>
      <c r="FP102" s="1108">
        <f>IF($E96&gt;0,FP99/$E96,"-")</f>
        <v>1.0046090322580643</v>
      </c>
      <c r="FQ102" s="1109"/>
      <c r="FR102" s="1108">
        <f>IF($E96&gt;0,FR99/$E96,"-")</f>
        <v>1.0046090322580643</v>
      </c>
      <c r="FS102" s="1109"/>
      <c r="FT102" s="1108">
        <f>IF($E96&gt;0,FT99/$E96,"-")</f>
        <v>1.0046090322580643</v>
      </c>
      <c r="FU102" s="1109"/>
      <c r="FV102" s="1108">
        <f>IF($E96&gt;0,FV99/$E96,"-")</f>
        <v>1.0046090322580643</v>
      </c>
      <c r="FW102" s="1109"/>
      <c r="FX102" s="1108">
        <f>IF($E96&gt;0,FX99/$E96,"-")</f>
        <v>1.0046090322580643</v>
      </c>
      <c r="FY102" s="1109"/>
      <c r="FZ102" s="1108">
        <f>IF($E96&gt;0,FZ99/$E96,"-")</f>
        <v>1.0046090322580643</v>
      </c>
      <c r="GA102" s="1109"/>
      <c r="GB102" s="1108">
        <f>IF($E96&gt;0,GB99/$E96,"-")</f>
        <v>1.0046090322580643</v>
      </c>
      <c r="GC102" s="1109"/>
      <c r="GD102" s="1108">
        <f>IF($E96&gt;0,GD99/$E96,"-")</f>
        <v>1.0046090322580643</v>
      </c>
      <c r="GE102" s="1109"/>
      <c r="GF102" s="1108">
        <f>IF($E96&gt;0,GF99/$E96,"-")</f>
        <v>1.0046090322580643</v>
      </c>
      <c r="GG102" s="1109"/>
      <c r="GH102" s="1108">
        <f>IF($E96&gt;0,GH99/$E96,"-")</f>
        <v>1.0046090322580643</v>
      </c>
      <c r="GI102" s="1109"/>
      <c r="GJ102" s="1108">
        <f>IF($E96&gt;0,GJ99/$E96,"-")</f>
        <v>1.0046090322580643</v>
      </c>
      <c r="GK102" s="1109"/>
      <c r="GL102" s="1108">
        <f>IF($E96&gt;0,GL99/$E96,"-")</f>
        <v>1.0046090322580643</v>
      </c>
      <c r="GM102" s="1109"/>
      <c r="GN102" s="1108">
        <f>IF($E96&gt;0,GN99/$E96,"-")</f>
        <v>1.0046090322580643</v>
      </c>
      <c r="GO102" s="1109"/>
      <c r="GP102" s="1108">
        <f>IF($E96&gt;0,GP99/$E96,"-")</f>
        <v>1.0046090322580643</v>
      </c>
      <c r="GQ102" s="1109"/>
      <c r="GR102" s="1108">
        <f>IF($E96&gt;0,GR99/$E96,"-")</f>
        <v>1.0046090322580643</v>
      </c>
      <c r="GS102" s="1109"/>
      <c r="GT102" s="1108">
        <f>IF($E96&gt;0,GT99/$E96,"-")</f>
        <v>1.0046090322580643</v>
      </c>
      <c r="GU102" s="1109"/>
      <c r="GV102" s="1108">
        <f t="shared" ref="GV102" si="497">IF($E96&gt;0,GV99/$E96,"-")</f>
        <v>1.0046090322580643</v>
      </c>
      <c r="GW102" s="1109"/>
      <c r="GX102" s="1108">
        <f t="shared" ref="GX102" si="498">IF($E96&gt;0,GX99/$E96,"-")</f>
        <v>1.0046090322580643</v>
      </c>
      <c r="GY102" s="1109"/>
      <c r="GZ102" s="1108">
        <f t="shared" ref="GZ102" si="499">IF($E96&gt;0,GZ99/$E96,"-")</f>
        <v>1.0046090322580643</v>
      </c>
      <c r="HA102" s="1109"/>
      <c r="HB102" s="1108">
        <f>IF($E96&gt;0,HB99/$E96,"-")</f>
        <v>1.0046090322580643</v>
      </c>
      <c r="HC102" s="1109"/>
      <c r="HD102" s="1108">
        <f t="shared" ref="HD102" si="500">IF($E96&gt;0,HD99/$E96,"-")</f>
        <v>1.0046090322580643</v>
      </c>
      <c r="HE102" s="1109"/>
      <c r="HF102" s="1108">
        <f t="shared" ref="HF102" si="501">IF($E96&gt;0,HF99/$E96,"-")</f>
        <v>1.0046090322580643</v>
      </c>
      <c r="HG102" s="1109"/>
      <c r="HH102" s="1108">
        <f t="shared" ref="HH102" si="502">IF($E96&gt;0,HH99/$E96,"-")</f>
        <v>1.0046090322580643</v>
      </c>
      <c r="HI102" s="1109"/>
    </row>
    <row r="103" spans="1:217">
      <c r="A103" s="1139"/>
      <c r="B103" s="1140"/>
      <c r="C103" s="1139"/>
      <c r="D103" s="1141"/>
      <c r="E103" s="1141"/>
      <c r="F103" s="1142"/>
      <c r="G103" s="1141"/>
      <c r="H103" s="733"/>
      <c r="I103" s="1143"/>
      <c r="J103" s="1144"/>
      <c r="K103" s="846" t="s">
        <v>386</v>
      </c>
      <c r="L103" s="1110">
        <f>IF($E96&gt;0,L101/$E96,"-")</f>
        <v>0</v>
      </c>
      <c r="M103" s="1111"/>
      <c r="N103" s="1110">
        <f>IF($E96&gt;0,N101/$E96,"-")</f>
        <v>0</v>
      </c>
      <c r="O103" s="1111"/>
      <c r="P103" s="1110">
        <f>IF($E96&gt;0,P101/$E96,"-")</f>
        <v>0</v>
      </c>
      <c r="Q103" s="1111"/>
      <c r="R103" s="1110">
        <f>IF($E96&gt;0,R101/$E96,"-")</f>
        <v>0</v>
      </c>
      <c r="S103" s="1111"/>
      <c r="T103" s="1110">
        <f>IF($E96&gt;0,T101/$E96,"-")</f>
        <v>0</v>
      </c>
      <c r="U103" s="1111"/>
      <c r="V103" s="1110">
        <f>IF($E96&gt;0,V101/$E96,"-")</f>
        <v>0</v>
      </c>
      <c r="W103" s="1111"/>
      <c r="X103" s="1110">
        <f>IF($E96&gt;0,X101/$E96,"-")</f>
        <v>0</v>
      </c>
      <c r="Y103" s="1111"/>
      <c r="Z103" s="1110">
        <f>IF($E96&gt;0,Z101/$E96,"-")</f>
        <v>0</v>
      </c>
      <c r="AA103" s="1111"/>
      <c r="AB103" s="1110">
        <f>IF($E96&gt;0,AB101/$E96,"-")</f>
        <v>0</v>
      </c>
      <c r="AC103" s="1111"/>
      <c r="AD103" s="1110">
        <f>IF($E96&gt;0,AD101/$E96,"-")</f>
        <v>0</v>
      </c>
      <c r="AE103" s="1111"/>
      <c r="AF103" s="1110">
        <f>IF($E96&gt;0,AF101/$E96,"-")</f>
        <v>0</v>
      </c>
      <c r="AG103" s="1111"/>
      <c r="AH103" s="1110">
        <f>IF($E96&gt;0,AH101/$E96,"-")</f>
        <v>0</v>
      </c>
      <c r="AI103" s="1111"/>
      <c r="AJ103" s="1110">
        <f>IF($E96&gt;0,AJ101/$E96,"-")</f>
        <v>0</v>
      </c>
      <c r="AK103" s="1111"/>
      <c r="AL103" s="1110">
        <f>IF($E96&gt;0,AL101/$E96,"-")</f>
        <v>0</v>
      </c>
      <c r="AM103" s="1111"/>
      <c r="AN103" s="1110">
        <f>IF($E96&gt;0,AN101/$E96,"-")</f>
        <v>0</v>
      </c>
      <c r="AO103" s="1111"/>
      <c r="AP103" s="1110">
        <f>IF($E96&gt;0,AP101/$E96,"-")</f>
        <v>0</v>
      </c>
      <c r="AQ103" s="1111"/>
      <c r="AR103" s="1110">
        <f>IF($E96&gt;0,AR101/$E96,"-")</f>
        <v>0</v>
      </c>
      <c r="AS103" s="1111"/>
      <c r="AT103" s="1110">
        <f>IF($E96&gt;0,AT101/$E96,"-")</f>
        <v>0</v>
      </c>
      <c r="AU103" s="1111"/>
      <c r="AV103" s="1110">
        <f>IF($E96&gt;0,AV101/$E96,"-")</f>
        <v>0</v>
      </c>
      <c r="AW103" s="1111"/>
      <c r="AX103" s="1110">
        <f>IF($E96&gt;0,AX101/$E96,"-")</f>
        <v>0</v>
      </c>
      <c r="AY103" s="1111"/>
      <c r="AZ103" s="1110">
        <f>IF($E96&gt;0,AZ101/$E96,"-")</f>
        <v>0</v>
      </c>
      <c r="BA103" s="1111"/>
      <c r="BB103" s="1110">
        <f>IF($E96&gt;0,BB101/$E96,"-")</f>
        <v>0</v>
      </c>
      <c r="BC103" s="1111"/>
      <c r="BD103" s="1110">
        <f>IF($E96&gt;0,BD101/$E96,"-")</f>
        <v>0</v>
      </c>
      <c r="BE103" s="1111"/>
      <c r="BF103" s="1110">
        <f>IF($E96&gt;0,BF101/$E96,"-")</f>
        <v>0</v>
      </c>
      <c r="BG103" s="1111"/>
      <c r="BH103" s="1110">
        <f>IF($E96&gt;0,BH101/$E96,"-")</f>
        <v>0</v>
      </c>
      <c r="BI103" s="1111"/>
      <c r="BJ103" s="1110">
        <f>IF($E96&gt;0,BJ101/$E96,"-")</f>
        <v>0</v>
      </c>
      <c r="BK103" s="1111"/>
      <c r="BL103" s="1110">
        <f>IF($E96&gt;0,BL101/$E96,"-")</f>
        <v>0</v>
      </c>
      <c r="BM103" s="1111"/>
      <c r="BN103" s="1110">
        <f>IF($E96&gt;0,BN101/$E96,"-")</f>
        <v>0</v>
      </c>
      <c r="BO103" s="1111"/>
      <c r="BP103" s="1110">
        <f>IF($E96&gt;0,BP101/$E96,"-")</f>
        <v>0</v>
      </c>
      <c r="BQ103" s="1111"/>
      <c r="BR103" s="1107">
        <f>IF($E96&gt;0,BR101/$E96,"-")</f>
        <v>0</v>
      </c>
      <c r="BS103" s="1107"/>
      <c r="BT103" s="1107">
        <f>IF($E96&gt;0,BT101/$E96,"-")</f>
        <v>0</v>
      </c>
      <c r="BU103" s="1107"/>
      <c r="BV103" s="1107">
        <f>IF($E96&gt;0,BV101/$E96,"-")</f>
        <v>0</v>
      </c>
      <c r="BW103" s="1107"/>
      <c r="BX103" s="1107">
        <f>IF($E96&gt;0,BX101/$E96,"-")</f>
        <v>0</v>
      </c>
      <c r="BY103" s="1107"/>
      <c r="BZ103" s="1107">
        <f>IF($E96&gt;0,BZ101/$E96,"-")</f>
        <v>0</v>
      </c>
      <c r="CA103" s="1107"/>
      <c r="CB103" s="1107">
        <f>IF($E96&gt;0,CB101/$E96,"-")</f>
        <v>0</v>
      </c>
      <c r="CC103" s="1107"/>
      <c r="CD103" s="1107">
        <f>IF($E96&gt;0,CD101/$E96,"-")</f>
        <v>0</v>
      </c>
      <c r="CE103" s="1107"/>
      <c r="CF103" s="1107">
        <f>IF($E96&gt;0,CF101/$E96,"-")</f>
        <v>0</v>
      </c>
      <c r="CG103" s="1107"/>
      <c r="CH103" s="1107">
        <f>IF($E96&gt;0,CH101/$E96,"-")</f>
        <v>0</v>
      </c>
      <c r="CI103" s="1107"/>
      <c r="CJ103" s="1107">
        <f>IF($E96&gt;0,CJ101/$E96,"-")</f>
        <v>0</v>
      </c>
      <c r="CK103" s="1107"/>
      <c r="CL103" s="1107">
        <f>IF($E96&gt;0,CL101/$E96,"-")</f>
        <v>0</v>
      </c>
      <c r="CM103" s="1107"/>
      <c r="CN103" s="1107">
        <f>IF($E96&gt;0,CN101/$E96,"-")</f>
        <v>0</v>
      </c>
      <c r="CO103" s="1107"/>
      <c r="CP103" s="1107">
        <f>IF($E96&gt;0,CP101/$E96,"-")</f>
        <v>0</v>
      </c>
      <c r="CQ103" s="1107"/>
      <c r="CR103" s="1107">
        <f>IF($E96&gt;0,CR101/$E96,"-")</f>
        <v>0</v>
      </c>
      <c r="CS103" s="1107"/>
      <c r="CT103" s="1107">
        <f>IF($E96&gt;0,CT101/$E96,"-")</f>
        <v>0</v>
      </c>
      <c r="CU103" s="1107"/>
      <c r="CV103" s="1107">
        <f>IF($E96&gt;0,CV101/$E96,"-")</f>
        <v>0</v>
      </c>
      <c r="CW103" s="1107"/>
      <c r="CX103" s="1107">
        <f>IF($E96&gt;0,CX101/$E96,"-")</f>
        <v>0</v>
      </c>
      <c r="CY103" s="1107"/>
      <c r="CZ103" s="1107">
        <f>IF($E96&gt;0,CZ101/$E96,"-")</f>
        <v>0</v>
      </c>
      <c r="DA103" s="1107"/>
      <c r="DB103" s="1107">
        <f>IF($E96&gt;0,DB101/$E96,"-")</f>
        <v>0</v>
      </c>
      <c r="DC103" s="1107"/>
      <c r="DD103" s="1107">
        <f>IF($E96&gt;0,DD101/$E96,"-")</f>
        <v>0</v>
      </c>
      <c r="DE103" s="1107"/>
      <c r="DF103" s="1107">
        <f>IF($E96&gt;0,DF101/$E96,"-")</f>
        <v>0</v>
      </c>
      <c r="DG103" s="1107"/>
      <c r="DH103" s="1107">
        <f>IF($E96&gt;0,DH101/$E96,"-")</f>
        <v>0</v>
      </c>
      <c r="DI103" s="1107"/>
      <c r="DJ103" s="1112">
        <f>IF($E96&gt;0,DJ101/$E96,"-")</f>
        <v>0</v>
      </c>
      <c r="DK103" s="1112"/>
      <c r="DL103" s="1107">
        <f>IF($E96&gt;0,DL101/$E96,"-")</f>
        <v>0</v>
      </c>
      <c r="DM103" s="1107"/>
      <c r="DN103" s="1107">
        <f>IF($E96&gt;0,DN101/$E96,"-")</f>
        <v>0</v>
      </c>
      <c r="DO103" s="1107"/>
      <c r="DP103" s="1107">
        <f>IF($E96&gt;0,DP101/$E96,"-")</f>
        <v>0</v>
      </c>
      <c r="DQ103" s="1107"/>
      <c r="DR103" s="1107">
        <f>IF($E96&gt;0,DR101/$E96,"-")</f>
        <v>0</v>
      </c>
      <c r="DS103" s="1107"/>
      <c r="DT103" s="1107">
        <f>IF($E96&gt;0,DT101/$E96,"-")</f>
        <v>0</v>
      </c>
      <c r="DU103" s="1107"/>
      <c r="DV103" s="1107">
        <f>IF($E96&gt;0,DV101/$E96,"-")</f>
        <v>0</v>
      </c>
      <c r="DW103" s="1107"/>
      <c r="DX103" s="1107">
        <f>IF($E96&gt;0,DX101/$E96,"-")</f>
        <v>0</v>
      </c>
      <c r="DY103" s="1107"/>
      <c r="DZ103" s="1107">
        <f>IF($E96&gt;0,DZ101/$E96,"-")</f>
        <v>0</v>
      </c>
      <c r="EA103" s="1107"/>
      <c r="EB103" s="1107">
        <f>IF($E96&gt;0,EB101/$E96,"-")</f>
        <v>0</v>
      </c>
      <c r="EC103" s="1107"/>
      <c r="ED103" s="1107">
        <f>IF($E96&gt;0,ED101/$E96,"-")</f>
        <v>0</v>
      </c>
      <c r="EE103" s="1107"/>
      <c r="EF103" s="1107">
        <f>IF($E96&gt;0,EF101/$E96,"-")</f>
        <v>0</v>
      </c>
      <c r="EG103" s="1107"/>
      <c r="EH103" s="1107">
        <f>IF($E96&gt;0,EH101/$E96,"-")</f>
        <v>0</v>
      </c>
      <c r="EI103" s="1107"/>
      <c r="EJ103" s="1107">
        <f>IF($E96&gt;0,EJ101/$E96,"-")</f>
        <v>0</v>
      </c>
      <c r="EK103" s="1107"/>
      <c r="EL103" s="1107">
        <f>IF($E96&gt;0,EL101/$E96,"-")</f>
        <v>0</v>
      </c>
      <c r="EM103" s="1107"/>
      <c r="EN103" s="1107">
        <f>IF($E96&gt;0,EN101/$E96,"-")</f>
        <v>0</v>
      </c>
      <c r="EO103" s="1107"/>
      <c r="EP103" s="1107">
        <f>IF($E96&gt;0,EP101/$E96,"-")</f>
        <v>0</v>
      </c>
      <c r="EQ103" s="1107"/>
      <c r="ER103" s="1107">
        <f>IF($E96&gt;0,ER101/$E96,"-")</f>
        <v>0</v>
      </c>
      <c r="ES103" s="1107"/>
      <c r="ET103" s="1107">
        <f>IF($E96&gt;0,ET101/$E96,"-")</f>
        <v>0</v>
      </c>
      <c r="EU103" s="1107"/>
      <c r="EV103" s="1107">
        <f>IF($E96&gt;0,EV101/$E96,"-")</f>
        <v>0</v>
      </c>
      <c r="EW103" s="1107"/>
      <c r="EX103" s="1107">
        <f>IF($E96&gt;0,EX101/$E96,"-")</f>
        <v>0</v>
      </c>
      <c r="EY103" s="1107"/>
      <c r="EZ103" s="1107">
        <f>IF($E96&gt;0,EZ101/$E96,"-")</f>
        <v>0</v>
      </c>
      <c r="FA103" s="1107"/>
      <c r="FB103" s="1107">
        <f>IF($E96&gt;0,FB101/$E96,"-")</f>
        <v>0</v>
      </c>
      <c r="FC103" s="1107"/>
      <c r="FD103" s="1107">
        <f>IF($E96&gt;0,FD101/$E96,"-")</f>
        <v>0</v>
      </c>
      <c r="FE103" s="1107"/>
      <c r="FF103" s="1107">
        <f>IF($E96&gt;0,FF101/$E96,"-")</f>
        <v>0</v>
      </c>
      <c r="FG103" s="1107"/>
      <c r="FH103" s="1107">
        <f>IF($E96&gt;0,FH101/$E96,"-")</f>
        <v>0</v>
      </c>
      <c r="FI103" s="1107"/>
      <c r="FJ103" s="1107">
        <f>IF($E96&gt;0,FJ101/$E96,"-")</f>
        <v>0</v>
      </c>
      <c r="FK103" s="1107"/>
      <c r="FL103" s="1107">
        <f>IF($E96&gt;0,FL101/$E96,"-")</f>
        <v>0</v>
      </c>
      <c r="FM103" s="1107"/>
      <c r="FN103" s="1107">
        <f>IF($E96&gt;0,FN101/$E96,"-")</f>
        <v>0</v>
      </c>
      <c r="FO103" s="1107"/>
      <c r="FP103" s="1107">
        <f>IF($E96&gt;0,FP101/$E96,"-")</f>
        <v>0</v>
      </c>
      <c r="FQ103" s="1107"/>
      <c r="FR103" s="1107">
        <f>IF($E96&gt;0,FR101/$E96,"-")</f>
        <v>0</v>
      </c>
      <c r="FS103" s="1107"/>
      <c r="FT103" s="1107">
        <f>IF($E96&gt;0,FT101/$E96,"-")</f>
        <v>0</v>
      </c>
      <c r="FU103" s="1107"/>
      <c r="FV103" s="1107">
        <f>IF($E96&gt;0,FV101/$E96,"-")</f>
        <v>0</v>
      </c>
      <c r="FW103" s="1107"/>
      <c r="FX103" s="1107">
        <f>IF($E96&gt;0,FX101/$E96,"-")</f>
        <v>0</v>
      </c>
      <c r="FY103" s="1107"/>
      <c r="FZ103" s="1107">
        <f>IF($E96&gt;0,FZ101/$E96,"-")</f>
        <v>0</v>
      </c>
      <c r="GA103" s="1107"/>
      <c r="GB103" s="1107">
        <f>IF($E96&gt;0,GB101/$E96,"-")</f>
        <v>0</v>
      </c>
      <c r="GC103" s="1107"/>
      <c r="GD103" s="1107">
        <f>IF($E96&gt;0,GD101/$E96,"-")</f>
        <v>0</v>
      </c>
      <c r="GE103" s="1107"/>
      <c r="GF103" s="1107">
        <f>IF($E96&gt;0,GF101/$E96,"-")</f>
        <v>0</v>
      </c>
      <c r="GG103" s="1107"/>
      <c r="GH103" s="1107">
        <f>IF($E96&gt;0,GH101/$E96,"-")</f>
        <v>0</v>
      </c>
      <c r="GI103" s="1107"/>
      <c r="GJ103" s="1107">
        <f>IF($E96&gt;0,GJ101/$E96,"-")</f>
        <v>0</v>
      </c>
      <c r="GK103" s="1107"/>
      <c r="GL103" s="1107">
        <f>IF($E96&gt;0,GL101/$E96,"-")</f>
        <v>0</v>
      </c>
      <c r="GM103" s="1107"/>
      <c r="GN103" s="1107">
        <f>IF($E96&gt;0,GN101/$E96,"-")</f>
        <v>0</v>
      </c>
      <c r="GO103" s="1107"/>
      <c r="GP103" s="1107">
        <f>IF($E96&gt;0,GP101/$E96,"-")</f>
        <v>0</v>
      </c>
      <c r="GQ103" s="1107"/>
      <c r="GR103" s="1107">
        <f>IF($E96&gt;0,GR101/$E96,"-")</f>
        <v>0</v>
      </c>
      <c r="GS103" s="1107"/>
      <c r="GT103" s="1107">
        <f>IF($E96&gt;0,GT101/$E96,"-")</f>
        <v>0</v>
      </c>
      <c r="GU103" s="1107"/>
      <c r="GV103" s="1107">
        <f t="shared" ref="GV103" si="503">IF($E96&gt;0,GV101/$E96,"-")</f>
        <v>0</v>
      </c>
      <c r="GW103" s="1107"/>
      <c r="GX103" s="1107">
        <f t="shared" ref="GX103" si="504">IF($E96&gt;0,GX101/$E96,"-")</f>
        <v>0</v>
      </c>
      <c r="GY103" s="1107"/>
      <c r="GZ103" s="1107">
        <f t="shared" ref="GZ103" si="505">IF($E96&gt;0,GZ101/$E96,"-")</f>
        <v>0</v>
      </c>
      <c r="HA103" s="1107"/>
      <c r="HB103" s="1107">
        <f>IF($E96&gt;0,HB101/$E96,"-")</f>
        <v>0</v>
      </c>
      <c r="HC103" s="1107"/>
      <c r="HD103" s="1107">
        <f t="shared" ref="HD103" si="506">IF($E96&gt;0,HD101/$E96,"-")</f>
        <v>0</v>
      </c>
      <c r="HE103" s="1107"/>
      <c r="HF103" s="1107">
        <f t="shared" ref="HF103" si="507">IF($E96&gt;0,HF101/$E96,"-")</f>
        <v>0</v>
      </c>
      <c r="HG103" s="1107"/>
      <c r="HH103" s="1107">
        <f t="shared" ref="HH103" si="508">IF($E96&gt;0,HH101/$E96,"-")</f>
        <v>0</v>
      </c>
      <c r="HI103" s="1107"/>
    </row>
    <row r="104" spans="1:217" s="5" customFormat="1" ht="14.4">
      <c r="A104" s="677"/>
      <c r="B104" s="678"/>
      <c r="C104" s="678"/>
      <c r="D104" s="679"/>
      <c r="E104" s="679"/>
      <c r="F104" s="678"/>
      <c r="G104" s="678"/>
      <c r="H104" s="678"/>
      <c r="I104" s="678"/>
      <c r="J104" s="678"/>
      <c r="K104" s="678"/>
      <c r="L104" s="1178"/>
      <c r="M104" s="1178"/>
      <c r="N104" s="1178"/>
      <c r="O104" s="1178"/>
      <c r="P104" s="1178"/>
      <c r="Q104" s="1178"/>
      <c r="R104" s="1178"/>
      <c r="S104" s="1192"/>
      <c r="T104" s="1180"/>
      <c r="U104" s="1178"/>
      <c r="V104" s="1178"/>
      <c r="W104" s="1178"/>
      <c r="X104" s="1178"/>
      <c r="Y104" s="1178"/>
      <c r="Z104" s="1178"/>
      <c r="AA104" s="1192"/>
      <c r="AB104" s="1180"/>
      <c r="AC104" s="1178"/>
      <c r="AD104" s="1178"/>
      <c r="AE104" s="1178"/>
      <c r="AF104" s="1178"/>
      <c r="AG104" s="1178"/>
      <c r="AH104" s="1178"/>
      <c r="AI104" s="1192"/>
      <c r="AJ104" s="1180"/>
      <c r="AK104" s="1178"/>
      <c r="AL104" s="1178"/>
      <c r="AM104" s="1178"/>
      <c r="AN104" s="1178"/>
      <c r="AO104" s="1178"/>
      <c r="AP104" s="1178"/>
      <c r="AQ104" s="1192"/>
      <c r="AR104" s="1180"/>
      <c r="AS104" s="1178"/>
      <c r="AT104" s="831"/>
      <c r="AU104" s="831"/>
      <c r="AV104" s="831"/>
      <c r="AW104" s="831"/>
      <c r="AX104" s="831"/>
      <c r="AY104" s="832"/>
      <c r="AZ104" s="833"/>
      <c r="BA104" s="831"/>
      <c r="BB104" s="831"/>
      <c r="BC104" s="831"/>
      <c r="BD104" s="831"/>
      <c r="BE104" s="831"/>
      <c r="BF104" s="831"/>
      <c r="BG104" s="832"/>
      <c r="BH104" s="833"/>
      <c r="BI104" s="831"/>
      <c r="BJ104" s="831"/>
      <c r="BK104" s="831"/>
      <c r="BL104" s="831"/>
      <c r="BM104" s="831"/>
      <c r="BN104" s="831"/>
      <c r="BO104" s="832"/>
      <c r="BP104" s="833"/>
      <c r="BQ104" s="831"/>
      <c r="BR104" s="831"/>
      <c r="BS104" s="831"/>
      <c r="BT104" s="831"/>
      <c r="BU104" s="831"/>
      <c r="BV104" s="831"/>
      <c r="BW104" s="832"/>
      <c r="BX104" s="833"/>
      <c r="BY104" s="831"/>
      <c r="BZ104" s="831"/>
      <c r="CA104" s="831"/>
      <c r="CB104" s="831"/>
      <c r="CC104" s="831"/>
      <c r="CD104" s="1178"/>
      <c r="CE104" s="1179"/>
      <c r="CF104" s="1180"/>
      <c r="CG104" s="1181"/>
      <c r="CH104" s="1178"/>
      <c r="CI104" s="1181"/>
      <c r="CJ104" s="1178"/>
      <c r="CK104" s="1181"/>
      <c r="CL104" s="1178"/>
      <c r="CM104" s="1179"/>
      <c r="CN104" s="1180"/>
      <c r="CO104" s="1181"/>
      <c r="CP104" s="1182"/>
      <c r="CQ104" s="1183"/>
      <c r="CR104" s="1182"/>
      <c r="CS104" s="1183"/>
      <c r="CT104" s="834"/>
      <c r="CU104" s="835"/>
      <c r="CV104" s="836"/>
      <c r="CW104" s="834"/>
      <c r="CX104" s="834"/>
      <c r="CY104" s="834"/>
      <c r="CZ104" s="834"/>
      <c r="DA104" s="834"/>
      <c r="DB104" s="834"/>
      <c r="DC104" s="835"/>
      <c r="DD104" s="836"/>
      <c r="DE104" s="834"/>
      <c r="DF104" s="834"/>
      <c r="DG104" s="834"/>
      <c r="DH104" s="834"/>
      <c r="DI104" s="834"/>
      <c r="DJ104" s="977"/>
      <c r="DK104" s="977"/>
      <c r="DL104" s="836"/>
      <c r="DM104" s="834"/>
      <c r="DN104" s="834"/>
      <c r="DO104" s="834"/>
      <c r="DP104" s="834"/>
      <c r="DQ104" s="834"/>
      <c r="DR104" s="834"/>
      <c r="DS104" s="835"/>
      <c r="DT104" s="836"/>
      <c r="DU104" s="834"/>
      <c r="DV104" s="834"/>
      <c r="DW104" s="834"/>
      <c r="DX104" s="834"/>
      <c r="DY104" s="834"/>
      <c r="DZ104" s="834"/>
      <c r="EA104" s="835"/>
      <c r="EB104" s="836"/>
      <c r="EC104" s="834"/>
      <c r="ED104" s="834"/>
      <c r="EE104" s="834"/>
      <c r="EF104" s="834"/>
      <c r="EG104" s="834"/>
      <c r="EH104" s="834"/>
      <c r="EI104" s="835"/>
      <c r="EJ104" s="836"/>
      <c r="EK104" s="834"/>
      <c r="EL104" s="834"/>
      <c r="EM104" s="834"/>
      <c r="EN104" s="834"/>
      <c r="EO104" s="834"/>
      <c r="EP104" s="834"/>
      <c r="EQ104" s="835"/>
      <c r="ER104" s="836"/>
      <c r="ES104" s="834"/>
      <c r="ET104" s="834"/>
      <c r="EU104" s="834"/>
      <c r="EV104" s="834"/>
      <c r="EW104" s="834"/>
      <c r="EX104" s="834"/>
      <c r="EY104" s="835"/>
      <c r="EZ104" s="836"/>
      <c r="FA104" s="834"/>
      <c r="FB104" s="834"/>
      <c r="FC104" s="834"/>
      <c r="FD104" s="834"/>
      <c r="FE104" s="834"/>
      <c r="FF104" s="834"/>
      <c r="FG104" s="835"/>
      <c r="FH104" s="836"/>
      <c r="FI104" s="834"/>
      <c r="FJ104" s="834"/>
      <c r="FK104" s="834"/>
      <c r="FL104" s="834"/>
      <c r="FM104" s="834"/>
      <c r="FN104" s="834"/>
      <c r="FO104" s="835"/>
      <c r="FP104" s="836"/>
      <c r="FQ104" s="834"/>
      <c r="FR104" s="834"/>
      <c r="FS104" s="834"/>
      <c r="FT104" s="834"/>
      <c r="FU104" s="834"/>
      <c r="FV104" s="834"/>
      <c r="FW104" s="835"/>
      <c r="FX104" s="836"/>
      <c r="FY104" s="834"/>
      <c r="FZ104" s="834"/>
      <c r="GA104" s="834"/>
      <c r="GB104" s="834"/>
      <c r="GC104" s="834"/>
      <c r="GD104" s="834"/>
      <c r="GE104" s="835"/>
      <c r="GF104" s="836"/>
      <c r="GG104" s="834"/>
      <c r="GH104" s="834"/>
      <c r="GI104" s="834"/>
      <c r="GJ104" s="834"/>
      <c r="GK104" s="834"/>
      <c r="GL104" s="834"/>
      <c r="GM104" s="835"/>
      <c r="GN104" s="836"/>
      <c r="GO104" s="834"/>
      <c r="GP104" s="834"/>
      <c r="GQ104" s="834"/>
      <c r="GR104" s="834"/>
      <c r="GS104" s="834"/>
      <c r="GT104" s="834"/>
      <c r="GU104" s="835"/>
      <c r="GV104" s="834"/>
      <c r="GW104" s="835"/>
      <c r="GX104" s="834"/>
      <c r="GY104" s="835"/>
      <c r="GZ104" s="834"/>
      <c r="HA104" s="835"/>
      <c r="HB104" s="834"/>
      <c r="HC104" s="835"/>
      <c r="HD104" s="834"/>
      <c r="HE104" s="835"/>
      <c r="HF104" s="834"/>
      <c r="HG104" s="835"/>
      <c r="HH104" s="834"/>
      <c r="HI104" s="835"/>
    </row>
    <row r="105" spans="1:217" ht="12.75" customHeight="1">
      <c r="A105" s="1139" t="s">
        <v>1924</v>
      </c>
      <c r="B105" s="1140" t="str">
        <f>VLOOKUP(A105,PLANEJAMENTO!$B$10:$C$56,2,FALSE)</f>
        <v>Dreno provisorio tipo espinha de peixe, para correção de saturação do solo - linha dupla 150mm</v>
      </c>
      <c r="C105" s="1139" t="str">
        <f>VLOOKUP(A105,PLANEJAMENTO!$B$10:$D$56,3,FALSE)</f>
        <v>m</v>
      </c>
      <c r="D105" s="1141">
        <f>VLOOKUP(A105,PLANEJAMENTO!$B$10:$E$56,4,FALSE)</f>
        <v>1720</v>
      </c>
      <c r="E105" s="1141">
        <f>D105</f>
        <v>1720</v>
      </c>
      <c r="F105" s="1142">
        <v>10</v>
      </c>
      <c r="G105" s="1141">
        <f>F105*9</f>
        <v>90</v>
      </c>
      <c r="H105" s="733"/>
      <c r="I105" s="1143"/>
      <c r="J105" s="1144"/>
      <c r="K105" s="734" t="s">
        <v>379</v>
      </c>
      <c r="L105" s="1145"/>
      <c r="M105" s="1146"/>
      <c r="N105" s="1145"/>
      <c r="O105" s="1146"/>
      <c r="P105" s="1145"/>
      <c r="Q105" s="1146"/>
      <c r="R105" s="1145"/>
      <c r="S105" s="1146"/>
      <c r="T105" s="1145"/>
      <c r="U105" s="1146"/>
      <c r="V105" s="1145"/>
      <c r="W105" s="1146"/>
      <c r="X105" s="1145"/>
      <c r="Y105" s="1146"/>
      <c r="Z105" s="1145"/>
      <c r="AA105" s="1146"/>
      <c r="AB105" s="1145"/>
      <c r="AC105" s="1146"/>
      <c r="AD105" s="1145"/>
      <c r="AE105" s="1146"/>
      <c r="AF105" s="1145"/>
      <c r="AG105" s="1146"/>
      <c r="AH105" s="1145"/>
      <c r="AI105" s="1146"/>
      <c r="AJ105" s="1145"/>
      <c r="AK105" s="1146"/>
      <c r="AL105" s="1145"/>
      <c r="AM105" s="1146"/>
      <c r="AN105" s="1145"/>
      <c r="AO105" s="1146"/>
      <c r="AP105" s="1145"/>
      <c r="AQ105" s="1146"/>
      <c r="AR105" s="1145"/>
      <c r="AS105" s="1146"/>
      <c r="AT105" s="1145"/>
      <c r="AU105" s="1146"/>
      <c r="AV105" s="1145"/>
      <c r="AW105" s="1146"/>
      <c r="AX105" s="1145"/>
      <c r="AY105" s="1146"/>
      <c r="AZ105" s="1145"/>
      <c r="BA105" s="1146"/>
      <c r="BB105" s="1145"/>
      <c r="BC105" s="1146"/>
      <c r="BD105" s="1145"/>
      <c r="BE105" s="1146"/>
      <c r="BF105" s="1145"/>
      <c r="BG105" s="1146"/>
      <c r="BH105" s="1145"/>
      <c r="BI105" s="1146"/>
      <c r="BJ105" s="1145"/>
      <c r="BK105" s="1146"/>
      <c r="BL105" s="1145"/>
      <c r="BM105" s="1146"/>
      <c r="BN105" s="1145"/>
      <c r="BO105" s="1146"/>
      <c r="BP105" s="1145"/>
      <c r="BQ105" s="1146"/>
      <c r="BR105" s="1132"/>
      <c r="BS105" s="1132"/>
      <c r="BT105" s="1132">
        <v>6</v>
      </c>
      <c r="BU105" s="1132"/>
      <c r="BV105" s="1132">
        <v>6</v>
      </c>
      <c r="BW105" s="1132"/>
      <c r="BX105" s="1132">
        <v>6</v>
      </c>
      <c r="BY105" s="1132"/>
      <c r="BZ105" s="1132">
        <v>3</v>
      </c>
      <c r="CA105" s="1132"/>
      <c r="CB105" s="1132"/>
      <c r="CC105" s="1132"/>
      <c r="CD105" s="1132"/>
      <c r="CE105" s="1132"/>
      <c r="CF105" s="1132"/>
      <c r="CG105" s="1132"/>
      <c r="CH105" s="1132"/>
      <c r="CI105" s="1132"/>
      <c r="CJ105" s="1132"/>
      <c r="CK105" s="1132"/>
      <c r="CL105" s="1132"/>
      <c r="CM105" s="1132"/>
      <c r="CN105" s="1132"/>
      <c r="CO105" s="1132"/>
      <c r="CP105" s="1132"/>
      <c r="CQ105" s="1132"/>
      <c r="CR105" s="1132"/>
      <c r="CS105" s="1132"/>
      <c r="CT105" s="1132"/>
      <c r="CU105" s="1132"/>
      <c r="CV105" s="1132"/>
      <c r="CW105" s="1132"/>
      <c r="CX105" s="1132"/>
      <c r="CY105" s="1132"/>
      <c r="CZ105" s="1132"/>
      <c r="DA105" s="1132"/>
      <c r="DB105" s="1132"/>
      <c r="DC105" s="1132"/>
      <c r="DD105" s="1132"/>
      <c r="DE105" s="1132"/>
      <c r="DF105" s="1132"/>
      <c r="DG105" s="1132"/>
      <c r="DH105" s="1132"/>
      <c r="DI105" s="1132"/>
      <c r="DJ105" s="1138"/>
      <c r="DK105" s="1138"/>
      <c r="DL105" s="1132"/>
      <c r="DM105" s="1132"/>
      <c r="DN105" s="1132"/>
      <c r="DO105" s="1132"/>
      <c r="DP105" s="1155"/>
      <c r="DQ105" s="1155"/>
      <c r="DR105" s="1155"/>
      <c r="DS105" s="1155"/>
      <c r="DT105" s="1155"/>
      <c r="DU105" s="1155"/>
      <c r="DV105" s="1155"/>
      <c r="DW105" s="1155"/>
      <c r="DX105" s="1132"/>
      <c r="DY105" s="1132"/>
      <c r="DZ105" s="1155"/>
      <c r="EA105" s="1155"/>
      <c r="EB105" s="1132"/>
      <c r="EC105" s="1132"/>
      <c r="ED105" s="1132"/>
      <c r="EE105" s="1132"/>
      <c r="EF105" s="1132"/>
      <c r="EG105" s="1132"/>
      <c r="EH105" s="1132"/>
      <c r="EI105" s="1132"/>
      <c r="EJ105" s="1155"/>
      <c r="EK105" s="1155"/>
      <c r="EL105" s="1155"/>
      <c r="EM105" s="1155"/>
      <c r="EN105" s="1132"/>
      <c r="EO105" s="1132"/>
      <c r="EP105" s="1132"/>
      <c r="EQ105" s="1132"/>
      <c r="ER105" s="1132"/>
      <c r="ES105" s="1132"/>
      <c r="ET105" s="1132"/>
      <c r="EU105" s="1132"/>
      <c r="EV105" s="1132"/>
      <c r="EW105" s="1132"/>
      <c r="EX105" s="1132"/>
      <c r="EY105" s="1132"/>
      <c r="EZ105" s="1132"/>
      <c r="FA105" s="1132"/>
      <c r="FB105" s="1132"/>
      <c r="FC105" s="1132"/>
      <c r="FD105" s="1132"/>
      <c r="FE105" s="1132"/>
      <c r="FF105" s="1132"/>
      <c r="FG105" s="1132"/>
      <c r="FH105" s="1132"/>
      <c r="FI105" s="1132"/>
      <c r="FJ105" s="1132"/>
      <c r="FK105" s="1132"/>
      <c r="FL105" s="1132"/>
      <c r="FM105" s="1132"/>
      <c r="FN105" s="1132"/>
      <c r="FO105" s="1132"/>
      <c r="FP105" s="1132"/>
      <c r="FQ105" s="1132"/>
      <c r="FR105" s="1132"/>
      <c r="FS105" s="1132"/>
      <c r="FT105" s="1132"/>
      <c r="FU105" s="1132"/>
      <c r="FV105" s="1132"/>
      <c r="FW105" s="1132"/>
      <c r="FX105" s="1132"/>
      <c r="FY105" s="1132"/>
      <c r="FZ105" s="1132"/>
      <c r="GA105" s="1132"/>
      <c r="GB105" s="1132"/>
      <c r="GC105" s="1132"/>
      <c r="GD105" s="1132"/>
      <c r="GE105" s="1132"/>
      <c r="GF105" s="1132"/>
      <c r="GG105" s="1132"/>
      <c r="GH105" s="1132"/>
      <c r="GI105" s="1132"/>
      <c r="GJ105" s="1132"/>
      <c r="GK105" s="1132"/>
      <c r="GL105" s="1132"/>
      <c r="GM105" s="1132"/>
      <c r="GN105" s="1132"/>
      <c r="GO105" s="1132"/>
      <c r="GP105" s="1132"/>
      <c r="GQ105" s="1132"/>
      <c r="GR105" s="1132"/>
      <c r="GS105" s="1132"/>
      <c r="GT105" s="1132"/>
      <c r="GU105" s="1132"/>
      <c r="GV105" s="1132"/>
      <c r="GW105" s="1132"/>
      <c r="GX105" s="1132"/>
      <c r="GY105" s="1132"/>
      <c r="GZ105" s="1132"/>
      <c r="HA105" s="1132"/>
      <c r="HB105" s="1132"/>
      <c r="HC105" s="1132"/>
      <c r="HD105" s="1132"/>
      <c r="HE105" s="1132"/>
      <c r="HF105" s="1132"/>
      <c r="HG105" s="1132"/>
      <c r="HH105" s="1132"/>
      <c r="HI105" s="1132"/>
    </row>
    <row r="106" spans="1:217" ht="12.75" customHeight="1">
      <c r="A106" s="1139"/>
      <c r="B106" s="1140"/>
      <c r="C106" s="1139"/>
      <c r="D106" s="1141"/>
      <c r="E106" s="1141"/>
      <c r="F106" s="1142"/>
      <c r="G106" s="1141"/>
      <c r="H106" s="733"/>
      <c r="I106" s="1143"/>
      <c r="J106" s="1144"/>
      <c r="K106" s="837" t="s">
        <v>380</v>
      </c>
      <c r="L106" s="1133"/>
      <c r="M106" s="1134"/>
      <c r="N106" s="1133"/>
      <c r="O106" s="1134"/>
      <c r="P106" s="1133"/>
      <c r="Q106" s="1134"/>
      <c r="R106" s="1133"/>
      <c r="S106" s="1134"/>
      <c r="T106" s="1133"/>
      <c r="U106" s="1134"/>
      <c r="V106" s="1133"/>
      <c r="W106" s="1134"/>
      <c r="X106" s="1133"/>
      <c r="Y106" s="1134"/>
      <c r="Z106" s="1133"/>
      <c r="AA106" s="1134"/>
      <c r="AB106" s="1133"/>
      <c r="AC106" s="1134"/>
      <c r="AD106" s="1133"/>
      <c r="AE106" s="1134"/>
      <c r="AF106" s="1133"/>
      <c r="AG106" s="1134"/>
      <c r="AH106" s="1133"/>
      <c r="AI106" s="1134"/>
      <c r="AJ106" s="1133"/>
      <c r="AK106" s="1134"/>
      <c r="AL106" s="1133"/>
      <c r="AM106" s="1134"/>
      <c r="AN106" s="1133"/>
      <c r="AO106" s="1134"/>
      <c r="AP106" s="1133"/>
      <c r="AQ106" s="1134"/>
      <c r="AR106" s="1133"/>
      <c r="AS106" s="1134"/>
      <c r="AT106" s="1133"/>
      <c r="AU106" s="1134"/>
      <c r="AV106" s="1133"/>
      <c r="AW106" s="1134"/>
      <c r="AX106" s="1133"/>
      <c r="AY106" s="1134"/>
      <c r="AZ106" s="1133"/>
      <c r="BA106" s="1134"/>
      <c r="BB106" s="1133"/>
      <c r="BC106" s="1134"/>
      <c r="BD106" s="1133"/>
      <c r="BE106" s="1134"/>
      <c r="BF106" s="1133"/>
      <c r="BG106" s="1134"/>
      <c r="BH106" s="1133"/>
      <c r="BI106" s="1134"/>
      <c r="BJ106" s="1133"/>
      <c r="BK106" s="1134"/>
      <c r="BL106" s="1133"/>
      <c r="BM106" s="1134"/>
      <c r="BN106" s="1133"/>
      <c r="BO106" s="1134"/>
      <c r="BP106" s="1133"/>
      <c r="BQ106" s="1134"/>
      <c r="BR106" s="1129"/>
      <c r="BS106" s="1129"/>
      <c r="BT106" s="1129">
        <v>1</v>
      </c>
      <c r="BU106" s="1129"/>
      <c r="BV106" s="1129">
        <v>1</v>
      </c>
      <c r="BW106" s="1129"/>
      <c r="BX106" s="1129">
        <v>1</v>
      </c>
      <c r="BY106" s="1129"/>
      <c r="BZ106" s="1129">
        <v>1</v>
      </c>
      <c r="CA106" s="1129"/>
      <c r="CB106" s="1129"/>
      <c r="CC106" s="1129"/>
      <c r="CD106" s="1129"/>
      <c r="CE106" s="1129"/>
      <c r="CF106" s="1129"/>
      <c r="CG106" s="1129"/>
      <c r="CH106" s="1129"/>
      <c r="CI106" s="1129"/>
      <c r="CJ106" s="1129"/>
      <c r="CK106" s="1129"/>
      <c r="CL106" s="1129"/>
      <c r="CM106" s="1129"/>
      <c r="CN106" s="1129"/>
      <c r="CO106" s="1129"/>
      <c r="CP106" s="1129"/>
      <c r="CQ106" s="1129"/>
      <c r="CR106" s="1129"/>
      <c r="CS106" s="1129"/>
      <c r="CT106" s="1129"/>
      <c r="CU106" s="1129"/>
      <c r="CV106" s="1129"/>
      <c r="CW106" s="1129"/>
      <c r="CX106" s="1129"/>
      <c r="CY106" s="1129"/>
      <c r="CZ106" s="1129"/>
      <c r="DA106" s="1129"/>
      <c r="DB106" s="1129"/>
      <c r="DC106" s="1129"/>
      <c r="DD106" s="1129"/>
      <c r="DE106" s="1129"/>
      <c r="DF106" s="1129"/>
      <c r="DG106" s="1129"/>
      <c r="DH106" s="1129"/>
      <c r="DI106" s="1129"/>
      <c r="DJ106" s="1135"/>
      <c r="DK106" s="1135"/>
      <c r="DL106" s="1129"/>
      <c r="DM106" s="1129"/>
      <c r="DN106" s="1129"/>
      <c r="DO106" s="1129"/>
      <c r="DP106" s="1129"/>
      <c r="DQ106" s="1129"/>
      <c r="DR106" s="1129"/>
      <c r="DS106" s="1129"/>
      <c r="DT106" s="1129"/>
      <c r="DU106" s="1129"/>
      <c r="DV106" s="1129"/>
      <c r="DW106" s="1129"/>
      <c r="DX106" s="1129"/>
      <c r="DY106" s="1129"/>
      <c r="DZ106" s="1129"/>
      <c r="EA106" s="1129"/>
      <c r="EB106" s="1129"/>
      <c r="EC106" s="1129"/>
      <c r="ED106" s="1129"/>
      <c r="EE106" s="1129"/>
      <c r="EF106" s="1129"/>
      <c r="EG106" s="1129"/>
      <c r="EH106" s="1129"/>
      <c r="EI106" s="1129"/>
      <c r="EJ106" s="1129"/>
      <c r="EK106" s="1129"/>
      <c r="EL106" s="1129"/>
      <c r="EM106" s="1129"/>
      <c r="EN106" s="1129"/>
      <c r="EO106" s="1129"/>
      <c r="EP106" s="1129"/>
      <c r="EQ106" s="1129"/>
      <c r="ER106" s="1129"/>
      <c r="ES106" s="1129"/>
      <c r="ET106" s="1129"/>
      <c r="EU106" s="1129"/>
      <c r="EV106" s="1129"/>
      <c r="EW106" s="1129"/>
      <c r="EX106" s="1129"/>
      <c r="EY106" s="1129"/>
      <c r="EZ106" s="1129"/>
      <c r="FA106" s="1129"/>
      <c r="FB106" s="1129"/>
      <c r="FC106" s="1129"/>
      <c r="FD106" s="1129"/>
      <c r="FE106" s="1129"/>
      <c r="FF106" s="1129"/>
      <c r="FG106" s="1129"/>
      <c r="FH106" s="1129"/>
      <c r="FI106" s="1129"/>
      <c r="FJ106" s="1129"/>
      <c r="FK106" s="1129"/>
      <c r="FL106" s="1129"/>
      <c r="FM106" s="1129"/>
      <c r="FN106" s="1129"/>
      <c r="FO106" s="1129"/>
      <c r="FP106" s="1129"/>
      <c r="FQ106" s="1129"/>
      <c r="FR106" s="1129"/>
      <c r="FS106" s="1129"/>
      <c r="FT106" s="1129"/>
      <c r="FU106" s="1129"/>
      <c r="FV106" s="1129"/>
      <c r="FW106" s="1129"/>
      <c r="FX106" s="1129"/>
      <c r="FY106" s="1129"/>
      <c r="FZ106" s="1129"/>
      <c r="GA106" s="1129"/>
      <c r="GB106" s="1129"/>
      <c r="GC106" s="1129"/>
      <c r="GD106" s="1129"/>
      <c r="GE106" s="1129"/>
      <c r="GF106" s="1129"/>
      <c r="GG106" s="1129"/>
      <c r="GH106" s="1129"/>
      <c r="GI106" s="1129"/>
      <c r="GJ106" s="1129"/>
      <c r="GK106" s="1129"/>
      <c r="GL106" s="1129"/>
      <c r="GM106" s="1129"/>
      <c r="GN106" s="1129"/>
      <c r="GO106" s="1129"/>
      <c r="GP106" s="1129"/>
      <c r="GQ106" s="1129"/>
      <c r="GR106" s="1129"/>
      <c r="GS106" s="1129"/>
      <c r="GT106" s="1129"/>
      <c r="GU106" s="1129"/>
      <c r="GV106" s="1129"/>
      <c r="GW106" s="1129"/>
      <c r="GX106" s="1129"/>
      <c r="GY106" s="1129"/>
      <c r="GZ106" s="1129"/>
      <c r="HA106" s="1129"/>
      <c r="HB106" s="1129"/>
      <c r="HC106" s="1129"/>
      <c r="HD106" s="1129"/>
      <c r="HE106" s="1129"/>
      <c r="HF106" s="1129"/>
      <c r="HG106" s="1129"/>
      <c r="HH106" s="1129"/>
      <c r="HI106" s="1129"/>
    </row>
    <row r="107" spans="1:217" ht="12.75" customHeight="1">
      <c r="A107" s="1139"/>
      <c r="B107" s="1140"/>
      <c r="C107" s="1139"/>
      <c r="D107" s="1141"/>
      <c r="E107" s="1141"/>
      <c r="F107" s="1142"/>
      <c r="G107" s="1141"/>
      <c r="H107" s="733"/>
      <c r="I107" s="1143"/>
      <c r="J107" s="1144"/>
      <c r="K107" s="838" t="s">
        <v>381</v>
      </c>
      <c r="L107" s="1125">
        <f>(L105*L106*$G105)*$L$8</f>
        <v>0</v>
      </c>
      <c r="M107" s="1126"/>
      <c r="N107" s="1125">
        <f>(N105*N106*$G105)*$L$8</f>
        <v>0</v>
      </c>
      <c r="O107" s="1126"/>
      <c r="P107" s="1125">
        <f>(P105*P106*$G105)*$L$8</f>
        <v>0</v>
      </c>
      <c r="Q107" s="1126"/>
      <c r="R107" s="1125">
        <f>(R105*R106*$G105)*$L$8</f>
        <v>0</v>
      </c>
      <c r="S107" s="1126"/>
      <c r="T107" s="1125">
        <f>(T105*T106*$G105)*$T$8</f>
        <v>0</v>
      </c>
      <c r="U107" s="1126"/>
      <c r="V107" s="1125">
        <f>(V105*V106*$G105)*$T$8</f>
        <v>0</v>
      </c>
      <c r="W107" s="1126"/>
      <c r="X107" s="1125">
        <f>(X105*X106*$G105)*$T$8</f>
        <v>0</v>
      </c>
      <c r="Y107" s="1126"/>
      <c r="Z107" s="1125">
        <f>(Z105*Z106*$G105)*$T$8</f>
        <v>0</v>
      </c>
      <c r="AA107" s="1126"/>
      <c r="AB107" s="1125">
        <f>(AB105*AB106*$G105)*$AB$8</f>
        <v>0</v>
      </c>
      <c r="AC107" s="1126"/>
      <c r="AD107" s="1125">
        <f>(AD105*AD106*$G105)*$AB$8</f>
        <v>0</v>
      </c>
      <c r="AE107" s="1126"/>
      <c r="AF107" s="1125">
        <f>(AF105*AF106*$G105)*$AB$8</f>
        <v>0</v>
      </c>
      <c r="AG107" s="1126"/>
      <c r="AH107" s="1125">
        <f>(AH105*AH106*$G105)*$AB$8</f>
        <v>0</v>
      </c>
      <c r="AI107" s="1126"/>
      <c r="AJ107" s="1125">
        <f>(AJ105*AJ106*$G105)*$AJ$8</f>
        <v>0</v>
      </c>
      <c r="AK107" s="1126"/>
      <c r="AL107" s="1125">
        <f>(AL105*AL106*$G105)*$AJ$8</f>
        <v>0</v>
      </c>
      <c r="AM107" s="1126"/>
      <c r="AN107" s="1125">
        <f>(AN105*AN106*$G105)*$AJ$8</f>
        <v>0</v>
      </c>
      <c r="AO107" s="1126"/>
      <c r="AP107" s="1125">
        <f>(AP105*AP106*$G105)*$AJ$8</f>
        <v>0</v>
      </c>
      <c r="AQ107" s="1126"/>
      <c r="AR107" s="1125">
        <f>(AR105*AR106*$G105)*$AT$8</f>
        <v>0</v>
      </c>
      <c r="AS107" s="1126"/>
      <c r="AT107" s="1125">
        <f>(AT105*AT106*$G105)*$AT$8</f>
        <v>0</v>
      </c>
      <c r="AU107" s="1126"/>
      <c r="AV107" s="1125">
        <f>(AV105*AV106*$G105)*$AT$8</f>
        <v>0</v>
      </c>
      <c r="AW107" s="1126"/>
      <c r="AX107" s="1125">
        <f>(AX105*AX106*$G105)*$AT$8</f>
        <v>0</v>
      </c>
      <c r="AY107" s="1126"/>
      <c r="AZ107" s="1125">
        <f>(AZ105*AZ106*$G105)*$BB$8</f>
        <v>0</v>
      </c>
      <c r="BA107" s="1126"/>
      <c r="BB107" s="1125">
        <f>(BB105*BB106*$G105)*$BB$8</f>
        <v>0</v>
      </c>
      <c r="BC107" s="1126"/>
      <c r="BD107" s="1125">
        <f>(BD105*BD106*$G105)*$BB$8</f>
        <v>0</v>
      </c>
      <c r="BE107" s="1126"/>
      <c r="BF107" s="1125">
        <f>(BF105*BF106*$G105)*$BB$8</f>
        <v>0</v>
      </c>
      <c r="BG107" s="1126"/>
      <c r="BH107" s="1125">
        <f>(BH105*BH106*$G105)*$BJ$8</f>
        <v>0</v>
      </c>
      <c r="BI107" s="1126"/>
      <c r="BJ107" s="1125">
        <f>(BJ105*BJ106*$G105)*$BJ$8</f>
        <v>0</v>
      </c>
      <c r="BK107" s="1126"/>
      <c r="BL107" s="1125">
        <f>(BL105*BL106*$G105)*$BJ$8</f>
        <v>0</v>
      </c>
      <c r="BM107" s="1126"/>
      <c r="BN107" s="1125">
        <f>(BN105*BN106*$G105)*$BJ$8</f>
        <v>0</v>
      </c>
      <c r="BO107" s="1126"/>
      <c r="BP107" s="1125">
        <f>(BP105*BP106*$G105)*$BT$8</f>
        <v>0</v>
      </c>
      <c r="BQ107" s="1126"/>
      <c r="BR107" s="1125">
        <f>(BR105*BR106*$G105)*$BT$8</f>
        <v>0</v>
      </c>
      <c r="BS107" s="1126"/>
      <c r="BT107" s="1125">
        <f>(BT105*BT106*$G105)*$BT$8</f>
        <v>508.64516129032262</v>
      </c>
      <c r="BU107" s="1126"/>
      <c r="BV107" s="1125">
        <f t="shared" ref="BV107" si="509">(BV105*BV106*$G105)*$BT$8</f>
        <v>508.64516129032262</v>
      </c>
      <c r="BW107" s="1126"/>
      <c r="BX107" s="1125">
        <f t="shared" ref="BX107" si="510">(BX105*BX106*$G105)*$BT$8</f>
        <v>508.64516129032262</v>
      </c>
      <c r="BY107" s="1126"/>
      <c r="BZ107" s="1125">
        <f t="shared" ref="BZ107" si="511">(BZ105*BZ106*$G105)*$BT$8</f>
        <v>254.32258064516131</v>
      </c>
      <c r="CA107" s="1126"/>
      <c r="CB107" s="1125">
        <f>(CB105*CB106*$G105)*$CB$8</f>
        <v>0</v>
      </c>
      <c r="CC107" s="1126"/>
      <c r="CD107" s="1125">
        <f>(CD105*CD106*$G105)*$CB$8</f>
        <v>0</v>
      </c>
      <c r="CE107" s="1126"/>
      <c r="CF107" s="1125">
        <f>(CF105*CF106*$G105)*$CJ$8</f>
        <v>0</v>
      </c>
      <c r="CG107" s="1126"/>
      <c r="CH107" s="1125">
        <f>(CH105*CH106*$G105)*$CJ$8</f>
        <v>0</v>
      </c>
      <c r="CI107" s="1126"/>
      <c r="CJ107" s="1125">
        <f>(CJ105*CJ106*$G105)*$CJ$8</f>
        <v>0</v>
      </c>
      <c r="CK107" s="1126"/>
      <c r="CL107" s="1125">
        <f>(CL105*CL106*$G105)*$CJ$8</f>
        <v>0</v>
      </c>
      <c r="CM107" s="1126"/>
      <c r="CN107" s="1125">
        <f>(CN105*CN106*$G105)*$CT$8</f>
        <v>0</v>
      </c>
      <c r="CO107" s="1126"/>
      <c r="CP107" s="1125">
        <f>(CP105*CP106*$G105)*$CT$8</f>
        <v>0</v>
      </c>
      <c r="CQ107" s="1126"/>
      <c r="CR107" s="1125">
        <f>(CR105*CR106*$G105)*$CT$8</f>
        <v>0</v>
      </c>
      <c r="CS107" s="1126"/>
      <c r="CT107" s="1125">
        <f>(CT105*CT106*$G105)*$CT$8</f>
        <v>0</v>
      </c>
      <c r="CU107" s="1126"/>
      <c r="CV107" s="1125">
        <f>(CV105*CV106*$G105)*$DB$8</f>
        <v>0</v>
      </c>
      <c r="CW107" s="1126"/>
      <c r="CX107" s="1125">
        <f>(CX105*CX106*$G105)*$DB$8</f>
        <v>0</v>
      </c>
      <c r="CY107" s="1126"/>
      <c r="CZ107" s="1125">
        <f>(CZ105*CZ106*$G105)*$DB$8</f>
        <v>0</v>
      </c>
      <c r="DA107" s="1126"/>
      <c r="DB107" s="1125">
        <f>(DB105*DB106*$G105)*$DB$8</f>
        <v>0</v>
      </c>
      <c r="DC107" s="1126"/>
      <c r="DD107" s="1125">
        <f>(DD105*DD106*$G105)*$DB$8</f>
        <v>0</v>
      </c>
      <c r="DE107" s="1126"/>
      <c r="DF107" s="1125">
        <f>(DF105*DF106*$G105)*$DL$8</f>
        <v>0</v>
      </c>
      <c r="DG107" s="1126"/>
      <c r="DH107" s="1125">
        <f>(DH105*DH106*$G105)*$DL$8</f>
        <v>0</v>
      </c>
      <c r="DI107" s="1126"/>
      <c r="DJ107" s="1130">
        <f>(DJ105*DJ106*$G105)*$DL$8</f>
        <v>0</v>
      </c>
      <c r="DK107" s="1131"/>
      <c r="DL107" s="1125">
        <f>(DL105*DL106*$G105)*$DT$8</f>
        <v>0</v>
      </c>
      <c r="DM107" s="1126"/>
      <c r="DN107" s="1156">
        <f>(DN105*DN106*$G105)*$DT$8</f>
        <v>0</v>
      </c>
      <c r="DO107" s="1157"/>
      <c r="DP107" s="1156">
        <f>(DP105*DP106*$G105)*$DT$8</f>
        <v>0</v>
      </c>
      <c r="DQ107" s="1157"/>
      <c r="DR107" s="1156">
        <f>(DR105*DR106*$G105)*$DT$8</f>
        <v>0</v>
      </c>
      <c r="DS107" s="1157"/>
      <c r="DT107" s="1125">
        <f>(DT105*DT106*$G105)*$EB$8</f>
        <v>0</v>
      </c>
      <c r="DU107" s="1126"/>
      <c r="DV107" s="1125">
        <f>(DV105*DV106*$G105)*$EB$8</f>
        <v>0</v>
      </c>
      <c r="DW107" s="1126"/>
      <c r="DX107" s="1125">
        <f>(DX105*DX106*$G105)*$EB$8</f>
        <v>0</v>
      </c>
      <c r="DY107" s="1126"/>
      <c r="DZ107" s="1125">
        <f>(DZ105*DZ106*$G105)*$EB$8</f>
        <v>0</v>
      </c>
      <c r="EA107" s="1126"/>
      <c r="EB107" s="1125">
        <f>(EB105*EB106*$G105)*$EJ$8</f>
        <v>0</v>
      </c>
      <c r="EC107" s="1126"/>
      <c r="ED107" s="1125">
        <f>(ED105*ED106*$G105)*$EJ$8</f>
        <v>0</v>
      </c>
      <c r="EE107" s="1126"/>
      <c r="EF107" s="1125">
        <f>(EF105*EF106*$G105)*$EJ$8</f>
        <v>0</v>
      </c>
      <c r="EG107" s="1126"/>
      <c r="EH107" s="1125">
        <f>(EH105*EH106*$G105)*$EJ$8</f>
        <v>0</v>
      </c>
      <c r="EI107" s="1126"/>
      <c r="EJ107" s="1125">
        <f>(EJ105*EJ106*$G105)*$ET$8</f>
        <v>0</v>
      </c>
      <c r="EK107" s="1126"/>
      <c r="EL107" s="1125">
        <f>(EL105*EL106*$G105)*$ET$8</f>
        <v>0</v>
      </c>
      <c r="EM107" s="1126"/>
      <c r="EN107" s="1125">
        <f>(EN105*EN106*$G105)*$ET$8</f>
        <v>0</v>
      </c>
      <c r="EO107" s="1126"/>
      <c r="EP107" s="1125">
        <f>(EP105*EP106*$G105)*$ET$8</f>
        <v>0</v>
      </c>
      <c r="EQ107" s="1126"/>
      <c r="ER107" s="1125">
        <f>(ER105*ER106*$G105)*$DB$8</f>
        <v>0</v>
      </c>
      <c r="ES107" s="1126"/>
      <c r="ET107" s="1125">
        <f>(ET105*ET106*$G105)*$DB$8</f>
        <v>0</v>
      </c>
      <c r="EU107" s="1126"/>
      <c r="EV107" s="1125">
        <f>(EV105*EV106*$G105)*$DB$8</f>
        <v>0</v>
      </c>
      <c r="EW107" s="1126"/>
      <c r="EX107" s="1125">
        <f>(EX105*EX106*$G105)*$DB$8</f>
        <v>0</v>
      </c>
      <c r="EY107" s="1126"/>
      <c r="EZ107" s="1125">
        <f>(EZ105*EZ106*$G105)*$DB$8</f>
        <v>0</v>
      </c>
      <c r="FA107" s="1126"/>
      <c r="FB107" s="1125">
        <f>(FB105*FB106*$G105)*$DB$8</f>
        <v>0</v>
      </c>
      <c r="FC107" s="1126"/>
      <c r="FD107" s="1125">
        <f>(FD105*FD106*$G105)*$DB$8</f>
        <v>0</v>
      </c>
      <c r="FE107" s="1126"/>
      <c r="FF107" s="1125">
        <f>(FF105*FF106*$G105)*$DB$8</f>
        <v>0</v>
      </c>
      <c r="FG107" s="1126"/>
      <c r="FH107" s="1125">
        <f>(FH105*FH106*$G105)*$DB$8</f>
        <v>0</v>
      </c>
      <c r="FI107" s="1126"/>
      <c r="FJ107" s="1125">
        <f>(FJ105*FJ106*$G105)*$DB$8</f>
        <v>0</v>
      </c>
      <c r="FK107" s="1126"/>
      <c r="FL107" s="1125">
        <f>(FL105*FL106*$G105)*$DB$8</f>
        <v>0</v>
      </c>
      <c r="FM107" s="1126"/>
      <c r="FN107" s="1125">
        <f>(FN105*FN106*$G105)*$DB$8</f>
        <v>0</v>
      </c>
      <c r="FO107" s="1126"/>
      <c r="FP107" s="1125">
        <f>(FP105*FP106*$G105)*$DB$8</f>
        <v>0</v>
      </c>
      <c r="FQ107" s="1126"/>
      <c r="FR107" s="1125">
        <f>(FR105*FR106*$G105)*$DB$8</f>
        <v>0</v>
      </c>
      <c r="FS107" s="1126"/>
      <c r="FT107" s="1125">
        <f>(FT105*FT106*$G105)*$DB$8</f>
        <v>0</v>
      </c>
      <c r="FU107" s="1126"/>
      <c r="FV107" s="1125">
        <f>(FV105*FV106*$G105)*$DB$8</f>
        <v>0</v>
      </c>
      <c r="FW107" s="1126"/>
      <c r="FX107" s="1125">
        <f>(FX105*FX106*$G105)*$DB$8</f>
        <v>0</v>
      </c>
      <c r="FY107" s="1126"/>
      <c r="FZ107" s="1125">
        <f>(FZ105*FZ106*$G105)*$DB$8</f>
        <v>0</v>
      </c>
      <c r="GA107" s="1126"/>
      <c r="GB107" s="1125">
        <f>(GB105*GB106*$G105)*$DB$8</f>
        <v>0</v>
      </c>
      <c r="GC107" s="1126"/>
      <c r="GD107" s="1125">
        <f>(GD105*GD106*$G105)*$DB$8</f>
        <v>0</v>
      </c>
      <c r="GE107" s="1126"/>
      <c r="GF107" s="1125">
        <f>(GF105*GF106*$G105)*$DB$8</f>
        <v>0</v>
      </c>
      <c r="GG107" s="1126"/>
      <c r="GH107" s="1125">
        <f>(GH105*GH106*$G105)*$DB$8</f>
        <v>0</v>
      </c>
      <c r="GI107" s="1126"/>
      <c r="GJ107" s="1125">
        <f>(GJ105*GJ106*$G105)*$DB$8</f>
        <v>0</v>
      </c>
      <c r="GK107" s="1126"/>
      <c r="GL107" s="1125">
        <f>(GL105*GL106*$G105)*$DB$8</f>
        <v>0</v>
      </c>
      <c r="GM107" s="1126"/>
      <c r="GN107" s="1125">
        <f>(GN105*GN106*$G105)*$DB$8</f>
        <v>0</v>
      </c>
      <c r="GO107" s="1126"/>
      <c r="GP107" s="1125">
        <f>(GP105*GP106*$G105)*$DB$8</f>
        <v>0</v>
      </c>
      <c r="GQ107" s="1126"/>
      <c r="GR107" s="1125">
        <f>(GR105*GR106*$G105)*$DB$8</f>
        <v>0</v>
      </c>
      <c r="GS107" s="1126"/>
      <c r="GT107" s="1125">
        <f>(GT105*GT106*$G105)*$DB$8</f>
        <v>0</v>
      </c>
      <c r="GU107" s="1126"/>
      <c r="GV107" s="1125">
        <f t="shared" ref="GV107" si="512">(GV105*GV106*$G105)*$DB$8</f>
        <v>0</v>
      </c>
      <c r="GW107" s="1126"/>
      <c r="GX107" s="1125">
        <f t="shared" ref="GX107" si="513">(GX105*GX106*$G105)*$DB$8</f>
        <v>0</v>
      </c>
      <c r="GY107" s="1126"/>
      <c r="GZ107" s="1125">
        <f t="shared" ref="GZ107" si="514">(GZ105*GZ106*$G105)*$DB$8</f>
        <v>0</v>
      </c>
      <c r="HA107" s="1126"/>
      <c r="HB107" s="1125">
        <f>(HB105*HB106*$G105)*$DB$8</f>
        <v>0</v>
      </c>
      <c r="HC107" s="1126"/>
      <c r="HD107" s="1125">
        <f t="shared" ref="HD107" si="515">(HD105*HD106*$G105)*$DB$8</f>
        <v>0</v>
      </c>
      <c r="HE107" s="1126"/>
      <c r="HF107" s="1125">
        <f t="shared" ref="HF107" si="516">(HF105*HF106*$G105)*$DB$8</f>
        <v>0</v>
      </c>
      <c r="HG107" s="1126"/>
      <c r="HH107" s="1125">
        <f t="shared" ref="HH107" si="517">(HH105*HH106*$G105)*$DB$8</f>
        <v>0</v>
      </c>
      <c r="HI107" s="1126"/>
    </row>
    <row r="108" spans="1:217" ht="12.75" customHeight="1">
      <c r="A108" s="1139"/>
      <c r="B108" s="1140"/>
      <c r="C108" s="1139"/>
      <c r="D108" s="1141"/>
      <c r="E108" s="1141"/>
      <c r="F108" s="1142"/>
      <c r="G108" s="1141"/>
      <c r="H108" s="733"/>
      <c r="I108" s="1143"/>
      <c r="J108" s="1144"/>
      <c r="K108" s="839" t="s">
        <v>382</v>
      </c>
      <c r="L108" s="1121">
        <f>L107</f>
        <v>0</v>
      </c>
      <c r="M108" s="1122"/>
      <c r="N108" s="1121">
        <f>L108+N107</f>
        <v>0</v>
      </c>
      <c r="O108" s="1122"/>
      <c r="P108" s="1121">
        <f>N108+P107</f>
        <v>0</v>
      </c>
      <c r="Q108" s="1122"/>
      <c r="R108" s="1121">
        <f>P108+R107</f>
        <v>0</v>
      </c>
      <c r="S108" s="1122"/>
      <c r="T108" s="1121">
        <f>R108+T107</f>
        <v>0</v>
      </c>
      <c r="U108" s="1122"/>
      <c r="V108" s="1121">
        <f>T108+V107</f>
        <v>0</v>
      </c>
      <c r="W108" s="1122"/>
      <c r="X108" s="1121">
        <f>V108+X107</f>
        <v>0</v>
      </c>
      <c r="Y108" s="1122"/>
      <c r="Z108" s="1121">
        <f>X108+Z107</f>
        <v>0</v>
      </c>
      <c r="AA108" s="1122"/>
      <c r="AB108" s="1121">
        <f>Z108+AB107</f>
        <v>0</v>
      </c>
      <c r="AC108" s="1122"/>
      <c r="AD108" s="1121">
        <f>AB108+AD107</f>
        <v>0</v>
      </c>
      <c r="AE108" s="1122"/>
      <c r="AF108" s="1121">
        <f>AD108+AF107</f>
        <v>0</v>
      </c>
      <c r="AG108" s="1122"/>
      <c r="AH108" s="1121">
        <f>AF108+AH107</f>
        <v>0</v>
      </c>
      <c r="AI108" s="1122"/>
      <c r="AJ108" s="1121">
        <f>AH108+AJ107</f>
        <v>0</v>
      </c>
      <c r="AK108" s="1122"/>
      <c r="AL108" s="1121">
        <f>AJ108+AL107</f>
        <v>0</v>
      </c>
      <c r="AM108" s="1122"/>
      <c r="AN108" s="1121">
        <f>AL108+AN107</f>
        <v>0</v>
      </c>
      <c r="AO108" s="1122"/>
      <c r="AP108" s="1121">
        <f>AN108+AP107</f>
        <v>0</v>
      </c>
      <c r="AQ108" s="1122"/>
      <c r="AR108" s="1121">
        <f>AP108+AR107</f>
        <v>0</v>
      </c>
      <c r="AS108" s="1122"/>
      <c r="AT108" s="1121">
        <f>AR108+AT107</f>
        <v>0</v>
      </c>
      <c r="AU108" s="1122"/>
      <c r="AV108" s="1121">
        <f>AT108+AV107</f>
        <v>0</v>
      </c>
      <c r="AW108" s="1122"/>
      <c r="AX108" s="1121">
        <f>AV108+AX107</f>
        <v>0</v>
      </c>
      <c r="AY108" s="1122"/>
      <c r="AZ108" s="1121">
        <f>AX108+AZ107</f>
        <v>0</v>
      </c>
      <c r="BA108" s="1122"/>
      <c r="BB108" s="1121">
        <f>AZ108+BB107</f>
        <v>0</v>
      </c>
      <c r="BC108" s="1122"/>
      <c r="BD108" s="1121">
        <f>BB108+BD107</f>
        <v>0</v>
      </c>
      <c r="BE108" s="1122"/>
      <c r="BF108" s="1121">
        <f>BD108+BF107</f>
        <v>0</v>
      </c>
      <c r="BG108" s="1122"/>
      <c r="BH108" s="1121">
        <f>BF108+BH107</f>
        <v>0</v>
      </c>
      <c r="BI108" s="1122"/>
      <c r="BJ108" s="1121">
        <f>BH108+BJ107</f>
        <v>0</v>
      </c>
      <c r="BK108" s="1122"/>
      <c r="BL108" s="1121">
        <f>BJ108+BL107</f>
        <v>0</v>
      </c>
      <c r="BM108" s="1122"/>
      <c r="BN108" s="1121">
        <f>BL108+BN107</f>
        <v>0</v>
      </c>
      <c r="BO108" s="1122"/>
      <c r="BP108" s="1121">
        <f>BN108+BP107</f>
        <v>0</v>
      </c>
      <c r="BQ108" s="1122"/>
      <c r="BR108" s="1121">
        <f>BP108+BR107</f>
        <v>0</v>
      </c>
      <c r="BS108" s="1122"/>
      <c r="BT108" s="1121">
        <f>BR108+BT107</f>
        <v>508.64516129032262</v>
      </c>
      <c r="BU108" s="1122"/>
      <c r="BV108" s="1121">
        <f>BT108+BV107</f>
        <v>1017.2903225806452</v>
      </c>
      <c r="BW108" s="1122"/>
      <c r="BX108" s="1121">
        <f>BV108+BX107</f>
        <v>1525.9354838709678</v>
      </c>
      <c r="BY108" s="1122"/>
      <c r="BZ108" s="1121">
        <f>BX108+BZ107</f>
        <v>1780.258064516129</v>
      </c>
      <c r="CA108" s="1122"/>
      <c r="CB108" s="1121">
        <f>BZ108+CB107</f>
        <v>1780.258064516129</v>
      </c>
      <c r="CC108" s="1122"/>
      <c r="CD108" s="1121">
        <f>CB108+CD107</f>
        <v>1780.258064516129</v>
      </c>
      <c r="CE108" s="1122"/>
      <c r="CF108" s="1121">
        <f>CD108+CF107</f>
        <v>1780.258064516129</v>
      </c>
      <c r="CG108" s="1122"/>
      <c r="CH108" s="1121">
        <f>CF108+CH107</f>
        <v>1780.258064516129</v>
      </c>
      <c r="CI108" s="1122"/>
      <c r="CJ108" s="1121">
        <f>CH108+CJ107</f>
        <v>1780.258064516129</v>
      </c>
      <c r="CK108" s="1122"/>
      <c r="CL108" s="1121">
        <f>CJ108+CL107</f>
        <v>1780.258064516129</v>
      </c>
      <c r="CM108" s="1122"/>
      <c r="CN108" s="1121">
        <f>CL108+CN107</f>
        <v>1780.258064516129</v>
      </c>
      <c r="CO108" s="1122"/>
      <c r="CP108" s="1121">
        <f>CN108+CP107</f>
        <v>1780.258064516129</v>
      </c>
      <c r="CQ108" s="1122"/>
      <c r="CR108" s="1121">
        <f>CP108+CR107</f>
        <v>1780.258064516129</v>
      </c>
      <c r="CS108" s="1122"/>
      <c r="CT108" s="1121">
        <f>CR108+CT107</f>
        <v>1780.258064516129</v>
      </c>
      <c r="CU108" s="1122"/>
      <c r="CV108" s="1121">
        <f>CT108+CV107</f>
        <v>1780.258064516129</v>
      </c>
      <c r="CW108" s="1122"/>
      <c r="CX108" s="1121">
        <f>CV108+CX107</f>
        <v>1780.258064516129</v>
      </c>
      <c r="CY108" s="1122"/>
      <c r="CZ108" s="1121">
        <f>CX108+CZ107</f>
        <v>1780.258064516129</v>
      </c>
      <c r="DA108" s="1122"/>
      <c r="DB108" s="1121">
        <f>CZ108+DB107</f>
        <v>1780.258064516129</v>
      </c>
      <c r="DC108" s="1122"/>
      <c r="DD108" s="1121">
        <f>DB108+DD107</f>
        <v>1780.258064516129</v>
      </c>
      <c r="DE108" s="1122"/>
      <c r="DF108" s="1121">
        <f>DD108+DF107</f>
        <v>1780.258064516129</v>
      </c>
      <c r="DG108" s="1122"/>
      <c r="DH108" s="1121">
        <f>DF108+DH107</f>
        <v>1780.258064516129</v>
      </c>
      <c r="DI108" s="1122"/>
      <c r="DJ108" s="1127">
        <f>DH108+DJ107</f>
        <v>1780.258064516129</v>
      </c>
      <c r="DK108" s="1128"/>
      <c r="DL108" s="1121">
        <f>DJ108+DL107</f>
        <v>1780.258064516129</v>
      </c>
      <c r="DM108" s="1122"/>
      <c r="DN108" s="1121">
        <f>DL108+DN107</f>
        <v>1780.258064516129</v>
      </c>
      <c r="DO108" s="1122"/>
      <c r="DP108" s="1121">
        <f>DN108+DP107</f>
        <v>1780.258064516129</v>
      </c>
      <c r="DQ108" s="1122"/>
      <c r="DR108" s="1121">
        <f>DP108+DR107</f>
        <v>1780.258064516129</v>
      </c>
      <c r="DS108" s="1122"/>
      <c r="DT108" s="1121">
        <f>DR108+DT107</f>
        <v>1780.258064516129</v>
      </c>
      <c r="DU108" s="1122"/>
      <c r="DV108" s="1121">
        <f>DT108+DV107</f>
        <v>1780.258064516129</v>
      </c>
      <c r="DW108" s="1122"/>
      <c r="DX108" s="1121">
        <f>DV108+DX107</f>
        <v>1780.258064516129</v>
      </c>
      <c r="DY108" s="1122"/>
      <c r="DZ108" s="1121">
        <f>DX108+DZ107</f>
        <v>1780.258064516129</v>
      </c>
      <c r="EA108" s="1122"/>
      <c r="EB108" s="1121">
        <f>DZ108+EB107</f>
        <v>1780.258064516129</v>
      </c>
      <c r="EC108" s="1122"/>
      <c r="ED108" s="1121">
        <f>EB108+ED107</f>
        <v>1780.258064516129</v>
      </c>
      <c r="EE108" s="1122"/>
      <c r="EF108" s="1121">
        <f>ED108+EF107</f>
        <v>1780.258064516129</v>
      </c>
      <c r="EG108" s="1122"/>
      <c r="EH108" s="1121">
        <f>EF108+EH107</f>
        <v>1780.258064516129</v>
      </c>
      <c r="EI108" s="1122"/>
      <c r="EJ108" s="1121">
        <f>EH108+EJ107</f>
        <v>1780.258064516129</v>
      </c>
      <c r="EK108" s="1122"/>
      <c r="EL108" s="1121">
        <f>EJ108+EL107</f>
        <v>1780.258064516129</v>
      </c>
      <c r="EM108" s="1122"/>
      <c r="EN108" s="1121">
        <f>EL108+EN107</f>
        <v>1780.258064516129</v>
      </c>
      <c r="EO108" s="1122"/>
      <c r="EP108" s="1121">
        <f>EN108+EP107</f>
        <v>1780.258064516129</v>
      </c>
      <c r="EQ108" s="1122"/>
      <c r="ER108" s="1121">
        <f>EP108+ER107</f>
        <v>1780.258064516129</v>
      </c>
      <c r="ES108" s="1122"/>
      <c r="ET108" s="1121">
        <f>ER108+ET107</f>
        <v>1780.258064516129</v>
      </c>
      <c r="EU108" s="1122"/>
      <c r="EV108" s="1121">
        <f>ET108+EV107</f>
        <v>1780.258064516129</v>
      </c>
      <c r="EW108" s="1122"/>
      <c r="EX108" s="1121">
        <f>EV108+EX107</f>
        <v>1780.258064516129</v>
      </c>
      <c r="EY108" s="1122"/>
      <c r="EZ108" s="1121">
        <f>EX108+EZ107</f>
        <v>1780.258064516129</v>
      </c>
      <c r="FA108" s="1122"/>
      <c r="FB108" s="1121">
        <f>EZ108+FB107</f>
        <v>1780.258064516129</v>
      </c>
      <c r="FC108" s="1122"/>
      <c r="FD108" s="1121">
        <f>FB108+FD107</f>
        <v>1780.258064516129</v>
      </c>
      <c r="FE108" s="1122"/>
      <c r="FF108" s="1121">
        <f>FD108+FF107</f>
        <v>1780.258064516129</v>
      </c>
      <c r="FG108" s="1122"/>
      <c r="FH108" s="1121">
        <f>FF108+FH107</f>
        <v>1780.258064516129</v>
      </c>
      <c r="FI108" s="1122"/>
      <c r="FJ108" s="1121">
        <f>FH108+FJ107</f>
        <v>1780.258064516129</v>
      </c>
      <c r="FK108" s="1122"/>
      <c r="FL108" s="1121">
        <f>FJ108+FL107</f>
        <v>1780.258064516129</v>
      </c>
      <c r="FM108" s="1122"/>
      <c r="FN108" s="1121">
        <f>FL108+FN107</f>
        <v>1780.258064516129</v>
      </c>
      <c r="FO108" s="1122"/>
      <c r="FP108" s="1121">
        <f>FN108+FP107</f>
        <v>1780.258064516129</v>
      </c>
      <c r="FQ108" s="1122"/>
      <c r="FR108" s="1121">
        <f>FP108+FR107</f>
        <v>1780.258064516129</v>
      </c>
      <c r="FS108" s="1122"/>
      <c r="FT108" s="1121">
        <f>FR108+FT107</f>
        <v>1780.258064516129</v>
      </c>
      <c r="FU108" s="1122"/>
      <c r="FV108" s="1121">
        <f>FT108+FV107</f>
        <v>1780.258064516129</v>
      </c>
      <c r="FW108" s="1122"/>
      <c r="FX108" s="1121">
        <f>FV108+FX107</f>
        <v>1780.258064516129</v>
      </c>
      <c r="FY108" s="1122"/>
      <c r="FZ108" s="1121">
        <f>FX108+FZ107</f>
        <v>1780.258064516129</v>
      </c>
      <c r="GA108" s="1122"/>
      <c r="GB108" s="1121">
        <f>FZ108+GB107</f>
        <v>1780.258064516129</v>
      </c>
      <c r="GC108" s="1122"/>
      <c r="GD108" s="1121">
        <f>GB108+GD107</f>
        <v>1780.258064516129</v>
      </c>
      <c r="GE108" s="1122"/>
      <c r="GF108" s="1121">
        <f>GD108+GF107</f>
        <v>1780.258064516129</v>
      </c>
      <c r="GG108" s="1122"/>
      <c r="GH108" s="1121">
        <f>GF108+GH107</f>
        <v>1780.258064516129</v>
      </c>
      <c r="GI108" s="1122"/>
      <c r="GJ108" s="1121">
        <f>GH108+GJ107</f>
        <v>1780.258064516129</v>
      </c>
      <c r="GK108" s="1122"/>
      <c r="GL108" s="1121">
        <f>GJ108+GL107</f>
        <v>1780.258064516129</v>
      </c>
      <c r="GM108" s="1122"/>
      <c r="GN108" s="1121">
        <f>GL108+GN107</f>
        <v>1780.258064516129</v>
      </c>
      <c r="GO108" s="1122"/>
      <c r="GP108" s="1121">
        <f>GN108+GP107</f>
        <v>1780.258064516129</v>
      </c>
      <c r="GQ108" s="1122"/>
      <c r="GR108" s="1121">
        <f>GP108+GR107</f>
        <v>1780.258064516129</v>
      </c>
      <c r="GS108" s="1122"/>
      <c r="GT108" s="1121">
        <f>GR108+GT107</f>
        <v>1780.258064516129</v>
      </c>
      <c r="GU108" s="1122"/>
      <c r="GV108" s="1121">
        <f t="shared" ref="GV108" si="518">GT108+GV107</f>
        <v>1780.258064516129</v>
      </c>
      <c r="GW108" s="1122"/>
      <c r="GX108" s="1121">
        <f t="shared" ref="GX108" si="519">GV108+GX107</f>
        <v>1780.258064516129</v>
      </c>
      <c r="GY108" s="1122"/>
      <c r="GZ108" s="1121">
        <f t="shared" ref="GZ108" si="520">GX108+GZ107</f>
        <v>1780.258064516129</v>
      </c>
      <c r="HA108" s="1122"/>
      <c r="HB108" s="1121">
        <f>GZ108+HB107</f>
        <v>1780.258064516129</v>
      </c>
      <c r="HC108" s="1122"/>
      <c r="HD108" s="1121">
        <f t="shared" ref="HD108" si="521">HB108+HD107</f>
        <v>1780.258064516129</v>
      </c>
      <c r="HE108" s="1122"/>
      <c r="HF108" s="1121">
        <f t="shared" ref="HF108" si="522">HD108+HF107</f>
        <v>1780.258064516129</v>
      </c>
      <c r="HG108" s="1122"/>
      <c r="HH108" s="1121">
        <f t="shared" ref="HH108" si="523">HF108+HH107</f>
        <v>1780.258064516129</v>
      </c>
      <c r="HI108" s="1122"/>
    </row>
    <row r="109" spans="1:217" s="19" customFormat="1" ht="12.75" customHeight="1">
      <c r="A109" s="1139"/>
      <c r="B109" s="1140"/>
      <c r="C109" s="1139"/>
      <c r="D109" s="1141"/>
      <c r="E109" s="1141"/>
      <c r="F109" s="1142"/>
      <c r="G109" s="1141"/>
      <c r="H109" s="840"/>
      <c r="I109" s="1143"/>
      <c r="J109" s="1144"/>
      <c r="K109" s="841" t="s">
        <v>383</v>
      </c>
      <c r="L109" s="1117"/>
      <c r="M109" s="1118"/>
      <c r="N109" s="1117"/>
      <c r="O109" s="1118"/>
      <c r="P109" s="1117"/>
      <c r="Q109" s="1118"/>
      <c r="R109" s="1117"/>
      <c r="S109" s="1118"/>
      <c r="T109" s="1117"/>
      <c r="U109" s="1118"/>
      <c r="V109" s="1117"/>
      <c r="W109" s="1118"/>
      <c r="X109" s="1117"/>
      <c r="Y109" s="1118"/>
      <c r="Z109" s="1117"/>
      <c r="AA109" s="1118"/>
      <c r="AB109" s="1117"/>
      <c r="AC109" s="1118"/>
      <c r="AD109" s="1117"/>
      <c r="AE109" s="1118"/>
      <c r="AF109" s="1117"/>
      <c r="AG109" s="1118"/>
      <c r="AH109" s="1117"/>
      <c r="AI109" s="1118"/>
      <c r="AJ109" s="1117"/>
      <c r="AK109" s="1118"/>
      <c r="AL109" s="1117"/>
      <c r="AM109" s="1118"/>
      <c r="AN109" s="1117"/>
      <c r="AO109" s="1118"/>
      <c r="AP109" s="1117"/>
      <c r="AQ109" s="1118"/>
      <c r="AR109" s="1117"/>
      <c r="AS109" s="1118"/>
      <c r="AT109" s="1117"/>
      <c r="AU109" s="1118"/>
      <c r="AV109" s="1117"/>
      <c r="AW109" s="1118"/>
      <c r="AX109" s="1117"/>
      <c r="AY109" s="1118"/>
      <c r="AZ109" s="1117"/>
      <c r="BA109" s="1118"/>
      <c r="BB109" s="1117"/>
      <c r="BC109" s="1118"/>
      <c r="BD109" s="1117"/>
      <c r="BE109" s="1118"/>
      <c r="BF109" s="1117"/>
      <c r="BG109" s="1118"/>
      <c r="BH109" s="1117"/>
      <c r="BI109" s="1118"/>
      <c r="BJ109" s="1117"/>
      <c r="BK109" s="1118"/>
      <c r="BL109" s="1117"/>
      <c r="BM109" s="1118"/>
      <c r="BN109" s="1117"/>
      <c r="BO109" s="1118"/>
      <c r="BP109" s="1117"/>
      <c r="BQ109" s="1118"/>
      <c r="BR109" s="1117"/>
      <c r="BS109" s="1118"/>
      <c r="BT109" s="1117"/>
      <c r="BU109" s="1118"/>
      <c r="BV109" s="1117"/>
      <c r="BW109" s="1118"/>
      <c r="BX109" s="1117"/>
      <c r="BY109" s="1118"/>
      <c r="BZ109" s="1117"/>
      <c r="CA109" s="1118"/>
      <c r="CB109" s="1117"/>
      <c r="CC109" s="1118"/>
      <c r="CD109" s="1117"/>
      <c r="CE109" s="1118"/>
      <c r="CF109" s="1117"/>
      <c r="CG109" s="1118"/>
      <c r="CH109" s="1117"/>
      <c r="CI109" s="1118"/>
      <c r="CJ109" s="1117"/>
      <c r="CK109" s="1118"/>
      <c r="CL109" s="1117"/>
      <c r="CM109" s="1118"/>
      <c r="CN109" s="1117"/>
      <c r="CO109" s="1118"/>
      <c r="CP109" s="1117"/>
      <c r="CQ109" s="1118"/>
      <c r="CR109" s="1117"/>
      <c r="CS109" s="1118"/>
      <c r="CT109" s="1117"/>
      <c r="CU109" s="1118"/>
      <c r="CV109" s="1117"/>
      <c r="CW109" s="1118"/>
      <c r="CX109" s="1117"/>
      <c r="CY109" s="1118"/>
      <c r="CZ109" s="1117"/>
      <c r="DA109" s="1118"/>
      <c r="DB109" s="1117"/>
      <c r="DC109" s="1118"/>
      <c r="DD109" s="1117"/>
      <c r="DE109" s="1118"/>
      <c r="DF109" s="1117"/>
      <c r="DG109" s="1118"/>
      <c r="DH109" s="1117"/>
      <c r="DI109" s="1118"/>
      <c r="DJ109" s="1123"/>
      <c r="DK109" s="1124"/>
      <c r="DL109" s="1117"/>
      <c r="DM109" s="1118"/>
      <c r="DN109" s="1117"/>
      <c r="DO109" s="1118"/>
      <c r="DP109" s="1117"/>
      <c r="DQ109" s="1118"/>
      <c r="DR109" s="1117"/>
      <c r="DS109" s="1118"/>
      <c r="DT109" s="1117"/>
      <c r="DU109" s="1118"/>
      <c r="DV109" s="1117"/>
      <c r="DW109" s="1118"/>
      <c r="DX109" s="1117"/>
      <c r="DY109" s="1118"/>
      <c r="DZ109" s="1117"/>
      <c r="EA109" s="1118"/>
      <c r="EB109" s="1117"/>
      <c r="EC109" s="1118"/>
      <c r="ED109" s="1117"/>
      <c r="EE109" s="1118"/>
      <c r="EF109" s="1117"/>
      <c r="EG109" s="1118"/>
      <c r="EH109" s="1117"/>
      <c r="EI109" s="1118"/>
      <c r="EJ109" s="1117"/>
      <c r="EK109" s="1118"/>
      <c r="EL109" s="1117"/>
      <c r="EM109" s="1118"/>
      <c r="EN109" s="1117"/>
      <c r="EO109" s="1118"/>
      <c r="EP109" s="1117"/>
      <c r="EQ109" s="1118"/>
      <c r="ER109" s="1117"/>
      <c r="ES109" s="1118"/>
      <c r="ET109" s="1117"/>
      <c r="EU109" s="1118"/>
      <c r="EV109" s="1117"/>
      <c r="EW109" s="1118"/>
      <c r="EX109" s="1117"/>
      <c r="EY109" s="1118"/>
      <c r="EZ109" s="1117"/>
      <c r="FA109" s="1118"/>
      <c r="FB109" s="1117"/>
      <c r="FC109" s="1118"/>
      <c r="FD109" s="1117"/>
      <c r="FE109" s="1118"/>
      <c r="FF109" s="1117"/>
      <c r="FG109" s="1118"/>
      <c r="FH109" s="1117"/>
      <c r="FI109" s="1118"/>
      <c r="FJ109" s="1117"/>
      <c r="FK109" s="1118"/>
      <c r="FL109" s="1117"/>
      <c r="FM109" s="1118"/>
      <c r="FN109" s="1117"/>
      <c r="FO109" s="1118"/>
      <c r="FP109" s="1117"/>
      <c r="FQ109" s="1118"/>
      <c r="FR109" s="1117"/>
      <c r="FS109" s="1118"/>
      <c r="FT109" s="1117"/>
      <c r="FU109" s="1118"/>
      <c r="FV109" s="1117"/>
      <c r="FW109" s="1118"/>
      <c r="FX109" s="1117"/>
      <c r="FY109" s="1118"/>
      <c r="FZ109" s="1117"/>
      <c r="GA109" s="1118"/>
      <c r="GB109" s="1117"/>
      <c r="GC109" s="1118"/>
      <c r="GD109" s="1117"/>
      <c r="GE109" s="1118"/>
      <c r="GF109" s="1117"/>
      <c r="GG109" s="1118"/>
      <c r="GH109" s="1117"/>
      <c r="GI109" s="1118"/>
      <c r="GJ109" s="1117"/>
      <c r="GK109" s="1118"/>
      <c r="GL109" s="1117"/>
      <c r="GM109" s="1118"/>
      <c r="GN109" s="1117"/>
      <c r="GO109" s="1118"/>
      <c r="GP109" s="1117"/>
      <c r="GQ109" s="1118"/>
      <c r="GR109" s="1117"/>
      <c r="GS109" s="1118"/>
      <c r="GT109" s="1117"/>
      <c r="GU109" s="1118"/>
      <c r="GV109" s="1117"/>
      <c r="GW109" s="1118"/>
      <c r="GX109" s="1117"/>
      <c r="GY109" s="1118"/>
      <c r="GZ109" s="1117"/>
      <c r="HA109" s="1118"/>
      <c r="HB109" s="1117"/>
      <c r="HC109" s="1118"/>
      <c r="HD109" s="1117"/>
      <c r="HE109" s="1118"/>
      <c r="HF109" s="1117"/>
      <c r="HG109" s="1118"/>
      <c r="HH109" s="1117"/>
      <c r="HI109" s="1118"/>
    </row>
    <row r="110" spans="1:217" s="20" customFormat="1" ht="12.75" customHeight="1">
      <c r="A110" s="1139"/>
      <c r="B110" s="1140"/>
      <c r="C110" s="1139"/>
      <c r="D110" s="1141"/>
      <c r="E110" s="1141"/>
      <c r="F110" s="1142"/>
      <c r="G110" s="1141"/>
      <c r="H110" s="842"/>
      <c r="I110" s="1143"/>
      <c r="J110" s="1144"/>
      <c r="K110" s="843" t="s">
        <v>384</v>
      </c>
      <c r="L110" s="1113">
        <f>L109</f>
        <v>0</v>
      </c>
      <c r="M110" s="1114"/>
      <c r="N110" s="1113">
        <f>N109+L110</f>
        <v>0</v>
      </c>
      <c r="O110" s="1114"/>
      <c r="P110" s="1113">
        <f>P109+N110</f>
        <v>0</v>
      </c>
      <c r="Q110" s="1114"/>
      <c r="R110" s="1113">
        <f>R109+P110</f>
        <v>0</v>
      </c>
      <c r="S110" s="1114"/>
      <c r="T110" s="1113">
        <f>T109+R110</f>
        <v>0</v>
      </c>
      <c r="U110" s="1114"/>
      <c r="V110" s="1113">
        <f>V109+T110</f>
        <v>0</v>
      </c>
      <c r="W110" s="1114"/>
      <c r="X110" s="1113">
        <f>X109+V110</f>
        <v>0</v>
      </c>
      <c r="Y110" s="1114"/>
      <c r="Z110" s="1113">
        <f>Z109+X110</f>
        <v>0</v>
      </c>
      <c r="AA110" s="1114"/>
      <c r="AB110" s="1113">
        <f>AB109+Z110</f>
        <v>0</v>
      </c>
      <c r="AC110" s="1114"/>
      <c r="AD110" s="1113">
        <f>AD109+AB110</f>
        <v>0</v>
      </c>
      <c r="AE110" s="1114"/>
      <c r="AF110" s="1113">
        <f>AF109+AD110</f>
        <v>0</v>
      </c>
      <c r="AG110" s="1114"/>
      <c r="AH110" s="1113">
        <f>AH109+AF110</f>
        <v>0</v>
      </c>
      <c r="AI110" s="1114"/>
      <c r="AJ110" s="1113">
        <f>AJ109+AH110</f>
        <v>0</v>
      </c>
      <c r="AK110" s="1114"/>
      <c r="AL110" s="1113">
        <f>AL109+AJ110</f>
        <v>0</v>
      </c>
      <c r="AM110" s="1114"/>
      <c r="AN110" s="1113">
        <f>AN109+AL110</f>
        <v>0</v>
      </c>
      <c r="AO110" s="1114"/>
      <c r="AP110" s="1113">
        <f>AP109+AN110</f>
        <v>0</v>
      </c>
      <c r="AQ110" s="1114"/>
      <c r="AR110" s="1113">
        <f>AR109+AP110</f>
        <v>0</v>
      </c>
      <c r="AS110" s="1114"/>
      <c r="AT110" s="1113">
        <f>AT109+AR110</f>
        <v>0</v>
      </c>
      <c r="AU110" s="1114"/>
      <c r="AV110" s="1113">
        <f>AV109+AT110</f>
        <v>0</v>
      </c>
      <c r="AW110" s="1114"/>
      <c r="AX110" s="1113">
        <f>AX109+AV110</f>
        <v>0</v>
      </c>
      <c r="AY110" s="1114"/>
      <c r="AZ110" s="1113">
        <f>AZ109+AX110</f>
        <v>0</v>
      </c>
      <c r="BA110" s="1114"/>
      <c r="BB110" s="1113">
        <f>BB109+AZ110</f>
        <v>0</v>
      </c>
      <c r="BC110" s="1114"/>
      <c r="BD110" s="1113">
        <f>BD109+BB110</f>
        <v>0</v>
      </c>
      <c r="BE110" s="1114"/>
      <c r="BF110" s="1113">
        <f>BF109+BD110</f>
        <v>0</v>
      </c>
      <c r="BG110" s="1114"/>
      <c r="BH110" s="1113">
        <f>BH109+BF110</f>
        <v>0</v>
      </c>
      <c r="BI110" s="1114"/>
      <c r="BJ110" s="1113">
        <f>BJ109+BH110</f>
        <v>0</v>
      </c>
      <c r="BK110" s="1114"/>
      <c r="BL110" s="1113">
        <f>BL109+BJ110</f>
        <v>0</v>
      </c>
      <c r="BM110" s="1114"/>
      <c r="BN110" s="1113">
        <f>BN109+BL110</f>
        <v>0</v>
      </c>
      <c r="BO110" s="1114"/>
      <c r="BP110" s="1113">
        <f>BP109+BN110</f>
        <v>0</v>
      </c>
      <c r="BQ110" s="1114"/>
      <c r="BR110" s="1113">
        <f>BR109+BP110</f>
        <v>0</v>
      </c>
      <c r="BS110" s="1114"/>
      <c r="BT110" s="1113">
        <f>BT109+BR110</f>
        <v>0</v>
      </c>
      <c r="BU110" s="1114"/>
      <c r="BV110" s="1113">
        <f>BV109+BT110</f>
        <v>0</v>
      </c>
      <c r="BW110" s="1114"/>
      <c r="BX110" s="1113">
        <f>BX109+BV110</f>
        <v>0</v>
      </c>
      <c r="BY110" s="1114"/>
      <c r="BZ110" s="1113">
        <f>BZ109+BX110</f>
        <v>0</v>
      </c>
      <c r="CA110" s="1114"/>
      <c r="CB110" s="1113">
        <f>CB109+BZ110</f>
        <v>0</v>
      </c>
      <c r="CC110" s="1114"/>
      <c r="CD110" s="1113">
        <f>CD109+CB110</f>
        <v>0</v>
      </c>
      <c r="CE110" s="1114"/>
      <c r="CF110" s="1113">
        <f>CF109+CD110</f>
        <v>0</v>
      </c>
      <c r="CG110" s="1114"/>
      <c r="CH110" s="1113">
        <f>CH109+CF110</f>
        <v>0</v>
      </c>
      <c r="CI110" s="1114"/>
      <c r="CJ110" s="1113">
        <f>CJ109+CH110</f>
        <v>0</v>
      </c>
      <c r="CK110" s="1114"/>
      <c r="CL110" s="1113">
        <f>CL109+CJ110</f>
        <v>0</v>
      </c>
      <c r="CM110" s="1114"/>
      <c r="CN110" s="1113">
        <f>CN109+CL110</f>
        <v>0</v>
      </c>
      <c r="CO110" s="1114"/>
      <c r="CP110" s="1113">
        <f>CP109+CN110</f>
        <v>0</v>
      </c>
      <c r="CQ110" s="1114"/>
      <c r="CR110" s="1113">
        <f>CR109+CP110</f>
        <v>0</v>
      </c>
      <c r="CS110" s="1114"/>
      <c r="CT110" s="1113">
        <f>CT109+CR110</f>
        <v>0</v>
      </c>
      <c r="CU110" s="1114"/>
      <c r="CV110" s="1113">
        <f>CV109+CT110</f>
        <v>0</v>
      </c>
      <c r="CW110" s="1114"/>
      <c r="CX110" s="1113">
        <f>CX109+CV110</f>
        <v>0</v>
      </c>
      <c r="CY110" s="1114"/>
      <c r="CZ110" s="1113">
        <f>CZ109+CX110</f>
        <v>0</v>
      </c>
      <c r="DA110" s="1114"/>
      <c r="DB110" s="1113">
        <f>DB109+CZ110</f>
        <v>0</v>
      </c>
      <c r="DC110" s="1114"/>
      <c r="DD110" s="1113">
        <f>DD109+DB110</f>
        <v>0</v>
      </c>
      <c r="DE110" s="1114"/>
      <c r="DF110" s="1113">
        <f>DF109+DD110</f>
        <v>0</v>
      </c>
      <c r="DG110" s="1114"/>
      <c r="DH110" s="1113">
        <f>DH109+DF110</f>
        <v>0</v>
      </c>
      <c r="DI110" s="1114"/>
      <c r="DJ110" s="1119">
        <f>DJ109+DH110</f>
        <v>0</v>
      </c>
      <c r="DK110" s="1120"/>
      <c r="DL110" s="1113">
        <f>DL109+DJ110</f>
        <v>0</v>
      </c>
      <c r="DM110" s="1114"/>
      <c r="DN110" s="1113">
        <f>DN109+DL110</f>
        <v>0</v>
      </c>
      <c r="DO110" s="1114"/>
      <c r="DP110" s="1113">
        <f>DP109+DN110</f>
        <v>0</v>
      </c>
      <c r="DQ110" s="1114"/>
      <c r="DR110" s="1113">
        <f>DR109+DP110</f>
        <v>0</v>
      </c>
      <c r="DS110" s="1114"/>
      <c r="DT110" s="1113">
        <f>DT109+DR110</f>
        <v>0</v>
      </c>
      <c r="DU110" s="1114"/>
      <c r="DV110" s="1113">
        <f>DV109+DT110</f>
        <v>0</v>
      </c>
      <c r="DW110" s="1114"/>
      <c r="DX110" s="1113">
        <f>DX109+DV110</f>
        <v>0</v>
      </c>
      <c r="DY110" s="1114"/>
      <c r="DZ110" s="1113">
        <f>DZ109+DX110</f>
        <v>0</v>
      </c>
      <c r="EA110" s="1114"/>
      <c r="EB110" s="1113">
        <f>EB109+DZ110</f>
        <v>0</v>
      </c>
      <c r="EC110" s="1114"/>
      <c r="ED110" s="1113">
        <f>ED109+EB110</f>
        <v>0</v>
      </c>
      <c r="EE110" s="1114"/>
      <c r="EF110" s="1113">
        <f>EF109+ED110</f>
        <v>0</v>
      </c>
      <c r="EG110" s="1114"/>
      <c r="EH110" s="1113">
        <f>EH109+EF110</f>
        <v>0</v>
      </c>
      <c r="EI110" s="1114"/>
      <c r="EJ110" s="1113">
        <f>EJ109+EH110</f>
        <v>0</v>
      </c>
      <c r="EK110" s="1114"/>
      <c r="EL110" s="1113">
        <f>EL109+EJ110</f>
        <v>0</v>
      </c>
      <c r="EM110" s="1114"/>
      <c r="EN110" s="1113">
        <f>EN109+EL110</f>
        <v>0</v>
      </c>
      <c r="EO110" s="1114"/>
      <c r="EP110" s="1113">
        <f>EP109+EN110</f>
        <v>0</v>
      </c>
      <c r="EQ110" s="1114"/>
      <c r="ER110" s="1113">
        <f>ER109+EP110</f>
        <v>0</v>
      </c>
      <c r="ES110" s="1114"/>
      <c r="ET110" s="1113">
        <f>ET109+ER110</f>
        <v>0</v>
      </c>
      <c r="EU110" s="1114"/>
      <c r="EV110" s="1113">
        <f>EV109+ET110</f>
        <v>0</v>
      </c>
      <c r="EW110" s="1114"/>
      <c r="EX110" s="1113">
        <f>EX109+EV110</f>
        <v>0</v>
      </c>
      <c r="EY110" s="1114"/>
      <c r="EZ110" s="1113">
        <f>EZ109+EX110</f>
        <v>0</v>
      </c>
      <c r="FA110" s="1114"/>
      <c r="FB110" s="1113">
        <f>FB109+EZ110</f>
        <v>0</v>
      </c>
      <c r="FC110" s="1114"/>
      <c r="FD110" s="1113">
        <f>FD109+FB110</f>
        <v>0</v>
      </c>
      <c r="FE110" s="1114"/>
      <c r="FF110" s="1113">
        <f>FF109+FD110</f>
        <v>0</v>
      </c>
      <c r="FG110" s="1114"/>
      <c r="FH110" s="1113">
        <f>FH109+FF110</f>
        <v>0</v>
      </c>
      <c r="FI110" s="1114"/>
      <c r="FJ110" s="1113">
        <f>FJ109+FH110</f>
        <v>0</v>
      </c>
      <c r="FK110" s="1114"/>
      <c r="FL110" s="1113">
        <f>FL109+FJ110</f>
        <v>0</v>
      </c>
      <c r="FM110" s="1114"/>
      <c r="FN110" s="1113">
        <f>FN109+FL110</f>
        <v>0</v>
      </c>
      <c r="FO110" s="1114"/>
      <c r="FP110" s="1113">
        <f>FP109+FN110</f>
        <v>0</v>
      </c>
      <c r="FQ110" s="1114"/>
      <c r="FR110" s="1113">
        <f>FR109+FP110</f>
        <v>0</v>
      </c>
      <c r="FS110" s="1114"/>
      <c r="FT110" s="1113">
        <f>FT109+FR110</f>
        <v>0</v>
      </c>
      <c r="FU110" s="1114"/>
      <c r="FV110" s="1113">
        <f>FV109+FT110</f>
        <v>0</v>
      </c>
      <c r="FW110" s="1114"/>
      <c r="FX110" s="1113">
        <f>FX109+FV110</f>
        <v>0</v>
      </c>
      <c r="FY110" s="1114"/>
      <c r="FZ110" s="1113">
        <f>FZ109+FX110</f>
        <v>0</v>
      </c>
      <c r="GA110" s="1114"/>
      <c r="GB110" s="1113">
        <f>GB109+FZ110</f>
        <v>0</v>
      </c>
      <c r="GC110" s="1114"/>
      <c r="GD110" s="1113">
        <f>GD109+GB110</f>
        <v>0</v>
      </c>
      <c r="GE110" s="1114"/>
      <c r="GF110" s="1113">
        <f>GF109+GD110</f>
        <v>0</v>
      </c>
      <c r="GG110" s="1114"/>
      <c r="GH110" s="1113">
        <f>GH109+GF110</f>
        <v>0</v>
      </c>
      <c r="GI110" s="1114"/>
      <c r="GJ110" s="1113">
        <f>GJ109+GH110</f>
        <v>0</v>
      </c>
      <c r="GK110" s="1114"/>
      <c r="GL110" s="1113">
        <f>GL109+GJ110</f>
        <v>0</v>
      </c>
      <c r="GM110" s="1114"/>
      <c r="GN110" s="1113">
        <f>GN109+GL110</f>
        <v>0</v>
      </c>
      <c r="GO110" s="1114"/>
      <c r="GP110" s="1113">
        <f>GP109+GN110</f>
        <v>0</v>
      </c>
      <c r="GQ110" s="1114"/>
      <c r="GR110" s="1113">
        <f>GR109+GP110</f>
        <v>0</v>
      </c>
      <c r="GS110" s="1114"/>
      <c r="GT110" s="1113">
        <f>GT109+GR110</f>
        <v>0</v>
      </c>
      <c r="GU110" s="1114"/>
      <c r="GV110" s="1113">
        <f t="shared" ref="GV110" si="524">GV109+GT110</f>
        <v>0</v>
      </c>
      <c r="GW110" s="1114"/>
      <c r="GX110" s="1113">
        <f t="shared" ref="GX110" si="525">GX109+GV110</f>
        <v>0</v>
      </c>
      <c r="GY110" s="1114"/>
      <c r="GZ110" s="1113">
        <f t="shared" ref="GZ110" si="526">GZ109+GX110</f>
        <v>0</v>
      </c>
      <c r="HA110" s="1114"/>
      <c r="HB110" s="1113">
        <f>HB109+GZ110</f>
        <v>0</v>
      </c>
      <c r="HC110" s="1114"/>
      <c r="HD110" s="1113">
        <f t="shared" ref="HD110" si="527">HD109+HB110</f>
        <v>0</v>
      </c>
      <c r="HE110" s="1114"/>
      <c r="HF110" s="1113">
        <f t="shared" ref="HF110" si="528">HF109+HD110</f>
        <v>0</v>
      </c>
      <c r="HG110" s="1114"/>
      <c r="HH110" s="1113">
        <f t="shared" ref="HH110" si="529">HH109+HF110</f>
        <v>0</v>
      </c>
      <c r="HI110" s="1114"/>
    </row>
    <row r="111" spans="1:217" s="21" customFormat="1" ht="12.75" customHeight="1">
      <c r="A111" s="1139"/>
      <c r="B111" s="1140"/>
      <c r="C111" s="1139"/>
      <c r="D111" s="1141"/>
      <c r="E111" s="1141"/>
      <c r="F111" s="1142"/>
      <c r="G111" s="1141"/>
      <c r="H111" s="844"/>
      <c r="I111" s="1143"/>
      <c r="J111" s="1144"/>
      <c r="K111" s="845" t="s">
        <v>385</v>
      </c>
      <c r="L111" s="1108">
        <f>IF($E105&gt;0,L108/$E105,"-")</f>
        <v>0</v>
      </c>
      <c r="M111" s="1109"/>
      <c r="N111" s="1108">
        <f>IF($E105&gt;0,N108/$E105,"-")</f>
        <v>0</v>
      </c>
      <c r="O111" s="1109"/>
      <c r="P111" s="1108">
        <f>IF($E105&gt;0,P108/$E105,"-")</f>
        <v>0</v>
      </c>
      <c r="Q111" s="1109"/>
      <c r="R111" s="1108">
        <f>IF($E105&gt;0,R108/$E105,"-")</f>
        <v>0</v>
      </c>
      <c r="S111" s="1109"/>
      <c r="T111" s="1108">
        <f>IF($E105&gt;0,T108/$E105,"-")</f>
        <v>0</v>
      </c>
      <c r="U111" s="1109"/>
      <c r="V111" s="1108">
        <f>IF($E105&gt;0,V108/$E105,"-")</f>
        <v>0</v>
      </c>
      <c r="W111" s="1109"/>
      <c r="X111" s="1108">
        <f>IF($E105&gt;0,X108/$E105,"-")</f>
        <v>0</v>
      </c>
      <c r="Y111" s="1109"/>
      <c r="Z111" s="1108">
        <f>IF($E105&gt;0,Z108/$E105,"-")</f>
        <v>0</v>
      </c>
      <c r="AA111" s="1109"/>
      <c r="AB111" s="1108">
        <f>IF($E105&gt;0,AB108/$E105,"-")</f>
        <v>0</v>
      </c>
      <c r="AC111" s="1109"/>
      <c r="AD111" s="1108">
        <f>IF($E105&gt;0,AD108/$E105,"-")</f>
        <v>0</v>
      </c>
      <c r="AE111" s="1109"/>
      <c r="AF111" s="1108">
        <f>IF($E105&gt;0,AF108/$E105,"-")</f>
        <v>0</v>
      </c>
      <c r="AG111" s="1109"/>
      <c r="AH111" s="1108">
        <f>IF($E105&gt;0,AH108/$E105,"-")</f>
        <v>0</v>
      </c>
      <c r="AI111" s="1109"/>
      <c r="AJ111" s="1108">
        <f>IF($E105&gt;0,AJ108/$E105,"-")</f>
        <v>0</v>
      </c>
      <c r="AK111" s="1109"/>
      <c r="AL111" s="1108">
        <f>IF($E105&gt;0,AL108/$E105,"-")</f>
        <v>0</v>
      </c>
      <c r="AM111" s="1109"/>
      <c r="AN111" s="1108">
        <f>IF($E105&gt;0,AN108/$E105,"-")</f>
        <v>0</v>
      </c>
      <c r="AO111" s="1109"/>
      <c r="AP111" s="1108">
        <f>IF($E105&gt;0,AP108/$E105,"-")</f>
        <v>0</v>
      </c>
      <c r="AQ111" s="1109"/>
      <c r="AR111" s="1108">
        <f>IF($E105&gt;0,AR108/$E105,"-")</f>
        <v>0</v>
      </c>
      <c r="AS111" s="1109"/>
      <c r="AT111" s="1108">
        <f>IF($E105&gt;0,AT108/$E105,"-")</f>
        <v>0</v>
      </c>
      <c r="AU111" s="1109"/>
      <c r="AV111" s="1108">
        <f>IF($E105&gt;0,AV108/$E105,"-")</f>
        <v>0</v>
      </c>
      <c r="AW111" s="1109"/>
      <c r="AX111" s="1108">
        <f>IF($E105&gt;0,AX108/$E105,"-")</f>
        <v>0</v>
      </c>
      <c r="AY111" s="1109"/>
      <c r="AZ111" s="1108">
        <f>IF($E105&gt;0,AZ108/$E105,"-")</f>
        <v>0</v>
      </c>
      <c r="BA111" s="1109"/>
      <c r="BB111" s="1108">
        <f>IF($E105&gt;0,BB108/$E105,"-")</f>
        <v>0</v>
      </c>
      <c r="BC111" s="1109"/>
      <c r="BD111" s="1108">
        <f>IF($E105&gt;0,BD108/$E105,"-")</f>
        <v>0</v>
      </c>
      <c r="BE111" s="1109"/>
      <c r="BF111" s="1108">
        <f>IF($E105&gt;0,BF108/$E105,"-")</f>
        <v>0</v>
      </c>
      <c r="BG111" s="1109"/>
      <c r="BH111" s="1108">
        <f>IF($E105&gt;0,BH108/$E105,"-")</f>
        <v>0</v>
      </c>
      <c r="BI111" s="1109"/>
      <c r="BJ111" s="1108">
        <f>IF($E105&gt;0,BJ108/$E105,"-")</f>
        <v>0</v>
      </c>
      <c r="BK111" s="1109"/>
      <c r="BL111" s="1108">
        <f>IF($E105&gt;0,BL108/$E105,"-")</f>
        <v>0</v>
      </c>
      <c r="BM111" s="1109"/>
      <c r="BN111" s="1108">
        <f>IF($E105&gt;0,BN108/$E105,"-")</f>
        <v>0</v>
      </c>
      <c r="BO111" s="1109"/>
      <c r="BP111" s="1108">
        <f>IF($E105&gt;0,BP108/$E105,"-")</f>
        <v>0</v>
      </c>
      <c r="BQ111" s="1109"/>
      <c r="BR111" s="1108">
        <f>IF($E105&gt;0,BR108/$E105,"-")</f>
        <v>0</v>
      </c>
      <c r="BS111" s="1109"/>
      <c r="BT111" s="1108">
        <f>IF($E105&gt;0,BT108/$E105,"-")</f>
        <v>0.29572393098274569</v>
      </c>
      <c r="BU111" s="1109"/>
      <c r="BV111" s="1108">
        <f>IF($E105&gt;0,BV108/$E105,"-")</f>
        <v>0.59144786196549137</v>
      </c>
      <c r="BW111" s="1109"/>
      <c r="BX111" s="1108">
        <f>IF($E105&gt;0,BX108/$E105,"-")</f>
        <v>0.88717179294823711</v>
      </c>
      <c r="BY111" s="1109"/>
      <c r="BZ111" s="1108">
        <f>IF($E105&gt;0,BZ108/$E105,"-")</f>
        <v>1.0350337584396099</v>
      </c>
      <c r="CA111" s="1109"/>
      <c r="CB111" s="1108">
        <f>IF($E105&gt;0,CB108/$E105,"-")</f>
        <v>1.0350337584396099</v>
      </c>
      <c r="CC111" s="1109"/>
      <c r="CD111" s="1108">
        <f>IF($E105&gt;0,CD108/$E105,"-")</f>
        <v>1.0350337584396099</v>
      </c>
      <c r="CE111" s="1109"/>
      <c r="CF111" s="1108">
        <f>IF($E105&gt;0,CF108/$E105,"-")</f>
        <v>1.0350337584396099</v>
      </c>
      <c r="CG111" s="1109"/>
      <c r="CH111" s="1108">
        <f>IF($E105&gt;0,CH108/$E105,"-")</f>
        <v>1.0350337584396099</v>
      </c>
      <c r="CI111" s="1109"/>
      <c r="CJ111" s="1108">
        <f>IF($E105&gt;0,CJ108/$E105,"-")</f>
        <v>1.0350337584396099</v>
      </c>
      <c r="CK111" s="1109"/>
      <c r="CL111" s="1108">
        <f>IF($E105&gt;0,CL108/$E105,"-")</f>
        <v>1.0350337584396099</v>
      </c>
      <c r="CM111" s="1109"/>
      <c r="CN111" s="1108">
        <f>IF($E105&gt;0,CN108/$E105,"-")</f>
        <v>1.0350337584396099</v>
      </c>
      <c r="CO111" s="1109"/>
      <c r="CP111" s="1108">
        <f>IF($E105&gt;0,CP108/$E105,"-")</f>
        <v>1.0350337584396099</v>
      </c>
      <c r="CQ111" s="1109"/>
      <c r="CR111" s="1108">
        <f>IF($E105&gt;0,CR108/$E105,"-")</f>
        <v>1.0350337584396099</v>
      </c>
      <c r="CS111" s="1109"/>
      <c r="CT111" s="1108">
        <f>IF($E105&gt;0,CT108/$E105,"-")</f>
        <v>1.0350337584396099</v>
      </c>
      <c r="CU111" s="1109"/>
      <c r="CV111" s="1108">
        <f>IF($E105&gt;0,CV108/$E105,"-")</f>
        <v>1.0350337584396099</v>
      </c>
      <c r="CW111" s="1109"/>
      <c r="CX111" s="1108">
        <f>IF($E105&gt;0,CX108/$E105,"-")</f>
        <v>1.0350337584396099</v>
      </c>
      <c r="CY111" s="1109"/>
      <c r="CZ111" s="1108">
        <f>IF($E105&gt;0,CZ108/$E105,"-")</f>
        <v>1.0350337584396099</v>
      </c>
      <c r="DA111" s="1109"/>
      <c r="DB111" s="1108">
        <f>IF($E105&gt;0,DB108/$E105,"-")</f>
        <v>1.0350337584396099</v>
      </c>
      <c r="DC111" s="1109"/>
      <c r="DD111" s="1108">
        <f>IF($E105&gt;0,DD108/$E105,"-")</f>
        <v>1.0350337584396099</v>
      </c>
      <c r="DE111" s="1109"/>
      <c r="DF111" s="1108">
        <f>IF($E105&gt;0,DF108/$E105,"-")</f>
        <v>1.0350337584396099</v>
      </c>
      <c r="DG111" s="1109"/>
      <c r="DH111" s="1108">
        <f>IF($E105&gt;0,DH108/$E105,"-")</f>
        <v>1.0350337584396099</v>
      </c>
      <c r="DI111" s="1109"/>
      <c r="DJ111" s="1115">
        <f>IF($E105&gt;0,DJ108/$E105,"-")</f>
        <v>1.0350337584396099</v>
      </c>
      <c r="DK111" s="1116"/>
      <c r="DL111" s="1108">
        <f>IF($E105&gt;0,DL108/$E105,"-")</f>
        <v>1.0350337584396099</v>
      </c>
      <c r="DM111" s="1109"/>
      <c r="DN111" s="1108">
        <f>IF($E105&gt;0,DN108/$E105,"-")</f>
        <v>1.0350337584396099</v>
      </c>
      <c r="DO111" s="1109"/>
      <c r="DP111" s="1108">
        <f>IF($E105&gt;0,DP108/$E105,"-")</f>
        <v>1.0350337584396099</v>
      </c>
      <c r="DQ111" s="1109"/>
      <c r="DR111" s="1108">
        <f>IF($E105&gt;0,DR108/$E105,"-")</f>
        <v>1.0350337584396099</v>
      </c>
      <c r="DS111" s="1109"/>
      <c r="DT111" s="1108">
        <f>IF($E105&gt;0,DT108/$E105,"-")</f>
        <v>1.0350337584396099</v>
      </c>
      <c r="DU111" s="1109"/>
      <c r="DV111" s="1108">
        <f>IF($E105&gt;0,DV108/$E105,"-")</f>
        <v>1.0350337584396099</v>
      </c>
      <c r="DW111" s="1109"/>
      <c r="DX111" s="1108">
        <f>IF($E105&gt;0,DX108/$E105,"-")</f>
        <v>1.0350337584396099</v>
      </c>
      <c r="DY111" s="1109"/>
      <c r="DZ111" s="1108">
        <f>IF($E105&gt;0,DZ108/$E105,"-")</f>
        <v>1.0350337584396099</v>
      </c>
      <c r="EA111" s="1109"/>
      <c r="EB111" s="1108">
        <f>IF($E105&gt;0,EB108/$E105,"-")</f>
        <v>1.0350337584396099</v>
      </c>
      <c r="EC111" s="1109"/>
      <c r="ED111" s="1108">
        <f>IF($E105&gt;0,ED108/$E105,"-")</f>
        <v>1.0350337584396099</v>
      </c>
      <c r="EE111" s="1109"/>
      <c r="EF111" s="1108">
        <f>IF($E105&gt;0,EF108/$E105,"-")</f>
        <v>1.0350337584396099</v>
      </c>
      <c r="EG111" s="1109"/>
      <c r="EH111" s="1108">
        <f>IF($E105&gt;0,EH108/$E105,"-")</f>
        <v>1.0350337584396099</v>
      </c>
      <c r="EI111" s="1109"/>
      <c r="EJ111" s="1108">
        <f>IF($E105&gt;0,EJ108/$E105,"-")</f>
        <v>1.0350337584396099</v>
      </c>
      <c r="EK111" s="1109"/>
      <c r="EL111" s="1108">
        <f>IF($E105&gt;0,EL108/$E105,"-")</f>
        <v>1.0350337584396099</v>
      </c>
      <c r="EM111" s="1109"/>
      <c r="EN111" s="1108">
        <f>IF($E105&gt;0,EN108/$E105,"-")</f>
        <v>1.0350337584396099</v>
      </c>
      <c r="EO111" s="1109"/>
      <c r="EP111" s="1108">
        <f>IF($E105&gt;0,EP108/$E105,"-")</f>
        <v>1.0350337584396099</v>
      </c>
      <c r="EQ111" s="1109"/>
      <c r="ER111" s="1108">
        <f>IF($E105&gt;0,ER108/$E105,"-")</f>
        <v>1.0350337584396099</v>
      </c>
      <c r="ES111" s="1109"/>
      <c r="ET111" s="1108">
        <f>IF($E105&gt;0,ET108/$E105,"-")</f>
        <v>1.0350337584396099</v>
      </c>
      <c r="EU111" s="1109"/>
      <c r="EV111" s="1108">
        <f>IF($E105&gt;0,EV108/$E105,"-")</f>
        <v>1.0350337584396099</v>
      </c>
      <c r="EW111" s="1109"/>
      <c r="EX111" s="1108">
        <f>IF($E105&gt;0,EX108/$E105,"-")</f>
        <v>1.0350337584396099</v>
      </c>
      <c r="EY111" s="1109"/>
      <c r="EZ111" s="1108">
        <f>IF($E105&gt;0,EZ108/$E105,"-")</f>
        <v>1.0350337584396099</v>
      </c>
      <c r="FA111" s="1109"/>
      <c r="FB111" s="1108">
        <f>IF($E105&gt;0,FB108/$E105,"-")</f>
        <v>1.0350337584396099</v>
      </c>
      <c r="FC111" s="1109"/>
      <c r="FD111" s="1108">
        <f>IF($E105&gt;0,FD108/$E105,"-")</f>
        <v>1.0350337584396099</v>
      </c>
      <c r="FE111" s="1109"/>
      <c r="FF111" s="1108">
        <f>IF($E105&gt;0,FF108/$E105,"-")</f>
        <v>1.0350337584396099</v>
      </c>
      <c r="FG111" s="1109"/>
      <c r="FH111" s="1108">
        <f>IF($E105&gt;0,FH108/$E105,"-")</f>
        <v>1.0350337584396099</v>
      </c>
      <c r="FI111" s="1109"/>
      <c r="FJ111" s="1108">
        <f>IF($E105&gt;0,FJ108/$E105,"-")</f>
        <v>1.0350337584396099</v>
      </c>
      <c r="FK111" s="1109"/>
      <c r="FL111" s="1108">
        <f>IF($E105&gt;0,FL108/$E105,"-")</f>
        <v>1.0350337584396099</v>
      </c>
      <c r="FM111" s="1109"/>
      <c r="FN111" s="1108">
        <f>IF($E105&gt;0,FN108/$E105,"-")</f>
        <v>1.0350337584396099</v>
      </c>
      <c r="FO111" s="1109"/>
      <c r="FP111" s="1108">
        <f>IF($E105&gt;0,FP108/$E105,"-")</f>
        <v>1.0350337584396099</v>
      </c>
      <c r="FQ111" s="1109"/>
      <c r="FR111" s="1108">
        <f>IF($E105&gt;0,FR108/$E105,"-")</f>
        <v>1.0350337584396099</v>
      </c>
      <c r="FS111" s="1109"/>
      <c r="FT111" s="1108">
        <f>IF($E105&gt;0,FT108/$E105,"-")</f>
        <v>1.0350337584396099</v>
      </c>
      <c r="FU111" s="1109"/>
      <c r="FV111" s="1108">
        <f>IF($E105&gt;0,FV108/$E105,"-")</f>
        <v>1.0350337584396099</v>
      </c>
      <c r="FW111" s="1109"/>
      <c r="FX111" s="1108">
        <f>IF($E105&gt;0,FX108/$E105,"-")</f>
        <v>1.0350337584396099</v>
      </c>
      <c r="FY111" s="1109"/>
      <c r="FZ111" s="1108">
        <f>IF($E105&gt;0,FZ108/$E105,"-")</f>
        <v>1.0350337584396099</v>
      </c>
      <c r="GA111" s="1109"/>
      <c r="GB111" s="1108">
        <f>IF($E105&gt;0,GB108/$E105,"-")</f>
        <v>1.0350337584396099</v>
      </c>
      <c r="GC111" s="1109"/>
      <c r="GD111" s="1108">
        <f>IF($E105&gt;0,GD108/$E105,"-")</f>
        <v>1.0350337584396099</v>
      </c>
      <c r="GE111" s="1109"/>
      <c r="GF111" s="1108">
        <f>IF($E105&gt;0,GF108/$E105,"-")</f>
        <v>1.0350337584396099</v>
      </c>
      <c r="GG111" s="1109"/>
      <c r="GH111" s="1108">
        <f>IF($E105&gt;0,GH108/$E105,"-")</f>
        <v>1.0350337584396099</v>
      </c>
      <c r="GI111" s="1109"/>
      <c r="GJ111" s="1108">
        <f>IF($E105&gt;0,GJ108/$E105,"-")</f>
        <v>1.0350337584396099</v>
      </c>
      <c r="GK111" s="1109"/>
      <c r="GL111" s="1108">
        <f>IF($E105&gt;0,GL108/$E105,"-")</f>
        <v>1.0350337584396099</v>
      </c>
      <c r="GM111" s="1109"/>
      <c r="GN111" s="1108">
        <f>IF($E105&gt;0,GN108/$E105,"-")</f>
        <v>1.0350337584396099</v>
      </c>
      <c r="GO111" s="1109"/>
      <c r="GP111" s="1108">
        <f>IF($E105&gt;0,GP108/$E105,"-")</f>
        <v>1.0350337584396099</v>
      </c>
      <c r="GQ111" s="1109"/>
      <c r="GR111" s="1108">
        <f>IF($E105&gt;0,GR108/$E105,"-")</f>
        <v>1.0350337584396099</v>
      </c>
      <c r="GS111" s="1109"/>
      <c r="GT111" s="1108">
        <f>IF($E105&gt;0,GT108/$E105,"-")</f>
        <v>1.0350337584396099</v>
      </c>
      <c r="GU111" s="1109"/>
      <c r="GV111" s="1108">
        <f t="shared" ref="GV111" si="530">IF($E105&gt;0,GV108/$E105,"-")</f>
        <v>1.0350337584396099</v>
      </c>
      <c r="GW111" s="1109"/>
      <c r="GX111" s="1108">
        <f t="shared" ref="GX111" si="531">IF($E105&gt;0,GX108/$E105,"-")</f>
        <v>1.0350337584396099</v>
      </c>
      <c r="GY111" s="1109"/>
      <c r="GZ111" s="1108">
        <f t="shared" ref="GZ111" si="532">IF($E105&gt;0,GZ108/$E105,"-")</f>
        <v>1.0350337584396099</v>
      </c>
      <c r="HA111" s="1109"/>
      <c r="HB111" s="1108">
        <f>IF($E105&gt;0,HB108/$E105,"-")</f>
        <v>1.0350337584396099</v>
      </c>
      <c r="HC111" s="1109"/>
      <c r="HD111" s="1108">
        <f t="shared" ref="HD111" si="533">IF($E105&gt;0,HD108/$E105,"-")</f>
        <v>1.0350337584396099</v>
      </c>
      <c r="HE111" s="1109"/>
      <c r="HF111" s="1108">
        <f t="shared" ref="HF111" si="534">IF($E105&gt;0,HF108/$E105,"-")</f>
        <v>1.0350337584396099</v>
      </c>
      <c r="HG111" s="1109"/>
      <c r="HH111" s="1108">
        <f t="shared" ref="HH111" si="535">IF($E105&gt;0,HH108/$E105,"-")</f>
        <v>1.0350337584396099</v>
      </c>
      <c r="HI111" s="1109"/>
    </row>
    <row r="112" spans="1:217" ht="12.75" customHeight="1">
      <c r="A112" s="1139"/>
      <c r="B112" s="1140"/>
      <c r="C112" s="1139"/>
      <c r="D112" s="1141"/>
      <c r="E112" s="1141"/>
      <c r="F112" s="1142"/>
      <c r="G112" s="1141"/>
      <c r="H112" s="733"/>
      <c r="I112" s="1143"/>
      <c r="J112" s="1144"/>
      <c r="K112" s="846" t="s">
        <v>386</v>
      </c>
      <c r="L112" s="1110">
        <f>IF($E105&gt;0,L110/$E105,"-")</f>
        <v>0</v>
      </c>
      <c r="M112" s="1111"/>
      <c r="N112" s="1110">
        <f>IF($E105&gt;0,N110/$E105,"-")</f>
        <v>0</v>
      </c>
      <c r="O112" s="1111"/>
      <c r="P112" s="1110">
        <f>IF($E105&gt;0,P110/$E105,"-")</f>
        <v>0</v>
      </c>
      <c r="Q112" s="1111"/>
      <c r="R112" s="1110">
        <f>IF($E105&gt;0,R110/$E105,"-")</f>
        <v>0</v>
      </c>
      <c r="S112" s="1111"/>
      <c r="T112" s="1110">
        <f>IF($E105&gt;0,T110/$E105,"-")</f>
        <v>0</v>
      </c>
      <c r="U112" s="1111"/>
      <c r="V112" s="1110">
        <f>IF($E105&gt;0,V110/$E105,"-")</f>
        <v>0</v>
      </c>
      <c r="W112" s="1111"/>
      <c r="X112" s="1110">
        <f>IF($E105&gt;0,X110/$E105,"-")</f>
        <v>0</v>
      </c>
      <c r="Y112" s="1111"/>
      <c r="Z112" s="1110">
        <f>IF($E105&gt;0,Z110/$E105,"-")</f>
        <v>0</v>
      </c>
      <c r="AA112" s="1111"/>
      <c r="AB112" s="1110">
        <f>IF($E105&gt;0,AB110/$E105,"-")</f>
        <v>0</v>
      </c>
      <c r="AC112" s="1111"/>
      <c r="AD112" s="1110">
        <f>IF($E105&gt;0,AD110/$E105,"-")</f>
        <v>0</v>
      </c>
      <c r="AE112" s="1111"/>
      <c r="AF112" s="1110">
        <f>IF($E105&gt;0,AF110/$E105,"-")</f>
        <v>0</v>
      </c>
      <c r="AG112" s="1111"/>
      <c r="AH112" s="1110">
        <f>IF($E105&gt;0,AH110/$E105,"-")</f>
        <v>0</v>
      </c>
      <c r="AI112" s="1111"/>
      <c r="AJ112" s="1110">
        <f>IF($E105&gt;0,AJ110/$E105,"-")</f>
        <v>0</v>
      </c>
      <c r="AK112" s="1111"/>
      <c r="AL112" s="1110">
        <f>IF($E105&gt;0,AL110/$E105,"-")</f>
        <v>0</v>
      </c>
      <c r="AM112" s="1111"/>
      <c r="AN112" s="1110">
        <f>IF($E105&gt;0,AN110/$E105,"-")</f>
        <v>0</v>
      </c>
      <c r="AO112" s="1111"/>
      <c r="AP112" s="1110">
        <f>IF($E105&gt;0,AP110/$E105,"-")</f>
        <v>0</v>
      </c>
      <c r="AQ112" s="1111"/>
      <c r="AR112" s="1110">
        <f>IF($E105&gt;0,AR110/$E105,"-")</f>
        <v>0</v>
      </c>
      <c r="AS112" s="1111"/>
      <c r="AT112" s="1110">
        <f>IF($E105&gt;0,AT110/$E105,"-")</f>
        <v>0</v>
      </c>
      <c r="AU112" s="1111"/>
      <c r="AV112" s="1110">
        <f>IF($E105&gt;0,AV110/$E105,"-")</f>
        <v>0</v>
      </c>
      <c r="AW112" s="1111"/>
      <c r="AX112" s="1110">
        <f>IF($E105&gt;0,AX110/$E105,"-")</f>
        <v>0</v>
      </c>
      <c r="AY112" s="1111"/>
      <c r="AZ112" s="1110">
        <f>IF($E105&gt;0,AZ110/$E105,"-")</f>
        <v>0</v>
      </c>
      <c r="BA112" s="1111"/>
      <c r="BB112" s="1110">
        <f>IF($E105&gt;0,BB110/$E105,"-")</f>
        <v>0</v>
      </c>
      <c r="BC112" s="1111"/>
      <c r="BD112" s="1110">
        <f>IF($E105&gt;0,BD110/$E105,"-")</f>
        <v>0</v>
      </c>
      <c r="BE112" s="1111"/>
      <c r="BF112" s="1110">
        <f>IF($E105&gt;0,BF110/$E105,"-")</f>
        <v>0</v>
      </c>
      <c r="BG112" s="1111"/>
      <c r="BH112" s="1110">
        <f>IF($E105&gt;0,BH110/$E105,"-")</f>
        <v>0</v>
      </c>
      <c r="BI112" s="1111"/>
      <c r="BJ112" s="1110">
        <f>IF($E105&gt;0,BJ110/$E105,"-")</f>
        <v>0</v>
      </c>
      <c r="BK112" s="1111"/>
      <c r="BL112" s="1110">
        <f>IF($E105&gt;0,BL110/$E105,"-")</f>
        <v>0</v>
      </c>
      <c r="BM112" s="1111"/>
      <c r="BN112" s="1110">
        <f>IF($E105&gt;0,BN110/$E105,"-")</f>
        <v>0</v>
      </c>
      <c r="BO112" s="1111"/>
      <c r="BP112" s="1110">
        <f>IF($E105&gt;0,BP110/$E105,"-")</f>
        <v>0</v>
      </c>
      <c r="BQ112" s="1111"/>
      <c r="BR112" s="1107">
        <f>IF($E105&gt;0,BR110/$E105,"-")</f>
        <v>0</v>
      </c>
      <c r="BS112" s="1107"/>
      <c r="BT112" s="1107">
        <f>IF($E105&gt;0,BT110/$E105,"-")</f>
        <v>0</v>
      </c>
      <c r="BU112" s="1107"/>
      <c r="BV112" s="1107">
        <f>IF($E105&gt;0,BV110/$E105,"-")</f>
        <v>0</v>
      </c>
      <c r="BW112" s="1107"/>
      <c r="BX112" s="1107">
        <f>IF($E105&gt;0,BX110/$E105,"-")</f>
        <v>0</v>
      </c>
      <c r="BY112" s="1107"/>
      <c r="BZ112" s="1107">
        <f>IF($E105&gt;0,BZ110/$E105,"-")</f>
        <v>0</v>
      </c>
      <c r="CA112" s="1107"/>
      <c r="CB112" s="1107">
        <f>IF($E105&gt;0,CB110/$E105,"-")</f>
        <v>0</v>
      </c>
      <c r="CC112" s="1107"/>
      <c r="CD112" s="1107">
        <f>IF($E105&gt;0,CD110/$E105,"-")</f>
        <v>0</v>
      </c>
      <c r="CE112" s="1107"/>
      <c r="CF112" s="1107">
        <f>IF($E105&gt;0,CF110/$E105,"-")</f>
        <v>0</v>
      </c>
      <c r="CG112" s="1107"/>
      <c r="CH112" s="1107">
        <f>IF($E105&gt;0,CH110/$E105,"-")</f>
        <v>0</v>
      </c>
      <c r="CI112" s="1107"/>
      <c r="CJ112" s="1107">
        <f>IF($E105&gt;0,CJ110/$E105,"-")</f>
        <v>0</v>
      </c>
      <c r="CK112" s="1107"/>
      <c r="CL112" s="1107">
        <f>IF($E105&gt;0,CL110/$E105,"-")</f>
        <v>0</v>
      </c>
      <c r="CM112" s="1107"/>
      <c r="CN112" s="1107">
        <f>IF($E105&gt;0,CN110/$E105,"-")</f>
        <v>0</v>
      </c>
      <c r="CO112" s="1107"/>
      <c r="CP112" s="1107">
        <f>IF($E105&gt;0,CP110/$E105,"-")</f>
        <v>0</v>
      </c>
      <c r="CQ112" s="1107"/>
      <c r="CR112" s="1107">
        <f>IF($E105&gt;0,CR110/$E105,"-")</f>
        <v>0</v>
      </c>
      <c r="CS112" s="1107"/>
      <c r="CT112" s="1107">
        <f>IF($E105&gt;0,CT110/$E105,"-")</f>
        <v>0</v>
      </c>
      <c r="CU112" s="1107"/>
      <c r="CV112" s="1107">
        <f>IF($E105&gt;0,CV110/$E105,"-")</f>
        <v>0</v>
      </c>
      <c r="CW112" s="1107"/>
      <c r="CX112" s="1107">
        <f>IF($E105&gt;0,CX110/$E105,"-")</f>
        <v>0</v>
      </c>
      <c r="CY112" s="1107"/>
      <c r="CZ112" s="1107">
        <f>IF($E105&gt;0,CZ110/$E105,"-")</f>
        <v>0</v>
      </c>
      <c r="DA112" s="1107"/>
      <c r="DB112" s="1107">
        <f>IF($E105&gt;0,DB110/$E105,"-")</f>
        <v>0</v>
      </c>
      <c r="DC112" s="1107"/>
      <c r="DD112" s="1107">
        <f>IF($E105&gt;0,DD110/$E105,"-")</f>
        <v>0</v>
      </c>
      <c r="DE112" s="1107"/>
      <c r="DF112" s="1107">
        <f>IF($E105&gt;0,DF110/$E105,"-")</f>
        <v>0</v>
      </c>
      <c r="DG112" s="1107"/>
      <c r="DH112" s="1107">
        <f>IF($E105&gt;0,DH110/$E105,"-")</f>
        <v>0</v>
      </c>
      <c r="DI112" s="1107"/>
      <c r="DJ112" s="1112">
        <f>IF($E105&gt;0,DJ110/$E105,"-")</f>
        <v>0</v>
      </c>
      <c r="DK112" s="1112"/>
      <c r="DL112" s="1107">
        <f>IF($E105&gt;0,DL110/$E105,"-")</f>
        <v>0</v>
      </c>
      <c r="DM112" s="1107"/>
      <c r="DN112" s="1107">
        <f>IF($E105&gt;0,DN110/$E105,"-")</f>
        <v>0</v>
      </c>
      <c r="DO112" s="1107"/>
      <c r="DP112" s="1107">
        <f>IF($E105&gt;0,DP110/$E105,"-")</f>
        <v>0</v>
      </c>
      <c r="DQ112" s="1107"/>
      <c r="DR112" s="1107">
        <f>IF($E105&gt;0,DR110/$E105,"-")</f>
        <v>0</v>
      </c>
      <c r="DS112" s="1107"/>
      <c r="DT112" s="1107">
        <f>IF($E105&gt;0,DT110/$E105,"-")</f>
        <v>0</v>
      </c>
      <c r="DU112" s="1107"/>
      <c r="DV112" s="1107">
        <f>IF($E105&gt;0,DV110/$E105,"-")</f>
        <v>0</v>
      </c>
      <c r="DW112" s="1107"/>
      <c r="DX112" s="1107">
        <f>IF($E105&gt;0,DX110/$E105,"-")</f>
        <v>0</v>
      </c>
      <c r="DY112" s="1107"/>
      <c r="DZ112" s="1107">
        <f>IF($E105&gt;0,DZ110/$E105,"-")</f>
        <v>0</v>
      </c>
      <c r="EA112" s="1107"/>
      <c r="EB112" s="1107">
        <f>IF($E105&gt;0,EB110/$E105,"-")</f>
        <v>0</v>
      </c>
      <c r="EC112" s="1107"/>
      <c r="ED112" s="1107">
        <f>IF($E105&gt;0,ED110/$E105,"-")</f>
        <v>0</v>
      </c>
      <c r="EE112" s="1107"/>
      <c r="EF112" s="1107">
        <f>IF($E105&gt;0,EF110/$E105,"-")</f>
        <v>0</v>
      </c>
      <c r="EG112" s="1107"/>
      <c r="EH112" s="1107">
        <f>IF($E105&gt;0,EH110/$E105,"-")</f>
        <v>0</v>
      </c>
      <c r="EI112" s="1107"/>
      <c r="EJ112" s="1107">
        <f>IF($E105&gt;0,EJ110/$E105,"-")</f>
        <v>0</v>
      </c>
      <c r="EK112" s="1107"/>
      <c r="EL112" s="1107">
        <f>IF($E105&gt;0,EL110/$E105,"-")</f>
        <v>0</v>
      </c>
      <c r="EM112" s="1107"/>
      <c r="EN112" s="1107">
        <f>IF($E105&gt;0,EN110/$E105,"-")</f>
        <v>0</v>
      </c>
      <c r="EO112" s="1107"/>
      <c r="EP112" s="1107">
        <f>IF($E105&gt;0,EP110/$E105,"-")</f>
        <v>0</v>
      </c>
      <c r="EQ112" s="1107"/>
      <c r="ER112" s="1107">
        <f>IF($E105&gt;0,ER110/$E105,"-")</f>
        <v>0</v>
      </c>
      <c r="ES112" s="1107"/>
      <c r="ET112" s="1107">
        <f>IF($E105&gt;0,ET110/$E105,"-")</f>
        <v>0</v>
      </c>
      <c r="EU112" s="1107"/>
      <c r="EV112" s="1107">
        <f>IF($E105&gt;0,EV110/$E105,"-")</f>
        <v>0</v>
      </c>
      <c r="EW112" s="1107"/>
      <c r="EX112" s="1107">
        <f>IF($E105&gt;0,EX110/$E105,"-")</f>
        <v>0</v>
      </c>
      <c r="EY112" s="1107"/>
      <c r="EZ112" s="1107">
        <f>IF($E105&gt;0,EZ110/$E105,"-")</f>
        <v>0</v>
      </c>
      <c r="FA112" s="1107"/>
      <c r="FB112" s="1107">
        <f>IF($E105&gt;0,FB110/$E105,"-")</f>
        <v>0</v>
      </c>
      <c r="FC112" s="1107"/>
      <c r="FD112" s="1107">
        <f>IF($E105&gt;0,FD110/$E105,"-")</f>
        <v>0</v>
      </c>
      <c r="FE112" s="1107"/>
      <c r="FF112" s="1107">
        <f>IF($E105&gt;0,FF110/$E105,"-")</f>
        <v>0</v>
      </c>
      <c r="FG112" s="1107"/>
      <c r="FH112" s="1107">
        <f>IF($E105&gt;0,FH110/$E105,"-")</f>
        <v>0</v>
      </c>
      <c r="FI112" s="1107"/>
      <c r="FJ112" s="1107">
        <f>IF($E105&gt;0,FJ110/$E105,"-")</f>
        <v>0</v>
      </c>
      <c r="FK112" s="1107"/>
      <c r="FL112" s="1107">
        <f>IF($E105&gt;0,FL110/$E105,"-")</f>
        <v>0</v>
      </c>
      <c r="FM112" s="1107"/>
      <c r="FN112" s="1107">
        <f>IF($E105&gt;0,FN110/$E105,"-")</f>
        <v>0</v>
      </c>
      <c r="FO112" s="1107"/>
      <c r="FP112" s="1107">
        <f>IF($E105&gt;0,FP110/$E105,"-")</f>
        <v>0</v>
      </c>
      <c r="FQ112" s="1107"/>
      <c r="FR112" s="1107">
        <f>IF($E105&gt;0,FR110/$E105,"-")</f>
        <v>0</v>
      </c>
      <c r="FS112" s="1107"/>
      <c r="FT112" s="1107">
        <f>IF($E105&gt;0,FT110/$E105,"-")</f>
        <v>0</v>
      </c>
      <c r="FU112" s="1107"/>
      <c r="FV112" s="1107">
        <f>IF($E105&gt;0,FV110/$E105,"-")</f>
        <v>0</v>
      </c>
      <c r="FW112" s="1107"/>
      <c r="FX112" s="1107">
        <f>IF($E105&gt;0,FX110/$E105,"-")</f>
        <v>0</v>
      </c>
      <c r="FY112" s="1107"/>
      <c r="FZ112" s="1107">
        <f>IF($E105&gt;0,FZ110/$E105,"-")</f>
        <v>0</v>
      </c>
      <c r="GA112" s="1107"/>
      <c r="GB112" s="1107">
        <f>IF($E105&gt;0,GB110/$E105,"-")</f>
        <v>0</v>
      </c>
      <c r="GC112" s="1107"/>
      <c r="GD112" s="1107">
        <f>IF($E105&gt;0,GD110/$E105,"-")</f>
        <v>0</v>
      </c>
      <c r="GE112" s="1107"/>
      <c r="GF112" s="1107">
        <f>IF($E105&gt;0,GF110/$E105,"-")</f>
        <v>0</v>
      </c>
      <c r="GG112" s="1107"/>
      <c r="GH112" s="1107">
        <f>IF($E105&gt;0,GH110/$E105,"-")</f>
        <v>0</v>
      </c>
      <c r="GI112" s="1107"/>
      <c r="GJ112" s="1107">
        <f>IF($E105&gt;0,GJ110/$E105,"-")</f>
        <v>0</v>
      </c>
      <c r="GK112" s="1107"/>
      <c r="GL112" s="1107">
        <f>IF($E105&gt;0,GL110/$E105,"-")</f>
        <v>0</v>
      </c>
      <c r="GM112" s="1107"/>
      <c r="GN112" s="1107">
        <f>IF($E105&gt;0,GN110/$E105,"-")</f>
        <v>0</v>
      </c>
      <c r="GO112" s="1107"/>
      <c r="GP112" s="1107">
        <f>IF($E105&gt;0,GP110/$E105,"-")</f>
        <v>0</v>
      </c>
      <c r="GQ112" s="1107"/>
      <c r="GR112" s="1107">
        <f>IF($E105&gt;0,GR110/$E105,"-")</f>
        <v>0</v>
      </c>
      <c r="GS112" s="1107"/>
      <c r="GT112" s="1107">
        <f>IF($E105&gt;0,GT110/$E105,"-")</f>
        <v>0</v>
      </c>
      <c r="GU112" s="1107"/>
      <c r="GV112" s="1107">
        <f t="shared" ref="GV112" si="536">IF($E105&gt;0,GV110/$E105,"-")</f>
        <v>0</v>
      </c>
      <c r="GW112" s="1107"/>
      <c r="GX112" s="1107">
        <f t="shared" ref="GX112" si="537">IF($E105&gt;0,GX110/$E105,"-")</f>
        <v>0</v>
      </c>
      <c r="GY112" s="1107"/>
      <c r="GZ112" s="1107">
        <f t="shared" ref="GZ112" si="538">IF($E105&gt;0,GZ110/$E105,"-")</f>
        <v>0</v>
      </c>
      <c r="HA112" s="1107"/>
      <c r="HB112" s="1107">
        <f>IF($E105&gt;0,HB110/$E105,"-")</f>
        <v>0</v>
      </c>
      <c r="HC112" s="1107"/>
      <c r="HD112" s="1107">
        <f t="shared" ref="HD112" si="539">IF($E105&gt;0,HD110/$E105,"-")</f>
        <v>0</v>
      </c>
      <c r="HE112" s="1107"/>
      <c r="HF112" s="1107">
        <f t="shared" ref="HF112" si="540">IF($E105&gt;0,HF110/$E105,"-")</f>
        <v>0</v>
      </c>
      <c r="HG112" s="1107"/>
      <c r="HH112" s="1107">
        <f t="shared" ref="HH112" si="541">IF($E105&gt;0,HH110/$E105,"-")</f>
        <v>0</v>
      </c>
      <c r="HI112" s="1107"/>
    </row>
    <row r="113" spans="1:217" s="5" customFormat="1" ht="15" customHeight="1">
      <c r="A113" s="677"/>
      <c r="B113" s="678"/>
      <c r="C113" s="678"/>
      <c r="D113" s="679"/>
      <c r="E113" s="679"/>
      <c r="F113" s="678"/>
      <c r="G113" s="678"/>
      <c r="H113" s="678"/>
      <c r="I113" s="678"/>
      <c r="J113" s="678"/>
      <c r="K113" s="678"/>
      <c r="L113" s="1178"/>
      <c r="M113" s="1178"/>
      <c r="N113" s="1178"/>
      <c r="O113" s="1178"/>
      <c r="P113" s="1178"/>
      <c r="Q113" s="1178"/>
      <c r="R113" s="1178"/>
      <c r="S113" s="1192"/>
      <c r="T113" s="1180"/>
      <c r="U113" s="1178"/>
      <c r="V113" s="1178"/>
      <c r="W113" s="1178"/>
      <c r="X113" s="1178"/>
      <c r="Y113" s="1178"/>
      <c r="Z113" s="1178"/>
      <c r="AA113" s="1192"/>
      <c r="AB113" s="1180"/>
      <c r="AC113" s="1178"/>
      <c r="AD113" s="1178"/>
      <c r="AE113" s="1178"/>
      <c r="AF113" s="1178"/>
      <c r="AG113" s="1178"/>
      <c r="AH113" s="1178"/>
      <c r="AI113" s="1192"/>
      <c r="AJ113" s="1180"/>
      <c r="AK113" s="1178"/>
      <c r="AL113" s="1178"/>
      <c r="AM113" s="1178"/>
      <c r="AN113" s="1178"/>
      <c r="AO113" s="1178"/>
      <c r="AP113" s="1178"/>
      <c r="AQ113" s="1192"/>
      <c r="AR113" s="1180"/>
      <c r="AS113" s="1178"/>
      <c r="AT113" s="831"/>
      <c r="AU113" s="831"/>
      <c r="AV113" s="831"/>
      <c r="AW113" s="831"/>
      <c r="AX113" s="831"/>
      <c r="AY113" s="832"/>
      <c r="AZ113" s="833"/>
      <c r="BA113" s="831"/>
      <c r="BB113" s="831"/>
      <c r="BC113" s="831"/>
      <c r="BD113" s="831"/>
      <c r="BE113" s="831"/>
      <c r="BF113" s="831"/>
      <c r="BG113" s="832"/>
      <c r="BH113" s="833"/>
      <c r="BI113" s="831"/>
      <c r="BJ113" s="831"/>
      <c r="BK113" s="831"/>
      <c r="BL113" s="831"/>
      <c r="BM113" s="831"/>
      <c r="BN113" s="831"/>
      <c r="BO113" s="832"/>
      <c r="BP113" s="833"/>
      <c r="BQ113" s="831"/>
      <c r="BR113" s="831"/>
      <c r="BS113" s="831"/>
      <c r="BT113" s="831"/>
      <c r="BU113" s="831"/>
      <c r="BV113" s="831"/>
      <c r="BW113" s="832"/>
      <c r="BX113" s="833"/>
      <c r="BY113" s="831"/>
      <c r="BZ113" s="831"/>
      <c r="CA113" s="831"/>
      <c r="CB113" s="831"/>
      <c r="CC113" s="831"/>
      <c r="CD113" s="1178"/>
      <c r="CE113" s="1179"/>
      <c r="CF113" s="1180"/>
      <c r="CG113" s="1181"/>
      <c r="CH113" s="1178"/>
      <c r="CI113" s="1181"/>
      <c r="CJ113" s="1178"/>
      <c r="CK113" s="1181"/>
      <c r="CL113" s="1178"/>
      <c r="CM113" s="1179"/>
      <c r="CN113" s="1180"/>
      <c r="CO113" s="1181"/>
      <c r="CP113" s="1182"/>
      <c r="CQ113" s="1183"/>
      <c r="CR113" s="1182"/>
      <c r="CS113" s="1183"/>
      <c r="CT113" s="834"/>
      <c r="CU113" s="835"/>
      <c r="CV113" s="836"/>
      <c r="CW113" s="834"/>
      <c r="CX113" s="834"/>
      <c r="CY113" s="834"/>
      <c r="CZ113" s="834"/>
      <c r="DA113" s="834"/>
      <c r="DB113" s="834"/>
      <c r="DC113" s="835"/>
      <c r="DD113" s="836"/>
      <c r="DE113" s="834"/>
      <c r="DF113" s="834"/>
      <c r="DG113" s="834"/>
      <c r="DH113" s="834"/>
      <c r="DI113" s="834"/>
      <c r="DJ113" s="977"/>
      <c r="DK113" s="977"/>
      <c r="DL113" s="836"/>
      <c r="DM113" s="834"/>
      <c r="DN113" s="834"/>
      <c r="DO113" s="834"/>
      <c r="DP113" s="834"/>
      <c r="DQ113" s="834"/>
      <c r="DR113" s="834"/>
      <c r="DS113" s="835"/>
      <c r="DT113" s="836"/>
      <c r="DU113" s="834"/>
      <c r="DV113" s="834"/>
      <c r="DW113" s="834"/>
      <c r="DX113" s="834"/>
      <c r="DY113" s="834"/>
      <c r="DZ113" s="834"/>
      <c r="EA113" s="835"/>
      <c r="EB113" s="836"/>
      <c r="EC113" s="834"/>
      <c r="ED113" s="834"/>
      <c r="EE113" s="834"/>
      <c r="EF113" s="834"/>
      <c r="EG113" s="834"/>
      <c r="EH113" s="834"/>
      <c r="EI113" s="835"/>
      <c r="EJ113" s="836"/>
      <c r="EK113" s="834"/>
      <c r="EL113" s="834"/>
      <c r="EM113" s="834"/>
      <c r="EN113" s="834"/>
      <c r="EO113" s="834"/>
      <c r="EP113" s="834"/>
      <c r="EQ113" s="835"/>
      <c r="ER113" s="836"/>
      <c r="ES113" s="834"/>
      <c r="ET113" s="834"/>
      <c r="EU113" s="834"/>
      <c r="EV113" s="834"/>
      <c r="EW113" s="834"/>
      <c r="EX113" s="834"/>
      <c r="EY113" s="835"/>
      <c r="EZ113" s="836"/>
      <c r="FA113" s="834"/>
      <c r="FB113" s="834"/>
      <c r="FC113" s="834"/>
      <c r="FD113" s="834"/>
      <c r="FE113" s="834"/>
      <c r="FF113" s="834"/>
      <c r="FG113" s="835"/>
      <c r="FH113" s="836"/>
      <c r="FI113" s="834"/>
      <c r="FJ113" s="834"/>
      <c r="FK113" s="834"/>
      <c r="FL113" s="834"/>
      <c r="FM113" s="834"/>
      <c r="FN113" s="834"/>
      <c r="FO113" s="835"/>
      <c r="FP113" s="836"/>
      <c r="FQ113" s="834"/>
      <c r="FR113" s="834"/>
      <c r="FS113" s="834"/>
      <c r="FT113" s="834"/>
      <c r="FU113" s="834"/>
      <c r="FV113" s="834"/>
      <c r="FW113" s="835"/>
      <c r="FX113" s="836"/>
      <c r="FY113" s="834"/>
      <c r="FZ113" s="834"/>
      <c r="GA113" s="834"/>
      <c r="GB113" s="834"/>
      <c r="GC113" s="834"/>
      <c r="GD113" s="834"/>
      <c r="GE113" s="835"/>
      <c r="GF113" s="836"/>
      <c r="GG113" s="834"/>
      <c r="GH113" s="834"/>
      <c r="GI113" s="834"/>
      <c r="GJ113" s="834"/>
      <c r="GK113" s="834"/>
      <c r="GL113" s="834"/>
      <c r="GM113" s="835"/>
      <c r="GN113" s="836"/>
      <c r="GO113" s="834"/>
      <c r="GP113" s="834"/>
      <c r="GQ113" s="834"/>
      <c r="GR113" s="834"/>
      <c r="GS113" s="834"/>
      <c r="GT113" s="834"/>
      <c r="GU113" s="835"/>
      <c r="GV113" s="834"/>
      <c r="GW113" s="835"/>
      <c r="GX113" s="834"/>
      <c r="GY113" s="835"/>
      <c r="GZ113" s="834"/>
      <c r="HA113" s="835"/>
      <c r="HB113" s="834"/>
      <c r="HC113" s="835"/>
      <c r="HD113" s="834"/>
      <c r="HE113" s="835"/>
      <c r="HF113" s="834"/>
      <c r="HG113" s="835"/>
      <c r="HH113" s="834"/>
      <c r="HI113" s="835"/>
    </row>
    <row r="114" spans="1:217" ht="12.75" customHeight="1">
      <c r="A114" s="1139" t="s">
        <v>1925</v>
      </c>
      <c r="B114" s="1140" t="str">
        <f>VLOOKUP(A114,PLANEJAMENTO!$B$10:$C$56,2,FALSE)</f>
        <v>Dreno provisorio tipo espinha de peixe, para correção de saturação do solo - linha simples 150mm</v>
      </c>
      <c r="C114" s="1139" t="str">
        <f>VLOOKUP(A114,PLANEJAMENTO!$B$10:$D$56,3,FALSE)</f>
        <v>m</v>
      </c>
      <c r="D114" s="1141">
        <f>VLOOKUP(A114,PLANEJAMENTO!$B$10:$E$56,4,FALSE)</f>
        <v>1740</v>
      </c>
      <c r="E114" s="1141">
        <f>D114</f>
        <v>1740</v>
      </c>
      <c r="F114" s="1142">
        <v>15</v>
      </c>
      <c r="G114" s="1141">
        <f>F114*9</f>
        <v>135</v>
      </c>
      <c r="H114" s="733"/>
      <c r="I114" s="1143"/>
      <c r="J114" s="1144"/>
      <c r="K114" s="734" t="s">
        <v>379</v>
      </c>
      <c r="L114" s="1145"/>
      <c r="M114" s="1146"/>
      <c r="N114" s="1145"/>
      <c r="O114" s="1146"/>
      <c r="P114" s="1145"/>
      <c r="Q114" s="1146"/>
      <c r="R114" s="1145"/>
      <c r="S114" s="1146"/>
      <c r="T114" s="1145"/>
      <c r="U114" s="1146"/>
      <c r="V114" s="1145"/>
      <c r="W114" s="1146"/>
      <c r="X114" s="1145"/>
      <c r="Y114" s="1146"/>
      <c r="Z114" s="1145"/>
      <c r="AA114" s="1146"/>
      <c r="AB114" s="1145"/>
      <c r="AC114" s="1146"/>
      <c r="AD114" s="1145"/>
      <c r="AE114" s="1146"/>
      <c r="AF114" s="1145"/>
      <c r="AG114" s="1146"/>
      <c r="AH114" s="1145"/>
      <c r="AI114" s="1146"/>
      <c r="AJ114" s="1145"/>
      <c r="AK114" s="1146"/>
      <c r="AL114" s="1145"/>
      <c r="AM114" s="1146"/>
      <c r="AN114" s="1145"/>
      <c r="AO114" s="1146"/>
      <c r="AP114" s="1145"/>
      <c r="AQ114" s="1146"/>
      <c r="AR114" s="1145"/>
      <c r="AS114" s="1146"/>
      <c r="AT114" s="1145"/>
      <c r="AU114" s="1146"/>
      <c r="AV114" s="1145"/>
      <c r="AW114" s="1146"/>
      <c r="AX114" s="1145"/>
      <c r="AY114" s="1146"/>
      <c r="AZ114" s="1145"/>
      <c r="BA114" s="1146"/>
      <c r="BB114" s="1145"/>
      <c r="BC114" s="1146"/>
      <c r="BD114" s="1145"/>
      <c r="BE114" s="1146"/>
      <c r="BF114" s="1145"/>
      <c r="BG114" s="1146"/>
      <c r="BH114" s="1145"/>
      <c r="BI114" s="1146"/>
      <c r="BJ114" s="1145"/>
      <c r="BK114" s="1146"/>
      <c r="BL114" s="1145"/>
      <c r="BM114" s="1146"/>
      <c r="BN114" s="1145"/>
      <c r="BO114" s="1146"/>
      <c r="BP114" s="1145"/>
      <c r="BQ114" s="1146"/>
      <c r="BR114" s="1132"/>
      <c r="BS114" s="1132"/>
      <c r="BT114" s="1132"/>
      <c r="BU114" s="1132"/>
      <c r="BV114" s="1132"/>
      <c r="BW114" s="1132"/>
      <c r="BX114" s="1132"/>
      <c r="BY114" s="1132"/>
      <c r="BZ114" s="1132">
        <v>3</v>
      </c>
      <c r="CA114" s="1132"/>
      <c r="CB114" s="1132">
        <v>6</v>
      </c>
      <c r="CC114" s="1132"/>
      <c r="CD114" s="1132">
        <v>5</v>
      </c>
      <c r="CE114" s="1132"/>
      <c r="CF114" s="1132"/>
      <c r="CG114" s="1132"/>
      <c r="CH114" s="1132"/>
      <c r="CI114" s="1132"/>
      <c r="CJ114" s="1155"/>
      <c r="CK114" s="1155"/>
      <c r="CL114" s="1132"/>
      <c r="CM114" s="1132"/>
      <c r="CN114" s="1132"/>
      <c r="CO114" s="1132"/>
      <c r="CP114" s="1132"/>
      <c r="CQ114" s="1132"/>
      <c r="CR114" s="1132"/>
      <c r="CS114" s="1132"/>
      <c r="CT114" s="1132"/>
      <c r="CU114" s="1132"/>
      <c r="CV114" s="1132"/>
      <c r="CW114" s="1132"/>
      <c r="CX114" s="1132"/>
      <c r="CY114" s="1132"/>
      <c r="CZ114" s="1132"/>
      <c r="DA114" s="1132"/>
      <c r="DB114" s="1132"/>
      <c r="DC114" s="1132"/>
      <c r="DD114" s="1132"/>
      <c r="DE114" s="1132"/>
      <c r="DF114" s="1132"/>
      <c r="DG114" s="1132"/>
      <c r="DH114" s="1132"/>
      <c r="DI114" s="1132"/>
      <c r="DJ114" s="1138"/>
      <c r="DK114" s="1138"/>
      <c r="DL114" s="1155"/>
      <c r="DM114" s="1155"/>
      <c r="DN114" s="1155"/>
      <c r="DO114" s="1155"/>
      <c r="DP114" s="1155"/>
      <c r="DQ114" s="1155"/>
      <c r="DR114" s="1155"/>
      <c r="DS114" s="1155"/>
      <c r="DT114" s="1155"/>
      <c r="DU114" s="1155"/>
      <c r="DV114" s="1155"/>
      <c r="DW114" s="1155"/>
      <c r="DX114" s="1155"/>
      <c r="DY114" s="1155"/>
      <c r="DZ114" s="1132"/>
      <c r="EA114" s="1132"/>
      <c r="EB114" s="1132"/>
      <c r="EC114" s="1132"/>
      <c r="ED114" s="1132"/>
      <c r="EE114" s="1132"/>
      <c r="EF114" s="1132"/>
      <c r="EG114" s="1132"/>
      <c r="EH114" s="1132"/>
      <c r="EI114" s="1132"/>
      <c r="EJ114" s="1132"/>
      <c r="EK114" s="1132"/>
      <c r="EL114" s="1132"/>
      <c r="EM114" s="1132"/>
      <c r="EN114" s="1132"/>
      <c r="EO114" s="1132"/>
      <c r="EP114" s="1132"/>
      <c r="EQ114" s="1132"/>
      <c r="ER114" s="1132"/>
      <c r="ES114" s="1132"/>
      <c r="ET114" s="1132"/>
      <c r="EU114" s="1132"/>
      <c r="EV114" s="1132">
        <v>6</v>
      </c>
      <c r="EW114" s="1132"/>
      <c r="EX114" s="1132">
        <v>6</v>
      </c>
      <c r="EY114" s="1132"/>
      <c r="EZ114" s="1155">
        <v>6</v>
      </c>
      <c r="FA114" s="1155"/>
      <c r="FB114" s="1132">
        <v>6</v>
      </c>
      <c r="FC114" s="1132"/>
      <c r="FD114" s="1155">
        <v>6</v>
      </c>
      <c r="FE114" s="1155"/>
      <c r="FF114" s="1155">
        <v>4.8117647058823518</v>
      </c>
      <c r="FG114" s="1155"/>
      <c r="FH114" s="1132"/>
      <c r="FI114" s="1132"/>
      <c r="FJ114" s="1132"/>
      <c r="FK114" s="1132"/>
      <c r="FL114" s="1132"/>
      <c r="FM114" s="1132"/>
      <c r="FN114" s="1132"/>
      <c r="FO114" s="1132"/>
      <c r="FP114" s="1132"/>
      <c r="FQ114" s="1132"/>
      <c r="FR114" s="1132"/>
      <c r="FS114" s="1132"/>
      <c r="FT114" s="1132"/>
      <c r="FU114" s="1132"/>
      <c r="FV114" s="1132"/>
      <c r="FW114" s="1132"/>
      <c r="FX114" s="1132"/>
      <c r="FY114" s="1132"/>
      <c r="FZ114" s="1132"/>
      <c r="GA114" s="1132"/>
      <c r="GB114" s="1132"/>
      <c r="GC114" s="1132"/>
      <c r="GD114" s="1132"/>
      <c r="GE114" s="1132"/>
      <c r="GF114" s="1132"/>
      <c r="GG114" s="1132"/>
      <c r="GH114" s="1132"/>
      <c r="GI114" s="1132"/>
      <c r="GJ114" s="1132"/>
      <c r="GK114" s="1132"/>
      <c r="GL114" s="1132"/>
      <c r="GM114" s="1132"/>
      <c r="GN114" s="1132"/>
      <c r="GO114" s="1132"/>
      <c r="GP114" s="1132"/>
      <c r="GQ114" s="1132"/>
      <c r="GR114" s="1132"/>
      <c r="GS114" s="1132"/>
      <c r="GT114" s="1132"/>
      <c r="GU114" s="1132"/>
      <c r="GV114" s="1132"/>
      <c r="GW114" s="1132"/>
      <c r="GX114" s="1132"/>
      <c r="GY114" s="1132"/>
      <c r="GZ114" s="1132"/>
      <c r="HA114" s="1132"/>
      <c r="HB114" s="1132"/>
      <c r="HC114" s="1132"/>
      <c r="HD114" s="1132"/>
      <c r="HE114" s="1132"/>
      <c r="HF114" s="1132"/>
      <c r="HG114" s="1132"/>
      <c r="HH114" s="1132"/>
      <c r="HI114" s="1132"/>
    </row>
    <row r="115" spans="1:217" ht="12.75" customHeight="1">
      <c r="A115" s="1139"/>
      <c r="B115" s="1140"/>
      <c r="C115" s="1139"/>
      <c r="D115" s="1141"/>
      <c r="E115" s="1141"/>
      <c r="F115" s="1142"/>
      <c r="G115" s="1141"/>
      <c r="H115" s="733"/>
      <c r="I115" s="1143"/>
      <c r="J115" s="1144"/>
      <c r="K115" s="837" t="s">
        <v>380</v>
      </c>
      <c r="L115" s="1133"/>
      <c r="M115" s="1134"/>
      <c r="N115" s="1133"/>
      <c r="O115" s="1134"/>
      <c r="P115" s="1133"/>
      <c r="Q115" s="1134"/>
      <c r="R115" s="1133"/>
      <c r="S115" s="1134"/>
      <c r="T115" s="1133"/>
      <c r="U115" s="1134"/>
      <c r="V115" s="1133"/>
      <c r="W115" s="1134"/>
      <c r="X115" s="1133"/>
      <c r="Y115" s="1134"/>
      <c r="Z115" s="1133"/>
      <c r="AA115" s="1134"/>
      <c r="AB115" s="1133"/>
      <c r="AC115" s="1134"/>
      <c r="AD115" s="1133"/>
      <c r="AE115" s="1134"/>
      <c r="AF115" s="1133"/>
      <c r="AG115" s="1134"/>
      <c r="AH115" s="1133"/>
      <c r="AI115" s="1134"/>
      <c r="AJ115" s="1133"/>
      <c r="AK115" s="1134"/>
      <c r="AL115" s="1133"/>
      <c r="AM115" s="1134"/>
      <c r="AN115" s="1133"/>
      <c r="AO115" s="1134"/>
      <c r="AP115" s="1133"/>
      <c r="AQ115" s="1134"/>
      <c r="AR115" s="1133"/>
      <c r="AS115" s="1134"/>
      <c r="AT115" s="1133"/>
      <c r="AU115" s="1134"/>
      <c r="AV115" s="1133"/>
      <c r="AW115" s="1134"/>
      <c r="AX115" s="1133"/>
      <c r="AY115" s="1134"/>
      <c r="AZ115" s="1133"/>
      <c r="BA115" s="1134"/>
      <c r="BB115" s="1133"/>
      <c r="BC115" s="1134"/>
      <c r="BD115" s="1133"/>
      <c r="BE115" s="1134"/>
      <c r="BF115" s="1133"/>
      <c r="BG115" s="1134"/>
      <c r="BH115" s="1133"/>
      <c r="BI115" s="1134"/>
      <c r="BJ115" s="1133"/>
      <c r="BK115" s="1134"/>
      <c r="BL115" s="1133"/>
      <c r="BM115" s="1134"/>
      <c r="BN115" s="1133"/>
      <c r="BO115" s="1134"/>
      <c r="BP115" s="1133"/>
      <c r="BQ115" s="1134"/>
      <c r="BR115" s="1129"/>
      <c r="BS115" s="1129"/>
      <c r="BT115" s="1129"/>
      <c r="BU115" s="1129"/>
      <c r="BV115" s="1129"/>
      <c r="BW115" s="1129"/>
      <c r="BX115" s="1129"/>
      <c r="BY115" s="1129"/>
      <c r="BZ115" s="1129">
        <v>1</v>
      </c>
      <c r="CA115" s="1129"/>
      <c r="CB115" s="1129">
        <v>1</v>
      </c>
      <c r="CC115" s="1129"/>
      <c r="CD115" s="1129">
        <v>1</v>
      </c>
      <c r="CE115" s="1129"/>
      <c r="CF115" s="1129"/>
      <c r="CG115" s="1129"/>
      <c r="CH115" s="1129"/>
      <c r="CI115" s="1129"/>
      <c r="CJ115" s="1129"/>
      <c r="CK115" s="1129"/>
      <c r="CL115" s="1129"/>
      <c r="CM115" s="1129"/>
      <c r="CN115" s="1129"/>
      <c r="CO115" s="1129"/>
      <c r="CP115" s="1129"/>
      <c r="CQ115" s="1129"/>
      <c r="CR115" s="1129"/>
      <c r="CS115" s="1129"/>
      <c r="CT115" s="1129"/>
      <c r="CU115" s="1129"/>
      <c r="CV115" s="1129"/>
      <c r="CW115" s="1129"/>
      <c r="CX115" s="1129"/>
      <c r="CY115" s="1129"/>
      <c r="CZ115" s="1129"/>
      <c r="DA115" s="1129"/>
      <c r="DB115" s="1129"/>
      <c r="DC115" s="1129"/>
      <c r="DD115" s="1129"/>
      <c r="DE115" s="1129"/>
      <c r="DF115" s="1129"/>
      <c r="DG115" s="1129"/>
      <c r="DH115" s="1129"/>
      <c r="DI115" s="1129"/>
      <c r="DJ115" s="1135"/>
      <c r="DK115" s="1135"/>
      <c r="DL115" s="1129"/>
      <c r="DM115" s="1129"/>
      <c r="DN115" s="1129"/>
      <c r="DO115" s="1129"/>
      <c r="DP115" s="1129"/>
      <c r="DQ115" s="1129"/>
      <c r="DR115" s="1129"/>
      <c r="DS115" s="1129"/>
      <c r="DT115" s="1129"/>
      <c r="DU115" s="1129"/>
      <c r="DV115" s="1129"/>
      <c r="DW115" s="1129"/>
      <c r="DX115" s="1129"/>
      <c r="DY115" s="1129"/>
      <c r="DZ115" s="1129"/>
      <c r="EA115" s="1129"/>
      <c r="EB115" s="1129"/>
      <c r="EC115" s="1129"/>
      <c r="ED115" s="1129"/>
      <c r="EE115" s="1129"/>
      <c r="EF115" s="1129"/>
      <c r="EG115" s="1129"/>
      <c r="EH115" s="1129"/>
      <c r="EI115" s="1129"/>
      <c r="EJ115" s="1129"/>
      <c r="EK115" s="1129"/>
      <c r="EL115" s="1129"/>
      <c r="EM115" s="1129"/>
      <c r="EN115" s="1129"/>
      <c r="EO115" s="1129"/>
      <c r="EP115" s="1129"/>
      <c r="EQ115" s="1129"/>
      <c r="ER115" s="1129"/>
      <c r="ES115" s="1129"/>
      <c r="ET115" s="1129"/>
      <c r="EU115" s="1129"/>
      <c r="EV115" s="1129">
        <v>2</v>
      </c>
      <c r="EW115" s="1129"/>
      <c r="EX115" s="1129">
        <v>2</v>
      </c>
      <c r="EY115" s="1129"/>
      <c r="EZ115" s="1129">
        <v>2</v>
      </c>
      <c r="FA115" s="1129"/>
      <c r="FB115" s="1129">
        <v>2</v>
      </c>
      <c r="FC115" s="1129"/>
      <c r="FD115" s="1129">
        <v>2</v>
      </c>
      <c r="FE115" s="1129"/>
      <c r="FF115" s="1129">
        <v>2</v>
      </c>
      <c r="FG115" s="1129"/>
      <c r="FH115" s="1129"/>
      <c r="FI115" s="1129"/>
      <c r="FJ115" s="1129"/>
      <c r="FK115" s="1129"/>
      <c r="FL115" s="1129"/>
      <c r="FM115" s="1129"/>
      <c r="FN115" s="1129"/>
      <c r="FO115" s="1129"/>
      <c r="FP115" s="1129"/>
      <c r="FQ115" s="1129"/>
      <c r="FR115" s="1129"/>
      <c r="FS115" s="1129"/>
      <c r="FT115" s="1129"/>
      <c r="FU115" s="1129"/>
      <c r="FV115" s="1129"/>
      <c r="FW115" s="1129"/>
      <c r="FX115" s="1129"/>
      <c r="FY115" s="1129"/>
      <c r="FZ115" s="1129"/>
      <c r="GA115" s="1129"/>
      <c r="GB115" s="1129"/>
      <c r="GC115" s="1129"/>
      <c r="GD115" s="1129"/>
      <c r="GE115" s="1129"/>
      <c r="GF115" s="1129"/>
      <c r="GG115" s="1129"/>
      <c r="GH115" s="1129"/>
      <c r="GI115" s="1129"/>
      <c r="GJ115" s="1129"/>
      <c r="GK115" s="1129"/>
      <c r="GL115" s="1129"/>
      <c r="GM115" s="1129"/>
      <c r="GN115" s="1129"/>
      <c r="GO115" s="1129"/>
      <c r="GP115" s="1129"/>
      <c r="GQ115" s="1129"/>
      <c r="GR115" s="1129"/>
      <c r="GS115" s="1129"/>
      <c r="GT115" s="1129"/>
      <c r="GU115" s="1129"/>
      <c r="GV115" s="1129"/>
      <c r="GW115" s="1129"/>
      <c r="GX115" s="1129"/>
      <c r="GY115" s="1129"/>
      <c r="GZ115" s="1129"/>
      <c r="HA115" s="1129"/>
      <c r="HB115" s="1129"/>
      <c r="HC115" s="1129"/>
      <c r="HD115" s="1129"/>
      <c r="HE115" s="1129"/>
      <c r="HF115" s="1129"/>
      <c r="HG115" s="1129"/>
      <c r="HH115" s="1129"/>
      <c r="HI115" s="1129"/>
    </row>
    <row r="116" spans="1:217" ht="12.75" customHeight="1">
      <c r="A116" s="1139"/>
      <c r="B116" s="1140"/>
      <c r="C116" s="1139"/>
      <c r="D116" s="1141"/>
      <c r="E116" s="1141"/>
      <c r="F116" s="1142"/>
      <c r="G116" s="1141"/>
      <c r="H116" s="733"/>
      <c r="I116" s="1143"/>
      <c r="J116" s="1144"/>
      <c r="K116" s="838" t="s">
        <v>381</v>
      </c>
      <c r="L116" s="1125">
        <f>(L114*L115*$G114)*$L$8</f>
        <v>0</v>
      </c>
      <c r="M116" s="1126"/>
      <c r="N116" s="1125">
        <f>(N114*N115*$G114)*$L$8</f>
        <v>0</v>
      </c>
      <c r="O116" s="1126"/>
      <c r="P116" s="1125">
        <f>(P114*P115*$G114)*$L$8</f>
        <v>0</v>
      </c>
      <c r="Q116" s="1126"/>
      <c r="R116" s="1125">
        <f>(R114*R115*$G114)*$L$8</f>
        <v>0</v>
      </c>
      <c r="S116" s="1126"/>
      <c r="T116" s="1125">
        <f>(T114*T115*$G114)*$T$8</f>
        <v>0</v>
      </c>
      <c r="U116" s="1126"/>
      <c r="V116" s="1125">
        <f>(V114*V115*$G114)*$T$8</f>
        <v>0</v>
      </c>
      <c r="W116" s="1126"/>
      <c r="X116" s="1125">
        <f>(X114*X115*$G114)*$T$8</f>
        <v>0</v>
      </c>
      <c r="Y116" s="1126"/>
      <c r="Z116" s="1125">
        <f>(Z114*Z115*$G114)*$T$8</f>
        <v>0</v>
      </c>
      <c r="AA116" s="1126"/>
      <c r="AB116" s="1125">
        <f>(AB114*AB115*$G114)*$AB$8</f>
        <v>0</v>
      </c>
      <c r="AC116" s="1126"/>
      <c r="AD116" s="1125">
        <f>(AD114*AD115*$G114)*$AB$8</f>
        <v>0</v>
      </c>
      <c r="AE116" s="1126"/>
      <c r="AF116" s="1125">
        <f>(AF114*AF115*$G114)*$AB$8</f>
        <v>0</v>
      </c>
      <c r="AG116" s="1126"/>
      <c r="AH116" s="1125">
        <f>(AH114*AH115*$G114)*$AB$8</f>
        <v>0</v>
      </c>
      <c r="AI116" s="1126"/>
      <c r="AJ116" s="1125">
        <f>(AJ114*AJ115*$G114)*$AJ$8</f>
        <v>0</v>
      </c>
      <c r="AK116" s="1126"/>
      <c r="AL116" s="1125">
        <f>(AL114*AL115*$G114)*$AJ$8</f>
        <v>0</v>
      </c>
      <c r="AM116" s="1126"/>
      <c r="AN116" s="1125">
        <f>(AN114*AN115*$G114)*$AJ$8</f>
        <v>0</v>
      </c>
      <c r="AO116" s="1126"/>
      <c r="AP116" s="1125">
        <f>(AP114*AP115*$G114)*$AJ$8</f>
        <v>0</v>
      </c>
      <c r="AQ116" s="1126"/>
      <c r="AR116" s="1125">
        <f>(AR114*AR115*$G114)*$AT$8</f>
        <v>0</v>
      </c>
      <c r="AS116" s="1126"/>
      <c r="AT116" s="1125">
        <f>(AT114*AT115*$G114)*$AT$8</f>
        <v>0</v>
      </c>
      <c r="AU116" s="1126"/>
      <c r="AV116" s="1125">
        <f>(AV114*AV115*$G114)*$AT$8</f>
        <v>0</v>
      </c>
      <c r="AW116" s="1126"/>
      <c r="AX116" s="1125">
        <f>(AX114*AX115*$G114)*$AT$8</f>
        <v>0</v>
      </c>
      <c r="AY116" s="1126"/>
      <c r="AZ116" s="1125">
        <f>(AZ114*AZ115*$G114)*$BB$8</f>
        <v>0</v>
      </c>
      <c r="BA116" s="1126"/>
      <c r="BB116" s="1125">
        <f>(BB114*BB115*$G114)*$BB$8</f>
        <v>0</v>
      </c>
      <c r="BC116" s="1126"/>
      <c r="BD116" s="1125">
        <f>(BD114*BD115*$G114)*$BB$8</f>
        <v>0</v>
      </c>
      <c r="BE116" s="1126"/>
      <c r="BF116" s="1125">
        <f>(BF114*BF115*$G114)*$BB$8</f>
        <v>0</v>
      </c>
      <c r="BG116" s="1126"/>
      <c r="BH116" s="1125">
        <f>(BH114*BH115*$G114)*$BJ$8</f>
        <v>0</v>
      </c>
      <c r="BI116" s="1126"/>
      <c r="BJ116" s="1125">
        <f>(BJ114*BJ115*$G114)*$BJ$8</f>
        <v>0</v>
      </c>
      <c r="BK116" s="1126"/>
      <c r="BL116" s="1125">
        <f>(BL114*BL115*$G114)*$BJ$8</f>
        <v>0</v>
      </c>
      <c r="BM116" s="1126"/>
      <c r="BN116" s="1125">
        <f>(BN114*BN115*$G114)*$BJ$8</f>
        <v>0</v>
      </c>
      <c r="BO116" s="1126"/>
      <c r="BP116" s="1125">
        <f>(BP114*BP115*$G114)*$BT$8</f>
        <v>0</v>
      </c>
      <c r="BQ116" s="1126"/>
      <c r="BR116" s="1125">
        <f>(BR114*BR115*$G114)*$BT$8</f>
        <v>0</v>
      </c>
      <c r="BS116" s="1126"/>
      <c r="BT116" s="1125">
        <f>(BT114*BT115*$G114)*$BT$8</f>
        <v>0</v>
      </c>
      <c r="BU116" s="1126"/>
      <c r="BV116" s="1125">
        <f>(BV114*BV115*$G114)*$BT$8</f>
        <v>0</v>
      </c>
      <c r="BW116" s="1126"/>
      <c r="BX116" s="1125">
        <f>(BX114*BX115*$G114)*$CB$8</f>
        <v>0</v>
      </c>
      <c r="BY116" s="1126"/>
      <c r="BZ116" s="1125">
        <f>(BZ114*BZ115*$G114)*$BT$8</f>
        <v>381.48387096774195</v>
      </c>
      <c r="CA116" s="1126"/>
      <c r="CB116" s="1125">
        <f>(CB114*CB115*$G114)*$CB$8</f>
        <v>747.90000000000009</v>
      </c>
      <c r="CC116" s="1126"/>
      <c r="CD116" s="1125">
        <f>(CD114*CD115*$G114)*$CB$8</f>
        <v>623.25000000000011</v>
      </c>
      <c r="CE116" s="1126"/>
      <c r="CF116" s="1125">
        <f>(CF114*CF115*$G114)*$CJ$8</f>
        <v>0</v>
      </c>
      <c r="CG116" s="1126"/>
      <c r="CH116" s="1125">
        <f>(CH114*CH115*$G114)*$CJ$8</f>
        <v>0</v>
      </c>
      <c r="CI116" s="1126"/>
      <c r="CJ116" s="1125">
        <f>(CJ114*CJ115*$G114)*$CJ$8</f>
        <v>0</v>
      </c>
      <c r="CK116" s="1126"/>
      <c r="CL116" s="1125">
        <f t="shared" ref="CL116" si="542">(CL114*CL115*$G114)*$CJ$8</f>
        <v>0</v>
      </c>
      <c r="CM116" s="1126"/>
      <c r="CN116" s="1125">
        <f t="shared" ref="CN116" si="543">(CN114*CN115*$G114)*$CJ$8</f>
        <v>0</v>
      </c>
      <c r="CO116" s="1126"/>
      <c r="CP116" s="1125">
        <f t="shared" ref="CP116" si="544">(CP114*CP115*$G114)*$CJ$8</f>
        <v>0</v>
      </c>
      <c r="CQ116" s="1126"/>
      <c r="CR116" s="1125">
        <f>(CR114*CR115*$G114)*$CJ$8</f>
        <v>0</v>
      </c>
      <c r="CS116" s="1126"/>
      <c r="CT116" s="1125">
        <f>(CT114*CT115*$G114)*$CT$8</f>
        <v>0</v>
      </c>
      <c r="CU116" s="1126"/>
      <c r="CV116" s="1125">
        <f t="shared" ref="CV116" si="545">(CV114*CV115*$G114)*$CT$8</f>
        <v>0</v>
      </c>
      <c r="CW116" s="1126"/>
      <c r="CX116" s="1125">
        <f t="shared" ref="CX116" si="546">(CX114*CX115*$G114)*$CT$8</f>
        <v>0</v>
      </c>
      <c r="CY116" s="1126"/>
      <c r="CZ116" s="1125">
        <f>(CZ114*CZ115*$G114)*$CT$8</f>
        <v>0</v>
      </c>
      <c r="DA116" s="1126"/>
      <c r="DB116" s="1125">
        <f>(DB114*DB115*$G114)*$DB$8</f>
        <v>0</v>
      </c>
      <c r="DC116" s="1126"/>
      <c r="DD116" s="1125">
        <f>(DD114*DD115*$G114)*$DB$8</f>
        <v>0</v>
      </c>
      <c r="DE116" s="1126"/>
      <c r="DF116" s="1125">
        <f>(DF114*DF115*$G114)*$DB$8</f>
        <v>0</v>
      </c>
      <c r="DG116" s="1126"/>
      <c r="DH116" s="1125">
        <f>(DH114*DH115*$G114)*$DB$8</f>
        <v>0</v>
      </c>
      <c r="DI116" s="1126"/>
      <c r="DJ116" s="1130">
        <f>(DJ114*DJ115*$G114)*$DB$8</f>
        <v>0</v>
      </c>
      <c r="DK116" s="1131"/>
      <c r="DL116" s="1156">
        <f t="shared" ref="DL116" si="547">(DL114*DL115*$G114)*$DL$8</f>
        <v>0</v>
      </c>
      <c r="DM116" s="1157"/>
      <c r="DN116" s="1156">
        <f t="shared" ref="DN116" si="548">(DN114*DN115*$G114)*$DL$8</f>
        <v>0</v>
      </c>
      <c r="DO116" s="1157"/>
      <c r="DP116" s="1156">
        <f t="shared" ref="DP116" si="549">(DP114*DP115*$G114)*$DL$8</f>
        <v>0</v>
      </c>
      <c r="DQ116" s="1157"/>
      <c r="DR116" s="1156">
        <f>(DR114*DR115*$G114)*$DL$8</f>
        <v>0</v>
      </c>
      <c r="DS116" s="1157"/>
      <c r="DT116" s="1156">
        <f>(DT114*DT115*$G114)*$DT$8</f>
        <v>0</v>
      </c>
      <c r="DU116" s="1157"/>
      <c r="DV116" s="1156">
        <f>(DV114*DV115*$G114)*$DT$8</f>
        <v>0</v>
      </c>
      <c r="DW116" s="1157"/>
      <c r="DX116" s="1156">
        <f>(DX114*DX115*$G114)*$DT$8</f>
        <v>0</v>
      </c>
      <c r="DY116" s="1157"/>
      <c r="DZ116" s="1156">
        <f>(DZ114*DZ115*$G114)*$EB$8</f>
        <v>0</v>
      </c>
      <c r="EA116" s="1157"/>
      <c r="EB116" s="1125">
        <f>(EB114*EB115*$G114)*$DB$8</f>
        <v>0</v>
      </c>
      <c r="EC116" s="1126"/>
      <c r="ED116" s="1125">
        <f>(ED114*ED115*$G114)*$DB$8</f>
        <v>0</v>
      </c>
      <c r="EE116" s="1126"/>
      <c r="EF116" s="1125">
        <f>(EF114*EF115*$G114)*$DB$8</f>
        <v>0</v>
      </c>
      <c r="EG116" s="1126"/>
      <c r="EH116" s="1125">
        <f>(EH114*EH115*$G114)*$DB$8</f>
        <v>0</v>
      </c>
      <c r="EI116" s="1126"/>
      <c r="EJ116" s="1125">
        <f>(EJ114*EJ115*$G114)*$DB$8</f>
        <v>0</v>
      </c>
      <c r="EK116" s="1126"/>
      <c r="EL116" s="1125">
        <f>(EL114*EL115*$G114)*$DB$8</f>
        <v>0</v>
      </c>
      <c r="EM116" s="1126"/>
      <c r="EN116" s="1125">
        <f>(EN114*EN115*$G114)*$EJ$8</f>
        <v>0</v>
      </c>
      <c r="EO116" s="1126"/>
      <c r="EP116" s="1125">
        <f t="shared" ref="EP116" si="550">(EP114*EP115*$G114)*$EJ$8</f>
        <v>0</v>
      </c>
      <c r="EQ116" s="1126"/>
      <c r="ER116" s="1125">
        <f>(ER114*ER115*$G114)*$EJ$8</f>
        <v>0</v>
      </c>
      <c r="ES116" s="1126"/>
      <c r="ET116" s="1125">
        <f>(ET114*ET115*$G114)*$ET$8</f>
        <v>0</v>
      </c>
      <c r="EU116" s="1126"/>
      <c r="EV116" s="1125">
        <f>(EV114*EV115*$G114)*$ET$8</f>
        <v>1489.3548387096776</v>
      </c>
      <c r="EW116" s="1126"/>
      <c r="EX116" s="1125">
        <f t="shared" ref="EX116" si="551">(EX114*EX115*$G114)*$ET$8</f>
        <v>1489.3548387096776</v>
      </c>
      <c r="EY116" s="1126"/>
      <c r="EZ116" s="1125">
        <f t="shared" ref="EZ116" si="552">(EZ114*EZ115*$G114)*$ET$8</f>
        <v>1489.3548387096776</v>
      </c>
      <c r="FA116" s="1126"/>
      <c r="FB116" s="1125">
        <f>(FB114*FB115*$G114)*$FB$8</f>
        <v>1560.6000000000001</v>
      </c>
      <c r="FC116" s="1126"/>
      <c r="FD116" s="1125">
        <f>(FD114*FD115*$G114)*$FB$8</f>
        <v>1560.6000000000001</v>
      </c>
      <c r="FE116" s="1126"/>
      <c r="FF116" s="1125">
        <f>(FF114*FF115*$G114)*$FB$8</f>
        <v>1251.5399999999997</v>
      </c>
      <c r="FG116" s="1126"/>
      <c r="FH116" s="1125">
        <f t="shared" ref="FH116" si="553">(FH114*FH115*$G114)*$FB$8</f>
        <v>0</v>
      </c>
      <c r="FI116" s="1126"/>
      <c r="FJ116" s="1125">
        <f t="shared" ref="FJ116" si="554">(FJ114*FJ115*$G114)*$FB$8</f>
        <v>0</v>
      </c>
      <c r="FK116" s="1126"/>
      <c r="FL116" s="1125">
        <f>(FL114*FL115*$G114)*$DB$8</f>
        <v>0</v>
      </c>
      <c r="FM116" s="1126"/>
      <c r="FN116" s="1125">
        <f>(FN114*FN115*$G114)*$DB$8</f>
        <v>0</v>
      </c>
      <c r="FO116" s="1126"/>
      <c r="FP116" s="1125">
        <f>(FP114*FP115*$G114)*$DB$8</f>
        <v>0</v>
      </c>
      <c r="FQ116" s="1126"/>
      <c r="FR116" s="1125">
        <f>(FR114*FR115*$G114)*$DB$8</f>
        <v>0</v>
      </c>
      <c r="FS116" s="1126"/>
      <c r="FT116" s="1125">
        <f>(FT114*FT115*$G114)*$DB$8</f>
        <v>0</v>
      </c>
      <c r="FU116" s="1126"/>
      <c r="FV116" s="1125">
        <f>(FV114*FV115*$G114)*$DB$8</f>
        <v>0</v>
      </c>
      <c r="FW116" s="1126"/>
      <c r="FX116" s="1125">
        <f>(FX114*FX115*$G114)*$DB$8</f>
        <v>0</v>
      </c>
      <c r="FY116" s="1126"/>
      <c r="FZ116" s="1125">
        <f>(FZ114*FZ115*$G114)*$DB$8</f>
        <v>0</v>
      </c>
      <c r="GA116" s="1126"/>
      <c r="GB116" s="1125">
        <f>(GB114*GB115*$G114)*$DB$8</f>
        <v>0</v>
      </c>
      <c r="GC116" s="1126"/>
      <c r="GD116" s="1125">
        <f>(GD114*GD115*$G114)*$DB$8</f>
        <v>0</v>
      </c>
      <c r="GE116" s="1126"/>
      <c r="GF116" s="1125">
        <f>(GF114*GF115*$G114)*$DB$8</f>
        <v>0</v>
      </c>
      <c r="GG116" s="1126"/>
      <c r="GH116" s="1125">
        <f>(GH114*GH115*$G114)*$DB$8</f>
        <v>0</v>
      </c>
      <c r="GI116" s="1126"/>
      <c r="GJ116" s="1125">
        <f>(GJ114*GJ115*$G114)*$DB$8</f>
        <v>0</v>
      </c>
      <c r="GK116" s="1126"/>
      <c r="GL116" s="1125">
        <f>(GL114*GL115*$G114)*$DB$8</f>
        <v>0</v>
      </c>
      <c r="GM116" s="1126"/>
      <c r="GN116" s="1125">
        <f>(GN114*GN115*$G114)*$DB$8</f>
        <v>0</v>
      </c>
      <c r="GO116" s="1126"/>
      <c r="GP116" s="1125">
        <f>(GP114*GP115*$G114)*$DB$8</f>
        <v>0</v>
      </c>
      <c r="GQ116" s="1126"/>
      <c r="GR116" s="1125">
        <f>(GR114*GR115*$G114)*$DB$8</f>
        <v>0</v>
      </c>
      <c r="GS116" s="1126"/>
      <c r="GT116" s="1125">
        <f>(GT114*GT115*$G114)*$DB$8</f>
        <v>0</v>
      </c>
      <c r="GU116" s="1126"/>
      <c r="GV116" s="1125">
        <f t="shared" ref="GV116" si="555">(GV114*GV115*$G114)*$DB$8</f>
        <v>0</v>
      </c>
      <c r="GW116" s="1126"/>
      <c r="GX116" s="1125">
        <f t="shared" ref="GX116" si="556">(GX114*GX115*$G114)*$DB$8</f>
        <v>0</v>
      </c>
      <c r="GY116" s="1126"/>
      <c r="GZ116" s="1125">
        <f t="shared" ref="GZ116" si="557">(GZ114*GZ115*$G114)*$DB$8</f>
        <v>0</v>
      </c>
      <c r="HA116" s="1126"/>
      <c r="HB116" s="1125">
        <f>(HB114*HB115*$G114)*$DB$8</f>
        <v>0</v>
      </c>
      <c r="HC116" s="1126"/>
      <c r="HD116" s="1125">
        <f t="shared" ref="HD116" si="558">(HD114*HD115*$G114)*$DB$8</f>
        <v>0</v>
      </c>
      <c r="HE116" s="1126"/>
      <c r="HF116" s="1125">
        <f t="shared" ref="HF116" si="559">(HF114*HF115*$G114)*$DB$8</f>
        <v>0</v>
      </c>
      <c r="HG116" s="1126"/>
      <c r="HH116" s="1125">
        <f t="shared" ref="HH116" si="560">(HH114*HH115*$G114)*$DB$8</f>
        <v>0</v>
      </c>
      <c r="HI116" s="1126"/>
    </row>
    <row r="117" spans="1:217" ht="12.75" customHeight="1">
      <c r="A117" s="1139"/>
      <c r="B117" s="1140"/>
      <c r="C117" s="1139"/>
      <c r="D117" s="1141"/>
      <c r="E117" s="1141"/>
      <c r="F117" s="1142"/>
      <c r="G117" s="1141"/>
      <c r="H117" s="733"/>
      <c r="I117" s="1143"/>
      <c r="J117" s="1144"/>
      <c r="K117" s="839" t="s">
        <v>382</v>
      </c>
      <c r="L117" s="1121">
        <f>L116</f>
        <v>0</v>
      </c>
      <c r="M117" s="1122"/>
      <c r="N117" s="1121">
        <f>L117+N116</f>
        <v>0</v>
      </c>
      <c r="O117" s="1122"/>
      <c r="P117" s="1121">
        <f>N117+P116</f>
        <v>0</v>
      </c>
      <c r="Q117" s="1122"/>
      <c r="R117" s="1121">
        <f>P117+R116</f>
        <v>0</v>
      </c>
      <c r="S117" s="1122"/>
      <c r="T117" s="1121">
        <f>R117+T116</f>
        <v>0</v>
      </c>
      <c r="U117" s="1122"/>
      <c r="V117" s="1121">
        <f>T117+V116</f>
        <v>0</v>
      </c>
      <c r="W117" s="1122"/>
      <c r="X117" s="1121">
        <f>V117+X116</f>
        <v>0</v>
      </c>
      <c r="Y117" s="1122"/>
      <c r="Z117" s="1121">
        <f>X117+Z116</f>
        <v>0</v>
      </c>
      <c r="AA117" s="1122"/>
      <c r="AB117" s="1121">
        <f>Z117+AB116</f>
        <v>0</v>
      </c>
      <c r="AC117" s="1122"/>
      <c r="AD117" s="1121">
        <f>AB117+AD116</f>
        <v>0</v>
      </c>
      <c r="AE117" s="1122"/>
      <c r="AF117" s="1121">
        <f>AD117+AF116</f>
        <v>0</v>
      </c>
      <c r="AG117" s="1122"/>
      <c r="AH117" s="1121">
        <f>AF117+AH116</f>
        <v>0</v>
      </c>
      <c r="AI117" s="1122"/>
      <c r="AJ117" s="1121">
        <f>AH117+AJ116</f>
        <v>0</v>
      </c>
      <c r="AK117" s="1122"/>
      <c r="AL117" s="1121">
        <f>AJ117+AL116</f>
        <v>0</v>
      </c>
      <c r="AM117" s="1122"/>
      <c r="AN117" s="1121">
        <f>AL117+AN116</f>
        <v>0</v>
      </c>
      <c r="AO117" s="1122"/>
      <c r="AP117" s="1121">
        <f>AN117+AP116</f>
        <v>0</v>
      </c>
      <c r="AQ117" s="1122"/>
      <c r="AR117" s="1121">
        <f>AP117+AR116</f>
        <v>0</v>
      </c>
      <c r="AS117" s="1122"/>
      <c r="AT117" s="1121">
        <f>AR117+AT116</f>
        <v>0</v>
      </c>
      <c r="AU117" s="1122"/>
      <c r="AV117" s="1121">
        <f>AT117+AV116</f>
        <v>0</v>
      </c>
      <c r="AW117" s="1122"/>
      <c r="AX117" s="1121">
        <f>AV117+AX116</f>
        <v>0</v>
      </c>
      <c r="AY117" s="1122"/>
      <c r="AZ117" s="1121">
        <f>AX117+AZ116</f>
        <v>0</v>
      </c>
      <c r="BA117" s="1122"/>
      <c r="BB117" s="1121">
        <f>AZ117+BB116</f>
        <v>0</v>
      </c>
      <c r="BC117" s="1122"/>
      <c r="BD117" s="1121">
        <f>BB117+BD116</f>
        <v>0</v>
      </c>
      <c r="BE117" s="1122"/>
      <c r="BF117" s="1121">
        <f>BD117+BF116</f>
        <v>0</v>
      </c>
      <c r="BG117" s="1122"/>
      <c r="BH117" s="1121">
        <f>BF117+BH116</f>
        <v>0</v>
      </c>
      <c r="BI117" s="1122"/>
      <c r="BJ117" s="1121">
        <f>BH117+BJ116</f>
        <v>0</v>
      </c>
      <c r="BK117" s="1122"/>
      <c r="BL117" s="1121">
        <f>BJ117+BL116</f>
        <v>0</v>
      </c>
      <c r="BM117" s="1122"/>
      <c r="BN117" s="1121">
        <f>BL117+BN116</f>
        <v>0</v>
      </c>
      <c r="BO117" s="1122"/>
      <c r="BP117" s="1121">
        <f>BN117+BP116</f>
        <v>0</v>
      </c>
      <c r="BQ117" s="1122"/>
      <c r="BR117" s="1121">
        <f>BP117+BR116</f>
        <v>0</v>
      </c>
      <c r="BS117" s="1122"/>
      <c r="BT117" s="1121">
        <f>BR117+BT116</f>
        <v>0</v>
      </c>
      <c r="BU117" s="1122"/>
      <c r="BV117" s="1121">
        <f>BT117+BV116</f>
        <v>0</v>
      </c>
      <c r="BW117" s="1122"/>
      <c r="BX117" s="1121">
        <f>BV117+BX116</f>
        <v>0</v>
      </c>
      <c r="BY117" s="1122"/>
      <c r="BZ117" s="1121">
        <f>BX117+BZ116</f>
        <v>381.48387096774195</v>
      </c>
      <c r="CA117" s="1122"/>
      <c r="CB117" s="1121">
        <f>BZ117+CB116</f>
        <v>1129.383870967742</v>
      </c>
      <c r="CC117" s="1122"/>
      <c r="CD117" s="1121">
        <f>CB117+CD116</f>
        <v>1752.633870967742</v>
      </c>
      <c r="CE117" s="1122"/>
      <c r="CF117" s="1121">
        <f>CD117+CF116</f>
        <v>1752.633870967742</v>
      </c>
      <c r="CG117" s="1122"/>
      <c r="CH117" s="1121">
        <f>CF117+CH116</f>
        <v>1752.633870967742</v>
      </c>
      <c r="CI117" s="1122"/>
      <c r="CJ117" s="1121">
        <f>CH117+CJ116</f>
        <v>1752.633870967742</v>
      </c>
      <c r="CK117" s="1122"/>
      <c r="CL117" s="1121">
        <f>CJ117+CL116</f>
        <v>1752.633870967742</v>
      </c>
      <c r="CM117" s="1122"/>
      <c r="CN117" s="1121">
        <f>CL117+CN116</f>
        <v>1752.633870967742</v>
      </c>
      <c r="CO117" s="1122"/>
      <c r="CP117" s="1121">
        <f>CN117+CP116</f>
        <v>1752.633870967742</v>
      </c>
      <c r="CQ117" s="1122"/>
      <c r="CR117" s="1121">
        <f>CP117+CR116</f>
        <v>1752.633870967742</v>
      </c>
      <c r="CS117" s="1122"/>
      <c r="CT117" s="1121">
        <f>CR117+CT116</f>
        <v>1752.633870967742</v>
      </c>
      <c r="CU117" s="1122"/>
      <c r="CV117" s="1121">
        <f>CT117+CV116</f>
        <v>1752.633870967742</v>
      </c>
      <c r="CW117" s="1122"/>
      <c r="CX117" s="1121">
        <f>CV117+CX116</f>
        <v>1752.633870967742</v>
      </c>
      <c r="CY117" s="1122"/>
      <c r="CZ117" s="1121">
        <f>CX117+CZ116</f>
        <v>1752.633870967742</v>
      </c>
      <c r="DA117" s="1122"/>
      <c r="DB117" s="1121">
        <f>CZ117+DB116</f>
        <v>1752.633870967742</v>
      </c>
      <c r="DC117" s="1122"/>
      <c r="DD117" s="1121">
        <f>DB117+DD116</f>
        <v>1752.633870967742</v>
      </c>
      <c r="DE117" s="1122"/>
      <c r="DF117" s="1121">
        <f>DD117+DF116</f>
        <v>1752.633870967742</v>
      </c>
      <c r="DG117" s="1122"/>
      <c r="DH117" s="1121">
        <f>DF117+DH116</f>
        <v>1752.633870967742</v>
      </c>
      <c r="DI117" s="1122"/>
      <c r="DJ117" s="1127">
        <f>DH117+DJ116</f>
        <v>1752.633870967742</v>
      </c>
      <c r="DK117" s="1128"/>
      <c r="DL117" s="1121">
        <f>DJ117+DL116</f>
        <v>1752.633870967742</v>
      </c>
      <c r="DM117" s="1122"/>
      <c r="DN117" s="1121">
        <f>DL117+DN116</f>
        <v>1752.633870967742</v>
      </c>
      <c r="DO117" s="1122"/>
      <c r="DP117" s="1121">
        <f>DN117+DP116</f>
        <v>1752.633870967742</v>
      </c>
      <c r="DQ117" s="1122"/>
      <c r="DR117" s="1121">
        <f>DP117+DR116</f>
        <v>1752.633870967742</v>
      </c>
      <c r="DS117" s="1122"/>
      <c r="DT117" s="1121">
        <f>DR117+DT116</f>
        <v>1752.633870967742</v>
      </c>
      <c r="DU117" s="1122"/>
      <c r="DV117" s="1121">
        <f>DT117+DV116</f>
        <v>1752.633870967742</v>
      </c>
      <c r="DW117" s="1122"/>
      <c r="DX117" s="1121">
        <f>DV117+DX116</f>
        <v>1752.633870967742</v>
      </c>
      <c r="DY117" s="1122"/>
      <c r="DZ117" s="1121">
        <f>DX117+DZ116</f>
        <v>1752.633870967742</v>
      </c>
      <c r="EA117" s="1122"/>
      <c r="EB117" s="1121">
        <f>DZ117+EB116</f>
        <v>1752.633870967742</v>
      </c>
      <c r="EC117" s="1122"/>
      <c r="ED117" s="1121">
        <f>EB117+ED116</f>
        <v>1752.633870967742</v>
      </c>
      <c r="EE117" s="1122"/>
      <c r="EF117" s="1121">
        <f>ED117+EF116</f>
        <v>1752.633870967742</v>
      </c>
      <c r="EG117" s="1122"/>
      <c r="EH117" s="1121">
        <f>EF117+EH116</f>
        <v>1752.633870967742</v>
      </c>
      <c r="EI117" s="1122"/>
      <c r="EJ117" s="1121">
        <f>EH117+EJ116</f>
        <v>1752.633870967742</v>
      </c>
      <c r="EK117" s="1122"/>
      <c r="EL117" s="1121">
        <f>EJ117+EL116</f>
        <v>1752.633870967742</v>
      </c>
      <c r="EM117" s="1122"/>
      <c r="EN117" s="1121">
        <f>EL117+EN116</f>
        <v>1752.633870967742</v>
      </c>
      <c r="EO117" s="1122"/>
      <c r="EP117" s="1121">
        <f>EN117+EP116</f>
        <v>1752.633870967742</v>
      </c>
      <c r="EQ117" s="1122"/>
      <c r="ER117" s="1121">
        <f>EP117+ER116</f>
        <v>1752.633870967742</v>
      </c>
      <c r="ES117" s="1122"/>
      <c r="ET117" s="1121">
        <f>ER117+ET116</f>
        <v>1752.633870967742</v>
      </c>
      <c r="EU117" s="1122"/>
      <c r="EV117" s="1121">
        <f>ET117+EV116</f>
        <v>3241.9887096774196</v>
      </c>
      <c r="EW117" s="1122"/>
      <c r="EX117" s="1121">
        <f>EV117+EX116</f>
        <v>4731.3435483870971</v>
      </c>
      <c r="EY117" s="1122"/>
      <c r="EZ117" s="1121">
        <f>EX117+EZ116</f>
        <v>6220.6983870967742</v>
      </c>
      <c r="FA117" s="1122"/>
      <c r="FB117" s="1121">
        <f>EZ117+FB116</f>
        <v>7781.2983870967746</v>
      </c>
      <c r="FC117" s="1122"/>
      <c r="FD117" s="1121">
        <f>FB117+FD116</f>
        <v>9341.898387096775</v>
      </c>
      <c r="FE117" s="1122"/>
      <c r="FF117" s="1121">
        <f>FD117+FF116</f>
        <v>10593.438387096774</v>
      </c>
      <c r="FG117" s="1122"/>
      <c r="FH117" s="1121">
        <f>FF117+FH116</f>
        <v>10593.438387096774</v>
      </c>
      <c r="FI117" s="1122"/>
      <c r="FJ117" s="1121">
        <f>FH117+FJ116</f>
        <v>10593.438387096774</v>
      </c>
      <c r="FK117" s="1122"/>
      <c r="FL117" s="1121">
        <f>FJ117+FL116</f>
        <v>10593.438387096774</v>
      </c>
      <c r="FM117" s="1122"/>
      <c r="FN117" s="1121">
        <f>FL117+FN116</f>
        <v>10593.438387096774</v>
      </c>
      <c r="FO117" s="1122"/>
      <c r="FP117" s="1121">
        <f>FN117+FP116</f>
        <v>10593.438387096774</v>
      </c>
      <c r="FQ117" s="1122"/>
      <c r="FR117" s="1121">
        <f>FP117+FR116</f>
        <v>10593.438387096774</v>
      </c>
      <c r="FS117" s="1122"/>
      <c r="FT117" s="1121">
        <f>FR117+FT116</f>
        <v>10593.438387096774</v>
      </c>
      <c r="FU117" s="1122"/>
      <c r="FV117" s="1121">
        <f>FT117+FV116</f>
        <v>10593.438387096774</v>
      </c>
      <c r="FW117" s="1122"/>
      <c r="FX117" s="1121">
        <f>FV117+FX116</f>
        <v>10593.438387096774</v>
      </c>
      <c r="FY117" s="1122"/>
      <c r="FZ117" s="1121">
        <f>FX117+FZ116</f>
        <v>10593.438387096774</v>
      </c>
      <c r="GA117" s="1122"/>
      <c r="GB117" s="1121">
        <f>FZ117+GB116</f>
        <v>10593.438387096774</v>
      </c>
      <c r="GC117" s="1122"/>
      <c r="GD117" s="1121">
        <f>GB117+GD116</f>
        <v>10593.438387096774</v>
      </c>
      <c r="GE117" s="1122"/>
      <c r="GF117" s="1121">
        <f>GD117+GF116</f>
        <v>10593.438387096774</v>
      </c>
      <c r="GG117" s="1122"/>
      <c r="GH117" s="1121">
        <f>GF117+GH116</f>
        <v>10593.438387096774</v>
      </c>
      <c r="GI117" s="1122"/>
      <c r="GJ117" s="1121">
        <f>GH117+GJ116</f>
        <v>10593.438387096774</v>
      </c>
      <c r="GK117" s="1122"/>
      <c r="GL117" s="1121">
        <f>GJ117+GL116</f>
        <v>10593.438387096774</v>
      </c>
      <c r="GM117" s="1122"/>
      <c r="GN117" s="1121">
        <f>GL117+GN116</f>
        <v>10593.438387096774</v>
      </c>
      <c r="GO117" s="1122"/>
      <c r="GP117" s="1121">
        <f>GN117+GP116</f>
        <v>10593.438387096774</v>
      </c>
      <c r="GQ117" s="1122"/>
      <c r="GR117" s="1121">
        <f>GP117+GR116</f>
        <v>10593.438387096774</v>
      </c>
      <c r="GS117" s="1122"/>
      <c r="GT117" s="1121">
        <f>GR117+GT116</f>
        <v>10593.438387096774</v>
      </c>
      <c r="GU117" s="1122"/>
      <c r="GV117" s="1121">
        <f t="shared" ref="GV117" si="561">GT117+GV116</f>
        <v>10593.438387096774</v>
      </c>
      <c r="GW117" s="1122"/>
      <c r="GX117" s="1121">
        <f t="shared" ref="GX117" si="562">GV117+GX116</f>
        <v>10593.438387096774</v>
      </c>
      <c r="GY117" s="1122"/>
      <c r="GZ117" s="1121">
        <f t="shared" ref="GZ117" si="563">GX117+GZ116</f>
        <v>10593.438387096774</v>
      </c>
      <c r="HA117" s="1122"/>
      <c r="HB117" s="1121">
        <f>GZ117+HB116</f>
        <v>10593.438387096774</v>
      </c>
      <c r="HC117" s="1122"/>
      <c r="HD117" s="1121">
        <f t="shared" ref="HD117" si="564">HB117+HD116</f>
        <v>10593.438387096774</v>
      </c>
      <c r="HE117" s="1122"/>
      <c r="HF117" s="1121">
        <f t="shared" ref="HF117" si="565">HD117+HF116</f>
        <v>10593.438387096774</v>
      </c>
      <c r="HG117" s="1122"/>
      <c r="HH117" s="1121">
        <f t="shared" ref="HH117" si="566">HF117+HH116</f>
        <v>10593.438387096774</v>
      </c>
      <c r="HI117" s="1122"/>
    </row>
    <row r="118" spans="1:217" s="19" customFormat="1" ht="12.75" customHeight="1">
      <c r="A118" s="1139"/>
      <c r="B118" s="1140"/>
      <c r="C118" s="1139"/>
      <c r="D118" s="1141"/>
      <c r="E118" s="1141"/>
      <c r="F118" s="1142"/>
      <c r="G118" s="1141"/>
      <c r="H118" s="840"/>
      <c r="I118" s="1143"/>
      <c r="J118" s="1144"/>
      <c r="K118" s="841" t="s">
        <v>383</v>
      </c>
      <c r="L118" s="1117"/>
      <c r="M118" s="1118"/>
      <c r="N118" s="1117"/>
      <c r="O118" s="1118"/>
      <c r="P118" s="1117"/>
      <c r="Q118" s="1118"/>
      <c r="R118" s="1117"/>
      <c r="S118" s="1118"/>
      <c r="T118" s="1117"/>
      <c r="U118" s="1118"/>
      <c r="V118" s="1117"/>
      <c r="W118" s="1118"/>
      <c r="X118" s="1117"/>
      <c r="Y118" s="1118"/>
      <c r="Z118" s="1117"/>
      <c r="AA118" s="1118"/>
      <c r="AB118" s="1117"/>
      <c r="AC118" s="1118"/>
      <c r="AD118" s="1117"/>
      <c r="AE118" s="1118"/>
      <c r="AF118" s="1117"/>
      <c r="AG118" s="1118"/>
      <c r="AH118" s="1117"/>
      <c r="AI118" s="1118"/>
      <c r="AJ118" s="1117"/>
      <c r="AK118" s="1118"/>
      <c r="AL118" s="1117"/>
      <c r="AM118" s="1118"/>
      <c r="AN118" s="1117"/>
      <c r="AO118" s="1118"/>
      <c r="AP118" s="1117"/>
      <c r="AQ118" s="1118"/>
      <c r="AR118" s="1117"/>
      <c r="AS118" s="1118"/>
      <c r="AT118" s="1117"/>
      <c r="AU118" s="1118"/>
      <c r="AV118" s="1117"/>
      <c r="AW118" s="1118"/>
      <c r="AX118" s="1117"/>
      <c r="AY118" s="1118"/>
      <c r="AZ118" s="1117"/>
      <c r="BA118" s="1118"/>
      <c r="BB118" s="1117"/>
      <c r="BC118" s="1118"/>
      <c r="BD118" s="1117"/>
      <c r="BE118" s="1118"/>
      <c r="BF118" s="1117"/>
      <c r="BG118" s="1118"/>
      <c r="BH118" s="1117"/>
      <c r="BI118" s="1118"/>
      <c r="BJ118" s="1117"/>
      <c r="BK118" s="1118"/>
      <c r="BL118" s="1117"/>
      <c r="BM118" s="1118"/>
      <c r="BN118" s="1117"/>
      <c r="BO118" s="1118"/>
      <c r="BP118" s="1117"/>
      <c r="BQ118" s="1118"/>
      <c r="BR118" s="1117"/>
      <c r="BS118" s="1118"/>
      <c r="BT118" s="1117"/>
      <c r="BU118" s="1118"/>
      <c r="BV118" s="1117"/>
      <c r="BW118" s="1118"/>
      <c r="BX118" s="1117"/>
      <c r="BY118" s="1118"/>
      <c r="BZ118" s="1117"/>
      <c r="CA118" s="1118"/>
      <c r="CB118" s="1117"/>
      <c r="CC118" s="1118"/>
      <c r="CD118" s="1117"/>
      <c r="CE118" s="1118"/>
      <c r="CF118" s="1117"/>
      <c r="CG118" s="1118"/>
      <c r="CH118" s="1117"/>
      <c r="CI118" s="1118"/>
      <c r="CJ118" s="1117"/>
      <c r="CK118" s="1118"/>
      <c r="CL118" s="1117"/>
      <c r="CM118" s="1118"/>
      <c r="CN118" s="1117"/>
      <c r="CO118" s="1118"/>
      <c r="CP118" s="1117"/>
      <c r="CQ118" s="1118"/>
      <c r="CR118" s="1117"/>
      <c r="CS118" s="1118"/>
      <c r="CT118" s="1117"/>
      <c r="CU118" s="1118"/>
      <c r="CV118" s="1117"/>
      <c r="CW118" s="1118"/>
      <c r="CX118" s="1117"/>
      <c r="CY118" s="1118"/>
      <c r="CZ118" s="1117"/>
      <c r="DA118" s="1118"/>
      <c r="DB118" s="1117"/>
      <c r="DC118" s="1118"/>
      <c r="DD118" s="1117"/>
      <c r="DE118" s="1118"/>
      <c r="DF118" s="1117"/>
      <c r="DG118" s="1118"/>
      <c r="DH118" s="1117"/>
      <c r="DI118" s="1118"/>
      <c r="DJ118" s="1123"/>
      <c r="DK118" s="1124"/>
      <c r="DL118" s="1117"/>
      <c r="DM118" s="1118"/>
      <c r="DN118" s="1117"/>
      <c r="DO118" s="1118"/>
      <c r="DP118" s="1117"/>
      <c r="DQ118" s="1118"/>
      <c r="DR118" s="1117"/>
      <c r="DS118" s="1118"/>
      <c r="DT118" s="1117"/>
      <c r="DU118" s="1118"/>
      <c r="DV118" s="1117"/>
      <c r="DW118" s="1118"/>
      <c r="DX118" s="1117"/>
      <c r="DY118" s="1118"/>
      <c r="DZ118" s="1117"/>
      <c r="EA118" s="1118"/>
      <c r="EB118" s="1117"/>
      <c r="EC118" s="1118"/>
      <c r="ED118" s="1117"/>
      <c r="EE118" s="1118"/>
      <c r="EF118" s="1117"/>
      <c r="EG118" s="1118"/>
      <c r="EH118" s="1117"/>
      <c r="EI118" s="1118"/>
      <c r="EJ118" s="1117"/>
      <c r="EK118" s="1118"/>
      <c r="EL118" s="1117"/>
      <c r="EM118" s="1118"/>
      <c r="EN118" s="1117"/>
      <c r="EO118" s="1118"/>
      <c r="EP118" s="1117"/>
      <c r="EQ118" s="1118"/>
      <c r="ER118" s="1117"/>
      <c r="ES118" s="1118"/>
      <c r="ET118" s="1117"/>
      <c r="EU118" s="1118"/>
      <c r="EV118" s="1117"/>
      <c r="EW118" s="1118"/>
      <c r="EX118" s="1117"/>
      <c r="EY118" s="1118"/>
      <c r="EZ118" s="1117"/>
      <c r="FA118" s="1118"/>
      <c r="FB118" s="1117"/>
      <c r="FC118" s="1118"/>
      <c r="FD118" s="1117"/>
      <c r="FE118" s="1118"/>
      <c r="FF118" s="1117"/>
      <c r="FG118" s="1118"/>
      <c r="FH118" s="1117"/>
      <c r="FI118" s="1118"/>
      <c r="FJ118" s="1117"/>
      <c r="FK118" s="1118"/>
      <c r="FL118" s="1117"/>
      <c r="FM118" s="1118"/>
      <c r="FN118" s="1117"/>
      <c r="FO118" s="1118"/>
      <c r="FP118" s="1117"/>
      <c r="FQ118" s="1118"/>
      <c r="FR118" s="1117"/>
      <c r="FS118" s="1118"/>
      <c r="FT118" s="1117"/>
      <c r="FU118" s="1118"/>
      <c r="FV118" s="1117"/>
      <c r="FW118" s="1118"/>
      <c r="FX118" s="1117"/>
      <c r="FY118" s="1118"/>
      <c r="FZ118" s="1117"/>
      <c r="GA118" s="1118"/>
      <c r="GB118" s="1117"/>
      <c r="GC118" s="1118"/>
      <c r="GD118" s="1117"/>
      <c r="GE118" s="1118"/>
      <c r="GF118" s="1117"/>
      <c r="GG118" s="1118"/>
      <c r="GH118" s="1117"/>
      <c r="GI118" s="1118"/>
      <c r="GJ118" s="1117"/>
      <c r="GK118" s="1118"/>
      <c r="GL118" s="1117"/>
      <c r="GM118" s="1118"/>
      <c r="GN118" s="1117"/>
      <c r="GO118" s="1118"/>
      <c r="GP118" s="1117"/>
      <c r="GQ118" s="1118"/>
      <c r="GR118" s="1117"/>
      <c r="GS118" s="1118"/>
      <c r="GT118" s="1117"/>
      <c r="GU118" s="1118"/>
      <c r="GV118" s="1117"/>
      <c r="GW118" s="1118"/>
      <c r="GX118" s="1117"/>
      <c r="GY118" s="1118"/>
      <c r="GZ118" s="1117"/>
      <c r="HA118" s="1118"/>
      <c r="HB118" s="1117"/>
      <c r="HC118" s="1118"/>
      <c r="HD118" s="1117"/>
      <c r="HE118" s="1118"/>
      <c r="HF118" s="1117"/>
      <c r="HG118" s="1118"/>
      <c r="HH118" s="1117"/>
      <c r="HI118" s="1118"/>
    </row>
    <row r="119" spans="1:217" s="20" customFormat="1" ht="12.75" customHeight="1">
      <c r="A119" s="1139"/>
      <c r="B119" s="1140"/>
      <c r="C119" s="1139"/>
      <c r="D119" s="1141"/>
      <c r="E119" s="1141"/>
      <c r="F119" s="1142"/>
      <c r="G119" s="1141"/>
      <c r="H119" s="842"/>
      <c r="I119" s="1143"/>
      <c r="J119" s="1144"/>
      <c r="K119" s="843" t="s">
        <v>384</v>
      </c>
      <c r="L119" s="1113">
        <f>L118</f>
        <v>0</v>
      </c>
      <c r="M119" s="1114"/>
      <c r="N119" s="1113">
        <f>N118+L119</f>
        <v>0</v>
      </c>
      <c r="O119" s="1114"/>
      <c r="P119" s="1113">
        <f>P118+N119</f>
        <v>0</v>
      </c>
      <c r="Q119" s="1114"/>
      <c r="R119" s="1113">
        <f>R118+P119</f>
        <v>0</v>
      </c>
      <c r="S119" s="1114"/>
      <c r="T119" s="1113">
        <f>T118+R119</f>
        <v>0</v>
      </c>
      <c r="U119" s="1114"/>
      <c r="V119" s="1113">
        <f>V118+T119</f>
        <v>0</v>
      </c>
      <c r="W119" s="1114"/>
      <c r="X119" s="1113">
        <f>X118+V119</f>
        <v>0</v>
      </c>
      <c r="Y119" s="1114"/>
      <c r="Z119" s="1113">
        <f>Z118+X119</f>
        <v>0</v>
      </c>
      <c r="AA119" s="1114"/>
      <c r="AB119" s="1113">
        <f>AB118+Z119</f>
        <v>0</v>
      </c>
      <c r="AC119" s="1114"/>
      <c r="AD119" s="1113">
        <f>AD118+AB119</f>
        <v>0</v>
      </c>
      <c r="AE119" s="1114"/>
      <c r="AF119" s="1113">
        <f>AF118+AD119</f>
        <v>0</v>
      </c>
      <c r="AG119" s="1114"/>
      <c r="AH119" s="1113">
        <f>AH118+AF119</f>
        <v>0</v>
      </c>
      <c r="AI119" s="1114"/>
      <c r="AJ119" s="1113">
        <f>AJ118+AH119</f>
        <v>0</v>
      </c>
      <c r="AK119" s="1114"/>
      <c r="AL119" s="1113">
        <f>AL118+AJ119</f>
        <v>0</v>
      </c>
      <c r="AM119" s="1114"/>
      <c r="AN119" s="1113">
        <f>AN118+AL119</f>
        <v>0</v>
      </c>
      <c r="AO119" s="1114"/>
      <c r="AP119" s="1113">
        <f>AP118+AN119</f>
        <v>0</v>
      </c>
      <c r="AQ119" s="1114"/>
      <c r="AR119" s="1113">
        <f>AR118+AP119</f>
        <v>0</v>
      </c>
      <c r="AS119" s="1114"/>
      <c r="AT119" s="1113">
        <f>AT118+AR119</f>
        <v>0</v>
      </c>
      <c r="AU119" s="1114"/>
      <c r="AV119" s="1113">
        <f>AV118+AT119</f>
        <v>0</v>
      </c>
      <c r="AW119" s="1114"/>
      <c r="AX119" s="1113">
        <f>AX118+AV119</f>
        <v>0</v>
      </c>
      <c r="AY119" s="1114"/>
      <c r="AZ119" s="1113">
        <f>AZ118+AX119</f>
        <v>0</v>
      </c>
      <c r="BA119" s="1114"/>
      <c r="BB119" s="1113">
        <f>BB118+AZ119</f>
        <v>0</v>
      </c>
      <c r="BC119" s="1114"/>
      <c r="BD119" s="1113">
        <f>BD118+BB119</f>
        <v>0</v>
      </c>
      <c r="BE119" s="1114"/>
      <c r="BF119" s="1113">
        <f>BF118+BD119</f>
        <v>0</v>
      </c>
      <c r="BG119" s="1114"/>
      <c r="BH119" s="1113">
        <f>BH118+BF119</f>
        <v>0</v>
      </c>
      <c r="BI119" s="1114"/>
      <c r="BJ119" s="1113">
        <f>BJ118+BH119</f>
        <v>0</v>
      </c>
      <c r="BK119" s="1114"/>
      <c r="BL119" s="1113">
        <f>BL118+BJ119</f>
        <v>0</v>
      </c>
      <c r="BM119" s="1114"/>
      <c r="BN119" s="1113">
        <f>BN118+BL119</f>
        <v>0</v>
      </c>
      <c r="BO119" s="1114"/>
      <c r="BP119" s="1113">
        <f>BP118+BN119</f>
        <v>0</v>
      </c>
      <c r="BQ119" s="1114"/>
      <c r="BR119" s="1113">
        <f>BR118+BP119</f>
        <v>0</v>
      </c>
      <c r="BS119" s="1114"/>
      <c r="BT119" s="1113">
        <f>BT118+BR119</f>
        <v>0</v>
      </c>
      <c r="BU119" s="1114"/>
      <c r="BV119" s="1113">
        <f>BV118+BT119</f>
        <v>0</v>
      </c>
      <c r="BW119" s="1114"/>
      <c r="BX119" s="1113">
        <f>BX118+BV119</f>
        <v>0</v>
      </c>
      <c r="BY119" s="1114"/>
      <c r="BZ119" s="1113">
        <f>BZ118+BX119</f>
        <v>0</v>
      </c>
      <c r="CA119" s="1114"/>
      <c r="CB119" s="1113">
        <f>CB118+BZ119</f>
        <v>0</v>
      </c>
      <c r="CC119" s="1114"/>
      <c r="CD119" s="1113">
        <f>CD118+CB119</f>
        <v>0</v>
      </c>
      <c r="CE119" s="1114"/>
      <c r="CF119" s="1113">
        <f>CF118+CD119</f>
        <v>0</v>
      </c>
      <c r="CG119" s="1114"/>
      <c r="CH119" s="1113">
        <f>CH118+CF119</f>
        <v>0</v>
      </c>
      <c r="CI119" s="1114"/>
      <c r="CJ119" s="1113">
        <f>CJ118+CH119</f>
        <v>0</v>
      </c>
      <c r="CK119" s="1114"/>
      <c r="CL119" s="1113">
        <f>CL118+CJ119</f>
        <v>0</v>
      </c>
      <c r="CM119" s="1114"/>
      <c r="CN119" s="1113">
        <f>CN118+CL119</f>
        <v>0</v>
      </c>
      <c r="CO119" s="1114"/>
      <c r="CP119" s="1113">
        <f>CP118+CN119</f>
        <v>0</v>
      </c>
      <c r="CQ119" s="1114"/>
      <c r="CR119" s="1113">
        <f>CR118+CP119</f>
        <v>0</v>
      </c>
      <c r="CS119" s="1114"/>
      <c r="CT119" s="1113">
        <f>CT118+CR119</f>
        <v>0</v>
      </c>
      <c r="CU119" s="1114"/>
      <c r="CV119" s="1113">
        <f>CV118+CT119</f>
        <v>0</v>
      </c>
      <c r="CW119" s="1114"/>
      <c r="CX119" s="1113">
        <f>CX118+CV119</f>
        <v>0</v>
      </c>
      <c r="CY119" s="1114"/>
      <c r="CZ119" s="1113">
        <f>CZ118+CX119</f>
        <v>0</v>
      </c>
      <c r="DA119" s="1114"/>
      <c r="DB119" s="1113">
        <f>DB118+CZ119</f>
        <v>0</v>
      </c>
      <c r="DC119" s="1114"/>
      <c r="DD119" s="1113">
        <f>DD118+DB119</f>
        <v>0</v>
      </c>
      <c r="DE119" s="1114"/>
      <c r="DF119" s="1113">
        <f>DF118+DD119</f>
        <v>0</v>
      </c>
      <c r="DG119" s="1114"/>
      <c r="DH119" s="1113">
        <f>DH118+DF119</f>
        <v>0</v>
      </c>
      <c r="DI119" s="1114"/>
      <c r="DJ119" s="1119">
        <f>DJ118+DH119</f>
        <v>0</v>
      </c>
      <c r="DK119" s="1120"/>
      <c r="DL119" s="1113">
        <f>DL118+DJ119</f>
        <v>0</v>
      </c>
      <c r="DM119" s="1114"/>
      <c r="DN119" s="1113">
        <f>DN118+DL119</f>
        <v>0</v>
      </c>
      <c r="DO119" s="1114"/>
      <c r="DP119" s="1113">
        <f>DP118+DN119</f>
        <v>0</v>
      </c>
      <c r="DQ119" s="1114"/>
      <c r="DR119" s="1113">
        <f>DR118+DP119</f>
        <v>0</v>
      </c>
      <c r="DS119" s="1114"/>
      <c r="DT119" s="1113">
        <f>DT118+DR119</f>
        <v>0</v>
      </c>
      <c r="DU119" s="1114"/>
      <c r="DV119" s="1113">
        <f>DV118+DT119</f>
        <v>0</v>
      </c>
      <c r="DW119" s="1114"/>
      <c r="DX119" s="1113">
        <f>DX118+DV119</f>
        <v>0</v>
      </c>
      <c r="DY119" s="1114"/>
      <c r="DZ119" s="1113">
        <f>DZ118+DX119</f>
        <v>0</v>
      </c>
      <c r="EA119" s="1114"/>
      <c r="EB119" s="1113">
        <f>EB118+DZ119</f>
        <v>0</v>
      </c>
      <c r="EC119" s="1114"/>
      <c r="ED119" s="1113">
        <f>ED118+EB119</f>
        <v>0</v>
      </c>
      <c r="EE119" s="1114"/>
      <c r="EF119" s="1113">
        <f>EF118+ED119</f>
        <v>0</v>
      </c>
      <c r="EG119" s="1114"/>
      <c r="EH119" s="1113">
        <f>EH118+EF119</f>
        <v>0</v>
      </c>
      <c r="EI119" s="1114"/>
      <c r="EJ119" s="1113">
        <f>EJ118+EH119</f>
        <v>0</v>
      </c>
      <c r="EK119" s="1114"/>
      <c r="EL119" s="1113">
        <f>EL118+EJ119</f>
        <v>0</v>
      </c>
      <c r="EM119" s="1114"/>
      <c r="EN119" s="1113">
        <f>EN118+EL119</f>
        <v>0</v>
      </c>
      <c r="EO119" s="1114"/>
      <c r="EP119" s="1113">
        <f>EP118+EN119</f>
        <v>0</v>
      </c>
      <c r="EQ119" s="1114"/>
      <c r="ER119" s="1113">
        <f>ER118+EP119</f>
        <v>0</v>
      </c>
      <c r="ES119" s="1114"/>
      <c r="ET119" s="1113">
        <f>ET118+ER119</f>
        <v>0</v>
      </c>
      <c r="EU119" s="1114"/>
      <c r="EV119" s="1113">
        <f>EV118+ET119</f>
        <v>0</v>
      </c>
      <c r="EW119" s="1114"/>
      <c r="EX119" s="1113">
        <f>EX118+EV119</f>
        <v>0</v>
      </c>
      <c r="EY119" s="1114"/>
      <c r="EZ119" s="1113">
        <f>EZ118+EX119</f>
        <v>0</v>
      </c>
      <c r="FA119" s="1114"/>
      <c r="FB119" s="1113">
        <f>FB118+EZ119</f>
        <v>0</v>
      </c>
      <c r="FC119" s="1114"/>
      <c r="FD119" s="1113">
        <f>FD118+FB119</f>
        <v>0</v>
      </c>
      <c r="FE119" s="1114"/>
      <c r="FF119" s="1113">
        <f>FF118+FD119</f>
        <v>0</v>
      </c>
      <c r="FG119" s="1114"/>
      <c r="FH119" s="1113">
        <f>FH118+FF119</f>
        <v>0</v>
      </c>
      <c r="FI119" s="1114"/>
      <c r="FJ119" s="1113">
        <f>FJ118+FH119</f>
        <v>0</v>
      </c>
      <c r="FK119" s="1114"/>
      <c r="FL119" s="1113">
        <f>FL118+FJ119</f>
        <v>0</v>
      </c>
      <c r="FM119" s="1114"/>
      <c r="FN119" s="1113">
        <f>FN118+FL119</f>
        <v>0</v>
      </c>
      <c r="FO119" s="1114"/>
      <c r="FP119" s="1113">
        <f>FP118+FN119</f>
        <v>0</v>
      </c>
      <c r="FQ119" s="1114"/>
      <c r="FR119" s="1113">
        <f>FR118+FP119</f>
        <v>0</v>
      </c>
      <c r="FS119" s="1114"/>
      <c r="FT119" s="1113">
        <f>FT118+FR119</f>
        <v>0</v>
      </c>
      <c r="FU119" s="1114"/>
      <c r="FV119" s="1113">
        <f>FV118+FT119</f>
        <v>0</v>
      </c>
      <c r="FW119" s="1114"/>
      <c r="FX119" s="1113">
        <f>FX118+FV119</f>
        <v>0</v>
      </c>
      <c r="FY119" s="1114"/>
      <c r="FZ119" s="1113">
        <f>FZ118+FX119</f>
        <v>0</v>
      </c>
      <c r="GA119" s="1114"/>
      <c r="GB119" s="1113">
        <f>GB118+FZ119</f>
        <v>0</v>
      </c>
      <c r="GC119" s="1114"/>
      <c r="GD119" s="1113">
        <f>GD118+GB119</f>
        <v>0</v>
      </c>
      <c r="GE119" s="1114"/>
      <c r="GF119" s="1113">
        <f>GF118+GD119</f>
        <v>0</v>
      </c>
      <c r="GG119" s="1114"/>
      <c r="GH119" s="1113">
        <f>GH118+GF119</f>
        <v>0</v>
      </c>
      <c r="GI119" s="1114"/>
      <c r="GJ119" s="1113">
        <f>GJ118+GH119</f>
        <v>0</v>
      </c>
      <c r="GK119" s="1114"/>
      <c r="GL119" s="1113">
        <f>GL118+GJ119</f>
        <v>0</v>
      </c>
      <c r="GM119" s="1114"/>
      <c r="GN119" s="1113">
        <f>GN118+GL119</f>
        <v>0</v>
      </c>
      <c r="GO119" s="1114"/>
      <c r="GP119" s="1113">
        <f>GP118+GN119</f>
        <v>0</v>
      </c>
      <c r="GQ119" s="1114"/>
      <c r="GR119" s="1113">
        <f>GR118+GP119</f>
        <v>0</v>
      </c>
      <c r="GS119" s="1114"/>
      <c r="GT119" s="1113">
        <f>GT118+GR119</f>
        <v>0</v>
      </c>
      <c r="GU119" s="1114"/>
      <c r="GV119" s="1113">
        <f t="shared" ref="GV119" si="567">GV118+GT119</f>
        <v>0</v>
      </c>
      <c r="GW119" s="1114"/>
      <c r="GX119" s="1113">
        <f t="shared" ref="GX119" si="568">GX118+GV119</f>
        <v>0</v>
      </c>
      <c r="GY119" s="1114"/>
      <c r="GZ119" s="1113">
        <f t="shared" ref="GZ119" si="569">GZ118+GX119</f>
        <v>0</v>
      </c>
      <c r="HA119" s="1114"/>
      <c r="HB119" s="1113">
        <f>HB118+GZ119</f>
        <v>0</v>
      </c>
      <c r="HC119" s="1114"/>
      <c r="HD119" s="1113">
        <f t="shared" ref="HD119" si="570">HD118+HB119</f>
        <v>0</v>
      </c>
      <c r="HE119" s="1114"/>
      <c r="HF119" s="1113">
        <f t="shared" ref="HF119" si="571">HF118+HD119</f>
        <v>0</v>
      </c>
      <c r="HG119" s="1114"/>
      <c r="HH119" s="1113">
        <f t="shared" ref="HH119" si="572">HH118+HF119</f>
        <v>0</v>
      </c>
      <c r="HI119" s="1114"/>
    </row>
    <row r="120" spans="1:217" s="21" customFormat="1" ht="12.75" customHeight="1">
      <c r="A120" s="1139"/>
      <c r="B120" s="1140"/>
      <c r="C120" s="1139"/>
      <c r="D120" s="1141"/>
      <c r="E120" s="1141"/>
      <c r="F120" s="1142"/>
      <c r="G120" s="1141"/>
      <c r="H120" s="844"/>
      <c r="I120" s="1143"/>
      <c r="J120" s="1144"/>
      <c r="K120" s="845" t="s">
        <v>385</v>
      </c>
      <c r="L120" s="1108">
        <f>IF($E114&gt;0,L117/$E114,"-")</f>
        <v>0</v>
      </c>
      <c r="M120" s="1109"/>
      <c r="N120" s="1108">
        <f>IF($E114&gt;0,N117/$E114,"-")</f>
        <v>0</v>
      </c>
      <c r="O120" s="1109"/>
      <c r="P120" s="1108">
        <f>IF($E114&gt;0,P117/$E114,"-")</f>
        <v>0</v>
      </c>
      <c r="Q120" s="1109"/>
      <c r="R120" s="1108">
        <f>IF($E114&gt;0,R117/$E114,"-")</f>
        <v>0</v>
      </c>
      <c r="S120" s="1109"/>
      <c r="T120" s="1108">
        <f>IF($E114&gt;0,T117/$E114,"-")</f>
        <v>0</v>
      </c>
      <c r="U120" s="1109"/>
      <c r="V120" s="1108">
        <f>IF($E114&gt;0,V117/$E114,"-")</f>
        <v>0</v>
      </c>
      <c r="W120" s="1109"/>
      <c r="X120" s="1108">
        <f>IF($E114&gt;0,X117/$E114,"-")</f>
        <v>0</v>
      </c>
      <c r="Y120" s="1109"/>
      <c r="Z120" s="1108">
        <f>IF($E114&gt;0,Z117/$E114,"-")</f>
        <v>0</v>
      </c>
      <c r="AA120" s="1109"/>
      <c r="AB120" s="1108">
        <f>IF($E114&gt;0,AB117/$E114,"-")</f>
        <v>0</v>
      </c>
      <c r="AC120" s="1109"/>
      <c r="AD120" s="1108">
        <f>IF($E114&gt;0,AD117/$E114,"-")</f>
        <v>0</v>
      </c>
      <c r="AE120" s="1109"/>
      <c r="AF120" s="1108">
        <f>IF($E114&gt;0,AF117/$E114,"-")</f>
        <v>0</v>
      </c>
      <c r="AG120" s="1109"/>
      <c r="AH120" s="1108">
        <f>IF($E114&gt;0,AH117/$E114,"-")</f>
        <v>0</v>
      </c>
      <c r="AI120" s="1109"/>
      <c r="AJ120" s="1108">
        <f>IF($E114&gt;0,AJ117/$E114,"-")</f>
        <v>0</v>
      </c>
      <c r="AK120" s="1109"/>
      <c r="AL120" s="1108">
        <f>IF($E114&gt;0,AL117/$E114,"-")</f>
        <v>0</v>
      </c>
      <c r="AM120" s="1109"/>
      <c r="AN120" s="1108">
        <f>IF($E114&gt;0,AN117/$E114,"-")</f>
        <v>0</v>
      </c>
      <c r="AO120" s="1109"/>
      <c r="AP120" s="1108">
        <f>IF($E114&gt;0,AP117/$E114,"-")</f>
        <v>0</v>
      </c>
      <c r="AQ120" s="1109"/>
      <c r="AR120" s="1108">
        <f>IF($E114&gt;0,AR117/$E114,"-")</f>
        <v>0</v>
      </c>
      <c r="AS120" s="1109"/>
      <c r="AT120" s="1108">
        <f>IF($E114&gt;0,AT117/$E114,"-")</f>
        <v>0</v>
      </c>
      <c r="AU120" s="1109"/>
      <c r="AV120" s="1108">
        <f>IF($E114&gt;0,AV117/$E114,"-")</f>
        <v>0</v>
      </c>
      <c r="AW120" s="1109"/>
      <c r="AX120" s="1108">
        <f>IF($E114&gt;0,AX117/$E114,"-")</f>
        <v>0</v>
      </c>
      <c r="AY120" s="1109"/>
      <c r="AZ120" s="1108">
        <f>IF($E114&gt;0,AZ117/$E114,"-")</f>
        <v>0</v>
      </c>
      <c r="BA120" s="1109"/>
      <c r="BB120" s="1108">
        <f>IF($E114&gt;0,BB117/$E114,"-")</f>
        <v>0</v>
      </c>
      <c r="BC120" s="1109"/>
      <c r="BD120" s="1108">
        <f>IF($E114&gt;0,BD117/$E114,"-")</f>
        <v>0</v>
      </c>
      <c r="BE120" s="1109"/>
      <c r="BF120" s="1108">
        <f>IF($E114&gt;0,BF117/$E114,"-")</f>
        <v>0</v>
      </c>
      <c r="BG120" s="1109"/>
      <c r="BH120" s="1108">
        <f>IF($E114&gt;0,BH117/$E114,"-")</f>
        <v>0</v>
      </c>
      <c r="BI120" s="1109"/>
      <c r="BJ120" s="1108">
        <f>IF($E114&gt;0,BJ117/$E114,"-")</f>
        <v>0</v>
      </c>
      <c r="BK120" s="1109"/>
      <c r="BL120" s="1108">
        <f>IF($E114&gt;0,BL117/$E114,"-")</f>
        <v>0</v>
      </c>
      <c r="BM120" s="1109"/>
      <c r="BN120" s="1108">
        <f>IF($E114&gt;0,BN117/$E114,"-")</f>
        <v>0</v>
      </c>
      <c r="BO120" s="1109"/>
      <c r="BP120" s="1108">
        <f>IF($E114&gt;0,BP117/$E114,"-")</f>
        <v>0</v>
      </c>
      <c r="BQ120" s="1109"/>
      <c r="BR120" s="1108">
        <f>IF($E114&gt;0,BR117/$E114,"-")</f>
        <v>0</v>
      </c>
      <c r="BS120" s="1109"/>
      <c r="BT120" s="1108">
        <f>IF($E114&gt;0,BT117/$E114,"-")</f>
        <v>0</v>
      </c>
      <c r="BU120" s="1109"/>
      <c r="BV120" s="1108">
        <f>IF($E114&gt;0,BV117/$E114,"-")</f>
        <v>0</v>
      </c>
      <c r="BW120" s="1109"/>
      <c r="BX120" s="1108">
        <f>IF($E114&gt;0,BX117/$E114,"-")</f>
        <v>0</v>
      </c>
      <c r="BY120" s="1109"/>
      <c r="BZ120" s="1108">
        <f>IF($E114&gt;0,BZ117/$E114,"-")</f>
        <v>0.21924360400444939</v>
      </c>
      <c r="CA120" s="1109"/>
      <c r="CB120" s="1108">
        <f>IF($E114&gt;0,CB117/$E114,"-")</f>
        <v>0.64907119021134596</v>
      </c>
      <c r="CC120" s="1109"/>
      <c r="CD120" s="1108">
        <f>IF($E114&gt;0,CD117/$E114,"-")</f>
        <v>1.0072608453837597</v>
      </c>
      <c r="CE120" s="1109"/>
      <c r="CF120" s="1108">
        <f>IF($E114&gt;0,CF117/$E114,"-")</f>
        <v>1.0072608453837597</v>
      </c>
      <c r="CG120" s="1109"/>
      <c r="CH120" s="1108">
        <f>IF($E114&gt;0,CH117/$E114,"-")</f>
        <v>1.0072608453837597</v>
      </c>
      <c r="CI120" s="1109"/>
      <c r="CJ120" s="1108">
        <f>IF($E114&gt;0,CJ117/$E114,"-")</f>
        <v>1.0072608453837597</v>
      </c>
      <c r="CK120" s="1109"/>
      <c r="CL120" s="1108">
        <f>IF($E114&gt;0,CL117/$E114,"-")</f>
        <v>1.0072608453837597</v>
      </c>
      <c r="CM120" s="1109"/>
      <c r="CN120" s="1108">
        <f>IF($E114&gt;0,CN117/$E114,"-")</f>
        <v>1.0072608453837597</v>
      </c>
      <c r="CO120" s="1109"/>
      <c r="CP120" s="1108">
        <f>IF($E114&gt;0,CP117/$E114,"-")</f>
        <v>1.0072608453837597</v>
      </c>
      <c r="CQ120" s="1109"/>
      <c r="CR120" s="1108">
        <f>IF($E114&gt;0,CR117/$E114,"-")</f>
        <v>1.0072608453837597</v>
      </c>
      <c r="CS120" s="1109"/>
      <c r="CT120" s="1108">
        <f>IF($E114&gt;0,CT117/$E114,"-")</f>
        <v>1.0072608453837597</v>
      </c>
      <c r="CU120" s="1109"/>
      <c r="CV120" s="1108">
        <f>IF($E114&gt;0,CV117/$E114,"-")</f>
        <v>1.0072608453837597</v>
      </c>
      <c r="CW120" s="1109"/>
      <c r="CX120" s="1108">
        <f>IF($E114&gt;0,CX117/$E114,"-")</f>
        <v>1.0072608453837597</v>
      </c>
      <c r="CY120" s="1109"/>
      <c r="CZ120" s="1108">
        <f>IF($E114&gt;0,CZ117/$E114,"-")</f>
        <v>1.0072608453837597</v>
      </c>
      <c r="DA120" s="1109"/>
      <c r="DB120" s="1108">
        <f>IF($E114&gt;0,DB117/$E114,"-")</f>
        <v>1.0072608453837597</v>
      </c>
      <c r="DC120" s="1109"/>
      <c r="DD120" s="1108">
        <f>IF($E114&gt;0,DD117/$E114,"-")</f>
        <v>1.0072608453837597</v>
      </c>
      <c r="DE120" s="1109"/>
      <c r="DF120" s="1108">
        <f>IF($E114&gt;0,DF117/$E114,"-")</f>
        <v>1.0072608453837597</v>
      </c>
      <c r="DG120" s="1109"/>
      <c r="DH120" s="1108">
        <f>IF($E114&gt;0,DH117/$E114,"-")</f>
        <v>1.0072608453837597</v>
      </c>
      <c r="DI120" s="1109"/>
      <c r="DJ120" s="1115">
        <f>IF($E114&gt;0,DJ117/$E114,"-")</f>
        <v>1.0072608453837597</v>
      </c>
      <c r="DK120" s="1116"/>
      <c r="DL120" s="1108">
        <f>IF($E114&gt;0,DL117/$E114,"-")</f>
        <v>1.0072608453837597</v>
      </c>
      <c r="DM120" s="1109"/>
      <c r="DN120" s="1108">
        <f>IF($E114&gt;0,DN117/$E114,"-")</f>
        <v>1.0072608453837597</v>
      </c>
      <c r="DO120" s="1109"/>
      <c r="DP120" s="1108">
        <f>IF($E114&gt;0,DP117/$E114,"-")</f>
        <v>1.0072608453837597</v>
      </c>
      <c r="DQ120" s="1109"/>
      <c r="DR120" s="1108">
        <f>IF($E114&gt;0,DR117/$E114,"-")</f>
        <v>1.0072608453837597</v>
      </c>
      <c r="DS120" s="1109"/>
      <c r="DT120" s="1108">
        <f>IF($E114&gt;0,DT117/$E114,"-")</f>
        <v>1.0072608453837597</v>
      </c>
      <c r="DU120" s="1109"/>
      <c r="DV120" s="1108">
        <f>IF($E114&gt;0,DV117/$E114,"-")</f>
        <v>1.0072608453837597</v>
      </c>
      <c r="DW120" s="1109"/>
      <c r="DX120" s="1108">
        <f>IF($E114&gt;0,DX117/$E114,"-")</f>
        <v>1.0072608453837597</v>
      </c>
      <c r="DY120" s="1109"/>
      <c r="DZ120" s="1108">
        <f>IF($E114&gt;0,DZ117/$E114,"-")</f>
        <v>1.0072608453837597</v>
      </c>
      <c r="EA120" s="1109"/>
      <c r="EB120" s="1108">
        <f>IF($E114&gt;0,EB117/$E114,"-")</f>
        <v>1.0072608453837597</v>
      </c>
      <c r="EC120" s="1109"/>
      <c r="ED120" s="1108">
        <f>IF($E114&gt;0,ED117/$E114,"-")</f>
        <v>1.0072608453837597</v>
      </c>
      <c r="EE120" s="1109"/>
      <c r="EF120" s="1108">
        <f>IF($E114&gt;0,EF117/$E114,"-")</f>
        <v>1.0072608453837597</v>
      </c>
      <c r="EG120" s="1109"/>
      <c r="EH120" s="1108">
        <f>IF($E114&gt;0,EH117/$E114,"-")</f>
        <v>1.0072608453837597</v>
      </c>
      <c r="EI120" s="1109"/>
      <c r="EJ120" s="1108">
        <f>IF($E114&gt;0,EJ117/$E114,"-")</f>
        <v>1.0072608453837597</v>
      </c>
      <c r="EK120" s="1109"/>
      <c r="EL120" s="1108">
        <f>IF($E114&gt;0,EL117/$E114,"-")</f>
        <v>1.0072608453837597</v>
      </c>
      <c r="EM120" s="1109"/>
      <c r="EN120" s="1108">
        <f>IF($E114&gt;0,EN117/$E114,"-")</f>
        <v>1.0072608453837597</v>
      </c>
      <c r="EO120" s="1109"/>
      <c r="EP120" s="1108">
        <f>IF($E114&gt;0,EP117/$E114,"-")</f>
        <v>1.0072608453837597</v>
      </c>
      <c r="EQ120" s="1109"/>
      <c r="ER120" s="1108">
        <f>IF($E114&gt;0,ER117/$E114,"-")</f>
        <v>1.0072608453837597</v>
      </c>
      <c r="ES120" s="1109"/>
      <c r="ET120" s="1108">
        <f>IF($E114&gt;0,ET117/$E114,"-")</f>
        <v>1.0072608453837597</v>
      </c>
      <c r="EU120" s="1109"/>
      <c r="EV120" s="1108">
        <f>IF($E114&gt;0,EV117/$E114,"-")</f>
        <v>1.8632119021134594</v>
      </c>
      <c r="EW120" s="1109"/>
      <c r="EX120" s="1108">
        <f>IF($E114&gt;0,EX117/$E114,"-")</f>
        <v>2.7191629588431594</v>
      </c>
      <c r="EY120" s="1109"/>
      <c r="EZ120" s="1108">
        <f>IF($E114&gt;0,EZ117/$E114,"-")</f>
        <v>3.5751140155728587</v>
      </c>
      <c r="FA120" s="1109"/>
      <c r="FB120" s="1108">
        <f>IF($E114&gt;0,FB117/$E114,"-")</f>
        <v>4.472010567296997</v>
      </c>
      <c r="FC120" s="1109"/>
      <c r="FD120" s="1108">
        <f>IF($E114&gt;0,FD117/$E114,"-")</f>
        <v>5.3689071190211353</v>
      </c>
      <c r="FE120" s="1109"/>
      <c r="FF120" s="1108">
        <f>IF($E114&gt;0,FF117/$E114,"-")</f>
        <v>6.0881829810900996</v>
      </c>
      <c r="FG120" s="1109"/>
      <c r="FH120" s="1108">
        <f>IF($E114&gt;0,FH117/$E114,"-")</f>
        <v>6.0881829810900996</v>
      </c>
      <c r="FI120" s="1109"/>
      <c r="FJ120" s="1108">
        <f>IF($E114&gt;0,FJ117/$E114,"-")</f>
        <v>6.0881829810900996</v>
      </c>
      <c r="FK120" s="1109"/>
      <c r="FL120" s="1108">
        <f>IF($E114&gt;0,FL117/$E114,"-")</f>
        <v>6.0881829810900996</v>
      </c>
      <c r="FM120" s="1109"/>
      <c r="FN120" s="1108">
        <f>IF($E114&gt;0,FN117/$E114,"-")</f>
        <v>6.0881829810900996</v>
      </c>
      <c r="FO120" s="1109"/>
      <c r="FP120" s="1108">
        <f>IF($E114&gt;0,FP117/$E114,"-")</f>
        <v>6.0881829810900996</v>
      </c>
      <c r="FQ120" s="1109"/>
      <c r="FR120" s="1108">
        <f>IF($E114&gt;0,FR117/$E114,"-")</f>
        <v>6.0881829810900996</v>
      </c>
      <c r="FS120" s="1109"/>
      <c r="FT120" s="1108">
        <f>IF($E114&gt;0,FT117/$E114,"-")</f>
        <v>6.0881829810900996</v>
      </c>
      <c r="FU120" s="1109"/>
      <c r="FV120" s="1108">
        <f>IF($E114&gt;0,FV117/$E114,"-")</f>
        <v>6.0881829810900996</v>
      </c>
      <c r="FW120" s="1109"/>
      <c r="FX120" s="1108">
        <f>IF($E114&gt;0,FX117/$E114,"-")</f>
        <v>6.0881829810900996</v>
      </c>
      <c r="FY120" s="1109"/>
      <c r="FZ120" s="1108">
        <f>IF($E114&gt;0,FZ117/$E114,"-")</f>
        <v>6.0881829810900996</v>
      </c>
      <c r="GA120" s="1109"/>
      <c r="GB120" s="1108">
        <f>IF($E114&gt;0,GB117/$E114,"-")</f>
        <v>6.0881829810900996</v>
      </c>
      <c r="GC120" s="1109"/>
      <c r="GD120" s="1108">
        <f>IF($E114&gt;0,GD117/$E114,"-")</f>
        <v>6.0881829810900996</v>
      </c>
      <c r="GE120" s="1109"/>
      <c r="GF120" s="1108">
        <f>IF($E114&gt;0,GF117/$E114,"-")</f>
        <v>6.0881829810900996</v>
      </c>
      <c r="GG120" s="1109"/>
      <c r="GH120" s="1108">
        <f>IF($E114&gt;0,GH117/$E114,"-")</f>
        <v>6.0881829810900996</v>
      </c>
      <c r="GI120" s="1109"/>
      <c r="GJ120" s="1108">
        <f>IF($E114&gt;0,GJ117/$E114,"-")</f>
        <v>6.0881829810900996</v>
      </c>
      <c r="GK120" s="1109"/>
      <c r="GL120" s="1108">
        <f>IF($E114&gt;0,GL117/$E114,"-")</f>
        <v>6.0881829810900996</v>
      </c>
      <c r="GM120" s="1109"/>
      <c r="GN120" s="1108">
        <f>IF($E114&gt;0,GN117/$E114,"-")</f>
        <v>6.0881829810900996</v>
      </c>
      <c r="GO120" s="1109"/>
      <c r="GP120" s="1108">
        <f>IF($E114&gt;0,GP117/$E114,"-")</f>
        <v>6.0881829810900996</v>
      </c>
      <c r="GQ120" s="1109"/>
      <c r="GR120" s="1108">
        <f>IF($E114&gt;0,GR117/$E114,"-")</f>
        <v>6.0881829810900996</v>
      </c>
      <c r="GS120" s="1109"/>
      <c r="GT120" s="1108">
        <f>IF($E114&gt;0,GT117/$E114,"-")</f>
        <v>6.0881829810900996</v>
      </c>
      <c r="GU120" s="1109"/>
      <c r="GV120" s="1108">
        <f t="shared" ref="GV120" si="573">IF($E114&gt;0,GV117/$E114,"-")</f>
        <v>6.0881829810900996</v>
      </c>
      <c r="GW120" s="1109"/>
      <c r="GX120" s="1108">
        <f t="shared" ref="GX120" si="574">IF($E114&gt;0,GX117/$E114,"-")</f>
        <v>6.0881829810900996</v>
      </c>
      <c r="GY120" s="1109"/>
      <c r="GZ120" s="1108">
        <f t="shared" ref="GZ120" si="575">IF($E114&gt;0,GZ117/$E114,"-")</f>
        <v>6.0881829810900996</v>
      </c>
      <c r="HA120" s="1109"/>
      <c r="HB120" s="1108">
        <f>IF($E114&gt;0,HB117/$E114,"-")</f>
        <v>6.0881829810900996</v>
      </c>
      <c r="HC120" s="1109"/>
      <c r="HD120" s="1108">
        <f t="shared" ref="HD120" si="576">IF($E114&gt;0,HD117/$E114,"-")</f>
        <v>6.0881829810900996</v>
      </c>
      <c r="HE120" s="1109"/>
      <c r="HF120" s="1108">
        <f t="shared" ref="HF120" si="577">IF($E114&gt;0,HF117/$E114,"-")</f>
        <v>6.0881829810900996</v>
      </c>
      <c r="HG120" s="1109"/>
      <c r="HH120" s="1108">
        <f t="shared" ref="HH120" si="578">IF($E114&gt;0,HH117/$E114,"-")</f>
        <v>6.0881829810900996</v>
      </c>
      <c r="HI120" s="1109"/>
    </row>
    <row r="121" spans="1:217" ht="12.75" customHeight="1">
      <c r="A121" s="1139"/>
      <c r="B121" s="1140"/>
      <c r="C121" s="1139"/>
      <c r="D121" s="1141"/>
      <c r="E121" s="1141"/>
      <c r="F121" s="1142"/>
      <c r="G121" s="1141"/>
      <c r="H121" s="733"/>
      <c r="I121" s="1143"/>
      <c r="J121" s="1144"/>
      <c r="K121" s="846" t="s">
        <v>386</v>
      </c>
      <c r="L121" s="1110">
        <f>IF($E114&gt;0,L119/$E114,"-")</f>
        <v>0</v>
      </c>
      <c r="M121" s="1111"/>
      <c r="N121" s="1110">
        <f>IF($E114&gt;0,N119/$E114,"-")</f>
        <v>0</v>
      </c>
      <c r="O121" s="1111"/>
      <c r="P121" s="1110">
        <f>IF($E114&gt;0,P119/$E114,"-")</f>
        <v>0</v>
      </c>
      <c r="Q121" s="1111"/>
      <c r="R121" s="1110">
        <f>IF($E114&gt;0,R119/$E114,"-")</f>
        <v>0</v>
      </c>
      <c r="S121" s="1111"/>
      <c r="T121" s="1110">
        <f>IF($E114&gt;0,T119/$E114,"-")</f>
        <v>0</v>
      </c>
      <c r="U121" s="1111"/>
      <c r="V121" s="1110">
        <f>IF($E114&gt;0,V119/$E114,"-")</f>
        <v>0</v>
      </c>
      <c r="W121" s="1111"/>
      <c r="X121" s="1110">
        <f>IF($E114&gt;0,X119/$E114,"-")</f>
        <v>0</v>
      </c>
      <c r="Y121" s="1111"/>
      <c r="Z121" s="1110">
        <f>IF($E114&gt;0,Z119/$E114,"-")</f>
        <v>0</v>
      </c>
      <c r="AA121" s="1111"/>
      <c r="AB121" s="1110">
        <f>IF($E114&gt;0,AB119/$E114,"-")</f>
        <v>0</v>
      </c>
      <c r="AC121" s="1111"/>
      <c r="AD121" s="1110">
        <f>IF($E114&gt;0,AD119/$E114,"-")</f>
        <v>0</v>
      </c>
      <c r="AE121" s="1111"/>
      <c r="AF121" s="1110">
        <f>IF($E114&gt;0,AF119/$E114,"-")</f>
        <v>0</v>
      </c>
      <c r="AG121" s="1111"/>
      <c r="AH121" s="1110">
        <f>IF($E114&gt;0,AH119/$E114,"-")</f>
        <v>0</v>
      </c>
      <c r="AI121" s="1111"/>
      <c r="AJ121" s="1110">
        <f>IF($E114&gt;0,AJ119/$E114,"-")</f>
        <v>0</v>
      </c>
      <c r="AK121" s="1111"/>
      <c r="AL121" s="1110">
        <f>IF($E114&gt;0,AL119/$E114,"-")</f>
        <v>0</v>
      </c>
      <c r="AM121" s="1111"/>
      <c r="AN121" s="1110">
        <f>IF($E114&gt;0,AN119/$E114,"-")</f>
        <v>0</v>
      </c>
      <c r="AO121" s="1111"/>
      <c r="AP121" s="1110">
        <f>IF($E114&gt;0,AP119/$E114,"-")</f>
        <v>0</v>
      </c>
      <c r="AQ121" s="1111"/>
      <c r="AR121" s="1110">
        <f>IF($E114&gt;0,AR119/$E114,"-")</f>
        <v>0</v>
      </c>
      <c r="AS121" s="1111"/>
      <c r="AT121" s="1110">
        <f>IF($E114&gt;0,AT119/$E114,"-")</f>
        <v>0</v>
      </c>
      <c r="AU121" s="1111"/>
      <c r="AV121" s="1110">
        <f>IF($E114&gt;0,AV119/$E114,"-")</f>
        <v>0</v>
      </c>
      <c r="AW121" s="1111"/>
      <c r="AX121" s="1110">
        <f>IF($E114&gt;0,AX119/$E114,"-")</f>
        <v>0</v>
      </c>
      <c r="AY121" s="1111"/>
      <c r="AZ121" s="1110">
        <f>IF($E114&gt;0,AZ119/$E114,"-")</f>
        <v>0</v>
      </c>
      <c r="BA121" s="1111"/>
      <c r="BB121" s="1110">
        <f>IF($E114&gt;0,BB119/$E114,"-")</f>
        <v>0</v>
      </c>
      <c r="BC121" s="1111"/>
      <c r="BD121" s="1110">
        <f>IF($E114&gt;0,BD119/$E114,"-")</f>
        <v>0</v>
      </c>
      <c r="BE121" s="1111"/>
      <c r="BF121" s="1110">
        <f>IF($E114&gt;0,BF119/$E114,"-")</f>
        <v>0</v>
      </c>
      <c r="BG121" s="1111"/>
      <c r="BH121" s="1110">
        <f>IF($E114&gt;0,BH119/$E114,"-")</f>
        <v>0</v>
      </c>
      <c r="BI121" s="1111"/>
      <c r="BJ121" s="1110">
        <f>IF($E114&gt;0,BJ119/$E114,"-")</f>
        <v>0</v>
      </c>
      <c r="BK121" s="1111"/>
      <c r="BL121" s="1110">
        <f>IF($E114&gt;0,BL119/$E114,"-")</f>
        <v>0</v>
      </c>
      <c r="BM121" s="1111"/>
      <c r="BN121" s="1110">
        <f>IF($E114&gt;0,BN119/$E114,"-")</f>
        <v>0</v>
      </c>
      <c r="BO121" s="1111"/>
      <c r="BP121" s="1110">
        <f>IF($E114&gt;0,BP119/$E114,"-")</f>
        <v>0</v>
      </c>
      <c r="BQ121" s="1111"/>
      <c r="BR121" s="1107">
        <f>IF($E114&gt;0,BR119/$E114,"-")</f>
        <v>0</v>
      </c>
      <c r="BS121" s="1107"/>
      <c r="BT121" s="1107">
        <f>IF($E114&gt;0,BT119/$E114,"-")</f>
        <v>0</v>
      </c>
      <c r="BU121" s="1107"/>
      <c r="BV121" s="1107">
        <f>IF($E114&gt;0,BV119/$E114,"-")</f>
        <v>0</v>
      </c>
      <c r="BW121" s="1107"/>
      <c r="BX121" s="1107">
        <f>IF($E114&gt;0,BX119/$E114,"-")</f>
        <v>0</v>
      </c>
      <c r="BY121" s="1107"/>
      <c r="BZ121" s="1107">
        <f>IF($E114&gt;0,BZ119/$E114,"-")</f>
        <v>0</v>
      </c>
      <c r="CA121" s="1107"/>
      <c r="CB121" s="1107">
        <f>IF($E114&gt;0,CB119/$E114,"-")</f>
        <v>0</v>
      </c>
      <c r="CC121" s="1107"/>
      <c r="CD121" s="1107">
        <f>IF($E114&gt;0,CD119/$E114,"-")</f>
        <v>0</v>
      </c>
      <c r="CE121" s="1107"/>
      <c r="CF121" s="1107">
        <f>IF($E114&gt;0,CF119/$E114,"-")</f>
        <v>0</v>
      </c>
      <c r="CG121" s="1107"/>
      <c r="CH121" s="1107">
        <f>IF($E114&gt;0,CH119/$E114,"-")</f>
        <v>0</v>
      </c>
      <c r="CI121" s="1107"/>
      <c r="CJ121" s="1107">
        <f>IF($E114&gt;0,CJ119/$E114,"-")</f>
        <v>0</v>
      </c>
      <c r="CK121" s="1107"/>
      <c r="CL121" s="1107">
        <f>IF($E114&gt;0,CL119/$E114,"-")</f>
        <v>0</v>
      </c>
      <c r="CM121" s="1107"/>
      <c r="CN121" s="1107">
        <f>IF($E114&gt;0,CN119/$E114,"-")</f>
        <v>0</v>
      </c>
      <c r="CO121" s="1107"/>
      <c r="CP121" s="1107">
        <f>IF($E114&gt;0,CP119/$E114,"-")</f>
        <v>0</v>
      </c>
      <c r="CQ121" s="1107"/>
      <c r="CR121" s="1107">
        <f>IF($E114&gt;0,CR119/$E114,"-")</f>
        <v>0</v>
      </c>
      <c r="CS121" s="1107"/>
      <c r="CT121" s="1107">
        <f>IF($E114&gt;0,CT119/$E114,"-")</f>
        <v>0</v>
      </c>
      <c r="CU121" s="1107"/>
      <c r="CV121" s="1107">
        <f>IF($E114&gt;0,CV119/$E114,"-")</f>
        <v>0</v>
      </c>
      <c r="CW121" s="1107"/>
      <c r="CX121" s="1107">
        <f>IF($E114&gt;0,CX119/$E114,"-")</f>
        <v>0</v>
      </c>
      <c r="CY121" s="1107"/>
      <c r="CZ121" s="1107">
        <f>IF($E114&gt;0,CZ119/$E114,"-")</f>
        <v>0</v>
      </c>
      <c r="DA121" s="1107"/>
      <c r="DB121" s="1107">
        <f>IF($E114&gt;0,DB119/$E114,"-")</f>
        <v>0</v>
      </c>
      <c r="DC121" s="1107"/>
      <c r="DD121" s="1107">
        <f>IF($E114&gt;0,DD119/$E114,"-")</f>
        <v>0</v>
      </c>
      <c r="DE121" s="1107"/>
      <c r="DF121" s="1107">
        <f>IF($E114&gt;0,DF119/$E114,"-")</f>
        <v>0</v>
      </c>
      <c r="DG121" s="1107"/>
      <c r="DH121" s="1107">
        <f>IF($E114&gt;0,DH119/$E114,"-")</f>
        <v>0</v>
      </c>
      <c r="DI121" s="1107"/>
      <c r="DJ121" s="1112">
        <f>IF($E114&gt;0,DJ119/$E114,"-")</f>
        <v>0</v>
      </c>
      <c r="DK121" s="1112"/>
      <c r="DL121" s="1107">
        <f>IF($E114&gt;0,DL119/$E114,"-")</f>
        <v>0</v>
      </c>
      <c r="DM121" s="1107"/>
      <c r="DN121" s="1107">
        <f>IF($E114&gt;0,DN119/$E114,"-")</f>
        <v>0</v>
      </c>
      <c r="DO121" s="1107"/>
      <c r="DP121" s="1107">
        <f>IF($E114&gt;0,DP119/$E114,"-")</f>
        <v>0</v>
      </c>
      <c r="DQ121" s="1107"/>
      <c r="DR121" s="1107">
        <f>IF($E114&gt;0,DR119/$E114,"-")</f>
        <v>0</v>
      </c>
      <c r="DS121" s="1107"/>
      <c r="DT121" s="1107">
        <f>IF($E114&gt;0,DT119/$E114,"-")</f>
        <v>0</v>
      </c>
      <c r="DU121" s="1107"/>
      <c r="DV121" s="1107">
        <f>IF($E114&gt;0,DV119/$E114,"-")</f>
        <v>0</v>
      </c>
      <c r="DW121" s="1107"/>
      <c r="DX121" s="1107">
        <f>IF($E114&gt;0,DX119/$E114,"-")</f>
        <v>0</v>
      </c>
      <c r="DY121" s="1107"/>
      <c r="DZ121" s="1107">
        <f>IF($E114&gt;0,DZ119/$E114,"-")</f>
        <v>0</v>
      </c>
      <c r="EA121" s="1107"/>
      <c r="EB121" s="1107">
        <f>IF($E114&gt;0,EB119/$E114,"-")</f>
        <v>0</v>
      </c>
      <c r="EC121" s="1107"/>
      <c r="ED121" s="1107">
        <f>IF($E114&gt;0,ED119/$E114,"-")</f>
        <v>0</v>
      </c>
      <c r="EE121" s="1107"/>
      <c r="EF121" s="1107">
        <f>IF($E114&gt;0,EF119/$E114,"-")</f>
        <v>0</v>
      </c>
      <c r="EG121" s="1107"/>
      <c r="EH121" s="1107">
        <f>IF($E114&gt;0,EH119/$E114,"-")</f>
        <v>0</v>
      </c>
      <c r="EI121" s="1107"/>
      <c r="EJ121" s="1107">
        <f>IF($E114&gt;0,EJ119/$E114,"-")</f>
        <v>0</v>
      </c>
      <c r="EK121" s="1107"/>
      <c r="EL121" s="1107">
        <f>IF($E114&gt;0,EL119/$E114,"-")</f>
        <v>0</v>
      </c>
      <c r="EM121" s="1107"/>
      <c r="EN121" s="1107">
        <f>IF($E114&gt;0,EN119/$E114,"-")</f>
        <v>0</v>
      </c>
      <c r="EO121" s="1107"/>
      <c r="EP121" s="1107">
        <f>IF($E114&gt;0,EP119/$E114,"-")</f>
        <v>0</v>
      </c>
      <c r="EQ121" s="1107"/>
      <c r="ER121" s="1107">
        <f>IF($E114&gt;0,ER119/$E114,"-")</f>
        <v>0</v>
      </c>
      <c r="ES121" s="1107"/>
      <c r="ET121" s="1107">
        <f>IF($E114&gt;0,ET119/$E114,"-")</f>
        <v>0</v>
      </c>
      <c r="EU121" s="1107"/>
      <c r="EV121" s="1107">
        <f>IF($E114&gt;0,EV119/$E114,"-")</f>
        <v>0</v>
      </c>
      <c r="EW121" s="1107"/>
      <c r="EX121" s="1107">
        <f>IF($E114&gt;0,EX119/$E114,"-")</f>
        <v>0</v>
      </c>
      <c r="EY121" s="1107"/>
      <c r="EZ121" s="1107">
        <f>IF($E114&gt;0,EZ119/$E114,"-")</f>
        <v>0</v>
      </c>
      <c r="FA121" s="1107"/>
      <c r="FB121" s="1107">
        <f>IF($E114&gt;0,FB119/$E114,"-")</f>
        <v>0</v>
      </c>
      <c r="FC121" s="1107"/>
      <c r="FD121" s="1107">
        <f>IF($E114&gt;0,FD119/$E114,"-")</f>
        <v>0</v>
      </c>
      <c r="FE121" s="1107"/>
      <c r="FF121" s="1107">
        <f>IF($E114&gt;0,FF119/$E114,"-")</f>
        <v>0</v>
      </c>
      <c r="FG121" s="1107"/>
      <c r="FH121" s="1107">
        <f>IF($E114&gt;0,FH119/$E114,"-")</f>
        <v>0</v>
      </c>
      <c r="FI121" s="1107"/>
      <c r="FJ121" s="1107">
        <f>IF($E114&gt;0,FJ119/$E114,"-")</f>
        <v>0</v>
      </c>
      <c r="FK121" s="1107"/>
      <c r="FL121" s="1107">
        <f>IF($E114&gt;0,FL119/$E114,"-")</f>
        <v>0</v>
      </c>
      <c r="FM121" s="1107"/>
      <c r="FN121" s="1107">
        <f>IF($E114&gt;0,FN119/$E114,"-")</f>
        <v>0</v>
      </c>
      <c r="FO121" s="1107"/>
      <c r="FP121" s="1107">
        <f>IF($E114&gt;0,FP119/$E114,"-")</f>
        <v>0</v>
      </c>
      <c r="FQ121" s="1107"/>
      <c r="FR121" s="1107">
        <f>IF($E114&gt;0,FR119/$E114,"-")</f>
        <v>0</v>
      </c>
      <c r="FS121" s="1107"/>
      <c r="FT121" s="1107">
        <f>IF($E114&gt;0,FT119/$E114,"-")</f>
        <v>0</v>
      </c>
      <c r="FU121" s="1107"/>
      <c r="FV121" s="1107">
        <f>IF($E114&gt;0,FV119/$E114,"-")</f>
        <v>0</v>
      </c>
      <c r="FW121" s="1107"/>
      <c r="FX121" s="1107">
        <f>IF($E114&gt;0,FX119/$E114,"-")</f>
        <v>0</v>
      </c>
      <c r="FY121" s="1107"/>
      <c r="FZ121" s="1107">
        <f>IF($E114&gt;0,FZ119/$E114,"-")</f>
        <v>0</v>
      </c>
      <c r="GA121" s="1107"/>
      <c r="GB121" s="1107">
        <f>IF($E114&gt;0,GB119/$E114,"-")</f>
        <v>0</v>
      </c>
      <c r="GC121" s="1107"/>
      <c r="GD121" s="1107">
        <f>IF($E114&gt;0,GD119/$E114,"-")</f>
        <v>0</v>
      </c>
      <c r="GE121" s="1107"/>
      <c r="GF121" s="1107">
        <f>IF($E114&gt;0,GF119/$E114,"-")</f>
        <v>0</v>
      </c>
      <c r="GG121" s="1107"/>
      <c r="GH121" s="1107">
        <f>IF($E114&gt;0,GH119/$E114,"-")</f>
        <v>0</v>
      </c>
      <c r="GI121" s="1107"/>
      <c r="GJ121" s="1107">
        <f>IF($E114&gt;0,GJ119/$E114,"-")</f>
        <v>0</v>
      </c>
      <c r="GK121" s="1107"/>
      <c r="GL121" s="1107">
        <f>IF($E114&gt;0,GL119/$E114,"-")</f>
        <v>0</v>
      </c>
      <c r="GM121" s="1107"/>
      <c r="GN121" s="1107">
        <f>IF($E114&gt;0,GN119/$E114,"-")</f>
        <v>0</v>
      </c>
      <c r="GO121" s="1107"/>
      <c r="GP121" s="1107">
        <f>IF($E114&gt;0,GP119/$E114,"-")</f>
        <v>0</v>
      </c>
      <c r="GQ121" s="1107"/>
      <c r="GR121" s="1107">
        <f>IF($E114&gt;0,GR119/$E114,"-")</f>
        <v>0</v>
      </c>
      <c r="GS121" s="1107"/>
      <c r="GT121" s="1107">
        <f>IF($E114&gt;0,GT119/$E114,"-")</f>
        <v>0</v>
      </c>
      <c r="GU121" s="1107"/>
      <c r="GV121" s="1107">
        <f t="shared" ref="GV121" si="579">IF($E114&gt;0,GV119/$E114,"-")</f>
        <v>0</v>
      </c>
      <c r="GW121" s="1107"/>
      <c r="GX121" s="1107">
        <f t="shared" ref="GX121" si="580">IF($E114&gt;0,GX119/$E114,"-")</f>
        <v>0</v>
      </c>
      <c r="GY121" s="1107"/>
      <c r="GZ121" s="1107">
        <f t="shared" ref="GZ121" si="581">IF($E114&gt;0,GZ119/$E114,"-")</f>
        <v>0</v>
      </c>
      <c r="HA121" s="1107"/>
      <c r="HB121" s="1107">
        <f>IF($E114&gt;0,HB119/$E114,"-")</f>
        <v>0</v>
      </c>
      <c r="HC121" s="1107"/>
      <c r="HD121" s="1107">
        <f t="shared" ref="HD121" si="582">IF($E114&gt;0,HD119/$E114,"-")</f>
        <v>0</v>
      </c>
      <c r="HE121" s="1107"/>
      <c r="HF121" s="1107">
        <f t="shared" ref="HF121" si="583">IF($E114&gt;0,HF119/$E114,"-")</f>
        <v>0</v>
      </c>
      <c r="HG121" s="1107"/>
      <c r="HH121" s="1107">
        <f t="shared" ref="HH121" si="584">IF($E114&gt;0,HH119/$E114,"-")</f>
        <v>0</v>
      </c>
      <c r="HI121" s="1107"/>
    </row>
    <row r="122" spans="1:217" s="5" customFormat="1" ht="15" customHeight="1">
      <c r="A122" s="677"/>
      <c r="B122" s="678"/>
      <c r="C122" s="678"/>
      <c r="D122" s="679"/>
      <c r="E122" s="679"/>
      <c r="F122" s="678"/>
      <c r="G122" s="678"/>
      <c r="H122" s="678"/>
      <c r="I122" s="678"/>
      <c r="J122" s="678"/>
      <c r="K122" s="678"/>
      <c r="L122" s="1178"/>
      <c r="M122" s="1178"/>
      <c r="N122" s="1178"/>
      <c r="O122" s="1178"/>
      <c r="P122" s="1178"/>
      <c r="Q122" s="1178"/>
      <c r="R122" s="1178"/>
      <c r="S122" s="1192"/>
      <c r="T122" s="1180"/>
      <c r="U122" s="1178"/>
      <c r="V122" s="1178"/>
      <c r="W122" s="1178"/>
      <c r="X122" s="1178"/>
      <c r="Y122" s="1178"/>
      <c r="Z122" s="1178"/>
      <c r="AA122" s="1192"/>
      <c r="AB122" s="1180"/>
      <c r="AC122" s="1178"/>
      <c r="AD122" s="1178"/>
      <c r="AE122" s="1178"/>
      <c r="AF122" s="1178"/>
      <c r="AG122" s="1178"/>
      <c r="AH122" s="1178"/>
      <c r="AI122" s="1192"/>
      <c r="AJ122" s="1180"/>
      <c r="AK122" s="1178"/>
      <c r="AL122" s="1178"/>
      <c r="AM122" s="1178"/>
      <c r="AN122" s="1178"/>
      <c r="AO122" s="1178"/>
      <c r="AP122" s="1178"/>
      <c r="AQ122" s="1192"/>
      <c r="AR122" s="1180"/>
      <c r="AS122" s="1178"/>
      <c r="AT122" s="831"/>
      <c r="AU122" s="831"/>
      <c r="AV122" s="831"/>
      <c r="AW122" s="831"/>
      <c r="AX122" s="831"/>
      <c r="AY122" s="832"/>
      <c r="AZ122" s="833"/>
      <c r="BA122" s="831"/>
      <c r="BB122" s="831"/>
      <c r="BC122" s="831"/>
      <c r="BD122" s="831"/>
      <c r="BE122" s="831"/>
      <c r="BF122" s="831"/>
      <c r="BG122" s="832"/>
      <c r="BH122" s="833"/>
      <c r="BI122" s="831"/>
      <c r="BJ122" s="831"/>
      <c r="BK122" s="831"/>
      <c r="BL122" s="831"/>
      <c r="BM122" s="831"/>
      <c r="BN122" s="831"/>
      <c r="BO122" s="832"/>
      <c r="BP122" s="833"/>
      <c r="BQ122" s="831"/>
      <c r="BR122" s="831"/>
      <c r="BS122" s="831"/>
      <c r="BT122" s="831"/>
      <c r="BU122" s="831"/>
      <c r="BV122" s="831"/>
      <c r="BW122" s="832"/>
      <c r="BX122" s="833"/>
      <c r="BY122" s="831"/>
      <c r="BZ122" s="831"/>
      <c r="CA122" s="831"/>
      <c r="CB122" s="831"/>
      <c r="CC122" s="831"/>
      <c r="CD122" s="1178"/>
      <c r="CE122" s="1179"/>
      <c r="CF122" s="1180"/>
      <c r="CG122" s="1181"/>
      <c r="CH122" s="1178"/>
      <c r="CI122" s="1181"/>
      <c r="CJ122" s="1178"/>
      <c r="CK122" s="1181"/>
      <c r="CL122" s="1178"/>
      <c r="CM122" s="1179"/>
      <c r="CN122" s="1180"/>
      <c r="CO122" s="1181"/>
      <c r="CP122" s="1182"/>
      <c r="CQ122" s="1183"/>
      <c r="CR122" s="1182"/>
      <c r="CS122" s="1183"/>
      <c r="CT122" s="834"/>
      <c r="CU122" s="835"/>
      <c r="CV122" s="836"/>
      <c r="CW122" s="834"/>
      <c r="CX122" s="834"/>
      <c r="CY122" s="834"/>
      <c r="CZ122" s="834"/>
      <c r="DA122" s="834"/>
      <c r="DB122" s="834"/>
      <c r="DC122" s="835"/>
      <c r="DD122" s="836"/>
      <c r="DE122" s="834"/>
      <c r="DF122" s="834"/>
      <c r="DG122" s="834"/>
      <c r="DH122" s="834"/>
      <c r="DI122" s="834"/>
      <c r="DJ122" s="977"/>
      <c r="DK122" s="977"/>
      <c r="DL122" s="836"/>
      <c r="DM122" s="834"/>
      <c r="DN122" s="834"/>
      <c r="DO122" s="834"/>
      <c r="DP122" s="834"/>
      <c r="DQ122" s="834"/>
      <c r="DR122" s="834"/>
      <c r="DS122" s="835"/>
      <c r="DT122" s="836"/>
      <c r="DU122" s="834"/>
      <c r="DV122" s="834"/>
      <c r="DW122" s="834"/>
      <c r="DX122" s="834"/>
      <c r="DY122" s="834"/>
      <c r="DZ122" s="834"/>
      <c r="EA122" s="835"/>
      <c r="EB122" s="836"/>
      <c r="EC122" s="834"/>
      <c r="ED122" s="834"/>
      <c r="EE122" s="834"/>
      <c r="EF122" s="834"/>
      <c r="EG122" s="834"/>
      <c r="EH122" s="834"/>
      <c r="EI122" s="835"/>
      <c r="EJ122" s="836"/>
      <c r="EK122" s="834"/>
      <c r="EL122" s="834"/>
      <c r="EM122" s="834"/>
      <c r="EN122" s="834"/>
      <c r="EO122" s="834"/>
      <c r="EP122" s="834"/>
      <c r="EQ122" s="835"/>
      <c r="ER122" s="836"/>
      <c r="ES122" s="834"/>
      <c r="ET122" s="834"/>
      <c r="EU122" s="834"/>
      <c r="EV122" s="834"/>
      <c r="EW122" s="834"/>
      <c r="EX122" s="834"/>
      <c r="EY122" s="835"/>
      <c r="EZ122" s="836"/>
      <c r="FA122" s="834"/>
      <c r="FB122" s="834"/>
      <c r="FC122" s="834"/>
      <c r="FD122" s="834"/>
      <c r="FE122" s="834"/>
      <c r="FF122" s="834"/>
      <c r="FG122" s="835"/>
      <c r="FH122" s="836"/>
      <c r="FI122" s="834"/>
      <c r="FJ122" s="834"/>
      <c r="FK122" s="834"/>
      <c r="FL122" s="834"/>
      <c r="FM122" s="834"/>
      <c r="FN122" s="834"/>
      <c r="FO122" s="835"/>
      <c r="FP122" s="836"/>
      <c r="FQ122" s="834"/>
      <c r="FR122" s="834"/>
      <c r="FS122" s="834"/>
      <c r="FT122" s="834"/>
      <c r="FU122" s="834"/>
      <c r="FV122" s="834"/>
      <c r="FW122" s="835"/>
      <c r="FX122" s="836"/>
      <c r="FY122" s="834"/>
      <c r="FZ122" s="834"/>
      <c r="GA122" s="834"/>
      <c r="GB122" s="834"/>
      <c r="GC122" s="834"/>
      <c r="GD122" s="834"/>
      <c r="GE122" s="835"/>
      <c r="GF122" s="836"/>
      <c r="GG122" s="834"/>
      <c r="GH122" s="834"/>
      <c r="GI122" s="834"/>
      <c r="GJ122" s="834"/>
      <c r="GK122" s="834"/>
      <c r="GL122" s="834"/>
      <c r="GM122" s="835"/>
      <c r="GN122" s="836"/>
      <c r="GO122" s="834"/>
      <c r="GP122" s="834"/>
      <c r="GQ122" s="834"/>
      <c r="GR122" s="834"/>
      <c r="GS122" s="834"/>
      <c r="GT122" s="834"/>
      <c r="GU122" s="835"/>
      <c r="GV122" s="834"/>
      <c r="GW122" s="835"/>
      <c r="GX122" s="834"/>
      <c r="GY122" s="835"/>
      <c r="GZ122" s="834"/>
      <c r="HA122" s="835"/>
      <c r="HB122" s="834"/>
      <c r="HC122" s="835"/>
      <c r="HD122" s="834"/>
      <c r="HE122" s="835"/>
      <c r="HF122" s="834"/>
      <c r="HG122" s="835"/>
      <c r="HH122" s="834"/>
      <c r="HI122" s="835"/>
    </row>
    <row r="123" spans="1:217" ht="12.75" hidden="1" customHeight="1">
      <c r="A123" s="1139" t="s">
        <v>310</v>
      </c>
      <c r="B123" s="1140" t="e">
        <f>VLOOKUP(A123,PLANEJAMENTO!$B$10:$C$56,2,FALSE)</f>
        <v>#N/A</v>
      </c>
      <c r="C123" s="1139" t="e">
        <f>VLOOKUP(A123,PLANEJAMENTO!$B$10:$D$56,3,FALSE)</f>
        <v>#N/A</v>
      </c>
      <c r="D123" s="1141" t="e">
        <f>VLOOKUP(A123,PLANEJAMENTO!$B$10:$E$56,4,FALSE)</f>
        <v>#N/A</v>
      </c>
      <c r="E123" s="1141" t="e">
        <f>D123</f>
        <v>#N/A</v>
      </c>
      <c r="F123" s="1142"/>
      <c r="G123" s="1141">
        <f>F123*9</f>
        <v>0</v>
      </c>
      <c r="H123" s="733"/>
      <c r="I123" s="1143"/>
      <c r="J123" s="1144"/>
      <c r="K123" s="734" t="s">
        <v>379</v>
      </c>
      <c r="L123" s="1145"/>
      <c r="M123" s="1146"/>
      <c r="N123" s="1145"/>
      <c r="O123" s="1146"/>
      <c r="P123" s="1145"/>
      <c r="Q123" s="1146"/>
      <c r="R123" s="1145"/>
      <c r="S123" s="1146"/>
      <c r="T123" s="1145"/>
      <c r="U123" s="1146"/>
      <c r="V123" s="1145"/>
      <c r="W123" s="1146"/>
      <c r="X123" s="1145"/>
      <c r="Y123" s="1146"/>
      <c r="Z123" s="1145"/>
      <c r="AA123" s="1146"/>
      <c r="AB123" s="1145"/>
      <c r="AC123" s="1146"/>
      <c r="AD123" s="1145"/>
      <c r="AE123" s="1146"/>
      <c r="AF123" s="1145"/>
      <c r="AG123" s="1146"/>
      <c r="AH123" s="1145"/>
      <c r="AI123" s="1146"/>
      <c r="AJ123" s="1145"/>
      <c r="AK123" s="1146"/>
      <c r="AL123" s="1145"/>
      <c r="AM123" s="1146"/>
      <c r="AN123" s="1145"/>
      <c r="AO123" s="1146"/>
      <c r="AP123" s="1145"/>
      <c r="AQ123" s="1146"/>
      <c r="AR123" s="1145"/>
      <c r="AS123" s="1146"/>
      <c r="AT123" s="1145"/>
      <c r="AU123" s="1146"/>
      <c r="AV123" s="1145"/>
      <c r="AW123" s="1146"/>
      <c r="AX123" s="1145"/>
      <c r="AY123" s="1146"/>
      <c r="AZ123" s="1145"/>
      <c r="BA123" s="1146"/>
      <c r="BB123" s="1145"/>
      <c r="BC123" s="1146"/>
      <c r="BD123" s="1145"/>
      <c r="BE123" s="1146"/>
      <c r="BF123" s="1145"/>
      <c r="BG123" s="1146"/>
      <c r="BH123" s="1145"/>
      <c r="BI123" s="1146"/>
      <c r="BJ123" s="1145"/>
      <c r="BK123" s="1146"/>
      <c r="BL123" s="1145"/>
      <c r="BM123" s="1146"/>
      <c r="BN123" s="1145"/>
      <c r="BO123" s="1146"/>
      <c r="BP123" s="1145"/>
      <c r="BQ123" s="1146"/>
      <c r="BR123" s="1132"/>
      <c r="BS123" s="1132"/>
      <c r="BT123" s="1132"/>
      <c r="BU123" s="1132"/>
      <c r="BV123" s="1132"/>
      <c r="BW123" s="1132"/>
      <c r="BX123" s="1132"/>
      <c r="BY123" s="1132"/>
      <c r="BZ123" s="1132"/>
      <c r="CA123" s="1132"/>
      <c r="CB123" s="1132"/>
      <c r="CC123" s="1132"/>
      <c r="CD123" s="1132"/>
      <c r="CE123" s="1132"/>
      <c r="CF123" s="1132"/>
      <c r="CG123" s="1132"/>
      <c r="CH123" s="1132"/>
      <c r="CI123" s="1132"/>
      <c r="CJ123" s="1132"/>
      <c r="CK123" s="1132"/>
      <c r="CL123" s="1132"/>
      <c r="CM123" s="1132"/>
      <c r="CN123" s="1132"/>
      <c r="CO123" s="1132"/>
      <c r="CP123" s="1132"/>
      <c r="CQ123" s="1132"/>
      <c r="CR123" s="1132"/>
      <c r="CS123" s="1132"/>
      <c r="CT123" s="1169">
        <f>6-CT40-CT49</f>
        <v>0</v>
      </c>
      <c r="CU123" s="1197"/>
      <c r="CV123" s="1169">
        <v>6</v>
      </c>
      <c r="CW123" s="1197"/>
      <c r="CX123" s="1169">
        <v>6</v>
      </c>
      <c r="CY123" s="1197"/>
      <c r="CZ123" s="1169">
        <v>5.2518059855521173</v>
      </c>
      <c r="DA123" s="1197"/>
      <c r="DB123" s="1132"/>
      <c r="DC123" s="1132"/>
      <c r="DD123" s="1132"/>
      <c r="DE123" s="1132"/>
      <c r="DF123" s="1132"/>
      <c r="DG123" s="1132"/>
      <c r="DH123" s="1132"/>
      <c r="DI123" s="1132"/>
      <c r="DJ123" s="1138"/>
      <c r="DK123" s="1138"/>
      <c r="DL123" s="1132"/>
      <c r="DM123" s="1132"/>
      <c r="DN123" s="1132"/>
      <c r="DO123" s="1132"/>
      <c r="DP123" s="1132"/>
      <c r="DQ123" s="1132"/>
      <c r="DR123" s="1132"/>
      <c r="DS123" s="1132"/>
      <c r="DT123" s="1132"/>
      <c r="DU123" s="1132"/>
      <c r="DV123" s="1132"/>
      <c r="DW123" s="1132"/>
      <c r="DX123" s="1155"/>
      <c r="DY123" s="1155"/>
      <c r="DZ123" s="1132"/>
      <c r="EA123" s="1132"/>
      <c r="EB123" s="1132"/>
      <c r="EC123" s="1132"/>
      <c r="ED123" s="1132"/>
      <c r="EE123" s="1132"/>
      <c r="EF123" s="1132"/>
      <c r="EG123" s="1132"/>
      <c r="EH123" s="1132"/>
      <c r="EI123" s="1132"/>
      <c r="EJ123" s="1132"/>
      <c r="EK123" s="1132"/>
      <c r="EL123" s="1132"/>
      <c r="EM123" s="1132"/>
      <c r="EN123" s="1132"/>
      <c r="EO123" s="1132"/>
      <c r="EP123" s="1132"/>
      <c r="EQ123" s="1132"/>
      <c r="ER123" s="1132"/>
      <c r="ES123" s="1132"/>
      <c r="ET123" s="1132"/>
      <c r="EU123" s="1132"/>
      <c r="EV123" s="1132"/>
      <c r="EW123" s="1132"/>
      <c r="EX123" s="1132"/>
      <c r="EY123" s="1132"/>
      <c r="EZ123" s="1132"/>
      <c r="FA123" s="1132"/>
      <c r="FB123" s="1132"/>
      <c r="FC123" s="1132"/>
      <c r="FD123" s="1132"/>
      <c r="FE123" s="1132"/>
      <c r="FF123" s="1132"/>
      <c r="FG123" s="1132"/>
      <c r="FH123" s="1132"/>
      <c r="FI123" s="1132"/>
      <c r="FJ123" s="1132"/>
      <c r="FK123" s="1132"/>
      <c r="FL123" s="1132"/>
      <c r="FM123" s="1132"/>
      <c r="FN123" s="1132"/>
      <c r="FO123" s="1132"/>
      <c r="FP123" s="1132"/>
      <c r="FQ123" s="1132"/>
      <c r="FR123" s="1132"/>
      <c r="FS123" s="1132"/>
      <c r="FT123" s="1132"/>
      <c r="FU123" s="1132"/>
      <c r="FV123" s="1132"/>
      <c r="FW123" s="1132"/>
      <c r="FX123" s="1132"/>
      <c r="FY123" s="1132"/>
      <c r="FZ123" s="1132"/>
      <c r="GA123" s="1132"/>
      <c r="GB123" s="1132"/>
      <c r="GC123" s="1132"/>
      <c r="GD123" s="1132"/>
      <c r="GE123" s="1132"/>
      <c r="GF123" s="1132"/>
      <c r="GG123" s="1132"/>
      <c r="GH123" s="1132"/>
      <c r="GI123" s="1132"/>
      <c r="GJ123" s="1132"/>
      <c r="GK123" s="1132"/>
      <c r="GL123" s="1132"/>
      <c r="GM123" s="1132"/>
      <c r="GN123" s="1132"/>
      <c r="GO123" s="1132"/>
      <c r="GP123" s="1132"/>
      <c r="GQ123" s="1132"/>
      <c r="GR123" s="1132"/>
      <c r="GS123" s="1132"/>
      <c r="GT123" s="1132"/>
      <c r="GU123" s="1132"/>
      <c r="GV123" s="1132"/>
      <c r="GW123" s="1132"/>
      <c r="GX123" s="1132"/>
      <c r="GY123" s="1132"/>
      <c r="GZ123" s="1132"/>
      <c r="HA123" s="1132"/>
      <c r="HB123" s="1132"/>
      <c r="HC123" s="1132"/>
      <c r="HD123" s="1132"/>
      <c r="HE123" s="1132"/>
      <c r="HF123" s="1132"/>
      <c r="HG123" s="1132"/>
      <c r="HH123" s="1132"/>
      <c r="HI123" s="1132"/>
    </row>
    <row r="124" spans="1:217" ht="12.75" hidden="1" customHeight="1">
      <c r="A124" s="1139"/>
      <c r="B124" s="1140"/>
      <c r="C124" s="1139"/>
      <c r="D124" s="1141"/>
      <c r="E124" s="1141"/>
      <c r="F124" s="1142"/>
      <c r="G124" s="1141"/>
      <c r="H124" s="733"/>
      <c r="I124" s="1143"/>
      <c r="J124" s="1144"/>
      <c r="K124" s="837" t="s">
        <v>380</v>
      </c>
      <c r="L124" s="1133"/>
      <c r="M124" s="1134"/>
      <c r="N124" s="1133"/>
      <c r="O124" s="1134"/>
      <c r="P124" s="1133"/>
      <c r="Q124" s="1134"/>
      <c r="R124" s="1133"/>
      <c r="S124" s="1134"/>
      <c r="T124" s="1133"/>
      <c r="U124" s="1134"/>
      <c r="V124" s="1133"/>
      <c r="W124" s="1134"/>
      <c r="X124" s="1133"/>
      <c r="Y124" s="1134"/>
      <c r="Z124" s="1133"/>
      <c r="AA124" s="1134"/>
      <c r="AB124" s="1133"/>
      <c r="AC124" s="1134"/>
      <c r="AD124" s="1133"/>
      <c r="AE124" s="1134"/>
      <c r="AF124" s="1133"/>
      <c r="AG124" s="1134"/>
      <c r="AH124" s="1133"/>
      <c r="AI124" s="1134"/>
      <c r="AJ124" s="1133"/>
      <c r="AK124" s="1134"/>
      <c r="AL124" s="1133"/>
      <c r="AM124" s="1134"/>
      <c r="AN124" s="1133"/>
      <c r="AO124" s="1134"/>
      <c r="AP124" s="1133"/>
      <c r="AQ124" s="1134"/>
      <c r="AR124" s="1133"/>
      <c r="AS124" s="1134"/>
      <c r="AT124" s="1133"/>
      <c r="AU124" s="1134"/>
      <c r="AV124" s="1133"/>
      <c r="AW124" s="1134"/>
      <c r="AX124" s="1133"/>
      <c r="AY124" s="1134"/>
      <c r="AZ124" s="1133"/>
      <c r="BA124" s="1134"/>
      <c r="BB124" s="1133"/>
      <c r="BC124" s="1134"/>
      <c r="BD124" s="1133"/>
      <c r="BE124" s="1134"/>
      <c r="BF124" s="1133"/>
      <c r="BG124" s="1134"/>
      <c r="BH124" s="1133"/>
      <c r="BI124" s="1134"/>
      <c r="BJ124" s="1133"/>
      <c r="BK124" s="1134"/>
      <c r="BL124" s="1133"/>
      <c r="BM124" s="1134"/>
      <c r="BN124" s="1133"/>
      <c r="BO124" s="1134"/>
      <c r="BP124" s="1133"/>
      <c r="BQ124" s="1134"/>
      <c r="BR124" s="1129"/>
      <c r="BS124" s="1129"/>
      <c r="BT124" s="1129"/>
      <c r="BU124" s="1129"/>
      <c r="BV124" s="1129"/>
      <c r="BW124" s="1129"/>
      <c r="BX124" s="1129"/>
      <c r="BY124" s="1129"/>
      <c r="BZ124" s="1129"/>
      <c r="CA124" s="1129"/>
      <c r="CB124" s="1129"/>
      <c r="CC124" s="1129"/>
      <c r="CD124" s="1129"/>
      <c r="CE124" s="1129"/>
      <c r="CF124" s="1129"/>
      <c r="CG124" s="1129"/>
      <c r="CH124" s="1129"/>
      <c r="CI124" s="1129"/>
      <c r="CJ124" s="1129"/>
      <c r="CK124" s="1129"/>
      <c r="CL124" s="1129"/>
      <c r="CM124" s="1129"/>
      <c r="CN124" s="1129"/>
      <c r="CO124" s="1129"/>
      <c r="CP124" s="1129"/>
      <c r="CQ124" s="1129"/>
      <c r="CR124" s="1129"/>
      <c r="CS124" s="1129"/>
      <c r="CT124" s="1129">
        <v>1</v>
      </c>
      <c r="CU124" s="1129"/>
      <c r="CV124" s="1129">
        <v>1</v>
      </c>
      <c r="CW124" s="1129"/>
      <c r="CX124" s="1129">
        <v>1</v>
      </c>
      <c r="CY124" s="1129"/>
      <c r="CZ124" s="1129">
        <v>1</v>
      </c>
      <c r="DA124" s="1129"/>
      <c r="DB124" s="1129"/>
      <c r="DC124" s="1129"/>
      <c r="DD124" s="1129"/>
      <c r="DE124" s="1129"/>
      <c r="DF124" s="1129"/>
      <c r="DG124" s="1129"/>
      <c r="DH124" s="1129"/>
      <c r="DI124" s="1129"/>
      <c r="DJ124" s="1135"/>
      <c r="DK124" s="1135"/>
      <c r="DL124" s="1129"/>
      <c r="DM124" s="1129"/>
      <c r="DN124" s="1129"/>
      <c r="DO124" s="1129"/>
      <c r="DP124" s="1129"/>
      <c r="DQ124" s="1129"/>
      <c r="DR124" s="1129"/>
      <c r="DS124" s="1129"/>
      <c r="DT124" s="1129"/>
      <c r="DU124" s="1129"/>
      <c r="DV124" s="1129"/>
      <c r="DW124" s="1129"/>
      <c r="DX124" s="1129"/>
      <c r="DY124" s="1129"/>
      <c r="DZ124" s="1129"/>
      <c r="EA124" s="1129"/>
      <c r="EB124" s="1129"/>
      <c r="EC124" s="1129"/>
      <c r="ED124" s="1129"/>
      <c r="EE124" s="1129"/>
      <c r="EF124" s="1129"/>
      <c r="EG124" s="1129"/>
      <c r="EH124" s="1129"/>
      <c r="EI124" s="1129"/>
      <c r="EJ124" s="1129"/>
      <c r="EK124" s="1129"/>
      <c r="EL124" s="1129"/>
      <c r="EM124" s="1129"/>
      <c r="EN124" s="1129"/>
      <c r="EO124" s="1129"/>
      <c r="EP124" s="1129"/>
      <c r="EQ124" s="1129"/>
      <c r="ER124" s="1129"/>
      <c r="ES124" s="1129"/>
      <c r="ET124" s="1129"/>
      <c r="EU124" s="1129"/>
      <c r="EV124" s="1129"/>
      <c r="EW124" s="1129"/>
      <c r="EX124" s="1129"/>
      <c r="EY124" s="1129"/>
      <c r="EZ124" s="1129"/>
      <c r="FA124" s="1129"/>
      <c r="FB124" s="1129"/>
      <c r="FC124" s="1129"/>
      <c r="FD124" s="1129"/>
      <c r="FE124" s="1129"/>
      <c r="FF124" s="1129"/>
      <c r="FG124" s="1129"/>
      <c r="FH124" s="1129"/>
      <c r="FI124" s="1129"/>
      <c r="FJ124" s="1129"/>
      <c r="FK124" s="1129"/>
      <c r="FL124" s="1129"/>
      <c r="FM124" s="1129"/>
      <c r="FN124" s="1129"/>
      <c r="FO124" s="1129"/>
      <c r="FP124" s="1129"/>
      <c r="FQ124" s="1129"/>
      <c r="FR124" s="1129"/>
      <c r="FS124" s="1129"/>
      <c r="FT124" s="1129"/>
      <c r="FU124" s="1129"/>
      <c r="FV124" s="1129"/>
      <c r="FW124" s="1129"/>
      <c r="FX124" s="1129"/>
      <c r="FY124" s="1129"/>
      <c r="FZ124" s="1129"/>
      <c r="GA124" s="1129"/>
      <c r="GB124" s="1129"/>
      <c r="GC124" s="1129"/>
      <c r="GD124" s="1129"/>
      <c r="GE124" s="1129"/>
      <c r="GF124" s="1129"/>
      <c r="GG124" s="1129"/>
      <c r="GH124" s="1129"/>
      <c r="GI124" s="1129"/>
      <c r="GJ124" s="1129"/>
      <c r="GK124" s="1129"/>
      <c r="GL124" s="1129"/>
      <c r="GM124" s="1129"/>
      <c r="GN124" s="1129"/>
      <c r="GO124" s="1129"/>
      <c r="GP124" s="1129"/>
      <c r="GQ124" s="1129"/>
      <c r="GR124" s="1129"/>
      <c r="GS124" s="1129"/>
      <c r="GT124" s="1129"/>
      <c r="GU124" s="1129"/>
      <c r="GV124" s="1129"/>
      <c r="GW124" s="1129"/>
      <c r="GX124" s="1129"/>
      <c r="GY124" s="1129"/>
      <c r="GZ124" s="1129"/>
      <c r="HA124" s="1129"/>
      <c r="HB124" s="1129"/>
      <c r="HC124" s="1129"/>
      <c r="HD124" s="1129"/>
      <c r="HE124" s="1129"/>
      <c r="HF124" s="1129"/>
      <c r="HG124" s="1129"/>
      <c r="HH124" s="1129"/>
      <c r="HI124" s="1129"/>
    </row>
    <row r="125" spans="1:217" ht="12.75" hidden="1" customHeight="1">
      <c r="A125" s="1139"/>
      <c r="B125" s="1140"/>
      <c r="C125" s="1139"/>
      <c r="D125" s="1141"/>
      <c r="E125" s="1141"/>
      <c r="F125" s="1142"/>
      <c r="G125" s="1141"/>
      <c r="H125" s="733"/>
      <c r="I125" s="1143"/>
      <c r="J125" s="1144"/>
      <c r="K125" s="838" t="s">
        <v>381</v>
      </c>
      <c r="L125" s="1125">
        <f>(L123*L124*$G123)*$L$8</f>
        <v>0</v>
      </c>
      <c r="M125" s="1126"/>
      <c r="N125" s="1125">
        <f>(N123*N124*$G123)*$L$8</f>
        <v>0</v>
      </c>
      <c r="O125" s="1126"/>
      <c r="P125" s="1125">
        <f>(P123*P124*$G123)*$L$8</f>
        <v>0</v>
      </c>
      <c r="Q125" s="1126"/>
      <c r="R125" s="1125">
        <f>(R123*R124*$G123)*$L$8</f>
        <v>0</v>
      </c>
      <c r="S125" s="1126"/>
      <c r="T125" s="1125">
        <f>(T123*T124*$G123)*$T$8</f>
        <v>0</v>
      </c>
      <c r="U125" s="1126"/>
      <c r="V125" s="1125">
        <f>(V123*V124*$G123)*$T$8</f>
        <v>0</v>
      </c>
      <c r="W125" s="1126"/>
      <c r="X125" s="1125">
        <f>(X123*X124*$G123)*$T$8</f>
        <v>0</v>
      </c>
      <c r="Y125" s="1126"/>
      <c r="Z125" s="1125">
        <f>(Z123*Z124*$G123)*$T$8</f>
        <v>0</v>
      </c>
      <c r="AA125" s="1126"/>
      <c r="AB125" s="1125">
        <f>(AB123*AB124*$G123)*$AB$8</f>
        <v>0</v>
      </c>
      <c r="AC125" s="1126"/>
      <c r="AD125" s="1125">
        <f>(AD123*AD124*$G123)*$AB$8</f>
        <v>0</v>
      </c>
      <c r="AE125" s="1126"/>
      <c r="AF125" s="1125">
        <f>(AF123*AF124*$G123)*$AB$8</f>
        <v>0</v>
      </c>
      <c r="AG125" s="1126"/>
      <c r="AH125" s="1125">
        <f>(AH123*AH124*$G123)*$AB$8</f>
        <v>0</v>
      </c>
      <c r="AI125" s="1126"/>
      <c r="AJ125" s="1125">
        <f>(AJ123*AJ124*$G123)*$AJ$8</f>
        <v>0</v>
      </c>
      <c r="AK125" s="1126"/>
      <c r="AL125" s="1125">
        <f>(AL123*AL124*$G123)*$AJ$8</f>
        <v>0</v>
      </c>
      <c r="AM125" s="1126"/>
      <c r="AN125" s="1125">
        <f>(AN123*AN124*$G123)*$AJ$8</f>
        <v>0</v>
      </c>
      <c r="AO125" s="1126"/>
      <c r="AP125" s="1125">
        <f>(AP123*AP124*$G123)*$AJ$8</f>
        <v>0</v>
      </c>
      <c r="AQ125" s="1126"/>
      <c r="AR125" s="1125">
        <f>(AR123*AR124*$G123)*$AT$8</f>
        <v>0</v>
      </c>
      <c r="AS125" s="1126"/>
      <c r="AT125" s="1125">
        <f>(AT123*AT124*$G123)*$AT$8</f>
        <v>0</v>
      </c>
      <c r="AU125" s="1126"/>
      <c r="AV125" s="1125">
        <f>(AV123*AV124*$G123)*$AT$8</f>
        <v>0</v>
      </c>
      <c r="AW125" s="1126"/>
      <c r="AX125" s="1125">
        <f>(AX123*AX124*$G123)*$AT$8</f>
        <v>0</v>
      </c>
      <c r="AY125" s="1126"/>
      <c r="AZ125" s="1125">
        <f>(AZ123*AZ124*$G123)*$BB$8</f>
        <v>0</v>
      </c>
      <c r="BA125" s="1126"/>
      <c r="BB125" s="1125">
        <f>(BB123*BB124*$G123)*$BB$8</f>
        <v>0</v>
      </c>
      <c r="BC125" s="1126"/>
      <c r="BD125" s="1125">
        <f>(BD123*BD124*$G123)*$BB$8</f>
        <v>0</v>
      </c>
      <c r="BE125" s="1126"/>
      <c r="BF125" s="1125">
        <f>(BF123*BF124*$G123)*$BB$8</f>
        <v>0</v>
      </c>
      <c r="BG125" s="1126"/>
      <c r="BH125" s="1125">
        <f>(BH123*BH124*$G123)*$BJ$8</f>
        <v>0</v>
      </c>
      <c r="BI125" s="1126"/>
      <c r="BJ125" s="1125">
        <f>(BJ123*BJ124*$G123)*$BJ$8</f>
        <v>0</v>
      </c>
      <c r="BK125" s="1126"/>
      <c r="BL125" s="1125">
        <f>(BL123*BL124*$G123)*$BJ$8</f>
        <v>0</v>
      </c>
      <c r="BM125" s="1126"/>
      <c r="BN125" s="1125">
        <f>(BN123*BN124*$G123)*$BJ$8</f>
        <v>0</v>
      </c>
      <c r="BO125" s="1126"/>
      <c r="BP125" s="1125">
        <f>(BP123*BP124*$G123)*$BT$8</f>
        <v>0</v>
      </c>
      <c r="BQ125" s="1126"/>
      <c r="BR125" s="1125">
        <f>(BR123*BR124*$G123)*$BT$8</f>
        <v>0</v>
      </c>
      <c r="BS125" s="1126"/>
      <c r="BT125" s="1125">
        <f>(BT123*BT124*$G123)*$BT$8</f>
        <v>0</v>
      </c>
      <c r="BU125" s="1126"/>
      <c r="BV125" s="1125">
        <f>(BV123*BV124*$G123)*$BT$8</f>
        <v>0</v>
      </c>
      <c r="BW125" s="1126"/>
      <c r="BX125" s="1125">
        <f>(BX123*BX124*$G123)*$CB$8</f>
        <v>0</v>
      </c>
      <c r="BY125" s="1126"/>
      <c r="BZ125" s="1125">
        <f>(BZ123*BZ124*$G123)*$CB$8</f>
        <v>0</v>
      </c>
      <c r="CA125" s="1126"/>
      <c r="CB125" s="1125">
        <f t="shared" ref="CB125" si="585">(CB123*CB124*$G123)*$CB$8</f>
        <v>0</v>
      </c>
      <c r="CC125" s="1126"/>
      <c r="CD125" s="1125">
        <f t="shared" ref="CD125" si="586">(CD123*CD124*$G123)*$CB$8</f>
        <v>0</v>
      </c>
      <c r="CE125" s="1126"/>
      <c r="CF125" s="1125">
        <f>(CF123*CF124*$G123)*$CB$8</f>
        <v>0</v>
      </c>
      <c r="CG125" s="1126"/>
      <c r="CH125" s="1125">
        <f>(CH123*CH124*$G123)*$CB$8</f>
        <v>0</v>
      </c>
      <c r="CI125" s="1126"/>
      <c r="CJ125" s="1125">
        <f>(CJ123*CJ124*$G123)*$CJ$8</f>
        <v>0</v>
      </c>
      <c r="CK125" s="1126"/>
      <c r="CL125" s="1125">
        <f>(CL123*CL124*$G123)*$CJ$8</f>
        <v>0</v>
      </c>
      <c r="CM125" s="1126"/>
      <c r="CN125" s="1125">
        <f t="shared" ref="CN125" si="587">(CN123*CN124*$G123)*$CJ$8</f>
        <v>0</v>
      </c>
      <c r="CO125" s="1126"/>
      <c r="CP125" s="1125">
        <f>(CP123*CP124*$G123)*$CJ$8</f>
        <v>0</v>
      </c>
      <c r="CQ125" s="1126"/>
      <c r="CR125" s="1125">
        <f>(CR123*CR124*$G123)*$CJ$8</f>
        <v>0</v>
      </c>
      <c r="CS125" s="1126"/>
      <c r="CT125" s="1196">
        <f>(CT123*CT124*$G123)*$CT$8</f>
        <v>0</v>
      </c>
      <c r="CU125" s="1126"/>
      <c r="CV125" s="1196">
        <f t="shared" ref="CV125" si="588">(CV123*CV124*$G123)*$CT$8</f>
        <v>0</v>
      </c>
      <c r="CW125" s="1126"/>
      <c r="CX125" s="1196">
        <f t="shared" ref="CX125" si="589">(CX123*CX124*$G123)*$CT$8</f>
        <v>0</v>
      </c>
      <c r="CY125" s="1126"/>
      <c r="CZ125" s="1196">
        <f>(CZ123*CZ124*$G123)*$CT$8</f>
        <v>0</v>
      </c>
      <c r="DA125" s="1126"/>
      <c r="DB125" s="1125">
        <f>(DB123*DB124*$G123)*$DB$8</f>
        <v>0</v>
      </c>
      <c r="DC125" s="1126"/>
      <c r="DD125" s="1156">
        <f>(DD123*DD124*$G123)*$DL$8</f>
        <v>0</v>
      </c>
      <c r="DE125" s="1157"/>
      <c r="DF125" s="1156">
        <f>(DF123*DF124*$G123)*$DL$8</f>
        <v>0</v>
      </c>
      <c r="DG125" s="1157"/>
      <c r="DH125" s="1156">
        <f>(DH123*DH124*$G123)*$DL$8</f>
        <v>0</v>
      </c>
      <c r="DI125" s="1157"/>
      <c r="DJ125" s="1167">
        <f>(DJ123*DJ124*$G123)*$DL$8</f>
        <v>0</v>
      </c>
      <c r="DK125" s="1168"/>
      <c r="DL125" s="1156">
        <f>(DL123*DL124*$G123)*$DT$8</f>
        <v>0</v>
      </c>
      <c r="DM125" s="1157"/>
      <c r="DN125" s="1156">
        <f>(DN123*DN124*$G123)*$DT$8</f>
        <v>0</v>
      </c>
      <c r="DO125" s="1157"/>
      <c r="DP125" s="1156">
        <f>(DP123*DP124*$G123)*$DT$8</f>
        <v>0</v>
      </c>
      <c r="DQ125" s="1157"/>
      <c r="DR125" s="1156">
        <f>(DR123*DR124*$G123)*$DT$8</f>
        <v>0</v>
      </c>
      <c r="DS125" s="1157"/>
      <c r="DT125" s="1156">
        <f>(DT123*DT124*$G123)*$EB$8</f>
        <v>0</v>
      </c>
      <c r="DU125" s="1157"/>
      <c r="DV125" s="1156">
        <f>(DV123*DV124*$G123)*$EB$8</f>
        <v>0</v>
      </c>
      <c r="DW125" s="1157"/>
      <c r="DX125" s="1156">
        <f>(DX123*DX124*$G123)*$EB$8</f>
        <v>0</v>
      </c>
      <c r="DY125" s="1157"/>
      <c r="DZ125" s="1156">
        <f>(DZ123*DZ124*$G123)*$EB$8</f>
        <v>0</v>
      </c>
      <c r="EA125" s="1157"/>
      <c r="EB125" s="1125">
        <f>(EB123*EB124*$G123)*$DB$8</f>
        <v>0</v>
      </c>
      <c r="EC125" s="1126"/>
      <c r="ED125" s="1125">
        <f>(ED123*ED124*$G123)*$DB$8</f>
        <v>0</v>
      </c>
      <c r="EE125" s="1126"/>
      <c r="EF125" s="1125">
        <f>(EF123*EF124*$G123)*$DB$8</f>
        <v>0</v>
      </c>
      <c r="EG125" s="1126"/>
      <c r="EH125" s="1125">
        <f>(EH123*EH124*$G123)*$DB$8</f>
        <v>0</v>
      </c>
      <c r="EI125" s="1126"/>
      <c r="EJ125" s="1125">
        <f>(EJ123*EJ124*$G123)*$DB$8</f>
        <v>0</v>
      </c>
      <c r="EK125" s="1126"/>
      <c r="EL125" s="1125">
        <f>(EL123*EL124*$G123)*$DB$8</f>
        <v>0</v>
      </c>
      <c r="EM125" s="1126"/>
      <c r="EN125" s="1125">
        <f>(EN123*EN124*$G123)*$DB$8</f>
        <v>0</v>
      </c>
      <c r="EO125" s="1126"/>
      <c r="EP125" s="1125">
        <f>(EP123*EP124*$G123)*$DB$8</f>
        <v>0</v>
      </c>
      <c r="EQ125" s="1126"/>
      <c r="ER125" s="1125">
        <f>(ER123*ER124*$G123)*$DB$8</f>
        <v>0</v>
      </c>
      <c r="ES125" s="1126"/>
      <c r="ET125" s="1125">
        <f>(ET123*ET124*$G123)*$DB$8</f>
        <v>0</v>
      </c>
      <c r="EU125" s="1126"/>
      <c r="EV125" s="1125">
        <f>(EV123*EV124*$G123)*$DB$8</f>
        <v>0</v>
      </c>
      <c r="EW125" s="1126"/>
      <c r="EX125" s="1125">
        <f>(EX123*EX124*$G123)*$DB$8</f>
        <v>0</v>
      </c>
      <c r="EY125" s="1126"/>
      <c r="EZ125" s="1125">
        <f>(EZ123*EZ124*$G123)*$DB$8</f>
        <v>0</v>
      </c>
      <c r="FA125" s="1126"/>
      <c r="FB125" s="1125">
        <f>(FB123*FB124*$G123)*$DB$8</f>
        <v>0</v>
      </c>
      <c r="FC125" s="1126"/>
      <c r="FD125" s="1125">
        <f>(FD123*FD124*$G123)*$DB$8</f>
        <v>0</v>
      </c>
      <c r="FE125" s="1126"/>
      <c r="FF125" s="1125">
        <f>(FF123*FF124*$G123)*$DB$8</f>
        <v>0</v>
      </c>
      <c r="FG125" s="1126"/>
      <c r="FH125" s="1125">
        <f>(FH123*FH124*$G123)*$DB$8</f>
        <v>0</v>
      </c>
      <c r="FI125" s="1126"/>
      <c r="FJ125" s="1125">
        <f>(FJ123*FJ124*$G123)*$DB$8</f>
        <v>0</v>
      </c>
      <c r="FK125" s="1126"/>
      <c r="FL125" s="1125">
        <f>(FL123*FL124*$G123)*$DB$8</f>
        <v>0</v>
      </c>
      <c r="FM125" s="1126"/>
      <c r="FN125" s="1125">
        <f>(FN123*FN124*$G123)*$DB$8</f>
        <v>0</v>
      </c>
      <c r="FO125" s="1126"/>
      <c r="FP125" s="1125">
        <f>(FP123*FP124*$G123)*$DB$8</f>
        <v>0</v>
      </c>
      <c r="FQ125" s="1126"/>
      <c r="FR125" s="1125">
        <f>(FR123*FR124*$G123)*$DB$8</f>
        <v>0</v>
      </c>
      <c r="FS125" s="1126"/>
      <c r="FT125" s="1125">
        <f>(FT123*FT124*$G123)*$DB$8</f>
        <v>0</v>
      </c>
      <c r="FU125" s="1126"/>
      <c r="FV125" s="1125">
        <f>(FV123*FV124*$G123)*$DB$8</f>
        <v>0</v>
      </c>
      <c r="FW125" s="1126"/>
      <c r="FX125" s="1125">
        <f>(FX123*FX124*$G123)*$DB$8</f>
        <v>0</v>
      </c>
      <c r="FY125" s="1126"/>
      <c r="FZ125" s="1125">
        <f>(FZ123*FZ124*$G123)*$DB$8</f>
        <v>0</v>
      </c>
      <c r="GA125" s="1126"/>
      <c r="GB125" s="1125">
        <f>(GB123*GB124*$G123)*$DB$8</f>
        <v>0</v>
      </c>
      <c r="GC125" s="1126"/>
      <c r="GD125" s="1125">
        <f>(GD123*GD124*$G123)*$DB$8</f>
        <v>0</v>
      </c>
      <c r="GE125" s="1126"/>
      <c r="GF125" s="1125">
        <f>(GF123*GF124*$G123)*$DB$8</f>
        <v>0</v>
      </c>
      <c r="GG125" s="1126"/>
      <c r="GH125" s="1125">
        <f>(GH123*GH124*$G123)*$DB$8</f>
        <v>0</v>
      </c>
      <c r="GI125" s="1126"/>
      <c r="GJ125" s="1125">
        <f>(GJ123*GJ124*$G123)*$DB$8</f>
        <v>0</v>
      </c>
      <c r="GK125" s="1126"/>
      <c r="GL125" s="1125">
        <f>(GL123*GL124*$G123)*$DB$8</f>
        <v>0</v>
      </c>
      <c r="GM125" s="1126"/>
      <c r="GN125" s="1125">
        <f>(GN123*GN124*$G123)*$DB$8</f>
        <v>0</v>
      </c>
      <c r="GO125" s="1126"/>
      <c r="GP125" s="1125">
        <f>(GP123*GP124*$G123)*$DB$8</f>
        <v>0</v>
      </c>
      <c r="GQ125" s="1126"/>
      <c r="GR125" s="1125">
        <f>(GR123*GR124*$G123)*$DB$8</f>
        <v>0</v>
      </c>
      <c r="GS125" s="1126"/>
      <c r="GT125" s="1125">
        <f>(GT123*GT124*$G123)*$DB$8</f>
        <v>0</v>
      </c>
      <c r="GU125" s="1126"/>
      <c r="GV125" s="1125">
        <f t="shared" ref="GV125" si="590">(GV123*GV124*$G123)*$DB$8</f>
        <v>0</v>
      </c>
      <c r="GW125" s="1126"/>
      <c r="GX125" s="1125">
        <f t="shared" ref="GX125" si="591">(GX123*GX124*$G123)*$DB$8</f>
        <v>0</v>
      </c>
      <c r="GY125" s="1126"/>
      <c r="GZ125" s="1125">
        <f t="shared" ref="GZ125" si="592">(GZ123*GZ124*$G123)*$DB$8</f>
        <v>0</v>
      </c>
      <c r="HA125" s="1126"/>
      <c r="HB125" s="1125">
        <f>(HB123*HB124*$G123)*$DB$8</f>
        <v>0</v>
      </c>
      <c r="HC125" s="1126"/>
      <c r="HD125" s="1125">
        <f t="shared" ref="HD125" si="593">(HD123*HD124*$G123)*$DB$8</f>
        <v>0</v>
      </c>
      <c r="HE125" s="1126"/>
      <c r="HF125" s="1125">
        <f t="shared" ref="HF125" si="594">(HF123*HF124*$G123)*$DB$8</f>
        <v>0</v>
      </c>
      <c r="HG125" s="1126"/>
      <c r="HH125" s="1125">
        <f t="shared" ref="HH125" si="595">(HH123*HH124*$G123)*$DB$8</f>
        <v>0</v>
      </c>
      <c r="HI125" s="1126"/>
    </row>
    <row r="126" spans="1:217" ht="12.75" hidden="1" customHeight="1">
      <c r="A126" s="1139"/>
      <c r="B126" s="1140"/>
      <c r="C126" s="1139"/>
      <c r="D126" s="1141"/>
      <c r="E126" s="1141"/>
      <c r="F126" s="1142"/>
      <c r="G126" s="1141"/>
      <c r="H126" s="733"/>
      <c r="I126" s="1143"/>
      <c r="J126" s="1144"/>
      <c r="K126" s="839" t="s">
        <v>382</v>
      </c>
      <c r="L126" s="1121">
        <f>L125</f>
        <v>0</v>
      </c>
      <c r="M126" s="1122"/>
      <c r="N126" s="1121">
        <f>L126+N125</f>
        <v>0</v>
      </c>
      <c r="O126" s="1122"/>
      <c r="P126" s="1121">
        <f>N126+P125</f>
        <v>0</v>
      </c>
      <c r="Q126" s="1122"/>
      <c r="R126" s="1121">
        <f>P126+R125</f>
        <v>0</v>
      </c>
      <c r="S126" s="1122"/>
      <c r="T126" s="1121">
        <f>R126+T125</f>
        <v>0</v>
      </c>
      <c r="U126" s="1122"/>
      <c r="V126" s="1121">
        <f>T126+V125</f>
        <v>0</v>
      </c>
      <c r="W126" s="1122"/>
      <c r="X126" s="1121">
        <f>V126+X125</f>
        <v>0</v>
      </c>
      <c r="Y126" s="1122"/>
      <c r="Z126" s="1121">
        <f>X126+Z125</f>
        <v>0</v>
      </c>
      <c r="AA126" s="1122"/>
      <c r="AB126" s="1121">
        <f>Z126+AB125</f>
        <v>0</v>
      </c>
      <c r="AC126" s="1122"/>
      <c r="AD126" s="1121">
        <f>AB126+AD125</f>
        <v>0</v>
      </c>
      <c r="AE126" s="1122"/>
      <c r="AF126" s="1121">
        <f>AD126+AF125</f>
        <v>0</v>
      </c>
      <c r="AG126" s="1122"/>
      <c r="AH126" s="1121">
        <f>AF126+AH125</f>
        <v>0</v>
      </c>
      <c r="AI126" s="1122"/>
      <c r="AJ126" s="1121">
        <f>AH126+AJ125</f>
        <v>0</v>
      </c>
      <c r="AK126" s="1122"/>
      <c r="AL126" s="1121">
        <f>AJ126+AL125</f>
        <v>0</v>
      </c>
      <c r="AM126" s="1122"/>
      <c r="AN126" s="1121">
        <f>AL126+AN125</f>
        <v>0</v>
      </c>
      <c r="AO126" s="1122"/>
      <c r="AP126" s="1121">
        <f>AN126+AP125</f>
        <v>0</v>
      </c>
      <c r="AQ126" s="1122"/>
      <c r="AR126" s="1121">
        <f>AP126+AR125</f>
        <v>0</v>
      </c>
      <c r="AS126" s="1122"/>
      <c r="AT126" s="1121">
        <f>AR126+AT125</f>
        <v>0</v>
      </c>
      <c r="AU126" s="1122"/>
      <c r="AV126" s="1121">
        <f>AT126+AV125</f>
        <v>0</v>
      </c>
      <c r="AW126" s="1122"/>
      <c r="AX126" s="1121">
        <f>AV126+AX125</f>
        <v>0</v>
      </c>
      <c r="AY126" s="1122"/>
      <c r="AZ126" s="1121">
        <f>AX126+AZ125</f>
        <v>0</v>
      </c>
      <c r="BA126" s="1122"/>
      <c r="BB126" s="1121">
        <f>AZ126+BB125</f>
        <v>0</v>
      </c>
      <c r="BC126" s="1122"/>
      <c r="BD126" s="1121">
        <f>BB126+BD125</f>
        <v>0</v>
      </c>
      <c r="BE126" s="1122"/>
      <c r="BF126" s="1121">
        <f>BD126+BF125</f>
        <v>0</v>
      </c>
      <c r="BG126" s="1122"/>
      <c r="BH126" s="1121">
        <f>BF126+BH125</f>
        <v>0</v>
      </c>
      <c r="BI126" s="1122"/>
      <c r="BJ126" s="1121">
        <f>BH126+BJ125</f>
        <v>0</v>
      </c>
      <c r="BK126" s="1122"/>
      <c r="BL126" s="1121">
        <f>BJ126+BL125</f>
        <v>0</v>
      </c>
      <c r="BM126" s="1122"/>
      <c r="BN126" s="1121">
        <f>BL126+BN125</f>
        <v>0</v>
      </c>
      <c r="BO126" s="1122"/>
      <c r="BP126" s="1121">
        <f>BN126+BP125</f>
        <v>0</v>
      </c>
      <c r="BQ126" s="1122"/>
      <c r="BR126" s="1121">
        <f>BP126+BR125</f>
        <v>0</v>
      </c>
      <c r="BS126" s="1122"/>
      <c r="BT126" s="1121">
        <f>BR126+BT125</f>
        <v>0</v>
      </c>
      <c r="BU126" s="1122"/>
      <c r="BV126" s="1121">
        <f>BT126+BV125</f>
        <v>0</v>
      </c>
      <c r="BW126" s="1122"/>
      <c r="BX126" s="1121">
        <f>BV126+BX125</f>
        <v>0</v>
      </c>
      <c r="BY126" s="1122"/>
      <c r="BZ126" s="1121">
        <f>BX126+BZ125</f>
        <v>0</v>
      </c>
      <c r="CA126" s="1122"/>
      <c r="CB126" s="1121">
        <f>BZ126+CB125</f>
        <v>0</v>
      </c>
      <c r="CC126" s="1122"/>
      <c r="CD126" s="1121">
        <f>CB126+CD125</f>
        <v>0</v>
      </c>
      <c r="CE126" s="1122"/>
      <c r="CF126" s="1121">
        <f>CD126+CF125</f>
        <v>0</v>
      </c>
      <c r="CG126" s="1122"/>
      <c r="CH126" s="1121">
        <f>CF126+CH125</f>
        <v>0</v>
      </c>
      <c r="CI126" s="1122"/>
      <c r="CJ126" s="1121">
        <f>CH126+CJ125</f>
        <v>0</v>
      </c>
      <c r="CK126" s="1122"/>
      <c r="CL126" s="1121">
        <f>CJ126+CL125</f>
        <v>0</v>
      </c>
      <c r="CM126" s="1122"/>
      <c r="CN126" s="1121">
        <f>CL126+CN125</f>
        <v>0</v>
      </c>
      <c r="CO126" s="1122"/>
      <c r="CP126" s="1121">
        <f>CN126+CP125</f>
        <v>0</v>
      </c>
      <c r="CQ126" s="1122"/>
      <c r="CR126" s="1121">
        <f>CP126+CR125</f>
        <v>0</v>
      </c>
      <c r="CS126" s="1122"/>
      <c r="CT126" s="1121">
        <f>CR126+CT125</f>
        <v>0</v>
      </c>
      <c r="CU126" s="1122"/>
      <c r="CV126" s="1121">
        <f>CT126+CV125</f>
        <v>0</v>
      </c>
      <c r="CW126" s="1122"/>
      <c r="CX126" s="1121">
        <f>CV126+CX125</f>
        <v>0</v>
      </c>
      <c r="CY126" s="1122"/>
      <c r="CZ126" s="1121">
        <f>CX126+CZ125</f>
        <v>0</v>
      </c>
      <c r="DA126" s="1122"/>
      <c r="DB126" s="1121">
        <f>CZ126+DB125</f>
        <v>0</v>
      </c>
      <c r="DC126" s="1122"/>
      <c r="DD126" s="1121">
        <f>DB126+DD125</f>
        <v>0</v>
      </c>
      <c r="DE126" s="1122"/>
      <c r="DF126" s="1121">
        <f>DD126+DF125</f>
        <v>0</v>
      </c>
      <c r="DG126" s="1122"/>
      <c r="DH126" s="1121">
        <f>DF126+DH125</f>
        <v>0</v>
      </c>
      <c r="DI126" s="1122"/>
      <c r="DJ126" s="1127">
        <f>DH126+DJ125</f>
        <v>0</v>
      </c>
      <c r="DK126" s="1128"/>
      <c r="DL126" s="1121">
        <f>DJ126+DL125</f>
        <v>0</v>
      </c>
      <c r="DM126" s="1122"/>
      <c r="DN126" s="1121">
        <f>DL126+DN125</f>
        <v>0</v>
      </c>
      <c r="DO126" s="1122"/>
      <c r="DP126" s="1121">
        <f>DN126+DP125</f>
        <v>0</v>
      </c>
      <c r="DQ126" s="1122"/>
      <c r="DR126" s="1121">
        <f>DP126+DR125</f>
        <v>0</v>
      </c>
      <c r="DS126" s="1122"/>
      <c r="DT126" s="1121">
        <f>DR126+DT125</f>
        <v>0</v>
      </c>
      <c r="DU126" s="1122"/>
      <c r="DV126" s="1121">
        <f>DT126+DV125</f>
        <v>0</v>
      </c>
      <c r="DW126" s="1122"/>
      <c r="DX126" s="1121">
        <f>DV126+DX125</f>
        <v>0</v>
      </c>
      <c r="DY126" s="1122"/>
      <c r="DZ126" s="1121">
        <f>DX126+DZ125</f>
        <v>0</v>
      </c>
      <c r="EA126" s="1122"/>
      <c r="EB126" s="1121">
        <f>DZ126+EB125</f>
        <v>0</v>
      </c>
      <c r="EC126" s="1122"/>
      <c r="ED126" s="1121">
        <f>EB126+ED125</f>
        <v>0</v>
      </c>
      <c r="EE126" s="1122"/>
      <c r="EF126" s="1121">
        <f>ED126+EF125</f>
        <v>0</v>
      </c>
      <c r="EG126" s="1122"/>
      <c r="EH126" s="1121">
        <f>EF126+EH125</f>
        <v>0</v>
      </c>
      <c r="EI126" s="1122"/>
      <c r="EJ126" s="1121">
        <f>EH126+EJ125</f>
        <v>0</v>
      </c>
      <c r="EK126" s="1122"/>
      <c r="EL126" s="1121">
        <f>EJ126+EL125</f>
        <v>0</v>
      </c>
      <c r="EM126" s="1122"/>
      <c r="EN126" s="1121">
        <f>EL126+EN125</f>
        <v>0</v>
      </c>
      <c r="EO126" s="1122"/>
      <c r="EP126" s="1121">
        <f>EN126+EP125</f>
        <v>0</v>
      </c>
      <c r="EQ126" s="1122"/>
      <c r="ER126" s="1121">
        <f>EP126+ER125</f>
        <v>0</v>
      </c>
      <c r="ES126" s="1122"/>
      <c r="ET126" s="1121">
        <f>ER126+ET125</f>
        <v>0</v>
      </c>
      <c r="EU126" s="1122"/>
      <c r="EV126" s="1121">
        <f>ET126+EV125</f>
        <v>0</v>
      </c>
      <c r="EW126" s="1122"/>
      <c r="EX126" s="1121">
        <f>EV126+EX125</f>
        <v>0</v>
      </c>
      <c r="EY126" s="1122"/>
      <c r="EZ126" s="1121">
        <f>EX126+EZ125</f>
        <v>0</v>
      </c>
      <c r="FA126" s="1122"/>
      <c r="FB126" s="1121">
        <f>EZ126+FB125</f>
        <v>0</v>
      </c>
      <c r="FC126" s="1122"/>
      <c r="FD126" s="1121">
        <f>FB126+FD125</f>
        <v>0</v>
      </c>
      <c r="FE126" s="1122"/>
      <c r="FF126" s="1121">
        <f>FD126+FF125</f>
        <v>0</v>
      </c>
      <c r="FG126" s="1122"/>
      <c r="FH126" s="1121">
        <f>FF126+FH125</f>
        <v>0</v>
      </c>
      <c r="FI126" s="1122"/>
      <c r="FJ126" s="1121">
        <f>FH126+FJ125</f>
        <v>0</v>
      </c>
      <c r="FK126" s="1122"/>
      <c r="FL126" s="1121">
        <f>FJ126+FL125</f>
        <v>0</v>
      </c>
      <c r="FM126" s="1122"/>
      <c r="FN126" s="1121">
        <f>FL126+FN125</f>
        <v>0</v>
      </c>
      <c r="FO126" s="1122"/>
      <c r="FP126" s="1121">
        <f>FN126+FP125</f>
        <v>0</v>
      </c>
      <c r="FQ126" s="1122"/>
      <c r="FR126" s="1121">
        <f>FP126+FR125</f>
        <v>0</v>
      </c>
      <c r="FS126" s="1122"/>
      <c r="FT126" s="1121">
        <f>FR126+FT125</f>
        <v>0</v>
      </c>
      <c r="FU126" s="1122"/>
      <c r="FV126" s="1121">
        <f>FT126+FV125</f>
        <v>0</v>
      </c>
      <c r="FW126" s="1122"/>
      <c r="FX126" s="1121">
        <f>FV126+FX125</f>
        <v>0</v>
      </c>
      <c r="FY126" s="1122"/>
      <c r="FZ126" s="1121">
        <f>FX126+FZ125</f>
        <v>0</v>
      </c>
      <c r="GA126" s="1122"/>
      <c r="GB126" s="1121">
        <f>FZ126+GB125</f>
        <v>0</v>
      </c>
      <c r="GC126" s="1122"/>
      <c r="GD126" s="1121">
        <f>GB126+GD125</f>
        <v>0</v>
      </c>
      <c r="GE126" s="1122"/>
      <c r="GF126" s="1121">
        <f>GD126+GF125</f>
        <v>0</v>
      </c>
      <c r="GG126" s="1122"/>
      <c r="GH126" s="1121">
        <f>GF126+GH125</f>
        <v>0</v>
      </c>
      <c r="GI126" s="1122"/>
      <c r="GJ126" s="1121">
        <f>GH126+GJ125</f>
        <v>0</v>
      </c>
      <c r="GK126" s="1122"/>
      <c r="GL126" s="1121">
        <f>GJ126+GL125</f>
        <v>0</v>
      </c>
      <c r="GM126" s="1122"/>
      <c r="GN126" s="1121">
        <f>GL126+GN125</f>
        <v>0</v>
      </c>
      <c r="GO126" s="1122"/>
      <c r="GP126" s="1121">
        <f>GN126+GP125</f>
        <v>0</v>
      </c>
      <c r="GQ126" s="1122"/>
      <c r="GR126" s="1121">
        <f>GP126+GR125</f>
        <v>0</v>
      </c>
      <c r="GS126" s="1122"/>
      <c r="GT126" s="1121">
        <f>GR126+GT125</f>
        <v>0</v>
      </c>
      <c r="GU126" s="1122"/>
      <c r="GV126" s="1121">
        <f t="shared" ref="GV126" si="596">GT126+GV125</f>
        <v>0</v>
      </c>
      <c r="GW126" s="1122"/>
      <c r="GX126" s="1121">
        <f t="shared" ref="GX126" si="597">GV126+GX125</f>
        <v>0</v>
      </c>
      <c r="GY126" s="1122"/>
      <c r="GZ126" s="1121">
        <f t="shared" ref="GZ126" si="598">GX126+GZ125</f>
        <v>0</v>
      </c>
      <c r="HA126" s="1122"/>
      <c r="HB126" s="1121">
        <f>GZ126+HB125</f>
        <v>0</v>
      </c>
      <c r="HC126" s="1122"/>
      <c r="HD126" s="1121">
        <f t="shared" ref="HD126" si="599">HB126+HD125</f>
        <v>0</v>
      </c>
      <c r="HE126" s="1122"/>
      <c r="HF126" s="1121">
        <f t="shared" ref="HF126" si="600">HD126+HF125</f>
        <v>0</v>
      </c>
      <c r="HG126" s="1122"/>
      <c r="HH126" s="1121">
        <f t="shared" ref="HH126" si="601">HF126+HH125</f>
        <v>0</v>
      </c>
      <c r="HI126" s="1122"/>
    </row>
    <row r="127" spans="1:217" s="19" customFormat="1" ht="12.75" hidden="1" customHeight="1">
      <c r="A127" s="1139"/>
      <c r="B127" s="1140"/>
      <c r="C127" s="1139"/>
      <c r="D127" s="1141"/>
      <c r="E127" s="1141"/>
      <c r="F127" s="1142"/>
      <c r="G127" s="1141"/>
      <c r="H127" s="840"/>
      <c r="I127" s="1143"/>
      <c r="J127" s="1144"/>
      <c r="K127" s="841" t="s">
        <v>383</v>
      </c>
      <c r="L127" s="1117"/>
      <c r="M127" s="1118"/>
      <c r="N127" s="1117"/>
      <c r="O127" s="1118"/>
      <c r="P127" s="1117"/>
      <c r="Q127" s="1118"/>
      <c r="R127" s="1117"/>
      <c r="S127" s="1118"/>
      <c r="T127" s="1117"/>
      <c r="U127" s="1118"/>
      <c r="V127" s="1117"/>
      <c r="W127" s="1118"/>
      <c r="X127" s="1117"/>
      <c r="Y127" s="1118"/>
      <c r="Z127" s="1117"/>
      <c r="AA127" s="1118"/>
      <c r="AB127" s="1117"/>
      <c r="AC127" s="1118"/>
      <c r="AD127" s="1117"/>
      <c r="AE127" s="1118"/>
      <c r="AF127" s="1117"/>
      <c r="AG127" s="1118"/>
      <c r="AH127" s="1117"/>
      <c r="AI127" s="1118"/>
      <c r="AJ127" s="1117"/>
      <c r="AK127" s="1118"/>
      <c r="AL127" s="1117"/>
      <c r="AM127" s="1118"/>
      <c r="AN127" s="1117"/>
      <c r="AO127" s="1118"/>
      <c r="AP127" s="1117"/>
      <c r="AQ127" s="1118"/>
      <c r="AR127" s="1117"/>
      <c r="AS127" s="1118"/>
      <c r="AT127" s="1117"/>
      <c r="AU127" s="1118"/>
      <c r="AV127" s="1117"/>
      <c r="AW127" s="1118"/>
      <c r="AX127" s="1117"/>
      <c r="AY127" s="1118"/>
      <c r="AZ127" s="1117"/>
      <c r="BA127" s="1118"/>
      <c r="BB127" s="1117"/>
      <c r="BC127" s="1118"/>
      <c r="BD127" s="1117"/>
      <c r="BE127" s="1118"/>
      <c r="BF127" s="1117"/>
      <c r="BG127" s="1118"/>
      <c r="BH127" s="1117"/>
      <c r="BI127" s="1118"/>
      <c r="BJ127" s="1117"/>
      <c r="BK127" s="1118"/>
      <c r="BL127" s="1117"/>
      <c r="BM127" s="1118"/>
      <c r="BN127" s="1117"/>
      <c r="BO127" s="1118"/>
      <c r="BP127" s="1117"/>
      <c r="BQ127" s="1118"/>
      <c r="BR127" s="1117"/>
      <c r="BS127" s="1118"/>
      <c r="BT127" s="1117"/>
      <c r="BU127" s="1118"/>
      <c r="BV127" s="1117"/>
      <c r="BW127" s="1118"/>
      <c r="BX127" s="1117"/>
      <c r="BY127" s="1118"/>
      <c r="BZ127" s="1117"/>
      <c r="CA127" s="1118"/>
      <c r="CB127" s="1117"/>
      <c r="CC127" s="1118"/>
      <c r="CD127" s="1117"/>
      <c r="CE127" s="1118"/>
      <c r="CF127" s="1117"/>
      <c r="CG127" s="1118"/>
      <c r="CH127" s="1117"/>
      <c r="CI127" s="1118"/>
      <c r="CJ127" s="1117"/>
      <c r="CK127" s="1118"/>
      <c r="CL127" s="1117"/>
      <c r="CM127" s="1118"/>
      <c r="CN127" s="1117"/>
      <c r="CO127" s="1118"/>
      <c r="CP127" s="1117"/>
      <c r="CQ127" s="1118"/>
      <c r="CR127" s="1117"/>
      <c r="CS127" s="1118"/>
      <c r="CT127" s="1117"/>
      <c r="CU127" s="1118"/>
      <c r="CV127" s="1117"/>
      <c r="CW127" s="1118"/>
      <c r="CX127" s="1117"/>
      <c r="CY127" s="1118"/>
      <c r="CZ127" s="1117"/>
      <c r="DA127" s="1118"/>
      <c r="DB127" s="1117"/>
      <c r="DC127" s="1118"/>
      <c r="DD127" s="1117"/>
      <c r="DE127" s="1118"/>
      <c r="DF127" s="1117"/>
      <c r="DG127" s="1118"/>
      <c r="DH127" s="1117"/>
      <c r="DI127" s="1118"/>
      <c r="DJ127" s="1123"/>
      <c r="DK127" s="1124"/>
      <c r="DL127" s="1117"/>
      <c r="DM127" s="1118"/>
      <c r="DN127" s="1117"/>
      <c r="DO127" s="1118"/>
      <c r="DP127" s="1117"/>
      <c r="DQ127" s="1118"/>
      <c r="DR127" s="1117"/>
      <c r="DS127" s="1118"/>
      <c r="DT127" s="1117"/>
      <c r="DU127" s="1118"/>
      <c r="DV127" s="1117"/>
      <c r="DW127" s="1118"/>
      <c r="DX127" s="1117"/>
      <c r="DY127" s="1118"/>
      <c r="DZ127" s="1117"/>
      <c r="EA127" s="1118"/>
      <c r="EB127" s="1117"/>
      <c r="EC127" s="1118"/>
      <c r="ED127" s="1117"/>
      <c r="EE127" s="1118"/>
      <c r="EF127" s="1117"/>
      <c r="EG127" s="1118"/>
      <c r="EH127" s="1117"/>
      <c r="EI127" s="1118"/>
      <c r="EJ127" s="1117"/>
      <c r="EK127" s="1118"/>
      <c r="EL127" s="1117"/>
      <c r="EM127" s="1118"/>
      <c r="EN127" s="1117"/>
      <c r="EO127" s="1118"/>
      <c r="EP127" s="1117"/>
      <c r="EQ127" s="1118"/>
      <c r="ER127" s="1117"/>
      <c r="ES127" s="1118"/>
      <c r="ET127" s="1117"/>
      <c r="EU127" s="1118"/>
      <c r="EV127" s="1117"/>
      <c r="EW127" s="1118"/>
      <c r="EX127" s="1117"/>
      <c r="EY127" s="1118"/>
      <c r="EZ127" s="1117"/>
      <c r="FA127" s="1118"/>
      <c r="FB127" s="1117"/>
      <c r="FC127" s="1118"/>
      <c r="FD127" s="1117"/>
      <c r="FE127" s="1118"/>
      <c r="FF127" s="1117"/>
      <c r="FG127" s="1118"/>
      <c r="FH127" s="1117"/>
      <c r="FI127" s="1118"/>
      <c r="FJ127" s="1117"/>
      <c r="FK127" s="1118"/>
      <c r="FL127" s="1117"/>
      <c r="FM127" s="1118"/>
      <c r="FN127" s="1117"/>
      <c r="FO127" s="1118"/>
      <c r="FP127" s="1117"/>
      <c r="FQ127" s="1118"/>
      <c r="FR127" s="1117"/>
      <c r="FS127" s="1118"/>
      <c r="FT127" s="1117"/>
      <c r="FU127" s="1118"/>
      <c r="FV127" s="1117"/>
      <c r="FW127" s="1118"/>
      <c r="FX127" s="1117"/>
      <c r="FY127" s="1118"/>
      <c r="FZ127" s="1117"/>
      <c r="GA127" s="1118"/>
      <c r="GB127" s="1117"/>
      <c r="GC127" s="1118"/>
      <c r="GD127" s="1117"/>
      <c r="GE127" s="1118"/>
      <c r="GF127" s="1117"/>
      <c r="GG127" s="1118"/>
      <c r="GH127" s="1117"/>
      <c r="GI127" s="1118"/>
      <c r="GJ127" s="1117"/>
      <c r="GK127" s="1118"/>
      <c r="GL127" s="1117"/>
      <c r="GM127" s="1118"/>
      <c r="GN127" s="1117"/>
      <c r="GO127" s="1118"/>
      <c r="GP127" s="1117"/>
      <c r="GQ127" s="1118"/>
      <c r="GR127" s="1117"/>
      <c r="GS127" s="1118"/>
      <c r="GT127" s="1117"/>
      <c r="GU127" s="1118"/>
      <c r="GV127" s="1117"/>
      <c r="GW127" s="1118"/>
      <c r="GX127" s="1117"/>
      <c r="GY127" s="1118"/>
      <c r="GZ127" s="1117"/>
      <c r="HA127" s="1118"/>
      <c r="HB127" s="1117"/>
      <c r="HC127" s="1118"/>
      <c r="HD127" s="1117"/>
      <c r="HE127" s="1118"/>
      <c r="HF127" s="1117"/>
      <c r="HG127" s="1118"/>
      <c r="HH127" s="1117"/>
      <c r="HI127" s="1118"/>
    </row>
    <row r="128" spans="1:217" s="20" customFormat="1" ht="12.75" hidden="1" customHeight="1">
      <c r="A128" s="1139"/>
      <c r="B128" s="1140"/>
      <c r="C128" s="1139"/>
      <c r="D128" s="1141"/>
      <c r="E128" s="1141"/>
      <c r="F128" s="1142"/>
      <c r="G128" s="1141"/>
      <c r="H128" s="842"/>
      <c r="I128" s="1143"/>
      <c r="J128" s="1144"/>
      <c r="K128" s="843" t="s">
        <v>384</v>
      </c>
      <c r="L128" s="1113">
        <f>L127</f>
        <v>0</v>
      </c>
      <c r="M128" s="1114"/>
      <c r="N128" s="1113">
        <f>N127+L128</f>
        <v>0</v>
      </c>
      <c r="O128" s="1114"/>
      <c r="P128" s="1113">
        <f>P127+N128</f>
        <v>0</v>
      </c>
      <c r="Q128" s="1114"/>
      <c r="R128" s="1113">
        <f>R127+P128</f>
        <v>0</v>
      </c>
      <c r="S128" s="1114"/>
      <c r="T128" s="1113">
        <f>T127+R128</f>
        <v>0</v>
      </c>
      <c r="U128" s="1114"/>
      <c r="V128" s="1113">
        <f>V127+T128</f>
        <v>0</v>
      </c>
      <c r="W128" s="1114"/>
      <c r="X128" s="1113">
        <f>X127+V128</f>
        <v>0</v>
      </c>
      <c r="Y128" s="1114"/>
      <c r="Z128" s="1113">
        <f>Z127+X128</f>
        <v>0</v>
      </c>
      <c r="AA128" s="1114"/>
      <c r="AB128" s="1113">
        <f>AB127+Z128</f>
        <v>0</v>
      </c>
      <c r="AC128" s="1114"/>
      <c r="AD128" s="1113">
        <f>AD127+AB128</f>
        <v>0</v>
      </c>
      <c r="AE128" s="1114"/>
      <c r="AF128" s="1113">
        <f>AF127+AD128</f>
        <v>0</v>
      </c>
      <c r="AG128" s="1114"/>
      <c r="AH128" s="1113">
        <f>AH127+AF128</f>
        <v>0</v>
      </c>
      <c r="AI128" s="1114"/>
      <c r="AJ128" s="1113">
        <f>AJ127+AH128</f>
        <v>0</v>
      </c>
      <c r="AK128" s="1114"/>
      <c r="AL128" s="1113">
        <f>AL127+AJ128</f>
        <v>0</v>
      </c>
      <c r="AM128" s="1114"/>
      <c r="AN128" s="1113">
        <f>AN127+AL128</f>
        <v>0</v>
      </c>
      <c r="AO128" s="1114"/>
      <c r="AP128" s="1113">
        <f>AP127+AN128</f>
        <v>0</v>
      </c>
      <c r="AQ128" s="1114"/>
      <c r="AR128" s="1113">
        <f>AR127+AP128</f>
        <v>0</v>
      </c>
      <c r="AS128" s="1114"/>
      <c r="AT128" s="1113">
        <f>AT127+AR128</f>
        <v>0</v>
      </c>
      <c r="AU128" s="1114"/>
      <c r="AV128" s="1113">
        <f>AV127+AT128</f>
        <v>0</v>
      </c>
      <c r="AW128" s="1114"/>
      <c r="AX128" s="1113">
        <f>AX127+AV128</f>
        <v>0</v>
      </c>
      <c r="AY128" s="1114"/>
      <c r="AZ128" s="1113">
        <f>AZ127+AX128</f>
        <v>0</v>
      </c>
      <c r="BA128" s="1114"/>
      <c r="BB128" s="1113">
        <f>BB127+AZ128</f>
        <v>0</v>
      </c>
      <c r="BC128" s="1114"/>
      <c r="BD128" s="1113">
        <f>BD127+BB128</f>
        <v>0</v>
      </c>
      <c r="BE128" s="1114"/>
      <c r="BF128" s="1113">
        <f>BF127+BD128</f>
        <v>0</v>
      </c>
      <c r="BG128" s="1114"/>
      <c r="BH128" s="1113">
        <f>BH127+BF128</f>
        <v>0</v>
      </c>
      <c r="BI128" s="1114"/>
      <c r="BJ128" s="1113">
        <f>BJ127+BH128</f>
        <v>0</v>
      </c>
      <c r="BK128" s="1114"/>
      <c r="BL128" s="1113">
        <f>BL127+BJ128</f>
        <v>0</v>
      </c>
      <c r="BM128" s="1114"/>
      <c r="BN128" s="1113">
        <f>BN127+BL128</f>
        <v>0</v>
      </c>
      <c r="BO128" s="1114"/>
      <c r="BP128" s="1113">
        <f>BP127+BN128</f>
        <v>0</v>
      </c>
      <c r="BQ128" s="1114"/>
      <c r="BR128" s="1113">
        <f>BR127+BP128</f>
        <v>0</v>
      </c>
      <c r="BS128" s="1114"/>
      <c r="BT128" s="1113">
        <f>BT127+BR128</f>
        <v>0</v>
      </c>
      <c r="BU128" s="1114"/>
      <c r="BV128" s="1113">
        <f>BV127+BT128</f>
        <v>0</v>
      </c>
      <c r="BW128" s="1114"/>
      <c r="BX128" s="1113">
        <f>BX127+BV128</f>
        <v>0</v>
      </c>
      <c r="BY128" s="1114"/>
      <c r="BZ128" s="1113">
        <f>BZ127+BX128</f>
        <v>0</v>
      </c>
      <c r="CA128" s="1114"/>
      <c r="CB128" s="1113">
        <f>CB127+BZ128</f>
        <v>0</v>
      </c>
      <c r="CC128" s="1114"/>
      <c r="CD128" s="1113">
        <f>CD127+CB128</f>
        <v>0</v>
      </c>
      <c r="CE128" s="1114"/>
      <c r="CF128" s="1113">
        <f>CF127+CD128</f>
        <v>0</v>
      </c>
      <c r="CG128" s="1114"/>
      <c r="CH128" s="1113">
        <f>CH127+CF128</f>
        <v>0</v>
      </c>
      <c r="CI128" s="1114"/>
      <c r="CJ128" s="1113">
        <f>CJ127+CH128</f>
        <v>0</v>
      </c>
      <c r="CK128" s="1114"/>
      <c r="CL128" s="1113">
        <f>CL127+CJ128</f>
        <v>0</v>
      </c>
      <c r="CM128" s="1114"/>
      <c r="CN128" s="1113">
        <f>CN127+CL128</f>
        <v>0</v>
      </c>
      <c r="CO128" s="1114"/>
      <c r="CP128" s="1113">
        <f>CP127+CN128</f>
        <v>0</v>
      </c>
      <c r="CQ128" s="1114"/>
      <c r="CR128" s="1113">
        <f>CR127+CP128</f>
        <v>0</v>
      </c>
      <c r="CS128" s="1114"/>
      <c r="CT128" s="1113">
        <f>CT127+CR128</f>
        <v>0</v>
      </c>
      <c r="CU128" s="1114"/>
      <c r="CV128" s="1113">
        <f>CV127+CT128</f>
        <v>0</v>
      </c>
      <c r="CW128" s="1114"/>
      <c r="CX128" s="1113">
        <f>CX127+CV128</f>
        <v>0</v>
      </c>
      <c r="CY128" s="1114"/>
      <c r="CZ128" s="1113">
        <f>CZ127+CX128</f>
        <v>0</v>
      </c>
      <c r="DA128" s="1114"/>
      <c r="DB128" s="1113">
        <f>DB127+CZ128</f>
        <v>0</v>
      </c>
      <c r="DC128" s="1114"/>
      <c r="DD128" s="1113">
        <f>DD127+DB128</f>
        <v>0</v>
      </c>
      <c r="DE128" s="1114"/>
      <c r="DF128" s="1113">
        <f>DF127+DD128</f>
        <v>0</v>
      </c>
      <c r="DG128" s="1114"/>
      <c r="DH128" s="1113">
        <f>DH127+DF128</f>
        <v>0</v>
      </c>
      <c r="DI128" s="1114"/>
      <c r="DJ128" s="1119">
        <f>DJ127+DH128</f>
        <v>0</v>
      </c>
      <c r="DK128" s="1120"/>
      <c r="DL128" s="1113">
        <f>DL127+DJ128</f>
        <v>0</v>
      </c>
      <c r="DM128" s="1114"/>
      <c r="DN128" s="1113">
        <f>DN127+DL128</f>
        <v>0</v>
      </c>
      <c r="DO128" s="1114"/>
      <c r="DP128" s="1113">
        <f>DP127+DN128</f>
        <v>0</v>
      </c>
      <c r="DQ128" s="1114"/>
      <c r="DR128" s="1113">
        <f>DR127+DP128</f>
        <v>0</v>
      </c>
      <c r="DS128" s="1114"/>
      <c r="DT128" s="1113">
        <f>DT127+DR128</f>
        <v>0</v>
      </c>
      <c r="DU128" s="1114"/>
      <c r="DV128" s="1113">
        <f>DV127+DT128</f>
        <v>0</v>
      </c>
      <c r="DW128" s="1114"/>
      <c r="DX128" s="1113">
        <f>DX127+DV128</f>
        <v>0</v>
      </c>
      <c r="DY128" s="1114"/>
      <c r="DZ128" s="1113">
        <f>DZ127+DX128</f>
        <v>0</v>
      </c>
      <c r="EA128" s="1114"/>
      <c r="EB128" s="1113">
        <f>EB127+DZ128</f>
        <v>0</v>
      </c>
      <c r="EC128" s="1114"/>
      <c r="ED128" s="1113">
        <f>ED127+EB128</f>
        <v>0</v>
      </c>
      <c r="EE128" s="1114"/>
      <c r="EF128" s="1113">
        <f>EF127+ED128</f>
        <v>0</v>
      </c>
      <c r="EG128" s="1114"/>
      <c r="EH128" s="1113">
        <f>EH127+EF128</f>
        <v>0</v>
      </c>
      <c r="EI128" s="1114"/>
      <c r="EJ128" s="1113">
        <f>EJ127+EH128</f>
        <v>0</v>
      </c>
      <c r="EK128" s="1114"/>
      <c r="EL128" s="1113">
        <f>EL127+EJ128</f>
        <v>0</v>
      </c>
      <c r="EM128" s="1114"/>
      <c r="EN128" s="1113">
        <f>EN127+EL128</f>
        <v>0</v>
      </c>
      <c r="EO128" s="1114"/>
      <c r="EP128" s="1113">
        <f>EP127+EN128</f>
        <v>0</v>
      </c>
      <c r="EQ128" s="1114"/>
      <c r="ER128" s="1113">
        <f>ER127+EP128</f>
        <v>0</v>
      </c>
      <c r="ES128" s="1114"/>
      <c r="ET128" s="1113">
        <f>ET127+ER128</f>
        <v>0</v>
      </c>
      <c r="EU128" s="1114"/>
      <c r="EV128" s="1113">
        <f>EV127+ET128</f>
        <v>0</v>
      </c>
      <c r="EW128" s="1114"/>
      <c r="EX128" s="1113">
        <f>EX127+EV128</f>
        <v>0</v>
      </c>
      <c r="EY128" s="1114"/>
      <c r="EZ128" s="1113">
        <f>EZ127+EX128</f>
        <v>0</v>
      </c>
      <c r="FA128" s="1114"/>
      <c r="FB128" s="1113">
        <f>FB127+EZ128</f>
        <v>0</v>
      </c>
      <c r="FC128" s="1114"/>
      <c r="FD128" s="1113">
        <f>FD127+FB128</f>
        <v>0</v>
      </c>
      <c r="FE128" s="1114"/>
      <c r="FF128" s="1113">
        <f>FF127+FD128</f>
        <v>0</v>
      </c>
      <c r="FG128" s="1114"/>
      <c r="FH128" s="1113">
        <f>FH127+FF128</f>
        <v>0</v>
      </c>
      <c r="FI128" s="1114"/>
      <c r="FJ128" s="1113">
        <f>FJ127+FH128</f>
        <v>0</v>
      </c>
      <c r="FK128" s="1114"/>
      <c r="FL128" s="1113">
        <f>FL127+FJ128</f>
        <v>0</v>
      </c>
      <c r="FM128" s="1114"/>
      <c r="FN128" s="1113">
        <f>FN127+FL128</f>
        <v>0</v>
      </c>
      <c r="FO128" s="1114"/>
      <c r="FP128" s="1113">
        <f>FP127+FN128</f>
        <v>0</v>
      </c>
      <c r="FQ128" s="1114"/>
      <c r="FR128" s="1113">
        <f>FR127+FP128</f>
        <v>0</v>
      </c>
      <c r="FS128" s="1114"/>
      <c r="FT128" s="1113">
        <f>FT127+FR128</f>
        <v>0</v>
      </c>
      <c r="FU128" s="1114"/>
      <c r="FV128" s="1113">
        <f>FV127+FT128</f>
        <v>0</v>
      </c>
      <c r="FW128" s="1114"/>
      <c r="FX128" s="1113">
        <f>FX127+FV128</f>
        <v>0</v>
      </c>
      <c r="FY128" s="1114"/>
      <c r="FZ128" s="1113">
        <f>FZ127+FX128</f>
        <v>0</v>
      </c>
      <c r="GA128" s="1114"/>
      <c r="GB128" s="1113">
        <f>GB127+FZ128</f>
        <v>0</v>
      </c>
      <c r="GC128" s="1114"/>
      <c r="GD128" s="1113">
        <f>GD127+GB128</f>
        <v>0</v>
      </c>
      <c r="GE128" s="1114"/>
      <c r="GF128" s="1113">
        <f>GF127+GD128</f>
        <v>0</v>
      </c>
      <c r="GG128" s="1114"/>
      <c r="GH128" s="1113">
        <f>GH127+GF128</f>
        <v>0</v>
      </c>
      <c r="GI128" s="1114"/>
      <c r="GJ128" s="1113">
        <f>GJ127+GH128</f>
        <v>0</v>
      </c>
      <c r="GK128" s="1114"/>
      <c r="GL128" s="1113">
        <f>GL127+GJ128</f>
        <v>0</v>
      </c>
      <c r="GM128" s="1114"/>
      <c r="GN128" s="1113">
        <f>GN127+GL128</f>
        <v>0</v>
      </c>
      <c r="GO128" s="1114"/>
      <c r="GP128" s="1113">
        <f>GP127+GN128</f>
        <v>0</v>
      </c>
      <c r="GQ128" s="1114"/>
      <c r="GR128" s="1113">
        <f>GR127+GP128</f>
        <v>0</v>
      </c>
      <c r="GS128" s="1114"/>
      <c r="GT128" s="1113">
        <f>GT127+GR128</f>
        <v>0</v>
      </c>
      <c r="GU128" s="1114"/>
      <c r="GV128" s="1113">
        <f t="shared" ref="GV128" si="602">GV127+GT128</f>
        <v>0</v>
      </c>
      <c r="GW128" s="1114"/>
      <c r="GX128" s="1113">
        <f t="shared" ref="GX128" si="603">GX127+GV128</f>
        <v>0</v>
      </c>
      <c r="GY128" s="1114"/>
      <c r="GZ128" s="1113">
        <f t="shared" ref="GZ128" si="604">GZ127+GX128</f>
        <v>0</v>
      </c>
      <c r="HA128" s="1114"/>
      <c r="HB128" s="1113">
        <f>HB127+GZ128</f>
        <v>0</v>
      </c>
      <c r="HC128" s="1114"/>
      <c r="HD128" s="1113">
        <f t="shared" ref="HD128" si="605">HD127+HB128</f>
        <v>0</v>
      </c>
      <c r="HE128" s="1114"/>
      <c r="HF128" s="1113">
        <f t="shared" ref="HF128" si="606">HF127+HD128</f>
        <v>0</v>
      </c>
      <c r="HG128" s="1114"/>
      <c r="HH128" s="1113">
        <f t="shared" ref="HH128" si="607">HH127+HF128</f>
        <v>0</v>
      </c>
      <c r="HI128" s="1114"/>
    </row>
    <row r="129" spans="1:217" s="21" customFormat="1" ht="12.75" hidden="1" customHeight="1">
      <c r="A129" s="1139"/>
      <c r="B129" s="1140"/>
      <c r="C129" s="1139"/>
      <c r="D129" s="1141"/>
      <c r="E129" s="1141"/>
      <c r="F129" s="1142"/>
      <c r="G129" s="1141"/>
      <c r="H129" s="844"/>
      <c r="I129" s="1143"/>
      <c r="J129" s="1144"/>
      <c r="K129" s="845" t="s">
        <v>385</v>
      </c>
      <c r="L129" s="1108" t="e">
        <f>IF($E123&gt;0,L126/$E123,"-")</f>
        <v>#N/A</v>
      </c>
      <c r="M129" s="1109"/>
      <c r="N129" s="1108" t="e">
        <f>IF($E123&gt;0,N126/$E123,"-")</f>
        <v>#N/A</v>
      </c>
      <c r="O129" s="1109"/>
      <c r="P129" s="1108" t="e">
        <f>IF($E123&gt;0,P126/$E123,"-")</f>
        <v>#N/A</v>
      </c>
      <c r="Q129" s="1109"/>
      <c r="R129" s="1108" t="e">
        <f>IF($E123&gt;0,R126/$E123,"-")</f>
        <v>#N/A</v>
      </c>
      <c r="S129" s="1109"/>
      <c r="T129" s="1108" t="e">
        <f>IF($E123&gt;0,T126/$E123,"-")</f>
        <v>#N/A</v>
      </c>
      <c r="U129" s="1109"/>
      <c r="V129" s="1108" t="e">
        <f>IF($E123&gt;0,V126/$E123,"-")</f>
        <v>#N/A</v>
      </c>
      <c r="W129" s="1109"/>
      <c r="X129" s="1108" t="e">
        <f>IF($E123&gt;0,X126/$E123,"-")</f>
        <v>#N/A</v>
      </c>
      <c r="Y129" s="1109"/>
      <c r="Z129" s="1108" t="e">
        <f>IF($E123&gt;0,Z126/$E123,"-")</f>
        <v>#N/A</v>
      </c>
      <c r="AA129" s="1109"/>
      <c r="AB129" s="1108" t="e">
        <f>IF($E123&gt;0,AB126/$E123,"-")</f>
        <v>#N/A</v>
      </c>
      <c r="AC129" s="1109"/>
      <c r="AD129" s="1108" t="e">
        <f>IF($E123&gt;0,AD126/$E123,"-")</f>
        <v>#N/A</v>
      </c>
      <c r="AE129" s="1109"/>
      <c r="AF129" s="1108" t="e">
        <f>IF($E123&gt;0,AF126/$E123,"-")</f>
        <v>#N/A</v>
      </c>
      <c r="AG129" s="1109"/>
      <c r="AH129" s="1108" t="e">
        <f>IF($E123&gt;0,AH126/$E123,"-")</f>
        <v>#N/A</v>
      </c>
      <c r="AI129" s="1109"/>
      <c r="AJ129" s="1108" t="e">
        <f>IF($E123&gt;0,AJ126/$E123,"-")</f>
        <v>#N/A</v>
      </c>
      <c r="AK129" s="1109"/>
      <c r="AL129" s="1108" t="e">
        <f>IF($E123&gt;0,AL126/$E123,"-")</f>
        <v>#N/A</v>
      </c>
      <c r="AM129" s="1109"/>
      <c r="AN129" s="1108" t="e">
        <f>IF($E123&gt;0,AN126/$E123,"-")</f>
        <v>#N/A</v>
      </c>
      <c r="AO129" s="1109"/>
      <c r="AP129" s="1108" t="e">
        <f>IF($E123&gt;0,AP126/$E123,"-")</f>
        <v>#N/A</v>
      </c>
      <c r="AQ129" s="1109"/>
      <c r="AR129" s="1108" t="e">
        <f>IF($E123&gt;0,AR126/$E123,"-")</f>
        <v>#N/A</v>
      </c>
      <c r="AS129" s="1109"/>
      <c r="AT129" s="1108" t="e">
        <f>IF($E123&gt;0,AT126/$E123,"-")</f>
        <v>#N/A</v>
      </c>
      <c r="AU129" s="1109"/>
      <c r="AV129" s="1108" t="e">
        <f>IF($E123&gt;0,AV126/$E123,"-")</f>
        <v>#N/A</v>
      </c>
      <c r="AW129" s="1109"/>
      <c r="AX129" s="1108" t="e">
        <f>IF($E123&gt;0,AX126/$E123,"-")</f>
        <v>#N/A</v>
      </c>
      <c r="AY129" s="1109"/>
      <c r="AZ129" s="1108" t="e">
        <f>IF($E123&gt;0,AZ126/$E123,"-")</f>
        <v>#N/A</v>
      </c>
      <c r="BA129" s="1109"/>
      <c r="BB129" s="1108" t="e">
        <f>IF($E123&gt;0,BB126/$E123,"-")</f>
        <v>#N/A</v>
      </c>
      <c r="BC129" s="1109"/>
      <c r="BD129" s="1108" t="e">
        <f>IF($E123&gt;0,BD126/$E123,"-")</f>
        <v>#N/A</v>
      </c>
      <c r="BE129" s="1109"/>
      <c r="BF129" s="1108" t="e">
        <f>IF($E123&gt;0,BF126/$E123,"-")</f>
        <v>#N/A</v>
      </c>
      <c r="BG129" s="1109"/>
      <c r="BH129" s="1108" t="e">
        <f>IF($E123&gt;0,BH126/$E123,"-")</f>
        <v>#N/A</v>
      </c>
      <c r="BI129" s="1109"/>
      <c r="BJ129" s="1108" t="e">
        <f>IF($E123&gt;0,BJ126/$E123,"-")</f>
        <v>#N/A</v>
      </c>
      <c r="BK129" s="1109"/>
      <c r="BL129" s="1108" t="e">
        <f>IF($E123&gt;0,BL126/$E123,"-")</f>
        <v>#N/A</v>
      </c>
      <c r="BM129" s="1109"/>
      <c r="BN129" s="1108" t="e">
        <f>IF($E123&gt;0,BN126/$E123,"-")</f>
        <v>#N/A</v>
      </c>
      <c r="BO129" s="1109"/>
      <c r="BP129" s="1108" t="e">
        <f>IF($E123&gt;0,BP126/$E123,"-")</f>
        <v>#N/A</v>
      </c>
      <c r="BQ129" s="1109"/>
      <c r="BR129" s="1108" t="e">
        <f>IF($E123&gt;0,BR126/$E123,"-")</f>
        <v>#N/A</v>
      </c>
      <c r="BS129" s="1109"/>
      <c r="BT129" s="1108" t="e">
        <f>IF($E123&gt;0,BT126/$E123,"-")</f>
        <v>#N/A</v>
      </c>
      <c r="BU129" s="1109"/>
      <c r="BV129" s="1108" t="e">
        <f>IF($E123&gt;0,BV126/$E123,"-")</f>
        <v>#N/A</v>
      </c>
      <c r="BW129" s="1109"/>
      <c r="BX129" s="1108" t="e">
        <f>IF($E123&gt;0,BX126/$E123,"-")</f>
        <v>#N/A</v>
      </c>
      <c r="BY129" s="1109"/>
      <c r="BZ129" s="1108" t="e">
        <f>IF($E123&gt;0,BZ126/$E123,"-")</f>
        <v>#N/A</v>
      </c>
      <c r="CA129" s="1109"/>
      <c r="CB129" s="1108" t="e">
        <f>IF($E123&gt;0,CB126/$E123,"-")</f>
        <v>#N/A</v>
      </c>
      <c r="CC129" s="1109"/>
      <c r="CD129" s="1108" t="e">
        <f>IF($E123&gt;0,CD126/$E123,"-")</f>
        <v>#N/A</v>
      </c>
      <c r="CE129" s="1109"/>
      <c r="CF129" s="1108" t="e">
        <f>IF($E123&gt;0,CF126/$E123,"-")</f>
        <v>#N/A</v>
      </c>
      <c r="CG129" s="1109"/>
      <c r="CH129" s="1108" t="e">
        <f>IF($E123&gt;0,CH126/$E123,"-")</f>
        <v>#N/A</v>
      </c>
      <c r="CI129" s="1109"/>
      <c r="CJ129" s="1108" t="e">
        <f>IF($E123&gt;0,CJ126/$E123,"-")</f>
        <v>#N/A</v>
      </c>
      <c r="CK129" s="1109"/>
      <c r="CL129" s="1108" t="e">
        <f>IF($E123&gt;0,CL126/$E123,"-")</f>
        <v>#N/A</v>
      </c>
      <c r="CM129" s="1109"/>
      <c r="CN129" s="1108" t="e">
        <f>IF($E123&gt;0,CN126/$E123,"-")</f>
        <v>#N/A</v>
      </c>
      <c r="CO129" s="1109"/>
      <c r="CP129" s="1108" t="e">
        <f>IF($E123&gt;0,CP126/$E123,"-")</f>
        <v>#N/A</v>
      </c>
      <c r="CQ129" s="1109"/>
      <c r="CR129" s="1108" t="e">
        <f>IF($E123&gt;0,CR126/$E123,"-")</f>
        <v>#N/A</v>
      </c>
      <c r="CS129" s="1109"/>
      <c r="CT129" s="1108" t="e">
        <f>IF($E123&gt;0,CT126/$E123,"-")</f>
        <v>#N/A</v>
      </c>
      <c r="CU129" s="1109"/>
      <c r="CV129" s="1108" t="e">
        <f>IF($E123&gt;0,CV126/$E123,"-")</f>
        <v>#N/A</v>
      </c>
      <c r="CW129" s="1109"/>
      <c r="CX129" s="1108" t="e">
        <f>IF($E123&gt;0,CX126/$E123,"-")</f>
        <v>#N/A</v>
      </c>
      <c r="CY129" s="1109"/>
      <c r="CZ129" s="1108" t="e">
        <f>IF($E123&gt;0,CZ126/$E123,"-")</f>
        <v>#N/A</v>
      </c>
      <c r="DA129" s="1109"/>
      <c r="DB129" s="1108" t="e">
        <f>IF($E123&gt;0,DB126/$E123,"-")</f>
        <v>#N/A</v>
      </c>
      <c r="DC129" s="1109"/>
      <c r="DD129" s="1108" t="e">
        <f>IF($E123&gt;0,DD126/$E123,"-")</f>
        <v>#N/A</v>
      </c>
      <c r="DE129" s="1109"/>
      <c r="DF129" s="1108" t="e">
        <f>IF($E123&gt;0,DF126/$E123,"-")</f>
        <v>#N/A</v>
      </c>
      <c r="DG129" s="1109"/>
      <c r="DH129" s="1108" t="e">
        <f>IF($E123&gt;0,DH126/$E123,"-")</f>
        <v>#N/A</v>
      </c>
      <c r="DI129" s="1109"/>
      <c r="DJ129" s="1115" t="e">
        <f>IF($E123&gt;0,DJ126/$E123,"-")</f>
        <v>#N/A</v>
      </c>
      <c r="DK129" s="1116"/>
      <c r="DL129" s="1108" t="e">
        <f>IF($E123&gt;0,DL126/$E123,"-")</f>
        <v>#N/A</v>
      </c>
      <c r="DM129" s="1109"/>
      <c r="DN129" s="1108" t="e">
        <f>IF($E123&gt;0,DN126/$E123,"-")</f>
        <v>#N/A</v>
      </c>
      <c r="DO129" s="1109"/>
      <c r="DP129" s="1108" t="e">
        <f>IF($E123&gt;0,DP126/$E123,"-")</f>
        <v>#N/A</v>
      </c>
      <c r="DQ129" s="1109"/>
      <c r="DR129" s="1108" t="e">
        <f>IF($E123&gt;0,DR126/$E123,"-")</f>
        <v>#N/A</v>
      </c>
      <c r="DS129" s="1109"/>
      <c r="DT129" s="1108" t="e">
        <f>IF($E123&gt;0,DT126/$E123,"-")</f>
        <v>#N/A</v>
      </c>
      <c r="DU129" s="1109"/>
      <c r="DV129" s="1108" t="e">
        <f>IF($E123&gt;0,DV126/$E123,"-")</f>
        <v>#N/A</v>
      </c>
      <c r="DW129" s="1109"/>
      <c r="DX129" s="1108" t="e">
        <f>IF($E123&gt;0,DX126/$E123,"-")</f>
        <v>#N/A</v>
      </c>
      <c r="DY129" s="1109"/>
      <c r="DZ129" s="1108" t="e">
        <f>IF($E123&gt;0,DZ126/$E123,"-")</f>
        <v>#N/A</v>
      </c>
      <c r="EA129" s="1109"/>
      <c r="EB129" s="1108" t="e">
        <f>IF($E123&gt;0,EB126/$E123,"-")</f>
        <v>#N/A</v>
      </c>
      <c r="EC129" s="1109"/>
      <c r="ED129" s="1108" t="e">
        <f>IF($E123&gt;0,ED126/$E123,"-")</f>
        <v>#N/A</v>
      </c>
      <c r="EE129" s="1109"/>
      <c r="EF129" s="1108" t="e">
        <f>IF($E123&gt;0,EF126/$E123,"-")</f>
        <v>#N/A</v>
      </c>
      <c r="EG129" s="1109"/>
      <c r="EH129" s="1108" t="e">
        <f>IF($E123&gt;0,EH126/$E123,"-")</f>
        <v>#N/A</v>
      </c>
      <c r="EI129" s="1109"/>
      <c r="EJ129" s="1108" t="e">
        <f>IF($E123&gt;0,EJ126/$E123,"-")</f>
        <v>#N/A</v>
      </c>
      <c r="EK129" s="1109"/>
      <c r="EL129" s="1108" t="e">
        <f>IF($E123&gt;0,EL126/$E123,"-")</f>
        <v>#N/A</v>
      </c>
      <c r="EM129" s="1109"/>
      <c r="EN129" s="1108" t="e">
        <f>IF($E123&gt;0,EN126/$E123,"-")</f>
        <v>#N/A</v>
      </c>
      <c r="EO129" s="1109"/>
      <c r="EP129" s="1108" t="e">
        <f>IF($E123&gt;0,EP126/$E123,"-")</f>
        <v>#N/A</v>
      </c>
      <c r="EQ129" s="1109"/>
      <c r="ER129" s="1108" t="e">
        <f>IF($E123&gt;0,ER126/$E123,"-")</f>
        <v>#N/A</v>
      </c>
      <c r="ES129" s="1109"/>
      <c r="ET129" s="1108" t="e">
        <f>IF($E123&gt;0,ET126/$E123,"-")</f>
        <v>#N/A</v>
      </c>
      <c r="EU129" s="1109"/>
      <c r="EV129" s="1108" t="e">
        <f>IF($E123&gt;0,EV126/$E123,"-")</f>
        <v>#N/A</v>
      </c>
      <c r="EW129" s="1109"/>
      <c r="EX129" s="1108" t="e">
        <f>IF($E123&gt;0,EX126/$E123,"-")</f>
        <v>#N/A</v>
      </c>
      <c r="EY129" s="1109"/>
      <c r="EZ129" s="1108" t="e">
        <f>IF($E123&gt;0,EZ126/$E123,"-")</f>
        <v>#N/A</v>
      </c>
      <c r="FA129" s="1109"/>
      <c r="FB129" s="1108" t="e">
        <f>IF($E123&gt;0,FB126/$E123,"-")</f>
        <v>#N/A</v>
      </c>
      <c r="FC129" s="1109"/>
      <c r="FD129" s="1108" t="e">
        <f>IF($E123&gt;0,FD126/$E123,"-")</f>
        <v>#N/A</v>
      </c>
      <c r="FE129" s="1109"/>
      <c r="FF129" s="1108" t="e">
        <f>IF($E123&gt;0,FF126/$E123,"-")</f>
        <v>#N/A</v>
      </c>
      <c r="FG129" s="1109"/>
      <c r="FH129" s="1108" t="e">
        <f>IF($E123&gt;0,FH126/$E123,"-")</f>
        <v>#N/A</v>
      </c>
      <c r="FI129" s="1109"/>
      <c r="FJ129" s="1108" t="e">
        <f>IF($E123&gt;0,FJ126/$E123,"-")</f>
        <v>#N/A</v>
      </c>
      <c r="FK129" s="1109"/>
      <c r="FL129" s="1108" t="e">
        <f>IF($E123&gt;0,FL126/$E123,"-")</f>
        <v>#N/A</v>
      </c>
      <c r="FM129" s="1109"/>
      <c r="FN129" s="1108" t="e">
        <f>IF($E123&gt;0,FN126/$E123,"-")</f>
        <v>#N/A</v>
      </c>
      <c r="FO129" s="1109"/>
      <c r="FP129" s="1108" t="e">
        <f>IF($E123&gt;0,FP126/$E123,"-")</f>
        <v>#N/A</v>
      </c>
      <c r="FQ129" s="1109"/>
      <c r="FR129" s="1108" t="e">
        <f>IF($E123&gt;0,FR126/$E123,"-")</f>
        <v>#N/A</v>
      </c>
      <c r="FS129" s="1109"/>
      <c r="FT129" s="1108" t="e">
        <f>IF($E123&gt;0,FT126/$E123,"-")</f>
        <v>#N/A</v>
      </c>
      <c r="FU129" s="1109"/>
      <c r="FV129" s="1108" t="e">
        <f>IF($E123&gt;0,FV126/$E123,"-")</f>
        <v>#N/A</v>
      </c>
      <c r="FW129" s="1109"/>
      <c r="FX129" s="1108" t="e">
        <f>IF($E123&gt;0,FX126/$E123,"-")</f>
        <v>#N/A</v>
      </c>
      <c r="FY129" s="1109"/>
      <c r="FZ129" s="1108" t="e">
        <f>IF($E123&gt;0,FZ126/$E123,"-")</f>
        <v>#N/A</v>
      </c>
      <c r="GA129" s="1109"/>
      <c r="GB129" s="1108" t="e">
        <f>IF($E123&gt;0,GB126/$E123,"-")</f>
        <v>#N/A</v>
      </c>
      <c r="GC129" s="1109"/>
      <c r="GD129" s="1108" t="e">
        <f>IF($E123&gt;0,GD126/$E123,"-")</f>
        <v>#N/A</v>
      </c>
      <c r="GE129" s="1109"/>
      <c r="GF129" s="1108" t="e">
        <f>IF($E123&gt;0,GF126/$E123,"-")</f>
        <v>#N/A</v>
      </c>
      <c r="GG129" s="1109"/>
      <c r="GH129" s="1108" t="e">
        <f>IF($E123&gt;0,GH126/$E123,"-")</f>
        <v>#N/A</v>
      </c>
      <c r="GI129" s="1109"/>
      <c r="GJ129" s="1108" t="e">
        <f>IF($E123&gt;0,GJ126/$E123,"-")</f>
        <v>#N/A</v>
      </c>
      <c r="GK129" s="1109"/>
      <c r="GL129" s="1108" t="e">
        <f>IF($E123&gt;0,GL126/$E123,"-")</f>
        <v>#N/A</v>
      </c>
      <c r="GM129" s="1109"/>
      <c r="GN129" s="1108" t="e">
        <f>IF($E123&gt;0,GN126/$E123,"-")</f>
        <v>#N/A</v>
      </c>
      <c r="GO129" s="1109"/>
      <c r="GP129" s="1108" t="e">
        <f>IF($E123&gt;0,GP126/$E123,"-")</f>
        <v>#N/A</v>
      </c>
      <c r="GQ129" s="1109"/>
      <c r="GR129" s="1108" t="e">
        <f>IF($E123&gt;0,GR126/$E123,"-")</f>
        <v>#N/A</v>
      </c>
      <c r="GS129" s="1109"/>
      <c r="GT129" s="1108" t="e">
        <f>IF($E123&gt;0,GT126/$E123,"-")</f>
        <v>#N/A</v>
      </c>
      <c r="GU129" s="1109"/>
      <c r="GV129" s="1108" t="e">
        <f t="shared" ref="GV129" si="608">IF($E123&gt;0,GV126/$E123,"-")</f>
        <v>#N/A</v>
      </c>
      <c r="GW129" s="1109"/>
      <c r="GX129" s="1108" t="e">
        <f t="shared" ref="GX129" si="609">IF($E123&gt;0,GX126/$E123,"-")</f>
        <v>#N/A</v>
      </c>
      <c r="GY129" s="1109"/>
      <c r="GZ129" s="1108" t="e">
        <f t="shared" ref="GZ129" si="610">IF($E123&gt;0,GZ126/$E123,"-")</f>
        <v>#N/A</v>
      </c>
      <c r="HA129" s="1109"/>
      <c r="HB129" s="1108" t="e">
        <f>IF($E123&gt;0,HB126/$E123,"-")</f>
        <v>#N/A</v>
      </c>
      <c r="HC129" s="1109"/>
      <c r="HD129" s="1108" t="e">
        <f t="shared" ref="HD129" si="611">IF($E123&gt;0,HD126/$E123,"-")</f>
        <v>#N/A</v>
      </c>
      <c r="HE129" s="1109"/>
      <c r="HF129" s="1108" t="e">
        <f t="shared" ref="HF129" si="612">IF($E123&gt;0,HF126/$E123,"-")</f>
        <v>#N/A</v>
      </c>
      <c r="HG129" s="1109"/>
      <c r="HH129" s="1108" t="e">
        <f t="shared" ref="HH129" si="613">IF($E123&gt;0,HH126/$E123,"-")</f>
        <v>#N/A</v>
      </c>
      <c r="HI129" s="1109"/>
    </row>
    <row r="130" spans="1:217" ht="12.75" hidden="1" customHeight="1">
      <c r="A130" s="1139"/>
      <c r="B130" s="1140"/>
      <c r="C130" s="1139"/>
      <c r="D130" s="1141"/>
      <c r="E130" s="1141"/>
      <c r="F130" s="1142"/>
      <c r="G130" s="1141"/>
      <c r="H130" s="733"/>
      <c r="I130" s="1143"/>
      <c r="J130" s="1144"/>
      <c r="K130" s="846" t="s">
        <v>386</v>
      </c>
      <c r="L130" s="1110" t="e">
        <f>IF($E123&gt;0,L128/$E123,"-")</f>
        <v>#N/A</v>
      </c>
      <c r="M130" s="1111"/>
      <c r="N130" s="1110" t="e">
        <f>IF($E123&gt;0,N128/$E123,"-")</f>
        <v>#N/A</v>
      </c>
      <c r="O130" s="1111"/>
      <c r="P130" s="1110" t="e">
        <f>IF($E123&gt;0,P128/$E123,"-")</f>
        <v>#N/A</v>
      </c>
      <c r="Q130" s="1111"/>
      <c r="R130" s="1110" t="e">
        <f>IF($E123&gt;0,R128/$E123,"-")</f>
        <v>#N/A</v>
      </c>
      <c r="S130" s="1111"/>
      <c r="T130" s="1110" t="e">
        <f>IF($E123&gt;0,T128/$E123,"-")</f>
        <v>#N/A</v>
      </c>
      <c r="U130" s="1111"/>
      <c r="V130" s="1110" t="e">
        <f>IF($E123&gt;0,V128/$E123,"-")</f>
        <v>#N/A</v>
      </c>
      <c r="W130" s="1111"/>
      <c r="X130" s="1110" t="e">
        <f>IF($E123&gt;0,X128/$E123,"-")</f>
        <v>#N/A</v>
      </c>
      <c r="Y130" s="1111"/>
      <c r="Z130" s="1110" t="e">
        <f>IF($E123&gt;0,Z128/$E123,"-")</f>
        <v>#N/A</v>
      </c>
      <c r="AA130" s="1111"/>
      <c r="AB130" s="1110" t="e">
        <f>IF($E123&gt;0,AB128/$E123,"-")</f>
        <v>#N/A</v>
      </c>
      <c r="AC130" s="1111"/>
      <c r="AD130" s="1110" t="e">
        <f>IF($E123&gt;0,AD128/$E123,"-")</f>
        <v>#N/A</v>
      </c>
      <c r="AE130" s="1111"/>
      <c r="AF130" s="1110" t="e">
        <f>IF($E123&gt;0,AF128/$E123,"-")</f>
        <v>#N/A</v>
      </c>
      <c r="AG130" s="1111"/>
      <c r="AH130" s="1110" t="e">
        <f>IF($E123&gt;0,AH128/$E123,"-")</f>
        <v>#N/A</v>
      </c>
      <c r="AI130" s="1111"/>
      <c r="AJ130" s="1110" t="e">
        <f>IF($E123&gt;0,AJ128/$E123,"-")</f>
        <v>#N/A</v>
      </c>
      <c r="AK130" s="1111"/>
      <c r="AL130" s="1110" t="e">
        <f>IF($E123&gt;0,AL128/$E123,"-")</f>
        <v>#N/A</v>
      </c>
      <c r="AM130" s="1111"/>
      <c r="AN130" s="1110" t="e">
        <f>IF($E123&gt;0,AN128/$E123,"-")</f>
        <v>#N/A</v>
      </c>
      <c r="AO130" s="1111"/>
      <c r="AP130" s="1110" t="e">
        <f>IF($E123&gt;0,AP128/$E123,"-")</f>
        <v>#N/A</v>
      </c>
      <c r="AQ130" s="1111"/>
      <c r="AR130" s="1110" t="e">
        <f>IF($E123&gt;0,AR128/$E123,"-")</f>
        <v>#N/A</v>
      </c>
      <c r="AS130" s="1111"/>
      <c r="AT130" s="1110" t="e">
        <f>IF($E123&gt;0,AT128/$E123,"-")</f>
        <v>#N/A</v>
      </c>
      <c r="AU130" s="1111"/>
      <c r="AV130" s="1110" t="e">
        <f>IF($E123&gt;0,AV128/$E123,"-")</f>
        <v>#N/A</v>
      </c>
      <c r="AW130" s="1111"/>
      <c r="AX130" s="1110" t="e">
        <f>IF($E123&gt;0,AX128/$E123,"-")</f>
        <v>#N/A</v>
      </c>
      <c r="AY130" s="1111"/>
      <c r="AZ130" s="1110" t="e">
        <f>IF($E123&gt;0,AZ128/$E123,"-")</f>
        <v>#N/A</v>
      </c>
      <c r="BA130" s="1111"/>
      <c r="BB130" s="1110" t="e">
        <f>IF($E123&gt;0,BB128/$E123,"-")</f>
        <v>#N/A</v>
      </c>
      <c r="BC130" s="1111"/>
      <c r="BD130" s="1110" t="e">
        <f>IF($E123&gt;0,BD128/$E123,"-")</f>
        <v>#N/A</v>
      </c>
      <c r="BE130" s="1111"/>
      <c r="BF130" s="1110" t="e">
        <f>IF($E123&gt;0,BF128/$E123,"-")</f>
        <v>#N/A</v>
      </c>
      <c r="BG130" s="1111"/>
      <c r="BH130" s="1110" t="e">
        <f>IF($E123&gt;0,BH128/$E123,"-")</f>
        <v>#N/A</v>
      </c>
      <c r="BI130" s="1111"/>
      <c r="BJ130" s="1110" t="e">
        <f>IF($E123&gt;0,BJ128/$E123,"-")</f>
        <v>#N/A</v>
      </c>
      <c r="BK130" s="1111"/>
      <c r="BL130" s="1110" t="e">
        <f>IF($E123&gt;0,BL128/$E123,"-")</f>
        <v>#N/A</v>
      </c>
      <c r="BM130" s="1111"/>
      <c r="BN130" s="1110" t="e">
        <f>IF($E123&gt;0,BN128/$E123,"-")</f>
        <v>#N/A</v>
      </c>
      <c r="BO130" s="1111"/>
      <c r="BP130" s="1110" t="e">
        <f>IF($E123&gt;0,BP128/$E123,"-")</f>
        <v>#N/A</v>
      </c>
      <c r="BQ130" s="1111"/>
      <c r="BR130" s="1107" t="e">
        <f>IF($E123&gt;0,BR128/$E123,"-")</f>
        <v>#N/A</v>
      </c>
      <c r="BS130" s="1107"/>
      <c r="BT130" s="1107" t="e">
        <f>IF($E123&gt;0,BT128/$E123,"-")</f>
        <v>#N/A</v>
      </c>
      <c r="BU130" s="1107"/>
      <c r="BV130" s="1107" t="e">
        <f>IF($E123&gt;0,BV128/$E123,"-")</f>
        <v>#N/A</v>
      </c>
      <c r="BW130" s="1107"/>
      <c r="BX130" s="1107" t="e">
        <f>IF($E123&gt;0,BX128/$E123,"-")</f>
        <v>#N/A</v>
      </c>
      <c r="BY130" s="1107"/>
      <c r="BZ130" s="1107" t="e">
        <f>IF($E123&gt;0,BZ128/$E123,"-")</f>
        <v>#N/A</v>
      </c>
      <c r="CA130" s="1107"/>
      <c r="CB130" s="1107" t="e">
        <f>IF($E123&gt;0,CB128/$E123,"-")</f>
        <v>#N/A</v>
      </c>
      <c r="CC130" s="1107"/>
      <c r="CD130" s="1107" t="e">
        <f>IF($E123&gt;0,CD128/$E123,"-")</f>
        <v>#N/A</v>
      </c>
      <c r="CE130" s="1107"/>
      <c r="CF130" s="1107" t="e">
        <f>IF($E123&gt;0,CF128/$E123,"-")</f>
        <v>#N/A</v>
      </c>
      <c r="CG130" s="1107"/>
      <c r="CH130" s="1107" t="e">
        <f>IF($E123&gt;0,CH128/$E123,"-")</f>
        <v>#N/A</v>
      </c>
      <c r="CI130" s="1107"/>
      <c r="CJ130" s="1107" t="e">
        <f>IF($E123&gt;0,CJ128/$E123,"-")</f>
        <v>#N/A</v>
      </c>
      <c r="CK130" s="1107"/>
      <c r="CL130" s="1107" t="e">
        <f>IF($E123&gt;0,CL128/$E123,"-")</f>
        <v>#N/A</v>
      </c>
      <c r="CM130" s="1107"/>
      <c r="CN130" s="1107" t="e">
        <f>IF($E123&gt;0,CN128/$E123,"-")</f>
        <v>#N/A</v>
      </c>
      <c r="CO130" s="1107"/>
      <c r="CP130" s="1107" t="e">
        <f>IF($E123&gt;0,CP128/$E123,"-")</f>
        <v>#N/A</v>
      </c>
      <c r="CQ130" s="1107"/>
      <c r="CR130" s="1107" t="e">
        <f>IF($E123&gt;0,CR128/$E123,"-")</f>
        <v>#N/A</v>
      </c>
      <c r="CS130" s="1107"/>
      <c r="CT130" s="1107" t="e">
        <f>IF($E123&gt;0,CT128/$E123,"-")</f>
        <v>#N/A</v>
      </c>
      <c r="CU130" s="1107"/>
      <c r="CV130" s="1107" t="e">
        <f>IF($E123&gt;0,CV128/$E123,"-")</f>
        <v>#N/A</v>
      </c>
      <c r="CW130" s="1107"/>
      <c r="CX130" s="1107" t="e">
        <f>IF($E123&gt;0,CX128/$E123,"-")</f>
        <v>#N/A</v>
      </c>
      <c r="CY130" s="1107"/>
      <c r="CZ130" s="1107" t="e">
        <f>IF($E123&gt;0,CZ128/$E123,"-")</f>
        <v>#N/A</v>
      </c>
      <c r="DA130" s="1107"/>
      <c r="DB130" s="1107" t="e">
        <f>IF($E123&gt;0,DB128/$E123,"-")</f>
        <v>#N/A</v>
      </c>
      <c r="DC130" s="1107"/>
      <c r="DD130" s="1107" t="e">
        <f>IF($E123&gt;0,DD128/$E123,"-")</f>
        <v>#N/A</v>
      </c>
      <c r="DE130" s="1107"/>
      <c r="DF130" s="1107" t="e">
        <f>IF($E123&gt;0,DF128/$E123,"-")</f>
        <v>#N/A</v>
      </c>
      <c r="DG130" s="1107"/>
      <c r="DH130" s="1107" t="e">
        <f>IF($E123&gt;0,DH128/$E123,"-")</f>
        <v>#N/A</v>
      </c>
      <c r="DI130" s="1107"/>
      <c r="DJ130" s="1112" t="e">
        <f>IF($E123&gt;0,DJ128/$E123,"-")</f>
        <v>#N/A</v>
      </c>
      <c r="DK130" s="1112"/>
      <c r="DL130" s="1107" t="e">
        <f>IF($E123&gt;0,DL128/$E123,"-")</f>
        <v>#N/A</v>
      </c>
      <c r="DM130" s="1107"/>
      <c r="DN130" s="1107" t="e">
        <f>IF($E123&gt;0,DN128/$E123,"-")</f>
        <v>#N/A</v>
      </c>
      <c r="DO130" s="1107"/>
      <c r="DP130" s="1107" t="e">
        <f>IF($E123&gt;0,DP128/$E123,"-")</f>
        <v>#N/A</v>
      </c>
      <c r="DQ130" s="1107"/>
      <c r="DR130" s="1107" t="e">
        <f>IF($E123&gt;0,DR128/$E123,"-")</f>
        <v>#N/A</v>
      </c>
      <c r="DS130" s="1107"/>
      <c r="DT130" s="1107" t="e">
        <f>IF($E123&gt;0,DT128/$E123,"-")</f>
        <v>#N/A</v>
      </c>
      <c r="DU130" s="1107"/>
      <c r="DV130" s="1107" t="e">
        <f>IF($E123&gt;0,DV128/$E123,"-")</f>
        <v>#N/A</v>
      </c>
      <c r="DW130" s="1107"/>
      <c r="DX130" s="1107" t="e">
        <f>IF($E123&gt;0,DX128/$E123,"-")</f>
        <v>#N/A</v>
      </c>
      <c r="DY130" s="1107"/>
      <c r="DZ130" s="1107" t="e">
        <f>IF($E123&gt;0,DZ128/$E123,"-")</f>
        <v>#N/A</v>
      </c>
      <c r="EA130" s="1107"/>
      <c r="EB130" s="1107" t="e">
        <f>IF($E123&gt;0,EB128/$E123,"-")</f>
        <v>#N/A</v>
      </c>
      <c r="EC130" s="1107"/>
      <c r="ED130" s="1107" t="e">
        <f>IF($E123&gt;0,ED128/$E123,"-")</f>
        <v>#N/A</v>
      </c>
      <c r="EE130" s="1107"/>
      <c r="EF130" s="1107" t="e">
        <f>IF($E123&gt;0,EF128/$E123,"-")</f>
        <v>#N/A</v>
      </c>
      <c r="EG130" s="1107"/>
      <c r="EH130" s="1107" t="e">
        <f>IF($E123&gt;0,EH128/$E123,"-")</f>
        <v>#N/A</v>
      </c>
      <c r="EI130" s="1107"/>
      <c r="EJ130" s="1107" t="e">
        <f>IF($E123&gt;0,EJ128/$E123,"-")</f>
        <v>#N/A</v>
      </c>
      <c r="EK130" s="1107"/>
      <c r="EL130" s="1107" t="e">
        <f>IF($E123&gt;0,EL128/$E123,"-")</f>
        <v>#N/A</v>
      </c>
      <c r="EM130" s="1107"/>
      <c r="EN130" s="1107" t="e">
        <f>IF($E123&gt;0,EN128/$E123,"-")</f>
        <v>#N/A</v>
      </c>
      <c r="EO130" s="1107"/>
      <c r="EP130" s="1107" t="e">
        <f>IF($E123&gt;0,EP128/$E123,"-")</f>
        <v>#N/A</v>
      </c>
      <c r="EQ130" s="1107"/>
      <c r="ER130" s="1107" t="e">
        <f>IF($E123&gt;0,ER128/$E123,"-")</f>
        <v>#N/A</v>
      </c>
      <c r="ES130" s="1107"/>
      <c r="ET130" s="1107" t="e">
        <f>IF($E123&gt;0,ET128/$E123,"-")</f>
        <v>#N/A</v>
      </c>
      <c r="EU130" s="1107"/>
      <c r="EV130" s="1107" t="e">
        <f>IF($E123&gt;0,EV128/$E123,"-")</f>
        <v>#N/A</v>
      </c>
      <c r="EW130" s="1107"/>
      <c r="EX130" s="1107" t="e">
        <f>IF($E123&gt;0,EX128/$E123,"-")</f>
        <v>#N/A</v>
      </c>
      <c r="EY130" s="1107"/>
      <c r="EZ130" s="1107" t="e">
        <f>IF($E123&gt;0,EZ128/$E123,"-")</f>
        <v>#N/A</v>
      </c>
      <c r="FA130" s="1107"/>
      <c r="FB130" s="1107" t="e">
        <f>IF($E123&gt;0,FB128/$E123,"-")</f>
        <v>#N/A</v>
      </c>
      <c r="FC130" s="1107"/>
      <c r="FD130" s="1107" t="e">
        <f>IF($E123&gt;0,FD128/$E123,"-")</f>
        <v>#N/A</v>
      </c>
      <c r="FE130" s="1107"/>
      <c r="FF130" s="1107" t="e">
        <f>IF($E123&gt;0,FF128/$E123,"-")</f>
        <v>#N/A</v>
      </c>
      <c r="FG130" s="1107"/>
      <c r="FH130" s="1107" t="e">
        <f>IF($E123&gt;0,FH128/$E123,"-")</f>
        <v>#N/A</v>
      </c>
      <c r="FI130" s="1107"/>
      <c r="FJ130" s="1107" t="e">
        <f>IF($E123&gt;0,FJ128/$E123,"-")</f>
        <v>#N/A</v>
      </c>
      <c r="FK130" s="1107"/>
      <c r="FL130" s="1107" t="e">
        <f>IF($E123&gt;0,FL128/$E123,"-")</f>
        <v>#N/A</v>
      </c>
      <c r="FM130" s="1107"/>
      <c r="FN130" s="1107" t="e">
        <f>IF($E123&gt;0,FN128/$E123,"-")</f>
        <v>#N/A</v>
      </c>
      <c r="FO130" s="1107"/>
      <c r="FP130" s="1107" t="e">
        <f>IF($E123&gt;0,FP128/$E123,"-")</f>
        <v>#N/A</v>
      </c>
      <c r="FQ130" s="1107"/>
      <c r="FR130" s="1107" t="e">
        <f>IF($E123&gt;0,FR128/$E123,"-")</f>
        <v>#N/A</v>
      </c>
      <c r="FS130" s="1107"/>
      <c r="FT130" s="1107" t="e">
        <f>IF($E123&gt;0,FT128/$E123,"-")</f>
        <v>#N/A</v>
      </c>
      <c r="FU130" s="1107"/>
      <c r="FV130" s="1107" t="e">
        <f>IF($E123&gt;0,FV128/$E123,"-")</f>
        <v>#N/A</v>
      </c>
      <c r="FW130" s="1107"/>
      <c r="FX130" s="1107" t="e">
        <f>IF($E123&gt;0,FX128/$E123,"-")</f>
        <v>#N/A</v>
      </c>
      <c r="FY130" s="1107"/>
      <c r="FZ130" s="1107" t="e">
        <f>IF($E123&gt;0,FZ128/$E123,"-")</f>
        <v>#N/A</v>
      </c>
      <c r="GA130" s="1107"/>
      <c r="GB130" s="1107" t="e">
        <f>IF($E123&gt;0,GB128/$E123,"-")</f>
        <v>#N/A</v>
      </c>
      <c r="GC130" s="1107"/>
      <c r="GD130" s="1107" t="e">
        <f>IF($E123&gt;0,GD128/$E123,"-")</f>
        <v>#N/A</v>
      </c>
      <c r="GE130" s="1107"/>
      <c r="GF130" s="1107" t="e">
        <f>IF($E123&gt;0,GF128/$E123,"-")</f>
        <v>#N/A</v>
      </c>
      <c r="GG130" s="1107"/>
      <c r="GH130" s="1107" t="e">
        <f>IF($E123&gt;0,GH128/$E123,"-")</f>
        <v>#N/A</v>
      </c>
      <c r="GI130" s="1107"/>
      <c r="GJ130" s="1107" t="e">
        <f>IF($E123&gt;0,GJ128/$E123,"-")</f>
        <v>#N/A</v>
      </c>
      <c r="GK130" s="1107"/>
      <c r="GL130" s="1107" t="e">
        <f>IF($E123&gt;0,GL128/$E123,"-")</f>
        <v>#N/A</v>
      </c>
      <c r="GM130" s="1107"/>
      <c r="GN130" s="1107" t="e">
        <f>IF($E123&gt;0,GN128/$E123,"-")</f>
        <v>#N/A</v>
      </c>
      <c r="GO130" s="1107"/>
      <c r="GP130" s="1107" t="e">
        <f>IF($E123&gt;0,GP128/$E123,"-")</f>
        <v>#N/A</v>
      </c>
      <c r="GQ130" s="1107"/>
      <c r="GR130" s="1107" t="e">
        <f>IF($E123&gt;0,GR128/$E123,"-")</f>
        <v>#N/A</v>
      </c>
      <c r="GS130" s="1107"/>
      <c r="GT130" s="1107" t="e">
        <f>IF($E123&gt;0,GT128/$E123,"-")</f>
        <v>#N/A</v>
      </c>
      <c r="GU130" s="1107"/>
      <c r="GV130" s="1107" t="e">
        <f t="shared" ref="GV130" si="614">IF($E123&gt;0,GV128/$E123,"-")</f>
        <v>#N/A</v>
      </c>
      <c r="GW130" s="1107"/>
      <c r="GX130" s="1107" t="e">
        <f t="shared" ref="GX130" si="615">IF($E123&gt;0,GX128/$E123,"-")</f>
        <v>#N/A</v>
      </c>
      <c r="GY130" s="1107"/>
      <c r="GZ130" s="1107" t="e">
        <f t="shared" ref="GZ130" si="616">IF($E123&gt;0,GZ128/$E123,"-")</f>
        <v>#N/A</v>
      </c>
      <c r="HA130" s="1107"/>
      <c r="HB130" s="1107" t="e">
        <f>IF($E123&gt;0,HB128/$E123,"-")</f>
        <v>#N/A</v>
      </c>
      <c r="HC130" s="1107"/>
      <c r="HD130" s="1107" t="e">
        <f t="shared" ref="HD130" si="617">IF($E123&gt;0,HD128/$E123,"-")</f>
        <v>#N/A</v>
      </c>
      <c r="HE130" s="1107"/>
      <c r="HF130" s="1107" t="e">
        <f t="shared" ref="HF130" si="618">IF($E123&gt;0,HF128/$E123,"-")</f>
        <v>#N/A</v>
      </c>
      <c r="HG130" s="1107"/>
      <c r="HH130" s="1107" t="e">
        <f t="shared" ref="HH130" si="619">IF($E123&gt;0,HH128/$E123,"-")</f>
        <v>#N/A</v>
      </c>
      <c r="HI130" s="1107"/>
    </row>
    <row r="131" spans="1:217" s="5" customFormat="1" ht="15" hidden="1" customHeight="1">
      <c r="A131" s="677"/>
      <c r="B131" s="678"/>
      <c r="C131" s="678"/>
      <c r="D131" s="679"/>
      <c r="E131" s="679"/>
      <c r="F131" s="678"/>
      <c r="G131" s="678"/>
      <c r="H131" s="678"/>
      <c r="I131" s="678"/>
      <c r="J131" s="678"/>
      <c r="K131" s="678"/>
      <c r="L131" s="1178"/>
      <c r="M131" s="1178"/>
      <c r="N131" s="1178"/>
      <c r="O131" s="1178"/>
      <c r="P131" s="1178"/>
      <c r="Q131" s="1178"/>
      <c r="R131" s="1178"/>
      <c r="S131" s="1192"/>
      <c r="T131" s="1180"/>
      <c r="U131" s="1178"/>
      <c r="V131" s="1178"/>
      <c r="W131" s="1178"/>
      <c r="X131" s="1178"/>
      <c r="Y131" s="1178"/>
      <c r="Z131" s="1178"/>
      <c r="AA131" s="1192"/>
      <c r="AB131" s="1180"/>
      <c r="AC131" s="1178"/>
      <c r="AD131" s="1178"/>
      <c r="AE131" s="1178"/>
      <c r="AF131" s="1178"/>
      <c r="AG131" s="1178"/>
      <c r="AH131" s="1178"/>
      <c r="AI131" s="1192"/>
      <c r="AJ131" s="1180"/>
      <c r="AK131" s="1178"/>
      <c r="AL131" s="1178"/>
      <c r="AM131" s="1178"/>
      <c r="AN131" s="1178"/>
      <c r="AO131" s="1178"/>
      <c r="AP131" s="1178"/>
      <c r="AQ131" s="1192"/>
      <c r="AR131" s="1180"/>
      <c r="AS131" s="1178"/>
      <c r="AT131" s="831"/>
      <c r="AU131" s="831"/>
      <c r="AV131" s="831"/>
      <c r="AW131" s="831"/>
      <c r="AX131" s="831"/>
      <c r="AY131" s="832"/>
      <c r="AZ131" s="833"/>
      <c r="BA131" s="831"/>
      <c r="BB131" s="831"/>
      <c r="BC131" s="831"/>
      <c r="BD131" s="831"/>
      <c r="BE131" s="831"/>
      <c r="BF131" s="831"/>
      <c r="BG131" s="832"/>
      <c r="BH131" s="833"/>
      <c r="BI131" s="831"/>
      <c r="BJ131" s="831"/>
      <c r="BK131" s="831"/>
      <c r="BL131" s="831"/>
      <c r="BM131" s="831"/>
      <c r="BN131" s="831"/>
      <c r="BO131" s="832"/>
      <c r="BP131" s="833"/>
      <c r="BQ131" s="831"/>
      <c r="BR131" s="831"/>
      <c r="BS131" s="831"/>
      <c r="BT131" s="831"/>
      <c r="BU131" s="831"/>
      <c r="BV131" s="831"/>
      <c r="BW131" s="832"/>
      <c r="BX131" s="833"/>
      <c r="BY131" s="831"/>
      <c r="BZ131" s="831"/>
      <c r="CA131" s="831"/>
      <c r="CB131" s="831"/>
      <c r="CC131" s="831"/>
      <c r="CD131" s="1178"/>
      <c r="CE131" s="1179"/>
      <c r="CF131" s="1180"/>
      <c r="CG131" s="1181"/>
      <c r="CH131" s="1178"/>
      <c r="CI131" s="1181"/>
      <c r="CJ131" s="1178"/>
      <c r="CK131" s="1181"/>
      <c r="CL131" s="1178"/>
      <c r="CM131" s="1179"/>
      <c r="CN131" s="1180"/>
      <c r="CO131" s="1181"/>
      <c r="CP131" s="1182"/>
      <c r="CQ131" s="1183"/>
      <c r="CR131" s="1182"/>
      <c r="CS131" s="1183"/>
      <c r="CT131" s="834"/>
      <c r="CU131" s="835"/>
      <c r="CV131" s="836"/>
      <c r="CW131" s="834"/>
      <c r="CX131" s="834"/>
      <c r="CY131" s="834"/>
      <c r="CZ131" s="834"/>
      <c r="DA131" s="834"/>
      <c r="DB131" s="834"/>
      <c r="DC131" s="835"/>
      <c r="DD131" s="836"/>
      <c r="DE131" s="834"/>
      <c r="DF131" s="834"/>
      <c r="DG131" s="834"/>
      <c r="DH131" s="834"/>
      <c r="DI131" s="834"/>
      <c r="DJ131" s="977"/>
      <c r="DK131" s="977"/>
      <c r="DL131" s="836"/>
      <c r="DM131" s="834"/>
      <c r="DN131" s="834"/>
      <c r="DO131" s="834"/>
      <c r="DP131" s="834"/>
      <c r="DQ131" s="834"/>
      <c r="DR131" s="834"/>
      <c r="DS131" s="835"/>
      <c r="DT131" s="836"/>
      <c r="DU131" s="834"/>
      <c r="DV131" s="834"/>
      <c r="DW131" s="834"/>
      <c r="DX131" s="834"/>
      <c r="DY131" s="834"/>
      <c r="DZ131" s="834"/>
      <c r="EA131" s="835"/>
      <c r="EB131" s="836"/>
      <c r="EC131" s="834"/>
      <c r="ED131" s="834"/>
      <c r="EE131" s="834"/>
      <c r="EF131" s="834"/>
      <c r="EG131" s="834"/>
      <c r="EH131" s="834"/>
      <c r="EI131" s="835"/>
      <c r="EJ131" s="836"/>
      <c r="EK131" s="834"/>
      <c r="EL131" s="834"/>
      <c r="EM131" s="834"/>
      <c r="EN131" s="834"/>
      <c r="EO131" s="834"/>
      <c r="EP131" s="834"/>
      <c r="EQ131" s="835"/>
      <c r="ER131" s="836"/>
      <c r="ES131" s="834"/>
      <c r="ET131" s="834"/>
      <c r="EU131" s="834"/>
      <c r="EV131" s="834"/>
      <c r="EW131" s="834"/>
      <c r="EX131" s="834"/>
      <c r="EY131" s="835"/>
      <c r="EZ131" s="836"/>
      <c r="FA131" s="834"/>
      <c r="FB131" s="834"/>
      <c r="FC131" s="834"/>
      <c r="FD131" s="834"/>
      <c r="FE131" s="834"/>
      <c r="FF131" s="834"/>
      <c r="FG131" s="835"/>
      <c r="FH131" s="836"/>
      <c r="FI131" s="834"/>
      <c r="FJ131" s="834"/>
      <c r="FK131" s="834"/>
      <c r="FL131" s="834"/>
      <c r="FM131" s="834"/>
      <c r="FN131" s="834"/>
      <c r="FO131" s="835"/>
      <c r="FP131" s="836"/>
      <c r="FQ131" s="834"/>
      <c r="FR131" s="834"/>
      <c r="FS131" s="834"/>
      <c r="FT131" s="834"/>
      <c r="FU131" s="834"/>
      <c r="FV131" s="834"/>
      <c r="FW131" s="835"/>
      <c r="FX131" s="836"/>
      <c r="FY131" s="834"/>
      <c r="FZ131" s="834"/>
      <c r="GA131" s="834"/>
      <c r="GB131" s="834"/>
      <c r="GC131" s="834"/>
      <c r="GD131" s="834"/>
      <c r="GE131" s="835"/>
      <c r="GF131" s="836"/>
      <c r="GG131" s="834"/>
      <c r="GH131" s="834"/>
      <c r="GI131" s="834"/>
      <c r="GJ131" s="834"/>
      <c r="GK131" s="834"/>
      <c r="GL131" s="834"/>
      <c r="GM131" s="835"/>
      <c r="GN131" s="836"/>
      <c r="GO131" s="834"/>
      <c r="GP131" s="834"/>
      <c r="GQ131" s="834"/>
      <c r="GR131" s="834"/>
      <c r="GS131" s="834"/>
      <c r="GT131" s="834"/>
      <c r="GU131" s="835"/>
      <c r="GV131" s="834"/>
      <c r="GW131" s="835"/>
      <c r="GX131" s="834"/>
      <c r="GY131" s="835"/>
      <c r="GZ131" s="834"/>
      <c r="HA131" s="835"/>
      <c r="HB131" s="834"/>
      <c r="HC131" s="835"/>
      <c r="HD131" s="834"/>
      <c r="HE131" s="835"/>
      <c r="HF131" s="834"/>
      <c r="HG131" s="835"/>
      <c r="HH131" s="834"/>
      <c r="HI131" s="835"/>
    </row>
    <row r="132" spans="1:217" ht="12.75" hidden="1" customHeight="1">
      <c r="A132" s="1139" t="s">
        <v>312</v>
      </c>
      <c r="B132" s="1140" t="e">
        <f>VLOOKUP(A132,PLANEJAMENTO!$B$10:$C$56,2,FALSE)</f>
        <v>#N/A</v>
      </c>
      <c r="C132" s="1139" t="e">
        <f>VLOOKUP(A132,PLANEJAMENTO!$B$10:$D$56,3,FALSE)</f>
        <v>#N/A</v>
      </c>
      <c r="D132" s="1141" t="e">
        <f>VLOOKUP(A132,PLANEJAMENTO!$B$10:$E$56,4,FALSE)</f>
        <v>#N/A</v>
      </c>
      <c r="E132" s="1141" t="e">
        <f>D132</f>
        <v>#N/A</v>
      </c>
      <c r="F132" s="1142"/>
      <c r="G132" s="1141">
        <f>F132*9</f>
        <v>0</v>
      </c>
      <c r="H132" s="733"/>
      <c r="I132" s="1143"/>
      <c r="J132" s="1144"/>
      <c r="K132" s="734" t="s">
        <v>379</v>
      </c>
      <c r="L132" s="1145"/>
      <c r="M132" s="1146"/>
      <c r="N132" s="1145"/>
      <c r="O132" s="1146"/>
      <c r="P132" s="1145"/>
      <c r="Q132" s="1146"/>
      <c r="R132" s="1145"/>
      <c r="S132" s="1146"/>
      <c r="T132" s="1145"/>
      <c r="U132" s="1146"/>
      <c r="V132" s="1145"/>
      <c r="W132" s="1146"/>
      <c r="X132" s="1145"/>
      <c r="Y132" s="1146"/>
      <c r="Z132" s="1145"/>
      <c r="AA132" s="1146"/>
      <c r="AB132" s="1145"/>
      <c r="AC132" s="1146"/>
      <c r="AD132" s="1145"/>
      <c r="AE132" s="1146"/>
      <c r="AF132" s="1145"/>
      <c r="AG132" s="1146"/>
      <c r="AH132" s="1145"/>
      <c r="AI132" s="1146"/>
      <c r="AJ132" s="1145"/>
      <c r="AK132" s="1146"/>
      <c r="AL132" s="1145"/>
      <c r="AM132" s="1146"/>
      <c r="AN132" s="1145"/>
      <c r="AO132" s="1146"/>
      <c r="AP132" s="1145"/>
      <c r="AQ132" s="1146"/>
      <c r="AR132" s="1145"/>
      <c r="AS132" s="1146"/>
      <c r="AT132" s="1145"/>
      <c r="AU132" s="1146"/>
      <c r="AV132" s="1145"/>
      <c r="AW132" s="1146"/>
      <c r="AX132" s="1145"/>
      <c r="AY132" s="1146"/>
      <c r="AZ132" s="1145"/>
      <c r="BA132" s="1146"/>
      <c r="BB132" s="1145"/>
      <c r="BC132" s="1146"/>
      <c r="BD132" s="1145"/>
      <c r="BE132" s="1146"/>
      <c r="BF132" s="1145"/>
      <c r="BG132" s="1146"/>
      <c r="BH132" s="1145"/>
      <c r="BI132" s="1146"/>
      <c r="BJ132" s="1145"/>
      <c r="BK132" s="1146"/>
      <c r="BL132" s="1145"/>
      <c r="BM132" s="1146"/>
      <c r="BN132" s="1145"/>
      <c r="BO132" s="1146"/>
      <c r="BP132" s="1145"/>
      <c r="BQ132" s="1146"/>
      <c r="BR132" s="1132"/>
      <c r="BS132" s="1132"/>
      <c r="BT132" s="1132"/>
      <c r="BU132" s="1132"/>
      <c r="BV132" s="1132"/>
      <c r="BW132" s="1132"/>
      <c r="BX132" s="1132"/>
      <c r="BY132" s="1132"/>
      <c r="BZ132" s="1132"/>
      <c r="CA132" s="1132"/>
      <c r="CB132" s="1132"/>
      <c r="CC132" s="1132"/>
      <c r="CD132" s="1132"/>
      <c r="CE132" s="1132"/>
      <c r="CF132" s="1132"/>
      <c r="CG132" s="1132"/>
      <c r="CH132" s="1132"/>
      <c r="CI132" s="1132"/>
      <c r="CJ132" s="1132"/>
      <c r="CK132" s="1132"/>
      <c r="CL132" s="1132"/>
      <c r="CM132" s="1132"/>
      <c r="CN132" s="1132"/>
      <c r="CO132" s="1132"/>
      <c r="CP132" s="1132"/>
      <c r="CQ132" s="1132"/>
      <c r="CR132" s="1132"/>
      <c r="CS132" s="1132"/>
      <c r="CT132" s="1132"/>
      <c r="CU132" s="1132"/>
      <c r="CV132" s="1132"/>
      <c r="CW132" s="1132"/>
      <c r="CX132" s="1132"/>
      <c r="CY132" s="1132"/>
      <c r="CZ132" s="1169">
        <f>6-CZ123</f>
        <v>0.74819401444788269</v>
      </c>
      <c r="DA132" s="1169"/>
      <c r="DB132" s="1169">
        <v>4.4389978213507639</v>
      </c>
      <c r="DC132" s="1169"/>
      <c r="DD132" s="1132"/>
      <c r="DE132" s="1132"/>
      <c r="DF132" s="1132"/>
      <c r="DG132" s="1132"/>
      <c r="DH132" s="1132"/>
      <c r="DI132" s="1132"/>
      <c r="DJ132" s="1138"/>
      <c r="DK132" s="1138"/>
      <c r="DL132" s="1132"/>
      <c r="DM132" s="1132"/>
      <c r="DN132" s="1132"/>
      <c r="DO132" s="1132"/>
      <c r="DP132" s="1132"/>
      <c r="DQ132" s="1132"/>
      <c r="DR132" s="1132"/>
      <c r="DS132" s="1132"/>
      <c r="DT132" s="1132"/>
      <c r="DU132" s="1132"/>
      <c r="DV132" s="1132"/>
      <c r="DW132" s="1132"/>
      <c r="DX132" s="1132"/>
      <c r="DY132" s="1132"/>
      <c r="DZ132" s="1132"/>
      <c r="EA132" s="1132"/>
      <c r="EB132" s="1132"/>
      <c r="EC132" s="1132"/>
      <c r="ED132" s="1132"/>
      <c r="EE132" s="1132"/>
      <c r="EF132" s="1132"/>
      <c r="EG132" s="1132"/>
      <c r="EH132" s="1132"/>
      <c r="EI132" s="1132"/>
      <c r="EJ132" s="1132"/>
      <c r="EK132" s="1132"/>
      <c r="EL132" s="1132"/>
      <c r="EM132" s="1132"/>
      <c r="EN132" s="1132"/>
      <c r="EO132" s="1132"/>
      <c r="EP132" s="1132"/>
      <c r="EQ132" s="1132"/>
      <c r="ER132" s="1132"/>
      <c r="ES132" s="1132"/>
      <c r="ET132" s="1132"/>
      <c r="EU132" s="1132"/>
      <c r="EV132" s="1132"/>
      <c r="EW132" s="1132"/>
      <c r="EX132" s="1132"/>
      <c r="EY132" s="1132"/>
      <c r="EZ132" s="1132"/>
      <c r="FA132" s="1132"/>
      <c r="FB132" s="1132"/>
      <c r="FC132" s="1132"/>
      <c r="FD132" s="1132"/>
      <c r="FE132" s="1132"/>
      <c r="FF132" s="1132"/>
      <c r="FG132" s="1132"/>
      <c r="FH132" s="1132"/>
      <c r="FI132" s="1132"/>
      <c r="FJ132" s="1132"/>
      <c r="FK132" s="1132"/>
      <c r="FL132" s="1132"/>
      <c r="FM132" s="1132"/>
      <c r="FN132" s="1132"/>
      <c r="FO132" s="1132"/>
      <c r="FP132" s="1132"/>
      <c r="FQ132" s="1132"/>
      <c r="FR132" s="1132"/>
      <c r="FS132" s="1132"/>
      <c r="FT132" s="1132"/>
      <c r="FU132" s="1132"/>
      <c r="FV132" s="1132"/>
      <c r="FW132" s="1132"/>
      <c r="FX132" s="1132"/>
      <c r="FY132" s="1132"/>
      <c r="FZ132" s="1132"/>
      <c r="GA132" s="1132"/>
      <c r="GB132" s="1132"/>
      <c r="GC132" s="1132"/>
      <c r="GD132" s="1132"/>
      <c r="GE132" s="1132"/>
      <c r="GF132" s="1132"/>
      <c r="GG132" s="1132"/>
      <c r="GH132" s="1132"/>
      <c r="GI132" s="1132"/>
      <c r="GJ132" s="1132"/>
      <c r="GK132" s="1132"/>
      <c r="GL132" s="1132"/>
      <c r="GM132" s="1132"/>
      <c r="GN132" s="1132"/>
      <c r="GO132" s="1132"/>
      <c r="GP132" s="1132"/>
      <c r="GQ132" s="1132"/>
      <c r="GR132" s="1132"/>
      <c r="GS132" s="1132"/>
      <c r="GT132" s="1132"/>
      <c r="GU132" s="1132"/>
      <c r="GV132" s="1132"/>
      <c r="GW132" s="1132"/>
      <c r="GX132" s="1132"/>
      <c r="GY132" s="1132"/>
      <c r="GZ132" s="1132"/>
      <c r="HA132" s="1132"/>
      <c r="HB132" s="1132"/>
      <c r="HC132" s="1132"/>
      <c r="HD132" s="1132"/>
      <c r="HE132" s="1132"/>
      <c r="HF132" s="1132"/>
      <c r="HG132" s="1132"/>
      <c r="HH132" s="1132"/>
      <c r="HI132" s="1132"/>
    </row>
    <row r="133" spans="1:217" ht="12.75" hidden="1" customHeight="1">
      <c r="A133" s="1139"/>
      <c r="B133" s="1140"/>
      <c r="C133" s="1139"/>
      <c r="D133" s="1141"/>
      <c r="E133" s="1141"/>
      <c r="F133" s="1142"/>
      <c r="G133" s="1141"/>
      <c r="H133" s="733"/>
      <c r="I133" s="1143"/>
      <c r="J133" s="1144"/>
      <c r="K133" s="837" t="s">
        <v>380</v>
      </c>
      <c r="L133" s="1133"/>
      <c r="M133" s="1134"/>
      <c r="N133" s="1133"/>
      <c r="O133" s="1134"/>
      <c r="P133" s="1133"/>
      <c r="Q133" s="1134"/>
      <c r="R133" s="1133"/>
      <c r="S133" s="1134"/>
      <c r="T133" s="1133"/>
      <c r="U133" s="1134"/>
      <c r="V133" s="1133"/>
      <c r="W133" s="1134"/>
      <c r="X133" s="1133"/>
      <c r="Y133" s="1134"/>
      <c r="Z133" s="1133"/>
      <c r="AA133" s="1134"/>
      <c r="AB133" s="1133"/>
      <c r="AC133" s="1134"/>
      <c r="AD133" s="1133"/>
      <c r="AE133" s="1134"/>
      <c r="AF133" s="1133"/>
      <c r="AG133" s="1134"/>
      <c r="AH133" s="1133"/>
      <c r="AI133" s="1134"/>
      <c r="AJ133" s="1133"/>
      <c r="AK133" s="1134"/>
      <c r="AL133" s="1133"/>
      <c r="AM133" s="1134"/>
      <c r="AN133" s="1133"/>
      <c r="AO133" s="1134"/>
      <c r="AP133" s="1133"/>
      <c r="AQ133" s="1134"/>
      <c r="AR133" s="1133"/>
      <c r="AS133" s="1134"/>
      <c r="AT133" s="1133"/>
      <c r="AU133" s="1134"/>
      <c r="AV133" s="1133"/>
      <c r="AW133" s="1134"/>
      <c r="AX133" s="1133"/>
      <c r="AY133" s="1134"/>
      <c r="AZ133" s="1133"/>
      <c r="BA133" s="1134"/>
      <c r="BB133" s="1133"/>
      <c r="BC133" s="1134"/>
      <c r="BD133" s="1133"/>
      <c r="BE133" s="1134"/>
      <c r="BF133" s="1133"/>
      <c r="BG133" s="1134"/>
      <c r="BH133" s="1133"/>
      <c r="BI133" s="1134"/>
      <c r="BJ133" s="1133"/>
      <c r="BK133" s="1134"/>
      <c r="BL133" s="1133"/>
      <c r="BM133" s="1134"/>
      <c r="BN133" s="1133"/>
      <c r="BO133" s="1134"/>
      <c r="BP133" s="1133"/>
      <c r="BQ133" s="1134"/>
      <c r="BR133" s="1129"/>
      <c r="BS133" s="1129"/>
      <c r="BT133" s="1129"/>
      <c r="BU133" s="1129"/>
      <c r="BV133" s="1129"/>
      <c r="BW133" s="1129"/>
      <c r="BX133" s="1129"/>
      <c r="BY133" s="1129"/>
      <c r="BZ133" s="1129"/>
      <c r="CA133" s="1129"/>
      <c r="CB133" s="1129"/>
      <c r="CC133" s="1129"/>
      <c r="CD133" s="1129"/>
      <c r="CE133" s="1129"/>
      <c r="CF133" s="1129"/>
      <c r="CG133" s="1129"/>
      <c r="CH133" s="1129"/>
      <c r="CI133" s="1129"/>
      <c r="CJ133" s="1129"/>
      <c r="CK133" s="1129"/>
      <c r="CL133" s="1129"/>
      <c r="CM133" s="1129"/>
      <c r="CN133" s="1129"/>
      <c r="CO133" s="1129"/>
      <c r="CP133" s="1129"/>
      <c r="CQ133" s="1129"/>
      <c r="CR133" s="1129"/>
      <c r="CS133" s="1129"/>
      <c r="CT133" s="1129"/>
      <c r="CU133" s="1129"/>
      <c r="CV133" s="1129"/>
      <c r="CW133" s="1129"/>
      <c r="CX133" s="1129"/>
      <c r="CY133" s="1129"/>
      <c r="CZ133" s="1129">
        <v>1</v>
      </c>
      <c r="DA133" s="1129"/>
      <c r="DB133" s="1129">
        <v>1</v>
      </c>
      <c r="DC133" s="1129"/>
      <c r="DD133" s="1129"/>
      <c r="DE133" s="1129"/>
      <c r="DF133" s="1129"/>
      <c r="DG133" s="1129"/>
      <c r="DH133" s="1129"/>
      <c r="DI133" s="1129"/>
      <c r="DJ133" s="1135"/>
      <c r="DK133" s="1135"/>
      <c r="DL133" s="1129"/>
      <c r="DM133" s="1129"/>
      <c r="DN133" s="1129"/>
      <c r="DO133" s="1129"/>
      <c r="DP133" s="1129"/>
      <c r="DQ133" s="1129"/>
      <c r="DR133" s="1129"/>
      <c r="DS133" s="1129"/>
      <c r="DT133" s="1129"/>
      <c r="DU133" s="1129"/>
      <c r="DV133" s="1129"/>
      <c r="DW133" s="1129"/>
      <c r="DX133" s="1129"/>
      <c r="DY133" s="1129"/>
      <c r="DZ133" s="1129"/>
      <c r="EA133" s="1129"/>
      <c r="EB133" s="1129"/>
      <c r="EC133" s="1129"/>
      <c r="ED133" s="1129"/>
      <c r="EE133" s="1129"/>
      <c r="EF133" s="1129"/>
      <c r="EG133" s="1129"/>
      <c r="EH133" s="1129"/>
      <c r="EI133" s="1129"/>
      <c r="EJ133" s="1129"/>
      <c r="EK133" s="1129"/>
      <c r="EL133" s="1129"/>
      <c r="EM133" s="1129"/>
      <c r="EN133" s="1129"/>
      <c r="EO133" s="1129"/>
      <c r="EP133" s="1129"/>
      <c r="EQ133" s="1129"/>
      <c r="ER133" s="1129"/>
      <c r="ES133" s="1129"/>
      <c r="ET133" s="1129"/>
      <c r="EU133" s="1129"/>
      <c r="EV133" s="1129"/>
      <c r="EW133" s="1129"/>
      <c r="EX133" s="1129"/>
      <c r="EY133" s="1129"/>
      <c r="EZ133" s="1129"/>
      <c r="FA133" s="1129"/>
      <c r="FB133" s="1129"/>
      <c r="FC133" s="1129"/>
      <c r="FD133" s="1129"/>
      <c r="FE133" s="1129"/>
      <c r="FF133" s="1129"/>
      <c r="FG133" s="1129"/>
      <c r="FH133" s="1129"/>
      <c r="FI133" s="1129"/>
      <c r="FJ133" s="1129"/>
      <c r="FK133" s="1129"/>
      <c r="FL133" s="1129"/>
      <c r="FM133" s="1129"/>
      <c r="FN133" s="1129"/>
      <c r="FO133" s="1129"/>
      <c r="FP133" s="1129"/>
      <c r="FQ133" s="1129"/>
      <c r="FR133" s="1129"/>
      <c r="FS133" s="1129"/>
      <c r="FT133" s="1129"/>
      <c r="FU133" s="1129"/>
      <c r="FV133" s="1129"/>
      <c r="FW133" s="1129"/>
      <c r="FX133" s="1129"/>
      <c r="FY133" s="1129"/>
      <c r="FZ133" s="1129"/>
      <c r="GA133" s="1129"/>
      <c r="GB133" s="1129"/>
      <c r="GC133" s="1129"/>
      <c r="GD133" s="1129"/>
      <c r="GE133" s="1129"/>
      <c r="GF133" s="1129"/>
      <c r="GG133" s="1129"/>
      <c r="GH133" s="1129"/>
      <c r="GI133" s="1129"/>
      <c r="GJ133" s="1129"/>
      <c r="GK133" s="1129"/>
      <c r="GL133" s="1129"/>
      <c r="GM133" s="1129"/>
      <c r="GN133" s="1129"/>
      <c r="GO133" s="1129"/>
      <c r="GP133" s="1129"/>
      <c r="GQ133" s="1129"/>
      <c r="GR133" s="1129"/>
      <c r="GS133" s="1129"/>
      <c r="GT133" s="1129"/>
      <c r="GU133" s="1129"/>
      <c r="GV133" s="1129"/>
      <c r="GW133" s="1129"/>
      <c r="GX133" s="1129"/>
      <c r="GY133" s="1129"/>
      <c r="GZ133" s="1129"/>
      <c r="HA133" s="1129"/>
      <c r="HB133" s="1129"/>
      <c r="HC133" s="1129"/>
      <c r="HD133" s="1129"/>
      <c r="HE133" s="1129"/>
      <c r="HF133" s="1129"/>
      <c r="HG133" s="1129"/>
      <c r="HH133" s="1129"/>
      <c r="HI133" s="1129"/>
    </row>
    <row r="134" spans="1:217" ht="12.75" hidden="1" customHeight="1">
      <c r="A134" s="1139"/>
      <c r="B134" s="1140"/>
      <c r="C134" s="1139"/>
      <c r="D134" s="1141"/>
      <c r="E134" s="1141"/>
      <c r="F134" s="1142"/>
      <c r="G134" s="1141"/>
      <c r="H134" s="733"/>
      <c r="I134" s="1143"/>
      <c r="J134" s="1144"/>
      <c r="K134" s="838" t="s">
        <v>381</v>
      </c>
      <c r="L134" s="1125">
        <f>(L132*L133*$G132)*$L$8</f>
        <v>0</v>
      </c>
      <c r="M134" s="1126"/>
      <c r="N134" s="1125">
        <f>(N132*N133*$G132)*$L$8</f>
        <v>0</v>
      </c>
      <c r="O134" s="1126"/>
      <c r="P134" s="1125">
        <f>(P132*P133*$G132)*$L$8</f>
        <v>0</v>
      </c>
      <c r="Q134" s="1126"/>
      <c r="R134" s="1125">
        <f>(R132*R133*$G132)*$L$8</f>
        <v>0</v>
      </c>
      <c r="S134" s="1126"/>
      <c r="T134" s="1125">
        <f>(T132*T133*$G132)*$T$8</f>
        <v>0</v>
      </c>
      <c r="U134" s="1126"/>
      <c r="V134" s="1125">
        <f>(V132*V133*$G132)*$T$8</f>
        <v>0</v>
      </c>
      <c r="W134" s="1126"/>
      <c r="X134" s="1125">
        <f>(X132*X133*$G132)*$T$8</f>
        <v>0</v>
      </c>
      <c r="Y134" s="1126"/>
      <c r="Z134" s="1125">
        <f>(Z132*Z133*$G132)*$T$8</f>
        <v>0</v>
      </c>
      <c r="AA134" s="1126"/>
      <c r="AB134" s="1125">
        <f>(AB132*AB133*$G132)*$AB$8</f>
        <v>0</v>
      </c>
      <c r="AC134" s="1126"/>
      <c r="AD134" s="1125">
        <f>(AD132*AD133*$G132)*$AB$8</f>
        <v>0</v>
      </c>
      <c r="AE134" s="1126"/>
      <c r="AF134" s="1125">
        <f>(AF132*AF133*$G132)*$AB$8</f>
        <v>0</v>
      </c>
      <c r="AG134" s="1126"/>
      <c r="AH134" s="1125">
        <f>(AH132*AH133*$G132)*$AB$8</f>
        <v>0</v>
      </c>
      <c r="AI134" s="1126"/>
      <c r="AJ134" s="1125">
        <f>(AJ132*AJ133*$G132)*$AJ$8</f>
        <v>0</v>
      </c>
      <c r="AK134" s="1126"/>
      <c r="AL134" s="1125">
        <f>(AL132*AL133*$G132)*$AJ$8</f>
        <v>0</v>
      </c>
      <c r="AM134" s="1126"/>
      <c r="AN134" s="1125">
        <f>(AN132*AN133*$G132)*$AJ$8</f>
        <v>0</v>
      </c>
      <c r="AO134" s="1126"/>
      <c r="AP134" s="1125">
        <f>(AP132*AP133*$G132)*$AJ$8</f>
        <v>0</v>
      </c>
      <c r="AQ134" s="1126"/>
      <c r="AR134" s="1125">
        <f>(AR132*AR133*$G132)*$AT$8</f>
        <v>0</v>
      </c>
      <c r="AS134" s="1126"/>
      <c r="AT134" s="1125">
        <f>(AT132*AT133*$G132)*$AT$8</f>
        <v>0</v>
      </c>
      <c r="AU134" s="1126"/>
      <c r="AV134" s="1125">
        <f>(AV132*AV133*$G132)*$AT$8</f>
        <v>0</v>
      </c>
      <c r="AW134" s="1126"/>
      <c r="AX134" s="1125">
        <f>(AX132*AX133*$G132)*$AT$8</f>
        <v>0</v>
      </c>
      <c r="AY134" s="1126"/>
      <c r="AZ134" s="1125">
        <f>(AZ132*AZ133*$G132)*$BB$8</f>
        <v>0</v>
      </c>
      <c r="BA134" s="1126"/>
      <c r="BB134" s="1125">
        <f>(BB132*BB133*$G132)*$BB$8</f>
        <v>0</v>
      </c>
      <c r="BC134" s="1126"/>
      <c r="BD134" s="1125">
        <f>(BD132*BD133*$G132)*$BB$8</f>
        <v>0</v>
      </c>
      <c r="BE134" s="1126"/>
      <c r="BF134" s="1125">
        <f>(BF132*BF133*$G132)*$BB$8</f>
        <v>0</v>
      </c>
      <c r="BG134" s="1126"/>
      <c r="BH134" s="1125">
        <f>(BH132*BH133*$G132)*$BJ$8</f>
        <v>0</v>
      </c>
      <c r="BI134" s="1126"/>
      <c r="BJ134" s="1125">
        <f>(BJ132*BJ133*$G132)*$BJ$8</f>
        <v>0</v>
      </c>
      <c r="BK134" s="1126"/>
      <c r="BL134" s="1125">
        <f>(BL132*BL133*$G132)*$BJ$8</f>
        <v>0</v>
      </c>
      <c r="BM134" s="1126"/>
      <c r="BN134" s="1125">
        <f>(BN132*BN133*$G132)*$BJ$8</f>
        <v>0</v>
      </c>
      <c r="BO134" s="1126"/>
      <c r="BP134" s="1125">
        <f>(BP132*BP133*$G132)*$BT$8</f>
        <v>0</v>
      </c>
      <c r="BQ134" s="1126"/>
      <c r="BR134" s="1125">
        <f>(BR132*BR133*$G132)*$BT$8</f>
        <v>0</v>
      </c>
      <c r="BS134" s="1126"/>
      <c r="BT134" s="1125">
        <f>(BT132*BT133*$G132)*$BT$8</f>
        <v>0</v>
      </c>
      <c r="BU134" s="1126"/>
      <c r="BV134" s="1125">
        <f>(BV132*BV133*$G132)*$BT$8</f>
        <v>0</v>
      </c>
      <c r="BW134" s="1126"/>
      <c r="BX134" s="1125">
        <f>(BX132*BX133*$G132)*$CB$8</f>
        <v>0</v>
      </c>
      <c r="BY134" s="1126"/>
      <c r="BZ134" s="1125">
        <f>(BZ132*BZ133*$G132)*$CB$8</f>
        <v>0</v>
      </c>
      <c r="CA134" s="1126"/>
      <c r="CB134" s="1125">
        <f t="shared" ref="CB134" si="620">(CB132*CB133*$G132)*$CB$8</f>
        <v>0</v>
      </c>
      <c r="CC134" s="1126"/>
      <c r="CD134" s="1125">
        <f t="shared" ref="CD134" si="621">(CD132*CD133*$G132)*$CB$8</f>
        <v>0</v>
      </c>
      <c r="CE134" s="1126"/>
      <c r="CF134" s="1125">
        <f t="shared" ref="CF134" si="622">(CF132*CF133*$G132)*$CB$8</f>
        <v>0</v>
      </c>
      <c r="CG134" s="1126"/>
      <c r="CH134" s="1125">
        <f>(CH132*CH133*$G132)*$CB$8</f>
        <v>0</v>
      </c>
      <c r="CI134" s="1126"/>
      <c r="CJ134" s="1125">
        <f>(CJ132*CJ133*$G132)*$CJ$8</f>
        <v>0</v>
      </c>
      <c r="CK134" s="1126"/>
      <c r="CL134" s="1125">
        <f>(CL132*CL133*$G132)*$CJ$8</f>
        <v>0</v>
      </c>
      <c r="CM134" s="1126"/>
      <c r="CN134" s="1125">
        <f t="shared" ref="CN134" si="623">(CN132*CN133*$G132)*$CJ$8</f>
        <v>0</v>
      </c>
      <c r="CO134" s="1126"/>
      <c r="CP134" s="1125">
        <f t="shared" ref="CP134" si="624">(CP132*CP133*$G132)*$CJ$8</f>
        <v>0</v>
      </c>
      <c r="CQ134" s="1126"/>
      <c r="CR134" s="1125">
        <f t="shared" ref="CR134" si="625">(CR132*CR133*$G132)*$CJ$8</f>
        <v>0</v>
      </c>
      <c r="CS134" s="1126"/>
      <c r="CT134" s="1125">
        <f t="shared" ref="CT134" si="626">(CT132*CT133*$G132)*$CT$8</f>
        <v>0</v>
      </c>
      <c r="CU134" s="1126"/>
      <c r="CV134" s="1125">
        <f t="shared" ref="CV134" si="627">(CV132*CV133*$G132)*$CT$8</f>
        <v>0</v>
      </c>
      <c r="CW134" s="1126"/>
      <c r="CX134" s="1125">
        <f t="shared" ref="CX134" si="628">(CX132*CX133*$G132)*$CT$8</f>
        <v>0</v>
      </c>
      <c r="CY134" s="1126"/>
      <c r="CZ134" s="1125">
        <f>(CZ132*CZ133*$G132)*$CT$8</f>
        <v>0</v>
      </c>
      <c r="DA134" s="1126"/>
      <c r="DB134" s="1125">
        <f>(DB132*DB133*$G132)*$DB$8</f>
        <v>0</v>
      </c>
      <c r="DC134" s="1126"/>
      <c r="DD134" s="1125">
        <f>(DD132*DD133*$G132)*$DB$8</f>
        <v>0</v>
      </c>
      <c r="DE134" s="1126"/>
      <c r="DF134" s="1125">
        <f>(DF132*DF133*$G132)*$DB$8</f>
        <v>0</v>
      </c>
      <c r="DG134" s="1126"/>
      <c r="DH134" s="1125">
        <f>(DH132*DH133*$G132)*$DB$8</f>
        <v>0</v>
      </c>
      <c r="DI134" s="1126"/>
      <c r="DJ134" s="1130">
        <f>(DJ132*DJ133*$G132)*$DB$8</f>
        <v>0</v>
      </c>
      <c r="DK134" s="1131"/>
      <c r="DL134" s="1125">
        <f>(DL132*DL133*$G132)*$DB$8</f>
        <v>0</v>
      </c>
      <c r="DM134" s="1126"/>
      <c r="DN134" s="1125">
        <f>(DN132*DN133*$G132)*$DB$8</f>
        <v>0</v>
      </c>
      <c r="DO134" s="1126"/>
      <c r="DP134" s="1125">
        <f>(DP132*DP133*$G132)*$DB$8</f>
        <v>0</v>
      </c>
      <c r="DQ134" s="1126"/>
      <c r="DR134" s="1125">
        <f>(DR132*DR133*$G132)*$DB$8</f>
        <v>0</v>
      </c>
      <c r="DS134" s="1126"/>
      <c r="DT134" s="1125">
        <f>(DT132*DT133*$G132)*$DB$8</f>
        <v>0</v>
      </c>
      <c r="DU134" s="1126"/>
      <c r="DV134" s="1125">
        <f>(DV132*DV133*$G132)*$DB$8</f>
        <v>0</v>
      </c>
      <c r="DW134" s="1126"/>
      <c r="DX134" s="1125">
        <f>(DX132*DX133*$G132)*$DB$8</f>
        <v>0</v>
      </c>
      <c r="DY134" s="1126"/>
      <c r="DZ134" s="1125">
        <f>(DZ132*DZ133*$G132)*$DB$8</f>
        <v>0</v>
      </c>
      <c r="EA134" s="1126"/>
      <c r="EB134" s="1125">
        <f>(EB132*EB133*$G132)*$DB$8</f>
        <v>0</v>
      </c>
      <c r="EC134" s="1126"/>
      <c r="ED134" s="1125">
        <f>(ED132*ED133*$G132)*$DB$8</f>
        <v>0</v>
      </c>
      <c r="EE134" s="1126"/>
      <c r="EF134" s="1125">
        <f>(EF132*EF133*$G132)*$DB$8</f>
        <v>0</v>
      </c>
      <c r="EG134" s="1126"/>
      <c r="EH134" s="1125">
        <f>(EH132*EH133*$G132)*$DB$8</f>
        <v>0</v>
      </c>
      <c r="EI134" s="1126"/>
      <c r="EJ134" s="1125">
        <f>(EJ132*EJ133*$G132)*$DB$8</f>
        <v>0</v>
      </c>
      <c r="EK134" s="1126"/>
      <c r="EL134" s="1125">
        <f>(EL132*EL133*$G132)*$DB$8</f>
        <v>0</v>
      </c>
      <c r="EM134" s="1126"/>
      <c r="EN134" s="1125">
        <f>(EN132*EN133*$G132)*$DB$8</f>
        <v>0</v>
      </c>
      <c r="EO134" s="1126"/>
      <c r="EP134" s="1125">
        <f>(EP132*EP133*$G132)*$DB$8</f>
        <v>0</v>
      </c>
      <c r="EQ134" s="1126"/>
      <c r="ER134" s="1125">
        <f>(ER132*ER133*$G132)*$DB$8</f>
        <v>0</v>
      </c>
      <c r="ES134" s="1126"/>
      <c r="ET134" s="1125">
        <f>(ET132*ET133*$G132)*$DB$8</f>
        <v>0</v>
      </c>
      <c r="EU134" s="1126"/>
      <c r="EV134" s="1125">
        <f>(EV132*EV133*$G132)*$DB$8</f>
        <v>0</v>
      </c>
      <c r="EW134" s="1126"/>
      <c r="EX134" s="1125">
        <f>(EX132*EX133*$G132)*$DB$8</f>
        <v>0</v>
      </c>
      <c r="EY134" s="1126"/>
      <c r="EZ134" s="1125">
        <f>(EZ132*EZ133*$G132)*$DB$8</f>
        <v>0</v>
      </c>
      <c r="FA134" s="1126"/>
      <c r="FB134" s="1125">
        <f>(FB132*FB133*$G132)*$DB$8</f>
        <v>0</v>
      </c>
      <c r="FC134" s="1126"/>
      <c r="FD134" s="1125">
        <f>(FD132*FD133*$G132)*$DB$8</f>
        <v>0</v>
      </c>
      <c r="FE134" s="1126"/>
      <c r="FF134" s="1125">
        <f>(FF132*FF133*$G132)*$DB$8</f>
        <v>0</v>
      </c>
      <c r="FG134" s="1126"/>
      <c r="FH134" s="1125">
        <f>(FH132*FH133*$G132)*$DB$8</f>
        <v>0</v>
      </c>
      <c r="FI134" s="1126"/>
      <c r="FJ134" s="1125">
        <f>(FJ132*FJ133*$G132)*$DB$8</f>
        <v>0</v>
      </c>
      <c r="FK134" s="1126"/>
      <c r="FL134" s="1125">
        <f>(FL132*FL133*$G132)*$DB$8</f>
        <v>0</v>
      </c>
      <c r="FM134" s="1126"/>
      <c r="FN134" s="1125">
        <f>(FN132*FN133*$G132)*$DB$8</f>
        <v>0</v>
      </c>
      <c r="FO134" s="1126"/>
      <c r="FP134" s="1125">
        <f>(FP132*FP133*$G132)*$DB$8</f>
        <v>0</v>
      </c>
      <c r="FQ134" s="1126"/>
      <c r="FR134" s="1125">
        <f>(FR132*FR133*$G132)*$DB$8</f>
        <v>0</v>
      </c>
      <c r="FS134" s="1126"/>
      <c r="FT134" s="1125">
        <f>(FT132*FT133*$G132)*$DB$8</f>
        <v>0</v>
      </c>
      <c r="FU134" s="1126"/>
      <c r="FV134" s="1125">
        <f>(FV132*FV133*$G132)*$DB$8</f>
        <v>0</v>
      </c>
      <c r="FW134" s="1126"/>
      <c r="FX134" s="1125">
        <f>(FX132*FX133*$G132)*$DB$8</f>
        <v>0</v>
      </c>
      <c r="FY134" s="1126"/>
      <c r="FZ134" s="1125">
        <f>(FZ132*FZ133*$G132)*$DB$8</f>
        <v>0</v>
      </c>
      <c r="GA134" s="1126"/>
      <c r="GB134" s="1125">
        <f>(GB132*GB133*$G132)*$DB$8</f>
        <v>0</v>
      </c>
      <c r="GC134" s="1126"/>
      <c r="GD134" s="1125">
        <f>(GD132*GD133*$G132)*$DB$8</f>
        <v>0</v>
      </c>
      <c r="GE134" s="1126"/>
      <c r="GF134" s="1125">
        <f>(GF132*GF133*$G132)*$DB$8</f>
        <v>0</v>
      </c>
      <c r="GG134" s="1126"/>
      <c r="GH134" s="1125">
        <f>(GH132*GH133*$G132)*$DB$8</f>
        <v>0</v>
      </c>
      <c r="GI134" s="1126"/>
      <c r="GJ134" s="1125">
        <f>(GJ132*GJ133*$G132)*$DB$8</f>
        <v>0</v>
      </c>
      <c r="GK134" s="1126"/>
      <c r="GL134" s="1125">
        <f>(GL132*GL133*$G132)*$DB$8</f>
        <v>0</v>
      </c>
      <c r="GM134" s="1126"/>
      <c r="GN134" s="1125">
        <f>(GN132*GN133*$G132)*$DB$8</f>
        <v>0</v>
      </c>
      <c r="GO134" s="1126"/>
      <c r="GP134" s="1125">
        <f>(GP132*GP133*$G132)*$DB$8</f>
        <v>0</v>
      </c>
      <c r="GQ134" s="1126"/>
      <c r="GR134" s="1125">
        <f>(GR132*GR133*$G132)*$DB$8</f>
        <v>0</v>
      </c>
      <c r="GS134" s="1126"/>
      <c r="GT134" s="1125">
        <f>(GT132*GT133*$G132)*$DB$8</f>
        <v>0</v>
      </c>
      <c r="GU134" s="1126"/>
      <c r="GV134" s="1125">
        <f t="shared" ref="GV134" si="629">(GV132*GV133*$G132)*$DB$8</f>
        <v>0</v>
      </c>
      <c r="GW134" s="1126"/>
      <c r="GX134" s="1125">
        <f t="shared" ref="GX134" si="630">(GX132*GX133*$G132)*$DB$8</f>
        <v>0</v>
      </c>
      <c r="GY134" s="1126"/>
      <c r="GZ134" s="1125">
        <f t="shared" ref="GZ134" si="631">(GZ132*GZ133*$G132)*$DB$8</f>
        <v>0</v>
      </c>
      <c r="HA134" s="1126"/>
      <c r="HB134" s="1125">
        <f>(HB132*HB133*$G132)*$DB$8</f>
        <v>0</v>
      </c>
      <c r="HC134" s="1126"/>
      <c r="HD134" s="1125">
        <f t="shared" ref="HD134" si="632">(HD132*HD133*$G132)*$DB$8</f>
        <v>0</v>
      </c>
      <c r="HE134" s="1126"/>
      <c r="HF134" s="1125">
        <f t="shared" ref="HF134" si="633">(HF132*HF133*$G132)*$DB$8</f>
        <v>0</v>
      </c>
      <c r="HG134" s="1126"/>
      <c r="HH134" s="1125">
        <f t="shared" ref="HH134" si="634">(HH132*HH133*$G132)*$DB$8</f>
        <v>0</v>
      </c>
      <c r="HI134" s="1126"/>
    </row>
    <row r="135" spans="1:217" ht="12.75" hidden="1" customHeight="1">
      <c r="A135" s="1139"/>
      <c r="B135" s="1140"/>
      <c r="C135" s="1139"/>
      <c r="D135" s="1141"/>
      <c r="E135" s="1141"/>
      <c r="F135" s="1142"/>
      <c r="G135" s="1141"/>
      <c r="H135" s="733"/>
      <c r="I135" s="1143"/>
      <c r="J135" s="1144"/>
      <c r="K135" s="839" t="s">
        <v>382</v>
      </c>
      <c r="L135" s="1121">
        <f>L134</f>
        <v>0</v>
      </c>
      <c r="M135" s="1122"/>
      <c r="N135" s="1121">
        <f>L135+N134</f>
        <v>0</v>
      </c>
      <c r="O135" s="1122"/>
      <c r="P135" s="1121">
        <f>N135+P134</f>
        <v>0</v>
      </c>
      <c r="Q135" s="1122"/>
      <c r="R135" s="1121">
        <f>P135+R134</f>
        <v>0</v>
      </c>
      <c r="S135" s="1122"/>
      <c r="T135" s="1121">
        <f>R135+T134</f>
        <v>0</v>
      </c>
      <c r="U135" s="1122"/>
      <c r="V135" s="1121">
        <f>T135+V134</f>
        <v>0</v>
      </c>
      <c r="W135" s="1122"/>
      <c r="X135" s="1121">
        <f>V135+X134</f>
        <v>0</v>
      </c>
      <c r="Y135" s="1122"/>
      <c r="Z135" s="1121">
        <f>X135+Z134</f>
        <v>0</v>
      </c>
      <c r="AA135" s="1122"/>
      <c r="AB135" s="1121">
        <f>Z135+AB134</f>
        <v>0</v>
      </c>
      <c r="AC135" s="1122"/>
      <c r="AD135" s="1121">
        <f>AB135+AD134</f>
        <v>0</v>
      </c>
      <c r="AE135" s="1122"/>
      <c r="AF135" s="1121">
        <f>AD135+AF134</f>
        <v>0</v>
      </c>
      <c r="AG135" s="1122"/>
      <c r="AH135" s="1121">
        <f>AF135+AH134</f>
        <v>0</v>
      </c>
      <c r="AI135" s="1122"/>
      <c r="AJ135" s="1121">
        <f>AH135+AJ134</f>
        <v>0</v>
      </c>
      <c r="AK135" s="1122"/>
      <c r="AL135" s="1121">
        <f>AJ135+AL134</f>
        <v>0</v>
      </c>
      <c r="AM135" s="1122"/>
      <c r="AN135" s="1121">
        <f>AL135+AN134</f>
        <v>0</v>
      </c>
      <c r="AO135" s="1122"/>
      <c r="AP135" s="1121">
        <f>AN135+AP134</f>
        <v>0</v>
      </c>
      <c r="AQ135" s="1122"/>
      <c r="AR135" s="1121">
        <f>AP135+AR134</f>
        <v>0</v>
      </c>
      <c r="AS135" s="1122"/>
      <c r="AT135" s="1121">
        <f>AR135+AT134</f>
        <v>0</v>
      </c>
      <c r="AU135" s="1122"/>
      <c r="AV135" s="1121">
        <f>AT135+AV134</f>
        <v>0</v>
      </c>
      <c r="AW135" s="1122"/>
      <c r="AX135" s="1121">
        <f>AV135+AX134</f>
        <v>0</v>
      </c>
      <c r="AY135" s="1122"/>
      <c r="AZ135" s="1121">
        <f>AX135+AZ134</f>
        <v>0</v>
      </c>
      <c r="BA135" s="1122"/>
      <c r="BB135" s="1121">
        <f>AZ135+BB134</f>
        <v>0</v>
      </c>
      <c r="BC135" s="1122"/>
      <c r="BD135" s="1121">
        <f>BB135+BD134</f>
        <v>0</v>
      </c>
      <c r="BE135" s="1122"/>
      <c r="BF135" s="1121">
        <f>BD135+BF134</f>
        <v>0</v>
      </c>
      <c r="BG135" s="1122"/>
      <c r="BH135" s="1121">
        <f>BF135+BH134</f>
        <v>0</v>
      </c>
      <c r="BI135" s="1122"/>
      <c r="BJ135" s="1121">
        <f>BH135+BJ134</f>
        <v>0</v>
      </c>
      <c r="BK135" s="1122"/>
      <c r="BL135" s="1121">
        <f>BJ135+BL134</f>
        <v>0</v>
      </c>
      <c r="BM135" s="1122"/>
      <c r="BN135" s="1121">
        <f>BL135+BN134</f>
        <v>0</v>
      </c>
      <c r="BO135" s="1122"/>
      <c r="BP135" s="1121">
        <f>BN135+BP134</f>
        <v>0</v>
      </c>
      <c r="BQ135" s="1122"/>
      <c r="BR135" s="1121">
        <f>BP135+BR134</f>
        <v>0</v>
      </c>
      <c r="BS135" s="1122"/>
      <c r="BT135" s="1121">
        <f>BR135+BT134</f>
        <v>0</v>
      </c>
      <c r="BU135" s="1122"/>
      <c r="BV135" s="1121">
        <f>BT135+BV134</f>
        <v>0</v>
      </c>
      <c r="BW135" s="1122"/>
      <c r="BX135" s="1121">
        <f>BV135+BX134</f>
        <v>0</v>
      </c>
      <c r="BY135" s="1122"/>
      <c r="BZ135" s="1121">
        <f>BX135+BZ134</f>
        <v>0</v>
      </c>
      <c r="CA135" s="1122"/>
      <c r="CB135" s="1121">
        <f>BZ135+CB134</f>
        <v>0</v>
      </c>
      <c r="CC135" s="1122"/>
      <c r="CD135" s="1121">
        <f>CB135+CD134</f>
        <v>0</v>
      </c>
      <c r="CE135" s="1122"/>
      <c r="CF135" s="1121">
        <f>CD135+CF134</f>
        <v>0</v>
      </c>
      <c r="CG135" s="1122"/>
      <c r="CH135" s="1121">
        <f>CF135+CH134</f>
        <v>0</v>
      </c>
      <c r="CI135" s="1122"/>
      <c r="CJ135" s="1121">
        <f>CH135+CJ134</f>
        <v>0</v>
      </c>
      <c r="CK135" s="1122"/>
      <c r="CL135" s="1121">
        <f>CJ135+CL134</f>
        <v>0</v>
      </c>
      <c r="CM135" s="1122"/>
      <c r="CN135" s="1121">
        <f>CL135+CN134</f>
        <v>0</v>
      </c>
      <c r="CO135" s="1122"/>
      <c r="CP135" s="1121">
        <f>CN135+CP134</f>
        <v>0</v>
      </c>
      <c r="CQ135" s="1122"/>
      <c r="CR135" s="1121">
        <f>CP135+CR134</f>
        <v>0</v>
      </c>
      <c r="CS135" s="1122"/>
      <c r="CT135" s="1121">
        <f>CR135+CT134</f>
        <v>0</v>
      </c>
      <c r="CU135" s="1122"/>
      <c r="CV135" s="1121">
        <f>CT135+CV134</f>
        <v>0</v>
      </c>
      <c r="CW135" s="1122"/>
      <c r="CX135" s="1121">
        <f>CV135+CX134</f>
        <v>0</v>
      </c>
      <c r="CY135" s="1122"/>
      <c r="CZ135" s="1121">
        <f>CX135+CZ134</f>
        <v>0</v>
      </c>
      <c r="DA135" s="1122"/>
      <c r="DB135" s="1121">
        <f>CZ135+DB134</f>
        <v>0</v>
      </c>
      <c r="DC135" s="1122"/>
      <c r="DD135" s="1121">
        <f>DB135+DD134</f>
        <v>0</v>
      </c>
      <c r="DE135" s="1122"/>
      <c r="DF135" s="1121">
        <f>DD135+DF134</f>
        <v>0</v>
      </c>
      <c r="DG135" s="1122"/>
      <c r="DH135" s="1121">
        <f>DF135+DH134</f>
        <v>0</v>
      </c>
      <c r="DI135" s="1122"/>
      <c r="DJ135" s="1127">
        <f>DH135+DJ134</f>
        <v>0</v>
      </c>
      <c r="DK135" s="1128"/>
      <c r="DL135" s="1121">
        <f>DJ135+DL134</f>
        <v>0</v>
      </c>
      <c r="DM135" s="1122"/>
      <c r="DN135" s="1121">
        <f>DL135+DN134</f>
        <v>0</v>
      </c>
      <c r="DO135" s="1122"/>
      <c r="DP135" s="1121">
        <f>DN135+DP134</f>
        <v>0</v>
      </c>
      <c r="DQ135" s="1122"/>
      <c r="DR135" s="1121">
        <f>DP135+DR134</f>
        <v>0</v>
      </c>
      <c r="DS135" s="1122"/>
      <c r="DT135" s="1121">
        <f>DR135+DT134</f>
        <v>0</v>
      </c>
      <c r="DU135" s="1122"/>
      <c r="DV135" s="1121">
        <f>DT135+DV134</f>
        <v>0</v>
      </c>
      <c r="DW135" s="1122"/>
      <c r="DX135" s="1121">
        <f>DV135+DX134</f>
        <v>0</v>
      </c>
      <c r="DY135" s="1122"/>
      <c r="DZ135" s="1121">
        <f>DX135+DZ134</f>
        <v>0</v>
      </c>
      <c r="EA135" s="1122"/>
      <c r="EB135" s="1121">
        <f>DZ135+EB134</f>
        <v>0</v>
      </c>
      <c r="EC135" s="1122"/>
      <c r="ED135" s="1121">
        <f>EB135+ED134</f>
        <v>0</v>
      </c>
      <c r="EE135" s="1122"/>
      <c r="EF135" s="1121">
        <f>ED135+EF134</f>
        <v>0</v>
      </c>
      <c r="EG135" s="1122"/>
      <c r="EH135" s="1121">
        <f>EF135+EH134</f>
        <v>0</v>
      </c>
      <c r="EI135" s="1122"/>
      <c r="EJ135" s="1121">
        <f>EH135+EJ134</f>
        <v>0</v>
      </c>
      <c r="EK135" s="1122"/>
      <c r="EL135" s="1121">
        <f>EJ135+EL134</f>
        <v>0</v>
      </c>
      <c r="EM135" s="1122"/>
      <c r="EN135" s="1121">
        <f>EL135+EN134</f>
        <v>0</v>
      </c>
      <c r="EO135" s="1122"/>
      <c r="EP135" s="1121">
        <f>EN135+EP134</f>
        <v>0</v>
      </c>
      <c r="EQ135" s="1122"/>
      <c r="ER135" s="1121">
        <f>EP135+ER134</f>
        <v>0</v>
      </c>
      <c r="ES135" s="1122"/>
      <c r="ET135" s="1121">
        <f>ER135+ET134</f>
        <v>0</v>
      </c>
      <c r="EU135" s="1122"/>
      <c r="EV135" s="1121">
        <f>ET135+EV134</f>
        <v>0</v>
      </c>
      <c r="EW135" s="1122"/>
      <c r="EX135" s="1121">
        <f>EV135+EX134</f>
        <v>0</v>
      </c>
      <c r="EY135" s="1122"/>
      <c r="EZ135" s="1121">
        <f>EX135+EZ134</f>
        <v>0</v>
      </c>
      <c r="FA135" s="1122"/>
      <c r="FB135" s="1121">
        <f>EZ135+FB134</f>
        <v>0</v>
      </c>
      <c r="FC135" s="1122"/>
      <c r="FD135" s="1121">
        <f>FB135+FD134</f>
        <v>0</v>
      </c>
      <c r="FE135" s="1122"/>
      <c r="FF135" s="1121">
        <f>FD135+FF134</f>
        <v>0</v>
      </c>
      <c r="FG135" s="1122"/>
      <c r="FH135" s="1121">
        <f>FF135+FH134</f>
        <v>0</v>
      </c>
      <c r="FI135" s="1122"/>
      <c r="FJ135" s="1121">
        <f>FH135+FJ134</f>
        <v>0</v>
      </c>
      <c r="FK135" s="1122"/>
      <c r="FL135" s="1121">
        <f>FJ135+FL134</f>
        <v>0</v>
      </c>
      <c r="FM135" s="1122"/>
      <c r="FN135" s="1121">
        <f>FL135+FN134</f>
        <v>0</v>
      </c>
      <c r="FO135" s="1122"/>
      <c r="FP135" s="1121">
        <f>FN135+FP134</f>
        <v>0</v>
      </c>
      <c r="FQ135" s="1122"/>
      <c r="FR135" s="1121">
        <f>FP135+FR134</f>
        <v>0</v>
      </c>
      <c r="FS135" s="1122"/>
      <c r="FT135" s="1121">
        <f>FR135+FT134</f>
        <v>0</v>
      </c>
      <c r="FU135" s="1122"/>
      <c r="FV135" s="1121">
        <f>FT135+FV134</f>
        <v>0</v>
      </c>
      <c r="FW135" s="1122"/>
      <c r="FX135" s="1121">
        <f>FV135+FX134</f>
        <v>0</v>
      </c>
      <c r="FY135" s="1122"/>
      <c r="FZ135" s="1121">
        <f>FX135+FZ134</f>
        <v>0</v>
      </c>
      <c r="GA135" s="1122"/>
      <c r="GB135" s="1121">
        <f>FZ135+GB134</f>
        <v>0</v>
      </c>
      <c r="GC135" s="1122"/>
      <c r="GD135" s="1121">
        <f>GB135+GD134</f>
        <v>0</v>
      </c>
      <c r="GE135" s="1122"/>
      <c r="GF135" s="1121">
        <f>GD135+GF134</f>
        <v>0</v>
      </c>
      <c r="GG135" s="1122"/>
      <c r="GH135" s="1121">
        <f>GF135+GH134</f>
        <v>0</v>
      </c>
      <c r="GI135" s="1122"/>
      <c r="GJ135" s="1121">
        <f>GH135+GJ134</f>
        <v>0</v>
      </c>
      <c r="GK135" s="1122"/>
      <c r="GL135" s="1121">
        <f>GJ135+GL134</f>
        <v>0</v>
      </c>
      <c r="GM135" s="1122"/>
      <c r="GN135" s="1121">
        <f>GL135+GN134</f>
        <v>0</v>
      </c>
      <c r="GO135" s="1122"/>
      <c r="GP135" s="1121">
        <f>GN135+GP134</f>
        <v>0</v>
      </c>
      <c r="GQ135" s="1122"/>
      <c r="GR135" s="1121">
        <f>GP135+GR134</f>
        <v>0</v>
      </c>
      <c r="GS135" s="1122"/>
      <c r="GT135" s="1121">
        <f>GR135+GT134</f>
        <v>0</v>
      </c>
      <c r="GU135" s="1122"/>
      <c r="GV135" s="1121">
        <f t="shared" ref="GV135" si="635">GT135+GV134</f>
        <v>0</v>
      </c>
      <c r="GW135" s="1122"/>
      <c r="GX135" s="1121">
        <f t="shared" ref="GX135" si="636">GV135+GX134</f>
        <v>0</v>
      </c>
      <c r="GY135" s="1122"/>
      <c r="GZ135" s="1121">
        <f t="shared" ref="GZ135" si="637">GX135+GZ134</f>
        <v>0</v>
      </c>
      <c r="HA135" s="1122"/>
      <c r="HB135" s="1121">
        <f>GZ135+HB134</f>
        <v>0</v>
      </c>
      <c r="HC135" s="1122"/>
      <c r="HD135" s="1121">
        <f t="shared" ref="HD135" si="638">HB135+HD134</f>
        <v>0</v>
      </c>
      <c r="HE135" s="1122"/>
      <c r="HF135" s="1121">
        <f t="shared" ref="HF135" si="639">HD135+HF134</f>
        <v>0</v>
      </c>
      <c r="HG135" s="1122"/>
      <c r="HH135" s="1121">
        <f t="shared" ref="HH135" si="640">HF135+HH134</f>
        <v>0</v>
      </c>
      <c r="HI135" s="1122"/>
    </row>
    <row r="136" spans="1:217" s="19" customFormat="1" ht="12.75" hidden="1" customHeight="1">
      <c r="A136" s="1139"/>
      <c r="B136" s="1140"/>
      <c r="C136" s="1139"/>
      <c r="D136" s="1141"/>
      <c r="E136" s="1141"/>
      <c r="F136" s="1142"/>
      <c r="G136" s="1141"/>
      <c r="H136" s="840"/>
      <c r="I136" s="1143"/>
      <c r="J136" s="1144"/>
      <c r="K136" s="841" t="s">
        <v>383</v>
      </c>
      <c r="L136" s="1117"/>
      <c r="M136" s="1118"/>
      <c r="N136" s="1117"/>
      <c r="O136" s="1118"/>
      <c r="P136" s="1117"/>
      <c r="Q136" s="1118"/>
      <c r="R136" s="1117"/>
      <c r="S136" s="1118"/>
      <c r="T136" s="1117"/>
      <c r="U136" s="1118"/>
      <c r="V136" s="1117"/>
      <c r="W136" s="1118"/>
      <c r="X136" s="1117"/>
      <c r="Y136" s="1118"/>
      <c r="Z136" s="1117"/>
      <c r="AA136" s="1118"/>
      <c r="AB136" s="1117"/>
      <c r="AC136" s="1118"/>
      <c r="AD136" s="1117"/>
      <c r="AE136" s="1118"/>
      <c r="AF136" s="1117"/>
      <c r="AG136" s="1118"/>
      <c r="AH136" s="1117"/>
      <c r="AI136" s="1118"/>
      <c r="AJ136" s="1117"/>
      <c r="AK136" s="1118"/>
      <c r="AL136" s="1117"/>
      <c r="AM136" s="1118"/>
      <c r="AN136" s="1117"/>
      <c r="AO136" s="1118"/>
      <c r="AP136" s="1117"/>
      <c r="AQ136" s="1118"/>
      <c r="AR136" s="1117"/>
      <c r="AS136" s="1118"/>
      <c r="AT136" s="1117"/>
      <c r="AU136" s="1118"/>
      <c r="AV136" s="1117"/>
      <c r="AW136" s="1118"/>
      <c r="AX136" s="1117"/>
      <c r="AY136" s="1118"/>
      <c r="AZ136" s="1117"/>
      <c r="BA136" s="1118"/>
      <c r="BB136" s="1117"/>
      <c r="BC136" s="1118"/>
      <c r="BD136" s="1117"/>
      <c r="BE136" s="1118"/>
      <c r="BF136" s="1117"/>
      <c r="BG136" s="1118"/>
      <c r="BH136" s="1117"/>
      <c r="BI136" s="1118"/>
      <c r="BJ136" s="1117"/>
      <c r="BK136" s="1118"/>
      <c r="BL136" s="1117"/>
      <c r="BM136" s="1118"/>
      <c r="BN136" s="1117"/>
      <c r="BO136" s="1118"/>
      <c r="BP136" s="1117"/>
      <c r="BQ136" s="1118"/>
      <c r="BR136" s="1117"/>
      <c r="BS136" s="1118"/>
      <c r="BT136" s="1117"/>
      <c r="BU136" s="1118"/>
      <c r="BV136" s="1117"/>
      <c r="BW136" s="1118"/>
      <c r="BX136" s="1117"/>
      <c r="BY136" s="1118"/>
      <c r="BZ136" s="1117"/>
      <c r="CA136" s="1118"/>
      <c r="CB136" s="1117"/>
      <c r="CC136" s="1118"/>
      <c r="CD136" s="1117"/>
      <c r="CE136" s="1118"/>
      <c r="CF136" s="1117"/>
      <c r="CG136" s="1118"/>
      <c r="CH136" s="1117"/>
      <c r="CI136" s="1118"/>
      <c r="CJ136" s="1117"/>
      <c r="CK136" s="1118"/>
      <c r="CL136" s="1117"/>
      <c r="CM136" s="1118"/>
      <c r="CN136" s="1117"/>
      <c r="CO136" s="1118"/>
      <c r="CP136" s="1117"/>
      <c r="CQ136" s="1118"/>
      <c r="CR136" s="1117"/>
      <c r="CS136" s="1118"/>
      <c r="CT136" s="1117"/>
      <c r="CU136" s="1118"/>
      <c r="CV136" s="1117"/>
      <c r="CW136" s="1118"/>
      <c r="CX136" s="1117"/>
      <c r="CY136" s="1118"/>
      <c r="CZ136" s="1117"/>
      <c r="DA136" s="1118"/>
      <c r="DB136" s="1117"/>
      <c r="DC136" s="1118"/>
      <c r="DD136" s="1117"/>
      <c r="DE136" s="1118"/>
      <c r="DF136" s="1117"/>
      <c r="DG136" s="1118"/>
      <c r="DH136" s="1117"/>
      <c r="DI136" s="1118"/>
      <c r="DJ136" s="1123"/>
      <c r="DK136" s="1124"/>
      <c r="DL136" s="1117"/>
      <c r="DM136" s="1118"/>
      <c r="DN136" s="1117"/>
      <c r="DO136" s="1118"/>
      <c r="DP136" s="1117"/>
      <c r="DQ136" s="1118"/>
      <c r="DR136" s="1117"/>
      <c r="DS136" s="1118"/>
      <c r="DT136" s="1117"/>
      <c r="DU136" s="1118"/>
      <c r="DV136" s="1117"/>
      <c r="DW136" s="1118"/>
      <c r="DX136" s="1117"/>
      <c r="DY136" s="1118"/>
      <c r="DZ136" s="1117"/>
      <c r="EA136" s="1118"/>
      <c r="EB136" s="1117"/>
      <c r="EC136" s="1118"/>
      <c r="ED136" s="1117"/>
      <c r="EE136" s="1118"/>
      <c r="EF136" s="1117"/>
      <c r="EG136" s="1118"/>
      <c r="EH136" s="1117"/>
      <c r="EI136" s="1118"/>
      <c r="EJ136" s="1117"/>
      <c r="EK136" s="1118"/>
      <c r="EL136" s="1117"/>
      <c r="EM136" s="1118"/>
      <c r="EN136" s="1117"/>
      <c r="EO136" s="1118"/>
      <c r="EP136" s="1117"/>
      <c r="EQ136" s="1118"/>
      <c r="ER136" s="1117"/>
      <c r="ES136" s="1118"/>
      <c r="ET136" s="1117"/>
      <c r="EU136" s="1118"/>
      <c r="EV136" s="1117"/>
      <c r="EW136" s="1118"/>
      <c r="EX136" s="1117"/>
      <c r="EY136" s="1118"/>
      <c r="EZ136" s="1117"/>
      <c r="FA136" s="1118"/>
      <c r="FB136" s="1117"/>
      <c r="FC136" s="1118"/>
      <c r="FD136" s="1117"/>
      <c r="FE136" s="1118"/>
      <c r="FF136" s="1117"/>
      <c r="FG136" s="1118"/>
      <c r="FH136" s="1117"/>
      <c r="FI136" s="1118"/>
      <c r="FJ136" s="1117"/>
      <c r="FK136" s="1118"/>
      <c r="FL136" s="1117"/>
      <c r="FM136" s="1118"/>
      <c r="FN136" s="1117"/>
      <c r="FO136" s="1118"/>
      <c r="FP136" s="1117"/>
      <c r="FQ136" s="1118"/>
      <c r="FR136" s="1117"/>
      <c r="FS136" s="1118"/>
      <c r="FT136" s="1117"/>
      <c r="FU136" s="1118"/>
      <c r="FV136" s="1117"/>
      <c r="FW136" s="1118"/>
      <c r="FX136" s="1117"/>
      <c r="FY136" s="1118"/>
      <c r="FZ136" s="1117"/>
      <c r="GA136" s="1118"/>
      <c r="GB136" s="1117"/>
      <c r="GC136" s="1118"/>
      <c r="GD136" s="1117"/>
      <c r="GE136" s="1118"/>
      <c r="GF136" s="1117"/>
      <c r="GG136" s="1118"/>
      <c r="GH136" s="1117"/>
      <c r="GI136" s="1118"/>
      <c r="GJ136" s="1117"/>
      <c r="GK136" s="1118"/>
      <c r="GL136" s="1117"/>
      <c r="GM136" s="1118"/>
      <c r="GN136" s="1117"/>
      <c r="GO136" s="1118"/>
      <c r="GP136" s="1117"/>
      <c r="GQ136" s="1118"/>
      <c r="GR136" s="1117"/>
      <c r="GS136" s="1118"/>
      <c r="GT136" s="1117"/>
      <c r="GU136" s="1118"/>
      <c r="GV136" s="1117"/>
      <c r="GW136" s="1118"/>
      <c r="GX136" s="1117"/>
      <c r="GY136" s="1118"/>
      <c r="GZ136" s="1117"/>
      <c r="HA136" s="1118"/>
      <c r="HB136" s="1117"/>
      <c r="HC136" s="1118"/>
      <c r="HD136" s="1117"/>
      <c r="HE136" s="1118"/>
      <c r="HF136" s="1117"/>
      <c r="HG136" s="1118"/>
      <c r="HH136" s="1117"/>
      <c r="HI136" s="1118"/>
    </row>
    <row r="137" spans="1:217" s="20" customFormat="1" ht="12.75" hidden="1" customHeight="1">
      <c r="A137" s="1139"/>
      <c r="B137" s="1140"/>
      <c r="C137" s="1139"/>
      <c r="D137" s="1141"/>
      <c r="E137" s="1141"/>
      <c r="F137" s="1142"/>
      <c r="G137" s="1141"/>
      <c r="H137" s="842"/>
      <c r="I137" s="1143"/>
      <c r="J137" s="1144"/>
      <c r="K137" s="843" t="s">
        <v>384</v>
      </c>
      <c r="L137" s="1113">
        <f>L136</f>
        <v>0</v>
      </c>
      <c r="M137" s="1114"/>
      <c r="N137" s="1113">
        <f>N136+L137</f>
        <v>0</v>
      </c>
      <c r="O137" s="1114"/>
      <c r="P137" s="1113">
        <f>P136+N137</f>
        <v>0</v>
      </c>
      <c r="Q137" s="1114"/>
      <c r="R137" s="1113">
        <f>R136+P137</f>
        <v>0</v>
      </c>
      <c r="S137" s="1114"/>
      <c r="T137" s="1113">
        <f>T136+R137</f>
        <v>0</v>
      </c>
      <c r="U137" s="1114"/>
      <c r="V137" s="1113">
        <f>V136+T137</f>
        <v>0</v>
      </c>
      <c r="W137" s="1114"/>
      <c r="X137" s="1113">
        <f>X136+V137</f>
        <v>0</v>
      </c>
      <c r="Y137" s="1114"/>
      <c r="Z137" s="1113">
        <f>Z136+X137</f>
        <v>0</v>
      </c>
      <c r="AA137" s="1114"/>
      <c r="AB137" s="1113">
        <f>AB136+Z137</f>
        <v>0</v>
      </c>
      <c r="AC137" s="1114"/>
      <c r="AD137" s="1113">
        <f>AD136+AB137</f>
        <v>0</v>
      </c>
      <c r="AE137" s="1114"/>
      <c r="AF137" s="1113">
        <f>AF136+AD137</f>
        <v>0</v>
      </c>
      <c r="AG137" s="1114"/>
      <c r="AH137" s="1113">
        <f>AH136+AF137</f>
        <v>0</v>
      </c>
      <c r="AI137" s="1114"/>
      <c r="AJ137" s="1113">
        <f>AJ136+AH137</f>
        <v>0</v>
      </c>
      <c r="AK137" s="1114"/>
      <c r="AL137" s="1113">
        <f>AL136+AJ137</f>
        <v>0</v>
      </c>
      <c r="AM137" s="1114"/>
      <c r="AN137" s="1113">
        <f>AN136+AL137</f>
        <v>0</v>
      </c>
      <c r="AO137" s="1114"/>
      <c r="AP137" s="1113">
        <f>AP136+AN137</f>
        <v>0</v>
      </c>
      <c r="AQ137" s="1114"/>
      <c r="AR137" s="1113">
        <f>AR136+AP137</f>
        <v>0</v>
      </c>
      <c r="AS137" s="1114"/>
      <c r="AT137" s="1113">
        <f>AT136+AR137</f>
        <v>0</v>
      </c>
      <c r="AU137" s="1114"/>
      <c r="AV137" s="1113">
        <f>AV136+AT137</f>
        <v>0</v>
      </c>
      <c r="AW137" s="1114"/>
      <c r="AX137" s="1113">
        <f>AX136+AV137</f>
        <v>0</v>
      </c>
      <c r="AY137" s="1114"/>
      <c r="AZ137" s="1113">
        <f>AZ136+AX137</f>
        <v>0</v>
      </c>
      <c r="BA137" s="1114"/>
      <c r="BB137" s="1113">
        <f>BB136+AZ137</f>
        <v>0</v>
      </c>
      <c r="BC137" s="1114"/>
      <c r="BD137" s="1113">
        <f>BD136+BB137</f>
        <v>0</v>
      </c>
      <c r="BE137" s="1114"/>
      <c r="BF137" s="1113">
        <f>BF136+BD137</f>
        <v>0</v>
      </c>
      <c r="BG137" s="1114"/>
      <c r="BH137" s="1113">
        <f>BH136+BF137</f>
        <v>0</v>
      </c>
      <c r="BI137" s="1114"/>
      <c r="BJ137" s="1113">
        <f>BJ136+BH137</f>
        <v>0</v>
      </c>
      <c r="BK137" s="1114"/>
      <c r="BL137" s="1113">
        <f>BL136+BJ137</f>
        <v>0</v>
      </c>
      <c r="BM137" s="1114"/>
      <c r="BN137" s="1113">
        <f>BN136+BL137</f>
        <v>0</v>
      </c>
      <c r="BO137" s="1114"/>
      <c r="BP137" s="1113">
        <f>BP136+BN137</f>
        <v>0</v>
      </c>
      <c r="BQ137" s="1114"/>
      <c r="BR137" s="1113">
        <f>BR136+BP137</f>
        <v>0</v>
      </c>
      <c r="BS137" s="1114"/>
      <c r="BT137" s="1113">
        <f>BT136+BR137</f>
        <v>0</v>
      </c>
      <c r="BU137" s="1114"/>
      <c r="BV137" s="1113">
        <f>BV136+BT137</f>
        <v>0</v>
      </c>
      <c r="BW137" s="1114"/>
      <c r="BX137" s="1113">
        <f>BX136+BV137</f>
        <v>0</v>
      </c>
      <c r="BY137" s="1114"/>
      <c r="BZ137" s="1113">
        <f>BZ136+BX137</f>
        <v>0</v>
      </c>
      <c r="CA137" s="1114"/>
      <c r="CB137" s="1113">
        <f>CB136+BZ137</f>
        <v>0</v>
      </c>
      <c r="CC137" s="1114"/>
      <c r="CD137" s="1113">
        <f>CD136+CB137</f>
        <v>0</v>
      </c>
      <c r="CE137" s="1114"/>
      <c r="CF137" s="1113">
        <f>CF136+CD137</f>
        <v>0</v>
      </c>
      <c r="CG137" s="1114"/>
      <c r="CH137" s="1113">
        <f>CH136+CF137</f>
        <v>0</v>
      </c>
      <c r="CI137" s="1114"/>
      <c r="CJ137" s="1113">
        <f>CJ136+CH137</f>
        <v>0</v>
      </c>
      <c r="CK137" s="1114"/>
      <c r="CL137" s="1113">
        <f>CL136+CJ137</f>
        <v>0</v>
      </c>
      <c r="CM137" s="1114"/>
      <c r="CN137" s="1113">
        <f>CN136+CL137</f>
        <v>0</v>
      </c>
      <c r="CO137" s="1114"/>
      <c r="CP137" s="1113">
        <f>CP136+CN137</f>
        <v>0</v>
      </c>
      <c r="CQ137" s="1114"/>
      <c r="CR137" s="1113">
        <f>CR136+CP137</f>
        <v>0</v>
      </c>
      <c r="CS137" s="1114"/>
      <c r="CT137" s="1113">
        <f>CT136+CR137</f>
        <v>0</v>
      </c>
      <c r="CU137" s="1114"/>
      <c r="CV137" s="1113">
        <f>CV136+CT137</f>
        <v>0</v>
      </c>
      <c r="CW137" s="1114"/>
      <c r="CX137" s="1113">
        <f>CX136+CV137</f>
        <v>0</v>
      </c>
      <c r="CY137" s="1114"/>
      <c r="CZ137" s="1113">
        <f>CZ136+CX137</f>
        <v>0</v>
      </c>
      <c r="DA137" s="1114"/>
      <c r="DB137" s="1113">
        <f>DB136+CZ137</f>
        <v>0</v>
      </c>
      <c r="DC137" s="1114"/>
      <c r="DD137" s="1113">
        <f>DD136+DB137</f>
        <v>0</v>
      </c>
      <c r="DE137" s="1114"/>
      <c r="DF137" s="1113">
        <f>DF136+DD137</f>
        <v>0</v>
      </c>
      <c r="DG137" s="1114"/>
      <c r="DH137" s="1113">
        <f>DH136+DF137</f>
        <v>0</v>
      </c>
      <c r="DI137" s="1114"/>
      <c r="DJ137" s="1119">
        <f>DJ136+DH137</f>
        <v>0</v>
      </c>
      <c r="DK137" s="1120"/>
      <c r="DL137" s="1113">
        <f>DL136+DJ137</f>
        <v>0</v>
      </c>
      <c r="DM137" s="1114"/>
      <c r="DN137" s="1113">
        <f>DN136+DL137</f>
        <v>0</v>
      </c>
      <c r="DO137" s="1114"/>
      <c r="DP137" s="1113">
        <f>DP136+DN137</f>
        <v>0</v>
      </c>
      <c r="DQ137" s="1114"/>
      <c r="DR137" s="1113">
        <f>DR136+DP137</f>
        <v>0</v>
      </c>
      <c r="DS137" s="1114"/>
      <c r="DT137" s="1113">
        <f>DT136+DR137</f>
        <v>0</v>
      </c>
      <c r="DU137" s="1114"/>
      <c r="DV137" s="1113">
        <f>DV136+DT137</f>
        <v>0</v>
      </c>
      <c r="DW137" s="1114"/>
      <c r="DX137" s="1113">
        <f>DX136+DV137</f>
        <v>0</v>
      </c>
      <c r="DY137" s="1114"/>
      <c r="DZ137" s="1113">
        <f>DZ136+DX137</f>
        <v>0</v>
      </c>
      <c r="EA137" s="1114"/>
      <c r="EB137" s="1113">
        <f>EB136+DZ137</f>
        <v>0</v>
      </c>
      <c r="EC137" s="1114"/>
      <c r="ED137" s="1113">
        <f>ED136+EB137</f>
        <v>0</v>
      </c>
      <c r="EE137" s="1114"/>
      <c r="EF137" s="1113">
        <f>EF136+ED137</f>
        <v>0</v>
      </c>
      <c r="EG137" s="1114"/>
      <c r="EH137" s="1113">
        <f>EH136+EF137</f>
        <v>0</v>
      </c>
      <c r="EI137" s="1114"/>
      <c r="EJ137" s="1113">
        <f>EJ136+EH137</f>
        <v>0</v>
      </c>
      <c r="EK137" s="1114"/>
      <c r="EL137" s="1113">
        <f>EL136+EJ137</f>
        <v>0</v>
      </c>
      <c r="EM137" s="1114"/>
      <c r="EN137" s="1113">
        <f>EN136+EL137</f>
        <v>0</v>
      </c>
      <c r="EO137" s="1114"/>
      <c r="EP137" s="1113">
        <f>EP136+EN137</f>
        <v>0</v>
      </c>
      <c r="EQ137" s="1114"/>
      <c r="ER137" s="1113">
        <f>ER136+EP137</f>
        <v>0</v>
      </c>
      <c r="ES137" s="1114"/>
      <c r="ET137" s="1113">
        <f>ET136+ER137</f>
        <v>0</v>
      </c>
      <c r="EU137" s="1114"/>
      <c r="EV137" s="1113">
        <f>EV136+ET137</f>
        <v>0</v>
      </c>
      <c r="EW137" s="1114"/>
      <c r="EX137" s="1113">
        <f>EX136+EV137</f>
        <v>0</v>
      </c>
      <c r="EY137" s="1114"/>
      <c r="EZ137" s="1113">
        <f>EZ136+EX137</f>
        <v>0</v>
      </c>
      <c r="FA137" s="1114"/>
      <c r="FB137" s="1113">
        <f>FB136+EZ137</f>
        <v>0</v>
      </c>
      <c r="FC137" s="1114"/>
      <c r="FD137" s="1113">
        <f>FD136+FB137</f>
        <v>0</v>
      </c>
      <c r="FE137" s="1114"/>
      <c r="FF137" s="1113">
        <f>FF136+FD137</f>
        <v>0</v>
      </c>
      <c r="FG137" s="1114"/>
      <c r="FH137" s="1113">
        <f>FH136+FF137</f>
        <v>0</v>
      </c>
      <c r="FI137" s="1114"/>
      <c r="FJ137" s="1113">
        <f>FJ136+FH137</f>
        <v>0</v>
      </c>
      <c r="FK137" s="1114"/>
      <c r="FL137" s="1113">
        <f>FL136+FJ137</f>
        <v>0</v>
      </c>
      <c r="FM137" s="1114"/>
      <c r="FN137" s="1113">
        <f>FN136+FL137</f>
        <v>0</v>
      </c>
      <c r="FO137" s="1114"/>
      <c r="FP137" s="1113">
        <f>FP136+FN137</f>
        <v>0</v>
      </c>
      <c r="FQ137" s="1114"/>
      <c r="FR137" s="1113">
        <f>FR136+FP137</f>
        <v>0</v>
      </c>
      <c r="FS137" s="1114"/>
      <c r="FT137" s="1113">
        <f>FT136+FR137</f>
        <v>0</v>
      </c>
      <c r="FU137" s="1114"/>
      <c r="FV137" s="1113">
        <f>FV136+FT137</f>
        <v>0</v>
      </c>
      <c r="FW137" s="1114"/>
      <c r="FX137" s="1113">
        <f>FX136+FV137</f>
        <v>0</v>
      </c>
      <c r="FY137" s="1114"/>
      <c r="FZ137" s="1113">
        <f>FZ136+FX137</f>
        <v>0</v>
      </c>
      <c r="GA137" s="1114"/>
      <c r="GB137" s="1113">
        <f>GB136+FZ137</f>
        <v>0</v>
      </c>
      <c r="GC137" s="1114"/>
      <c r="GD137" s="1113">
        <f>GD136+GB137</f>
        <v>0</v>
      </c>
      <c r="GE137" s="1114"/>
      <c r="GF137" s="1113">
        <f>GF136+GD137</f>
        <v>0</v>
      </c>
      <c r="GG137" s="1114"/>
      <c r="GH137" s="1113">
        <f>GH136+GF137</f>
        <v>0</v>
      </c>
      <c r="GI137" s="1114"/>
      <c r="GJ137" s="1113">
        <f>GJ136+GH137</f>
        <v>0</v>
      </c>
      <c r="GK137" s="1114"/>
      <c r="GL137" s="1113">
        <f>GL136+GJ137</f>
        <v>0</v>
      </c>
      <c r="GM137" s="1114"/>
      <c r="GN137" s="1113">
        <f>GN136+GL137</f>
        <v>0</v>
      </c>
      <c r="GO137" s="1114"/>
      <c r="GP137" s="1113">
        <f>GP136+GN137</f>
        <v>0</v>
      </c>
      <c r="GQ137" s="1114"/>
      <c r="GR137" s="1113">
        <f>GR136+GP137</f>
        <v>0</v>
      </c>
      <c r="GS137" s="1114"/>
      <c r="GT137" s="1113">
        <f>GT136+GR137</f>
        <v>0</v>
      </c>
      <c r="GU137" s="1114"/>
      <c r="GV137" s="1113">
        <f t="shared" ref="GV137" si="641">GV136+GT137</f>
        <v>0</v>
      </c>
      <c r="GW137" s="1114"/>
      <c r="GX137" s="1113">
        <f t="shared" ref="GX137" si="642">GX136+GV137</f>
        <v>0</v>
      </c>
      <c r="GY137" s="1114"/>
      <c r="GZ137" s="1113">
        <f t="shared" ref="GZ137" si="643">GZ136+GX137</f>
        <v>0</v>
      </c>
      <c r="HA137" s="1114"/>
      <c r="HB137" s="1113">
        <f>HB136+GZ137</f>
        <v>0</v>
      </c>
      <c r="HC137" s="1114"/>
      <c r="HD137" s="1113">
        <f t="shared" ref="HD137" si="644">HD136+HB137</f>
        <v>0</v>
      </c>
      <c r="HE137" s="1114"/>
      <c r="HF137" s="1113">
        <f t="shared" ref="HF137" si="645">HF136+HD137</f>
        <v>0</v>
      </c>
      <c r="HG137" s="1114"/>
      <c r="HH137" s="1113">
        <f t="shared" ref="HH137" si="646">HH136+HF137</f>
        <v>0</v>
      </c>
      <c r="HI137" s="1114"/>
    </row>
    <row r="138" spans="1:217" s="21" customFormat="1" ht="12.75" hidden="1" customHeight="1">
      <c r="A138" s="1139"/>
      <c r="B138" s="1140"/>
      <c r="C138" s="1139"/>
      <c r="D138" s="1141"/>
      <c r="E138" s="1141"/>
      <c r="F138" s="1142"/>
      <c r="G138" s="1141"/>
      <c r="H138" s="844"/>
      <c r="I138" s="1143"/>
      <c r="J138" s="1144"/>
      <c r="K138" s="845" t="s">
        <v>385</v>
      </c>
      <c r="L138" s="1108" t="e">
        <f>IF($E132&gt;0,L135/$E132,"-")</f>
        <v>#N/A</v>
      </c>
      <c r="M138" s="1109"/>
      <c r="N138" s="1108" t="e">
        <f>IF($E132&gt;0,N135/$E132,"-")</f>
        <v>#N/A</v>
      </c>
      <c r="O138" s="1109"/>
      <c r="P138" s="1108" t="e">
        <f>IF($E132&gt;0,P135/$E132,"-")</f>
        <v>#N/A</v>
      </c>
      <c r="Q138" s="1109"/>
      <c r="R138" s="1108" t="e">
        <f>IF($E132&gt;0,R135/$E132,"-")</f>
        <v>#N/A</v>
      </c>
      <c r="S138" s="1109"/>
      <c r="T138" s="1108" t="e">
        <f>IF($E132&gt;0,T135/$E132,"-")</f>
        <v>#N/A</v>
      </c>
      <c r="U138" s="1109"/>
      <c r="V138" s="1108" t="e">
        <f>IF($E132&gt;0,V135/$E132,"-")</f>
        <v>#N/A</v>
      </c>
      <c r="W138" s="1109"/>
      <c r="X138" s="1108" t="e">
        <f>IF($E132&gt;0,X135/$E132,"-")</f>
        <v>#N/A</v>
      </c>
      <c r="Y138" s="1109"/>
      <c r="Z138" s="1108" t="e">
        <f>IF($E132&gt;0,Z135/$E132,"-")</f>
        <v>#N/A</v>
      </c>
      <c r="AA138" s="1109"/>
      <c r="AB138" s="1108" t="e">
        <f>IF($E132&gt;0,AB135/$E132,"-")</f>
        <v>#N/A</v>
      </c>
      <c r="AC138" s="1109"/>
      <c r="AD138" s="1108" t="e">
        <f>IF($E132&gt;0,AD135/$E132,"-")</f>
        <v>#N/A</v>
      </c>
      <c r="AE138" s="1109"/>
      <c r="AF138" s="1108" t="e">
        <f>IF($E132&gt;0,AF135/$E132,"-")</f>
        <v>#N/A</v>
      </c>
      <c r="AG138" s="1109"/>
      <c r="AH138" s="1108" t="e">
        <f>IF($E132&gt;0,AH135/$E132,"-")</f>
        <v>#N/A</v>
      </c>
      <c r="AI138" s="1109"/>
      <c r="AJ138" s="1108" t="e">
        <f>IF($E132&gt;0,AJ135/$E132,"-")</f>
        <v>#N/A</v>
      </c>
      <c r="AK138" s="1109"/>
      <c r="AL138" s="1108" t="e">
        <f>IF($E132&gt;0,AL135/$E132,"-")</f>
        <v>#N/A</v>
      </c>
      <c r="AM138" s="1109"/>
      <c r="AN138" s="1108" t="e">
        <f>IF($E132&gt;0,AN135/$E132,"-")</f>
        <v>#N/A</v>
      </c>
      <c r="AO138" s="1109"/>
      <c r="AP138" s="1108" t="e">
        <f>IF($E132&gt;0,AP135/$E132,"-")</f>
        <v>#N/A</v>
      </c>
      <c r="AQ138" s="1109"/>
      <c r="AR138" s="1108" t="e">
        <f>IF($E132&gt;0,AR135/$E132,"-")</f>
        <v>#N/A</v>
      </c>
      <c r="AS138" s="1109"/>
      <c r="AT138" s="1108" t="e">
        <f>IF($E132&gt;0,AT135/$E132,"-")</f>
        <v>#N/A</v>
      </c>
      <c r="AU138" s="1109"/>
      <c r="AV138" s="1108" t="e">
        <f>IF($E132&gt;0,AV135/$E132,"-")</f>
        <v>#N/A</v>
      </c>
      <c r="AW138" s="1109"/>
      <c r="AX138" s="1108" t="e">
        <f>IF($E132&gt;0,AX135/$E132,"-")</f>
        <v>#N/A</v>
      </c>
      <c r="AY138" s="1109"/>
      <c r="AZ138" s="1108" t="e">
        <f>IF($E132&gt;0,AZ135/$E132,"-")</f>
        <v>#N/A</v>
      </c>
      <c r="BA138" s="1109"/>
      <c r="BB138" s="1108" t="e">
        <f>IF($E132&gt;0,BB135/$E132,"-")</f>
        <v>#N/A</v>
      </c>
      <c r="BC138" s="1109"/>
      <c r="BD138" s="1108" t="e">
        <f>IF($E132&gt;0,BD135/$E132,"-")</f>
        <v>#N/A</v>
      </c>
      <c r="BE138" s="1109"/>
      <c r="BF138" s="1108" t="e">
        <f>IF($E132&gt;0,BF135/$E132,"-")</f>
        <v>#N/A</v>
      </c>
      <c r="BG138" s="1109"/>
      <c r="BH138" s="1108" t="e">
        <f>IF($E132&gt;0,BH135/$E132,"-")</f>
        <v>#N/A</v>
      </c>
      <c r="BI138" s="1109"/>
      <c r="BJ138" s="1108" t="e">
        <f>IF($E132&gt;0,BJ135/$E132,"-")</f>
        <v>#N/A</v>
      </c>
      <c r="BK138" s="1109"/>
      <c r="BL138" s="1108" t="e">
        <f>IF($E132&gt;0,BL135/$E132,"-")</f>
        <v>#N/A</v>
      </c>
      <c r="BM138" s="1109"/>
      <c r="BN138" s="1108" t="e">
        <f>IF($E132&gt;0,BN135/$E132,"-")</f>
        <v>#N/A</v>
      </c>
      <c r="BO138" s="1109"/>
      <c r="BP138" s="1108" t="e">
        <f>IF($E132&gt;0,BP135/$E132,"-")</f>
        <v>#N/A</v>
      </c>
      <c r="BQ138" s="1109"/>
      <c r="BR138" s="1108" t="e">
        <f>IF($E132&gt;0,BR135/$E132,"-")</f>
        <v>#N/A</v>
      </c>
      <c r="BS138" s="1109"/>
      <c r="BT138" s="1108" t="e">
        <f>IF($E132&gt;0,BT135/$E132,"-")</f>
        <v>#N/A</v>
      </c>
      <c r="BU138" s="1109"/>
      <c r="BV138" s="1108" t="e">
        <f>IF($E132&gt;0,BV135/$E132,"-")</f>
        <v>#N/A</v>
      </c>
      <c r="BW138" s="1109"/>
      <c r="BX138" s="1108" t="e">
        <f>IF($E132&gt;0,BX135/$E132,"-")</f>
        <v>#N/A</v>
      </c>
      <c r="BY138" s="1109"/>
      <c r="BZ138" s="1108" t="e">
        <f>IF($E132&gt;0,BZ135/$E132,"-")</f>
        <v>#N/A</v>
      </c>
      <c r="CA138" s="1109"/>
      <c r="CB138" s="1108" t="e">
        <f>IF($E132&gt;0,CB135/$E132,"-")</f>
        <v>#N/A</v>
      </c>
      <c r="CC138" s="1109"/>
      <c r="CD138" s="1108" t="e">
        <f>IF($E132&gt;0,CD135/$E132,"-")</f>
        <v>#N/A</v>
      </c>
      <c r="CE138" s="1109"/>
      <c r="CF138" s="1108" t="e">
        <f>IF($E132&gt;0,CF135/$E132,"-")</f>
        <v>#N/A</v>
      </c>
      <c r="CG138" s="1109"/>
      <c r="CH138" s="1108" t="e">
        <f>IF($E132&gt;0,CH135/$E132,"-")</f>
        <v>#N/A</v>
      </c>
      <c r="CI138" s="1109"/>
      <c r="CJ138" s="1108" t="e">
        <f>IF($E132&gt;0,CJ135/$E132,"-")</f>
        <v>#N/A</v>
      </c>
      <c r="CK138" s="1109"/>
      <c r="CL138" s="1108" t="e">
        <f>IF($E132&gt;0,CL135/$E132,"-")</f>
        <v>#N/A</v>
      </c>
      <c r="CM138" s="1109"/>
      <c r="CN138" s="1108" t="e">
        <f>IF($E132&gt;0,CN135/$E132,"-")</f>
        <v>#N/A</v>
      </c>
      <c r="CO138" s="1109"/>
      <c r="CP138" s="1108" t="e">
        <f>IF($E132&gt;0,CP135/$E132,"-")</f>
        <v>#N/A</v>
      </c>
      <c r="CQ138" s="1109"/>
      <c r="CR138" s="1108" t="e">
        <f>IF($E132&gt;0,CR135/$E132,"-")</f>
        <v>#N/A</v>
      </c>
      <c r="CS138" s="1109"/>
      <c r="CT138" s="1108" t="e">
        <f>IF($E132&gt;0,CT135/$E132,"-")</f>
        <v>#N/A</v>
      </c>
      <c r="CU138" s="1109"/>
      <c r="CV138" s="1108" t="e">
        <f>IF($E132&gt;0,CV135/$E132,"-")</f>
        <v>#N/A</v>
      </c>
      <c r="CW138" s="1109"/>
      <c r="CX138" s="1108" t="e">
        <f>IF($E132&gt;0,CX135/$E132,"-")</f>
        <v>#N/A</v>
      </c>
      <c r="CY138" s="1109"/>
      <c r="CZ138" s="1108" t="e">
        <f>IF($E132&gt;0,CZ135/$E132,"-")</f>
        <v>#N/A</v>
      </c>
      <c r="DA138" s="1109"/>
      <c r="DB138" s="1108" t="e">
        <f>IF($E132&gt;0,DB135/$E132,"-")</f>
        <v>#N/A</v>
      </c>
      <c r="DC138" s="1109"/>
      <c r="DD138" s="1108" t="e">
        <f>IF($E132&gt;0,DD135/$E132,"-")</f>
        <v>#N/A</v>
      </c>
      <c r="DE138" s="1109"/>
      <c r="DF138" s="1108" t="e">
        <f>IF($E132&gt;0,DF135/$E132,"-")</f>
        <v>#N/A</v>
      </c>
      <c r="DG138" s="1109"/>
      <c r="DH138" s="1108" t="e">
        <f>IF($E132&gt;0,DH135/$E132,"-")</f>
        <v>#N/A</v>
      </c>
      <c r="DI138" s="1109"/>
      <c r="DJ138" s="1115" t="e">
        <f>IF($E132&gt;0,DJ135/$E132,"-")</f>
        <v>#N/A</v>
      </c>
      <c r="DK138" s="1116"/>
      <c r="DL138" s="1108" t="e">
        <f>IF($E132&gt;0,DL135/$E132,"-")</f>
        <v>#N/A</v>
      </c>
      <c r="DM138" s="1109"/>
      <c r="DN138" s="1108" t="e">
        <f>IF($E132&gt;0,DN135/$E132,"-")</f>
        <v>#N/A</v>
      </c>
      <c r="DO138" s="1109"/>
      <c r="DP138" s="1108" t="e">
        <f>IF($E132&gt;0,DP135/$E132,"-")</f>
        <v>#N/A</v>
      </c>
      <c r="DQ138" s="1109"/>
      <c r="DR138" s="1108" t="e">
        <f>IF($E132&gt;0,DR135/$E132,"-")</f>
        <v>#N/A</v>
      </c>
      <c r="DS138" s="1109"/>
      <c r="DT138" s="1108" t="e">
        <f>IF($E132&gt;0,DT135/$E132,"-")</f>
        <v>#N/A</v>
      </c>
      <c r="DU138" s="1109"/>
      <c r="DV138" s="1108" t="e">
        <f>IF($E132&gt;0,DV135/$E132,"-")</f>
        <v>#N/A</v>
      </c>
      <c r="DW138" s="1109"/>
      <c r="DX138" s="1108" t="e">
        <f>IF($E132&gt;0,DX135/$E132,"-")</f>
        <v>#N/A</v>
      </c>
      <c r="DY138" s="1109"/>
      <c r="DZ138" s="1108" t="e">
        <f>IF($E132&gt;0,DZ135/$E132,"-")</f>
        <v>#N/A</v>
      </c>
      <c r="EA138" s="1109"/>
      <c r="EB138" s="1108" t="e">
        <f>IF($E132&gt;0,EB135/$E132,"-")</f>
        <v>#N/A</v>
      </c>
      <c r="EC138" s="1109"/>
      <c r="ED138" s="1108" t="e">
        <f>IF($E132&gt;0,ED135/$E132,"-")</f>
        <v>#N/A</v>
      </c>
      <c r="EE138" s="1109"/>
      <c r="EF138" s="1108" t="e">
        <f>IF($E132&gt;0,EF135/$E132,"-")</f>
        <v>#N/A</v>
      </c>
      <c r="EG138" s="1109"/>
      <c r="EH138" s="1108" t="e">
        <f>IF($E132&gt;0,EH135/$E132,"-")</f>
        <v>#N/A</v>
      </c>
      <c r="EI138" s="1109"/>
      <c r="EJ138" s="1108" t="e">
        <f>IF($E132&gt;0,EJ135/$E132,"-")</f>
        <v>#N/A</v>
      </c>
      <c r="EK138" s="1109"/>
      <c r="EL138" s="1108" t="e">
        <f>IF($E132&gt;0,EL135/$E132,"-")</f>
        <v>#N/A</v>
      </c>
      <c r="EM138" s="1109"/>
      <c r="EN138" s="1108" t="e">
        <f>IF($E132&gt;0,EN135/$E132,"-")</f>
        <v>#N/A</v>
      </c>
      <c r="EO138" s="1109"/>
      <c r="EP138" s="1108" t="e">
        <f>IF($E132&gt;0,EP135/$E132,"-")</f>
        <v>#N/A</v>
      </c>
      <c r="EQ138" s="1109"/>
      <c r="ER138" s="1108" t="e">
        <f>IF($E132&gt;0,ER135/$E132,"-")</f>
        <v>#N/A</v>
      </c>
      <c r="ES138" s="1109"/>
      <c r="ET138" s="1108" t="e">
        <f>IF($E132&gt;0,ET135/$E132,"-")</f>
        <v>#N/A</v>
      </c>
      <c r="EU138" s="1109"/>
      <c r="EV138" s="1108" t="e">
        <f>IF($E132&gt;0,EV135/$E132,"-")</f>
        <v>#N/A</v>
      </c>
      <c r="EW138" s="1109"/>
      <c r="EX138" s="1108" t="e">
        <f>IF($E132&gt;0,EX135/$E132,"-")</f>
        <v>#N/A</v>
      </c>
      <c r="EY138" s="1109"/>
      <c r="EZ138" s="1108" t="e">
        <f>IF($E132&gt;0,EZ135/$E132,"-")</f>
        <v>#N/A</v>
      </c>
      <c r="FA138" s="1109"/>
      <c r="FB138" s="1108" t="e">
        <f>IF($E132&gt;0,FB135/$E132,"-")</f>
        <v>#N/A</v>
      </c>
      <c r="FC138" s="1109"/>
      <c r="FD138" s="1108" t="e">
        <f>IF($E132&gt;0,FD135/$E132,"-")</f>
        <v>#N/A</v>
      </c>
      <c r="FE138" s="1109"/>
      <c r="FF138" s="1108" t="e">
        <f>IF($E132&gt;0,FF135/$E132,"-")</f>
        <v>#N/A</v>
      </c>
      <c r="FG138" s="1109"/>
      <c r="FH138" s="1108" t="e">
        <f>IF($E132&gt;0,FH135/$E132,"-")</f>
        <v>#N/A</v>
      </c>
      <c r="FI138" s="1109"/>
      <c r="FJ138" s="1108" t="e">
        <f>IF($E132&gt;0,FJ135/$E132,"-")</f>
        <v>#N/A</v>
      </c>
      <c r="FK138" s="1109"/>
      <c r="FL138" s="1108" t="e">
        <f>IF($E132&gt;0,FL135/$E132,"-")</f>
        <v>#N/A</v>
      </c>
      <c r="FM138" s="1109"/>
      <c r="FN138" s="1108" t="e">
        <f>IF($E132&gt;0,FN135/$E132,"-")</f>
        <v>#N/A</v>
      </c>
      <c r="FO138" s="1109"/>
      <c r="FP138" s="1108" t="e">
        <f>IF($E132&gt;0,FP135/$E132,"-")</f>
        <v>#N/A</v>
      </c>
      <c r="FQ138" s="1109"/>
      <c r="FR138" s="1108" t="e">
        <f>IF($E132&gt;0,FR135/$E132,"-")</f>
        <v>#N/A</v>
      </c>
      <c r="FS138" s="1109"/>
      <c r="FT138" s="1108" t="e">
        <f>IF($E132&gt;0,FT135/$E132,"-")</f>
        <v>#N/A</v>
      </c>
      <c r="FU138" s="1109"/>
      <c r="FV138" s="1108" t="e">
        <f>IF($E132&gt;0,FV135/$E132,"-")</f>
        <v>#N/A</v>
      </c>
      <c r="FW138" s="1109"/>
      <c r="FX138" s="1108" t="e">
        <f>IF($E132&gt;0,FX135/$E132,"-")</f>
        <v>#N/A</v>
      </c>
      <c r="FY138" s="1109"/>
      <c r="FZ138" s="1108" t="e">
        <f>IF($E132&gt;0,FZ135/$E132,"-")</f>
        <v>#N/A</v>
      </c>
      <c r="GA138" s="1109"/>
      <c r="GB138" s="1108" t="e">
        <f>IF($E132&gt;0,GB135/$E132,"-")</f>
        <v>#N/A</v>
      </c>
      <c r="GC138" s="1109"/>
      <c r="GD138" s="1108" t="e">
        <f>IF($E132&gt;0,GD135/$E132,"-")</f>
        <v>#N/A</v>
      </c>
      <c r="GE138" s="1109"/>
      <c r="GF138" s="1108" t="e">
        <f>IF($E132&gt;0,GF135/$E132,"-")</f>
        <v>#N/A</v>
      </c>
      <c r="GG138" s="1109"/>
      <c r="GH138" s="1108" t="e">
        <f>IF($E132&gt;0,GH135/$E132,"-")</f>
        <v>#N/A</v>
      </c>
      <c r="GI138" s="1109"/>
      <c r="GJ138" s="1108" t="e">
        <f>IF($E132&gt;0,GJ135/$E132,"-")</f>
        <v>#N/A</v>
      </c>
      <c r="GK138" s="1109"/>
      <c r="GL138" s="1108" t="e">
        <f>IF($E132&gt;0,GL135/$E132,"-")</f>
        <v>#N/A</v>
      </c>
      <c r="GM138" s="1109"/>
      <c r="GN138" s="1108" t="e">
        <f>IF($E132&gt;0,GN135/$E132,"-")</f>
        <v>#N/A</v>
      </c>
      <c r="GO138" s="1109"/>
      <c r="GP138" s="1108" t="e">
        <f>IF($E132&gt;0,GP135/$E132,"-")</f>
        <v>#N/A</v>
      </c>
      <c r="GQ138" s="1109"/>
      <c r="GR138" s="1108" t="e">
        <f>IF($E132&gt;0,GR135/$E132,"-")</f>
        <v>#N/A</v>
      </c>
      <c r="GS138" s="1109"/>
      <c r="GT138" s="1108" t="e">
        <f>IF($E132&gt;0,GT135/$E132,"-")</f>
        <v>#N/A</v>
      </c>
      <c r="GU138" s="1109"/>
      <c r="GV138" s="1108" t="e">
        <f t="shared" ref="GV138" si="647">IF($E132&gt;0,GV135/$E132,"-")</f>
        <v>#N/A</v>
      </c>
      <c r="GW138" s="1109"/>
      <c r="GX138" s="1108" t="e">
        <f t="shared" ref="GX138" si="648">IF($E132&gt;0,GX135/$E132,"-")</f>
        <v>#N/A</v>
      </c>
      <c r="GY138" s="1109"/>
      <c r="GZ138" s="1108" t="e">
        <f t="shared" ref="GZ138" si="649">IF($E132&gt;0,GZ135/$E132,"-")</f>
        <v>#N/A</v>
      </c>
      <c r="HA138" s="1109"/>
      <c r="HB138" s="1108" t="e">
        <f>IF($E132&gt;0,HB135/$E132,"-")</f>
        <v>#N/A</v>
      </c>
      <c r="HC138" s="1109"/>
      <c r="HD138" s="1108" t="e">
        <f t="shared" ref="HD138" si="650">IF($E132&gt;0,HD135/$E132,"-")</f>
        <v>#N/A</v>
      </c>
      <c r="HE138" s="1109"/>
      <c r="HF138" s="1108" t="e">
        <f t="shared" ref="HF138" si="651">IF($E132&gt;0,HF135/$E132,"-")</f>
        <v>#N/A</v>
      </c>
      <c r="HG138" s="1109"/>
      <c r="HH138" s="1108" t="e">
        <f t="shared" ref="HH138" si="652">IF($E132&gt;0,HH135/$E132,"-")</f>
        <v>#N/A</v>
      </c>
      <c r="HI138" s="1109"/>
    </row>
    <row r="139" spans="1:217" ht="12.75" hidden="1" customHeight="1">
      <c r="A139" s="1139"/>
      <c r="B139" s="1140"/>
      <c r="C139" s="1139"/>
      <c r="D139" s="1141"/>
      <c r="E139" s="1141"/>
      <c r="F139" s="1142"/>
      <c r="G139" s="1141"/>
      <c r="H139" s="733"/>
      <c r="I139" s="1143"/>
      <c r="J139" s="1144"/>
      <c r="K139" s="846" t="s">
        <v>386</v>
      </c>
      <c r="L139" s="1110" t="e">
        <f>IF($E132&gt;0,L137/$E132,"-")</f>
        <v>#N/A</v>
      </c>
      <c r="M139" s="1111"/>
      <c r="N139" s="1110" t="e">
        <f>IF($E132&gt;0,N137/$E132,"-")</f>
        <v>#N/A</v>
      </c>
      <c r="O139" s="1111"/>
      <c r="P139" s="1110" t="e">
        <f>IF($E132&gt;0,P137/$E132,"-")</f>
        <v>#N/A</v>
      </c>
      <c r="Q139" s="1111"/>
      <c r="R139" s="1110" t="e">
        <f>IF($E132&gt;0,R137/$E132,"-")</f>
        <v>#N/A</v>
      </c>
      <c r="S139" s="1111"/>
      <c r="T139" s="1110" t="e">
        <f>IF($E132&gt;0,T137/$E132,"-")</f>
        <v>#N/A</v>
      </c>
      <c r="U139" s="1111"/>
      <c r="V139" s="1110" t="e">
        <f>IF($E132&gt;0,V137/$E132,"-")</f>
        <v>#N/A</v>
      </c>
      <c r="W139" s="1111"/>
      <c r="X139" s="1110" t="e">
        <f>IF($E132&gt;0,X137/$E132,"-")</f>
        <v>#N/A</v>
      </c>
      <c r="Y139" s="1111"/>
      <c r="Z139" s="1110" t="e">
        <f>IF($E132&gt;0,Z137/$E132,"-")</f>
        <v>#N/A</v>
      </c>
      <c r="AA139" s="1111"/>
      <c r="AB139" s="1110" t="e">
        <f>IF($E132&gt;0,AB137/$E132,"-")</f>
        <v>#N/A</v>
      </c>
      <c r="AC139" s="1111"/>
      <c r="AD139" s="1110" t="e">
        <f>IF($E132&gt;0,AD137/$E132,"-")</f>
        <v>#N/A</v>
      </c>
      <c r="AE139" s="1111"/>
      <c r="AF139" s="1110" t="e">
        <f>IF($E132&gt;0,AF137/$E132,"-")</f>
        <v>#N/A</v>
      </c>
      <c r="AG139" s="1111"/>
      <c r="AH139" s="1110" t="e">
        <f>IF($E132&gt;0,AH137/$E132,"-")</f>
        <v>#N/A</v>
      </c>
      <c r="AI139" s="1111"/>
      <c r="AJ139" s="1110" t="e">
        <f>IF($E132&gt;0,AJ137/$E132,"-")</f>
        <v>#N/A</v>
      </c>
      <c r="AK139" s="1111"/>
      <c r="AL139" s="1110" t="e">
        <f>IF($E132&gt;0,AL137/$E132,"-")</f>
        <v>#N/A</v>
      </c>
      <c r="AM139" s="1111"/>
      <c r="AN139" s="1110" t="e">
        <f>IF($E132&gt;0,AN137/$E132,"-")</f>
        <v>#N/A</v>
      </c>
      <c r="AO139" s="1111"/>
      <c r="AP139" s="1110" t="e">
        <f>IF($E132&gt;0,AP137/$E132,"-")</f>
        <v>#N/A</v>
      </c>
      <c r="AQ139" s="1111"/>
      <c r="AR139" s="1110" t="e">
        <f>IF($E132&gt;0,AR137/$E132,"-")</f>
        <v>#N/A</v>
      </c>
      <c r="AS139" s="1111"/>
      <c r="AT139" s="1110" t="e">
        <f>IF($E132&gt;0,AT137/$E132,"-")</f>
        <v>#N/A</v>
      </c>
      <c r="AU139" s="1111"/>
      <c r="AV139" s="1110" t="e">
        <f>IF($E132&gt;0,AV137/$E132,"-")</f>
        <v>#N/A</v>
      </c>
      <c r="AW139" s="1111"/>
      <c r="AX139" s="1110" t="e">
        <f>IF($E132&gt;0,AX137/$E132,"-")</f>
        <v>#N/A</v>
      </c>
      <c r="AY139" s="1111"/>
      <c r="AZ139" s="1110" t="e">
        <f>IF($E132&gt;0,AZ137/$E132,"-")</f>
        <v>#N/A</v>
      </c>
      <c r="BA139" s="1111"/>
      <c r="BB139" s="1110" t="e">
        <f>IF($E132&gt;0,BB137/$E132,"-")</f>
        <v>#N/A</v>
      </c>
      <c r="BC139" s="1111"/>
      <c r="BD139" s="1110" t="e">
        <f>IF($E132&gt;0,BD137/$E132,"-")</f>
        <v>#N/A</v>
      </c>
      <c r="BE139" s="1111"/>
      <c r="BF139" s="1110" t="e">
        <f>IF($E132&gt;0,BF137/$E132,"-")</f>
        <v>#N/A</v>
      </c>
      <c r="BG139" s="1111"/>
      <c r="BH139" s="1110" t="e">
        <f>IF($E132&gt;0,BH137/$E132,"-")</f>
        <v>#N/A</v>
      </c>
      <c r="BI139" s="1111"/>
      <c r="BJ139" s="1110" t="e">
        <f>IF($E132&gt;0,BJ137/$E132,"-")</f>
        <v>#N/A</v>
      </c>
      <c r="BK139" s="1111"/>
      <c r="BL139" s="1110" t="e">
        <f>IF($E132&gt;0,BL137/$E132,"-")</f>
        <v>#N/A</v>
      </c>
      <c r="BM139" s="1111"/>
      <c r="BN139" s="1110" t="e">
        <f>IF($E132&gt;0,BN137/$E132,"-")</f>
        <v>#N/A</v>
      </c>
      <c r="BO139" s="1111"/>
      <c r="BP139" s="1110" t="e">
        <f>IF($E132&gt;0,BP137/$E132,"-")</f>
        <v>#N/A</v>
      </c>
      <c r="BQ139" s="1111"/>
      <c r="BR139" s="1107" t="e">
        <f>IF($E132&gt;0,BR137/$E132,"-")</f>
        <v>#N/A</v>
      </c>
      <c r="BS139" s="1107"/>
      <c r="BT139" s="1107" t="e">
        <f>IF($E132&gt;0,BT137/$E132,"-")</f>
        <v>#N/A</v>
      </c>
      <c r="BU139" s="1107"/>
      <c r="BV139" s="1107" t="e">
        <f>IF($E132&gt;0,BV137/$E132,"-")</f>
        <v>#N/A</v>
      </c>
      <c r="BW139" s="1107"/>
      <c r="BX139" s="1107" t="e">
        <f>IF($E132&gt;0,BX137/$E132,"-")</f>
        <v>#N/A</v>
      </c>
      <c r="BY139" s="1107"/>
      <c r="BZ139" s="1107" t="e">
        <f>IF($E132&gt;0,BZ137/$E132,"-")</f>
        <v>#N/A</v>
      </c>
      <c r="CA139" s="1107"/>
      <c r="CB139" s="1107" t="e">
        <f>IF($E132&gt;0,CB137/$E132,"-")</f>
        <v>#N/A</v>
      </c>
      <c r="CC139" s="1107"/>
      <c r="CD139" s="1107" t="e">
        <f>IF($E132&gt;0,CD137/$E132,"-")</f>
        <v>#N/A</v>
      </c>
      <c r="CE139" s="1107"/>
      <c r="CF139" s="1107" t="e">
        <f>IF($E132&gt;0,CF137/$E132,"-")</f>
        <v>#N/A</v>
      </c>
      <c r="CG139" s="1107"/>
      <c r="CH139" s="1107" t="e">
        <f>IF($E132&gt;0,CH137/$E132,"-")</f>
        <v>#N/A</v>
      </c>
      <c r="CI139" s="1107"/>
      <c r="CJ139" s="1107" t="e">
        <f>IF($E132&gt;0,CJ137/$E132,"-")</f>
        <v>#N/A</v>
      </c>
      <c r="CK139" s="1107"/>
      <c r="CL139" s="1107" t="e">
        <f>IF($E132&gt;0,CL137/$E132,"-")</f>
        <v>#N/A</v>
      </c>
      <c r="CM139" s="1107"/>
      <c r="CN139" s="1107" t="e">
        <f>IF($E132&gt;0,CN137/$E132,"-")</f>
        <v>#N/A</v>
      </c>
      <c r="CO139" s="1107"/>
      <c r="CP139" s="1107" t="e">
        <f>IF($E132&gt;0,CP137/$E132,"-")</f>
        <v>#N/A</v>
      </c>
      <c r="CQ139" s="1107"/>
      <c r="CR139" s="1107" t="e">
        <f>IF($E132&gt;0,CR137/$E132,"-")</f>
        <v>#N/A</v>
      </c>
      <c r="CS139" s="1107"/>
      <c r="CT139" s="1107" t="e">
        <f>IF($E132&gt;0,CT137/$E132,"-")</f>
        <v>#N/A</v>
      </c>
      <c r="CU139" s="1107"/>
      <c r="CV139" s="1107" t="e">
        <f>IF($E132&gt;0,CV137/$E132,"-")</f>
        <v>#N/A</v>
      </c>
      <c r="CW139" s="1107"/>
      <c r="CX139" s="1107" t="e">
        <f>IF($E132&gt;0,CX137/$E132,"-")</f>
        <v>#N/A</v>
      </c>
      <c r="CY139" s="1107"/>
      <c r="CZ139" s="1107" t="e">
        <f>IF($E132&gt;0,CZ137/$E132,"-")</f>
        <v>#N/A</v>
      </c>
      <c r="DA139" s="1107"/>
      <c r="DB139" s="1107" t="e">
        <f>IF($E132&gt;0,DB137/$E132,"-")</f>
        <v>#N/A</v>
      </c>
      <c r="DC139" s="1107"/>
      <c r="DD139" s="1107" t="e">
        <f>IF($E132&gt;0,DD137/$E132,"-")</f>
        <v>#N/A</v>
      </c>
      <c r="DE139" s="1107"/>
      <c r="DF139" s="1107" t="e">
        <f>IF($E132&gt;0,DF137/$E132,"-")</f>
        <v>#N/A</v>
      </c>
      <c r="DG139" s="1107"/>
      <c r="DH139" s="1107" t="e">
        <f>IF($E132&gt;0,DH137/$E132,"-")</f>
        <v>#N/A</v>
      </c>
      <c r="DI139" s="1107"/>
      <c r="DJ139" s="1112" t="e">
        <f>IF($E132&gt;0,DJ137/$E132,"-")</f>
        <v>#N/A</v>
      </c>
      <c r="DK139" s="1112"/>
      <c r="DL139" s="1107" t="e">
        <f>IF($E132&gt;0,DL137/$E132,"-")</f>
        <v>#N/A</v>
      </c>
      <c r="DM139" s="1107"/>
      <c r="DN139" s="1107" t="e">
        <f>IF($E132&gt;0,DN137/$E132,"-")</f>
        <v>#N/A</v>
      </c>
      <c r="DO139" s="1107"/>
      <c r="DP139" s="1107" t="e">
        <f>IF($E132&gt;0,DP137/$E132,"-")</f>
        <v>#N/A</v>
      </c>
      <c r="DQ139" s="1107"/>
      <c r="DR139" s="1107" t="e">
        <f>IF($E132&gt;0,DR137/$E132,"-")</f>
        <v>#N/A</v>
      </c>
      <c r="DS139" s="1107"/>
      <c r="DT139" s="1107" t="e">
        <f>IF($E132&gt;0,DT137/$E132,"-")</f>
        <v>#N/A</v>
      </c>
      <c r="DU139" s="1107"/>
      <c r="DV139" s="1107" t="e">
        <f>IF($E132&gt;0,DV137/$E132,"-")</f>
        <v>#N/A</v>
      </c>
      <c r="DW139" s="1107"/>
      <c r="DX139" s="1107" t="e">
        <f>IF($E132&gt;0,DX137/$E132,"-")</f>
        <v>#N/A</v>
      </c>
      <c r="DY139" s="1107"/>
      <c r="DZ139" s="1107" t="e">
        <f>IF($E132&gt;0,DZ137/$E132,"-")</f>
        <v>#N/A</v>
      </c>
      <c r="EA139" s="1107"/>
      <c r="EB139" s="1107" t="e">
        <f>IF($E132&gt;0,EB137/$E132,"-")</f>
        <v>#N/A</v>
      </c>
      <c r="EC139" s="1107"/>
      <c r="ED139" s="1107" t="e">
        <f>IF($E132&gt;0,ED137/$E132,"-")</f>
        <v>#N/A</v>
      </c>
      <c r="EE139" s="1107"/>
      <c r="EF139" s="1107" t="e">
        <f>IF($E132&gt;0,EF137/$E132,"-")</f>
        <v>#N/A</v>
      </c>
      <c r="EG139" s="1107"/>
      <c r="EH139" s="1107" t="e">
        <f>IF($E132&gt;0,EH137/$E132,"-")</f>
        <v>#N/A</v>
      </c>
      <c r="EI139" s="1107"/>
      <c r="EJ139" s="1107" t="e">
        <f>IF($E132&gt;0,EJ137/$E132,"-")</f>
        <v>#N/A</v>
      </c>
      <c r="EK139" s="1107"/>
      <c r="EL139" s="1107" t="e">
        <f>IF($E132&gt;0,EL137/$E132,"-")</f>
        <v>#N/A</v>
      </c>
      <c r="EM139" s="1107"/>
      <c r="EN139" s="1107" t="e">
        <f>IF($E132&gt;0,EN137/$E132,"-")</f>
        <v>#N/A</v>
      </c>
      <c r="EO139" s="1107"/>
      <c r="EP139" s="1107" t="e">
        <f>IF($E132&gt;0,EP137/$E132,"-")</f>
        <v>#N/A</v>
      </c>
      <c r="EQ139" s="1107"/>
      <c r="ER139" s="1107" t="e">
        <f>IF($E132&gt;0,ER137/$E132,"-")</f>
        <v>#N/A</v>
      </c>
      <c r="ES139" s="1107"/>
      <c r="ET139" s="1107" t="e">
        <f>IF($E132&gt;0,ET137/$E132,"-")</f>
        <v>#N/A</v>
      </c>
      <c r="EU139" s="1107"/>
      <c r="EV139" s="1107" t="e">
        <f>IF($E132&gt;0,EV137/$E132,"-")</f>
        <v>#N/A</v>
      </c>
      <c r="EW139" s="1107"/>
      <c r="EX139" s="1107" t="e">
        <f>IF($E132&gt;0,EX137/$E132,"-")</f>
        <v>#N/A</v>
      </c>
      <c r="EY139" s="1107"/>
      <c r="EZ139" s="1107" t="e">
        <f>IF($E132&gt;0,EZ137/$E132,"-")</f>
        <v>#N/A</v>
      </c>
      <c r="FA139" s="1107"/>
      <c r="FB139" s="1107" t="e">
        <f>IF($E132&gt;0,FB137/$E132,"-")</f>
        <v>#N/A</v>
      </c>
      <c r="FC139" s="1107"/>
      <c r="FD139" s="1107" t="e">
        <f>IF($E132&gt;0,FD137/$E132,"-")</f>
        <v>#N/A</v>
      </c>
      <c r="FE139" s="1107"/>
      <c r="FF139" s="1107" t="e">
        <f>IF($E132&gt;0,FF137/$E132,"-")</f>
        <v>#N/A</v>
      </c>
      <c r="FG139" s="1107"/>
      <c r="FH139" s="1107" t="e">
        <f>IF($E132&gt;0,FH137/$E132,"-")</f>
        <v>#N/A</v>
      </c>
      <c r="FI139" s="1107"/>
      <c r="FJ139" s="1107" t="e">
        <f>IF($E132&gt;0,FJ137/$E132,"-")</f>
        <v>#N/A</v>
      </c>
      <c r="FK139" s="1107"/>
      <c r="FL139" s="1107" t="e">
        <f>IF($E132&gt;0,FL137/$E132,"-")</f>
        <v>#N/A</v>
      </c>
      <c r="FM139" s="1107"/>
      <c r="FN139" s="1107" t="e">
        <f>IF($E132&gt;0,FN137/$E132,"-")</f>
        <v>#N/A</v>
      </c>
      <c r="FO139" s="1107"/>
      <c r="FP139" s="1107" t="e">
        <f>IF($E132&gt;0,FP137/$E132,"-")</f>
        <v>#N/A</v>
      </c>
      <c r="FQ139" s="1107"/>
      <c r="FR139" s="1107" t="e">
        <f>IF($E132&gt;0,FR137/$E132,"-")</f>
        <v>#N/A</v>
      </c>
      <c r="FS139" s="1107"/>
      <c r="FT139" s="1107" t="e">
        <f>IF($E132&gt;0,FT137/$E132,"-")</f>
        <v>#N/A</v>
      </c>
      <c r="FU139" s="1107"/>
      <c r="FV139" s="1107" t="e">
        <f>IF($E132&gt;0,FV137/$E132,"-")</f>
        <v>#N/A</v>
      </c>
      <c r="FW139" s="1107"/>
      <c r="FX139" s="1107" t="e">
        <f>IF($E132&gt;0,FX137/$E132,"-")</f>
        <v>#N/A</v>
      </c>
      <c r="FY139" s="1107"/>
      <c r="FZ139" s="1107" t="e">
        <f>IF($E132&gt;0,FZ137/$E132,"-")</f>
        <v>#N/A</v>
      </c>
      <c r="GA139" s="1107"/>
      <c r="GB139" s="1107" t="e">
        <f>IF($E132&gt;0,GB137/$E132,"-")</f>
        <v>#N/A</v>
      </c>
      <c r="GC139" s="1107"/>
      <c r="GD139" s="1107" t="e">
        <f>IF($E132&gt;0,GD137/$E132,"-")</f>
        <v>#N/A</v>
      </c>
      <c r="GE139" s="1107"/>
      <c r="GF139" s="1107" t="e">
        <f>IF($E132&gt;0,GF137/$E132,"-")</f>
        <v>#N/A</v>
      </c>
      <c r="GG139" s="1107"/>
      <c r="GH139" s="1107" t="e">
        <f>IF($E132&gt;0,GH137/$E132,"-")</f>
        <v>#N/A</v>
      </c>
      <c r="GI139" s="1107"/>
      <c r="GJ139" s="1107" t="e">
        <f>IF($E132&gt;0,GJ137/$E132,"-")</f>
        <v>#N/A</v>
      </c>
      <c r="GK139" s="1107"/>
      <c r="GL139" s="1107" t="e">
        <f>IF($E132&gt;0,GL137/$E132,"-")</f>
        <v>#N/A</v>
      </c>
      <c r="GM139" s="1107"/>
      <c r="GN139" s="1107" t="e">
        <f>IF($E132&gt;0,GN137/$E132,"-")</f>
        <v>#N/A</v>
      </c>
      <c r="GO139" s="1107"/>
      <c r="GP139" s="1107" t="e">
        <f>IF($E132&gt;0,GP137/$E132,"-")</f>
        <v>#N/A</v>
      </c>
      <c r="GQ139" s="1107"/>
      <c r="GR139" s="1107" t="e">
        <f>IF($E132&gt;0,GR137/$E132,"-")</f>
        <v>#N/A</v>
      </c>
      <c r="GS139" s="1107"/>
      <c r="GT139" s="1107" t="e">
        <f>IF($E132&gt;0,GT137/$E132,"-")</f>
        <v>#N/A</v>
      </c>
      <c r="GU139" s="1107"/>
      <c r="GV139" s="1107" t="e">
        <f t="shared" ref="GV139" si="653">IF($E132&gt;0,GV137/$E132,"-")</f>
        <v>#N/A</v>
      </c>
      <c r="GW139" s="1107"/>
      <c r="GX139" s="1107" t="e">
        <f t="shared" ref="GX139" si="654">IF($E132&gt;0,GX137/$E132,"-")</f>
        <v>#N/A</v>
      </c>
      <c r="GY139" s="1107"/>
      <c r="GZ139" s="1107" t="e">
        <f t="shared" ref="GZ139" si="655">IF($E132&gt;0,GZ137/$E132,"-")</f>
        <v>#N/A</v>
      </c>
      <c r="HA139" s="1107"/>
      <c r="HB139" s="1107" t="e">
        <f>IF($E132&gt;0,HB137/$E132,"-")</f>
        <v>#N/A</v>
      </c>
      <c r="HC139" s="1107"/>
      <c r="HD139" s="1107" t="e">
        <f t="shared" ref="HD139" si="656">IF($E132&gt;0,HD137/$E132,"-")</f>
        <v>#N/A</v>
      </c>
      <c r="HE139" s="1107"/>
      <c r="HF139" s="1107" t="e">
        <f t="shared" ref="HF139" si="657">IF($E132&gt;0,HF137/$E132,"-")</f>
        <v>#N/A</v>
      </c>
      <c r="HG139" s="1107"/>
      <c r="HH139" s="1107" t="e">
        <f t="shared" ref="HH139" si="658">IF($E132&gt;0,HH137/$E132,"-")</f>
        <v>#N/A</v>
      </c>
      <c r="HI139" s="1107"/>
    </row>
    <row r="140" spans="1:217" s="5" customFormat="1" ht="15" hidden="1" customHeight="1">
      <c r="A140" s="677"/>
      <c r="B140" s="678"/>
      <c r="C140" s="678"/>
      <c r="D140" s="679"/>
      <c r="E140" s="679"/>
      <c r="F140" s="678"/>
      <c r="G140" s="678"/>
      <c r="H140" s="678"/>
      <c r="I140" s="678"/>
      <c r="J140" s="678"/>
      <c r="K140" s="678"/>
      <c r="L140" s="1178"/>
      <c r="M140" s="1178"/>
      <c r="N140" s="1178"/>
      <c r="O140" s="1178"/>
      <c r="P140" s="1178"/>
      <c r="Q140" s="1178"/>
      <c r="R140" s="1178"/>
      <c r="S140" s="1192"/>
      <c r="T140" s="1180"/>
      <c r="U140" s="1178"/>
      <c r="V140" s="1178"/>
      <c r="W140" s="1178"/>
      <c r="X140" s="1178"/>
      <c r="Y140" s="1178"/>
      <c r="Z140" s="1178"/>
      <c r="AA140" s="1192"/>
      <c r="AB140" s="1180"/>
      <c r="AC140" s="1178"/>
      <c r="AD140" s="1178"/>
      <c r="AE140" s="1178"/>
      <c r="AF140" s="1178"/>
      <c r="AG140" s="1178"/>
      <c r="AH140" s="1178"/>
      <c r="AI140" s="1192"/>
      <c r="AJ140" s="1180"/>
      <c r="AK140" s="1178"/>
      <c r="AL140" s="1178"/>
      <c r="AM140" s="1178"/>
      <c r="AN140" s="1178"/>
      <c r="AO140" s="1178"/>
      <c r="AP140" s="1178"/>
      <c r="AQ140" s="1192"/>
      <c r="AR140" s="1180"/>
      <c r="AS140" s="1178"/>
      <c r="AT140" s="831"/>
      <c r="AU140" s="831"/>
      <c r="AV140" s="831"/>
      <c r="AW140" s="831"/>
      <c r="AX140" s="831"/>
      <c r="AY140" s="832"/>
      <c r="AZ140" s="833"/>
      <c r="BA140" s="831"/>
      <c r="BB140" s="831"/>
      <c r="BC140" s="831"/>
      <c r="BD140" s="831"/>
      <c r="BE140" s="831"/>
      <c r="BF140" s="831"/>
      <c r="BG140" s="832"/>
      <c r="BH140" s="833"/>
      <c r="BI140" s="831"/>
      <c r="BJ140" s="831"/>
      <c r="BK140" s="831"/>
      <c r="BL140" s="831"/>
      <c r="BM140" s="831"/>
      <c r="BN140" s="831"/>
      <c r="BO140" s="832"/>
      <c r="BP140" s="833"/>
      <c r="BQ140" s="831"/>
      <c r="BR140" s="831"/>
      <c r="BS140" s="831"/>
      <c r="BT140" s="831"/>
      <c r="BU140" s="831"/>
      <c r="BV140" s="831"/>
      <c r="BW140" s="832"/>
      <c r="BX140" s="833"/>
      <c r="BY140" s="831"/>
      <c r="BZ140" s="831"/>
      <c r="CA140" s="831"/>
      <c r="CB140" s="831"/>
      <c r="CC140" s="831"/>
      <c r="CD140" s="1178"/>
      <c r="CE140" s="1179"/>
      <c r="CF140" s="1180"/>
      <c r="CG140" s="1181"/>
      <c r="CH140" s="1180"/>
      <c r="CI140" s="1181"/>
      <c r="CJ140" s="1180"/>
      <c r="CK140" s="1181"/>
      <c r="CL140" s="1178"/>
      <c r="CM140" s="1179"/>
      <c r="CN140" s="1180"/>
      <c r="CO140" s="1181"/>
      <c r="CP140" s="1182"/>
      <c r="CQ140" s="1183"/>
      <c r="CR140" s="1182"/>
      <c r="CS140" s="1183"/>
      <c r="CT140" s="834"/>
      <c r="CU140" s="835"/>
      <c r="CV140" s="836"/>
      <c r="CW140" s="834"/>
      <c r="CX140" s="834"/>
      <c r="CY140" s="834"/>
      <c r="CZ140" s="834"/>
      <c r="DA140" s="834"/>
      <c r="DB140" s="834"/>
      <c r="DC140" s="835"/>
      <c r="DD140" s="836"/>
      <c r="DE140" s="834"/>
      <c r="DF140" s="834"/>
      <c r="DG140" s="834"/>
      <c r="DH140" s="834"/>
      <c r="DI140" s="834"/>
      <c r="DJ140" s="977"/>
      <c r="DK140" s="977"/>
      <c r="DL140" s="836"/>
      <c r="DM140" s="834"/>
      <c r="DN140" s="834"/>
      <c r="DO140" s="834"/>
      <c r="DP140" s="834"/>
      <c r="DQ140" s="834"/>
      <c r="DR140" s="834"/>
      <c r="DS140" s="835"/>
      <c r="DT140" s="836"/>
      <c r="DU140" s="834"/>
      <c r="DV140" s="834"/>
      <c r="DW140" s="834"/>
      <c r="DX140" s="834"/>
      <c r="DY140" s="834"/>
      <c r="DZ140" s="834"/>
      <c r="EA140" s="835"/>
      <c r="EB140" s="836"/>
      <c r="EC140" s="834"/>
      <c r="ED140" s="834"/>
      <c r="EE140" s="834"/>
      <c r="EF140" s="834"/>
      <c r="EG140" s="834"/>
      <c r="EH140" s="834"/>
      <c r="EI140" s="835"/>
      <c r="EJ140" s="836"/>
      <c r="EK140" s="834"/>
      <c r="EL140" s="834"/>
      <c r="EM140" s="834"/>
      <c r="EN140" s="834"/>
      <c r="EO140" s="834"/>
      <c r="EP140" s="834"/>
      <c r="EQ140" s="835"/>
      <c r="ER140" s="836"/>
      <c r="ES140" s="834"/>
      <c r="ET140" s="834"/>
      <c r="EU140" s="834"/>
      <c r="EV140" s="834"/>
      <c r="EW140" s="834"/>
      <c r="EX140" s="834"/>
      <c r="EY140" s="835"/>
      <c r="EZ140" s="836"/>
      <c r="FA140" s="834"/>
      <c r="FB140" s="834"/>
      <c r="FC140" s="834"/>
      <c r="FD140" s="834"/>
      <c r="FE140" s="834"/>
      <c r="FF140" s="834"/>
      <c r="FG140" s="835"/>
      <c r="FH140" s="836"/>
      <c r="FI140" s="834"/>
      <c r="FJ140" s="834"/>
      <c r="FK140" s="834"/>
      <c r="FL140" s="834"/>
      <c r="FM140" s="834"/>
      <c r="FN140" s="834"/>
      <c r="FO140" s="835"/>
      <c r="FP140" s="836"/>
      <c r="FQ140" s="834"/>
      <c r="FR140" s="834"/>
      <c r="FS140" s="834"/>
      <c r="FT140" s="834"/>
      <c r="FU140" s="834"/>
      <c r="FV140" s="834"/>
      <c r="FW140" s="835"/>
      <c r="FX140" s="836"/>
      <c r="FY140" s="834"/>
      <c r="FZ140" s="834"/>
      <c r="GA140" s="834"/>
      <c r="GB140" s="834"/>
      <c r="GC140" s="834"/>
      <c r="GD140" s="834"/>
      <c r="GE140" s="835"/>
      <c r="GF140" s="836"/>
      <c r="GG140" s="834"/>
      <c r="GH140" s="834"/>
      <c r="GI140" s="834"/>
      <c r="GJ140" s="834"/>
      <c r="GK140" s="834"/>
      <c r="GL140" s="834"/>
      <c r="GM140" s="835"/>
      <c r="GN140" s="836"/>
      <c r="GO140" s="834"/>
      <c r="GP140" s="834"/>
      <c r="GQ140" s="834"/>
      <c r="GR140" s="834"/>
      <c r="GS140" s="834"/>
      <c r="GT140" s="834"/>
      <c r="GU140" s="835"/>
      <c r="GV140" s="834"/>
      <c r="GW140" s="835"/>
      <c r="GX140" s="834"/>
      <c r="GY140" s="835"/>
      <c r="GZ140" s="834"/>
      <c r="HA140" s="835"/>
      <c r="HB140" s="834"/>
      <c r="HC140" s="835"/>
      <c r="HD140" s="834"/>
      <c r="HE140" s="835"/>
      <c r="HF140" s="834"/>
      <c r="HG140" s="835"/>
      <c r="HH140" s="834"/>
      <c r="HI140" s="835"/>
    </row>
    <row r="141" spans="1:217" ht="12.75" hidden="1" customHeight="1">
      <c r="A141" s="1139" t="s">
        <v>314</v>
      </c>
      <c r="B141" s="1140" t="e">
        <f>VLOOKUP(A141,PLANEJAMENTO!$B$10:$C$56,2,FALSE)</f>
        <v>#N/A</v>
      </c>
      <c r="C141" s="1139" t="e">
        <f>VLOOKUP(A141,PLANEJAMENTO!$B$10:$D$56,3,FALSE)</f>
        <v>#N/A</v>
      </c>
      <c r="D141" s="1141" t="e">
        <f>VLOOKUP(A141,PLANEJAMENTO!$B$10:$E$56,4,FALSE)</f>
        <v>#N/A</v>
      </c>
      <c r="E141" s="1141" t="e">
        <f>D141</f>
        <v>#N/A</v>
      </c>
      <c r="F141" s="1142"/>
      <c r="G141" s="1141">
        <f>F141*9</f>
        <v>0</v>
      </c>
      <c r="H141" s="733"/>
      <c r="I141" s="1143"/>
      <c r="J141" s="1144"/>
      <c r="K141" s="734" t="s">
        <v>379</v>
      </c>
      <c r="L141" s="1145"/>
      <c r="M141" s="1146"/>
      <c r="N141" s="1145"/>
      <c r="O141" s="1146"/>
      <c r="P141" s="1145"/>
      <c r="Q141" s="1146"/>
      <c r="R141" s="1145"/>
      <c r="S141" s="1146"/>
      <c r="T141" s="1145"/>
      <c r="U141" s="1146"/>
      <c r="V141" s="1145"/>
      <c r="W141" s="1146"/>
      <c r="X141" s="1145"/>
      <c r="Y141" s="1146"/>
      <c r="Z141" s="1145"/>
      <c r="AA141" s="1146"/>
      <c r="AB141" s="1145"/>
      <c r="AC141" s="1146"/>
      <c r="AD141" s="1145"/>
      <c r="AE141" s="1146"/>
      <c r="AF141" s="1145"/>
      <c r="AG141" s="1146"/>
      <c r="AH141" s="1145"/>
      <c r="AI141" s="1146"/>
      <c r="AJ141" s="1145"/>
      <c r="AK141" s="1146"/>
      <c r="AL141" s="1145"/>
      <c r="AM141" s="1146"/>
      <c r="AN141" s="1145"/>
      <c r="AO141" s="1146"/>
      <c r="AP141" s="1145"/>
      <c r="AQ141" s="1146"/>
      <c r="AR141" s="1145"/>
      <c r="AS141" s="1146"/>
      <c r="AT141" s="1145"/>
      <c r="AU141" s="1146"/>
      <c r="AV141" s="1145"/>
      <c r="AW141" s="1146"/>
      <c r="AX141" s="1145"/>
      <c r="AY141" s="1146"/>
      <c r="AZ141" s="1145"/>
      <c r="BA141" s="1146"/>
      <c r="BB141" s="1145"/>
      <c r="BC141" s="1146"/>
      <c r="BD141" s="1145"/>
      <c r="BE141" s="1146"/>
      <c r="BF141" s="1145"/>
      <c r="BG141" s="1146"/>
      <c r="BH141" s="1145"/>
      <c r="BI141" s="1146"/>
      <c r="BJ141" s="1145"/>
      <c r="BK141" s="1146"/>
      <c r="BL141" s="1145"/>
      <c r="BM141" s="1146"/>
      <c r="BN141" s="1145"/>
      <c r="BO141" s="1146"/>
      <c r="BP141" s="1145"/>
      <c r="BQ141" s="1146"/>
      <c r="BR141" s="1132"/>
      <c r="BS141" s="1132"/>
      <c r="BT141" s="1132"/>
      <c r="BU141" s="1132"/>
      <c r="BV141" s="1132"/>
      <c r="BW141" s="1132"/>
      <c r="BX141" s="1132"/>
      <c r="BY141" s="1132"/>
      <c r="BZ141" s="1132"/>
      <c r="CA141" s="1132"/>
      <c r="CB141" s="1132"/>
      <c r="CC141" s="1132"/>
      <c r="CD141" s="1132"/>
      <c r="CE141" s="1132"/>
      <c r="CF141" s="1132"/>
      <c r="CG141" s="1132"/>
      <c r="CH141" s="1132"/>
      <c r="CI141" s="1132"/>
      <c r="CJ141" s="1132"/>
      <c r="CK141" s="1132"/>
      <c r="CL141" s="1132"/>
      <c r="CM141" s="1132"/>
      <c r="CN141" s="1132"/>
      <c r="CO141" s="1132"/>
      <c r="CP141" s="1132"/>
      <c r="CQ141" s="1132"/>
      <c r="CR141" s="1132"/>
      <c r="CS141" s="1132"/>
      <c r="CT141" s="1132"/>
      <c r="CU141" s="1132"/>
      <c r="CV141" s="1132"/>
      <c r="CW141" s="1132"/>
      <c r="CX141" s="1132"/>
      <c r="CY141" s="1132"/>
      <c r="CZ141" s="1132"/>
      <c r="DA141" s="1132"/>
      <c r="DB141" s="1132"/>
      <c r="DC141" s="1132"/>
      <c r="DD141" s="1169">
        <v>4.3572984749455328</v>
      </c>
      <c r="DE141" s="1169"/>
      <c r="DF141" s="1132"/>
      <c r="DG141" s="1132"/>
      <c r="DH141" s="1132"/>
      <c r="DI141" s="1132"/>
      <c r="DJ141" s="1138"/>
      <c r="DK141" s="1138"/>
      <c r="DL141" s="1132"/>
      <c r="DM141" s="1132"/>
      <c r="DN141" s="1132"/>
      <c r="DO141" s="1132"/>
      <c r="DP141" s="1132"/>
      <c r="DQ141" s="1132"/>
      <c r="DR141" s="1132"/>
      <c r="DS141" s="1132"/>
      <c r="DT141" s="1132"/>
      <c r="DU141" s="1132"/>
      <c r="DV141" s="1132"/>
      <c r="DW141" s="1132"/>
      <c r="DX141" s="1155"/>
      <c r="DY141" s="1155"/>
      <c r="DZ141" s="1132"/>
      <c r="EA141" s="1132"/>
      <c r="EB141" s="1132"/>
      <c r="EC141" s="1132"/>
      <c r="ED141" s="1132"/>
      <c r="EE141" s="1132"/>
      <c r="EF141" s="1132"/>
      <c r="EG141" s="1132"/>
      <c r="EH141" s="1132"/>
      <c r="EI141" s="1132"/>
      <c r="EJ141" s="1132"/>
      <c r="EK141" s="1132"/>
      <c r="EL141" s="1132"/>
      <c r="EM141" s="1132"/>
      <c r="EN141" s="1132"/>
      <c r="EO141" s="1132"/>
      <c r="EP141" s="1132"/>
      <c r="EQ141" s="1132"/>
      <c r="ER141" s="1132"/>
      <c r="ES141" s="1132"/>
      <c r="ET141" s="1132"/>
      <c r="EU141" s="1132"/>
      <c r="EV141" s="1132"/>
      <c r="EW141" s="1132"/>
      <c r="EX141" s="1132"/>
      <c r="EY141" s="1132"/>
      <c r="EZ141" s="1132"/>
      <c r="FA141" s="1132"/>
      <c r="FB141" s="1132"/>
      <c r="FC141" s="1132"/>
      <c r="FD141" s="1132"/>
      <c r="FE141" s="1132"/>
      <c r="FF141" s="1132"/>
      <c r="FG141" s="1132"/>
      <c r="FH141" s="1132"/>
      <c r="FI141" s="1132"/>
      <c r="FJ141" s="1132"/>
      <c r="FK141" s="1132"/>
      <c r="FL141" s="1132"/>
      <c r="FM141" s="1132"/>
      <c r="FN141" s="1132"/>
      <c r="FO141" s="1132"/>
      <c r="FP141" s="1132"/>
      <c r="FQ141" s="1132"/>
      <c r="FR141" s="1132"/>
      <c r="FS141" s="1132"/>
      <c r="FT141" s="1132"/>
      <c r="FU141" s="1132"/>
      <c r="FV141" s="1132"/>
      <c r="FW141" s="1132"/>
      <c r="FX141" s="1132"/>
      <c r="FY141" s="1132"/>
      <c r="FZ141" s="1132"/>
      <c r="GA141" s="1132"/>
      <c r="GB141" s="1132"/>
      <c r="GC141" s="1132"/>
      <c r="GD141" s="1132"/>
      <c r="GE141" s="1132"/>
      <c r="GF141" s="1132"/>
      <c r="GG141" s="1132"/>
      <c r="GH141" s="1132"/>
      <c r="GI141" s="1132"/>
      <c r="GJ141" s="1132"/>
      <c r="GK141" s="1132"/>
      <c r="GL141" s="1132"/>
      <c r="GM141" s="1132"/>
      <c r="GN141" s="1132"/>
      <c r="GO141" s="1132"/>
      <c r="GP141" s="1132"/>
      <c r="GQ141" s="1132"/>
      <c r="GR141" s="1132"/>
      <c r="GS141" s="1132"/>
      <c r="GT141" s="1132"/>
      <c r="GU141" s="1132"/>
      <c r="GV141" s="1132"/>
      <c r="GW141" s="1132"/>
      <c r="GX141" s="1132"/>
      <c r="GY141" s="1132"/>
      <c r="GZ141" s="1132"/>
      <c r="HA141" s="1132"/>
      <c r="HB141" s="1132"/>
      <c r="HC141" s="1132"/>
      <c r="HD141" s="1132"/>
      <c r="HE141" s="1132"/>
      <c r="HF141" s="1132"/>
      <c r="HG141" s="1132"/>
      <c r="HH141" s="1132"/>
      <c r="HI141" s="1132"/>
    </row>
    <row r="142" spans="1:217" ht="12.75" hidden="1" customHeight="1">
      <c r="A142" s="1139"/>
      <c r="B142" s="1140"/>
      <c r="C142" s="1139"/>
      <c r="D142" s="1141"/>
      <c r="E142" s="1141"/>
      <c r="F142" s="1142"/>
      <c r="G142" s="1141"/>
      <c r="H142" s="733"/>
      <c r="I142" s="1143"/>
      <c r="J142" s="1144"/>
      <c r="K142" s="837" t="s">
        <v>380</v>
      </c>
      <c r="L142" s="1133"/>
      <c r="M142" s="1134"/>
      <c r="N142" s="1133"/>
      <c r="O142" s="1134"/>
      <c r="P142" s="1133"/>
      <c r="Q142" s="1134"/>
      <c r="R142" s="1133"/>
      <c r="S142" s="1134"/>
      <c r="T142" s="1133"/>
      <c r="U142" s="1134"/>
      <c r="V142" s="1133"/>
      <c r="W142" s="1134"/>
      <c r="X142" s="1133"/>
      <c r="Y142" s="1134"/>
      <c r="Z142" s="1133"/>
      <c r="AA142" s="1134"/>
      <c r="AB142" s="1133"/>
      <c r="AC142" s="1134"/>
      <c r="AD142" s="1133"/>
      <c r="AE142" s="1134"/>
      <c r="AF142" s="1133"/>
      <c r="AG142" s="1134"/>
      <c r="AH142" s="1133"/>
      <c r="AI142" s="1134"/>
      <c r="AJ142" s="1133"/>
      <c r="AK142" s="1134"/>
      <c r="AL142" s="1133"/>
      <c r="AM142" s="1134"/>
      <c r="AN142" s="1133"/>
      <c r="AO142" s="1134"/>
      <c r="AP142" s="1133"/>
      <c r="AQ142" s="1134"/>
      <c r="AR142" s="1133"/>
      <c r="AS142" s="1134"/>
      <c r="AT142" s="1133"/>
      <c r="AU142" s="1134"/>
      <c r="AV142" s="1133"/>
      <c r="AW142" s="1134"/>
      <c r="AX142" s="1133"/>
      <c r="AY142" s="1134"/>
      <c r="AZ142" s="1133"/>
      <c r="BA142" s="1134"/>
      <c r="BB142" s="1133"/>
      <c r="BC142" s="1134"/>
      <c r="BD142" s="1133"/>
      <c r="BE142" s="1134"/>
      <c r="BF142" s="1133"/>
      <c r="BG142" s="1134"/>
      <c r="BH142" s="1133"/>
      <c r="BI142" s="1134"/>
      <c r="BJ142" s="1133"/>
      <c r="BK142" s="1134"/>
      <c r="BL142" s="1133"/>
      <c r="BM142" s="1134"/>
      <c r="BN142" s="1133"/>
      <c r="BO142" s="1134"/>
      <c r="BP142" s="1133"/>
      <c r="BQ142" s="1134"/>
      <c r="BR142" s="1129"/>
      <c r="BS142" s="1129"/>
      <c r="BT142" s="1129"/>
      <c r="BU142" s="1129"/>
      <c r="BV142" s="1129"/>
      <c r="BW142" s="1129"/>
      <c r="BX142" s="1129"/>
      <c r="BY142" s="1129"/>
      <c r="BZ142" s="1129"/>
      <c r="CA142" s="1129"/>
      <c r="CB142" s="1129"/>
      <c r="CC142" s="1129"/>
      <c r="CD142" s="1129"/>
      <c r="CE142" s="1129"/>
      <c r="CF142" s="1129"/>
      <c r="CG142" s="1129"/>
      <c r="CH142" s="1129"/>
      <c r="CI142" s="1129"/>
      <c r="CJ142" s="1129"/>
      <c r="CK142" s="1129"/>
      <c r="CL142" s="1129"/>
      <c r="CM142" s="1129"/>
      <c r="CN142" s="1129"/>
      <c r="CO142" s="1129"/>
      <c r="CP142" s="1129"/>
      <c r="CQ142" s="1129"/>
      <c r="CR142" s="1129"/>
      <c r="CS142" s="1129"/>
      <c r="CT142" s="1129"/>
      <c r="CU142" s="1129"/>
      <c r="CV142" s="1129"/>
      <c r="CW142" s="1129"/>
      <c r="CX142" s="1129"/>
      <c r="CY142" s="1129"/>
      <c r="CZ142" s="1129"/>
      <c r="DA142" s="1129"/>
      <c r="DB142" s="1129"/>
      <c r="DC142" s="1129"/>
      <c r="DD142" s="1129">
        <v>1</v>
      </c>
      <c r="DE142" s="1129"/>
      <c r="DF142" s="1129"/>
      <c r="DG142" s="1129"/>
      <c r="DH142" s="1129"/>
      <c r="DI142" s="1129"/>
      <c r="DJ142" s="1135"/>
      <c r="DK142" s="1135"/>
      <c r="DL142" s="1129"/>
      <c r="DM142" s="1129"/>
      <c r="DN142" s="1129"/>
      <c r="DO142" s="1129"/>
      <c r="DP142" s="1129"/>
      <c r="DQ142" s="1129"/>
      <c r="DR142" s="1129"/>
      <c r="DS142" s="1129"/>
      <c r="DT142" s="1129"/>
      <c r="DU142" s="1129"/>
      <c r="DV142" s="1129"/>
      <c r="DW142" s="1129"/>
      <c r="DX142" s="1129"/>
      <c r="DY142" s="1129"/>
      <c r="DZ142" s="1129"/>
      <c r="EA142" s="1129"/>
      <c r="EB142" s="1129"/>
      <c r="EC142" s="1129"/>
      <c r="ED142" s="1129"/>
      <c r="EE142" s="1129"/>
      <c r="EF142" s="1129"/>
      <c r="EG142" s="1129"/>
      <c r="EH142" s="1129"/>
      <c r="EI142" s="1129"/>
      <c r="EJ142" s="1129"/>
      <c r="EK142" s="1129"/>
      <c r="EL142" s="1129"/>
      <c r="EM142" s="1129"/>
      <c r="EN142" s="1129"/>
      <c r="EO142" s="1129"/>
      <c r="EP142" s="1129"/>
      <c r="EQ142" s="1129"/>
      <c r="ER142" s="1129"/>
      <c r="ES142" s="1129"/>
      <c r="ET142" s="1129"/>
      <c r="EU142" s="1129"/>
      <c r="EV142" s="1129"/>
      <c r="EW142" s="1129"/>
      <c r="EX142" s="1129"/>
      <c r="EY142" s="1129"/>
      <c r="EZ142" s="1129"/>
      <c r="FA142" s="1129"/>
      <c r="FB142" s="1129"/>
      <c r="FC142" s="1129"/>
      <c r="FD142" s="1129"/>
      <c r="FE142" s="1129"/>
      <c r="FF142" s="1129"/>
      <c r="FG142" s="1129"/>
      <c r="FH142" s="1129"/>
      <c r="FI142" s="1129"/>
      <c r="FJ142" s="1129"/>
      <c r="FK142" s="1129"/>
      <c r="FL142" s="1129"/>
      <c r="FM142" s="1129"/>
      <c r="FN142" s="1129"/>
      <c r="FO142" s="1129"/>
      <c r="FP142" s="1129"/>
      <c r="FQ142" s="1129"/>
      <c r="FR142" s="1129"/>
      <c r="FS142" s="1129"/>
      <c r="FT142" s="1129"/>
      <c r="FU142" s="1129"/>
      <c r="FV142" s="1129"/>
      <c r="FW142" s="1129"/>
      <c r="FX142" s="1129"/>
      <c r="FY142" s="1129"/>
      <c r="FZ142" s="1129"/>
      <c r="GA142" s="1129"/>
      <c r="GB142" s="1129"/>
      <c r="GC142" s="1129"/>
      <c r="GD142" s="1129"/>
      <c r="GE142" s="1129"/>
      <c r="GF142" s="1129"/>
      <c r="GG142" s="1129"/>
      <c r="GH142" s="1129"/>
      <c r="GI142" s="1129"/>
      <c r="GJ142" s="1129"/>
      <c r="GK142" s="1129"/>
      <c r="GL142" s="1129"/>
      <c r="GM142" s="1129"/>
      <c r="GN142" s="1129"/>
      <c r="GO142" s="1129"/>
      <c r="GP142" s="1129"/>
      <c r="GQ142" s="1129"/>
      <c r="GR142" s="1129"/>
      <c r="GS142" s="1129"/>
      <c r="GT142" s="1129"/>
      <c r="GU142" s="1129"/>
      <c r="GV142" s="1129"/>
      <c r="GW142" s="1129"/>
      <c r="GX142" s="1129"/>
      <c r="GY142" s="1129"/>
      <c r="GZ142" s="1129"/>
      <c r="HA142" s="1129"/>
      <c r="HB142" s="1129"/>
      <c r="HC142" s="1129"/>
      <c r="HD142" s="1129"/>
      <c r="HE142" s="1129"/>
      <c r="HF142" s="1129"/>
      <c r="HG142" s="1129"/>
      <c r="HH142" s="1129"/>
      <c r="HI142" s="1129"/>
    </row>
    <row r="143" spans="1:217" ht="12.75" hidden="1" customHeight="1">
      <c r="A143" s="1139"/>
      <c r="B143" s="1140"/>
      <c r="C143" s="1139"/>
      <c r="D143" s="1141"/>
      <c r="E143" s="1141"/>
      <c r="F143" s="1142"/>
      <c r="G143" s="1141"/>
      <c r="H143" s="733"/>
      <c r="I143" s="1143"/>
      <c r="J143" s="1144"/>
      <c r="K143" s="838" t="s">
        <v>381</v>
      </c>
      <c r="L143" s="1125">
        <f>(L141*L142*$G141)*$L$8</f>
        <v>0</v>
      </c>
      <c r="M143" s="1126"/>
      <c r="N143" s="1125">
        <f>(N141*N142*$G141)*$L$8</f>
        <v>0</v>
      </c>
      <c r="O143" s="1126"/>
      <c r="P143" s="1125">
        <f>(P141*P142*$G141)*$L$8</f>
        <v>0</v>
      </c>
      <c r="Q143" s="1126"/>
      <c r="R143" s="1125">
        <f>(R141*R142*$G141)*$L$8</f>
        <v>0</v>
      </c>
      <c r="S143" s="1126"/>
      <c r="T143" s="1125">
        <f>(T141*T142*$G141)*$T$8</f>
        <v>0</v>
      </c>
      <c r="U143" s="1126"/>
      <c r="V143" s="1125">
        <f>(V141*V142*$G141)*$T$8</f>
        <v>0</v>
      </c>
      <c r="W143" s="1126"/>
      <c r="X143" s="1125">
        <f>(X141*X142*$G141)*$T$8</f>
        <v>0</v>
      </c>
      <c r="Y143" s="1126"/>
      <c r="Z143" s="1125">
        <f>(Z141*Z142*$G141)*$T$8</f>
        <v>0</v>
      </c>
      <c r="AA143" s="1126"/>
      <c r="AB143" s="1125">
        <f>(AB141*AB142*$G141)*$AB$8</f>
        <v>0</v>
      </c>
      <c r="AC143" s="1126"/>
      <c r="AD143" s="1125">
        <f>(AD141*AD142*$G141)*$AB$8</f>
        <v>0</v>
      </c>
      <c r="AE143" s="1126"/>
      <c r="AF143" s="1125">
        <f>(AF141*AF142*$G141)*$AB$8</f>
        <v>0</v>
      </c>
      <c r="AG143" s="1126"/>
      <c r="AH143" s="1125">
        <f>(AH141*AH142*$G141)*$AB$8</f>
        <v>0</v>
      </c>
      <c r="AI143" s="1126"/>
      <c r="AJ143" s="1125">
        <f>(AJ141*AJ142*$G141)*$AJ$8</f>
        <v>0</v>
      </c>
      <c r="AK143" s="1126"/>
      <c r="AL143" s="1125">
        <f>(AL141*AL142*$G141)*$AJ$8</f>
        <v>0</v>
      </c>
      <c r="AM143" s="1126"/>
      <c r="AN143" s="1125">
        <f>(AN141*AN142*$G141)*$AJ$8</f>
        <v>0</v>
      </c>
      <c r="AO143" s="1126"/>
      <c r="AP143" s="1125">
        <f>(AP141*AP142*$G141)*$AJ$8</f>
        <v>0</v>
      </c>
      <c r="AQ143" s="1126"/>
      <c r="AR143" s="1125">
        <f>(AR141*AR142*$G141)*$AT$8</f>
        <v>0</v>
      </c>
      <c r="AS143" s="1126"/>
      <c r="AT143" s="1125">
        <f>(AT141*AT142*$G141)*$AT$8</f>
        <v>0</v>
      </c>
      <c r="AU143" s="1126"/>
      <c r="AV143" s="1125">
        <f>(AV141*AV142*$G141)*$AT$8</f>
        <v>0</v>
      </c>
      <c r="AW143" s="1126"/>
      <c r="AX143" s="1125">
        <f>(AX141*AX142*$G141)*$AT$8</f>
        <v>0</v>
      </c>
      <c r="AY143" s="1126"/>
      <c r="AZ143" s="1125">
        <f>(AZ141*AZ142*$G141)*$BB$8</f>
        <v>0</v>
      </c>
      <c r="BA143" s="1126"/>
      <c r="BB143" s="1125">
        <f>(BB141*BB142*$G141)*$BB$8</f>
        <v>0</v>
      </c>
      <c r="BC143" s="1126"/>
      <c r="BD143" s="1125">
        <f>(BD141*BD142*$G141)*$BB$8</f>
        <v>0</v>
      </c>
      <c r="BE143" s="1126"/>
      <c r="BF143" s="1125">
        <f>(BF141*BF142*$G141)*$BB$8</f>
        <v>0</v>
      </c>
      <c r="BG143" s="1126"/>
      <c r="BH143" s="1125">
        <f>(BH141*BH142*$G141)*$BJ$8</f>
        <v>0</v>
      </c>
      <c r="BI143" s="1126"/>
      <c r="BJ143" s="1125">
        <f>(BJ141*BJ142*$G141)*$BJ$8</f>
        <v>0</v>
      </c>
      <c r="BK143" s="1126"/>
      <c r="BL143" s="1125">
        <f>(BL141*BL142*$G141)*$BJ$8</f>
        <v>0</v>
      </c>
      <c r="BM143" s="1126"/>
      <c r="BN143" s="1125">
        <f>(BN141*BN142*$G141)*$BJ$8</f>
        <v>0</v>
      </c>
      <c r="BO143" s="1126"/>
      <c r="BP143" s="1125">
        <f>(BP141*BP142*$G141)*$BT$8</f>
        <v>0</v>
      </c>
      <c r="BQ143" s="1126"/>
      <c r="BR143" s="1125">
        <f>(BR141*BR142*$G141)*$BT$8</f>
        <v>0</v>
      </c>
      <c r="BS143" s="1126"/>
      <c r="BT143" s="1125">
        <f>(BT141*BT142*$G141)*$BT$8</f>
        <v>0</v>
      </c>
      <c r="BU143" s="1126"/>
      <c r="BV143" s="1125">
        <f>(BV141*BV142*$G141)*$BT$8</f>
        <v>0</v>
      </c>
      <c r="BW143" s="1126"/>
      <c r="BX143" s="1125">
        <f>(BX141*BX142*$G141)*$CB$8</f>
        <v>0</v>
      </c>
      <c r="BY143" s="1126"/>
      <c r="BZ143" s="1125">
        <f>(BZ141*BZ142*$G141)*$CB$8</f>
        <v>0</v>
      </c>
      <c r="CA143" s="1126"/>
      <c r="CB143" s="1125">
        <f>(CB141*CB142*$G141)*$CB$8</f>
        <v>0</v>
      </c>
      <c r="CC143" s="1126"/>
      <c r="CD143" s="1125">
        <f>(CD141*CD142*$G141)*$CB$8</f>
        <v>0</v>
      </c>
      <c r="CE143" s="1126"/>
      <c r="CF143" s="1125">
        <f>(CF141*CF142*$G141)*$CJ$8</f>
        <v>0</v>
      </c>
      <c r="CG143" s="1126"/>
      <c r="CH143" s="1125">
        <f>(CH141*CH142*$G141)*$CJ$8</f>
        <v>0</v>
      </c>
      <c r="CI143" s="1126"/>
      <c r="CJ143" s="1125">
        <f>(CJ141*CJ142*$G141)*$CJ$8</f>
        <v>0</v>
      </c>
      <c r="CK143" s="1126"/>
      <c r="CL143" s="1125">
        <f>(CL141*CL142*$G141)*$CJ$8</f>
        <v>0</v>
      </c>
      <c r="CM143" s="1126"/>
      <c r="CN143" s="1125">
        <f>(CN141*CN142*$G141)*$CJ$8</f>
        <v>0</v>
      </c>
      <c r="CO143" s="1126"/>
      <c r="CP143" s="1125">
        <f>(CP141*CP142*$G141)*$CT$8</f>
        <v>0</v>
      </c>
      <c r="CQ143" s="1126"/>
      <c r="CR143" s="1125">
        <f>(CR141*CR142*$G141)*$CT$8</f>
        <v>0</v>
      </c>
      <c r="CS143" s="1126"/>
      <c r="CT143" s="1125">
        <f>(CT141*CT142*$G141)*$CT$8</f>
        <v>0</v>
      </c>
      <c r="CU143" s="1126"/>
      <c r="CV143" s="1125">
        <f>(CV141*CV142*$G141)*$CT$8</f>
        <v>0</v>
      </c>
      <c r="CW143" s="1126"/>
      <c r="CX143" s="1125">
        <f>(CX141*CX142*$G141)*$CT$8</f>
        <v>0</v>
      </c>
      <c r="CY143" s="1126"/>
      <c r="CZ143" s="1125">
        <f>(CZ141*CZ142*$G141)*$DB$8</f>
        <v>0</v>
      </c>
      <c r="DA143" s="1126"/>
      <c r="DB143" s="1125">
        <f>(DB141*DB142*$G141)*$DB$8</f>
        <v>0</v>
      </c>
      <c r="DC143" s="1126"/>
      <c r="DD143" s="1125">
        <f>(DD141*DD142*$G141)*$DB$8</f>
        <v>0</v>
      </c>
      <c r="DE143" s="1126"/>
      <c r="DF143" s="1125">
        <f>(DF141*DF142*$G141)*$DB$8</f>
        <v>0</v>
      </c>
      <c r="DG143" s="1126"/>
      <c r="DH143" s="1125">
        <f>(DH141*DH142*$G141)*$DB$8</f>
        <v>0</v>
      </c>
      <c r="DI143" s="1126"/>
      <c r="DJ143" s="1130">
        <f>(DJ141*DJ142*$G141)*$DB$8</f>
        <v>0</v>
      </c>
      <c r="DK143" s="1131"/>
      <c r="DL143" s="1125">
        <f>(DL141*DL142*$G141)*$DB$8</f>
        <v>0</v>
      </c>
      <c r="DM143" s="1126"/>
      <c r="DN143" s="1125">
        <f>(DN141*DN142*$G141)*$DB$8</f>
        <v>0</v>
      </c>
      <c r="DO143" s="1126"/>
      <c r="DP143" s="1125">
        <f>(DP141*DP142*$G141)*$DT$8</f>
        <v>0</v>
      </c>
      <c r="DQ143" s="1126"/>
      <c r="DR143" s="1156">
        <f>(DR141*DR142*$G141)*$DT$8</f>
        <v>0</v>
      </c>
      <c r="DS143" s="1157"/>
      <c r="DT143" s="1156">
        <f>(DT141*DT142*$G141)*$EB$8</f>
        <v>0</v>
      </c>
      <c r="DU143" s="1157"/>
      <c r="DV143" s="1156">
        <f>(DV141*DV142*$G141)*$EB$8</f>
        <v>0</v>
      </c>
      <c r="DW143" s="1157"/>
      <c r="DX143" s="1156">
        <f>(DX141*DX142*$G141)*$EB$8</f>
        <v>0</v>
      </c>
      <c r="DY143" s="1157"/>
      <c r="DZ143" s="1156">
        <f>(DZ141*DZ142*$G141)*$EB$8</f>
        <v>0</v>
      </c>
      <c r="EA143" s="1157"/>
      <c r="EB143" s="1125">
        <f>(EB141*EB142*$G141)*$DB$8</f>
        <v>0</v>
      </c>
      <c r="EC143" s="1126"/>
      <c r="ED143" s="1125">
        <f>(ED141*ED142*$G141)*$DB$8</f>
        <v>0</v>
      </c>
      <c r="EE143" s="1126"/>
      <c r="EF143" s="1125">
        <f>(EF141*EF142*$G141)*$DB$8</f>
        <v>0</v>
      </c>
      <c r="EG143" s="1126"/>
      <c r="EH143" s="1125">
        <f>(EH141*EH142*$G141)*$DB$8</f>
        <v>0</v>
      </c>
      <c r="EI143" s="1126"/>
      <c r="EJ143" s="1125">
        <f>(EJ141*EJ142*$G141)*$DB$8</f>
        <v>0</v>
      </c>
      <c r="EK143" s="1126"/>
      <c r="EL143" s="1125">
        <f>(EL141*EL142*$G141)*$DB$8</f>
        <v>0</v>
      </c>
      <c r="EM143" s="1126"/>
      <c r="EN143" s="1125">
        <f>(EN141*EN142*$G141)*$ET$8</f>
        <v>0</v>
      </c>
      <c r="EO143" s="1126"/>
      <c r="EP143" s="1125">
        <f>(EP141*EP142*$G141)*$ET$8</f>
        <v>0</v>
      </c>
      <c r="EQ143" s="1126"/>
      <c r="ER143" s="1125">
        <f>(ER141*ER142*$G141)*$FB$8</f>
        <v>0</v>
      </c>
      <c r="ES143" s="1126"/>
      <c r="ET143" s="1125">
        <f>(ET141*ET142*$G141)*$DB$8</f>
        <v>0</v>
      </c>
      <c r="EU143" s="1126"/>
      <c r="EV143" s="1125">
        <f>(EV141*EV142*$G141)*$DB$8</f>
        <v>0</v>
      </c>
      <c r="EW143" s="1126"/>
      <c r="EX143" s="1125">
        <f>(EX141*EX142*$G141)*$DB$8</f>
        <v>0</v>
      </c>
      <c r="EY143" s="1126"/>
      <c r="EZ143" s="1125">
        <f>(EZ141*EZ142*$G141)*$DB$8</f>
        <v>0</v>
      </c>
      <c r="FA143" s="1126"/>
      <c r="FB143" s="1125">
        <f>(FB141*FB142*$G141)*$DB$8</f>
        <v>0</v>
      </c>
      <c r="FC143" s="1126"/>
      <c r="FD143" s="1125">
        <f>(FD141*FD142*$G141)*$DB$8</f>
        <v>0</v>
      </c>
      <c r="FE143" s="1126"/>
      <c r="FF143" s="1125">
        <f>(FF141*FF142*$G141)*$DB$8</f>
        <v>0</v>
      </c>
      <c r="FG143" s="1126"/>
      <c r="FH143" s="1125">
        <f>(FH141*FH142*$G141)*$DB$8</f>
        <v>0</v>
      </c>
      <c r="FI143" s="1126"/>
      <c r="FJ143" s="1125">
        <f>(FJ141*FJ142*$G141)*$DB$8</f>
        <v>0</v>
      </c>
      <c r="FK143" s="1126"/>
      <c r="FL143" s="1125">
        <f>(FL141*FL142*$G141)*$DB$8</f>
        <v>0</v>
      </c>
      <c r="FM143" s="1126"/>
      <c r="FN143" s="1125">
        <f>(FN141*FN142*$G141)*$DB$8</f>
        <v>0</v>
      </c>
      <c r="FO143" s="1126"/>
      <c r="FP143" s="1125">
        <f>(FP141*FP142*$G141)*$DB$8</f>
        <v>0</v>
      </c>
      <c r="FQ143" s="1126"/>
      <c r="FR143" s="1125">
        <f>(FR141*FR142*$G141)*$DB$8</f>
        <v>0</v>
      </c>
      <c r="FS143" s="1126"/>
      <c r="FT143" s="1125">
        <f>(FT141*FT142*$G141)*$DB$8</f>
        <v>0</v>
      </c>
      <c r="FU143" s="1126"/>
      <c r="FV143" s="1125">
        <f>(FV141*FV142*$G141)*$DB$8</f>
        <v>0</v>
      </c>
      <c r="FW143" s="1126"/>
      <c r="FX143" s="1125">
        <f>(FX141*FX142*$G141)*$DB$8</f>
        <v>0</v>
      </c>
      <c r="FY143" s="1126"/>
      <c r="FZ143" s="1125">
        <f>(FZ141*FZ142*$G141)*$DB$8</f>
        <v>0</v>
      </c>
      <c r="GA143" s="1126"/>
      <c r="GB143" s="1125">
        <f>(GB141*GB142*$G141)*$DB$8</f>
        <v>0</v>
      </c>
      <c r="GC143" s="1126"/>
      <c r="GD143" s="1125">
        <f>(GD141*GD142*$G141)*$DB$8</f>
        <v>0</v>
      </c>
      <c r="GE143" s="1126"/>
      <c r="GF143" s="1125">
        <f>(GF141*GF142*$G141)*$DB$8</f>
        <v>0</v>
      </c>
      <c r="GG143" s="1126"/>
      <c r="GH143" s="1125">
        <f>(GH141*GH142*$G141)*$DB$8</f>
        <v>0</v>
      </c>
      <c r="GI143" s="1126"/>
      <c r="GJ143" s="1125">
        <f>(GJ141*GJ142*$G141)*$DB$8</f>
        <v>0</v>
      </c>
      <c r="GK143" s="1126"/>
      <c r="GL143" s="1125">
        <f>(GL141*GL142*$G141)*$DB$8</f>
        <v>0</v>
      </c>
      <c r="GM143" s="1126"/>
      <c r="GN143" s="1125">
        <f>(GN141*GN142*$G141)*$DB$8</f>
        <v>0</v>
      </c>
      <c r="GO143" s="1126"/>
      <c r="GP143" s="1125">
        <f>(GP141*GP142*$G141)*$DB$8</f>
        <v>0</v>
      </c>
      <c r="GQ143" s="1126"/>
      <c r="GR143" s="1125">
        <f>(GR141*GR142*$G141)*$DB$8</f>
        <v>0</v>
      </c>
      <c r="GS143" s="1126"/>
      <c r="GT143" s="1125">
        <f>(GT141*GT142*$G141)*$DB$8</f>
        <v>0</v>
      </c>
      <c r="GU143" s="1126"/>
      <c r="GV143" s="1125">
        <f t="shared" ref="GV143" si="659">(GV141*GV142*$G141)*$DB$8</f>
        <v>0</v>
      </c>
      <c r="GW143" s="1126"/>
      <c r="GX143" s="1125">
        <f t="shared" ref="GX143" si="660">(GX141*GX142*$G141)*$DB$8</f>
        <v>0</v>
      </c>
      <c r="GY143" s="1126"/>
      <c r="GZ143" s="1125">
        <f t="shared" ref="GZ143" si="661">(GZ141*GZ142*$G141)*$DB$8</f>
        <v>0</v>
      </c>
      <c r="HA143" s="1126"/>
      <c r="HB143" s="1125">
        <f>(HB141*HB142*$G141)*$DB$8</f>
        <v>0</v>
      </c>
      <c r="HC143" s="1126"/>
      <c r="HD143" s="1125">
        <f t="shared" ref="HD143" si="662">(HD141*HD142*$G141)*$DB$8</f>
        <v>0</v>
      </c>
      <c r="HE143" s="1126"/>
      <c r="HF143" s="1125">
        <f t="shared" ref="HF143" si="663">(HF141*HF142*$G141)*$DB$8</f>
        <v>0</v>
      </c>
      <c r="HG143" s="1126"/>
      <c r="HH143" s="1125">
        <f t="shared" ref="HH143" si="664">(HH141*HH142*$G141)*$DB$8</f>
        <v>0</v>
      </c>
      <c r="HI143" s="1126"/>
    </row>
    <row r="144" spans="1:217" ht="12.75" hidden="1" customHeight="1">
      <c r="A144" s="1139"/>
      <c r="B144" s="1140"/>
      <c r="C144" s="1139"/>
      <c r="D144" s="1141"/>
      <c r="E144" s="1141"/>
      <c r="F144" s="1142"/>
      <c r="G144" s="1141"/>
      <c r="H144" s="733"/>
      <c r="I144" s="1143"/>
      <c r="J144" s="1144"/>
      <c r="K144" s="839" t="s">
        <v>382</v>
      </c>
      <c r="L144" s="1121">
        <f>L143</f>
        <v>0</v>
      </c>
      <c r="M144" s="1122"/>
      <c r="N144" s="1121">
        <f>L144+N143</f>
        <v>0</v>
      </c>
      <c r="O144" s="1122"/>
      <c r="P144" s="1121">
        <f>N144+P143</f>
        <v>0</v>
      </c>
      <c r="Q144" s="1122"/>
      <c r="R144" s="1121">
        <f>P144+R143</f>
        <v>0</v>
      </c>
      <c r="S144" s="1122"/>
      <c r="T144" s="1121">
        <f>R144+T143</f>
        <v>0</v>
      </c>
      <c r="U144" s="1122"/>
      <c r="V144" s="1121">
        <f>T144+V143</f>
        <v>0</v>
      </c>
      <c r="W144" s="1122"/>
      <c r="X144" s="1121">
        <f>V144+X143</f>
        <v>0</v>
      </c>
      <c r="Y144" s="1122"/>
      <c r="Z144" s="1121">
        <f>X144+Z143</f>
        <v>0</v>
      </c>
      <c r="AA144" s="1122"/>
      <c r="AB144" s="1121">
        <f>Z144+AB143</f>
        <v>0</v>
      </c>
      <c r="AC144" s="1122"/>
      <c r="AD144" s="1121">
        <f>AB144+AD143</f>
        <v>0</v>
      </c>
      <c r="AE144" s="1122"/>
      <c r="AF144" s="1121">
        <f>AD144+AF143</f>
        <v>0</v>
      </c>
      <c r="AG144" s="1122"/>
      <c r="AH144" s="1121">
        <f>AF144+AH143</f>
        <v>0</v>
      </c>
      <c r="AI144" s="1122"/>
      <c r="AJ144" s="1121">
        <f>AH144+AJ143</f>
        <v>0</v>
      </c>
      <c r="AK144" s="1122"/>
      <c r="AL144" s="1121">
        <f>AJ144+AL143</f>
        <v>0</v>
      </c>
      <c r="AM144" s="1122"/>
      <c r="AN144" s="1121">
        <f>AL144+AN143</f>
        <v>0</v>
      </c>
      <c r="AO144" s="1122"/>
      <c r="AP144" s="1121">
        <f>AN144+AP143</f>
        <v>0</v>
      </c>
      <c r="AQ144" s="1122"/>
      <c r="AR144" s="1121">
        <f>AP144+AR143</f>
        <v>0</v>
      </c>
      <c r="AS144" s="1122"/>
      <c r="AT144" s="1121">
        <f>AR144+AT143</f>
        <v>0</v>
      </c>
      <c r="AU144" s="1122"/>
      <c r="AV144" s="1121">
        <f>AT144+AV143</f>
        <v>0</v>
      </c>
      <c r="AW144" s="1122"/>
      <c r="AX144" s="1121">
        <f>AV144+AX143</f>
        <v>0</v>
      </c>
      <c r="AY144" s="1122"/>
      <c r="AZ144" s="1121">
        <f>AX144+AZ143</f>
        <v>0</v>
      </c>
      <c r="BA144" s="1122"/>
      <c r="BB144" s="1121">
        <f>AZ144+BB143</f>
        <v>0</v>
      </c>
      <c r="BC144" s="1122"/>
      <c r="BD144" s="1121">
        <f>BB144+BD143</f>
        <v>0</v>
      </c>
      <c r="BE144" s="1122"/>
      <c r="BF144" s="1121">
        <f>BD144+BF143</f>
        <v>0</v>
      </c>
      <c r="BG144" s="1122"/>
      <c r="BH144" s="1121">
        <f>BF144+BH143</f>
        <v>0</v>
      </c>
      <c r="BI144" s="1122"/>
      <c r="BJ144" s="1121">
        <f>BH144+BJ143</f>
        <v>0</v>
      </c>
      <c r="BK144" s="1122"/>
      <c r="BL144" s="1121">
        <f>BJ144+BL143</f>
        <v>0</v>
      </c>
      <c r="BM144" s="1122"/>
      <c r="BN144" s="1121">
        <f>BL144+BN143</f>
        <v>0</v>
      </c>
      <c r="BO144" s="1122"/>
      <c r="BP144" s="1121">
        <f>BN144+BP143</f>
        <v>0</v>
      </c>
      <c r="BQ144" s="1122"/>
      <c r="BR144" s="1121">
        <f>BP144+BR143</f>
        <v>0</v>
      </c>
      <c r="BS144" s="1122"/>
      <c r="BT144" s="1121">
        <f>BR144+BT143</f>
        <v>0</v>
      </c>
      <c r="BU144" s="1122"/>
      <c r="BV144" s="1121">
        <f>BT144+BV143</f>
        <v>0</v>
      </c>
      <c r="BW144" s="1122"/>
      <c r="BX144" s="1121">
        <f>BV144+BX143</f>
        <v>0</v>
      </c>
      <c r="BY144" s="1122"/>
      <c r="BZ144" s="1121">
        <f>BX144+BZ143</f>
        <v>0</v>
      </c>
      <c r="CA144" s="1122"/>
      <c r="CB144" s="1121">
        <f>BZ144+CB143</f>
        <v>0</v>
      </c>
      <c r="CC144" s="1122"/>
      <c r="CD144" s="1121">
        <f>CB144+CD143</f>
        <v>0</v>
      </c>
      <c r="CE144" s="1122"/>
      <c r="CF144" s="1121">
        <f>CD144+CF143</f>
        <v>0</v>
      </c>
      <c r="CG144" s="1122"/>
      <c r="CH144" s="1121">
        <f>CF144+CH143</f>
        <v>0</v>
      </c>
      <c r="CI144" s="1122"/>
      <c r="CJ144" s="1121">
        <f>CH144+CJ143</f>
        <v>0</v>
      </c>
      <c r="CK144" s="1122"/>
      <c r="CL144" s="1121">
        <f>CJ144+CL143</f>
        <v>0</v>
      </c>
      <c r="CM144" s="1122"/>
      <c r="CN144" s="1121">
        <f>CL144+CN143</f>
        <v>0</v>
      </c>
      <c r="CO144" s="1122"/>
      <c r="CP144" s="1121">
        <f>CN144+CP143</f>
        <v>0</v>
      </c>
      <c r="CQ144" s="1122"/>
      <c r="CR144" s="1121">
        <f>CP144+CR143</f>
        <v>0</v>
      </c>
      <c r="CS144" s="1122"/>
      <c r="CT144" s="1121">
        <f>CR144+CT143</f>
        <v>0</v>
      </c>
      <c r="CU144" s="1122"/>
      <c r="CV144" s="1121">
        <f>CT144+CV143</f>
        <v>0</v>
      </c>
      <c r="CW144" s="1122"/>
      <c r="CX144" s="1121">
        <f>CV144+CX143</f>
        <v>0</v>
      </c>
      <c r="CY144" s="1122"/>
      <c r="CZ144" s="1121">
        <f>CX144+CZ143</f>
        <v>0</v>
      </c>
      <c r="DA144" s="1122"/>
      <c r="DB144" s="1121">
        <f>CZ144+DB143</f>
        <v>0</v>
      </c>
      <c r="DC144" s="1122"/>
      <c r="DD144" s="1121">
        <f>DB144+DD143</f>
        <v>0</v>
      </c>
      <c r="DE144" s="1122"/>
      <c r="DF144" s="1121">
        <f>DD144+DF143</f>
        <v>0</v>
      </c>
      <c r="DG144" s="1122"/>
      <c r="DH144" s="1121">
        <f>DF144+DH143</f>
        <v>0</v>
      </c>
      <c r="DI144" s="1122"/>
      <c r="DJ144" s="1127">
        <f>DH144+DJ143</f>
        <v>0</v>
      </c>
      <c r="DK144" s="1128"/>
      <c r="DL144" s="1121">
        <f>DJ144+DL143</f>
        <v>0</v>
      </c>
      <c r="DM144" s="1122"/>
      <c r="DN144" s="1121">
        <f>DL144+DN143</f>
        <v>0</v>
      </c>
      <c r="DO144" s="1122"/>
      <c r="DP144" s="1121">
        <f>DN144+DP143</f>
        <v>0</v>
      </c>
      <c r="DQ144" s="1122"/>
      <c r="DR144" s="1121">
        <f>DP144+DR143</f>
        <v>0</v>
      </c>
      <c r="DS144" s="1122"/>
      <c r="DT144" s="1121">
        <f>DR144+DT143</f>
        <v>0</v>
      </c>
      <c r="DU144" s="1122"/>
      <c r="DV144" s="1121">
        <f>DT144+DV143</f>
        <v>0</v>
      </c>
      <c r="DW144" s="1122"/>
      <c r="DX144" s="1121">
        <f>DV144+DX143</f>
        <v>0</v>
      </c>
      <c r="DY144" s="1122"/>
      <c r="DZ144" s="1121">
        <f>DX144+DZ143</f>
        <v>0</v>
      </c>
      <c r="EA144" s="1122"/>
      <c r="EB144" s="1121">
        <f>DZ144+EB143</f>
        <v>0</v>
      </c>
      <c r="EC144" s="1122"/>
      <c r="ED144" s="1121">
        <f>EB144+ED143</f>
        <v>0</v>
      </c>
      <c r="EE144" s="1122"/>
      <c r="EF144" s="1121">
        <f>ED144+EF143</f>
        <v>0</v>
      </c>
      <c r="EG144" s="1122"/>
      <c r="EH144" s="1121">
        <f>EF144+EH143</f>
        <v>0</v>
      </c>
      <c r="EI144" s="1122"/>
      <c r="EJ144" s="1121">
        <f>EH144+EJ143</f>
        <v>0</v>
      </c>
      <c r="EK144" s="1122"/>
      <c r="EL144" s="1121">
        <f>EJ144+EL143</f>
        <v>0</v>
      </c>
      <c r="EM144" s="1122"/>
      <c r="EN144" s="1121">
        <f>EL144+EN143</f>
        <v>0</v>
      </c>
      <c r="EO144" s="1122"/>
      <c r="EP144" s="1121">
        <f>EN144+EP143</f>
        <v>0</v>
      </c>
      <c r="EQ144" s="1122"/>
      <c r="ER144" s="1121">
        <f>EP144+ER143</f>
        <v>0</v>
      </c>
      <c r="ES144" s="1122"/>
      <c r="ET144" s="1121">
        <f>ER144+ET143</f>
        <v>0</v>
      </c>
      <c r="EU144" s="1122"/>
      <c r="EV144" s="1121">
        <f>ET144+EV143</f>
        <v>0</v>
      </c>
      <c r="EW144" s="1122"/>
      <c r="EX144" s="1121">
        <f>EV144+EX143</f>
        <v>0</v>
      </c>
      <c r="EY144" s="1122"/>
      <c r="EZ144" s="1121">
        <f>EX144+EZ143</f>
        <v>0</v>
      </c>
      <c r="FA144" s="1122"/>
      <c r="FB144" s="1121">
        <f>EZ144+FB143</f>
        <v>0</v>
      </c>
      <c r="FC144" s="1122"/>
      <c r="FD144" s="1121">
        <f>FB144+FD143</f>
        <v>0</v>
      </c>
      <c r="FE144" s="1122"/>
      <c r="FF144" s="1121">
        <f>FD144+FF143</f>
        <v>0</v>
      </c>
      <c r="FG144" s="1122"/>
      <c r="FH144" s="1121">
        <f>FF144+FH143</f>
        <v>0</v>
      </c>
      <c r="FI144" s="1122"/>
      <c r="FJ144" s="1121">
        <f>FH144+FJ143</f>
        <v>0</v>
      </c>
      <c r="FK144" s="1122"/>
      <c r="FL144" s="1121">
        <f>FJ144+FL143</f>
        <v>0</v>
      </c>
      <c r="FM144" s="1122"/>
      <c r="FN144" s="1121">
        <f>FL144+FN143</f>
        <v>0</v>
      </c>
      <c r="FO144" s="1122"/>
      <c r="FP144" s="1121">
        <f>FN144+FP143</f>
        <v>0</v>
      </c>
      <c r="FQ144" s="1122"/>
      <c r="FR144" s="1121">
        <f>FP144+FR143</f>
        <v>0</v>
      </c>
      <c r="FS144" s="1122"/>
      <c r="FT144" s="1121">
        <f>FR144+FT143</f>
        <v>0</v>
      </c>
      <c r="FU144" s="1122"/>
      <c r="FV144" s="1121">
        <f>FT144+FV143</f>
        <v>0</v>
      </c>
      <c r="FW144" s="1122"/>
      <c r="FX144" s="1121">
        <f>FV144+FX143</f>
        <v>0</v>
      </c>
      <c r="FY144" s="1122"/>
      <c r="FZ144" s="1121">
        <f>FX144+FZ143</f>
        <v>0</v>
      </c>
      <c r="GA144" s="1122"/>
      <c r="GB144" s="1121">
        <f>FZ144+GB143</f>
        <v>0</v>
      </c>
      <c r="GC144" s="1122"/>
      <c r="GD144" s="1121">
        <f>GB144+GD143</f>
        <v>0</v>
      </c>
      <c r="GE144" s="1122"/>
      <c r="GF144" s="1121">
        <f>GD144+GF143</f>
        <v>0</v>
      </c>
      <c r="GG144" s="1122"/>
      <c r="GH144" s="1121">
        <f>GF144+GH143</f>
        <v>0</v>
      </c>
      <c r="GI144" s="1122"/>
      <c r="GJ144" s="1121">
        <f>GH144+GJ143</f>
        <v>0</v>
      </c>
      <c r="GK144" s="1122"/>
      <c r="GL144" s="1121">
        <f>GJ144+GL143</f>
        <v>0</v>
      </c>
      <c r="GM144" s="1122"/>
      <c r="GN144" s="1121">
        <f>GL144+GN143</f>
        <v>0</v>
      </c>
      <c r="GO144" s="1122"/>
      <c r="GP144" s="1121">
        <f>GN144+GP143</f>
        <v>0</v>
      </c>
      <c r="GQ144" s="1122"/>
      <c r="GR144" s="1121">
        <f>GP144+GR143</f>
        <v>0</v>
      </c>
      <c r="GS144" s="1122"/>
      <c r="GT144" s="1121">
        <f>GR144+GT143</f>
        <v>0</v>
      </c>
      <c r="GU144" s="1122"/>
      <c r="GV144" s="1121">
        <f t="shared" ref="GV144" si="665">GT144+GV143</f>
        <v>0</v>
      </c>
      <c r="GW144" s="1122"/>
      <c r="GX144" s="1121">
        <f t="shared" ref="GX144" si="666">GV144+GX143</f>
        <v>0</v>
      </c>
      <c r="GY144" s="1122"/>
      <c r="GZ144" s="1121">
        <f t="shared" ref="GZ144" si="667">GX144+GZ143</f>
        <v>0</v>
      </c>
      <c r="HA144" s="1122"/>
      <c r="HB144" s="1121">
        <f>GZ144+HB143</f>
        <v>0</v>
      </c>
      <c r="HC144" s="1122"/>
      <c r="HD144" s="1121">
        <f t="shared" ref="HD144" si="668">HB144+HD143</f>
        <v>0</v>
      </c>
      <c r="HE144" s="1122"/>
      <c r="HF144" s="1121">
        <f t="shared" ref="HF144" si="669">HD144+HF143</f>
        <v>0</v>
      </c>
      <c r="HG144" s="1122"/>
      <c r="HH144" s="1121">
        <f t="shared" ref="HH144" si="670">HF144+HH143</f>
        <v>0</v>
      </c>
      <c r="HI144" s="1122"/>
    </row>
    <row r="145" spans="1:217" s="19" customFormat="1" ht="12.75" hidden="1" customHeight="1">
      <c r="A145" s="1139"/>
      <c r="B145" s="1140"/>
      <c r="C145" s="1139"/>
      <c r="D145" s="1141"/>
      <c r="E145" s="1141"/>
      <c r="F145" s="1142"/>
      <c r="G145" s="1141"/>
      <c r="H145" s="840"/>
      <c r="I145" s="1143"/>
      <c r="J145" s="1144"/>
      <c r="K145" s="841" t="s">
        <v>383</v>
      </c>
      <c r="L145" s="1117"/>
      <c r="M145" s="1118"/>
      <c r="N145" s="1117"/>
      <c r="O145" s="1118"/>
      <c r="P145" s="1117"/>
      <c r="Q145" s="1118"/>
      <c r="R145" s="1117"/>
      <c r="S145" s="1118"/>
      <c r="T145" s="1117"/>
      <c r="U145" s="1118"/>
      <c r="V145" s="1117"/>
      <c r="W145" s="1118"/>
      <c r="X145" s="1117"/>
      <c r="Y145" s="1118"/>
      <c r="Z145" s="1117"/>
      <c r="AA145" s="1118"/>
      <c r="AB145" s="1117"/>
      <c r="AC145" s="1118"/>
      <c r="AD145" s="1117"/>
      <c r="AE145" s="1118"/>
      <c r="AF145" s="1117"/>
      <c r="AG145" s="1118"/>
      <c r="AH145" s="1117"/>
      <c r="AI145" s="1118"/>
      <c r="AJ145" s="1117"/>
      <c r="AK145" s="1118"/>
      <c r="AL145" s="1117"/>
      <c r="AM145" s="1118"/>
      <c r="AN145" s="1117"/>
      <c r="AO145" s="1118"/>
      <c r="AP145" s="1117"/>
      <c r="AQ145" s="1118"/>
      <c r="AR145" s="1117"/>
      <c r="AS145" s="1118"/>
      <c r="AT145" s="1117"/>
      <c r="AU145" s="1118"/>
      <c r="AV145" s="1117"/>
      <c r="AW145" s="1118"/>
      <c r="AX145" s="1117"/>
      <c r="AY145" s="1118"/>
      <c r="AZ145" s="1117"/>
      <c r="BA145" s="1118"/>
      <c r="BB145" s="1117"/>
      <c r="BC145" s="1118"/>
      <c r="BD145" s="1117"/>
      <c r="BE145" s="1118"/>
      <c r="BF145" s="1117"/>
      <c r="BG145" s="1118"/>
      <c r="BH145" s="1117"/>
      <c r="BI145" s="1118"/>
      <c r="BJ145" s="1117"/>
      <c r="BK145" s="1118"/>
      <c r="BL145" s="1117"/>
      <c r="BM145" s="1118"/>
      <c r="BN145" s="1117"/>
      <c r="BO145" s="1118"/>
      <c r="BP145" s="1117"/>
      <c r="BQ145" s="1118"/>
      <c r="BR145" s="1117"/>
      <c r="BS145" s="1118"/>
      <c r="BT145" s="1117"/>
      <c r="BU145" s="1118"/>
      <c r="BV145" s="1117"/>
      <c r="BW145" s="1118"/>
      <c r="BX145" s="1117"/>
      <c r="BY145" s="1118"/>
      <c r="BZ145" s="1117"/>
      <c r="CA145" s="1118"/>
      <c r="CB145" s="1117"/>
      <c r="CC145" s="1118"/>
      <c r="CD145" s="1117"/>
      <c r="CE145" s="1118"/>
      <c r="CF145" s="1117"/>
      <c r="CG145" s="1118"/>
      <c r="CH145" s="1117"/>
      <c r="CI145" s="1118"/>
      <c r="CJ145" s="1117"/>
      <c r="CK145" s="1118"/>
      <c r="CL145" s="1117"/>
      <c r="CM145" s="1118"/>
      <c r="CN145" s="1117"/>
      <c r="CO145" s="1118"/>
      <c r="CP145" s="1117"/>
      <c r="CQ145" s="1118"/>
      <c r="CR145" s="1117"/>
      <c r="CS145" s="1118"/>
      <c r="CT145" s="1117"/>
      <c r="CU145" s="1118"/>
      <c r="CV145" s="1117"/>
      <c r="CW145" s="1118"/>
      <c r="CX145" s="1117"/>
      <c r="CY145" s="1118"/>
      <c r="CZ145" s="1117"/>
      <c r="DA145" s="1118"/>
      <c r="DB145" s="1117"/>
      <c r="DC145" s="1118"/>
      <c r="DD145" s="1117"/>
      <c r="DE145" s="1118"/>
      <c r="DF145" s="1117"/>
      <c r="DG145" s="1118"/>
      <c r="DH145" s="1117"/>
      <c r="DI145" s="1118"/>
      <c r="DJ145" s="1123"/>
      <c r="DK145" s="1124"/>
      <c r="DL145" s="1117"/>
      <c r="DM145" s="1118"/>
      <c r="DN145" s="1117"/>
      <c r="DO145" s="1118"/>
      <c r="DP145" s="1117"/>
      <c r="DQ145" s="1118"/>
      <c r="DR145" s="1117"/>
      <c r="DS145" s="1118"/>
      <c r="DT145" s="1117"/>
      <c r="DU145" s="1118"/>
      <c r="DV145" s="1117"/>
      <c r="DW145" s="1118"/>
      <c r="DX145" s="1117"/>
      <c r="DY145" s="1118"/>
      <c r="DZ145" s="1117"/>
      <c r="EA145" s="1118"/>
      <c r="EB145" s="1117"/>
      <c r="EC145" s="1118"/>
      <c r="ED145" s="1117"/>
      <c r="EE145" s="1118"/>
      <c r="EF145" s="1117"/>
      <c r="EG145" s="1118"/>
      <c r="EH145" s="1117"/>
      <c r="EI145" s="1118"/>
      <c r="EJ145" s="1117"/>
      <c r="EK145" s="1118"/>
      <c r="EL145" s="1117"/>
      <c r="EM145" s="1118"/>
      <c r="EN145" s="1117"/>
      <c r="EO145" s="1118"/>
      <c r="EP145" s="1117"/>
      <c r="EQ145" s="1118"/>
      <c r="ER145" s="1117"/>
      <c r="ES145" s="1118"/>
      <c r="ET145" s="1117"/>
      <c r="EU145" s="1118"/>
      <c r="EV145" s="1117"/>
      <c r="EW145" s="1118"/>
      <c r="EX145" s="1117"/>
      <c r="EY145" s="1118"/>
      <c r="EZ145" s="1117"/>
      <c r="FA145" s="1118"/>
      <c r="FB145" s="1117"/>
      <c r="FC145" s="1118"/>
      <c r="FD145" s="1117"/>
      <c r="FE145" s="1118"/>
      <c r="FF145" s="1117"/>
      <c r="FG145" s="1118"/>
      <c r="FH145" s="1117"/>
      <c r="FI145" s="1118"/>
      <c r="FJ145" s="1117"/>
      <c r="FK145" s="1118"/>
      <c r="FL145" s="1117"/>
      <c r="FM145" s="1118"/>
      <c r="FN145" s="1117"/>
      <c r="FO145" s="1118"/>
      <c r="FP145" s="1117"/>
      <c r="FQ145" s="1118"/>
      <c r="FR145" s="1117"/>
      <c r="FS145" s="1118"/>
      <c r="FT145" s="1117"/>
      <c r="FU145" s="1118"/>
      <c r="FV145" s="1117"/>
      <c r="FW145" s="1118"/>
      <c r="FX145" s="1117"/>
      <c r="FY145" s="1118"/>
      <c r="FZ145" s="1117"/>
      <c r="GA145" s="1118"/>
      <c r="GB145" s="1117"/>
      <c r="GC145" s="1118"/>
      <c r="GD145" s="1117"/>
      <c r="GE145" s="1118"/>
      <c r="GF145" s="1117"/>
      <c r="GG145" s="1118"/>
      <c r="GH145" s="1117"/>
      <c r="GI145" s="1118"/>
      <c r="GJ145" s="1117"/>
      <c r="GK145" s="1118"/>
      <c r="GL145" s="1117"/>
      <c r="GM145" s="1118"/>
      <c r="GN145" s="1117"/>
      <c r="GO145" s="1118"/>
      <c r="GP145" s="1117"/>
      <c r="GQ145" s="1118"/>
      <c r="GR145" s="1117"/>
      <c r="GS145" s="1118"/>
      <c r="GT145" s="1117"/>
      <c r="GU145" s="1118"/>
      <c r="GV145" s="1117"/>
      <c r="GW145" s="1118"/>
      <c r="GX145" s="1117"/>
      <c r="GY145" s="1118"/>
      <c r="GZ145" s="1117"/>
      <c r="HA145" s="1118"/>
      <c r="HB145" s="1117"/>
      <c r="HC145" s="1118"/>
      <c r="HD145" s="1117"/>
      <c r="HE145" s="1118"/>
      <c r="HF145" s="1117"/>
      <c r="HG145" s="1118"/>
      <c r="HH145" s="1117"/>
      <c r="HI145" s="1118"/>
    </row>
    <row r="146" spans="1:217" s="20" customFormat="1" ht="12.75" hidden="1" customHeight="1">
      <c r="A146" s="1139"/>
      <c r="B146" s="1140"/>
      <c r="C146" s="1139"/>
      <c r="D146" s="1141"/>
      <c r="E146" s="1141"/>
      <c r="F146" s="1142"/>
      <c r="G146" s="1141"/>
      <c r="H146" s="842"/>
      <c r="I146" s="1143"/>
      <c r="J146" s="1144"/>
      <c r="K146" s="843" t="s">
        <v>384</v>
      </c>
      <c r="L146" s="1113">
        <f>L145</f>
        <v>0</v>
      </c>
      <c r="M146" s="1114"/>
      <c r="N146" s="1113">
        <f>N145+L146</f>
        <v>0</v>
      </c>
      <c r="O146" s="1114"/>
      <c r="P146" s="1113">
        <f>P145+N146</f>
        <v>0</v>
      </c>
      <c r="Q146" s="1114"/>
      <c r="R146" s="1113">
        <f>R145+P146</f>
        <v>0</v>
      </c>
      <c r="S146" s="1114"/>
      <c r="T146" s="1113">
        <f>T145+R146</f>
        <v>0</v>
      </c>
      <c r="U146" s="1114"/>
      <c r="V146" s="1113">
        <f>V145+T146</f>
        <v>0</v>
      </c>
      <c r="W146" s="1114"/>
      <c r="X146" s="1113">
        <f>X145+V146</f>
        <v>0</v>
      </c>
      <c r="Y146" s="1114"/>
      <c r="Z146" s="1113">
        <f>Z145+X146</f>
        <v>0</v>
      </c>
      <c r="AA146" s="1114"/>
      <c r="AB146" s="1113">
        <f>AB145+Z146</f>
        <v>0</v>
      </c>
      <c r="AC146" s="1114"/>
      <c r="AD146" s="1113">
        <f>AD145+AB146</f>
        <v>0</v>
      </c>
      <c r="AE146" s="1114"/>
      <c r="AF146" s="1113">
        <f>AF145+AD146</f>
        <v>0</v>
      </c>
      <c r="AG146" s="1114"/>
      <c r="AH146" s="1113">
        <f>AH145+AF146</f>
        <v>0</v>
      </c>
      <c r="AI146" s="1114"/>
      <c r="AJ146" s="1113">
        <f>AJ145+AH146</f>
        <v>0</v>
      </c>
      <c r="AK146" s="1114"/>
      <c r="AL146" s="1113">
        <f>AL145+AJ146</f>
        <v>0</v>
      </c>
      <c r="AM146" s="1114"/>
      <c r="AN146" s="1113">
        <f>AN145+AL146</f>
        <v>0</v>
      </c>
      <c r="AO146" s="1114"/>
      <c r="AP146" s="1113">
        <f>AP145+AN146</f>
        <v>0</v>
      </c>
      <c r="AQ146" s="1114"/>
      <c r="AR146" s="1113">
        <f>AR145+AP146</f>
        <v>0</v>
      </c>
      <c r="AS146" s="1114"/>
      <c r="AT146" s="1113">
        <f>AT145+AR146</f>
        <v>0</v>
      </c>
      <c r="AU146" s="1114"/>
      <c r="AV146" s="1113">
        <f>AV145+AT146</f>
        <v>0</v>
      </c>
      <c r="AW146" s="1114"/>
      <c r="AX146" s="1113">
        <f>AX145+AV146</f>
        <v>0</v>
      </c>
      <c r="AY146" s="1114"/>
      <c r="AZ146" s="1113">
        <f>AZ145+AX146</f>
        <v>0</v>
      </c>
      <c r="BA146" s="1114"/>
      <c r="BB146" s="1113">
        <f>BB145+AZ146</f>
        <v>0</v>
      </c>
      <c r="BC146" s="1114"/>
      <c r="BD146" s="1113">
        <f>BD145+BB146</f>
        <v>0</v>
      </c>
      <c r="BE146" s="1114"/>
      <c r="BF146" s="1113">
        <f>BF145+BD146</f>
        <v>0</v>
      </c>
      <c r="BG146" s="1114"/>
      <c r="BH146" s="1113">
        <f>BH145+BF146</f>
        <v>0</v>
      </c>
      <c r="BI146" s="1114"/>
      <c r="BJ146" s="1113">
        <f>BJ145+BH146</f>
        <v>0</v>
      </c>
      <c r="BK146" s="1114"/>
      <c r="BL146" s="1113">
        <f>BL145+BJ146</f>
        <v>0</v>
      </c>
      <c r="BM146" s="1114"/>
      <c r="BN146" s="1113">
        <f>BN145+BL146</f>
        <v>0</v>
      </c>
      <c r="BO146" s="1114"/>
      <c r="BP146" s="1113">
        <f>BP145+BN146</f>
        <v>0</v>
      </c>
      <c r="BQ146" s="1114"/>
      <c r="BR146" s="1113">
        <f>BR145+BP146</f>
        <v>0</v>
      </c>
      <c r="BS146" s="1114"/>
      <c r="BT146" s="1113">
        <f>BT145+BR146</f>
        <v>0</v>
      </c>
      <c r="BU146" s="1114"/>
      <c r="BV146" s="1113">
        <f>BV145+BT146</f>
        <v>0</v>
      </c>
      <c r="BW146" s="1114"/>
      <c r="BX146" s="1113">
        <f>BX145+BV146</f>
        <v>0</v>
      </c>
      <c r="BY146" s="1114"/>
      <c r="BZ146" s="1113">
        <f>BZ145+BX146</f>
        <v>0</v>
      </c>
      <c r="CA146" s="1114"/>
      <c r="CB146" s="1113">
        <f>CB145+BZ146</f>
        <v>0</v>
      </c>
      <c r="CC146" s="1114"/>
      <c r="CD146" s="1113">
        <f>CD145+CB146</f>
        <v>0</v>
      </c>
      <c r="CE146" s="1114"/>
      <c r="CF146" s="1113">
        <f>CF145+CD146</f>
        <v>0</v>
      </c>
      <c r="CG146" s="1114"/>
      <c r="CH146" s="1113">
        <f>CH145+CF146</f>
        <v>0</v>
      </c>
      <c r="CI146" s="1114"/>
      <c r="CJ146" s="1113">
        <f>CJ145+CH146</f>
        <v>0</v>
      </c>
      <c r="CK146" s="1114"/>
      <c r="CL146" s="1113">
        <f>CL145+CJ146</f>
        <v>0</v>
      </c>
      <c r="CM146" s="1114"/>
      <c r="CN146" s="1113">
        <f>CN145+CL146</f>
        <v>0</v>
      </c>
      <c r="CO146" s="1114"/>
      <c r="CP146" s="1113">
        <f>CP145+CN146</f>
        <v>0</v>
      </c>
      <c r="CQ146" s="1114"/>
      <c r="CR146" s="1113">
        <f>CR145+CP146</f>
        <v>0</v>
      </c>
      <c r="CS146" s="1114"/>
      <c r="CT146" s="1113">
        <f>CT145+CR146</f>
        <v>0</v>
      </c>
      <c r="CU146" s="1114"/>
      <c r="CV146" s="1113">
        <f>CV145+CT146</f>
        <v>0</v>
      </c>
      <c r="CW146" s="1114"/>
      <c r="CX146" s="1113">
        <f>CX145+CV146</f>
        <v>0</v>
      </c>
      <c r="CY146" s="1114"/>
      <c r="CZ146" s="1113">
        <f>CZ145+CX146</f>
        <v>0</v>
      </c>
      <c r="DA146" s="1114"/>
      <c r="DB146" s="1113">
        <f>DB145+CZ146</f>
        <v>0</v>
      </c>
      <c r="DC146" s="1114"/>
      <c r="DD146" s="1113">
        <f>DD145+DB146</f>
        <v>0</v>
      </c>
      <c r="DE146" s="1114"/>
      <c r="DF146" s="1113">
        <f>DF145+DD146</f>
        <v>0</v>
      </c>
      <c r="DG146" s="1114"/>
      <c r="DH146" s="1113">
        <f>DH145+DF146</f>
        <v>0</v>
      </c>
      <c r="DI146" s="1114"/>
      <c r="DJ146" s="1119">
        <f>DJ145+DH146</f>
        <v>0</v>
      </c>
      <c r="DK146" s="1120"/>
      <c r="DL146" s="1113">
        <f>DL145+DJ146</f>
        <v>0</v>
      </c>
      <c r="DM146" s="1114"/>
      <c r="DN146" s="1113">
        <f>DN145+DL146</f>
        <v>0</v>
      </c>
      <c r="DO146" s="1114"/>
      <c r="DP146" s="1113">
        <f>DP145+DN146</f>
        <v>0</v>
      </c>
      <c r="DQ146" s="1114"/>
      <c r="DR146" s="1113">
        <f>DR145+DP146</f>
        <v>0</v>
      </c>
      <c r="DS146" s="1114"/>
      <c r="DT146" s="1113">
        <f>DT145+DR146</f>
        <v>0</v>
      </c>
      <c r="DU146" s="1114"/>
      <c r="DV146" s="1113">
        <f>DV145+DT146</f>
        <v>0</v>
      </c>
      <c r="DW146" s="1114"/>
      <c r="DX146" s="1113">
        <f>DX145+DV146</f>
        <v>0</v>
      </c>
      <c r="DY146" s="1114"/>
      <c r="DZ146" s="1113">
        <f>DZ145+DX146</f>
        <v>0</v>
      </c>
      <c r="EA146" s="1114"/>
      <c r="EB146" s="1113">
        <f>EB145+DZ146</f>
        <v>0</v>
      </c>
      <c r="EC146" s="1114"/>
      <c r="ED146" s="1113">
        <f>ED145+EB146</f>
        <v>0</v>
      </c>
      <c r="EE146" s="1114"/>
      <c r="EF146" s="1113">
        <f>EF145+ED146</f>
        <v>0</v>
      </c>
      <c r="EG146" s="1114"/>
      <c r="EH146" s="1113">
        <f>EH145+EF146</f>
        <v>0</v>
      </c>
      <c r="EI146" s="1114"/>
      <c r="EJ146" s="1113">
        <f>EJ145+EH146</f>
        <v>0</v>
      </c>
      <c r="EK146" s="1114"/>
      <c r="EL146" s="1113">
        <f>EL145+EJ146</f>
        <v>0</v>
      </c>
      <c r="EM146" s="1114"/>
      <c r="EN146" s="1113">
        <f>EN145+EL146</f>
        <v>0</v>
      </c>
      <c r="EO146" s="1114"/>
      <c r="EP146" s="1113">
        <f>EP145+EN146</f>
        <v>0</v>
      </c>
      <c r="EQ146" s="1114"/>
      <c r="ER146" s="1113">
        <f>ER145+EP146</f>
        <v>0</v>
      </c>
      <c r="ES146" s="1114"/>
      <c r="ET146" s="1113">
        <f>ET145+ER146</f>
        <v>0</v>
      </c>
      <c r="EU146" s="1114"/>
      <c r="EV146" s="1113">
        <f>EV145+ET146</f>
        <v>0</v>
      </c>
      <c r="EW146" s="1114"/>
      <c r="EX146" s="1113">
        <f>EX145+EV146</f>
        <v>0</v>
      </c>
      <c r="EY146" s="1114"/>
      <c r="EZ146" s="1113">
        <f>EZ145+EX146</f>
        <v>0</v>
      </c>
      <c r="FA146" s="1114"/>
      <c r="FB146" s="1113">
        <f>FB145+EZ146</f>
        <v>0</v>
      </c>
      <c r="FC146" s="1114"/>
      <c r="FD146" s="1113">
        <f>FD145+FB146</f>
        <v>0</v>
      </c>
      <c r="FE146" s="1114"/>
      <c r="FF146" s="1113">
        <f>FF145+FD146</f>
        <v>0</v>
      </c>
      <c r="FG146" s="1114"/>
      <c r="FH146" s="1113">
        <f>FH145+FF146</f>
        <v>0</v>
      </c>
      <c r="FI146" s="1114"/>
      <c r="FJ146" s="1113">
        <f>FJ145+FH146</f>
        <v>0</v>
      </c>
      <c r="FK146" s="1114"/>
      <c r="FL146" s="1113">
        <f>FL145+FJ146</f>
        <v>0</v>
      </c>
      <c r="FM146" s="1114"/>
      <c r="FN146" s="1113">
        <f>FN145+FL146</f>
        <v>0</v>
      </c>
      <c r="FO146" s="1114"/>
      <c r="FP146" s="1113">
        <f>FP145+FN146</f>
        <v>0</v>
      </c>
      <c r="FQ146" s="1114"/>
      <c r="FR146" s="1113">
        <f>FR145+FP146</f>
        <v>0</v>
      </c>
      <c r="FS146" s="1114"/>
      <c r="FT146" s="1113">
        <f>FT145+FR146</f>
        <v>0</v>
      </c>
      <c r="FU146" s="1114"/>
      <c r="FV146" s="1113">
        <f>FV145+FT146</f>
        <v>0</v>
      </c>
      <c r="FW146" s="1114"/>
      <c r="FX146" s="1113">
        <f>FX145+FV146</f>
        <v>0</v>
      </c>
      <c r="FY146" s="1114"/>
      <c r="FZ146" s="1113">
        <f>FZ145+FX146</f>
        <v>0</v>
      </c>
      <c r="GA146" s="1114"/>
      <c r="GB146" s="1113">
        <f>GB145+FZ146</f>
        <v>0</v>
      </c>
      <c r="GC146" s="1114"/>
      <c r="GD146" s="1113">
        <f>GD145+GB146</f>
        <v>0</v>
      </c>
      <c r="GE146" s="1114"/>
      <c r="GF146" s="1113">
        <f>GF145+GD146</f>
        <v>0</v>
      </c>
      <c r="GG146" s="1114"/>
      <c r="GH146" s="1113">
        <f>GH145+GF146</f>
        <v>0</v>
      </c>
      <c r="GI146" s="1114"/>
      <c r="GJ146" s="1113">
        <f>GJ145+GH146</f>
        <v>0</v>
      </c>
      <c r="GK146" s="1114"/>
      <c r="GL146" s="1113">
        <f>GL145+GJ146</f>
        <v>0</v>
      </c>
      <c r="GM146" s="1114"/>
      <c r="GN146" s="1113">
        <f>GN145+GL146</f>
        <v>0</v>
      </c>
      <c r="GO146" s="1114"/>
      <c r="GP146" s="1113">
        <f>GP145+GN146</f>
        <v>0</v>
      </c>
      <c r="GQ146" s="1114"/>
      <c r="GR146" s="1113">
        <f>GR145+GP146</f>
        <v>0</v>
      </c>
      <c r="GS146" s="1114"/>
      <c r="GT146" s="1113">
        <f>GT145+GR146</f>
        <v>0</v>
      </c>
      <c r="GU146" s="1114"/>
      <c r="GV146" s="1113">
        <f t="shared" ref="GV146" si="671">GV145+GT146</f>
        <v>0</v>
      </c>
      <c r="GW146" s="1114"/>
      <c r="GX146" s="1113">
        <f t="shared" ref="GX146" si="672">GX145+GV146</f>
        <v>0</v>
      </c>
      <c r="GY146" s="1114"/>
      <c r="GZ146" s="1113">
        <f t="shared" ref="GZ146" si="673">GZ145+GX146</f>
        <v>0</v>
      </c>
      <c r="HA146" s="1114"/>
      <c r="HB146" s="1113">
        <f>HB145+GZ146</f>
        <v>0</v>
      </c>
      <c r="HC146" s="1114"/>
      <c r="HD146" s="1113">
        <f t="shared" ref="HD146" si="674">HD145+HB146</f>
        <v>0</v>
      </c>
      <c r="HE146" s="1114"/>
      <c r="HF146" s="1113">
        <f t="shared" ref="HF146" si="675">HF145+HD146</f>
        <v>0</v>
      </c>
      <c r="HG146" s="1114"/>
      <c r="HH146" s="1113">
        <f t="shared" ref="HH146" si="676">HH145+HF146</f>
        <v>0</v>
      </c>
      <c r="HI146" s="1114"/>
    </row>
    <row r="147" spans="1:217" s="21" customFormat="1" ht="12.75" hidden="1" customHeight="1">
      <c r="A147" s="1139"/>
      <c r="B147" s="1140"/>
      <c r="C147" s="1139"/>
      <c r="D147" s="1141"/>
      <c r="E147" s="1141"/>
      <c r="F147" s="1142"/>
      <c r="G147" s="1141"/>
      <c r="H147" s="844"/>
      <c r="I147" s="1143"/>
      <c r="J147" s="1144"/>
      <c r="K147" s="845" t="s">
        <v>385</v>
      </c>
      <c r="L147" s="1108" t="e">
        <f>IF($E141&gt;0,L144/$E141,"-")</f>
        <v>#N/A</v>
      </c>
      <c r="M147" s="1109"/>
      <c r="N147" s="1108" t="e">
        <f>IF($E141&gt;0,N144/$E141,"-")</f>
        <v>#N/A</v>
      </c>
      <c r="O147" s="1109"/>
      <c r="P147" s="1108" t="e">
        <f>IF($E141&gt;0,P144/$E141,"-")</f>
        <v>#N/A</v>
      </c>
      <c r="Q147" s="1109"/>
      <c r="R147" s="1108" t="e">
        <f>IF($E141&gt;0,R144/$E141,"-")</f>
        <v>#N/A</v>
      </c>
      <c r="S147" s="1109"/>
      <c r="T147" s="1108" t="e">
        <f>IF($E141&gt;0,T144/$E141,"-")</f>
        <v>#N/A</v>
      </c>
      <c r="U147" s="1109"/>
      <c r="V147" s="1108" t="e">
        <f>IF($E141&gt;0,V144/$E141,"-")</f>
        <v>#N/A</v>
      </c>
      <c r="W147" s="1109"/>
      <c r="X147" s="1108" t="e">
        <f>IF($E141&gt;0,X144/$E141,"-")</f>
        <v>#N/A</v>
      </c>
      <c r="Y147" s="1109"/>
      <c r="Z147" s="1108" t="e">
        <f>IF($E141&gt;0,Z144/$E141,"-")</f>
        <v>#N/A</v>
      </c>
      <c r="AA147" s="1109"/>
      <c r="AB147" s="1108" t="e">
        <f>IF($E141&gt;0,AB144/$E141,"-")</f>
        <v>#N/A</v>
      </c>
      <c r="AC147" s="1109"/>
      <c r="AD147" s="1108" t="e">
        <f>IF($E141&gt;0,AD144/$E141,"-")</f>
        <v>#N/A</v>
      </c>
      <c r="AE147" s="1109"/>
      <c r="AF147" s="1108" t="e">
        <f>IF($E141&gt;0,AF144/$E141,"-")</f>
        <v>#N/A</v>
      </c>
      <c r="AG147" s="1109"/>
      <c r="AH147" s="1108" t="e">
        <f>IF($E141&gt;0,AH144/$E141,"-")</f>
        <v>#N/A</v>
      </c>
      <c r="AI147" s="1109"/>
      <c r="AJ147" s="1108" t="e">
        <f>IF($E141&gt;0,AJ144/$E141,"-")</f>
        <v>#N/A</v>
      </c>
      <c r="AK147" s="1109"/>
      <c r="AL147" s="1108" t="e">
        <f>IF($E141&gt;0,AL144/$E141,"-")</f>
        <v>#N/A</v>
      </c>
      <c r="AM147" s="1109"/>
      <c r="AN147" s="1108" t="e">
        <f>IF($E141&gt;0,AN144/$E141,"-")</f>
        <v>#N/A</v>
      </c>
      <c r="AO147" s="1109"/>
      <c r="AP147" s="1108" t="e">
        <f>IF($E141&gt;0,AP144/$E141,"-")</f>
        <v>#N/A</v>
      </c>
      <c r="AQ147" s="1109"/>
      <c r="AR147" s="1108" t="e">
        <f>IF($E141&gt;0,AR144/$E141,"-")</f>
        <v>#N/A</v>
      </c>
      <c r="AS147" s="1109"/>
      <c r="AT147" s="1108" t="e">
        <f>IF($E141&gt;0,AT144/$E141,"-")</f>
        <v>#N/A</v>
      </c>
      <c r="AU147" s="1109"/>
      <c r="AV147" s="1108" t="e">
        <f>IF($E141&gt;0,AV144/$E141,"-")</f>
        <v>#N/A</v>
      </c>
      <c r="AW147" s="1109"/>
      <c r="AX147" s="1108" t="e">
        <f>IF($E141&gt;0,AX144/$E141,"-")</f>
        <v>#N/A</v>
      </c>
      <c r="AY147" s="1109"/>
      <c r="AZ147" s="1108" t="e">
        <f>IF($E141&gt;0,AZ144/$E141,"-")</f>
        <v>#N/A</v>
      </c>
      <c r="BA147" s="1109"/>
      <c r="BB147" s="1108" t="e">
        <f>IF($E141&gt;0,BB144/$E141,"-")</f>
        <v>#N/A</v>
      </c>
      <c r="BC147" s="1109"/>
      <c r="BD147" s="1108" t="e">
        <f>IF($E141&gt;0,BD144/$E141,"-")</f>
        <v>#N/A</v>
      </c>
      <c r="BE147" s="1109"/>
      <c r="BF147" s="1108" t="e">
        <f>IF($E141&gt;0,BF144/$E141,"-")</f>
        <v>#N/A</v>
      </c>
      <c r="BG147" s="1109"/>
      <c r="BH147" s="1108" t="e">
        <f>IF($E141&gt;0,BH144/$E141,"-")</f>
        <v>#N/A</v>
      </c>
      <c r="BI147" s="1109"/>
      <c r="BJ147" s="1108" t="e">
        <f>IF($E141&gt;0,BJ144/$E141,"-")</f>
        <v>#N/A</v>
      </c>
      <c r="BK147" s="1109"/>
      <c r="BL147" s="1108" t="e">
        <f>IF($E141&gt;0,BL144/$E141,"-")</f>
        <v>#N/A</v>
      </c>
      <c r="BM147" s="1109"/>
      <c r="BN147" s="1108" t="e">
        <f>IF($E141&gt;0,BN144/$E141,"-")</f>
        <v>#N/A</v>
      </c>
      <c r="BO147" s="1109"/>
      <c r="BP147" s="1108" t="e">
        <f>IF($E141&gt;0,BP144/$E141,"-")</f>
        <v>#N/A</v>
      </c>
      <c r="BQ147" s="1109"/>
      <c r="BR147" s="1108" t="e">
        <f>IF($E141&gt;0,BR144/$E141,"-")</f>
        <v>#N/A</v>
      </c>
      <c r="BS147" s="1109"/>
      <c r="BT147" s="1108" t="e">
        <f>IF($E141&gt;0,BT144/$E141,"-")</f>
        <v>#N/A</v>
      </c>
      <c r="BU147" s="1109"/>
      <c r="BV147" s="1108" t="e">
        <f>IF($E141&gt;0,BV144/$E141,"-")</f>
        <v>#N/A</v>
      </c>
      <c r="BW147" s="1109"/>
      <c r="BX147" s="1108" t="e">
        <f>IF($E141&gt;0,BX144/$E141,"-")</f>
        <v>#N/A</v>
      </c>
      <c r="BY147" s="1109"/>
      <c r="BZ147" s="1108" t="e">
        <f>IF($E141&gt;0,BZ144/$E141,"-")</f>
        <v>#N/A</v>
      </c>
      <c r="CA147" s="1109"/>
      <c r="CB147" s="1108" t="e">
        <f>IF($E141&gt;0,CB144/$E141,"-")</f>
        <v>#N/A</v>
      </c>
      <c r="CC147" s="1109"/>
      <c r="CD147" s="1108" t="e">
        <f>IF($E141&gt;0,CD144/$E141,"-")</f>
        <v>#N/A</v>
      </c>
      <c r="CE147" s="1109"/>
      <c r="CF147" s="1108" t="e">
        <f>IF($E141&gt;0,CF144/$E141,"-")</f>
        <v>#N/A</v>
      </c>
      <c r="CG147" s="1109"/>
      <c r="CH147" s="1108" t="e">
        <f>IF($E141&gt;0,CH144/$E141,"-")</f>
        <v>#N/A</v>
      </c>
      <c r="CI147" s="1109"/>
      <c r="CJ147" s="1108" t="e">
        <f>IF($E141&gt;0,CJ144/$E141,"-")</f>
        <v>#N/A</v>
      </c>
      <c r="CK147" s="1109"/>
      <c r="CL147" s="1108" t="e">
        <f>IF($E141&gt;0,CL144/$E141,"-")</f>
        <v>#N/A</v>
      </c>
      <c r="CM147" s="1109"/>
      <c r="CN147" s="1108" t="e">
        <f>IF($E141&gt;0,CN144/$E141,"-")</f>
        <v>#N/A</v>
      </c>
      <c r="CO147" s="1109"/>
      <c r="CP147" s="1108" t="e">
        <f>IF($E141&gt;0,CP144/$E141,"-")</f>
        <v>#N/A</v>
      </c>
      <c r="CQ147" s="1109"/>
      <c r="CR147" s="1108" t="e">
        <f>IF($E141&gt;0,CR144/$E141,"-")</f>
        <v>#N/A</v>
      </c>
      <c r="CS147" s="1109"/>
      <c r="CT147" s="1108" t="e">
        <f>IF($E141&gt;0,CT144/$E141,"-")</f>
        <v>#N/A</v>
      </c>
      <c r="CU147" s="1109"/>
      <c r="CV147" s="1108" t="e">
        <f>IF($E141&gt;0,CV144/$E141,"-")</f>
        <v>#N/A</v>
      </c>
      <c r="CW147" s="1109"/>
      <c r="CX147" s="1108" t="e">
        <f>IF($E141&gt;0,CX144/$E141,"-")</f>
        <v>#N/A</v>
      </c>
      <c r="CY147" s="1109"/>
      <c r="CZ147" s="1108" t="e">
        <f>IF($E141&gt;0,CZ144/$E141,"-")</f>
        <v>#N/A</v>
      </c>
      <c r="DA147" s="1109"/>
      <c r="DB147" s="1108" t="e">
        <f>IF($E141&gt;0,DB144/$E141,"-")</f>
        <v>#N/A</v>
      </c>
      <c r="DC147" s="1109"/>
      <c r="DD147" s="1108" t="e">
        <f>IF($E141&gt;0,DD144/$E141,"-")</f>
        <v>#N/A</v>
      </c>
      <c r="DE147" s="1109"/>
      <c r="DF147" s="1108" t="e">
        <f>IF($E141&gt;0,DF144/$E141,"-")</f>
        <v>#N/A</v>
      </c>
      <c r="DG147" s="1109"/>
      <c r="DH147" s="1108" t="e">
        <f>IF($E141&gt;0,DH144/$E141,"-")</f>
        <v>#N/A</v>
      </c>
      <c r="DI147" s="1109"/>
      <c r="DJ147" s="1115" t="e">
        <f>IF($E141&gt;0,DJ144/$E141,"-")</f>
        <v>#N/A</v>
      </c>
      <c r="DK147" s="1116"/>
      <c r="DL147" s="1108" t="e">
        <f>IF($E141&gt;0,DL144/$E141,"-")</f>
        <v>#N/A</v>
      </c>
      <c r="DM147" s="1109"/>
      <c r="DN147" s="1108" t="e">
        <f>IF($E141&gt;0,DN144/$E141,"-")</f>
        <v>#N/A</v>
      </c>
      <c r="DO147" s="1109"/>
      <c r="DP147" s="1108" t="e">
        <f>IF($E141&gt;0,DP144/$E141,"-")</f>
        <v>#N/A</v>
      </c>
      <c r="DQ147" s="1109"/>
      <c r="DR147" s="1108" t="e">
        <f>IF($E141&gt;0,DR144/$E141,"-")</f>
        <v>#N/A</v>
      </c>
      <c r="DS147" s="1109"/>
      <c r="DT147" s="1108" t="e">
        <f>IF($E141&gt;0,DT144/$E141,"-")</f>
        <v>#N/A</v>
      </c>
      <c r="DU147" s="1109"/>
      <c r="DV147" s="1108" t="e">
        <f>IF($E141&gt;0,DV144/$E141,"-")</f>
        <v>#N/A</v>
      </c>
      <c r="DW147" s="1109"/>
      <c r="DX147" s="1108" t="e">
        <f>IF($E141&gt;0,DX144/$E141,"-")</f>
        <v>#N/A</v>
      </c>
      <c r="DY147" s="1109"/>
      <c r="DZ147" s="1108" t="e">
        <f>IF($E141&gt;0,DZ144/$E141,"-")</f>
        <v>#N/A</v>
      </c>
      <c r="EA147" s="1109"/>
      <c r="EB147" s="1108" t="e">
        <f>IF($E141&gt;0,EB144/$E141,"-")</f>
        <v>#N/A</v>
      </c>
      <c r="EC147" s="1109"/>
      <c r="ED147" s="1108" t="e">
        <f>IF($E141&gt;0,ED144/$E141,"-")</f>
        <v>#N/A</v>
      </c>
      <c r="EE147" s="1109"/>
      <c r="EF147" s="1108" t="e">
        <f>IF($E141&gt;0,EF144/$E141,"-")</f>
        <v>#N/A</v>
      </c>
      <c r="EG147" s="1109"/>
      <c r="EH147" s="1108" t="e">
        <f>IF($E141&gt;0,EH144/$E141,"-")</f>
        <v>#N/A</v>
      </c>
      <c r="EI147" s="1109"/>
      <c r="EJ147" s="1108" t="e">
        <f>IF($E141&gt;0,EJ144/$E141,"-")</f>
        <v>#N/A</v>
      </c>
      <c r="EK147" s="1109"/>
      <c r="EL147" s="1108" t="e">
        <f>IF($E141&gt;0,EL144/$E141,"-")</f>
        <v>#N/A</v>
      </c>
      <c r="EM147" s="1109"/>
      <c r="EN147" s="1108" t="e">
        <f>IF($E141&gt;0,EN144/$E141,"-")</f>
        <v>#N/A</v>
      </c>
      <c r="EO147" s="1109"/>
      <c r="EP147" s="1108" t="e">
        <f>IF($E141&gt;0,EP144/$E141,"-")</f>
        <v>#N/A</v>
      </c>
      <c r="EQ147" s="1109"/>
      <c r="ER147" s="1108" t="e">
        <f>IF($E141&gt;0,ER144/$E141,"-")</f>
        <v>#N/A</v>
      </c>
      <c r="ES147" s="1109"/>
      <c r="ET147" s="1108" t="e">
        <f>IF($E141&gt;0,ET144/$E141,"-")</f>
        <v>#N/A</v>
      </c>
      <c r="EU147" s="1109"/>
      <c r="EV147" s="1108" t="e">
        <f>IF($E141&gt;0,EV144/$E141,"-")</f>
        <v>#N/A</v>
      </c>
      <c r="EW147" s="1109"/>
      <c r="EX147" s="1108" t="e">
        <f>IF($E141&gt;0,EX144/$E141,"-")</f>
        <v>#N/A</v>
      </c>
      <c r="EY147" s="1109"/>
      <c r="EZ147" s="1108" t="e">
        <f>IF($E141&gt;0,EZ144/$E141,"-")</f>
        <v>#N/A</v>
      </c>
      <c r="FA147" s="1109"/>
      <c r="FB147" s="1108" t="e">
        <f>IF($E141&gt;0,FB144/$E141,"-")</f>
        <v>#N/A</v>
      </c>
      <c r="FC147" s="1109"/>
      <c r="FD147" s="1108" t="e">
        <f>IF($E141&gt;0,FD144/$E141,"-")</f>
        <v>#N/A</v>
      </c>
      <c r="FE147" s="1109"/>
      <c r="FF147" s="1108" t="e">
        <f>IF($E141&gt;0,FF144/$E141,"-")</f>
        <v>#N/A</v>
      </c>
      <c r="FG147" s="1109"/>
      <c r="FH147" s="1108" t="e">
        <f>IF($E141&gt;0,FH144/$E141,"-")</f>
        <v>#N/A</v>
      </c>
      <c r="FI147" s="1109"/>
      <c r="FJ147" s="1108" t="e">
        <f>IF($E141&gt;0,FJ144/$E141,"-")</f>
        <v>#N/A</v>
      </c>
      <c r="FK147" s="1109"/>
      <c r="FL147" s="1108" t="e">
        <f>IF($E141&gt;0,FL144/$E141,"-")</f>
        <v>#N/A</v>
      </c>
      <c r="FM147" s="1109"/>
      <c r="FN147" s="1108" t="e">
        <f>IF($E141&gt;0,FN144/$E141,"-")</f>
        <v>#N/A</v>
      </c>
      <c r="FO147" s="1109"/>
      <c r="FP147" s="1108" t="e">
        <f>IF($E141&gt;0,FP144/$E141,"-")</f>
        <v>#N/A</v>
      </c>
      <c r="FQ147" s="1109"/>
      <c r="FR147" s="1108" t="e">
        <f>IF($E141&gt;0,FR144/$E141,"-")</f>
        <v>#N/A</v>
      </c>
      <c r="FS147" s="1109"/>
      <c r="FT147" s="1108" t="e">
        <f>IF($E141&gt;0,FT144/$E141,"-")</f>
        <v>#N/A</v>
      </c>
      <c r="FU147" s="1109"/>
      <c r="FV147" s="1108" t="e">
        <f>IF($E141&gt;0,FV144/$E141,"-")</f>
        <v>#N/A</v>
      </c>
      <c r="FW147" s="1109"/>
      <c r="FX147" s="1108" t="e">
        <f>IF($E141&gt;0,FX144/$E141,"-")</f>
        <v>#N/A</v>
      </c>
      <c r="FY147" s="1109"/>
      <c r="FZ147" s="1108" t="e">
        <f>IF($E141&gt;0,FZ144/$E141,"-")</f>
        <v>#N/A</v>
      </c>
      <c r="GA147" s="1109"/>
      <c r="GB147" s="1108" t="e">
        <f>IF($E141&gt;0,GB144/$E141,"-")</f>
        <v>#N/A</v>
      </c>
      <c r="GC147" s="1109"/>
      <c r="GD147" s="1108" t="e">
        <f>IF($E141&gt;0,GD144/$E141,"-")</f>
        <v>#N/A</v>
      </c>
      <c r="GE147" s="1109"/>
      <c r="GF147" s="1108" t="e">
        <f>IF($E141&gt;0,GF144/$E141,"-")</f>
        <v>#N/A</v>
      </c>
      <c r="GG147" s="1109"/>
      <c r="GH147" s="1108" t="e">
        <f>IF($E141&gt;0,GH144/$E141,"-")</f>
        <v>#N/A</v>
      </c>
      <c r="GI147" s="1109"/>
      <c r="GJ147" s="1108" t="e">
        <f>IF($E141&gt;0,GJ144/$E141,"-")</f>
        <v>#N/A</v>
      </c>
      <c r="GK147" s="1109"/>
      <c r="GL147" s="1108" t="e">
        <f>IF($E141&gt;0,GL144/$E141,"-")</f>
        <v>#N/A</v>
      </c>
      <c r="GM147" s="1109"/>
      <c r="GN147" s="1108" t="e">
        <f>IF($E141&gt;0,GN144/$E141,"-")</f>
        <v>#N/A</v>
      </c>
      <c r="GO147" s="1109"/>
      <c r="GP147" s="1108" t="e">
        <f>IF($E141&gt;0,GP144/$E141,"-")</f>
        <v>#N/A</v>
      </c>
      <c r="GQ147" s="1109"/>
      <c r="GR147" s="1108" t="e">
        <f>IF($E141&gt;0,GR144/$E141,"-")</f>
        <v>#N/A</v>
      </c>
      <c r="GS147" s="1109"/>
      <c r="GT147" s="1108" t="e">
        <f>IF($E141&gt;0,GT144/$E141,"-")</f>
        <v>#N/A</v>
      </c>
      <c r="GU147" s="1109"/>
      <c r="GV147" s="1108" t="e">
        <f t="shared" ref="GV147" si="677">IF($E141&gt;0,GV144/$E141,"-")</f>
        <v>#N/A</v>
      </c>
      <c r="GW147" s="1109"/>
      <c r="GX147" s="1108" t="e">
        <f t="shared" ref="GX147" si="678">IF($E141&gt;0,GX144/$E141,"-")</f>
        <v>#N/A</v>
      </c>
      <c r="GY147" s="1109"/>
      <c r="GZ147" s="1108" t="e">
        <f t="shared" ref="GZ147" si="679">IF($E141&gt;0,GZ144/$E141,"-")</f>
        <v>#N/A</v>
      </c>
      <c r="HA147" s="1109"/>
      <c r="HB147" s="1108" t="e">
        <f>IF($E141&gt;0,HB144/$E141,"-")</f>
        <v>#N/A</v>
      </c>
      <c r="HC147" s="1109"/>
      <c r="HD147" s="1108" t="e">
        <f t="shared" ref="HD147" si="680">IF($E141&gt;0,HD144/$E141,"-")</f>
        <v>#N/A</v>
      </c>
      <c r="HE147" s="1109"/>
      <c r="HF147" s="1108" t="e">
        <f t="shared" ref="HF147" si="681">IF($E141&gt;0,HF144/$E141,"-")</f>
        <v>#N/A</v>
      </c>
      <c r="HG147" s="1109"/>
      <c r="HH147" s="1108" t="e">
        <f t="shared" ref="HH147" si="682">IF($E141&gt;0,HH144/$E141,"-")</f>
        <v>#N/A</v>
      </c>
      <c r="HI147" s="1109"/>
    </row>
    <row r="148" spans="1:217" ht="12.75" hidden="1" customHeight="1">
      <c r="A148" s="1139"/>
      <c r="B148" s="1140"/>
      <c r="C148" s="1139"/>
      <c r="D148" s="1141"/>
      <c r="E148" s="1141"/>
      <c r="F148" s="1142"/>
      <c r="G148" s="1141"/>
      <c r="H148" s="733"/>
      <c r="I148" s="1143"/>
      <c r="J148" s="1144"/>
      <c r="K148" s="846" t="s">
        <v>386</v>
      </c>
      <c r="L148" s="1110" t="e">
        <f>IF($E141&gt;0,L146/$E141,"-")</f>
        <v>#N/A</v>
      </c>
      <c r="M148" s="1111"/>
      <c r="N148" s="1110" t="e">
        <f>IF($E141&gt;0,N146/$E141,"-")</f>
        <v>#N/A</v>
      </c>
      <c r="O148" s="1111"/>
      <c r="P148" s="1110" t="e">
        <f>IF($E141&gt;0,P146/$E141,"-")</f>
        <v>#N/A</v>
      </c>
      <c r="Q148" s="1111"/>
      <c r="R148" s="1110" t="e">
        <f>IF($E141&gt;0,R146/$E141,"-")</f>
        <v>#N/A</v>
      </c>
      <c r="S148" s="1111"/>
      <c r="T148" s="1110" t="e">
        <f>IF($E141&gt;0,T146/$E141,"-")</f>
        <v>#N/A</v>
      </c>
      <c r="U148" s="1111"/>
      <c r="V148" s="1110" t="e">
        <f>IF($E141&gt;0,V146/$E141,"-")</f>
        <v>#N/A</v>
      </c>
      <c r="W148" s="1111"/>
      <c r="X148" s="1110" t="e">
        <f>IF($E141&gt;0,X146/$E141,"-")</f>
        <v>#N/A</v>
      </c>
      <c r="Y148" s="1111"/>
      <c r="Z148" s="1110" t="e">
        <f>IF($E141&gt;0,Z146/$E141,"-")</f>
        <v>#N/A</v>
      </c>
      <c r="AA148" s="1111"/>
      <c r="AB148" s="1110" t="e">
        <f>IF($E141&gt;0,AB146/$E141,"-")</f>
        <v>#N/A</v>
      </c>
      <c r="AC148" s="1111"/>
      <c r="AD148" s="1110" t="e">
        <f>IF($E141&gt;0,AD146/$E141,"-")</f>
        <v>#N/A</v>
      </c>
      <c r="AE148" s="1111"/>
      <c r="AF148" s="1110" t="e">
        <f>IF($E141&gt;0,AF146/$E141,"-")</f>
        <v>#N/A</v>
      </c>
      <c r="AG148" s="1111"/>
      <c r="AH148" s="1110" t="e">
        <f>IF($E141&gt;0,AH146/$E141,"-")</f>
        <v>#N/A</v>
      </c>
      <c r="AI148" s="1111"/>
      <c r="AJ148" s="1110" t="e">
        <f>IF($E141&gt;0,AJ146/$E141,"-")</f>
        <v>#N/A</v>
      </c>
      <c r="AK148" s="1111"/>
      <c r="AL148" s="1110" t="e">
        <f>IF($E141&gt;0,AL146/$E141,"-")</f>
        <v>#N/A</v>
      </c>
      <c r="AM148" s="1111"/>
      <c r="AN148" s="1110" t="e">
        <f>IF($E141&gt;0,AN146/$E141,"-")</f>
        <v>#N/A</v>
      </c>
      <c r="AO148" s="1111"/>
      <c r="AP148" s="1110" t="e">
        <f>IF($E141&gt;0,AP146/$E141,"-")</f>
        <v>#N/A</v>
      </c>
      <c r="AQ148" s="1111"/>
      <c r="AR148" s="1110" t="e">
        <f>IF($E141&gt;0,AR146/$E141,"-")</f>
        <v>#N/A</v>
      </c>
      <c r="AS148" s="1111"/>
      <c r="AT148" s="1110" t="e">
        <f>IF($E141&gt;0,AT146/$E141,"-")</f>
        <v>#N/A</v>
      </c>
      <c r="AU148" s="1111"/>
      <c r="AV148" s="1110" t="e">
        <f>IF($E141&gt;0,AV146/$E141,"-")</f>
        <v>#N/A</v>
      </c>
      <c r="AW148" s="1111"/>
      <c r="AX148" s="1110" t="e">
        <f>IF($E141&gt;0,AX146/$E141,"-")</f>
        <v>#N/A</v>
      </c>
      <c r="AY148" s="1111"/>
      <c r="AZ148" s="1110" t="e">
        <f>IF($E141&gt;0,AZ146/$E141,"-")</f>
        <v>#N/A</v>
      </c>
      <c r="BA148" s="1111"/>
      <c r="BB148" s="1110" t="e">
        <f>IF($E141&gt;0,BB146/$E141,"-")</f>
        <v>#N/A</v>
      </c>
      <c r="BC148" s="1111"/>
      <c r="BD148" s="1110" t="e">
        <f>IF($E141&gt;0,BD146/$E141,"-")</f>
        <v>#N/A</v>
      </c>
      <c r="BE148" s="1111"/>
      <c r="BF148" s="1110" t="e">
        <f>IF($E141&gt;0,BF146/$E141,"-")</f>
        <v>#N/A</v>
      </c>
      <c r="BG148" s="1111"/>
      <c r="BH148" s="1110" t="e">
        <f>IF($E141&gt;0,BH146/$E141,"-")</f>
        <v>#N/A</v>
      </c>
      <c r="BI148" s="1111"/>
      <c r="BJ148" s="1110" t="e">
        <f>IF($E141&gt;0,BJ146/$E141,"-")</f>
        <v>#N/A</v>
      </c>
      <c r="BK148" s="1111"/>
      <c r="BL148" s="1110" t="e">
        <f>IF($E141&gt;0,BL146/$E141,"-")</f>
        <v>#N/A</v>
      </c>
      <c r="BM148" s="1111"/>
      <c r="BN148" s="1110" t="e">
        <f>IF($E141&gt;0,BN146/$E141,"-")</f>
        <v>#N/A</v>
      </c>
      <c r="BO148" s="1111"/>
      <c r="BP148" s="1110" t="e">
        <f>IF($E141&gt;0,BP146/$E141,"-")</f>
        <v>#N/A</v>
      </c>
      <c r="BQ148" s="1111"/>
      <c r="BR148" s="1107" t="e">
        <f>IF($E141&gt;0,BR146/$E141,"-")</f>
        <v>#N/A</v>
      </c>
      <c r="BS148" s="1107"/>
      <c r="BT148" s="1107" t="e">
        <f>IF($E141&gt;0,BT146/$E141,"-")</f>
        <v>#N/A</v>
      </c>
      <c r="BU148" s="1107"/>
      <c r="BV148" s="1107" t="e">
        <f>IF($E141&gt;0,BV146/$E141,"-")</f>
        <v>#N/A</v>
      </c>
      <c r="BW148" s="1107"/>
      <c r="BX148" s="1107" t="e">
        <f>IF($E141&gt;0,BX146/$E141,"-")</f>
        <v>#N/A</v>
      </c>
      <c r="BY148" s="1107"/>
      <c r="BZ148" s="1107" t="e">
        <f>IF($E141&gt;0,BZ146/$E141,"-")</f>
        <v>#N/A</v>
      </c>
      <c r="CA148" s="1107"/>
      <c r="CB148" s="1107" t="e">
        <f>IF($E141&gt;0,CB146/$E141,"-")</f>
        <v>#N/A</v>
      </c>
      <c r="CC148" s="1107"/>
      <c r="CD148" s="1107" t="e">
        <f>IF($E141&gt;0,CD146/$E141,"-")</f>
        <v>#N/A</v>
      </c>
      <c r="CE148" s="1107"/>
      <c r="CF148" s="1107" t="e">
        <f>IF($E141&gt;0,CF146/$E141,"-")</f>
        <v>#N/A</v>
      </c>
      <c r="CG148" s="1107"/>
      <c r="CH148" s="1107" t="e">
        <f>IF($E141&gt;0,CH146/$E141,"-")</f>
        <v>#N/A</v>
      </c>
      <c r="CI148" s="1107"/>
      <c r="CJ148" s="1107" t="e">
        <f>IF($E141&gt;0,CJ146/$E141,"-")</f>
        <v>#N/A</v>
      </c>
      <c r="CK148" s="1107"/>
      <c r="CL148" s="1107" t="e">
        <f>IF($E141&gt;0,CL146/$E141,"-")</f>
        <v>#N/A</v>
      </c>
      <c r="CM148" s="1107"/>
      <c r="CN148" s="1107" t="e">
        <f>IF($E141&gt;0,CN146/$E141,"-")</f>
        <v>#N/A</v>
      </c>
      <c r="CO148" s="1107"/>
      <c r="CP148" s="1107" t="e">
        <f>IF($E141&gt;0,CP146/$E141,"-")</f>
        <v>#N/A</v>
      </c>
      <c r="CQ148" s="1107"/>
      <c r="CR148" s="1107" t="e">
        <f>IF($E141&gt;0,CR146/$E141,"-")</f>
        <v>#N/A</v>
      </c>
      <c r="CS148" s="1107"/>
      <c r="CT148" s="1107" t="e">
        <f>IF($E141&gt;0,CT146/$E141,"-")</f>
        <v>#N/A</v>
      </c>
      <c r="CU148" s="1107"/>
      <c r="CV148" s="1107" t="e">
        <f>IF($E141&gt;0,CV146/$E141,"-")</f>
        <v>#N/A</v>
      </c>
      <c r="CW148" s="1107"/>
      <c r="CX148" s="1107" t="e">
        <f>IF($E141&gt;0,CX146/$E141,"-")</f>
        <v>#N/A</v>
      </c>
      <c r="CY148" s="1107"/>
      <c r="CZ148" s="1107" t="e">
        <f>IF($E141&gt;0,CZ146/$E141,"-")</f>
        <v>#N/A</v>
      </c>
      <c r="DA148" s="1107"/>
      <c r="DB148" s="1107" t="e">
        <f>IF($E141&gt;0,DB146/$E141,"-")</f>
        <v>#N/A</v>
      </c>
      <c r="DC148" s="1107"/>
      <c r="DD148" s="1107" t="e">
        <f>IF($E141&gt;0,DD146/$E141,"-")</f>
        <v>#N/A</v>
      </c>
      <c r="DE148" s="1107"/>
      <c r="DF148" s="1107" t="e">
        <f>IF($E141&gt;0,DF146/$E141,"-")</f>
        <v>#N/A</v>
      </c>
      <c r="DG148" s="1107"/>
      <c r="DH148" s="1107" t="e">
        <f>IF($E141&gt;0,DH146/$E141,"-")</f>
        <v>#N/A</v>
      </c>
      <c r="DI148" s="1107"/>
      <c r="DJ148" s="1112" t="e">
        <f>IF($E141&gt;0,DJ146/$E141,"-")</f>
        <v>#N/A</v>
      </c>
      <c r="DK148" s="1112"/>
      <c r="DL148" s="1107" t="e">
        <f>IF($E141&gt;0,DL146/$E141,"-")</f>
        <v>#N/A</v>
      </c>
      <c r="DM148" s="1107"/>
      <c r="DN148" s="1107" t="e">
        <f>IF($E141&gt;0,DN146/$E141,"-")</f>
        <v>#N/A</v>
      </c>
      <c r="DO148" s="1107"/>
      <c r="DP148" s="1107" t="e">
        <f>IF($E141&gt;0,DP146/$E141,"-")</f>
        <v>#N/A</v>
      </c>
      <c r="DQ148" s="1107"/>
      <c r="DR148" s="1107" t="e">
        <f>IF($E141&gt;0,DR146/$E141,"-")</f>
        <v>#N/A</v>
      </c>
      <c r="DS148" s="1107"/>
      <c r="DT148" s="1107" t="e">
        <f>IF($E141&gt;0,DT146/$E141,"-")</f>
        <v>#N/A</v>
      </c>
      <c r="DU148" s="1107"/>
      <c r="DV148" s="1107" t="e">
        <f>IF($E141&gt;0,DV146/$E141,"-")</f>
        <v>#N/A</v>
      </c>
      <c r="DW148" s="1107"/>
      <c r="DX148" s="1107" t="e">
        <f>IF($E141&gt;0,DX146/$E141,"-")</f>
        <v>#N/A</v>
      </c>
      <c r="DY148" s="1107"/>
      <c r="DZ148" s="1107" t="e">
        <f>IF($E141&gt;0,DZ146/$E141,"-")</f>
        <v>#N/A</v>
      </c>
      <c r="EA148" s="1107"/>
      <c r="EB148" s="1107" t="e">
        <f>IF($E141&gt;0,EB146/$E141,"-")</f>
        <v>#N/A</v>
      </c>
      <c r="EC148" s="1107"/>
      <c r="ED148" s="1107" t="e">
        <f>IF($E141&gt;0,ED146/$E141,"-")</f>
        <v>#N/A</v>
      </c>
      <c r="EE148" s="1107"/>
      <c r="EF148" s="1107" t="e">
        <f>IF($E141&gt;0,EF146/$E141,"-")</f>
        <v>#N/A</v>
      </c>
      <c r="EG148" s="1107"/>
      <c r="EH148" s="1107" t="e">
        <f>IF($E141&gt;0,EH146/$E141,"-")</f>
        <v>#N/A</v>
      </c>
      <c r="EI148" s="1107"/>
      <c r="EJ148" s="1107" t="e">
        <f>IF($E141&gt;0,EJ146/$E141,"-")</f>
        <v>#N/A</v>
      </c>
      <c r="EK148" s="1107"/>
      <c r="EL148" s="1107" t="e">
        <f>IF($E141&gt;0,EL146/$E141,"-")</f>
        <v>#N/A</v>
      </c>
      <c r="EM148" s="1107"/>
      <c r="EN148" s="1107" t="e">
        <f>IF($E141&gt;0,EN146/$E141,"-")</f>
        <v>#N/A</v>
      </c>
      <c r="EO148" s="1107"/>
      <c r="EP148" s="1107" t="e">
        <f>IF($E141&gt;0,EP146/$E141,"-")</f>
        <v>#N/A</v>
      </c>
      <c r="EQ148" s="1107"/>
      <c r="ER148" s="1107" t="e">
        <f>IF($E141&gt;0,ER146/$E141,"-")</f>
        <v>#N/A</v>
      </c>
      <c r="ES148" s="1107"/>
      <c r="ET148" s="1107" t="e">
        <f>IF($E141&gt;0,ET146/$E141,"-")</f>
        <v>#N/A</v>
      </c>
      <c r="EU148" s="1107"/>
      <c r="EV148" s="1107" t="e">
        <f>IF($E141&gt;0,EV146/$E141,"-")</f>
        <v>#N/A</v>
      </c>
      <c r="EW148" s="1107"/>
      <c r="EX148" s="1107" t="e">
        <f>IF($E141&gt;0,EX146/$E141,"-")</f>
        <v>#N/A</v>
      </c>
      <c r="EY148" s="1107"/>
      <c r="EZ148" s="1107" t="e">
        <f>IF($E141&gt;0,EZ146/$E141,"-")</f>
        <v>#N/A</v>
      </c>
      <c r="FA148" s="1107"/>
      <c r="FB148" s="1107" t="e">
        <f>IF($E141&gt;0,FB146/$E141,"-")</f>
        <v>#N/A</v>
      </c>
      <c r="FC148" s="1107"/>
      <c r="FD148" s="1107" t="e">
        <f>IF($E141&gt;0,FD146/$E141,"-")</f>
        <v>#N/A</v>
      </c>
      <c r="FE148" s="1107"/>
      <c r="FF148" s="1107" t="e">
        <f>IF($E141&gt;0,FF146/$E141,"-")</f>
        <v>#N/A</v>
      </c>
      <c r="FG148" s="1107"/>
      <c r="FH148" s="1107" t="e">
        <f>IF($E141&gt;0,FH146/$E141,"-")</f>
        <v>#N/A</v>
      </c>
      <c r="FI148" s="1107"/>
      <c r="FJ148" s="1107" t="e">
        <f>IF($E141&gt;0,FJ146/$E141,"-")</f>
        <v>#N/A</v>
      </c>
      <c r="FK148" s="1107"/>
      <c r="FL148" s="1107" t="e">
        <f>IF($E141&gt;0,FL146/$E141,"-")</f>
        <v>#N/A</v>
      </c>
      <c r="FM148" s="1107"/>
      <c r="FN148" s="1107" t="e">
        <f>IF($E141&gt;0,FN146/$E141,"-")</f>
        <v>#N/A</v>
      </c>
      <c r="FO148" s="1107"/>
      <c r="FP148" s="1107" t="e">
        <f>IF($E141&gt;0,FP146/$E141,"-")</f>
        <v>#N/A</v>
      </c>
      <c r="FQ148" s="1107"/>
      <c r="FR148" s="1107" t="e">
        <f>IF($E141&gt;0,FR146/$E141,"-")</f>
        <v>#N/A</v>
      </c>
      <c r="FS148" s="1107"/>
      <c r="FT148" s="1107" t="e">
        <f>IF($E141&gt;0,FT146/$E141,"-")</f>
        <v>#N/A</v>
      </c>
      <c r="FU148" s="1107"/>
      <c r="FV148" s="1107" t="e">
        <f>IF($E141&gt;0,FV146/$E141,"-")</f>
        <v>#N/A</v>
      </c>
      <c r="FW148" s="1107"/>
      <c r="FX148" s="1107" t="e">
        <f>IF($E141&gt;0,FX146/$E141,"-")</f>
        <v>#N/A</v>
      </c>
      <c r="FY148" s="1107"/>
      <c r="FZ148" s="1107" t="e">
        <f>IF($E141&gt;0,FZ146/$E141,"-")</f>
        <v>#N/A</v>
      </c>
      <c r="GA148" s="1107"/>
      <c r="GB148" s="1107" t="e">
        <f>IF($E141&gt;0,GB146/$E141,"-")</f>
        <v>#N/A</v>
      </c>
      <c r="GC148" s="1107"/>
      <c r="GD148" s="1107" t="e">
        <f>IF($E141&gt;0,GD146/$E141,"-")</f>
        <v>#N/A</v>
      </c>
      <c r="GE148" s="1107"/>
      <c r="GF148" s="1107" t="e">
        <f>IF($E141&gt;0,GF146/$E141,"-")</f>
        <v>#N/A</v>
      </c>
      <c r="GG148" s="1107"/>
      <c r="GH148" s="1107" t="e">
        <f>IF($E141&gt;0,GH146/$E141,"-")</f>
        <v>#N/A</v>
      </c>
      <c r="GI148" s="1107"/>
      <c r="GJ148" s="1107" t="e">
        <f>IF($E141&gt;0,GJ146/$E141,"-")</f>
        <v>#N/A</v>
      </c>
      <c r="GK148" s="1107"/>
      <c r="GL148" s="1107" t="e">
        <f>IF($E141&gt;0,GL146/$E141,"-")</f>
        <v>#N/A</v>
      </c>
      <c r="GM148" s="1107"/>
      <c r="GN148" s="1107" t="e">
        <f>IF($E141&gt;0,GN146/$E141,"-")</f>
        <v>#N/A</v>
      </c>
      <c r="GO148" s="1107"/>
      <c r="GP148" s="1107" t="e">
        <f>IF($E141&gt;0,GP146/$E141,"-")</f>
        <v>#N/A</v>
      </c>
      <c r="GQ148" s="1107"/>
      <c r="GR148" s="1107" t="e">
        <f>IF($E141&gt;0,GR146/$E141,"-")</f>
        <v>#N/A</v>
      </c>
      <c r="GS148" s="1107"/>
      <c r="GT148" s="1107" t="e">
        <f>IF($E141&gt;0,GT146/$E141,"-")</f>
        <v>#N/A</v>
      </c>
      <c r="GU148" s="1107"/>
      <c r="GV148" s="1107" t="e">
        <f t="shared" ref="GV148" si="683">IF($E141&gt;0,GV146/$E141,"-")</f>
        <v>#N/A</v>
      </c>
      <c r="GW148" s="1107"/>
      <c r="GX148" s="1107" t="e">
        <f t="shared" ref="GX148" si="684">IF($E141&gt;0,GX146/$E141,"-")</f>
        <v>#N/A</v>
      </c>
      <c r="GY148" s="1107"/>
      <c r="GZ148" s="1107" t="e">
        <f t="shared" ref="GZ148" si="685">IF($E141&gt;0,GZ146/$E141,"-")</f>
        <v>#N/A</v>
      </c>
      <c r="HA148" s="1107"/>
      <c r="HB148" s="1107" t="e">
        <f>IF($E141&gt;0,HB146/$E141,"-")</f>
        <v>#N/A</v>
      </c>
      <c r="HC148" s="1107"/>
      <c r="HD148" s="1107" t="e">
        <f t="shared" ref="HD148" si="686">IF($E141&gt;0,HD146/$E141,"-")</f>
        <v>#N/A</v>
      </c>
      <c r="HE148" s="1107"/>
      <c r="HF148" s="1107" t="e">
        <f t="shared" ref="HF148" si="687">IF($E141&gt;0,HF146/$E141,"-")</f>
        <v>#N/A</v>
      </c>
      <c r="HG148" s="1107"/>
      <c r="HH148" s="1107" t="e">
        <f t="shared" ref="HH148" si="688">IF($E141&gt;0,HH146/$E141,"-")</f>
        <v>#N/A</v>
      </c>
      <c r="HI148" s="1107"/>
    </row>
    <row r="149" spans="1:217" s="5" customFormat="1" ht="15" hidden="1" customHeight="1">
      <c r="A149" s="677"/>
      <c r="B149" s="678"/>
      <c r="C149" s="678"/>
      <c r="D149" s="679"/>
      <c r="E149" s="679"/>
      <c r="F149" s="678"/>
      <c r="G149" s="678"/>
      <c r="H149" s="678"/>
      <c r="I149" s="678"/>
      <c r="J149" s="678"/>
      <c r="K149" s="678"/>
      <c r="L149" s="1178"/>
      <c r="M149" s="1178"/>
      <c r="N149" s="1178"/>
      <c r="O149" s="1178"/>
      <c r="P149" s="1178"/>
      <c r="Q149" s="1178"/>
      <c r="R149" s="1178"/>
      <c r="S149" s="1192"/>
      <c r="T149" s="1180"/>
      <c r="U149" s="1178"/>
      <c r="V149" s="1178"/>
      <c r="W149" s="1178"/>
      <c r="X149" s="1178"/>
      <c r="Y149" s="1178"/>
      <c r="Z149" s="1178"/>
      <c r="AA149" s="1192"/>
      <c r="AB149" s="1180"/>
      <c r="AC149" s="1178"/>
      <c r="AD149" s="1178"/>
      <c r="AE149" s="1178"/>
      <c r="AF149" s="1178"/>
      <c r="AG149" s="1178"/>
      <c r="AH149" s="1178"/>
      <c r="AI149" s="1192"/>
      <c r="AJ149" s="1180"/>
      <c r="AK149" s="1178"/>
      <c r="AL149" s="1178"/>
      <c r="AM149" s="1178"/>
      <c r="AN149" s="1178"/>
      <c r="AO149" s="1178"/>
      <c r="AP149" s="1178"/>
      <c r="AQ149" s="1192"/>
      <c r="AR149" s="1180"/>
      <c r="AS149" s="1178"/>
      <c r="AT149" s="831"/>
      <c r="AU149" s="831"/>
      <c r="AV149" s="831"/>
      <c r="AW149" s="831"/>
      <c r="AX149" s="831"/>
      <c r="AY149" s="832"/>
      <c r="AZ149" s="833"/>
      <c r="BA149" s="831"/>
      <c r="BB149" s="831"/>
      <c r="BC149" s="831"/>
      <c r="BD149" s="831"/>
      <c r="BE149" s="831"/>
      <c r="BF149" s="831"/>
      <c r="BG149" s="832"/>
      <c r="BH149" s="833"/>
      <c r="BI149" s="831"/>
      <c r="BJ149" s="831"/>
      <c r="BK149" s="831"/>
      <c r="BL149" s="831"/>
      <c r="BM149" s="831"/>
      <c r="BN149" s="831"/>
      <c r="BO149" s="832"/>
      <c r="BP149" s="833"/>
      <c r="BQ149" s="831"/>
      <c r="BR149" s="831"/>
      <c r="BS149" s="831"/>
      <c r="BT149" s="831"/>
      <c r="BU149" s="831"/>
      <c r="BV149" s="831"/>
      <c r="BW149" s="832"/>
      <c r="BX149" s="833"/>
      <c r="BY149" s="831"/>
      <c r="BZ149" s="831"/>
      <c r="CA149" s="831"/>
      <c r="CB149" s="831"/>
      <c r="CC149" s="831"/>
      <c r="CD149" s="1178"/>
      <c r="CE149" s="1179"/>
      <c r="CF149" s="1180"/>
      <c r="CG149" s="1181"/>
      <c r="CH149" s="1178"/>
      <c r="CI149" s="1181"/>
      <c r="CJ149" s="1178"/>
      <c r="CK149" s="1181"/>
      <c r="CL149" s="1178"/>
      <c r="CM149" s="1179"/>
      <c r="CN149" s="1180"/>
      <c r="CO149" s="1181"/>
      <c r="CP149" s="1182"/>
      <c r="CQ149" s="1183"/>
      <c r="CR149" s="1182"/>
      <c r="CS149" s="1183"/>
      <c r="CT149" s="834"/>
      <c r="CU149" s="835"/>
      <c r="CV149" s="836"/>
      <c r="CW149" s="834"/>
      <c r="CX149" s="834"/>
      <c r="CY149" s="834"/>
      <c r="CZ149" s="834"/>
      <c r="DA149" s="834"/>
      <c r="DB149" s="834"/>
      <c r="DC149" s="835"/>
      <c r="DD149" s="836"/>
      <c r="DE149" s="834"/>
      <c r="DF149" s="834"/>
      <c r="DG149" s="834"/>
      <c r="DH149" s="834"/>
      <c r="DI149" s="834"/>
      <c r="DJ149" s="977"/>
      <c r="DK149" s="977"/>
      <c r="DL149" s="836"/>
      <c r="DM149" s="834"/>
      <c r="DN149" s="834"/>
      <c r="DO149" s="834"/>
      <c r="DP149" s="834"/>
      <c r="DQ149" s="834"/>
      <c r="DR149" s="834"/>
      <c r="DS149" s="835"/>
      <c r="DT149" s="836"/>
      <c r="DU149" s="834"/>
      <c r="DV149" s="834"/>
      <c r="DW149" s="834"/>
      <c r="DX149" s="834"/>
      <c r="DY149" s="834"/>
      <c r="DZ149" s="834"/>
      <c r="EA149" s="835"/>
      <c r="EB149" s="836"/>
      <c r="EC149" s="834"/>
      <c r="ED149" s="834"/>
      <c r="EE149" s="834"/>
      <c r="EF149" s="834"/>
      <c r="EG149" s="834"/>
      <c r="EH149" s="834"/>
      <c r="EI149" s="835"/>
      <c r="EJ149" s="836"/>
      <c r="EK149" s="834"/>
      <c r="EL149" s="834"/>
      <c r="EM149" s="834"/>
      <c r="EN149" s="834"/>
      <c r="EO149" s="834"/>
      <c r="EP149" s="834"/>
      <c r="EQ149" s="835"/>
      <c r="ER149" s="836"/>
      <c r="ES149" s="834"/>
      <c r="ET149" s="834"/>
      <c r="EU149" s="834"/>
      <c r="EV149" s="834"/>
      <c r="EW149" s="834"/>
      <c r="EX149" s="834"/>
      <c r="EY149" s="835"/>
      <c r="EZ149" s="836"/>
      <c r="FA149" s="834"/>
      <c r="FB149" s="834"/>
      <c r="FC149" s="834"/>
      <c r="FD149" s="834"/>
      <c r="FE149" s="834"/>
      <c r="FF149" s="834"/>
      <c r="FG149" s="835"/>
      <c r="FH149" s="836"/>
      <c r="FI149" s="834"/>
      <c r="FJ149" s="834"/>
      <c r="FK149" s="834"/>
      <c r="FL149" s="834"/>
      <c r="FM149" s="834"/>
      <c r="FN149" s="834"/>
      <c r="FO149" s="835"/>
      <c r="FP149" s="836"/>
      <c r="FQ149" s="834"/>
      <c r="FR149" s="834"/>
      <c r="FS149" s="834"/>
      <c r="FT149" s="834"/>
      <c r="FU149" s="834"/>
      <c r="FV149" s="834"/>
      <c r="FW149" s="835"/>
      <c r="FX149" s="836"/>
      <c r="FY149" s="834"/>
      <c r="FZ149" s="834"/>
      <c r="GA149" s="834"/>
      <c r="GB149" s="834"/>
      <c r="GC149" s="834"/>
      <c r="GD149" s="834"/>
      <c r="GE149" s="835"/>
      <c r="GF149" s="836"/>
      <c r="GG149" s="834"/>
      <c r="GH149" s="834"/>
      <c r="GI149" s="834"/>
      <c r="GJ149" s="834"/>
      <c r="GK149" s="834"/>
      <c r="GL149" s="834"/>
      <c r="GM149" s="835"/>
      <c r="GN149" s="836"/>
      <c r="GO149" s="834"/>
      <c r="GP149" s="834"/>
      <c r="GQ149" s="834"/>
      <c r="GR149" s="834"/>
      <c r="GS149" s="834"/>
      <c r="GT149" s="834"/>
      <c r="GU149" s="835"/>
      <c r="GV149" s="834"/>
      <c r="GW149" s="835"/>
      <c r="GX149" s="834"/>
      <c r="GY149" s="835"/>
      <c r="GZ149" s="834"/>
      <c r="HA149" s="835"/>
      <c r="HB149" s="834"/>
      <c r="HC149" s="835"/>
      <c r="HD149" s="834"/>
      <c r="HE149" s="835"/>
      <c r="HF149" s="834"/>
      <c r="HG149" s="835"/>
      <c r="HH149" s="834"/>
      <c r="HI149" s="835"/>
    </row>
    <row r="150" spans="1:217" hidden="1">
      <c r="A150" s="1139" t="s">
        <v>134</v>
      </c>
      <c r="B150" s="1140" t="str">
        <f>VLOOKUP(A150,PLANEJAMENTO!$B$10:$C$56,2,FALSE)</f>
        <v>Topografia</v>
      </c>
      <c r="C150" s="1139" t="str">
        <f>VLOOKUP(A150,PLANEJAMENTO!$B$10:$D$56,3,FALSE)</f>
        <v>vb</v>
      </c>
      <c r="D150" s="1141">
        <f>VLOOKUP(A150,PLANEJAMENTO!$B$10:$E$56,4,FALSE)</f>
        <v>1</v>
      </c>
      <c r="E150" s="1141">
        <f>D150</f>
        <v>1</v>
      </c>
      <c r="F150" s="1142"/>
      <c r="G150" s="1141">
        <f>F150*8</f>
        <v>0</v>
      </c>
      <c r="H150" s="733"/>
      <c r="I150" s="1143"/>
      <c r="J150" s="1144"/>
      <c r="K150" s="734" t="s">
        <v>379</v>
      </c>
      <c r="L150" s="1136"/>
      <c r="M150" s="1137"/>
      <c r="N150" s="1136"/>
      <c r="O150" s="1137"/>
      <c r="P150" s="1136"/>
      <c r="Q150" s="1137"/>
      <c r="R150" s="1136"/>
      <c r="S150" s="1137"/>
      <c r="T150" s="1136"/>
      <c r="U150" s="1137"/>
      <c r="V150" s="1136"/>
      <c r="W150" s="1137"/>
      <c r="X150" s="1136"/>
      <c r="Y150" s="1137"/>
      <c r="Z150" s="1136"/>
      <c r="AA150" s="1137"/>
      <c r="AB150" s="1136"/>
      <c r="AC150" s="1137"/>
      <c r="AD150" s="1136"/>
      <c r="AE150" s="1137"/>
      <c r="AF150" s="1136"/>
      <c r="AG150" s="1137"/>
      <c r="AH150" s="1136"/>
      <c r="AI150" s="1137"/>
      <c r="AJ150" s="1136"/>
      <c r="AK150" s="1137"/>
      <c r="AL150" s="1136"/>
      <c r="AM150" s="1137"/>
      <c r="AN150" s="1136"/>
      <c r="AO150" s="1137"/>
      <c r="AP150" s="1194"/>
      <c r="AQ150" s="1195"/>
      <c r="AR150" s="1136"/>
      <c r="AS150" s="1137"/>
      <c r="AT150" s="1136"/>
      <c r="AU150" s="1137"/>
      <c r="AV150" s="1136"/>
      <c r="AW150" s="1137"/>
      <c r="AX150" s="1136"/>
      <c r="AY150" s="1137"/>
      <c r="AZ150" s="1136"/>
      <c r="BA150" s="1137"/>
      <c r="BB150" s="1136"/>
      <c r="BC150" s="1137"/>
      <c r="BD150" s="1136"/>
      <c r="BE150" s="1137"/>
      <c r="BF150" s="1136"/>
      <c r="BG150" s="1137"/>
      <c r="BH150" s="1136"/>
      <c r="BI150" s="1137"/>
      <c r="BJ150" s="1136"/>
      <c r="BK150" s="1137"/>
      <c r="BL150" s="1136"/>
      <c r="BM150" s="1137"/>
      <c r="BN150" s="1136"/>
      <c r="BO150" s="1137"/>
      <c r="BP150" s="1136"/>
      <c r="BQ150" s="1137"/>
      <c r="BR150" s="1132"/>
      <c r="BS150" s="1132"/>
      <c r="BT150" s="1132"/>
      <c r="BU150" s="1132"/>
      <c r="BV150" s="1132"/>
      <c r="BW150" s="1132"/>
      <c r="BX150" s="1132"/>
      <c r="BY150" s="1132"/>
      <c r="BZ150" s="1155"/>
      <c r="CA150" s="1155"/>
      <c r="CB150" s="1132"/>
      <c r="CC150" s="1132"/>
      <c r="CD150" s="1155"/>
      <c r="CE150" s="1132"/>
      <c r="CF150" s="1155"/>
      <c r="CG150" s="1132"/>
      <c r="CH150" s="1155"/>
      <c r="CI150" s="1155"/>
      <c r="CJ150" s="1132"/>
      <c r="CK150" s="1132"/>
      <c r="CL150" s="1132"/>
      <c r="CM150" s="1132"/>
      <c r="CN150" s="1132"/>
      <c r="CO150" s="1132"/>
      <c r="CP150" s="1132"/>
      <c r="CQ150" s="1132"/>
      <c r="CR150" s="1132"/>
      <c r="CS150" s="1132"/>
      <c r="CT150" s="1132"/>
      <c r="CU150" s="1132"/>
      <c r="CV150" s="1132"/>
      <c r="CW150" s="1132"/>
      <c r="CX150" s="1132"/>
      <c r="CY150" s="1132"/>
      <c r="CZ150" s="1132"/>
      <c r="DA150" s="1132"/>
      <c r="DB150" s="1132"/>
      <c r="DC150" s="1132"/>
      <c r="DD150" s="1132"/>
      <c r="DE150" s="1132"/>
      <c r="DF150" s="1132"/>
      <c r="DG150" s="1132"/>
      <c r="DH150" s="1132"/>
      <c r="DI150" s="1132"/>
      <c r="DJ150" s="1138"/>
      <c r="DK150" s="1138"/>
      <c r="DL150" s="1132"/>
      <c r="DM150" s="1132"/>
      <c r="DN150" s="1132"/>
      <c r="DO150" s="1132"/>
      <c r="DP150" s="1132"/>
      <c r="DQ150" s="1132"/>
      <c r="DR150" s="1132"/>
      <c r="DS150" s="1132"/>
      <c r="DT150" s="1132"/>
      <c r="DU150" s="1132"/>
      <c r="DV150" s="1132"/>
      <c r="DW150" s="1132"/>
      <c r="DX150" s="1155"/>
      <c r="DY150" s="1155"/>
      <c r="DZ150" s="1155"/>
      <c r="EA150" s="1155"/>
      <c r="EB150" s="1132"/>
      <c r="EC150" s="1132"/>
      <c r="ED150" s="1132"/>
      <c r="EE150" s="1132"/>
      <c r="EF150" s="1132"/>
      <c r="EG150" s="1132"/>
      <c r="EH150" s="1132"/>
      <c r="EI150" s="1132"/>
      <c r="EJ150" s="1132"/>
      <c r="EK150" s="1132"/>
      <c r="EL150" s="1132"/>
      <c r="EM150" s="1132"/>
      <c r="EN150" s="1132"/>
      <c r="EO150" s="1132"/>
      <c r="EP150" s="1132"/>
      <c r="EQ150" s="1132"/>
      <c r="ER150" s="1132"/>
      <c r="ES150" s="1132"/>
      <c r="ET150" s="1132"/>
      <c r="EU150" s="1132"/>
      <c r="EV150" s="1132"/>
      <c r="EW150" s="1132"/>
      <c r="EX150" s="1132"/>
      <c r="EY150" s="1132"/>
      <c r="EZ150" s="1132"/>
      <c r="FA150" s="1132"/>
      <c r="FB150" s="1148">
        <v>2.0424836601307188</v>
      </c>
      <c r="FC150" s="1148"/>
      <c r="FD150" s="1132"/>
      <c r="FE150" s="1132"/>
      <c r="FF150" s="1132"/>
      <c r="FG150" s="1132"/>
      <c r="FH150" s="1132"/>
      <c r="FI150" s="1132"/>
      <c r="FJ150" s="1132"/>
      <c r="FK150" s="1132"/>
      <c r="FL150" s="1132"/>
      <c r="FM150" s="1132"/>
      <c r="FN150" s="1132"/>
      <c r="FO150" s="1132"/>
      <c r="FP150" s="1132"/>
      <c r="FQ150" s="1132"/>
      <c r="FR150" s="1132"/>
      <c r="FS150" s="1132"/>
      <c r="FT150" s="1132"/>
      <c r="FU150" s="1132"/>
      <c r="FV150" s="1132"/>
      <c r="FW150" s="1132"/>
      <c r="FX150" s="1132"/>
      <c r="FY150" s="1132"/>
      <c r="FZ150" s="1132"/>
      <c r="GA150" s="1132"/>
      <c r="GB150" s="1132"/>
      <c r="GC150" s="1132"/>
      <c r="GD150" s="1132"/>
      <c r="GE150" s="1132"/>
      <c r="GF150" s="1132"/>
      <c r="GG150" s="1132"/>
      <c r="GH150" s="1132"/>
      <c r="GI150" s="1132"/>
      <c r="GJ150" s="1132"/>
      <c r="GK150" s="1132"/>
      <c r="GL150" s="1132"/>
      <c r="GM150" s="1132"/>
      <c r="GN150" s="1132"/>
      <c r="GO150" s="1132"/>
      <c r="GP150" s="1132"/>
      <c r="GQ150" s="1132"/>
      <c r="GR150" s="1132"/>
      <c r="GS150" s="1132"/>
      <c r="GT150" s="1132"/>
      <c r="GU150" s="1132"/>
      <c r="GV150" s="1132"/>
      <c r="GW150" s="1132"/>
      <c r="GX150" s="1132"/>
      <c r="GY150" s="1132"/>
      <c r="GZ150" s="1132"/>
      <c r="HA150" s="1132"/>
      <c r="HB150" s="1132"/>
      <c r="HC150" s="1132"/>
      <c r="HD150" s="1132"/>
      <c r="HE150" s="1132"/>
      <c r="HF150" s="1132"/>
      <c r="HG150" s="1132"/>
      <c r="HH150" s="1132"/>
      <c r="HI150" s="1132"/>
    </row>
    <row r="151" spans="1:217" hidden="1">
      <c r="A151" s="1139"/>
      <c r="B151" s="1140"/>
      <c r="C151" s="1139"/>
      <c r="D151" s="1141"/>
      <c r="E151" s="1141"/>
      <c r="F151" s="1142"/>
      <c r="G151" s="1141"/>
      <c r="H151" s="733"/>
      <c r="I151" s="1143"/>
      <c r="J151" s="1144"/>
      <c r="K151" s="837" t="s">
        <v>380</v>
      </c>
      <c r="L151" s="1133"/>
      <c r="M151" s="1134"/>
      <c r="N151" s="1133"/>
      <c r="O151" s="1134"/>
      <c r="P151" s="1133"/>
      <c r="Q151" s="1134"/>
      <c r="R151" s="1133"/>
      <c r="S151" s="1134"/>
      <c r="T151" s="1133"/>
      <c r="U151" s="1134"/>
      <c r="V151" s="1133"/>
      <c r="W151" s="1134"/>
      <c r="X151" s="1133"/>
      <c r="Y151" s="1134"/>
      <c r="Z151" s="1133"/>
      <c r="AA151" s="1134"/>
      <c r="AB151" s="1133"/>
      <c r="AC151" s="1134"/>
      <c r="AD151" s="1133"/>
      <c r="AE151" s="1134"/>
      <c r="AF151" s="1133"/>
      <c r="AG151" s="1134"/>
      <c r="AH151" s="1133"/>
      <c r="AI151" s="1134"/>
      <c r="AJ151" s="1133"/>
      <c r="AK151" s="1134"/>
      <c r="AL151" s="1133"/>
      <c r="AM151" s="1134"/>
      <c r="AN151" s="1133"/>
      <c r="AO151" s="1134"/>
      <c r="AP151" s="1133"/>
      <c r="AQ151" s="1134"/>
      <c r="AR151" s="1133"/>
      <c r="AS151" s="1134"/>
      <c r="AT151" s="1133"/>
      <c r="AU151" s="1134"/>
      <c r="AV151" s="1133"/>
      <c r="AW151" s="1134"/>
      <c r="AX151" s="1133"/>
      <c r="AY151" s="1134"/>
      <c r="AZ151" s="1133"/>
      <c r="BA151" s="1134"/>
      <c r="BB151" s="1133"/>
      <c r="BC151" s="1134"/>
      <c r="BD151" s="1133"/>
      <c r="BE151" s="1134"/>
      <c r="BF151" s="1133"/>
      <c r="BG151" s="1134"/>
      <c r="BH151" s="1133"/>
      <c r="BI151" s="1134"/>
      <c r="BJ151" s="1133"/>
      <c r="BK151" s="1134"/>
      <c r="BL151" s="1133"/>
      <c r="BM151" s="1134"/>
      <c r="BN151" s="1133"/>
      <c r="BO151" s="1134"/>
      <c r="BP151" s="1133"/>
      <c r="BQ151" s="1134"/>
      <c r="BR151" s="1129"/>
      <c r="BS151" s="1129"/>
      <c r="BT151" s="1129"/>
      <c r="BU151" s="1129"/>
      <c r="BV151" s="1129"/>
      <c r="BW151" s="1129"/>
      <c r="BX151" s="1129"/>
      <c r="BY151" s="1129"/>
      <c r="BZ151" s="1129"/>
      <c r="CA151" s="1129"/>
      <c r="CB151" s="1129"/>
      <c r="CC151" s="1129"/>
      <c r="CD151" s="1129"/>
      <c r="CE151" s="1129"/>
      <c r="CF151" s="1129"/>
      <c r="CG151" s="1129"/>
      <c r="CH151" s="1129"/>
      <c r="CI151" s="1129"/>
      <c r="CJ151" s="1129"/>
      <c r="CK151" s="1129"/>
      <c r="CL151" s="1129"/>
      <c r="CM151" s="1129"/>
      <c r="CN151" s="1129"/>
      <c r="CO151" s="1129"/>
      <c r="CP151" s="1129"/>
      <c r="CQ151" s="1129"/>
      <c r="CR151" s="1129"/>
      <c r="CS151" s="1129"/>
      <c r="CT151" s="1129"/>
      <c r="CU151" s="1129"/>
      <c r="CV151" s="1129"/>
      <c r="CW151" s="1129"/>
      <c r="CX151" s="1129"/>
      <c r="CY151" s="1129"/>
      <c r="CZ151" s="1129"/>
      <c r="DA151" s="1129"/>
      <c r="DB151" s="1129"/>
      <c r="DC151" s="1129"/>
      <c r="DD151" s="1129"/>
      <c r="DE151" s="1129"/>
      <c r="DF151" s="1129"/>
      <c r="DG151" s="1129"/>
      <c r="DH151" s="1129"/>
      <c r="DI151" s="1129"/>
      <c r="DJ151" s="1135"/>
      <c r="DK151" s="1135"/>
      <c r="DL151" s="1129"/>
      <c r="DM151" s="1129"/>
      <c r="DN151" s="1129"/>
      <c r="DO151" s="1129"/>
      <c r="DP151" s="1129"/>
      <c r="DQ151" s="1129"/>
      <c r="DR151" s="1129"/>
      <c r="DS151" s="1129"/>
      <c r="DT151" s="1129"/>
      <c r="DU151" s="1129"/>
      <c r="DV151" s="1129"/>
      <c r="DW151" s="1129"/>
      <c r="DX151" s="1129"/>
      <c r="DY151" s="1129"/>
      <c r="DZ151" s="1129"/>
      <c r="EA151" s="1129"/>
      <c r="EB151" s="1129"/>
      <c r="EC151" s="1129"/>
      <c r="ED151" s="1129"/>
      <c r="EE151" s="1129"/>
      <c r="EF151" s="1129"/>
      <c r="EG151" s="1129"/>
      <c r="EH151" s="1129"/>
      <c r="EI151" s="1129"/>
      <c r="EJ151" s="1129"/>
      <c r="EK151" s="1129"/>
      <c r="EL151" s="1129"/>
      <c r="EM151" s="1129"/>
      <c r="EN151" s="1129"/>
      <c r="EO151" s="1129"/>
      <c r="EP151" s="1129"/>
      <c r="EQ151" s="1129"/>
      <c r="ER151" s="1129"/>
      <c r="ES151" s="1129"/>
      <c r="ET151" s="1129"/>
      <c r="EU151" s="1129"/>
      <c r="EV151" s="1129"/>
      <c r="EW151" s="1129"/>
      <c r="EX151" s="1129"/>
      <c r="EY151" s="1129"/>
      <c r="EZ151" s="1129"/>
      <c r="FA151" s="1129"/>
      <c r="FB151" s="1129">
        <v>1</v>
      </c>
      <c r="FC151" s="1129"/>
      <c r="FD151" s="1129"/>
      <c r="FE151" s="1129"/>
      <c r="FF151" s="1129"/>
      <c r="FG151" s="1129"/>
      <c r="FH151" s="1129"/>
      <c r="FI151" s="1129"/>
      <c r="FJ151" s="1129"/>
      <c r="FK151" s="1129"/>
      <c r="FL151" s="1129"/>
      <c r="FM151" s="1129"/>
      <c r="FN151" s="1129"/>
      <c r="FO151" s="1129"/>
      <c r="FP151" s="1129"/>
      <c r="FQ151" s="1129"/>
      <c r="FR151" s="1129"/>
      <c r="FS151" s="1129"/>
      <c r="FT151" s="1129"/>
      <c r="FU151" s="1129"/>
      <c r="FV151" s="1129"/>
      <c r="FW151" s="1129"/>
      <c r="FX151" s="1129"/>
      <c r="FY151" s="1129"/>
      <c r="FZ151" s="1129"/>
      <c r="GA151" s="1129"/>
      <c r="GB151" s="1129"/>
      <c r="GC151" s="1129"/>
      <c r="GD151" s="1129"/>
      <c r="GE151" s="1129"/>
      <c r="GF151" s="1129"/>
      <c r="GG151" s="1129"/>
      <c r="GH151" s="1129"/>
      <c r="GI151" s="1129"/>
      <c r="GJ151" s="1129"/>
      <c r="GK151" s="1129"/>
      <c r="GL151" s="1129"/>
      <c r="GM151" s="1129"/>
      <c r="GN151" s="1129"/>
      <c r="GO151" s="1129"/>
      <c r="GP151" s="1129"/>
      <c r="GQ151" s="1129"/>
      <c r="GR151" s="1129"/>
      <c r="GS151" s="1129"/>
      <c r="GT151" s="1129"/>
      <c r="GU151" s="1129"/>
      <c r="GV151" s="1129"/>
      <c r="GW151" s="1129"/>
      <c r="GX151" s="1129"/>
      <c r="GY151" s="1129"/>
      <c r="GZ151" s="1129"/>
      <c r="HA151" s="1129"/>
      <c r="HB151" s="1129"/>
      <c r="HC151" s="1129"/>
      <c r="HD151" s="1129"/>
      <c r="HE151" s="1129"/>
      <c r="HF151" s="1129"/>
      <c r="HG151" s="1129"/>
      <c r="HH151" s="1129"/>
      <c r="HI151" s="1129"/>
    </row>
    <row r="152" spans="1:217" hidden="1">
      <c r="A152" s="1139"/>
      <c r="B152" s="1140"/>
      <c r="C152" s="1139"/>
      <c r="D152" s="1141"/>
      <c r="E152" s="1141"/>
      <c r="F152" s="1142"/>
      <c r="G152" s="1141"/>
      <c r="H152" s="733"/>
      <c r="I152" s="1143"/>
      <c r="J152" s="1144"/>
      <c r="K152" s="838" t="s">
        <v>381</v>
      </c>
      <c r="L152" s="1125">
        <f>(L150*L151*$G150)*$L$8</f>
        <v>0</v>
      </c>
      <c r="M152" s="1126"/>
      <c r="N152" s="1125">
        <f>(N150*N151*$G150)*$L$8</f>
        <v>0</v>
      </c>
      <c r="O152" s="1126"/>
      <c r="P152" s="1125">
        <f>(P150*P151*$G150)*$L$8</f>
        <v>0</v>
      </c>
      <c r="Q152" s="1126"/>
      <c r="R152" s="1125">
        <f>(R150*R151*$G150)*$L$8</f>
        <v>0</v>
      </c>
      <c r="S152" s="1126"/>
      <c r="T152" s="1125">
        <f>(T150*T151*$G150)*$T$8</f>
        <v>0</v>
      </c>
      <c r="U152" s="1126"/>
      <c r="V152" s="1125">
        <f>(V150*V151*$G150)*$T$8</f>
        <v>0</v>
      </c>
      <c r="W152" s="1126"/>
      <c r="X152" s="1125">
        <f>(X150*X151*$G150)*$T$8</f>
        <v>0</v>
      </c>
      <c r="Y152" s="1126"/>
      <c r="Z152" s="1125">
        <f>(Z150*Z151*$G150)*$T$8</f>
        <v>0</v>
      </c>
      <c r="AA152" s="1126"/>
      <c r="AB152" s="1125">
        <f>(AB150*AB151*$G150)*$AB$8</f>
        <v>0</v>
      </c>
      <c r="AC152" s="1126"/>
      <c r="AD152" s="1125">
        <f>(AD150*AD151*$G150)*$AB$8</f>
        <v>0</v>
      </c>
      <c r="AE152" s="1126"/>
      <c r="AF152" s="1125">
        <f>(AF150*AF151*$G150)*$AB$8</f>
        <v>0</v>
      </c>
      <c r="AG152" s="1126"/>
      <c r="AH152" s="1125">
        <f>(AH150*AH151*$G150)*$AB$8</f>
        <v>0</v>
      </c>
      <c r="AI152" s="1126"/>
      <c r="AJ152" s="1125">
        <f>(AJ150*AJ151*$G150)*$AJ$8</f>
        <v>0</v>
      </c>
      <c r="AK152" s="1126"/>
      <c r="AL152" s="1125">
        <f>(AL150*AL151*$G150)*$AJ$8</f>
        <v>0</v>
      </c>
      <c r="AM152" s="1126"/>
      <c r="AN152" s="1125">
        <f>(AN150*AN151*$G150)*$AJ$8</f>
        <v>0</v>
      </c>
      <c r="AO152" s="1126"/>
      <c r="AP152" s="1125">
        <f>(AP150*AP151*$G150)*$AJ$8</f>
        <v>0</v>
      </c>
      <c r="AQ152" s="1126"/>
      <c r="AR152" s="1125">
        <f>(AR150*AR151*$G150)*$AT$8</f>
        <v>0</v>
      </c>
      <c r="AS152" s="1126"/>
      <c r="AT152" s="1125">
        <f>(AT150*AT151*$G150)*$AT$8</f>
        <v>0</v>
      </c>
      <c r="AU152" s="1126"/>
      <c r="AV152" s="1125">
        <f>(AV150*AV151*$G150)*$AT$8</f>
        <v>0</v>
      </c>
      <c r="AW152" s="1126"/>
      <c r="AX152" s="1125">
        <f>(AX150*AX151*$G150)*$AT$8</f>
        <v>0</v>
      </c>
      <c r="AY152" s="1126"/>
      <c r="AZ152" s="1125">
        <f>(AZ150*AZ151*$G150)*$BB$8</f>
        <v>0</v>
      </c>
      <c r="BA152" s="1126"/>
      <c r="BB152" s="1125">
        <f>(BB150*BB151*$G150)*$BB$8</f>
        <v>0</v>
      </c>
      <c r="BC152" s="1126"/>
      <c r="BD152" s="1125">
        <f>(BD150*BD151*$G150)*$BB$8</f>
        <v>0</v>
      </c>
      <c r="BE152" s="1126"/>
      <c r="BF152" s="1125">
        <f>(BF150*BF151*$G150)*$BB$8</f>
        <v>0</v>
      </c>
      <c r="BG152" s="1126"/>
      <c r="BH152" s="1125">
        <f>(BH150*BH151*$G150)*$BJ$8</f>
        <v>0</v>
      </c>
      <c r="BI152" s="1126"/>
      <c r="BJ152" s="1125">
        <f>(BJ150*BJ151*$G150)*$BJ$8</f>
        <v>0</v>
      </c>
      <c r="BK152" s="1126"/>
      <c r="BL152" s="1125">
        <f>(BL150*BL151*$G150)*$BJ$8</f>
        <v>0</v>
      </c>
      <c r="BM152" s="1126"/>
      <c r="BN152" s="1125">
        <f>(BN150*BN151*$G150)*$BJ$8</f>
        <v>0</v>
      </c>
      <c r="BO152" s="1126"/>
      <c r="BP152" s="1125">
        <f>(BP150*BP151*$G150)*$BT$8</f>
        <v>0</v>
      </c>
      <c r="BQ152" s="1126"/>
      <c r="BR152" s="1125">
        <f>(BR150*BR151*$G150)*$BT$8</f>
        <v>0</v>
      </c>
      <c r="BS152" s="1126"/>
      <c r="BT152" s="1125">
        <f>(BT150*BT151*$G150)*$BT$8</f>
        <v>0</v>
      </c>
      <c r="BU152" s="1126"/>
      <c r="BV152" s="1125">
        <f>(BV150*BV151*$G150)*$BT$8</f>
        <v>0</v>
      </c>
      <c r="BW152" s="1126"/>
      <c r="BX152" s="1125">
        <f>(BX150*BX151*$G150)*$CB$8</f>
        <v>0</v>
      </c>
      <c r="BY152" s="1126"/>
      <c r="BZ152" s="1125">
        <f>(BZ150*BZ151*$G150)*$CB$8</f>
        <v>0</v>
      </c>
      <c r="CA152" s="1126"/>
      <c r="CB152" s="1125">
        <f>(CB150*CB151*$G150)*$CB$8</f>
        <v>0</v>
      </c>
      <c r="CC152" s="1126"/>
      <c r="CD152" s="1125">
        <f>(CD150*CD151*$G150)*$CB$8</f>
        <v>0</v>
      </c>
      <c r="CE152" s="1126"/>
      <c r="CF152" s="1125">
        <f>(CF150*CF151*$G150)*$CB$8</f>
        <v>0</v>
      </c>
      <c r="CG152" s="1126"/>
      <c r="CH152" s="1125">
        <f>(CH150*CH151*$G150)*$CB$8</f>
        <v>0</v>
      </c>
      <c r="CI152" s="1126"/>
      <c r="CJ152" s="1125">
        <f>(CJ150*CJ151*$G150)*$CJ$8</f>
        <v>0</v>
      </c>
      <c r="CK152" s="1126"/>
      <c r="CL152" s="1125">
        <f>(CL150*CL151*$G150)*$CJ$8</f>
        <v>0</v>
      </c>
      <c r="CM152" s="1126"/>
      <c r="CN152" s="1125">
        <f>(CN150*CN151*$G150)*$CT$8</f>
        <v>0</v>
      </c>
      <c r="CO152" s="1126"/>
      <c r="CP152" s="1125">
        <f>(CP150*CP151*$G150)*$CT$8</f>
        <v>0</v>
      </c>
      <c r="CQ152" s="1126"/>
      <c r="CR152" s="1125">
        <f>(CR150*CR151*$G150)*$CT$8</f>
        <v>0</v>
      </c>
      <c r="CS152" s="1126"/>
      <c r="CT152" s="1125">
        <f>(CT150*CT151*$G150)*$CT$8</f>
        <v>0</v>
      </c>
      <c r="CU152" s="1126"/>
      <c r="CV152" s="1125">
        <f>(CV150*CV151*$G150)*$CT$8</f>
        <v>0</v>
      </c>
      <c r="CW152" s="1126"/>
      <c r="CX152" s="1125">
        <f>(CX150*CX151*$G150)*$CT$8</f>
        <v>0</v>
      </c>
      <c r="CY152" s="1126"/>
      <c r="CZ152" s="1125">
        <f>(CZ150*CZ151*$G150)*$DB$8</f>
        <v>0</v>
      </c>
      <c r="DA152" s="1126"/>
      <c r="DB152" s="1125">
        <f>(DB150*DB151*$G150)*$DB$8</f>
        <v>0</v>
      </c>
      <c r="DC152" s="1126"/>
      <c r="DD152" s="1125">
        <f>(DD150*DD151*$G150)*$DL$8</f>
        <v>0</v>
      </c>
      <c r="DE152" s="1126"/>
      <c r="DF152" s="1156">
        <f>(DF150*DF151*$G150)*$DL$8</f>
        <v>0</v>
      </c>
      <c r="DG152" s="1157"/>
      <c r="DH152" s="1156">
        <f>(DH150*DH151*$G150)*$DL$8</f>
        <v>0</v>
      </c>
      <c r="DI152" s="1157"/>
      <c r="DJ152" s="1167">
        <f>(DJ150*DJ151*$G150)*$DL$8</f>
        <v>0</v>
      </c>
      <c r="DK152" s="1168"/>
      <c r="DL152" s="1125">
        <f>(DL150*DL151*$G150)*$DT$8</f>
        <v>0</v>
      </c>
      <c r="DM152" s="1126"/>
      <c r="DN152" s="1156">
        <f>(DN150*DN151*$G150)*$DT$8</f>
        <v>0</v>
      </c>
      <c r="DO152" s="1157"/>
      <c r="DP152" s="1156">
        <f>(DP150*DP151*$G150)*$DT$8</f>
        <v>0</v>
      </c>
      <c r="DQ152" s="1157"/>
      <c r="DR152" s="1156">
        <f>(DR150*DR151*$G150)*$DT$8</f>
        <v>0</v>
      </c>
      <c r="DS152" s="1157"/>
      <c r="DT152" s="1156">
        <f>(DT150*DT151*$G150)*$EB$8</f>
        <v>0</v>
      </c>
      <c r="DU152" s="1157"/>
      <c r="DV152" s="1156">
        <f>(DV150*DV151*$G150)*$EB$8</f>
        <v>0</v>
      </c>
      <c r="DW152" s="1157"/>
      <c r="DX152" s="1156">
        <f>(DX150*DX151*$G150)*$EB$8</f>
        <v>0</v>
      </c>
      <c r="DY152" s="1157"/>
      <c r="DZ152" s="1156">
        <f>(DZ150*DZ151*$G150)*$EB$8</f>
        <v>0</v>
      </c>
      <c r="EA152" s="1157"/>
      <c r="EB152" s="1156">
        <f>(EB150*EB151*$G150)*$EJ$8</f>
        <v>0</v>
      </c>
      <c r="EC152" s="1157"/>
      <c r="ED152" s="1156">
        <f>(ED150*ED151*$G150)*$EJ$8</f>
        <v>0</v>
      </c>
      <c r="EE152" s="1157"/>
      <c r="EF152" s="1156">
        <f>(EF150*EF151*$G150)*$EJ$8</f>
        <v>0</v>
      </c>
      <c r="EG152" s="1157"/>
      <c r="EH152" s="1156">
        <f>(EH150*EH151*$G150)*$EJ$8</f>
        <v>0</v>
      </c>
      <c r="EI152" s="1157"/>
      <c r="EJ152" s="1156">
        <f>(EJ150*EJ151*$G150)*$ET$8</f>
        <v>0</v>
      </c>
      <c r="EK152" s="1157"/>
      <c r="EL152" s="1156">
        <f>(EL150*EL151*$G150)*$ET$8</f>
        <v>0</v>
      </c>
      <c r="EM152" s="1157"/>
      <c r="EN152" s="1156">
        <f>(EN150*EN151*$G150)*$ET$8</f>
        <v>0</v>
      </c>
      <c r="EO152" s="1157"/>
      <c r="EP152" s="1156">
        <f>(EP150*EP151*$G150)*$ET$8</f>
        <v>0</v>
      </c>
      <c r="EQ152" s="1157"/>
      <c r="ER152" s="1156">
        <f>(ER150*ER151*$G150)*$EJ$8</f>
        <v>0</v>
      </c>
      <c r="ES152" s="1157"/>
      <c r="ET152" s="1156">
        <f>(ET150*ET151*$G150)*$FB$8</f>
        <v>0</v>
      </c>
      <c r="EU152" s="1157"/>
      <c r="EV152" s="1156">
        <f>(EV150*EV151*$G150)*$FB$8</f>
        <v>0</v>
      </c>
      <c r="EW152" s="1157"/>
      <c r="EX152" s="1156">
        <f>(EX150*EX151*$G150)*$ET$8</f>
        <v>0</v>
      </c>
      <c r="EY152" s="1157"/>
      <c r="EZ152" s="1156">
        <f>(EZ150*EZ151*$G150)*ET8</f>
        <v>0</v>
      </c>
      <c r="FA152" s="1157"/>
      <c r="FB152" s="1156">
        <f>(FB150*FB151*$G150)*$FB$8</f>
        <v>0</v>
      </c>
      <c r="FC152" s="1157"/>
      <c r="FD152" s="1156">
        <f>(FD150*FD151*$G150)*$FL$8</f>
        <v>0</v>
      </c>
      <c r="FE152" s="1157"/>
      <c r="FF152" s="1156">
        <f>(FF150*FF151*$G150)*$FL$8</f>
        <v>0</v>
      </c>
      <c r="FG152" s="1157"/>
      <c r="FH152" s="1156">
        <f>(FH150*FH151*$G150)*$FT$8</f>
        <v>0</v>
      </c>
      <c r="FI152" s="1157"/>
      <c r="FJ152" s="1156">
        <f>(FJ150*FJ151*$G150)*$FT$8</f>
        <v>0</v>
      </c>
      <c r="FK152" s="1157"/>
      <c r="FL152" s="1156">
        <f>(FL150*FL151*$G150)*$FT$8</f>
        <v>0</v>
      </c>
      <c r="FM152" s="1157"/>
      <c r="FN152" s="1156">
        <f>(FN150*FN151*$G150)*$FT$8</f>
        <v>0</v>
      </c>
      <c r="FO152" s="1157"/>
      <c r="FP152" s="1156">
        <f>(FP150*FP151*$G150)*$GD$8</f>
        <v>0</v>
      </c>
      <c r="FQ152" s="1157"/>
      <c r="FR152" s="1156">
        <f>(FR150*FR151*$G150)*$GD$8</f>
        <v>0</v>
      </c>
      <c r="FS152" s="1157"/>
      <c r="FT152" s="1156">
        <f>(FT150*FT151*$G150)*$GD$8</f>
        <v>0</v>
      </c>
      <c r="FU152" s="1157"/>
      <c r="FV152" s="1156">
        <f>(FV150*FV151*$G150)*$GD$8</f>
        <v>0</v>
      </c>
      <c r="FW152" s="1157"/>
      <c r="FX152" s="1156">
        <f>(FX150*FX151*$G150)*$GL$8</f>
        <v>0</v>
      </c>
      <c r="FY152" s="1157"/>
      <c r="FZ152" s="1156">
        <f>(FZ150*FZ151*$G150)*$GL$8</f>
        <v>0</v>
      </c>
      <c r="GA152" s="1157"/>
      <c r="GB152" s="1156">
        <f>(GB150*GB151*$G150)*$GL$8</f>
        <v>0</v>
      </c>
      <c r="GC152" s="1157"/>
      <c r="GD152" s="1156">
        <f>(GD150*GD151*$G150)*$GL$8</f>
        <v>0</v>
      </c>
      <c r="GE152" s="1157"/>
      <c r="GF152" s="1156">
        <f>(GF150*GF151*$G150)*$GT$8</f>
        <v>0</v>
      </c>
      <c r="GG152" s="1157"/>
      <c r="GH152" s="1156">
        <f>(GH150*GH151*$G150)*$GT$8</f>
        <v>0</v>
      </c>
      <c r="GI152" s="1157"/>
      <c r="GJ152" s="1156">
        <f>(GJ150*GJ151*$G150)*$GT$8</f>
        <v>0</v>
      </c>
      <c r="GK152" s="1157"/>
      <c r="GL152" s="1156">
        <f>(GL150*GL151*$G150)*$GT$8</f>
        <v>0</v>
      </c>
      <c r="GM152" s="1157"/>
      <c r="GN152" s="1156">
        <f>(GN150*GN151*$G150)*$GN$8</f>
        <v>0</v>
      </c>
      <c r="GO152" s="1157"/>
      <c r="GP152" s="1156">
        <f>(GP150*GP151*$G150)*$GN$8</f>
        <v>0</v>
      </c>
      <c r="GQ152" s="1157"/>
      <c r="GR152" s="1156">
        <f>(GR150*GR151*$G150)*$GN$8</f>
        <v>0</v>
      </c>
      <c r="GS152" s="1157"/>
      <c r="GT152" s="1156">
        <f>(GT150*GT151*$G150)*$GN$8</f>
        <v>0</v>
      </c>
      <c r="GU152" s="1157"/>
      <c r="GV152" s="1156">
        <f t="shared" ref="GV152" si="689">(GV150*GV151*$G150)*$GN$8</f>
        <v>0</v>
      </c>
      <c r="GW152" s="1157"/>
      <c r="GX152" s="1156">
        <f t="shared" ref="GX152" si="690">(GX150*GX151*$G150)*$GN$8</f>
        <v>0</v>
      </c>
      <c r="GY152" s="1157"/>
      <c r="GZ152" s="1156">
        <f t="shared" ref="GZ152" si="691">(GZ150*GZ151*$G150)*$GN$8</f>
        <v>0</v>
      </c>
      <c r="HA152" s="1157"/>
      <c r="HB152" s="1156">
        <f>(HB150*HB151*$G150)*$GN$8</f>
        <v>0</v>
      </c>
      <c r="HC152" s="1157"/>
      <c r="HD152" s="1156">
        <f t="shared" ref="HD152" si="692">(HD150*HD151*$G150)*$GN$8</f>
        <v>0</v>
      </c>
      <c r="HE152" s="1157"/>
      <c r="HF152" s="1156">
        <f t="shared" ref="HF152" si="693">(HF150*HF151*$G150)*$GN$8</f>
        <v>0</v>
      </c>
      <c r="HG152" s="1157"/>
      <c r="HH152" s="1156">
        <f t="shared" ref="HH152" si="694">(HH150*HH151*$G150)*$GN$8</f>
        <v>0</v>
      </c>
      <c r="HI152" s="1157"/>
    </row>
    <row r="153" spans="1:217" hidden="1">
      <c r="A153" s="1139"/>
      <c r="B153" s="1140"/>
      <c r="C153" s="1139"/>
      <c r="D153" s="1141"/>
      <c r="E153" s="1141"/>
      <c r="F153" s="1142"/>
      <c r="G153" s="1141"/>
      <c r="H153" s="733"/>
      <c r="I153" s="1143"/>
      <c r="J153" s="1144"/>
      <c r="K153" s="839" t="s">
        <v>382</v>
      </c>
      <c r="L153" s="1121">
        <f>L152</f>
        <v>0</v>
      </c>
      <c r="M153" s="1122"/>
      <c r="N153" s="1121">
        <f>L153+N152</f>
        <v>0</v>
      </c>
      <c r="O153" s="1122"/>
      <c r="P153" s="1121">
        <f>N153+P152</f>
        <v>0</v>
      </c>
      <c r="Q153" s="1122"/>
      <c r="R153" s="1121">
        <f>P153+R152</f>
        <v>0</v>
      </c>
      <c r="S153" s="1122"/>
      <c r="T153" s="1121">
        <f>R153+T152</f>
        <v>0</v>
      </c>
      <c r="U153" s="1122"/>
      <c r="V153" s="1121">
        <f>T153+V152</f>
        <v>0</v>
      </c>
      <c r="W153" s="1122"/>
      <c r="X153" s="1121">
        <f>V153+X152</f>
        <v>0</v>
      </c>
      <c r="Y153" s="1122"/>
      <c r="Z153" s="1121">
        <f>X153+Z152</f>
        <v>0</v>
      </c>
      <c r="AA153" s="1122"/>
      <c r="AB153" s="1121">
        <f>Z153+AB152</f>
        <v>0</v>
      </c>
      <c r="AC153" s="1122"/>
      <c r="AD153" s="1121">
        <f>AB153+AD152</f>
        <v>0</v>
      </c>
      <c r="AE153" s="1122"/>
      <c r="AF153" s="1121">
        <f>AD153+AF152</f>
        <v>0</v>
      </c>
      <c r="AG153" s="1122"/>
      <c r="AH153" s="1121">
        <f>AF153+AH152</f>
        <v>0</v>
      </c>
      <c r="AI153" s="1122"/>
      <c r="AJ153" s="1121">
        <f>AH153+AJ152</f>
        <v>0</v>
      </c>
      <c r="AK153" s="1122"/>
      <c r="AL153" s="1121">
        <f>AJ153+AL152</f>
        <v>0</v>
      </c>
      <c r="AM153" s="1122"/>
      <c r="AN153" s="1121">
        <f>AL153+AN152</f>
        <v>0</v>
      </c>
      <c r="AO153" s="1122"/>
      <c r="AP153" s="1121">
        <f>AN153+AP152</f>
        <v>0</v>
      </c>
      <c r="AQ153" s="1122"/>
      <c r="AR153" s="1121">
        <f>AP153+AR152</f>
        <v>0</v>
      </c>
      <c r="AS153" s="1122"/>
      <c r="AT153" s="1121">
        <f>AR153+AT152</f>
        <v>0</v>
      </c>
      <c r="AU153" s="1122"/>
      <c r="AV153" s="1121">
        <f>AT153+AV152</f>
        <v>0</v>
      </c>
      <c r="AW153" s="1122"/>
      <c r="AX153" s="1121">
        <f>AV153+AX152</f>
        <v>0</v>
      </c>
      <c r="AY153" s="1122"/>
      <c r="AZ153" s="1121">
        <f>AX153+AZ152</f>
        <v>0</v>
      </c>
      <c r="BA153" s="1122"/>
      <c r="BB153" s="1121">
        <f>AZ153+BB152</f>
        <v>0</v>
      </c>
      <c r="BC153" s="1122"/>
      <c r="BD153" s="1121">
        <f>BB153+BD152</f>
        <v>0</v>
      </c>
      <c r="BE153" s="1122"/>
      <c r="BF153" s="1121">
        <f>BD153+BF152</f>
        <v>0</v>
      </c>
      <c r="BG153" s="1122"/>
      <c r="BH153" s="1121">
        <f>BF153+BH152</f>
        <v>0</v>
      </c>
      <c r="BI153" s="1122"/>
      <c r="BJ153" s="1121">
        <f>BH153+BJ152</f>
        <v>0</v>
      </c>
      <c r="BK153" s="1122"/>
      <c r="BL153" s="1121">
        <f>BJ153+BL152</f>
        <v>0</v>
      </c>
      <c r="BM153" s="1122"/>
      <c r="BN153" s="1121">
        <f>BL153+BN152</f>
        <v>0</v>
      </c>
      <c r="BO153" s="1122"/>
      <c r="BP153" s="1121">
        <f>BN153+BP152</f>
        <v>0</v>
      </c>
      <c r="BQ153" s="1122"/>
      <c r="BR153" s="1121">
        <f>BP153+BR152</f>
        <v>0</v>
      </c>
      <c r="BS153" s="1122"/>
      <c r="BT153" s="1121">
        <f>BR153+BT152</f>
        <v>0</v>
      </c>
      <c r="BU153" s="1122"/>
      <c r="BV153" s="1121">
        <f>BT153+BV152</f>
        <v>0</v>
      </c>
      <c r="BW153" s="1122"/>
      <c r="BX153" s="1121">
        <f>BV153+BX152</f>
        <v>0</v>
      </c>
      <c r="BY153" s="1122"/>
      <c r="BZ153" s="1121">
        <f>BX153+BZ152</f>
        <v>0</v>
      </c>
      <c r="CA153" s="1122"/>
      <c r="CB153" s="1121">
        <f>BZ153+CB152</f>
        <v>0</v>
      </c>
      <c r="CC153" s="1122"/>
      <c r="CD153" s="1121">
        <f>CB153+CD152</f>
        <v>0</v>
      </c>
      <c r="CE153" s="1122"/>
      <c r="CF153" s="1121">
        <f>CD153+CF152</f>
        <v>0</v>
      </c>
      <c r="CG153" s="1122"/>
      <c r="CH153" s="1121">
        <f>CF153+CH152</f>
        <v>0</v>
      </c>
      <c r="CI153" s="1122"/>
      <c r="CJ153" s="1121">
        <f>CH153+CJ152</f>
        <v>0</v>
      </c>
      <c r="CK153" s="1122"/>
      <c r="CL153" s="1121">
        <f>CJ153+CL152</f>
        <v>0</v>
      </c>
      <c r="CM153" s="1122"/>
      <c r="CN153" s="1121">
        <f>CL153+CN152</f>
        <v>0</v>
      </c>
      <c r="CO153" s="1122"/>
      <c r="CP153" s="1121">
        <f>CN153+CP152</f>
        <v>0</v>
      </c>
      <c r="CQ153" s="1122"/>
      <c r="CR153" s="1121">
        <f>CP153+CR152</f>
        <v>0</v>
      </c>
      <c r="CS153" s="1122"/>
      <c r="CT153" s="1121">
        <f>CR153+CT152</f>
        <v>0</v>
      </c>
      <c r="CU153" s="1122"/>
      <c r="CV153" s="1121">
        <f>CT153+CV152</f>
        <v>0</v>
      </c>
      <c r="CW153" s="1122"/>
      <c r="CX153" s="1121">
        <f>CV153+CX152</f>
        <v>0</v>
      </c>
      <c r="CY153" s="1122"/>
      <c r="CZ153" s="1121">
        <f>CX153+CZ152</f>
        <v>0</v>
      </c>
      <c r="DA153" s="1122"/>
      <c r="DB153" s="1121">
        <f>CZ153+DB152</f>
        <v>0</v>
      </c>
      <c r="DC153" s="1122"/>
      <c r="DD153" s="1121">
        <f>DB153+DD152</f>
        <v>0</v>
      </c>
      <c r="DE153" s="1122"/>
      <c r="DF153" s="1121">
        <f>DD153+DF152</f>
        <v>0</v>
      </c>
      <c r="DG153" s="1122"/>
      <c r="DH153" s="1121">
        <f>DF153+DH152</f>
        <v>0</v>
      </c>
      <c r="DI153" s="1122"/>
      <c r="DJ153" s="1127">
        <f>DH153+DJ152</f>
        <v>0</v>
      </c>
      <c r="DK153" s="1128"/>
      <c r="DL153" s="1121">
        <f>DJ153+DL152</f>
        <v>0</v>
      </c>
      <c r="DM153" s="1122"/>
      <c r="DN153" s="1121">
        <f>DL153+DN152</f>
        <v>0</v>
      </c>
      <c r="DO153" s="1122"/>
      <c r="DP153" s="1121">
        <f>DN153+DP152</f>
        <v>0</v>
      </c>
      <c r="DQ153" s="1122"/>
      <c r="DR153" s="1121">
        <f>DP153+DR152</f>
        <v>0</v>
      </c>
      <c r="DS153" s="1122"/>
      <c r="DT153" s="1121">
        <f>DR153+DT152</f>
        <v>0</v>
      </c>
      <c r="DU153" s="1122"/>
      <c r="DV153" s="1121">
        <f>DT153+DV152</f>
        <v>0</v>
      </c>
      <c r="DW153" s="1122"/>
      <c r="DX153" s="1121">
        <f>DV153+DX152</f>
        <v>0</v>
      </c>
      <c r="DY153" s="1122"/>
      <c r="DZ153" s="1121">
        <f>DX153+DZ152</f>
        <v>0</v>
      </c>
      <c r="EA153" s="1122"/>
      <c r="EB153" s="1121">
        <f>DZ153+EB152</f>
        <v>0</v>
      </c>
      <c r="EC153" s="1122"/>
      <c r="ED153" s="1121">
        <f>EB153+ED152</f>
        <v>0</v>
      </c>
      <c r="EE153" s="1122"/>
      <c r="EF153" s="1121">
        <f>ED153+EF152</f>
        <v>0</v>
      </c>
      <c r="EG153" s="1122"/>
      <c r="EH153" s="1121">
        <f>EF153+EH152</f>
        <v>0</v>
      </c>
      <c r="EI153" s="1122"/>
      <c r="EJ153" s="1121">
        <f>EH153+EJ152</f>
        <v>0</v>
      </c>
      <c r="EK153" s="1122"/>
      <c r="EL153" s="1121">
        <f>EJ153+EL152</f>
        <v>0</v>
      </c>
      <c r="EM153" s="1122"/>
      <c r="EN153" s="1121">
        <f>EL153+EN152</f>
        <v>0</v>
      </c>
      <c r="EO153" s="1122"/>
      <c r="EP153" s="1121">
        <f>EN153+EP152</f>
        <v>0</v>
      </c>
      <c r="EQ153" s="1122"/>
      <c r="ER153" s="1121">
        <f>EP153+ER152</f>
        <v>0</v>
      </c>
      <c r="ES153" s="1122"/>
      <c r="ET153" s="1121">
        <f>ER153+ET152</f>
        <v>0</v>
      </c>
      <c r="EU153" s="1122"/>
      <c r="EV153" s="1121">
        <f>ET153+EV152</f>
        <v>0</v>
      </c>
      <c r="EW153" s="1122"/>
      <c r="EX153" s="1121">
        <f>EV153+EX152</f>
        <v>0</v>
      </c>
      <c r="EY153" s="1122"/>
      <c r="EZ153" s="1121">
        <f>EX153+EZ152</f>
        <v>0</v>
      </c>
      <c r="FA153" s="1122"/>
      <c r="FB153" s="1121">
        <f>EZ153+FB152</f>
        <v>0</v>
      </c>
      <c r="FC153" s="1122"/>
      <c r="FD153" s="1121">
        <f>FB153+FD152</f>
        <v>0</v>
      </c>
      <c r="FE153" s="1122"/>
      <c r="FF153" s="1121">
        <f>FD153+FF152</f>
        <v>0</v>
      </c>
      <c r="FG153" s="1122"/>
      <c r="FH153" s="1121">
        <f>FF153+FH152</f>
        <v>0</v>
      </c>
      <c r="FI153" s="1122"/>
      <c r="FJ153" s="1121">
        <f>FH153+FJ152</f>
        <v>0</v>
      </c>
      <c r="FK153" s="1122"/>
      <c r="FL153" s="1121">
        <f>FJ153+FL152</f>
        <v>0</v>
      </c>
      <c r="FM153" s="1122"/>
      <c r="FN153" s="1121">
        <f>FL153+FN152</f>
        <v>0</v>
      </c>
      <c r="FO153" s="1122"/>
      <c r="FP153" s="1121">
        <f>FN153+FP152</f>
        <v>0</v>
      </c>
      <c r="FQ153" s="1122"/>
      <c r="FR153" s="1121">
        <f>FP153+FR152</f>
        <v>0</v>
      </c>
      <c r="FS153" s="1122"/>
      <c r="FT153" s="1121">
        <f>FR153+FT152</f>
        <v>0</v>
      </c>
      <c r="FU153" s="1122"/>
      <c r="FV153" s="1121">
        <f>FT153+FV152</f>
        <v>0</v>
      </c>
      <c r="FW153" s="1122"/>
      <c r="FX153" s="1121">
        <f>FV153+FX152</f>
        <v>0</v>
      </c>
      <c r="FY153" s="1122"/>
      <c r="FZ153" s="1121">
        <f>FX153+FZ152</f>
        <v>0</v>
      </c>
      <c r="GA153" s="1122"/>
      <c r="GB153" s="1121">
        <f>FZ153+GB152</f>
        <v>0</v>
      </c>
      <c r="GC153" s="1122"/>
      <c r="GD153" s="1121">
        <f>GB153+GD152</f>
        <v>0</v>
      </c>
      <c r="GE153" s="1122"/>
      <c r="GF153" s="1121">
        <f>GD153+GF152</f>
        <v>0</v>
      </c>
      <c r="GG153" s="1122"/>
      <c r="GH153" s="1121">
        <f>GF153+GH152</f>
        <v>0</v>
      </c>
      <c r="GI153" s="1122"/>
      <c r="GJ153" s="1121">
        <f>GH153+GJ152</f>
        <v>0</v>
      </c>
      <c r="GK153" s="1122"/>
      <c r="GL153" s="1121">
        <f>GJ153+GL152</f>
        <v>0</v>
      </c>
      <c r="GM153" s="1122"/>
      <c r="GN153" s="1121">
        <f>GL153+GN152</f>
        <v>0</v>
      </c>
      <c r="GO153" s="1122"/>
      <c r="GP153" s="1121">
        <f>GN153+GP152</f>
        <v>0</v>
      </c>
      <c r="GQ153" s="1122"/>
      <c r="GR153" s="1121">
        <f>GP153+GR152</f>
        <v>0</v>
      </c>
      <c r="GS153" s="1122"/>
      <c r="GT153" s="1121">
        <f>GR153+GT152</f>
        <v>0</v>
      </c>
      <c r="GU153" s="1122"/>
      <c r="GV153" s="1121">
        <f t="shared" ref="GV153" si="695">GT153+GV152</f>
        <v>0</v>
      </c>
      <c r="GW153" s="1122"/>
      <c r="GX153" s="1121">
        <f t="shared" ref="GX153" si="696">GV153+GX152</f>
        <v>0</v>
      </c>
      <c r="GY153" s="1122"/>
      <c r="GZ153" s="1121">
        <f t="shared" ref="GZ153" si="697">GX153+GZ152</f>
        <v>0</v>
      </c>
      <c r="HA153" s="1122"/>
      <c r="HB153" s="1121">
        <f>GZ153+HB152</f>
        <v>0</v>
      </c>
      <c r="HC153" s="1122"/>
      <c r="HD153" s="1121">
        <f t="shared" ref="HD153" si="698">HB153+HD152</f>
        <v>0</v>
      </c>
      <c r="HE153" s="1122"/>
      <c r="HF153" s="1121">
        <f t="shared" ref="HF153" si="699">HD153+HF152</f>
        <v>0</v>
      </c>
      <c r="HG153" s="1122"/>
      <c r="HH153" s="1121">
        <f t="shared" ref="HH153" si="700">HF153+HH152</f>
        <v>0</v>
      </c>
      <c r="HI153" s="1122"/>
    </row>
    <row r="154" spans="1:217" s="19" customFormat="1" hidden="1">
      <c r="A154" s="1139"/>
      <c r="B154" s="1140"/>
      <c r="C154" s="1139"/>
      <c r="D154" s="1141"/>
      <c r="E154" s="1141"/>
      <c r="F154" s="1142"/>
      <c r="G154" s="1141"/>
      <c r="H154" s="840"/>
      <c r="I154" s="1143"/>
      <c r="J154" s="1144"/>
      <c r="K154" s="841" t="s">
        <v>383</v>
      </c>
      <c r="L154" s="1117"/>
      <c r="M154" s="1118"/>
      <c r="N154" s="1117"/>
      <c r="O154" s="1118"/>
      <c r="P154" s="1117"/>
      <c r="Q154" s="1118"/>
      <c r="R154" s="1117"/>
      <c r="S154" s="1118"/>
      <c r="T154" s="1117"/>
      <c r="U154" s="1118"/>
      <c r="V154" s="1117"/>
      <c r="W154" s="1118"/>
      <c r="X154" s="1117"/>
      <c r="Y154" s="1118"/>
      <c r="Z154" s="1117"/>
      <c r="AA154" s="1118"/>
      <c r="AB154" s="1117"/>
      <c r="AC154" s="1118"/>
      <c r="AD154" s="1117"/>
      <c r="AE154" s="1118"/>
      <c r="AF154" s="1117"/>
      <c r="AG154" s="1118"/>
      <c r="AH154" s="1117"/>
      <c r="AI154" s="1118"/>
      <c r="AJ154" s="1117"/>
      <c r="AK154" s="1118"/>
      <c r="AL154" s="1117"/>
      <c r="AM154" s="1118"/>
      <c r="AN154" s="1117"/>
      <c r="AO154" s="1118"/>
      <c r="AP154" s="1117"/>
      <c r="AQ154" s="1118"/>
      <c r="AR154" s="1117"/>
      <c r="AS154" s="1118"/>
      <c r="AT154" s="1117"/>
      <c r="AU154" s="1118"/>
      <c r="AV154" s="1117"/>
      <c r="AW154" s="1118"/>
      <c r="AX154" s="1117"/>
      <c r="AY154" s="1118"/>
      <c r="AZ154" s="1117"/>
      <c r="BA154" s="1118"/>
      <c r="BB154" s="1117"/>
      <c r="BC154" s="1118"/>
      <c r="BD154" s="1117"/>
      <c r="BE154" s="1118"/>
      <c r="BF154" s="1117"/>
      <c r="BG154" s="1118"/>
      <c r="BH154" s="1117"/>
      <c r="BI154" s="1118"/>
      <c r="BJ154" s="1117"/>
      <c r="BK154" s="1118"/>
      <c r="BL154" s="1117"/>
      <c r="BM154" s="1118"/>
      <c r="BN154" s="1117"/>
      <c r="BO154" s="1118"/>
      <c r="BP154" s="1117"/>
      <c r="BQ154" s="1118"/>
      <c r="BR154" s="1117"/>
      <c r="BS154" s="1118"/>
      <c r="BT154" s="1117"/>
      <c r="BU154" s="1118"/>
      <c r="BV154" s="1117"/>
      <c r="BW154" s="1118"/>
      <c r="BX154" s="1117"/>
      <c r="BY154" s="1118"/>
      <c r="BZ154" s="1117"/>
      <c r="CA154" s="1118"/>
      <c r="CB154" s="1117"/>
      <c r="CC154" s="1118"/>
      <c r="CD154" s="1117"/>
      <c r="CE154" s="1118"/>
      <c r="CF154" s="1117"/>
      <c r="CG154" s="1118"/>
      <c r="CH154" s="1117"/>
      <c r="CI154" s="1118"/>
      <c r="CJ154" s="1117"/>
      <c r="CK154" s="1118"/>
      <c r="CL154" s="1117"/>
      <c r="CM154" s="1118"/>
      <c r="CN154" s="1117"/>
      <c r="CO154" s="1118"/>
      <c r="CP154" s="1117"/>
      <c r="CQ154" s="1118"/>
      <c r="CR154" s="1117"/>
      <c r="CS154" s="1118"/>
      <c r="CT154" s="1117"/>
      <c r="CU154" s="1118"/>
      <c r="CV154" s="1117"/>
      <c r="CW154" s="1118"/>
      <c r="CX154" s="1117"/>
      <c r="CY154" s="1118"/>
      <c r="CZ154" s="1117"/>
      <c r="DA154" s="1118"/>
      <c r="DB154" s="1117"/>
      <c r="DC154" s="1118"/>
      <c r="DD154" s="1117"/>
      <c r="DE154" s="1118"/>
      <c r="DF154" s="1117"/>
      <c r="DG154" s="1118"/>
      <c r="DH154" s="1117"/>
      <c r="DI154" s="1118"/>
      <c r="DJ154" s="1123"/>
      <c r="DK154" s="1124"/>
      <c r="DL154" s="1117"/>
      <c r="DM154" s="1118"/>
      <c r="DN154" s="1117"/>
      <c r="DO154" s="1118"/>
      <c r="DP154" s="1117"/>
      <c r="DQ154" s="1118"/>
      <c r="DR154" s="1117"/>
      <c r="DS154" s="1118"/>
      <c r="DT154" s="1117"/>
      <c r="DU154" s="1118"/>
      <c r="DV154" s="1117"/>
      <c r="DW154" s="1118"/>
      <c r="DX154" s="1117"/>
      <c r="DY154" s="1118"/>
      <c r="DZ154" s="1117"/>
      <c r="EA154" s="1118"/>
      <c r="EB154" s="1117"/>
      <c r="EC154" s="1118"/>
      <c r="ED154" s="1117"/>
      <c r="EE154" s="1118"/>
      <c r="EF154" s="1117"/>
      <c r="EG154" s="1118"/>
      <c r="EH154" s="1117"/>
      <c r="EI154" s="1118"/>
      <c r="EJ154" s="1117"/>
      <c r="EK154" s="1118"/>
      <c r="EL154" s="1117"/>
      <c r="EM154" s="1118"/>
      <c r="EN154" s="1117"/>
      <c r="EO154" s="1118"/>
      <c r="EP154" s="1117"/>
      <c r="EQ154" s="1118"/>
      <c r="ER154" s="1117"/>
      <c r="ES154" s="1118"/>
      <c r="ET154" s="1117"/>
      <c r="EU154" s="1118"/>
      <c r="EV154" s="1117"/>
      <c r="EW154" s="1118"/>
      <c r="EX154" s="1117"/>
      <c r="EY154" s="1118"/>
      <c r="EZ154" s="1117"/>
      <c r="FA154" s="1118"/>
      <c r="FB154" s="1117"/>
      <c r="FC154" s="1118"/>
      <c r="FD154" s="1117"/>
      <c r="FE154" s="1118"/>
      <c r="FF154" s="1117"/>
      <c r="FG154" s="1118"/>
      <c r="FH154" s="1117"/>
      <c r="FI154" s="1118"/>
      <c r="FJ154" s="1117"/>
      <c r="FK154" s="1118"/>
      <c r="FL154" s="1117"/>
      <c r="FM154" s="1118"/>
      <c r="FN154" s="1117"/>
      <c r="FO154" s="1118"/>
      <c r="FP154" s="1117"/>
      <c r="FQ154" s="1118"/>
      <c r="FR154" s="1117"/>
      <c r="FS154" s="1118"/>
      <c r="FT154" s="1117"/>
      <c r="FU154" s="1118"/>
      <c r="FV154" s="1117"/>
      <c r="FW154" s="1118"/>
      <c r="FX154" s="1117"/>
      <c r="FY154" s="1118"/>
      <c r="FZ154" s="1117"/>
      <c r="GA154" s="1118"/>
      <c r="GB154" s="1117"/>
      <c r="GC154" s="1118"/>
      <c r="GD154" s="1117"/>
      <c r="GE154" s="1118"/>
      <c r="GF154" s="1117"/>
      <c r="GG154" s="1118"/>
      <c r="GH154" s="1117"/>
      <c r="GI154" s="1118"/>
      <c r="GJ154" s="1117"/>
      <c r="GK154" s="1118"/>
      <c r="GL154" s="1117"/>
      <c r="GM154" s="1118"/>
      <c r="GN154" s="1117"/>
      <c r="GO154" s="1118"/>
      <c r="GP154" s="1117"/>
      <c r="GQ154" s="1118"/>
      <c r="GR154" s="1117"/>
      <c r="GS154" s="1118"/>
      <c r="GT154" s="1117"/>
      <c r="GU154" s="1118"/>
      <c r="GV154" s="1117"/>
      <c r="GW154" s="1118"/>
      <c r="GX154" s="1117"/>
      <c r="GY154" s="1118"/>
      <c r="GZ154" s="1117"/>
      <c r="HA154" s="1118"/>
      <c r="HB154" s="1117"/>
      <c r="HC154" s="1118"/>
      <c r="HD154" s="1117"/>
      <c r="HE154" s="1118"/>
      <c r="HF154" s="1117"/>
      <c r="HG154" s="1118"/>
      <c r="HH154" s="1117"/>
      <c r="HI154" s="1118"/>
    </row>
    <row r="155" spans="1:217" s="20" customFormat="1" hidden="1">
      <c r="A155" s="1139"/>
      <c r="B155" s="1140"/>
      <c r="C155" s="1139"/>
      <c r="D155" s="1141"/>
      <c r="E155" s="1141"/>
      <c r="F155" s="1142"/>
      <c r="G155" s="1141"/>
      <c r="H155" s="842"/>
      <c r="I155" s="1143"/>
      <c r="J155" s="1144"/>
      <c r="K155" s="843" t="s">
        <v>384</v>
      </c>
      <c r="L155" s="1113">
        <f>L154</f>
        <v>0</v>
      </c>
      <c r="M155" s="1114"/>
      <c r="N155" s="1113">
        <f>N154+L155</f>
        <v>0</v>
      </c>
      <c r="O155" s="1114"/>
      <c r="P155" s="1113">
        <f>P154+N155</f>
        <v>0</v>
      </c>
      <c r="Q155" s="1114"/>
      <c r="R155" s="1113">
        <f>R154+P155</f>
        <v>0</v>
      </c>
      <c r="S155" s="1114"/>
      <c r="T155" s="1113">
        <f>T154+R155</f>
        <v>0</v>
      </c>
      <c r="U155" s="1114"/>
      <c r="V155" s="1113">
        <f>V154+T155</f>
        <v>0</v>
      </c>
      <c r="W155" s="1114"/>
      <c r="X155" s="1113">
        <f>X154+V155</f>
        <v>0</v>
      </c>
      <c r="Y155" s="1114"/>
      <c r="Z155" s="1113">
        <f>Z154+X155</f>
        <v>0</v>
      </c>
      <c r="AA155" s="1114"/>
      <c r="AB155" s="1113">
        <f>AB154+Z155</f>
        <v>0</v>
      </c>
      <c r="AC155" s="1114"/>
      <c r="AD155" s="1113">
        <f>AD154+AB155</f>
        <v>0</v>
      </c>
      <c r="AE155" s="1114"/>
      <c r="AF155" s="1113">
        <f>AF154+AD155</f>
        <v>0</v>
      </c>
      <c r="AG155" s="1114"/>
      <c r="AH155" s="1113">
        <f>AH154+AF155</f>
        <v>0</v>
      </c>
      <c r="AI155" s="1114"/>
      <c r="AJ155" s="1113">
        <f>AJ154+AH155</f>
        <v>0</v>
      </c>
      <c r="AK155" s="1114"/>
      <c r="AL155" s="1113">
        <f>AL154+AJ155</f>
        <v>0</v>
      </c>
      <c r="AM155" s="1114"/>
      <c r="AN155" s="1113">
        <f>AN154+AL155</f>
        <v>0</v>
      </c>
      <c r="AO155" s="1114"/>
      <c r="AP155" s="1113">
        <f>AP154+AN155</f>
        <v>0</v>
      </c>
      <c r="AQ155" s="1114"/>
      <c r="AR155" s="1113">
        <f>AR154+AP155</f>
        <v>0</v>
      </c>
      <c r="AS155" s="1114"/>
      <c r="AT155" s="1113">
        <f>AT154+AR155</f>
        <v>0</v>
      </c>
      <c r="AU155" s="1114"/>
      <c r="AV155" s="1113">
        <f>AV154+AT155</f>
        <v>0</v>
      </c>
      <c r="AW155" s="1114"/>
      <c r="AX155" s="1113">
        <f>AX154+AV155</f>
        <v>0</v>
      </c>
      <c r="AY155" s="1114"/>
      <c r="AZ155" s="1113">
        <f>AZ154+AX155</f>
        <v>0</v>
      </c>
      <c r="BA155" s="1114"/>
      <c r="BB155" s="1113">
        <f>BB154+AZ155</f>
        <v>0</v>
      </c>
      <c r="BC155" s="1114"/>
      <c r="BD155" s="1113">
        <f>BD154+BB155</f>
        <v>0</v>
      </c>
      <c r="BE155" s="1114"/>
      <c r="BF155" s="1113">
        <f>BF154+BD155</f>
        <v>0</v>
      </c>
      <c r="BG155" s="1114"/>
      <c r="BH155" s="1113">
        <f>BH154+BF155</f>
        <v>0</v>
      </c>
      <c r="BI155" s="1114"/>
      <c r="BJ155" s="1113">
        <f>BJ154+BH155</f>
        <v>0</v>
      </c>
      <c r="BK155" s="1114"/>
      <c r="BL155" s="1113">
        <f>BL154+BJ155</f>
        <v>0</v>
      </c>
      <c r="BM155" s="1114"/>
      <c r="BN155" s="1113">
        <f>BN154+BL155</f>
        <v>0</v>
      </c>
      <c r="BO155" s="1114"/>
      <c r="BP155" s="1113">
        <f>BP154+BN155</f>
        <v>0</v>
      </c>
      <c r="BQ155" s="1114"/>
      <c r="BR155" s="1113">
        <f>BR154+BP155</f>
        <v>0</v>
      </c>
      <c r="BS155" s="1114"/>
      <c r="BT155" s="1113">
        <f>BT154+BR155</f>
        <v>0</v>
      </c>
      <c r="BU155" s="1114"/>
      <c r="BV155" s="1113">
        <f>BV154+BT155</f>
        <v>0</v>
      </c>
      <c r="BW155" s="1114"/>
      <c r="BX155" s="1113">
        <f>BX154+BV155</f>
        <v>0</v>
      </c>
      <c r="BY155" s="1114"/>
      <c r="BZ155" s="1113">
        <f>BZ154+BX155</f>
        <v>0</v>
      </c>
      <c r="CA155" s="1114"/>
      <c r="CB155" s="1113">
        <f>CB154+BZ155</f>
        <v>0</v>
      </c>
      <c r="CC155" s="1114"/>
      <c r="CD155" s="1113">
        <f>CD154+CB155</f>
        <v>0</v>
      </c>
      <c r="CE155" s="1114"/>
      <c r="CF155" s="1113">
        <f>CF154+CD155</f>
        <v>0</v>
      </c>
      <c r="CG155" s="1114"/>
      <c r="CH155" s="1113">
        <f>CH154+CF155</f>
        <v>0</v>
      </c>
      <c r="CI155" s="1114"/>
      <c r="CJ155" s="1113">
        <f>CJ154+CH155</f>
        <v>0</v>
      </c>
      <c r="CK155" s="1114"/>
      <c r="CL155" s="1113">
        <f>CL154+CJ155</f>
        <v>0</v>
      </c>
      <c r="CM155" s="1114"/>
      <c r="CN155" s="1113">
        <f>CN154+CL155</f>
        <v>0</v>
      </c>
      <c r="CO155" s="1114"/>
      <c r="CP155" s="1113">
        <f>CP154+CN155</f>
        <v>0</v>
      </c>
      <c r="CQ155" s="1114"/>
      <c r="CR155" s="1113">
        <f>CR154+CP155</f>
        <v>0</v>
      </c>
      <c r="CS155" s="1114"/>
      <c r="CT155" s="1113">
        <f>CT154+CR155</f>
        <v>0</v>
      </c>
      <c r="CU155" s="1114"/>
      <c r="CV155" s="1113">
        <f>CV154+CT155</f>
        <v>0</v>
      </c>
      <c r="CW155" s="1114"/>
      <c r="CX155" s="1113">
        <f>CX154+CV155</f>
        <v>0</v>
      </c>
      <c r="CY155" s="1114"/>
      <c r="CZ155" s="1113">
        <f>CZ154+CX155</f>
        <v>0</v>
      </c>
      <c r="DA155" s="1114"/>
      <c r="DB155" s="1113">
        <f>DB154+CZ155</f>
        <v>0</v>
      </c>
      <c r="DC155" s="1114"/>
      <c r="DD155" s="1113">
        <f>DD154+DB155</f>
        <v>0</v>
      </c>
      <c r="DE155" s="1114"/>
      <c r="DF155" s="1113">
        <f>DF154+DD155</f>
        <v>0</v>
      </c>
      <c r="DG155" s="1114"/>
      <c r="DH155" s="1113">
        <f>DH154+DF155</f>
        <v>0</v>
      </c>
      <c r="DI155" s="1114"/>
      <c r="DJ155" s="1119">
        <f>DJ154+DH155</f>
        <v>0</v>
      </c>
      <c r="DK155" s="1120"/>
      <c r="DL155" s="1113">
        <f>DL154+DJ155</f>
        <v>0</v>
      </c>
      <c r="DM155" s="1114"/>
      <c r="DN155" s="1113">
        <f>DN154+DL155</f>
        <v>0</v>
      </c>
      <c r="DO155" s="1114"/>
      <c r="DP155" s="1113">
        <f>DP154+DN155</f>
        <v>0</v>
      </c>
      <c r="DQ155" s="1114"/>
      <c r="DR155" s="1113">
        <f>DR154+DP155</f>
        <v>0</v>
      </c>
      <c r="DS155" s="1114"/>
      <c r="DT155" s="1113">
        <f>DT154+DR155</f>
        <v>0</v>
      </c>
      <c r="DU155" s="1114"/>
      <c r="DV155" s="1113">
        <f>DV154+DT155</f>
        <v>0</v>
      </c>
      <c r="DW155" s="1114"/>
      <c r="DX155" s="1113">
        <f>DX154+DV155</f>
        <v>0</v>
      </c>
      <c r="DY155" s="1114"/>
      <c r="DZ155" s="1113">
        <f>DZ154+DX155</f>
        <v>0</v>
      </c>
      <c r="EA155" s="1114"/>
      <c r="EB155" s="1113">
        <f>EB154+DZ155</f>
        <v>0</v>
      </c>
      <c r="EC155" s="1114"/>
      <c r="ED155" s="1113">
        <f>ED154+EB155</f>
        <v>0</v>
      </c>
      <c r="EE155" s="1114"/>
      <c r="EF155" s="1113">
        <f>EF154+ED155</f>
        <v>0</v>
      </c>
      <c r="EG155" s="1114"/>
      <c r="EH155" s="1113">
        <f>EH154+EF155</f>
        <v>0</v>
      </c>
      <c r="EI155" s="1114"/>
      <c r="EJ155" s="1113">
        <f>EJ154+EH155</f>
        <v>0</v>
      </c>
      <c r="EK155" s="1114"/>
      <c r="EL155" s="1113">
        <f>EL154+EJ155</f>
        <v>0</v>
      </c>
      <c r="EM155" s="1114"/>
      <c r="EN155" s="1113">
        <f>EN154+EL155</f>
        <v>0</v>
      </c>
      <c r="EO155" s="1114"/>
      <c r="EP155" s="1113">
        <f>EP154+EN155</f>
        <v>0</v>
      </c>
      <c r="EQ155" s="1114"/>
      <c r="ER155" s="1113">
        <f>ER154+EP155</f>
        <v>0</v>
      </c>
      <c r="ES155" s="1114"/>
      <c r="ET155" s="1113">
        <f>ET154+ER155</f>
        <v>0</v>
      </c>
      <c r="EU155" s="1114"/>
      <c r="EV155" s="1113">
        <f>EV154+ET155</f>
        <v>0</v>
      </c>
      <c r="EW155" s="1114"/>
      <c r="EX155" s="1113">
        <f>EX154+EV155</f>
        <v>0</v>
      </c>
      <c r="EY155" s="1114"/>
      <c r="EZ155" s="1113">
        <f>EZ154+EX155</f>
        <v>0</v>
      </c>
      <c r="FA155" s="1114"/>
      <c r="FB155" s="1113">
        <f>FB154+EZ155</f>
        <v>0</v>
      </c>
      <c r="FC155" s="1114"/>
      <c r="FD155" s="1113">
        <f>FD154+FB155</f>
        <v>0</v>
      </c>
      <c r="FE155" s="1114"/>
      <c r="FF155" s="1113">
        <f>FF154+FD155</f>
        <v>0</v>
      </c>
      <c r="FG155" s="1114"/>
      <c r="FH155" s="1113">
        <f>FH154+FF155</f>
        <v>0</v>
      </c>
      <c r="FI155" s="1114"/>
      <c r="FJ155" s="1113">
        <f>FJ154+FH155</f>
        <v>0</v>
      </c>
      <c r="FK155" s="1114"/>
      <c r="FL155" s="1113">
        <f>FL154+FJ155</f>
        <v>0</v>
      </c>
      <c r="FM155" s="1114"/>
      <c r="FN155" s="1113">
        <f>FN154+FL155</f>
        <v>0</v>
      </c>
      <c r="FO155" s="1114"/>
      <c r="FP155" s="1113">
        <f>FP154+FN155</f>
        <v>0</v>
      </c>
      <c r="FQ155" s="1114"/>
      <c r="FR155" s="1113">
        <f>FR154+FP155</f>
        <v>0</v>
      </c>
      <c r="FS155" s="1114"/>
      <c r="FT155" s="1113">
        <f>FT154+FR155</f>
        <v>0</v>
      </c>
      <c r="FU155" s="1114"/>
      <c r="FV155" s="1113">
        <f>FV154+FT155</f>
        <v>0</v>
      </c>
      <c r="FW155" s="1114"/>
      <c r="FX155" s="1113">
        <f>FX154+FV155</f>
        <v>0</v>
      </c>
      <c r="FY155" s="1114"/>
      <c r="FZ155" s="1113">
        <f>FZ154+FX155</f>
        <v>0</v>
      </c>
      <c r="GA155" s="1114"/>
      <c r="GB155" s="1113">
        <f>GB154+FZ155</f>
        <v>0</v>
      </c>
      <c r="GC155" s="1114"/>
      <c r="GD155" s="1113">
        <f>GD154+GB155</f>
        <v>0</v>
      </c>
      <c r="GE155" s="1114"/>
      <c r="GF155" s="1113">
        <f>GF154+GD155</f>
        <v>0</v>
      </c>
      <c r="GG155" s="1114"/>
      <c r="GH155" s="1113">
        <f>GH154+GF155</f>
        <v>0</v>
      </c>
      <c r="GI155" s="1114"/>
      <c r="GJ155" s="1113">
        <f>GJ154+GH155</f>
        <v>0</v>
      </c>
      <c r="GK155" s="1114"/>
      <c r="GL155" s="1113">
        <f>GL154+GJ155</f>
        <v>0</v>
      </c>
      <c r="GM155" s="1114"/>
      <c r="GN155" s="1113">
        <f>GN154+GL155</f>
        <v>0</v>
      </c>
      <c r="GO155" s="1114"/>
      <c r="GP155" s="1113">
        <f>GP154+GN155</f>
        <v>0</v>
      </c>
      <c r="GQ155" s="1114"/>
      <c r="GR155" s="1113">
        <f>GR154+GP155</f>
        <v>0</v>
      </c>
      <c r="GS155" s="1114"/>
      <c r="GT155" s="1113">
        <f>GT154+GR155</f>
        <v>0</v>
      </c>
      <c r="GU155" s="1114"/>
      <c r="GV155" s="1113">
        <f t="shared" ref="GV155" si="701">GV154+GT155</f>
        <v>0</v>
      </c>
      <c r="GW155" s="1114"/>
      <c r="GX155" s="1113">
        <f t="shared" ref="GX155" si="702">GX154+GV155</f>
        <v>0</v>
      </c>
      <c r="GY155" s="1114"/>
      <c r="GZ155" s="1113">
        <f t="shared" ref="GZ155" si="703">GZ154+GX155</f>
        <v>0</v>
      </c>
      <c r="HA155" s="1114"/>
      <c r="HB155" s="1113">
        <f>HB154+GZ155</f>
        <v>0</v>
      </c>
      <c r="HC155" s="1114"/>
      <c r="HD155" s="1113">
        <f t="shared" ref="HD155" si="704">HD154+HB155</f>
        <v>0</v>
      </c>
      <c r="HE155" s="1114"/>
      <c r="HF155" s="1113">
        <f t="shared" ref="HF155" si="705">HF154+HD155</f>
        <v>0</v>
      </c>
      <c r="HG155" s="1114"/>
      <c r="HH155" s="1113">
        <f t="shared" ref="HH155" si="706">HH154+HF155</f>
        <v>0</v>
      </c>
      <c r="HI155" s="1114"/>
    </row>
    <row r="156" spans="1:217" s="21" customFormat="1" hidden="1">
      <c r="A156" s="1139"/>
      <c r="B156" s="1140"/>
      <c r="C156" s="1139"/>
      <c r="D156" s="1141"/>
      <c r="E156" s="1141"/>
      <c r="F156" s="1142"/>
      <c r="G156" s="1141"/>
      <c r="H156" s="844"/>
      <c r="I156" s="1143"/>
      <c r="J156" s="1144"/>
      <c r="K156" s="845" t="s">
        <v>385</v>
      </c>
      <c r="L156" s="1108">
        <f>IF($E150&gt;0,L153/$E150,"-")</f>
        <v>0</v>
      </c>
      <c r="M156" s="1109"/>
      <c r="N156" s="1108">
        <f>IF($E150&gt;0,N153/$E150,"-")</f>
        <v>0</v>
      </c>
      <c r="O156" s="1109"/>
      <c r="P156" s="1108">
        <f>IF($E150&gt;0,P153/$E150,"-")</f>
        <v>0</v>
      </c>
      <c r="Q156" s="1109"/>
      <c r="R156" s="1108">
        <f>IF($E150&gt;0,R153/$E150,"-")</f>
        <v>0</v>
      </c>
      <c r="S156" s="1109"/>
      <c r="T156" s="1108">
        <f>IF($E150&gt;0,T153/$E150,"-")</f>
        <v>0</v>
      </c>
      <c r="U156" s="1109"/>
      <c r="V156" s="1108">
        <f>IF($E150&gt;0,V153/$E150,"-")</f>
        <v>0</v>
      </c>
      <c r="W156" s="1109"/>
      <c r="X156" s="1108">
        <f>IF($E150&gt;0,X153/$E150,"-")</f>
        <v>0</v>
      </c>
      <c r="Y156" s="1109"/>
      <c r="Z156" s="1108">
        <f>IF($E150&gt;0,Z153/$E150,"-")</f>
        <v>0</v>
      </c>
      <c r="AA156" s="1109"/>
      <c r="AB156" s="1108">
        <f>IF($E150&gt;0,AB153/$E150,"-")</f>
        <v>0</v>
      </c>
      <c r="AC156" s="1109"/>
      <c r="AD156" s="1108">
        <f>IF($E150&gt;0,AD153/$E150,"-")</f>
        <v>0</v>
      </c>
      <c r="AE156" s="1109"/>
      <c r="AF156" s="1108">
        <f>IF($E150&gt;0,AF153/$E150,"-")</f>
        <v>0</v>
      </c>
      <c r="AG156" s="1109"/>
      <c r="AH156" s="1108">
        <f>IF($E150&gt;0,AH153/$E150,"-")</f>
        <v>0</v>
      </c>
      <c r="AI156" s="1109"/>
      <c r="AJ156" s="1108">
        <f>IF($E150&gt;0,AJ153/$E150,"-")</f>
        <v>0</v>
      </c>
      <c r="AK156" s="1109"/>
      <c r="AL156" s="1108">
        <f>IF($E150&gt;0,AL153/$E150,"-")</f>
        <v>0</v>
      </c>
      <c r="AM156" s="1109"/>
      <c r="AN156" s="1108">
        <f>IF($E150&gt;0,AN153/$E150,"-")</f>
        <v>0</v>
      </c>
      <c r="AO156" s="1109"/>
      <c r="AP156" s="1108">
        <f>IF($E150&gt;0,AP153/$E150,"-")</f>
        <v>0</v>
      </c>
      <c r="AQ156" s="1109"/>
      <c r="AR156" s="1108">
        <f>IF($E150&gt;0,AR153/$E150,"-")</f>
        <v>0</v>
      </c>
      <c r="AS156" s="1109"/>
      <c r="AT156" s="1108">
        <f>IF($E150&gt;0,AT153/$E150,"-")</f>
        <v>0</v>
      </c>
      <c r="AU156" s="1109"/>
      <c r="AV156" s="1108">
        <f>IF($E150&gt;0,AV153/$E150,"-")</f>
        <v>0</v>
      </c>
      <c r="AW156" s="1109"/>
      <c r="AX156" s="1108">
        <f>IF($E150&gt;0,AX153/$E150,"-")</f>
        <v>0</v>
      </c>
      <c r="AY156" s="1109"/>
      <c r="AZ156" s="1108">
        <f>IF($E150&gt;0,AZ153/$E150,"-")</f>
        <v>0</v>
      </c>
      <c r="BA156" s="1109"/>
      <c r="BB156" s="1108">
        <f>IF($E150&gt;0,BB153/$E150,"-")</f>
        <v>0</v>
      </c>
      <c r="BC156" s="1109"/>
      <c r="BD156" s="1108">
        <f>IF($E150&gt;0,BD153/$E150,"-")</f>
        <v>0</v>
      </c>
      <c r="BE156" s="1109"/>
      <c r="BF156" s="1108">
        <f>IF($E150&gt;0,BF153/$E150,"-")</f>
        <v>0</v>
      </c>
      <c r="BG156" s="1109"/>
      <c r="BH156" s="1108">
        <f>IF($E150&gt;0,BH153/$E150,"-")</f>
        <v>0</v>
      </c>
      <c r="BI156" s="1109"/>
      <c r="BJ156" s="1108">
        <f>IF($E150&gt;0,BJ153/$E150,"-")</f>
        <v>0</v>
      </c>
      <c r="BK156" s="1109"/>
      <c r="BL156" s="1108">
        <f>IF($E150&gt;0,BL153/$E150,"-")</f>
        <v>0</v>
      </c>
      <c r="BM156" s="1109"/>
      <c r="BN156" s="1108">
        <f>IF($E150&gt;0,BN153/$E150,"-")</f>
        <v>0</v>
      </c>
      <c r="BO156" s="1109"/>
      <c r="BP156" s="1108">
        <f>IF($E150&gt;0,BP153/$E150,"-")</f>
        <v>0</v>
      </c>
      <c r="BQ156" s="1109"/>
      <c r="BR156" s="1108">
        <f>IF($E150&gt;0,BR153/$E150,"-")</f>
        <v>0</v>
      </c>
      <c r="BS156" s="1109"/>
      <c r="BT156" s="1108">
        <f>IF($E150&gt;0,BT153/$E150,"-")</f>
        <v>0</v>
      </c>
      <c r="BU156" s="1109"/>
      <c r="BV156" s="1108">
        <f>IF($E150&gt;0,BV153/$E150,"-")</f>
        <v>0</v>
      </c>
      <c r="BW156" s="1109"/>
      <c r="BX156" s="1108">
        <f>IF($E150&gt;0,BX153/$E150,"-")</f>
        <v>0</v>
      </c>
      <c r="BY156" s="1109"/>
      <c r="BZ156" s="1108">
        <f>IF($E150&gt;0,BZ153/$E150,"-")</f>
        <v>0</v>
      </c>
      <c r="CA156" s="1109"/>
      <c r="CB156" s="1108">
        <f>IF($E150&gt;0,CB153/$E150,"-")</f>
        <v>0</v>
      </c>
      <c r="CC156" s="1109"/>
      <c r="CD156" s="1108">
        <f>IF($E150&gt;0,CD153/$E150,"-")</f>
        <v>0</v>
      </c>
      <c r="CE156" s="1109"/>
      <c r="CF156" s="1108">
        <f>IF($E150&gt;0,CF153/$E150,"-")</f>
        <v>0</v>
      </c>
      <c r="CG156" s="1109"/>
      <c r="CH156" s="1108">
        <f>IF($E150&gt;0,CH153/$E150,"-")</f>
        <v>0</v>
      </c>
      <c r="CI156" s="1109"/>
      <c r="CJ156" s="1108">
        <f>IF($E150&gt;0,CJ153/$E150,"-")</f>
        <v>0</v>
      </c>
      <c r="CK156" s="1109"/>
      <c r="CL156" s="1108">
        <f>IF($E150&gt;0,CL153/$E150,"-")</f>
        <v>0</v>
      </c>
      <c r="CM156" s="1109"/>
      <c r="CN156" s="1108">
        <f>IF($E150&gt;0,CN153/$E150,"-")</f>
        <v>0</v>
      </c>
      <c r="CO156" s="1109"/>
      <c r="CP156" s="1108">
        <f>IF($E150&gt;0,CP153/$E150,"-")</f>
        <v>0</v>
      </c>
      <c r="CQ156" s="1109"/>
      <c r="CR156" s="1108">
        <f>IF($E150&gt;0,CR153/$E150,"-")</f>
        <v>0</v>
      </c>
      <c r="CS156" s="1109"/>
      <c r="CT156" s="1108">
        <f>IF($E150&gt;0,CT153/$E150,"-")</f>
        <v>0</v>
      </c>
      <c r="CU156" s="1109"/>
      <c r="CV156" s="1108">
        <f>IF($E150&gt;0,CV153/$E150,"-")</f>
        <v>0</v>
      </c>
      <c r="CW156" s="1109"/>
      <c r="CX156" s="1108">
        <f>IF($E150&gt;0,CX153/$E150,"-")</f>
        <v>0</v>
      </c>
      <c r="CY156" s="1109"/>
      <c r="CZ156" s="1108">
        <f>IF($E150&gt;0,CZ153/$E150,"-")</f>
        <v>0</v>
      </c>
      <c r="DA156" s="1109"/>
      <c r="DB156" s="1108">
        <f>IF($E150&gt;0,DB153/$E150,"-")</f>
        <v>0</v>
      </c>
      <c r="DC156" s="1109"/>
      <c r="DD156" s="1108">
        <f>IF($E150&gt;0,DD153/$E150,"-")</f>
        <v>0</v>
      </c>
      <c r="DE156" s="1109"/>
      <c r="DF156" s="1108">
        <f>IF($E150&gt;0,DF153/$E150,"-")</f>
        <v>0</v>
      </c>
      <c r="DG156" s="1109"/>
      <c r="DH156" s="1108">
        <f>IF($E150&gt;0,DH153/$E150,"-")</f>
        <v>0</v>
      </c>
      <c r="DI156" s="1109"/>
      <c r="DJ156" s="1115">
        <f>IF($E150&gt;0,DJ153/$E150,"-")</f>
        <v>0</v>
      </c>
      <c r="DK156" s="1116"/>
      <c r="DL156" s="1108">
        <f>IF($E150&gt;0,DL153/$E150,"-")</f>
        <v>0</v>
      </c>
      <c r="DM156" s="1109"/>
      <c r="DN156" s="1108">
        <f>IF($E150&gt;0,DN153/$E150,"-")</f>
        <v>0</v>
      </c>
      <c r="DO156" s="1109"/>
      <c r="DP156" s="1108">
        <f>IF($E150&gt;0,DP153/$E150,"-")</f>
        <v>0</v>
      </c>
      <c r="DQ156" s="1109"/>
      <c r="DR156" s="1108">
        <f>IF($E150&gt;0,DR153/$E150,"-")</f>
        <v>0</v>
      </c>
      <c r="DS156" s="1109"/>
      <c r="DT156" s="1108">
        <f>IF($E150&gt;0,DT153/$E150,"-")</f>
        <v>0</v>
      </c>
      <c r="DU156" s="1109"/>
      <c r="DV156" s="1108">
        <f>IF($E150&gt;0,DV153/$E150,"-")</f>
        <v>0</v>
      </c>
      <c r="DW156" s="1109"/>
      <c r="DX156" s="1108">
        <f>IF($E150&gt;0,DX153/$E150,"-")</f>
        <v>0</v>
      </c>
      <c r="DY156" s="1109"/>
      <c r="DZ156" s="1108">
        <f>IF($E150&gt;0,DZ153/$E150,"-")</f>
        <v>0</v>
      </c>
      <c r="EA156" s="1109"/>
      <c r="EB156" s="1108">
        <f>IF($E150&gt;0,EB153/$E150,"-")</f>
        <v>0</v>
      </c>
      <c r="EC156" s="1109"/>
      <c r="ED156" s="1108">
        <f>IF($E150&gt;0,ED153/$E150,"-")</f>
        <v>0</v>
      </c>
      <c r="EE156" s="1109"/>
      <c r="EF156" s="1108">
        <f>IF($E150&gt;0,EF153/$E150,"-")</f>
        <v>0</v>
      </c>
      <c r="EG156" s="1109"/>
      <c r="EH156" s="1108">
        <f>IF($E150&gt;0,EH153/$E150,"-")</f>
        <v>0</v>
      </c>
      <c r="EI156" s="1109"/>
      <c r="EJ156" s="1108">
        <f>IF($E150&gt;0,EJ153/$E150,"-")</f>
        <v>0</v>
      </c>
      <c r="EK156" s="1109"/>
      <c r="EL156" s="1108">
        <f>IF($E150&gt;0,EL153/$E150,"-")</f>
        <v>0</v>
      </c>
      <c r="EM156" s="1109"/>
      <c r="EN156" s="1108">
        <f>IF($E150&gt;0,EN153/$E150,"-")</f>
        <v>0</v>
      </c>
      <c r="EO156" s="1109"/>
      <c r="EP156" s="1108">
        <f>IF($E150&gt;0,EP153/$E150,"-")</f>
        <v>0</v>
      </c>
      <c r="EQ156" s="1109"/>
      <c r="ER156" s="1108">
        <f>IF($E150&gt;0,ER153/$E150,"-")</f>
        <v>0</v>
      </c>
      <c r="ES156" s="1109"/>
      <c r="ET156" s="1108">
        <f>IF($E150&gt;0,ET153/$E150,"-")</f>
        <v>0</v>
      </c>
      <c r="EU156" s="1109"/>
      <c r="EV156" s="1108">
        <f>IF($E150&gt;0,EV153/$E150,"-")</f>
        <v>0</v>
      </c>
      <c r="EW156" s="1109"/>
      <c r="EX156" s="1108">
        <f>IF($E150&gt;0,EX153/$E150,"-")</f>
        <v>0</v>
      </c>
      <c r="EY156" s="1109"/>
      <c r="EZ156" s="1108">
        <f>IF($E150&gt;0,EZ153/$E150,"-")</f>
        <v>0</v>
      </c>
      <c r="FA156" s="1109"/>
      <c r="FB156" s="1108">
        <f>IF($E150&gt;0,FB153/$E150,"-")</f>
        <v>0</v>
      </c>
      <c r="FC156" s="1109"/>
      <c r="FD156" s="1108">
        <f>IF($E150&gt;0,FD153/$E150,"-")</f>
        <v>0</v>
      </c>
      <c r="FE156" s="1109"/>
      <c r="FF156" s="1108">
        <f>IF($E150&gt;0,FF153/$E150,"-")</f>
        <v>0</v>
      </c>
      <c r="FG156" s="1109"/>
      <c r="FH156" s="1108">
        <f>IF($E150&gt;0,FH153/$E150,"-")</f>
        <v>0</v>
      </c>
      <c r="FI156" s="1109"/>
      <c r="FJ156" s="1108">
        <f>IF($E150&gt;0,FJ153/$E150,"-")</f>
        <v>0</v>
      </c>
      <c r="FK156" s="1109"/>
      <c r="FL156" s="1108">
        <f>IF($E150&gt;0,FL153/$E150,"-")</f>
        <v>0</v>
      </c>
      <c r="FM156" s="1109"/>
      <c r="FN156" s="1108">
        <f>IF($E150&gt;0,FN153/$E150,"-")</f>
        <v>0</v>
      </c>
      <c r="FO156" s="1109"/>
      <c r="FP156" s="1108">
        <f>IF($E150&gt;0,FP153/$E150,"-")</f>
        <v>0</v>
      </c>
      <c r="FQ156" s="1109"/>
      <c r="FR156" s="1108">
        <f>IF($E150&gt;0,FR153/$E150,"-")</f>
        <v>0</v>
      </c>
      <c r="FS156" s="1109"/>
      <c r="FT156" s="1108">
        <f>IF($E150&gt;0,FT153/$E150,"-")</f>
        <v>0</v>
      </c>
      <c r="FU156" s="1109"/>
      <c r="FV156" s="1108">
        <f>IF($E150&gt;0,FV153/$E150,"-")</f>
        <v>0</v>
      </c>
      <c r="FW156" s="1109"/>
      <c r="FX156" s="1108">
        <f>IF($E150&gt;0,FX153/$E150,"-")</f>
        <v>0</v>
      </c>
      <c r="FY156" s="1109"/>
      <c r="FZ156" s="1108">
        <f>IF($E150&gt;0,FZ153/$E150,"-")</f>
        <v>0</v>
      </c>
      <c r="GA156" s="1109"/>
      <c r="GB156" s="1108">
        <f>IF($E150&gt;0,GB153/$E150,"-")</f>
        <v>0</v>
      </c>
      <c r="GC156" s="1109"/>
      <c r="GD156" s="1108">
        <f>IF($E150&gt;0,GD153/$E150,"-")</f>
        <v>0</v>
      </c>
      <c r="GE156" s="1109"/>
      <c r="GF156" s="1108">
        <f>IF($E150&gt;0,GF153/$E150,"-")</f>
        <v>0</v>
      </c>
      <c r="GG156" s="1109"/>
      <c r="GH156" s="1108">
        <f>IF($E150&gt;0,GH153/$E150,"-")</f>
        <v>0</v>
      </c>
      <c r="GI156" s="1109"/>
      <c r="GJ156" s="1108">
        <f>IF($E150&gt;0,GJ153/$E150,"-")</f>
        <v>0</v>
      </c>
      <c r="GK156" s="1109"/>
      <c r="GL156" s="1108">
        <f>IF($E150&gt;0,GL153/$E150,"-")</f>
        <v>0</v>
      </c>
      <c r="GM156" s="1109"/>
      <c r="GN156" s="1108">
        <f>IF($E150&gt;0,GN153/$E150,"-")</f>
        <v>0</v>
      </c>
      <c r="GO156" s="1109"/>
      <c r="GP156" s="1108">
        <f>IF($E150&gt;0,GP153/$E150,"-")</f>
        <v>0</v>
      </c>
      <c r="GQ156" s="1109"/>
      <c r="GR156" s="1108">
        <f>IF($E150&gt;0,GR153/$E150,"-")</f>
        <v>0</v>
      </c>
      <c r="GS156" s="1109"/>
      <c r="GT156" s="1108">
        <f>IF($E150&gt;0,GT153/$E150,"-")</f>
        <v>0</v>
      </c>
      <c r="GU156" s="1109"/>
      <c r="GV156" s="1108">
        <f t="shared" ref="GV156" si="707">IF($E150&gt;0,GV153/$E150,"-")</f>
        <v>0</v>
      </c>
      <c r="GW156" s="1109"/>
      <c r="GX156" s="1108">
        <f t="shared" ref="GX156" si="708">IF($E150&gt;0,GX153/$E150,"-")</f>
        <v>0</v>
      </c>
      <c r="GY156" s="1109"/>
      <c r="GZ156" s="1108">
        <f t="shared" ref="GZ156" si="709">IF($E150&gt;0,GZ153/$E150,"-")</f>
        <v>0</v>
      </c>
      <c r="HA156" s="1109"/>
      <c r="HB156" s="1108">
        <f>IF($E150&gt;0,HB153/$E150,"-")</f>
        <v>0</v>
      </c>
      <c r="HC156" s="1109"/>
      <c r="HD156" s="1108">
        <f t="shared" ref="HD156" si="710">IF($E150&gt;0,HD153/$E150,"-")</f>
        <v>0</v>
      </c>
      <c r="HE156" s="1109"/>
      <c r="HF156" s="1108">
        <f t="shared" ref="HF156" si="711">IF($E150&gt;0,HF153/$E150,"-")</f>
        <v>0</v>
      </c>
      <c r="HG156" s="1109"/>
      <c r="HH156" s="1108">
        <f t="shared" ref="HH156" si="712">IF($E150&gt;0,HH153/$E150,"-")</f>
        <v>0</v>
      </c>
      <c r="HI156" s="1109"/>
    </row>
    <row r="157" spans="1:217" hidden="1">
      <c r="A157" s="1139"/>
      <c r="B157" s="1140"/>
      <c r="C157" s="1139"/>
      <c r="D157" s="1141"/>
      <c r="E157" s="1141"/>
      <c r="F157" s="1142"/>
      <c r="G157" s="1141"/>
      <c r="H157" s="733"/>
      <c r="I157" s="1143"/>
      <c r="J157" s="1144"/>
      <c r="K157" s="846" t="s">
        <v>386</v>
      </c>
      <c r="L157" s="1110">
        <f>IF($E150&gt;0,L155/$E150,"-")</f>
        <v>0</v>
      </c>
      <c r="M157" s="1111"/>
      <c r="N157" s="1110">
        <f>IF($E150&gt;0,N155/$E150,"-")</f>
        <v>0</v>
      </c>
      <c r="O157" s="1111"/>
      <c r="P157" s="1110">
        <f>IF($E150&gt;0,P155/$E150,"-")</f>
        <v>0</v>
      </c>
      <c r="Q157" s="1111"/>
      <c r="R157" s="1110">
        <f>IF($E150&gt;0,R155/$E150,"-")</f>
        <v>0</v>
      </c>
      <c r="S157" s="1111"/>
      <c r="T157" s="1110">
        <f>IF($E150&gt;0,T155/$E150,"-")</f>
        <v>0</v>
      </c>
      <c r="U157" s="1111"/>
      <c r="V157" s="1110">
        <f>IF($E150&gt;0,V155/$E150,"-")</f>
        <v>0</v>
      </c>
      <c r="W157" s="1111"/>
      <c r="X157" s="1110">
        <f>IF($E150&gt;0,X155/$E150,"-")</f>
        <v>0</v>
      </c>
      <c r="Y157" s="1111"/>
      <c r="Z157" s="1110">
        <f>IF($E150&gt;0,Z155/$E150,"-")</f>
        <v>0</v>
      </c>
      <c r="AA157" s="1111"/>
      <c r="AB157" s="1110">
        <f>IF($E150&gt;0,AB155/$E150,"-")</f>
        <v>0</v>
      </c>
      <c r="AC157" s="1111"/>
      <c r="AD157" s="1110">
        <f>IF($E150&gt;0,AD155/$E150,"-")</f>
        <v>0</v>
      </c>
      <c r="AE157" s="1111"/>
      <c r="AF157" s="1110">
        <f>IF($E150&gt;0,AF155/$E150,"-")</f>
        <v>0</v>
      </c>
      <c r="AG157" s="1111"/>
      <c r="AH157" s="1110">
        <f>IF($E150&gt;0,AH155/$E150,"-")</f>
        <v>0</v>
      </c>
      <c r="AI157" s="1111"/>
      <c r="AJ157" s="1110">
        <f>IF($E150&gt;0,AJ155/$E150,"-")</f>
        <v>0</v>
      </c>
      <c r="AK157" s="1111"/>
      <c r="AL157" s="1110">
        <f>IF($E150&gt;0,AL155/$E150,"-")</f>
        <v>0</v>
      </c>
      <c r="AM157" s="1111"/>
      <c r="AN157" s="1110">
        <f>IF($E150&gt;0,AN155/$E150,"-")</f>
        <v>0</v>
      </c>
      <c r="AO157" s="1111"/>
      <c r="AP157" s="1110">
        <f>IF($E150&gt;0,AP155/$E150,"-")</f>
        <v>0</v>
      </c>
      <c r="AQ157" s="1111"/>
      <c r="AR157" s="1110">
        <f>IF($E150&gt;0,AR155/$E150,"-")</f>
        <v>0</v>
      </c>
      <c r="AS157" s="1111"/>
      <c r="AT157" s="1110">
        <f>IF($E150&gt;0,AT155/$E150,"-")</f>
        <v>0</v>
      </c>
      <c r="AU157" s="1111"/>
      <c r="AV157" s="1110">
        <f>IF($E150&gt;0,AV155/$E150,"-")</f>
        <v>0</v>
      </c>
      <c r="AW157" s="1111"/>
      <c r="AX157" s="1110">
        <f>IF($E150&gt;0,AX155/$E150,"-")</f>
        <v>0</v>
      </c>
      <c r="AY157" s="1111"/>
      <c r="AZ157" s="1110">
        <f>IF($E150&gt;0,AZ155/$E150,"-")</f>
        <v>0</v>
      </c>
      <c r="BA157" s="1111"/>
      <c r="BB157" s="1110">
        <f>IF($E150&gt;0,BB155/$E150,"-")</f>
        <v>0</v>
      </c>
      <c r="BC157" s="1111"/>
      <c r="BD157" s="1110">
        <f>IF($E150&gt;0,BD155/$E150,"-")</f>
        <v>0</v>
      </c>
      <c r="BE157" s="1111"/>
      <c r="BF157" s="1110">
        <f>IF($E150&gt;0,BF155/$E150,"-")</f>
        <v>0</v>
      </c>
      <c r="BG157" s="1111"/>
      <c r="BH157" s="1110">
        <f>IF($E150&gt;0,BH155/$E150,"-")</f>
        <v>0</v>
      </c>
      <c r="BI157" s="1111"/>
      <c r="BJ157" s="1110">
        <f>IF($E150&gt;0,BJ155/$E150,"-")</f>
        <v>0</v>
      </c>
      <c r="BK157" s="1111"/>
      <c r="BL157" s="1110">
        <f>IF($E150&gt;0,BL155/$E150,"-")</f>
        <v>0</v>
      </c>
      <c r="BM157" s="1111"/>
      <c r="BN157" s="1110">
        <f>IF($E150&gt;0,BN155/$E150,"-")</f>
        <v>0</v>
      </c>
      <c r="BO157" s="1111"/>
      <c r="BP157" s="1110">
        <f>IF($E150&gt;0,BP155/$E150,"-")</f>
        <v>0</v>
      </c>
      <c r="BQ157" s="1111"/>
      <c r="BR157" s="1107">
        <f>IF($E150&gt;0,BR155/$E150,"-")</f>
        <v>0</v>
      </c>
      <c r="BS157" s="1107"/>
      <c r="BT157" s="1107">
        <f>IF($E150&gt;0,BT155/$E150,"-")</f>
        <v>0</v>
      </c>
      <c r="BU157" s="1107"/>
      <c r="BV157" s="1107">
        <f>IF($E150&gt;0,BV155/$E150,"-")</f>
        <v>0</v>
      </c>
      <c r="BW157" s="1107"/>
      <c r="BX157" s="1107">
        <f>IF($E150&gt;0,BX155/$E150,"-")</f>
        <v>0</v>
      </c>
      <c r="BY157" s="1107"/>
      <c r="BZ157" s="1107">
        <f>IF($E150&gt;0,BZ155/$E150,"-")</f>
        <v>0</v>
      </c>
      <c r="CA157" s="1107"/>
      <c r="CB157" s="1107">
        <f>IF($E150&gt;0,CB155/$E150,"-")</f>
        <v>0</v>
      </c>
      <c r="CC157" s="1107"/>
      <c r="CD157" s="1107">
        <f>IF($E150&gt;0,CD155/$E150,"-")</f>
        <v>0</v>
      </c>
      <c r="CE157" s="1107"/>
      <c r="CF157" s="1107">
        <f>IF($E150&gt;0,CF155/$E150,"-")</f>
        <v>0</v>
      </c>
      <c r="CG157" s="1107"/>
      <c r="CH157" s="1107">
        <f>IF($E150&gt;0,CH155/$E150,"-")</f>
        <v>0</v>
      </c>
      <c r="CI157" s="1107"/>
      <c r="CJ157" s="1107">
        <f>IF($E150&gt;0,CJ155/$E150,"-")</f>
        <v>0</v>
      </c>
      <c r="CK157" s="1107"/>
      <c r="CL157" s="1107">
        <f>IF($E150&gt;0,CL155/$E150,"-")</f>
        <v>0</v>
      </c>
      <c r="CM157" s="1107"/>
      <c r="CN157" s="1107">
        <f>IF($E150&gt;0,CN155/$E150,"-")</f>
        <v>0</v>
      </c>
      <c r="CO157" s="1107"/>
      <c r="CP157" s="1107">
        <f>IF($E150&gt;0,CP155/$E150,"-")</f>
        <v>0</v>
      </c>
      <c r="CQ157" s="1107"/>
      <c r="CR157" s="1107">
        <f>IF($E150&gt;0,CR155/$E150,"-")</f>
        <v>0</v>
      </c>
      <c r="CS157" s="1107"/>
      <c r="CT157" s="1107">
        <f>IF($E150&gt;0,CT155/$E150,"-")</f>
        <v>0</v>
      </c>
      <c r="CU157" s="1107"/>
      <c r="CV157" s="1107">
        <f>IF($E150&gt;0,CV155/$E150,"-")</f>
        <v>0</v>
      </c>
      <c r="CW157" s="1107"/>
      <c r="CX157" s="1107">
        <f>IF($E150&gt;0,CX155/$E150,"-")</f>
        <v>0</v>
      </c>
      <c r="CY157" s="1107"/>
      <c r="CZ157" s="1107">
        <f>IF($E150&gt;0,CZ155/$E150,"-")</f>
        <v>0</v>
      </c>
      <c r="DA157" s="1107"/>
      <c r="DB157" s="1107">
        <f>IF($E150&gt;0,DB155/$E150,"-")</f>
        <v>0</v>
      </c>
      <c r="DC157" s="1107"/>
      <c r="DD157" s="1107">
        <f>IF($E150&gt;0,DD155/$E150,"-")</f>
        <v>0</v>
      </c>
      <c r="DE157" s="1107"/>
      <c r="DF157" s="1107">
        <f>IF($E150&gt;0,DF155/$E150,"-")</f>
        <v>0</v>
      </c>
      <c r="DG157" s="1107"/>
      <c r="DH157" s="1107">
        <f>IF($E150&gt;0,DH155/$E150,"-")</f>
        <v>0</v>
      </c>
      <c r="DI157" s="1107"/>
      <c r="DJ157" s="1112">
        <f>IF($E150&gt;0,DJ155/$E150,"-")</f>
        <v>0</v>
      </c>
      <c r="DK157" s="1112"/>
      <c r="DL157" s="1107">
        <f>IF($E150&gt;0,DL155/$E150,"-")</f>
        <v>0</v>
      </c>
      <c r="DM157" s="1107"/>
      <c r="DN157" s="1107">
        <f>IF($E150&gt;0,DN155/$E150,"-")</f>
        <v>0</v>
      </c>
      <c r="DO157" s="1107"/>
      <c r="DP157" s="1107">
        <f>IF($E150&gt;0,DP155/$E150,"-")</f>
        <v>0</v>
      </c>
      <c r="DQ157" s="1107"/>
      <c r="DR157" s="1107">
        <f>IF($E150&gt;0,DR155/$E150,"-")</f>
        <v>0</v>
      </c>
      <c r="DS157" s="1107"/>
      <c r="DT157" s="1107">
        <f>IF($E150&gt;0,DT155/$E150,"-")</f>
        <v>0</v>
      </c>
      <c r="DU157" s="1107"/>
      <c r="DV157" s="1107">
        <f>IF($E150&gt;0,DV155/$E150,"-")</f>
        <v>0</v>
      </c>
      <c r="DW157" s="1107"/>
      <c r="DX157" s="1107">
        <f>IF($E150&gt;0,DX155/$E150,"-")</f>
        <v>0</v>
      </c>
      <c r="DY157" s="1107"/>
      <c r="DZ157" s="1107">
        <f>IF($E150&gt;0,DZ155/$E150,"-")</f>
        <v>0</v>
      </c>
      <c r="EA157" s="1107"/>
      <c r="EB157" s="1107">
        <f>IF($E150&gt;0,EB155/$E150,"-")</f>
        <v>0</v>
      </c>
      <c r="EC157" s="1107"/>
      <c r="ED157" s="1107">
        <f>IF($E150&gt;0,ED155/$E150,"-")</f>
        <v>0</v>
      </c>
      <c r="EE157" s="1107"/>
      <c r="EF157" s="1107">
        <f>IF($E150&gt;0,EF155/$E150,"-")</f>
        <v>0</v>
      </c>
      <c r="EG157" s="1107"/>
      <c r="EH157" s="1107">
        <f>IF($E150&gt;0,EH155/$E150,"-")</f>
        <v>0</v>
      </c>
      <c r="EI157" s="1107"/>
      <c r="EJ157" s="1107">
        <f>IF($E150&gt;0,EJ155/$E150,"-")</f>
        <v>0</v>
      </c>
      <c r="EK157" s="1107"/>
      <c r="EL157" s="1107">
        <f>IF($E150&gt;0,EL155/$E150,"-")</f>
        <v>0</v>
      </c>
      <c r="EM157" s="1107"/>
      <c r="EN157" s="1107">
        <f>IF($E150&gt;0,EN155/$E150,"-")</f>
        <v>0</v>
      </c>
      <c r="EO157" s="1107"/>
      <c r="EP157" s="1107">
        <f>IF($E150&gt;0,EP155/$E150,"-")</f>
        <v>0</v>
      </c>
      <c r="EQ157" s="1107"/>
      <c r="ER157" s="1107">
        <f>IF($E150&gt;0,ER155/$E150,"-")</f>
        <v>0</v>
      </c>
      <c r="ES157" s="1107"/>
      <c r="ET157" s="1107">
        <f>IF($E150&gt;0,ET155/$E150,"-")</f>
        <v>0</v>
      </c>
      <c r="EU157" s="1107"/>
      <c r="EV157" s="1107">
        <f>IF($E150&gt;0,EV155/$E150,"-")</f>
        <v>0</v>
      </c>
      <c r="EW157" s="1107"/>
      <c r="EX157" s="1107">
        <f>IF($E150&gt;0,EX155/$E150,"-")</f>
        <v>0</v>
      </c>
      <c r="EY157" s="1107"/>
      <c r="EZ157" s="1107">
        <f>IF($E150&gt;0,EZ155/$E150,"-")</f>
        <v>0</v>
      </c>
      <c r="FA157" s="1107"/>
      <c r="FB157" s="1107">
        <f>IF($E150&gt;0,FB155/$E150,"-")</f>
        <v>0</v>
      </c>
      <c r="FC157" s="1107"/>
      <c r="FD157" s="1107">
        <f>IF($E150&gt;0,FD155/$E150,"-")</f>
        <v>0</v>
      </c>
      <c r="FE157" s="1107"/>
      <c r="FF157" s="1107">
        <f>IF($E150&gt;0,FF155/$E150,"-")</f>
        <v>0</v>
      </c>
      <c r="FG157" s="1107"/>
      <c r="FH157" s="1107">
        <f>IF($E150&gt;0,FH155/$E150,"-")</f>
        <v>0</v>
      </c>
      <c r="FI157" s="1107"/>
      <c r="FJ157" s="1107">
        <f>IF($E150&gt;0,FJ155/$E150,"-")</f>
        <v>0</v>
      </c>
      <c r="FK157" s="1107"/>
      <c r="FL157" s="1107">
        <f>IF($E150&gt;0,FL155/$E150,"-")</f>
        <v>0</v>
      </c>
      <c r="FM157" s="1107"/>
      <c r="FN157" s="1107">
        <f>IF($E150&gt;0,FN155/$E150,"-")</f>
        <v>0</v>
      </c>
      <c r="FO157" s="1107"/>
      <c r="FP157" s="1107">
        <f>IF($E150&gt;0,FP155/$E150,"-")</f>
        <v>0</v>
      </c>
      <c r="FQ157" s="1107"/>
      <c r="FR157" s="1107">
        <f>IF($E150&gt;0,FR155/$E150,"-")</f>
        <v>0</v>
      </c>
      <c r="FS157" s="1107"/>
      <c r="FT157" s="1107">
        <f>IF($E150&gt;0,FT155/$E150,"-")</f>
        <v>0</v>
      </c>
      <c r="FU157" s="1107"/>
      <c r="FV157" s="1107">
        <f>IF($E150&gt;0,FV155/$E150,"-")</f>
        <v>0</v>
      </c>
      <c r="FW157" s="1107"/>
      <c r="FX157" s="1107">
        <f>IF($E150&gt;0,FX155/$E150,"-")</f>
        <v>0</v>
      </c>
      <c r="FY157" s="1107"/>
      <c r="FZ157" s="1107">
        <f>IF($E150&gt;0,FZ155/$E150,"-")</f>
        <v>0</v>
      </c>
      <c r="GA157" s="1107"/>
      <c r="GB157" s="1107">
        <f>IF($E150&gt;0,GB155/$E150,"-")</f>
        <v>0</v>
      </c>
      <c r="GC157" s="1107"/>
      <c r="GD157" s="1107">
        <f>IF($E150&gt;0,GD155/$E150,"-")</f>
        <v>0</v>
      </c>
      <c r="GE157" s="1107"/>
      <c r="GF157" s="1107">
        <f>IF($E150&gt;0,GF155/$E150,"-")</f>
        <v>0</v>
      </c>
      <c r="GG157" s="1107"/>
      <c r="GH157" s="1107">
        <f>IF($E150&gt;0,GH155/$E150,"-")</f>
        <v>0</v>
      </c>
      <c r="GI157" s="1107"/>
      <c r="GJ157" s="1107">
        <f>IF($E150&gt;0,GJ155/$E150,"-")</f>
        <v>0</v>
      </c>
      <c r="GK157" s="1107"/>
      <c r="GL157" s="1107">
        <f>IF($E150&gt;0,GL155/$E150,"-")</f>
        <v>0</v>
      </c>
      <c r="GM157" s="1107"/>
      <c r="GN157" s="1107">
        <f>IF($E150&gt;0,GN155/$E150,"-")</f>
        <v>0</v>
      </c>
      <c r="GO157" s="1107"/>
      <c r="GP157" s="1107">
        <f>IF($E150&gt;0,GP155/$E150,"-")</f>
        <v>0</v>
      </c>
      <c r="GQ157" s="1107"/>
      <c r="GR157" s="1107">
        <f>IF($E150&gt;0,GR155/$E150,"-")</f>
        <v>0</v>
      </c>
      <c r="GS157" s="1107"/>
      <c r="GT157" s="1107">
        <f>IF($E150&gt;0,GT155/$E150,"-")</f>
        <v>0</v>
      </c>
      <c r="GU157" s="1107"/>
      <c r="GV157" s="1107">
        <f t="shared" ref="GV157" si="713">IF($E150&gt;0,GV155/$E150,"-")</f>
        <v>0</v>
      </c>
      <c r="GW157" s="1107"/>
      <c r="GX157" s="1107">
        <f t="shared" ref="GX157" si="714">IF($E150&gt;0,GX155/$E150,"-")</f>
        <v>0</v>
      </c>
      <c r="GY157" s="1107"/>
      <c r="GZ157" s="1107">
        <f t="shared" ref="GZ157" si="715">IF($E150&gt;0,GZ155/$E150,"-")</f>
        <v>0</v>
      </c>
      <c r="HA157" s="1107"/>
      <c r="HB157" s="1107">
        <f>IF($E150&gt;0,HB155/$E150,"-")</f>
        <v>0</v>
      </c>
      <c r="HC157" s="1107"/>
      <c r="HD157" s="1107">
        <f t="shared" ref="HD157" si="716">IF($E150&gt;0,HD155/$E150,"-")</f>
        <v>0</v>
      </c>
      <c r="HE157" s="1107"/>
      <c r="HF157" s="1107">
        <f t="shared" ref="HF157" si="717">IF($E150&gt;0,HF155/$E150,"-")</f>
        <v>0</v>
      </c>
      <c r="HG157" s="1107"/>
      <c r="HH157" s="1107">
        <f t="shared" ref="HH157" si="718">IF($E150&gt;0,HH155/$E150,"-")</f>
        <v>0</v>
      </c>
      <c r="HI157" s="1107"/>
    </row>
    <row r="158" spans="1:217" s="5" customFormat="1" ht="14.4" hidden="1">
      <c r="A158" s="677"/>
      <c r="B158" s="678"/>
      <c r="C158" s="678"/>
      <c r="D158" s="679"/>
      <c r="E158" s="679"/>
      <c r="F158" s="678"/>
      <c r="G158" s="678"/>
      <c r="H158" s="678"/>
      <c r="I158" s="678"/>
      <c r="J158" s="678"/>
      <c r="K158" s="678"/>
      <c r="L158" s="1178"/>
      <c r="M158" s="1178"/>
      <c r="N158" s="1178"/>
      <c r="O158" s="1178"/>
      <c r="P158" s="1178"/>
      <c r="Q158" s="1178"/>
      <c r="R158" s="1178"/>
      <c r="S158" s="1192"/>
      <c r="T158" s="1180"/>
      <c r="U158" s="1178"/>
      <c r="V158" s="1178"/>
      <c r="W158" s="1178"/>
      <c r="X158" s="1178"/>
      <c r="Y158" s="1178"/>
      <c r="Z158" s="1178"/>
      <c r="AA158" s="1192"/>
      <c r="AB158" s="1180"/>
      <c r="AC158" s="1178"/>
      <c r="AD158" s="1178"/>
      <c r="AE158" s="1178"/>
      <c r="AF158" s="1178"/>
      <c r="AG158" s="1178"/>
      <c r="AH158" s="1178"/>
      <c r="AI158" s="1192"/>
      <c r="AJ158" s="1180"/>
      <c r="AK158" s="1178"/>
      <c r="AL158" s="1178"/>
      <c r="AM158" s="1178"/>
      <c r="AN158" s="1178"/>
      <c r="AO158" s="1178"/>
      <c r="AP158" s="1178"/>
      <c r="AQ158" s="1192"/>
      <c r="AR158" s="1180"/>
      <c r="AS158" s="1178"/>
      <c r="AT158" s="831"/>
      <c r="AU158" s="831"/>
      <c r="AV158" s="831"/>
      <c r="AW158" s="831"/>
      <c r="AX158" s="831"/>
      <c r="AY158" s="832"/>
      <c r="AZ158" s="833"/>
      <c r="BA158" s="831"/>
      <c r="BB158" s="831"/>
      <c r="BC158" s="831"/>
      <c r="BD158" s="831"/>
      <c r="BE158" s="831"/>
      <c r="BF158" s="831"/>
      <c r="BG158" s="832"/>
      <c r="BH158" s="833"/>
      <c r="BI158" s="831"/>
      <c r="BJ158" s="831"/>
      <c r="BK158" s="831"/>
      <c r="BL158" s="831"/>
      <c r="BM158" s="831"/>
      <c r="BN158" s="831"/>
      <c r="BO158" s="832"/>
      <c r="BP158" s="833"/>
      <c r="BQ158" s="831"/>
      <c r="BR158" s="831"/>
      <c r="BS158" s="831"/>
      <c r="BT158" s="831"/>
      <c r="BU158" s="831"/>
      <c r="BV158" s="831"/>
      <c r="BW158" s="832"/>
      <c r="BX158" s="833"/>
      <c r="BY158" s="831"/>
      <c r="BZ158" s="831"/>
      <c r="CA158" s="831"/>
      <c r="CB158" s="831"/>
      <c r="CC158" s="831"/>
      <c r="CD158" s="1178"/>
      <c r="CE158" s="1179"/>
      <c r="CF158" s="1180"/>
      <c r="CG158" s="1181"/>
      <c r="CH158" s="1178"/>
      <c r="CI158" s="1181"/>
      <c r="CJ158" s="1178"/>
      <c r="CK158" s="1181"/>
      <c r="CL158" s="1178"/>
      <c r="CM158" s="1179"/>
      <c r="CN158" s="1180"/>
      <c r="CO158" s="1181"/>
      <c r="CP158" s="1182"/>
      <c r="CQ158" s="1183"/>
      <c r="CR158" s="1182"/>
      <c r="CS158" s="1183"/>
      <c r="CT158" s="834"/>
      <c r="CU158" s="835"/>
      <c r="CV158" s="836"/>
      <c r="CW158" s="834"/>
      <c r="CX158" s="834"/>
      <c r="CY158" s="834"/>
      <c r="CZ158" s="834"/>
      <c r="DA158" s="834"/>
      <c r="DB158" s="834"/>
      <c r="DC158" s="835"/>
      <c r="DD158" s="836"/>
      <c r="DE158" s="834"/>
      <c r="DF158" s="834"/>
      <c r="DG158" s="834"/>
      <c r="DH158" s="834"/>
      <c r="DI158" s="834"/>
      <c r="DJ158" s="977"/>
      <c r="DK158" s="977"/>
      <c r="DL158" s="836"/>
      <c r="DM158" s="834"/>
      <c r="DN158" s="834"/>
      <c r="DO158" s="834"/>
      <c r="DP158" s="834"/>
      <c r="DQ158" s="834"/>
      <c r="DR158" s="834"/>
      <c r="DS158" s="835"/>
      <c r="DT158" s="836"/>
      <c r="DU158" s="834"/>
      <c r="DV158" s="834"/>
      <c r="DW158" s="834"/>
      <c r="DX158" s="834"/>
      <c r="DY158" s="834"/>
      <c r="DZ158" s="834"/>
      <c r="EA158" s="835"/>
      <c r="EB158" s="836"/>
      <c r="EC158" s="834"/>
      <c r="ED158" s="834"/>
      <c r="EE158" s="834"/>
      <c r="EF158" s="834"/>
      <c r="EG158" s="834"/>
      <c r="EH158" s="834"/>
      <c r="EI158" s="835"/>
      <c r="EJ158" s="836"/>
      <c r="EK158" s="834"/>
      <c r="EL158" s="834"/>
      <c r="EM158" s="834"/>
      <c r="EN158" s="834"/>
      <c r="EO158" s="834"/>
      <c r="EP158" s="834"/>
      <c r="EQ158" s="835"/>
      <c r="ER158" s="836"/>
      <c r="ES158" s="834"/>
      <c r="ET158" s="834"/>
      <c r="EU158" s="834"/>
      <c r="EV158" s="834"/>
      <c r="EW158" s="834"/>
      <c r="EX158" s="834"/>
      <c r="EY158" s="835"/>
      <c r="EZ158" s="836"/>
      <c r="FA158" s="834"/>
      <c r="FB158" s="834"/>
      <c r="FC158" s="834"/>
      <c r="FD158" s="834"/>
      <c r="FE158" s="834"/>
      <c r="FF158" s="834"/>
      <c r="FG158" s="835"/>
      <c r="FH158" s="836"/>
      <c r="FI158" s="834"/>
      <c r="FJ158" s="834"/>
      <c r="FK158" s="834"/>
      <c r="FL158" s="834"/>
      <c r="FM158" s="834"/>
      <c r="FN158" s="834"/>
      <c r="FO158" s="835"/>
      <c r="FP158" s="836"/>
      <c r="FQ158" s="834"/>
      <c r="FR158" s="834"/>
      <c r="FS158" s="834"/>
      <c r="FT158" s="834"/>
      <c r="FU158" s="834"/>
      <c r="FV158" s="834"/>
      <c r="FW158" s="835"/>
      <c r="FX158" s="836"/>
      <c r="FY158" s="834"/>
      <c r="FZ158" s="834"/>
      <c r="GA158" s="834"/>
      <c r="GB158" s="834"/>
      <c r="GC158" s="834"/>
      <c r="GD158" s="834"/>
      <c r="GE158" s="835"/>
      <c r="GF158" s="836"/>
      <c r="GG158" s="834"/>
      <c r="GH158" s="834"/>
      <c r="GI158" s="834"/>
      <c r="GJ158" s="834"/>
      <c r="GK158" s="834"/>
      <c r="GL158" s="834"/>
      <c r="GM158" s="835"/>
      <c r="GN158" s="836"/>
      <c r="GO158" s="834"/>
      <c r="GP158" s="834"/>
      <c r="GQ158" s="834"/>
      <c r="GR158" s="834"/>
      <c r="GS158" s="834"/>
      <c r="GT158" s="834"/>
      <c r="GU158" s="835"/>
      <c r="GV158" s="834"/>
      <c r="GW158" s="835"/>
      <c r="GX158" s="834"/>
      <c r="GY158" s="835"/>
      <c r="GZ158" s="834"/>
      <c r="HA158" s="835"/>
      <c r="HB158" s="834"/>
      <c r="HC158" s="835"/>
      <c r="HD158" s="834"/>
      <c r="HE158" s="835"/>
      <c r="HF158" s="834"/>
      <c r="HG158" s="835"/>
      <c r="HH158" s="834"/>
      <c r="HI158" s="835"/>
    </row>
    <row r="159" spans="1:217" hidden="1">
      <c r="A159" s="1139" t="s">
        <v>135</v>
      </c>
      <c r="B159" s="1140" t="str">
        <f>VLOOKUP(A159,PLANEJAMENTO!$B$10:$C$56,2,FALSE)</f>
        <v>Laboratório</v>
      </c>
      <c r="C159" s="1139" t="str">
        <f>VLOOKUP(A159,PLANEJAMENTO!$B$10:$D$56,3,FALSE)</f>
        <v>vb</v>
      </c>
      <c r="D159" s="1141">
        <f>VLOOKUP(A159,PLANEJAMENTO!$B$10:$E$56,4,FALSE)</f>
        <v>1</v>
      </c>
      <c r="E159" s="1141">
        <f>D159</f>
        <v>1</v>
      </c>
      <c r="F159" s="1142"/>
      <c r="G159" s="1141">
        <f>F159*8</f>
        <v>0</v>
      </c>
      <c r="H159" s="733"/>
      <c r="I159" s="1143"/>
      <c r="J159" s="1144"/>
      <c r="K159" s="734" t="s">
        <v>379</v>
      </c>
      <c r="L159" s="1145"/>
      <c r="M159" s="1146"/>
      <c r="N159" s="1145"/>
      <c r="O159" s="1146"/>
      <c r="P159" s="1145"/>
      <c r="Q159" s="1146"/>
      <c r="R159" s="1145"/>
      <c r="S159" s="1146"/>
      <c r="T159" s="1145"/>
      <c r="U159" s="1146"/>
      <c r="V159" s="1145"/>
      <c r="W159" s="1146"/>
      <c r="X159" s="1145"/>
      <c r="Y159" s="1146"/>
      <c r="Z159" s="1145"/>
      <c r="AA159" s="1146"/>
      <c r="AB159" s="1145"/>
      <c r="AC159" s="1146"/>
      <c r="AD159" s="1145"/>
      <c r="AE159" s="1146"/>
      <c r="AF159" s="1145"/>
      <c r="AG159" s="1146"/>
      <c r="AH159" s="1145"/>
      <c r="AI159" s="1146"/>
      <c r="AJ159" s="1145"/>
      <c r="AK159" s="1146"/>
      <c r="AL159" s="1145"/>
      <c r="AM159" s="1146"/>
      <c r="AN159" s="1145"/>
      <c r="AO159" s="1146"/>
      <c r="AP159" s="1145"/>
      <c r="AQ159" s="1146"/>
      <c r="AR159" s="1145"/>
      <c r="AS159" s="1146"/>
      <c r="AT159" s="1189"/>
      <c r="AU159" s="1190"/>
      <c r="AV159" s="1145"/>
      <c r="AW159" s="1146"/>
      <c r="AX159" s="1145"/>
      <c r="AY159" s="1146"/>
      <c r="AZ159" s="1145"/>
      <c r="BA159" s="1146"/>
      <c r="BB159" s="1145"/>
      <c r="BC159" s="1146"/>
      <c r="BD159" s="1145"/>
      <c r="BE159" s="1146"/>
      <c r="BF159" s="1145"/>
      <c r="BG159" s="1146"/>
      <c r="BH159" s="1145"/>
      <c r="BI159" s="1146"/>
      <c r="BJ159" s="1145"/>
      <c r="BK159" s="1146"/>
      <c r="BL159" s="1145"/>
      <c r="BM159" s="1146"/>
      <c r="BN159" s="1145"/>
      <c r="BO159" s="1146"/>
      <c r="BP159" s="1145"/>
      <c r="BQ159" s="1146"/>
      <c r="BR159" s="1132"/>
      <c r="BS159" s="1132"/>
      <c r="BT159" s="1132"/>
      <c r="BU159" s="1132"/>
      <c r="BV159" s="1145"/>
      <c r="BW159" s="1146"/>
      <c r="BX159" s="1155"/>
      <c r="BY159" s="1155"/>
      <c r="BZ159" s="1132"/>
      <c r="CA159" s="1132"/>
      <c r="CB159" s="1132"/>
      <c r="CC159" s="1132"/>
      <c r="CD159" s="1155"/>
      <c r="CE159" s="1155"/>
      <c r="CF159" s="1155"/>
      <c r="CG159" s="1155"/>
      <c r="CH159" s="1132"/>
      <c r="CI159" s="1132"/>
      <c r="CJ159" s="1132"/>
      <c r="CK159" s="1132"/>
      <c r="CL159" s="1132"/>
      <c r="CM159" s="1132"/>
      <c r="CN159" s="1132"/>
      <c r="CO159" s="1132"/>
      <c r="CP159" s="1132"/>
      <c r="CQ159" s="1132"/>
      <c r="CR159" s="1132"/>
      <c r="CS159" s="1132"/>
      <c r="CT159" s="1132"/>
      <c r="CU159" s="1132"/>
      <c r="CV159" s="1132"/>
      <c r="CW159" s="1132"/>
      <c r="CX159" s="1132"/>
      <c r="CY159" s="1132"/>
      <c r="CZ159" s="1132"/>
      <c r="DA159" s="1132"/>
      <c r="DB159" s="1132"/>
      <c r="DC159" s="1132"/>
      <c r="DD159" s="1132"/>
      <c r="DE159" s="1132"/>
      <c r="DF159" s="1132"/>
      <c r="DG159" s="1132"/>
      <c r="DH159" s="1132"/>
      <c r="DI159" s="1132"/>
      <c r="DJ159" s="1138"/>
      <c r="DK159" s="1138"/>
      <c r="DL159" s="1132"/>
      <c r="DM159" s="1132"/>
      <c r="DN159" s="1132"/>
      <c r="DO159" s="1132"/>
      <c r="DP159" s="1132"/>
      <c r="DQ159" s="1132"/>
      <c r="DR159" s="1132"/>
      <c r="DS159" s="1132"/>
      <c r="DT159" s="1132"/>
      <c r="DU159" s="1132"/>
      <c r="DV159" s="1132"/>
      <c r="DW159" s="1132"/>
      <c r="DX159" s="1132"/>
      <c r="DY159" s="1132"/>
      <c r="DZ159" s="1132"/>
      <c r="EA159" s="1132"/>
      <c r="EB159" s="1132"/>
      <c r="EC159" s="1132"/>
      <c r="ED159" s="1155"/>
      <c r="EE159" s="1155"/>
      <c r="EF159" s="1155"/>
      <c r="EG159" s="1155"/>
      <c r="EH159" s="1132"/>
      <c r="EI159" s="1132"/>
      <c r="EJ159" s="1132"/>
      <c r="EK159" s="1132"/>
      <c r="EL159" s="1132"/>
      <c r="EM159" s="1132"/>
      <c r="EN159" s="1132"/>
      <c r="EO159" s="1132"/>
      <c r="EP159" s="1132"/>
      <c r="EQ159" s="1132"/>
      <c r="ER159" s="1132"/>
      <c r="ES159" s="1132"/>
      <c r="ET159" s="1132"/>
      <c r="EU159" s="1132"/>
      <c r="EV159" s="1132"/>
      <c r="EW159" s="1132"/>
      <c r="EX159" s="1132"/>
      <c r="EY159" s="1132"/>
      <c r="EZ159" s="1132"/>
      <c r="FA159" s="1132"/>
      <c r="FB159" s="1158">
        <v>3.5294117647058822</v>
      </c>
      <c r="FC159" s="1158"/>
      <c r="FD159" s="1132"/>
      <c r="FE159" s="1132"/>
      <c r="FF159" s="1132"/>
      <c r="FG159" s="1132"/>
      <c r="FH159" s="1132"/>
      <c r="FI159" s="1132"/>
      <c r="FJ159" s="1132"/>
      <c r="FK159" s="1132"/>
      <c r="FL159" s="1132"/>
      <c r="FM159" s="1132"/>
      <c r="FN159" s="1132"/>
      <c r="FO159" s="1132"/>
      <c r="FP159" s="1132"/>
      <c r="FQ159" s="1132"/>
      <c r="FR159" s="1132"/>
      <c r="FS159" s="1132"/>
      <c r="FT159" s="1132"/>
      <c r="FU159" s="1132"/>
      <c r="FV159" s="1132"/>
      <c r="FW159" s="1132"/>
      <c r="FX159" s="1132"/>
      <c r="FY159" s="1132"/>
      <c r="FZ159" s="1132"/>
      <c r="GA159" s="1132"/>
      <c r="GB159" s="1132"/>
      <c r="GC159" s="1132"/>
      <c r="GD159" s="1132"/>
      <c r="GE159" s="1132"/>
      <c r="GF159" s="1132"/>
      <c r="GG159" s="1132"/>
      <c r="GH159" s="1132"/>
      <c r="GI159" s="1132"/>
      <c r="GJ159" s="1132"/>
      <c r="GK159" s="1132"/>
      <c r="GL159" s="1132"/>
      <c r="GM159" s="1132"/>
      <c r="GN159" s="1132"/>
      <c r="GO159" s="1132"/>
      <c r="GP159" s="1132"/>
      <c r="GQ159" s="1132"/>
      <c r="GR159" s="1132"/>
      <c r="GS159" s="1132"/>
      <c r="GT159" s="1132"/>
      <c r="GU159" s="1132"/>
      <c r="GV159" s="1132"/>
      <c r="GW159" s="1132"/>
      <c r="GX159" s="1132"/>
      <c r="GY159" s="1132"/>
      <c r="GZ159" s="1132"/>
      <c r="HA159" s="1132"/>
      <c r="HB159" s="1132"/>
      <c r="HC159" s="1132"/>
      <c r="HD159" s="1132"/>
      <c r="HE159" s="1132"/>
      <c r="HF159" s="1132"/>
      <c r="HG159" s="1132"/>
      <c r="HH159" s="1132"/>
      <c r="HI159" s="1132"/>
    </row>
    <row r="160" spans="1:217" hidden="1">
      <c r="A160" s="1139"/>
      <c r="B160" s="1140"/>
      <c r="C160" s="1139"/>
      <c r="D160" s="1141"/>
      <c r="E160" s="1141"/>
      <c r="F160" s="1142"/>
      <c r="G160" s="1141"/>
      <c r="H160" s="733"/>
      <c r="I160" s="1143"/>
      <c r="J160" s="1144"/>
      <c r="K160" s="837" t="s">
        <v>380</v>
      </c>
      <c r="L160" s="1133"/>
      <c r="M160" s="1134"/>
      <c r="N160" s="1133"/>
      <c r="O160" s="1134"/>
      <c r="P160" s="1133"/>
      <c r="Q160" s="1134"/>
      <c r="R160" s="1133"/>
      <c r="S160" s="1134"/>
      <c r="T160" s="1133"/>
      <c r="U160" s="1134"/>
      <c r="V160" s="1133"/>
      <c r="W160" s="1134"/>
      <c r="X160" s="1133"/>
      <c r="Y160" s="1134"/>
      <c r="Z160" s="1133"/>
      <c r="AA160" s="1134"/>
      <c r="AB160" s="1133"/>
      <c r="AC160" s="1134"/>
      <c r="AD160" s="1133"/>
      <c r="AE160" s="1134"/>
      <c r="AF160" s="1133"/>
      <c r="AG160" s="1134"/>
      <c r="AH160" s="1133"/>
      <c r="AI160" s="1134"/>
      <c r="AJ160" s="1133"/>
      <c r="AK160" s="1134"/>
      <c r="AL160" s="1133"/>
      <c r="AM160" s="1134"/>
      <c r="AN160" s="1133"/>
      <c r="AO160" s="1134"/>
      <c r="AP160" s="1133"/>
      <c r="AQ160" s="1134"/>
      <c r="AR160" s="1133"/>
      <c r="AS160" s="1134"/>
      <c r="AT160" s="1133"/>
      <c r="AU160" s="1134"/>
      <c r="AV160" s="1133"/>
      <c r="AW160" s="1134"/>
      <c r="AX160" s="1133"/>
      <c r="AY160" s="1134"/>
      <c r="AZ160" s="1133"/>
      <c r="BA160" s="1134"/>
      <c r="BB160" s="1133"/>
      <c r="BC160" s="1134"/>
      <c r="BD160" s="1133"/>
      <c r="BE160" s="1134"/>
      <c r="BF160" s="1133"/>
      <c r="BG160" s="1134"/>
      <c r="BH160" s="1133"/>
      <c r="BI160" s="1134"/>
      <c r="BJ160" s="1133"/>
      <c r="BK160" s="1134"/>
      <c r="BL160" s="1133"/>
      <c r="BM160" s="1134"/>
      <c r="BN160" s="1133"/>
      <c r="BO160" s="1134"/>
      <c r="BP160" s="1133"/>
      <c r="BQ160" s="1134"/>
      <c r="BR160" s="1129"/>
      <c r="BS160" s="1129"/>
      <c r="BT160" s="1129"/>
      <c r="BU160" s="1129"/>
      <c r="BV160" s="1133"/>
      <c r="BW160" s="1134"/>
      <c r="BX160" s="1129"/>
      <c r="BY160" s="1129"/>
      <c r="BZ160" s="1129"/>
      <c r="CA160" s="1129"/>
      <c r="CB160" s="1129"/>
      <c r="CC160" s="1129"/>
      <c r="CD160" s="1129"/>
      <c r="CE160" s="1129"/>
      <c r="CF160" s="1129"/>
      <c r="CG160" s="1129"/>
      <c r="CH160" s="1129"/>
      <c r="CI160" s="1129"/>
      <c r="CJ160" s="1129"/>
      <c r="CK160" s="1129"/>
      <c r="CL160" s="1129"/>
      <c r="CM160" s="1129"/>
      <c r="CN160" s="1129"/>
      <c r="CO160" s="1129"/>
      <c r="CP160" s="1129"/>
      <c r="CQ160" s="1129"/>
      <c r="CR160" s="1129"/>
      <c r="CS160" s="1129"/>
      <c r="CT160" s="1129"/>
      <c r="CU160" s="1129"/>
      <c r="CV160" s="1129"/>
      <c r="CW160" s="1129"/>
      <c r="CX160" s="1129"/>
      <c r="CY160" s="1129"/>
      <c r="CZ160" s="1129"/>
      <c r="DA160" s="1129"/>
      <c r="DB160" s="1129"/>
      <c r="DC160" s="1129"/>
      <c r="DD160" s="1129"/>
      <c r="DE160" s="1129"/>
      <c r="DF160" s="1129"/>
      <c r="DG160" s="1129"/>
      <c r="DH160" s="1129"/>
      <c r="DI160" s="1129"/>
      <c r="DJ160" s="1135"/>
      <c r="DK160" s="1135"/>
      <c r="DL160" s="1129"/>
      <c r="DM160" s="1129"/>
      <c r="DN160" s="1129"/>
      <c r="DO160" s="1129"/>
      <c r="DP160" s="1129"/>
      <c r="DQ160" s="1129"/>
      <c r="DR160" s="1129"/>
      <c r="DS160" s="1129"/>
      <c r="DT160" s="1129"/>
      <c r="DU160" s="1129"/>
      <c r="DV160" s="1129"/>
      <c r="DW160" s="1129"/>
      <c r="DX160" s="1129"/>
      <c r="DY160" s="1129"/>
      <c r="DZ160" s="1129"/>
      <c r="EA160" s="1129"/>
      <c r="EB160" s="1129"/>
      <c r="EC160" s="1129"/>
      <c r="ED160" s="1129"/>
      <c r="EE160" s="1129"/>
      <c r="EF160" s="1129"/>
      <c r="EG160" s="1129"/>
      <c r="EH160" s="1129"/>
      <c r="EI160" s="1129"/>
      <c r="EJ160" s="1129"/>
      <c r="EK160" s="1129"/>
      <c r="EL160" s="1129"/>
      <c r="EM160" s="1129"/>
      <c r="EN160" s="1129"/>
      <c r="EO160" s="1129"/>
      <c r="EP160" s="1129"/>
      <c r="EQ160" s="1129"/>
      <c r="ER160" s="1129"/>
      <c r="ES160" s="1129"/>
      <c r="ET160" s="1129"/>
      <c r="EU160" s="1129"/>
      <c r="EV160" s="1129"/>
      <c r="EW160" s="1129"/>
      <c r="EX160" s="1129"/>
      <c r="EY160" s="1129"/>
      <c r="EZ160" s="1129"/>
      <c r="FA160" s="1129"/>
      <c r="FB160" s="1129">
        <v>1</v>
      </c>
      <c r="FC160" s="1129"/>
      <c r="FD160" s="1129"/>
      <c r="FE160" s="1129"/>
      <c r="FF160" s="1129"/>
      <c r="FG160" s="1129"/>
      <c r="FH160" s="1129"/>
      <c r="FI160" s="1129"/>
      <c r="FJ160" s="1129"/>
      <c r="FK160" s="1129"/>
      <c r="FL160" s="1129"/>
      <c r="FM160" s="1129"/>
      <c r="FN160" s="1129"/>
      <c r="FO160" s="1129"/>
      <c r="FP160" s="1129"/>
      <c r="FQ160" s="1129"/>
      <c r="FR160" s="1129"/>
      <c r="FS160" s="1129"/>
      <c r="FT160" s="1129"/>
      <c r="FU160" s="1129"/>
      <c r="FV160" s="1129"/>
      <c r="FW160" s="1129"/>
      <c r="FX160" s="1129"/>
      <c r="FY160" s="1129"/>
      <c r="FZ160" s="1129"/>
      <c r="GA160" s="1129"/>
      <c r="GB160" s="1129"/>
      <c r="GC160" s="1129"/>
      <c r="GD160" s="1129"/>
      <c r="GE160" s="1129"/>
      <c r="GF160" s="1129"/>
      <c r="GG160" s="1129"/>
      <c r="GH160" s="1129"/>
      <c r="GI160" s="1129"/>
      <c r="GJ160" s="1129"/>
      <c r="GK160" s="1129"/>
      <c r="GL160" s="1129"/>
      <c r="GM160" s="1129"/>
      <c r="GN160" s="1129"/>
      <c r="GO160" s="1129"/>
      <c r="GP160" s="1129"/>
      <c r="GQ160" s="1129"/>
      <c r="GR160" s="1129"/>
      <c r="GS160" s="1129"/>
      <c r="GT160" s="1129"/>
      <c r="GU160" s="1129"/>
      <c r="GV160" s="1129"/>
      <c r="GW160" s="1129"/>
      <c r="GX160" s="1129"/>
      <c r="GY160" s="1129"/>
      <c r="GZ160" s="1129"/>
      <c r="HA160" s="1129"/>
      <c r="HB160" s="1129"/>
      <c r="HC160" s="1129"/>
      <c r="HD160" s="1129"/>
      <c r="HE160" s="1129"/>
      <c r="HF160" s="1129"/>
      <c r="HG160" s="1129"/>
      <c r="HH160" s="1129"/>
      <c r="HI160" s="1129"/>
    </row>
    <row r="161" spans="1:217" hidden="1">
      <c r="A161" s="1139"/>
      <c r="B161" s="1140"/>
      <c r="C161" s="1139"/>
      <c r="D161" s="1141"/>
      <c r="E161" s="1141"/>
      <c r="F161" s="1142"/>
      <c r="G161" s="1141"/>
      <c r="H161" s="733"/>
      <c r="I161" s="1143"/>
      <c r="J161" s="1144"/>
      <c r="K161" s="838" t="s">
        <v>381</v>
      </c>
      <c r="L161" s="1125">
        <f>(L159*L160*$G159)*$L$8</f>
        <v>0</v>
      </c>
      <c r="M161" s="1126"/>
      <c r="N161" s="1125">
        <f>(N159*N160*$G159)*$L$8</f>
        <v>0</v>
      </c>
      <c r="O161" s="1126"/>
      <c r="P161" s="1125">
        <f>(P159*P160*$G159)*$L$8</f>
        <v>0</v>
      </c>
      <c r="Q161" s="1126"/>
      <c r="R161" s="1125">
        <f>(R159*R160*$G159)*$L$8</f>
        <v>0</v>
      </c>
      <c r="S161" s="1126"/>
      <c r="T161" s="1125">
        <f>(T159*T160*$G159)*$T$8</f>
        <v>0</v>
      </c>
      <c r="U161" s="1126"/>
      <c r="V161" s="1125">
        <f>(V159*V160*$G159)*$T$8</f>
        <v>0</v>
      </c>
      <c r="W161" s="1126"/>
      <c r="X161" s="1125">
        <f>(X159*X160*$G159)*$T$8</f>
        <v>0</v>
      </c>
      <c r="Y161" s="1126"/>
      <c r="Z161" s="1125">
        <f>(Z159*Z160*$G159)*$T$8</f>
        <v>0</v>
      </c>
      <c r="AA161" s="1126"/>
      <c r="AB161" s="1125">
        <f>(AB159*AB160*$G159)*$AB$8</f>
        <v>0</v>
      </c>
      <c r="AC161" s="1126"/>
      <c r="AD161" s="1125">
        <f>(AD159*AD160*$G159)*$AB$8</f>
        <v>0</v>
      </c>
      <c r="AE161" s="1126"/>
      <c r="AF161" s="1125">
        <f>(AF159*AF160*$G159)*$AB$8</f>
        <v>0</v>
      </c>
      <c r="AG161" s="1126"/>
      <c r="AH161" s="1125">
        <f>(AH159*AH160*$G159)*$AB$8</f>
        <v>0</v>
      </c>
      <c r="AI161" s="1126"/>
      <c r="AJ161" s="1125">
        <f>(AJ159*AJ160*$G159)*$AJ$8</f>
        <v>0</v>
      </c>
      <c r="AK161" s="1126"/>
      <c r="AL161" s="1125">
        <f>(AL159*AL160*$G159)*$AJ$8</f>
        <v>0</v>
      </c>
      <c r="AM161" s="1126"/>
      <c r="AN161" s="1125">
        <f>(AN159*AN160*$G159)*$AJ$8</f>
        <v>0</v>
      </c>
      <c r="AO161" s="1126"/>
      <c r="AP161" s="1125">
        <f>(AP159*AP160*$G159)*$AJ$8</f>
        <v>0</v>
      </c>
      <c r="AQ161" s="1126"/>
      <c r="AR161" s="1125">
        <f>(AR159*AR160*$G159)*$AT$8</f>
        <v>0</v>
      </c>
      <c r="AS161" s="1126"/>
      <c r="AT161" s="1125">
        <f>(AT159*AT160*$G159)*$AT$8</f>
        <v>0</v>
      </c>
      <c r="AU161" s="1126"/>
      <c r="AV161" s="1125">
        <f>(AV159*AV160*$G159)*$AT$8</f>
        <v>0</v>
      </c>
      <c r="AW161" s="1126"/>
      <c r="AX161" s="1125">
        <f>(AX159*AX160*$G159)*$AT$8</f>
        <v>0</v>
      </c>
      <c r="AY161" s="1126"/>
      <c r="AZ161" s="1125">
        <f>(AZ159*AZ160*$G159)*$BB$8</f>
        <v>0</v>
      </c>
      <c r="BA161" s="1126"/>
      <c r="BB161" s="1125">
        <f>(BB159*BB160*$G159)*$BB$8</f>
        <v>0</v>
      </c>
      <c r="BC161" s="1126"/>
      <c r="BD161" s="1125">
        <f>(BD159*BD160*$G159)*$BB$8</f>
        <v>0</v>
      </c>
      <c r="BE161" s="1126"/>
      <c r="BF161" s="1125">
        <f>(BF159*BF160*$G159)*$BB$8</f>
        <v>0</v>
      </c>
      <c r="BG161" s="1126"/>
      <c r="BH161" s="1125">
        <f>(BH159*BH160*$G159)*$BJ$8</f>
        <v>0</v>
      </c>
      <c r="BI161" s="1126"/>
      <c r="BJ161" s="1125">
        <f>(BJ159*BJ160*$G159)*$BJ$8</f>
        <v>0</v>
      </c>
      <c r="BK161" s="1126"/>
      <c r="BL161" s="1125">
        <f>(BL159*BL160*$G159)*$BJ$8</f>
        <v>0</v>
      </c>
      <c r="BM161" s="1126"/>
      <c r="BN161" s="1125">
        <f>(BN159*BN160*$G159)*$BJ$8</f>
        <v>0</v>
      </c>
      <c r="BO161" s="1126"/>
      <c r="BP161" s="1125">
        <f>(BP159*BP160*$G159)*$BT$8</f>
        <v>0</v>
      </c>
      <c r="BQ161" s="1126"/>
      <c r="BR161" s="1125">
        <f>(BR159*BR160*$G159)*$BT$8</f>
        <v>0</v>
      </c>
      <c r="BS161" s="1126"/>
      <c r="BT161" s="1125">
        <f>(BT159*BT160*$G159)*$BT$8</f>
        <v>0</v>
      </c>
      <c r="BU161" s="1126"/>
      <c r="BV161" s="1125">
        <f>(BV159*BV160*$G159)*$BT$8</f>
        <v>0</v>
      </c>
      <c r="BW161" s="1126"/>
      <c r="BX161" s="1125">
        <f>(BX159*BX160*$G159)*$CB$8</f>
        <v>0</v>
      </c>
      <c r="BY161" s="1126"/>
      <c r="BZ161" s="1125">
        <f>(BZ159*BZ160*$G159)*$CB$8</f>
        <v>0</v>
      </c>
      <c r="CA161" s="1126"/>
      <c r="CB161" s="1125">
        <f>(CB159*CB160*$G159)*$CB$8</f>
        <v>0</v>
      </c>
      <c r="CC161" s="1126"/>
      <c r="CD161" s="1125">
        <f>(CD159*CD160*$G159)*$CB$8</f>
        <v>0</v>
      </c>
      <c r="CE161" s="1126"/>
      <c r="CF161" s="1125">
        <f>(CF159*CF160*$G159)*$CJ$8</f>
        <v>0</v>
      </c>
      <c r="CG161" s="1126"/>
      <c r="CH161" s="1125">
        <f>(CH159*CH160*$G159)*$CJ$8</f>
        <v>0</v>
      </c>
      <c r="CI161" s="1126"/>
      <c r="CJ161" s="1125">
        <f>(CJ159*CJ160*$G159)*$CJ$8</f>
        <v>0</v>
      </c>
      <c r="CK161" s="1126"/>
      <c r="CL161" s="1125">
        <f>(CL159*CL160*$G159)*$CJ$8</f>
        <v>0</v>
      </c>
      <c r="CM161" s="1126"/>
      <c r="CN161" s="1125">
        <f>(CN159*CN160*$G159)*$CB$8</f>
        <v>0</v>
      </c>
      <c r="CO161" s="1126"/>
      <c r="CP161" s="1125">
        <f t="shared" ref="CP161" si="719">(CP159*CP160*$G159)*$CB$8</f>
        <v>0</v>
      </c>
      <c r="CQ161" s="1126"/>
      <c r="CR161" s="1125">
        <f>(CR159*CR160*$G159)*$CB$8</f>
        <v>0</v>
      </c>
      <c r="CS161" s="1126"/>
      <c r="CT161" s="1125">
        <f t="shared" ref="CT161" si="720">(CT159*CT160*$G159)*$CB$8</f>
        <v>0</v>
      </c>
      <c r="CU161" s="1126"/>
      <c r="CV161" s="1125">
        <f t="shared" ref="CV161" si="721">(CV159*CV160*$G159)*$CB$8</f>
        <v>0</v>
      </c>
      <c r="CW161" s="1126"/>
      <c r="CX161" s="1125">
        <f t="shared" ref="CX161" si="722">(CX159*CX160*$G159)*$CB$8</f>
        <v>0</v>
      </c>
      <c r="CY161" s="1126"/>
      <c r="CZ161" s="1125">
        <f>(CZ159*CZ160*$G159)*$DB$8</f>
        <v>0</v>
      </c>
      <c r="DA161" s="1126"/>
      <c r="DB161" s="1125">
        <f>(DB159*DB160*$G159)*$DB$8</f>
        <v>0</v>
      </c>
      <c r="DC161" s="1126"/>
      <c r="DD161" s="1125">
        <f>(DD159*DD160*$G159)*$DL$8</f>
        <v>0</v>
      </c>
      <c r="DE161" s="1126"/>
      <c r="DF161" s="1156">
        <f>(DF159*DF160*$G159)*$DL$8</f>
        <v>0</v>
      </c>
      <c r="DG161" s="1157"/>
      <c r="DH161" s="1156">
        <f>(DH159*DH160*$G159)*$DL$8</f>
        <v>0</v>
      </c>
      <c r="DI161" s="1157"/>
      <c r="DJ161" s="1167">
        <f>(DJ159*DJ160*$G159)*$DL$8</f>
        <v>0</v>
      </c>
      <c r="DK161" s="1168"/>
      <c r="DL161" s="1156">
        <f>(DL159*DL160*$G159)*$DT$8</f>
        <v>0</v>
      </c>
      <c r="DM161" s="1157"/>
      <c r="DN161" s="1156">
        <f>(DN159*DN160*$G159)*$DT$8</f>
        <v>0</v>
      </c>
      <c r="DO161" s="1157"/>
      <c r="DP161" s="1156">
        <f>(DP159*DP160*$G159)*$DT$8</f>
        <v>0</v>
      </c>
      <c r="DQ161" s="1157"/>
      <c r="DR161" s="1156">
        <f>(DR159*DR160*$G159)*$DT$8</f>
        <v>0</v>
      </c>
      <c r="DS161" s="1157"/>
      <c r="DT161" s="1125">
        <f>(DT159*DT160*$G159)*$EB$8</f>
        <v>0</v>
      </c>
      <c r="DU161" s="1126"/>
      <c r="DV161" s="1156">
        <f>(DV159*DV160*$G159)*$EB$8</f>
        <v>0</v>
      </c>
      <c r="DW161" s="1157"/>
      <c r="DX161" s="1156">
        <f>(DX159*DX160*$G159)*$EB$8</f>
        <v>0</v>
      </c>
      <c r="DY161" s="1157"/>
      <c r="DZ161" s="1156">
        <f>(DZ159*DZ160*$G159)*$EB$8</f>
        <v>0</v>
      </c>
      <c r="EA161" s="1157"/>
      <c r="EB161" s="1156">
        <f>(EB159*EB160*$G159)*$EJ$8</f>
        <v>0</v>
      </c>
      <c r="EC161" s="1157"/>
      <c r="ED161" s="1156">
        <f>(ED159*ED160*$G159)*$EJ$8</f>
        <v>0</v>
      </c>
      <c r="EE161" s="1157"/>
      <c r="EF161" s="1156">
        <f>(EF159*EF160*$G159)*$EJ$8</f>
        <v>0</v>
      </c>
      <c r="EG161" s="1157"/>
      <c r="EH161" s="1156">
        <f>(EH159*EH160*$G159)*$EJ$8</f>
        <v>0</v>
      </c>
      <c r="EI161" s="1157"/>
      <c r="EJ161" s="1156">
        <f t="shared" ref="EJ161" si="723">(EJ159*EJ160*$G159)*$EJ$8</f>
        <v>0</v>
      </c>
      <c r="EK161" s="1157"/>
      <c r="EL161" s="1156">
        <f t="shared" ref="EL161" si="724">(EL159*EL160*$G159)*$EJ$8</f>
        <v>0</v>
      </c>
      <c r="EM161" s="1157"/>
      <c r="EN161" s="1156">
        <f t="shared" ref="EN161" si="725">(EN159*EN160*$G159)*$EJ$8</f>
        <v>0</v>
      </c>
      <c r="EO161" s="1157"/>
      <c r="EP161" s="1156">
        <f t="shared" ref="EP161" si="726">(EP159*EP160*$G159)*$EJ$8</f>
        <v>0</v>
      </c>
      <c r="EQ161" s="1157"/>
      <c r="ER161" s="1156">
        <f>(ER159*ER160*$G159)*$EJ$8</f>
        <v>0</v>
      </c>
      <c r="ES161" s="1157"/>
      <c r="ET161" s="1156">
        <f t="shared" ref="ET161" si="727">(ET159*ET160*$G159)*$ET$8</f>
        <v>0</v>
      </c>
      <c r="EU161" s="1157"/>
      <c r="EV161" s="1156">
        <f t="shared" ref="EV161" si="728">(EV159*EV160*$G159)*$ET$8</f>
        <v>0</v>
      </c>
      <c r="EW161" s="1157"/>
      <c r="EX161" s="1156">
        <f>(EX159*EX160*$G159)*$ET$8</f>
        <v>0</v>
      </c>
      <c r="EY161" s="1157"/>
      <c r="EZ161" s="1156">
        <f>(EZ159*EZ160*$G159)*$ET$8</f>
        <v>0</v>
      </c>
      <c r="FA161" s="1157"/>
      <c r="FB161" s="1156">
        <f>(FB159*FB160*$G159)*$FB$8</f>
        <v>0</v>
      </c>
      <c r="FC161" s="1157"/>
      <c r="FD161" s="1156">
        <f>(FD159*FD160*$G159)*$FL$8</f>
        <v>0</v>
      </c>
      <c r="FE161" s="1157"/>
      <c r="FF161" s="1156">
        <f>(FF159*FF160*$G159)*$FL$8</f>
        <v>0</v>
      </c>
      <c r="FG161" s="1157"/>
      <c r="FH161" s="1156">
        <f>(FH159*FH160*$G159)*$FT$8</f>
        <v>0</v>
      </c>
      <c r="FI161" s="1157"/>
      <c r="FJ161" s="1156">
        <f>(FJ159*FJ160*$G159)*$FT$8</f>
        <v>0</v>
      </c>
      <c r="FK161" s="1157"/>
      <c r="FL161" s="1156">
        <f>(FL159*FL160*$G159)*$FT$8</f>
        <v>0</v>
      </c>
      <c r="FM161" s="1157"/>
      <c r="FN161" s="1156">
        <f>(FN159*FN160*$G159)*$FT$8</f>
        <v>0</v>
      </c>
      <c r="FO161" s="1157"/>
      <c r="FP161" s="1156">
        <f>(FP159*FP160*$G159)*$GD$8</f>
        <v>0</v>
      </c>
      <c r="FQ161" s="1157"/>
      <c r="FR161" s="1156">
        <f>(FR159*FR160*$G159)*$GD$8</f>
        <v>0</v>
      </c>
      <c r="FS161" s="1157"/>
      <c r="FT161" s="1156">
        <f>(FT159*FT160*$G159)*$GD$8</f>
        <v>0</v>
      </c>
      <c r="FU161" s="1157"/>
      <c r="FV161" s="1156">
        <f>(FV159*FV160*$G159)*$GD$8</f>
        <v>0</v>
      </c>
      <c r="FW161" s="1157"/>
      <c r="FX161" s="1156">
        <f>(FX159*FX160*$G159)*$GL$8</f>
        <v>0</v>
      </c>
      <c r="FY161" s="1157"/>
      <c r="FZ161" s="1156">
        <f>(FZ159*FZ160*$G159)*$GL$8</f>
        <v>0</v>
      </c>
      <c r="GA161" s="1157"/>
      <c r="GB161" s="1156">
        <f>(GB159*GB160*$G159)*$GL$8</f>
        <v>0</v>
      </c>
      <c r="GC161" s="1157"/>
      <c r="GD161" s="1156">
        <f>(GD159*GD160*$G159)*$GL$8</f>
        <v>0</v>
      </c>
      <c r="GE161" s="1157"/>
      <c r="GF161" s="1156">
        <f>(GF159*GF160*$G159)*$GT$8</f>
        <v>0</v>
      </c>
      <c r="GG161" s="1157"/>
      <c r="GH161" s="1156">
        <f>(GH159*GH160*$G159)*$GT$8</f>
        <v>0</v>
      </c>
      <c r="GI161" s="1157"/>
      <c r="GJ161" s="1156">
        <f>(GJ159*GJ160*$G159)*$GT$8</f>
        <v>0</v>
      </c>
      <c r="GK161" s="1157"/>
      <c r="GL161" s="1156">
        <f>(GL159*GL160*$G159)*$GT$8</f>
        <v>0</v>
      </c>
      <c r="GM161" s="1157"/>
      <c r="GN161" s="1156">
        <f>(GN159*GN160*$G159)*$GN$8</f>
        <v>0</v>
      </c>
      <c r="GO161" s="1157"/>
      <c r="GP161" s="1156">
        <f>(GP159*GP160*$G159)*$GN$8</f>
        <v>0</v>
      </c>
      <c r="GQ161" s="1157"/>
      <c r="GR161" s="1156">
        <f>(GR159*GR160*$G159)*$GN$8</f>
        <v>0</v>
      </c>
      <c r="GS161" s="1157"/>
      <c r="GT161" s="1156">
        <f>(GT159*GT160*$G159)*$GN$8</f>
        <v>0</v>
      </c>
      <c r="GU161" s="1157"/>
      <c r="GV161" s="1156">
        <f t="shared" ref="GV161" si="729">(GV159*GV160*$G159)*$GN$8</f>
        <v>0</v>
      </c>
      <c r="GW161" s="1157"/>
      <c r="GX161" s="1156">
        <f t="shared" ref="GX161" si="730">(GX159*GX160*$G159)*$GN$8</f>
        <v>0</v>
      </c>
      <c r="GY161" s="1157"/>
      <c r="GZ161" s="1156">
        <f t="shared" ref="GZ161" si="731">(GZ159*GZ160*$G159)*$GN$8</f>
        <v>0</v>
      </c>
      <c r="HA161" s="1157"/>
      <c r="HB161" s="1156">
        <f>(HB159*HB160*$G159)*$GN$8</f>
        <v>0</v>
      </c>
      <c r="HC161" s="1157"/>
      <c r="HD161" s="1156">
        <f t="shared" ref="HD161" si="732">(HD159*HD160*$G159)*$GN$8</f>
        <v>0</v>
      </c>
      <c r="HE161" s="1157"/>
      <c r="HF161" s="1156">
        <f t="shared" ref="HF161" si="733">(HF159*HF160*$G159)*$GN$8</f>
        <v>0</v>
      </c>
      <c r="HG161" s="1157"/>
      <c r="HH161" s="1156">
        <f t="shared" ref="HH161" si="734">(HH159*HH160*$G159)*$GN$8</f>
        <v>0</v>
      </c>
      <c r="HI161" s="1157"/>
    </row>
    <row r="162" spans="1:217" hidden="1">
      <c r="A162" s="1139"/>
      <c r="B162" s="1140"/>
      <c r="C162" s="1139"/>
      <c r="D162" s="1141"/>
      <c r="E162" s="1141"/>
      <c r="F162" s="1142"/>
      <c r="G162" s="1141"/>
      <c r="H162" s="733"/>
      <c r="I162" s="1143"/>
      <c r="J162" s="1144"/>
      <c r="K162" s="839" t="s">
        <v>382</v>
      </c>
      <c r="L162" s="1121">
        <f>L161</f>
        <v>0</v>
      </c>
      <c r="M162" s="1122"/>
      <c r="N162" s="1121">
        <f>L162+N161</f>
        <v>0</v>
      </c>
      <c r="O162" s="1122"/>
      <c r="P162" s="1121">
        <f>N162+P161</f>
        <v>0</v>
      </c>
      <c r="Q162" s="1122"/>
      <c r="R162" s="1121">
        <f>P162+R161</f>
        <v>0</v>
      </c>
      <c r="S162" s="1122"/>
      <c r="T162" s="1121">
        <f>R162+T161</f>
        <v>0</v>
      </c>
      <c r="U162" s="1122"/>
      <c r="V162" s="1121">
        <f>T162+V161</f>
        <v>0</v>
      </c>
      <c r="W162" s="1122"/>
      <c r="X162" s="1121">
        <f>V162+X161</f>
        <v>0</v>
      </c>
      <c r="Y162" s="1122"/>
      <c r="Z162" s="1121">
        <f>X162+Z161</f>
        <v>0</v>
      </c>
      <c r="AA162" s="1122"/>
      <c r="AB162" s="1121">
        <f>Z162+AB161</f>
        <v>0</v>
      </c>
      <c r="AC162" s="1122"/>
      <c r="AD162" s="1121">
        <f>AB162+AD161</f>
        <v>0</v>
      </c>
      <c r="AE162" s="1122"/>
      <c r="AF162" s="1121">
        <f>AD162+AF161</f>
        <v>0</v>
      </c>
      <c r="AG162" s="1122"/>
      <c r="AH162" s="1121">
        <f>AF162+AH161</f>
        <v>0</v>
      </c>
      <c r="AI162" s="1122"/>
      <c r="AJ162" s="1121">
        <f>AH162+AJ161</f>
        <v>0</v>
      </c>
      <c r="AK162" s="1122"/>
      <c r="AL162" s="1121">
        <f>AJ162+AL161</f>
        <v>0</v>
      </c>
      <c r="AM162" s="1122"/>
      <c r="AN162" s="1121">
        <f>AL162+AN161</f>
        <v>0</v>
      </c>
      <c r="AO162" s="1122"/>
      <c r="AP162" s="1121">
        <f>AN162+AP161</f>
        <v>0</v>
      </c>
      <c r="AQ162" s="1122"/>
      <c r="AR162" s="1121">
        <f>AP162+AR161</f>
        <v>0</v>
      </c>
      <c r="AS162" s="1122"/>
      <c r="AT162" s="1121">
        <f>AR162+AT161</f>
        <v>0</v>
      </c>
      <c r="AU162" s="1122"/>
      <c r="AV162" s="1121">
        <f>AT162+AV161</f>
        <v>0</v>
      </c>
      <c r="AW162" s="1122"/>
      <c r="AX162" s="1121">
        <f>AV162+AX161</f>
        <v>0</v>
      </c>
      <c r="AY162" s="1122"/>
      <c r="AZ162" s="1121">
        <f>AX162+AZ161</f>
        <v>0</v>
      </c>
      <c r="BA162" s="1122"/>
      <c r="BB162" s="1121">
        <f>AZ162+BB161</f>
        <v>0</v>
      </c>
      <c r="BC162" s="1122"/>
      <c r="BD162" s="1121">
        <f>BB162+BD161</f>
        <v>0</v>
      </c>
      <c r="BE162" s="1122"/>
      <c r="BF162" s="1121">
        <f>BD162+BF161</f>
        <v>0</v>
      </c>
      <c r="BG162" s="1122"/>
      <c r="BH162" s="1121">
        <f>BF162+BH161</f>
        <v>0</v>
      </c>
      <c r="BI162" s="1122"/>
      <c r="BJ162" s="1121">
        <f>BH162+BJ161</f>
        <v>0</v>
      </c>
      <c r="BK162" s="1122"/>
      <c r="BL162" s="1121">
        <f>BJ162+BL161</f>
        <v>0</v>
      </c>
      <c r="BM162" s="1122"/>
      <c r="BN162" s="1121">
        <f>BL162+BN161</f>
        <v>0</v>
      </c>
      <c r="BO162" s="1122"/>
      <c r="BP162" s="1121">
        <f>BN162+BP161</f>
        <v>0</v>
      </c>
      <c r="BQ162" s="1122"/>
      <c r="BR162" s="1121">
        <f>BP162+BR161</f>
        <v>0</v>
      </c>
      <c r="BS162" s="1122"/>
      <c r="BT162" s="1121">
        <f>BR162+BT161</f>
        <v>0</v>
      </c>
      <c r="BU162" s="1122"/>
      <c r="BV162" s="1121">
        <f>BT162+BV161</f>
        <v>0</v>
      </c>
      <c r="BW162" s="1122"/>
      <c r="BX162" s="1121">
        <f>BV162+BX161</f>
        <v>0</v>
      </c>
      <c r="BY162" s="1122"/>
      <c r="BZ162" s="1121">
        <f>BX162+BZ161</f>
        <v>0</v>
      </c>
      <c r="CA162" s="1122"/>
      <c r="CB162" s="1121">
        <f>BZ162+CB161</f>
        <v>0</v>
      </c>
      <c r="CC162" s="1122"/>
      <c r="CD162" s="1121">
        <f>CB162+CD161</f>
        <v>0</v>
      </c>
      <c r="CE162" s="1122"/>
      <c r="CF162" s="1121">
        <f>CD162+CF161</f>
        <v>0</v>
      </c>
      <c r="CG162" s="1122"/>
      <c r="CH162" s="1121">
        <f>CF162+CH161</f>
        <v>0</v>
      </c>
      <c r="CI162" s="1122"/>
      <c r="CJ162" s="1121">
        <f>CH162+CJ161</f>
        <v>0</v>
      </c>
      <c r="CK162" s="1122"/>
      <c r="CL162" s="1121">
        <f>CJ162+CL161</f>
        <v>0</v>
      </c>
      <c r="CM162" s="1122"/>
      <c r="CN162" s="1121">
        <f>CL162+CN161</f>
        <v>0</v>
      </c>
      <c r="CO162" s="1122"/>
      <c r="CP162" s="1121">
        <f>CN162+CP161</f>
        <v>0</v>
      </c>
      <c r="CQ162" s="1122"/>
      <c r="CR162" s="1121">
        <f>CP162+CR161</f>
        <v>0</v>
      </c>
      <c r="CS162" s="1122"/>
      <c r="CT162" s="1121">
        <f>CR162+CT161</f>
        <v>0</v>
      </c>
      <c r="CU162" s="1122"/>
      <c r="CV162" s="1121">
        <f>CT162+CV161</f>
        <v>0</v>
      </c>
      <c r="CW162" s="1122"/>
      <c r="CX162" s="1121">
        <f>CV162+CX161</f>
        <v>0</v>
      </c>
      <c r="CY162" s="1122"/>
      <c r="CZ162" s="1121">
        <f>CX162+CZ161</f>
        <v>0</v>
      </c>
      <c r="DA162" s="1122"/>
      <c r="DB162" s="1121">
        <f>CZ162+DB161</f>
        <v>0</v>
      </c>
      <c r="DC162" s="1122"/>
      <c r="DD162" s="1121">
        <f>DB162+DD161</f>
        <v>0</v>
      </c>
      <c r="DE162" s="1122"/>
      <c r="DF162" s="1121">
        <f>DD162+DF161</f>
        <v>0</v>
      </c>
      <c r="DG162" s="1122"/>
      <c r="DH162" s="1121">
        <f>DF162+DH161</f>
        <v>0</v>
      </c>
      <c r="DI162" s="1122"/>
      <c r="DJ162" s="1127">
        <f>DH162+DJ161</f>
        <v>0</v>
      </c>
      <c r="DK162" s="1128"/>
      <c r="DL162" s="1121">
        <f>DJ162+DL161</f>
        <v>0</v>
      </c>
      <c r="DM162" s="1122"/>
      <c r="DN162" s="1121">
        <f>DL162+DN161</f>
        <v>0</v>
      </c>
      <c r="DO162" s="1122"/>
      <c r="DP162" s="1121">
        <f>DN162+DP161</f>
        <v>0</v>
      </c>
      <c r="DQ162" s="1122"/>
      <c r="DR162" s="1121">
        <f>DP162+DR161</f>
        <v>0</v>
      </c>
      <c r="DS162" s="1122"/>
      <c r="DT162" s="1121">
        <f>DR162+DT161</f>
        <v>0</v>
      </c>
      <c r="DU162" s="1122"/>
      <c r="DV162" s="1121">
        <f>DT162+DV161</f>
        <v>0</v>
      </c>
      <c r="DW162" s="1122"/>
      <c r="DX162" s="1121">
        <f>DV162+DX161</f>
        <v>0</v>
      </c>
      <c r="DY162" s="1122"/>
      <c r="DZ162" s="1121">
        <f>DX162+DZ161</f>
        <v>0</v>
      </c>
      <c r="EA162" s="1122"/>
      <c r="EB162" s="1121">
        <f>DZ162+EB161</f>
        <v>0</v>
      </c>
      <c r="EC162" s="1122"/>
      <c r="ED162" s="1121">
        <f>EB162+ED161</f>
        <v>0</v>
      </c>
      <c r="EE162" s="1122"/>
      <c r="EF162" s="1121">
        <f>ED162+EF161</f>
        <v>0</v>
      </c>
      <c r="EG162" s="1122"/>
      <c r="EH162" s="1121">
        <f>EF162+EH161</f>
        <v>0</v>
      </c>
      <c r="EI162" s="1122"/>
      <c r="EJ162" s="1121">
        <f>EH162+EJ161</f>
        <v>0</v>
      </c>
      <c r="EK162" s="1122"/>
      <c r="EL162" s="1121">
        <f>EJ162+EL161</f>
        <v>0</v>
      </c>
      <c r="EM162" s="1122"/>
      <c r="EN162" s="1121">
        <f>EL162+EN161</f>
        <v>0</v>
      </c>
      <c r="EO162" s="1122"/>
      <c r="EP162" s="1121">
        <f>EN162+EP161</f>
        <v>0</v>
      </c>
      <c r="EQ162" s="1122"/>
      <c r="ER162" s="1121">
        <f>EP162+ER161</f>
        <v>0</v>
      </c>
      <c r="ES162" s="1122"/>
      <c r="ET162" s="1121">
        <f>ER162+ET161</f>
        <v>0</v>
      </c>
      <c r="EU162" s="1122"/>
      <c r="EV162" s="1121">
        <f>ET162+EV161</f>
        <v>0</v>
      </c>
      <c r="EW162" s="1122"/>
      <c r="EX162" s="1121">
        <f>EV162+EX161</f>
        <v>0</v>
      </c>
      <c r="EY162" s="1122"/>
      <c r="EZ162" s="1121">
        <f>EX162+EZ161</f>
        <v>0</v>
      </c>
      <c r="FA162" s="1122"/>
      <c r="FB162" s="1121">
        <f>EZ162+FB161</f>
        <v>0</v>
      </c>
      <c r="FC162" s="1122"/>
      <c r="FD162" s="1121">
        <f>FB162+FD161</f>
        <v>0</v>
      </c>
      <c r="FE162" s="1122"/>
      <c r="FF162" s="1121">
        <f>FD162+FF161</f>
        <v>0</v>
      </c>
      <c r="FG162" s="1122"/>
      <c r="FH162" s="1121">
        <f>FF162+FH161</f>
        <v>0</v>
      </c>
      <c r="FI162" s="1122"/>
      <c r="FJ162" s="1121">
        <f>FH162+FJ161</f>
        <v>0</v>
      </c>
      <c r="FK162" s="1122"/>
      <c r="FL162" s="1121">
        <f>FJ162+FL161</f>
        <v>0</v>
      </c>
      <c r="FM162" s="1122"/>
      <c r="FN162" s="1121">
        <f>FL162+FN161</f>
        <v>0</v>
      </c>
      <c r="FO162" s="1122"/>
      <c r="FP162" s="1121">
        <f>FN162+FP161</f>
        <v>0</v>
      </c>
      <c r="FQ162" s="1122"/>
      <c r="FR162" s="1121">
        <f>FP162+FR161</f>
        <v>0</v>
      </c>
      <c r="FS162" s="1122"/>
      <c r="FT162" s="1121">
        <f>FR162+FT161</f>
        <v>0</v>
      </c>
      <c r="FU162" s="1122"/>
      <c r="FV162" s="1121">
        <f>FT162+FV161</f>
        <v>0</v>
      </c>
      <c r="FW162" s="1122"/>
      <c r="FX162" s="1121">
        <f>FV162+FX161</f>
        <v>0</v>
      </c>
      <c r="FY162" s="1122"/>
      <c r="FZ162" s="1121">
        <f>FX162+FZ161</f>
        <v>0</v>
      </c>
      <c r="GA162" s="1122"/>
      <c r="GB162" s="1121">
        <f>FZ162+GB161</f>
        <v>0</v>
      </c>
      <c r="GC162" s="1122"/>
      <c r="GD162" s="1121">
        <f>GB162+GD161</f>
        <v>0</v>
      </c>
      <c r="GE162" s="1122"/>
      <c r="GF162" s="1121">
        <f>GD162+GF161</f>
        <v>0</v>
      </c>
      <c r="GG162" s="1122"/>
      <c r="GH162" s="1121">
        <f>GF162+GH161</f>
        <v>0</v>
      </c>
      <c r="GI162" s="1122"/>
      <c r="GJ162" s="1121">
        <f>GH162+GJ161</f>
        <v>0</v>
      </c>
      <c r="GK162" s="1122"/>
      <c r="GL162" s="1121">
        <f>GJ162+GL161</f>
        <v>0</v>
      </c>
      <c r="GM162" s="1122"/>
      <c r="GN162" s="1121">
        <f>GL162+GN161</f>
        <v>0</v>
      </c>
      <c r="GO162" s="1122"/>
      <c r="GP162" s="1121">
        <f>GN162+GP161</f>
        <v>0</v>
      </c>
      <c r="GQ162" s="1122"/>
      <c r="GR162" s="1121">
        <f>GP162+GR161</f>
        <v>0</v>
      </c>
      <c r="GS162" s="1122"/>
      <c r="GT162" s="1121">
        <f>GR162+GT161</f>
        <v>0</v>
      </c>
      <c r="GU162" s="1122"/>
      <c r="GV162" s="1121">
        <f t="shared" ref="GV162" si="735">GT162+GV161</f>
        <v>0</v>
      </c>
      <c r="GW162" s="1122"/>
      <c r="GX162" s="1121">
        <f t="shared" ref="GX162" si="736">GV162+GX161</f>
        <v>0</v>
      </c>
      <c r="GY162" s="1122"/>
      <c r="GZ162" s="1121">
        <f t="shared" ref="GZ162" si="737">GX162+GZ161</f>
        <v>0</v>
      </c>
      <c r="HA162" s="1122"/>
      <c r="HB162" s="1121">
        <f>GZ162+HB161</f>
        <v>0</v>
      </c>
      <c r="HC162" s="1122"/>
      <c r="HD162" s="1121">
        <f t="shared" ref="HD162" si="738">HB162+HD161</f>
        <v>0</v>
      </c>
      <c r="HE162" s="1122"/>
      <c r="HF162" s="1121">
        <f t="shared" ref="HF162" si="739">HD162+HF161</f>
        <v>0</v>
      </c>
      <c r="HG162" s="1122"/>
      <c r="HH162" s="1121">
        <f t="shared" ref="HH162" si="740">HF162+HH161</f>
        <v>0</v>
      </c>
      <c r="HI162" s="1122"/>
    </row>
    <row r="163" spans="1:217" s="19" customFormat="1" hidden="1">
      <c r="A163" s="1139"/>
      <c r="B163" s="1140"/>
      <c r="C163" s="1139"/>
      <c r="D163" s="1141"/>
      <c r="E163" s="1141"/>
      <c r="F163" s="1142"/>
      <c r="G163" s="1141"/>
      <c r="H163" s="840"/>
      <c r="I163" s="1143"/>
      <c r="J163" s="1144"/>
      <c r="K163" s="841" t="s">
        <v>383</v>
      </c>
      <c r="L163" s="1117"/>
      <c r="M163" s="1118"/>
      <c r="N163" s="1117"/>
      <c r="O163" s="1118"/>
      <c r="P163" s="1117"/>
      <c r="Q163" s="1118"/>
      <c r="R163" s="1117"/>
      <c r="S163" s="1118"/>
      <c r="T163" s="1117"/>
      <c r="U163" s="1118"/>
      <c r="V163" s="1117"/>
      <c r="W163" s="1118"/>
      <c r="X163" s="1117"/>
      <c r="Y163" s="1118"/>
      <c r="Z163" s="1117"/>
      <c r="AA163" s="1118"/>
      <c r="AB163" s="1117"/>
      <c r="AC163" s="1118"/>
      <c r="AD163" s="1117"/>
      <c r="AE163" s="1118"/>
      <c r="AF163" s="1117"/>
      <c r="AG163" s="1118"/>
      <c r="AH163" s="1117"/>
      <c r="AI163" s="1118"/>
      <c r="AJ163" s="1117"/>
      <c r="AK163" s="1118"/>
      <c r="AL163" s="1117"/>
      <c r="AM163" s="1118"/>
      <c r="AN163" s="1117"/>
      <c r="AO163" s="1118"/>
      <c r="AP163" s="1117"/>
      <c r="AQ163" s="1118"/>
      <c r="AR163" s="1117"/>
      <c r="AS163" s="1118"/>
      <c r="AT163" s="1117"/>
      <c r="AU163" s="1118"/>
      <c r="AV163" s="1117"/>
      <c r="AW163" s="1118"/>
      <c r="AX163" s="1117"/>
      <c r="AY163" s="1118"/>
      <c r="AZ163" s="1117"/>
      <c r="BA163" s="1118"/>
      <c r="BB163" s="1117"/>
      <c r="BC163" s="1118"/>
      <c r="BD163" s="1117"/>
      <c r="BE163" s="1118"/>
      <c r="BF163" s="1117"/>
      <c r="BG163" s="1118"/>
      <c r="BH163" s="1117"/>
      <c r="BI163" s="1118"/>
      <c r="BJ163" s="1117"/>
      <c r="BK163" s="1118"/>
      <c r="BL163" s="1117"/>
      <c r="BM163" s="1118"/>
      <c r="BN163" s="1117"/>
      <c r="BO163" s="1118"/>
      <c r="BP163" s="1117"/>
      <c r="BQ163" s="1118"/>
      <c r="BR163" s="1117"/>
      <c r="BS163" s="1118"/>
      <c r="BT163" s="1117"/>
      <c r="BU163" s="1118"/>
      <c r="BV163" s="1117"/>
      <c r="BW163" s="1118"/>
      <c r="BX163" s="1117"/>
      <c r="BY163" s="1118"/>
      <c r="BZ163" s="1117"/>
      <c r="CA163" s="1118"/>
      <c r="CB163" s="1117"/>
      <c r="CC163" s="1118"/>
      <c r="CD163" s="1117"/>
      <c r="CE163" s="1118"/>
      <c r="CF163" s="1117"/>
      <c r="CG163" s="1118"/>
      <c r="CH163" s="1117"/>
      <c r="CI163" s="1118"/>
      <c r="CJ163" s="1117"/>
      <c r="CK163" s="1118"/>
      <c r="CL163" s="1117"/>
      <c r="CM163" s="1118"/>
      <c r="CN163" s="1117"/>
      <c r="CO163" s="1118"/>
      <c r="CP163" s="1117"/>
      <c r="CQ163" s="1118"/>
      <c r="CR163" s="1117"/>
      <c r="CS163" s="1118"/>
      <c r="CT163" s="1117"/>
      <c r="CU163" s="1118"/>
      <c r="CV163" s="1117"/>
      <c r="CW163" s="1118"/>
      <c r="CX163" s="1117"/>
      <c r="CY163" s="1118"/>
      <c r="CZ163" s="1117"/>
      <c r="DA163" s="1118"/>
      <c r="DB163" s="1117"/>
      <c r="DC163" s="1118"/>
      <c r="DD163" s="1117"/>
      <c r="DE163" s="1118"/>
      <c r="DF163" s="1117"/>
      <c r="DG163" s="1118"/>
      <c r="DH163" s="1117"/>
      <c r="DI163" s="1118"/>
      <c r="DJ163" s="1123"/>
      <c r="DK163" s="1124"/>
      <c r="DL163" s="1117"/>
      <c r="DM163" s="1118"/>
      <c r="DN163" s="1117"/>
      <c r="DO163" s="1118"/>
      <c r="DP163" s="1117"/>
      <c r="DQ163" s="1118"/>
      <c r="DR163" s="1117"/>
      <c r="DS163" s="1118"/>
      <c r="DT163" s="1117"/>
      <c r="DU163" s="1118"/>
      <c r="DV163" s="1117"/>
      <c r="DW163" s="1118"/>
      <c r="DX163" s="1117"/>
      <c r="DY163" s="1118"/>
      <c r="DZ163" s="1117"/>
      <c r="EA163" s="1118"/>
      <c r="EB163" s="1117"/>
      <c r="EC163" s="1118"/>
      <c r="ED163" s="1117"/>
      <c r="EE163" s="1118"/>
      <c r="EF163" s="1117"/>
      <c r="EG163" s="1118"/>
      <c r="EH163" s="1117"/>
      <c r="EI163" s="1118"/>
      <c r="EJ163" s="1117"/>
      <c r="EK163" s="1118"/>
      <c r="EL163" s="1117"/>
      <c r="EM163" s="1118"/>
      <c r="EN163" s="1117"/>
      <c r="EO163" s="1118"/>
      <c r="EP163" s="1117"/>
      <c r="EQ163" s="1118"/>
      <c r="ER163" s="1117"/>
      <c r="ES163" s="1118"/>
      <c r="ET163" s="1117"/>
      <c r="EU163" s="1118"/>
      <c r="EV163" s="1117"/>
      <c r="EW163" s="1118"/>
      <c r="EX163" s="1117"/>
      <c r="EY163" s="1118"/>
      <c r="EZ163" s="1117"/>
      <c r="FA163" s="1118"/>
      <c r="FB163" s="1117"/>
      <c r="FC163" s="1118"/>
      <c r="FD163" s="1117"/>
      <c r="FE163" s="1118"/>
      <c r="FF163" s="1117"/>
      <c r="FG163" s="1118"/>
      <c r="FH163" s="1117"/>
      <c r="FI163" s="1118"/>
      <c r="FJ163" s="1117"/>
      <c r="FK163" s="1118"/>
      <c r="FL163" s="1117"/>
      <c r="FM163" s="1118"/>
      <c r="FN163" s="1117"/>
      <c r="FO163" s="1118"/>
      <c r="FP163" s="1117"/>
      <c r="FQ163" s="1118"/>
      <c r="FR163" s="1117"/>
      <c r="FS163" s="1118"/>
      <c r="FT163" s="1117"/>
      <c r="FU163" s="1118"/>
      <c r="FV163" s="1117"/>
      <c r="FW163" s="1118"/>
      <c r="FX163" s="1117"/>
      <c r="FY163" s="1118"/>
      <c r="FZ163" s="1117"/>
      <c r="GA163" s="1118"/>
      <c r="GB163" s="1117"/>
      <c r="GC163" s="1118"/>
      <c r="GD163" s="1117"/>
      <c r="GE163" s="1118"/>
      <c r="GF163" s="1117"/>
      <c r="GG163" s="1118"/>
      <c r="GH163" s="1117"/>
      <c r="GI163" s="1118"/>
      <c r="GJ163" s="1117"/>
      <c r="GK163" s="1118"/>
      <c r="GL163" s="1117"/>
      <c r="GM163" s="1118"/>
      <c r="GN163" s="1117"/>
      <c r="GO163" s="1118"/>
      <c r="GP163" s="1117"/>
      <c r="GQ163" s="1118"/>
      <c r="GR163" s="1117"/>
      <c r="GS163" s="1118"/>
      <c r="GT163" s="1117"/>
      <c r="GU163" s="1118"/>
      <c r="GV163" s="1117"/>
      <c r="GW163" s="1118"/>
      <c r="GX163" s="1117"/>
      <c r="GY163" s="1118"/>
      <c r="GZ163" s="1117"/>
      <c r="HA163" s="1118"/>
      <c r="HB163" s="1117"/>
      <c r="HC163" s="1118"/>
      <c r="HD163" s="1117"/>
      <c r="HE163" s="1118"/>
      <c r="HF163" s="1117"/>
      <c r="HG163" s="1118"/>
      <c r="HH163" s="1117"/>
      <c r="HI163" s="1118"/>
    </row>
    <row r="164" spans="1:217" s="20" customFormat="1" hidden="1">
      <c r="A164" s="1139"/>
      <c r="B164" s="1140"/>
      <c r="C164" s="1139"/>
      <c r="D164" s="1141"/>
      <c r="E164" s="1141"/>
      <c r="F164" s="1142"/>
      <c r="G164" s="1141"/>
      <c r="H164" s="842"/>
      <c r="I164" s="1143"/>
      <c r="J164" s="1144"/>
      <c r="K164" s="843" t="s">
        <v>384</v>
      </c>
      <c r="L164" s="1113">
        <f>L163</f>
        <v>0</v>
      </c>
      <c r="M164" s="1114"/>
      <c r="N164" s="1113">
        <f>N163+L164</f>
        <v>0</v>
      </c>
      <c r="O164" s="1114"/>
      <c r="P164" s="1113">
        <f>P163+N164</f>
        <v>0</v>
      </c>
      <c r="Q164" s="1114"/>
      <c r="R164" s="1113">
        <f>R163+P164</f>
        <v>0</v>
      </c>
      <c r="S164" s="1114"/>
      <c r="T164" s="1113">
        <f>T163+R164</f>
        <v>0</v>
      </c>
      <c r="U164" s="1114"/>
      <c r="V164" s="1113">
        <f>V163+T164</f>
        <v>0</v>
      </c>
      <c r="W164" s="1114"/>
      <c r="X164" s="1113">
        <f>X163+V164</f>
        <v>0</v>
      </c>
      <c r="Y164" s="1114"/>
      <c r="Z164" s="1113">
        <f>Z163+X164</f>
        <v>0</v>
      </c>
      <c r="AA164" s="1114"/>
      <c r="AB164" s="1113">
        <f>AB163+Z164</f>
        <v>0</v>
      </c>
      <c r="AC164" s="1114"/>
      <c r="AD164" s="1113">
        <f>AD163+AB164</f>
        <v>0</v>
      </c>
      <c r="AE164" s="1114"/>
      <c r="AF164" s="1113">
        <f>AF163+AD164</f>
        <v>0</v>
      </c>
      <c r="AG164" s="1114"/>
      <c r="AH164" s="1113">
        <f>AH163+AF164</f>
        <v>0</v>
      </c>
      <c r="AI164" s="1114"/>
      <c r="AJ164" s="1113">
        <f>AJ163+AH164</f>
        <v>0</v>
      </c>
      <c r="AK164" s="1114"/>
      <c r="AL164" s="1113">
        <f>AL163+AJ164</f>
        <v>0</v>
      </c>
      <c r="AM164" s="1114"/>
      <c r="AN164" s="1113">
        <f>AN163+AL164</f>
        <v>0</v>
      </c>
      <c r="AO164" s="1114"/>
      <c r="AP164" s="1113">
        <f>AP163+AN164</f>
        <v>0</v>
      </c>
      <c r="AQ164" s="1114"/>
      <c r="AR164" s="1113">
        <f>AR163+AP164</f>
        <v>0</v>
      </c>
      <c r="AS164" s="1114"/>
      <c r="AT164" s="1113">
        <f>AT163+AR164</f>
        <v>0</v>
      </c>
      <c r="AU164" s="1114"/>
      <c r="AV164" s="1113">
        <f>AV163+AT164</f>
        <v>0</v>
      </c>
      <c r="AW164" s="1114"/>
      <c r="AX164" s="1113">
        <f>AX163+AV164</f>
        <v>0</v>
      </c>
      <c r="AY164" s="1114"/>
      <c r="AZ164" s="1113">
        <f>AZ163+AX164</f>
        <v>0</v>
      </c>
      <c r="BA164" s="1114"/>
      <c r="BB164" s="1113">
        <f>BB163+AZ164</f>
        <v>0</v>
      </c>
      <c r="BC164" s="1114"/>
      <c r="BD164" s="1113">
        <f>BD163+BB164</f>
        <v>0</v>
      </c>
      <c r="BE164" s="1114"/>
      <c r="BF164" s="1113">
        <f>BF163+BD164</f>
        <v>0</v>
      </c>
      <c r="BG164" s="1114"/>
      <c r="BH164" s="1113">
        <f>BH163+BF164</f>
        <v>0</v>
      </c>
      <c r="BI164" s="1114"/>
      <c r="BJ164" s="1113">
        <f>BJ163+BH164</f>
        <v>0</v>
      </c>
      <c r="BK164" s="1114"/>
      <c r="BL164" s="1113">
        <f>BL163+BJ164</f>
        <v>0</v>
      </c>
      <c r="BM164" s="1114"/>
      <c r="BN164" s="1113">
        <f>BN163+BL164</f>
        <v>0</v>
      </c>
      <c r="BO164" s="1114"/>
      <c r="BP164" s="1113">
        <f>BP163+BN164</f>
        <v>0</v>
      </c>
      <c r="BQ164" s="1114"/>
      <c r="BR164" s="1113">
        <f>BR163+BP164</f>
        <v>0</v>
      </c>
      <c r="BS164" s="1114"/>
      <c r="BT164" s="1113">
        <f>BT163+BR164</f>
        <v>0</v>
      </c>
      <c r="BU164" s="1114"/>
      <c r="BV164" s="1113">
        <f>BV163+BT164</f>
        <v>0</v>
      </c>
      <c r="BW164" s="1114"/>
      <c r="BX164" s="1113">
        <f>BX163+BV164</f>
        <v>0</v>
      </c>
      <c r="BY164" s="1114"/>
      <c r="BZ164" s="1113">
        <f>BZ163+BX164</f>
        <v>0</v>
      </c>
      <c r="CA164" s="1114"/>
      <c r="CB164" s="1113">
        <f>CB163+BZ164</f>
        <v>0</v>
      </c>
      <c r="CC164" s="1114"/>
      <c r="CD164" s="1113">
        <f>CD163+CB164</f>
        <v>0</v>
      </c>
      <c r="CE164" s="1114"/>
      <c r="CF164" s="1113">
        <f>CF163+CD164</f>
        <v>0</v>
      </c>
      <c r="CG164" s="1114"/>
      <c r="CH164" s="1113">
        <f>CH163+CF164</f>
        <v>0</v>
      </c>
      <c r="CI164" s="1114"/>
      <c r="CJ164" s="1113">
        <f>CJ163+CH164</f>
        <v>0</v>
      </c>
      <c r="CK164" s="1114"/>
      <c r="CL164" s="1113">
        <f>CL163+CJ164</f>
        <v>0</v>
      </c>
      <c r="CM164" s="1114"/>
      <c r="CN164" s="1113">
        <f>CN163+CL164</f>
        <v>0</v>
      </c>
      <c r="CO164" s="1114"/>
      <c r="CP164" s="1113">
        <f>CP163+CN164</f>
        <v>0</v>
      </c>
      <c r="CQ164" s="1114"/>
      <c r="CR164" s="1113">
        <f>CR163+CP164</f>
        <v>0</v>
      </c>
      <c r="CS164" s="1114"/>
      <c r="CT164" s="1113">
        <f>CT163+CR164</f>
        <v>0</v>
      </c>
      <c r="CU164" s="1114"/>
      <c r="CV164" s="1113">
        <f>CV163+CT164</f>
        <v>0</v>
      </c>
      <c r="CW164" s="1114"/>
      <c r="CX164" s="1113">
        <f>CX163+CV164</f>
        <v>0</v>
      </c>
      <c r="CY164" s="1114"/>
      <c r="CZ164" s="1113">
        <f>CZ163+CX164</f>
        <v>0</v>
      </c>
      <c r="DA164" s="1114"/>
      <c r="DB164" s="1113">
        <f>DB163+CZ164</f>
        <v>0</v>
      </c>
      <c r="DC164" s="1114"/>
      <c r="DD164" s="1113">
        <f>DD163+DB164</f>
        <v>0</v>
      </c>
      <c r="DE164" s="1114"/>
      <c r="DF164" s="1113">
        <f>DF163+DD164</f>
        <v>0</v>
      </c>
      <c r="DG164" s="1114"/>
      <c r="DH164" s="1113">
        <f>DH163+DF164</f>
        <v>0</v>
      </c>
      <c r="DI164" s="1114"/>
      <c r="DJ164" s="1119">
        <f>DJ163+DH164</f>
        <v>0</v>
      </c>
      <c r="DK164" s="1120"/>
      <c r="DL164" s="1113">
        <f>DL163+DJ164</f>
        <v>0</v>
      </c>
      <c r="DM164" s="1114"/>
      <c r="DN164" s="1113">
        <f>DN163+DL164</f>
        <v>0</v>
      </c>
      <c r="DO164" s="1114"/>
      <c r="DP164" s="1113">
        <f>DP163+DN164</f>
        <v>0</v>
      </c>
      <c r="DQ164" s="1114"/>
      <c r="DR164" s="1113">
        <f>DR163+DP164</f>
        <v>0</v>
      </c>
      <c r="DS164" s="1114"/>
      <c r="DT164" s="1113">
        <f>DT163+DR164</f>
        <v>0</v>
      </c>
      <c r="DU164" s="1114"/>
      <c r="DV164" s="1113">
        <f>DV163+DT164</f>
        <v>0</v>
      </c>
      <c r="DW164" s="1114"/>
      <c r="DX164" s="1113">
        <f>DX163+DV164</f>
        <v>0</v>
      </c>
      <c r="DY164" s="1114"/>
      <c r="DZ164" s="1113">
        <f>DZ163+DX164</f>
        <v>0</v>
      </c>
      <c r="EA164" s="1114"/>
      <c r="EB164" s="1113">
        <f>EB163+DZ164</f>
        <v>0</v>
      </c>
      <c r="EC164" s="1114"/>
      <c r="ED164" s="1113">
        <f>ED163+EB164</f>
        <v>0</v>
      </c>
      <c r="EE164" s="1114"/>
      <c r="EF164" s="1113">
        <f>EF163+ED164</f>
        <v>0</v>
      </c>
      <c r="EG164" s="1114"/>
      <c r="EH164" s="1113">
        <f>EH163+EF164</f>
        <v>0</v>
      </c>
      <c r="EI164" s="1114"/>
      <c r="EJ164" s="1113">
        <f>EJ163+EH164</f>
        <v>0</v>
      </c>
      <c r="EK164" s="1114"/>
      <c r="EL164" s="1113">
        <f>EL163+EJ164</f>
        <v>0</v>
      </c>
      <c r="EM164" s="1114"/>
      <c r="EN164" s="1113">
        <f>EN163+EL164</f>
        <v>0</v>
      </c>
      <c r="EO164" s="1114"/>
      <c r="EP164" s="1113">
        <f>EP163+EN164</f>
        <v>0</v>
      </c>
      <c r="EQ164" s="1114"/>
      <c r="ER164" s="1113">
        <f>ER163+EP164</f>
        <v>0</v>
      </c>
      <c r="ES164" s="1114"/>
      <c r="ET164" s="1113">
        <f>ET163+ER164</f>
        <v>0</v>
      </c>
      <c r="EU164" s="1114"/>
      <c r="EV164" s="1113">
        <f>EV163+ET164</f>
        <v>0</v>
      </c>
      <c r="EW164" s="1114"/>
      <c r="EX164" s="1113">
        <f>EX163+EV164</f>
        <v>0</v>
      </c>
      <c r="EY164" s="1114"/>
      <c r="EZ164" s="1113">
        <f>EZ163+EX164</f>
        <v>0</v>
      </c>
      <c r="FA164" s="1114"/>
      <c r="FB164" s="1113">
        <f>FB163+EZ164</f>
        <v>0</v>
      </c>
      <c r="FC164" s="1114"/>
      <c r="FD164" s="1113">
        <f>FD163+FB164</f>
        <v>0</v>
      </c>
      <c r="FE164" s="1114"/>
      <c r="FF164" s="1113">
        <f>FF163+FD164</f>
        <v>0</v>
      </c>
      <c r="FG164" s="1114"/>
      <c r="FH164" s="1113">
        <f>FH163+FF164</f>
        <v>0</v>
      </c>
      <c r="FI164" s="1114"/>
      <c r="FJ164" s="1113">
        <f>FJ163+FH164</f>
        <v>0</v>
      </c>
      <c r="FK164" s="1114"/>
      <c r="FL164" s="1113">
        <f>FL163+FJ164</f>
        <v>0</v>
      </c>
      <c r="FM164" s="1114"/>
      <c r="FN164" s="1113">
        <f>FN163+FL164</f>
        <v>0</v>
      </c>
      <c r="FO164" s="1114"/>
      <c r="FP164" s="1113">
        <f>FP163+FN164</f>
        <v>0</v>
      </c>
      <c r="FQ164" s="1114"/>
      <c r="FR164" s="1113">
        <f>FR163+FP164</f>
        <v>0</v>
      </c>
      <c r="FS164" s="1114"/>
      <c r="FT164" s="1113">
        <f>FT163+FR164</f>
        <v>0</v>
      </c>
      <c r="FU164" s="1114"/>
      <c r="FV164" s="1113">
        <f>FV163+FT164</f>
        <v>0</v>
      </c>
      <c r="FW164" s="1114"/>
      <c r="FX164" s="1113">
        <f>FX163+FV164</f>
        <v>0</v>
      </c>
      <c r="FY164" s="1114"/>
      <c r="FZ164" s="1113">
        <f>FZ163+FX164</f>
        <v>0</v>
      </c>
      <c r="GA164" s="1114"/>
      <c r="GB164" s="1113">
        <f>GB163+FZ164</f>
        <v>0</v>
      </c>
      <c r="GC164" s="1114"/>
      <c r="GD164" s="1113">
        <f>GD163+GB164</f>
        <v>0</v>
      </c>
      <c r="GE164" s="1114"/>
      <c r="GF164" s="1113">
        <f>GF163+GD164</f>
        <v>0</v>
      </c>
      <c r="GG164" s="1114"/>
      <c r="GH164" s="1113">
        <f>GH163+GF164</f>
        <v>0</v>
      </c>
      <c r="GI164" s="1114"/>
      <c r="GJ164" s="1113">
        <f>GJ163+GH164</f>
        <v>0</v>
      </c>
      <c r="GK164" s="1114"/>
      <c r="GL164" s="1113">
        <f>GL163+GJ164</f>
        <v>0</v>
      </c>
      <c r="GM164" s="1114"/>
      <c r="GN164" s="1113">
        <f>GN163+GL164</f>
        <v>0</v>
      </c>
      <c r="GO164" s="1114"/>
      <c r="GP164" s="1113">
        <f>GP163+GN164</f>
        <v>0</v>
      </c>
      <c r="GQ164" s="1114"/>
      <c r="GR164" s="1113">
        <f>GR163+GP164</f>
        <v>0</v>
      </c>
      <c r="GS164" s="1114"/>
      <c r="GT164" s="1113">
        <f>GT163+GR164</f>
        <v>0</v>
      </c>
      <c r="GU164" s="1114"/>
      <c r="GV164" s="1113">
        <f t="shared" ref="GV164" si="741">GV163+GT164</f>
        <v>0</v>
      </c>
      <c r="GW164" s="1114"/>
      <c r="GX164" s="1113">
        <f t="shared" ref="GX164" si="742">GX163+GV164</f>
        <v>0</v>
      </c>
      <c r="GY164" s="1114"/>
      <c r="GZ164" s="1113">
        <f t="shared" ref="GZ164" si="743">GZ163+GX164</f>
        <v>0</v>
      </c>
      <c r="HA164" s="1114"/>
      <c r="HB164" s="1113">
        <f>HB163+GZ164</f>
        <v>0</v>
      </c>
      <c r="HC164" s="1114"/>
      <c r="HD164" s="1113">
        <f t="shared" ref="HD164" si="744">HD163+HB164</f>
        <v>0</v>
      </c>
      <c r="HE164" s="1114"/>
      <c r="HF164" s="1113">
        <f t="shared" ref="HF164" si="745">HF163+HD164</f>
        <v>0</v>
      </c>
      <c r="HG164" s="1114"/>
      <c r="HH164" s="1113">
        <f t="shared" ref="HH164" si="746">HH163+HF164</f>
        <v>0</v>
      </c>
      <c r="HI164" s="1114"/>
    </row>
    <row r="165" spans="1:217" s="21" customFormat="1" hidden="1">
      <c r="A165" s="1139"/>
      <c r="B165" s="1140"/>
      <c r="C165" s="1139"/>
      <c r="D165" s="1141"/>
      <c r="E165" s="1141"/>
      <c r="F165" s="1142"/>
      <c r="G165" s="1141"/>
      <c r="H165" s="844"/>
      <c r="I165" s="1143"/>
      <c r="J165" s="1144"/>
      <c r="K165" s="845" t="s">
        <v>385</v>
      </c>
      <c r="L165" s="1108">
        <f>IF($E159&gt;0,L162/$E159,"-")</f>
        <v>0</v>
      </c>
      <c r="M165" s="1109"/>
      <c r="N165" s="1108">
        <f>IF($E159&gt;0,N162/$E159,"-")</f>
        <v>0</v>
      </c>
      <c r="O165" s="1109"/>
      <c r="P165" s="1108">
        <f>IF($E159&gt;0,P162/$E159,"-")</f>
        <v>0</v>
      </c>
      <c r="Q165" s="1109"/>
      <c r="R165" s="1108">
        <f>IF($E159&gt;0,R162/$E159,"-")</f>
        <v>0</v>
      </c>
      <c r="S165" s="1109"/>
      <c r="T165" s="1108">
        <f>IF($E159&gt;0,T162/$E159,"-")</f>
        <v>0</v>
      </c>
      <c r="U165" s="1109"/>
      <c r="V165" s="1108">
        <f>IF($E159&gt;0,V162/$E159,"-")</f>
        <v>0</v>
      </c>
      <c r="W165" s="1109"/>
      <c r="X165" s="1108">
        <f>IF($E159&gt;0,X162/$E159,"-")</f>
        <v>0</v>
      </c>
      <c r="Y165" s="1109"/>
      <c r="Z165" s="1108">
        <f>IF($E159&gt;0,Z162/$E159,"-")</f>
        <v>0</v>
      </c>
      <c r="AA165" s="1109"/>
      <c r="AB165" s="1108">
        <f>IF($E159&gt;0,AB162/$E159,"-")</f>
        <v>0</v>
      </c>
      <c r="AC165" s="1109"/>
      <c r="AD165" s="1108">
        <f>IF($E159&gt;0,AD162/$E159,"-")</f>
        <v>0</v>
      </c>
      <c r="AE165" s="1109"/>
      <c r="AF165" s="1108">
        <f>IF($E159&gt;0,AF162/$E159,"-")</f>
        <v>0</v>
      </c>
      <c r="AG165" s="1109"/>
      <c r="AH165" s="1108">
        <f>IF($E159&gt;0,AH162/$E159,"-")</f>
        <v>0</v>
      </c>
      <c r="AI165" s="1109"/>
      <c r="AJ165" s="1108">
        <f>IF($E159&gt;0,AJ162/$E159,"-")</f>
        <v>0</v>
      </c>
      <c r="AK165" s="1109"/>
      <c r="AL165" s="1108">
        <f>IF($E159&gt;0,AL162/$E159,"-")</f>
        <v>0</v>
      </c>
      <c r="AM165" s="1109"/>
      <c r="AN165" s="1108">
        <f>IF($E159&gt;0,AN162/$E159,"-")</f>
        <v>0</v>
      </c>
      <c r="AO165" s="1109"/>
      <c r="AP165" s="1108">
        <f>IF($E159&gt;0,AP162/$E159,"-")</f>
        <v>0</v>
      </c>
      <c r="AQ165" s="1109"/>
      <c r="AR165" s="1108">
        <f>IF($E159&gt;0,AR162/$E159,"-")</f>
        <v>0</v>
      </c>
      <c r="AS165" s="1109"/>
      <c r="AT165" s="1108">
        <f>IF($E159&gt;0,AT162/$E159,"-")</f>
        <v>0</v>
      </c>
      <c r="AU165" s="1109"/>
      <c r="AV165" s="1108">
        <f>IF($E159&gt;0,AV162/$E159,"-")</f>
        <v>0</v>
      </c>
      <c r="AW165" s="1109"/>
      <c r="AX165" s="1108">
        <f>IF($E159&gt;0,AX162/$E159,"-")</f>
        <v>0</v>
      </c>
      <c r="AY165" s="1109"/>
      <c r="AZ165" s="1108">
        <f>IF($E159&gt;0,AZ162/$E159,"-")</f>
        <v>0</v>
      </c>
      <c r="BA165" s="1109"/>
      <c r="BB165" s="1108">
        <f>IF($E159&gt;0,BB162/$E159,"-")</f>
        <v>0</v>
      </c>
      <c r="BC165" s="1109"/>
      <c r="BD165" s="1108">
        <f>IF($E159&gt;0,BD162/$E159,"-")</f>
        <v>0</v>
      </c>
      <c r="BE165" s="1109"/>
      <c r="BF165" s="1108">
        <f>IF($E159&gt;0,BF162/$E159,"-")</f>
        <v>0</v>
      </c>
      <c r="BG165" s="1109"/>
      <c r="BH165" s="1108">
        <f>IF($E159&gt;0,BH162/$E159,"-")</f>
        <v>0</v>
      </c>
      <c r="BI165" s="1109"/>
      <c r="BJ165" s="1108">
        <f>IF($E159&gt;0,BJ162/$E159,"-")</f>
        <v>0</v>
      </c>
      <c r="BK165" s="1109"/>
      <c r="BL165" s="1108">
        <f>IF($E159&gt;0,BL162/$E159,"-")</f>
        <v>0</v>
      </c>
      <c r="BM165" s="1109"/>
      <c r="BN165" s="1108">
        <f>IF($E159&gt;0,BN162/$E159,"-")</f>
        <v>0</v>
      </c>
      <c r="BO165" s="1109"/>
      <c r="BP165" s="1108">
        <f>IF($E159&gt;0,BP162/$E159,"-")</f>
        <v>0</v>
      </c>
      <c r="BQ165" s="1109"/>
      <c r="BR165" s="1108">
        <f>IF($E159&gt;0,BR162/$E159,"-")</f>
        <v>0</v>
      </c>
      <c r="BS165" s="1109"/>
      <c r="BT165" s="1108">
        <f>IF($E159&gt;0,BT162/$E159,"-")</f>
        <v>0</v>
      </c>
      <c r="BU165" s="1109"/>
      <c r="BV165" s="1108">
        <f>IF($E159&gt;0,BV162/$E159,"-")</f>
        <v>0</v>
      </c>
      <c r="BW165" s="1109"/>
      <c r="BX165" s="1108">
        <f>IF($E159&gt;0,BX162/$E159,"-")</f>
        <v>0</v>
      </c>
      <c r="BY165" s="1109"/>
      <c r="BZ165" s="1108">
        <f>IF($E159&gt;0,BZ162/$E159,"-")</f>
        <v>0</v>
      </c>
      <c r="CA165" s="1109"/>
      <c r="CB165" s="1108">
        <f>IF($E159&gt;0,CB162/$E159,"-")</f>
        <v>0</v>
      </c>
      <c r="CC165" s="1109"/>
      <c r="CD165" s="1108">
        <f>IF($E159&gt;0,CD162/$E159,"-")</f>
        <v>0</v>
      </c>
      <c r="CE165" s="1109"/>
      <c r="CF165" s="1108">
        <f>IF($E159&gt;0,CF162/$E159,"-")</f>
        <v>0</v>
      </c>
      <c r="CG165" s="1109"/>
      <c r="CH165" s="1108">
        <f>IF($E159&gt;0,CH162/$E159,"-")</f>
        <v>0</v>
      </c>
      <c r="CI165" s="1109"/>
      <c r="CJ165" s="1108">
        <f>IF($E159&gt;0,CJ162/$E159,"-")</f>
        <v>0</v>
      </c>
      <c r="CK165" s="1109"/>
      <c r="CL165" s="1108">
        <f>IF($E159&gt;0,CL162/$E159,"-")</f>
        <v>0</v>
      </c>
      <c r="CM165" s="1109"/>
      <c r="CN165" s="1108">
        <f>IF($E159&gt;0,CN162/$E159,"-")</f>
        <v>0</v>
      </c>
      <c r="CO165" s="1109"/>
      <c r="CP165" s="1108">
        <f>IF($E159&gt;0,CP162/$E159,"-")</f>
        <v>0</v>
      </c>
      <c r="CQ165" s="1109"/>
      <c r="CR165" s="1108">
        <f>IF($E159&gt;0,CR162/$E159,"-")</f>
        <v>0</v>
      </c>
      <c r="CS165" s="1109"/>
      <c r="CT165" s="1108">
        <f>IF($E159&gt;0,CT162/$E159,"-")</f>
        <v>0</v>
      </c>
      <c r="CU165" s="1109"/>
      <c r="CV165" s="1108">
        <f>IF($E159&gt;0,CV162/$E159,"-")</f>
        <v>0</v>
      </c>
      <c r="CW165" s="1109"/>
      <c r="CX165" s="1108">
        <f>IF($E159&gt;0,CX162/$E159,"-")</f>
        <v>0</v>
      </c>
      <c r="CY165" s="1109"/>
      <c r="CZ165" s="1108">
        <f>IF($E159&gt;0,CZ162/$E159,"-")</f>
        <v>0</v>
      </c>
      <c r="DA165" s="1109"/>
      <c r="DB165" s="1108">
        <f>IF($E159&gt;0,DB162/$E159,"-")</f>
        <v>0</v>
      </c>
      <c r="DC165" s="1109"/>
      <c r="DD165" s="1108">
        <f>IF($E159&gt;0,DD162/$E159,"-")</f>
        <v>0</v>
      </c>
      <c r="DE165" s="1109"/>
      <c r="DF165" s="1108">
        <f>IF($E159&gt;0,DF162/$E159,"-")</f>
        <v>0</v>
      </c>
      <c r="DG165" s="1109"/>
      <c r="DH165" s="1108">
        <f>IF($E159&gt;0,DH162/$E159,"-")</f>
        <v>0</v>
      </c>
      <c r="DI165" s="1109"/>
      <c r="DJ165" s="1115">
        <f>IF($E159&gt;0,DJ162/$E159,"-")</f>
        <v>0</v>
      </c>
      <c r="DK165" s="1116"/>
      <c r="DL165" s="1108">
        <f>IF($E159&gt;0,DL162/$E159,"-")</f>
        <v>0</v>
      </c>
      <c r="DM165" s="1109"/>
      <c r="DN165" s="1108">
        <f>IF($E159&gt;0,DN162/$E159,"-")</f>
        <v>0</v>
      </c>
      <c r="DO165" s="1109"/>
      <c r="DP165" s="1108">
        <f>IF($E159&gt;0,DP162/$E159,"-")</f>
        <v>0</v>
      </c>
      <c r="DQ165" s="1109"/>
      <c r="DR165" s="1108">
        <f>IF($E159&gt;0,DR162/$E159,"-")</f>
        <v>0</v>
      </c>
      <c r="DS165" s="1109"/>
      <c r="DT165" s="1108">
        <f>IF($E159&gt;0,DT162/$E159,"-")</f>
        <v>0</v>
      </c>
      <c r="DU165" s="1109"/>
      <c r="DV165" s="1108">
        <f>IF($E159&gt;0,DV162/$E159,"-")</f>
        <v>0</v>
      </c>
      <c r="DW165" s="1109"/>
      <c r="DX165" s="1108">
        <f>IF($E159&gt;0,DX162/$E159,"-")</f>
        <v>0</v>
      </c>
      <c r="DY165" s="1109"/>
      <c r="DZ165" s="1108">
        <f>IF($E159&gt;0,DZ162/$E159,"-")</f>
        <v>0</v>
      </c>
      <c r="EA165" s="1109"/>
      <c r="EB165" s="1108">
        <f>IF($E159&gt;0,EB162/$E159,"-")</f>
        <v>0</v>
      </c>
      <c r="EC165" s="1109"/>
      <c r="ED165" s="1108">
        <f>IF($E159&gt;0,ED162/$E159,"-")</f>
        <v>0</v>
      </c>
      <c r="EE165" s="1109"/>
      <c r="EF165" s="1108">
        <f>IF($E159&gt;0,EF162/$E159,"-")</f>
        <v>0</v>
      </c>
      <c r="EG165" s="1109"/>
      <c r="EH165" s="1108">
        <f>IF($E159&gt;0,EH162/$E159,"-")</f>
        <v>0</v>
      </c>
      <c r="EI165" s="1109"/>
      <c r="EJ165" s="1108">
        <f>IF($E159&gt;0,EJ162/$E159,"-")</f>
        <v>0</v>
      </c>
      <c r="EK165" s="1109"/>
      <c r="EL165" s="1108">
        <f>IF($E159&gt;0,EL162/$E159,"-")</f>
        <v>0</v>
      </c>
      <c r="EM165" s="1109"/>
      <c r="EN165" s="1108">
        <f>IF($E159&gt;0,EN162/$E159,"-")</f>
        <v>0</v>
      </c>
      <c r="EO165" s="1109"/>
      <c r="EP165" s="1108">
        <f>IF($E159&gt;0,EP162/$E159,"-")</f>
        <v>0</v>
      </c>
      <c r="EQ165" s="1109"/>
      <c r="ER165" s="1108">
        <f>IF($E159&gt;0,ER162/$E159,"-")</f>
        <v>0</v>
      </c>
      <c r="ES165" s="1109"/>
      <c r="ET165" s="1108">
        <f>IF($E159&gt;0,ET162/$E159,"-")</f>
        <v>0</v>
      </c>
      <c r="EU165" s="1109"/>
      <c r="EV165" s="1108">
        <f>IF($E159&gt;0,EV162/$E159,"-")</f>
        <v>0</v>
      </c>
      <c r="EW165" s="1109"/>
      <c r="EX165" s="1108">
        <f>IF($E159&gt;0,EX162/$E159,"-")</f>
        <v>0</v>
      </c>
      <c r="EY165" s="1109"/>
      <c r="EZ165" s="1108">
        <f>IF($E159&gt;0,EZ162/$E159,"-")</f>
        <v>0</v>
      </c>
      <c r="FA165" s="1109"/>
      <c r="FB165" s="1108">
        <f>IF($E159&gt;0,FB162/$E159,"-")</f>
        <v>0</v>
      </c>
      <c r="FC165" s="1109"/>
      <c r="FD165" s="1108">
        <f>IF($E159&gt;0,FD162/$E159,"-")</f>
        <v>0</v>
      </c>
      <c r="FE165" s="1109"/>
      <c r="FF165" s="1108">
        <f>IF($E159&gt;0,FF162/$E159,"-")</f>
        <v>0</v>
      </c>
      <c r="FG165" s="1109"/>
      <c r="FH165" s="1108">
        <f>IF($E159&gt;0,FH162/$E159,"-")</f>
        <v>0</v>
      </c>
      <c r="FI165" s="1109"/>
      <c r="FJ165" s="1108">
        <f>IF($E159&gt;0,FJ162/$E159,"-")</f>
        <v>0</v>
      </c>
      <c r="FK165" s="1109"/>
      <c r="FL165" s="1108">
        <f>IF($E159&gt;0,FL162/$E159,"-")</f>
        <v>0</v>
      </c>
      <c r="FM165" s="1109"/>
      <c r="FN165" s="1108">
        <f>IF($E159&gt;0,FN162/$E159,"-")</f>
        <v>0</v>
      </c>
      <c r="FO165" s="1109"/>
      <c r="FP165" s="1108">
        <f>IF($E159&gt;0,FP162/$E159,"-")</f>
        <v>0</v>
      </c>
      <c r="FQ165" s="1109"/>
      <c r="FR165" s="1108">
        <f>IF($E159&gt;0,FR162/$E159,"-")</f>
        <v>0</v>
      </c>
      <c r="FS165" s="1109"/>
      <c r="FT165" s="1108">
        <f>IF($E159&gt;0,FT162/$E159,"-")</f>
        <v>0</v>
      </c>
      <c r="FU165" s="1109"/>
      <c r="FV165" s="1108">
        <f>IF($E159&gt;0,FV162/$E159,"-")</f>
        <v>0</v>
      </c>
      <c r="FW165" s="1109"/>
      <c r="FX165" s="1108">
        <f>IF($E159&gt;0,FX162/$E159,"-")</f>
        <v>0</v>
      </c>
      <c r="FY165" s="1109"/>
      <c r="FZ165" s="1108">
        <f>IF($E159&gt;0,FZ162/$E159,"-")</f>
        <v>0</v>
      </c>
      <c r="GA165" s="1109"/>
      <c r="GB165" s="1108">
        <f>IF($E159&gt;0,GB162/$E159,"-")</f>
        <v>0</v>
      </c>
      <c r="GC165" s="1109"/>
      <c r="GD165" s="1108">
        <f>IF($E159&gt;0,GD162/$E159,"-")</f>
        <v>0</v>
      </c>
      <c r="GE165" s="1109"/>
      <c r="GF165" s="1108">
        <f>IF($E159&gt;0,GF162/$E159,"-")</f>
        <v>0</v>
      </c>
      <c r="GG165" s="1109"/>
      <c r="GH165" s="1108">
        <f>IF($E159&gt;0,GH162/$E159,"-")</f>
        <v>0</v>
      </c>
      <c r="GI165" s="1109"/>
      <c r="GJ165" s="1108">
        <f>IF($E159&gt;0,GJ162/$E159,"-")</f>
        <v>0</v>
      </c>
      <c r="GK165" s="1109"/>
      <c r="GL165" s="1108">
        <f>IF($E159&gt;0,GL162/$E159,"-")</f>
        <v>0</v>
      </c>
      <c r="GM165" s="1109"/>
      <c r="GN165" s="1108">
        <f>IF($E159&gt;0,GN162/$E159,"-")</f>
        <v>0</v>
      </c>
      <c r="GO165" s="1109"/>
      <c r="GP165" s="1108">
        <f>IF($E159&gt;0,GP162/$E159,"-")</f>
        <v>0</v>
      </c>
      <c r="GQ165" s="1109"/>
      <c r="GR165" s="1108">
        <f>IF($E159&gt;0,GR162/$E159,"-")</f>
        <v>0</v>
      </c>
      <c r="GS165" s="1109"/>
      <c r="GT165" s="1108">
        <f>IF($E159&gt;0,GT162/$E159,"-")</f>
        <v>0</v>
      </c>
      <c r="GU165" s="1109"/>
      <c r="GV165" s="1108">
        <f t="shared" ref="GV165" si="747">IF($E159&gt;0,GV162/$E159,"-")</f>
        <v>0</v>
      </c>
      <c r="GW165" s="1109"/>
      <c r="GX165" s="1108">
        <f t="shared" ref="GX165" si="748">IF($E159&gt;0,GX162/$E159,"-")</f>
        <v>0</v>
      </c>
      <c r="GY165" s="1109"/>
      <c r="GZ165" s="1108">
        <f t="shared" ref="GZ165" si="749">IF($E159&gt;0,GZ162/$E159,"-")</f>
        <v>0</v>
      </c>
      <c r="HA165" s="1109"/>
      <c r="HB165" s="1108">
        <f>IF($E159&gt;0,HB162/$E159,"-")</f>
        <v>0</v>
      </c>
      <c r="HC165" s="1109"/>
      <c r="HD165" s="1108">
        <f t="shared" ref="HD165" si="750">IF($E159&gt;0,HD162/$E159,"-")</f>
        <v>0</v>
      </c>
      <c r="HE165" s="1109"/>
      <c r="HF165" s="1108">
        <f t="shared" ref="HF165" si="751">IF($E159&gt;0,HF162/$E159,"-")</f>
        <v>0</v>
      </c>
      <c r="HG165" s="1109"/>
      <c r="HH165" s="1108">
        <f t="shared" ref="HH165" si="752">IF($E159&gt;0,HH162/$E159,"-")</f>
        <v>0</v>
      </c>
      <c r="HI165" s="1109"/>
    </row>
    <row r="166" spans="1:217" hidden="1">
      <c r="A166" s="1139"/>
      <c r="B166" s="1140"/>
      <c r="C166" s="1139"/>
      <c r="D166" s="1141"/>
      <c r="E166" s="1141"/>
      <c r="F166" s="1142"/>
      <c r="G166" s="1141"/>
      <c r="H166" s="733"/>
      <c r="I166" s="1143"/>
      <c r="J166" s="1144"/>
      <c r="K166" s="846" t="s">
        <v>386</v>
      </c>
      <c r="L166" s="1110">
        <f>IF($E159&gt;0,L164/$E159,"-")</f>
        <v>0</v>
      </c>
      <c r="M166" s="1111"/>
      <c r="N166" s="1110">
        <f>IF($E159&gt;0,N164/$E159,"-")</f>
        <v>0</v>
      </c>
      <c r="O166" s="1111"/>
      <c r="P166" s="1110">
        <f>IF($E159&gt;0,P164/$E159,"-")</f>
        <v>0</v>
      </c>
      <c r="Q166" s="1111"/>
      <c r="R166" s="1110">
        <f>IF($E159&gt;0,R164/$E159,"-")</f>
        <v>0</v>
      </c>
      <c r="S166" s="1111"/>
      <c r="T166" s="1110">
        <f>IF($E159&gt;0,T164/$E159,"-")</f>
        <v>0</v>
      </c>
      <c r="U166" s="1111"/>
      <c r="V166" s="1110">
        <f>IF($E159&gt;0,V164/$E159,"-")</f>
        <v>0</v>
      </c>
      <c r="W166" s="1111"/>
      <c r="X166" s="1110">
        <f>IF($E159&gt;0,X164/$E159,"-")</f>
        <v>0</v>
      </c>
      <c r="Y166" s="1111"/>
      <c r="Z166" s="1110">
        <f>IF($E159&gt;0,Z164/$E159,"-")</f>
        <v>0</v>
      </c>
      <c r="AA166" s="1111"/>
      <c r="AB166" s="1110">
        <f>IF($E159&gt;0,AB164/$E159,"-")</f>
        <v>0</v>
      </c>
      <c r="AC166" s="1111"/>
      <c r="AD166" s="1110">
        <f>IF($E159&gt;0,AD164/$E159,"-")</f>
        <v>0</v>
      </c>
      <c r="AE166" s="1111"/>
      <c r="AF166" s="1110">
        <f>IF($E159&gt;0,AF164/$E159,"-")</f>
        <v>0</v>
      </c>
      <c r="AG166" s="1111"/>
      <c r="AH166" s="1110">
        <f>IF($E159&gt;0,AH164/$E159,"-")</f>
        <v>0</v>
      </c>
      <c r="AI166" s="1111"/>
      <c r="AJ166" s="1110">
        <f>IF($E159&gt;0,AJ164/$E159,"-")</f>
        <v>0</v>
      </c>
      <c r="AK166" s="1111"/>
      <c r="AL166" s="1110">
        <f>IF($E159&gt;0,AL164/$E159,"-")</f>
        <v>0</v>
      </c>
      <c r="AM166" s="1111"/>
      <c r="AN166" s="1110">
        <f>IF($E159&gt;0,AN164/$E159,"-")</f>
        <v>0</v>
      </c>
      <c r="AO166" s="1111"/>
      <c r="AP166" s="1110">
        <f>IF($E159&gt;0,AP164/$E159,"-")</f>
        <v>0</v>
      </c>
      <c r="AQ166" s="1111"/>
      <c r="AR166" s="1110">
        <f>IF($E159&gt;0,AR164/$E159,"-")</f>
        <v>0</v>
      </c>
      <c r="AS166" s="1111"/>
      <c r="AT166" s="1110">
        <f>IF($E159&gt;0,AT164/$E159,"-")</f>
        <v>0</v>
      </c>
      <c r="AU166" s="1111"/>
      <c r="AV166" s="1110">
        <f>IF($E159&gt;0,AV164/$E159,"-")</f>
        <v>0</v>
      </c>
      <c r="AW166" s="1111"/>
      <c r="AX166" s="1110">
        <f>IF($E159&gt;0,AX164/$E159,"-")</f>
        <v>0</v>
      </c>
      <c r="AY166" s="1111"/>
      <c r="AZ166" s="1110">
        <f>IF($E159&gt;0,AZ164/$E159,"-")</f>
        <v>0</v>
      </c>
      <c r="BA166" s="1111"/>
      <c r="BB166" s="1110">
        <f>IF($E159&gt;0,BB164/$E159,"-")</f>
        <v>0</v>
      </c>
      <c r="BC166" s="1111"/>
      <c r="BD166" s="1110">
        <f>IF($E159&gt;0,BD164/$E159,"-")</f>
        <v>0</v>
      </c>
      <c r="BE166" s="1111"/>
      <c r="BF166" s="1110">
        <f>IF($E159&gt;0,BF164/$E159,"-")</f>
        <v>0</v>
      </c>
      <c r="BG166" s="1111"/>
      <c r="BH166" s="1110">
        <f>IF($E159&gt;0,BH164/$E159,"-")</f>
        <v>0</v>
      </c>
      <c r="BI166" s="1111"/>
      <c r="BJ166" s="1110">
        <f>IF($E159&gt;0,BJ164/$E159,"-")</f>
        <v>0</v>
      </c>
      <c r="BK166" s="1111"/>
      <c r="BL166" s="1110">
        <f>IF($E159&gt;0,BL164/$E159,"-")</f>
        <v>0</v>
      </c>
      <c r="BM166" s="1111"/>
      <c r="BN166" s="1110">
        <f>IF($E159&gt;0,BN164/$E159,"-")</f>
        <v>0</v>
      </c>
      <c r="BO166" s="1111"/>
      <c r="BP166" s="1110">
        <f>IF($E159&gt;0,BP164/$E159,"-")</f>
        <v>0</v>
      </c>
      <c r="BQ166" s="1111"/>
      <c r="BR166" s="1107">
        <f>IF($E159&gt;0,BR164/$E159,"-")</f>
        <v>0</v>
      </c>
      <c r="BS166" s="1107"/>
      <c r="BT166" s="1107">
        <f>IF($E159&gt;0,BT164/$E159,"-")</f>
        <v>0</v>
      </c>
      <c r="BU166" s="1107"/>
      <c r="BV166" s="1107">
        <f>IF($E159&gt;0,BV164/$E159,"-")</f>
        <v>0</v>
      </c>
      <c r="BW166" s="1107"/>
      <c r="BX166" s="1107">
        <f>IF($E159&gt;0,BX164/$E159,"-")</f>
        <v>0</v>
      </c>
      <c r="BY166" s="1107"/>
      <c r="BZ166" s="1107">
        <f>IF($E159&gt;0,BZ164/$E159,"-")</f>
        <v>0</v>
      </c>
      <c r="CA166" s="1107"/>
      <c r="CB166" s="1107">
        <f>IF($E159&gt;0,CB164/$E159,"-")</f>
        <v>0</v>
      </c>
      <c r="CC166" s="1107"/>
      <c r="CD166" s="1107">
        <f>IF($E159&gt;0,CD164/$E159,"-")</f>
        <v>0</v>
      </c>
      <c r="CE166" s="1107"/>
      <c r="CF166" s="1107">
        <f>IF($E159&gt;0,CF164/$E159,"-")</f>
        <v>0</v>
      </c>
      <c r="CG166" s="1107"/>
      <c r="CH166" s="1107">
        <f>IF($E159&gt;0,CH164/$E159,"-")</f>
        <v>0</v>
      </c>
      <c r="CI166" s="1107"/>
      <c r="CJ166" s="1107">
        <f>IF($E159&gt;0,CJ164/$E159,"-")</f>
        <v>0</v>
      </c>
      <c r="CK166" s="1107"/>
      <c r="CL166" s="1107">
        <f>IF($E159&gt;0,CL164/$E159,"-")</f>
        <v>0</v>
      </c>
      <c r="CM166" s="1107"/>
      <c r="CN166" s="1107">
        <f>IF($E159&gt;0,CN164/$E159,"-")</f>
        <v>0</v>
      </c>
      <c r="CO166" s="1107"/>
      <c r="CP166" s="1107">
        <f>IF($E159&gt;0,CP164/$E159,"-")</f>
        <v>0</v>
      </c>
      <c r="CQ166" s="1107"/>
      <c r="CR166" s="1107">
        <f>IF($E159&gt;0,CR164/$E159,"-")</f>
        <v>0</v>
      </c>
      <c r="CS166" s="1107"/>
      <c r="CT166" s="1107">
        <f>IF($E159&gt;0,CT164/$E159,"-")</f>
        <v>0</v>
      </c>
      <c r="CU166" s="1107"/>
      <c r="CV166" s="1107">
        <f>IF($E159&gt;0,CV164/$E159,"-")</f>
        <v>0</v>
      </c>
      <c r="CW166" s="1107"/>
      <c r="CX166" s="1107">
        <f>IF($E159&gt;0,CX164/$E159,"-")</f>
        <v>0</v>
      </c>
      <c r="CY166" s="1107"/>
      <c r="CZ166" s="1107">
        <f>IF($E159&gt;0,CZ164/$E159,"-")</f>
        <v>0</v>
      </c>
      <c r="DA166" s="1107"/>
      <c r="DB166" s="1107">
        <f>IF($E159&gt;0,DB164/$E159,"-")</f>
        <v>0</v>
      </c>
      <c r="DC166" s="1107"/>
      <c r="DD166" s="1107">
        <f>IF($E159&gt;0,DD164/$E159,"-")</f>
        <v>0</v>
      </c>
      <c r="DE166" s="1107"/>
      <c r="DF166" s="1107">
        <f>IF($E159&gt;0,DF164/$E159,"-")</f>
        <v>0</v>
      </c>
      <c r="DG166" s="1107"/>
      <c r="DH166" s="1107">
        <f>IF($E159&gt;0,DH164/$E159,"-")</f>
        <v>0</v>
      </c>
      <c r="DI166" s="1107"/>
      <c r="DJ166" s="1112">
        <f>IF($E159&gt;0,DJ164/$E159,"-")</f>
        <v>0</v>
      </c>
      <c r="DK166" s="1112"/>
      <c r="DL166" s="1107">
        <f>IF($E159&gt;0,DL164/$E159,"-")</f>
        <v>0</v>
      </c>
      <c r="DM166" s="1107"/>
      <c r="DN166" s="1107">
        <f>IF($E159&gt;0,DN164/$E159,"-")</f>
        <v>0</v>
      </c>
      <c r="DO166" s="1107"/>
      <c r="DP166" s="1107">
        <f>IF($E159&gt;0,DP164/$E159,"-")</f>
        <v>0</v>
      </c>
      <c r="DQ166" s="1107"/>
      <c r="DR166" s="1107">
        <f>IF($E159&gt;0,DR164/$E159,"-")</f>
        <v>0</v>
      </c>
      <c r="DS166" s="1107"/>
      <c r="DT166" s="1107">
        <f>IF($E159&gt;0,DT164/$E159,"-")</f>
        <v>0</v>
      </c>
      <c r="DU166" s="1107"/>
      <c r="DV166" s="1107">
        <f>IF($E159&gt;0,DV164/$E159,"-")</f>
        <v>0</v>
      </c>
      <c r="DW166" s="1107"/>
      <c r="DX166" s="1107">
        <f>IF($E159&gt;0,DX164/$E159,"-")</f>
        <v>0</v>
      </c>
      <c r="DY166" s="1107"/>
      <c r="DZ166" s="1107">
        <f>IF($E159&gt;0,DZ164/$E159,"-")</f>
        <v>0</v>
      </c>
      <c r="EA166" s="1107"/>
      <c r="EB166" s="1107">
        <f>IF($E159&gt;0,EB164/$E159,"-")</f>
        <v>0</v>
      </c>
      <c r="EC166" s="1107"/>
      <c r="ED166" s="1107">
        <f>IF($E159&gt;0,ED164/$E159,"-")</f>
        <v>0</v>
      </c>
      <c r="EE166" s="1107"/>
      <c r="EF166" s="1107">
        <f>IF($E159&gt;0,EF164/$E159,"-")</f>
        <v>0</v>
      </c>
      <c r="EG166" s="1107"/>
      <c r="EH166" s="1107">
        <f>IF($E159&gt;0,EH164/$E159,"-")</f>
        <v>0</v>
      </c>
      <c r="EI166" s="1107"/>
      <c r="EJ166" s="1107">
        <f>IF($E159&gt;0,EJ164/$E159,"-")</f>
        <v>0</v>
      </c>
      <c r="EK166" s="1107"/>
      <c r="EL166" s="1107">
        <f>IF($E159&gt;0,EL164/$E159,"-")</f>
        <v>0</v>
      </c>
      <c r="EM166" s="1107"/>
      <c r="EN166" s="1107">
        <f>IF($E159&gt;0,EN164/$E159,"-")</f>
        <v>0</v>
      </c>
      <c r="EO166" s="1107"/>
      <c r="EP166" s="1107">
        <f>IF($E159&gt;0,EP164/$E159,"-")</f>
        <v>0</v>
      </c>
      <c r="EQ166" s="1107"/>
      <c r="ER166" s="1107">
        <f>IF($E159&gt;0,ER164/$E159,"-")</f>
        <v>0</v>
      </c>
      <c r="ES166" s="1107"/>
      <c r="ET166" s="1107">
        <f>IF($E159&gt;0,ET164/$E159,"-")</f>
        <v>0</v>
      </c>
      <c r="EU166" s="1107"/>
      <c r="EV166" s="1107">
        <f>IF($E159&gt;0,EV164/$E159,"-")</f>
        <v>0</v>
      </c>
      <c r="EW166" s="1107"/>
      <c r="EX166" s="1107">
        <f>IF($E159&gt;0,EX164/$E159,"-")</f>
        <v>0</v>
      </c>
      <c r="EY166" s="1107"/>
      <c r="EZ166" s="1107">
        <f>IF($E159&gt;0,EZ164/$E159,"-")</f>
        <v>0</v>
      </c>
      <c r="FA166" s="1107"/>
      <c r="FB166" s="1107">
        <f>IF($E159&gt;0,FB164/$E159,"-")</f>
        <v>0</v>
      </c>
      <c r="FC166" s="1107"/>
      <c r="FD166" s="1107">
        <f>IF($E159&gt;0,FD164/$E159,"-")</f>
        <v>0</v>
      </c>
      <c r="FE166" s="1107"/>
      <c r="FF166" s="1107">
        <f>IF($E159&gt;0,FF164/$E159,"-")</f>
        <v>0</v>
      </c>
      <c r="FG166" s="1107"/>
      <c r="FH166" s="1107">
        <f>IF($E159&gt;0,FH164/$E159,"-")</f>
        <v>0</v>
      </c>
      <c r="FI166" s="1107"/>
      <c r="FJ166" s="1107">
        <f>IF($E159&gt;0,FJ164/$E159,"-")</f>
        <v>0</v>
      </c>
      <c r="FK166" s="1107"/>
      <c r="FL166" s="1107">
        <f>IF($E159&gt;0,FL164/$E159,"-")</f>
        <v>0</v>
      </c>
      <c r="FM166" s="1107"/>
      <c r="FN166" s="1107">
        <f>IF($E159&gt;0,FN164/$E159,"-")</f>
        <v>0</v>
      </c>
      <c r="FO166" s="1107"/>
      <c r="FP166" s="1107">
        <f>IF($E159&gt;0,FP164/$E159,"-")</f>
        <v>0</v>
      </c>
      <c r="FQ166" s="1107"/>
      <c r="FR166" s="1107">
        <f>IF($E159&gt;0,FR164/$E159,"-")</f>
        <v>0</v>
      </c>
      <c r="FS166" s="1107"/>
      <c r="FT166" s="1107">
        <f>IF($E159&gt;0,FT164/$E159,"-")</f>
        <v>0</v>
      </c>
      <c r="FU166" s="1107"/>
      <c r="FV166" s="1107">
        <f>IF($E159&gt;0,FV164/$E159,"-")</f>
        <v>0</v>
      </c>
      <c r="FW166" s="1107"/>
      <c r="FX166" s="1107">
        <f>IF($E159&gt;0,FX164/$E159,"-")</f>
        <v>0</v>
      </c>
      <c r="FY166" s="1107"/>
      <c r="FZ166" s="1107">
        <f>IF($E159&gt;0,FZ164/$E159,"-")</f>
        <v>0</v>
      </c>
      <c r="GA166" s="1107"/>
      <c r="GB166" s="1107">
        <f>IF($E159&gt;0,GB164/$E159,"-")</f>
        <v>0</v>
      </c>
      <c r="GC166" s="1107"/>
      <c r="GD166" s="1107">
        <f>IF($E159&gt;0,GD164/$E159,"-")</f>
        <v>0</v>
      </c>
      <c r="GE166" s="1107"/>
      <c r="GF166" s="1107">
        <f>IF($E159&gt;0,GF164/$E159,"-")</f>
        <v>0</v>
      </c>
      <c r="GG166" s="1107"/>
      <c r="GH166" s="1107">
        <f>IF($E159&gt;0,GH164/$E159,"-")</f>
        <v>0</v>
      </c>
      <c r="GI166" s="1107"/>
      <c r="GJ166" s="1107">
        <f>IF($E159&gt;0,GJ164/$E159,"-")</f>
        <v>0</v>
      </c>
      <c r="GK166" s="1107"/>
      <c r="GL166" s="1107">
        <f>IF($E159&gt;0,GL164/$E159,"-")</f>
        <v>0</v>
      </c>
      <c r="GM166" s="1107"/>
      <c r="GN166" s="1107">
        <f>IF($E159&gt;0,GN164/$E159,"-")</f>
        <v>0</v>
      </c>
      <c r="GO166" s="1107"/>
      <c r="GP166" s="1107">
        <f>IF($E159&gt;0,GP164/$E159,"-")</f>
        <v>0</v>
      </c>
      <c r="GQ166" s="1107"/>
      <c r="GR166" s="1107">
        <f>IF($E159&gt;0,GR164/$E159,"-")</f>
        <v>0</v>
      </c>
      <c r="GS166" s="1107"/>
      <c r="GT166" s="1107">
        <f>IF($E159&gt;0,GT164/$E159,"-")</f>
        <v>0</v>
      </c>
      <c r="GU166" s="1107"/>
      <c r="GV166" s="1107">
        <f t="shared" ref="GV166" si="753">IF($E159&gt;0,GV164/$E159,"-")</f>
        <v>0</v>
      </c>
      <c r="GW166" s="1107"/>
      <c r="GX166" s="1107">
        <f t="shared" ref="GX166" si="754">IF($E159&gt;0,GX164/$E159,"-")</f>
        <v>0</v>
      </c>
      <c r="GY166" s="1107"/>
      <c r="GZ166" s="1107">
        <f t="shared" ref="GZ166" si="755">IF($E159&gt;0,GZ164/$E159,"-")</f>
        <v>0</v>
      </c>
      <c r="HA166" s="1107"/>
      <c r="HB166" s="1107">
        <f>IF($E159&gt;0,HB164/$E159,"-")</f>
        <v>0</v>
      </c>
      <c r="HC166" s="1107"/>
      <c r="HD166" s="1107">
        <f t="shared" ref="HD166" si="756">IF($E159&gt;0,HD164/$E159,"-")</f>
        <v>0</v>
      </c>
      <c r="HE166" s="1107"/>
      <c r="HF166" s="1107">
        <f t="shared" ref="HF166" si="757">IF($E159&gt;0,HF164/$E159,"-")</f>
        <v>0</v>
      </c>
      <c r="HG166" s="1107"/>
      <c r="HH166" s="1107">
        <f t="shared" ref="HH166" si="758">IF($E159&gt;0,HH164/$E159,"-")</f>
        <v>0</v>
      </c>
      <c r="HI166" s="1107"/>
    </row>
    <row r="167" spans="1:217" s="5" customFormat="1" ht="14.4" hidden="1">
      <c r="A167" s="677"/>
      <c r="B167" s="678"/>
      <c r="C167" s="678"/>
      <c r="D167" s="679"/>
      <c r="E167" s="679"/>
      <c r="F167" s="678"/>
      <c r="G167" s="678"/>
      <c r="H167" s="678"/>
      <c r="I167" s="678"/>
      <c r="J167" s="678"/>
      <c r="K167" s="678"/>
      <c r="L167" s="1178"/>
      <c r="M167" s="1178"/>
      <c r="N167" s="1178"/>
      <c r="O167" s="1178"/>
      <c r="P167" s="1178"/>
      <c r="Q167" s="1178"/>
      <c r="R167" s="1178"/>
      <c r="S167" s="1192"/>
      <c r="T167" s="1180"/>
      <c r="U167" s="1178"/>
      <c r="V167" s="1178"/>
      <c r="W167" s="1178"/>
      <c r="X167" s="1178"/>
      <c r="Y167" s="1178"/>
      <c r="Z167" s="1178"/>
      <c r="AA167" s="1192"/>
      <c r="AB167" s="1180"/>
      <c r="AC167" s="1178"/>
      <c r="AD167" s="1178"/>
      <c r="AE167" s="1178"/>
      <c r="AF167" s="1178"/>
      <c r="AG167" s="1178"/>
      <c r="AH167" s="1178"/>
      <c r="AI167" s="1192"/>
      <c r="AJ167" s="1180"/>
      <c r="AK167" s="1178"/>
      <c r="AL167" s="1178"/>
      <c r="AM167" s="1178"/>
      <c r="AN167" s="1178"/>
      <c r="AO167" s="1178"/>
      <c r="AP167" s="1178"/>
      <c r="AQ167" s="1192"/>
      <c r="AR167" s="1180"/>
      <c r="AS167" s="1178"/>
      <c r="AT167" s="831"/>
      <c r="AU167" s="831"/>
      <c r="AV167" s="831"/>
      <c r="AW167" s="831"/>
      <c r="AX167" s="831"/>
      <c r="AY167" s="832"/>
      <c r="AZ167" s="833"/>
      <c r="BA167" s="831"/>
      <c r="BB167" s="831"/>
      <c r="BC167" s="831"/>
      <c r="BD167" s="831"/>
      <c r="BE167" s="831"/>
      <c r="BF167" s="831"/>
      <c r="BG167" s="832"/>
      <c r="BH167" s="833"/>
      <c r="BI167" s="831"/>
      <c r="BJ167" s="831"/>
      <c r="BK167" s="831"/>
      <c r="BL167" s="831"/>
      <c r="BM167" s="831"/>
      <c r="BN167" s="831"/>
      <c r="BO167" s="832"/>
      <c r="BP167" s="833"/>
      <c r="BQ167" s="831"/>
      <c r="BR167" s="831"/>
      <c r="BS167" s="831"/>
      <c r="BT167" s="831"/>
      <c r="BU167" s="831"/>
      <c r="BV167" s="831"/>
      <c r="BW167" s="832"/>
      <c r="BX167" s="833"/>
      <c r="BY167" s="831"/>
      <c r="BZ167" s="831"/>
      <c r="CA167" s="831"/>
      <c r="CB167" s="831"/>
      <c r="CC167" s="831"/>
      <c r="CD167" s="1178"/>
      <c r="CE167" s="1179"/>
      <c r="CF167" s="1180"/>
      <c r="CG167" s="1181"/>
      <c r="CH167" s="1178"/>
      <c r="CI167" s="1181"/>
      <c r="CJ167" s="1178"/>
      <c r="CK167" s="1181"/>
      <c r="CL167" s="1178"/>
      <c r="CM167" s="1179"/>
      <c r="CN167" s="1180"/>
      <c r="CO167" s="1181"/>
      <c r="CP167" s="1182"/>
      <c r="CQ167" s="1183"/>
      <c r="CR167" s="1182"/>
      <c r="CS167" s="1183"/>
      <c r="CT167" s="834"/>
      <c r="CU167" s="835"/>
      <c r="CV167" s="836"/>
      <c r="CW167" s="834"/>
      <c r="CX167" s="834"/>
      <c r="CY167" s="834"/>
      <c r="CZ167" s="834"/>
      <c r="DA167" s="834"/>
      <c r="DB167" s="834"/>
      <c r="DC167" s="835"/>
      <c r="DD167" s="836"/>
      <c r="DE167" s="834"/>
      <c r="DF167" s="834"/>
      <c r="DG167" s="834"/>
      <c r="DH167" s="834"/>
      <c r="DI167" s="834"/>
      <c r="DJ167" s="977"/>
      <c r="DK167" s="977"/>
      <c r="DL167" s="836"/>
      <c r="DM167" s="834"/>
      <c r="DN167" s="834"/>
      <c r="DO167" s="834"/>
      <c r="DP167" s="834"/>
      <c r="DQ167" s="834"/>
      <c r="DR167" s="834"/>
      <c r="DS167" s="835"/>
      <c r="DT167" s="836"/>
      <c r="DU167" s="834"/>
      <c r="DV167" s="834"/>
      <c r="DW167" s="834"/>
      <c r="DX167" s="834"/>
      <c r="DY167" s="834"/>
      <c r="DZ167" s="834"/>
      <c r="EA167" s="835"/>
      <c r="EB167" s="836"/>
      <c r="EC167" s="834"/>
      <c r="ED167" s="834"/>
      <c r="EE167" s="834"/>
      <c r="EF167" s="834"/>
      <c r="EG167" s="834"/>
      <c r="EH167" s="834"/>
      <c r="EI167" s="835"/>
      <c r="EJ167" s="836"/>
      <c r="EK167" s="834"/>
      <c r="EL167" s="834"/>
      <c r="EM167" s="834"/>
      <c r="EN167" s="834"/>
      <c r="EO167" s="834"/>
      <c r="EP167" s="834"/>
      <c r="EQ167" s="835"/>
      <c r="ER167" s="836"/>
      <c r="ES167" s="834"/>
      <c r="ET167" s="834"/>
      <c r="EU167" s="834"/>
      <c r="EV167" s="834"/>
      <c r="EW167" s="834"/>
      <c r="EX167" s="834"/>
      <c r="EY167" s="835"/>
      <c r="EZ167" s="836"/>
      <c r="FA167" s="834"/>
      <c r="FB167" s="834"/>
      <c r="FC167" s="834"/>
      <c r="FD167" s="834"/>
      <c r="FE167" s="834"/>
      <c r="FF167" s="834"/>
      <c r="FG167" s="835"/>
      <c r="FH167" s="836"/>
      <c r="FI167" s="834"/>
      <c r="FJ167" s="834"/>
      <c r="FK167" s="834"/>
      <c r="FL167" s="834"/>
      <c r="FM167" s="834"/>
      <c r="FN167" s="834"/>
      <c r="FO167" s="835"/>
      <c r="FP167" s="836"/>
      <c r="FQ167" s="834"/>
      <c r="FR167" s="834"/>
      <c r="FS167" s="834"/>
      <c r="FT167" s="834"/>
      <c r="FU167" s="834"/>
      <c r="FV167" s="834"/>
      <c r="FW167" s="835"/>
      <c r="FX167" s="836"/>
      <c r="FY167" s="834"/>
      <c r="FZ167" s="834"/>
      <c r="GA167" s="834"/>
      <c r="GB167" s="834"/>
      <c r="GC167" s="834"/>
      <c r="GD167" s="834"/>
      <c r="GE167" s="835"/>
      <c r="GF167" s="836"/>
      <c r="GG167" s="834"/>
      <c r="GH167" s="834"/>
      <c r="GI167" s="834"/>
      <c r="GJ167" s="834"/>
      <c r="GK167" s="834"/>
      <c r="GL167" s="834"/>
      <c r="GM167" s="835"/>
      <c r="GN167" s="836"/>
      <c r="GO167" s="834"/>
      <c r="GP167" s="834"/>
      <c r="GQ167" s="834"/>
      <c r="GR167" s="834"/>
      <c r="GS167" s="834"/>
      <c r="GT167" s="834"/>
      <c r="GU167" s="835"/>
      <c r="GV167" s="834"/>
      <c r="GW167" s="835"/>
      <c r="GX167" s="834"/>
      <c r="GY167" s="835"/>
      <c r="GZ167" s="834"/>
      <c r="HA167" s="835"/>
      <c r="HB167" s="834"/>
      <c r="HC167" s="835"/>
      <c r="HD167" s="834"/>
      <c r="HE167" s="835"/>
      <c r="HF167" s="834"/>
      <c r="HG167" s="835"/>
      <c r="HH167" s="834"/>
      <c r="HI167" s="835"/>
    </row>
    <row r="168" spans="1:217" ht="12.75" hidden="1" customHeight="1">
      <c r="A168" s="1139" t="s">
        <v>323</v>
      </c>
      <c r="B168" s="1140" t="e">
        <f>VLOOKUP(A168,PLANEJAMENTO!$B$10:$C$56,2,FALSE)</f>
        <v>#N/A</v>
      </c>
      <c r="C168" s="1139" t="e">
        <f>VLOOKUP(A168,PLANEJAMENTO!$B$10:$D$56,3,FALSE)</f>
        <v>#N/A</v>
      </c>
      <c r="D168" s="1141" t="e">
        <f>VLOOKUP(A168,PLANEJAMENTO!$B$10:$E$56,4,FALSE)</f>
        <v>#N/A</v>
      </c>
      <c r="E168" s="1141" t="e">
        <f>D168</f>
        <v>#N/A</v>
      </c>
      <c r="F168" s="1142"/>
      <c r="G168" s="1141">
        <f>F168*8</f>
        <v>0</v>
      </c>
      <c r="H168" s="733"/>
      <c r="I168" s="1143"/>
      <c r="J168" s="1144"/>
      <c r="K168" s="734" t="s">
        <v>379</v>
      </c>
      <c r="L168" s="1145"/>
      <c r="M168" s="1146"/>
      <c r="N168" s="1145"/>
      <c r="O168" s="1146"/>
      <c r="P168" s="1145"/>
      <c r="Q168" s="1146"/>
      <c r="R168" s="1145"/>
      <c r="S168" s="1146"/>
      <c r="T168" s="1145"/>
      <c r="U168" s="1146"/>
      <c r="V168" s="1145"/>
      <c r="W168" s="1146"/>
      <c r="X168" s="1145"/>
      <c r="Y168" s="1146"/>
      <c r="Z168" s="1145"/>
      <c r="AA168" s="1146"/>
      <c r="AB168" s="1145"/>
      <c r="AC168" s="1146"/>
      <c r="AD168" s="1145"/>
      <c r="AE168" s="1146"/>
      <c r="AF168" s="1145"/>
      <c r="AG168" s="1146"/>
      <c r="AH168" s="1145"/>
      <c r="AI168" s="1146"/>
      <c r="AJ168" s="1189"/>
      <c r="AK168" s="1190"/>
      <c r="AL168" s="1145"/>
      <c r="AM168" s="1146"/>
      <c r="AN168" s="1145"/>
      <c r="AO168" s="1146"/>
      <c r="AP168" s="1145"/>
      <c r="AQ168" s="1146"/>
      <c r="AR168" s="1189"/>
      <c r="AS168" s="1190"/>
      <c r="AT168" s="1145"/>
      <c r="AU168" s="1146"/>
      <c r="AV168" s="1145"/>
      <c r="AW168" s="1146"/>
      <c r="AX168" s="1145"/>
      <c r="AY168" s="1146"/>
      <c r="AZ168" s="1145"/>
      <c r="BA168" s="1146"/>
      <c r="BB168" s="1145"/>
      <c r="BC168" s="1146"/>
      <c r="BD168" s="1145"/>
      <c r="BE168" s="1146"/>
      <c r="BF168" s="1145"/>
      <c r="BG168" s="1146"/>
      <c r="BH168" s="1145"/>
      <c r="BI168" s="1146"/>
      <c r="BJ168" s="1145"/>
      <c r="BK168" s="1146"/>
      <c r="BL168" s="1145"/>
      <c r="BM168" s="1146"/>
      <c r="BN168" s="1145"/>
      <c r="BO168" s="1146"/>
      <c r="BP168" s="1145"/>
      <c r="BQ168" s="1146"/>
      <c r="BR168" s="1132"/>
      <c r="BS168" s="1132"/>
      <c r="BT168" s="1132"/>
      <c r="BU168" s="1132"/>
      <c r="BV168" s="1132"/>
      <c r="BW168" s="1132"/>
      <c r="BX168" s="1132"/>
      <c r="BY168" s="1132"/>
      <c r="BZ168" s="1132"/>
      <c r="CA168" s="1132"/>
      <c r="CB168" s="1132"/>
      <c r="CC168" s="1132"/>
      <c r="CD168" s="1132"/>
      <c r="CE168" s="1132"/>
      <c r="CF168" s="1132"/>
      <c r="CG168" s="1132"/>
      <c r="CH168" s="1132"/>
      <c r="CI168" s="1132"/>
      <c r="CJ168" s="1132"/>
      <c r="CK168" s="1132"/>
      <c r="CL168" s="1132"/>
      <c r="CM168" s="1132"/>
      <c r="CN168" s="1132"/>
      <c r="CO168" s="1132"/>
      <c r="CP168" s="1132"/>
      <c r="CQ168" s="1132"/>
      <c r="CR168" s="1132"/>
      <c r="CS168" s="1132"/>
      <c r="CT168" s="1132"/>
      <c r="CU168" s="1132"/>
      <c r="CV168" s="1132"/>
      <c r="CW168" s="1132"/>
      <c r="CX168" s="1132"/>
      <c r="CY168" s="1132"/>
      <c r="CZ168" s="1132"/>
      <c r="DA168" s="1132"/>
      <c r="DB168" s="1132"/>
      <c r="DC168" s="1132"/>
      <c r="DD168" s="1132"/>
      <c r="DE168" s="1132"/>
      <c r="DF168" s="1132"/>
      <c r="DG168" s="1132"/>
      <c r="DH168" s="1132"/>
      <c r="DI168" s="1132"/>
      <c r="DJ168" s="1138"/>
      <c r="DK168" s="1138"/>
      <c r="DL168" s="1132"/>
      <c r="DM168" s="1132"/>
      <c r="DN168" s="1132"/>
      <c r="DO168" s="1132"/>
      <c r="DP168" s="1132"/>
      <c r="DQ168" s="1132"/>
      <c r="DR168" s="1132"/>
      <c r="DS168" s="1132"/>
      <c r="DT168" s="1132"/>
      <c r="DU168" s="1132"/>
      <c r="DV168" s="1132"/>
      <c r="DW168" s="1132"/>
      <c r="DX168" s="1132"/>
      <c r="DY168" s="1132"/>
      <c r="DZ168" s="1132"/>
      <c r="EA168" s="1132"/>
      <c r="EB168" s="1132"/>
      <c r="EC168" s="1132"/>
      <c r="ED168" s="1132"/>
      <c r="EE168" s="1132"/>
      <c r="EF168" s="1155"/>
      <c r="EG168" s="1155"/>
      <c r="EH168" s="1132"/>
      <c r="EI168" s="1132"/>
      <c r="EJ168" s="1132"/>
      <c r="EK168" s="1132"/>
      <c r="EL168" s="1132"/>
      <c r="EM168" s="1132"/>
      <c r="EN168" s="1132"/>
      <c r="EO168" s="1132"/>
      <c r="EP168" s="1132"/>
      <c r="EQ168" s="1132"/>
      <c r="ER168" s="1132"/>
      <c r="ES168" s="1132"/>
      <c r="ET168" s="1132"/>
      <c r="EU168" s="1132"/>
      <c r="EV168" s="1132"/>
      <c r="EW168" s="1132"/>
      <c r="EX168" s="1132"/>
      <c r="EY168" s="1132"/>
      <c r="EZ168" s="1132"/>
      <c r="FA168" s="1132"/>
      <c r="FB168" s="1132"/>
      <c r="FC168" s="1132"/>
      <c r="FD168" s="1132"/>
      <c r="FE168" s="1132"/>
      <c r="FF168" s="1132"/>
      <c r="FG168" s="1132"/>
      <c r="FH168" s="1132"/>
      <c r="FI168" s="1132"/>
      <c r="FJ168" s="1132"/>
      <c r="FK168" s="1132"/>
      <c r="FL168" s="1132"/>
      <c r="FM168" s="1132"/>
      <c r="FN168" s="1132"/>
      <c r="FO168" s="1132"/>
      <c r="FP168" s="1132"/>
      <c r="FQ168" s="1132"/>
      <c r="FR168" s="1132"/>
      <c r="FS168" s="1132"/>
      <c r="FT168" s="1132"/>
      <c r="FU168" s="1132"/>
      <c r="FV168" s="1132"/>
      <c r="FW168" s="1132"/>
      <c r="FX168" s="1132"/>
      <c r="FY168" s="1132"/>
      <c r="FZ168" s="1132"/>
      <c r="GA168" s="1132"/>
      <c r="GB168" s="1132"/>
      <c r="GC168" s="1132"/>
      <c r="GD168" s="1132"/>
      <c r="GE168" s="1132"/>
      <c r="GF168" s="1132"/>
      <c r="GG168" s="1132"/>
      <c r="GH168" s="1132"/>
      <c r="GI168" s="1132"/>
      <c r="GJ168" s="1132"/>
      <c r="GK168" s="1132"/>
      <c r="GL168" s="1132"/>
      <c r="GM168" s="1132"/>
      <c r="GN168" s="1132"/>
      <c r="GO168" s="1132"/>
      <c r="GP168" s="1132"/>
      <c r="GQ168" s="1132"/>
      <c r="GR168" s="1132"/>
      <c r="GS168" s="1132"/>
      <c r="GT168" s="1132"/>
      <c r="GU168" s="1132"/>
      <c r="GV168" s="1132"/>
      <c r="GW168" s="1132"/>
      <c r="GX168" s="1132"/>
      <c r="GY168" s="1132"/>
      <c r="GZ168" s="1132"/>
      <c r="HA168" s="1132"/>
      <c r="HB168" s="1132"/>
      <c r="HC168" s="1132"/>
      <c r="HD168" s="1132"/>
      <c r="HE168" s="1132"/>
      <c r="HF168" s="1132"/>
      <c r="HG168" s="1132"/>
      <c r="HH168" s="1132"/>
      <c r="HI168" s="1132"/>
    </row>
    <row r="169" spans="1:217" ht="12.75" hidden="1" customHeight="1">
      <c r="A169" s="1139"/>
      <c r="B169" s="1140"/>
      <c r="C169" s="1139"/>
      <c r="D169" s="1141"/>
      <c r="E169" s="1141"/>
      <c r="F169" s="1142"/>
      <c r="G169" s="1141"/>
      <c r="H169" s="733"/>
      <c r="I169" s="1143"/>
      <c r="J169" s="1144"/>
      <c r="K169" s="837" t="s">
        <v>380</v>
      </c>
      <c r="L169" s="1133"/>
      <c r="M169" s="1134"/>
      <c r="N169" s="1133"/>
      <c r="O169" s="1134"/>
      <c r="P169" s="1133"/>
      <c r="Q169" s="1134"/>
      <c r="R169" s="1133"/>
      <c r="S169" s="1134"/>
      <c r="T169" s="1133"/>
      <c r="U169" s="1134"/>
      <c r="V169" s="1133"/>
      <c r="W169" s="1134"/>
      <c r="X169" s="1133"/>
      <c r="Y169" s="1134"/>
      <c r="Z169" s="1133"/>
      <c r="AA169" s="1134"/>
      <c r="AB169" s="1133"/>
      <c r="AC169" s="1134"/>
      <c r="AD169" s="1133"/>
      <c r="AE169" s="1134"/>
      <c r="AF169" s="1133"/>
      <c r="AG169" s="1134"/>
      <c r="AH169" s="1133"/>
      <c r="AI169" s="1134"/>
      <c r="AJ169" s="1133"/>
      <c r="AK169" s="1134"/>
      <c r="AL169" s="1133"/>
      <c r="AM169" s="1134"/>
      <c r="AN169" s="1133"/>
      <c r="AO169" s="1134"/>
      <c r="AP169" s="1133"/>
      <c r="AQ169" s="1134"/>
      <c r="AR169" s="1133"/>
      <c r="AS169" s="1134"/>
      <c r="AT169" s="1133"/>
      <c r="AU169" s="1134"/>
      <c r="AV169" s="1133"/>
      <c r="AW169" s="1134"/>
      <c r="AX169" s="1133"/>
      <c r="AY169" s="1134"/>
      <c r="AZ169" s="1133"/>
      <c r="BA169" s="1134"/>
      <c r="BB169" s="1133"/>
      <c r="BC169" s="1134"/>
      <c r="BD169" s="1133"/>
      <c r="BE169" s="1134"/>
      <c r="BF169" s="1133"/>
      <c r="BG169" s="1134"/>
      <c r="BH169" s="1133"/>
      <c r="BI169" s="1134"/>
      <c r="BJ169" s="1133"/>
      <c r="BK169" s="1134"/>
      <c r="BL169" s="1133"/>
      <c r="BM169" s="1134"/>
      <c r="BN169" s="1133"/>
      <c r="BO169" s="1134"/>
      <c r="BP169" s="1133"/>
      <c r="BQ169" s="1134"/>
      <c r="BR169" s="1129"/>
      <c r="BS169" s="1129"/>
      <c r="BT169" s="1129"/>
      <c r="BU169" s="1129"/>
      <c r="BV169" s="1129"/>
      <c r="BW169" s="1129"/>
      <c r="BX169" s="1129"/>
      <c r="BY169" s="1129"/>
      <c r="BZ169" s="1129"/>
      <c r="CA169" s="1129"/>
      <c r="CB169" s="1129"/>
      <c r="CC169" s="1129"/>
      <c r="CD169" s="1129"/>
      <c r="CE169" s="1129"/>
      <c r="CF169" s="1129"/>
      <c r="CG169" s="1129"/>
      <c r="CH169" s="1129"/>
      <c r="CI169" s="1129"/>
      <c r="CJ169" s="1129"/>
      <c r="CK169" s="1129"/>
      <c r="CL169" s="1129"/>
      <c r="CM169" s="1129"/>
      <c r="CN169" s="1129"/>
      <c r="CO169" s="1129"/>
      <c r="CP169" s="1129"/>
      <c r="CQ169" s="1129"/>
      <c r="CR169" s="1129"/>
      <c r="CS169" s="1129"/>
      <c r="CT169" s="1129"/>
      <c r="CU169" s="1129"/>
      <c r="CV169" s="1129"/>
      <c r="CW169" s="1129"/>
      <c r="CX169" s="1129"/>
      <c r="CY169" s="1129"/>
      <c r="CZ169" s="1129"/>
      <c r="DA169" s="1129"/>
      <c r="DB169" s="1129"/>
      <c r="DC169" s="1129"/>
      <c r="DD169" s="1129"/>
      <c r="DE169" s="1129"/>
      <c r="DF169" s="1129"/>
      <c r="DG169" s="1129"/>
      <c r="DH169" s="1129"/>
      <c r="DI169" s="1129"/>
      <c r="DJ169" s="1135"/>
      <c r="DK169" s="1135"/>
      <c r="DL169" s="1129"/>
      <c r="DM169" s="1129"/>
      <c r="DN169" s="1129"/>
      <c r="DO169" s="1129"/>
      <c r="DP169" s="1129"/>
      <c r="DQ169" s="1129"/>
      <c r="DR169" s="1129"/>
      <c r="DS169" s="1129"/>
      <c r="DT169" s="1129"/>
      <c r="DU169" s="1129"/>
      <c r="DV169" s="1129"/>
      <c r="DW169" s="1129"/>
      <c r="DX169" s="1129"/>
      <c r="DY169" s="1129"/>
      <c r="DZ169" s="1129"/>
      <c r="EA169" s="1129"/>
      <c r="EB169" s="1129"/>
      <c r="EC169" s="1129"/>
      <c r="ED169" s="1129"/>
      <c r="EE169" s="1129"/>
      <c r="EF169" s="1129"/>
      <c r="EG169" s="1129"/>
      <c r="EH169" s="1129"/>
      <c r="EI169" s="1129"/>
      <c r="EJ169" s="1129"/>
      <c r="EK169" s="1129"/>
      <c r="EL169" s="1129"/>
      <c r="EM169" s="1129"/>
      <c r="EN169" s="1129"/>
      <c r="EO169" s="1129"/>
      <c r="EP169" s="1129"/>
      <c r="EQ169" s="1129"/>
      <c r="ER169" s="1129"/>
      <c r="ES169" s="1129"/>
      <c r="ET169" s="1129"/>
      <c r="EU169" s="1129"/>
      <c r="EV169" s="1129"/>
      <c r="EW169" s="1129"/>
      <c r="EX169" s="1129"/>
      <c r="EY169" s="1129"/>
      <c r="EZ169" s="1129"/>
      <c r="FA169" s="1129"/>
      <c r="FB169" s="1129"/>
      <c r="FC169" s="1129"/>
      <c r="FD169" s="1129"/>
      <c r="FE169" s="1129"/>
      <c r="FF169" s="1129"/>
      <c r="FG169" s="1129"/>
      <c r="FH169" s="1129"/>
      <c r="FI169" s="1129"/>
      <c r="FJ169" s="1129"/>
      <c r="FK169" s="1129"/>
      <c r="FL169" s="1129"/>
      <c r="FM169" s="1129"/>
      <c r="FN169" s="1129"/>
      <c r="FO169" s="1129"/>
      <c r="FP169" s="1129"/>
      <c r="FQ169" s="1129"/>
      <c r="FR169" s="1129"/>
      <c r="FS169" s="1129"/>
      <c r="FT169" s="1129"/>
      <c r="FU169" s="1129"/>
      <c r="FV169" s="1129"/>
      <c r="FW169" s="1129"/>
      <c r="FX169" s="1129"/>
      <c r="FY169" s="1129"/>
      <c r="FZ169" s="1129"/>
      <c r="GA169" s="1129"/>
      <c r="GB169" s="1129"/>
      <c r="GC169" s="1129"/>
      <c r="GD169" s="1129"/>
      <c r="GE169" s="1129"/>
      <c r="GF169" s="1129"/>
      <c r="GG169" s="1129"/>
      <c r="GH169" s="1129"/>
      <c r="GI169" s="1129"/>
      <c r="GJ169" s="1129"/>
      <c r="GK169" s="1129"/>
      <c r="GL169" s="1129"/>
      <c r="GM169" s="1129"/>
      <c r="GN169" s="1129"/>
      <c r="GO169" s="1129"/>
      <c r="GP169" s="1129"/>
      <c r="GQ169" s="1129"/>
      <c r="GR169" s="1129"/>
      <c r="GS169" s="1129"/>
      <c r="GT169" s="1129"/>
      <c r="GU169" s="1129"/>
      <c r="GV169" s="1129"/>
      <c r="GW169" s="1129"/>
      <c r="GX169" s="1129"/>
      <c r="GY169" s="1129"/>
      <c r="GZ169" s="1129"/>
      <c r="HA169" s="1129"/>
      <c r="HB169" s="1129"/>
      <c r="HC169" s="1129"/>
      <c r="HD169" s="1129"/>
      <c r="HE169" s="1129"/>
      <c r="HF169" s="1129"/>
      <c r="HG169" s="1129"/>
      <c r="HH169" s="1129"/>
      <c r="HI169" s="1129"/>
    </row>
    <row r="170" spans="1:217" ht="12.75" hidden="1" customHeight="1">
      <c r="A170" s="1139"/>
      <c r="B170" s="1140"/>
      <c r="C170" s="1139"/>
      <c r="D170" s="1141"/>
      <c r="E170" s="1141"/>
      <c r="F170" s="1142"/>
      <c r="G170" s="1141"/>
      <c r="H170" s="733"/>
      <c r="I170" s="1143"/>
      <c r="J170" s="1144"/>
      <c r="K170" s="838" t="s">
        <v>381</v>
      </c>
      <c r="L170" s="1125">
        <f>(L168*L169*$G168)*$L$8</f>
        <v>0</v>
      </c>
      <c r="M170" s="1126"/>
      <c r="N170" s="1125">
        <f>(N168*N169*$G168)*$L$8</f>
        <v>0</v>
      </c>
      <c r="O170" s="1126"/>
      <c r="P170" s="1125">
        <f>(P168*P169*$G168)*$L$8</f>
        <v>0</v>
      </c>
      <c r="Q170" s="1126"/>
      <c r="R170" s="1125">
        <f>(R168*R169*$G168)*$L$8</f>
        <v>0</v>
      </c>
      <c r="S170" s="1126"/>
      <c r="T170" s="1125">
        <f>(T168*T169*$G168)*$T$8</f>
        <v>0</v>
      </c>
      <c r="U170" s="1126"/>
      <c r="V170" s="1125">
        <f>(V168*V169*$G168)*$T$8</f>
        <v>0</v>
      </c>
      <c r="W170" s="1126"/>
      <c r="X170" s="1125">
        <f>(X168*X169*$G168)*$T$8</f>
        <v>0</v>
      </c>
      <c r="Y170" s="1126"/>
      <c r="Z170" s="1125">
        <f>(Z168*Z169*$G168)*$T$8</f>
        <v>0</v>
      </c>
      <c r="AA170" s="1126"/>
      <c r="AB170" s="1125">
        <f>(AB168*AB169*$G168)*$AB$8</f>
        <v>0</v>
      </c>
      <c r="AC170" s="1126"/>
      <c r="AD170" s="1125">
        <f>(AD168*AD169*$G168)*$AB$8</f>
        <v>0</v>
      </c>
      <c r="AE170" s="1126"/>
      <c r="AF170" s="1125">
        <f>(AF168*AF169*$G168)*$AB$8</f>
        <v>0</v>
      </c>
      <c r="AG170" s="1126"/>
      <c r="AH170" s="1125">
        <f>(AH168*AH169*$G168)*$AB$8</f>
        <v>0</v>
      </c>
      <c r="AI170" s="1126"/>
      <c r="AJ170" s="1125">
        <f>(AJ168*AJ169*$G168)*$AJ$8</f>
        <v>0</v>
      </c>
      <c r="AK170" s="1126"/>
      <c r="AL170" s="1125">
        <f>(AL168*AL169*$G168)*$AJ$8</f>
        <v>0</v>
      </c>
      <c r="AM170" s="1126"/>
      <c r="AN170" s="1125">
        <f>(AN168*AN169*$G168)*$AJ$8</f>
        <v>0</v>
      </c>
      <c r="AO170" s="1126"/>
      <c r="AP170" s="1125">
        <f>(AP168*AP169*$G168)*$AJ$8</f>
        <v>0</v>
      </c>
      <c r="AQ170" s="1126"/>
      <c r="AR170" s="1125">
        <f>(AR168*AR169*$G168)*$AT$8</f>
        <v>0</v>
      </c>
      <c r="AS170" s="1126"/>
      <c r="AT170" s="1125">
        <f>(AT168*AT169*$G168)*$AT$8</f>
        <v>0</v>
      </c>
      <c r="AU170" s="1126"/>
      <c r="AV170" s="1125">
        <f>(AV168*AV169*$G168)*$AT$8</f>
        <v>0</v>
      </c>
      <c r="AW170" s="1126"/>
      <c r="AX170" s="1125">
        <f>(AX168*AX169*$G168)*$AT$8</f>
        <v>0</v>
      </c>
      <c r="AY170" s="1126"/>
      <c r="AZ170" s="1125">
        <f>(AZ168*AZ169*$G168)*$BB$8</f>
        <v>0</v>
      </c>
      <c r="BA170" s="1126"/>
      <c r="BB170" s="1125">
        <f>(BB168*BB169*$G168)*$BB$8</f>
        <v>0</v>
      </c>
      <c r="BC170" s="1126"/>
      <c r="BD170" s="1125">
        <f>(BD168*BD169*$G168)*$BB$8</f>
        <v>0</v>
      </c>
      <c r="BE170" s="1126"/>
      <c r="BF170" s="1125">
        <f>(BF168*BF169*$G168)*$BB$8</f>
        <v>0</v>
      </c>
      <c r="BG170" s="1126"/>
      <c r="BH170" s="1125">
        <f>(BH168*BH169*$G168)*$BJ$8</f>
        <v>0</v>
      </c>
      <c r="BI170" s="1126"/>
      <c r="BJ170" s="1125">
        <f>(BJ168*BJ169*$G168)*$BJ$8</f>
        <v>0</v>
      </c>
      <c r="BK170" s="1126"/>
      <c r="BL170" s="1125">
        <f>(BL168*BL169*$G168)*$BJ$8</f>
        <v>0</v>
      </c>
      <c r="BM170" s="1126"/>
      <c r="BN170" s="1125">
        <f>(BN168*BN169*$G168)*$BJ$8</f>
        <v>0</v>
      </c>
      <c r="BO170" s="1126"/>
      <c r="BP170" s="1125">
        <f>(BP168*BP169*$G168)*$BT$8</f>
        <v>0</v>
      </c>
      <c r="BQ170" s="1126"/>
      <c r="BR170" s="1125">
        <f>(BR168*BR169*$G168)*$BT$8</f>
        <v>0</v>
      </c>
      <c r="BS170" s="1126"/>
      <c r="BT170" s="1125">
        <f>(BT168*BT169*$G168)*$BT$8</f>
        <v>0</v>
      </c>
      <c r="BU170" s="1126"/>
      <c r="BV170" s="1125">
        <f>(BV168*BV169*$G168)*$BT$8</f>
        <v>0</v>
      </c>
      <c r="BW170" s="1126"/>
      <c r="BX170" s="1125">
        <f>(BX168*BX169*$G168)*$CB$8</f>
        <v>0</v>
      </c>
      <c r="BY170" s="1126"/>
      <c r="BZ170" s="1125">
        <f>(BZ168*BZ169*$G168)*$CB$8</f>
        <v>0</v>
      </c>
      <c r="CA170" s="1126"/>
      <c r="CB170" s="1125">
        <f>(CB168*CB169*$G168)*$CB$8</f>
        <v>0</v>
      </c>
      <c r="CC170" s="1126"/>
      <c r="CD170" s="1125">
        <f>(CD168*CD169*$G168)*$CB$8</f>
        <v>0</v>
      </c>
      <c r="CE170" s="1126"/>
      <c r="CF170" s="1125">
        <f>(CF168*CF169*$G168)*$CJ$8</f>
        <v>0</v>
      </c>
      <c r="CG170" s="1126"/>
      <c r="CH170" s="1125">
        <f>(CH168*CH169*$G168)*$CJ$8</f>
        <v>0</v>
      </c>
      <c r="CI170" s="1126"/>
      <c r="CJ170" s="1125">
        <f>(CJ168*CJ169*$G168)*$CJ$8</f>
        <v>0</v>
      </c>
      <c r="CK170" s="1126"/>
      <c r="CL170" s="1125">
        <f>(CL168*CL169*$G168)*$CJ$8</f>
        <v>0</v>
      </c>
      <c r="CM170" s="1126"/>
      <c r="CN170" s="1125">
        <f>(CN168*CN169*$G168)*$CT$8</f>
        <v>0</v>
      </c>
      <c r="CO170" s="1126"/>
      <c r="CP170" s="1125">
        <f>(CP168*CP169*$G168)*$CT$8</f>
        <v>0</v>
      </c>
      <c r="CQ170" s="1126"/>
      <c r="CR170" s="1125">
        <f>(CR168*CR169*$G168)*$CT$8</f>
        <v>0</v>
      </c>
      <c r="CS170" s="1126"/>
      <c r="CT170" s="1125">
        <f>(CT168*CT169*$G168)*$CT$8</f>
        <v>0</v>
      </c>
      <c r="CU170" s="1126"/>
      <c r="CV170" s="1125">
        <f>(CV168*CV169*$G168)*$DB$8</f>
        <v>0</v>
      </c>
      <c r="CW170" s="1126"/>
      <c r="CX170" s="1125">
        <f>(CX168*CX169*$G168)*$DB$8</f>
        <v>0</v>
      </c>
      <c r="CY170" s="1126"/>
      <c r="CZ170" s="1125">
        <f>(CZ168*CZ169*$G168)*$DB$8</f>
        <v>0</v>
      </c>
      <c r="DA170" s="1126"/>
      <c r="DB170" s="1125">
        <f>(DB168*DB169*$G168)*$DB$8</f>
        <v>0</v>
      </c>
      <c r="DC170" s="1126"/>
      <c r="DD170" s="1125">
        <f>(DD168*DD169*$G168)*$DL$8</f>
        <v>0</v>
      </c>
      <c r="DE170" s="1126"/>
      <c r="DF170" s="1125">
        <f>(DF168*DF169*$G168)*$DL$8</f>
        <v>0</v>
      </c>
      <c r="DG170" s="1126"/>
      <c r="DH170" s="1125">
        <f>(DH168*DH169*$G168)*$DL$8</f>
        <v>0</v>
      </c>
      <c r="DI170" s="1126"/>
      <c r="DJ170" s="1130">
        <f>(DJ168*DJ169*$G168)*$DL$8</f>
        <v>0</v>
      </c>
      <c r="DK170" s="1131"/>
      <c r="DL170" s="1125">
        <f>(DL168*DL169*$G168)*$DT$8</f>
        <v>0</v>
      </c>
      <c r="DM170" s="1126"/>
      <c r="DN170" s="1125">
        <f>(DN168*DN169*$G168)*$DT$8</f>
        <v>0</v>
      </c>
      <c r="DO170" s="1126"/>
      <c r="DP170" s="1125">
        <f>(DP168*DP169*$G168)*$DT$8</f>
        <v>0</v>
      </c>
      <c r="DQ170" s="1126"/>
      <c r="DR170" s="1125">
        <f>(DR168*DR169*$G168)*$DT$8</f>
        <v>0</v>
      </c>
      <c r="DS170" s="1126"/>
      <c r="DT170" s="1125">
        <f>(DT168*DT169*$G168)*$EB$8</f>
        <v>0</v>
      </c>
      <c r="DU170" s="1126"/>
      <c r="DV170" s="1125">
        <f>(DV168*DV169*$G168)*$EB$8</f>
        <v>0</v>
      </c>
      <c r="DW170" s="1126"/>
      <c r="DX170" s="1125">
        <f>(DX168*DX169*$G168)*$EB$8</f>
        <v>0</v>
      </c>
      <c r="DY170" s="1126"/>
      <c r="DZ170" s="1125">
        <f>(DZ168*DZ169*$G168)*$EB$8</f>
        <v>0</v>
      </c>
      <c r="EA170" s="1126"/>
      <c r="EB170" s="1125">
        <f>(EB168*EB169*$G168)*$EJ$8</f>
        <v>0</v>
      </c>
      <c r="EC170" s="1126"/>
      <c r="ED170" s="1125">
        <f>(ED168*ED169*$G168)*$EJ$8</f>
        <v>0</v>
      </c>
      <c r="EE170" s="1126"/>
      <c r="EF170" s="1125">
        <f>(EF168*EF169*$G168)*$EJ$8</f>
        <v>0</v>
      </c>
      <c r="EG170" s="1126"/>
      <c r="EH170" s="1125">
        <f>(EH168*EH169*$G168)*$EJ$8</f>
        <v>0</v>
      </c>
      <c r="EI170" s="1126"/>
      <c r="EJ170" s="1125">
        <f>(EJ168*EJ169*$G168)*$ET$8</f>
        <v>0</v>
      </c>
      <c r="EK170" s="1126"/>
      <c r="EL170" s="1125">
        <f>(EL168*EL169*$G168)*$ET$8</f>
        <v>0</v>
      </c>
      <c r="EM170" s="1126"/>
      <c r="EN170" s="1125">
        <f>(EN168*EN169*$G168)*$ET$8</f>
        <v>0</v>
      </c>
      <c r="EO170" s="1126"/>
      <c r="EP170" s="1125">
        <f>(EP168*EP169*$G168)*$ET$8</f>
        <v>0</v>
      </c>
      <c r="EQ170" s="1126"/>
      <c r="ER170" s="1125">
        <f>(ER168*ER169*$G168)*$DB$8</f>
        <v>0</v>
      </c>
      <c r="ES170" s="1126"/>
      <c r="ET170" s="1125">
        <f>(ET168*ET169*$G168)*$DB$8</f>
        <v>0</v>
      </c>
      <c r="EU170" s="1126"/>
      <c r="EV170" s="1125">
        <f>(EV168*EV169*$G168)*$DB$8</f>
        <v>0</v>
      </c>
      <c r="EW170" s="1126"/>
      <c r="EX170" s="1125">
        <f>(EX168*EX169*$G168)*$DB$8</f>
        <v>0</v>
      </c>
      <c r="EY170" s="1126"/>
      <c r="EZ170" s="1125">
        <f>(EZ168*EZ169*$G168)*$DB$8</f>
        <v>0</v>
      </c>
      <c r="FA170" s="1126"/>
      <c r="FB170" s="1125">
        <f>(FB168*FB169*$G168)*$DB$8</f>
        <v>0</v>
      </c>
      <c r="FC170" s="1126"/>
      <c r="FD170" s="1125">
        <f>(FD168*FD169*$G168)*$DB$8</f>
        <v>0</v>
      </c>
      <c r="FE170" s="1126"/>
      <c r="FF170" s="1125">
        <f>(FF168*FF169*$G168)*$DB$8</f>
        <v>0</v>
      </c>
      <c r="FG170" s="1126"/>
      <c r="FH170" s="1125">
        <f>(FH168*FH169*$G168)*$DB$8</f>
        <v>0</v>
      </c>
      <c r="FI170" s="1126"/>
      <c r="FJ170" s="1125">
        <f>(FJ168*FJ169*$G168)*$DB$8</f>
        <v>0</v>
      </c>
      <c r="FK170" s="1126"/>
      <c r="FL170" s="1125">
        <f>(FL168*FL169*$G168)*$DB$8</f>
        <v>0</v>
      </c>
      <c r="FM170" s="1126"/>
      <c r="FN170" s="1125">
        <f>(FN168*FN169*$G168)*$DB$8</f>
        <v>0</v>
      </c>
      <c r="FO170" s="1126"/>
      <c r="FP170" s="1125">
        <f>(FP168*FP169*$G168)*$DB$8</f>
        <v>0</v>
      </c>
      <c r="FQ170" s="1126"/>
      <c r="FR170" s="1125">
        <f>(FR168*FR169*$G168)*$DB$8</f>
        <v>0</v>
      </c>
      <c r="FS170" s="1126"/>
      <c r="FT170" s="1125">
        <f>(FT168*FT169*$G168)*$DB$8</f>
        <v>0</v>
      </c>
      <c r="FU170" s="1126"/>
      <c r="FV170" s="1125">
        <f>(FV168*FV169*$G168)*$DB$8</f>
        <v>0</v>
      </c>
      <c r="FW170" s="1126"/>
      <c r="FX170" s="1125">
        <f>(FX168*FX169*$G168)*$DB$8</f>
        <v>0</v>
      </c>
      <c r="FY170" s="1126"/>
      <c r="FZ170" s="1125">
        <f>(FZ168*FZ169*$G168)*$DB$8</f>
        <v>0</v>
      </c>
      <c r="GA170" s="1126"/>
      <c r="GB170" s="1125">
        <f>(GB168*GB169*$G168)*$DB$8</f>
        <v>0</v>
      </c>
      <c r="GC170" s="1126"/>
      <c r="GD170" s="1125">
        <f>(GD168*GD169*$G168)*$DB$8</f>
        <v>0</v>
      </c>
      <c r="GE170" s="1126"/>
      <c r="GF170" s="1125">
        <f>(GF168*GF169*$G168)*$DB$8</f>
        <v>0</v>
      </c>
      <c r="GG170" s="1126"/>
      <c r="GH170" s="1125">
        <f>(GH168*GH169*$G168)*$DB$8</f>
        <v>0</v>
      </c>
      <c r="GI170" s="1126"/>
      <c r="GJ170" s="1125">
        <f>(GJ168*GJ169*$G168)*$DB$8</f>
        <v>0</v>
      </c>
      <c r="GK170" s="1126"/>
      <c r="GL170" s="1125">
        <f>(GL168*GL169*$G168)*$DB$8</f>
        <v>0</v>
      </c>
      <c r="GM170" s="1126"/>
      <c r="GN170" s="1125">
        <f>(GN168*GN169*$G168)*$DB$8</f>
        <v>0</v>
      </c>
      <c r="GO170" s="1126"/>
      <c r="GP170" s="1125">
        <f>(GP168*GP169*$G168)*$DB$8</f>
        <v>0</v>
      </c>
      <c r="GQ170" s="1126"/>
      <c r="GR170" s="1125">
        <f>(GR168*GR169*$G168)*$DB$8</f>
        <v>0</v>
      </c>
      <c r="GS170" s="1126"/>
      <c r="GT170" s="1125">
        <f>(GT168*GT169*$G168)*$DB$8</f>
        <v>0</v>
      </c>
      <c r="GU170" s="1126"/>
      <c r="GV170" s="1125">
        <f t="shared" ref="GV170" si="759">(GV168*GV169*$G168)*$DB$8</f>
        <v>0</v>
      </c>
      <c r="GW170" s="1126"/>
      <c r="GX170" s="1125">
        <f t="shared" ref="GX170" si="760">(GX168*GX169*$G168)*$DB$8</f>
        <v>0</v>
      </c>
      <c r="GY170" s="1126"/>
      <c r="GZ170" s="1125">
        <f t="shared" ref="GZ170" si="761">(GZ168*GZ169*$G168)*$DB$8</f>
        <v>0</v>
      </c>
      <c r="HA170" s="1126"/>
      <c r="HB170" s="1125">
        <f>(HB168*HB169*$G168)*$DB$8</f>
        <v>0</v>
      </c>
      <c r="HC170" s="1126"/>
      <c r="HD170" s="1125">
        <f t="shared" ref="HD170" si="762">(HD168*HD169*$G168)*$DB$8</f>
        <v>0</v>
      </c>
      <c r="HE170" s="1126"/>
      <c r="HF170" s="1125">
        <f t="shared" ref="HF170" si="763">(HF168*HF169*$G168)*$DB$8</f>
        <v>0</v>
      </c>
      <c r="HG170" s="1126"/>
      <c r="HH170" s="1125">
        <f t="shared" ref="HH170" si="764">(HH168*HH169*$G168)*$DB$8</f>
        <v>0</v>
      </c>
      <c r="HI170" s="1126"/>
    </row>
    <row r="171" spans="1:217" ht="12.75" hidden="1" customHeight="1">
      <c r="A171" s="1139"/>
      <c r="B171" s="1140"/>
      <c r="C171" s="1139"/>
      <c r="D171" s="1141"/>
      <c r="E171" s="1141"/>
      <c r="F171" s="1142"/>
      <c r="G171" s="1141"/>
      <c r="H171" s="733"/>
      <c r="I171" s="1143"/>
      <c r="J171" s="1144"/>
      <c r="K171" s="839" t="s">
        <v>382</v>
      </c>
      <c r="L171" s="1121">
        <f>L170</f>
        <v>0</v>
      </c>
      <c r="M171" s="1122"/>
      <c r="N171" s="1121">
        <f>L171+N170</f>
        <v>0</v>
      </c>
      <c r="O171" s="1122"/>
      <c r="P171" s="1121">
        <f>N171+P170</f>
        <v>0</v>
      </c>
      <c r="Q171" s="1122"/>
      <c r="R171" s="1121">
        <f>P171+R170</f>
        <v>0</v>
      </c>
      <c r="S171" s="1122"/>
      <c r="T171" s="1121">
        <f>R171+T170</f>
        <v>0</v>
      </c>
      <c r="U171" s="1122"/>
      <c r="V171" s="1121">
        <f>T171+V170</f>
        <v>0</v>
      </c>
      <c r="W171" s="1122"/>
      <c r="X171" s="1121">
        <f>V171+X170</f>
        <v>0</v>
      </c>
      <c r="Y171" s="1122"/>
      <c r="Z171" s="1121">
        <f>X171+Z170</f>
        <v>0</v>
      </c>
      <c r="AA171" s="1122"/>
      <c r="AB171" s="1121">
        <f>Z171+AB170</f>
        <v>0</v>
      </c>
      <c r="AC171" s="1122"/>
      <c r="AD171" s="1121">
        <f>AB171+AD170</f>
        <v>0</v>
      </c>
      <c r="AE171" s="1122"/>
      <c r="AF171" s="1121">
        <f>AD171+AF170</f>
        <v>0</v>
      </c>
      <c r="AG171" s="1122"/>
      <c r="AH171" s="1121">
        <f>AF171+AH170</f>
        <v>0</v>
      </c>
      <c r="AI171" s="1122"/>
      <c r="AJ171" s="1121">
        <f>AH171+AJ170</f>
        <v>0</v>
      </c>
      <c r="AK171" s="1122"/>
      <c r="AL171" s="1121">
        <f>AJ171+AL170</f>
        <v>0</v>
      </c>
      <c r="AM171" s="1122"/>
      <c r="AN171" s="1121">
        <f>AL171+AN170</f>
        <v>0</v>
      </c>
      <c r="AO171" s="1122"/>
      <c r="AP171" s="1121">
        <f>AN171+AP170</f>
        <v>0</v>
      </c>
      <c r="AQ171" s="1122"/>
      <c r="AR171" s="1121">
        <f>AP171+AR170</f>
        <v>0</v>
      </c>
      <c r="AS171" s="1122"/>
      <c r="AT171" s="1121">
        <f>AR171+AT170</f>
        <v>0</v>
      </c>
      <c r="AU171" s="1122"/>
      <c r="AV171" s="1121">
        <f>AT171+AV170</f>
        <v>0</v>
      </c>
      <c r="AW171" s="1122"/>
      <c r="AX171" s="1121">
        <f>AV171+AX170</f>
        <v>0</v>
      </c>
      <c r="AY171" s="1122"/>
      <c r="AZ171" s="1121">
        <f>AX171+AZ170</f>
        <v>0</v>
      </c>
      <c r="BA171" s="1122"/>
      <c r="BB171" s="1121">
        <f>AZ171+BB170</f>
        <v>0</v>
      </c>
      <c r="BC171" s="1122"/>
      <c r="BD171" s="1121">
        <f>BB171+BD170</f>
        <v>0</v>
      </c>
      <c r="BE171" s="1122"/>
      <c r="BF171" s="1121">
        <f>BD171+BF170</f>
        <v>0</v>
      </c>
      <c r="BG171" s="1122"/>
      <c r="BH171" s="1121">
        <f>BF171+BH170</f>
        <v>0</v>
      </c>
      <c r="BI171" s="1122"/>
      <c r="BJ171" s="1121">
        <f>BH171+BJ170</f>
        <v>0</v>
      </c>
      <c r="BK171" s="1122"/>
      <c r="BL171" s="1121">
        <f>BJ171+BL170</f>
        <v>0</v>
      </c>
      <c r="BM171" s="1122"/>
      <c r="BN171" s="1121">
        <f>BL171+BN170</f>
        <v>0</v>
      </c>
      <c r="BO171" s="1122"/>
      <c r="BP171" s="1121">
        <f>BN171+BP170</f>
        <v>0</v>
      </c>
      <c r="BQ171" s="1122"/>
      <c r="BR171" s="1121">
        <f>BP171+BR170</f>
        <v>0</v>
      </c>
      <c r="BS171" s="1122"/>
      <c r="BT171" s="1121">
        <f>BR171+BT170</f>
        <v>0</v>
      </c>
      <c r="BU171" s="1122"/>
      <c r="BV171" s="1121">
        <f>BT171+BV170</f>
        <v>0</v>
      </c>
      <c r="BW171" s="1122"/>
      <c r="BX171" s="1121">
        <f>BV171+BX170</f>
        <v>0</v>
      </c>
      <c r="BY171" s="1122"/>
      <c r="BZ171" s="1121">
        <f>BX171+BZ170</f>
        <v>0</v>
      </c>
      <c r="CA171" s="1122"/>
      <c r="CB171" s="1121">
        <f>BZ171+CB170</f>
        <v>0</v>
      </c>
      <c r="CC171" s="1122"/>
      <c r="CD171" s="1121">
        <f>CB171+CD170</f>
        <v>0</v>
      </c>
      <c r="CE171" s="1122"/>
      <c r="CF171" s="1121">
        <f>CD171+CF170</f>
        <v>0</v>
      </c>
      <c r="CG171" s="1122"/>
      <c r="CH171" s="1121">
        <f>CF171+CH170</f>
        <v>0</v>
      </c>
      <c r="CI171" s="1122"/>
      <c r="CJ171" s="1121">
        <f>CH171+CJ170</f>
        <v>0</v>
      </c>
      <c r="CK171" s="1122"/>
      <c r="CL171" s="1121">
        <f>CJ171+CL170</f>
        <v>0</v>
      </c>
      <c r="CM171" s="1122"/>
      <c r="CN171" s="1121">
        <f>CL171+CN170</f>
        <v>0</v>
      </c>
      <c r="CO171" s="1122"/>
      <c r="CP171" s="1121">
        <f>CN171+CP170</f>
        <v>0</v>
      </c>
      <c r="CQ171" s="1122"/>
      <c r="CR171" s="1121">
        <f>CP171+CR170</f>
        <v>0</v>
      </c>
      <c r="CS171" s="1122"/>
      <c r="CT171" s="1121">
        <f>CR171+CT170</f>
        <v>0</v>
      </c>
      <c r="CU171" s="1122"/>
      <c r="CV171" s="1121">
        <f>CT171+CV170</f>
        <v>0</v>
      </c>
      <c r="CW171" s="1122"/>
      <c r="CX171" s="1121">
        <f>CV171+CX170</f>
        <v>0</v>
      </c>
      <c r="CY171" s="1122"/>
      <c r="CZ171" s="1121">
        <f>CX171+CZ170</f>
        <v>0</v>
      </c>
      <c r="DA171" s="1122"/>
      <c r="DB171" s="1121">
        <f>CZ171+DB170</f>
        <v>0</v>
      </c>
      <c r="DC171" s="1122"/>
      <c r="DD171" s="1121">
        <f>DB171+DD170</f>
        <v>0</v>
      </c>
      <c r="DE171" s="1122"/>
      <c r="DF171" s="1121">
        <f>DD171+DF170</f>
        <v>0</v>
      </c>
      <c r="DG171" s="1122"/>
      <c r="DH171" s="1121">
        <f>DF171+DH170</f>
        <v>0</v>
      </c>
      <c r="DI171" s="1122"/>
      <c r="DJ171" s="1127">
        <f>DH171+DJ170</f>
        <v>0</v>
      </c>
      <c r="DK171" s="1128"/>
      <c r="DL171" s="1121">
        <f>DJ171+DL170</f>
        <v>0</v>
      </c>
      <c r="DM171" s="1122"/>
      <c r="DN171" s="1121">
        <f>DL171+DN170</f>
        <v>0</v>
      </c>
      <c r="DO171" s="1122"/>
      <c r="DP171" s="1121">
        <f>DN171+DP170</f>
        <v>0</v>
      </c>
      <c r="DQ171" s="1122"/>
      <c r="DR171" s="1121">
        <f>DP171+DR170</f>
        <v>0</v>
      </c>
      <c r="DS171" s="1122"/>
      <c r="DT171" s="1121">
        <f>DR171+DT170</f>
        <v>0</v>
      </c>
      <c r="DU171" s="1122"/>
      <c r="DV171" s="1121">
        <f>DT171+DV170</f>
        <v>0</v>
      </c>
      <c r="DW171" s="1122"/>
      <c r="DX171" s="1121">
        <f>DV171+DX170</f>
        <v>0</v>
      </c>
      <c r="DY171" s="1122"/>
      <c r="DZ171" s="1121">
        <f>DX171+DZ170</f>
        <v>0</v>
      </c>
      <c r="EA171" s="1122"/>
      <c r="EB171" s="1121">
        <f>DZ171+EB170</f>
        <v>0</v>
      </c>
      <c r="EC171" s="1122"/>
      <c r="ED171" s="1121">
        <f>EB171+ED170</f>
        <v>0</v>
      </c>
      <c r="EE171" s="1122"/>
      <c r="EF171" s="1121">
        <f>ED171+EF170</f>
        <v>0</v>
      </c>
      <c r="EG171" s="1122"/>
      <c r="EH171" s="1121">
        <f>EF171+EH170</f>
        <v>0</v>
      </c>
      <c r="EI171" s="1122"/>
      <c r="EJ171" s="1121">
        <f>EH171+EJ170</f>
        <v>0</v>
      </c>
      <c r="EK171" s="1122"/>
      <c r="EL171" s="1121">
        <f>EJ171+EL170</f>
        <v>0</v>
      </c>
      <c r="EM171" s="1122"/>
      <c r="EN171" s="1121">
        <f>EL171+EN170</f>
        <v>0</v>
      </c>
      <c r="EO171" s="1122"/>
      <c r="EP171" s="1121">
        <f>EN171+EP170</f>
        <v>0</v>
      </c>
      <c r="EQ171" s="1122"/>
      <c r="ER171" s="1121">
        <f>EP171+ER170</f>
        <v>0</v>
      </c>
      <c r="ES171" s="1122"/>
      <c r="ET171" s="1121">
        <f>ER171+ET170</f>
        <v>0</v>
      </c>
      <c r="EU171" s="1122"/>
      <c r="EV171" s="1121">
        <f>ET171+EV170</f>
        <v>0</v>
      </c>
      <c r="EW171" s="1122"/>
      <c r="EX171" s="1121">
        <f>EV171+EX170</f>
        <v>0</v>
      </c>
      <c r="EY171" s="1122"/>
      <c r="EZ171" s="1121">
        <f>EX171+EZ170</f>
        <v>0</v>
      </c>
      <c r="FA171" s="1122"/>
      <c r="FB171" s="1121">
        <f>EZ171+FB170</f>
        <v>0</v>
      </c>
      <c r="FC171" s="1122"/>
      <c r="FD171" s="1121">
        <f>FB171+FD170</f>
        <v>0</v>
      </c>
      <c r="FE171" s="1122"/>
      <c r="FF171" s="1121">
        <f>FD171+FF170</f>
        <v>0</v>
      </c>
      <c r="FG171" s="1122"/>
      <c r="FH171" s="1121">
        <f>FF171+FH170</f>
        <v>0</v>
      </c>
      <c r="FI171" s="1122"/>
      <c r="FJ171" s="1121">
        <f>FH171+FJ170</f>
        <v>0</v>
      </c>
      <c r="FK171" s="1122"/>
      <c r="FL171" s="1121">
        <f>FJ171+FL170</f>
        <v>0</v>
      </c>
      <c r="FM171" s="1122"/>
      <c r="FN171" s="1121">
        <f>FL171+FN170</f>
        <v>0</v>
      </c>
      <c r="FO171" s="1122"/>
      <c r="FP171" s="1121">
        <f>FN171+FP170</f>
        <v>0</v>
      </c>
      <c r="FQ171" s="1122"/>
      <c r="FR171" s="1121">
        <f>FP171+FR170</f>
        <v>0</v>
      </c>
      <c r="FS171" s="1122"/>
      <c r="FT171" s="1121">
        <f>FR171+FT170</f>
        <v>0</v>
      </c>
      <c r="FU171" s="1122"/>
      <c r="FV171" s="1121">
        <f>FT171+FV170</f>
        <v>0</v>
      </c>
      <c r="FW171" s="1122"/>
      <c r="FX171" s="1121">
        <f>FV171+FX170</f>
        <v>0</v>
      </c>
      <c r="FY171" s="1122"/>
      <c r="FZ171" s="1121">
        <f>FX171+FZ170</f>
        <v>0</v>
      </c>
      <c r="GA171" s="1122"/>
      <c r="GB171" s="1121">
        <f>FZ171+GB170</f>
        <v>0</v>
      </c>
      <c r="GC171" s="1122"/>
      <c r="GD171" s="1121">
        <f>GB171+GD170</f>
        <v>0</v>
      </c>
      <c r="GE171" s="1122"/>
      <c r="GF171" s="1121">
        <f>GD171+GF170</f>
        <v>0</v>
      </c>
      <c r="GG171" s="1122"/>
      <c r="GH171" s="1121">
        <f>GF171+GH170</f>
        <v>0</v>
      </c>
      <c r="GI171" s="1122"/>
      <c r="GJ171" s="1121">
        <f>GH171+GJ170</f>
        <v>0</v>
      </c>
      <c r="GK171" s="1122"/>
      <c r="GL171" s="1121">
        <f>GJ171+GL170</f>
        <v>0</v>
      </c>
      <c r="GM171" s="1122"/>
      <c r="GN171" s="1121">
        <f>GL171+GN170</f>
        <v>0</v>
      </c>
      <c r="GO171" s="1122"/>
      <c r="GP171" s="1121">
        <f>GN171+GP170</f>
        <v>0</v>
      </c>
      <c r="GQ171" s="1122"/>
      <c r="GR171" s="1121">
        <f>GP171+GR170</f>
        <v>0</v>
      </c>
      <c r="GS171" s="1122"/>
      <c r="GT171" s="1121">
        <f>GR171+GT170</f>
        <v>0</v>
      </c>
      <c r="GU171" s="1122"/>
      <c r="GV171" s="1121">
        <f t="shared" ref="GV171" si="765">GT171+GV170</f>
        <v>0</v>
      </c>
      <c r="GW171" s="1122"/>
      <c r="GX171" s="1121">
        <f t="shared" ref="GX171" si="766">GV171+GX170</f>
        <v>0</v>
      </c>
      <c r="GY171" s="1122"/>
      <c r="GZ171" s="1121">
        <f t="shared" ref="GZ171" si="767">GX171+GZ170</f>
        <v>0</v>
      </c>
      <c r="HA171" s="1122"/>
      <c r="HB171" s="1121">
        <f>GZ171+HB170</f>
        <v>0</v>
      </c>
      <c r="HC171" s="1122"/>
      <c r="HD171" s="1121">
        <f t="shared" ref="HD171" si="768">HB171+HD170</f>
        <v>0</v>
      </c>
      <c r="HE171" s="1122"/>
      <c r="HF171" s="1121">
        <f t="shared" ref="HF171" si="769">HD171+HF170</f>
        <v>0</v>
      </c>
      <c r="HG171" s="1122"/>
      <c r="HH171" s="1121">
        <f t="shared" ref="HH171" si="770">HF171+HH170</f>
        <v>0</v>
      </c>
      <c r="HI171" s="1122"/>
    </row>
    <row r="172" spans="1:217" s="19" customFormat="1" ht="12.75" hidden="1" customHeight="1">
      <c r="A172" s="1139"/>
      <c r="B172" s="1140"/>
      <c r="C172" s="1139"/>
      <c r="D172" s="1141"/>
      <c r="E172" s="1141"/>
      <c r="F172" s="1142"/>
      <c r="G172" s="1141"/>
      <c r="H172" s="840"/>
      <c r="I172" s="1143"/>
      <c r="J172" s="1144"/>
      <c r="K172" s="841" t="s">
        <v>383</v>
      </c>
      <c r="L172" s="1117"/>
      <c r="M172" s="1118"/>
      <c r="N172" s="1117"/>
      <c r="O172" s="1118"/>
      <c r="P172" s="1117"/>
      <c r="Q172" s="1118"/>
      <c r="R172" s="1117"/>
      <c r="S172" s="1118"/>
      <c r="T172" s="1117"/>
      <c r="U172" s="1118"/>
      <c r="V172" s="1117"/>
      <c r="W172" s="1118"/>
      <c r="X172" s="1117"/>
      <c r="Y172" s="1118"/>
      <c r="Z172" s="1117"/>
      <c r="AA172" s="1118"/>
      <c r="AB172" s="1117"/>
      <c r="AC172" s="1118"/>
      <c r="AD172" s="1117"/>
      <c r="AE172" s="1118"/>
      <c r="AF172" s="1117"/>
      <c r="AG172" s="1118"/>
      <c r="AH172" s="1117"/>
      <c r="AI172" s="1118"/>
      <c r="AJ172" s="1117"/>
      <c r="AK172" s="1118"/>
      <c r="AL172" s="1117"/>
      <c r="AM172" s="1118"/>
      <c r="AN172" s="1117"/>
      <c r="AO172" s="1118"/>
      <c r="AP172" s="1117"/>
      <c r="AQ172" s="1118"/>
      <c r="AR172" s="1117"/>
      <c r="AS172" s="1118"/>
      <c r="AT172" s="1117"/>
      <c r="AU172" s="1118"/>
      <c r="AV172" s="1117"/>
      <c r="AW172" s="1118"/>
      <c r="AX172" s="1117"/>
      <c r="AY172" s="1118"/>
      <c r="AZ172" s="1117"/>
      <c r="BA172" s="1118"/>
      <c r="BB172" s="1117"/>
      <c r="BC172" s="1118"/>
      <c r="BD172" s="1117"/>
      <c r="BE172" s="1118"/>
      <c r="BF172" s="1117"/>
      <c r="BG172" s="1118"/>
      <c r="BH172" s="1117"/>
      <c r="BI172" s="1118"/>
      <c r="BJ172" s="1117"/>
      <c r="BK172" s="1118"/>
      <c r="BL172" s="1117"/>
      <c r="BM172" s="1118"/>
      <c r="BN172" s="1117"/>
      <c r="BO172" s="1118"/>
      <c r="BP172" s="1117"/>
      <c r="BQ172" s="1118"/>
      <c r="BR172" s="1117"/>
      <c r="BS172" s="1118"/>
      <c r="BT172" s="1117"/>
      <c r="BU172" s="1118"/>
      <c r="BV172" s="1117"/>
      <c r="BW172" s="1118"/>
      <c r="BX172" s="1117"/>
      <c r="BY172" s="1118"/>
      <c r="BZ172" s="1117"/>
      <c r="CA172" s="1118"/>
      <c r="CB172" s="1117"/>
      <c r="CC172" s="1118"/>
      <c r="CD172" s="1117"/>
      <c r="CE172" s="1118"/>
      <c r="CF172" s="1117"/>
      <c r="CG172" s="1118"/>
      <c r="CH172" s="1117"/>
      <c r="CI172" s="1118"/>
      <c r="CJ172" s="1117"/>
      <c r="CK172" s="1118"/>
      <c r="CL172" s="1117"/>
      <c r="CM172" s="1118"/>
      <c r="CN172" s="1117"/>
      <c r="CO172" s="1118"/>
      <c r="CP172" s="1117"/>
      <c r="CQ172" s="1118"/>
      <c r="CR172" s="1117"/>
      <c r="CS172" s="1118"/>
      <c r="CT172" s="1117"/>
      <c r="CU172" s="1118"/>
      <c r="CV172" s="1117"/>
      <c r="CW172" s="1118"/>
      <c r="CX172" s="1117"/>
      <c r="CY172" s="1118"/>
      <c r="CZ172" s="1117"/>
      <c r="DA172" s="1118"/>
      <c r="DB172" s="1117"/>
      <c r="DC172" s="1118"/>
      <c r="DD172" s="1117"/>
      <c r="DE172" s="1118"/>
      <c r="DF172" s="1117"/>
      <c r="DG172" s="1118"/>
      <c r="DH172" s="1117"/>
      <c r="DI172" s="1118"/>
      <c r="DJ172" s="1123"/>
      <c r="DK172" s="1124"/>
      <c r="DL172" s="1117"/>
      <c r="DM172" s="1118"/>
      <c r="DN172" s="1117"/>
      <c r="DO172" s="1118"/>
      <c r="DP172" s="1117"/>
      <c r="DQ172" s="1118"/>
      <c r="DR172" s="1117"/>
      <c r="DS172" s="1118"/>
      <c r="DT172" s="1117"/>
      <c r="DU172" s="1118"/>
      <c r="DV172" s="1117"/>
      <c r="DW172" s="1118"/>
      <c r="DX172" s="1117"/>
      <c r="DY172" s="1118"/>
      <c r="DZ172" s="1117"/>
      <c r="EA172" s="1118"/>
      <c r="EB172" s="1117"/>
      <c r="EC172" s="1118"/>
      <c r="ED172" s="1117"/>
      <c r="EE172" s="1118"/>
      <c r="EF172" s="1117"/>
      <c r="EG172" s="1118"/>
      <c r="EH172" s="1117"/>
      <c r="EI172" s="1118"/>
      <c r="EJ172" s="1117"/>
      <c r="EK172" s="1118"/>
      <c r="EL172" s="1117"/>
      <c r="EM172" s="1118"/>
      <c r="EN172" s="1117"/>
      <c r="EO172" s="1118"/>
      <c r="EP172" s="1117"/>
      <c r="EQ172" s="1118"/>
      <c r="ER172" s="1117"/>
      <c r="ES172" s="1118"/>
      <c r="ET172" s="1117"/>
      <c r="EU172" s="1118"/>
      <c r="EV172" s="1117"/>
      <c r="EW172" s="1118"/>
      <c r="EX172" s="1117"/>
      <c r="EY172" s="1118"/>
      <c r="EZ172" s="1117"/>
      <c r="FA172" s="1118"/>
      <c r="FB172" s="1117"/>
      <c r="FC172" s="1118"/>
      <c r="FD172" s="1117"/>
      <c r="FE172" s="1118"/>
      <c r="FF172" s="1117"/>
      <c r="FG172" s="1118"/>
      <c r="FH172" s="1117"/>
      <c r="FI172" s="1118"/>
      <c r="FJ172" s="1117"/>
      <c r="FK172" s="1118"/>
      <c r="FL172" s="1117"/>
      <c r="FM172" s="1118"/>
      <c r="FN172" s="1117"/>
      <c r="FO172" s="1118"/>
      <c r="FP172" s="1117"/>
      <c r="FQ172" s="1118"/>
      <c r="FR172" s="1117"/>
      <c r="FS172" s="1118"/>
      <c r="FT172" s="1117"/>
      <c r="FU172" s="1118"/>
      <c r="FV172" s="1117"/>
      <c r="FW172" s="1118"/>
      <c r="FX172" s="1117"/>
      <c r="FY172" s="1118"/>
      <c r="FZ172" s="1117"/>
      <c r="GA172" s="1118"/>
      <c r="GB172" s="1117"/>
      <c r="GC172" s="1118"/>
      <c r="GD172" s="1117"/>
      <c r="GE172" s="1118"/>
      <c r="GF172" s="1117"/>
      <c r="GG172" s="1118"/>
      <c r="GH172" s="1117"/>
      <c r="GI172" s="1118"/>
      <c r="GJ172" s="1117"/>
      <c r="GK172" s="1118"/>
      <c r="GL172" s="1117"/>
      <c r="GM172" s="1118"/>
      <c r="GN172" s="1117"/>
      <c r="GO172" s="1118"/>
      <c r="GP172" s="1117"/>
      <c r="GQ172" s="1118"/>
      <c r="GR172" s="1117"/>
      <c r="GS172" s="1118"/>
      <c r="GT172" s="1117"/>
      <c r="GU172" s="1118"/>
      <c r="GV172" s="1117"/>
      <c r="GW172" s="1118"/>
      <c r="GX172" s="1117"/>
      <c r="GY172" s="1118"/>
      <c r="GZ172" s="1117"/>
      <c r="HA172" s="1118"/>
      <c r="HB172" s="1117"/>
      <c r="HC172" s="1118"/>
      <c r="HD172" s="1117"/>
      <c r="HE172" s="1118"/>
      <c r="HF172" s="1117"/>
      <c r="HG172" s="1118"/>
      <c r="HH172" s="1117"/>
      <c r="HI172" s="1118"/>
    </row>
    <row r="173" spans="1:217" s="20" customFormat="1" ht="12.75" hidden="1" customHeight="1">
      <c r="A173" s="1139"/>
      <c r="B173" s="1140"/>
      <c r="C173" s="1139"/>
      <c r="D173" s="1141"/>
      <c r="E173" s="1141"/>
      <c r="F173" s="1142"/>
      <c r="G173" s="1141"/>
      <c r="H173" s="842"/>
      <c r="I173" s="1143"/>
      <c r="J173" s="1144"/>
      <c r="K173" s="843" t="s">
        <v>384</v>
      </c>
      <c r="L173" s="1113">
        <f>L172</f>
        <v>0</v>
      </c>
      <c r="M173" s="1114"/>
      <c r="N173" s="1113">
        <f>N172+L173</f>
        <v>0</v>
      </c>
      <c r="O173" s="1114"/>
      <c r="P173" s="1113">
        <f>P172+N173</f>
        <v>0</v>
      </c>
      <c r="Q173" s="1114"/>
      <c r="R173" s="1113">
        <f>R172+P173</f>
        <v>0</v>
      </c>
      <c r="S173" s="1114"/>
      <c r="T173" s="1113">
        <f>T172+R173</f>
        <v>0</v>
      </c>
      <c r="U173" s="1114"/>
      <c r="V173" s="1113">
        <f>V172+T173</f>
        <v>0</v>
      </c>
      <c r="W173" s="1114"/>
      <c r="X173" s="1113">
        <f>X172+V173</f>
        <v>0</v>
      </c>
      <c r="Y173" s="1114"/>
      <c r="Z173" s="1113">
        <f>Z172+X173</f>
        <v>0</v>
      </c>
      <c r="AA173" s="1114"/>
      <c r="AB173" s="1113">
        <f>AB172+Z173</f>
        <v>0</v>
      </c>
      <c r="AC173" s="1114"/>
      <c r="AD173" s="1113">
        <f>AD172+AB173</f>
        <v>0</v>
      </c>
      <c r="AE173" s="1114"/>
      <c r="AF173" s="1113">
        <f>AF172+AD173</f>
        <v>0</v>
      </c>
      <c r="AG173" s="1114"/>
      <c r="AH173" s="1113">
        <f>AH172+AF173</f>
        <v>0</v>
      </c>
      <c r="AI173" s="1114"/>
      <c r="AJ173" s="1113">
        <f>AJ172+AH173</f>
        <v>0</v>
      </c>
      <c r="AK173" s="1114"/>
      <c r="AL173" s="1113">
        <f>AL172+AJ173</f>
        <v>0</v>
      </c>
      <c r="AM173" s="1114"/>
      <c r="AN173" s="1113">
        <f>AN172+AL173</f>
        <v>0</v>
      </c>
      <c r="AO173" s="1114"/>
      <c r="AP173" s="1113">
        <f>AP172+AN173</f>
        <v>0</v>
      </c>
      <c r="AQ173" s="1114"/>
      <c r="AR173" s="1113">
        <f>AR172+AP173</f>
        <v>0</v>
      </c>
      <c r="AS173" s="1114"/>
      <c r="AT173" s="1113">
        <f>AT172+AR173</f>
        <v>0</v>
      </c>
      <c r="AU173" s="1114"/>
      <c r="AV173" s="1113">
        <f>AV172+AT173</f>
        <v>0</v>
      </c>
      <c r="AW173" s="1114"/>
      <c r="AX173" s="1113">
        <f>AX172+AV173</f>
        <v>0</v>
      </c>
      <c r="AY173" s="1114"/>
      <c r="AZ173" s="1113">
        <f>AZ172+AX173</f>
        <v>0</v>
      </c>
      <c r="BA173" s="1114"/>
      <c r="BB173" s="1113">
        <f>BB172+AZ173</f>
        <v>0</v>
      </c>
      <c r="BC173" s="1114"/>
      <c r="BD173" s="1113">
        <f>BD172+BB173</f>
        <v>0</v>
      </c>
      <c r="BE173" s="1114"/>
      <c r="BF173" s="1113">
        <f>BF172+BD173</f>
        <v>0</v>
      </c>
      <c r="BG173" s="1114"/>
      <c r="BH173" s="1113">
        <f>BH172+BF173</f>
        <v>0</v>
      </c>
      <c r="BI173" s="1114"/>
      <c r="BJ173" s="1113">
        <f>BJ172+BH173</f>
        <v>0</v>
      </c>
      <c r="BK173" s="1114"/>
      <c r="BL173" s="1113">
        <f>BL172+BJ173</f>
        <v>0</v>
      </c>
      <c r="BM173" s="1114"/>
      <c r="BN173" s="1113">
        <f>BN172+BL173</f>
        <v>0</v>
      </c>
      <c r="BO173" s="1114"/>
      <c r="BP173" s="1113">
        <f>BP172+BN173</f>
        <v>0</v>
      </c>
      <c r="BQ173" s="1114"/>
      <c r="BR173" s="1113">
        <f>BR172+BP173</f>
        <v>0</v>
      </c>
      <c r="BS173" s="1114"/>
      <c r="BT173" s="1113">
        <f>BT172+BR173</f>
        <v>0</v>
      </c>
      <c r="BU173" s="1114"/>
      <c r="BV173" s="1113">
        <f>BV172+BT173</f>
        <v>0</v>
      </c>
      <c r="BW173" s="1114"/>
      <c r="BX173" s="1113">
        <f>BX172+BV173</f>
        <v>0</v>
      </c>
      <c r="BY173" s="1114"/>
      <c r="BZ173" s="1113">
        <f>BZ172+BX173</f>
        <v>0</v>
      </c>
      <c r="CA173" s="1114"/>
      <c r="CB173" s="1113">
        <f>CB172+BZ173</f>
        <v>0</v>
      </c>
      <c r="CC173" s="1114"/>
      <c r="CD173" s="1113">
        <f>CD172+CB173</f>
        <v>0</v>
      </c>
      <c r="CE173" s="1114"/>
      <c r="CF173" s="1113">
        <f>CF172+CD173</f>
        <v>0</v>
      </c>
      <c r="CG173" s="1114"/>
      <c r="CH173" s="1113">
        <f>CH172+CF173</f>
        <v>0</v>
      </c>
      <c r="CI173" s="1114"/>
      <c r="CJ173" s="1113">
        <f>CJ172+CH173</f>
        <v>0</v>
      </c>
      <c r="CK173" s="1114"/>
      <c r="CL173" s="1113">
        <f>CL172+CJ173</f>
        <v>0</v>
      </c>
      <c r="CM173" s="1114"/>
      <c r="CN173" s="1113">
        <f>CN172+CL173</f>
        <v>0</v>
      </c>
      <c r="CO173" s="1114"/>
      <c r="CP173" s="1113">
        <f>CP172+CN173</f>
        <v>0</v>
      </c>
      <c r="CQ173" s="1114"/>
      <c r="CR173" s="1113">
        <f>CR172+CP173</f>
        <v>0</v>
      </c>
      <c r="CS173" s="1114"/>
      <c r="CT173" s="1113">
        <f>CT172+CR173</f>
        <v>0</v>
      </c>
      <c r="CU173" s="1114"/>
      <c r="CV173" s="1113">
        <f>CV172+CT173</f>
        <v>0</v>
      </c>
      <c r="CW173" s="1114"/>
      <c r="CX173" s="1113">
        <f>CX172+CV173</f>
        <v>0</v>
      </c>
      <c r="CY173" s="1114"/>
      <c r="CZ173" s="1113">
        <f>CZ172+CX173</f>
        <v>0</v>
      </c>
      <c r="DA173" s="1114"/>
      <c r="DB173" s="1113">
        <f>DB172+CZ173</f>
        <v>0</v>
      </c>
      <c r="DC173" s="1114"/>
      <c r="DD173" s="1113">
        <f>DD172+DB173</f>
        <v>0</v>
      </c>
      <c r="DE173" s="1114"/>
      <c r="DF173" s="1113">
        <f>DF172+DD173</f>
        <v>0</v>
      </c>
      <c r="DG173" s="1114"/>
      <c r="DH173" s="1113">
        <f>DH172+DF173</f>
        <v>0</v>
      </c>
      <c r="DI173" s="1114"/>
      <c r="DJ173" s="1119">
        <f>DJ172+DH173</f>
        <v>0</v>
      </c>
      <c r="DK173" s="1120"/>
      <c r="DL173" s="1113">
        <f>DL172+DJ173</f>
        <v>0</v>
      </c>
      <c r="DM173" s="1114"/>
      <c r="DN173" s="1113">
        <f>DN172+DL173</f>
        <v>0</v>
      </c>
      <c r="DO173" s="1114"/>
      <c r="DP173" s="1113">
        <f>DP172+DN173</f>
        <v>0</v>
      </c>
      <c r="DQ173" s="1114"/>
      <c r="DR173" s="1113">
        <f>DR172+DP173</f>
        <v>0</v>
      </c>
      <c r="DS173" s="1114"/>
      <c r="DT173" s="1113">
        <f>DT172+DR173</f>
        <v>0</v>
      </c>
      <c r="DU173" s="1114"/>
      <c r="DV173" s="1113">
        <f>DV172+DT173</f>
        <v>0</v>
      </c>
      <c r="DW173" s="1114"/>
      <c r="DX173" s="1113">
        <f>DX172+DV173</f>
        <v>0</v>
      </c>
      <c r="DY173" s="1114"/>
      <c r="DZ173" s="1113">
        <f>DZ172+DX173</f>
        <v>0</v>
      </c>
      <c r="EA173" s="1114"/>
      <c r="EB173" s="1113">
        <f>EB172+DZ173</f>
        <v>0</v>
      </c>
      <c r="EC173" s="1114"/>
      <c r="ED173" s="1113">
        <f>ED172+EB173</f>
        <v>0</v>
      </c>
      <c r="EE173" s="1114"/>
      <c r="EF173" s="1113">
        <f>EF172+ED173</f>
        <v>0</v>
      </c>
      <c r="EG173" s="1114"/>
      <c r="EH173" s="1113">
        <f>EH172+EF173</f>
        <v>0</v>
      </c>
      <c r="EI173" s="1114"/>
      <c r="EJ173" s="1113">
        <f>EJ172+EH173</f>
        <v>0</v>
      </c>
      <c r="EK173" s="1114"/>
      <c r="EL173" s="1113">
        <f>EL172+EJ173</f>
        <v>0</v>
      </c>
      <c r="EM173" s="1114"/>
      <c r="EN173" s="1113">
        <f>EN172+EL173</f>
        <v>0</v>
      </c>
      <c r="EO173" s="1114"/>
      <c r="EP173" s="1113">
        <f>EP172+EN173</f>
        <v>0</v>
      </c>
      <c r="EQ173" s="1114"/>
      <c r="ER173" s="1113">
        <f>ER172+EP173</f>
        <v>0</v>
      </c>
      <c r="ES173" s="1114"/>
      <c r="ET173" s="1113">
        <f>ET172+ER173</f>
        <v>0</v>
      </c>
      <c r="EU173" s="1114"/>
      <c r="EV173" s="1113">
        <f>EV172+ET173</f>
        <v>0</v>
      </c>
      <c r="EW173" s="1114"/>
      <c r="EX173" s="1113">
        <f>EX172+EV173</f>
        <v>0</v>
      </c>
      <c r="EY173" s="1114"/>
      <c r="EZ173" s="1113">
        <f>EZ172+EX173</f>
        <v>0</v>
      </c>
      <c r="FA173" s="1114"/>
      <c r="FB173" s="1113">
        <f>FB172+EZ173</f>
        <v>0</v>
      </c>
      <c r="FC173" s="1114"/>
      <c r="FD173" s="1113">
        <f>FD172+FB173</f>
        <v>0</v>
      </c>
      <c r="FE173" s="1114"/>
      <c r="FF173" s="1113">
        <f>FF172+FD173</f>
        <v>0</v>
      </c>
      <c r="FG173" s="1114"/>
      <c r="FH173" s="1113">
        <f>FH172+FF173</f>
        <v>0</v>
      </c>
      <c r="FI173" s="1114"/>
      <c r="FJ173" s="1113">
        <f>FJ172+FH173</f>
        <v>0</v>
      </c>
      <c r="FK173" s="1114"/>
      <c r="FL173" s="1113">
        <f>FL172+FJ173</f>
        <v>0</v>
      </c>
      <c r="FM173" s="1114"/>
      <c r="FN173" s="1113">
        <f>FN172+FL173</f>
        <v>0</v>
      </c>
      <c r="FO173" s="1114"/>
      <c r="FP173" s="1113">
        <f>FP172+FN173</f>
        <v>0</v>
      </c>
      <c r="FQ173" s="1114"/>
      <c r="FR173" s="1113">
        <f>FR172+FP173</f>
        <v>0</v>
      </c>
      <c r="FS173" s="1114"/>
      <c r="FT173" s="1113">
        <f>FT172+FR173</f>
        <v>0</v>
      </c>
      <c r="FU173" s="1114"/>
      <c r="FV173" s="1113">
        <f>FV172+FT173</f>
        <v>0</v>
      </c>
      <c r="FW173" s="1114"/>
      <c r="FX173" s="1113">
        <f>FX172+FV173</f>
        <v>0</v>
      </c>
      <c r="FY173" s="1114"/>
      <c r="FZ173" s="1113">
        <f>FZ172+FX173</f>
        <v>0</v>
      </c>
      <c r="GA173" s="1114"/>
      <c r="GB173" s="1113">
        <f>GB172+FZ173</f>
        <v>0</v>
      </c>
      <c r="GC173" s="1114"/>
      <c r="GD173" s="1113">
        <f>GD172+GB173</f>
        <v>0</v>
      </c>
      <c r="GE173" s="1114"/>
      <c r="GF173" s="1113">
        <f>GF172+GD173</f>
        <v>0</v>
      </c>
      <c r="GG173" s="1114"/>
      <c r="GH173" s="1113">
        <f>GH172+GF173</f>
        <v>0</v>
      </c>
      <c r="GI173" s="1114"/>
      <c r="GJ173" s="1113">
        <f>GJ172+GH173</f>
        <v>0</v>
      </c>
      <c r="GK173" s="1114"/>
      <c r="GL173" s="1113">
        <f>GL172+GJ173</f>
        <v>0</v>
      </c>
      <c r="GM173" s="1114"/>
      <c r="GN173" s="1113">
        <f>GN172+GL173</f>
        <v>0</v>
      </c>
      <c r="GO173" s="1114"/>
      <c r="GP173" s="1113">
        <f>GP172+GN173</f>
        <v>0</v>
      </c>
      <c r="GQ173" s="1114"/>
      <c r="GR173" s="1113">
        <f>GR172+GP173</f>
        <v>0</v>
      </c>
      <c r="GS173" s="1114"/>
      <c r="GT173" s="1113">
        <f>GT172+GR173</f>
        <v>0</v>
      </c>
      <c r="GU173" s="1114"/>
      <c r="GV173" s="1113">
        <f t="shared" ref="GV173" si="771">GV172+GT173</f>
        <v>0</v>
      </c>
      <c r="GW173" s="1114"/>
      <c r="GX173" s="1113">
        <f t="shared" ref="GX173" si="772">GX172+GV173</f>
        <v>0</v>
      </c>
      <c r="GY173" s="1114"/>
      <c r="GZ173" s="1113">
        <f t="shared" ref="GZ173" si="773">GZ172+GX173</f>
        <v>0</v>
      </c>
      <c r="HA173" s="1114"/>
      <c r="HB173" s="1113">
        <f>HB172+GZ173</f>
        <v>0</v>
      </c>
      <c r="HC173" s="1114"/>
      <c r="HD173" s="1113">
        <f t="shared" ref="HD173" si="774">HD172+HB173</f>
        <v>0</v>
      </c>
      <c r="HE173" s="1114"/>
      <c r="HF173" s="1113">
        <f t="shared" ref="HF173" si="775">HF172+HD173</f>
        <v>0</v>
      </c>
      <c r="HG173" s="1114"/>
      <c r="HH173" s="1113">
        <f t="shared" ref="HH173" si="776">HH172+HF173</f>
        <v>0</v>
      </c>
      <c r="HI173" s="1114"/>
    </row>
    <row r="174" spans="1:217" s="21" customFormat="1" ht="12.75" hidden="1" customHeight="1">
      <c r="A174" s="1139"/>
      <c r="B174" s="1140"/>
      <c r="C174" s="1139"/>
      <c r="D174" s="1141"/>
      <c r="E174" s="1141"/>
      <c r="F174" s="1142"/>
      <c r="G174" s="1141"/>
      <c r="H174" s="844"/>
      <c r="I174" s="1143"/>
      <c r="J174" s="1144"/>
      <c r="K174" s="845" t="s">
        <v>385</v>
      </c>
      <c r="L174" s="1108" t="e">
        <f>IF($E168&gt;0,L171/$E168,"-")</f>
        <v>#N/A</v>
      </c>
      <c r="M174" s="1109"/>
      <c r="N174" s="1108" t="e">
        <f>IF($E168&gt;0,N171/$E168,"-")</f>
        <v>#N/A</v>
      </c>
      <c r="O174" s="1109"/>
      <c r="P174" s="1108" t="e">
        <f>IF($E168&gt;0,P171/$E168,"-")</f>
        <v>#N/A</v>
      </c>
      <c r="Q174" s="1109"/>
      <c r="R174" s="1108" t="e">
        <f>IF($E168&gt;0,R171/$E168,"-")</f>
        <v>#N/A</v>
      </c>
      <c r="S174" s="1109"/>
      <c r="T174" s="1108" t="e">
        <f>IF($E168&gt;0,T171/$E168,"-")</f>
        <v>#N/A</v>
      </c>
      <c r="U174" s="1109"/>
      <c r="V174" s="1108" t="e">
        <f>IF($E168&gt;0,V171/$E168,"-")</f>
        <v>#N/A</v>
      </c>
      <c r="W174" s="1109"/>
      <c r="X174" s="1108" t="e">
        <f>IF($E168&gt;0,X171/$E168,"-")</f>
        <v>#N/A</v>
      </c>
      <c r="Y174" s="1109"/>
      <c r="Z174" s="1108" t="e">
        <f>IF($E168&gt;0,Z171/$E168,"-")</f>
        <v>#N/A</v>
      </c>
      <c r="AA174" s="1109"/>
      <c r="AB174" s="1108" t="e">
        <f>IF($E168&gt;0,AB171/$E168,"-")</f>
        <v>#N/A</v>
      </c>
      <c r="AC174" s="1109"/>
      <c r="AD174" s="1108" t="e">
        <f>IF($E168&gt;0,AD171/$E168,"-")</f>
        <v>#N/A</v>
      </c>
      <c r="AE174" s="1109"/>
      <c r="AF174" s="1108" t="e">
        <f>IF($E168&gt;0,AF171/$E168,"-")</f>
        <v>#N/A</v>
      </c>
      <c r="AG174" s="1109"/>
      <c r="AH174" s="1108" t="e">
        <f>IF($E168&gt;0,AH171/$E168,"-")</f>
        <v>#N/A</v>
      </c>
      <c r="AI174" s="1109"/>
      <c r="AJ174" s="1108" t="e">
        <f>IF($E168&gt;0,AJ171/$E168,"-")</f>
        <v>#N/A</v>
      </c>
      <c r="AK174" s="1109"/>
      <c r="AL174" s="1108" t="e">
        <f>IF($E168&gt;0,AL171/$E168,"-")</f>
        <v>#N/A</v>
      </c>
      <c r="AM174" s="1109"/>
      <c r="AN174" s="1108" t="e">
        <f>IF($E168&gt;0,AN171/$E168,"-")</f>
        <v>#N/A</v>
      </c>
      <c r="AO174" s="1109"/>
      <c r="AP174" s="1108" t="e">
        <f>IF($E168&gt;0,AP171/$E168,"-")</f>
        <v>#N/A</v>
      </c>
      <c r="AQ174" s="1109"/>
      <c r="AR174" s="1108" t="e">
        <f>IF($E168&gt;0,AR171/$E168,"-")</f>
        <v>#N/A</v>
      </c>
      <c r="AS174" s="1109"/>
      <c r="AT174" s="1108" t="e">
        <f>IF($E168&gt;0,AT171/$E168,"-")</f>
        <v>#N/A</v>
      </c>
      <c r="AU174" s="1109"/>
      <c r="AV174" s="1108" t="e">
        <f>IF($E168&gt;0,AV171/$E168,"-")</f>
        <v>#N/A</v>
      </c>
      <c r="AW174" s="1109"/>
      <c r="AX174" s="1108" t="e">
        <f>IF($E168&gt;0,AX171/$E168,"-")</f>
        <v>#N/A</v>
      </c>
      <c r="AY174" s="1109"/>
      <c r="AZ174" s="1108" t="e">
        <f>IF($E168&gt;0,AZ171/$E168,"-")</f>
        <v>#N/A</v>
      </c>
      <c r="BA174" s="1109"/>
      <c r="BB174" s="1108" t="e">
        <f>IF($E168&gt;0,BB171/$E168,"-")</f>
        <v>#N/A</v>
      </c>
      <c r="BC174" s="1109"/>
      <c r="BD174" s="1108" t="e">
        <f>IF($E168&gt;0,BD171/$E168,"-")</f>
        <v>#N/A</v>
      </c>
      <c r="BE174" s="1109"/>
      <c r="BF174" s="1108" t="e">
        <f>IF($E168&gt;0,BF171/$E168,"-")</f>
        <v>#N/A</v>
      </c>
      <c r="BG174" s="1109"/>
      <c r="BH174" s="1108" t="e">
        <f>IF($E168&gt;0,BH171/$E168,"-")</f>
        <v>#N/A</v>
      </c>
      <c r="BI174" s="1109"/>
      <c r="BJ174" s="1108" t="e">
        <f>IF($E168&gt;0,BJ171/$E168,"-")</f>
        <v>#N/A</v>
      </c>
      <c r="BK174" s="1109"/>
      <c r="BL174" s="1108" t="e">
        <f>IF($E168&gt;0,BL171/$E168,"-")</f>
        <v>#N/A</v>
      </c>
      <c r="BM174" s="1109"/>
      <c r="BN174" s="1108" t="e">
        <f>IF($E168&gt;0,BN171/$E168,"-")</f>
        <v>#N/A</v>
      </c>
      <c r="BO174" s="1109"/>
      <c r="BP174" s="1108" t="e">
        <f>IF($E168&gt;0,BP171/$E168,"-")</f>
        <v>#N/A</v>
      </c>
      <c r="BQ174" s="1109"/>
      <c r="BR174" s="1108" t="e">
        <f>IF($E168&gt;0,BR171/$E168,"-")</f>
        <v>#N/A</v>
      </c>
      <c r="BS174" s="1109"/>
      <c r="BT174" s="1108" t="e">
        <f>IF($E168&gt;0,BT171/$E168,"-")</f>
        <v>#N/A</v>
      </c>
      <c r="BU174" s="1109"/>
      <c r="BV174" s="1108" t="e">
        <f>IF($E168&gt;0,BV171/$E168,"-")</f>
        <v>#N/A</v>
      </c>
      <c r="BW174" s="1109"/>
      <c r="BX174" s="1108" t="e">
        <f>IF($E168&gt;0,BX171/$E168,"-")</f>
        <v>#N/A</v>
      </c>
      <c r="BY174" s="1109"/>
      <c r="BZ174" s="1108" t="e">
        <f>IF($E168&gt;0,BZ171/$E168,"-")</f>
        <v>#N/A</v>
      </c>
      <c r="CA174" s="1109"/>
      <c r="CB174" s="1108" t="e">
        <f>IF($E168&gt;0,CB171/$E168,"-")</f>
        <v>#N/A</v>
      </c>
      <c r="CC174" s="1109"/>
      <c r="CD174" s="1108" t="e">
        <f>IF($E168&gt;0,CD171/$E168,"-")</f>
        <v>#N/A</v>
      </c>
      <c r="CE174" s="1109"/>
      <c r="CF174" s="1108" t="e">
        <f>IF($E168&gt;0,CF171/$E168,"-")</f>
        <v>#N/A</v>
      </c>
      <c r="CG174" s="1109"/>
      <c r="CH174" s="1108" t="e">
        <f>IF($E168&gt;0,CH171/$E168,"-")</f>
        <v>#N/A</v>
      </c>
      <c r="CI174" s="1109"/>
      <c r="CJ174" s="1108" t="e">
        <f>IF($E168&gt;0,CJ171/$E168,"-")</f>
        <v>#N/A</v>
      </c>
      <c r="CK174" s="1109"/>
      <c r="CL174" s="1108" t="e">
        <f>IF($E168&gt;0,CL171/$E168,"-")</f>
        <v>#N/A</v>
      </c>
      <c r="CM174" s="1109"/>
      <c r="CN174" s="1108" t="e">
        <f>IF($E168&gt;0,CN171/$E168,"-")</f>
        <v>#N/A</v>
      </c>
      <c r="CO174" s="1109"/>
      <c r="CP174" s="1108" t="e">
        <f>IF($E168&gt;0,CP171/$E168,"-")</f>
        <v>#N/A</v>
      </c>
      <c r="CQ174" s="1109"/>
      <c r="CR174" s="1108" t="e">
        <f>IF($E168&gt;0,CR171/$E168,"-")</f>
        <v>#N/A</v>
      </c>
      <c r="CS174" s="1109"/>
      <c r="CT174" s="1108" t="e">
        <f>IF($E168&gt;0,CT171/$E168,"-")</f>
        <v>#N/A</v>
      </c>
      <c r="CU174" s="1109"/>
      <c r="CV174" s="1108" t="e">
        <f>IF($E168&gt;0,CV171/$E168,"-")</f>
        <v>#N/A</v>
      </c>
      <c r="CW174" s="1109"/>
      <c r="CX174" s="1108" t="e">
        <f>IF($E168&gt;0,CX171/$E168,"-")</f>
        <v>#N/A</v>
      </c>
      <c r="CY174" s="1109"/>
      <c r="CZ174" s="1108" t="e">
        <f>IF($E168&gt;0,CZ171/$E168,"-")</f>
        <v>#N/A</v>
      </c>
      <c r="DA174" s="1109"/>
      <c r="DB174" s="1108" t="e">
        <f>IF($E168&gt;0,DB171/$E168,"-")</f>
        <v>#N/A</v>
      </c>
      <c r="DC174" s="1109"/>
      <c r="DD174" s="1108" t="e">
        <f>IF($E168&gt;0,DD171/$E168,"-")</f>
        <v>#N/A</v>
      </c>
      <c r="DE174" s="1109"/>
      <c r="DF174" s="1108" t="e">
        <f>IF($E168&gt;0,DF171/$E168,"-")</f>
        <v>#N/A</v>
      </c>
      <c r="DG174" s="1109"/>
      <c r="DH174" s="1108" t="e">
        <f>IF($E168&gt;0,DH171/$E168,"-")</f>
        <v>#N/A</v>
      </c>
      <c r="DI174" s="1109"/>
      <c r="DJ174" s="1115" t="e">
        <f>IF($E168&gt;0,DJ171/$E168,"-")</f>
        <v>#N/A</v>
      </c>
      <c r="DK174" s="1116"/>
      <c r="DL174" s="1108" t="e">
        <f>IF($E168&gt;0,DL171/$E168,"-")</f>
        <v>#N/A</v>
      </c>
      <c r="DM174" s="1109"/>
      <c r="DN174" s="1108" t="e">
        <f>IF($E168&gt;0,DN171/$E168,"-")</f>
        <v>#N/A</v>
      </c>
      <c r="DO174" s="1109"/>
      <c r="DP174" s="1108" t="e">
        <f>IF($E168&gt;0,DP171/$E168,"-")</f>
        <v>#N/A</v>
      </c>
      <c r="DQ174" s="1109"/>
      <c r="DR174" s="1108" t="e">
        <f>IF($E168&gt;0,DR171/$E168,"-")</f>
        <v>#N/A</v>
      </c>
      <c r="DS174" s="1109"/>
      <c r="DT174" s="1108" t="e">
        <f>IF($E168&gt;0,DT171/$E168,"-")</f>
        <v>#N/A</v>
      </c>
      <c r="DU174" s="1109"/>
      <c r="DV174" s="1108" t="e">
        <f>IF($E168&gt;0,DV171/$E168,"-")</f>
        <v>#N/A</v>
      </c>
      <c r="DW174" s="1109"/>
      <c r="DX174" s="1108" t="e">
        <f>IF($E168&gt;0,DX171/$E168,"-")</f>
        <v>#N/A</v>
      </c>
      <c r="DY174" s="1109"/>
      <c r="DZ174" s="1108" t="e">
        <f>IF($E168&gt;0,DZ171/$E168,"-")</f>
        <v>#N/A</v>
      </c>
      <c r="EA174" s="1109"/>
      <c r="EB174" s="1108" t="e">
        <f>IF($E168&gt;0,EB171/$E168,"-")</f>
        <v>#N/A</v>
      </c>
      <c r="EC174" s="1109"/>
      <c r="ED174" s="1108" t="e">
        <f>IF($E168&gt;0,ED171/$E168,"-")</f>
        <v>#N/A</v>
      </c>
      <c r="EE174" s="1109"/>
      <c r="EF174" s="1108" t="e">
        <f>IF($E168&gt;0,EF171/$E168,"-")</f>
        <v>#N/A</v>
      </c>
      <c r="EG174" s="1109"/>
      <c r="EH174" s="1108" t="e">
        <f>IF($E168&gt;0,EH171/$E168,"-")</f>
        <v>#N/A</v>
      </c>
      <c r="EI174" s="1109"/>
      <c r="EJ174" s="1108" t="e">
        <f>IF($E168&gt;0,EJ171/$E168,"-")</f>
        <v>#N/A</v>
      </c>
      <c r="EK174" s="1109"/>
      <c r="EL174" s="1108" t="e">
        <f>IF($E168&gt;0,EL171/$E168,"-")</f>
        <v>#N/A</v>
      </c>
      <c r="EM174" s="1109"/>
      <c r="EN174" s="1108" t="e">
        <f>IF($E168&gt;0,EN171/$E168,"-")</f>
        <v>#N/A</v>
      </c>
      <c r="EO174" s="1109"/>
      <c r="EP174" s="1108" t="e">
        <f>IF($E168&gt;0,EP171/$E168,"-")</f>
        <v>#N/A</v>
      </c>
      <c r="EQ174" s="1109"/>
      <c r="ER174" s="1108" t="e">
        <f>IF($E168&gt;0,ER171/$E168,"-")</f>
        <v>#N/A</v>
      </c>
      <c r="ES174" s="1109"/>
      <c r="ET174" s="1108" t="e">
        <f>IF($E168&gt;0,ET171/$E168,"-")</f>
        <v>#N/A</v>
      </c>
      <c r="EU174" s="1109"/>
      <c r="EV174" s="1108" t="e">
        <f>IF($E168&gt;0,EV171/$E168,"-")</f>
        <v>#N/A</v>
      </c>
      <c r="EW174" s="1109"/>
      <c r="EX174" s="1108" t="e">
        <f>IF($E168&gt;0,EX171/$E168,"-")</f>
        <v>#N/A</v>
      </c>
      <c r="EY174" s="1109"/>
      <c r="EZ174" s="1108" t="e">
        <f>IF($E168&gt;0,EZ171/$E168,"-")</f>
        <v>#N/A</v>
      </c>
      <c r="FA174" s="1109"/>
      <c r="FB174" s="1108" t="e">
        <f>IF($E168&gt;0,FB171/$E168,"-")</f>
        <v>#N/A</v>
      </c>
      <c r="FC174" s="1109"/>
      <c r="FD174" s="1108" t="e">
        <f>IF($E168&gt;0,FD171/$E168,"-")</f>
        <v>#N/A</v>
      </c>
      <c r="FE174" s="1109"/>
      <c r="FF174" s="1108" t="e">
        <f>IF($E168&gt;0,FF171/$E168,"-")</f>
        <v>#N/A</v>
      </c>
      <c r="FG174" s="1109"/>
      <c r="FH174" s="1108" t="e">
        <f>IF($E168&gt;0,FH171/$E168,"-")</f>
        <v>#N/A</v>
      </c>
      <c r="FI174" s="1109"/>
      <c r="FJ174" s="1108" t="e">
        <f>IF($E168&gt;0,FJ171/$E168,"-")</f>
        <v>#N/A</v>
      </c>
      <c r="FK174" s="1109"/>
      <c r="FL174" s="1108" t="e">
        <f>IF($E168&gt;0,FL171/$E168,"-")</f>
        <v>#N/A</v>
      </c>
      <c r="FM174" s="1109"/>
      <c r="FN174" s="1108" t="e">
        <f>IF($E168&gt;0,FN171/$E168,"-")</f>
        <v>#N/A</v>
      </c>
      <c r="FO174" s="1109"/>
      <c r="FP174" s="1108" t="e">
        <f>IF($E168&gt;0,FP171/$E168,"-")</f>
        <v>#N/A</v>
      </c>
      <c r="FQ174" s="1109"/>
      <c r="FR174" s="1108" t="e">
        <f>IF($E168&gt;0,FR171/$E168,"-")</f>
        <v>#N/A</v>
      </c>
      <c r="FS174" s="1109"/>
      <c r="FT174" s="1108" t="e">
        <f>IF($E168&gt;0,FT171/$E168,"-")</f>
        <v>#N/A</v>
      </c>
      <c r="FU174" s="1109"/>
      <c r="FV174" s="1108" t="e">
        <f>IF($E168&gt;0,FV171/$E168,"-")</f>
        <v>#N/A</v>
      </c>
      <c r="FW174" s="1109"/>
      <c r="FX174" s="1108" t="e">
        <f>IF($E168&gt;0,FX171/$E168,"-")</f>
        <v>#N/A</v>
      </c>
      <c r="FY174" s="1109"/>
      <c r="FZ174" s="1108" t="e">
        <f>IF($E168&gt;0,FZ171/$E168,"-")</f>
        <v>#N/A</v>
      </c>
      <c r="GA174" s="1109"/>
      <c r="GB174" s="1108" t="e">
        <f>IF($E168&gt;0,GB171/$E168,"-")</f>
        <v>#N/A</v>
      </c>
      <c r="GC174" s="1109"/>
      <c r="GD174" s="1108" t="e">
        <f>IF($E168&gt;0,GD171/$E168,"-")</f>
        <v>#N/A</v>
      </c>
      <c r="GE174" s="1109"/>
      <c r="GF174" s="1108" t="e">
        <f>IF($E168&gt;0,GF171/$E168,"-")</f>
        <v>#N/A</v>
      </c>
      <c r="GG174" s="1109"/>
      <c r="GH174" s="1108" t="e">
        <f>IF($E168&gt;0,GH171/$E168,"-")</f>
        <v>#N/A</v>
      </c>
      <c r="GI174" s="1109"/>
      <c r="GJ174" s="1108" t="e">
        <f>IF($E168&gt;0,GJ171/$E168,"-")</f>
        <v>#N/A</v>
      </c>
      <c r="GK174" s="1109"/>
      <c r="GL174" s="1108" t="e">
        <f>IF($E168&gt;0,GL171/$E168,"-")</f>
        <v>#N/A</v>
      </c>
      <c r="GM174" s="1109"/>
      <c r="GN174" s="1108" t="e">
        <f>IF($E168&gt;0,GN171/$E168,"-")</f>
        <v>#N/A</v>
      </c>
      <c r="GO174" s="1109"/>
      <c r="GP174" s="1108" t="e">
        <f>IF($E168&gt;0,GP171/$E168,"-")</f>
        <v>#N/A</v>
      </c>
      <c r="GQ174" s="1109"/>
      <c r="GR174" s="1108" t="e">
        <f>IF($E168&gt;0,GR171/$E168,"-")</f>
        <v>#N/A</v>
      </c>
      <c r="GS174" s="1109"/>
      <c r="GT174" s="1108" t="e">
        <f>IF($E168&gt;0,GT171/$E168,"-")</f>
        <v>#N/A</v>
      </c>
      <c r="GU174" s="1109"/>
      <c r="GV174" s="1108" t="e">
        <f t="shared" ref="GV174" si="777">IF($E168&gt;0,GV171/$E168,"-")</f>
        <v>#N/A</v>
      </c>
      <c r="GW174" s="1109"/>
      <c r="GX174" s="1108" t="e">
        <f t="shared" ref="GX174" si="778">IF($E168&gt;0,GX171/$E168,"-")</f>
        <v>#N/A</v>
      </c>
      <c r="GY174" s="1109"/>
      <c r="GZ174" s="1108" t="e">
        <f t="shared" ref="GZ174" si="779">IF($E168&gt;0,GZ171/$E168,"-")</f>
        <v>#N/A</v>
      </c>
      <c r="HA174" s="1109"/>
      <c r="HB174" s="1108" t="e">
        <f>IF($E168&gt;0,HB171/$E168,"-")</f>
        <v>#N/A</v>
      </c>
      <c r="HC174" s="1109"/>
      <c r="HD174" s="1108" t="e">
        <f t="shared" ref="HD174" si="780">IF($E168&gt;0,HD171/$E168,"-")</f>
        <v>#N/A</v>
      </c>
      <c r="HE174" s="1109"/>
      <c r="HF174" s="1108" t="e">
        <f t="shared" ref="HF174" si="781">IF($E168&gt;0,HF171/$E168,"-")</f>
        <v>#N/A</v>
      </c>
      <c r="HG174" s="1109"/>
      <c r="HH174" s="1108" t="e">
        <f t="shared" ref="HH174" si="782">IF($E168&gt;0,HH171/$E168,"-")</f>
        <v>#N/A</v>
      </c>
      <c r="HI174" s="1109"/>
    </row>
    <row r="175" spans="1:217" ht="12.75" hidden="1" customHeight="1">
      <c r="A175" s="1139"/>
      <c r="B175" s="1140"/>
      <c r="C175" s="1139"/>
      <c r="D175" s="1141"/>
      <c r="E175" s="1141"/>
      <c r="F175" s="1142"/>
      <c r="G175" s="1141"/>
      <c r="H175" s="733"/>
      <c r="I175" s="1143"/>
      <c r="J175" s="1144"/>
      <c r="K175" s="846" t="s">
        <v>386</v>
      </c>
      <c r="L175" s="1110" t="e">
        <f>IF($E168&gt;0,L173/$E168,"-")</f>
        <v>#N/A</v>
      </c>
      <c r="M175" s="1111"/>
      <c r="N175" s="1110" t="e">
        <f>IF($E168&gt;0,N173/$E168,"-")</f>
        <v>#N/A</v>
      </c>
      <c r="O175" s="1111"/>
      <c r="P175" s="1110" t="e">
        <f>IF($E168&gt;0,P173/$E168,"-")</f>
        <v>#N/A</v>
      </c>
      <c r="Q175" s="1111"/>
      <c r="R175" s="1110" t="e">
        <f>IF($E168&gt;0,R173/$E168,"-")</f>
        <v>#N/A</v>
      </c>
      <c r="S175" s="1111"/>
      <c r="T175" s="1110" t="e">
        <f>IF($E168&gt;0,T173/$E168,"-")</f>
        <v>#N/A</v>
      </c>
      <c r="U175" s="1111"/>
      <c r="V175" s="1110" t="e">
        <f>IF($E168&gt;0,V173/$E168,"-")</f>
        <v>#N/A</v>
      </c>
      <c r="W175" s="1111"/>
      <c r="X175" s="1110" t="e">
        <f>IF($E168&gt;0,X173/$E168,"-")</f>
        <v>#N/A</v>
      </c>
      <c r="Y175" s="1111"/>
      <c r="Z175" s="1110" t="e">
        <f>IF($E168&gt;0,Z173/$E168,"-")</f>
        <v>#N/A</v>
      </c>
      <c r="AA175" s="1111"/>
      <c r="AB175" s="1110" t="e">
        <f>IF($E168&gt;0,AB173/$E168,"-")</f>
        <v>#N/A</v>
      </c>
      <c r="AC175" s="1111"/>
      <c r="AD175" s="1110" t="e">
        <f>IF($E168&gt;0,AD173/$E168,"-")</f>
        <v>#N/A</v>
      </c>
      <c r="AE175" s="1111"/>
      <c r="AF175" s="1110" t="e">
        <f>IF($E168&gt;0,AF173/$E168,"-")</f>
        <v>#N/A</v>
      </c>
      <c r="AG175" s="1111"/>
      <c r="AH175" s="1110" t="e">
        <f>IF($E168&gt;0,AH173/$E168,"-")</f>
        <v>#N/A</v>
      </c>
      <c r="AI175" s="1111"/>
      <c r="AJ175" s="1110" t="e">
        <f>IF($E168&gt;0,AJ173/$E168,"-")</f>
        <v>#N/A</v>
      </c>
      <c r="AK175" s="1111"/>
      <c r="AL175" s="1110" t="e">
        <f>IF($E168&gt;0,AL173/$E168,"-")</f>
        <v>#N/A</v>
      </c>
      <c r="AM175" s="1111"/>
      <c r="AN175" s="1110" t="e">
        <f>IF($E168&gt;0,AN173/$E168,"-")</f>
        <v>#N/A</v>
      </c>
      <c r="AO175" s="1111"/>
      <c r="AP175" s="1110" t="e">
        <f>IF($E168&gt;0,AP173/$E168,"-")</f>
        <v>#N/A</v>
      </c>
      <c r="AQ175" s="1111"/>
      <c r="AR175" s="1110" t="e">
        <f>IF($E168&gt;0,AR173/$E168,"-")</f>
        <v>#N/A</v>
      </c>
      <c r="AS175" s="1111"/>
      <c r="AT175" s="1110" t="e">
        <f>IF($E168&gt;0,AT173/$E168,"-")</f>
        <v>#N/A</v>
      </c>
      <c r="AU175" s="1111"/>
      <c r="AV175" s="1110" t="e">
        <f>IF($E168&gt;0,AV173/$E168,"-")</f>
        <v>#N/A</v>
      </c>
      <c r="AW175" s="1111"/>
      <c r="AX175" s="1110" t="e">
        <f>IF($E168&gt;0,AX173/$E168,"-")</f>
        <v>#N/A</v>
      </c>
      <c r="AY175" s="1111"/>
      <c r="AZ175" s="1110" t="e">
        <f>IF($E168&gt;0,AZ173/$E168,"-")</f>
        <v>#N/A</v>
      </c>
      <c r="BA175" s="1111"/>
      <c r="BB175" s="1110" t="e">
        <f>IF($E168&gt;0,BB173/$E168,"-")</f>
        <v>#N/A</v>
      </c>
      <c r="BC175" s="1111"/>
      <c r="BD175" s="1110" t="e">
        <f>IF($E168&gt;0,BD173/$E168,"-")</f>
        <v>#N/A</v>
      </c>
      <c r="BE175" s="1111"/>
      <c r="BF175" s="1110" t="e">
        <f>IF($E168&gt;0,BF173/$E168,"-")</f>
        <v>#N/A</v>
      </c>
      <c r="BG175" s="1111"/>
      <c r="BH175" s="1110" t="e">
        <f>IF($E168&gt;0,BH173/$E168,"-")</f>
        <v>#N/A</v>
      </c>
      <c r="BI175" s="1111"/>
      <c r="BJ175" s="1110" t="e">
        <f>IF($E168&gt;0,BJ173/$E168,"-")</f>
        <v>#N/A</v>
      </c>
      <c r="BK175" s="1111"/>
      <c r="BL175" s="1110" t="e">
        <f>IF($E168&gt;0,BL173/$E168,"-")</f>
        <v>#N/A</v>
      </c>
      <c r="BM175" s="1111"/>
      <c r="BN175" s="1110" t="e">
        <f>IF($E168&gt;0,BN173/$E168,"-")</f>
        <v>#N/A</v>
      </c>
      <c r="BO175" s="1111"/>
      <c r="BP175" s="1110" t="e">
        <f>IF($E168&gt;0,BP173/$E168,"-")</f>
        <v>#N/A</v>
      </c>
      <c r="BQ175" s="1111"/>
      <c r="BR175" s="1107" t="e">
        <f>IF($E168&gt;0,BR173/$E168,"-")</f>
        <v>#N/A</v>
      </c>
      <c r="BS175" s="1107"/>
      <c r="BT175" s="1107" t="e">
        <f>IF($E168&gt;0,BT173/$E168,"-")</f>
        <v>#N/A</v>
      </c>
      <c r="BU175" s="1107"/>
      <c r="BV175" s="1107" t="e">
        <f>IF($E168&gt;0,BV173/$E168,"-")</f>
        <v>#N/A</v>
      </c>
      <c r="BW175" s="1107"/>
      <c r="BX175" s="1107" t="e">
        <f>IF($E168&gt;0,BX173/$E168,"-")</f>
        <v>#N/A</v>
      </c>
      <c r="BY175" s="1107"/>
      <c r="BZ175" s="1107" t="e">
        <f>IF($E168&gt;0,BZ173/$E168,"-")</f>
        <v>#N/A</v>
      </c>
      <c r="CA175" s="1107"/>
      <c r="CB175" s="1107" t="e">
        <f>IF($E168&gt;0,CB173/$E168,"-")</f>
        <v>#N/A</v>
      </c>
      <c r="CC175" s="1107"/>
      <c r="CD175" s="1107" t="e">
        <f>IF($E168&gt;0,CD173/$E168,"-")</f>
        <v>#N/A</v>
      </c>
      <c r="CE175" s="1107"/>
      <c r="CF175" s="1107" t="e">
        <f>IF($E168&gt;0,CF173/$E168,"-")</f>
        <v>#N/A</v>
      </c>
      <c r="CG175" s="1107"/>
      <c r="CH175" s="1107" t="e">
        <f>IF($E168&gt;0,CH173/$E168,"-")</f>
        <v>#N/A</v>
      </c>
      <c r="CI175" s="1107"/>
      <c r="CJ175" s="1107" t="e">
        <f>IF($E168&gt;0,CJ173/$E168,"-")</f>
        <v>#N/A</v>
      </c>
      <c r="CK175" s="1107"/>
      <c r="CL175" s="1107" t="e">
        <f>IF($E168&gt;0,CL173/$E168,"-")</f>
        <v>#N/A</v>
      </c>
      <c r="CM175" s="1107"/>
      <c r="CN175" s="1107" t="e">
        <f>IF($E168&gt;0,CN173/$E168,"-")</f>
        <v>#N/A</v>
      </c>
      <c r="CO175" s="1107"/>
      <c r="CP175" s="1107" t="e">
        <f>IF($E168&gt;0,CP173/$E168,"-")</f>
        <v>#N/A</v>
      </c>
      <c r="CQ175" s="1107"/>
      <c r="CR175" s="1107" t="e">
        <f>IF($E168&gt;0,CR173/$E168,"-")</f>
        <v>#N/A</v>
      </c>
      <c r="CS175" s="1107"/>
      <c r="CT175" s="1107" t="e">
        <f>IF($E168&gt;0,CT173/$E168,"-")</f>
        <v>#N/A</v>
      </c>
      <c r="CU175" s="1107"/>
      <c r="CV175" s="1107" t="e">
        <f>IF($E168&gt;0,CV173/$E168,"-")</f>
        <v>#N/A</v>
      </c>
      <c r="CW175" s="1107"/>
      <c r="CX175" s="1107" t="e">
        <f>IF($E168&gt;0,CX173/$E168,"-")</f>
        <v>#N/A</v>
      </c>
      <c r="CY175" s="1107"/>
      <c r="CZ175" s="1107" t="e">
        <f>IF($E168&gt;0,CZ173/$E168,"-")</f>
        <v>#N/A</v>
      </c>
      <c r="DA175" s="1107"/>
      <c r="DB175" s="1107" t="e">
        <f>IF($E168&gt;0,DB173/$E168,"-")</f>
        <v>#N/A</v>
      </c>
      <c r="DC175" s="1107"/>
      <c r="DD175" s="1107" t="e">
        <f>IF($E168&gt;0,DD173/$E168,"-")</f>
        <v>#N/A</v>
      </c>
      <c r="DE175" s="1107"/>
      <c r="DF175" s="1107" t="e">
        <f>IF($E168&gt;0,DF173/$E168,"-")</f>
        <v>#N/A</v>
      </c>
      <c r="DG175" s="1107"/>
      <c r="DH175" s="1107" t="e">
        <f>IF($E168&gt;0,DH173/$E168,"-")</f>
        <v>#N/A</v>
      </c>
      <c r="DI175" s="1107"/>
      <c r="DJ175" s="1112" t="e">
        <f>IF($E168&gt;0,DJ173/$E168,"-")</f>
        <v>#N/A</v>
      </c>
      <c r="DK175" s="1112"/>
      <c r="DL175" s="1107" t="e">
        <f>IF($E168&gt;0,DL173/$E168,"-")</f>
        <v>#N/A</v>
      </c>
      <c r="DM175" s="1107"/>
      <c r="DN175" s="1107" t="e">
        <f>IF($E168&gt;0,DN173/$E168,"-")</f>
        <v>#N/A</v>
      </c>
      <c r="DO175" s="1107"/>
      <c r="DP175" s="1107" t="e">
        <f>IF($E168&gt;0,DP173/$E168,"-")</f>
        <v>#N/A</v>
      </c>
      <c r="DQ175" s="1107"/>
      <c r="DR175" s="1107" t="e">
        <f>IF($E168&gt;0,DR173/$E168,"-")</f>
        <v>#N/A</v>
      </c>
      <c r="DS175" s="1107"/>
      <c r="DT175" s="1107" t="e">
        <f>IF($E168&gt;0,DT173/$E168,"-")</f>
        <v>#N/A</v>
      </c>
      <c r="DU175" s="1107"/>
      <c r="DV175" s="1107" t="e">
        <f>IF($E168&gt;0,DV173/$E168,"-")</f>
        <v>#N/A</v>
      </c>
      <c r="DW175" s="1107"/>
      <c r="DX175" s="1107" t="e">
        <f>IF($E168&gt;0,DX173/$E168,"-")</f>
        <v>#N/A</v>
      </c>
      <c r="DY175" s="1107"/>
      <c r="DZ175" s="1107" t="e">
        <f>IF($E168&gt;0,DZ173/$E168,"-")</f>
        <v>#N/A</v>
      </c>
      <c r="EA175" s="1107"/>
      <c r="EB175" s="1107" t="e">
        <f>IF($E168&gt;0,EB173/$E168,"-")</f>
        <v>#N/A</v>
      </c>
      <c r="EC175" s="1107"/>
      <c r="ED175" s="1107" t="e">
        <f>IF($E168&gt;0,ED173/$E168,"-")</f>
        <v>#N/A</v>
      </c>
      <c r="EE175" s="1107"/>
      <c r="EF175" s="1107" t="e">
        <f>IF($E168&gt;0,EF173/$E168,"-")</f>
        <v>#N/A</v>
      </c>
      <c r="EG175" s="1107"/>
      <c r="EH175" s="1107" t="e">
        <f>IF($E168&gt;0,EH173/$E168,"-")</f>
        <v>#N/A</v>
      </c>
      <c r="EI175" s="1107"/>
      <c r="EJ175" s="1107" t="e">
        <f>IF($E168&gt;0,EJ173/$E168,"-")</f>
        <v>#N/A</v>
      </c>
      <c r="EK175" s="1107"/>
      <c r="EL175" s="1107" t="e">
        <f>IF($E168&gt;0,EL173/$E168,"-")</f>
        <v>#N/A</v>
      </c>
      <c r="EM175" s="1107"/>
      <c r="EN175" s="1107" t="e">
        <f>IF($E168&gt;0,EN173/$E168,"-")</f>
        <v>#N/A</v>
      </c>
      <c r="EO175" s="1107"/>
      <c r="EP175" s="1107" t="e">
        <f>IF($E168&gt;0,EP173/$E168,"-")</f>
        <v>#N/A</v>
      </c>
      <c r="EQ175" s="1107"/>
      <c r="ER175" s="1107" t="e">
        <f>IF($E168&gt;0,ER173/$E168,"-")</f>
        <v>#N/A</v>
      </c>
      <c r="ES175" s="1107"/>
      <c r="ET175" s="1107" t="e">
        <f>IF($E168&gt;0,ET173/$E168,"-")</f>
        <v>#N/A</v>
      </c>
      <c r="EU175" s="1107"/>
      <c r="EV175" s="1107" t="e">
        <f>IF($E168&gt;0,EV173/$E168,"-")</f>
        <v>#N/A</v>
      </c>
      <c r="EW175" s="1107"/>
      <c r="EX175" s="1107" t="e">
        <f>IF($E168&gt;0,EX173/$E168,"-")</f>
        <v>#N/A</v>
      </c>
      <c r="EY175" s="1107"/>
      <c r="EZ175" s="1107" t="e">
        <f>IF($E168&gt;0,EZ173/$E168,"-")</f>
        <v>#N/A</v>
      </c>
      <c r="FA175" s="1107"/>
      <c r="FB175" s="1107" t="e">
        <f>IF($E168&gt;0,FB173/$E168,"-")</f>
        <v>#N/A</v>
      </c>
      <c r="FC175" s="1107"/>
      <c r="FD175" s="1107" t="e">
        <f>IF($E168&gt;0,FD173/$E168,"-")</f>
        <v>#N/A</v>
      </c>
      <c r="FE175" s="1107"/>
      <c r="FF175" s="1107" t="e">
        <f>IF($E168&gt;0,FF173/$E168,"-")</f>
        <v>#N/A</v>
      </c>
      <c r="FG175" s="1107"/>
      <c r="FH175" s="1107" t="e">
        <f>IF($E168&gt;0,FH173/$E168,"-")</f>
        <v>#N/A</v>
      </c>
      <c r="FI175" s="1107"/>
      <c r="FJ175" s="1107" t="e">
        <f>IF($E168&gt;0,FJ173/$E168,"-")</f>
        <v>#N/A</v>
      </c>
      <c r="FK175" s="1107"/>
      <c r="FL175" s="1107" t="e">
        <f>IF($E168&gt;0,FL173/$E168,"-")</f>
        <v>#N/A</v>
      </c>
      <c r="FM175" s="1107"/>
      <c r="FN175" s="1107" t="e">
        <f>IF($E168&gt;0,FN173/$E168,"-")</f>
        <v>#N/A</v>
      </c>
      <c r="FO175" s="1107"/>
      <c r="FP175" s="1107" t="e">
        <f>IF($E168&gt;0,FP173/$E168,"-")</f>
        <v>#N/A</v>
      </c>
      <c r="FQ175" s="1107"/>
      <c r="FR175" s="1107" t="e">
        <f>IF($E168&gt;0,FR173/$E168,"-")</f>
        <v>#N/A</v>
      </c>
      <c r="FS175" s="1107"/>
      <c r="FT175" s="1107" t="e">
        <f>IF($E168&gt;0,FT173/$E168,"-")</f>
        <v>#N/A</v>
      </c>
      <c r="FU175" s="1107"/>
      <c r="FV175" s="1107" t="e">
        <f>IF($E168&gt;0,FV173/$E168,"-")</f>
        <v>#N/A</v>
      </c>
      <c r="FW175" s="1107"/>
      <c r="FX175" s="1107" t="e">
        <f>IF($E168&gt;0,FX173/$E168,"-")</f>
        <v>#N/A</v>
      </c>
      <c r="FY175" s="1107"/>
      <c r="FZ175" s="1107" t="e">
        <f>IF($E168&gt;0,FZ173/$E168,"-")</f>
        <v>#N/A</v>
      </c>
      <c r="GA175" s="1107"/>
      <c r="GB175" s="1107" t="e">
        <f>IF($E168&gt;0,GB173/$E168,"-")</f>
        <v>#N/A</v>
      </c>
      <c r="GC175" s="1107"/>
      <c r="GD175" s="1107" t="e">
        <f>IF($E168&gt;0,GD173/$E168,"-")</f>
        <v>#N/A</v>
      </c>
      <c r="GE175" s="1107"/>
      <c r="GF175" s="1107" t="e">
        <f>IF($E168&gt;0,GF173/$E168,"-")</f>
        <v>#N/A</v>
      </c>
      <c r="GG175" s="1107"/>
      <c r="GH175" s="1107" t="e">
        <f>IF($E168&gt;0,GH173/$E168,"-")</f>
        <v>#N/A</v>
      </c>
      <c r="GI175" s="1107"/>
      <c r="GJ175" s="1107" t="e">
        <f>IF($E168&gt;0,GJ173/$E168,"-")</f>
        <v>#N/A</v>
      </c>
      <c r="GK175" s="1107"/>
      <c r="GL175" s="1107" t="e">
        <f>IF($E168&gt;0,GL173/$E168,"-")</f>
        <v>#N/A</v>
      </c>
      <c r="GM175" s="1107"/>
      <c r="GN175" s="1107" t="e">
        <f>IF($E168&gt;0,GN173/$E168,"-")</f>
        <v>#N/A</v>
      </c>
      <c r="GO175" s="1107"/>
      <c r="GP175" s="1107" t="e">
        <f>IF($E168&gt;0,GP173/$E168,"-")</f>
        <v>#N/A</v>
      </c>
      <c r="GQ175" s="1107"/>
      <c r="GR175" s="1107" t="e">
        <f>IF($E168&gt;0,GR173/$E168,"-")</f>
        <v>#N/A</v>
      </c>
      <c r="GS175" s="1107"/>
      <c r="GT175" s="1107" t="e">
        <f>IF($E168&gt;0,GT173/$E168,"-")</f>
        <v>#N/A</v>
      </c>
      <c r="GU175" s="1107"/>
      <c r="GV175" s="1107" t="e">
        <f t="shared" ref="GV175" si="783">IF($E168&gt;0,GV173/$E168,"-")</f>
        <v>#N/A</v>
      </c>
      <c r="GW175" s="1107"/>
      <c r="GX175" s="1107" t="e">
        <f t="shared" ref="GX175" si="784">IF($E168&gt;0,GX173/$E168,"-")</f>
        <v>#N/A</v>
      </c>
      <c r="GY175" s="1107"/>
      <c r="GZ175" s="1107" t="e">
        <f t="shared" ref="GZ175" si="785">IF($E168&gt;0,GZ173/$E168,"-")</f>
        <v>#N/A</v>
      </c>
      <c r="HA175" s="1107"/>
      <c r="HB175" s="1107" t="e">
        <f>IF($E168&gt;0,HB173/$E168,"-")</f>
        <v>#N/A</v>
      </c>
      <c r="HC175" s="1107"/>
      <c r="HD175" s="1107" t="e">
        <f t="shared" ref="HD175" si="786">IF($E168&gt;0,HD173/$E168,"-")</f>
        <v>#N/A</v>
      </c>
      <c r="HE175" s="1107"/>
      <c r="HF175" s="1107" t="e">
        <f t="shared" ref="HF175" si="787">IF($E168&gt;0,HF173/$E168,"-")</f>
        <v>#N/A</v>
      </c>
      <c r="HG175" s="1107"/>
      <c r="HH175" s="1107" t="e">
        <f t="shared" ref="HH175" si="788">IF($E168&gt;0,HH173/$E168,"-")</f>
        <v>#N/A</v>
      </c>
      <c r="HI175" s="1107"/>
    </row>
    <row r="176" spans="1:217" s="5" customFormat="1" ht="15" hidden="1" customHeight="1">
      <c r="A176" s="677"/>
      <c r="B176" s="678"/>
      <c r="C176" s="678"/>
      <c r="D176" s="679"/>
      <c r="E176" s="679"/>
      <c r="F176" s="678"/>
      <c r="G176" s="678"/>
      <c r="H176" s="678"/>
      <c r="I176" s="678"/>
      <c r="J176" s="678"/>
      <c r="K176" s="678"/>
      <c r="L176" s="1178"/>
      <c r="M176" s="1178"/>
      <c r="N176" s="1178"/>
      <c r="O176" s="1178"/>
      <c r="P176" s="1178"/>
      <c r="Q176" s="1178"/>
      <c r="R176" s="1178"/>
      <c r="S176" s="1192"/>
      <c r="T176" s="1180"/>
      <c r="U176" s="1178"/>
      <c r="V176" s="1178"/>
      <c r="W176" s="1178"/>
      <c r="X176" s="1178"/>
      <c r="Y176" s="1178"/>
      <c r="Z176" s="1178"/>
      <c r="AA176" s="1192"/>
      <c r="AB176" s="1180"/>
      <c r="AC176" s="1178"/>
      <c r="AD176" s="1178"/>
      <c r="AE176" s="1178"/>
      <c r="AF176" s="1178"/>
      <c r="AG176" s="1178"/>
      <c r="AH176" s="1178"/>
      <c r="AI176" s="1192"/>
      <c r="AJ176" s="1180"/>
      <c r="AK176" s="1178"/>
      <c r="AL176" s="1178"/>
      <c r="AM176" s="1178"/>
      <c r="AN176" s="1178"/>
      <c r="AO176" s="1178"/>
      <c r="AP176" s="1178"/>
      <c r="AQ176" s="1192"/>
      <c r="AR176" s="1180"/>
      <c r="AS176" s="1178"/>
      <c r="AT176" s="831"/>
      <c r="AU176" s="831"/>
      <c r="AV176" s="831"/>
      <c r="AW176" s="831"/>
      <c r="AX176" s="831"/>
      <c r="AY176" s="832"/>
      <c r="AZ176" s="833"/>
      <c r="BA176" s="831"/>
      <c r="BB176" s="831"/>
      <c r="BC176" s="831"/>
      <c r="BD176" s="831"/>
      <c r="BE176" s="831"/>
      <c r="BF176" s="831"/>
      <c r="BG176" s="832"/>
      <c r="BH176" s="833"/>
      <c r="BI176" s="831"/>
      <c r="BJ176" s="831"/>
      <c r="BK176" s="831"/>
      <c r="BL176" s="831"/>
      <c r="BM176" s="831"/>
      <c r="BN176" s="831"/>
      <c r="BO176" s="832"/>
      <c r="BP176" s="833"/>
      <c r="BQ176" s="831"/>
      <c r="BR176" s="831"/>
      <c r="BS176" s="831"/>
      <c r="BT176" s="831"/>
      <c r="BU176" s="831"/>
      <c r="BV176" s="831"/>
      <c r="BW176" s="832"/>
      <c r="BX176" s="833"/>
      <c r="BY176" s="831"/>
      <c r="BZ176" s="831"/>
      <c r="CA176" s="831"/>
      <c r="CB176" s="831"/>
      <c r="CC176" s="831"/>
      <c r="CD176" s="1178"/>
      <c r="CE176" s="1179"/>
      <c r="CF176" s="1180"/>
      <c r="CG176" s="1181"/>
      <c r="CH176" s="1178"/>
      <c r="CI176" s="1181"/>
      <c r="CJ176" s="1178"/>
      <c r="CK176" s="1181"/>
      <c r="CL176" s="1178"/>
      <c r="CM176" s="1179"/>
      <c r="CN176" s="1180"/>
      <c r="CO176" s="1181"/>
      <c r="CP176" s="1182"/>
      <c r="CQ176" s="1183"/>
      <c r="CR176" s="1182"/>
      <c r="CS176" s="1183"/>
      <c r="CT176" s="834"/>
      <c r="CU176" s="835"/>
      <c r="CV176" s="836"/>
      <c r="CW176" s="834"/>
      <c r="CX176" s="834"/>
      <c r="CY176" s="834"/>
      <c r="CZ176" s="834"/>
      <c r="DA176" s="834"/>
      <c r="DB176" s="834"/>
      <c r="DC176" s="835"/>
      <c r="DD176" s="836"/>
      <c r="DE176" s="834"/>
      <c r="DF176" s="834"/>
      <c r="DG176" s="834"/>
      <c r="DH176" s="834"/>
      <c r="DI176" s="834"/>
      <c r="DJ176" s="977"/>
      <c r="DK176" s="977"/>
      <c r="DL176" s="836"/>
      <c r="DM176" s="834"/>
      <c r="DN176" s="834"/>
      <c r="DO176" s="834"/>
      <c r="DP176" s="834"/>
      <c r="DQ176" s="834"/>
      <c r="DR176" s="834"/>
      <c r="DS176" s="835"/>
      <c r="DT176" s="836"/>
      <c r="DU176" s="834"/>
      <c r="DV176" s="834"/>
      <c r="DW176" s="834"/>
      <c r="DX176" s="834"/>
      <c r="DY176" s="834"/>
      <c r="DZ176" s="834"/>
      <c r="EA176" s="835"/>
      <c r="EB176" s="836"/>
      <c r="EC176" s="834"/>
      <c r="ED176" s="834"/>
      <c r="EE176" s="834"/>
      <c r="EF176" s="834"/>
      <c r="EG176" s="834"/>
      <c r="EH176" s="834"/>
      <c r="EI176" s="835"/>
      <c r="EJ176" s="836"/>
      <c r="EK176" s="834"/>
      <c r="EL176" s="834"/>
      <c r="EM176" s="834"/>
      <c r="EN176" s="834"/>
      <c r="EO176" s="834"/>
      <c r="EP176" s="834"/>
      <c r="EQ176" s="835"/>
      <c r="ER176" s="836"/>
      <c r="ES176" s="834"/>
      <c r="ET176" s="834"/>
      <c r="EU176" s="834"/>
      <c r="EV176" s="834"/>
      <c r="EW176" s="834"/>
      <c r="EX176" s="834"/>
      <c r="EY176" s="835"/>
      <c r="EZ176" s="836"/>
      <c r="FA176" s="834"/>
      <c r="FB176" s="834"/>
      <c r="FC176" s="834"/>
      <c r="FD176" s="834"/>
      <c r="FE176" s="834"/>
      <c r="FF176" s="834"/>
      <c r="FG176" s="835"/>
      <c r="FH176" s="836"/>
      <c r="FI176" s="834"/>
      <c r="FJ176" s="834"/>
      <c r="FK176" s="834"/>
      <c r="FL176" s="834"/>
      <c r="FM176" s="834"/>
      <c r="FN176" s="834"/>
      <c r="FO176" s="835"/>
      <c r="FP176" s="836"/>
      <c r="FQ176" s="834"/>
      <c r="FR176" s="834"/>
      <c r="FS176" s="834"/>
      <c r="FT176" s="834"/>
      <c r="FU176" s="834"/>
      <c r="FV176" s="834"/>
      <c r="FW176" s="835"/>
      <c r="FX176" s="836"/>
      <c r="FY176" s="834"/>
      <c r="FZ176" s="834"/>
      <c r="GA176" s="834"/>
      <c r="GB176" s="834"/>
      <c r="GC176" s="834"/>
      <c r="GD176" s="834"/>
      <c r="GE176" s="835"/>
      <c r="GF176" s="836"/>
      <c r="GG176" s="834"/>
      <c r="GH176" s="834"/>
      <c r="GI176" s="834"/>
      <c r="GJ176" s="834"/>
      <c r="GK176" s="834"/>
      <c r="GL176" s="834"/>
      <c r="GM176" s="835"/>
      <c r="GN176" s="836"/>
      <c r="GO176" s="834"/>
      <c r="GP176" s="834"/>
      <c r="GQ176" s="834"/>
      <c r="GR176" s="834"/>
      <c r="GS176" s="834"/>
      <c r="GT176" s="834"/>
      <c r="GU176" s="835"/>
      <c r="GV176" s="834"/>
      <c r="GW176" s="835"/>
      <c r="GX176" s="834"/>
      <c r="GY176" s="835"/>
      <c r="GZ176" s="834"/>
      <c r="HA176" s="835"/>
      <c r="HB176" s="834"/>
      <c r="HC176" s="835"/>
      <c r="HD176" s="834"/>
      <c r="HE176" s="835"/>
      <c r="HF176" s="834"/>
      <c r="HG176" s="835"/>
      <c r="HH176" s="834"/>
      <c r="HI176" s="835"/>
    </row>
    <row r="177" spans="1:217" hidden="1">
      <c r="A177" s="1139" t="s">
        <v>136</v>
      </c>
      <c r="B177" s="1140" t="str">
        <f>VLOOKUP(A177,PLANEJAMENTO!$B$10:$C$56,2,FALSE)</f>
        <v>QSMS</v>
      </c>
      <c r="C177" s="1139" t="str">
        <f>VLOOKUP(A177,PLANEJAMENTO!$B$10:$D$56,3,FALSE)</f>
        <v>vb</v>
      </c>
      <c r="D177" s="1141">
        <f>VLOOKUP(A177,PLANEJAMENTO!$B$10:$E$56,4,FALSE)</f>
        <v>1</v>
      </c>
      <c r="E177" s="1141">
        <f>D177</f>
        <v>1</v>
      </c>
      <c r="F177" s="1142"/>
      <c r="G177" s="1193">
        <f>F177*8</f>
        <v>0</v>
      </c>
      <c r="H177" s="733"/>
      <c r="I177" s="1143"/>
      <c r="J177" s="1144"/>
      <c r="K177" s="734" t="s">
        <v>379</v>
      </c>
      <c r="L177" s="1145"/>
      <c r="M177" s="1146"/>
      <c r="N177" s="1145"/>
      <c r="O177" s="1146"/>
      <c r="P177" s="1145"/>
      <c r="Q177" s="1146"/>
      <c r="R177" s="1145"/>
      <c r="S177" s="1146"/>
      <c r="T177" s="1145"/>
      <c r="U177" s="1146"/>
      <c r="V177" s="1145"/>
      <c r="W177" s="1146"/>
      <c r="X177" s="1145"/>
      <c r="Y177" s="1146"/>
      <c r="Z177" s="1145"/>
      <c r="AA177" s="1146"/>
      <c r="AB177" s="1145"/>
      <c r="AC177" s="1146"/>
      <c r="AD177" s="1145"/>
      <c r="AE177" s="1146"/>
      <c r="AF177" s="1145"/>
      <c r="AG177" s="1146"/>
      <c r="AH177" s="1145"/>
      <c r="AI177" s="1146"/>
      <c r="AJ177" s="1145"/>
      <c r="AK177" s="1146"/>
      <c r="AL177" s="1145"/>
      <c r="AM177" s="1146"/>
      <c r="AN177" s="1145"/>
      <c r="AO177" s="1146"/>
      <c r="AP177" s="1145"/>
      <c r="AQ177" s="1146"/>
      <c r="AR177" s="1189"/>
      <c r="AS177" s="1190"/>
      <c r="AT177" s="1145"/>
      <c r="AU177" s="1146"/>
      <c r="AV177" s="1145"/>
      <c r="AW177" s="1146"/>
      <c r="AX177" s="1145"/>
      <c r="AY177" s="1146"/>
      <c r="AZ177" s="1145"/>
      <c r="BA177" s="1146"/>
      <c r="BB177" s="1145"/>
      <c r="BC177" s="1146"/>
      <c r="BD177" s="1145"/>
      <c r="BE177" s="1146"/>
      <c r="BF177" s="1145"/>
      <c r="BG177" s="1146"/>
      <c r="BH177" s="1145"/>
      <c r="BI177" s="1146"/>
      <c r="BJ177" s="1145"/>
      <c r="BK177" s="1146"/>
      <c r="BL177" s="1145"/>
      <c r="BM177" s="1146"/>
      <c r="BN177" s="1145"/>
      <c r="BO177" s="1146"/>
      <c r="BP177" s="1145"/>
      <c r="BQ177" s="1146"/>
      <c r="BR177" s="1132"/>
      <c r="BS177" s="1132"/>
      <c r="BT177" s="1132"/>
      <c r="BU177" s="1132"/>
      <c r="BV177" s="1132"/>
      <c r="BW177" s="1132"/>
      <c r="BX177" s="1155"/>
      <c r="BY177" s="1155"/>
      <c r="BZ177" s="1132"/>
      <c r="CA177" s="1132"/>
      <c r="CB177" s="1132"/>
      <c r="CC177" s="1132"/>
      <c r="CD177" s="1155"/>
      <c r="CE177" s="1155"/>
      <c r="CF177" s="1155"/>
      <c r="CG177" s="1155"/>
      <c r="CH177" s="1132"/>
      <c r="CI177" s="1132"/>
      <c r="CJ177" s="1132"/>
      <c r="CK177" s="1132"/>
      <c r="CL177" s="1132"/>
      <c r="CM177" s="1132"/>
      <c r="CN177" s="1132"/>
      <c r="CO177" s="1132"/>
      <c r="CP177" s="1132"/>
      <c r="CQ177" s="1132"/>
      <c r="CR177" s="1132"/>
      <c r="CS177" s="1132"/>
      <c r="CT177" s="1132"/>
      <c r="CU177" s="1132"/>
      <c r="CV177" s="1132"/>
      <c r="CW177" s="1132"/>
      <c r="CX177" s="1132"/>
      <c r="CY177" s="1132"/>
      <c r="CZ177" s="1132"/>
      <c r="DA177" s="1132"/>
      <c r="DB177" s="1132"/>
      <c r="DC177" s="1132"/>
      <c r="DD177" s="1132"/>
      <c r="DE177" s="1132"/>
      <c r="DF177" s="1132"/>
      <c r="DG177" s="1132"/>
      <c r="DH177" s="1132"/>
      <c r="DI177" s="1132"/>
      <c r="DJ177" s="1138"/>
      <c r="DK177" s="1138"/>
      <c r="DL177" s="1132"/>
      <c r="DM177" s="1132"/>
      <c r="DN177" s="1132"/>
      <c r="DO177" s="1132"/>
      <c r="DP177" s="1155"/>
      <c r="DQ177" s="1155"/>
      <c r="DR177" s="1155"/>
      <c r="DS177" s="1155"/>
      <c r="DT177" s="1132"/>
      <c r="DU177" s="1132"/>
      <c r="DV177" s="1132"/>
      <c r="DW177" s="1132"/>
      <c r="DX177" s="1132"/>
      <c r="DY177" s="1132"/>
      <c r="DZ177" s="1132"/>
      <c r="EA177" s="1132"/>
      <c r="EB177" s="1132"/>
      <c r="EC177" s="1132"/>
      <c r="ED177" s="1132"/>
      <c r="EE177" s="1132"/>
      <c r="EF177" s="1155"/>
      <c r="EG177" s="1155"/>
      <c r="EH177" s="1132"/>
      <c r="EI177" s="1132"/>
      <c r="EJ177" s="1132"/>
      <c r="EK177" s="1132"/>
      <c r="EL177" s="1132"/>
      <c r="EM177" s="1132"/>
      <c r="EN177" s="1132"/>
      <c r="EO177" s="1132"/>
      <c r="EP177" s="1155"/>
      <c r="EQ177" s="1155"/>
      <c r="ER177" s="1155"/>
      <c r="ES177" s="1155"/>
      <c r="ET177" s="1155"/>
      <c r="EU177" s="1155"/>
      <c r="EV177" s="1132"/>
      <c r="EW177" s="1132"/>
      <c r="EX177" s="1132"/>
      <c r="EY177" s="1132"/>
      <c r="EZ177" s="1132"/>
      <c r="FA177" s="1132"/>
      <c r="FB177" s="1158">
        <f>6-FB159-FB150</f>
        <v>0.42810457516339895</v>
      </c>
      <c r="FC177" s="1158"/>
      <c r="FD177" s="1158">
        <v>4.9458968772694272</v>
      </c>
      <c r="FE177" s="1158"/>
      <c r="FF177" s="1132"/>
      <c r="FG177" s="1132"/>
      <c r="FH177" s="1132"/>
      <c r="FI177" s="1132"/>
      <c r="FJ177" s="1132"/>
      <c r="FK177" s="1132"/>
      <c r="FL177" s="1132"/>
      <c r="FM177" s="1132"/>
      <c r="FN177" s="1132"/>
      <c r="FO177" s="1132"/>
      <c r="FP177" s="1132"/>
      <c r="FQ177" s="1132"/>
      <c r="FR177" s="1132"/>
      <c r="FS177" s="1132"/>
      <c r="FT177" s="1132"/>
      <c r="FU177" s="1132"/>
      <c r="FV177" s="1132"/>
      <c r="FW177" s="1132"/>
      <c r="FX177" s="1132"/>
      <c r="FY177" s="1132"/>
      <c r="FZ177" s="1132"/>
      <c r="GA177" s="1132"/>
      <c r="GB177" s="1132"/>
      <c r="GC177" s="1132"/>
      <c r="GD177" s="1132"/>
      <c r="GE177" s="1132"/>
      <c r="GF177" s="1132"/>
      <c r="GG177" s="1132"/>
      <c r="GH177" s="1132"/>
      <c r="GI177" s="1132"/>
      <c r="GJ177" s="1132"/>
      <c r="GK177" s="1132"/>
      <c r="GL177" s="1132"/>
      <c r="GM177" s="1132"/>
      <c r="GN177" s="1132"/>
      <c r="GO177" s="1132"/>
      <c r="GP177" s="1132"/>
      <c r="GQ177" s="1132"/>
      <c r="GR177" s="1132"/>
      <c r="GS177" s="1132"/>
      <c r="GT177" s="1132"/>
      <c r="GU177" s="1132"/>
      <c r="GV177" s="1132"/>
      <c r="GW177" s="1132"/>
      <c r="GX177" s="1132"/>
      <c r="GY177" s="1132"/>
      <c r="GZ177" s="1132"/>
      <c r="HA177" s="1132"/>
      <c r="HB177" s="1132"/>
      <c r="HC177" s="1132"/>
      <c r="HD177" s="1132"/>
      <c r="HE177" s="1132"/>
      <c r="HF177" s="1132"/>
      <c r="HG177" s="1132"/>
      <c r="HH177" s="1132"/>
      <c r="HI177" s="1132"/>
    </row>
    <row r="178" spans="1:217" hidden="1">
      <c r="A178" s="1139"/>
      <c r="B178" s="1140"/>
      <c r="C178" s="1139"/>
      <c r="D178" s="1141"/>
      <c r="E178" s="1141"/>
      <c r="F178" s="1142"/>
      <c r="G178" s="1141"/>
      <c r="H178" s="733"/>
      <c r="I178" s="1143"/>
      <c r="J178" s="1144"/>
      <c r="K178" s="837" t="s">
        <v>380</v>
      </c>
      <c r="L178" s="1133"/>
      <c r="M178" s="1134"/>
      <c r="N178" s="1133"/>
      <c r="O178" s="1134"/>
      <c r="P178" s="1133"/>
      <c r="Q178" s="1134"/>
      <c r="R178" s="1133"/>
      <c r="S178" s="1134"/>
      <c r="T178" s="1133"/>
      <c r="U178" s="1134"/>
      <c r="V178" s="1133"/>
      <c r="W178" s="1134"/>
      <c r="X178" s="1133"/>
      <c r="Y178" s="1134"/>
      <c r="Z178" s="1133"/>
      <c r="AA178" s="1134"/>
      <c r="AB178" s="1133"/>
      <c r="AC178" s="1134"/>
      <c r="AD178" s="1133"/>
      <c r="AE178" s="1134"/>
      <c r="AF178" s="1133"/>
      <c r="AG178" s="1134"/>
      <c r="AH178" s="1133"/>
      <c r="AI178" s="1134"/>
      <c r="AJ178" s="1133"/>
      <c r="AK178" s="1134"/>
      <c r="AL178" s="1133"/>
      <c r="AM178" s="1134"/>
      <c r="AN178" s="1133"/>
      <c r="AO178" s="1134"/>
      <c r="AP178" s="1133"/>
      <c r="AQ178" s="1134"/>
      <c r="AR178" s="1133"/>
      <c r="AS178" s="1134"/>
      <c r="AT178" s="1133"/>
      <c r="AU178" s="1134"/>
      <c r="AV178" s="1133"/>
      <c r="AW178" s="1134"/>
      <c r="AX178" s="1133"/>
      <c r="AY178" s="1134"/>
      <c r="AZ178" s="1133"/>
      <c r="BA178" s="1134"/>
      <c r="BB178" s="1133"/>
      <c r="BC178" s="1134"/>
      <c r="BD178" s="1133"/>
      <c r="BE178" s="1134"/>
      <c r="BF178" s="1133"/>
      <c r="BG178" s="1134"/>
      <c r="BH178" s="1133"/>
      <c r="BI178" s="1134"/>
      <c r="BJ178" s="1133"/>
      <c r="BK178" s="1134"/>
      <c r="BL178" s="1133"/>
      <c r="BM178" s="1134"/>
      <c r="BN178" s="1133"/>
      <c r="BO178" s="1134"/>
      <c r="BP178" s="1133"/>
      <c r="BQ178" s="1134"/>
      <c r="BR178" s="1129"/>
      <c r="BS178" s="1129"/>
      <c r="BT178" s="1129"/>
      <c r="BU178" s="1129"/>
      <c r="BV178" s="1129"/>
      <c r="BW178" s="1129"/>
      <c r="BX178" s="1129"/>
      <c r="BY178" s="1129"/>
      <c r="BZ178" s="1129"/>
      <c r="CA178" s="1129"/>
      <c r="CB178" s="1129"/>
      <c r="CC178" s="1129"/>
      <c r="CD178" s="1129"/>
      <c r="CE178" s="1129"/>
      <c r="CF178" s="1129"/>
      <c r="CG178" s="1129"/>
      <c r="CH178" s="1129"/>
      <c r="CI178" s="1129"/>
      <c r="CJ178" s="1129"/>
      <c r="CK178" s="1129"/>
      <c r="CL178" s="1129"/>
      <c r="CM178" s="1129"/>
      <c r="CN178" s="1129"/>
      <c r="CO178" s="1129"/>
      <c r="CP178" s="1129"/>
      <c r="CQ178" s="1129"/>
      <c r="CR178" s="1129"/>
      <c r="CS178" s="1129"/>
      <c r="CT178" s="1129"/>
      <c r="CU178" s="1129"/>
      <c r="CV178" s="1129"/>
      <c r="CW178" s="1129"/>
      <c r="CX178" s="1129"/>
      <c r="CY178" s="1129"/>
      <c r="CZ178" s="1129"/>
      <c r="DA178" s="1129"/>
      <c r="DB178" s="1129"/>
      <c r="DC178" s="1129"/>
      <c r="DD178" s="1129"/>
      <c r="DE178" s="1129"/>
      <c r="DF178" s="1129"/>
      <c r="DG178" s="1129"/>
      <c r="DH178" s="1129"/>
      <c r="DI178" s="1129"/>
      <c r="DJ178" s="1135"/>
      <c r="DK178" s="1135"/>
      <c r="DL178" s="1129"/>
      <c r="DM178" s="1129"/>
      <c r="DN178" s="1129"/>
      <c r="DO178" s="1129"/>
      <c r="DP178" s="1129"/>
      <c r="DQ178" s="1129"/>
      <c r="DR178" s="1129"/>
      <c r="DS178" s="1129"/>
      <c r="DT178" s="1129"/>
      <c r="DU178" s="1129"/>
      <c r="DV178" s="1129"/>
      <c r="DW178" s="1129"/>
      <c r="DX178" s="1129"/>
      <c r="DY178" s="1129"/>
      <c r="DZ178" s="1129"/>
      <c r="EA178" s="1129"/>
      <c r="EB178" s="1129"/>
      <c r="EC178" s="1129"/>
      <c r="ED178" s="1129"/>
      <c r="EE178" s="1129"/>
      <c r="EF178" s="1129"/>
      <c r="EG178" s="1129"/>
      <c r="EH178" s="1129"/>
      <c r="EI178" s="1129"/>
      <c r="EJ178" s="1129"/>
      <c r="EK178" s="1129"/>
      <c r="EL178" s="1129"/>
      <c r="EM178" s="1129"/>
      <c r="EN178" s="1129"/>
      <c r="EO178" s="1129"/>
      <c r="EP178" s="1129"/>
      <c r="EQ178" s="1129"/>
      <c r="ER178" s="1129"/>
      <c r="ES178" s="1129"/>
      <c r="ET178" s="1129"/>
      <c r="EU178" s="1129"/>
      <c r="EV178" s="1129"/>
      <c r="EW178" s="1129"/>
      <c r="EX178" s="1129"/>
      <c r="EY178" s="1129"/>
      <c r="EZ178" s="1129"/>
      <c r="FA178" s="1129"/>
      <c r="FB178" s="1129">
        <v>1</v>
      </c>
      <c r="FC178" s="1129"/>
      <c r="FD178" s="1129">
        <v>1</v>
      </c>
      <c r="FE178" s="1129"/>
      <c r="FF178" s="1129"/>
      <c r="FG178" s="1129"/>
      <c r="FH178" s="1129"/>
      <c r="FI178" s="1129"/>
      <c r="FJ178" s="1129"/>
      <c r="FK178" s="1129"/>
      <c r="FL178" s="1129"/>
      <c r="FM178" s="1129"/>
      <c r="FN178" s="1129"/>
      <c r="FO178" s="1129"/>
      <c r="FP178" s="1129"/>
      <c r="FQ178" s="1129"/>
      <c r="FR178" s="1129"/>
      <c r="FS178" s="1129"/>
      <c r="FT178" s="1129"/>
      <c r="FU178" s="1129"/>
      <c r="FV178" s="1129"/>
      <c r="FW178" s="1129"/>
      <c r="FX178" s="1129"/>
      <c r="FY178" s="1129"/>
      <c r="FZ178" s="1129"/>
      <c r="GA178" s="1129"/>
      <c r="GB178" s="1129"/>
      <c r="GC178" s="1129"/>
      <c r="GD178" s="1129"/>
      <c r="GE178" s="1129"/>
      <c r="GF178" s="1129"/>
      <c r="GG178" s="1129"/>
      <c r="GH178" s="1129"/>
      <c r="GI178" s="1129"/>
      <c r="GJ178" s="1129"/>
      <c r="GK178" s="1129"/>
      <c r="GL178" s="1129"/>
      <c r="GM178" s="1129"/>
      <c r="GN178" s="1129"/>
      <c r="GO178" s="1129"/>
      <c r="GP178" s="1129"/>
      <c r="GQ178" s="1129"/>
      <c r="GR178" s="1129"/>
      <c r="GS178" s="1129"/>
      <c r="GT178" s="1129"/>
      <c r="GU178" s="1129"/>
      <c r="GV178" s="1129"/>
      <c r="GW178" s="1129"/>
      <c r="GX178" s="1129"/>
      <c r="GY178" s="1129"/>
      <c r="GZ178" s="1129"/>
      <c r="HA178" s="1129"/>
      <c r="HB178" s="1129"/>
      <c r="HC178" s="1129"/>
      <c r="HD178" s="1129"/>
      <c r="HE178" s="1129"/>
      <c r="HF178" s="1129"/>
      <c r="HG178" s="1129"/>
      <c r="HH178" s="1129"/>
      <c r="HI178" s="1129"/>
    </row>
    <row r="179" spans="1:217" hidden="1">
      <c r="A179" s="1139"/>
      <c r="B179" s="1140"/>
      <c r="C179" s="1139"/>
      <c r="D179" s="1141"/>
      <c r="E179" s="1141"/>
      <c r="F179" s="1142"/>
      <c r="G179" s="1141"/>
      <c r="H179" s="733"/>
      <c r="I179" s="1143"/>
      <c r="J179" s="1144"/>
      <c r="K179" s="838" t="s">
        <v>381</v>
      </c>
      <c r="L179" s="1125">
        <f>(L177*L178*$G177)*$L$8</f>
        <v>0</v>
      </c>
      <c r="M179" s="1126"/>
      <c r="N179" s="1125">
        <f>(N177*N178*$G177)*$L$8</f>
        <v>0</v>
      </c>
      <c r="O179" s="1126"/>
      <c r="P179" s="1125">
        <f>(P177*P178*$G177)*$L$8</f>
        <v>0</v>
      </c>
      <c r="Q179" s="1126"/>
      <c r="R179" s="1125">
        <f>(R177*R178*$G177)*$L$8</f>
        <v>0</v>
      </c>
      <c r="S179" s="1126"/>
      <c r="T179" s="1125">
        <f>(T177*T178*$G177)*$T$8</f>
        <v>0</v>
      </c>
      <c r="U179" s="1126"/>
      <c r="V179" s="1125">
        <f>(V177*V178*$G177)*$T$8</f>
        <v>0</v>
      </c>
      <c r="W179" s="1126"/>
      <c r="X179" s="1125">
        <f>(X177*X178*$G177)*$T$8</f>
        <v>0</v>
      </c>
      <c r="Y179" s="1126"/>
      <c r="Z179" s="1125">
        <f>(Z177*Z178*$G177)*$T$8</f>
        <v>0</v>
      </c>
      <c r="AA179" s="1126"/>
      <c r="AB179" s="1125">
        <f>(AB177*AB178*$G177)*$AB$8</f>
        <v>0</v>
      </c>
      <c r="AC179" s="1126"/>
      <c r="AD179" s="1125">
        <f>(AD177*AD178*$G177)*$AB$8</f>
        <v>0</v>
      </c>
      <c r="AE179" s="1126"/>
      <c r="AF179" s="1125">
        <f>(AF177*AF178*$G177)*$AB$8</f>
        <v>0</v>
      </c>
      <c r="AG179" s="1126"/>
      <c r="AH179" s="1125">
        <f>(AH177*AH178*$G177)*$AB$8</f>
        <v>0</v>
      </c>
      <c r="AI179" s="1126"/>
      <c r="AJ179" s="1125">
        <f>(AJ177*AJ178*$G177)*$AJ$8</f>
        <v>0</v>
      </c>
      <c r="AK179" s="1126"/>
      <c r="AL179" s="1125">
        <f>(AL177*AL178*$G177)*$AJ$8</f>
        <v>0</v>
      </c>
      <c r="AM179" s="1126"/>
      <c r="AN179" s="1125">
        <f>(AN177*AN178*$G177)*$AJ$8</f>
        <v>0</v>
      </c>
      <c r="AO179" s="1126"/>
      <c r="AP179" s="1125">
        <f>(AP177*AP178*$G177)*$AJ$8</f>
        <v>0</v>
      </c>
      <c r="AQ179" s="1126"/>
      <c r="AR179" s="1125">
        <f>(AR177*AR178*$G177)*$AT$8</f>
        <v>0</v>
      </c>
      <c r="AS179" s="1126"/>
      <c r="AT179" s="1125">
        <f>(AT177*AT178*$G177)*$AT$8</f>
        <v>0</v>
      </c>
      <c r="AU179" s="1126"/>
      <c r="AV179" s="1125">
        <f>(AV177*AV178*$G177)*$AT$8</f>
        <v>0</v>
      </c>
      <c r="AW179" s="1126"/>
      <c r="AX179" s="1125">
        <f>(AX177*AX178*$G177)*$AT$8</f>
        <v>0</v>
      </c>
      <c r="AY179" s="1126"/>
      <c r="AZ179" s="1125">
        <f>(AZ177*AZ178*$G177)*$BB$8</f>
        <v>0</v>
      </c>
      <c r="BA179" s="1126"/>
      <c r="BB179" s="1125">
        <f>(BB177*BB178*$G177)*$BB$8</f>
        <v>0</v>
      </c>
      <c r="BC179" s="1126"/>
      <c r="BD179" s="1125">
        <f>(BD177*BD178*$G177)*$BB$8</f>
        <v>0</v>
      </c>
      <c r="BE179" s="1126"/>
      <c r="BF179" s="1125">
        <f>(BF177*BF178*$G177)*$BB$8</f>
        <v>0</v>
      </c>
      <c r="BG179" s="1126"/>
      <c r="BH179" s="1125">
        <f>(BH177*BH178*$G177)*$BJ$8</f>
        <v>0</v>
      </c>
      <c r="BI179" s="1126"/>
      <c r="BJ179" s="1125">
        <f>(BJ177*BJ178*$G177)*$BJ$8</f>
        <v>0</v>
      </c>
      <c r="BK179" s="1126"/>
      <c r="BL179" s="1125">
        <f>(BL177*BL178*$G177)*$BJ$8</f>
        <v>0</v>
      </c>
      <c r="BM179" s="1126"/>
      <c r="BN179" s="1125">
        <f>(BN177*BN178*$G177)*$BJ$8</f>
        <v>0</v>
      </c>
      <c r="BO179" s="1126"/>
      <c r="BP179" s="1125">
        <f>(BP177*BP178*$G177)*$BT$8</f>
        <v>0</v>
      </c>
      <c r="BQ179" s="1126"/>
      <c r="BR179" s="1125">
        <f>(BR177*BR178*$G177)*$BT$8</f>
        <v>0</v>
      </c>
      <c r="BS179" s="1126"/>
      <c r="BT179" s="1125">
        <f>(BT177*BT178*$G177)*$BT$8</f>
        <v>0</v>
      </c>
      <c r="BU179" s="1126"/>
      <c r="BV179" s="1125">
        <f>(BV177*BV178*$G177)*$BT$8</f>
        <v>0</v>
      </c>
      <c r="BW179" s="1126"/>
      <c r="BX179" s="1125">
        <f>(BX177*BX178*$G177)*$CB$8</f>
        <v>0</v>
      </c>
      <c r="BY179" s="1126"/>
      <c r="BZ179" s="1125">
        <f>(BZ177*BZ178*$G177)*$CB$8</f>
        <v>0</v>
      </c>
      <c r="CA179" s="1126"/>
      <c r="CB179" s="1125">
        <f>(CB177*CB178*$G177)*$CB$8</f>
        <v>0</v>
      </c>
      <c r="CC179" s="1126"/>
      <c r="CD179" s="1125">
        <f>(CD177*CD178*$G177)*$CB$8</f>
        <v>0</v>
      </c>
      <c r="CE179" s="1126"/>
      <c r="CF179" s="1125">
        <f>(CF177*CF178*$G177)*$CB$8</f>
        <v>0</v>
      </c>
      <c r="CG179" s="1126"/>
      <c r="CH179" s="1125">
        <f>(CH177*CH178*$G177)*$CJ$8</f>
        <v>0</v>
      </c>
      <c r="CI179" s="1126"/>
      <c r="CJ179" s="1125">
        <f>(CJ177*CJ178*$G177)*$CJ$8</f>
        <v>0</v>
      </c>
      <c r="CK179" s="1126"/>
      <c r="CL179" s="1125">
        <f>(CL177*CL178*$G177)*$CJ$8</f>
        <v>0</v>
      </c>
      <c r="CM179" s="1126"/>
      <c r="CN179" s="1125">
        <f>(CN177*CN178*$G177)*$CT$8</f>
        <v>0</v>
      </c>
      <c r="CO179" s="1126"/>
      <c r="CP179" s="1125">
        <f>(CP177*CP178*$G177)*$CB$8</f>
        <v>0</v>
      </c>
      <c r="CQ179" s="1126"/>
      <c r="CR179" s="1125">
        <f t="shared" ref="CR179" si="789">(CR177*CR178*$G177)*$CB$8</f>
        <v>0</v>
      </c>
      <c r="CS179" s="1126"/>
      <c r="CT179" s="1125">
        <f t="shared" ref="CT179" si="790">(CT177*CT178*$G177)*$CB$8</f>
        <v>0</v>
      </c>
      <c r="CU179" s="1126"/>
      <c r="CV179" s="1125">
        <f>(CV177*CV178*$G177)*$DB$8</f>
        <v>0</v>
      </c>
      <c r="CW179" s="1126"/>
      <c r="CX179" s="1125">
        <f>(CX177*CX178*$G177)*$DB$8</f>
        <v>0</v>
      </c>
      <c r="CY179" s="1126"/>
      <c r="CZ179" s="1125">
        <f>(CZ177*CZ178*$G177)*$DB$8</f>
        <v>0</v>
      </c>
      <c r="DA179" s="1126"/>
      <c r="DB179" s="1125">
        <f>(DB177*DB178*$G177)*$DB$8</f>
        <v>0</v>
      </c>
      <c r="DC179" s="1126"/>
      <c r="DD179" s="1125">
        <f>(DD177*DD178*$G177)*$DB$8</f>
        <v>0</v>
      </c>
      <c r="DE179" s="1126"/>
      <c r="DF179" s="1125">
        <f>(DF177*DF178*$G177)*$DB$8</f>
        <v>0</v>
      </c>
      <c r="DG179" s="1126"/>
      <c r="DH179" s="1125">
        <f>(DH177*DH178*$G177)*$DB$8</f>
        <v>0</v>
      </c>
      <c r="DI179" s="1126"/>
      <c r="DJ179" s="1130">
        <f>(DJ177*DJ178*$G177)*$DB$8</f>
        <v>0</v>
      </c>
      <c r="DK179" s="1131"/>
      <c r="DL179" s="1125">
        <f>(DL177*DL178*$G177)*$DT$8</f>
        <v>0</v>
      </c>
      <c r="DM179" s="1126"/>
      <c r="DN179" s="1156">
        <f>(DN177*DN178*$G177)*$DT$8</f>
        <v>0</v>
      </c>
      <c r="DO179" s="1157"/>
      <c r="DP179" s="1156">
        <f>(DP177*DP178*$G177)*$DT$8</f>
        <v>0</v>
      </c>
      <c r="DQ179" s="1157"/>
      <c r="DR179" s="1156">
        <f>(DR177*DR178*$G177)*$DT$8</f>
        <v>0</v>
      </c>
      <c r="DS179" s="1157"/>
      <c r="DT179" s="1156">
        <f>(DT177*DT178*$G177)*$EB$8</f>
        <v>0</v>
      </c>
      <c r="DU179" s="1157"/>
      <c r="DV179" s="1156">
        <f>(DV177*DV178*$G177)*$EB$8</f>
        <v>0</v>
      </c>
      <c r="DW179" s="1157"/>
      <c r="DX179" s="1156">
        <f>(DX177*DX178*$G177)*$EB$8</f>
        <v>0</v>
      </c>
      <c r="DY179" s="1157"/>
      <c r="DZ179" s="1156">
        <f>(DZ177*DZ178*$G177)*$EB$8</f>
        <v>0</v>
      </c>
      <c r="EA179" s="1157"/>
      <c r="EB179" s="1156">
        <f>(EB177*EB178*$G177)*$EJ$8</f>
        <v>0</v>
      </c>
      <c r="EC179" s="1157"/>
      <c r="ED179" s="1156">
        <f>(ED177*ED178*$G177)*$EJ$8</f>
        <v>0</v>
      </c>
      <c r="EE179" s="1157"/>
      <c r="EF179" s="1156">
        <f>(EF177*EF178*$G177)*$EJ$8</f>
        <v>0</v>
      </c>
      <c r="EG179" s="1157"/>
      <c r="EH179" s="1156">
        <f>(EH177*EH178*$G177)*$EJ$8</f>
        <v>0</v>
      </c>
      <c r="EI179" s="1157"/>
      <c r="EJ179" s="1156">
        <f t="shared" ref="EJ179" si="791">(EJ177*EJ178*$G177)*$EJ$8</f>
        <v>0</v>
      </c>
      <c r="EK179" s="1157"/>
      <c r="EL179" s="1156">
        <f t="shared" ref="EL179" si="792">(EL177*EL178*$G177)*$EJ$8</f>
        <v>0</v>
      </c>
      <c r="EM179" s="1157"/>
      <c r="EN179" s="1156">
        <f t="shared" ref="EN179" si="793">(EN177*EN178*$G177)*$EJ$8</f>
        <v>0</v>
      </c>
      <c r="EO179" s="1157"/>
      <c r="EP179" s="1156">
        <f t="shared" ref="EP179" si="794">(EP177*EP178*$G177)*$EJ$8</f>
        <v>0</v>
      </c>
      <c r="EQ179" s="1157"/>
      <c r="ER179" s="1156">
        <f>(ER177*ER178*$G177)*$EJ$8</f>
        <v>0</v>
      </c>
      <c r="ES179" s="1157"/>
      <c r="ET179" s="1125">
        <f t="shared" ref="ET179" si="795">(ET177*ET178*$G177)*$ET$8</f>
        <v>0</v>
      </c>
      <c r="EU179" s="1126"/>
      <c r="EV179" s="1125">
        <f t="shared" ref="EV179" si="796">(EV177*EV178*$G177)*$ET$8</f>
        <v>0</v>
      </c>
      <c r="EW179" s="1126"/>
      <c r="EX179" s="1125">
        <f t="shared" ref="EX179" si="797">(EX177*EX178*$G177)*$ET$8</f>
        <v>0</v>
      </c>
      <c r="EY179" s="1126"/>
      <c r="EZ179" s="1125">
        <f>(EZ177*EZ178*$G177)*$ET$8</f>
        <v>0</v>
      </c>
      <c r="FA179" s="1126"/>
      <c r="FB179" s="1125">
        <f>(FB177*FB178*$G177)*$FB$8</f>
        <v>0</v>
      </c>
      <c r="FC179" s="1126"/>
      <c r="FD179" s="1125">
        <f>(FD177*FD178*$G177)*$FB$8</f>
        <v>0</v>
      </c>
      <c r="FE179" s="1126"/>
      <c r="FF179" s="1125">
        <f t="shared" ref="FF179" si="798">(FF177*FF178*$G177)*$FB$8</f>
        <v>0</v>
      </c>
      <c r="FG179" s="1126"/>
      <c r="FH179" s="1125">
        <f t="shared" ref="FH179" si="799">(FH177*FH178*$G177)*$FB$8</f>
        <v>0</v>
      </c>
      <c r="FI179" s="1126"/>
      <c r="FJ179" s="1125">
        <f>(FJ177*FJ178*$G177)*$DB$8</f>
        <v>0</v>
      </c>
      <c r="FK179" s="1126"/>
      <c r="FL179" s="1125">
        <f>(FL177*FL178*$G177)*$DB$8</f>
        <v>0</v>
      </c>
      <c r="FM179" s="1126"/>
      <c r="FN179" s="1125">
        <f>(FN177*FN178*$G177)*$DB$8</f>
        <v>0</v>
      </c>
      <c r="FO179" s="1126"/>
      <c r="FP179" s="1125">
        <f>(FP177*FP178*$G177)*$DB$8</f>
        <v>0</v>
      </c>
      <c r="FQ179" s="1126"/>
      <c r="FR179" s="1125">
        <f>(FR177*FR178*$G177)*$DB$8</f>
        <v>0</v>
      </c>
      <c r="FS179" s="1126"/>
      <c r="FT179" s="1125">
        <f>(FT177*FT178*$G177)*$DB$8</f>
        <v>0</v>
      </c>
      <c r="FU179" s="1126"/>
      <c r="FV179" s="1125">
        <f>(FV177*FV178*$G177)*$DB$8</f>
        <v>0</v>
      </c>
      <c r="FW179" s="1126"/>
      <c r="FX179" s="1125">
        <f>(FX177*FX178*$G177)*$DB$8</f>
        <v>0</v>
      </c>
      <c r="FY179" s="1126"/>
      <c r="FZ179" s="1125">
        <f>(FZ177*FZ178*$G177)*$DB$8</f>
        <v>0</v>
      </c>
      <c r="GA179" s="1126"/>
      <c r="GB179" s="1125">
        <f>(GB177*GB178*$G177)*$DB$8</f>
        <v>0</v>
      </c>
      <c r="GC179" s="1126"/>
      <c r="GD179" s="1125">
        <f>(GD177*GD178*$G177)*$DB$8</f>
        <v>0</v>
      </c>
      <c r="GE179" s="1126"/>
      <c r="GF179" s="1125">
        <f>(GF177*GF178*$G177)*$DB$8</f>
        <v>0</v>
      </c>
      <c r="GG179" s="1126"/>
      <c r="GH179" s="1125">
        <f>(GH177*GH178*$G177)*$DB$8</f>
        <v>0</v>
      </c>
      <c r="GI179" s="1126"/>
      <c r="GJ179" s="1125">
        <f>(GJ177*GJ178*$G177)*$DB$8</f>
        <v>0</v>
      </c>
      <c r="GK179" s="1126"/>
      <c r="GL179" s="1125">
        <f>(GL177*GL178*$G177)*$DB$8</f>
        <v>0</v>
      </c>
      <c r="GM179" s="1126"/>
      <c r="GN179" s="1125">
        <f>(GN177*GN178*$G177)*$DB$8</f>
        <v>0</v>
      </c>
      <c r="GO179" s="1126"/>
      <c r="GP179" s="1125">
        <f>(GP177*GP178*$G177)*$DB$8</f>
        <v>0</v>
      </c>
      <c r="GQ179" s="1126"/>
      <c r="GR179" s="1125">
        <f>(GR177*GR178*$G177)*$DB$8</f>
        <v>0</v>
      </c>
      <c r="GS179" s="1126"/>
      <c r="GT179" s="1125">
        <f>(GT177*GT178*$G177)*$DB$8</f>
        <v>0</v>
      </c>
      <c r="GU179" s="1126"/>
      <c r="GV179" s="1125">
        <f t="shared" ref="GV179" si="800">(GV177*GV178*$G177)*$DB$8</f>
        <v>0</v>
      </c>
      <c r="GW179" s="1126"/>
      <c r="GX179" s="1125">
        <f t="shared" ref="GX179" si="801">(GX177*GX178*$G177)*$DB$8</f>
        <v>0</v>
      </c>
      <c r="GY179" s="1126"/>
      <c r="GZ179" s="1125">
        <f t="shared" ref="GZ179" si="802">(GZ177*GZ178*$G177)*$DB$8</f>
        <v>0</v>
      </c>
      <c r="HA179" s="1126"/>
      <c r="HB179" s="1125">
        <f>(HB177*HB178*$G177)*$DB$8</f>
        <v>0</v>
      </c>
      <c r="HC179" s="1126"/>
      <c r="HD179" s="1125">
        <f t="shared" ref="HD179" si="803">(HD177*HD178*$G177)*$DB$8</f>
        <v>0</v>
      </c>
      <c r="HE179" s="1126"/>
      <c r="HF179" s="1125">
        <f t="shared" ref="HF179" si="804">(HF177*HF178*$G177)*$DB$8</f>
        <v>0</v>
      </c>
      <c r="HG179" s="1126"/>
      <c r="HH179" s="1125">
        <f t="shared" ref="HH179" si="805">(HH177*HH178*$G177)*$DB$8</f>
        <v>0</v>
      </c>
      <c r="HI179" s="1126"/>
    </row>
    <row r="180" spans="1:217" hidden="1">
      <c r="A180" s="1139"/>
      <c r="B180" s="1140"/>
      <c r="C180" s="1139"/>
      <c r="D180" s="1141"/>
      <c r="E180" s="1141"/>
      <c r="F180" s="1142"/>
      <c r="G180" s="1141"/>
      <c r="H180" s="733"/>
      <c r="I180" s="1143"/>
      <c r="J180" s="1144"/>
      <c r="K180" s="839" t="s">
        <v>382</v>
      </c>
      <c r="L180" s="1121">
        <f>L179</f>
        <v>0</v>
      </c>
      <c r="M180" s="1122"/>
      <c r="N180" s="1121">
        <f>L180+N179</f>
        <v>0</v>
      </c>
      <c r="O180" s="1122"/>
      <c r="P180" s="1121">
        <f>N180+P179</f>
        <v>0</v>
      </c>
      <c r="Q180" s="1122"/>
      <c r="R180" s="1121">
        <f>P180+R179</f>
        <v>0</v>
      </c>
      <c r="S180" s="1122"/>
      <c r="T180" s="1121">
        <f>R180+T179</f>
        <v>0</v>
      </c>
      <c r="U180" s="1122"/>
      <c r="V180" s="1121">
        <f>T180+V179</f>
        <v>0</v>
      </c>
      <c r="W180" s="1122"/>
      <c r="X180" s="1121">
        <f>V180+X179</f>
        <v>0</v>
      </c>
      <c r="Y180" s="1122"/>
      <c r="Z180" s="1121">
        <f>X180+Z179</f>
        <v>0</v>
      </c>
      <c r="AA180" s="1122"/>
      <c r="AB180" s="1121">
        <f>Z180+AB179</f>
        <v>0</v>
      </c>
      <c r="AC180" s="1122"/>
      <c r="AD180" s="1121">
        <f>AB180+AD179</f>
        <v>0</v>
      </c>
      <c r="AE180" s="1122"/>
      <c r="AF180" s="1121">
        <f>AD180+AF179</f>
        <v>0</v>
      </c>
      <c r="AG180" s="1122"/>
      <c r="AH180" s="1121">
        <f>AF180+AH179</f>
        <v>0</v>
      </c>
      <c r="AI180" s="1122"/>
      <c r="AJ180" s="1121">
        <f>AH180+AJ179</f>
        <v>0</v>
      </c>
      <c r="AK180" s="1122"/>
      <c r="AL180" s="1121">
        <f>AJ180+AL179</f>
        <v>0</v>
      </c>
      <c r="AM180" s="1122"/>
      <c r="AN180" s="1121">
        <f>AL180+AN179</f>
        <v>0</v>
      </c>
      <c r="AO180" s="1122"/>
      <c r="AP180" s="1121">
        <f>AN180+AP179</f>
        <v>0</v>
      </c>
      <c r="AQ180" s="1122"/>
      <c r="AR180" s="1121">
        <f>AP180+AR179</f>
        <v>0</v>
      </c>
      <c r="AS180" s="1122"/>
      <c r="AT180" s="1121">
        <f>AR180+AT179</f>
        <v>0</v>
      </c>
      <c r="AU180" s="1122"/>
      <c r="AV180" s="1121">
        <f>AT180+AV179</f>
        <v>0</v>
      </c>
      <c r="AW180" s="1122"/>
      <c r="AX180" s="1121">
        <f>AV180+AX179</f>
        <v>0</v>
      </c>
      <c r="AY180" s="1122"/>
      <c r="AZ180" s="1121">
        <f>AX180+AZ179</f>
        <v>0</v>
      </c>
      <c r="BA180" s="1122"/>
      <c r="BB180" s="1121">
        <f>AZ180+BB179</f>
        <v>0</v>
      </c>
      <c r="BC180" s="1122"/>
      <c r="BD180" s="1121">
        <f>BB180+BD179</f>
        <v>0</v>
      </c>
      <c r="BE180" s="1122"/>
      <c r="BF180" s="1121">
        <f>BD180+BF179</f>
        <v>0</v>
      </c>
      <c r="BG180" s="1122"/>
      <c r="BH180" s="1121">
        <f>BF180+BH179</f>
        <v>0</v>
      </c>
      <c r="BI180" s="1122"/>
      <c r="BJ180" s="1121">
        <f>BH180+BJ179</f>
        <v>0</v>
      </c>
      <c r="BK180" s="1122"/>
      <c r="BL180" s="1121">
        <f>BJ180+BL179</f>
        <v>0</v>
      </c>
      <c r="BM180" s="1122"/>
      <c r="BN180" s="1121">
        <f>BL180+BN179</f>
        <v>0</v>
      </c>
      <c r="BO180" s="1122"/>
      <c r="BP180" s="1121">
        <f>BN180+BP179</f>
        <v>0</v>
      </c>
      <c r="BQ180" s="1122"/>
      <c r="BR180" s="1121">
        <f>BP180+BR179</f>
        <v>0</v>
      </c>
      <c r="BS180" s="1122"/>
      <c r="BT180" s="1121">
        <f>BR180+BT179</f>
        <v>0</v>
      </c>
      <c r="BU180" s="1122"/>
      <c r="BV180" s="1121">
        <f>BT180+BV179</f>
        <v>0</v>
      </c>
      <c r="BW180" s="1122"/>
      <c r="BX180" s="1121">
        <f>BV180+BX179</f>
        <v>0</v>
      </c>
      <c r="BY180" s="1122"/>
      <c r="BZ180" s="1121">
        <f>BX180+BZ179</f>
        <v>0</v>
      </c>
      <c r="CA180" s="1122"/>
      <c r="CB180" s="1121">
        <f>BZ180+CB179</f>
        <v>0</v>
      </c>
      <c r="CC180" s="1122"/>
      <c r="CD180" s="1121">
        <f>CB180+CD179</f>
        <v>0</v>
      </c>
      <c r="CE180" s="1122"/>
      <c r="CF180" s="1121">
        <f>CD180+CF179</f>
        <v>0</v>
      </c>
      <c r="CG180" s="1122"/>
      <c r="CH180" s="1121">
        <f>CF180+CH179</f>
        <v>0</v>
      </c>
      <c r="CI180" s="1122"/>
      <c r="CJ180" s="1121">
        <f>CH180+CJ179</f>
        <v>0</v>
      </c>
      <c r="CK180" s="1122"/>
      <c r="CL180" s="1121">
        <f>CJ180+CL179</f>
        <v>0</v>
      </c>
      <c r="CM180" s="1122"/>
      <c r="CN180" s="1121">
        <f>CL180+CN179</f>
        <v>0</v>
      </c>
      <c r="CO180" s="1122"/>
      <c r="CP180" s="1121">
        <f>CN180+CP179</f>
        <v>0</v>
      </c>
      <c r="CQ180" s="1122"/>
      <c r="CR180" s="1121">
        <f>CP180+CR179</f>
        <v>0</v>
      </c>
      <c r="CS180" s="1122"/>
      <c r="CT180" s="1121">
        <f>CR180+CT179</f>
        <v>0</v>
      </c>
      <c r="CU180" s="1122"/>
      <c r="CV180" s="1121">
        <f>CT180+CV179</f>
        <v>0</v>
      </c>
      <c r="CW180" s="1122"/>
      <c r="CX180" s="1121">
        <f>CV180+CX179</f>
        <v>0</v>
      </c>
      <c r="CY180" s="1122"/>
      <c r="CZ180" s="1121">
        <f>CX180+CZ179</f>
        <v>0</v>
      </c>
      <c r="DA180" s="1122"/>
      <c r="DB180" s="1121">
        <f>CZ180+DB179</f>
        <v>0</v>
      </c>
      <c r="DC180" s="1122"/>
      <c r="DD180" s="1121">
        <f>DB180+DD179</f>
        <v>0</v>
      </c>
      <c r="DE180" s="1122"/>
      <c r="DF180" s="1121">
        <f>DD180+DF179</f>
        <v>0</v>
      </c>
      <c r="DG180" s="1122"/>
      <c r="DH180" s="1121">
        <f>DF180+DH179</f>
        <v>0</v>
      </c>
      <c r="DI180" s="1122"/>
      <c r="DJ180" s="1127">
        <f>DH180+DJ179</f>
        <v>0</v>
      </c>
      <c r="DK180" s="1128"/>
      <c r="DL180" s="1121">
        <f>DJ180+DL179</f>
        <v>0</v>
      </c>
      <c r="DM180" s="1122"/>
      <c r="DN180" s="1121">
        <f>DL180+DN179</f>
        <v>0</v>
      </c>
      <c r="DO180" s="1122"/>
      <c r="DP180" s="1121">
        <f>DN180+DP179</f>
        <v>0</v>
      </c>
      <c r="DQ180" s="1122"/>
      <c r="DR180" s="1121">
        <f>DP180+DR179</f>
        <v>0</v>
      </c>
      <c r="DS180" s="1122"/>
      <c r="DT180" s="1121">
        <f>DR180+DT179</f>
        <v>0</v>
      </c>
      <c r="DU180" s="1122"/>
      <c r="DV180" s="1121">
        <f>DT180+DV179</f>
        <v>0</v>
      </c>
      <c r="DW180" s="1122"/>
      <c r="DX180" s="1121">
        <f>DV180+DX179</f>
        <v>0</v>
      </c>
      <c r="DY180" s="1122"/>
      <c r="DZ180" s="1121">
        <f>DX180+DZ179</f>
        <v>0</v>
      </c>
      <c r="EA180" s="1122"/>
      <c r="EB180" s="1121">
        <f>DZ180+EB179</f>
        <v>0</v>
      </c>
      <c r="EC180" s="1122"/>
      <c r="ED180" s="1121">
        <f>EB180+ED179</f>
        <v>0</v>
      </c>
      <c r="EE180" s="1122"/>
      <c r="EF180" s="1121">
        <f>ED180+EF179</f>
        <v>0</v>
      </c>
      <c r="EG180" s="1122"/>
      <c r="EH180" s="1121">
        <f>EF180+EH179</f>
        <v>0</v>
      </c>
      <c r="EI180" s="1122"/>
      <c r="EJ180" s="1121">
        <f>EH180+EJ179</f>
        <v>0</v>
      </c>
      <c r="EK180" s="1122"/>
      <c r="EL180" s="1121">
        <f>EJ180+EL179</f>
        <v>0</v>
      </c>
      <c r="EM180" s="1122"/>
      <c r="EN180" s="1121">
        <f>EL180+EN179</f>
        <v>0</v>
      </c>
      <c r="EO180" s="1122"/>
      <c r="EP180" s="1121">
        <f>EN180+EP179</f>
        <v>0</v>
      </c>
      <c r="EQ180" s="1122"/>
      <c r="ER180" s="1121">
        <f>EP180+ER179</f>
        <v>0</v>
      </c>
      <c r="ES180" s="1122"/>
      <c r="ET180" s="1121">
        <f>ER180+ET179</f>
        <v>0</v>
      </c>
      <c r="EU180" s="1122"/>
      <c r="EV180" s="1121">
        <f>ET180+EV179</f>
        <v>0</v>
      </c>
      <c r="EW180" s="1122"/>
      <c r="EX180" s="1121">
        <f>EV180+EX179</f>
        <v>0</v>
      </c>
      <c r="EY180" s="1122"/>
      <c r="EZ180" s="1121">
        <f>EX180+EZ179</f>
        <v>0</v>
      </c>
      <c r="FA180" s="1122"/>
      <c r="FB180" s="1121">
        <f>EZ180+FB179</f>
        <v>0</v>
      </c>
      <c r="FC180" s="1122"/>
      <c r="FD180" s="1121">
        <f>FB180+FD179</f>
        <v>0</v>
      </c>
      <c r="FE180" s="1122"/>
      <c r="FF180" s="1121">
        <f>FD180+FF179</f>
        <v>0</v>
      </c>
      <c r="FG180" s="1122"/>
      <c r="FH180" s="1121">
        <f>FF180+FH179</f>
        <v>0</v>
      </c>
      <c r="FI180" s="1122"/>
      <c r="FJ180" s="1121">
        <f>FH180+FJ179</f>
        <v>0</v>
      </c>
      <c r="FK180" s="1122"/>
      <c r="FL180" s="1121">
        <f>FJ180+FL179</f>
        <v>0</v>
      </c>
      <c r="FM180" s="1122"/>
      <c r="FN180" s="1121">
        <f>FL180+FN179</f>
        <v>0</v>
      </c>
      <c r="FO180" s="1122"/>
      <c r="FP180" s="1121">
        <f>FN180+FP179</f>
        <v>0</v>
      </c>
      <c r="FQ180" s="1122"/>
      <c r="FR180" s="1121">
        <f>FP180+FR179</f>
        <v>0</v>
      </c>
      <c r="FS180" s="1122"/>
      <c r="FT180" s="1121">
        <f>FR180+FT179</f>
        <v>0</v>
      </c>
      <c r="FU180" s="1122"/>
      <c r="FV180" s="1121">
        <f>FT180+FV179</f>
        <v>0</v>
      </c>
      <c r="FW180" s="1122"/>
      <c r="FX180" s="1121">
        <f>FV180+FX179</f>
        <v>0</v>
      </c>
      <c r="FY180" s="1122"/>
      <c r="FZ180" s="1121">
        <f>FX180+FZ179</f>
        <v>0</v>
      </c>
      <c r="GA180" s="1122"/>
      <c r="GB180" s="1121">
        <f>FZ180+GB179</f>
        <v>0</v>
      </c>
      <c r="GC180" s="1122"/>
      <c r="GD180" s="1121">
        <f>GB180+GD179</f>
        <v>0</v>
      </c>
      <c r="GE180" s="1122"/>
      <c r="GF180" s="1121">
        <f>GD180+GF179</f>
        <v>0</v>
      </c>
      <c r="GG180" s="1122"/>
      <c r="GH180" s="1121">
        <f>GF180+GH179</f>
        <v>0</v>
      </c>
      <c r="GI180" s="1122"/>
      <c r="GJ180" s="1121">
        <f>GH180+GJ179</f>
        <v>0</v>
      </c>
      <c r="GK180" s="1122"/>
      <c r="GL180" s="1121">
        <f>GJ180+GL179</f>
        <v>0</v>
      </c>
      <c r="GM180" s="1122"/>
      <c r="GN180" s="1121">
        <f>GL180+GN179</f>
        <v>0</v>
      </c>
      <c r="GO180" s="1122"/>
      <c r="GP180" s="1121">
        <f>GN180+GP179</f>
        <v>0</v>
      </c>
      <c r="GQ180" s="1122"/>
      <c r="GR180" s="1121">
        <f>GP180+GR179</f>
        <v>0</v>
      </c>
      <c r="GS180" s="1122"/>
      <c r="GT180" s="1121">
        <f>GR180+GT179</f>
        <v>0</v>
      </c>
      <c r="GU180" s="1122"/>
      <c r="GV180" s="1121">
        <f t="shared" ref="GV180" si="806">GT180+GV179</f>
        <v>0</v>
      </c>
      <c r="GW180" s="1122"/>
      <c r="GX180" s="1121">
        <f t="shared" ref="GX180" si="807">GV180+GX179</f>
        <v>0</v>
      </c>
      <c r="GY180" s="1122"/>
      <c r="GZ180" s="1121">
        <f t="shared" ref="GZ180" si="808">GX180+GZ179</f>
        <v>0</v>
      </c>
      <c r="HA180" s="1122"/>
      <c r="HB180" s="1121">
        <f>GZ180+HB179</f>
        <v>0</v>
      </c>
      <c r="HC180" s="1122"/>
      <c r="HD180" s="1121">
        <f t="shared" ref="HD180" si="809">HB180+HD179</f>
        <v>0</v>
      </c>
      <c r="HE180" s="1122"/>
      <c r="HF180" s="1121">
        <f t="shared" ref="HF180" si="810">HD180+HF179</f>
        <v>0</v>
      </c>
      <c r="HG180" s="1122"/>
      <c r="HH180" s="1121">
        <f t="shared" ref="HH180" si="811">HF180+HH179</f>
        <v>0</v>
      </c>
      <c r="HI180" s="1122"/>
    </row>
    <row r="181" spans="1:217" s="19" customFormat="1" hidden="1">
      <c r="A181" s="1139"/>
      <c r="B181" s="1140"/>
      <c r="C181" s="1139"/>
      <c r="D181" s="1141"/>
      <c r="E181" s="1141"/>
      <c r="F181" s="1142"/>
      <c r="G181" s="1141"/>
      <c r="H181" s="840"/>
      <c r="I181" s="1143"/>
      <c r="J181" s="1144"/>
      <c r="K181" s="841" t="s">
        <v>383</v>
      </c>
      <c r="L181" s="1117"/>
      <c r="M181" s="1118"/>
      <c r="N181" s="1117"/>
      <c r="O181" s="1118"/>
      <c r="P181" s="1117"/>
      <c r="Q181" s="1118"/>
      <c r="R181" s="1117"/>
      <c r="S181" s="1118"/>
      <c r="T181" s="1117"/>
      <c r="U181" s="1118"/>
      <c r="V181" s="1117"/>
      <c r="W181" s="1118"/>
      <c r="X181" s="1117"/>
      <c r="Y181" s="1118"/>
      <c r="Z181" s="1117"/>
      <c r="AA181" s="1118"/>
      <c r="AB181" s="1117"/>
      <c r="AC181" s="1118"/>
      <c r="AD181" s="1117"/>
      <c r="AE181" s="1118"/>
      <c r="AF181" s="1117"/>
      <c r="AG181" s="1118"/>
      <c r="AH181" s="1117"/>
      <c r="AI181" s="1118"/>
      <c r="AJ181" s="1117"/>
      <c r="AK181" s="1118"/>
      <c r="AL181" s="1117"/>
      <c r="AM181" s="1118"/>
      <c r="AN181" s="1117"/>
      <c r="AO181" s="1118"/>
      <c r="AP181" s="1117"/>
      <c r="AQ181" s="1118"/>
      <c r="AR181" s="1117"/>
      <c r="AS181" s="1118"/>
      <c r="AT181" s="1117"/>
      <c r="AU181" s="1118"/>
      <c r="AV181" s="1117"/>
      <c r="AW181" s="1118"/>
      <c r="AX181" s="1117"/>
      <c r="AY181" s="1118"/>
      <c r="AZ181" s="1117"/>
      <c r="BA181" s="1118"/>
      <c r="BB181" s="1117"/>
      <c r="BC181" s="1118"/>
      <c r="BD181" s="1117"/>
      <c r="BE181" s="1118"/>
      <c r="BF181" s="1117"/>
      <c r="BG181" s="1118"/>
      <c r="BH181" s="1117"/>
      <c r="BI181" s="1118"/>
      <c r="BJ181" s="1117"/>
      <c r="BK181" s="1118"/>
      <c r="BL181" s="1117"/>
      <c r="BM181" s="1118"/>
      <c r="BN181" s="1117"/>
      <c r="BO181" s="1118"/>
      <c r="BP181" s="1117"/>
      <c r="BQ181" s="1118"/>
      <c r="BR181" s="1117"/>
      <c r="BS181" s="1118"/>
      <c r="BT181" s="1117"/>
      <c r="BU181" s="1118"/>
      <c r="BV181" s="1117"/>
      <c r="BW181" s="1118"/>
      <c r="BX181" s="1117"/>
      <c r="BY181" s="1118"/>
      <c r="BZ181" s="1117"/>
      <c r="CA181" s="1118"/>
      <c r="CB181" s="1117"/>
      <c r="CC181" s="1118"/>
      <c r="CD181" s="1117"/>
      <c r="CE181" s="1118"/>
      <c r="CF181" s="1117"/>
      <c r="CG181" s="1118"/>
      <c r="CH181" s="1117"/>
      <c r="CI181" s="1118"/>
      <c r="CJ181" s="1117"/>
      <c r="CK181" s="1118"/>
      <c r="CL181" s="1117"/>
      <c r="CM181" s="1118"/>
      <c r="CN181" s="1117"/>
      <c r="CO181" s="1118"/>
      <c r="CP181" s="1117"/>
      <c r="CQ181" s="1118"/>
      <c r="CR181" s="1117"/>
      <c r="CS181" s="1118"/>
      <c r="CT181" s="1117"/>
      <c r="CU181" s="1118"/>
      <c r="CV181" s="1117"/>
      <c r="CW181" s="1118"/>
      <c r="CX181" s="1117"/>
      <c r="CY181" s="1118"/>
      <c r="CZ181" s="1117"/>
      <c r="DA181" s="1118"/>
      <c r="DB181" s="1117"/>
      <c r="DC181" s="1118"/>
      <c r="DD181" s="1117"/>
      <c r="DE181" s="1118"/>
      <c r="DF181" s="1117"/>
      <c r="DG181" s="1118"/>
      <c r="DH181" s="1117"/>
      <c r="DI181" s="1118"/>
      <c r="DJ181" s="1123"/>
      <c r="DK181" s="1124"/>
      <c r="DL181" s="1117"/>
      <c r="DM181" s="1118"/>
      <c r="DN181" s="1117"/>
      <c r="DO181" s="1118"/>
      <c r="DP181" s="1117"/>
      <c r="DQ181" s="1118"/>
      <c r="DR181" s="1117"/>
      <c r="DS181" s="1118"/>
      <c r="DT181" s="1117"/>
      <c r="DU181" s="1118"/>
      <c r="DV181" s="1117"/>
      <c r="DW181" s="1118"/>
      <c r="DX181" s="1117"/>
      <c r="DY181" s="1118"/>
      <c r="DZ181" s="1117"/>
      <c r="EA181" s="1118"/>
      <c r="EB181" s="1117"/>
      <c r="EC181" s="1118"/>
      <c r="ED181" s="1117"/>
      <c r="EE181" s="1118"/>
      <c r="EF181" s="1117"/>
      <c r="EG181" s="1118"/>
      <c r="EH181" s="1117"/>
      <c r="EI181" s="1118"/>
      <c r="EJ181" s="1117"/>
      <c r="EK181" s="1118"/>
      <c r="EL181" s="1117"/>
      <c r="EM181" s="1118"/>
      <c r="EN181" s="1117"/>
      <c r="EO181" s="1118"/>
      <c r="EP181" s="1117"/>
      <c r="EQ181" s="1118"/>
      <c r="ER181" s="1117"/>
      <c r="ES181" s="1118"/>
      <c r="ET181" s="1117"/>
      <c r="EU181" s="1118"/>
      <c r="EV181" s="1117"/>
      <c r="EW181" s="1118"/>
      <c r="EX181" s="1117"/>
      <c r="EY181" s="1118"/>
      <c r="EZ181" s="1117"/>
      <c r="FA181" s="1118"/>
      <c r="FB181" s="1117"/>
      <c r="FC181" s="1118"/>
      <c r="FD181" s="1117"/>
      <c r="FE181" s="1118"/>
      <c r="FF181" s="1117"/>
      <c r="FG181" s="1118"/>
      <c r="FH181" s="1117"/>
      <c r="FI181" s="1118"/>
      <c r="FJ181" s="1117"/>
      <c r="FK181" s="1118"/>
      <c r="FL181" s="1117"/>
      <c r="FM181" s="1118"/>
      <c r="FN181" s="1117"/>
      <c r="FO181" s="1118"/>
      <c r="FP181" s="1117"/>
      <c r="FQ181" s="1118"/>
      <c r="FR181" s="1117"/>
      <c r="FS181" s="1118"/>
      <c r="FT181" s="1117"/>
      <c r="FU181" s="1118"/>
      <c r="FV181" s="1117"/>
      <c r="FW181" s="1118"/>
      <c r="FX181" s="1117"/>
      <c r="FY181" s="1118"/>
      <c r="FZ181" s="1117"/>
      <c r="GA181" s="1118"/>
      <c r="GB181" s="1117"/>
      <c r="GC181" s="1118"/>
      <c r="GD181" s="1117"/>
      <c r="GE181" s="1118"/>
      <c r="GF181" s="1117"/>
      <c r="GG181" s="1118"/>
      <c r="GH181" s="1117"/>
      <c r="GI181" s="1118"/>
      <c r="GJ181" s="1117"/>
      <c r="GK181" s="1118"/>
      <c r="GL181" s="1117"/>
      <c r="GM181" s="1118"/>
      <c r="GN181" s="1117"/>
      <c r="GO181" s="1118"/>
      <c r="GP181" s="1117"/>
      <c r="GQ181" s="1118"/>
      <c r="GR181" s="1117"/>
      <c r="GS181" s="1118"/>
      <c r="GT181" s="1117"/>
      <c r="GU181" s="1118"/>
      <c r="GV181" s="1117"/>
      <c r="GW181" s="1118"/>
      <c r="GX181" s="1117"/>
      <c r="GY181" s="1118"/>
      <c r="GZ181" s="1117"/>
      <c r="HA181" s="1118"/>
      <c r="HB181" s="1117"/>
      <c r="HC181" s="1118"/>
      <c r="HD181" s="1117"/>
      <c r="HE181" s="1118"/>
      <c r="HF181" s="1117"/>
      <c r="HG181" s="1118"/>
      <c r="HH181" s="1117"/>
      <c r="HI181" s="1118"/>
    </row>
    <row r="182" spans="1:217" s="20" customFormat="1" hidden="1">
      <c r="A182" s="1139"/>
      <c r="B182" s="1140"/>
      <c r="C182" s="1139"/>
      <c r="D182" s="1141"/>
      <c r="E182" s="1141"/>
      <c r="F182" s="1142"/>
      <c r="G182" s="1141"/>
      <c r="H182" s="842"/>
      <c r="I182" s="1143"/>
      <c r="J182" s="1144"/>
      <c r="K182" s="843" t="s">
        <v>384</v>
      </c>
      <c r="L182" s="1113">
        <f>L181</f>
        <v>0</v>
      </c>
      <c r="M182" s="1114"/>
      <c r="N182" s="1113">
        <f>N181+L182</f>
        <v>0</v>
      </c>
      <c r="O182" s="1114"/>
      <c r="P182" s="1113">
        <f>P181+N182</f>
        <v>0</v>
      </c>
      <c r="Q182" s="1114"/>
      <c r="R182" s="1113">
        <f>R181+P182</f>
        <v>0</v>
      </c>
      <c r="S182" s="1114"/>
      <c r="T182" s="1113">
        <f>T181+R182</f>
        <v>0</v>
      </c>
      <c r="U182" s="1114"/>
      <c r="V182" s="1113">
        <f>V181+T182</f>
        <v>0</v>
      </c>
      <c r="W182" s="1114"/>
      <c r="X182" s="1113">
        <f>X181+V182</f>
        <v>0</v>
      </c>
      <c r="Y182" s="1114"/>
      <c r="Z182" s="1113">
        <f>Z181+X182</f>
        <v>0</v>
      </c>
      <c r="AA182" s="1114"/>
      <c r="AB182" s="1113">
        <f>AB181+Z182</f>
        <v>0</v>
      </c>
      <c r="AC182" s="1114"/>
      <c r="AD182" s="1113">
        <f>AD181+AB182</f>
        <v>0</v>
      </c>
      <c r="AE182" s="1114"/>
      <c r="AF182" s="1113">
        <f>AF181+AD182</f>
        <v>0</v>
      </c>
      <c r="AG182" s="1114"/>
      <c r="AH182" s="1113">
        <f>AH181+AF182</f>
        <v>0</v>
      </c>
      <c r="AI182" s="1114"/>
      <c r="AJ182" s="1113">
        <f>AJ181+AH182</f>
        <v>0</v>
      </c>
      <c r="AK182" s="1114"/>
      <c r="AL182" s="1113">
        <f>AL181+AJ182</f>
        <v>0</v>
      </c>
      <c r="AM182" s="1114"/>
      <c r="AN182" s="1113">
        <f>AN181+AL182</f>
        <v>0</v>
      </c>
      <c r="AO182" s="1114"/>
      <c r="AP182" s="1113">
        <f>AP181+AN182</f>
        <v>0</v>
      </c>
      <c r="AQ182" s="1114"/>
      <c r="AR182" s="1113">
        <f>AR181+AP182</f>
        <v>0</v>
      </c>
      <c r="AS182" s="1114"/>
      <c r="AT182" s="1113">
        <f>AT181+AR182</f>
        <v>0</v>
      </c>
      <c r="AU182" s="1114"/>
      <c r="AV182" s="1113">
        <f>AV181+AT182</f>
        <v>0</v>
      </c>
      <c r="AW182" s="1114"/>
      <c r="AX182" s="1113">
        <f>AX181+AV182</f>
        <v>0</v>
      </c>
      <c r="AY182" s="1114"/>
      <c r="AZ182" s="1113">
        <f>AZ181+AX182</f>
        <v>0</v>
      </c>
      <c r="BA182" s="1114"/>
      <c r="BB182" s="1113">
        <f>BB181+AZ182</f>
        <v>0</v>
      </c>
      <c r="BC182" s="1114"/>
      <c r="BD182" s="1113">
        <f>BD181+BB182</f>
        <v>0</v>
      </c>
      <c r="BE182" s="1114"/>
      <c r="BF182" s="1113">
        <f>BF181+BD182</f>
        <v>0</v>
      </c>
      <c r="BG182" s="1114"/>
      <c r="BH182" s="1113">
        <f>BH181+BF182</f>
        <v>0</v>
      </c>
      <c r="BI182" s="1114"/>
      <c r="BJ182" s="1113">
        <f>BJ181+BH182</f>
        <v>0</v>
      </c>
      <c r="BK182" s="1114"/>
      <c r="BL182" s="1113">
        <f>BL181+BJ182</f>
        <v>0</v>
      </c>
      <c r="BM182" s="1114"/>
      <c r="BN182" s="1113">
        <f>BN181+BL182</f>
        <v>0</v>
      </c>
      <c r="BO182" s="1114"/>
      <c r="BP182" s="1113">
        <f>BP181+BN182</f>
        <v>0</v>
      </c>
      <c r="BQ182" s="1114"/>
      <c r="BR182" s="1113">
        <f>BR181+BP182</f>
        <v>0</v>
      </c>
      <c r="BS182" s="1114"/>
      <c r="BT182" s="1113">
        <f>BT181+BR182</f>
        <v>0</v>
      </c>
      <c r="BU182" s="1114"/>
      <c r="BV182" s="1113">
        <f>BV181+BT182</f>
        <v>0</v>
      </c>
      <c r="BW182" s="1114"/>
      <c r="BX182" s="1113">
        <f>BX181+BV182</f>
        <v>0</v>
      </c>
      <c r="BY182" s="1114"/>
      <c r="BZ182" s="1113">
        <f>BZ181+BX182</f>
        <v>0</v>
      </c>
      <c r="CA182" s="1114"/>
      <c r="CB182" s="1113">
        <f>CB181+BZ182</f>
        <v>0</v>
      </c>
      <c r="CC182" s="1114"/>
      <c r="CD182" s="1113">
        <f>CD181+CB182</f>
        <v>0</v>
      </c>
      <c r="CE182" s="1114"/>
      <c r="CF182" s="1113">
        <f>CF181+CD182</f>
        <v>0</v>
      </c>
      <c r="CG182" s="1114"/>
      <c r="CH182" s="1113">
        <f>CH181+CF182</f>
        <v>0</v>
      </c>
      <c r="CI182" s="1114"/>
      <c r="CJ182" s="1113">
        <f>CJ181+CH182</f>
        <v>0</v>
      </c>
      <c r="CK182" s="1114"/>
      <c r="CL182" s="1113">
        <f>CL181+CJ182</f>
        <v>0</v>
      </c>
      <c r="CM182" s="1114"/>
      <c r="CN182" s="1113">
        <f>CN181+CL182</f>
        <v>0</v>
      </c>
      <c r="CO182" s="1114"/>
      <c r="CP182" s="1113">
        <f>CP181+CN182</f>
        <v>0</v>
      </c>
      <c r="CQ182" s="1114"/>
      <c r="CR182" s="1113">
        <f>CR181+CP182</f>
        <v>0</v>
      </c>
      <c r="CS182" s="1114"/>
      <c r="CT182" s="1113">
        <f>CT181+CR182</f>
        <v>0</v>
      </c>
      <c r="CU182" s="1114"/>
      <c r="CV182" s="1113">
        <f>CV181+CT182</f>
        <v>0</v>
      </c>
      <c r="CW182" s="1114"/>
      <c r="CX182" s="1113">
        <f>CX181+CV182</f>
        <v>0</v>
      </c>
      <c r="CY182" s="1114"/>
      <c r="CZ182" s="1113">
        <f>CZ181+CX182</f>
        <v>0</v>
      </c>
      <c r="DA182" s="1114"/>
      <c r="DB182" s="1113">
        <f>DB181+CZ182</f>
        <v>0</v>
      </c>
      <c r="DC182" s="1114"/>
      <c r="DD182" s="1113">
        <f>DD181+DB182</f>
        <v>0</v>
      </c>
      <c r="DE182" s="1114"/>
      <c r="DF182" s="1113">
        <f>DF181+DD182</f>
        <v>0</v>
      </c>
      <c r="DG182" s="1114"/>
      <c r="DH182" s="1113">
        <f>DH181+DF182</f>
        <v>0</v>
      </c>
      <c r="DI182" s="1114"/>
      <c r="DJ182" s="1119">
        <f>DJ181+DH182</f>
        <v>0</v>
      </c>
      <c r="DK182" s="1120"/>
      <c r="DL182" s="1113">
        <f>DL181+DJ182</f>
        <v>0</v>
      </c>
      <c r="DM182" s="1114"/>
      <c r="DN182" s="1113">
        <f>DN181+DL182</f>
        <v>0</v>
      </c>
      <c r="DO182" s="1114"/>
      <c r="DP182" s="1113">
        <f>DP181+DN182</f>
        <v>0</v>
      </c>
      <c r="DQ182" s="1114"/>
      <c r="DR182" s="1113">
        <f>DR181+DP182</f>
        <v>0</v>
      </c>
      <c r="DS182" s="1114"/>
      <c r="DT182" s="1113">
        <f>DT181+DR182</f>
        <v>0</v>
      </c>
      <c r="DU182" s="1114"/>
      <c r="DV182" s="1113">
        <f>DV181+DT182</f>
        <v>0</v>
      </c>
      <c r="DW182" s="1114"/>
      <c r="DX182" s="1113">
        <f>DX181+DV182</f>
        <v>0</v>
      </c>
      <c r="DY182" s="1114"/>
      <c r="DZ182" s="1113">
        <f>DZ181+DX182</f>
        <v>0</v>
      </c>
      <c r="EA182" s="1114"/>
      <c r="EB182" s="1113">
        <f>EB181+DZ182</f>
        <v>0</v>
      </c>
      <c r="EC182" s="1114"/>
      <c r="ED182" s="1113">
        <f>ED181+EB182</f>
        <v>0</v>
      </c>
      <c r="EE182" s="1114"/>
      <c r="EF182" s="1113">
        <f>EF181+ED182</f>
        <v>0</v>
      </c>
      <c r="EG182" s="1114"/>
      <c r="EH182" s="1113">
        <f>EH181+EF182</f>
        <v>0</v>
      </c>
      <c r="EI182" s="1114"/>
      <c r="EJ182" s="1113">
        <f>EJ181+EH182</f>
        <v>0</v>
      </c>
      <c r="EK182" s="1114"/>
      <c r="EL182" s="1113">
        <f>EL181+EJ182</f>
        <v>0</v>
      </c>
      <c r="EM182" s="1114"/>
      <c r="EN182" s="1113">
        <f>EN181+EL182</f>
        <v>0</v>
      </c>
      <c r="EO182" s="1114"/>
      <c r="EP182" s="1113">
        <f>EP181+EN182</f>
        <v>0</v>
      </c>
      <c r="EQ182" s="1114"/>
      <c r="ER182" s="1113">
        <f>ER181+EP182</f>
        <v>0</v>
      </c>
      <c r="ES182" s="1114"/>
      <c r="ET182" s="1113">
        <f>ET181+ER182</f>
        <v>0</v>
      </c>
      <c r="EU182" s="1114"/>
      <c r="EV182" s="1113">
        <f>EV181+ET182</f>
        <v>0</v>
      </c>
      <c r="EW182" s="1114"/>
      <c r="EX182" s="1113">
        <f>EX181+EV182</f>
        <v>0</v>
      </c>
      <c r="EY182" s="1114"/>
      <c r="EZ182" s="1113">
        <f>EZ181+EX182</f>
        <v>0</v>
      </c>
      <c r="FA182" s="1114"/>
      <c r="FB182" s="1113">
        <f>FB181+EZ182</f>
        <v>0</v>
      </c>
      <c r="FC182" s="1114"/>
      <c r="FD182" s="1113">
        <f>FD181+FB182</f>
        <v>0</v>
      </c>
      <c r="FE182" s="1114"/>
      <c r="FF182" s="1113">
        <f>FF181+FD182</f>
        <v>0</v>
      </c>
      <c r="FG182" s="1114"/>
      <c r="FH182" s="1113">
        <f>FH181+FF182</f>
        <v>0</v>
      </c>
      <c r="FI182" s="1114"/>
      <c r="FJ182" s="1113">
        <f>FJ181+FH182</f>
        <v>0</v>
      </c>
      <c r="FK182" s="1114"/>
      <c r="FL182" s="1113">
        <f>FL181+FJ182</f>
        <v>0</v>
      </c>
      <c r="FM182" s="1114"/>
      <c r="FN182" s="1113">
        <f>FN181+FL182</f>
        <v>0</v>
      </c>
      <c r="FO182" s="1114"/>
      <c r="FP182" s="1113">
        <f>FP181+FN182</f>
        <v>0</v>
      </c>
      <c r="FQ182" s="1114"/>
      <c r="FR182" s="1113">
        <f>FR181+FP182</f>
        <v>0</v>
      </c>
      <c r="FS182" s="1114"/>
      <c r="FT182" s="1113">
        <f>FT181+FR182</f>
        <v>0</v>
      </c>
      <c r="FU182" s="1114"/>
      <c r="FV182" s="1113">
        <f>FV181+FT182</f>
        <v>0</v>
      </c>
      <c r="FW182" s="1114"/>
      <c r="FX182" s="1113">
        <f>FX181+FV182</f>
        <v>0</v>
      </c>
      <c r="FY182" s="1114"/>
      <c r="FZ182" s="1113">
        <f>FZ181+FX182</f>
        <v>0</v>
      </c>
      <c r="GA182" s="1114"/>
      <c r="GB182" s="1113">
        <f>GB181+FZ182</f>
        <v>0</v>
      </c>
      <c r="GC182" s="1114"/>
      <c r="GD182" s="1113">
        <f>GD181+GB182</f>
        <v>0</v>
      </c>
      <c r="GE182" s="1114"/>
      <c r="GF182" s="1113">
        <f>GF181+GD182</f>
        <v>0</v>
      </c>
      <c r="GG182" s="1114"/>
      <c r="GH182" s="1113">
        <f>GH181+GF182</f>
        <v>0</v>
      </c>
      <c r="GI182" s="1114"/>
      <c r="GJ182" s="1113">
        <f>GJ181+GH182</f>
        <v>0</v>
      </c>
      <c r="GK182" s="1114"/>
      <c r="GL182" s="1113">
        <f>GL181+GJ182</f>
        <v>0</v>
      </c>
      <c r="GM182" s="1114"/>
      <c r="GN182" s="1113">
        <f>GN181+GL182</f>
        <v>0</v>
      </c>
      <c r="GO182" s="1114"/>
      <c r="GP182" s="1113">
        <f>GP181+GN182</f>
        <v>0</v>
      </c>
      <c r="GQ182" s="1114"/>
      <c r="GR182" s="1113">
        <f>GR181+GP182</f>
        <v>0</v>
      </c>
      <c r="GS182" s="1114"/>
      <c r="GT182" s="1113">
        <f>GT181+GR182</f>
        <v>0</v>
      </c>
      <c r="GU182" s="1114"/>
      <c r="GV182" s="1113">
        <f t="shared" ref="GV182" si="812">GV181+GT182</f>
        <v>0</v>
      </c>
      <c r="GW182" s="1114"/>
      <c r="GX182" s="1113">
        <f t="shared" ref="GX182" si="813">GX181+GV182</f>
        <v>0</v>
      </c>
      <c r="GY182" s="1114"/>
      <c r="GZ182" s="1113">
        <f t="shared" ref="GZ182" si="814">GZ181+GX182</f>
        <v>0</v>
      </c>
      <c r="HA182" s="1114"/>
      <c r="HB182" s="1113">
        <f>HB181+GZ182</f>
        <v>0</v>
      </c>
      <c r="HC182" s="1114"/>
      <c r="HD182" s="1113">
        <f t="shared" ref="HD182" si="815">HD181+HB182</f>
        <v>0</v>
      </c>
      <c r="HE182" s="1114"/>
      <c r="HF182" s="1113">
        <f t="shared" ref="HF182" si="816">HF181+HD182</f>
        <v>0</v>
      </c>
      <c r="HG182" s="1114"/>
      <c r="HH182" s="1113">
        <f t="shared" ref="HH182" si="817">HH181+HF182</f>
        <v>0</v>
      </c>
      <c r="HI182" s="1114"/>
    </row>
    <row r="183" spans="1:217" s="21" customFormat="1" hidden="1">
      <c r="A183" s="1139"/>
      <c r="B183" s="1140"/>
      <c r="C183" s="1139"/>
      <c r="D183" s="1141"/>
      <c r="E183" s="1141"/>
      <c r="F183" s="1142"/>
      <c r="G183" s="1141"/>
      <c r="H183" s="844"/>
      <c r="I183" s="1143"/>
      <c r="J183" s="1144"/>
      <c r="K183" s="845" t="s">
        <v>385</v>
      </c>
      <c r="L183" s="1108">
        <f>IF($E177&gt;0,L180/$E177,"-")</f>
        <v>0</v>
      </c>
      <c r="M183" s="1109"/>
      <c r="N183" s="1108">
        <f>IF($E177&gt;0,N180/$E177,"-")</f>
        <v>0</v>
      </c>
      <c r="O183" s="1109"/>
      <c r="P183" s="1108">
        <f>IF($E177&gt;0,P180/$E177,"-")</f>
        <v>0</v>
      </c>
      <c r="Q183" s="1109"/>
      <c r="R183" s="1108">
        <f>IF($E177&gt;0,R180/$E177,"-")</f>
        <v>0</v>
      </c>
      <c r="S183" s="1109"/>
      <c r="T183" s="1108">
        <f>IF($E177&gt;0,T180/$E177,"-")</f>
        <v>0</v>
      </c>
      <c r="U183" s="1109"/>
      <c r="V183" s="1108">
        <f>IF($E177&gt;0,V180/$E177,"-")</f>
        <v>0</v>
      </c>
      <c r="W183" s="1109"/>
      <c r="X183" s="1108">
        <f>IF($E177&gt;0,X180/$E177,"-")</f>
        <v>0</v>
      </c>
      <c r="Y183" s="1109"/>
      <c r="Z183" s="1108">
        <f>IF($E177&gt;0,Z180/$E177,"-")</f>
        <v>0</v>
      </c>
      <c r="AA183" s="1109"/>
      <c r="AB183" s="1108">
        <f>IF($E177&gt;0,AB180/$E177,"-")</f>
        <v>0</v>
      </c>
      <c r="AC183" s="1109"/>
      <c r="AD183" s="1108">
        <f>IF($E177&gt;0,AD180/$E177,"-")</f>
        <v>0</v>
      </c>
      <c r="AE183" s="1109"/>
      <c r="AF183" s="1108">
        <f>IF($E177&gt;0,AF180/$E177,"-")</f>
        <v>0</v>
      </c>
      <c r="AG183" s="1109"/>
      <c r="AH183" s="1108">
        <f>IF($E177&gt;0,AH180/$E177,"-")</f>
        <v>0</v>
      </c>
      <c r="AI183" s="1109"/>
      <c r="AJ183" s="1108">
        <f>IF($E177&gt;0,AJ180/$E177,"-")</f>
        <v>0</v>
      </c>
      <c r="AK183" s="1109"/>
      <c r="AL183" s="1108">
        <f>IF($E177&gt;0,AL180/$E177,"-")</f>
        <v>0</v>
      </c>
      <c r="AM183" s="1109"/>
      <c r="AN183" s="1108">
        <f>IF($E177&gt;0,AN180/$E177,"-")</f>
        <v>0</v>
      </c>
      <c r="AO183" s="1109"/>
      <c r="AP183" s="1108">
        <f>IF($E177&gt;0,AP180/$E177,"-")</f>
        <v>0</v>
      </c>
      <c r="AQ183" s="1109"/>
      <c r="AR183" s="1108">
        <f>IF($E177&gt;0,AR180/$E177,"-")</f>
        <v>0</v>
      </c>
      <c r="AS183" s="1109"/>
      <c r="AT183" s="1108">
        <f>IF($E177&gt;0,AT180/$E177,"-")</f>
        <v>0</v>
      </c>
      <c r="AU183" s="1109"/>
      <c r="AV183" s="1108">
        <f>IF($E177&gt;0,AV180/$E177,"-")</f>
        <v>0</v>
      </c>
      <c r="AW183" s="1109"/>
      <c r="AX183" s="1108">
        <f>IF($E177&gt;0,AX180/$E177,"-")</f>
        <v>0</v>
      </c>
      <c r="AY183" s="1109"/>
      <c r="AZ183" s="1108">
        <f>IF($E177&gt;0,AZ180/$E177,"-")</f>
        <v>0</v>
      </c>
      <c r="BA183" s="1109"/>
      <c r="BB183" s="1108">
        <f>IF($E177&gt;0,BB180/$E177,"-")</f>
        <v>0</v>
      </c>
      <c r="BC183" s="1109"/>
      <c r="BD183" s="1108">
        <f>IF($E177&gt;0,BD180/$E177,"-")</f>
        <v>0</v>
      </c>
      <c r="BE183" s="1109"/>
      <c r="BF183" s="1108">
        <f>IF($E177&gt;0,BF180/$E177,"-")</f>
        <v>0</v>
      </c>
      <c r="BG183" s="1109"/>
      <c r="BH183" s="1108">
        <f>IF($E177&gt;0,BH180/$E177,"-")</f>
        <v>0</v>
      </c>
      <c r="BI183" s="1109"/>
      <c r="BJ183" s="1108">
        <f>IF($E177&gt;0,BJ180/$E177,"-")</f>
        <v>0</v>
      </c>
      <c r="BK183" s="1109"/>
      <c r="BL183" s="1108">
        <f>IF($E177&gt;0,BL180/$E177,"-")</f>
        <v>0</v>
      </c>
      <c r="BM183" s="1109"/>
      <c r="BN183" s="1108">
        <f>IF($E177&gt;0,BN180/$E177,"-")</f>
        <v>0</v>
      </c>
      <c r="BO183" s="1109"/>
      <c r="BP183" s="1108">
        <f>IF($E177&gt;0,BP180/$E177,"-")</f>
        <v>0</v>
      </c>
      <c r="BQ183" s="1109"/>
      <c r="BR183" s="1108">
        <f>IF($E177&gt;0,BR180/$E177,"-")</f>
        <v>0</v>
      </c>
      <c r="BS183" s="1109"/>
      <c r="BT183" s="1108">
        <f>IF($E177&gt;0,BT180/$E177,"-")</f>
        <v>0</v>
      </c>
      <c r="BU183" s="1109"/>
      <c r="BV183" s="1108">
        <f>IF($E177&gt;0,BV180/$E177,"-")</f>
        <v>0</v>
      </c>
      <c r="BW183" s="1109"/>
      <c r="BX183" s="1108">
        <f>IF($E177&gt;0,BX180/$E177,"-")</f>
        <v>0</v>
      </c>
      <c r="BY183" s="1109"/>
      <c r="BZ183" s="1108">
        <f>IF($E177&gt;0,BZ180/$E177,"-")</f>
        <v>0</v>
      </c>
      <c r="CA183" s="1109"/>
      <c r="CB183" s="1108">
        <f>IF($E177&gt;0,CB180/$E177,"-")</f>
        <v>0</v>
      </c>
      <c r="CC183" s="1109"/>
      <c r="CD183" s="1108">
        <f>IF($E177&gt;0,CD180/$E177,"-")</f>
        <v>0</v>
      </c>
      <c r="CE183" s="1109"/>
      <c r="CF183" s="1108">
        <f>IF($E177&gt;0,CF180/$E177,"-")</f>
        <v>0</v>
      </c>
      <c r="CG183" s="1109"/>
      <c r="CH183" s="1108">
        <f>IF($E177&gt;0,CH180/$E177,"-")</f>
        <v>0</v>
      </c>
      <c r="CI183" s="1109"/>
      <c r="CJ183" s="1108">
        <f>IF($E177&gt;0,CJ180/$E177,"-")</f>
        <v>0</v>
      </c>
      <c r="CK183" s="1109"/>
      <c r="CL183" s="1108">
        <f>IF($E177&gt;0,CL180/$E177,"-")</f>
        <v>0</v>
      </c>
      <c r="CM183" s="1109"/>
      <c r="CN183" s="1108">
        <f>IF($E177&gt;0,CN180/$E177,"-")</f>
        <v>0</v>
      </c>
      <c r="CO183" s="1109"/>
      <c r="CP183" s="1108">
        <f>IF($E177&gt;0,CP180/$E177,"-")</f>
        <v>0</v>
      </c>
      <c r="CQ183" s="1109"/>
      <c r="CR183" s="1108">
        <f>IF($E177&gt;0,CR180/$E177,"-")</f>
        <v>0</v>
      </c>
      <c r="CS183" s="1109"/>
      <c r="CT183" s="1108">
        <f>IF($E177&gt;0,CT180/$E177,"-")</f>
        <v>0</v>
      </c>
      <c r="CU183" s="1109"/>
      <c r="CV183" s="1108">
        <f>IF($E177&gt;0,CV180/$E177,"-")</f>
        <v>0</v>
      </c>
      <c r="CW183" s="1109"/>
      <c r="CX183" s="1108">
        <f>IF($E177&gt;0,CX180/$E177,"-")</f>
        <v>0</v>
      </c>
      <c r="CY183" s="1109"/>
      <c r="CZ183" s="1108">
        <f>IF($E177&gt;0,CZ180/$E177,"-")</f>
        <v>0</v>
      </c>
      <c r="DA183" s="1109"/>
      <c r="DB183" s="1108">
        <f>IF($E177&gt;0,DB180/$E177,"-")</f>
        <v>0</v>
      </c>
      <c r="DC183" s="1109"/>
      <c r="DD183" s="1108">
        <f>IF($E177&gt;0,DD180/$E177,"-")</f>
        <v>0</v>
      </c>
      <c r="DE183" s="1109"/>
      <c r="DF183" s="1108">
        <f>IF($E177&gt;0,DF180/$E177,"-")</f>
        <v>0</v>
      </c>
      <c r="DG183" s="1109"/>
      <c r="DH183" s="1108">
        <f>IF($E177&gt;0,DH180/$E177,"-")</f>
        <v>0</v>
      </c>
      <c r="DI183" s="1109"/>
      <c r="DJ183" s="1115">
        <f>IF($E177&gt;0,DJ180/$E177,"-")</f>
        <v>0</v>
      </c>
      <c r="DK183" s="1116"/>
      <c r="DL183" s="1108">
        <f>IF($E177&gt;0,DL180/$E177,"-")</f>
        <v>0</v>
      </c>
      <c r="DM183" s="1109"/>
      <c r="DN183" s="1108">
        <f>IF($E177&gt;0,DN180/$E177,"-")</f>
        <v>0</v>
      </c>
      <c r="DO183" s="1109"/>
      <c r="DP183" s="1108">
        <f>IF($E177&gt;0,DP180/$E177,"-")</f>
        <v>0</v>
      </c>
      <c r="DQ183" s="1109"/>
      <c r="DR183" s="1108">
        <f>IF($E177&gt;0,DR180/$E177,"-")</f>
        <v>0</v>
      </c>
      <c r="DS183" s="1109"/>
      <c r="DT183" s="1108">
        <f>IF($E177&gt;0,DT180/$E177,"-")</f>
        <v>0</v>
      </c>
      <c r="DU183" s="1109"/>
      <c r="DV183" s="1108">
        <f>IF($E177&gt;0,DV180/$E177,"-")</f>
        <v>0</v>
      </c>
      <c r="DW183" s="1109"/>
      <c r="DX183" s="1108">
        <f>IF($E177&gt;0,DX180/$E177,"-")</f>
        <v>0</v>
      </c>
      <c r="DY183" s="1109"/>
      <c r="DZ183" s="1108">
        <f>IF($E177&gt;0,DZ180/$E177,"-")</f>
        <v>0</v>
      </c>
      <c r="EA183" s="1109"/>
      <c r="EB183" s="1108">
        <f>IF($E177&gt;0,EB180/$E177,"-")</f>
        <v>0</v>
      </c>
      <c r="EC183" s="1109"/>
      <c r="ED183" s="1108">
        <f>IF($E177&gt;0,ED180/$E177,"-")</f>
        <v>0</v>
      </c>
      <c r="EE183" s="1109"/>
      <c r="EF183" s="1108">
        <f>IF($E177&gt;0,EF180/$E177,"-")</f>
        <v>0</v>
      </c>
      <c r="EG183" s="1109"/>
      <c r="EH183" s="1108">
        <f>IF($E177&gt;0,EH180/$E177,"-")</f>
        <v>0</v>
      </c>
      <c r="EI183" s="1109"/>
      <c r="EJ183" s="1108">
        <f>IF($E177&gt;0,EJ180/$E177,"-")</f>
        <v>0</v>
      </c>
      <c r="EK183" s="1109"/>
      <c r="EL183" s="1108">
        <f>IF($E177&gt;0,EL180/$E177,"-")</f>
        <v>0</v>
      </c>
      <c r="EM183" s="1109"/>
      <c r="EN183" s="1108">
        <f>IF($E177&gt;0,EN180/$E177,"-")</f>
        <v>0</v>
      </c>
      <c r="EO183" s="1109"/>
      <c r="EP183" s="1108">
        <f>IF($E177&gt;0,EP180/$E177,"-")</f>
        <v>0</v>
      </c>
      <c r="EQ183" s="1109"/>
      <c r="ER183" s="1108">
        <f>IF($E177&gt;0,ER180/$E177,"-")</f>
        <v>0</v>
      </c>
      <c r="ES183" s="1109"/>
      <c r="ET183" s="1108">
        <f>IF($E177&gt;0,ET180/$E177,"-")</f>
        <v>0</v>
      </c>
      <c r="EU183" s="1109"/>
      <c r="EV183" s="1108">
        <f>IF($E177&gt;0,EV180/$E177,"-")</f>
        <v>0</v>
      </c>
      <c r="EW183" s="1109"/>
      <c r="EX183" s="1108">
        <f>IF($E177&gt;0,EX180/$E177,"-")</f>
        <v>0</v>
      </c>
      <c r="EY183" s="1109"/>
      <c r="EZ183" s="1108">
        <f>IF($E177&gt;0,EZ180/$E177,"-")</f>
        <v>0</v>
      </c>
      <c r="FA183" s="1109"/>
      <c r="FB183" s="1108">
        <f>IF($E177&gt;0,FB180/$E177,"-")</f>
        <v>0</v>
      </c>
      <c r="FC183" s="1109"/>
      <c r="FD183" s="1108">
        <f>IF($E177&gt;0,FD180/$E177,"-")</f>
        <v>0</v>
      </c>
      <c r="FE183" s="1109"/>
      <c r="FF183" s="1108">
        <f>IF($E177&gt;0,FF180/$E177,"-")</f>
        <v>0</v>
      </c>
      <c r="FG183" s="1109"/>
      <c r="FH183" s="1108">
        <f>IF($E177&gt;0,FH180/$E177,"-")</f>
        <v>0</v>
      </c>
      <c r="FI183" s="1109"/>
      <c r="FJ183" s="1108">
        <f>IF($E177&gt;0,FJ180/$E177,"-")</f>
        <v>0</v>
      </c>
      <c r="FK183" s="1109"/>
      <c r="FL183" s="1108">
        <f>IF($E177&gt;0,FL180/$E177,"-")</f>
        <v>0</v>
      </c>
      <c r="FM183" s="1109"/>
      <c r="FN183" s="1108">
        <f>IF($E177&gt;0,FN180/$E177,"-")</f>
        <v>0</v>
      </c>
      <c r="FO183" s="1109"/>
      <c r="FP183" s="1108">
        <f>IF($E177&gt;0,FP180/$E177,"-")</f>
        <v>0</v>
      </c>
      <c r="FQ183" s="1109"/>
      <c r="FR183" s="1108">
        <f>IF($E177&gt;0,FR180/$E177,"-")</f>
        <v>0</v>
      </c>
      <c r="FS183" s="1109"/>
      <c r="FT183" s="1108">
        <f>IF($E177&gt;0,FT180/$E177,"-")</f>
        <v>0</v>
      </c>
      <c r="FU183" s="1109"/>
      <c r="FV183" s="1108">
        <f>IF($E177&gt;0,FV180/$E177,"-")</f>
        <v>0</v>
      </c>
      <c r="FW183" s="1109"/>
      <c r="FX183" s="1108">
        <f>IF($E177&gt;0,FX180/$E177,"-")</f>
        <v>0</v>
      </c>
      <c r="FY183" s="1109"/>
      <c r="FZ183" s="1108">
        <f>IF($E177&gt;0,FZ180/$E177,"-")</f>
        <v>0</v>
      </c>
      <c r="GA183" s="1109"/>
      <c r="GB183" s="1108">
        <f>IF($E177&gt;0,GB180/$E177,"-")</f>
        <v>0</v>
      </c>
      <c r="GC183" s="1109"/>
      <c r="GD183" s="1108">
        <f>IF($E177&gt;0,GD180/$E177,"-")</f>
        <v>0</v>
      </c>
      <c r="GE183" s="1109"/>
      <c r="GF183" s="1108">
        <f>IF($E177&gt;0,GF180/$E177,"-")</f>
        <v>0</v>
      </c>
      <c r="GG183" s="1109"/>
      <c r="GH183" s="1108">
        <f>IF($E177&gt;0,GH180/$E177,"-")</f>
        <v>0</v>
      </c>
      <c r="GI183" s="1109"/>
      <c r="GJ183" s="1108">
        <f>IF($E177&gt;0,GJ180/$E177,"-")</f>
        <v>0</v>
      </c>
      <c r="GK183" s="1109"/>
      <c r="GL183" s="1108">
        <f>IF($E177&gt;0,GL180/$E177,"-")</f>
        <v>0</v>
      </c>
      <c r="GM183" s="1109"/>
      <c r="GN183" s="1108">
        <f>IF($E177&gt;0,GN180/$E177,"-")</f>
        <v>0</v>
      </c>
      <c r="GO183" s="1109"/>
      <c r="GP183" s="1108">
        <f>IF($E177&gt;0,GP180/$E177,"-")</f>
        <v>0</v>
      </c>
      <c r="GQ183" s="1109"/>
      <c r="GR183" s="1108">
        <f>IF($E177&gt;0,GR180/$E177,"-")</f>
        <v>0</v>
      </c>
      <c r="GS183" s="1109"/>
      <c r="GT183" s="1108">
        <f>IF($E177&gt;0,GT180/$E177,"-")</f>
        <v>0</v>
      </c>
      <c r="GU183" s="1109"/>
      <c r="GV183" s="1108">
        <f t="shared" ref="GV183" si="818">IF($E177&gt;0,GV180/$E177,"-")</f>
        <v>0</v>
      </c>
      <c r="GW183" s="1109"/>
      <c r="GX183" s="1108">
        <f t="shared" ref="GX183" si="819">IF($E177&gt;0,GX180/$E177,"-")</f>
        <v>0</v>
      </c>
      <c r="GY183" s="1109"/>
      <c r="GZ183" s="1108">
        <f t="shared" ref="GZ183" si="820">IF($E177&gt;0,GZ180/$E177,"-")</f>
        <v>0</v>
      </c>
      <c r="HA183" s="1109"/>
      <c r="HB183" s="1108">
        <f>IF($E177&gt;0,HB180/$E177,"-")</f>
        <v>0</v>
      </c>
      <c r="HC183" s="1109"/>
      <c r="HD183" s="1108">
        <f t="shared" ref="HD183" si="821">IF($E177&gt;0,HD180/$E177,"-")</f>
        <v>0</v>
      </c>
      <c r="HE183" s="1109"/>
      <c r="HF183" s="1108">
        <f t="shared" ref="HF183" si="822">IF($E177&gt;0,HF180/$E177,"-")</f>
        <v>0</v>
      </c>
      <c r="HG183" s="1109"/>
      <c r="HH183" s="1108">
        <f t="shared" ref="HH183" si="823">IF($E177&gt;0,HH180/$E177,"-")</f>
        <v>0</v>
      </c>
      <c r="HI183" s="1109"/>
    </row>
    <row r="184" spans="1:217" hidden="1">
      <c r="A184" s="1139"/>
      <c r="B184" s="1140"/>
      <c r="C184" s="1139"/>
      <c r="D184" s="1141"/>
      <c r="E184" s="1141"/>
      <c r="F184" s="1142"/>
      <c r="G184" s="1141"/>
      <c r="H184" s="733"/>
      <c r="I184" s="1143"/>
      <c r="J184" s="1144"/>
      <c r="K184" s="846" t="s">
        <v>386</v>
      </c>
      <c r="L184" s="1110">
        <f>IF($E177&gt;0,L182/$E177,"-")</f>
        <v>0</v>
      </c>
      <c r="M184" s="1111"/>
      <c r="N184" s="1110">
        <f>IF($E177&gt;0,N182/$E177,"-")</f>
        <v>0</v>
      </c>
      <c r="O184" s="1111"/>
      <c r="P184" s="1110">
        <f>IF($E177&gt;0,P182/$E177,"-")</f>
        <v>0</v>
      </c>
      <c r="Q184" s="1111"/>
      <c r="R184" s="1110">
        <f>IF($E177&gt;0,R182/$E177,"-")</f>
        <v>0</v>
      </c>
      <c r="S184" s="1111"/>
      <c r="T184" s="1110">
        <f>IF($E177&gt;0,T182/$E177,"-")</f>
        <v>0</v>
      </c>
      <c r="U184" s="1111"/>
      <c r="V184" s="1110">
        <f>IF($E177&gt;0,V182/$E177,"-")</f>
        <v>0</v>
      </c>
      <c r="W184" s="1111"/>
      <c r="X184" s="1110">
        <f>IF($E177&gt;0,X182/$E177,"-")</f>
        <v>0</v>
      </c>
      <c r="Y184" s="1111"/>
      <c r="Z184" s="1110">
        <f>IF($E177&gt;0,Z182/$E177,"-")</f>
        <v>0</v>
      </c>
      <c r="AA184" s="1111"/>
      <c r="AB184" s="1110">
        <f>IF($E177&gt;0,AB182/$E177,"-")</f>
        <v>0</v>
      </c>
      <c r="AC184" s="1111"/>
      <c r="AD184" s="1110">
        <f>IF($E177&gt;0,AD182/$E177,"-")</f>
        <v>0</v>
      </c>
      <c r="AE184" s="1111"/>
      <c r="AF184" s="1110">
        <f>IF($E177&gt;0,AF182/$E177,"-")</f>
        <v>0</v>
      </c>
      <c r="AG184" s="1111"/>
      <c r="AH184" s="1110">
        <f>IF($E177&gt;0,AH182/$E177,"-")</f>
        <v>0</v>
      </c>
      <c r="AI184" s="1111"/>
      <c r="AJ184" s="1110">
        <f>IF($E177&gt;0,AJ182/$E177,"-")</f>
        <v>0</v>
      </c>
      <c r="AK184" s="1111"/>
      <c r="AL184" s="1110">
        <f>IF($E177&gt;0,AL182/$E177,"-")</f>
        <v>0</v>
      </c>
      <c r="AM184" s="1111"/>
      <c r="AN184" s="1110">
        <f>IF($E177&gt;0,AN182/$E177,"-")</f>
        <v>0</v>
      </c>
      <c r="AO184" s="1111"/>
      <c r="AP184" s="1110">
        <f>IF($E177&gt;0,AP182/$E177,"-")</f>
        <v>0</v>
      </c>
      <c r="AQ184" s="1111"/>
      <c r="AR184" s="1110">
        <f>IF($E177&gt;0,AR182/$E177,"-")</f>
        <v>0</v>
      </c>
      <c r="AS184" s="1111"/>
      <c r="AT184" s="1110">
        <f>IF($E177&gt;0,AT182/$E177,"-")</f>
        <v>0</v>
      </c>
      <c r="AU184" s="1111"/>
      <c r="AV184" s="1110">
        <f>IF($E177&gt;0,AV182/$E177,"-")</f>
        <v>0</v>
      </c>
      <c r="AW184" s="1111"/>
      <c r="AX184" s="1110">
        <f>IF($E177&gt;0,AX182/$E177,"-")</f>
        <v>0</v>
      </c>
      <c r="AY184" s="1111"/>
      <c r="AZ184" s="1110">
        <f>IF($E177&gt;0,AZ182/$E177,"-")</f>
        <v>0</v>
      </c>
      <c r="BA184" s="1111"/>
      <c r="BB184" s="1110">
        <f>IF($E177&gt;0,BB182/$E177,"-")</f>
        <v>0</v>
      </c>
      <c r="BC184" s="1111"/>
      <c r="BD184" s="1110">
        <f>IF($E177&gt;0,BD182/$E177,"-")</f>
        <v>0</v>
      </c>
      <c r="BE184" s="1111"/>
      <c r="BF184" s="1110">
        <f>IF($E177&gt;0,BF182/$E177,"-")</f>
        <v>0</v>
      </c>
      <c r="BG184" s="1111"/>
      <c r="BH184" s="1110">
        <f>IF($E177&gt;0,BH182/$E177,"-")</f>
        <v>0</v>
      </c>
      <c r="BI184" s="1111"/>
      <c r="BJ184" s="1110">
        <f>IF($E177&gt;0,BJ182/$E177,"-")</f>
        <v>0</v>
      </c>
      <c r="BK184" s="1111"/>
      <c r="BL184" s="1110">
        <f>IF($E177&gt;0,BL182/$E177,"-")</f>
        <v>0</v>
      </c>
      <c r="BM184" s="1111"/>
      <c r="BN184" s="1110">
        <f>IF($E177&gt;0,BN182/$E177,"-")</f>
        <v>0</v>
      </c>
      <c r="BO184" s="1111"/>
      <c r="BP184" s="1110">
        <f>IF($E177&gt;0,BP182/$E177,"-")</f>
        <v>0</v>
      </c>
      <c r="BQ184" s="1111"/>
      <c r="BR184" s="1107">
        <f>IF($E177&gt;0,BR182/$E177,"-")</f>
        <v>0</v>
      </c>
      <c r="BS184" s="1107"/>
      <c r="BT184" s="1107">
        <f>IF($E177&gt;0,BT182/$E177,"-")</f>
        <v>0</v>
      </c>
      <c r="BU184" s="1107"/>
      <c r="BV184" s="1107">
        <f>IF($E177&gt;0,BV182/$E177,"-")</f>
        <v>0</v>
      </c>
      <c r="BW184" s="1107"/>
      <c r="BX184" s="1107">
        <f>IF($E177&gt;0,BX182/$E177,"-")</f>
        <v>0</v>
      </c>
      <c r="BY184" s="1107"/>
      <c r="BZ184" s="1107">
        <f>IF($E177&gt;0,BZ182/$E177,"-")</f>
        <v>0</v>
      </c>
      <c r="CA184" s="1107"/>
      <c r="CB184" s="1107">
        <f>IF($E177&gt;0,CB182/$E177,"-")</f>
        <v>0</v>
      </c>
      <c r="CC184" s="1107"/>
      <c r="CD184" s="1107">
        <f>IF($E177&gt;0,CD182/$E177,"-")</f>
        <v>0</v>
      </c>
      <c r="CE184" s="1107"/>
      <c r="CF184" s="1107">
        <f>IF($E177&gt;0,CF182/$E177,"-")</f>
        <v>0</v>
      </c>
      <c r="CG184" s="1107"/>
      <c r="CH184" s="1107">
        <f>IF($E177&gt;0,CH182/$E177,"-")</f>
        <v>0</v>
      </c>
      <c r="CI184" s="1107"/>
      <c r="CJ184" s="1107">
        <f>IF($E177&gt;0,CJ182/$E177,"-")</f>
        <v>0</v>
      </c>
      <c r="CK184" s="1107"/>
      <c r="CL184" s="1107">
        <f>IF($E177&gt;0,CL182/$E177,"-")</f>
        <v>0</v>
      </c>
      <c r="CM184" s="1107"/>
      <c r="CN184" s="1107">
        <f>IF($E177&gt;0,CN182/$E177,"-")</f>
        <v>0</v>
      </c>
      <c r="CO184" s="1107"/>
      <c r="CP184" s="1107">
        <f>IF($E177&gt;0,CP182/$E177,"-")</f>
        <v>0</v>
      </c>
      <c r="CQ184" s="1107"/>
      <c r="CR184" s="1107">
        <f>IF($E177&gt;0,CR182/$E177,"-")</f>
        <v>0</v>
      </c>
      <c r="CS184" s="1107"/>
      <c r="CT184" s="1107">
        <f>IF($E177&gt;0,CT182/$E177,"-")</f>
        <v>0</v>
      </c>
      <c r="CU184" s="1107"/>
      <c r="CV184" s="1107">
        <f>IF($E177&gt;0,CV182/$E177,"-")</f>
        <v>0</v>
      </c>
      <c r="CW184" s="1107"/>
      <c r="CX184" s="1107">
        <f>IF($E177&gt;0,CX182/$E177,"-")</f>
        <v>0</v>
      </c>
      <c r="CY184" s="1107"/>
      <c r="CZ184" s="1107">
        <f>IF($E177&gt;0,CZ182/$E177,"-")</f>
        <v>0</v>
      </c>
      <c r="DA184" s="1107"/>
      <c r="DB184" s="1107">
        <f>IF($E177&gt;0,DB182/$E177,"-")</f>
        <v>0</v>
      </c>
      <c r="DC184" s="1107"/>
      <c r="DD184" s="1107">
        <f>IF($E177&gt;0,DD182/$E177,"-")</f>
        <v>0</v>
      </c>
      <c r="DE184" s="1107"/>
      <c r="DF184" s="1107">
        <f>IF($E177&gt;0,DF182/$E177,"-")</f>
        <v>0</v>
      </c>
      <c r="DG184" s="1107"/>
      <c r="DH184" s="1107">
        <f>IF($E177&gt;0,DH182/$E177,"-")</f>
        <v>0</v>
      </c>
      <c r="DI184" s="1107"/>
      <c r="DJ184" s="1112">
        <f>IF($E177&gt;0,DJ182/$E177,"-")</f>
        <v>0</v>
      </c>
      <c r="DK184" s="1112"/>
      <c r="DL184" s="1107">
        <f>IF($E177&gt;0,DL182/$E177,"-")</f>
        <v>0</v>
      </c>
      <c r="DM184" s="1107"/>
      <c r="DN184" s="1107">
        <f>IF($E177&gt;0,DN182/$E177,"-")</f>
        <v>0</v>
      </c>
      <c r="DO184" s="1107"/>
      <c r="DP184" s="1107">
        <f>IF($E177&gt;0,DP182/$E177,"-")</f>
        <v>0</v>
      </c>
      <c r="DQ184" s="1107"/>
      <c r="DR184" s="1107">
        <f>IF($E177&gt;0,DR182/$E177,"-")</f>
        <v>0</v>
      </c>
      <c r="DS184" s="1107"/>
      <c r="DT184" s="1107">
        <f>IF($E177&gt;0,DT182/$E177,"-")</f>
        <v>0</v>
      </c>
      <c r="DU184" s="1107"/>
      <c r="DV184" s="1107">
        <f>IF($E177&gt;0,DV182/$E177,"-")</f>
        <v>0</v>
      </c>
      <c r="DW184" s="1107"/>
      <c r="DX184" s="1107">
        <f>IF($E177&gt;0,DX182/$E177,"-")</f>
        <v>0</v>
      </c>
      <c r="DY184" s="1107"/>
      <c r="DZ184" s="1107">
        <f>IF($E177&gt;0,DZ182/$E177,"-")</f>
        <v>0</v>
      </c>
      <c r="EA184" s="1107"/>
      <c r="EB184" s="1107">
        <f>IF($E177&gt;0,EB182/$E177,"-")</f>
        <v>0</v>
      </c>
      <c r="EC184" s="1107"/>
      <c r="ED184" s="1107">
        <f>IF($E177&gt;0,ED182/$E177,"-")</f>
        <v>0</v>
      </c>
      <c r="EE184" s="1107"/>
      <c r="EF184" s="1107">
        <f>IF($E177&gt;0,EF182/$E177,"-")</f>
        <v>0</v>
      </c>
      <c r="EG184" s="1107"/>
      <c r="EH184" s="1107">
        <f>IF($E177&gt;0,EH182/$E177,"-")</f>
        <v>0</v>
      </c>
      <c r="EI184" s="1107"/>
      <c r="EJ184" s="1107">
        <f>IF($E177&gt;0,EJ182/$E177,"-")</f>
        <v>0</v>
      </c>
      <c r="EK184" s="1107"/>
      <c r="EL184" s="1107">
        <f>IF($E177&gt;0,EL182/$E177,"-")</f>
        <v>0</v>
      </c>
      <c r="EM184" s="1107"/>
      <c r="EN184" s="1107">
        <f>IF($E177&gt;0,EN182/$E177,"-")</f>
        <v>0</v>
      </c>
      <c r="EO184" s="1107"/>
      <c r="EP184" s="1107">
        <f>IF($E177&gt;0,EP182/$E177,"-")</f>
        <v>0</v>
      </c>
      <c r="EQ184" s="1107"/>
      <c r="ER184" s="1107">
        <f>IF($E177&gt;0,ER182/$E177,"-")</f>
        <v>0</v>
      </c>
      <c r="ES184" s="1107"/>
      <c r="ET184" s="1107">
        <f>IF($E177&gt;0,ET182/$E177,"-")</f>
        <v>0</v>
      </c>
      <c r="EU184" s="1107"/>
      <c r="EV184" s="1107">
        <f>IF($E177&gt;0,EV182/$E177,"-")</f>
        <v>0</v>
      </c>
      <c r="EW184" s="1107"/>
      <c r="EX184" s="1107">
        <f>IF($E177&gt;0,EX182/$E177,"-")</f>
        <v>0</v>
      </c>
      <c r="EY184" s="1107"/>
      <c r="EZ184" s="1107">
        <f>IF($E177&gt;0,EZ182/$E177,"-")</f>
        <v>0</v>
      </c>
      <c r="FA184" s="1107"/>
      <c r="FB184" s="1107">
        <f>IF($E177&gt;0,FB182/$E177,"-")</f>
        <v>0</v>
      </c>
      <c r="FC184" s="1107"/>
      <c r="FD184" s="1107">
        <f>IF($E177&gt;0,FD182/$E177,"-")</f>
        <v>0</v>
      </c>
      <c r="FE184" s="1107"/>
      <c r="FF184" s="1107">
        <f>IF($E177&gt;0,FF182/$E177,"-")</f>
        <v>0</v>
      </c>
      <c r="FG184" s="1107"/>
      <c r="FH184" s="1107">
        <f>IF($E177&gt;0,FH182/$E177,"-")</f>
        <v>0</v>
      </c>
      <c r="FI184" s="1107"/>
      <c r="FJ184" s="1107">
        <f>IF($E177&gt;0,FJ182/$E177,"-")</f>
        <v>0</v>
      </c>
      <c r="FK184" s="1107"/>
      <c r="FL184" s="1107">
        <f>IF($E177&gt;0,FL182/$E177,"-")</f>
        <v>0</v>
      </c>
      <c r="FM184" s="1107"/>
      <c r="FN184" s="1107">
        <f>IF($E177&gt;0,FN182/$E177,"-")</f>
        <v>0</v>
      </c>
      <c r="FO184" s="1107"/>
      <c r="FP184" s="1107">
        <f>IF($E177&gt;0,FP182/$E177,"-")</f>
        <v>0</v>
      </c>
      <c r="FQ184" s="1107"/>
      <c r="FR184" s="1107">
        <f>IF($E177&gt;0,FR182/$E177,"-")</f>
        <v>0</v>
      </c>
      <c r="FS184" s="1107"/>
      <c r="FT184" s="1107">
        <f>IF($E177&gt;0,FT182/$E177,"-")</f>
        <v>0</v>
      </c>
      <c r="FU184" s="1107"/>
      <c r="FV184" s="1107">
        <f>IF($E177&gt;0,FV182/$E177,"-")</f>
        <v>0</v>
      </c>
      <c r="FW184" s="1107"/>
      <c r="FX184" s="1107">
        <f>IF($E177&gt;0,FX182/$E177,"-")</f>
        <v>0</v>
      </c>
      <c r="FY184" s="1107"/>
      <c r="FZ184" s="1107">
        <f>IF($E177&gt;0,FZ182/$E177,"-")</f>
        <v>0</v>
      </c>
      <c r="GA184" s="1107"/>
      <c r="GB184" s="1107">
        <f>IF($E177&gt;0,GB182/$E177,"-")</f>
        <v>0</v>
      </c>
      <c r="GC184" s="1107"/>
      <c r="GD184" s="1107">
        <f>IF($E177&gt;0,GD182/$E177,"-")</f>
        <v>0</v>
      </c>
      <c r="GE184" s="1107"/>
      <c r="GF184" s="1107">
        <f>IF($E177&gt;0,GF182/$E177,"-")</f>
        <v>0</v>
      </c>
      <c r="GG184" s="1107"/>
      <c r="GH184" s="1107">
        <f>IF($E177&gt;0,GH182/$E177,"-")</f>
        <v>0</v>
      </c>
      <c r="GI184" s="1107"/>
      <c r="GJ184" s="1107">
        <f>IF($E177&gt;0,GJ182/$E177,"-")</f>
        <v>0</v>
      </c>
      <c r="GK184" s="1107"/>
      <c r="GL184" s="1107">
        <f>IF($E177&gt;0,GL182/$E177,"-")</f>
        <v>0</v>
      </c>
      <c r="GM184" s="1107"/>
      <c r="GN184" s="1107">
        <f>IF($E177&gt;0,GN182/$E177,"-")</f>
        <v>0</v>
      </c>
      <c r="GO184" s="1107"/>
      <c r="GP184" s="1107">
        <f>IF($E177&gt;0,GP182/$E177,"-")</f>
        <v>0</v>
      </c>
      <c r="GQ184" s="1107"/>
      <c r="GR184" s="1107">
        <f>IF($E177&gt;0,GR182/$E177,"-")</f>
        <v>0</v>
      </c>
      <c r="GS184" s="1107"/>
      <c r="GT184" s="1107">
        <f>IF($E177&gt;0,GT182/$E177,"-")</f>
        <v>0</v>
      </c>
      <c r="GU184" s="1107"/>
      <c r="GV184" s="1107">
        <f t="shared" ref="GV184" si="824">IF($E177&gt;0,GV182/$E177,"-")</f>
        <v>0</v>
      </c>
      <c r="GW184" s="1107"/>
      <c r="GX184" s="1107">
        <f t="shared" ref="GX184" si="825">IF($E177&gt;0,GX182/$E177,"-")</f>
        <v>0</v>
      </c>
      <c r="GY184" s="1107"/>
      <c r="GZ184" s="1107">
        <f t="shared" ref="GZ184" si="826">IF($E177&gt;0,GZ182/$E177,"-")</f>
        <v>0</v>
      </c>
      <c r="HA184" s="1107"/>
      <c r="HB184" s="1107">
        <f>IF($E177&gt;0,HB182/$E177,"-")</f>
        <v>0</v>
      </c>
      <c r="HC184" s="1107"/>
      <c r="HD184" s="1107">
        <f t="shared" ref="HD184" si="827">IF($E177&gt;0,HD182/$E177,"-")</f>
        <v>0</v>
      </c>
      <c r="HE184" s="1107"/>
      <c r="HF184" s="1107">
        <f t="shared" ref="HF184" si="828">IF($E177&gt;0,HF182/$E177,"-")</f>
        <v>0</v>
      </c>
      <c r="HG184" s="1107"/>
      <c r="HH184" s="1107">
        <f t="shared" ref="HH184" si="829">IF($E177&gt;0,HH182/$E177,"-")</f>
        <v>0</v>
      </c>
      <c r="HI184" s="1107"/>
    </row>
    <row r="185" spans="1:217" s="5" customFormat="1" ht="14.4" hidden="1">
      <c r="A185" s="677"/>
      <c r="B185" s="678"/>
      <c r="C185" s="678"/>
      <c r="D185" s="679"/>
      <c r="E185" s="679"/>
      <c r="F185" s="678"/>
      <c r="G185" s="678"/>
      <c r="H185" s="678"/>
      <c r="I185" s="678"/>
      <c r="J185" s="678"/>
      <c r="K185" s="678"/>
      <c r="L185" s="1178"/>
      <c r="M185" s="1178"/>
      <c r="N185" s="1178"/>
      <c r="O185" s="1178"/>
      <c r="P185" s="1178"/>
      <c r="Q185" s="1178"/>
      <c r="R185" s="1178"/>
      <c r="S185" s="1192"/>
      <c r="T185" s="1180"/>
      <c r="U185" s="1178"/>
      <c r="V185" s="1178"/>
      <c r="W185" s="1178"/>
      <c r="X185" s="1178"/>
      <c r="Y185" s="1178"/>
      <c r="Z185" s="1178"/>
      <c r="AA185" s="1192"/>
      <c r="AB185" s="1180"/>
      <c r="AC185" s="1178"/>
      <c r="AD185" s="1178"/>
      <c r="AE185" s="1178"/>
      <c r="AF185" s="1178"/>
      <c r="AG185" s="1178"/>
      <c r="AH185" s="1178"/>
      <c r="AI185" s="1192"/>
      <c r="AJ185" s="1180"/>
      <c r="AK185" s="1178"/>
      <c r="AL185" s="1178"/>
      <c r="AM185" s="1178"/>
      <c r="AN185" s="1178"/>
      <c r="AO185" s="1178"/>
      <c r="AP185" s="1178"/>
      <c r="AQ185" s="1192"/>
      <c r="AR185" s="1180"/>
      <c r="AS185" s="1178"/>
      <c r="AT185" s="831"/>
      <c r="AU185" s="831"/>
      <c r="AV185" s="831"/>
      <c r="AW185" s="831"/>
      <c r="AX185" s="831"/>
      <c r="AY185" s="832"/>
      <c r="AZ185" s="833"/>
      <c r="BA185" s="831"/>
      <c r="BB185" s="831"/>
      <c r="BC185" s="831"/>
      <c r="BD185" s="831"/>
      <c r="BE185" s="831"/>
      <c r="BF185" s="831"/>
      <c r="BG185" s="832"/>
      <c r="BH185" s="833"/>
      <c r="BI185" s="831"/>
      <c r="BJ185" s="831"/>
      <c r="BK185" s="831"/>
      <c r="BL185" s="831"/>
      <c r="BM185" s="831"/>
      <c r="BN185" s="831"/>
      <c r="BO185" s="832"/>
      <c r="BP185" s="833"/>
      <c r="BQ185" s="831"/>
      <c r="BR185" s="831"/>
      <c r="BS185" s="831"/>
      <c r="BT185" s="831"/>
      <c r="BU185" s="831"/>
      <c r="BV185" s="831"/>
      <c r="BW185" s="832"/>
      <c r="BX185" s="833"/>
      <c r="BY185" s="831"/>
      <c r="BZ185" s="831"/>
      <c r="CA185" s="831"/>
      <c r="CB185" s="831"/>
      <c r="CC185" s="831"/>
      <c r="CD185" s="1178"/>
      <c r="CE185" s="1179"/>
      <c r="CF185" s="1180"/>
      <c r="CG185" s="1181"/>
      <c r="CH185" s="1178"/>
      <c r="CI185" s="1181"/>
      <c r="CJ185" s="1178"/>
      <c r="CK185" s="1181"/>
      <c r="CL185" s="1178"/>
      <c r="CM185" s="1179"/>
      <c r="CN185" s="1180"/>
      <c r="CO185" s="1181"/>
      <c r="CP185" s="1182"/>
      <c r="CQ185" s="1183"/>
      <c r="CR185" s="1182"/>
      <c r="CS185" s="1183"/>
      <c r="CT185" s="834"/>
      <c r="CU185" s="835"/>
      <c r="CV185" s="836"/>
      <c r="CW185" s="834"/>
      <c r="CX185" s="834"/>
      <c r="CY185" s="834"/>
      <c r="CZ185" s="834"/>
      <c r="DA185" s="834"/>
      <c r="DB185" s="834"/>
      <c r="DC185" s="835"/>
      <c r="DD185" s="836"/>
      <c r="DE185" s="834"/>
      <c r="DF185" s="834"/>
      <c r="DG185" s="834"/>
      <c r="DH185" s="834"/>
      <c r="DI185" s="834"/>
      <c r="DJ185" s="977"/>
      <c r="DK185" s="977"/>
      <c r="DL185" s="836"/>
      <c r="DM185" s="834"/>
      <c r="DN185" s="834"/>
      <c r="DO185" s="834"/>
      <c r="DP185" s="834"/>
      <c r="DQ185" s="834"/>
      <c r="DR185" s="834"/>
      <c r="DS185" s="835"/>
      <c r="DT185" s="836"/>
      <c r="DU185" s="834"/>
      <c r="DV185" s="834"/>
      <c r="DW185" s="834"/>
      <c r="DX185" s="834"/>
      <c r="DY185" s="834"/>
      <c r="DZ185" s="834"/>
      <c r="EA185" s="835"/>
      <c r="EB185" s="836"/>
      <c r="EC185" s="834"/>
      <c r="ED185" s="834"/>
      <c r="EE185" s="834"/>
      <c r="EF185" s="834"/>
      <c r="EG185" s="834"/>
      <c r="EH185" s="834"/>
      <c r="EI185" s="835"/>
      <c r="EJ185" s="836"/>
      <c r="EK185" s="834"/>
      <c r="EL185" s="834"/>
      <c r="EM185" s="834"/>
      <c r="EN185" s="834"/>
      <c r="EO185" s="834"/>
      <c r="EP185" s="834"/>
      <c r="EQ185" s="835"/>
      <c r="ER185" s="836"/>
      <c r="ES185" s="834"/>
      <c r="ET185" s="834"/>
      <c r="EU185" s="834"/>
      <c r="EV185" s="834"/>
      <c r="EW185" s="834"/>
      <c r="EX185" s="834"/>
      <c r="EY185" s="835"/>
      <c r="EZ185" s="836"/>
      <c r="FA185" s="834"/>
      <c r="FB185" s="834"/>
      <c r="FC185" s="834"/>
      <c r="FD185" s="834"/>
      <c r="FE185" s="834"/>
      <c r="FF185" s="834"/>
      <c r="FG185" s="835"/>
      <c r="FH185" s="836"/>
      <c r="FI185" s="834"/>
      <c r="FJ185" s="834"/>
      <c r="FK185" s="834"/>
      <c r="FL185" s="834"/>
      <c r="FM185" s="834"/>
      <c r="FN185" s="834"/>
      <c r="FO185" s="835"/>
      <c r="FP185" s="836"/>
      <c r="FQ185" s="834"/>
      <c r="FR185" s="834"/>
      <c r="FS185" s="834"/>
      <c r="FT185" s="834"/>
      <c r="FU185" s="834"/>
      <c r="FV185" s="834"/>
      <c r="FW185" s="835"/>
      <c r="FX185" s="836"/>
      <c r="FY185" s="834"/>
      <c r="FZ185" s="834"/>
      <c r="GA185" s="834"/>
      <c r="GB185" s="834"/>
      <c r="GC185" s="834"/>
      <c r="GD185" s="834"/>
      <c r="GE185" s="835"/>
      <c r="GF185" s="836"/>
      <c r="GG185" s="834"/>
      <c r="GH185" s="834"/>
      <c r="GI185" s="834"/>
      <c r="GJ185" s="834"/>
      <c r="GK185" s="834"/>
      <c r="GL185" s="834"/>
      <c r="GM185" s="835"/>
      <c r="GN185" s="836"/>
      <c r="GO185" s="834"/>
      <c r="GP185" s="834"/>
      <c r="GQ185" s="834"/>
      <c r="GR185" s="834"/>
      <c r="GS185" s="834"/>
      <c r="GT185" s="834"/>
      <c r="GU185" s="835"/>
      <c r="GV185" s="834"/>
      <c r="GW185" s="835"/>
      <c r="GX185" s="834"/>
      <c r="GY185" s="835"/>
      <c r="GZ185" s="834"/>
      <c r="HA185" s="835"/>
      <c r="HB185" s="834"/>
      <c r="HC185" s="835"/>
      <c r="HD185" s="834"/>
      <c r="HE185" s="835"/>
      <c r="HF185" s="834"/>
      <c r="HG185" s="835"/>
      <c r="HH185" s="834"/>
      <c r="HI185" s="835"/>
    </row>
    <row r="186" spans="1:217" ht="12.75" hidden="1" customHeight="1">
      <c r="A186" s="1139" t="s">
        <v>136</v>
      </c>
      <c r="B186" s="1140" t="str">
        <f>VLOOKUP(A186,PLANEJAMENTO!$B$10:$C$56,2,FALSE)</f>
        <v>QSMS</v>
      </c>
      <c r="C186" s="1139" t="str">
        <f>VLOOKUP(A186,PLANEJAMENTO!$B$10:$D$56,3,FALSE)</f>
        <v>vb</v>
      </c>
      <c r="D186" s="1141">
        <f>VLOOKUP(A186,PLANEJAMENTO!$B$10:$E$56,4,FALSE)</f>
        <v>1</v>
      </c>
      <c r="E186" s="1141">
        <f>D186</f>
        <v>1</v>
      </c>
      <c r="F186" s="1142"/>
      <c r="G186" s="1141">
        <f>F186*8</f>
        <v>0</v>
      </c>
      <c r="H186" s="733"/>
      <c r="I186" s="1143"/>
      <c r="J186" s="1144"/>
      <c r="K186" s="734" t="s">
        <v>379</v>
      </c>
      <c r="L186" s="1145"/>
      <c r="M186" s="1146"/>
      <c r="N186" s="1145"/>
      <c r="O186" s="1146"/>
      <c r="P186" s="1145"/>
      <c r="Q186" s="1146"/>
      <c r="R186" s="1145"/>
      <c r="S186" s="1146"/>
      <c r="T186" s="1145"/>
      <c r="U186" s="1146"/>
      <c r="V186" s="1145"/>
      <c r="W186" s="1146"/>
      <c r="X186" s="1145"/>
      <c r="Y186" s="1146"/>
      <c r="Z186" s="1145"/>
      <c r="AA186" s="1146"/>
      <c r="AB186" s="1145"/>
      <c r="AC186" s="1146"/>
      <c r="AD186" s="1145"/>
      <c r="AE186" s="1146"/>
      <c r="AF186" s="1145"/>
      <c r="AG186" s="1146"/>
      <c r="AH186" s="1145"/>
      <c r="AI186" s="1146"/>
      <c r="AJ186" s="1145"/>
      <c r="AK186" s="1146"/>
      <c r="AL186" s="1145"/>
      <c r="AM186" s="1146"/>
      <c r="AN186" s="1145"/>
      <c r="AO186" s="1146"/>
      <c r="AP186" s="1145"/>
      <c r="AQ186" s="1146"/>
      <c r="AR186" s="1145"/>
      <c r="AS186" s="1146"/>
      <c r="AT186" s="1145"/>
      <c r="AU186" s="1146"/>
      <c r="AV186" s="1145"/>
      <c r="AW186" s="1146"/>
      <c r="AX186" s="1145"/>
      <c r="AY186" s="1146"/>
      <c r="AZ186" s="1145"/>
      <c r="BA186" s="1146"/>
      <c r="BB186" s="1145"/>
      <c r="BC186" s="1146"/>
      <c r="BD186" s="1145"/>
      <c r="BE186" s="1146"/>
      <c r="BF186" s="1145"/>
      <c r="BG186" s="1146"/>
      <c r="BH186" s="1145"/>
      <c r="BI186" s="1146"/>
      <c r="BJ186" s="1145"/>
      <c r="BK186" s="1146"/>
      <c r="BL186" s="1145"/>
      <c r="BM186" s="1146"/>
      <c r="BN186" s="1145"/>
      <c r="BO186" s="1146"/>
      <c r="BP186" s="1145"/>
      <c r="BQ186" s="1146"/>
      <c r="BR186" s="1132"/>
      <c r="BS186" s="1132"/>
      <c r="BT186" s="1132"/>
      <c r="BU186" s="1132"/>
      <c r="BV186" s="1132"/>
      <c r="BW186" s="1132"/>
      <c r="BX186" s="1132"/>
      <c r="BY186" s="1132"/>
      <c r="BZ186" s="1132"/>
      <c r="CA186" s="1132"/>
      <c r="CB186" s="1132"/>
      <c r="CC186" s="1132"/>
      <c r="CD186" s="1132"/>
      <c r="CE186" s="1132"/>
      <c r="CF186" s="1132"/>
      <c r="CG186" s="1132"/>
      <c r="CH186" s="1132"/>
      <c r="CI186" s="1132"/>
      <c r="CJ186" s="1132"/>
      <c r="CK186" s="1132"/>
      <c r="CL186" s="1132"/>
      <c r="CM186" s="1132"/>
      <c r="CN186" s="1132"/>
      <c r="CO186" s="1132"/>
      <c r="CP186" s="1132"/>
      <c r="CQ186" s="1132"/>
      <c r="CR186" s="1132"/>
      <c r="CS186" s="1132"/>
      <c r="CT186" s="1132"/>
      <c r="CU186" s="1132"/>
      <c r="CV186" s="1132"/>
      <c r="CW186" s="1132"/>
      <c r="CX186" s="1132"/>
      <c r="CY186" s="1132"/>
      <c r="CZ186" s="1132"/>
      <c r="DA186" s="1132"/>
      <c r="DB186" s="1132"/>
      <c r="DC186" s="1132"/>
      <c r="DD186" s="1132"/>
      <c r="DE186" s="1132"/>
      <c r="DF186" s="1132"/>
      <c r="DG186" s="1132"/>
      <c r="DH186" s="1132"/>
      <c r="DI186" s="1132"/>
      <c r="DJ186" s="1138"/>
      <c r="DK186" s="1138"/>
      <c r="DL186" s="1132"/>
      <c r="DM186" s="1132"/>
      <c r="DN186" s="1132"/>
      <c r="DO186" s="1132"/>
      <c r="DP186" s="1132"/>
      <c r="DQ186" s="1132"/>
      <c r="DR186" s="1132"/>
      <c r="DS186" s="1132"/>
      <c r="DT186" s="1132"/>
      <c r="DU186" s="1132"/>
      <c r="DV186" s="1132"/>
      <c r="DW186" s="1132"/>
      <c r="DX186" s="1132"/>
      <c r="DY186" s="1132"/>
      <c r="DZ186" s="1132"/>
      <c r="EA186" s="1132"/>
      <c r="EB186" s="1132"/>
      <c r="EC186" s="1132"/>
      <c r="ED186" s="1132"/>
      <c r="EE186" s="1132"/>
      <c r="EF186" s="1132"/>
      <c r="EG186" s="1132"/>
      <c r="EH186" s="1132"/>
      <c r="EI186" s="1132"/>
      <c r="EJ186" s="1132"/>
      <c r="EK186" s="1132"/>
      <c r="EL186" s="1132"/>
      <c r="EM186" s="1132"/>
      <c r="EN186" s="1132"/>
      <c r="EO186" s="1132"/>
      <c r="EP186" s="1132"/>
      <c r="EQ186" s="1132"/>
      <c r="ER186" s="1132"/>
      <c r="ES186" s="1132"/>
      <c r="ET186" s="1132"/>
      <c r="EU186" s="1132"/>
      <c r="EV186" s="1132"/>
      <c r="EW186" s="1132"/>
      <c r="EX186" s="1132"/>
      <c r="EY186" s="1132"/>
      <c r="EZ186" s="1132"/>
      <c r="FA186" s="1132"/>
      <c r="FB186" s="1132"/>
      <c r="FC186" s="1132"/>
      <c r="FD186" s="1132"/>
      <c r="FE186" s="1132"/>
      <c r="FF186" s="1132"/>
      <c r="FG186" s="1132"/>
      <c r="FH186" s="1132"/>
      <c r="FI186" s="1132"/>
      <c r="FJ186" s="1132"/>
      <c r="FK186" s="1132"/>
      <c r="FL186" s="1132"/>
      <c r="FM186" s="1132"/>
      <c r="FN186" s="1132"/>
      <c r="FO186" s="1132"/>
      <c r="FP186" s="1132"/>
      <c r="FQ186" s="1132"/>
      <c r="FR186" s="1132"/>
      <c r="FS186" s="1132"/>
      <c r="FT186" s="1132"/>
      <c r="FU186" s="1132"/>
      <c r="FV186" s="1132"/>
      <c r="FW186" s="1132"/>
      <c r="FX186" s="1132"/>
      <c r="FY186" s="1132"/>
      <c r="FZ186" s="1132"/>
      <c r="GA186" s="1132"/>
      <c r="GB186" s="1132"/>
      <c r="GC186" s="1132"/>
      <c r="GD186" s="1132"/>
      <c r="GE186" s="1132"/>
      <c r="GF186" s="1132"/>
      <c r="GG186" s="1132"/>
      <c r="GH186" s="1132"/>
      <c r="GI186" s="1132"/>
      <c r="GJ186" s="1132"/>
      <c r="GK186" s="1132"/>
      <c r="GL186" s="1132"/>
      <c r="GM186" s="1132"/>
      <c r="GN186" s="1132"/>
      <c r="GO186" s="1132"/>
      <c r="GP186" s="1132"/>
      <c r="GQ186" s="1132"/>
      <c r="GR186" s="1132"/>
      <c r="GS186" s="1132"/>
      <c r="GT186" s="1132"/>
      <c r="GU186" s="1132"/>
      <c r="GV186" s="1132"/>
      <c r="GW186" s="1132"/>
      <c r="GX186" s="1132"/>
      <c r="GY186" s="1132"/>
      <c r="GZ186" s="1132"/>
      <c r="HA186" s="1132"/>
      <c r="HB186" s="1132"/>
      <c r="HC186" s="1132"/>
      <c r="HD186" s="1132"/>
      <c r="HE186" s="1132"/>
      <c r="HF186" s="1132"/>
      <c r="HG186" s="1132"/>
      <c r="HH186" s="1132"/>
      <c r="HI186" s="1132"/>
    </row>
    <row r="187" spans="1:217" ht="12.75" hidden="1" customHeight="1">
      <c r="A187" s="1139"/>
      <c r="B187" s="1140"/>
      <c r="C187" s="1139"/>
      <c r="D187" s="1141"/>
      <c r="E187" s="1141"/>
      <c r="F187" s="1142"/>
      <c r="G187" s="1141"/>
      <c r="H187" s="733"/>
      <c r="I187" s="1143"/>
      <c r="J187" s="1144"/>
      <c r="K187" s="837" t="s">
        <v>380</v>
      </c>
      <c r="L187" s="1133"/>
      <c r="M187" s="1134"/>
      <c r="N187" s="1133"/>
      <c r="O187" s="1134"/>
      <c r="P187" s="1133"/>
      <c r="Q187" s="1134"/>
      <c r="R187" s="1133"/>
      <c r="S187" s="1134"/>
      <c r="T187" s="1133"/>
      <c r="U187" s="1134"/>
      <c r="V187" s="1133"/>
      <c r="W187" s="1134"/>
      <c r="X187" s="1133"/>
      <c r="Y187" s="1134"/>
      <c r="Z187" s="1133"/>
      <c r="AA187" s="1134"/>
      <c r="AB187" s="1133"/>
      <c r="AC187" s="1134"/>
      <c r="AD187" s="1133"/>
      <c r="AE187" s="1134"/>
      <c r="AF187" s="1133"/>
      <c r="AG187" s="1134"/>
      <c r="AH187" s="1133"/>
      <c r="AI187" s="1134"/>
      <c r="AJ187" s="1133"/>
      <c r="AK187" s="1134"/>
      <c r="AL187" s="1133"/>
      <c r="AM187" s="1134"/>
      <c r="AN187" s="1133"/>
      <c r="AO187" s="1134"/>
      <c r="AP187" s="1133"/>
      <c r="AQ187" s="1134"/>
      <c r="AR187" s="1133"/>
      <c r="AS187" s="1134"/>
      <c r="AT187" s="1133"/>
      <c r="AU187" s="1134"/>
      <c r="AV187" s="1133"/>
      <c r="AW187" s="1134"/>
      <c r="AX187" s="1133"/>
      <c r="AY187" s="1134"/>
      <c r="AZ187" s="1133"/>
      <c r="BA187" s="1134"/>
      <c r="BB187" s="1133"/>
      <c r="BC187" s="1134"/>
      <c r="BD187" s="1133"/>
      <c r="BE187" s="1134"/>
      <c r="BF187" s="1133"/>
      <c r="BG187" s="1134"/>
      <c r="BH187" s="1133"/>
      <c r="BI187" s="1134"/>
      <c r="BJ187" s="1133"/>
      <c r="BK187" s="1134"/>
      <c r="BL187" s="1133"/>
      <c r="BM187" s="1134"/>
      <c r="BN187" s="1133"/>
      <c r="BO187" s="1134"/>
      <c r="BP187" s="1133"/>
      <c r="BQ187" s="1134"/>
      <c r="BR187" s="1129"/>
      <c r="BS187" s="1129"/>
      <c r="BT187" s="1129"/>
      <c r="BU187" s="1129"/>
      <c r="BV187" s="1129"/>
      <c r="BW187" s="1129"/>
      <c r="BX187" s="1129"/>
      <c r="BY187" s="1129"/>
      <c r="BZ187" s="1129"/>
      <c r="CA187" s="1129"/>
      <c r="CB187" s="1129"/>
      <c r="CC187" s="1129"/>
      <c r="CD187" s="1129"/>
      <c r="CE187" s="1129"/>
      <c r="CF187" s="1129"/>
      <c r="CG187" s="1129"/>
      <c r="CH187" s="1129"/>
      <c r="CI187" s="1129"/>
      <c r="CJ187" s="1129"/>
      <c r="CK187" s="1129"/>
      <c r="CL187" s="1129"/>
      <c r="CM187" s="1129"/>
      <c r="CN187" s="1129"/>
      <c r="CO187" s="1129"/>
      <c r="CP187" s="1129"/>
      <c r="CQ187" s="1129"/>
      <c r="CR187" s="1129"/>
      <c r="CS187" s="1129"/>
      <c r="CT187" s="1129"/>
      <c r="CU187" s="1129"/>
      <c r="CV187" s="1129"/>
      <c r="CW187" s="1129"/>
      <c r="CX187" s="1129"/>
      <c r="CY187" s="1129"/>
      <c r="CZ187" s="1129"/>
      <c r="DA187" s="1129"/>
      <c r="DB187" s="1129"/>
      <c r="DC187" s="1129"/>
      <c r="DD187" s="1129"/>
      <c r="DE187" s="1129"/>
      <c r="DF187" s="1129"/>
      <c r="DG187" s="1129"/>
      <c r="DH187" s="1129"/>
      <c r="DI187" s="1129"/>
      <c r="DJ187" s="1135"/>
      <c r="DK187" s="1135"/>
      <c r="DL187" s="1129"/>
      <c r="DM187" s="1129"/>
      <c r="DN187" s="1129"/>
      <c r="DO187" s="1129"/>
      <c r="DP187" s="1129"/>
      <c r="DQ187" s="1129"/>
      <c r="DR187" s="1129"/>
      <c r="DS187" s="1129"/>
      <c r="DT187" s="1129"/>
      <c r="DU187" s="1129"/>
      <c r="DV187" s="1129"/>
      <c r="DW187" s="1129"/>
      <c r="DX187" s="1129"/>
      <c r="DY187" s="1129"/>
      <c r="DZ187" s="1129"/>
      <c r="EA187" s="1129"/>
      <c r="EB187" s="1129"/>
      <c r="EC187" s="1129"/>
      <c r="ED187" s="1129"/>
      <c r="EE187" s="1129"/>
      <c r="EF187" s="1129"/>
      <c r="EG187" s="1129"/>
      <c r="EH187" s="1129"/>
      <c r="EI187" s="1129"/>
      <c r="EJ187" s="1129"/>
      <c r="EK187" s="1129"/>
      <c r="EL187" s="1129"/>
      <c r="EM187" s="1129"/>
      <c r="EN187" s="1129"/>
      <c r="EO187" s="1129"/>
      <c r="EP187" s="1129"/>
      <c r="EQ187" s="1129"/>
      <c r="ER187" s="1129"/>
      <c r="ES187" s="1129"/>
      <c r="ET187" s="1129"/>
      <c r="EU187" s="1129"/>
      <c r="EV187" s="1129"/>
      <c r="EW187" s="1129"/>
      <c r="EX187" s="1129"/>
      <c r="EY187" s="1129"/>
      <c r="EZ187" s="1129"/>
      <c r="FA187" s="1129"/>
      <c r="FB187" s="1129"/>
      <c r="FC187" s="1129"/>
      <c r="FD187" s="1129"/>
      <c r="FE187" s="1129"/>
      <c r="FF187" s="1129"/>
      <c r="FG187" s="1129"/>
      <c r="FH187" s="1129"/>
      <c r="FI187" s="1129"/>
      <c r="FJ187" s="1129"/>
      <c r="FK187" s="1129"/>
      <c r="FL187" s="1129"/>
      <c r="FM187" s="1129"/>
      <c r="FN187" s="1129"/>
      <c r="FO187" s="1129"/>
      <c r="FP187" s="1129"/>
      <c r="FQ187" s="1129"/>
      <c r="FR187" s="1129"/>
      <c r="FS187" s="1129"/>
      <c r="FT187" s="1129"/>
      <c r="FU187" s="1129"/>
      <c r="FV187" s="1129"/>
      <c r="FW187" s="1129"/>
      <c r="FX187" s="1129"/>
      <c r="FY187" s="1129"/>
      <c r="FZ187" s="1129"/>
      <c r="GA187" s="1129"/>
      <c r="GB187" s="1129"/>
      <c r="GC187" s="1129"/>
      <c r="GD187" s="1129"/>
      <c r="GE187" s="1129"/>
      <c r="GF187" s="1129"/>
      <c r="GG187" s="1129"/>
      <c r="GH187" s="1129"/>
      <c r="GI187" s="1129"/>
      <c r="GJ187" s="1129"/>
      <c r="GK187" s="1129"/>
      <c r="GL187" s="1129"/>
      <c r="GM187" s="1129"/>
      <c r="GN187" s="1129"/>
      <c r="GO187" s="1129"/>
      <c r="GP187" s="1129"/>
      <c r="GQ187" s="1129"/>
      <c r="GR187" s="1129"/>
      <c r="GS187" s="1129"/>
      <c r="GT187" s="1129"/>
      <c r="GU187" s="1129"/>
      <c r="GV187" s="1129"/>
      <c r="GW187" s="1129"/>
      <c r="GX187" s="1129"/>
      <c r="GY187" s="1129"/>
      <c r="GZ187" s="1129"/>
      <c r="HA187" s="1129"/>
      <c r="HB187" s="1129"/>
      <c r="HC187" s="1129"/>
      <c r="HD187" s="1129"/>
      <c r="HE187" s="1129"/>
      <c r="HF187" s="1129"/>
      <c r="HG187" s="1129"/>
      <c r="HH187" s="1129"/>
      <c r="HI187" s="1129"/>
    </row>
    <row r="188" spans="1:217" ht="12.75" hidden="1" customHeight="1">
      <c r="A188" s="1139"/>
      <c r="B188" s="1140"/>
      <c r="C188" s="1139"/>
      <c r="D188" s="1141"/>
      <c r="E188" s="1141"/>
      <c r="F188" s="1142"/>
      <c r="G188" s="1141"/>
      <c r="H188" s="733"/>
      <c r="I188" s="1143"/>
      <c r="J188" s="1144"/>
      <c r="K188" s="838" t="s">
        <v>381</v>
      </c>
      <c r="L188" s="1125">
        <f>(L186*L187*$G186)*$L$8</f>
        <v>0</v>
      </c>
      <c r="M188" s="1126"/>
      <c r="N188" s="1125">
        <f>(N186*N187*$G186)*$L$8</f>
        <v>0</v>
      </c>
      <c r="O188" s="1126"/>
      <c r="P188" s="1125">
        <f>(P186*P187*$G186)*$L$8</f>
        <v>0</v>
      </c>
      <c r="Q188" s="1126"/>
      <c r="R188" s="1125">
        <f>(R186*R187*$G186)*$L$8</f>
        <v>0</v>
      </c>
      <c r="S188" s="1126"/>
      <c r="T188" s="1125">
        <f>(T186*T187*$G186)*$T$8</f>
        <v>0</v>
      </c>
      <c r="U188" s="1126"/>
      <c r="V188" s="1125">
        <f>(V186*V187*$G186)*$T$8</f>
        <v>0</v>
      </c>
      <c r="W188" s="1126"/>
      <c r="X188" s="1125">
        <f>(X186*X187*$G186)*$T$8</f>
        <v>0</v>
      </c>
      <c r="Y188" s="1126"/>
      <c r="Z188" s="1125">
        <f>(Z186*Z187*$G186)*$T$8</f>
        <v>0</v>
      </c>
      <c r="AA188" s="1126"/>
      <c r="AB188" s="1125">
        <f>(AB186*AB187*$G186)*$AB$8</f>
        <v>0</v>
      </c>
      <c r="AC188" s="1126"/>
      <c r="AD188" s="1125">
        <f>(AD186*AD187*$G186)*$AB$8</f>
        <v>0</v>
      </c>
      <c r="AE188" s="1126"/>
      <c r="AF188" s="1125">
        <f>(AF186*AF187*$G186)*$AB$8</f>
        <v>0</v>
      </c>
      <c r="AG188" s="1126"/>
      <c r="AH188" s="1125">
        <f>(AH186*AH187*$G186)*$AB$8</f>
        <v>0</v>
      </c>
      <c r="AI188" s="1126"/>
      <c r="AJ188" s="1125">
        <f>(AJ186*AJ187*$G186)*$AJ$8</f>
        <v>0</v>
      </c>
      <c r="AK188" s="1126"/>
      <c r="AL188" s="1125">
        <f>(AL186*AL187*$G186)*$AJ$8</f>
        <v>0</v>
      </c>
      <c r="AM188" s="1126"/>
      <c r="AN188" s="1125">
        <f>(AN186*AN187*$G186)*$AJ$8</f>
        <v>0</v>
      </c>
      <c r="AO188" s="1126"/>
      <c r="AP188" s="1125">
        <f>(AP186*AP187*$G186)*$AJ$8</f>
        <v>0</v>
      </c>
      <c r="AQ188" s="1126"/>
      <c r="AR188" s="1125">
        <f>(AR186*AR187*$G186)*$AT$8</f>
        <v>0</v>
      </c>
      <c r="AS188" s="1126"/>
      <c r="AT188" s="1125">
        <f>(AT186*AT187*$G186)*$AT$8</f>
        <v>0</v>
      </c>
      <c r="AU188" s="1126"/>
      <c r="AV188" s="1125">
        <f>(AV186*AV187*$G186)*$AT$8</f>
        <v>0</v>
      </c>
      <c r="AW188" s="1126"/>
      <c r="AX188" s="1125">
        <f>(AX186*AX187*$G186)*$AT$8</f>
        <v>0</v>
      </c>
      <c r="AY188" s="1126"/>
      <c r="AZ188" s="1125">
        <f>(AZ186*AZ187*$G186)*$BB$8</f>
        <v>0</v>
      </c>
      <c r="BA188" s="1126"/>
      <c r="BB188" s="1125">
        <f>(BB186*BB187*$G186)*$BB$8</f>
        <v>0</v>
      </c>
      <c r="BC188" s="1126"/>
      <c r="BD188" s="1125">
        <f>(BD186*BD187*$G186)*$BB$8</f>
        <v>0</v>
      </c>
      <c r="BE188" s="1126"/>
      <c r="BF188" s="1125">
        <f>(BF186*BF187*$G186)*$BB$8</f>
        <v>0</v>
      </c>
      <c r="BG188" s="1126"/>
      <c r="BH188" s="1125">
        <f>(BH186*BH187*$G186)*$BJ$8</f>
        <v>0</v>
      </c>
      <c r="BI188" s="1126"/>
      <c r="BJ188" s="1125">
        <f>(BJ186*BJ187*$G186)*$BJ$8</f>
        <v>0</v>
      </c>
      <c r="BK188" s="1126"/>
      <c r="BL188" s="1125">
        <f>(BL186*BL187*$G186)*$BJ$8</f>
        <v>0</v>
      </c>
      <c r="BM188" s="1126"/>
      <c r="BN188" s="1125">
        <f>(BN186*BN187*$G186)*$BJ$8</f>
        <v>0</v>
      </c>
      <c r="BO188" s="1126"/>
      <c r="BP188" s="1125">
        <f>(BP186*BP187*$G186)*$BT$8</f>
        <v>0</v>
      </c>
      <c r="BQ188" s="1126"/>
      <c r="BR188" s="1125">
        <f>(BR186*BR187*$G186)*$BT$8</f>
        <v>0</v>
      </c>
      <c r="BS188" s="1126"/>
      <c r="BT188" s="1125">
        <f>(BT186*BT187*$G186)*$BT$8</f>
        <v>0</v>
      </c>
      <c r="BU188" s="1126"/>
      <c r="BV188" s="1125">
        <f>(BV186*BV187*$G186)*$BT$8</f>
        <v>0</v>
      </c>
      <c r="BW188" s="1126"/>
      <c r="BX188" s="1125">
        <f>(BX186*BX187*$G186)*$CB$8</f>
        <v>0</v>
      </c>
      <c r="BY188" s="1126"/>
      <c r="BZ188" s="1125">
        <f>(BZ186*BZ187*$G186)*$CB$8</f>
        <v>0</v>
      </c>
      <c r="CA188" s="1126"/>
      <c r="CB188" s="1125">
        <f>(CB186*CB187*$G186)*$CB$8</f>
        <v>0</v>
      </c>
      <c r="CC188" s="1126"/>
      <c r="CD188" s="1125">
        <f>(CD186*CD187*$G186)*$CB$8</f>
        <v>0</v>
      </c>
      <c r="CE188" s="1126"/>
      <c r="CF188" s="1125">
        <f>(CF186*CF187*$G186)*$CJ$8</f>
        <v>0</v>
      </c>
      <c r="CG188" s="1126"/>
      <c r="CH188" s="1125">
        <f>(CH186*CH187*$G186)*$CJ$8</f>
        <v>0</v>
      </c>
      <c r="CI188" s="1126"/>
      <c r="CJ188" s="1125">
        <f>(CJ186*CJ187*$G186)*$CJ$8</f>
        <v>0</v>
      </c>
      <c r="CK188" s="1126"/>
      <c r="CL188" s="1125">
        <f>(CL186*CL187*$G186)*$CJ$8</f>
        <v>0</v>
      </c>
      <c r="CM188" s="1126"/>
      <c r="CN188" s="1125">
        <f>(CN186*CN187*$G186)*$CT$8</f>
        <v>0</v>
      </c>
      <c r="CO188" s="1126"/>
      <c r="CP188" s="1125">
        <f>(CP186*CP187*$G186)*$CT$8</f>
        <v>0</v>
      </c>
      <c r="CQ188" s="1126"/>
      <c r="CR188" s="1125">
        <f>(CR186*CR187*$G186)*$CT$8</f>
        <v>0</v>
      </c>
      <c r="CS188" s="1126"/>
      <c r="CT188" s="1125">
        <f>(CT186*CT187*$G186)*$CT$8</f>
        <v>0</v>
      </c>
      <c r="CU188" s="1126"/>
      <c r="CV188" s="1125">
        <f>(CV186*CV187*$G186)*$DB$8</f>
        <v>0</v>
      </c>
      <c r="CW188" s="1126"/>
      <c r="CX188" s="1125">
        <f>(CX186*CX187*$G186)*$DB$8</f>
        <v>0</v>
      </c>
      <c r="CY188" s="1126"/>
      <c r="CZ188" s="1125">
        <f>(CZ186*CZ187*$G186)*$DB$8</f>
        <v>0</v>
      </c>
      <c r="DA188" s="1126"/>
      <c r="DB188" s="1125">
        <f>(DB186*DB187*$G186)*$DB$8</f>
        <v>0</v>
      </c>
      <c r="DC188" s="1126"/>
      <c r="DD188" s="1125">
        <f>(DD186*DD187*$G186)*$DB$8</f>
        <v>0</v>
      </c>
      <c r="DE188" s="1126"/>
      <c r="DF188" s="1125">
        <f>(DF186*DF187*$G186)*$DB$8</f>
        <v>0</v>
      </c>
      <c r="DG188" s="1126"/>
      <c r="DH188" s="1125">
        <f>(DH186*DH187*$G186)*$DB$8</f>
        <v>0</v>
      </c>
      <c r="DI188" s="1126"/>
      <c r="DJ188" s="1130">
        <f>(DJ186*DJ187*$G186)*$DB$8</f>
        <v>0</v>
      </c>
      <c r="DK188" s="1131"/>
      <c r="DL188" s="1125">
        <f>(DL186*DL187*$G186)*$DB$8</f>
        <v>0</v>
      </c>
      <c r="DM188" s="1126"/>
      <c r="DN188" s="1125">
        <f>(DN186*DN187*$G186)*$DB$8</f>
        <v>0</v>
      </c>
      <c r="DO188" s="1126"/>
      <c r="DP188" s="1125">
        <f>(DP186*DP187*$G186)*$DB$8</f>
        <v>0</v>
      </c>
      <c r="DQ188" s="1126"/>
      <c r="DR188" s="1125">
        <f>(DR186*DR187*$G186)*$DB$8</f>
        <v>0</v>
      </c>
      <c r="DS188" s="1126"/>
      <c r="DT188" s="1125">
        <f>(DT186*DT187*$G186)*$DB$8</f>
        <v>0</v>
      </c>
      <c r="DU188" s="1126"/>
      <c r="DV188" s="1125">
        <f>(DV186*DV187*$G186)*$DB$8</f>
        <v>0</v>
      </c>
      <c r="DW188" s="1126"/>
      <c r="DX188" s="1125">
        <f>(DX186*DX187*$G186)*$DB$8</f>
        <v>0</v>
      </c>
      <c r="DY188" s="1126"/>
      <c r="DZ188" s="1125">
        <f>(DZ186*DZ187*$G186)*$DB$8</f>
        <v>0</v>
      </c>
      <c r="EA188" s="1126"/>
      <c r="EB188" s="1125">
        <f>(EB186*EB187*$G186)*$DB$8</f>
        <v>0</v>
      </c>
      <c r="EC188" s="1126"/>
      <c r="ED188" s="1125">
        <f>(ED186*ED187*$G186)*$DB$8</f>
        <v>0</v>
      </c>
      <c r="EE188" s="1126"/>
      <c r="EF188" s="1125">
        <f>(EF186*EF187*$G186)*$DB$8</f>
        <v>0</v>
      </c>
      <c r="EG188" s="1126"/>
      <c r="EH188" s="1125">
        <f>(EH186*EH187*$G186)*$DB$8</f>
        <v>0</v>
      </c>
      <c r="EI188" s="1126"/>
      <c r="EJ188" s="1125">
        <f>(EJ186*EJ187*$G186)*$DB$8</f>
        <v>0</v>
      </c>
      <c r="EK188" s="1126"/>
      <c r="EL188" s="1125">
        <f>(EL186*EL187*$G186)*$DB$8</f>
        <v>0</v>
      </c>
      <c r="EM188" s="1126"/>
      <c r="EN188" s="1125">
        <f>(EN186*EN187*$G186)*$DB$8</f>
        <v>0</v>
      </c>
      <c r="EO188" s="1126"/>
      <c r="EP188" s="1125">
        <f>(EP186*EP187*$G186)*$DB$8</f>
        <v>0</v>
      </c>
      <c r="EQ188" s="1126"/>
      <c r="ER188" s="1125">
        <f>(ER186*ER187*$G186)*$DB$8</f>
        <v>0</v>
      </c>
      <c r="ES188" s="1126"/>
      <c r="ET188" s="1125">
        <f>(ET186*ET187*$G186)*$DB$8</f>
        <v>0</v>
      </c>
      <c r="EU188" s="1126"/>
      <c r="EV188" s="1125">
        <f>(EV186*EV187*$G186)*$DB$8</f>
        <v>0</v>
      </c>
      <c r="EW188" s="1126"/>
      <c r="EX188" s="1125">
        <f>(EX186*EX187*$G186)*$DB$8</f>
        <v>0</v>
      </c>
      <c r="EY188" s="1126"/>
      <c r="EZ188" s="1125">
        <f>(EZ186*EZ187*$G186)*$DB$8</f>
        <v>0</v>
      </c>
      <c r="FA188" s="1126"/>
      <c r="FB188" s="1125">
        <f>(FB186*FB187*$G186)*$DB$8</f>
        <v>0</v>
      </c>
      <c r="FC188" s="1126"/>
      <c r="FD188" s="1125">
        <f>(FD186*FD187*$G186)*$DB$8</f>
        <v>0</v>
      </c>
      <c r="FE188" s="1126"/>
      <c r="FF188" s="1125">
        <f>(FF186*FF187*$G186)*$DB$8</f>
        <v>0</v>
      </c>
      <c r="FG188" s="1126"/>
      <c r="FH188" s="1125">
        <f>(FH186*FH187*$G186)*$DB$8</f>
        <v>0</v>
      </c>
      <c r="FI188" s="1126"/>
      <c r="FJ188" s="1125">
        <f>(FJ186*FJ187*$G186)*$DB$8</f>
        <v>0</v>
      </c>
      <c r="FK188" s="1126"/>
      <c r="FL188" s="1125">
        <f>(FL186*FL187*$G186)*$DB$8</f>
        <v>0</v>
      </c>
      <c r="FM188" s="1126"/>
      <c r="FN188" s="1125">
        <f>(FN186*FN187*$G186)*$DB$8</f>
        <v>0</v>
      </c>
      <c r="FO188" s="1126"/>
      <c r="FP188" s="1125">
        <f>(FP186*FP187*$G186)*$DB$8</f>
        <v>0</v>
      </c>
      <c r="FQ188" s="1126"/>
      <c r="FR188" s="1125">
        <f>(FR186*FR187*$G186)*$DB$8</f>
        <v>0</v>
      </c>
      <c r="FS188" s="1126"/>
      <c r="FT188" s="1125">
        <f>(FT186*FT187*$G186)*$DB$8</f>
        <v>0</v>
      </c>
      <c r="FU188" s="1126"/>
      <c r="FV188" s="1125">
        <f>(FV186*FV187*$G186)*$DB$8</f>
        <v>0</v>
      </c>
      <c r="FW188" s="1126"/>
      <c r="FX188" s="1125">
        <f>(FX186*FX187*$G186)*$DB$8</f>
        <v>0</v>
      </c>
      <c r="FY188" s="1126"/>
      <c r="FZ188" s="1125">
        <f>(FZ186*FZ187*$G186)*$DB$8</f>
        <v>0</v>
      </c>
      <c r="GA188" s="1126"/>
      <c r="GB188" s="1125">
        <f>(GB186*GB187*$G186)*$DB$8</f>
        <v>0</v>
      </c>
      <c r="GC188" s="1126"/>
      <c r="GD188" s="1125">
        <f>(GD186*GD187*$G186)*$DB$8</f>
        <v>0</v>
      </c>
      <c r="GE188" s="1126"/>
      <c r="GF188" s="1125">
        <f>(GF186*GF187*$G186)*$DB$8</f>
        <v>0</v>
      </c>
      <c r="GG188" s="1126"/>
      <c r="GH188" s="1125">
        <f>(GH186*GH187*$G186)*$DB$8</f>
        <v>0</v>
      </c>
      <c r="GI188" s="1126"/>
      <c r="GJ188" s="1125">
        <f>(GJ186*GJ187*$G186)*$DB$8</f>
        <v>0</v>
      </c>
      <c r="GK188" s="1126"/>
      <c r="GL188" s="1125">
        <f>(GL186*GL187*$G186)*$DB$8</f>
        <v>0</v>
      </c>
      <c r="GM188" s="1126"/>
      <c r="GN188" s="1125">
        <f>(GN186*GN187*$G186)*$DB$8</f>
        <v>0</v>
      </c>
      <c r="GO188" s="1126"/>
      <c r="GP188" s="1125">
        <f>(GP186*GP187*$G186)*$DB$8</f>
        <v>0</v>
      </c>
      <c r="GQ188" s="1126"/>
      <c r="GR188" s="1125">
        <f>(GR186*GR187*$G186)*$DB$8</f>
        <v>0</v>
      </c>
      <c r="GS188" s="1126"/>
      <c r="GT188" s="1125">
        <f>(GT186*GT187*$G186)*$DB$8</f>
        <v>0</v>
      </c>
      <c r="GU188" s="1126"/>
      <c r="GV188" s="1125">
        <f t="shared" ref="GV188" si="830">(GV186*GV187*$G186)*$DB$8</f>
        <v>0</v>
      </c>
      <c r="GW188" s="1126"/>
      <c r="GX188" s="1125">
        <f t="shared" ref="GX188" si="831">(GX186*GX187*$G186)*$DB$8</f>
        <v>0</v>
      </c>
      <c r="GY188" s="1126"/>
      <c r="GZ188" s="1125">
        <f t="shared" ref="GZ188" si="832">(GZ186*GZ187*$G186)*$DB$8</f>
        <v>0</v>
      </c>
      <c r="HA188" s="1126"/>
      <c r="HB188" s="1125">
        <f>(HB186*HB187*$G186)*$DB$8</f>
        <v>0</v>
      </c>
      <c r="HC188" s="1126"/>
      <c r="HD188" s="1125">
        <f t="shared" ref="HD188" si="833">(HD186*HD187*$G186)*$DB$8</f>
        <v>0</v>
      </c>
      <c r="HE188" s="1126"/>
      <c r="HF188" s="1125">
        <f t="shared" ref="HF188" si="834">(HF186*HF187*$G186)*$DB$8</f>
        <v>0</v>
      </c>
      <c r="HG188" s="1126"/>
      <c r="HH188" s="1125">
        <f t="shared" ref="HH188" si="835">(HH186*HH187*$G186)*$DB$8</f>
        <v>0</v>
      </c>
      <c r="HI188" s="1126"/>
    </row>
    <row r="189" spans="1:217" ht="12.75" hidden="1" customHeight="1">
      <c r="A189" s="1139"/>
      <c r="B189" s="1140"/>
      <c r="C189" s="1139"/>
      <c r="D189" s="1141"/>
      <c r="E189" s="1141"/>
      <c r="F189" s="1142"/>
      <c r="G189" s="1141"/>
      <c r="H189" s="733"/>
      <c r="I189" s="1143"/>
      <c r="J189" s="1144"/>
      <c r="K189" s="839" t="s">
        <v>382</v>
      </c>
      <c r="L189" s="1121">
        <f>L188</f>
        <v>0</v>
      </c>
      <c r="M189" s="1122"/>
      <c r="N189" s="1121">
        <f>L189+N188</f>
        <v>0</v>
      </c>
      <c r="O189" s="1122"/>
      <c r="P189" s="1121">
        <f>N189+P188</f>
        <v>0</v>
      </c>
      <c r="Q189" s="1122"/>
      <c r="R189" s="1121">
        <f>P189+R188</f>
        <v>0</v>
      </c>
      <c r="S189" s="1122"/>
      <c r="T189" s="1121">
        <f>R189+T188</f>
        <v>0</v>
      </c>
      <c r="U189" s="1122"/>
      <c r="V189" s="1121">
        <f>T189+V188</f>
        <v>0</v>
      </c>
      <c r="W189" s="1122"/>
      <c r="X189" s="1121">
        <f>V189+X188</f>
        <v>0</v>
      </c>
      <c r="Y189" s="1122"/>
      <c r="Z189" s="1121">
        <f>X189+Z188</f>
        <v>0</v>
      </c>
      <c r="AA189" s="1122"/>
      <c r="AB189" s="1121">
        <f>Z189+AB188</f>
        <v>0</v>
      </c>
      <c r="AC189" s="1122"/>
      <c r="AD189" s="1121">
        <f>AB189+AD188</f>
        <v>0</v>
      </c>
      <c r="AE189" s="1122"/>
      <c r="AF189" s="1121">
        <f>AD189+AF188</f>
        <v>0</v>
      </c>
      <c r="AG189" s="1122"/>
      <c r="AH189" s="1121">
        <f>AF189+AH188</f>
        <v>0</v>
      </c>
      <c r="AI189" s="1122"/>
      <c r="AJ189" s="1121">
        <f>AH189+AJ188</f>
        <v>0</v>
      </c>
      <c r="AK189" s="1122"/>
      <c r="AL189" s="1121">
        <f>AJ189+AL188</f>
        <v>0</v>
      </c>
      <c r="AM189" s="1122"/>
      <c r="AN189" s="1121">
        <f>AL189+AN188</f>
        <v>0</v>
      </c>
      <c r="AO189" s="1122"/>
      <c r="AP189" s="1121">
        <f>AN189+AP188</f>
        <v>0</v>
      </c>
      <c r="AQ189" s="1122"/>
      <c r="AR189" s="1121">
        <f>AP189+AR188</f>
        <v>0</v>
      </c>
      <c r="AS189" s="1122"/>
      <c r="AT189" s="1121">
        <f>AR189+AT188</f>
        <v>0</v>
      </c>
      <c r="AU189" s="1122"/>
      <c r="AV189" s="1121">
        <f>AT189+AV188</f>
        <v>0</v>
      </c>
      <c r="AW189" s="1122"/>
      <c r="AX189" s="1121">
        <f>AV189+AX188</f>
        <v>0</v>
      </c>
      <c r="AY189" s="1122"/>
      <c r="AZ189" s="1121">
        <f>AX189+AZ188</f>
        <v>0</v>
      </c>
      <c r="BA189" s="1122"/>
      <c r="BB189" s="1121">
        <f>AZ189+BB188</f>
        <v>0</v>
      </c>
      <c r="BC189" s="1122"/>
      <c r="BD189" s="1121">
        <f>BB189+BD188</f>
        <v>0</v>
      </c>
      <c r="BE189" s="1122"/>
      <c r="BF189" s="1121">
        <f>BD189+BF188</f>
        <v>0</v>
      </c>
      <c r="BG189" s="1122"/>
      <c r="BH189" s="1121">
        <f>BF189+BH188</f>
        <v>0</v>
      </c>
      <c r="BI189" s="1122"/>
      <c r="BJ189" s="1121">
        <f>BH189+BJ188</f>
        <v>0</v>
      </c>
      <c r="BK189" s="1122"/>
      <c r="BL189" s="1121">
        <f>BJ189+BL188</f>
        <v>0</v>
      </c>
      <c r="BM189" s="1122"/>
      <c r="BN189" s="1121">
        <f>BL189+BN188</f>
        <v>0</v>
      </c>
      <c r="BO189" s="1122"/>
      <c r="BP189" s="1121">
        <f>BN189+BP188</f>
        <v>0</v>
      </c>
      <c r="BQ189" s="1122"/>
      <c r="BR189" s="1121">
        <f>BP189+BR188</f>
        <v>0</v>
      </c>
      <c r="BS189" s="1122"/>
      <c r="BT189" s="1121">
        <f>BR189+BT188</f>
        <v>0</v>
      </c>
      <c r="BU189" s="1122"/>
      <c r="BV189" s="1121">
        <f>BT189+BV188</f>
        <v>0</v>
      </c>
      <c r="BW189" s="1122"/>
      <c r="BX189" s="1121">
        <f>BV189+BX188</f>
        <v>0</v>
      </c>
      <c r="BY189" s="1122"/>
      <c r="BZ189" s="1121">
        <f>BX189+BZ188</f>
        <v>0</v>
      </c>
      <c r="CA189" s="1122"/>
      <c r="CB189" s="1121">
        <f>BZ189+CB188</f>
        <v>0</v>
      </c>
      <c r="CC189" s="1122"/>
      <c r="CD189" s="1121">
        <f>CB189+CD188</f>
        <v>0</v>
      </c>
      <c r="CE189" s="1122"/>
      <c r="CF189" s="1121">
        <f>CD189+CF188</f>
        <v>0</v>
      </c>
      <c r="CG189" s="1122"/>
      <c r="CH189" s="1121">
        <f>CF189+CH188</f>
        <v>0</v>
      </c>
      <c r="CI189" s="1122"/>
      <c r="CJ189" s="1121">
        <f>CH189+CJ188</f>
        <v>0</v>
      </c>
      <c r="CK189" s="1122"/>
      <c r="CL189" s="1121">
        <f>CJ189+CL188</f>
        <v>0</v>
      </c>
      <c r="CM189" s="1122"/>
      <c r="CN189" s="1121">
        <f>CL189+CN188</f>
        <v>0</v>
      </c>
      <c r="CO189" s="1122"/>
      <c r="CP189" s="1121">
        <f>CN189+CP188</f>
        <v>0</v>
      </c>
      <c r="CQ189" s="1122"/>
      <c r="CR189" s="1121">
        <f>CP189+CR188</f>
        <v>0</v>
      </c>
      <c r="CS189" s="1122"/>
      <c r="CT189" s="1121">
        <f>CR189+CT188</f>
        <v>0</v>
      </c>
      <c r="CU189" s="1122"/>
      <c r="CV189" s="1121">
        <f>CT189+CV188</f>
        <v>0</v>
      </c>
      <c r="CW189" s="1122"/>
      <c r="CX189" s="1121">
        <f>CV189+CX188</f>
        <v>0</v>
      </c>
      <c r="CY189" s="1122"/>
      <c r="CZ189" s="1121">
        <f>CX189+CZ188</f>
        <v>0</v>
      </c>
      <c r="DA189" s="1122"/>
      <c r="DB189" s="1121">
        <f>CZ189+DB188</f>
        <v>0</v>
      </c>
      <c r="DC189" s="1122"/>
      <c r="DD189" s="1121">
        <f>DB189+DD188</f>
        <v>0</v>
      </c>
      <c r="DE189" s="1122"/>
      <c r="DF189" s="1121">
        <f>DD189+DF188</f>
        <v>0</v>
      </c>
      <c r="DG189" s="1122"/>
      <c r="DH189" s="1121">
        <f>DF189+DH188</f>
        <v>0</v>
      </c>
      <c r="DI189" s="1122"/>
      <c r="DJ189" s="1127">
        <f>DH189+DJ188</f>
        <v>0</v>
      </c>
      <c r="DK189" s="1128"/>
      <c r="DL189" s="1121">
        <f>DJ189+DL188</f>
        <v>0</v>
      </c>
      <c r="DM189" s="1122"/>
      <c r="DN189" s="1121">
        <f>DL189+DN188</f>
        <v>0</v>
      </c>
      <c r="DO189" s="1122"/>
      <c r="DP189" s="1121">
        <f>DN189+DP188</f>
        <v>0</v>
      </c>
      <c r="DQ189" s="1122"/>
      <c r="DR189" s="1121">
        <f>DP189+DR188</f>
        <v>0</v>
      </c>
      <c r="DS189" s="1122"/>
      <c r="DT189" s="1121">
        <f>DR189+DT188</f>
        <v>0</v>
      </c>
      <c r="DU189" s="1122"/>
      <c r="DV189" s="1121">
        <f>DT189+DV188</f>
        <v>0</v>
      </c>
      <c r="DW189" s="1122"/>
      <c r="DX189" s="1121">
        <f>DV189+DX188</f>
        <v>0</v>
      </c>
      <c r="DY189" s="1122"/>
      <c r="DZ189" s="1121">
        <f>DX189+DZ188</f>
        <v>0</v>
      </c>
      <c r="EA189" s="1122"/>
      <c r="EB189" s="1121">
        <f>DZ189+EB188</f>
        <v>0</v>
      </c>
      <c r="EC189" s="1122"/>
      <c r="ED189" s="1121">
        <f>EB189+ED188</f>
        <v>0</v>
      </c>
      <c r="EE189" s="1122"/>
      <c r="EF189" s="1121">
        <f>ED189+EF188</f>
        <v>0</v>
      </c>
      <c r="EG189" s="1122"/>
      <c r="EH189" s="1121">
        <f>EF189+EH188</f>
        <v>0</v>
      </c>
      <c r="EI189" s="1122"/>
      <c r="EJ189" s="1121">
        <f>EH189+EJ188</f>
        <v>0</v>
      </c>
      <c r="EK189" s="1122"/>
      <c r="EL189" s="1121">
        <f>EJ189+EL188</f>
        <v>0</v>
      </c>
      <c r="EM189" s="1122"/>
      <c r="EN189" s="1121">
        <f>EL189+EN188</f>
        <v>0</v>
      </c>
      <c r="EO189" s="1122"/>
      <c r="EP189" s="1121">
        <f>EN189+EP188</f>
        <v>0</v>
      </c>
      <c r="EQ189" s="1122"/>
      <c r="ER189" s="1121">
        <f>EP189+ER188</f>
        <v>0</v>
      </c>
      <c r="ES189" s="1122"/>
      <c r="ET189" s="1121">
        <f>ER189+ET188</f>
        <v>0</v>
      </c>
      <c r="EU189" s="1122"/>
      <c r="EV189" s="1121">
        <f>ET189+EV188</f>
        <v>0</v>
      </c>
      <c r="EW189" s="1122"/>
      <c r="EX189" s="1121">
        <f>EV189+EX188</f>
        <v>0</v>
      </c>
      <c r="EY189" s="1122"/>
      <c r="EZ189" s="1121">
        <f>EX189+EZ188</f>
        <v>0</v>
      </c>
      <c r="FA189" s="1122"/>
      <c r="FB189" s="1121">
        <f>EZ189+FB188</f>
        <v>0</v>
      </c>
      <c r="FC189" s="1122"/>
      <c r="FD189" s="1121">
        <f>FB189+FD188</f>
        <v>0</v>
      </c>
      <c r="FE189" s="1122"/>
      <c r="FF189" s="1121">
        <f>FD189+FF188</f>
        <v>0</v>
      </c>
      <c r="FG189" s="1122"/>
      <c r="FH189" s="1121">
        <f>FF189+FH188</f>
        <v>0</v>
      </c>
      <c r="FI189" s="1122"/>
      <c r="FJ189" s="1121">
        <f>FH189+FJ188</f>
        <v>0</v>
      </c>
      <c r="FK189" s="1122"/>
      <c r="FL189" s="1121">
        <f>FJ189+FL188</f>
        <v>0</v>
      </c>
      <c r="FM189" s="1122"/>
      <c r="FN189" s="1121">
        <f>FL189+FN188</f>
        <v>0</v>
      </c>
      <c r="FO189" s="1122"/>
      <c r="FP189" s="1121">
        <f>FN189+FP188</f>
        <v>0</v>
      </c>
      <c r="FQ189" s="1122"/>
      <c r="FR189" s="1121">
        <f>FP189+FR188</f>
        <v>0</v>
      </c>
      <c r="FS189" s="1122"/>
      <c r="FT189" s="1121">
        <f>FR189+FT188</f>
        <v>0</v>
      </c>
      <c r="FU189" s="1122"/>
      <c r="FV189" s="1121">
        <f>FT189+FV188</f>
        <v>0</v>
      </c>
      <c r="FW189" s="1122"/>
      <c r="FX189" s="1121">
        <f>FV189+FX188</f>
        <v>0</v>
      </c>
      <c r="FY189" s="1122"/>
      <c r="FZ189" s="1121">
        <f>FX189+FZ188</f>
        <v>0</v>
      </c>
      <c r="GA189" s="1122"/>
      <c r="GB189" s="1121">
        <f>FZ189+GB188</f>
        <v>0</v>
      </c>
      <c r="GC189" s="1122"/>
      <c r="GD189" s="1121">
        <f>GB189+GD188</f>
        <v>0</v>
      </c>
      <c r="GE189" s="1122"/>
      <c r="GF189" s="1121">
        <f>GD189+GF188</f>
        <v>0</v>
      </c>
      <c r="GG189" s="1122"/>
      <c r="GH189" s="1121">
        <f>GF189+GH188</f>
        <v>0</v>
      </c>
      <c r="GI189" s="1122"/>
      <c r="GJ189" s="1121">
        <f>GH189+GJ188</f>
        <v>0</v>
      </c>
      <c r="GK189" s="1122"/>
      <c r="GL189" s="1121">
        <f>GJ189+GL188</f>
        <v>0</v>
      </c>
      <c r="GM189" s="1122"/>
      <c r="GN189" s="1121">
        <f>GL189+GN188</f>
        <v>0</v>
      </c>
      <c r="GO189" s="1122"/>
      <c r="GP189" s="1121">
        <f>GN189+GP188</f>
        <v>0</v>
      </c>
      <c r="GQ189" s="1122"/>
      <c r="GR189" s="1121">
        <f>GP189+GR188</f>
        <v>0</v>
      </c>
      <c r="GS189" s="1122"/>
      <c r="GT189" s="1121">
        <f>GR189+GT188</f>
        <v>0</v>
      </c>
      <c r="GU189" s="1122"/>
      <c r="GV189" s="1121">
        <f t="shared" ref="GV189" si="836">GT189+GV188</f>
        <v>0</v>
      </c>
      <c r="GW189" s="1122"/>
      <c r="GX189" s="1121">
        <f t="shared" ref="GX189" si="837">GV189+GX188</f>
        <v>0</v>
      </c>
      <c r="GY189" s="1122"/>
      <c r="GZ189" s="1121">
        <f t="shared" ref="GZ189" si="838">GX189+GZ188</f>
        <v>0</v>
      </c>
      <c r="HA189" s="1122"/>
      <c r="HB189" s="1121">
        <f>GZ189+HB188</f>
        <v>0</v>
      </c>
      <c r="HC189" s="1122"/>
      <c r="HD189" s="1121">
        <f t="shared" ref="HD189" si="839">HB189+HD188</f>
        <v>0</v>
      </c>
      <c r="HE189" s="1122"/>
      <c r="HF189" s="1121">
        <f t="shared" ref="HF189" si="840">HD189+HF188</f>
        <v>0</v>
      </c>
      <c r="HG189" s="1122"/>
      <c r="HH189" s="1121">
        <f t="shared" ref="HH189" si="841">HF189+HH188</f>
        <v>0</v>
      </c>
      <c r="HI189" s="1122"/>
    </row>
    <row r="190" spans="1:217" s="19" customFormat="1" ht="12.75" hidden="1" customHeight="1">
      <c r="A190" s="1139"/>
      <c r="B190" s="1140"/>
      <c r="C190" s="1139"/>
      <c r="D190" s="1141"/>
      <c r="E190" s="1141"/>
      <c r="F190" s="1142"/>
      <c r="G190" s="1141"/>
      <c r="H190" s="840"/>
      <c r="I190" s="1143"/>
      <c r="J190" s="1144"/>
      <c r="K190" s="841" t="s">
        <v>383</v>
      </c>
      <c r="L190" s="1117"/>
      <c r="M190" s="1118"/>
      <c r="N190" s="1117"/>
      <c r="O190" s="1118"/>
      <c r="P190" s="1117"/>
      <c r="Q190" s="1118"/>
      <c r="R190" s="1117"/>
      <c r="S190" s="1118"/>
      <c r="T190" s="1117"/>
      <c r="U190" s="1118"/>
      <c r="V190" s="1117"/>
      <c r="W190" s="1118"/>
      <c r="X190" s="1117"/>
      <c r="Y190" s="1118"/>
      <c r="Z190" s="1117"/>
      <c r="AA190" s="1118"/>
      <c r="AB190" s="1117"/>
      <c r="AC190" s="1118"/>
      <c r="AD190" s="1117"/>
      <c r="AE190" s="1118"/>
      <c r="AF190" s="1117"/>
      <c r="AG190" s="1118"/>
      <c r="AH190" s="1117"/>
      <c r="AI190" s="1118"/>
      <c r="AJ190" s="1117"/>
      <c r="AK190" s="1118"/>
      <c r="AL190" s="1117"/>
      <c r="AM190" s="1118"/>
      <c r="AN190" s="1117"/>
      <c r="AO190" s="1118"/>
      <c r="AP190" s="1117"/>
      <c r="AQ190" s="1118"/>
      <c r="AR190" s="1117"/>
      <c r="AS190" s="1118"/>
      <c r="AT190" s="1117"/>
      <c r="AU190" s="1118"/>
      <c r="AV190" s="1117"/>
      <c r="AW190" s="1118"/>
      <c r="AX190" s="1117"/>
      <c r="AY190" s="1118"/>
      <c r="AZ190" s="1117"/>
      <c r="BA190" s="1118"/>
      <c r="BB190" s="1117"/>
      <c r="BC190" s="1118"/>
      <c r="BD190" s="1117"/>
      <c r="BE190" s="1118"/>
      <c r="BF190" s="1117"/>
      <c r="BG190" s="1118"/>
      <c r="BH190" s="1117"/>
      <c r="BI190" s="1118"/>
      <c r="BJ190" s="1117"/>
      <c r="BK190" s="1118"/>
      <c r="BL190" s="1117"/>
      <c r="BM190" s="1118"/>
      <c r="BN190" s="1117"/>
      <c r="BO190" s="1118"/>
      <c r="BP190" s="1117"/>
      <c r="BQ190" s="1118"/>
      <c r="BR190" s="1117"/>
      <c r="BS190" s="1118"/>
      <c r="BT190" s="1117"/>
      <c r="BU190" s="1118"/>
      <c r="BV190" s="1117"/>
      <c r="BW190" s="1118"/>
      <c r="BX190" s="1117"/>
      <c r="BY190" s="1118"/>
      <c r="BZ190" s="1117"/>
      <c r="CA190" s="1118"/>
      <c r="CB190" s="1117"/>
      <c r="CC190" s="1118"/>
      <c r="CD190" s="1117"/>
      <c r="CE190" s="1118"/>
      <c r="CF190" s="1117"/>
      <c r="CG190" s="1118"/>
      <c r="CH190" s="1117"/>
      <c r="CI190" s="1118"/>
      <c r="CJ190" s="1117"/>
      <c r="CK190" s="1118"/>
      <c r="CL190" s="1117"/>
      <c r="CM190" s="1118"/>
      <c r="CN190" s="1117"/>
      <c r="CO190" s="1118"/>
      <c r="CP190" s="1117"/>
      <c r="CQ190" s="1118"/>
      <c r="CR190" s="1117"/>
      <c r="CS190" s="1118"/>
      <c r="CT190" s="1117"/>
      <c r="CU190" s="1118"/>
      <c r="CV190" s="1117"/>
      <c r="CW190" s="1118"/>
      <c r="CX190" s="1117"/>
      <c r="CY190" s="1118"/>
      <c r="CZ190" s="1117"/>
      <c r="DA190" s="1118"/>
      <c r="DB190" s="1117"/>
      <c r="DC190" s="1118"/>
      <c r="DD190" s="1117"/>
      <c r="DE190" s="1118"/>
      <c r="DF190" s="1117"/>
      <c r="DG190" s="1118"/>
      <c r="DH190" s="1117"/>
      <c r="DI190" s="1118"/>
      <c r="DJ190" s="1123"/>
      <c r="DK190" s="1124"/>
      <c r="DL190" s="1117"/>
      <c r="DM190" s="1118"/>
      <c r="DN190" s="1117"/>
      <c r="DO190" s="1118"/>
      <c r="DP190" s="1117"/>
      <c r="DQ190" s="1118"/>
      <c r="DR190" s="1117"/>
      <c r="DS190" s="1118"/>
      <c r="DT190" s="1117"/>
      <c r="DU190" s="1118"/>
      <c r="DV190" s="1117"/>
      <c r="DW190" s="1118"/>
      <c r="DX190" s="1117"/>
      <c r="DY190" s="1118"/>
      <c r="DZ190" s="1117"/>
      <c r="EA190" s="1118"/>
      <c r="EB190" s="1117"/>
      <c r="EC190" s="1118"/>
      <c r="ED190" s="1117"/>
      <c r="EE190" s="1118"/>
      <c r="EF190" s="1117"/>
      <c r="EG190" s="1118"/>
      <c r="EH190" s="1117"/>
      <c r="EI190" s="1118"/>
      <c r="EJ190" s="1117"/>
      <c r="EK190" s="1118"/>
      <c r="EL190" s="1117"/>
      <c r="EM190" s="1118"/>
      <c r="EN190" s="1117"/>
      <c r="EO190" s="1118"/>
      <c r="EP190" s="1117"/>
      <c r="EQ190" s="1118"/>
      <c r="ER190" s="1117"/>
      <c r="ES190" s="1118"/>
      <c r="ET190" s="1117"/>
      <c r="EU190" s="1118"/>
      <c r="EV190" s="1117"/>
      <c r="EW190" s="1118"/>
      <c r="EX190" s="1117"/>
      <c r="EY190" s="1118"/>
      <c r="EZ190" s="1117"/>
      <c r="FA190" s="1118"/>
      <c r="FB190" s="1117"/>
      <c r="FC190" s="1118"/>
      <c r="FD190" s="1117"/>
      <c r="FE190" s="1118"/>
      <c r="FF190" s="1117"/>
      <c r="FG190" s="1118"/>
      <c r="FH190" s="1117"/>
      <c r="FI190" s="1118"/>
      <c r="FJ190" s="1117"/>
      <c r="FK190" s="1118"/>
      <c r="FL190" s="1117"/>
      <c r="FM190" s="1118"/>
      <c r="FN190" s="1117"/>
      <c r="FO190" s="1118"/>
      <c r="FP190" s="1117"/>
      <c r="FQ190" s="1118"/>
      <c r="FR190" s="1117"/>
      <c r="FS190" s="1118"/>
      <c r="FT190" s="1117"/>
      <c r="FU190" s="1118"/>
      <c r="FV190" s="1117"/>
      <c r="FW190" s="1118"/>
      <c r="FX190" s="1117"/>
      <c r="FY190" s="1118"/>
      <c r="FZ190" s="1117"/>
      <c r="GA190" s="1118"/>
      <c r="GB190" s="1117"/>
      <c r="GC190" s="1118"/>
      <c r="GD190" s="1117"/>
      <c r="GE190" s="1118"/>
      <c r="GF190" s="1117"/>
      <c r="GG190" s="1118"/>
      <c r="GH190" s="1117"/>
      <c r="GI190" s="1118"/>
      <c r="GJ190" s="1117"/>
      <c r="GK190" s="1118"/>
      <c r="GL190" s="1117"/>
      <c r="GM190" s="1118"/>
      <c r="GN190" s="1117"/>
      <c r="GO190" s="1118"/>
      <c r="GP190" s="1117"/>
      <c r="GQ190" s="1118"/>
      <c r="GR190" s="1117"/>
      <c r="GS190" s="1118"/>
      <c r="GT190" s="1117"/>
      <c r="GU190" s="1118"/>
      <c r="GV190" s="1117"/>
      <c r="GW190" s="1118"/>
      <c r="GX190" s="1117"/>
      <c r="GY190" s="1118"/>
      <c r="GZ190" s="1117"/>
      <c r="HA190" s="1118"/>
      <c r="HB190" s="1117"/>
      <c r="HC190" s="1118"/>
      <c r="HD190" s="1117"/>
      <c r="HE190" s="1118"/>
      <c r="HF190" s="1117"/>
      <c r="HG190" s="1118"/>
      <c r="HH190" s="1117"/>
      <c r="HI190" s="1118"/>
    </row>
    <row r="191" spans="1:217" s="20" customFormat="1" ht="12.75" hidden="1" customHeight="1">
      <c r="A191" s="1139"/>
      <c r="B191" s="1140"/>
      <c r="C191" s="1139"/>
      <c r="D191" s="1141"/>
      <c r="E191" s="1141"/>
      <c r="F191" s="1142"/>
      <c r="G191" s="1141"/>
      <c r="H191" s="842"/>
      <c r="I191" s="1143"/>
      <c r="J191" s="1144"/>
      <c r="K191" s="843" t="s">
        <v>384</v>
      </c>
      <c r="L191" s="1113">
        <f>L190</f>
        <v>0</v>
      </c>
      <c r="M191" s="1114"/>
      <c r="N191" s="1113">
        <f>N190+L191</f>
        <v>0</v>
      </c>
      <c r="O191" s="1114"/>
      <c r="P191" s="1113">
        <f>P190+N191</f>
        <v>0</v>
      </c>
      <c r="Q191" s="1114"/>
      <c r="R191" s="1113">
        <f>R190+P191</f>
        <v>0</v>
      </c>
      <c r="S191" s="1114"/>
      <c r="T191" s="1113">
        <f>T190+R191</f>
        <v>0</v>
      </c>
      <c r="U191" s="1114"/>
      <c r="V191" s="1113">
        <f>V190+T191</f>
        <v>0</v>
      </c>
      <c r="W191" s="1114"/>
      <c r="X191" s="1113">
        <f>X190+V191</f>
        <v>0</v>
      </c>
      <c r="Y191" s="1114"/>
      <c r="Z191" s="1113">
        <f>Z190+X191</f>
        <v>0</v>
      </c>
      <c r="AA191" s="1114"/>
      <c r="AB191" s="1113">
        <f>AB190+Z191</f>
        <v>0</v>
      </c>
      <c r="AC191" s="1114"/>
      <c r="AD191" s="1113">
        <f>AD190+AB191</f>
        <v>0</v>
      </c>
      <c r="AE191" s="1114"/>
      <c r="AF191" s="1113">
        <f>AF190+AD191</f>
        <v>0</v>
      </c>
      <c r="AG191" s="1114"/>
      <c r="AH191" s="1113">
        <f>AH190+AF191</f>
        <v>0</v>
      </c>
      <c r="AI191" s="1114"/>
      <c r="AJ191" s="1113">
        <f>AJ190+AH191</f>
        <v>0</v>
      </c>
      <c r="AK191" s="1114"/>
      <c r="AL191" s="1113">
        <f>AL190+AJ191</f>
        <v>0</v>
      </c>
      <c r="AM191" s="1114"/>
      <c r="AN191" s="1113">
        <f>AN190+AL191</f>
        <v>0</v>
      </c>
      <c r="AO191" s="1114"/>
      <c r="AP191" s="1113">
        <f>AP190+AN191</f>
        <v>0</v>
      </c>
      <c r="AQ191" s="1114"/>
      <c r="AR191" s="1113">
        <f>AR190+AP191</f>
        <v>0</v>
      </c>
      <c r="AS191" s="1114"/>
      <c r="AT191" s="1113">
        <f>AT190+AR191</f>
        <v>0</v>
      </c>
      <c r="AU191" s="1114"/>
      <c r="AV191" s="1113">
        <f>AV190+AT191</f>
        <v>0</v>
      </c>
      <c r="AW191" s="1114"/>
      <c r="AX191" s="1113">
        <f>AX190+AV191</f>
        <v>0</v>
      </c>
      <c r="AY191" s="1114"/>
      <c r="AZ191" s="1113">
        <f>AZ190+AX191</f>
        <v>0</v>
      </c>
      <c r="BA191" s="1114"/>
      <c r="BB191" s="1113">
        <f>BB190+AZ191</f>
        <v>0</v>
      </c>
      <c r="BC191" s="1114"/>
      <c r="BD191" s="1113">
        <f>BD190+BB191</f>
        <v>0</v>
      </c>
      <c r="BE191" s="1114"/>
      <c r="BF191" s="1113">
        <f>BF190+BD191</f>
        <v>0</v>
      </c>
      <c r="BG191" s="1114"/>
      <c r="BH191" s="1113">
        <f>BH190+BF191</f>
        <v>0</v>
      </c>
      <c r="BI191" s="1114"/>
      <c r="BJ191" s="1113">
        <f>BJ190+BH191</f>
        <v>0</v>
      </c>
      <c r="BK191" s="1114"/>
      <c r="BL191" s="1113">
        <f>BL190+BJ191</f>
        <v>0</v>
      </c>
      <c r="BM191" s="1114"/>
      <c r="BN191" s="1113">
        <f>BN190+BL191</f>
        <v>0</v>
      </c>
      <c r="BO191" s="1114"/>
      <c r="BP191" s="1113">
        <f>BP190+BN191</f>
        <v>0</v>
      </c>
      <c r="BQ191" s="1114"/>
      <c r="BR191" s="1113">
        <f>BR190+BP191</f>
        <v>0</v>
      </c>
      <c r="BS191" s="1114"/>
      <c r="BT191" s="1113">
        <f>BT190+BR191</f>
        <v>0</v>
      </c>
      <c r="BU191" s="1114"/>
      <c r="BV191" s="1113">
        <f>BV190+BT191</f>
        <v>0</v>
      </c>
      <c r="BW191" s="1114"/>
      <c r="BX191" s="1113">
        <f>BX190+BV191</f>
        <v>0</v>
      </c>
      <c r="BY191" s="1114"/>
      <c r="BZ191" s="1113">
        <f>BZ190+BX191</f>
        <v>0</v>
      </c>
      <c r="CA191" s="1114"/>
      <c r="CB191" s="1113">
        <f>CB190+BZ191</f>
        <v>0</v>
      </c>
      <c r="CC191" s="1114"/>
      <c r="CD191" s="1113">
        <f>CD190+CB191</f>
        <v>0</v>
      </c>
      <c r="CE191" s="1114"/>
      <c r="CF191" s="1113">
        <f>CF190+CD191</f>
        <v>0</v>
      </c>
      <c r="CG191" s="1114"/>
      <c r="CH191" s="1113">
        <f>CH190+CF191</f>
        <v>0</v>
      </c>
      <c r="CI191" s="1114"/>
      <c r="CJ191" s="1113">
        <f>CJ190+CH191</f>
        <v>0</v>
      </c>
      <c r="CK191" s="1114"/>
      <c r="CL191" s="1113">
        <f>CL190+CJ191</f>
        <v>0</v>
      </c>
      <c r="CM191" s="1114"/>
      <c r="CN191" s="1113">
        <f>CN190+CL191</f>
        <v>0</v>
      </c>
      <c r="CO191" s="1114"/>
      <c r="CP191" s="1113">
        <f>CP190+CN191</f>
        <v>0</v>
      </c>
      <c r="CQ191" s="1114"/>
      <c r="CR191" s="1113">
        <f>CR190+CP191</f>
        <v>0</v>
      </c>
      <c r="CS191" s="1114"/>
      <c r="CT191" s="1113">
        <f>CT190+CR191</f>
        <v>0</v>
      </c>
      <c r="CU191" s="1114"/>
      <c r="CV191" s="1113">
        <f>CV190+CT191</f>
        <v>0</v>
      </c>
      <c r="CW191" s="1114"/>
      <c r="CX191" s="1113">
        <f>CX190+CV191</f>
        <v>0</v>
      </c>
      <c r="CY191" s="1114"/>
      <c r="CZ191" s="1113">
        <f>CZ190+CX191</f>
        <v>0</v>
      </c>
      <c r="DA191" s="1114"/>
      <c r="DB191" s="1113">
        <f>DB190+CZ191</f>
        <v>0</v>
      </c>
      <c r="DC191" s="1114"/>
      <c r="DD191" s="1113">
        <f>DD190+DB191</f>
        <v>0</v>
      </c>
      <c r="DE191" s="1114"/>
      <c r="DF191" s="1113">
        <f>DF190+DD191</f>
        <v>0</v>
      </c>
      <c r="DG191" s="1114"/>
      <c r="DH191" s="1113">
        <f>DH190+DF191</f>
        <v>0</v>
      </c>
      <c r="DI191" s="1114"/>
      <c r="DJ191" s="1119">
        <f>DJ190+DH191</f>
        <v>0</v>
      </c>
      <c r="DK191" s="1120"/>
      <c r="DL191" s="1113">
        <f>DL190+DJ191</f>
        <v>0</v>
      </c>
      <c r="DM191" s="1114"/>
      <c r="DN191" s="1113">
        <f>DN190+DL191</f>
        <v>0</v>
      </c>
      <c r="DO191" s="1114"/>
      <c r="DP191" s="1113">
        <f>DP190+DN191</f>
        <v>0</v>
      </c>
      <c r="DQ191" s="1114"/>
      <c r="DR191" s="1113">
        <f>DR190+DP191</f>
        <v>0</v>
      </c>
      <c r="DS191" s="1114"/>
      <c r="DT191" s="1113">
        <f>DT190+DR191</f>
        <v>0</v>
      </c>
      <c r="DU191" s="1114"/>
      <c r="DV191" s="1113">
        <f>DV190+DT191</f>
        <v>0</v>
      </c>
      <c r="DW191" s="1114"/>
      <c r="DX191" s="1113">
        <f>DX190+DV191</f>
        <v>0</v>
      </c>
      <c r="DY191" s="1114"/>
      <c r="DZ191" s="1113">
        <f>DZ190+DX191</f>
        <v>0</v>
      </c>
      <c r="EA191" s="1114"/>
      <c r="EB191" s="1113">
        <f>EB190+DZ191</f>
        <v>0</v>
      </c>
      <c r="EC191" s="1114"/>
      <c r="ED191" s="1113">
        <f>ED190+EB191</f>
        <v>0</v>
      </c>
      <c r="EE191" s="1114"/>
      <c r="EF191" s="1113">
        <f>EF190+ED191</f>
        <v>0</v>
      </c>
      <c r="EG191" s="1114"/>
      <c r="EH191" s="1113">
        <f>EH190+EF191</f>
        <v>0</v>
      </c>
      <c r="EI191" s="1114"/>
      <c r="EJ191" s="1113">
        <f>EJ190+EH191</f>
        <v>0</v>
      </c>
      <c r="EK191" s="1114"/>
      <c r="EL191" s="1113">
        <f>EL190+EJ191</f>
        <v>0</v>
      </c>
      <c r="EM191" s="1114"/>
      <c r="EN191" s="1113">
        <f>EN190+EL191</f>
        <v>0</v>
      </c>
      <c r="EO191" s="1114"/>
      <c r="EP191" s="1113">
        <f>EP190+EN191</f>
        <v>0</v>
      </c>
      <c r="EQ191" s="1114"/>
      <c r="ER191" s="1113">
        <f>ER190+EP191</f>
        <v>0</v>
      </c>
      <c r="ES191" s="1114"/>
      <c r="ET191" s="1113">
        <f>ET190+ER191</f>
        <v>0</v>
      </c>
      <c r="EU191" s="1114"/>
      <c r="EV191" s="1113">
        <f>EV190+ET191</f>
        <v>0</v>
      </c>
      <c r="EW191" s="1114"/>
      <c r="EX191" s="1113">
        <f>EX190+EV191</f>
        <v>0</v>
      </c>
      <c r="EY191" s="1114"/>
      <c r="EZ191" s="1113">
        <f>EZ190+EX191</f>
        <v>0</v>
      </c>
      <c r="FA191" s="1114"/>
      <c r="FB191" s="1113">
        <f>FB190+EZ191</f>
        <v>0</v>
      </c>
      <c r="FC191" s="1114"/>
      <c r="FD191" s="1113">
        <f>FD190+FB191</f>
        <v>0</v>
      </c>
      <c r="FE191" s="1114"/>
      <c r="FF191" s="1113">
        <f>FF190+FD191</f>
        <v>0</v>
      </c>
      <c r="FG191" s="1114"/>
      <c r="FH191" s="1113">
        <f>FH190+FF191</f>
        <v>0</v>
      </c>
      <c r="FI191" s="1114"/>
      <c r="FJ191" s="1113">
        <f>FJ190+FH191</f>
        <v>0</v>
      </c>
      <c r="FK191" s="1114"/>
      <c r="FL191" s="1113">
        <f>FL190+FJ191</f>
        <v>0</v>
      </c>
      <c r="FM191" s="1114"/>
      <c r="FN191" s="1113">
        <f>FN190+FL191</f>
        <v>0</v>
      </c>
      <c r="FO191" s="1114"/>
      <c r="FP191" s="1113">
        <f>FP190+FN191</f>
        <v>0</v>
      </c>
      <c r="FQ191" s="1114"/>
      <c r="FR191" s="1113">
        <f>FR190+FP191</f>
        <v>0</v>
      </c>
      <c r="FS191" s="1114"/>
      <c r="FT191" s="1113">
        <f>FT190+FR191</f>
        <v>0</v>
      </c>
      <c r="FU191" s="1114"/>
      <c r="FV191" s="1113">
        <f>FV190+FT191</f>
        <v>0</v>
      </c>
      <c r="FW191" s="1114"/>
      <c r="FX191" s="1113">
        <f>FX190+FV191</f>
        <v>0</v>
      </c>
      <c r="FY191" s="1114"/>
      <c r="FZ191" s="1113">
        <f>FZ190+FX191</f>
        <v>0</v>
      </c>
      <c r="GA191" s="1114"/>
      <c r="GB191" s="1113">
        <f>GB190+FZ191</f>
        <v>0</v>
      </c>
      <c r="GC191" s="1114"/>
      <c r="GD191" s="1113">
        <f>GD190+GB191</f>
        <v>0</v>
      </c>
      <c r="GE191" s="1114"/>
      <c r="GF191" s="1113">
        <f>GF190+GD191</f>
        <v>0</v>
      </c>
      <c r="GG191" s="1114"/>
      <c r="GH191" s="1113">
        <f>GH190+GF191</f>
        <v>0</v>
      </c>
      <c r="GI191" s="1114"/>
      <c r="GJ191" s="1113">
        <f>GJ190+GH191</f>
        <v>0</v>
      </c>
      <c r="GK191" s="1114"/>
      <c r="GL191" s="1113">
        <f>GL190+GJ191</f>
        <v>0</v>
      </c>
      <c r="GM191" s="1114"/>
      <c r="GN191" s="1113">
        <f>GN190+GL191</f>
        <v>0</v>
      </c>
      <c r="GO191" s="1114"/>
      <c r="GP191" s="1113">
        <f>GP190+GN191</f>
        <v>0</v>
      </c>
      <c r="GQ191" s="1114"/>
      <c r="GR191" s="1113">
        <f>GR190+GP191</f>
        <v>0</v>
      </c>
      <c r="GS191" s="1114"/>
      <c r="GT191" s="1113">
        <f>GT190+GR191</f>
        <v>0</v>
      </c>
      <c r="GU191" s="1114"/>
      <c r="GV191" s="1113">
        <f t="shared" ref="GV191" si="842">GV190+GT191</f>
        <v>0</v>
      </c>
      <c r="GW191" s="1114"/>
      <c r="GX191" s="1113">
        <f t="shared" ref="GX191" si="843">GX190+GV191</f>
        <v>0</v>
      </c>
      <c r="GY191" s="1114"/>
      <c r="GZ191" s="1113">
        <f t="shared" ref="GZ191" si="844">GZ190+GX191</f>
        <v>0</v>
      </c>
      <c r="HA191" s="1114"/>
      <c r="HB191" s="1113">
        <f>HB190+GZ191</f>
        <v>0</v>
      </c>
      <c r="HC191" s="1114"/>
      <c r="HD191" s="1113">
        <f t="shared" ref="HD191" si="845">HD190+HB191</f>
        <v>0</v>
      </c>
      <c r="HE191" s="1114"/>
      <c r="HF191" s="1113">
        <f t="shared" ref="HF191" si="846">HF190+HD191</f>
        <v>0</v>
      </c>
      <c r="HG191" s="1114"/>
      <c r="HH191" s="1113">
        <f t="shared" ref="HH191" si="847">HH190+HF191</f>
        <v>0</v>
      </c>
      <c r="HI191" s="1114"/>
    </row>
    <row r="192" spans="1:217" s="21" customFormat="1" ht="12.75" hidden="1" customHeight="1">
      <c r="A192" s="1139"/>
      <c r="B192" s="1140"/>
      <c r="C192" s="1139"/>
      <c r="D192" s="1141"/>
      <c r="E192" s="1141"/>
      <c r="F192" s="1142"/>
      <c r="G192" s="1141"/>
      <c r="H192" s="844"/>
      <c r="I192" s="1143"/>
      <c r="J192" s="1144"/>
      <c r="K192" s="845" t="s">
        <v>385</v>
      </c>
      <c r="L192" s="1108">
        <f>IF($E186&gt;0,L189/$E186,"-")</f>
        <v>0</v>
      </c>
      <c r="M192" s="1109"/>
      <c r="N192" s="1108">
        <f>IF($E186&gt;0,N189/$E186,"-")</f>
        <v>0</v>
      </c>
      <c r="O192" s="1109"/>
      <c r="P192" s="1108">
        <f>IF($E186&gt;0,P189/$E186,"-")</f>
        <v>0</v>
      </c>
      <c r="Q192" s="1109"/>
      <c r="R192" s="1108">
        <f>IF($E186&gt;0,R189/$E186,"-")</f>
        <v>0</v>
      </c>
      <c r="S192" s="1109"/>
      <c r="T192" s="1108">
        <f>IF($E186&gt;0,T189/$E186,"-")</f>
        <v>0</v>
      </c>
      <c r="U192" s="1109"/>
      <c r="V192" s="1108">
        <f>IF($E186&gt;0,V189/$E186,"-")</f>
        <v>0</v>
      </c>
      <c r="W192" s="1109"/>
      <c r="X192" s="1108">
        <f>IF($E186&gt;0,X189/$E186,"-")</f>
        <v>0</v>
      </c>
      <c r="Y192" s="1109"/>
      <c r="Z192" s="1108">
        <f>IF($E186&gt;0,Z189/$E186,"-")</f>
        <v>0</v>
      </c>
      <c r="AA192" s="1109"/>
      <c r="AB192" s="1108">
        <f>IF($E186&gt;0,AB189/$E186,"-")</f>
        <v>0</v>
      </c>
      <c r="AC192" s="1109"/>
      <c r="AD192" s="1108">
        <f>IF($E186&gt;0,AD189/$E186,"-")</f>
        <v>0</v>
      </c>
      <c r="AE192" s="1109"/>
      <c r="AF192" s="1108">
        <f>IF($E186&gt;0,AF189/$E186,"-")</f>
        <v>0</v>
      </c>
      <c r="AG192" s="1109"/>
      <c r="AH192" s="1108">
        <f>IF($E186&gt;0,AH189/$E186,"-")</f>
        <v>0</v>
      </c>
      <c r="AI192" s="1109"/>
      <c r="AJ192" s="1108">
        <f>IF($E186&gt;0,AJ189/$E186,"-")</f>
        <v>0</v>
      </c>
      <c r="AK192" s="1109"/>
      <c r="AL192" s="1108">
        <f>IF($E186&gt;0,AL189/$E186,"-")</f>
        <v>0</v>
      </c>
      <c r="AM192" s="1109"/>
      <c r="AN192" s="1108">
        <f>IF($E186&gt;0,AN189/$E186,"-")</f>
        <v>0</v>
      </c>
      <c r="AO192" s="1109"/>
      <c r="AP192" s="1108">
        <f>IF($E186&gt;0,AP189/$E186,"-")</f>
        <v>0</v>
      </c>
      <c r="AQ192" s="1109"/>
      <c r="AR192" s="1108">
        <f>IF($E186&gt;0,AR189/$E186,"-")</f>
        <v>0</v>
      </c>
      <c r="AS192" s="1109"/>
      <c r="AT192" s="1108">
        <f>IF($E186&gt;0,AT189/$E186,"-")</f>
        <v>0</v>
      </c>
      <c r="AU192" s="1109"/>
      <c r="AV192" s="1108">
        <f>IF($E186&gt;0,AV189/$E186,"-")</f>
        <v>0</v>
      </c>
      <c r="AW192" s="1109"/>
      <c r="AX192" s="1108">
        <f>IF($E186&gt;0,AX189/$E186,"-")</f>
        <v>0</v>
      </c>
      <c r="AY192" s="1109"/>
      <c r="AZ192" s="1108">
        <f>IF($E186&gt;0,AZ189/$E186,"-")</f>
        <v>0</v>
      </c>
      <c r="BA192" s="1109"/>
      <c r="BB192" s="1108">
        <f>IF($E186&gt;0,BB189/$E186,"-")</f>
        <v>0</v>
      </c>
      <c r="BC192" s="1109"/>
      <c r="BD192" s="1108">
        <f>IF($E186&gt;0,BD189/$E186,"-")</f>
        <v>0</v>
      </c>
      <c r="BE192" s="1109"/>
      <c r="BF192" s="1108">
        <f>IF($E186&gt;0,BF189/$E186,"-")</f>
        <v>0</v>
      </c>
      <c r="BG192" s="1109"/>
      <c r="BH192" s="1108">
        <f>IF($E186&gt;0,BH189/$E186,"-")</f>
        <v>0</v>
      </c>
      <c r="BI192" s="1109"/>
      <c r="BJ192" s="1108">
        <f>IF($E186&gt;0,BJ189/$E186,"-")</f>
        <v>0</v>
      </c>
      <c r="BK192" s="1109"/>
      <c r="BL192" s="1108">
        <f>IF($E186&gt;0,BL189/$E186,"-")</f>
        <v>0</v>
      </c>
      <c r="BM192" s="1109"/>
      <c r="BN192" s="1108">
        <f>IF($E186&gt;0,BN189/$E186,"-")</f>
        <v>0</v>
      </c>
      <c r="BO192" s="1109"/>
      <c r="BP192" s="1108">
        <f>IF($E186&gt;0,BP189/$E186,"-")</f>
        <v>0</v>
      </c>
      <c r="BQ192" s="1109"/>
      <c r="BR192" s="1108">
        <f>IF($E186&gt;0,BR189/$E186,"-")</f>
        <v>0</v>
      </c>
      <c r="BS192" s="1109"/>
      <c r="BT192" s="1108">
        <f>IF($E186&gt;0,BT189/$E186,"-")</f>
        <v>0</v>
      </c>
      <c r="BU192" s="1109"/>
      <c r="BV192" s="1108">
        <f>IF($E186&gt;0,BV189/$E186,"-")</f>
        <v>0</v>
      </c>
      <c r="BW192" s="1109"/>
      <c r="BX192" s="1108">
        <f>IF($E186&gt;0,BX189/$E186,"-")</f>
        <v>0</v>
      </c>
      <c r="BY192" s="1109"/>
      <c r="BZ192" s="1108">
        <f>IF($E186&gt;0,BZ189/$E186,"-")</f>
        <v>0</v>
      </c>
      <c r="CA192" s="1109"/>
      <c r="CB192" s="1108">
        <f>IF($E186&gt;0,CB189/$E186,"-")</f>
        <v>0</v>
      </c>
      <c r="CC192" s="1109"/>
      <c r="CD192" s="1108">
        <f>IF($E186&gt;0,CD189/$E186,"-")</f>
        <v>0</v>
      </c>
      <c r="CE192" s="1109"/>
      <c r="CF192" s="1108">
        <f>IF($E186&gt;0,CF189/$E186,"-")</f>
        <v>0</v>
      </c>
      <c r="CG192" s="1109"/>
      <c r="CH192" s="1108">
        <f>IF($E186&gt;0,CH189/$E186,"-")</f>
        <v>0</v>
      </c>
      <c r="CI192" s="1109"/>
      <c r="CJ192" s="1108">
        <f>IF($E186&gt;0,CJ189/$E186,"-")</f>
        <v>0</v>
      </c>
      <c r="CK192" s="1109"/>
      <c r="CL192" s="1108">
        <f>IF($E186&gt;0,CL189/$E186,"-")</f>
        <v>0</v>
      </c>
      <c r="CM192" s="1109"/>
      <c r="CN192" s="1108">
        <f>IF($E186&gt;0,CN189/$E186,"-")</f>
        <v>0</v>
      </c>
      <c r="CO192" s="1109"/>
      <c r="CP192" s="1108">
        <f>IF($E186&gt;0,CP189/$E186,"-")</f>
        <v>0</v>
      </c>
      <c r="CQ192" s="1109"/>
      <c r="CR192" s="1108">
        <f>IF($E186&gt;0,CR189/$E186,"-")</f>
        <v>0</v>
      </c>
      <c r="CS192" s="1109"/>
      <c r="CT192" s="1108">
        <f>IF($E186&gt;0,CT189/$E186,"-")</f>
        <v>0</v>
      </c>
      <c r="CU192" s="1109"/>
      <c r="CV192" s="1108">
        <f>IF($E186&gt;0,CV189/$E186,"-")</f>
        <v>0</v>
      </c>
      <c r="CW192" s="1109"/>
      <c r="CX192" s="1108">
        <f>IF($E186&gt;0,CX189/$E186,"-")</f>
        <v>0</v>
      </c>
      <c r="CY192" s="1109"/>
      <c r="CZ192" s="1108">
        <f>IF($E186&gt;0,CZ189/$E186,"-")</f>
        <v>0</v>
      </c>
      <c r="DA192" s="1109"/>
      <c r="DB192" s="1108">
        <f>IF($E186&gt;0,DB189/$E186,"-")</f>
        <v>0</v>
      </c>
      <c r="DC192" s="1109"/>
      <c r="DD192" s="1108">
        <f>IF($E186&gt;0,DD189/$E186,"-")</f>
        <v>0</v>
      </c>
      <c r="DE192" s="1109"/>
      <c r="DF192" s="1108">
        <f>IF($E186&gt;0,DF189/$E186,"-")</f>
        <v>0</v>
      </c>
      <c r="DG192" s="1109"/>
      <c r="DH192" s="1108">
        <f>IF($E186&gt;0,DH189/$E186,"-")</f>
        <v>0</v>
      </c>
      <c r="DI192" s="1109"/>
      <c r="DJ192" s="1115">
        <f>IF($E186&gt;0,DJ189/$E186,"-")</f>
        <v>0</v>
      </c>
      <c r="DK192" s="1116"/>
      <c r="DL192" s="1108">
        <f>IF($E186&gt;0,DL189/$E186,"-")</f>
        <v>0</v>
      </c>
      <c r="DM192" s="1109"/>
      <c r="DN192" s="1108">
        <f>IF($E186&gt;0,DN189/$E186,"-")</f>
        <v>0</v>
      </c>
      <c r="DO192" s="1109"/>
      <c r="DP192" s="1108">
        <f>IF($E186&gt;0,DP189/$E186,"-")</f>
        <v>0</v>
      </c>
      <c r="DQ192" s="1109"/>
      <c r="DR192" s="1108">
        <f>IF($E186&gt;0,DR189/$E186,"-")</f>
        <v>0</v>
      </c>
      <c r="DS192" s="1109"/>
      <c r="DT192" s="1108">
        <f>IF($E186&gt;0,DT189/$E186,"-")</f>
        <v>0</v>
      </c>
      <c r="DU192" s="1109"/>
      <c r="DV192" s="1108">
        <f>IF($E186&gt;0,DV189/$E186,"-")</f>
        <v>0</v>
      </c>
      <c r="DW192" s="1109"/>
      <c r="DX192" s="1108">
        <f>IF($E186&gt;0,DX189/$E186,"-")</f>
        <v>0</v>
      </c>
      <c r="DY192" s="1109"/>
      <c r="DZ192" s="1108">
        <f>IF($E186&gt;0,DZ189/$E186,"-")</f>
        <v>0</v>
      </c>
      <c r="EA192" s="1109"/>
      <c r="EB192" s="1108">
        <f>IF($E186&gt;0,EB189/$E186,"-")</f>
        <v>0</v>
      </c>
      <c r="EC192" s="1109"/>
      <c r="ED192" s="1108">
        <f>IF($E186&gt;0,ED189/$E186,"-")</f>
        <v>0</v>
      </c>
      <c r="EE192" s="1109"/>
      <c r="EF192" s="1108">
        <f>IF($E186&gt;0,EF189/$E186,"-")</f>
        <v>0</v>
      </c>
      <c r="EG192" s="1109"/>
      <c r="EH192" s="1108">
        <f>IF($E186&gt;0,EH189/$E186,"-")</f>
        <v>0</v>
      </c>
      <c r="EI192" s="1109"/>
      <c r="EJ192" s="1108">
        <f>IF($E186&gt;0,EJ189/$E186,"-")</f>
        <v>0</v>
      </c>
      <c r="EK192" s="1109"/>
      <c r="EL192" s="1108">
        <f>IF($E186&gt;0,EL189/$E186,"-")</f>
        <v>0</v>
      </c>
      <c r="EM192" s="1109"/>
      <c r="EN192" s="1108">
        <f>IF($E186&gt;0,EN189/$E186,"-")</f>
        <v>0</v>
      </c>
      <c r="EO192" s="1109"/>
      <c r="EP192" s="1108">
        <f>IF($E186&gt;0,EP189/$E186,"-")</f>
        <v>0</v>
      </c>
      <c r="EQ192" s="1109"/>
      <c r="ER192" s="1108">
        <f>IF($E186&gt;0,ER189/$E186,"-")</f>
        <v>0</v>
      </c>
      <c r="ES192" s="1109"/>
      <c r="ET192" s="1108">
        <f>IF($E186&gt;0,ET189/$E186,"-")</f>
        <v>0</v>
      </c>
      <c r="EU192" s="1109"/>
      <c r="EV192" s="1108">
        <f>IF($E186&gt;0,EV189/$E186,"-")</f>
        <v>0</v>
      </c>
      <c r="EW192" s="1109"/>
      <c r="EX192" s="1108">
        <f>IF($E186&gt;0,EX189/$E186,"-")</f>
        <v>0</v>
      </c>
      <c r="EY192" s="1109"/>
      <c r="EZ192" s="1108">
        <f>IF($E186&gt;0,EZ189/$E186,"-")</f>
        <v>0</v>
      </c>
      <c r="FA192" s="1109"/>
      <c r="FB192" s="1108">
        <f>IF($E186&gt;0,FB189/$E186,"-")</f>
        <v>0</v>
      </c>
      <c r="FC192" s="1109"/>
      <c r="FD192" s="1108">
        <f>IF($E186&gt;0,FD189/$E186,"-")</f>
        <v>0</v>
      </c>
      <c r="FE192" s="1109"/>
      <c r="FF192" s="1108">
        <f>IF($E186&gt;0,FF189/$E186,"-")</f>
        <v>0</v>
      </c>
      <c r="FG192" s="1109"/>
      <c r="FH192" s="1108">
        <f>IF($E186&gt;0,FH189/$E186,"-")</f>
        <v>0</v>
      </c>
      <c r="FI192" s="1109"/>
      <c r="FJ192" s="1108">
        <f>IF($E186&gt;0,FJ189/$E186,"-")</f>
        <v>0</v>
      </c>
      <c r="FK192" s="1109"/>
      <c r="FL192" s="1108">
        <f>IF($E186&gt;0,FL189/$E186,"-")</f>
        <v>0</v>
      </c>
      <c r="FM192" s="1109"/>
      <c r="FN192" s="1108">
        <f>IF($E186&gt;0,FN189/$E186,"-")</f>
        <v>0</v>
      </c>
      <c r="FO192" s="1109"/>
      <c r="FP192" s="1108">
        <f>IF($E186&gt;0,FP189/$E186,"-")</f>
        <v>0</v>
      </c>
      <c r="FQ192" s="1109"/>
      <c r="FR192" s="1108">
        <f>IF($E186&gt;0,FR189/$E186,"-")</f>
        <v>0</v>
      </c>
      <c r="FS192" s="1109"/>
      <c r="FT192" s="1108">
        <f>IF($E186&gt;0,FT189/$E186,"-")</f>
        <v>0</v>
      </c>
      <c r="FU192" s="1109"/>
      <c r="FV192" s="1108">
        <f>IF($E186&gt;0,FV189/$E186,"-")</f>
        <v>0</v>
      </c>
      <c r="FW192" s="1109"/>
      <c r="FX192" s="1108">
        <f>IF($E186&gt;0,FX189/$E186,"-")</f>
        <v>0</v>
      </c>
      <c r="FY192" s="1109"/>
      <c r="FZ192" s="1108">
        <f>IF($E186&gt;0,FZ189/$E186,"-")</f>
        <v>0</v>
      </c>
      <c r="GA192" s="1109"/>
      <c r="GB192" s="1108">
        <f>IF($E186&gt;0,GB189/$E186,"-")</f>
        <v>0</v>
      </c>
      <c r="GC192" s="1109"/>
      <c r="GD192" s="1108">
        <f>IF($E186&gt;0,GD189/$E186,"-")</f>
        <v>0</v>
      </c>
      <c r="GE192" s="1109"/>
      <c r="GF192" s="1108">
        <f>IF($E186&gt;0,GF189/$E186,"-")</f>
        <v>0</v>
      </c>
      <c r="GG192" s="1109"/>
      <c r="GH192" s="1108">
        <f>IF($E186&gt;0,GH189/$E186,"-")</f>
        <v>0</v>
      </c>
      <c r="GI192" s="1109"/>
      <c r="GJ192" s="1108">
        <f>IF($E186&gt;0,GJ189/$E186,"-")</f>
        <v>0</v>
      </c>
      <c r="GK192" s="1109"/>
      <c r="GL192" s="1108">
        <f>IF($E186&gt;0,GL189/$E186,"-")</f>
        <v>0</v>
      </c>
      <c r="GM192" s="1109"/>
      <c r="GN192" s="1108">
        <f>IF($E186&gt;0,GN189/$E186,"-")</f>
        <v>0</v>
      </c>
      <c r="GO192" s="1109"/>
      <c r="GP192" s="1108">
        <f>IF($E186&gt;0,GP189/$E186,"-")</f>
        <v>0</v>
      </c>
      <c r="GQ192" s="1109"/>
      <c r="GR192" s="1108">
        <f>IF($E186&gt;0,GR189/$E186,"-")</f>
        <v>0</v>
      </c>
      <c r="GS192" s="1109"/>
      <c r="GT192" s="1108">
        <f>IF($E186&gt;0,GT189/$E186,"-")</f>
        <v>0</v>
      </c>
      <c r="GU192" s="1109"/>
      <c r="GV192" s="1108">
        <f t="shared" ref="GV192" si="848">IF($E186&gt;0,GV189/$E186,"-")</f>
        <v>0</v>
      </c>
      <c r="GW192" s="1109"/>
      <c r="GX192" s="1108">
        <f t="shared" ref="GX192" si="849">IF($E186&gt;0,GX189/$E186,"-")</f>
        <v>0</v>
      </c>
      <c r="GY192" s="1109"/>
      <c r="GZ192" s="1108">
        <f t="shared" ref="GZ192" si="850">IF($E186&gt;0,GZ189/$E186,"-")</f>
        <v>0</v>
      </c>
      <c r="HA192" s="1109"/>
      <c r="HB192" s="1108">
        <f>IF($E186&gt;0,HB189/$E186,"-")</f>
        <v>0</v>
      </c>
      <c r="HC192" s="1109"/>
      <c r="HD192" s="1108">
        <f t="shared" ref="HD192" si="851">IF($E186&gt;0,HD189/$E186,"-")</f>
        <v>0</v>
      </c>
      <c r="HE192" s="1109"/>
      <c r="HF192" s="1108">
        <f t="shared" ref="HF192" si="852">IF($E186&gt;0,HF189/$E186,"-")</f>
        <v>0</v>
      </c>
      <c r="HG192" s="1109"/>
      <c r="HH192" s="1108">
        <f t="shared" ref="HH192" si="853">IF($E186&gt;0,HH189/$E186,"-")</f>
        <v>0</v>
      </c>
      <c r="HI192" s="1109"/>
    </row>
    <row r="193" spans="1:217" ht="12.75" hidden="1" customHeight="1">
      <c r="A193" s="1139"/>
      <c r="B193" s="1140"/>
      <c r="C193" s="1139"/>
      <c r="D193" s="1141"/>
      <c r="E193" s="1141"/>
      <c r="F193" s="1142"/>
      <c r="G193" s="1141"/>
      <c r="H193" s="733"/>
      <c r="I193" s="1143"/>
      <c r="J193" s="1144"/>
      <c r="K193" s="846" t="s">
        <v>386</v>
      </c>
      <c r="L193" s="1110">
        <f>IF($E186&gt;0,L191/$E186,"-")</f>
        <v>0</v>
      </c>
      <c r="M193" s="1111"/>
      <c r="N193" s="1110">
        <f>IF($E186&gt;0,N191/$E186,"-")</f>
        <v>0</v>
      </c>
      <c r="O193" s="1111"/>
      <c r="P193" s="1110">
        <f>IF($E186&gt;0,P191/$E186,"-")</f>
        <v>0</v>
      </c>
      <c r="Q193" s="1111"/>
      <c r="R193" s="1110">
        <f>IF($E186&gt;0,R191/$E186,"-")</f>
        <v>0</v>
      </c>
      <c r="S193" s="1111"/>
      <c r="T193" s="1110">
        <f>IF($E186&gt;0,T191/$E186,"-")</f>
        <v>0</v>
      </c>
      <c r="U193" s="1111"/>
      <c r="V193" s="1110">
        <f>IF($E186&gt;0,V191/$E186,"-")</f>
        <v>0</v>
      </c>
      <c r="W193" s="1111"/>
      <c r="X193" s="1110">
        <f>IF($E186&gt;0,X191/$E186,"-")</f>
        <v>0</v>
      </c>
      <c r="Y193" s="1111"/>
      <c r="Z193" s="1110">
        <f>IF($E186&gt;0,Z191/$E186,"-")</f>
        <v>0</v>
      </c>
      <c r="AA193" s="1111"/>
      <c r="AB193" s="1110">
        <f>IF($E186&gt;0,AB191/$E186,"-")</f>
        <v>0</v>
      </c>
      <c r="AC193" s="1111"/>
      <c r="AD193" s="1110">
        <f>IF($E186&gt;0,AD191/$E186,"-")</f>
        <v>0</v>
      </c>
      <c r="AE193" s="1111"/>
      <c r="AF193" s="1110">
        <f>IF($E186&gt;0,AF191/$E186,"-")</f>
        <v>0</v>
      </c>
      <c r="AG193" s="1111"/>
      <c r="AH193" s="1110">
        <f>IF($E186&gt;0,AH191/$E186,"-")</f>
        <v>0</v>
      </c>
      <c r="AI193" s="1111"/>
      <c r="AJ193" s="1110">
        <f>IF($E186&gt;0,AJ191/$E186,"-")</f>
        <v>0</v>
      </c>
      <c r="AK193" s="1111"/>
      <c r="AL193" s="1110">
        <f>IF($E186&gt;0,AL191/$E186,"-")</f>
        <v>0</v>
      </c>
      <c r="AM193" s="1111"/>
      <c r="AN193" s="1110">
        <f>IF($E186&gt;0,AN191/$E186,"-")</f>
        <v>0</v>
      </c>
      <c r="AO193" s="1111"/>
      <c r="AP193" s="1110">
        <f>IF($E186&gt;0,AP191/$E186,"-")</f>
        <v>0</v>
      </c>
      <c r="AQ193" s="1111"/>
      <c r="AR193" s="1110">
        <f>IF($E186&gt;0,AR191/$E186,"-")</f>
        <v>0</v>
      </c>
      <c r="AS193" s="1111"/>
      <c r="AT193" s="1110">
        <f>IF($E186&gt;0,AT191/$E186,"-")</f>
        <v>0</v>
      </c>
      <c r="AU193" s="1111"/>
      <c r="AV193" s="1110">
        <f>IF($E186&gt;0,AV191/$E186,"-")</f>
        <v>0</v>
      </c>
      <c r="AW193" s="1111"/>
      <c r="AX193" s="1110">
        <f>IF($E186&gt;0,AX191/$E186,"-")</f>
        <v>0</v>
      </c>
      <c r="AY193" s="1111"/>
      <c r="AZ193" s="1110">
        <f>IF($E186&gt;0,AZ191/$E186,"-")</f>
        <v>0</v>
      </c>
      <c r="BA193" s="1111"/>
      <c r="BB193" s="1110">
        <f>IF($E186&gt;0,BB191/$E186,"-")</f>
        <v>0</v>
      </c>
      <c r="BC193" s="1111"/>
      <c r="BD193" s="1110">
        <f>IF($E186&gt;0,BD191/$E186,"-")</f>
        <v>0</v>
      </c>
      <c r="BE193" s="1111"/>
      <c r="BF193" s="1110">
        <f>IF($E186&gt;0,BF191/$E186,"-")</f>
        <v>0</v>
      </c>
      <c r="BG193" s="1111"/>
      <c r="BH193" s="1110">
        <f>IF($E186&gt;0,BH191/$E186,"-")</f>
        <v>0</v>
      </c>
      <c r="BI193" s="1111"/>
      <c r="BJ193" s="1110">
        <f>IF($E186&gt;0,BJ191/$E186,"-")</f>
        <v>0</v>
      </c>
      <c r="BK193" s="1111"/>
      <c r="BL193" s="1110">
        <f>IF($E186&gt;0,BL191/$E186,"-")</f>
        <v>0</v>
      </c>
      <c r="BM193" s="1111"/>
      <c r="BN193" s="1110">
        <f>IF($E186&gt;0,BN191/$E186,"-")</f>
        <v>0</v>
      </c>
      <c r="BO193" s="1111"/>
      <c r="BP193" s="1110">
        <f>IF($E186&gt;0,BP191/$E186,"-")</f>
        <v>0</v>
      </c>
      <c r="BQ193" s="1111"/>
      <c r="BR193" s="1107">
        <f>IF($E186&gt;0,BR191/$E186,"-")</f>
        <v>0</v>
      </c>
      <c r="BS193" s="1107"/>
      <c r="BT193" s="1107">
        <f>IF($E186&gt;0,BT191/$E186,"-")</f>
        <v>0</v>
      </c>
      <c r="BU193" s="1107"/>
      <c r="BV193" s="1107">
        <f>IF($E186&gt;0,BV191/$E186,"-")</f>
        <v>0</v>
      </c>
      <c r="BW193" s="1107"/>
      <c r="BX193" s="1107">
        <f>IF($E186&gt;0,BX191/$E186,"-")</f>
        <v>0</v>
      </c>
      <c r="BY193" s="1107"/>
      <c r="BZ193" s="1107">
        <f>IF($E186&gt;0,BZ191/$E186,"-")</f>
        <v>0</v>
      </c>
      <c r="CA193" s="1107"/>
      <c r="CB193" s="1107">
        <f>IF($E186&gt;0,CB191/$E186,"-")</f>
        <v>0</v>
      </c>
      <c r="CC193" s="1107"/>
      <c r="CD193" s="1107">
        <f>IF($E186&gt;0,CD191/$E186,"-")</f>
        <v>0</v>
      </c>
      <c r="CE193" s="1107"/>
      <c r="CF193" s="1107">
        <f>IF($E186&gt;0,CF191/$E186,"-")</f>
        <v>0</v>
      </c>
      <c r="CG193" s="1107"/>
      <c r="CH193" s="1107">
        <f>IF($E186&gt;0,CH191/$E186,"-")</f>
        <v>0</v>
      </c>
      <c r="CI193" s="1107"/>
      <c r="CJ193" s="1107">
        <f>IF($E186&gt;0,CJ191/$E186,"-")</f>
        <v>0</v>
      </c>
      <c r="CK193" s="1107"/>
      <c r="CL193" s="1107">
        <f>IF($E186&gt;0,CL191/$E186,"-")</f>
        <v>0</v>
      </c>
      <c r="CM193" s="1107"/>
      <c r="CN193" s="1107">
        <f>IF($E186&gt;0,CN191/$E186,"-")</f>
        <v>0</v>
      </c>
      <c r="CO193" s="1107"/>
      <c r="CP193" s="1107">
        <f>IF($E186&gt;0,CP191/$E186,"-")</f>
        <v>0</v>
      </c>
      <c r="CQ193" s="1107"/>
      <c r="CR193" s="1107">
        <f>IF($E186&gt;0,CR191/$E186,"-")</f>
        <v>0</v>
      </c>
      <c r="CS193" s="1107"/>
      <c r="CT193" s="1107">
        <f>IF($E186&gt;0,CT191/$E186,"-")</f>
        <v>0</v>
      </c>
      <c r="CU193" s="1107"/>
      <c r="CV193" s="1107">
        <f>IF($E186&gt;0,CV191/$E186,"-")</f>
        <v>0</v>
      </c>
      <c r="CW193" s="1107"/>
      <c r="CX193" s="1107">
        <f>IF($E186&gt;0,CX191/$E186,"-")</f>
        <v>0</v>
      </c>
      <c r="CY193" s="1107"/>
      <c r="CZ193" s="1107">
        <f>IF($E186&gt;0,CZ191/$E186,"-")</f>
        <v>0</v>
      </c>
      <c r="DA193" s="1107"/>
      <c r="DB193" s="1107">
        <f>IF($E186&gt;0,DB191/$E186,"-")</f>
        <v>0</v>
      </c>
      <c r="DC193" s="1107"/>
      <c r="DD193" s="1107">
        <f>IF($E186&gt;0,DD191/$E186,"-")</f>
        <v>0</v>
      </c>
      <c r="DE193" s="1107"/>
      <c r="DF193" s="1107">
        <f>IF($E186&gt;0,DF191/$E186,"-")</f>
        <v>0</v>
      </c>
      <c r="DG193" s="1107"/>
      <c r="DH193" s="1107">
        <f>IF($E186&gt;0,DH191/$E186,"-")</f>
        <v>0</v>
      </c>
      <c r="DI193" s="1107"/>
      <c r="DJ193" s="1112">
        <f>IF($E186&gt;0,DJ191/$E186,"-")</f>
        <v>0</v>
      </c>
      <c r="DK193" s="1112"/>
      <c r="DL193" s="1107">
        <f>IF($E186&gt;0,DL191/$E186,"-")</f>
        <v>0</v>
      </c>
      <c r="DM193" s="1107"/>
      <c r="DN193" s="1107">
        <f>IF($E186&gt;0,DN191/$E186,"-")</f>
        <v>0</v>
      </c>
      <c r="DO193" s="1107"/>
      <c r="DP193" s="1107">
        <f>IF($E186&gt;0,DP191/$E186,"-")</f>
        <v>0</v>
      </c>
      <c r="DQ193" s="1107"/>
      <c r="DR193" s="1107">
        <f>IF($E186&gt;0,DR191/$E186,"-")</f>
        <v>0</v>
      </c>
      <c r="DS193" s="1107"/>
      <c r="DT193" s="1107">
        <f>IF($E186&gt;0,DT191/$E186,"-")</f>
        <v>0</v>
      </c>
      <c r="DU193" s="1107"/>
      <c r="DV193" s="1107">
        <f>IF($E186&gt;0,DV191/$E186,"-")</f>
        <v>0</v>
      </c>
      <c r="DW193" s="1107"/>
      <c r="DX193" s="1107">
        <f>IF($E186&gt;0,DX191/$E186,"-")</f>
        <v>0</v>
      </c>
      <c r="DY193" s="1107"/>
      <c r="DZ193" s="1107">
        <f>IF($E186&gt;0,DZ191/$E186,"-")</f>
        <v>0</v>
      </c>
      <c r="EA193" s="1107"/>
      <c r="EB193" s="1107">
        <f>IF($E186&gt;0,EB191/$E186,"-")</f>
        <v>0</v>
      </c>
      <c r="EC193" s="1107"/>
      <c r="ED193" s="1107">
        <f>IF($E186&gt;0,ED191/$E186,"-")</f>
        <v>0</v>
      </c>
      <c r="EE193" s="1107"/>
      <c r="EF193" s="1107">
        <f>IF($E186&gt;0,EF191/$E186,"-")</f>
        <v>0</v>
      </c>
      <c r="EG193" s="1107"/>
      <c r="EH193" s="1107">
        <f>IF($E186&gt;0,EH191/$E186,"-")</f>
        <v>0</v>
      </c>
      <c r="EI193" s="1107"/>
      <c r="EJ193" s="1107">
        <f>IF($E186&gt;0,EJ191/$E186,"-")</f>
        <v>0</v>
      </c>
      <c r="EK193" s="1107"/>
      <c r="EL193" s="1107">
        <f>IF($E186&gt;0,EL191/$E186,"-")</f>
        <v>0</v>
      </c>
      <c r="EM193" s="1107"/>
      <c r="EN193" s="1107">
        <f>IF($E186&gt;0,EN191/$E186,"-")</f>
        <v>0</v>
      </c>
      <c r="EO193" s="1107"/>
      <c r="EP193" s="1107">
        <f>IF($E186&gt;0,EP191/$E186,"-")</f>
        <v>0</v>
      </c>
      <c r="EQ193" s="1107"/>
      <c r="ER193" s="1107">
        <f>IF($E186&gt;0,ER191/$E186,"-")</f>
        <v>0</v>
      </c>
      <c r="ES193" s="1107"/>
      <c r="ET193" s="1107">
        <f>IF($E186&gt;0,ET191/$E186,"-")</f>
        <v>0</v>
      </c>
      <c r="EU193" s="1107"/>
      <c r="EV193" s="1107">
        <f>IF($E186&gt;0,EV191/$E186,"-")</f>
        <v>0</v>
      </c>
      <c r="EW193" s="1107"/>
      <c r="EX193" s="1107">
        <f>IF($E186&gt;0,EX191/$E186,"-")</f>
        <v>0</v>
      </c>
      <c r="EY193" s="1107"/>
      <c r="EZ193" s="1107">
        <f>IF($E186&gt;0,EZ191/$E186,"-")</f>
        <v>0</v>
      </c>
      <c r="FA193" s="1107"/>
      <c r="FB193" s="1107">
        <f>IF($E186&gt;0,FB191/$E186,"-")</f>
        <v>0</v>
      </c>
      <c r="FC193" s="1107"/>
      <c r="FD193" s="1107">
        <f>IF($E186&gt;0,FD191/$E186,"-")</f>
        <v>0</v>
      </c>
      <c r="FE193" s="1107"/>
      <c r="FF193" s="1107">
        <f>IF($E186&gt;0,FF191/$E186,"-")</f>
        <v>0</v>
      </c>
      <c r="FG193" s="1107"/>
      <c r="FH193" s="1107">
        <f>IF($E186&gt;0,FH191/$E186,"-")</f>
        <v>0</v>
      </c>
      <c r="FI193" s="1107"/>
      <c r="FJ193" s="1107">
        <f>IF($E186&gt;0,FJ191/$E186,"-")</f>
        <v>0</v>
      </c>
      <c r="FK193" s="1107"/>
      <c r="FL193" s="1107">
        <f>IF($E186&gt;0,FL191/$E186,"-")</f>
        <v>0</v>
      </c>
      <c r="FM193" s="1107"/>
      <c r="FN193" s="1107">
        <f>IF($E186&gt;0,FN191/$E186,"-")</f>
        <v>0</v>
      </c>
      <c r="FO193" s="1107"/>
      <c r="FP193" s="1107">
        <f>IF($E186&gt;0,FP191/$E186,"-")</f>
        <v>0</v>
      </c>
      <c r="FQ193" s="1107"/>
      <c r="FR193" s="1107">
        <f>IF($E186&gt;0,FR191/$E186,"-")</f>
        <v>0</v>
      </c>
      <c r="FS193" s="1107"/>
      <c r="FT193" s="1107">
        <f>IF($E186&gt;0,FT191/$E186,"-")</f>
        <v>0</v>
      </c>
      <c r="FU193" s="1107"/>
      <c r="FV193" s="1107">
        <f>IF($E186&gt;0,FV191/$E186,"-")</f>
        <v>0</v>
      </c>
      <c r="FW193" s="1107"/>
      <c r="FX193" s="1107">
        <f>IF($E186&gt;0,FX191/$E186,"-")</f>
        <v>0</v>
      </c>
      <c r="FY193" s="1107"/>
      <c r="FZ193" s="1107">
        <f>IF($E186&gt;0,FZ191/$E186,"-")</f>
        <v>0</v>
      </c>
      <c r="GA193" s="1107"/>
      <c r="GB193" s="1107">
        <f>IF($E186&gt;0,GB191/$E186,"-")</f>
        <v>0</v>
      </c>
      <c r="GC193" s="1107"/>
      <c r="GD193" s="1107">
        <f>IF($E186&gt;0,GD191/$E186,"-")</f>
        <v>0</v>
      </c>
      <c r="GE193" s="1107"/>
      <c r="GF193" s="1107">
        <f>IF($E186&gt;0,GF191/$E186,"-")</f>
        <v>0</v>
      </c>
      <c r="GG193" s="1107"/>
      <c r="GH193" s="1107">
        <f>IF($E186&gt;0,GH191/$E186,"-")</f>
        <v>0</v>
      </c>
      <c r="GI193" s="1107"/>
      <c r="GJ193" s="1107">
        <f>IF($E186&gt;0,GJ191/$E186,"-")</f>
        <v>0</v>
      </c>
      <c r="GK193" s="1107"/>
      <c r="GL193" s="1107">
        <f>IF($E186&gt;0,GL191/$E186,"-")</f>
        <v>0</v>
      </c>
      <c r="GM193" s="1107"/>
      <c r="GN193" s="1107">
        <f>IF($E186&gt;0,GN191/$E186,"-")</f>
        <v>0</v>
      </c>
      <c r="GO193" s="1107"/>
      <c r="GP193" s="1107">
        <f>IF($E186&gt;0,GP191/$E186,"-")</f>
        <v>0</v>
      </c>
      <c r="GQ193" s="1107"/>
      <c r="GR193" s="1107">
        <f>IF($E186&gt;0,GR191/$E186,"-")</f>
        <v>0</v>
      </c>
      <c r="GS193" s="1107"/>
      <c r="GT193" s="1107">
        <f>IF($E186&gt;0,GT191/$E186,"-")</f>
        <v>0</v>
      </c>
      <c r="GU193" s="1107"/>
      <c r="GV193" s="1107">
        <f t="shared" ref="GV193" si="854">IF($E186&gt;0,GV191/$E186,"-")</f>
        <v>0</v>
      </c>
      <c r="GW193" s="1107"/>
      <c r="GX193" s="1107">
        <f t="shared" ref="GX193" si="855">IF($E186&gt;0,GX191/$E186,"-")</f>
        <v>0</v>
      </c>
      <c r="GY193" s="1107"/>
      <c r="GZ193" s="1107">
        <f t="shared" ref="GZ193" si="856">IF($E186&gt;0,GZ191/$E186,"-")</f>
        <v>0</v>
      </c>
      <c r="HA193" s="1107"/>
      <c r="HB193" s="1107">
        <f>IF($E186&gt;0,HB191/$E186,"-")</f>
        <v>0</v>
      </c>
      <c r="HC193" s="1107"/>
      <c r="HD193" s="1107">
        <f t="shared" ref="HD193" si="857">IF($E186&gt;0,HD191/$E186,"-")</f>
        <v>0</v>
      </c>
      <c r="HE193" s="1107"/>
      <c r="HF193" s="1107">
        <f t="shared" ref="HF193" si="858">IF($E186&gt;0,HF191/$E186,"-")</f>
        <v>0</v>
      </c>
      <c r="HG193" s="1107"/>
      <c r="HH193" s="1107">
        <f t="shared" ref="HH193" si="859">IF($E186&gt;0,HH191/$E186,"-")</f>
        <v>0</v>
      </c>
      <c r="HI193" s="1107"/>
    </row>
    <row r="194" spans="1:217" s="5" customFormat="1" ht="15" hidden="1" customHeight="1">
      <c r="A194" s="677"/>
      <c r="B194" s="678"/>
      <c r="C194" s="678"/>
      <c r="D194" s="679"/>
      <c r="E194" s="679"/>
      <c r="F194" s="678"/>
      <c r="G194" s="678"/>
      <c r="H194" s="678"/>
      <c r="I194" s="678"/>
      <c r="J194" s="678"/>
      <c r="K194" s="678"/>
      <c r="L194" s="1178"/>
      <c r="M194" s="1178"/>
      <c r="N194" s="1178"/>
      <c r="O194" s="1178"/>
      <c r="P194" s="1178"/>
      <c r="Q194" s="1178"/>
      <c r="R194" s="1178"/>
      <c r="S194" s="1192"/>
      <c r="T194" s="1180"/>
      <c r="U194" s="1178"/>
      <c r="V194" s="1178"/>
      <c r="W194" s="1178"/>
      <c r="X194" s="1178"/>
      <c r="Y194" s="1178"/>
      <c r="Z194" s="1178"/>
      <c r="AA194" s="1192"/>
      <c r="AB194" s="1180"/>
      <c r="AC194" s="1178"/>
      <c r="AD194" s="1178"/>
      <c r="AE194" s="1178"/>
      <c r="AF194" s="1178"/>
      <c r="AG194" s="1178"/>
      <c r="AH194" s="1178"/>
      <c r="AI194" s="1192"/>
      <c r="AJ194" s="1180"/>
      <c r="AK194" s="1178"/>
      <c r="AL194" s="1178"/>
      <c r="AM194" s="1178"/>
      <c r="AN194" s="1178"/>
      <c r="AO194" s="1178"/>
      <c r="AP194" s="1178"/>
      <c r="AQ194" s="1192"/>
      <c r="AR194" s="1180"/>
      <c r="AS194" s="1178"/>
      <c r="AT194" s="831"/>
      <c r="AU194" s="831"/>
      <c r="AV194" s="831"/>
      <c r="AW194" s="831"/>
      <c r="AX194" s="831"/>
      <c r="AY194" s="832"/>
      <c r="AZ194" s="833"/>
      <c r="BA194" s="831"/>
      <c r="BB194" s="831"/>
      <c r="BC194" s="831"/>
      <c r="BD194" s="831"/>
      <c r="BE194" s="831"/>
      <c r="BF194" s="831"/>
      <c r="BG194" s="832"/>
      <c r="BH194" s="833"/>
      <c r="BI194" s="831"/>
      <c r="BJ194" s="831"/>
      <c r="BK194" s="831"/>
      <c r="BL194" s="831"/>
      <c r="BM194" s="831"/>
      <c r="BN194" s="831"/>
      <c r="BO194" s="832"/>
      <c r="BP194" s="833"/>
      <c r="BQ194" s="831"/>
      <c r="BR194" s="831"/>
      <c r="BS194" s="831"/>
      <c r="BT194" s="831"/>
      <c r="BU194" s="831"/>
      <c r="BV194" s="831"/>
      <c r="BW194" s="832"/>
      <c r="BX194" s="833"/>
      <c r="BY194" s="831"/>
      <c r="BZ194" s="831"/>
      <c r="CA194" s="831"/>
      <c r="CB194" s="831"/>
      <c r="CC194" s="831"/>
      <c r="CD194" s="1178"/>
      <c r="CE194" s="1179"/>
      <c r="CF194" s="1180"/>
      <c r="CG194" s="1181"/>
      <c r="CH194" s="1178"/>
      <c r="CI194" s="1181"/>
      <c r="CJ194" s="1178"/>
      <c r="CK194" s="1181"/>
      <c r="CL194" s="1178"/>
      <c r="CM194" s="1179"/>
      <c r="CN194" s="1180"/>
      <c r="CO194" s="1181"/>
      <c r="CP194" s="1182"/>
      <c r="CQ194" s="1183"/>
      <c r="CR194" s="1182"/>
      <c r="CS194" s="1183"/>
      <c r="CT194" s="834"/>
      <c r="CU194" s="835"/>
      <c r="CV194" s="836"/>
      <c r="CW194" s="834"/>
      <c r="CX194" s="834"/>
      <c r="CY194" s="834"/>
      <c r="CZ194" s="834"/>
      <c r="DA194" s="834"/>
      <c r="DB194" s="834"/>
      <c r="DC194" s="835"/>
      <c r="DD194" s="836"/>
      <c r="DE194" s="834"/>
      <c r="DF194" s="834"/>
      <c r="DG194" s="834"/>
      <c r="DH194" s="834"/>
      <c r="DI194" s="834"/>
      <c r="DJ194" s="977"/>
      <c r="DK194" s="977"/>
      <c r="DL194" s="836"/>
      <c r="DM194" s="834"/>
      <c r="DN194" s="834"/>
      <c r="DO194" s="834"/>
      <c r="DP194" s="834"/>
      <c r="DQ194" s="834"/>
      <c r="DR194" s="834"/>
      <c r="DS194" s="835"/>
      <c r="DT194" s="836"/>
      <c r="DU194" s="834"/>
      <c r="DV194" s="834"/>
      <c r="DW194" s="834"/>
      <c r="DX194" s="834"/>
      <c r="DY194" s="834"/>
      <c r="DZ194" s="834"/>
      <c r="EA194" s="835"/>
      <c r="EB194" s="836"/>
      <c r="EC194" s="834"/>
      <c r="ED194" s="834"/>
      <c r="EE194" s="834"/>
      <c r="EF194" s="834"/>
      <c r="EG194" s="834"/>
      <c r="EH194" s="834"/>
      <c r="EI194" s="835"/>
      <c r="EJ194" s="836"/>
      <c r="EK194" s="834"/>
      <c r="EL194" s="834"/>
      <c r="EM194" s="834"/>
      <c r="EN194" s="834"/>
      <c r="EO194" s="834"/>
      <c r="EP194" s="834"/>
      <c r="EQ194" s="835"/>
      <c r="ER194" s="836"/>
      <c r="ES194" s="834"/>
      <c r="ET194" s="834"/>
      <c r="EU194" s="834"/>
      <c r="EV194" s="834"/>
      <c r="EW194" s="834"/>
      <c r="EX194" s="834"/>
      <c r="EY194" s="835"/>
      <c r="EZ194" s="836"/>
      <c r="FA194" s="834"/>
      <c r="FB194" s="834"/>
      <c r="FC194" s="834"/>
      <c r="FD194" s="834"/>
      <c r="FE194" s="834"/>
      <c r="FF194" s="834"/>
      <c r="FG194" s="835"/>
      <c r="FH194" s="836"/>
      <c r="FI194" s="834"/>
      <c r="FJ194" s="834"/>
      <c r="FK194" s="834"/>
      <c r="FL194" s="834"/>
      <c r="FM194" s="834"/>
      <c r="FN194" s="834"/>
      <c r="FO194" s="835"/>
      <c r="FP194" s="836"/>
      <c r="FQ194" s="834"/>
      <c r="FR194" s="834"/>
      <c r="FS194" s="834"/>
      <c r="FT194" s="834"/>
      <c r="FU194" s="834"/>
      <c r="FV194" s="834"/>
      <c r="FW194" s="835"/>
      <c r="FX194" s="836"/>
      <c r="FY194" s="834"/>
      <c r="FZ194" s="834"/>
      <c r="GA194" s="834"/>
      <c r="GB194" s="834"/>
      <c r="GC194" s="834"/>
      <c r="GD194" s="834"/>
      <c r="GE194" s="835"/>
      <c r="GF194" s="836"/>
      <c r="GG194" s="834"/>
      <c r="GH194" s="834"/>
      <c r="GI194" s="834"/>
      <c r="GJ194" s="834"/>
      <c r="GK194" s="834"/>
      <c r="GL194" s="834"/>
      <c r="GM194" s="835"/>
      <c r="GN194" s="836"/>
      <c r="GO194" s="834"/>
      <c r="GP194" s="834"/>
      <c r="GQ194" s="834"/>
      <c r="GR194" s="834"/>
      <c r="GS194" s="834"/>
      <c r="GT194" s="834"/>
      <c r="GU194" s="835"/>
      <c r="GV194" s="834"/>
      <c r="GW194" s="835"/>
      <c r="GX194" s="834"/>
      <c r="GY194" s="835"/>
      <c r="GZ194" s="834"/>
      <c r="HA194" s="835"/>
      <c r="HB194" s="834"/>
      <c r="HC194" s="835"/>
      <c r="HD194" s="834"/>
      <c r="HE194" s="835"/>
      <c r="HF194" s="834"/>
      <c r="HG194" s="835"/>
      <c r="HH194" s="834"/>
      <c r="HI194" s="835"/>
    </row>
    <row r="195" spans="1:217" hidden="1">
      <c r="A195" s="1139" t="s">
        <v>137</v>
      </c>
      <c r="B195" s="1140" t="str">
        <f>VLOOKUP(A195,PLANEJAMENTO!$B$10:$C$56,2,FALSE)</f>
        <v>Mob/Desmobilização</v>
      </c>
      <c r="C195" s="1139" t="str">
        <f>VLOOKUP(A195,PLANEJAMENTO!$B$10:$D$56,3,FALSE)</f>
        <v>vb</v>
      </c>
      <c r="D195" s="1141">
        <f>VLOOKUP(A195,PLANEJAMENTO!$B$10:$E$56,4,FALSE)</f>
        <v>1</v>
      </c>
      <c r="E195" s="1141">
        <f>D195</f>
        <v>1</v>
      </c>
      <c r="F195" s="1142"/>
      <c r="G195" s="1141">
        <f>F195*8</f>
        <v>0</v>
      </c>
      <c r="H195" s="733"/>
      <c r="I195" s="1143"/>
      <c r="J195" s="1144"/>
      <c r="K195" s="734" t="s">
        <v>379</v>
      </c>
      <c r="L195" s="1145"/>
      <c r="M195" s="1146"/>
      <c r="N195" s="1145"/>
      <c r="O195" s="1146"/>
      <c r="P195" s="1145"/>
      <c r="Q195" s="1146"/>
      <c r="R195" s="1189"/>
      <c r="S195" s="1190"/>
      <c r="T195" s="1145"/>
      <c r="U195" s="1146"/>
      <c r="V195" s="1145"/>
      <c r="W195" s="1146"/>
      <c r="X195" s="1145"/>
      <c r="Y195" s="1146"/>
      <c r="Z195" s="1145"/>
      <c r="AA195" s="1146"/>
      <c r="AB195" s="1145"/>
      <c r="AC195" s="1146"/>
      <c r="AD195" s="1145"/>
      <c r="AE195" s="1146"/>
      <c r="AF195" s="1145"/>
      <c r="AG195" s="1146"/>
      <c r="AH195" s="1145"/>
      <c r="AI195" s="1146"/>
      <c r="AJ195" s="1145"/>
      <c r="AK195" s="1146"/>
      <c r="AL195" s="1145"/>
      <c r="AM195" s="1146"/>
      <c r="AN195" s="1145"/>
      <c r="AO195" s="1146"/>
      <c r="AP195" s="1145"/>
      <c r="AQ195" s="1146"/>
      <c r="AR195" s="1145"/>
      <c r="AS195" s="1146"/>
      <c r="AT195" s="1145"/>
      <c r="AU195" s="1146"/>
      <c r="AV195" s="1145"/>
      <c r="AW195" s="1146"/>
      <c r="AX195" s="1145"/>
      <c r="AY195" s="1146"/>
      <c r="AZ195" s="1145"/>
      <c r="BA195" s="1146"/>
      <c r="BB195" s="1145"/>
      <c r="BC195" s="1146"/>
      <c r="BD195" s="1145"/>
      <c r="BE195" s="1146"/>
      <c r="BF195" s="1145"/>
      <c r="BG195" s="1146"/>
      <c r="BH195" s="1145"/>
      <c r="BI195" s="1146"/>
      <c r="BJ195" s="1145"/>
      <c r="BK195" s="1146"/>
      <c r="BL195" s="1145"/>
      <c r="BM195" s="1146"/>
      <c r="BN195" s="1145"/>
      <c r="BO195" s="1146"/>
      <c r="BP195" s="1145"/>
      <c r="BQ195" s="1146"/>
      <c r="BR195" s="1132"/>
      <c r="BS195" s="1132"/>
      <c r="BT195" s="1132"/>
      <c r="BU195" s="1132"/>
      <c r="BV195" s="1132"/>
      <c r="BW195" s="1132"/>
      <c r="BX195" s="1132"/>
      <c r="BY195" s="1132"/>
      <c r="BZ195" s="1132"/>
      <c r="CA195" s="1132"/>
      <c r="CB195" s="1132"/>
      <c r="CC195" s="1132"/>
      <c r="CD195" s="1132"/>
      <c r="CE195" s="1132"/>
      <c r="CF195" s="1132"/>
      <c r="CG195" s="1132"/>
      <c r="CH195" s="1132"/>
      <c r="CI195" s="1132"/>
      <c r="CJ195" s="1132"/>
      <c r="CK195" s="1132"/>
      <c r="CL195" s="1132"/>
      <c r="CM195" s="1132"/>
      <c r="CN195" s="1132"/>
      <c r="CO195" s="1132"/>
      <c r="CP195" s="1132"/>
      <c r="CQ195" s="1132"/>
      <c r="CR195" s="1132"/>
      <c r="CS195" s="1132"/>
      <c r="CT195" s="1132"/>
      <c r="CU195" s="1132"/>
      <c r="CV195" s="1132"/>
      <c r="CW195" s="1132"/>
      <c r="CX195" s="1132"/>
      <c r="CY195" s="1132"/>
      <c r="CZ195" s="1132"/>
      <c r="DA195" s="1132"/>
      <c r="DB195" s="1132"/>
      <c r="DC195" s="1132"/>
      <c r="DD195" s="1132"/>
      <c r="DE195" s="1132"/>
      <c r="DF195" s="1132"/>
      <c r="DG195" s="1132"/>
      <c r="DH195" s="1132"/>
      <c r="DI195" s="1132"/>
      <c r="DJ195" s="1138"/>
      <c r="DK195" s="1138"/>
      <c r="DL195" s="1132"/>
      <c r="DM195" s="1132"/>
      <c r="DN195" s="1132"/>
      <c r="DO195" s="1132"/>
      <c r="DP195" s="1132"/>
      <c r="DQ195" s="1132"/>
      <c r="DR195" s="1132"/>
      <c r="DS195" s="1132"/>
      <c r="DT195" s="1132"/>
      <c r="DU195" s="1132"/>
      <c r="DV195" s="1132"/>
      <c r="DW195" s="1132"/>
      <c r="DX195" s="1132"/>
      <c r="DY195" s="1132"/>
      <c r="DZ195" s="1132"/>
      <c r="EA195" s="1132"/>
      <c r="EB195" s="1132"/>
      <c r="EC195" s="1132"/>
      <c r="ED195" s="1132"/>
      <c r="EE195" s="1132"/>
      <c r="EF195" s="1132"/>
      <c r="EG195" s="1132"/>
      <c r="EH195" s="1132"/>
      <c r="EI195" s="1132"/>
      <c r="EJ195" s="1132"/>
      <c r="EK195" s="1132"/>
      <c r="EL195" s="1132"/>
      <c r="EM195" s="1132"/>
      <c r="EN195" s="1132"/>
      <c r="EO195" s="1132"/>
      <c r="EP195" s="1132"/>
      <c r="EQ195" s="1132"/>
      <c r="ER195" s="1132"/>
      <c r="ES195" s="1132"/>
      <c r="ET195" s="1132"/>
      <c r="EU195" s="1132"/>
      <c r="EV195" s="1132"/>
      <c r="EW195" s="1132"/>
      <c r="EX195" s="1132"/>
      <c r="EY195" s="1132"/>
      <c r="EZ195" s="1132"/>
      <c r="FA195" s="1132"/>
      <c r="FB195" s="1132"/>
      <c r="FC195" s="1132"/>
      <c r="FD195" s="1132"/>
      <c r="FE195" s="1132"/>
      <c r="FF195" s="1132"/>
      <c r="FG195" s="1132"/>
      <c r="FH195" s="1132"/>
      <c r="FI195" s="1132"/>
      <c r="FJ195" s="1132"/>
      <c r="FK195" s="1132"/>
      <c r="FL195" s="1132"/>
      <c r="FM195" s="1132"/>
      <c r="FN195" s="1132"/>
      <c r="FO195" s="1132"/>
      <c r="FP195" s="1132"/>
      <c r="FQ195" s="1132"/>
      <c r="FR195" s="1132"/>
      <c r="FS195" s="1132"/>
      <c r="FT195" s="1132"/>
      <c r="FU195" s="1132"/>
      <c r="FV195" s="1132"/>
      <c r="FW195" s="1132"/>
      <c r="FX195" s="1132"/>
      <c r="FY195" s="1132"/>
      <c r="FZ195" s="1132"/>
      <c r="GA195" s="1132"/>
      <c r="GB195" s="1132"/>
      <c r="GC195" s="1132"/>
      <c r="GD195" s="1132"/>
      <c r="GE195" s="1132"/>
      <c r="GF195" s="1132"/>
      <c r="GG195" s="1132"/>
      <c r="GH195" s="1132"/>
      <c r="GI195" s="1132"/>
      <c r="GJ195" s="1132"/>
      <c r="GK195" s="1132"/>
      <c r="GL195" s="1132"/>
      <c r="GM195" s="1132"/>
      <c r="GN195" s="1132"/>
      <c r="GO195" s="1132"/>
      <c r="GP195" s="1132"/>
      <c r="GQ195" s="1132"/>
      <c r="GR195" s="1132"/>
      <c r="GS195" s="1132"/>
      <c r="GT195" s="1132"/>
      <c r="GU195" s="1132"/>
      <c r="GV195" s="1132"/>
      <c r="GW195" s="1132"/>
      <c r="GX195" s="1132"/>
      <c r="GY195" s="1132"/>
      <c r="GZ195" s="1132"/>
      <c r="HA195" s="1132"/>
      <c r="HB195" s="1132"/>
      <c r="HC195" s="1132"/>
      <c r="HD195" s="1132"/>
      <c r="HE195" s="1132"/>
      <c r="HF195" s="1132"/>
      <c r="HG195" s="1132"/>
      <c r="HH195" s="1132"/>
      <c r="HI195" s="1132"/>
    </row>
    <row r="196" spans="1:217" hidden="1">
      <c r="A196" s="1139"/>
      <c r="B196" s="1140"/>
      <c r="C196" s="1139"/>
      <c r="D196" s="1141"/>
      <c r="E196" s="1141"/>
      <c r="F196" s="1142"/>
      <c r="G196" s="1141"/>
      <c r="H196" s="733"/>
      <c r="I196" s="1143"/>
      <c r="J196" s="1144"/>
      <c r="K196" s="837" t="s">
        <v>380</v>
      </c>
      <c r="L196" s="1133"/>
      <c r="M196" s="1134"/>
      <c r="N196" s="1133"/>
      <c r="O196" s="1134"/>
      <c r="P196" s="1133"/>
      <c r="Q196" s="1134"/>
      <c r="R196" s="1133"/>
      <c r="S196" s="1134"/>
      <c r="T196" s="1133"/>
      <c r="U196" s="1134"/>
      <c r="V196" s="1133"/>
      <c r="W196" s="1134"/>
      <c r="X196" s="1133"/>
      <c r="Y196" s="1134"/>
      <c r="Z196" s="1133"/>
      <c r="AA196" s="1134"/>
      <c r="AB196" s="1133"/>
      <c r="AC196" s="1134"/>
      <c r="AD196" s="1133"/>
      <c r="AE196" s="1134"/>
      <c r="AF196" s="1133"/>
      <c r="AG196" s="1134"/>
      <c r="AH196" s="1133"/>
      <c r="AI196" s="1134"/>
      <c r="AJ196" s="1133"/>
      <c r="AK196" s="1134"/>
      <c r="AL196" s="1133"/>
      <c r="AM196" s="1134"/>
      <c r="AN196" s="1133"/>
      <c r="AO196" s="1134"/>
      <c r="AP196" s="1133"/>
      <c r="AQ196" s="1134"/>
      <c r="AR196" s="1133"/>
      <c r="AS196" s="1134"/>
      <c r="AT196" s="1133"/>
      <c r="AU196" s="1134"/>
      <c r="AV196" s="1133"/>
      <c r="AW196" s="1134"/>
      <c r="AX196" s="1133"/>
      <c r="AY196" s="1134"/>
      <c r="AZ196" s="1133"/>
      <c r="BA196" s="1134"/>
      <c r="BB196" s="1133"/>
      <c r="BC196" s="1134"/>
      <c r="BD196" s="1133"/>
      <c r="BE196" s="1134"/>
      <c r="BF196" s="1133"/>
      <c r="BG196" s="1134"/>
      <c r="BH196" s="1133"/>
      <c r="BI196" s="1134"/>
      <c r="BJ196" s="1133"/>
      <c r="BK196" s="1134"/>
      <c r="BL196" s="1133"/>
      <c r="BM196" s="1134"/>
      <c r="BN196" s="1133"/>
      <c r="BO196" s="1134"/>
      <c r="BP196" s="1133"/>
      <c r="BQ196" s="1134"/>
      <c r="BR196" s="1129"/>
      <c r="BS196" s="1129"/>
      <c r="BT196" s="1129"/>
      <c r="BU196" s="1129"/>
      <c r="BV196" s="1129"/>
      <c r="BW196" s="1129"/>
      <c r="BX196" s="1129"/>
      <c r="BY196" s="1129"/>
      <c r="BZ196" s="1129"/>
      <c r="CA196" s="1129"/>
      <c r="CB196" s="1129"/>
      <c r="CC196" s="1129"/>
      <c r="CD196" s="1129"/>
      <c r="CE196" s="1129"/>
      <c r="CF196" s="1129"/>
      <c r="CG196" s="1129"/>
      <c r="CH196" s="1129"/>
      <c r="CI196" s="1129"/>
      <c r="CJ196" s="1129"/>
      <c r="CK196" s="1129"/>
      <c r="CL196" s="1129"/>
      <c r="CM196" s="1129"/>
      <c r="CN196" s="1129"/>
      <c r="CO196" s="1129"/>
      <c r="CP196" s="1129"/>
      <c r="CQ196" s="1129"/>
      <c r="CR196" s="1129"/>
      <c r="CS196" s="1129"/>
      <c r="CT196" s="1129"/>
      <c r="CU196" s="1129"/>
      <c r="CV196" s="1129"/>
      <c r="CW196" s="1129"/>
      <c r="CX196" s="1129"/>
      <c r="CY196" s="1129"/>
      <c r="CZ196" s="1129"/>
      <c r="DA196" s="1129"/>
      <c r="DB196" s="1129"/>
      <c r="DC196" s="1129"/>
      <c r="DD196" s="1129"/>
      <c r="DE196" s="1129"/>
      <c r="DF196" s="1129"/>
      <c r="DG196" s="1129"/>
      <c r="DH196" s="1129"/>
      <c r="DI196" s="1129"/>
      <c r="DJ196" s="1135"/>
      <c r="DK196" s="1135"/>
      <c r="DL196" s="1129"/>
      <c r="DM196" s="1129"/>
      <c r="DN196" s="1129"/>
      <c r="DO196" s="1129"/>
      <c r="DP196" s="1129"/>
      <c r="DQ196" s="1129"/>
      <c r="DR196" s="1129"/>
      <c r="DS196" s="1129"/>
      <c r="DT196" s="1129"/>
      <c r="DU196" s="1129"/>
      <c r="DV196" s="1129"/>
      <c r="DW196" s="1129"/>
      <c r="DX196" s="1129"/>
      <c r="DY196" s="1129"/>
      <c r="DZ196" s="1129"/>
      <c r="EA196" s="1129"/>
      <c r="EB196" s="1129"/>
      <c r="EC196" s="1129"/>
      <c r="ED196" s="1129"/>
      <c r="EE196" s="1129"/>
      <c r="EF196" s="1129"/>
      <c r="EG196" s="1129"/>
      <c r="EH196" s="1129"/>
      <c r="EI196" s="1129"/>
      <c r="EJ196" s="1129"/>
      <c r="EK196" s="1129"/>
      <c r="EL196" s="1129"/>
      <c r="EM196" s="1129"/>
      <c r="EN196" s="1129"/>
      <c r="EO196" s="1129"/>
      <c r="EP196" s="1129"/>
      <c r="EQ196" s="1129"/>
      <c r="ER196" s="1129"/>
      <c r="ES196" s="1129"/>
      <c r="ET196" s="1129"/>
      <c r="EU196" s="1129"/>
      <c r="EV196" s="1129"/>
      <c r="EW196" s="1129"/>
      <c r="EX196" s="1129"/>
      <c r="EY196" s="1129"/>
      <c r="EZ196" s="1129"/>
      <c r="FA196" s="1129"/>
      <c r="FB196" s="1129"/>
      <c r="FC196" s="1129"/>
      <c r="FD196" s="1129"/>
      <c r="FE196" s="1129"/>
      <c r="FF196" s="1129"/>
      <c r="FG196" s="1129"/>
      <c r="FH196" s="1129"/>
      <c r="FI196" s="1129"/>
      <c r="FJ196" s="1129"/>
      <c r="FK196" s="1129"/>
      <c r="FL196" s="1129"/>
      <c r="FM196" s="1129"/>
      <c r="FN196" s="1129"/>
      <c r="FO196" s="1129"/>
      <c r="FP196" s="1129"/>
      <c r="FQ196" s="1129"/>
      <c r="FR196" s="1129"/>
      <c r="FS196" s="1129"/>
      <c r="FT196" s="1129"/>
      <c r="FU196" s="1129"/>
      <c r="FV196" s="1129"/>
      <c r="FW196" s="1129"/>
      <c r="FX196" s="1129"/>
      <c r="FY196" s="1129"/>
      <c r="FZ196" s="1129"/>
      <c r="GA196" s="1129"/>
      <c r="GB196" s="1129"/>
      <c r="GC196" s="1129"/>
      <c r="GD196" s="1129"/>
      <c r="GE196" s="1129"/>
      <c r="GF196" s="1129"/>
      <c r="GG196" s="1129"/>
      <c r="GH196" s="1129"/>
      <c r="GI196" s="1129"/>
      <c r="GJ196" s="1129"/>
      <c r="GK196" s="1129"/>
      <c r="GL196" s="1129"/>
      <c r="GM196" s="1129"/>
      <c r="GN196" s="1129"/>
      <c r="GO196" s="1129"/>
      <c r="GP196" s="1129"/>
      <c r="GQ196" s="1129"/>
      <c r="GR196" s="1129"/>
      <c r="GS196" s="1129"/>
      <c r="GT196" s="1129"/>
      <c r="GU196" s="1129"/>
      <c r="GV196" s="1129"/>
      <c r="GW196" s="1129"/>
      <c r="GX196" s="1129"/>
      <c r="GY196" s="1129"/>
      <c r="GZ196" s="1129"/>
      <c r="HA196" s="1129"/>
      <c r="HB196" s="1129"/>
      <c r="HC196" s="1129"/>
      <c r="HD196" s="1129"/>
      <c r="HE196" s="1129"/>
      <c r="HF196" s="1129"/>
      <c r="HG196" s="1129"/>
      <c r="HH196" s="1129"/>
      <c r="HI196" s="1129"/>
    </row>
    <row r="197" spans="1:217" hidden="1">
      <c r="A197" s="1139"/>
      <c r="B197" s="1140"/>
      <c r="C197" s="1139"/>
      <c r="D197" s="1141"/>
      <c r="E197" s="1141"/>
      <c r="F197" s="1142"/>
      <c r="G197" s="1141"/>
      <c r="H197" s="733"/>
      <c r="I197" s="1143"/>
      <c r="J197" s="1144"/>
      <c r="K197" s="838" t="s">
        <v>381</v>
      </c>
      <c r="L197" s="1125">
        <f>(L195*L196*$G195)*$L$8</f>
        <v>0</v>
      </c>
      <c r="M197" s="1126"/>
      <c r="N197" s="1125">
        <f>(N195*N196*$G195)*$L$8</f>
        <v>0</v>
      </c>
      <c r="O197" s="1126"/>
      <c r="P197" s="1125">
        <f>(P195*P196*$G195)*$L$8</f>
        <v>0</v>
      </c>
      <c r="Q197" s="1126"/>
      <c r="R197" s="1125">
        <f>(R195*R196*$G195)*$L$8</f>
        <v>0</v>
      </c>
      <c r="S197" s="1126"/>
      <c r="T197" s="1125">
        <f>(T195*T196*$G195)*$T$8</f>
        <v>0</v>
      </c>
      <c r="U197" s="1126"/>
      <c r="V197" s="1125">
        <f>(V195*V196*$G195)*$T$8</f>
        <v>0</v>
      </c>
      <c r="W197" s="1126"/>
      <c r="X197" s="1125">
        <f>(X195*X196*$G195)*$T$8</f>
        <v>0</v>
      </c>
      <c r="Y197" s="1126"/>
      <c r="Z197" s="1125">
        <f>(Z195*Z196*$G195)*$T$8</f>
        <v>0</v>
      </c>
      <c r="AA197" s="1126"/>
      <c r="AB197" s="1125">
        <f>(AB195*AB196*$G195)*$AB$8</f>
        <v>0</v>
      </c>
      <c r="AC197" s="1126"/>
      <c r="AD197" s="1125">
        <f>(AD195*AD196*$G195)*$AB$8</f>
        <v>0</v>
      </c>
      <c r="AE197" s="1126"/>
      <c r="AF197" s="1125">
        <f>(AF195*AF196*$G195)*$AB$8</f>
        <v>0</v>
      </c>
      <c r="AG197" s="1126"/>
      <c r="AH197" s="1125">
        <f>(AH195*AH196*$G195)*$AB$8</f>
        <v>0</v>
      </c>
      <c r="AI197" s="1126"/>
      <c r="AJ197" s="1125">
        <f>(AJ195*AJ196*$G195)*$AJ$8</f>
        <v>0</v>
      </c>
      <c r="AK197" s="1126"/>
      <c r="AL197" s="1125">
        <f>(AL195*AL196*$G195)*$AJ$8</f>
        <v>0</v>
      </c>
      <c r="AM197" s="1126"/>
      <c r="AN197" s="1125">
        <f>(AN195*AN196*$G195)*$AJ$8</f>
        <v>0</v>
      </c>
      <c r="AO197" s="1126"/>
      <c r="AP197" s="1125">
        <f>(AP195*AP196*$G195)*$AJ$8</f>
        <v>0</v>
      </c>
      <c r="AQ197" s="1126"/>
      <c r="AR197" s="1125">
        <f>(AR195*AR196*$G195)*$AT$8</f>
        <v>0</v>
      </c>
      <c r="AS197" s="1126"/>
      <c r="AT197" s="1125">
        <f>(AT195*AT196*$G195)*$AT$8</f>
        <v>0</v>
      </c>
      <c r="AU197" s="1126"/>
      <c r="AV197" s="1125">
        <f>(AV195*AV196*$G195)*$AT$8</f>
        <v>0</v>
      </c>
      <c r="AW197" s="1126"/>
      <c r="AX197" s="1125">
        <f>(AX195*AX196*$G195)*$AT$8</f>
        <v>0</v>
      </c>
      <c r="AY197" s="1126"/>
      <c r="AZ197" s="1125">
        <f>(AZ195*AZ196*$G195)*$BB$8</f>
        <v>0</v>
      </c>
      <c r="BA197" s="1126"/>
      <c r="BB197" s="1125">
        <f>(BB195*BB196*$G195)*$BB$8</f>
        <v>0</v>
      </c>
      <c r="BC197" s="1126"/>
      <c r="BD197" s="1125">
        <f>(BD195*BD196*$G195)*$BB$8</f>
        <v>0</v>
      </c>
      <c r="BE197" s="1126"/>
      <c r="BF197" s="1125">
        <f>(BF195*BF196*$G195)*$BB$8</f>
        <v>0</v>
      </c>
      <c r="BG197" s="1126"/>
      <c r="BH197" s="1125">
        <f>(BH195*BH196*$G195)*$BJ$8</f>
        <v>0</v>
      </c>
      <c r="BI197" s="1126"/>
      <c r="BJ197" s="1125">
        <f>(BJ195*BJ196*$G195)*$BJ$8</f>
        <v>0</v>
      </c>
      <c r="BK197" s="1126"/>
      <c r="BL197" s="1125">
        <f>(BL195*BL196*$G195)*$BJ$8</f>
        <v>0</v>
      </c>
      <c r="BM197" s="1126"/>
      <c r="BN197" s="1125">
        <f>(BN195*BN196*$G195)*$BJ$8</f>
        <v>0</v>
      </c>
      <c r="BO197" s="1126"/>
      <c r="BP197" s="1125">
        <f>(BP195*BP196*$G195)*$BT$8</f>
        <v>0</v>
      </c>
      <c r="BQ197" s="1126"/>
      <c r="BR197" s="1125">
        <f>(BR195*BR196*$G195)*$BT$8</f>
        <v>0</v>
      </c>
      <c r="BS197" s="1126"/>
      <c r="BT197" s="1125">
        <f>(BT195*BT196*$G195)*$BT$8</f>
        <v>0</v>
      </c>
      <c r="BU197" s="1126"/>
      <c r="BV197" s="1125">
        <f>(BV195*BV196*$G195)*$BT$8</f>
        <v>0</v>
      </c>
      <c r="BW197" s="1126"/>
      <c r="BX197" s="1125">
        <f>(BX195*BX196*$G195)*$CB$8</f>
        <v>0</v>
      </c>
      <c r="BY197" s="1126"/>
      <c r="BZ197" s="1125">
        <f>(BZ195*BZ196*$G195)*$CB$8</f>
        <v>0</v>
      </c>
      <c r="CA197" s="1126"/>
      <c r="CB197" s="1125">
        <f>(CB195*CB196*$G195)*$CB$8</f>
        <v>0</v>
      </c>
      <c r="CC197" s="1126"/>
      <c r="CD197" s="1125">
        <f>(CD195*CD196*$G195)*$CB$8</f>
        <v>0</v>
      </c>
      <c r="CE197" s="1126"/>
      <c r="CF197" s="1125">
        <f>(CF195*CF196*$G195)*$CJ$8</f>
        <v>0</v>
      </c>
      <c r="CG197" s="1126"/>
      <c r="CH197" s="1125">
        <f>(CH195*CH196*$G195)*$CJ$8</f>
        <v>0</v>
      </c>
      <c r="CI197" s="1126"/>
      <c r="CJ197" s="1125">
        <f>(CJ195*CJ196*$G195)*$CJ$8</f>
        <v>0</v>
      </c>
      <c r="CK197" s="1126"/>
      <c r="CL197" s="1125">
        <f>(CL195*CL196*$G195)*$CB$8</f>
        <v>0</v>
      </c>
      <c r="CM197" s="1126"/>
      <c r="CN197" s="1125">
        <f>(CN195*CN196*$G195)*$CB$8</f>
        <v>0</v>
      </c>
      <c r="CO197" s="1126"/>
      <c r="CP197" s="1125">
        <f t="shared" ref="CP197" si="860">(CP195*CP196*$G195)*$CB$8</f>
        <v>0</v>
      </c>
      <c r="CQ197" s="1126"/>
      <c r="CR197" s="1125">
        <f t="shared" ref="CR197" si="861">(CR195*CR196*$G195)*$CB$8</f>
        <v>0</v>
      </c>
      <c r="CS197" s="1126"/>
      <c r="CT197" s="1125">
        <f t="shared" ref="CT197" si="862">(CT195*CT196*$G195)*$CB$8</f>
        <v>0</v>
      </c>
      <c r="CU197" s="1126"/>
      <c r="CV197" s="1125">
        <f t="shared" ref="CV197" si="863">(CV195*CV196*$G195)*$CB$8</f>
        <v>0</v>
      </c>
      <c r="CW197" s="1126"/>
      <c r="CX197" s="1125">
        <f t="shared" ref="CX197" si="864">(CX195*CX196*$G195)*$CB$8</f>
        <v>0</v>
      </c>
      <c r="CY197" s="1126"/>
      <c r="CZ197" s="1125">
        <f>(CZ195*CZ196*$G195)*$DB$8</f>
        <v>0</v>
      </c>
      <c r="DA197" s="1126"/>
      <c r="DB197" s="1125">
        <f>(DB195*DB196*$G195)*$DB$8</f>
        <v>0</v>
      </c>
      <c r="DC197" s="1126"/>
      <c r="DD197" s="1125">
        <f>(DD195*DD196*$G195)*$DB$8</f>
        <v>0</v>
      </c>
      <c r="DE197" s="1126"/>
      <c r="DF197" s="1125">
        <f>(DF195*DF196*$G195)*$DB$8</f>
        <v>0</v>
      </c>
      <c r="DG197" s="1126"/>
      <c r="DH197" s="1125">
        <f>(DH195*DH196*$G195)*$DB$8</f>
        <v>0</v>
      </c>
      <c r="DI197" s="1126"/>
      <c r="DJ197" s="1130">
        <f>(DJ195*DJ196*$G195)*$DB$8</f>
        <v>0</v>
      </c>
      <c r="DK197" s="1131"/>
      <c r="DL197" s="1125">
        <f>(DL195*DL196*$G195)*$DB$8</f>
        <v>0</v>
      </c>
      <c r="DM197" s="1126"/>
      <c r="DN197" s="1125">
        <f>(DN195*DN196*$G195)*$DB$8</f>
        <v>0</v>
      </c>
      <c r="DO197" s="1126"/>
      <c r="DP197" s="1125">
        <f>(DP195*DP196*$G195)*$DB$8</f>
        <v>0</v>
      </c>
      <c r="DQ197" s="1126"/>
      <c r="DR197" s="1125">
        <f>(DR195*DR196*$G195)*$DB$8</f>
        <v>0</v>
      </c>
      <c r="DS197" s="1126"/>
      <c r="DT197" s="1125">
        <f>(DT195*DT196*$G195)*$DB$8</f>
        <v>0</v>
      </c>
      <c r="DU197" s="1126"/>
      <c r="DV197" s="1125">
        <f>(DV195*DV196*$G195)*$DB$8</f>
        <v>0</v>
      </c>
      <c r="DW197" s="1126"/>
      <c r="DX197" s="1125">
        <f>(DX195*DX196*$G195)*$DB$8</f>
        <v>0</v>
      </c>
      <c r="DY197" s="1126"/>
      <c r="DZ197" s="1125">
        <f>(DZ195*DZ196*$G195)*$DB$8</f>
        <v>0</v>
      </c>
      <c r="EA197" s="1126"/>
      <c r="EB197" s="1125">
        <f>(EB195*EB196*$G195)*$DB$8</f>
        <v>0</v>
      </c>
      <c r="EC197" s="1126"/>
      <c r="ED197" s="1125">
        <f>(ED195*ED196*$G195)*$DB$8</f>
        <v>0</v>
      </c>
      <c r="EE197" s="1126"/>
      <c r="EF197" s="1125">
        <f>(EF195*EF196*$G195)*$DB$8</f>
        <v>0</v>
      </c>
      <c r="EG197" s="1126"/>
      <c r="EH197" s="1125">
        <f>(EH195*EH196*$G195)*$DB$8</f>
        <v>0</v>
      </c>
      <c r="EI197" s="1126"/>
      <c r="EJ197" s="1125">
        <f>(EJ195*EJ196*$G195)*$DB$8</f>
        <v>0</v>
      </c>
      <c r="EK197" s="1126"/>
      <c r="EL197" s="1125">
        <f>(EL195*EL196*$G195)*$DB$8</f>
        <v>0</v>
      </c>
      <c r="EM197" s="1126"/>
      <c r="EN197" s="1125">
        <f>(EN195*EN196*$G195)*$DB$8</f>
        <v>0</v>
      </c>
      <c r="EO197" s="1126"/>
      <c r="EP197" s="1125">
        <f>(EP195*EP196*$G195)*$DB$8</f>
        <v>0</v>
      </c>
      <c r="EQ197" s="1126"/>
      <c r="ER197" s="1125">
        <f>(ER195*ER196*$G195)*$DB$8</f>
        <v>0</v>
      </c>
      <c r="ES197" s="1126"/>
      <c r="ET197" s="1125">
        <f>(ET195*ET196*$G195)*$DB$8</f>
        <v>0</v>
      </c>
      <c r="EU197" s="1126"/>
      <c r="EV197" s="1125">
        <f>(EV195*EV196*$G195)*$DB$8</f>
        <v>0</v>
      </c>
      <c r="EW197" s="1126"/>
      <c r="EX197" s="1125">
        <f>(EX195*EX196*$G195)*$DB$8</f>
        <v>0</v>
      </c>
      <c r="EY197" s="1126"/>
      <c r="EZ197" s="1125">
        <f>(EZ195*EZ196*$G195)*$DB$8</f>
        <v>0</v>
      </c>
      <c r="FA197" s="1126"/>
      <c r="FB197" s="1125">
        <f>(FB195*FB196*$G195)*$DB$8</f>
        <v>0</v>
      </c>
      <c r="FC197" s="1126"/>
      <c r="FD197" s="1125">
        <f>(FD195*FD196*$G195)*$DB$8</f>
        <v>0</v>
      </c>
      <c r="FE197" s="1126"/>
      <c r="FF197" s="1125">
        <f>(FF195*FF196*$G195)*$DB$8</f>
        <v>0</v>
      </c>
      <c r="FG197" s="1126"/>
      <c r="FH197" s="1125">
        <f>(FH195*FH196*$G195)*$DB$8</f>
        <v>0</v>
      </c>
      <c r="FI197" s="1126"/>
      <c r="FJ197" s="1125">
        <f>(FJ195*FJ196*$G195)*$DB$8</f>
        <v>0</v>
      </c>
      <c r="FK197" s="1126"/>
      <c r="FL197" s="1125">
        <f>(FL195*FL196*$G195)*$DB$8</f>
        <v>0</v>
      </c>
      <c r="FM197" s="1126"/>
      <c r="FN197" s="1125">
        <f>(FN195*FN196*$G195)*$DB$8</f>
        <v>0</v>
      </c>
      <c r="FO197" s="1126"/>
      <c r="FP197" s="1125">
        <f>(FP195*FP196*$G195)*$DB$8</f>
        <v>0</v>
      </c>
      <c r="FQ197" s="1126"/>
      <c r="FR197" s="1125">
        <f>(FR195*FR196*$G195)*$DB$8</f>
        <v>0</v>
      </c>
      <c r="FS197" s="1126"/>
      <c r="FT197" s="1125">
        <f>(FT195*FT196*$G195)*$DB$8</f>
        <v>0</v>
      </c>
      <c r="FU197" s="1126"/>
      <c r="FV197" s="1125">
        <f>(FV195*FV196*$G195)*$DB$8</f>
        <v>0</v>
      </c>
      <c r="FW197" s="1126"/>
      <c r="FX197" s="1125">
        <f>(FX195*FX196*$G195)*$DB$8</f>
        <v>0</v>
      </c>
      <c r="FY197" s="1126"/>
      <c r="FZ197" s="1125">
        <f>(FZ195*FZ196*$G195)*$DB$8</f>
        <v>0</v>
      </c>
      <c r="GA197" s="1126"/>
      <c r="GB197" s="1125">
        <f>(GB195*GB196*$G195)*$DB$8</f>
        <v>0</v>
      </c>
      <c r="GC197" s="1126"/>
      <c r="GD197" s="1125">
        <f>(GD195*GD196*$G195)*$DB$8</f>
        <v>0</v>
      </c>
      <c r="GE197" s="1126"/>
      <c r="GF197" s="1125">
        <f>(GF195*GF196*$G195)*$DB$8</f>
        <v>0</v>
      </c>
      <c r="GG197" s="1126"/>
      <c r="GH197" s="1125">
        <f>(GH195*GH196*$G195)*$DB$8</f>
        <v>0</v>
      </c>
      <c r="GI197" s="1126"/>
      <c r="GJ197" s="1125">
        <f>(GJ195*GJ196*$G195)*$DB$8</f>
        <v>0</v>
      </c>
      <c r="GK197" s="1126"/>
      <c r="GL197" s="1125">
        <f>(GL195*GL196*$G195)*$DB$8</f>
        <v>0</v>
      </c>
      <c r="GM197" s="1126"/>
      <c r="GN197" s="1125">
        <f>(GN195*GN196*$G195)*$DB$8</f>
        <v>0</v>
      </c>
      <c r="GO197" s="1126"/>
      <c r="GP197" s="1125">
        <f>(GP195*GP196*$G195)*$DB$8</f>
        <v>0</v>
      </c>
      <c r="GQ197" s="1126"/>
      <c r="GR197" s="1125">
        <f>(GR195*GR196*$G195)*$DB$8</f>
        <v>0</v>
      </c>
      <c r="GS197" s="1126"/>
      <c r="GT197" s="1125">
        <f>(GT195*GT196*$G195)*$DB$8</f>
        <v>0</v>
      </c>
      <c r="GU197" s="1126"/>
      <c r="GV197" s="1125">
        <f t="shared" ref="GV197" si="865">(GV195*GV196*$G195)*$DB$8</f>
        <v>0</v>
      </c>
      <c r="GW197" s="1126"/>
      <c r="GX197" s="1125">
        <f t="shared" ref="GX197" si="866">(GX195*GX196*$G195)*$DB$8</f>
        <v>0</v>
      </c>
      <c r="GY197" s="1126"/>
      <c r="GZ197" s="1125">
        <f t="shared" ref="GZ197" si="867">(GZ195*GZ196*$G195)*$DB$8</f>
        <v>0</v>
      </c>
      <c r="HA197" s="1126"/>
      <c r="HB197" s="1125">
        <f>(HB195*HB196*$G195)*$DB$8</f>
        <v>0</v>
      </c>
      <c r="HC197" s="1126"/>
      <c r="HD197" s="1125">
        <f t="shared" ref="HD197" si="868">(HD195*HD196*$G195)*$DB$8</f>
        <v>0</v>
      </c>
      <c r="HE197" s="1126"/>
      <c r="HF197" s="1125">
        <f t="shared" ref="HF197" si="869">(HF195*HF196*$G195)*$DB$8</f>
        <v>0</v>
      </c>
      <c r="HG197" s="1126"/>
      <c r="HH197" s="1125">
        <f t="shared" ref="HH197" si="870">(HH195*HH196*$G195)*$DB$8</f>
        <v>0</v>
      </c>
      <c r="HI197" s="1126"/>
    </row>
    <row r="198" spans="1:217" hidden="1">
      <c r="A198" s="1139"/>
      <c r="B198" s="1140"/>
      <c r="C198" s="1139"/>
      <c r="D198" s="1141"/>
      <c r="E198" s="1141"/>
      <c r="F198" s="1142"/>
      <c r="G198" s="1141"/>
      <c r="H198" s="733"/>
      <c r="I198" s="1143"/>
      <c r="J198" s="1144"/>
      <c r="K198" s="839" t="s">
        <v>382</v>
      </c>
      <c r="L198" s="1121">
        <f>L197</f>
        <v>0</v>
      </c>
      <c r="M198" s="1122"/>
      <c r="N198" s="1121">
        <f>L198+N197</f>
        <v>0</v>
      </c>
      <c r="O198" s="1122"/>
      <c r="P198" s="1121">
        <f>N198+P197</f>
        <v>0</v>
      </c>
      <c r="Q198" s="1122"/>
      <c r="R198" s="1121">
        <f>P198+R197</f>
        <v>0</v>
      </c>
      <c r="S198" s="1122"/>
      <c r="T198" s="1121">
        <f>R198+T197</f>
        <v>0</v>
      </c>
      <c r="U198" s="1122"/>
      <c r="V198" s="1121">
        <f>T198+V197</f>
        <v>0</v>
      </c>
      <c r="W198" s="1122"/>
      <c r="X198" s="1121">
        <f>V198+X197</f>
        <v>0</v>
      </c>
      <c r="Y198" s="1122"/>
      <c r="Z198" s="1121">
        <f>X198+Z197</f>
        <v>0</v>
      </c>
      <c r="AA198" s="1122"/>
      <c r="AB198" s="1121">
        <f>Z198+AB197</f>
        <v>0</v>
      </c>
      <c r="AC198" s="1122"/>
      <c r="AD198" s="1121">
        <f>AB198+AD197</f>
        <v>0</v>
      </c>
      <c r="AE198" s="1122"/>
      <c r="AF198" s="1121">
        <f>AD198+AF197</f>
        <v>0</v>
      </c>
      <c r="AG198" s="1122"/>
      <c r="AH198" s="1121">
        <f>AF198+AH197</f>
        <v>0</v>
      </c>
      <c r="AI198" s="1122"/>
      <c r="AJ198" s="1121">
        <f>AH198+AJ197</f>
        <v>0</v>
      </c>
      <c r="AK198" s="1122"/>
      <c r="AL198" s="1121">
        <f>AJ198+AL197</f>
        <v>0</v>
      </c>
      <c r="AM198" s="1122"/>
      <c r="AN198" s="1121">
        <f>AL198+AN197</f>
        <v>0</v>
      </c>
      <c r="AO198" s="1122"/>
      <c r="AP198" s="1121">
        <f>AN198+AP197</f>
        <v>0</v>
      </c>
      <c r="AQ198" s="1122"/>
      <c r="AR198" s="1121">
        <f>AP198+AR197</f>
        <v>0</v>
      </c>
      <c r="AS198" s="1122"/>
      <c r="AT198" s="1121">
        <f>AR198+AT197</f>
        <v>0</v>
      </c>
      <c r="AU198" s="1122"/>
      <c r="AV198" s="1121">
        <f>AT198+AV197</f>
        <v>0</v>
      </c>
      <c r="AW198" s="1122"/>
      <c r="AX198" s="1121">
        <f>AV198+AX197</f>
        <v>0</v>
      </c>
      <c r="AY198" s="1122"/>
      <c r="AZ198" s="1121">
        <f>AX198+AZ197</f>
        <v>0</v>
      </c>
      <c r="BA198" s="1122"/>
      <c r="BB198" s="1121">
        <f>AZ198+BB197</f>
        <v>0</v>
      </c>
      <c r="BC198" s="1122"/>
      <c r="BD198" s="1121">
        <f>BB198+BD197</f>
        <v>0</v>
      </c>
      <c r="BE198" s="1122"/>
      <c r="BF198" s="1121">
        <f>BD198+BF197</f>
        <v>0</v>
      </c>
      <c r="BG198" s="1122"/>
      <c r="BH198" s="1121">
        <f>BF198+BH197</f>
        <v>0</v>
      </c>
      <c r="BI198" s="1122"/>
      <c r="BJ198" s="1121">
        <f>BH198+BJ197</f>
        <v>0</v>
      </c>
      <c r="BK198" s="1122"/>
      <c r="BL198" s="1121">
        <f>BJ198+BL197</f>
        <v>0</v>
      </c>
      <c r="BM198" s="1122"/>
      <c r="BN198" s="1121">
        <f>BL198+BN197</f>
        <v>0</v>
      </c>
      <c r="BO198" s="1122"/>
      <c r="BP198" s="1121">
        <f>BN198+BP197</f>
        <v>0</v>
      </c>
      <c r="BQ198" s="1122"/>
      <c r="BR198" s="1121">
        <f>BP198+BR197</f>
        <v>0</v>
      </c>
      <c r="BS198" s="1122"/>
      <c r="BT198" s="1121">
        <f>BR198+BT197</f>
        <v>0</v>
      </c>
      <c r="BU198" s="1122"/>
      <c r="BV198" s="1121">
        <f>BT198+BV197</f>
        <v>0</v>
      </c>
      <c r="BW198" s="1122"/>
      <c r="BX198" s="1121">
        <f>BV198+BX197</f>
        <v>0</v>
      </c>
      <c r="BY198" s="1122"/>
      <c r="BZ198" s="1121">
        <f>BX198+BZ197</f>
        <v>0</v>
      </c>
      <c r="CA198" s="1122"/>
      <c r="CB198" s="1121">
        <f>BZ198+CB197</f>
        <v>0</v>
      </c>
      <c r="CC198" s="1122"/>
      <c r="CD198" s="1121">
        <f>CB198+CD197</f>
        <v>0</v>
      </c>
      <c r="CE198" s="1122"/>
      <c r="CF198" s="1121">
        <f>CD198+CF197</f>
        <v>0</v>
      </c>
      <c r="CG198" s="1122"/>
      <c r="CH198" s="1121">
        <f>CF198+CH197</f>
        <v>0</v>
      </c>
      <c r="CI198" s="1122"/>
      <c r="CJ198" s="1121">
        <f>CH198+CJ197</f>
        <v>0</v>
      </c>
      <c r="CK198" s="1122"/>
      <c r="CL198" s="1121">
        <f>CJ198+CL197</f>
        <v>0</v>
      </c>
      <c r="CM198" s="1122"/>
      <c r="CN198" s="1121">
        <f>CL198+CN197</f>
        <v>0</v>
      </c>
      <c r="CO198" s="1122"/>
      <c r="CP198" s="1121">
        <f>CN198+CP197</f>
        <v>0</v>
      </c>
      <c r="CQ198" s="1122"/>
      <c r="CR198" s="1121">
        <f>CP198+CR197</f>
        <v>0</v>
      </c>
      <c r="CS198" s="1122"/>
      <c r="CT198" s="1121">
        <f>CR198+CT197</f>
        <v>0</v>
      </c>
      <c r="CU198" s="1122"/>
      <c r="CV198" s="1121">
        <f>CT198+CV197</f>
        <v>0</v>
      </c>
      <c r="CW198" s="1122"/>
      <c r="CX198" s="1121">
        <f>CV198+CX197</f>
        <v>0</v>
      </c>
      <c r="CY198" s="1122"/>
      <c r="CZ198" s="1121">
        <f>CX198+CZ197</f>
        <v>0</v>
      </c>
      <c r="DA198" s="1122"/>
      <c r="DB198" s="1121">
        <f>CZ198+DB197</f>
        <v>0</v>
      </c>
      <c r="DC198" s="1122"/>
      <c r="DD198" s="1121">
        <f>DB198+DD197</f>
        <v>0</v>
      </c>
      <c r="DE198" s="1122"/>
      <c r="DF198" s="1121">
        <f>DD198+DF197</f>
        <v>0</v>
      </c>
      <c r="DG198" s="1122"/>
      <c r="DH198" s="1121">
        <f>DF198+DH197</f>
        <v>0</v>
      </c>
      <c r="DI198" s="1122"/>
      <c r="DJ198" s="1127">
        <f>DH198+DJ197</f>
        <v>0</v>
      </c>
      <c r="DK198" s="1128"/>
      <c r="DL198" s="1121">
        <f>DJ198+DL197</f>
        <v>0</v>
      </c>
      <c r="DM198" s="1122"/>
      <c r="DN198" s="1121">
        <f>DL198+DN197</f>
        <v>0</v>
      </c>
      <c r="DO198" s="1122"/>
      <c r="DP198" s="1121">
        <f>DN198+DP197</f>
        <v>0</v>
      </c>
      <c r="DQ198" s="1122"/>
      <c r="DR198" s="1121">
        <f>DP198+DR197</f>
        <v>0</v>
      </c>
      <c r="DS198" s="1122"/>
      <c r="DT198" s="1121">
        <f>DR198+DT197</f>
        <v>0</v>
      </c>
      <c r="DU198" s="1122"/>
      <c r="DV198" s="1121">
        <f>DT198+DV197</f>
        <v>0</v>
      </c>
      <c r="DW198" s="1122"/>
      <c r="DX198" s="1121">
        <f>DV198+DX197</f>
        <v>0</v>
      </c>
      <c r="DY198" s="1122"/>
      <c r="DZ198" s="1121">
        <f>DX198+DZ197</f>
        <v>0</v>
      </c>
      <c r="EA198" s="1122"/>
      <c r="EB198" s="1121">
        <f>DZ198+EB197</f>
        <v>0</v>
      </c>
      <c r="EC198" s="1122"/>
      <c r="ED198" s="1121">
        <f>EB198+ED197</f>
        <v>0</v>
      </c>
      <c r="EE198" s="1122"/>
      <c r="EF198" s="1121">
        <f>ED198+EF197</f>
        <v>0</v>
      </c>
      <c r="EG198" s="1122"/>
      <c r="EH198" s="1121">
        <f>EF198+EH197</f>
        <v>0</v>
      </c>
      <c r="EI198" s="1122"/>
      <c r="EJ198" s="1121">
        <f>EH198+EJ197</f>
        <v>0</v>
      </c>
      <c r="EK198" s="1122"/>
      <c r="EL198" s="1121">
        <f>EJ198+EL197</f>
        <v>0</v>
      </c>
      <c r="EM198" s="1122"/>
      <c r="EN198" s="1121">
        <f>EL198+EN197</f>
        <v>0</v>
      </c>
      <c r="EO198" s="1122"/>
      <c r="EP198" s="1121">
        <f>EN198+EP197</f>
        <v>0</v>
      </c>
      <c r="EQ198" s="1122"/>
      <c r="ER198" s="1121">
        <f>EP198+ER197</f>
        <v>0</v>
      </c>
      <c r="ES198" s="1122"/>
      <c r="ET198" s="1121">
        <f>ER198+ET197</f>
        <v>0</v>
      </c>
      <c r="EU198" s="1122"/>
      <c r="EV198" s="1121">
        <f>ET198+EV197</f>
        <v>0</v>
      </c>
      <c r="EW198" s="1122"/>
      <c r="EX198" s="1121">
        <f>EV198+EX197</f>
        <v>0</v>
      </c>
      <c r="EY198" s="1122"/>
      <c r="EZ198" s="1121">
        <f>EX198+EZ197</f>
        <v>0</v>
      </c>
      <c r="FA198" s="1122"/>
      <c r="FB198" s="1121">
        <f>EZ198+FB197</f>
        <v>0</v>
      </c>
      <c r="FC198" s="1122"/>
      <c r="FD198" s="1121">
        <f>FB198+FD197</f>
        <v>0</v>
      </c>
      <c r="FE198" s="1122"/>
      <c r="FF198" s="1121">
        <f>FD198+FF197</f>
        <v>0</v>
      </c>
      <c r="FG198" s="1122"/>
      <c r="FH198" s="1121">
        <f>FF198+FH197</f>
        <v>0</v>
      </c>
      <c r="FI198" s="1122"/>
      <c r="FJ198" s="1121">
        <f>FH198+FJ197</f>
        <v>0</v>
      </c>
      <c r="FK198" s="1122"/>
      <c r="FL198" s="1121">
        <f>FJ198+FL197</f>
        <v>0</v>
      </c>
      <c r="FM198" s="1122"/>
      <c r="FN198" s="1121">
        <f>FL198+FN197</f>
        <v>0</v>
      </c>
      <c r="FO198" s="1122"/>
      <c r="FP198" s="1121">
        <f>FN198+FP197</f>
        <v>0</v>
      </c>
      <c r="FQ198" s="1122"/>
      <c r="FR198" s="1121">
        <f>FP198+FR197</f>
        <v>0</v>
      </c>
      <c r="FS198" s="1122"/>
      <c r="FT198" s="1121">
        <f>FR198+FT197</f>
        <v>0</v>
      </c>
      <c r="FU198" s="1122"/>
      <c r="FV198" s="1121">
        <f>FT198+FV197</f>
        <v>0</v>
      </c>
      <c r="FW198" s="1122"/>
      <c r="FX198" s="1121">
        <f>FV198+FX197</f>
        <v>0</v>
      </c>
      <c r="FY198" s="1122"/>
      <c r="FZ198" s="1121">
        <f>FX198+FZ197</f>
        <v>0</v>
      </c>
      <c r="GA198" s="1122"/>
      <c r="GB198" s="1121">
        <f>FZ198+GB197</f>
        <v>0</v>
      </c>
      <c r="GC198" s="1122"/>
      <c r="GD198" s="1121">
        <f>GB198+GD197</f>
        <v>0</v>
      </c>
      <c r="GE198" s="1122"/>
      <c r="GF198" s="1121">
        <f>GD198+GF197</f>
        <v>0</v>
      </c>
      <c r="GG198" s="1122"/>
      <c r="GH198" s="1121">
        <f>GF198+GH197</f>
        <v>0</v>
      </c>
      <c r="GI198" s="1122"/>
      <c r="GJ198" s="1121">
        <f>GH198+GJ197</f>
        <v>0</v>
      </c>
      <c r="GK198" s="1122"/>
      <c r="GL198" s="1121">
        <f>GJ198+GL197</f>
        <v>0</v>
      </c>
      <c r="GM198" s="1122"/>
      <c r="GN198" s="1121">
        <f>GL198+GN197</f>
        <v>0</v>
      </c>
      <c r="GO198" s="1122"/>
      <c r="GP198" s="1121">
        <f>GN198+GP197</f>
        <v>0</v>
      </c>
      <c r="GQ198" s="1122"/>
      <c r="GR198" s="1121">
        <f>GP198+GR197</f>
        <v>0</v>
      </c>
      <c r="GS198" s="1122"/>
      <c r="GT198" s="1121">
        <f>GR198+GT197</f>
        <v>0</v>
      </c>
      <c r="GU198" s="1122"/>
      <c r="GV198" s="1121">
        <f t="shared" ref="GV198" si="871">GT198+GV197</f>
        <v>0</v>
      </c>
      <c r="GW198" s="1122"/>
      <c r="GX198" s="1121">
        <f t="shared" ref="GX198" si="872">GV198+GX197</f>
        <v>0</v>
      </c>
      <c r="GY198" s="1122"/>
      <c r="GZ198" s="1121">
        <f t="shared" ref="GZ198" si="873">GX198+GZ197</f>
        <v>0</v>
      </c>
      <c r="HA198" s="1122"/>
      <c r="HB198" s="1121">
        <f>GZ198+HB197</f>
        <v>0</v>
      </c>
      <c r="HC198" s="1122"/>
      <c r="HD198" s="1121">
        <f t="shared" ref="HD198" si="874">HB198+HD197</f>
        <v>0</v>
      </c>
      <c r="HE198" s="1122"/>
      <c r="HF198" s="1121">
        <f t="shared" ref="HF198" si="875">HD198+HF197</f>
        <v>0</v>
      </c>
      <c r="HG198" s="1122"/>
      <c r="HH198" s="1121">
        <f t="shared" ref="HH198" si="876">HF198+HH197</f>
        <v>0</v>
      </c>
      <c r="HI198" s="1122"/>
    </row>
    <row r="199" spans="1:217" s="19" customFormat="1" hidden="1">
      <c r="A199" s="1139"/>
      <c r="B199" s="1140"/>
      <c r="C199" s="1139"/>
      <c r="D199" s="1141"/>
      <c r="E199" s="1141"/>
      <c r="F199" s="1142"/>
      <c r="G199" s="1141"/>
      <c r="H199" s="840"/>
      <c r="I199" s="1143"/>
      <c r="J199" s="1144"/>
      <c r="K199" s="841" t="s">
        <v>383</v>
      </c>
      <c r="L199" s="1117"/>
      <c r="M199" s="1118"/>
      <c r="N199" s="1117"/>
      <c r="O199" s="1118"/>
      <c r="P199" s="1117"/>
      <c r="Q199" s="1118"/>
      <c r="R199" s="1117"/>
      <c r="S199" s="1118"/>
      <c r="T199" s="1117"/>
      <c r="U199" s="1118"/>
      <c r="V199" s="1117"/>
      <c r="W199" s="1118"/>
      <c r="X199" s="1117"/>
      <c r="Y199" s="1118"/>
      <c r="Z199" s="1117"/>
      <c r="AA199" s="1118"/>
      <c r="AB199" s="1117"/>
      <c r="AC199" s="1118"/>
      <c r="AD199" s="1117"/>
      <c r="AE199" s="1118"/>
      <c r="AF199" s="1117"/>
      <c r="AG199" s="1118"/>
      <c r="AH199" s="1117"/>
      <c r="AI199" s="1118"/>
      <c r="AJ199" s="1117"/>
      <c r="AK199" s="1118"/>
      <c r="AL199" s="1117"/>
      <c r="AM199" s="1118"/>
      <c r="AN199" s="1117"/>
      <c r="AO199" s="1118"/>
      <c r="AP199" s="1117"/>
      <c r="AQ199" s="1118"/>
      <c r="AR199" s="1117"/>
      <c r="AS199" s="1118"/>
      <c r="AT199" s="1117"/>
      <c r="AU199" s="1118"/>
      <c r="AV199" s="1117"/>
      <c r="AW199" s="1118"/>
      <c r="AX199" s="1117"/>
      <c r="AY199" s="1118"/>
      <c r="AZ199" s="1117"/>
      <c r="BA199" s="1118"/>
      <c r="BB199" s="1117"/>
      <c r="BC199" s="1118"/>
      <c r="BD199" s="1117"/>
      <c r="BE199" s="1118"/>
      <c r="BF199" s="1117"/>
      <c r="BG199" s="1118"/>
      <c r="BH199" s="1117"/>
      <c r="BI199" s="1118"/>
      <c r="BJ199" s="1117"/>
      <c r="BK199" s="1118"/>
      <c r="BL199" s="1117"/>
      <c r="BM199" s="1118"/>
      <c r="BN199" s="1117"/>
      <c r="BO199" s="1118"/>
      <c r="BP199" s="1117"/>
      <c r="BQ199" s="1118"/>
      <c r="BR199" s="1117"/>
      <c r="BS199" s="1118"/>
      <c r="BT199" s="1117"/>
      <c r="BU199" s="1118"/>
      <c r="BV199" s="1117"/>
      <c r="BW199" s="1118"/>
      <c r="BX199" s="1117"/>
      <c r="BY199" s="1118"/>
      <c r="BZ199" s="1117"/>
      <c r="CA199" s="1118"/>
      <c r="CB199" s="1117"/>
      <c r="CC199" s="1118"/>
      <c r="CD199" s="1117"/>
      <c r="CE199" s="1118"/>
      <c r="CF199" s="1117"/>
      <c r="CG199" s="1118"/>
      <c r="CH199" s="1117"/>
      <c r="CI199" s="1118"/>
      <c r="CJ199" s="1117"/>
      <c r="CK199" s="1118"/>
      <c r="CL199" s="1117"/>
      <c r="CM199" s="1118"/>
      <c r="CN199" s="1117"/>
      <c r="CO199" s="1118"/>
      <c r="CP199" s="1117"/>
      <c r="CQ199" s="1118"/>
      <c r="CR199" s="1117"/>
      <c r="CS199" s="1118"/>
      <c r="CT199" s="1117"/>
      <c r="CU199" s="1118"/>
      <c r="CV199" s="1117"/>
      <c r="CW199" s="1118"/>
      <c r="CX199" s="1117"/>
      <c r="CY199" s="1118"/>
      <c r="CZ199" s="1117"/>
      <c r="DA199" s="1118"/>
      <c r="DB199" s="1117"/>
      <c r="DC199" s="1118"/>
      <c r="DD199" s="1117"/>
      <c r="DE199" s="1118"/>
      <c r="DF199" s="1117"/>
      <c r="DG199" s="1118"/>
      <c r="DH199" s="1117"/>
      <c r="DI199" s="1118"/>
      <c r="DJ199" s="1123"/>
      <c r="DK199" s="1124"/>
      <c r="DL199" s="1117"/>
      <c r="DM199" s="1118"/>
      <c r="DN199" s="1117"/>
      <c r="DO199" s="1118"/>
      <c r="DP199" s="1117"/>
      <c r="DQ199" s="1118"/>
      <c r="DR199" s="1117"/>
      <c r="DS199" s="1118"/>
      <c r="DT199" s="1117"/>
      <c r="DU199" s="1118"/>
      <c r="DV199" s="1117"/>
      <c r="DW199" s="1118"/>
      <c r="DX199" s="1117"/>
      <c r="DY199" s="1118"/>
      <c r="DZ199" s="1117"/>
      <c r="EA199" s="1118"/>
      <c r="EB199" s="1117"/>
      <c r="EC199" s="1118"/>
      <c r="ED199" s="1117"/>
      <c r="EE199" s="1118"/>
      <c r="EF199" s="1117"/>
      <c r="EG199" s="1118"/>
      <c r="EH199" s="1117"/>
      <c r="EI199" s="1118"/>
      <c r="EJ199" s="1117"/>
      <c r="EK199" s="1118"/>
      <c r="EL199" s="1117"/>
      <c r="EM199" s="1118"/>
      <c r="EN199" s="1117"/>
      <c r="EO199" s="1118"/>
      <c r="EP199" s="1117"/>
      <c r="EQ199" s="1118"/>
      <c r="ER199" s="1117"/>
      <c r="ES199" s="1118"/>
      <c r="ET199" s="1117"/>
      <c r="EU199" s="1118"/>
      <c r="EV199" s="1117"/>
      <c r="EW199" s="1118"/>
      <c r="EX199" s="1117"/>
      <c r="EY199" s="1118"/>
      <c r="EZ199" s="1117"/>
      <c r="FA199" s="1118"/>
      <c r="FB199" s="1117"/>
      <c r="FC199" s="1118"/>
      <c r="FD199" s="1117"/>
      <c r="FE199" s="1118"/>
      <c r="FF199" s="1117"/>
      <c r="FG199" s="1118"/>
      <c r="FH199" s="1117"/>
      <c r="FI199" s="1118"/>
      <c r="FJ199" s="1117"/>
      <c r="FK199" s="1118"/>
      <c r="FL199" s="1117"/>
      <c r="FM199" s="1118"/>
      <c r="FN199" s="1117"/>
      <c r="FO199" s="1118"/>
      <c r="FP199" s="1117"/>
      <c r="FQ199" s="1118"/>
      <c r="FR199" s="1117"/>
      <c r="FS199" s="1118"/>
      <c r="FT199" s="1117"/>
      <c r="FU199" s="1118"/>
      <c r="FV199" s="1117"/>
      <c r="FW199" s="1118"/>
      <c r="FX199" s="1117"/>
      <c r="FY199" s="1118"/>
      <c r="FZ199" s="1117"/>
      <c r="GA199" s="1118"/>
      <c r="GB199" s="1117"/>
      <c r="GC199" s="1118"/>
      <c r="GD199" s="1117"/>
      <c r="GE199" s="1118"/>
      <c r="GF199" s="1117"/>
      <c r="GG199" s="1118"/>
      <c r="GH199" s="1117"/>
      <c r="GI199" s="1118"/>
      <c r="GJ199" s="1117"/>
      <c r="GK199" s="1118"/>
      <c r="GL199" s="1117"/>
      <c r="GM199" s="1118"/>
      <c r="GN199" s="1117"/>
      <c r="GO199" s="1118"/>
      <c r="GP199" s="1117"/>
      <c r="GQ199" s="1118"/>
      <c r="GR199" s="1117"/>
      <c r="GS199" s="1118"/>
      <c r="GT199" s="1117"/>
      <c r="GU199" s="1118"/>
      <c r="GV199" s="1117"/>
      <c r="GW199" s="1118"/>
      <c r="GX199" s="1117"/>
      <c r="GY199" s="1118"/>
      <c r="GZ199" s="1117"/>
      <c r="HA199" s="1118"/>
      <c r="HB199" s="1117"/>
      <c r="HC199" s="1118"/>
      <c r="HD199" s="1117"/>
      <c r="HE199" s="1118"/>
      <c r="HF199" s="1117"/>
      <c r="HG199" s="1118"/>
      <c r="HH199" s="1117"/>
      <c r="HI199" s="1118"/>
    </row>
    <row r="200" spans="1:217" s="20" customFormat="1" hidden="1">
      <c r="A200" s="1139"/>
      <c r="B200" s="1140"/>
      <c r="C200" s="1139"/>
      <c r="D200" s="1141"/>
      <c r="E200" s="1141"/>
      <c r="F200" s="1142"/>
      <c r="G200" s="1141"/>
      <c r="H200" s="842"/>
      <c r="I200" s="1143"/>
      <c r="J200" s="1144"/>
      <c r="K200" s="843" t="s">
        <v>384</v>
      </c>
      <c r="L200" s="1113">
        <f>L199</f>
        <v>0</v>
      </c>
      <c r="M200" s="1114"/>
      <c r="N200" s="1113">
        <f>N199+L200</f>
        <v>0</v>
      </c>
      <c r="O200" s="1114"/>
      <c r="P200" s="1113">
        <f>P199+N200</f>
        <v>0</v>
      </c>
      <c r="Q200" s="1114"/>
      <c r="R200" s="1113">
        <f>R199+P200</f>
        <v>0</v>
      </c>
      <c r="S200" s="1114"/>
      <c r="T200" s="1113">
        <f>T199+R200</f>
        <v>0</v>
      </c>
      <c r="U200" s="1114"/>
      <c r="V200" s="1113">
        <f>V199+T200</f>
        <v>0</v>
      </c>
      <c r="W200" s="1114"/>
      <c r="X200" s="1113">
        <f>X199+V200</f>
        <v>0</v>
      </c>
      <c r="Y200" s="1114"/>
      <c r="Z200" s="1113">
        <f>Z199+X200</f>
        <v>0</v>
      </c>
      <c r="AA200" s="1114"/>
      <c r="AB200" s="1113">
        <f>AB199+Z200</f>
        <v>0</v>
      </c>
      <c r="AC200" s="1114"/>
      <c r="AD200" s="1113">
        <f>AD199+AB200</f>
        <v>0</v>
      </c>
      <c r="AE200" s="1114"/>
      <c r="AF200" s="1113">
        <f>AF199+AD200</f>
        <v>0</v>
      </c>
      <c r="AG200" s="1114"/>
      <c r="AH200" s="1113">
        <f>AH199+AF200</f>
        <v>0</v>
      </c>
      <c r="AI200" s="1114"/>
      <c r="AJ200" s="1113">
        <f>AJ199+AH200</f>
        <v>0</v>
      </c>
      <c r="AK200" s="1114"/>
      <c r="AL200" s="1113">
        <f>AL199+AJ200</f>
        <v>0</v>
      </c>
      <c r="AM200" s="1114"/>
      <c r="AN200" s="1113">
        <f>AN199+AL200</f>
        <v>0</v>
      </c>
      <c r="AO200" s="1114"/>
      <c r="AP200" s="1113">
        <f>AP199+AN200</f>
        <v>0</v>
      </c>
      <c r="AQ200" s="1114"/>
      <c r="AR200" s="1113">
        <f>AR199+AP200</f>
        <v>0</v>
      </c>
      <c r="AS200" s="1114"/>
      <c r="AT200" s="1113">
        <f>AT199+AR200</f>
        <v>0</v>
      </c>
      <c r="AU200" s="1114"/>
      <c r="AV200" s="1113">
        <f>AV199+AT200</f>
        <v>0</v>
      </c>
      <c r="AW200" s="1114"/>
      <c r="AX200" s="1113">
        <f>AX199+AV200</f>
        <v>0</v>
      </c>
      <c r="AY200" s="1114"/>
      <c r="AZ200" s="1113">
        <f>AZ199+AX200</f>
        <v>0</v>
      </c>
      <c r="BA200" s="1114"/>
      <c r="BB200" s="1113">
        <f>BB199+AZ200</f>
        <v>0</v>
      </c>
      <c r="BC200" s="1114"/>
      <c r="BD200" s="1113">
        <f>BD199+BB200</f>
        <v>0</v>
      </c>
      <c r="BE200" s="1114"/>
      <c r="BF200" s="1113">
        <f>BF199+BD200</f>
        <v>0</v>
      </c>
      <c r="BG200" s="1114"/>
      <c r="BH200" s="1113">
        <f>BH199+BF200</f>
        <v>0</v>
      </c>
      <c r="BI200" s="1114"/>
      <c r="BJ200" s="1113">
        <f>BJ199+BH200</f>
        <v>0</v>
      </c>
      <c r="BK200" s="1114"/>
      <c r="BL200" s="1113">
        <f>BL199+BJ200</f>
        <v>0</v>
      </c>
      <c r="BM200" s="1114"/>
      <c r="BN200" s="1113">
        <f>BN199+BL200</f>
        <v>0</v>
      </c>
      <c r="BO200" s="1114"/>
      <c r="BP200" s="1113">
        <f>BP199+BN200</f>
        <v>0</v>
      </c>
      <c r="BQ200" s="1114"/>
      <c r="BR200" s="1113">
        <f>BR199+BP200</f>
        <v>0</v>
      </c>
      <c r="BS200" s="1114"/>
      <c r="BT200" s="1113">
        <f>BT199+BR200</f>
        <v>0</v>
      </c>
      <c r="BU200" s="1114"/>
      <c r="BV200" s="1113">
        <f>BV199+BT200</f>
        <v>0</v>
      </c>
      <c r="BW200" s="1114"/>
      <c r="BX200" s="1113">
        <f>BX199+BV200</f>
        <v>0</v>
      </c>
      <c r="BY200" s="1114"/>
      <c r="BZ200" s="1113">
        <f>BZ199+BX200</f>
        <v>0</v>
      </c>
      <c r="CA200" s="1114"/>
      <c r="CB200" s="1113">
        <f>CB199+BZ200</f>
        <v>0</v>
      </c>
      <c r="CC200" s="1114"/>
      <c r="CD200" s="1113">
        <f>CD199+CB200</f>
        <v>0</v>
      </c>
      <c r="CE200" s="1114"/>
      <c r="CF200" s="1113">
        <f>CF199+CD200</f>
        <v>0</v>
      </c>
      <c r="CG200" s="1114"/>
      <c r="CH200" s="1113">
        <f>CH199+CF200</f>
        <v>0</v>
      </c>
      <c r="CI200" s="1114"/>
      <c r="CJ200" s="1113">
        <f>CJ199+CH200</f>
        <v>0</v>
      </c>
      <c r="CK200" s="1114"/>
      <c r="CL200" s="1113">
        <f>CL199+CJ200</f>
        <v>0</v>
      </c>
      <c r="CM200" s="1114"/>
      <c r="CN200" s="1113">
        <f>CN199+CL200</f>
        <v>0</v>
      </c>
      <c r="CO200" s="1114"/>
      <c r="CP200" s="1113">
        <f>CP199+CN200</f>
        <v>0</v>
      </c>
      <c r="CQ200" s="1114"/>
      <c r="CR200" s="1113">
        <f>CR199+CP200</f>
        <v>0</v>
      </c>
      <c r="CS200" s="1114"/>
      <c r="CT200" s="1113">
        <f>CT199+CR200</f>
        <v>0</v>
      </c>
      <c r="CU200" s="1114"/>
      <c r="CV200" s="1113">
        <f>CV199+CT200</f>
        <v>0</v>
      </c>
      <c r="CW200" s="1114"/>
      <c r="CX200" s="1113">
        <f>CX199+CV200</f>
        <v>0</v>
      </c>
      <c r="CY200" s="1114"/>
      <c r="CZ200" s="1113">
        <f>CZ199+CX200</f>
        <v>0</v>
      </c>
      <c r="DA200" s="1114"/>
      <c r="DB200" s="1113">
        <f>DB199+CZ200</f>
        <v>0</v>
      </c>
      <c r="DC200" s="1114"/>
      <c r="DD200" s="1113">
        <f>DD199+DB200</f>
        <v>0</v>
      </c>
      <c r="DE200" s="1114"/>
      <c r="DF200" s="1113">
        <f>DF199+DD200</f>
        <v>0</v>
      </c>
      <c r="DG200" s="1114"/>
      <c r="DH200" s="1113">
        <f>DH199+DF200</f>
        <v>0</v>
      </c>
      <c r="DI200" s="1114"/>
      <c r="DJ200" s="1119">
        <f>DJ199+DH200</f>
        <v>0</v>
      </c>
      <c r="DK200" s="1120"/>
      <c r="DL200" s="1113">
        <f>DL199+DJ200</f>
        <v>0</v>
      </c>
      <c r="DM200" s="1114"/>
      <c r="DN200" s="1113">
        <f>DN199+DL200</f>
        <v>0</v>
      </c>
      <c r="DO200" s="1114"/>
      <c r="DP200" s="1113">
        <f>DP199+DN200</f>
        <v>0</v>
      </c>
      <c r="DQ200" s="1114"/>
      <c r="DR200" s="1113">
        <f>DR199+DP200</f>
        <v>0</v>
      </c>
      <c r="DS200" s="1114"/>
      <c r="DT200" s="1113">
        <f>DT199+DR200</f>
        <v>0</v>
      </c>
      <c r="DU200" s="1114"/>
      <c r="DV200" s="1113">
        <f>DV199+DT200</f>
        <v>0</v>
      </c>
      <c r="DW200" s="1114"/>
      <c r="DX200" s="1113">
        <f>DX199+DV200</f>
        <v>0</v>
      </c>
      <c r="DY200" s="1114"/>
      <c r="DZ200" s="1113">
        <f>DZ199+DX200</f>
        <v>0</v>
      </c>
      <c r="EA200" s="1114"/>
      <c r="EB200" s="1113">
        <f>EB199+DZ200</f>
        <v>0</v>
      </c>
      <c r="EC200" s="1114"/>
      <c r="ED200" s="1113">
        <f>ED199+EB200</f>
        <v>0</v>
      </c>
      <c r="EE200" s="1114"/>
      <c r="EF200" s="1113">
        <f>EF199+ED200</f>
        <v>0</v>
      </c>
      <c r="EG200" s="1114"/>
      <c r="EH200" s="1113">
        <f>EH199+EF200</f>
        <v>0</v>
      </c>
      <c r="EI200" s="1114"/>
      <c r="EJ200" s="1113">
        <f>EJ199+EH200</f>
        <v>0</v>
      </c>
      <c r="EK200" s="1114"/>
      <c r="EL200" s="1113">
        <f>EL199+EJ200</f>
        <v>0</v>
      </c>
      <c r="EM200" s="1114"/>
      <c r="EN200" s="1113">
        <f>EN199+EL200</f>
        <v>0</v>
      </c>
      <c r="EO200" s="1114"/>
      <c r="EP200" s="1113">
        <f>EP199+EN200</f>
        <v>0</v>
      </c>
      <c r="EQ200" s="1114"/>
      <c r="ER200" s="1113">
        <f>ER199+EP200</f>
        <v>0</v>
      </c>
      <c r="ES200" s="1114"/>
      <c r="ET200" s="1113">
        <f>ET199+ER200</f>
        <v>0</v>
      </c>
      <c r="EU200" s="1114"/>
      <c r="EV200" s="1113">
        <f>EV199+ET200</f>
        <v>0</v>
      </c>
      <c r="EW200" s="1114"/>
      <c r="EX200" s="1113">
        <f>EX199+EV200</f>
        <v>0</v>
      </c>
      <c r="EY200" s="1114"/>
      <c r="EZ200" s="1113">
        <f>EZ199+EX200</f>
        <v>0</v>
      </c>
      <c r="FA200" s="1114"/>
      <c r="FB200" s="1113">
        <f>FB199+EZ200</f>
        <v>0</v>
      </c>
      <c r="FC200" s="1114"/>
      <c r="FD200" s="1113">
        <f>FD199+FB200</f>
        <v>0</v>
      </c>
      <c r="FE200" s="1114"/>
      <c r="FF200" s="1113">
        <f>FF199+FD200</f>
        <v>0</v>
      </c>
      <c r="FG200" s="1114"/>
      <c r="FH200" s="1113">
        <f>FH199+FF200</f>
        <v>0</v>
      </c>
      <c r="FI200" s="1114"/>
      <c r="FJ200" s="1113">
        <f>FJ199+FH200</f>
        <v>0</v>
      </c>
      <c r="FK200" s="1114"/>
      <c r="FL200" s="1113">
        <f>FL199+FJ200</f>
        <v>0</v>
      </c>
      <c r="FM200" s="1114"/>
      <c r="FN200" s="1113">
        <f>FN199+FL200</f>
        <v>0</v>
      </c>
      <c r="FO200" s="1114"/>
      <c r="FP200" s="1113">
        <f>FP199+FN200</f>
        <v>0</v>
      </c>
      <c r="FQ200" s="1114"/>
      <c r="FR200" s="1113">
        <f>FR199+FP200</f>
        <v>0</v>
      </c>
      <c r="FS200" s="1114"/>
      <c r="FT200" s="1113">
        <f>FT199+FR200</f>
        <v>0</v>
      </c>
      <c r="FU200" s="1114"/>
      <c r="FV200" s="1113">
        <f>FV199+FT200</f>
        <v>0</v>
      </c>
      <c r="FW200" s="1114"/>
      <c r="FX200" s="1113">
        <f>FX199+FV200</f>
        <v>0</v>
      </c>
      <c r="FY200" s="1114"/>
      <c r="FZ200" s="1113">
        <f>FZ199+FX200</f>
        <v>0</v>
      </c>
      <c r="GA200" s="1114"/>
      <c r="GB200" s="1113">
        <f>GB199+FZ200</f>
        <v>0</v>
      </c>
      <c r="GC200" s="1114"/>
      <c r="GD200" s="1113">
        <f>GD199+GB200</f>
        <v>0</v>
      </c>
      <c r="GE200" s="1114"/>
      <c r="GF200" s="1113">
        <f>GF199+GD200</f>
        <v>0</v>
      </c>
      <c r="GG200" s="1114"/>
      <c r="GH200" s="1113">
        <f>GH199+GF200</f>
        <v>0</v>
      </c>
      <c r="GI200" s="1114"/>
      <c r="GJ200" s="1113">
        <f>GJ199+GH200</f>
        <v>0</v>
      </c>
      <c r="GK200" s="1114"/>
      <c r="GL200" s="1113">
        <f>GL199+GJ200</f>
        <v>0</v>
      </c>
      <c r="GM200" s="1114"/>
      <c r="GN200" s="1113">
        <f>GN199+GL200</f>
        <v>0</v>
      </c>
      <c r="GO200" s="1114"/>
      <c r="GP200" s="1113">
        <f>GP199+GN200</f>
        <v>0</v>
      </c>
      <c r="GQ200" s="1114"/>
      <c r="GR200" s="1113">
        <f>GR199+GP200</f>
        <v>0</v>
      </c>
      <c r="GS200" s="1114"/>
      <c r="GT200" s="1113">
        <f>GT199+GR200</f>
        <v>0</v>
      </c>
      <c r="GU200" s="1114"/>
      <c r="GV200" s="1113">
        <f t="shared" ref="GV200" si="877">GV199+GT200</f>
        <v>0</v>
      </c>
      <c r="GW200" s="1114"/>
      <c r="GX200" s="1113">
        <f t="shared" ref="GX200" si="878">GX199+GV200</f>
        <v>0</v>
      </c>
      <c r="GY200" s="1114"/>
      <c r="GZ200" s="1113">
        <f t="shared" ref="GZ200" si="879">GZ199+GX200</f>
        <v>0</v>
      </c>
      <c r="HA200" s="1114"/>
      <c r="HB200" s="1113">
        <f>HB199+GZ200</f>
        <v>0</v>
      </c>
      <c r="HC200" s="1114"/>
      <c r="HD200" s="1113">
        <f t="shared" ref="HD200" si="880">HD199+HB200</f>
        <v>0</v>
      </c>
      <c r="HE200" s="1114"/>
      <c r="HF200" s="1113">
        <f t="shared" ref="HF200" si="881">HF199+HD200</f>
        <v>0</v>
      </c>
      <c r="HG200" s="1114"/>
      <c r="HH200" s="1113">
        <f t="shared" ref="HH200" si="882">HH199+HF200</f>
        <v>0</v>
      </c>
      <c r="HI200" s="1114"/>
    </row>
    <row r="201" spans="1:217" s="21" customFormat="1" hidden="1">
      <c r="A201" s="1139"/>
      <c r="B201" s="1140"/>
      <c r="C201" s="1139"/>
      <c r="D201" s="1141"/>
      <c r="E201" s="1141"/>
      <c r="F201" s="1142"/>
      <c r="G201" s="1141"/>
      <c r="H201" s="844"/>
      <c r="I201" s="1143"/>
      <c r="J201" s="1144"/>
      <c r="K201" s="845" t="s">
        <v>385</v>
      </c>
      <c r="L201" s="1108">
        <f>IF($E195&gt;0,L198/$E195,"-")</f>
        <v>0</v>
      </c>
      <c r="M201" s="1109"/>
      <c r="N201" s="1108">
        <f>IF($E195&gt;0,N198/$E195,"-")</f>
        <v>0</v>
      </c>
      <c r="O201" s="1109"/>
      <c r="P201" s="1108">
        <f>IF($E195&gt;0,P198/$E195,"-")</f>
        <v>0</v>
      </c>
      <c r="Q201" s="1109"/>
      <c r="R201" s="1108">
        <f>IF($E195&gt;0,R198/$E195,"-")</f>
        <v>0</v>
      </c>
      <c r="S201" s="1109"/>
      <c r="T201" s="1108">
        <f>IF($E195&gt;0,T198/$E195,"-")</f>
        <v>0</v>
      </c>
      <c r="U201" s="1109"/>
      <c r="V201" s="1108">
        <f>IF($E195&gt;0,V198/$E195,"-")</f>
        <v>0</v>
      </c>
      <c r="W201" s="1109"/>
      <c r="X201" s="1108">
        <f>IF($E195&gt;0,X198/$E195,"-")</f>
        <v>0</v>
      </c>
      <c r="Y201" s="1109"/>
      <c r="Z201" s="1108">
        <f>IF($E195&gt;0,Z198/$E195,"-")</f>
        <v>0</v>
      </c>
      <c r="AA201" s="1109"/>
      <c r="AB201" s="1108">
        <f>IF($E195&gt;0,AB198/$E195,"-")</f>
        <v>0</v>
      </c>
      <c r="AC201" s="1109"/>
      <c r="AD201" s="1108">
        <f>IF($E195&gt;0,AD198/$E195,"-")</f>
        <v>0</v>
      </c>
      <c r="AE201" s="1109"/>
      <c r="AF201" s="1108">
        <f>IF($E195&gt;0,AF198/$E195,"-")</f>
        <v>0</v>
      </c>
      <c r="AG201" s="1109"/>
      <c r="AH201" s="1108">
        <f>IF($E195&gt;0,AH198/$E195,"-")</f>
        <v>0</v>
      </c>
      <c r="AI201" s="1109"/>
      <c r="AJ201" s="1108">
        <f>IF($E195&gt;0,AJ198/$E195,"-")</f>
        <v>0</v>
      </c>
      <c r="AK201" s="1109"/>
      <c r="AL201" s="1108">
        <f>IF($E195&gt;0,AL198/$E195,"-")</f>
        <v>0</v>
      </c>
      <c r="AM201" s="1109"/>
      <c r="AN201" s="1108">
        <f>IF($E195&gt;0,AN198/$E195,"-")</f>
        <v>0</v>
      </c>
      <c r="AO201" s="1109"/>
      <c r="AP201" s="1108">
        <f>IF($E195&gt;0,AP198/$E195,"-")</f>
        <v>0</v>
      </c>
      <c r="AQ201" s="1109"/>
      <c r="AR201" s="1108">
        <f>IF($E195&gt;0,AR198/$E195,"-")</f>
        <v>0</v>
      </c>
      <c r="AS201" s="1109"/>
      <c r="AT201" s="1108">
        <f>IF($E195&gt;0,AT198/$E195,"-")</f>
        <v>0</v>
      </c>
      <c r="AU201" s="1109"/>
      <c r="AV201" s="1108">
        <f>IF($E195&gt;0,AV198/$E195,"-")</f>
        <v>0</v>
      </c>
      <c r="AW201" s="1109"/>
      <c r="AX201" s="1108">
        <f>IF($E195&gt;0,AX198/$E195,"-")</f>
        <v>0</v>
      </c>
      <c r="AY201" s="1109"/>
      <c r="AZ201" s="1108">
        <f>IF($E195&gt;0,AZ198/$E195,"-")</f>
        <v>0</v>
      </c>
      <c r="BA201" s="1109"/>
      <c r="BB201" s="1108">
        <f>IF($E195&gt;0,BB198/$E195,"-")</f>
        <v>0</v>
      </c>
      <c r="BC201" s="1109"/>
      <c r="BD201" s="1108">
        <f>IF($E195&gt;0,BD198/$E195,"-")</f>
        <v>0</v>
      </c>
      <c r="BE201" s="1109"/>
      <c r="BF201" s="1108">
        <f>IF($E195&gt;0,BF198/$E195,"-")</f>
        <v>0</v>
      </c>
      <c r="BG201" s="1109"/>
      <c r="BH201" s="1108">
        <f>IF($E195&gt;0,BH198/$E195,"-")</f>
        <v>0</v>
      </c>
      <c r="BI201" s="1109"/>
      <c r="BJ201" s="1108">
        <f>IF($E195&gt;0,BJ198/$E195,"-")</f>
        <v>0</v>
      </c>
      <c r="BK201" s="1109"/>
      <c r="BL201" s="1108">
        <f>IF($E195&gt;0,BL198/$E195,"-")</f>
        <v>0</v>
      </c>
      <c r="BM201" s="1109"/>
      <c r="BN201" s="1108">
        <f>IF($E195&gt;0,BN198/$E195,"-")</f>
        <v>0</v>
      </c>
      <c r="BO201" s="1109"/>
      <c r="BP201" s="1108">
        <f>IF($E195&gt;0,BP198/$E195,"-")</f>
        <v>0</v>
      </c>
      <c r="BQ201" s="1109"/>
      <c r="BR201" s="1108">
        <f>IF($E195&gt;0,BR198/$E195,"-")</f>
        <v>0</v>
      </c>
      <c r="BS201" s="1109"/>
      <c r="BT201" s="1108">
        <f>IF($E195&gt;0,BT198/$E195,"-")</f>
        <v>0</v>
      </c>
      <c r="BU201" s="1109"/>
      <c r="BV201" s="1108">
        <f>IF($E195&gt;0,BV198/$E195,"-")</f>
        <v>0</v>
      </c>
      <c r="BW201" s="1109"/>
      <c r="BX201" s="1108">
        <f>IF($E195&gt;0,BX198/$E195,"-")</f>
        <v>0</v>
      </c>
      <c r="BY201" s="1109"/>
      <c r="BZ201" s="1108">
        <f>IF($E195&gt;0,BZ198/$E195,"-")</f>
        <v>0</v>
      </c>
      <c r="CA201" s="1109"/>
      <c r="CB201" s="1108">
        <f>IF($E195&gt;0,CB198/$E195,"-")</f>
        <v>0</v>
      </c>
      <c r="CC201" s="1109"/>
      <c r="CD201" s="1108">
        <f>IF($E195&gt;0,CD198/$E195,"-")</f>
        <v>0</v>
      </c>
      <c r="CE201" s="1109"/>
      <c r="CF201" s="1108">
        <f>IF($E195&gt;0,CF198/$E195,"-")</f>
        <v>0</v>
      </c>
      <c r="CG201" s="1109"/>
      <c r="CH201" s="1108">
        <f>IF($E195&gt;0,CH198/$E195,"-")</f>
        <v>0</v>
      </c>
      <c r="CI201" s="1109"/>
      <c r="CJ201" s="1108">
        <f>IF($E195&gt;0,CJ198/$E195,"-")</f>
        <v>0</v>
      </c>
      <c r="CK201" s="1109"/>
      <c r="CL201" s="1108">
        <f>IF($E195&gt;0,CL198/$E195,"-")</f>
        <v>0</v>
      </c>
      <c r="CM201" s="1109"/>
      <c r="CN201" s="1108">
        <f>IF($E195&gt;0,CN198/$E195,"-")</f>
        <v>0</v>
      </c>
      <c r="CO201" s="1109"/>
      <c r="CP201" s="1108">
        <f>IF($E195&gt;0,CP198/$E195,"-")</f>
        <v>0</v>
      </c>
      <c r="CQ201" s="1109"/>
      <c r="CR201" s="1108">
        <f>IF($E195&gt;0,CR198/$E195,"-")</f>
        <v>0</v>
      </c>
      <c r="CS201" s="1109"/>
      <c r="CT201" s="1108">
        <f>IF($E195&gt;0,CT198/$E195,"-")</f>
        <v>0</v>
      </c>
      <c r="CU201" s="1109"/>
      <c r="CV201" s="1108">
        <f>IF($E195&gt;0,CV198/$E195,"-")</f>
        <v>0</v>
      </c>
      <c r="CW201" s="1109"/>
      <c r="CX201" s="1108">
        <f>IF($E195&gt;0,CX198/$E195,"-")</f>
        <v>0</v>
      </c>
      <c r="CY201" s="1109"/>
      <c r="CZ201" s="1108">
        <f>IF($E195&gt;0,CZ198/$E195,"-")</f>
        <v>0</v>
      </c>
      <c r="DA201" s="1109"/>
      <c r="DB201" s="1108">
        <f>IF($E195&gt;0,DB198/$E195,"-")</f>
        <v>0</v>
      </c>
      <c r="DC201" s="1109"/>
      <c r="DD201" s="1108">
        <f>IF($E195&gt;0,DD198/$E195,"-")</f>
        <v>0</v>
      </c>
      <c r="DE201" s="1109"/>
      <c r="DF201" s="1108">
        <f>IF($E195&gt;0,DF198/$E195,"-")</f>
        <v>0</v>
      </c>
      <c r="DG201" s="1109"/>
      <c r="DH201" s="1108">
        <f>IF($E195&gt;0,DH198/$E195,"-")</f>
        <v>0</v>
      </c>
      <c r="DI201" s="1109"/>
      <c r="DJ201" s="1115">
        <f>IF($E195&gt;0,DJ198/$E195,"-")</f>
        <v>0</v>
      </c>
      <c r="DK201" s="1116"/>
      <c r="DL201" s="1108">
        <f>IF($E195&gt;0,DL198/$E195,"-")</f>
        <v>0</v>
      </c>
      <c r="DM201" s="1109"/>
      <c r="DN201" s="1108">
        <f>IF($E195&gt;0,DN198/$E195,"-")</f>
        <v>0</v>
      </c>
      <c r="DO201" s="1109"/>
      <c r="DP201" s="1108">
        <f>IF($E195&gt;0,DP198/$E195,"-")</f>
        <v>0</v>
      </c>
      <c r="DQ201" s="1109"/>
      <c r="DR201" s="1108">
        <f>IF($E195&gt;0,DR198/$E195,"-")</f>
        <v>0</v>
      </c>
      <c r="DS201" s="1109"/>
      <c r="DT201" s="1108">
        <f>IF($E195&gt;0,DT198/$E195,"-")</f>
        <v>0</v>
      </c>
      <c r="DU201" s="1109"/>
      <c r="DV201" s="1108">
        <f>IF($E195&gt;0,DV198/$E195,"-")</f>
        <v>0</v>
      </c>
      <c r="DW201" s="1109"/>
      <c r="DX201" s="1108">
        <f>IF($E195&gt;0,DX198/$E195,"-")</f>
        <v>0</v>
      </c>
      <c r="DY201" s="1109"/>
      <c r="DZ201" s="1108">
        <f>IF($E195&gt;0,DZ198/$E195,"-")</f>
        <v>0</v>
      </c>
      <c r="EA201" s="1109"/>
      <c r="EB201" s="1108">
        <f>IF($E195&gt;0,EB198/$E195,"-")</f>
        <v>0</v>
      </c>
      <c r="EC201" s="1109"/>
      <c r="ED201" s="1108">
        <f>IF($E195&gt;0,ED198/$E195,"-")</f>
        <v>0</v>
      </c>
      <c r="EE201" s="1109"/>
      <c r="EF201" s="1108">
        <f>IF($E195&gt;0,EF198/$E195,"-")</f>
        <v>0</v>
      </c>
      <c r="EG201" s="1109"/>
      <c r="EH201" s="1108">
        <f>IF($E195&gt;0,EH198/$E195,"-")</f>
        <v>0</v>
      </c>
      <c r="EI201" s="1109"/>
      <c r="EJ201" s="1108">
        <f>IF($E195&gt;0,EJ198/$E195,"-")</f>
        <v>0</v>
      </c>
      <c r="EK201" s="1109"/>
      <c r="EL201" s="1108">
        <f>IF($E195&gt;0,EL198/$E195,"-")</f>
        <v>0</v>
      </c>
      <c r="EM201" s="1109"/>
      <c r="EN201" s="1108">
        <f>IF($E195&gt;0,EN198/$E195,"-")</f>
        <v>0</v>
      </c>
      <c r="EO201" s="1109"/>
      <c r="EP201" s="1108">
        <f>IF($E195&gt;0,EP198/$E195,"-")</f>
        <v>0</v>
      </c>
      <c r="EQ201" s="1109"/>
      <c r="ER201" s="1108">
        <f>IF($E195&gt;0,ER198/$E195,"-")</f>
        <v>0</v>
      </c>
      <c r="ES201" s="1109"/>
      <c r="ET201" s="1108">
        <f>IF($E195&gt;0,ET198/$E195,"-")</f>
        <v>0</v>
      </c>
      <c r="EU201" s="1109"/>
      <c r="EV201" s="1108">
        <f>IF($E195&gt;0,EV198/$E195,"-")</f>
        <v>0</v>
      </c>
      <c r="EW201" s="1109"/>
      <c r="EX201" s="1108">
        <f>IF($E195&gt;0,EX198/$E195,"-")</f>
        <v>0</v>
      </c>
      <c r="EY201" s="1109"/>
      <c r="EZ201" s="1108">
        <f>IF($E195&gt;0,EZ198/$E195,"-")</f>
        <v>0</v>
      </c>
      <c r="FA201" s="1109"/>
      <c r="FB201" s="1108">
        <f>IF($E195&gt;0,FB198/$E195,"-")</f>
        <v>0</v>
      </c>
      <c r="FC201" s="1109"/>
      <c r="FD201" s="1108">
        <f>IF($E195&gt;0,FD198/$E195,"-")</f>
        <v>0</v>
      </c>
      <c r="FE201" s="1109"/>
      <c r="FF201" s="1108">
        <f>IF($E195&gt;0,FF198/$E195,"-")</f>
        <v>0</v>
      </c>
      <c r="FG201" s="1109"/>
      <c r="FH201" s="1108">
        <f>IF($E195&gt;0,FH198/$E195,"-")</f>
        <v>0</v>
      </c>
      <c r="FI201" s="1109"/>
      <c r="FJ201" s="1108">
        <f>IF($E195&gt;0,FJ198/$E195,"-")</f>
        <v>0</v>
      </c>
      <c r="FK201" s="1109"/>
      <c r="FL201" s="1108">
        <f>IF($E195&gt;0,FL198/$E195,"-")</f>
        <v>0</v>
      </c>
      <c r="FM201" s="1109"/>
      <c r="FN201" s="1108">
        <f>IF($E195&gt;0,FN198/$E195,"-")</f>
        <v>0</v>
      </c>
      <c r="FO201" s="1109"/>
      <c r="FP201" s="1108">
        <f>IF($E195&gt;0,FP198/$E195,"-")</f>
        <v>0</v>
      </c>
      <c r="FQ201" s="1109"/>
      <c r="FR201" s="1108">
        <f>IF($E195&gt;0,FR198/$E195,"-")</f>
        <v>0</v>
      </c>
      <c r="FS201" s="1109"/>
      <c r="FT201" s="1108">
        <f>IF($E195&gt;0,FT198/$E195,"-")</f>
        <v>0</v>
      </c>
      <c r="FU201" s="1109"/>
      <c r="FV201" s="1108">
        <f>IF($E195&gt;0,FV198/$E195,"-")</f>
        <v>0</v>
      </c>
      <c r="FW201" s="1109"/>
      <c r="FX201" s="1108">
        <f>IF($E195&gt;0,FX198/$E195,"-")</f>
        <v>0</v>
      </c>
      <c r="FY201" s="1109"/>
      <c r="FZ201" s="1108">
        <f>IF($E195&gt;0,FZ198/$E195,"-")</f>
        <v>0</v>
      </c>
      <c r="GA201" s="1109"/>
      <c r="GB201" s="1108">
        <f>IF($E195&gt;0,GB198/$E195,"-")</f>
        <v>0</v>
      </c>
      <c r="GC201" s="1109"/>
      <c r="GD201" s="1108">
        <f>IF($E195&gt;0,GD198/$E195,"-")</f>
        <v>0</v>
      </c>
      <c r="GE201" s="1109"/>
      <c r="GF201" s="1108">
        <f>IF($E195&gt;0,GF198/$E195,"-")</f>
        <v>0</v>
      </c>
      <c r="GG201" s="1109"/>
      <c r="GH201" s="1108">
        <f>IF($E195&gt;0,GH198/$E195,"-")</f>
        <v>0</v>
      </c>
      <c r="GI201" s="1109"/>
      <c r="GJ201" s="1108">
        <f>IF($E195&gt;0,GJ198/$E195,"-")</f>
        <v>0</v>
      </c>
      <c r="GK201" s="1109"/>
      <c r="GL201" s="1108">
        <f>IF($E195&gt;0,GL198/$E195,"-")</f>
        <v>0</v>
      </c>
      <c r="GM201" s="1109"/>
      <c r="GN201" s="1108">
        <f>IF($E195&gt;0,GN198/$E195,"-")</f>
        <v>0</v>
      </c>
      <c r="GO201" s="1109"/>
      <c r="GP201" s="1108">
        <f>IF($E195&gt;0,GP198/$E195,"-")</f>
        <v>0</v>
      </c>
      <c r="GQ201" s="1109"/>
      <c r="GR201" s="1108">
        <f>IF($E195&gt;0,GR198/$E195,"-")</f>
        <v>0</v>
      </c>
      <c r="GS201" s="1109"/>
      <c r="GT201" s="1108">
        <f>IF($E195&gt;0,GT198/$E195,"-")</f>
        <v>0</v>
      </c>
      <c r="GU201" s="1109"/>
      <c r="GV201" s="1108">
        <f t="shared" ref="GV201" si="883">IF($E195&gt;0,GV198/$E195,"-")</f>
        <v>0</v>
      </c>
      <c r="GW201" s="1109"/>
      <c r="GX201" s="1108">
        <f t="shared" ref="GX201" si="884">IF($E195&gt;0,GX198/$E195,"-")</f>
        <v>0</v>
      </c>
      <c r="GY201" s="1109"/>
      <c r="GZ201" s="1108">
        <f t="shared" ref="GZ201" si="885">IF($E195&gt;0,GZ198/$E195,"-")</f>
        <v>0</v>
      </c>
      <c r="HA201" s="1109"/>
      <c r="HB201" s="1108">
        <f>IF($E195&gt;0,HB198/$E195,"-")</f>
        <v>0</v>
      </c>
      <c r="HC201" s="1109"/>
      <c r="HD201" s="1108">
        <f t="shared" ref="HD201" si="886">IF($E195&gt;0,HD198/$E195,"-")</f>
        <v>0</v>
      </c>
      <c r="HE201" s="1109"/>
      <c r="HF201" s="1108">
        <f t="shared" ref="HF201" si="887">IF($E195&gt;0,HF198/$E195,"-")</f>
        <v>0</v>
      </c>
      <c r="HG201" s="1109"/>
      <c r="HH201" s="1108">
        <f t="shared" ref="HH201" si="888">IF($E195&gt;0,HH198/$E195,"-")</f>
        <v>0</v>
      </c>
      <c r="HI201" s="1109"/>
    </row>
    <row r="202" spans="1:217" hidden="1">
      <c r="A202" s="1139"/>
      <c r="B202" s="1140"/>
      <c r="C202" s="1139"/>
      <c r="D202" s="1141"/>
      <c r="E202" s="1141"/>
      <c r="F202" s="1142"/>
      <c r="G202" s="1141"/>
      <c r="H202" s="733"/>
      <c r="I202" s="1143"/>
      <c r="J202" s="1144"/>
      <c r="K202" s="846" t="s">
        <v>386</v>
      </c>
      <c r="L202" s="1110">
        <f>IF($E195&gt;0,L200/$E195,"-")</f>
        <v>0</v>
      </c>
      <c r="M202" s="1111"/>
      <c r="N202" s="1110">
        <f>IF($E195&gt;0,N200/$E195,"-")</f>
        <v>0</v>
      </c>
      <c r="O202" s="1111"/>
      <c r="P202" s="1110">
        <f>IF($E195&gt;0,P200/$E195,"-")</f>
        <v>0</v>
      </c>
      <c r="Q202" s="1111"/>
      <c r="R202" s="1110">
        <f>IF($E195&gt;0,R200/$E195,"-")</f>
        <v>0</v>
      </c>
      <c r="S202" s="1111"/>
      <c r="T202" s="1110">
        <f>IF($E195&gt;0,T200/$E195,"-")</f>
        <v>0</v>
      </c>
      <c r="U202" s="1111"/>
      <c r="V202" s="1110">
        <f>IF($E195&gt;0,V200/$E195,"-")</f>
        <v>0</v>
      </c>
      <c r="W202" s="1111"/>
      <c r="X202" s="1110">
        <f>IF($E195&gt;0,X200/$E195,"-")</f>
        <v>0</v>
      </c>
      <c r="Y202" s="1111"/>
      <c r="Z202" s="1110">
        <f>IF($E195&gt;0,Z200/$E195,"-")</f>
        <v>0</v>
      </c>
      <c r="AA202" s="1111"/>
      <c r="AB202" s="1110">
        <f>IF($E195&gt;0,AB200/$E195,"-")</f>
        <v>0</v>
      </c>
      <c r="AC202" s="1111"/>
      <c r="AD202" s="1110">
        <f>IF($E195&gt;0,AD200/$E195,"-")</f>
        <v>0</v>
      </c>
      <c r="AE202" s="1111"/>
      <c r="AF202" s="1110">
        <f>IF($E195&gt;0,AF200/$E195,"-")</f>
        <v>0</v>
      </c>
      <c r="AG202" s="1111"/>
      <c r="AH202" s="1110">
        <f>IF($E195&gt;0,AH200/$E195,"-")</f>
        <v>0</v>
      </c>
      <c r="AI202" s="1111"/>
      <c r="AJ202" s="1110">
        <f>IF($E195&gt;0,AJ200/$E195,"-")</f>
        <v>0</v>
      </c>
      <c r="AK202" s="1111"/>
      <c r="AL202" s="1110">
        <f>IF($E195&gt;0,AL200/$E195,"-")</f>
        <v>0</v>
      </c>
      <c r="AM202" s="1111"/>
      <c r="AN202" s="1110">
        <f>IF($E195&gt;0,AN200/$E195,"-")</f>
        <v>0</v>
      </c>
      <c r="AO202" s="1111"/>
      <c r="AP202" s="1110">
        <f>IF($E195&gt;0,AP200/$E195,"-")</f>
        <v>0</v>
      </c>
      <c r="AQ202" s="1111"/>
      <c r="AR202" s="1110">
        <f>IF($E195&gt;0,AR200/$E195,"-")</f>
        <v>0</v>
      </c>
      <c r="AS202" s="1111"/>
      <c r="AT202" s="1110">
        <f>IF($E195&gt;0,AT200/$E195,"-")</f>
        <v>0</v>
      </c>
      <c r="AU202" s="1111"/>
      <c r="AV202" s="1110">
        <f>IF($E195&gt;0,AV200/$E195,"-")</f>
        <v>0</v>
      </c>
      <c r="AW202" s="1111"/>
      <c r="AX202" s="1110">
        <f>IF($E195&gt;0,AX200/$E195,"-")</f>
        <v>0</v>
      </c>
      <c r="AY202" s="1111"/>
      <c r="AZ202" s="1110">
        <f>IF($E195&gt;0,AZ200/$E195,"-")</f>
        <v>0</v>
      </c>
      <c r="BA202" s="1111"/>
      <c r="BB202" s="1110">
        <f>IF($E195&gt;0,BB200/$E195,"-")</f>
        <v>0</v>
      </c>
      <c r="BC202" s="1111"/>
      <c r="BD202" s="1110">
        <f>IF($E195&gt;0,BD200/$E195,"-")</f>
        <v>0</v>
      </c>
      <c r="BE202" s="1111"/>
      <c r="BF202" s="1110">
        <f>IF($E195&gt;0,BF200/$E195,"-")</f>
        <v>0</v>
      </c>
      <c r="BG202" s="1111"/>
      <c r="BH202" s="1110">
        <f>IF($E195&gt;0,BH200/$E195,"-")</f>
        <v>0</v>
      </c>
      <c r="BI202" s="1111"/>
      <c r="BJ202" s="1110">
        <f>IF($E195&gt;0,BJ200/$E195,"-")</f>
        <v>0</v>
      </c>
      <c r="BK202" s="1111"/>
      <c r="BL202" s="1110">
        <f>IF($E195&gt;0,BL200/$E195,"-")</f>
        <v>0</v>
      </c>
      <c r="BM202" s="1111"/>
      <c r="BN202" s="1110">
        <f>IF($E195&gt;0,BN200/$E195,"-")</f>
        <v>0</v>
      </c>
      <c r="BO202" s="1111"/>
      <c r="BP202" s="1110">
        <f>IF($E195&gt;0,BP200/$E195,"-")</f>
        <v>0</v>
      </c>
      <c r="BQ202" s="1111"/>
      <c r="BR202" s="1107">
        <f>IF($E195&gt;0,BR200/$E195,"-")</f>
        <v>0</v>
      </c>
      <c r="BS202" s="1107"/>
      <c r="BT202" s="1107">
        <f>IF($E195&gt;0,BT200/$E195,"-")</f>
        <v>0</v>
      </c>
      <c r="BU202" s="1107"/>
      <c r="BV202" s="1107">
        <f>IF($E195&gt;0,BV200/$E195,"-")</f>
        <v>0</v>
      </c>
      <c r="BW202" s="1107"/>
      <c r="BX202" s="1107">
        <f>IF($E195&gt;0,BX200/$E195,"-")</f>
        <v>0</v>
      </c>
      <c r="BY202" s="1107"/>
      <c r="BZ202" s="1107">
        <f>IF($E195&gt;0,BZ200/$E195,"-")</f>
        <v>0</v>
      </c>
      <c r="CA202" s="1107"/>
      <c r="CB202" s="1107">
        <f>IF($E195&gt;0,CB200/$E195,"-")</f>
        <v>0</v>
      </c>
      <c r="CC202" s="1107"/>
      <c r="CD202" s="1107">
        <f>IF($E195&gt;0,CD200/$E195,"-")</f>
        <v>0</v>
      </c>
      <c r="CE202" s="1107"/>
      <c r="CF202" s="1107">
        <f>IF($E195&gt;0,CF200/$E195,"-")</f>
        <v>0</v>
      </c>
      <c r="CG202" s="1107"/>
      <c r="CH202" s="1107">
        <f>IF($E195&gt;0,CH200/$E195,"-")</f>
        <v>0</v>
      </c>
      <c r="CI202" s="1107"/>
      <c r="CJ202" s="1107">
        <f>IF($E195&gt;0,CJ200/$E195,"-")</f>
        <v>0</v>
      </c>
      <c r="CK202" s="1107"/>
      <c r="CL202" s="1107">
        <f>IF($E195&gt;0,CL200/$E195,"-")</f>
        <v>0</v>
      </c>
      <c r="CM202" s="1107"/>
      <c r="CN202" s="1107">
        <f>IF($E195&gt;0,CN200/$E195,"-")</f>
        <v>0</v>
      </c>
      <c r="CO202" s="1107"/>
      <c r="CP202" s="1107">
        <f>IF($E195&gt;0,CP200/$E195,"-")</f>
        <v>0</v>
      </c>
      <c r="CQ202" s="1107"/>
      <c r="CR202" s="1107">
        <f>IF($E195&gt;0,CR200/$E195,"-")</f>
        <v>0</v>
      </c>
      <c r="CS202" s="1107"/>
      <c r="CT202" s="1107">
        <f>IF($E195&gt;0,CT200/$E195,"-")</f>
        <v>0</v>
      </c>
      <c r="CU202" s="1107"/>
      <c r="CV202" s="1107">
        <f>IF($E195&gt;0,CV200/$E195,"-")</f>
        <v>0</v>
      </c>
      <c r="CW202" s="1107"/>
      <c r="CX202" s="1107">
        <f>IF($E195&gt;0,CX200/$E195,"-")</f>
        <v>0</v>
      </c>
      <c r="CY202" s="1107"/>
      <c r="CZ202" s="1107">
        <f>IF($E195&gt;0,CZ200/$E195,"-")</f>
        <v>0</v>
      </c>
      <c r="DA202" s="1107"/>
      <c r="DB202" s="1107">
        <f>IF($E195&gt;0,DB200/$E195,"-")</f>
        <v>0</v>
      </c>
      <c r="DC202" s="1107"/>
      <c r="DD202" s="1107">
        <f>IF($E195&gt;0,DD200/$E195,"-")</f>
        <v>0</v>
      </c>
      <c r="DE202" s="1107"/>
      <c r="DF202" s="1107">
        <f>IF($E195&gt;0,DF200/$E195,"-")</f>
        <v>0</v>
      </c>
      <c r="DG202" s="1107"/>
      <c r="DH202" s="1107">
        <f>IF($E195&gt;0,DH200/$E195,"-")</f>
        <v>0</v>
      </c>
      <c r="DI202" s="1107"/>
      <c r="DJ202" s="1112">
        <f>IF($E195&gt;0,DJ200/$E195,"-")</f>
        <v>0</v>
      </c>
      <c r="DK202" s="1112"/>
      <c r="DL202" s="1107">
        <f>IF($E195&gt;0,DL200/$E195,"-")</f>
        <v>0</v>
      </c>
      <c r="DM202" s="1107"/>
      <c r="DN202" s="1107">
        <f>IF($E195&gt;0,DN200/$E195,"-")</f>
        <v>0</v>
      </c>
      <c r="DO202" s="1107"/>
      <c r="DP202" s="1107">
        <f>IF($E195&gt;0,DP200/$E195,"-")</f>
        <v>0</v>
      </c>
      <c r="DQ202" s="1107"/>
      <c r="DR202" s="1107">
        <f>IF($E195&gt;0,DR200/$E195,"-")</f>
        <v>0</v>
      </c>
      <c r="DS202" s="1107"/>
      <c r="DT202" s="1107">
        <f>IF($E195&gt;0,DT200/$E195,"-")</f>
        <v>0</v>
      </c>
      <c r="DU202" s="1107"/>
      <c r="DV202" s="1107">
        <f>IF($E195&gt;0,DV200/$E195,"-")</f>
        <v>0</v>
      </c>
      <c r="DW202" s="1107"/>
      <c r="DX202" s="1107">
        <f>IF($E195&gt;0,DX200/$E195,"-")</f>
        <v>0</v>
      </c>
      <c r="DY202" s="1107"/>
      <c r="DZ202" s="1107">
        <f>IF($E195&gt;0,DZ200/$E195,"-")</f>
        <v>0</v>
      </c>
      <c r="EA202" s="1107"/>
      <c r="EB202" s="1107">
        <f>IF($E195&gt;0,EB200/$E195,"-")</f>
        <v>0</v>
      </c>
      <c r="EC202" s="1107"/>
      <c r="ED202" s="1107">
        <f>IF($E195&gt;0,ED200/$E195,"-")</f>
        <v>0</v>
      </c>
      <c r="EE202" s="1107"/>
      <c r="EF202" s="1107">
        <f>IF($E195&gt;0,EF200/$E195,"-")</f>
        <v>0</v>
      </c>
      <c r="EG202" s="1107"/>
      <c r="EH202" s="1107">
        <f>IF($E195&gt;0,EH200/$E195,"-")</f>
        <v>0</v>
      </c>
      <c r="EI202" s="1107"/>
      <c r="EJ202" s="1107">
        <f>IF($E195&gt;0,EJ200/$E195,"-")</f>
        <v>0</v>
      </c>
      <c r="EK202" s="1107"/>
      <c r="EL202" s="1107">
        <f>IF($E195&gt;0,EL200/$E195,"-")</f>
        <v>0</v>
      </c>
      <c r="EM202" s="1107"/>
      <c r="EN202" s="1107">
        <f>IF($E195&gt;0,EN200/$E195,"-")</f>
        <v>0</v>
      </c>
      <c r="EO202" s="1107"/>
      <c r="EP202" s="1107">
        <f>IF($E195&gt;0,EP200/$E195,"-")</f>
        <v>0</v>
      </c>
      <c r="EQ202" s="1107"/>
      <c r="ER202" s="1107">
        <f>IF($E195&gt;0,ER200/$E195,"-")</f>
        <v>0</v>
      </c>
      <c r="ES202" s="1107"/>
      <c r="ET202" s="1107">
        <f>IF($E195&gt;0,ET200/$E195,"-")</f>
        <v>0</v>
      </c>
      <c r="EU202" s="1107"/>
      <c r="EV202" s="1107">
        <f>IF($E195&gt;0,EV200/$E195,"-")</f>
        <v>0</v>
      </c>
      <c r="EW202" s="1107"/>
      <c r="EX202" s="1107">
        <f>IF($E195&gt;0,EX200/$E195,"-")</f>
        <v>0</v>
      </c>
      <c r="EY202" s="1107"/>
      <c r="EZ202" s="1107">
        <f>IF($E195&gt;0,EZ200/$E195,"-")</f>
        <v>0</v>
      </c>
      <c r="FA202" s="1107"/>
      <c r="FB202" s="1107">
        <f>IF($E195&gt;0,FB200/$E195,"-")</f>
        <v>0</v>
      </c>
      <c r="FC202" s="1107"/>
      <c r="FD202" s="1107">
        <f>IF($E195&gt;0,FD200/$E195,"-")</f>
        <v>0</v>
      </c>
      <c r="FE202" s="1107"/>
      <c r="FF202" s="1107">
        <f>IF($E195&gt;0,FF200/$E195,"-")</f>
        <v>0</v>
      </c>
      <c r="FG202" s="1107"/>
      <c r="FH202" s="1107">
        <f>IF($E195&gt;0,FH200/$E195,"-")</f>
        <v>0</v>
      </c>
      <c r="FI202" s="1107"/>
      <c r="FJ202" s="1107">
        <f>IF($E195&gt;0,FJ200/$E195,"-")</f>
        <v>0</v>
      </c>
      <c r="FK202" s="1107"/>
      <c r="FL202" s="1107">
        <f>IF($E195&gt;0,FL200/$E195,"-")</f>
        <v>0</v>
      </c>
      <c r="FM202" s="1107"/>
      <c r="FN202" s="1107">
        <f>IF($E195&gt;0,FN200/$E195,"-")</f>
        <v>0</v>
      </c>
      <c r="FO202" s="1107"/>
      <c r="FP202" s="1107">
        <f>IF($E195&gt;0,FP200/$E195,"-")</f>
        <v>0</v>
      </c>
      <c r="FQ202" s="1107"/>
      <c r="FR202" s="1107">
        <f>IF($E195&gt;0,FR200/$E195,"-")</f>
        <v>0</v>
      </c>
      <c r="FS202" s="1107"/>
      <c r="FT202" s="1107">
        <f>IF($E195&gt;0,FT200/$E195,"-")</f>
        <v>0</v>
      </c>
      <c r="FU202" s="1107"/>
      <c r="FV202" s="1107">
        <f>IF($E195&gt;0,FV200/$E195,"-")</f>
        <v>0</v>
      </c>
      <c r="FW202" s="1107"/>
      <c r="FX202" s="1107">
        <f>IF($E195&gt;0,FX200/$E195,"-")</f>
        <v>0</v>
      </c>
      <c r="FY202" s="1107"/>
      <c r="FZ202" s="1107">
        <f>IF($E195&gt;0,FZ200/$E195,"-")</f>
        <v>0</v>
      </c>
      <c r="GA202" s="1107"/>
      <c r="GB202" s="1107">
        <f>IF($E195&gt;0,GB200/$E195,"-")</f>
        <v>0</v>
      </c>
      <c r="GC202" s="1107"/>
      <c r="GD202" s="1107">
        <f>IF($E195&gt;0,GD200/$E195,"-")</f>
        <v>0</v>
      </c>
      <c r="GE202" s="1107"/>
      <c r="GF202" s="1107">
        <f>IF($E195&gt;0,GF200/$E195,"-")</f>
        <v>0</v>
      </c>
      <c r="GG202" s="1107"/>
      <c r="GH202" s="1107">
        <f>IF($E195&gt;0,GH200/$E195,"-")</f>
        <v>0</v>
      </c>
      <c r="GI202" s="1107"/>
      <c r="GJ202" s="1107">
        <f>IF($E195&gt;0,GJ200/$E195,"-")</f>
        <v>0</v>
      </c>
      <c r="GK202" s="1107"/>
      <c r="GL202" s="1107">
        <f>IF($E195&gt;0,GL200/$E195,"-")</f>
        <v>0</v>
      </c>
      <c r="GM202" s="1107"/>
      <c r="GN202" s="1107">
        <f>IF($E195&gt;0,GN200/$E195,"-")</f>
        <v>0</v>
      </c>
      <c r="GO202" s="1107"/>
      <c r="GP202" s="1107">
        <f>IF($E195&gt;0,GP200/$E195,"-")</f>
        <v>0</v>
      </c>
      <c r="GQ202" s="1107"/>
      <c r="GR202" s="1107">
        <f>IF($E195&gt;0,GR200/$E195,"-")</f>
        <v>0</v>
      </c>
      <c r="GS202" s="1107"/>
      <c r="GT202" s="1107">
        <f>IF($E195&gt;0,GT200/$E195,"-")</f>
        <v>0</v>
      </c>
      <c r="GU202" s="1107"/>
      <c r="GV202" s="1107">
        <f t="shared" ref="GV202" si="889">IF($E195&gt;0,GV200/$E195,"-")</f>
        <v>0</v>
      </c>
      <c r="GW202" s="1107"/>
      <c r="GX202" s="1107">
        <f t="shared" ref="GX202" si="890">IF($E195&gt;0,GX200/$E195,"-")</f>
        <v>0</v>
      </c>
      <c r="GY202" s="1107"/>
      <c r="GZ202" s="1107">
        <f t="shared" ref="GZ202" si="891">IF($E195&gt;0,GZ200/$E195,"-")</f>
        <v>0</v>
      </c>
      <c r="HA202" s="1107"/>
      <c r="HB202" s="1107">
        <f>IF($E195&gt;0,HB200/$E195,"-")</f>
        <v>0</v>
      </c>
      <c r="HC202" s="1107"/>
      <c r="HD202" s="1107">
        <f t="shared" ref="HD202" si="892">IF($E195&gt;0,HD200/$E195,"-")</f>
        <v>0</v>
      </c>
      <c r="HE202" s="1107"/>
      <c r="HF202" s="1107">
        <f t="shared" ref="HF202" si="893">IF($E195&gt;0,HF200/$E195,"-")</f>
        <v>0</v>
      </c>
      <c r="HG202" s="1107"/>
      <c r="HH202" s="1107">
        <f t="shared" ref="HH202" si="894">IF($E195&gt;0,HH200/$E195,"-")</f>
        <v>0</v>
      </c>
      <c r="HI202" s="1107"/>
    </row>
    <row r="203" spans="1:217" s="5" customFormat="1" ht="14.4" hidden="1">
      <c r="A203" s="677"/>
      <c r="B203" s="678"/>
      <c r="C203" s="678"/>
      <c r="D203" s="679"/>
      <c r="E203" s="679"/>
      <c r="F203" s="678"/>
      <c r="G203" s="678"/>
      <c r="H203" s="678"/>
      <c r="I203" s="678"/>
      <c r="J203" s="678"/>
      <c r="K203" s="678"/>
      <c r="L203" s="1178"/>
      <c r="M203" s="1178"/>
      <c r="N203" s="1178"/>
      <c r="O203" s="1178"/>
      <c r="P203" s="1178"/>
      <c r="Q203" s="1178"/>
      <c r="R203" s="1178"/>
      <c r="S203" s="1192"/>
      <c r="T203" s="1180"/>
      <c r="U203" s="1178"/>
      <c r="V203" s="1178"/>
      <c r="W203" s="1178"/>
      <c r="X203" s="1178"/>
      <c r="Y203" s="1178"/>
      <c r="Z203" s="1178"/>
      <c r="AA203" s="1192"/>
      <c r="AB203" s="1180"/>
      <c r="AC203" s="1178"/>
      <c r="AD203" s="1178"/>
      <c r="AE203" s="1178"/>
      <c r="AF203" s="1178"/>
      <c r="AG203" s="1178"/>
      <c r="AH203" s="1178"/>
      <c r="AI203" s="1192"/>
      <c r="AJ203" s="1180"/>
      <c r="AK203" s="1178"/>
      <c r="AL203" s="1178"/>
      <c r="AM203" s="1178"/>
      <c r="AN203" s="1178"/>
      <c r="AO203" s="1178"/>
      <c r="AP203" s="1178"/>
      <c r="AQ203" s="1192"/>
      <c r="AR203" s="1180"/>
      <c r="AS203" s="1178"/>
      <c r="AT203" s="831"/>
      <c r="AU203" s="831"/>
      <c r="AV203" s="831"/>
      <c r="AW203" s="831"/>
      <c r="AX203" s="831"/>
      <c r="AY203" s="832"/>
      <c r="AZ203" s="833"/>
      <c r="BA203" s="831"/>
      <c r="BB203" s="831"/>
      <c r="BC203" s="831"/>
      <c r="BD203" s="831"/>
      <c r="BE203" s="831"/>
      <c r="BF203" s="831"/>
      <c r="BG203" s="832"/>
      <c r="BH203" s="833"/>
      <c r="BI203" s="831"/>
      <c r="BJ203" s="831"/>
      <c r="BK203" s="831"/>
      <c r="BL203" s="831"/>
      <c r="BM203" s="831"/>
      <c r="BN203" s="831"/>
      <c r="BO203" s="832"/>
      <c r="BP203" s="833"/>
      <c r="BQ203" s="831"/>
      <c r="BR203" s="831"/>
      <c r="BS203" s="831"/>
      <c r="BT203" s="831"/>
      <c r="BU203" s="831"/>
      <c r="BV203" s="831"/>
      <c r="BW203" s="832"/>
      <c r="BX203" s="833"/>
      <c r="BY203" s="831"/>
      <c r="BZ203" s="831"/>
      <c r="CA203" s="831"/>
      <c r="CB203" s="831"/>
      <c r="CC203" s="831"/>
      <c r="CD203" s="1178"/>
      <c r="CE203" s="1179"/>
      <c r="CF203" s="1180"/>
      <c r="CG203" s="1181"/>
      <c r="CH203" s="1178"/>
      <c r="CI203" s="1181"/>
      <c r="CJ203" s="1178"/>
      <c r="CK203" s="1181"/>
      <c r="CL203" s="1178"/>
      <c r="CM203" s="1179"/>
      <c r="CN203" s="1180"/>
      <c r="CO203" s="1181"/>
      <c r="CP203" s="1182"/>
      <c r="CQ203" s="1183"/>
      <c r="CR203" s="1182"/>
      <c r="CS203" s="1183"/>
      <c r="CT203" s="834"/>
      <c r="CU203" s="835"/>
      <c r="CV203" s="836"/>
      <c r="CW203" s="834"/>
      <c r="CX203" s="834"/>
      <c r="CY203" s="834"/>
      <c r="CZ203" s="834"/>
      <c r="DA203" s="834"/>
      <c r="DB203" s="834"/>
      <c r="DC203" s="835"/>
      <c r="DD203" s="836"/>
      <c r="DE203" s="834"/>
      <c r="DF203" s="834"/>
      <c r="DG203" s="834"/>
      <c r="DH203" s="834"/>
      <c r="DI203" s="834"/>
      <c r="DJ203" s="977"/>
      <c r="DK203" s="977"/>
      <c r="DL203" s="836"/>
      <c r="DM203" s="834"/>
      <c r="DN203" s="834"/>
      <c r="DO203" s="834"/>
      <c r="DP203" s="834"/>
      <c r="DQ203" s="834"/>
      <c r="DR203" s="834"/>
      <c r="DS203" s="835"/>
      <c r="DT203" s="836"/>
      <c r="DU203" s="834"/>
      <c r="DV203" s="834"/>
      <c r="DW203" s="834"/>
      <c r="DX203" s="834"/>
      <c r="DY203" s="834"/>
      <c r="DZ203" s="834"/>
      <c r="EA203" s="835"/>
      <c r="EB203" s="836"/>
      <c r="EC203" s="834"/>
      <c r="ED203" s="834"/>
      <c r="EE203" s="834"/>
      <c r="EF203" s="834"/>
      <c r="EG203" s="834"/>
      <c r="EH203" s="834"/>
      <c r="EI203" s="835"/>
      <c r="EJ203" s="836"/>
      <c r="EK203" s="834"/>
      <c r="EL203" s="834"/>
      <c r="EM203" s="834"/>
      <c r="EN203" s="834"/>
      <c r="EO203" s="834"/>
      <c r="EP203" s="834"/>
      <c r="EQ203" s="835"/>
      <c r="ER203" s="836"/>
      <c r="ES203" s="834"/>
      <c r="ET203" s="834"/>
      <c r="EU203" s="834"/>
      <c r="EV203" s="834"/>
      <c r="EW203" s="834"/>
      <c r="EX203" s="834"/>
      <c r="EY203" s="835"/>
      <c r="EZ203" s="836"/>
      <c r="FA203" s="834"/>
      <c r="FB203" s="834"/>
      <c r="FC203" s="834"/>
      <c r="FD203" s="834"/>
      <c r="FE203" s="834"/>
      <c r="FF203" s="834"/>
      <c r="FG203" s="835"/>
      <c r="FH203" s="836"/>
      <c r="FI203" s="834"/>
      <c r="FJ203" s="834"/>
      <c r="FK203" s="834"/>
      <c r="FL203" s="834"/>
      <c r="FM203" s="834"/>
      <c r="FN203" s="834"/>
      <c r="FO203" s="835"/>
      <c r="FP203" s="836"/>
      <c r="FQ203" s="834"/>
      <c r="FR203" s="834"/>
      <c r="FS203" s="834"/>
      <c r="FT203" s="834"/>
      <c r="FU203" s="834"/>
      <c r="FV203" s="834"/>
      <c r="FW203" s="835"/>
      <c r="FX203" s="836"/>
      <c r="FY203" s="834"/>
      <c r="FZ203" s="834"/>
      <c r="GA203" s="834"/>
      <c r="GB203" s="834"/>
      <c r="GC203" s="834"/>
      <c r="GD203" s="834"/>
      <c r="GE203" s="835"/>
      <c r="GF203" s="836"/>
      <c r="GG203" s="834"/>
      <c r="GH203" s="834"/>
      <c r="GI203" s="834"/>
      <c r="GJ203" s="834"/>
      <c r="GK203" s="834"/>
      <c r="GL203" s="834"/>
      <c r="GM203" s="835"/>
      <c r="GN203" s="836"/>
      <c r="GO203" s="834"/>
      <c r="GP203" s="834"/>
      <c r="GQ203" s="834"/>
      <c r="GR203" s="834"/>
      <c r="GS203" s="834"/>
      <c r="GT203" s="834"/>
      <c r="GU203" s="835"/>
      <c r="GV203" s="834"/>
      <c r="GW203" s="835"/>
      <c r="GX203" s="834"/>
      <c r="GY203" s="835"/>
      <c r="GZ203" s="834"/>
      <c r="HA203" s="835"/>
      <c r="HB203" s="834"/>
      <c r="HC203" s="835"/>
      <c r="HD203" s="834"/>
      <c r="HE203" s="835"/>
      <c r="HF203" s="834"/>
      <c r="HG203" s="835"/>
      <c r="HH203" s="834"/>
      <c r="HI203" s="835"/>
    </row>
    <row r="204" spans="1:217" ht="12.75" hidden="1" customHeight="1">
      <c r="A204" s="1139" t="s">
        <v>308</v>
      </c>
      <c r="B204" s="1140" t="e">
        <f>VLOOKUP(A204,PLANEJAMENTO!$B$10:$C$56,2,FALSE)</f>
        <v>#N/A</v>
      </c>
      <c r="C204" s="1139" t="e">
        <f>VLOOKUP(A204,PLANEJAMENTO!$B$10:$D$56,3,FALSE)</f>
        <v>#N/A</v>
      </c>
      <c r="D204" s="1141" t="e">
        <f>VLOOKUP(A204,PLANEJAMENTO!$B$10:$E$56,4,FALSE)</f>
        <v>#N/A</v>
      </c>
      <c r="E204" s="1141" t="e">
        <f>D204</f>
        <v>#N/A</v>
      </c>
      <c r="F204" s="1142"/>
      <c r="G204" s="1141">
        <f>F204*8</f>
        <v>0</v>
      </c>
      <c r="H204" s="733"/>
      <c r="I204" s="1143"/>
      <c r="J204" s="1144"/>
      <c r="K204" s="734" t="s">
        <v>379</v>
      </c>
      <c r="L204" s="1145"/>
      <c r="M204" s="1146"/>
      <c r="N204" s="1145"/>
      <c r="O204" s="1146"/>
      <c r="P204" s="1145"/>
      <c r="Q204" s="1146"/>
      <c r="R204" s="1145"/>
      <c r="S204" s="1146"/>
      <c r="T204" s="1145"/>
      <c r="U204" s="1146"/>
      <c r="V204" s="1145"/>
      <c r="W204" s="1146"/>
      <c r="X204" s="1145"/>
      <c r="Y204" s="1146"/>
      <c r="Z204" s="1145"/>
      <c r="AA204" s="1146"/>
      <c r="AB204" s="1145"/>
      <c r="AC204" s="1146"/>
      <c r="AD204" s="1145"/>
      <c r="AE204" s="1146"/>
      <c r="AF204" s="1145"/>
      <c r="AG204" s="1146"/>
      <c r="AH204" s="1145"/>
      <c r="AI204" s="1146"/>
      <c r="AJ204" s="1145"/>
      <c r="AK204" s="1146"/>
      <c r="AL204" s="1145"/>
      <c r="AM204" s="1146"/>
      <c r="AN204" s="1145"/>
      <c r="AO204" s="1146"/>
      <c r="AP204" s="1145"/>
      <c r="AQ204" s="1146"/>
      <c r="AR204" s="1145"/>
      <c r="AS204" s="1146"/>
      <c r="AT204" s="1145"/>
      <c r="AU204" s="1146"/>
      <c r="AV204" s="1145"/>
      <c r="AW204" s="1146"/>
      <c r="AX204" s="1145"/>
      <c r="AY204" s="1146"/>
      <c r="AZ204" s="1145"/>
      <c r="BA204" s="1146"/>
      <c r="BB204" s="1145"/>
      <c r="BC204" s="1146"/>
      <c r="BD204" s="1145"/>
      <c r="BE204" s="1146"/>
      <c r="BF204" s="1145"/>
      <c r="BG204" s="1146"/>
      <c r="BH204" s="1145"/>
      <c r="BI204" s="1146"/>
      <c r="BJ204" s="1145"/>
      <c r="BK204" s="1146"/>
      <c r="BL204" s="1145"/>
      <c r="BM204" s="1146"/>
      <c r="BN204" s="1145"/>
      <c r="BO204" s="1146"/>
      <c r="BP204" s="1145"/>
      <c r="BQ204" s="1146"/>
      <c r="BR204" s="1132"/>
      <c r="BS204" s="1132"/>
      <c r="BT204" s="1132"/>
      <c r="BU204" s="1132"/>
      <c r="BV204" s="1132"/>
      <c r="BW204" s="1132"/>
      <c r="BX204" s="1132"/>
      <c r="BY204" s="1132"/>
      <c r="BZ204" s="1132"/>
      <c r="CA204" s="1132"/>
      <c r="CB204" s="1132"/>
      <c r="CC204" s="1132"/>
      <c r="CD204" s="1132"/>
      <c r="CE204" s="1132"/>
      <c r="CF204" s="1132"/>
      <c r="CG204" s="1132"/>
      <c r="CH204" s="1132"/>
      <c r="CI204" s="1132"/>
      <c r="CJ204" s="1132"/>
      <c r="CK204" s="1132"/>
      <c r="CL204" s="1132"/>
      <c r="CM204" s="1132"/>
      <c r="CN204" s="1132"/>
      <c r="CO204" s="1132"/>
      <c r="CP204" s="1132"/>
      <c r="CQ204" s="1132"/>
      <c r="CR204" s="1132"/>
      <c r="CS204" s="1132"/>
      <c r="CT204" s="1132"/>
      <c r="CU204" s="1132"/>
      <c r="CV204" s="1132"/>
      <c r="CW204" s="1132"/>
      <c r="CX204" s="1132"/>
      <c r="CY204" s="1132"/>
      <c r="CZ204" s="1132"/>
      <c r="DA204" s="1132"/>
      <c r="DB204" s="1132"/>
      <c r="DC204" s="1132"/>
      <c r="DD204" s="1132"/>
      <c r="DE204" s="1132"/>
      <c r="DF204" s="1132"/>
      <c r="DG204" s="1132"/>
      <c r="DH204" s="1132"/>
      <c r="DI204" s="1132"/>
      <c r="DJ204" s="1138"/>
      <c r="DK204" s="1138"/>
      <c r="DL204" s="1132"/>
      <c r="DM204" s="1132"/>
      <c r="DN204" s="1132"/>
      <c r="DO204" s="1132"/>
      <c r="DP204" s="1132"/>
      <c r="DQ204" s="1132"/>
      <c r="DR204" s="1132"/>
      <c r="DS204" s="1132"/>
      <c r="DT204" s="1132"/>
      <c r="DU204" s="1132"/>
      <c r="DV204" s="1132"/>
      <c r="DW204" s="1132"/>
      <c r="DX204" s="1132"/>
      <c r="DY204" s="1132"/>
      <c r="DZ204" s="1132"/>
      <c r="EA204" s="1132"/>
      <c r="EB204" s="1132"/>
      <c r="EC204" s="1132"/>
      <c r="ED204" s="1132"/>
      <c r="EE204" s="1132"/>
      <c r="EF204" s="1132"/>
      <c r="EG204" s="1132"/>
      <c r="EH204" s="1132"/>
      <c r="EI204" s="1132"/>
      <c r="EJ204" s="1132"/>
      <c r="EK204" s="1132"/>
      <c r="EL204" s="1132"/>
      <c r="EM204" s="1132"/>
      <c r="EN204" s="1132"/>
      <c r="EO204" s="1132"/>
      <c r="EP204" s="1132"/>
      <c r="EQ204" s="1132"/>
      <c r="ER204" s="1132"/>
      <c r="ES204" s="1132"/>
      <c r="ET204" s="1132"/>
      <c r="EU204" s="1132"/>
      <c r="EV204" s="1132"/>
      <c r="EW204" s="1132"/>
      <c r="EX204" s="1132"/>
      <c r="EY204" s="1132"/>
      <c r="EZ204" s="1132"/>
      <c r="FA204" s="1132"/>
      <c r="FB204" s="1132"/>
      <c r="FC204" s="1132"/>
      <c r="FD204" s="1132"/>
      <c r="FE204" s="1132"/>
      <c r="FF204" s="1132"/>
      <c r="FG204" s="1132"/>
      <c r="FH204" s="1132"/>
      <c r="FI204" s="1132"/>
      <c r="FJ204" s="1132"/>
      <c r="FK204" s="1132"/>
      <c r="FL204" s="1132"/>
      <c r="FM204" s="1132"/>
      <c r="FN204" s="1132"/>
      <c r="FO204" s="1132"/>
      <c r="FP204" s="1132"/>
      <c r="FQ204" s="1132"/>
      <c r="FR204" s="1132"/>
      <c r="FS204" s="1132"/>
      <c r="FT204" s="1132"/>
      <c r="FU204" s="1132"/>
      <c r="FV204" s="1132"/>
      <c r="FW204" s="1132"/>
      <c r="FX204" s="1132"/>
      <c r="FY204" s="1132"/>
      <c r="FZ204" s="1132"/>
      <c r="GA204" s="1132"/>
      <c r="GB204" s="1132"/>
      <c r="GC204" s="1132"/>
      <c r="GD204" s="1132"/>
      <c r="GE204" s="1132"/>
      <c r="GF204" s="1132"/>
      <c r="GG204" s="1132"/>
      <c r="GH204" s="1132"/>
      <c r="GI204" s="1132"/>
      <c r="GJ204" s="1132"/>
      <c r="GK204" s="1132"/>
      <c r="GL204" s="1132"/>
      <c r="GM204" s="1132"/>
      <c r="GN204" s="1132"/>
      <c r="GO204" s="1132"/>
      <c r="GP204" s="1132"/>
      <c r="GQ204" s="1132"/>
      <c r="GR204" s="1132"/>
      <c r="GS204" s="1132"/>
      <c r="GT204" s="1132"/>
      <c r="GU204" s="1132"/>
      <c r="GV204" s="1132"/>
      <c r="GW204" s="1132"/>
      <c r="GX204" s="1132"/>
      <c r="GY204" s="1132"/>
      <c r="GZ204" s="1132"/>
      <c r="HA204" s="1132"/>
      <c r="HB204" s="1132"/>
      <c r="HC204" s="1132"/>
      <c r="HD204" s="1132"/>
      <c r="HE204" s="1132"/>
      <c r="HF204" s="1132"/>
      <c r="HG204" s="1132"/>
      <c r="HH204" s="1132"/>
      <c r="HI204" s="1132"/>
    </row>
    <row r="205" spans="1:217" ht="12.75" hidden="1" customHeight="1">
      <c r="A205" s="1139"/>
      <c r="B205" s="1140"/>
      <c r="C205" s="1139"/>
      <c r="D205" s="1141"/>
      <c r="E205" s="1141"/>
      <c r="F205" s="1142"/>
      <c r="G205" s="1141"/>
      <c r="H205" s="733"/>
      <c r="I205" s="1143"/>
      <c r="J205" s="1144"/>
      <c r="K205" s="837" t="s">
        <v>380</v>
      </c>
      <c r="L205" s="1133"/>
      <c r="M205" s="1134"/>
      <c r="N205" s="1133"/>
      <c r="O205" s="1134"/>
      <c r="P205" s="1133"/>
      <c r="Q205" s="1134"/>
      <c r="R205" s="1133"/>
      <c r="S205" s="1134"/>
      <c r="T205" s="1133"/>
      <c r="U205" s="1134"/>
      <c r="V205" s="1133"/>
      <c r="W205" s="1134"/>
      <c r="X205" s="1133"/>
      <c r="Y205" s="1134"/>
      <c r="Z205" s="1133"/>
      <c r="AA205" s="1134"/>
      <c r="AB205" s="1133"/>
      <c r="AC205" s="1134"/>
      <c r="AD205" s="1133"/>
      <c r="AE205" s="1134"/>
      <c r="AF205" s="1133"/>
      <c r="AG205" s="1134"/>
      <c r="AH205" s="1133"/>
      <c r="AI205" s="1134"/>
      <c r="AJ205" s="1133"/>
      <c r="AK205" s="1134"/>
      <c r="AL205" s="1133"/>
      <c r="AM205" s="1134"/>
      <c r="AN205" s="1133"/>
      <c r="AO205" s="1134"/>
      <c r="AP205" s="1133"/>
      <c r="AQ205" s="1134"/>
      <c r="AR205" s="1133"/>
      <c r="AS205" s="1134"/>
      <c r="AT205" s="1133"/>
      <c r="AU205" s="1134"/>
      <c r="AV205" s="1133"/>
      <c r="AW205" s="1134"/>
      <c r="AX205" s="1133"/>
      <c r="AY205" s="1134"/>
      <c r="AZ205" s="1133"/>
      <c r="BA205" s="1134"/>
      <c r="BB205" s="1133"/>
      <c r="BC205" s="1134"/>
      <c r="BD205" s="1133"/>
      <c r="BE205" s="1134"/>
      <c r="BF205" s="1133"/>
      <c r="BG205" s="1134"/>
      <c r="BH205" s="1133"/>
      <c r="BI205" s="1134"/>
      <c r="BJ205" s="1133"/>
      <c r="BK205" s="1134"/>
      <c r="BL205" s="1133"/>
      <c r="BM205" s="1134"/>
      <c r="BN205" s="1133"/>
      <c r="BO205" s="1134"/>
      <c r="BP205" s="1133"/>
      <c r="BQ205" s="1134"/>
      <c r="BR205" s="1129"/>
      <c r="BS205" s="1129"/>
      <c r="BT205" s="1129"/>
      <c r="BU205" s="1129"/>
      <c r="BV205" s="1129"/>
      <c r="BW205" s="1129"/>
      <c r="BX205" s="1129"/>
      <c r="BY205" s="1129"/>
      <c r="BZ205" s="1129"/>
      <c r="CA205" s="1129"/>
      <c r="CB205" s="1129"/>
      <c r="CC205" s="1129"/>
      <c r="CD205" s="1129"/>
      <c r="CE205" s="1129"/>
      <c r="CF205" s="1129"/>
      <c r="CG205" s="1129"/>
      <c r="CH205" s="1129"/>
      <c r="CI205" s="1129"/>
      <c r="CJ205" s="1129"/>
      <c r="CK205" s="1129"/>
      <c r="CL205" s="1129"/>
      <c r="CM205" s="1129"/>
      <c r="CN205" s="1129"/>
      <c r="CO205" s="1129"/>
      <c r="CP205" s="1129"/>
      <c r="CQ205" s="1129"/>
      <c r="CR205" s="1129"/>
      <c r="CS205" s="1129"/>
      <c r="CT205" s="1129"/>
      <c r="CU205" s="1129"/>
      <c r="CV205" s="1129"/>
      <c r="CW205" s="1129"/>
      <c r="CX205" s="1129"/>
      <c r="CY205" s="1129"/>
      <c r="CZ205" s="1129"/>
      <c r="DA205" s="1129"/>
      <c r="DB205" s="1129"/>
      <c r="DC205" s="1129"/>
      <c r="DD205" s="1129"/>
      <c r="DE205" s="1129"/>
      <c r="DF205" s="1129"/>
      <c r="DG205" s="1129"/>
      <c r="DH205" s="1129"/>
      <c r="DI205" s="1129"/>
      <c r="DJ205" s="1135"/>
      <c r="DK205" s="1135"/>
      <c r="DL205" s="1129"/>
      <c r="DM205" s="1129"/>
      <c r="DN205" s="1129"/>
      <c r="DO205" s="1129"/>
      <c r="DP205" s="1129"/>
      <c r="DQ205" s="1129"/>
      <c r="DR205" s="1129"/>
      <c r="DS205" s="1129"/>
      <c r="DT205" s="1129"/>
      <c r="DU205" s="1129"/>
      <c r="DV205" s="1129"/>
      <c r="DW205" s="1129"/>
      <c r="DX205" s="1129"/>
      <c r="DY205" s="1129"/>
      <c r="DZ205" s="1129"/>
      <c r="EA205" s="1129"/>
      <c r="EB205" s="1129"/>
      <c r="EC205" s="1129"/>
      <c r="ED205" s="1129"/>
      <c r="EE205" s="1129"/>
      <c r="EF205" s="1129"/>
      <c r="EG205" s="1129"/>
      <c r="EH205" s="1129"/>
      <c r="EI205" s="1129"/>
      <c r="EJ205" s="1129"/>
      <c r="EK205" s="1129"/>
      <c r="EL205" s="1129"/>
      <c r="EM205" s="1129"/>
      <c r="EN205" s="1129"/>
      <c r="EO205" s="1129"/>
      <c r="EP205" s="1129"/>
      <c r="EQ205" s="1129"/>
      <c r="ER205" s="1129"/>
      <c r="ES205" s="1129"/>
      <c r="ET205" s="1129"/>
      <c r="EU205" s="1129"/>
      <c r="EV205" s="1129"/>
      <c r="EW205" s="1129"/>
      <c r="EX205" s="1129"/>
      <c r="EY205" s="1129"/>
      <c r="EZ205" s="1129"/>
      <c r="FA205" s="1129"/>
      <c r="FB205" s="1129"/>
      <c r="FC205" s="1129"/>
      <c r="FD205" s="1129"/>
      <c r="FE205" s="1129"/>
      <c r="FF205" s="1129"/>
      <c r="FG205" s="1129"/>
      <c r="FH205" s="1129"/>
      <c r="FI205" s="1129"/>
      <c r="FJ205" s="1129"/>
      <c r="FK205" s="1129"/>
      <c r="FL205" s="1129"/>
      <c r="FM205" s="1129"/>
      <c r="FN205" s="1129"/>
      <c r="FO205" s="1129"/>
      <c r="FP205" s="1129"/>
      <c r="FQ205" s="1129"/>
      <c r="FR205" s="1129"/>
      <c r="FS205" s="1129"/>
      <c r="FT205" s="1129"/>
      <c r="FU205" s="1129"/>
      <c r="FV205" s="1129"/>
      <c r="FW205" s="1129"/>
      <c r="FX205" s="1129"/>
      <c r="FY205" s="1129"/>
      <c r="FZ205" s="1129"/>
      <c r="GA205" s="1129"/>
      <c r="GB205" s="1129"/>
      <c r="GC205" s="1129"/>
      <c r="GD205" s="1129"/>
      <c r="GE205" s="1129"/>
      <c r="GF205" s="1129"/>
      <c r="GG205" s="1129"/>
      <c r="GH205" s="1129"/>
      <c r="GI205" s="1129"/>
      <c r="GJ205" s="1129"/>
      <c r="GK205" s="1129"/>
      <c r="GL205" s="1129"/>
      <c r="GM205" s="1129"/>
      <c r="GN205" s="1129"/>
      <c r="GO205" s="1129"/>
      <c r="GP205" s="1129"/>
      <c r="GQ205" s="1129"/>
      <c r="GR205" s="1129"/>
      <c r="GS205" s="1129"/>
      <c r="GT205" s="1129"/>
      <c r="GU205" s="1129"/>
      <c r="GV205" s="1129"/>
      <c r="GW205" s="1129"/>
      <c r="GX205" s="1129"/>
      <c r="GY205" s="1129"/>
      <c r="GZ205" s="1129"/>
      <c r="HA205" s="1129"/>
      <c r="HB205" s="1129"/>
      <c r="HC205" s="1129"/>
      <c r="HD205" s="1129"/>
      <c r="HE205" s="1129"/>
      <c r="HF205" s="1129"/>
      <c r="HG205" s="1129"/>
      <c r="HH205" s="1129"/>
      <c r="HI205" s="1129"/>
    </row>
    <row r="206" spans="1:217" ht="12.75" hidden="1" customHeight="1">
      <c r="A206" s="1139"/>
      <c r="B206" s="1140"/>
      <c r="C206" s="1139"/>
      <c r="D206" s="1141"/>
      <c r="E206" s="1141"/>
      <c r="F206" s="1142"/>
      <c r="G206" s="1141"/>
      <c r="H206" s="733"/>
      <c r="I206" s="1143"/>
      <c r="J206" s="1144"/>
      <c r="K206" s="838" t="s">
        <v>381</v>
      </c>
      <c r="L206" s="1125">
        <f>(L204*L205*$G204)*$L$8</f>
        <v>0</v>
      </c>
      <c r="M206" s="1126"/>
      <c r="N206" s="1125">
        <f>(N204*N205*$G204)*$L$8</f>
        <v>0</v>
      </c>
      <c r="O206" s="1126"/>
      <c r="P206" s="1125">
        <f>(P204*P205*$G204)*$L$8</f>
        <v>0</v>
      </c>
      <c r="Q206" s="1126"/>
      <c r="R206" s="1125">
        <f>(R204*R205*$G204)*$L$8</f>
        <v>0</v>
      </c>
      <c r="S206" s="1126"/>
      <c r="T206" s="1125">
        <f>(T204*T205*$G204)*$T$8</f>
        <v>0</v>
      </c>
      <c r="U206" s="1126"/>
      <c r="V206" s="1125">
        <f>(V204*V205*$G204)*$T$8</f>
        <v>0</v>
      </c>
      <c r="W206" s="1126"/>
      <c r="X206" s="1125">
        <f>(X204*X205*$G204)*$T$8</f>
        <v>0</v>
      </c>
      <c r="Y206" s="1126"/>
      <c r="Z206" s="1125">
        <f>(Z204*Z205*$G204)*$T$8</f>
        <v>0</v>
      </c>
      <c r="AA206" s="1126"/>
      <c r="AB206" s="1125">
        <f>(AB204*AB205*$G204)*$AB$8</f>
        <v>0</v>
      </c>
      <c r="AC206" s="1126"/>
      <c r="AD206" s="1125">
        <f>(AD204*AD205*$G204)*$AB$8</f>
        <v>0</v>
      </c>
      <c r="AE206" s="1126"/>
      <c r="AF206" s="1125">
        <f>(AF204*AF205*$G204)*$AB$8</f>
        <v>0</v>
      </c>
      <c r="AG206" s="1126"/>
      <c r="AH206" s="1125">
        <f>(AH204*AH205*$G204)*$AB$8</f>
        <v>0</v>
      </c>
      <c r="AI206" s="1126"/>
      <c r="AJ206" s="1125">
        <f>(AJ204*AJ205*$G204)*$AJ$8</f>
        <v>0</v>
      </c>
      <c r="AK206" s="1126"/>
      <c r="AL206" s="1125">
        <f>(AL204*AL205*$G204)*$AJ$8</f>
        <v>0</v>
      </c>
      <c r="AM206" s="1126"/>
      <c r="AN206" s="1125">
        <f>(AN204*AN205*$G204)*$AJ$8</f>
        <v>0</v>
      </c>
      <c r="AO206" s="1126"/>
      <c r="AP206" s="1125">
        <f>(AP204*AP205*$G204)*$AJ$8</f>
        <v>0</v>
      </c>
      <c r="AQ206" s="1126"/>
      <c r="AR206" s="1125">
        <f>(AR204*AR205*$G204)*$AT$8</f>
        <v>0</v>
      </c>
      <c r="AS206" s="1126"/>
      <c r="AT206" s="1125">
        <f>(AT204*AT205*$G204)*$AT$8</f>
        <v>0</v>
      </c>
      <c r="AU206" s="1126"/>
      <c r="AV206" s="1125">
        <f>(AV204*AV205*$G204)*$AT$8</f>
        <v>0</v>
      </c>
      <c r="AW206" s="1126"/>
      <c r="AX206" s="1125">
        <f>(AX204*AX205*$G204)*$AT$8</f>
        <v>0</v>
      </c>
      <c r="AY206" s="1126"/>
      <c r="AZ206" s="1125">
        <f>(AZ204*AZ205*$G204)*$BB$8</f>
        <v>0</v>
      </c>
      <c r="BA206" s="1126"/>
      <c r="BB206" s="1125">
        <f>(BB204*BB205*$G204)*$BB$8</f>
        <v>0</v>
      </c>
      <c r="BC206" s="1126"/>
      <c r="BD206" s="1125">
        <f>(BD204*BD205*$G204)*$BB$8</f>
        <v>0</v>
      </c>
      <c r="BE206" s="1126"/>
      <c r="BF206" s="1125">
        <f>(BF204*BF205*$G204)*$BB$8</f>
        <v>0</v>
      </c>
      <c r="BG206" s="1126"/>
      <c r="BH206" s="1125">
        <f>(BH204*BH205*$G204)*$BJ$8</f>
        <v>0</v>
      </c>
      <c r="BI206" s="1126"/>
      <c r="BJ206" s="1125">
        <f>(BJ204*BJ205*$G204)*$BJ$8</f>
        <v>0</v>
      </c>
      <c r="BK206" s="1126"/>
      <c r="BL206" s="1125">
        <f>(BL204*BL205*$G204)*$BJ$8</f>
        <v>0</v>
      </c>
      <c r="BM206" s="1126"/>
      <c r="BN206" s="1125">
        <f>(BN204*BN205*$G204)*$BJ$8</f>
        <v>0</v>
      </c>
      <c r="BO206" s="1126"/>
      <c r="BP206" s="1125">
        <f>(BP204*BP205*$G204)*$BT$8</f>
        <v>0</v>
      </c>
      <c r="BQ206" s="1126"/>
      <c r="BR206" s="1125">
        <f>(BR204*BR205*$G204)*$BT$8</f>
        <v>0</v>
      </c>
      <c r="BS206" s="1126"/>
      <c r="BT206" s="1125">
        <f>(BT204*BT205*$G204)*$BT$8</f>
        <v>0</v>
      </c>
      <c r="BU206" s="1126"/>
      <c r="BV206" s="1125">
        <f>(BV204*BV205*$G204)*$BT$8</f>
        <v>0</v>
      </c>
      <c r="BW206" s="1126"/>
      <c r="BX206" s="1125">
        <f>(BX204*BX205*$G204)*$CB$8</f>
        <v>0</v>
      </c>
      <c r="BY206" s="1126"/>
      <c r="BZ206" s="1125">
        <f>(BZ204*BZ205*$G204)*$CB$8</f>
        <v>0</v>
      </c>
      <c r="CA206" s="1126"/>
      <c r="CB206" s="1125">
        <f>(CB204*CB205*$G204)*$CB$8</f>
        <v>0</v>
      </c>
      <c r="CC206" s="1126"/>
      <c r="CD206" s="1125">
        <f>(CD204*CD205*$G204)*$CB$8</f>
        <v>0</v>
      </c>
      <c r="CE206" s="1126"/>
      <c r="CF206" s="1125">
        <f>(CF204*CF205*$G204)*$CJ$8</f>
        <v>0</v>
      </c>
      <c r="CG206" s="1126"/>
      <c r="CH206" s="1125">
        <f>(CH204*CH205*$G204)*$CJ$8</f>
        <v>0</v>
      </c>
      <c r="CI206" s="1126"/>
      <c r="CJ206" s="1125">
        <f>(CJ204*CJ205*$G204)*$CJ$8</f>
        <v>0</v>
      </c>
      <c r="CK206" s="1126"/>
      <c r="CL206" s="1125">
        <f>(CL204*CL205*$G204)*$CJ$8</f>
        <v>0</v>
      </c>
      <c r="CM206" s="1126"/>
      <c r="CN206" s="1125">
        <f>(CN204*CN205*$G204)*$CT$8</f>
        <v>0</v>
      </c>
      <c r="CO206" s="1126"/>
      <c r="CP206" s="1125">
        <f>(CP204*CP205*$G204)*$CT$8</f>
        <v>0</v>
      </c>
      <c r="CQ206" s="1126"/>
      <c r="CR206" s="1125">
        <f>(CR204*CR205*$G204)*$CT$8</f>
        <v>0</v>
      </c>
      <c r="CS206" s="1126"/>
      <c r="CT206" s="1125">
        <f>(CT204*CT205*$G204)*$CT$8</f>
        <v>0</v>
      </c>
      <c r="CU206" s="1126"/>
      <c r="CV206" s="1125">
        <f>(CV204*CV205*$G204)*$DB$8</f>
        <v>0</v>
      </c>
      <c r="CW206" s="1126"/>
      <c r="CX206" s="1125">
        <f>(CX204*CX205*$G204)*$DB$8</f>
        <v>0</v>
      </c>
      <c r="CY206" s="1126"/>
      <c r="CZ206" s="1125">
        <f>(CZ204*CZ205*$G204)*$DB$8</f>
        <v>0</v>
      </c>
      <c r="DA206" s="1126"/>
      <c r="DB206" s="1125">
        <f>(DB204*DB205*$G204)*$DB$8</f>
        <v>0</v>
      </c>
      <c r="DC206" s="1126"/>
      <c r="DD206" s="1125">
        <f>(DD204*DD205*$G204)*$DB$8</f>
        <v>0</v>
      </c>
      <c r="DE206" s="1126"/>
      <c r="DF206" s="1125">
        <f>(DF204*DF205*$G204)*$DB$8</f>
        <v>0</v>
      </c>
      <c r="DG206" s="1126"/>
      <c r="DH206" s="1125">
        <f>(DH204*DH205*$G204)*$DB$8</f>
        <v>0</v>
      </c>
      <c r="DI206" s="1126"/>
      <c r="DJ206" s="1130">
        <f>(DJ204*DJ205*$G204)*$DB$8</f>
        <v>0</v>
      </c>
      <c r="DK206" s="1131"/>
      <c r="DL206" s="1125">
        <f>(DL204*DL205*$G204)*$DB$8</f>
        <v>0</v>
      </c>
      <c r="DM206" s="1126"/>
      <c r="DN206" s="1125">
        <f>(DN204*DN205*$G204)*$DB$8</f>
        <v>0</v>
      </c>
      <c r="DO206" s="1126"/>
      <c r="DP206" s="1125">
        <f>(DP204*DP205*$G204)*$DB$8</f>
        <v>0</v>
      </c>
      <c r="DQ206" s="1126"/>
      <c r="DR206" s="1125">
        <f>(DR204*DR205*$G204)*$DB$8</f>
        <v>0</v>
      </c>
      <c r="DS206" s="1126"/>
      <c r="DT206" s="1125">
        <f>(DT204*DT205*$G204)*$DB$8</f>
        <v>0</v>
      </c>
      <c r="DU206" s="1126"/>
      <c r="DV206" s="1125">
        <f>(DV204*DV205*$G204)*$DB$8</f>
        <v>0</v>
      </c>
      <c r="DW206" s="1126"/>
      <c r="DX206" s="1125">
        <f>(DX204*DX205*$G204)*$DB$8</f>
        <v>0</v>
      </c>
      <c r="DY206" s="1126"/>
      <c r="DZ206" s="1125">
        <f>(DZ204*DZ205*$G204)*$DB$8</f>
        <v>0</v>
      </c>
      <c r="EA206" s="1126"/>
      <c r="EB206" s="1125">
        <f>(EB204*EB205*$G204)*$DB$8</f>
        <v>0</v>
      </c>
      <c r="EC206" s="1126"/>
      <c r="ED206" s="1125">
        <f>(ED204*ED205*$G204)*$DB$8</f>
        <v>0</v>
      </c>
      <c r="EE206" s="1126"/>
      <c r="EF206" s="1125">
        <f>(EF204*EF205*$G204)*$DB$8</f>
        <v>0</v>
      </c>
      <c r="EG206" s="1126"/>
      <c r="EH206" s="1125">
        <f>(EH204*EH205*$G204)*$DB$8</f>
        <v>0</v>
      </c>
      <c r="EI206" s="1126"/>
      <c r="EJ206" s="1125">
        <f>(EJ204*EJ205*$G204)*$DB$8</f>
        <v>0</v>
      </c>
      <c r="EK206" s="1126"/>
      <c r="EL206" s="1125">
        <f>(EL204*EL205*$G204)*$DB$8</f>
        <v>0</v>
      </c>
      <c r="EM206" s="1126"/>
      <c r="EN206" s="1125">
        <f>(EN204*EN205*$G204)*$DB$8</f>
        <v>0</v>
      </c>
      <c r="EO206" s="1126"/>
      <c r="EP206" s="1125">
        <f>(EP204*EP205*$G204)*$DB$8</f>
        <v>0</v>
      </c>
      <c r="EQ206" s="1126"/>
      <c r="ER206" s="1125">
        <f>(ER204*ER205*$G204)*$DB$8</f>
        <v>0</v>
      </c>
      <c r="ES206" s="1126"/>
      <c r="ET206" s="1125">
        <f>(ET204*ET205*$G204)*$DB$8</f>
        <v>0</v>
      </c>
      <c r="EU206" s="1126"/>
      <c r="EV206" s="1125">
        <f>(EV204*EV205*$G204)*$DB$8</f>
        <v>0</v>
      </c>
      <c r="EW206" s="1126"/>
      <c r="EX206" s="1125">
        <f>(EX204*EX205*$G204)*$DB$8</f>
        <v>0</v>
      </c>
      <c r="EY206" s="1126"/>
      <c r="EZ206" s="1125">
        <f>(EZ204*EZ205*$G204)*$DB$8</f>
        <v>0</v>
      </c>
      <c r="FA206" s="1126"/>
      <c r="FB206" s="1125">
        <f>(FB204*FB205*$G204)*$DB$8</f>
        <v>0</v>
      </c>
      <c r="FC206" s="1126"/>
      <c r="FD206" s="1125">
        <f>(FD204*FD205*$G204)*$DB$8</f>
        <v>0</v>
      </c>
      <c r="FE206" s="1126"/>
      <c r="FF206" s="1125">
        <f>(FF204*FF205*$G204)*$DB$8</f>
        <v>0</v>
      </c>
      <c r="FG206" s="1126"/>
      <c r="FH206" s="1125">
        <f>(FH204*FH205*$G204)*$DB$8</f>
        <v>0</v>
      </c>
      <c r="FI206" s="1126"/>
      <c r="FJ206" s="1125">
        <f>(FJ204*FJ205*$G204)*$DB$8</f>
        <v>0</v>
      </c>
      <c r="FK206" s="1126"/>
      <c r="FL206" s="1125">
        <f>(FL204*FL205*$G204)*$DB$8</f>
        <v>0</v>
      </c>
      <c r="FM206" s="1126"/>
      <c r="FN206" s="1125">
        <f>(FN204*FN205*$G204)*$DB$8</f>
        <v>0</v>
      </c>
      <c r="FO206" s="1126"/>
      <c r="FP206" s="1125">
        <f>(FP204*FP205*$G204)*$DB$8</f>
        <v>0</v>
      </c>
      <c r="FQ206" s="1126"/>
      <c r="FR206" s="1125">
        <f>(FR204*FR205*$G204)*$DB$8</f>
        <v>0</v>
      </c>
      <c r="FS206" s="1126"/>
      <c r="FT206" s="1125">
        <f>(FT204*FT205*$G204)*$DB$8</f>
        <v>0</v>
      </c>
      <c r="FU206" s="1126"/>
      <c r="FV206" s="1125">
        <f>(FV204*FV205*$G204)*$DB$8</f>
        <v>0</v>
      </c>
      <c r="FW206" s="1126"/>
      <c r="FX206" s="1125">
        <f>(FX204*FX205*$G204)*$DB$8</f>
        <v>0</v>
      </c>
      <c r="FY206" s="1126"/>
      <c r="FZ206" s="1125">
        <f>(FZ204*FZ205*$G204)*$DB$8</f>
        <v>0</v>
      </c>
      <c r="GA206" s="1126"/>
      <c r="GB206" s="1125">
        <f>(GB204*GB205*$G204)*$DB$8</f>
        <v>0</v>
      </c>
      <c r="GC206" s="1126"/>
      <c r="GD206" s="1125">
        <f>(GD204*GD205*$G204)*$DB$8</f>
        <v>0</v>
      </c>
      <c r="GE206" s="1126"/>
      <c r="GF206" s="1125">
        <f>(GF204*GF205*$G204)*$DB$8</f>
        <v>0</v>
      </c>
      <c r="GG206" s="1126"/>
      <c r="GH206" s="1125">
        <f>(GH204*GH205*$G204)*$DB$8</f>
        <v>0</v>
      </c>
      <c r="GI206" s="1126"/>
      <c r="GJ206" s="1125">
        <f>(GJ204*GJ205*$G204)*$DB$8</f>
        <v>0</v>
      </c>
      <c r="GK206" s="1126"/>
      <c r="GL206" s="1125">
        <f>(GL204*GL205*$G204)*$DB$8</f>
        <v>0</v>
      </c>
      <c r="GM206" s="1126"/>
      <c r="GN206" s="1125">
        <f>(GN204*GN205*$G204)*$DB$8</f>
        <v>0</v>
      </c>
      <c r="GO206" s="1126"/>
      <c r="GP206" s="1125">
        <f>(GP204*GP205*$G204)*$DB$8</f>
        <v>0</v>
      </c>
      <c r="GQ206" s="1126"/>
      <c r="GR206" s="1125">
        <f>(GR204*GR205*$G204)*$DB$8</f>
        <v>0</v>
      </c>
      <c r="GS206" s="1126"/>
      <c r="GT206" s="1125">
        <f>(GT204*GT205*$G204)*$DB$8</f>
        <v>0</v>
      </c>
      <c r="GU206" s="1126"/>
      <c r="GV206" s="1125">
        <f t="shared" ref="GV206" si="895">(GV204*GV205*$G204)*$DB$8</f>
        <v>0</v>
      </c>
      <c r="GW206" s="1126"/>
      <c r="GX206" s="1125">
        <f t="shared" ref="GX206" si="896">(GX204*GX205*$G204)*$DB$8</f>
        <v>0</v>
      </c>
      <c r="GY206" s="1126"/>
      <c r="GZ206" s="1125">
        <f t="shared" ref="GZ206" si="897">(GZ204*GZ205*$G204)*$DB$8</f>
        <v>0</v>
      </c>
      <c r="HA206" s="1126"/>
      <c r="HB206" s="1125">
        <f>(HB204*HB205*$G204)*$DB$8</f>
        <v>0</v>
      </c>
      <c r="HC206" s="1126"/>
      <c r="HD206" s="1125">
        <f t="shared" ref="HD206" si="898">(HD204*HD205*$G204)*$DB$8</f>
        <v>0</v>
      </c>
      <c r="HE206" s="1126"/>
      <c r="HF206" s="1125">
        <f t="shared" ref="HF206" si="899">(HF204*HF205*$G204)*$DB$8</f>
        <v>0</v>
      </c>
      <c r="HG206" s="1126"/>
      <c r="HH206" s="1125">
        <f t="shared" ref="HH206" si="900">(HH204*HH205*$G204)*$DB$8</f>
        <v>0</v>
      </c>
      <c r="HI206" s="1126"/>
    </row>
    <row r="207" spans="1:217" ht="12.75" hidden="1" customHeight="1">
      <c r="A207" s="1139"/>
      <c r="B207" s="1140"/>
      <c r="C207" s="1139"/>
      <c r="D207" s="1141"/>
      <c r="E207" s="1141"/>
      <c r="F207" s="1142"/>
      <c r="G207" s="1141"/>
      <c r="H207" s="733"/>
      <c r="I207" s="1143"/>
      <c r="J207" s="1144"/>
      <c r="K207" s="839" t="s">
        <v>382</v>
      </c>
      <c r="L207" s="1121">
        <f>L206</f>
        <v>0</v>
      </c>
      <c r="M207" s="1122"/>
      <c r="N207" s="1121">
        <f>L207+N206</f>
        <v>0</v>
      </c>
      <c r="O207" s="1122"/>
      <c r="P207" s="1121">
        <f>N207+P206</f>
        <v>0</v>
      </c>
      <c r="Q207" s="1122"/>
      <c r="R207" s="1121">
        <f>P207+R206</f>
        <v>0</v>
      </c>
      <c r="S207" s="1122"/>
      <c r="T207" s="1121">
        <f>R207+T206</f>
        <v>0</v>
      </c>
      <c r="U207" s="1122"/>
      <c r="V207" s="1121">
        <f>T207+V206</f>
        <v>0</v>
      </c>
      <c r="W207" s="1122"/>
      <c r="X207" s="1121">
        <f>V207+X206</f>
        <v>0</v>
      </c>
      <c r="Y207" s="1122"/>
      <c r="Z207" s="1121">
        <f>X207+Z206</f>
        <v>0</v>
      </c>
      <c r="AA207" s="1122"/>
      <c r="AB207" s="1121">
        <f>Z207+AB206</f>
        <v>0</v>
      </c>
      <c r="AC207" s="1122"/>
      <c r="AD207" s="1121">
        <f>AB207+AD206</f>
        <v>0</v>
      </c>
      <c r="AE207" s="1122"/>
      <c r="AF207" s="1121">
        <f>AD207+AF206</f>
        <v>0</v>
      </c>
      <c r="AG207" s="1122"/>
      <c r="AH207" s="1121">
        <f>AF207+AH206</f>
        <v>0</v>
      </c>
      <c r="AI207" s="1122"/>
      <c r="AJ207" s="1121">
        <f>AH207+AJ206</f>
        <v>0</v>
      </c>
      <c r="AK207" s="1122"/>
      <c r="AL207" s="1121">
        <f>AJ207+AL206</f>
        <v>0</v>
      </c>
      <c r="AM207" s="1122"/>
      <c r="AN207" s="1121">
        <f>AL207+AN206</f>
        <v>0</v>
      </c>
      <c r="AO207" s="1122"/>
      <c r="AP207" s="1121">
        <f>AN207+AP206</f>
        <v>0</v>
      </c>
      <c r="AQ207" s="1122"/>
      <c r="AR207" s="1121">
        <f>AP207+AR206</f>
        <v>0</v>
      </c>
      <c r="AS207" s="1122"/>
      <c r="AT207" s="1121">
        <f>AR207+AT206</f>
        <v>0</v>
      </c>
      <c r="AU207" s="1122"/>
      <c r="AV207" s="1121">
        <f>AT207+AV206</f>
        <v>0</v>
      </c>
      <c r="AW207" s="1122"/>
      <c r="AX207" s="1121">
        <f>AV207+AX206</f>
        <v>0</v>
      </c>
      <c r="AY207" s="1122"/>
      <c r="AZ207" s="1121">
        <f>AX207+AZ206</f>
        <v>0</v>
      </c>
      <c r="BA207" s="1122"/>
      <c r="BB207" s="1121">
        <f>AZ207+BB206</f>
        <v>0</v>
      </c>
      <c r="BC207" s="1122"/>
      <c r="BD207" s="1121">
        <f>BB207+BD206</f>
        <v>0</v>
      </c>
      <c r="BE207" s="1122"/>
      <c r="BF207" s="1121">
        <f>BD207+BF206</f>
        <v>0</v>
      </c>
      <c r="BG207" s="1122"/>
      <c r="BH207" s="1121">
        <f>BF207+BH206</f>
        <v>0</v>
      </c>
      <c r="BI207" s="1122"/>
      <c r="BJ207" s="1121">
        <f>BH207+BJ206</f>
        <v>0</v>
      </c>
      <c r="BK207" s="1122"/>
      <c r="BL207" s="1121">
        <f>BJ207+BL206</f>
        <v>0</v>
      </c>
      <c r="BM207" s="1122"/>
      <c r="BN207" s="1121">
        <f>BL207+BN206</f>
        <v>0</v>
      </c>
      <c r="BO207" s="1122"/>
      <c r="BP207" s="1121">
        <f>BN207+BP206</f>
        <v>0</v>
      </c>
      <c r="BQ207" s="1122"/>
      <c r="BR207" s="1121">
        <f>BP207+BR206</f>
        <v>0</v>
      </c>
      <c r="BS207" s="1122"/>
      <c r="BT207" s="1121">
        <f>BR207+BT206</f>
        <v>0</v>
      </c>
      <c r="BU207" s="1122"/>
      <c r="BV207" s="1121">
        <f>BT207+BV206</f>
        <v>0</v>
      </c>
      <c r="BW207" s="1122"/>
      <c r="BX207" s="1121">
        <f>BV207+BX206</f>
        <v>0</v>
      </c>
      <c r="BY207" s="1122"/>
      <c r="BZ207" s="1121">
        <f>BX207+BZ206</f>
        <v>0</v>
      </c>
      <c r="CA207" s="1122"/>
      <c r="CB207" s="1121">
        <f>BZ207+CB206</f>
        <v>0</v>
      </c>
      <c r="CC207" s="1122"/>
      <c r="CD207" s="1121">
        <f>CB207+CD206</f>
        <v>0</v>
      </c>
      <c r="CE207" s="1122"/>
      <c r="CF207" s="1121">
        <f>CD207+CF206</f>
        <v>0</v>
      </c>
      <c r="CG207" s="1122"/>
      <c r="CH207" s="1121">
        <f>CF207+CH206</f>
        <v>0</v>
      </c>
      <c r="CI207" s="1122"/>
      <c r="CJ207" s="1121">
        <f>CH207+CJ206</f>
        <v>0</v>
      </c>
      <c r="CK207" s="1122"/>
      <c r="CL207" s="1121">
        <f>CJ207+CL206</f>
        <v>0</v>
      </c>
      <c r="CM207" s="1122"/>
      <c r="CN207" s="1121">
        <f>CL207+CN206</f>
        <v>0</v>
      </c>
      <c r="CO207" s="1122"/>
      <c r="CP207" s="1121">
        <f>CN207+CP206</f>
        <v>0</v>
      </c>
      <c r="CQ207" s="1122"/>
      <c r="CR207" s="1121">
        <f>CP207+CR206</f>
        <v>0</v>
      </c>
      <c r="CS207" s="1122"/>
      <c r="CT207" s="1121">
        <f>CR207+CT206</f>
        <v>0</v>
      </c>
      <c r="CU207" s="1122"/>
      <c r="CV207" s="1121">
        <f>CT207+CV206</f>
        <v>0</v>
      </c>
      <c r="CW207" s="1122"/>
      <c r="CX207" s="1121">
        <f>CV207+CX206</f>
        <v>0</v>
      </c>
      <c r="CY207" s="1122"/>
      <c r="CZ207" s="1121">
        <f>CX207+CZ206</f>
        <v>0</v>
      </c>
      <c r="DA207" s="1122"/>
      <c r="DB207" s="1121">
        <f>CZ207+DB206</f>
        <v>0</v>
      </c>
      <c r="DC207" s="1122"/>
      <c r="DD207" s="1121">
        <f>DB207+DD206</f>
        <v>0</v>
      </c>
      <c r="DE207" s="1122"/>
      <c r="DF207" s="1121">
        <f>DD207+DF206</f>
        <v>0</v>
      </c>
      <c r="DG207" s="1122"/>
      <c r="DH207" s="1121">
        <f>DF207+DH206</f>
        <v>0</v>
      </c>
      <c r="DI207" s="1122"/>
      <c r="DJ207" s="1127">
        <f>DH207+DJ206</f>
        <v>0</v>
      </c>
      <c r="DK207" s="1128"/>
      <c r="DL207" s="1121">
        <f>DJ207+DL206</f>
        <v>0</v>
      </c>
      <c r="DM207" s="1122"/>
      <c r="DN207" s="1121">
        <f>DL207+DN206</f>
        <v>0</v>
      </c>
      <c r="DO207" s="1122"/>
      <c r="DP207" s="1121">
        <f>DN207+DP206</f>
        <v>0</v>
      </c>
      <c r="DQ207" s="1122"/>
      <c r="DR207" s="1121">
        <f>DP207+DR206</f>
        <v>0</v>
      </c>
      <c r="DS207" s="1122"/>
      <c r="DT207" s="1121">
        <f>DR207+DT206</f>
        <v>0</v>
      </c>
      <c r="DU207" s="1122"/>
      <c r="DV207" s="1121">
        <f>DT207+DV206</f>
        <v>0</v>
      </c>
      <c r="DW207" s="1122"/>
      <c r="DX207" s="1121">
        <f>DV207+DX206</f>
        <v>0</v>
      </c>
      <c r="DY207" s="1122"/>
      <c r="DZ207" s="1121">
        <f>DX207+DZ206</f>
        <v>0</v>
      </c>
      <c r="EA207" s="1122"/>
      <c r="EB207" s="1121">
        <f>DZ207+EB206</f>
        <v>0</v>
      </c>
      <c r="EC207" s="1122"/>
      <c r="ED207" s="1121">
        <f>EB207+ED206</f>
        <v>0</v>
      </c>
      <c r="EE207" s="1122"/>
      <c r="EF207" s="1121">
        <f>ED207+EF206</f>
        <v>0</v>
      </c>
      <c r="EG207" s="1122"/>
      <c r="EH207" s="1121">
        <f>EF207+EH206</f>
        <v>0</v>
      </c>
      <c r="EI207" s="1122"/>
      <c r="EJ207" s="1121">
        <f>EH207+EJ206</f>
        <v>0</v>
      </c>
      <c r="EK207" s="1122"/>
      <c r="EL207" s="1121">
        <f>EJ207+EL206</f>
        <v>0</v>
      </c>
      <c r="EM207" s="1122"/>
      <c r="EN207" s="1121">
        <f>EL207+EN206</f>
        <v>0</v>
      </c>
      <c r="EO207" s="1122"/>
      <c r="EP207" s="1121">
        <f>EN207+EP206</f>
        <v>0</v>
      </c>
      <c r="EQ207" s="1122"/>
      <c r="ER207" s="1121">
        <f>EP207+ER206</f>
        <v>0</v>
      </c>
      <c r="ES207" s="1122"/>
      <c r="ET207" s="1121">
        <f>ER207+ET206</f>
        <v>0</v>
      </c>
      <c r="EU207" s="1122"/>
      <c r="EV207" s="1121">
        <f>ET207+EV206</f>
        <v>0</v>
      </c>
      <c r="EW207" s="1122"/>
      <c r="EX207" s="1121">
        <f>EV207+EX206</f>
        <v>0</v>
      </c>
      <c r="EY207" s="1122"/>
      <c r="EZ207" s="1121">
        <f>EX207+EZ206</f>
        <v>0</v>
      </c>
      <c r="FA207" s="1122"/>
      <c r="FB207" s="1121">
        <f>EZ207+FB206</f>
        <v>0</v>
      </c>
      <c r="FC207" s="1122"/>
      <c r="FD207" s="1121">
        <f>FB207+FD206</f>
        <v>0</v>
      </c>
      <c r="FE207" s="1122"/>
      <c r="FF207" s="1121">
        <f>FD207+FF206</f>
        <v>0</v>
      </c>
      <c r="FG207" s="1122"/>
      <c r="FH207" s="1121">
        <f>FF207+FH206</f>
        <v>0</v>
      </c>
      <c r="FI207" s="1122"/>
      <c r="FJ207" s="1121">
        <f>FH207+FJ206</f>
        <v>0</v>
      </c>
      <c r="FK207" s="1122"/>
      <c r="FL207" s="1121">
        <f>FJ207+FL206</f>
        <v>0</v>
      </c>
      <c r="FM207" s="1122"/>
      <c r="FN207" s="1121">
        <f>FL207+FN206</f>
        <v>0</v>
      </c>
      <c r="FO207" s="1122"/>
      <c r="FP207" s="1121">
        <f>FN207+FP206</f>
        <v>0</v>
      </c>
      <c r="FQ207" s="1122"/>
      <c r="FR207" s="1121">
        <f>FP207+FR206</f>
        <v>0</v>
      </c>
      <c r="FS207" s="1122"/>
      <c r="FT207" s="1121">
        <f>FR207+FT206</f>
        <v>0</v>
      </c>
      <c r="FU207" s="1122"/>
      <c r="FV207" s="1121">
        <f>FT207+FV206</f>
        <v>0</v>
      </c>
      <c r="FW207" s="1122"/>
      <c r="FX207" s="1121">
        <f>FV207+FX206</f>
        <v>0</v>
      </c>
      <c r="FY207" s="1122"/>
      <c r="FZ207" s="1121">
        <f>FX207+FZ206</f>
        <v>0</v>
      </c>
      <c r="GA207" s="1122"/>
      <c r="GB207" s="1121">
        <f>FZ207+GB206</f>
        <v>0</v>
      </c>
      <c r="GC207" s="1122"/>
      <c r="GD207" s="1121">
        <f>GB207+GD206</f>
        <v>0</v>
      </c>
      <c r="GE207" s="1122"/>
      <c r="GF207" s="1121">
        <f>GD207+GF206</f>
        <v>0</v>
      </c>
      <c r="GG207" s="1122"/>
      <c r="GH207" s="1121">
        <f>GF207+GH206</f>
        <v>0</v>
      </c>
      <c r="GI207" s="1122"/>
      <c r="GJ207" s="1121">
        <f>GH207+GJ206</f>
        <v>0</v>
      </c>
      <c r="GK207" s="1122"/>
      <c r="GL207" s="1121">
        <f>GJ207+GL206</f>
        <v>0</v>
      </c>
      <c r="GM207" s="1122"/>
      <c r="GN207" s="1121">
        <f>GL207+GN206</f>
        <v>0</v>
      </c>
      <c r="GO207" s="1122"/>
      <c r="GP207" s="1121">
        <f>GN207+GP206</f>
        <v>0</v>
      </c>
      <c r="GQ207" s="1122"/>
      <c r="GR207" s="1121">
        <f>GP207+GR206</f>
        <v>0</v>
      </c>
      <c r="GS207" s="1122"/>
      <c r="GT207" s="1121">
        <f>GR207+GT206</f>
        <v>0</v>
      </c>
      <c r="GU207" s="1122"/>
      <c r="GV207" s="1121">
        <f t="shared" ref="GV207" si="901">GT207+GV206</f>
        <v>0</v>
      </c>
      <c r="GW207" s="1122"/>
      <c r="GX207" s="1121">
        <f t="shared" ref="GX207" si="902">GV207+GX206</f>
        <v>0</v>
      </c>
      <c r="GY207" s="1122"/>
      <c r="GZ207" s="1121">
        <f t="shared" ref="GZ207" si="903">GX207+GZ206</f>
        <v>0</v>
      </c>
      <c r="HA207" s="1122"/>
      <c r="HB207" s="1121">
        <f>GZ207+HB206</f>
        <v>0</v>
      </c>
      <c r="HC207" s="1122"/>
      <c r="HD207" s="1121">
        <f t="shared" ref="HD207" si="904">HB207+HD206</f>
        <v>0</v>
      </c>
      <c r="HE207" s="1122"/>
      <c r="HF207" s="1121">
        <f t="shared" ref="HF207" si="905">HD207+HF206</f>
        <v>0</v>
      </c>
      <c r="HG207" s="1122"/>
      <c r="HH207" s="1121">
        <f t="shared" ref="HH207" si="906">HF207+HH206</f>
        <v>0</v>
      </c>
      <c r="HI207" s="1122"/>
    </row>
    <row r="208" spans="1:217" s="19" customFormat="1" ht="12.75" hidden="1" customHeight="1">
      <c r="A208" s="1139"/>
      <c r="B208" s="1140"/>
      <c r="C208" s="1139"/>
      <c r="D208" s="1141"/>
      <c r="E208" s="1141"/>
      <c r="F208" s="1142"/>
      <c r="G208" s="1141"/>
      <c r="H208" s="840"/>
      <c r="I208" s="1143"/>
      <c r="J208" s="1144"/>
      <c r="K208" s="841" t="s">
        <v>383</v>
      </c>
      <c r="L208" s="1117"/>
      <c r="M208" s="1118"/>
      <c r="N208" s="1117"/>
      <c r="O208" s="1118"/>
      <c r="P208" s="1117"/>
      <c r="Q208" s="1118"/>
      <c r="R208" s="1117"/>
      <c r="S208" s="1118"/>
      <c r="T208" s="1117"/>
      <c r="U208" s="1118"/>
      <c r="V208" s="1117"/>
      <c r="W208" s="1118"/>
      <c r="X208" s="1117"/>
      <c r="Y208" s="1118"/>
      <c r="Z208" s="1117"/>
      <c r="AA208" s="1118"/>
      <c r="AB208" s="1117"/>
      <c r="AC208" s="1118"/>
      <c r="AD208" s="1117"/>
      <c r="AE208" s="1118"/>
      <c r="AF208" s="1117"/>
      <c r="AG208" s="1118"/>
      <c r="AH208" s="1117"/>
      <c r="AI208" s="1118"/>
      <c r="AJ208" s="1117"/>
      <c r="AK208" s="1118"/>
      <c r="AL208" s="1117"/>
      <c r="AM208" s="1118"/>
      <c r="AN208" s="1117"/>
      <c r="AO208" s="1118"/>
      <c r="AP208" s="1117"/>
      <c r="AQ208" s="1118"/>
      <c r="AR208" s="1117"/>
      <c r="AS208" s="1118"/>
      <c r="AT208" s="1117"/>
      <c r="AU208" s="1118"/>
      <c r="AV208" s="1117"/>
      <c r="AW208" s="1118"/>
      <c r="AX208" s="1117"/>
      <c r="AY208" s="1118"/>
      <c r="AZ208" s="1117"/>
      <c r="BA208" s="1118"/>
      <c r="BB208" s="1117"/>
      <c r="BC208" s="1118"/>
      <c r="BD208" s="1117"/>
      <c r="BE208" s="1118"/>
      <c r="BF208" s="1117"/>
      <c r="BG208" s="1118"/>
      <c r="BH208" s="1117"/>
      <c r="BI208" s="1118"/>
      <c r="BJ208" s="1117"/>
      <c r="BK208" s="1118"/>
      <c r="BL208" s="1117"/>
      <c r="BM208" s="1118"/>
      <c r="BN208" s="1117"/>
      <c r="BO208" s="1118"/>
      <c r="BP208" s="1117"/>
      <c r="BQ208" s="1118"/>
      <c r="BR208" s="1117"/>
      <c r="BS208" s="1118"/>
      <c r="BT208" s="1117"/>
      <c r="BU208" s="1118"/>
      <c r="BV208" s="1117"/>
      <c r="BW208" s="1118"/>
      <c r="BX208" s="1117"/>
      <c r="BY208" s="1118"/>
      <c r="BZ208" s="1117"/>
      <c r="CA208" s="1118"/>
      <c r="CB208" s="1117"/>
      <c r="CC208" s="1118"/>
      <c r="CD208" s="1117"/>
      <c r="CE208" s="1118"/>
      <c r="CF208" s="1117"/>
      <c r="CG208" s="1118"/>
      <c r="CH208" s="1117"/>
      <c r="CI208" s="1118"/>
      <c r="CJ208" s="1117"/>
      <c r="CK208" s="1118"/>
      <c r="CL208" s="1117"/>
      <c r="CM208" s="1118"/>
      <c r="CN208" s="1117"/>
      <c r="CO208" s="1118"/>
      <c r="CP208" s="1117"/>
      <c r="CQ208" s="1118"/>
      <c r="CR208" s="1117"/>
      <c r="CS208" s="1118"/>
      <c r="CT208" s="1117"/>
      <c r="CU208" s="1118"/>
      <c r="CV208" s="1117"/>
      <c r="CW208" s="1118"/>
      <c r="CX208" s="1117"/>
      <c r="CY208" s="1118"/>
      <c r="CZ208" s="1117"/>
      <c r="DA208" s="1118"/>
      <c r="DB208" s="1117"/>
      <c r="DC208" s="1118"/>
      <c r="DD208" s="1117"/>
      <c r="DE208" s="1118"/>
      <c r="DF208" s="1117"/>
      <c r="DG208" s="1118"/>
      <c r="DH208" s="1117"/>
      <c r="DI208" s="1118"/>
      <c r="DJ208" s="1123"/>
      <c r="DK208" s="1124"/>
      <c r="DL208" s="1117"/>
      <c r="DM208" s="1118"/>
      <c r="DN208" s="1117"/>
      <c r="DO208" s="1118"/>
      <c r="DP208" s="1117"/>
      <c r="DQ208" s="1118"/>
      <c r="DR208" s="1117"/>
      <c r="DS208" s="1118"/>
      <c r="DT208" s="1117"/>
      <c r="DU208" s="1118"/>
      <c r="DV208" s="1117"/>
      <c r="DW208" s="1118"/>
      <c r="DX208" s="1117"/>
      <c r="DY208" s="1118"/>
      <c r="DZ208" s="1117"/>
      <c r="EA208" s="1118"/>
      <c r="EB208" s="1117"/>
      <c r="EC208" s="1118"/>
      <c r="ED208" s="1117"/>
      <c r="EE208" s="1118"/>
      <c r="EF208" s="1117"/>
      <c r="EG208" s="1118"/>
      <c r="EH208" s="1117"/>
      <c r="EI208" s="1118"/>
      <c r="EJ208" s="1117"/>
      <c r="EK208" s="1118"/>
      <c r="EL208" s="1117"/>
      <c r="EM208" s="1118"/>
      <c r="EN208" s="1117"/>
      <c r="EO208" s="1118"/>
      <c r="EP208" s="1117"/>
      <c r="EQ208" s="1118"/>
      <c r="ER208" s="1117"/>
      <c r="ES208" s="1118"/>
      <c r="ET208" s="1117"/>
      <c r="EU208" s="1118"/>
      <c r="EV208" s="1117"/>
      <c r="EW208" s="1118"/>
      <c r="EX208" s="1117"/>
      <c r="EY208" s="1118"/>
      <c r="EZ208" s="1117"/>
      <c r="FA208" s="1118"/>
      <c r="FB208" s="1117"/>
      <c r="FC208" s="1118"/>
      <c r="FD208" s="1117"/>
      <c r="FE208" s="1118"/>
      <c r="FF208" s="1117"/>
      <c r="FG208" s="1118"/>
      <c r="FH208" s="1117"/>
      <c r="FI208" s="1118"/>
      <c r="FJ208" s="1117"/>
      <c r="FK208" s="1118"/>
      <c r="FL208" s="1117"/>
      <c r="FM208" s="1118"/>
      <c r="FN208" s="1117"/>
      <c r="FO208" s="1118"/>
      <c r="FP208" s="1117"/>
      <c r="FQ208" s="1118"/>
      <c r="FR208" s="1117"/>
      <c r="FS208" s="1118"/>
      <c r="FT208" s="1117"/>
      <c r="FU208" s="1118"/>
      <c r="FV208" s="1117"/>
      <c r="FW208" s="1118"/>
      <c r="FX208" s="1117"/>
      <c r="FY208" s="1118"/>
      <c r="FZ208" s="1117"/>
      <c r="GA208" s="1118"/>
      <c r="GB208" s="1117"/>
      <c r="GC208" s="1118"/>
      <c r="GD208" s="1117"/>
      <c r="GE208" s="1118"/>
      <c r="GF208" s="1117"/>
      <c r="GG208" s="1118"/>
      <c r="GH208" s="1117"/>
      <c r="GI208" s="1118"/>
      <c r="GJ208" s="1117"/>
      <c r="GK208" s="1118"/>
      <c r="GL208" s="1117"/>
      <c r="GM208" s="1118"/>
      <c r="GN208" s="1117"/>
      <c r="GO208" s="1118"/>
      <c r="GP208" s="1117"/>
      <c r="GQ208" s="1118"/>
      <c r="GR208" s="1117"/>
      <c r="GS208" s="1118"/>
      <c r="GT208" s="1117"/>
      <c r="GU208" s="1118"/>
      <c r="GV208" s="1117"/>
      <c r="GW208" s="1118"/>
      <c r="GX208" s="1117"/>
      <c r="GY208" s="1118"/>
      <c r="GZ208" s="1117"/>
      <c r="HA208" s="1118"/>
      <c r="HB208" s="1117"/>
      <c r="HC208" s="1118"/>
      <c r="HD208" s="1117"/>
      <c r="HE208" s="1118"/>
      <c r="HF208" s="1117"/>
      <c r="HG208" s="1118"/>
      <c r="HH208" s="1117"/>
      <c r="HI208" s="1118"/>
    </row>
    <row r="209" spans="1:217" s="20" customFormat="1" ht="12.75" hidden="1" customHeight="1">
      <c r="A209" s="1139"/>
      <c r="B209" s="1140"/>
      <c r="C209" s="1139"/>
      <c r="D209" s="1141"/>
      <c r="E209" s="1141"/>
      <c r="F209" s="1142"/>
      <c r="G209" s="1141"/>
      <c r="H209" s="842"/>
      <c r="I209" s="1143"/>
      <c r="J209" s="1144"/>
      <c r="K209" s="843" t="s">
        <v>384</v>
      </c>
      <c r="L209" s="1113">
        <f>L208</f>
        <v>0</v>
      </c>
      <c r="M209" s="1114"/>
      <c r="N209" s="1113">
        <f>N208+L209</f>
        <v>0</v>
      </c>
      <c r="O209" s="1114"/>
      <c r="P209" s="1113">
        <f>P208+N209</f>
        <v>0</v>
      </c>
      <c r="Q209" s="1114"/>
      <c r="R209" s="1113">
        <f>R208+P209</f>
        <v>0</v>
      </c>
      <c r="S209" s="1114"/>
      <c r="T209" s="1113">
        <f>T208+R209</f>
        <v>0</v>
      </c>
      <c r="U209" s="1114"/>
      <c r="V209" s="1113">
        <f>V208+T209</f>
        <v>0</v>
      </c>
      <c r="W209" s="1114"/>
      <c r="X209" s="1113">
        <f>X208+V209</f>
        <v>0</v>
      </c>
      <c r="Y209" s="1114"/>
      <c r="Z209" s="1113">
        <f>Z208+X209</f>
        <v>0</v>
      </c>
      <c r="AA209" s="1114"/>
      <c r="AB209" s="1113">
        <f>AB208+Z209</f>
        <v>0</v>
      </c>
      <c r="AC209" s="1114"/>
      <c r="AD209" s="1113">
        <f>AD208+AB209</f>
        <v>0</v>
      </c>
      <c r="AE209" s="1114"/>
      <c r="AF209" s="1113">
        <f>AF208+AD209</f>
        <v>0</v>
      </c>
      <c r="AG209" s="1114"/>
      <c r="AH209" s="1113">
        <f>AH208+AF209</f>
        <v>0</v>
      </c>
      <c r="AI209" s="1114"/>
      <c r="AJ209" s="1113">
        <f>AJ208+AH209</f>
        <v>0</v>
      </c>
      <c r="AK209" s="1114"/>
      <c r="AL209" s="1113">
        <f>AL208+AJ209</f>
        <v>0</v>
      </c>
      <c r="AM209" s="1114"/>
      <c r="AN209" s="1113">
        <f>AN208+AL209</f>
        <v>0</v>
      </c>
      <c r="AO209" s="1114"/>
      <c r="AP209" s="1113">
        <f>AP208+AN209</f>
        <v>0</v>
      </c>
      <c r="AQ209" s="1114"/>
      <c r="AR209" s="1113">
        <f>AR208+AP209</f>
        <v>0</v>
      </c>
      <c r="AS209" s="1114"/>
      <c r="AT209" s="1113">
        <f>AT208+AR209</f>
        <v>0</v>
      </c>
      <c r="AU209" s="1114"/>
      <c r="AV209" s="1113">
        <f>AV208+AT209</f>
        <v>0</v>
      </c>
      <c r="AW209" s="1114"/>
      <c r="AX209" s="1113">
        <f>AX208+AV209</f>
        <v>0</v>
      </c>
      <c r="AY209" s="1114"/>
      <c r="AZ209" s="1113">
        <f>AZ208+AX209</f>
        <v>0</v>
      </c>
      <c r="BA209" s="1114"/>
      <c r="BB209" s="1113">
        <f>BB208+AZ209</f>
        <v>0</v>
      </c>
      <c r="BC209" s="1114"/>
      <c r="BD209" s="1113">
        <f>BD208+BB209</f>
        <v>0</v>
      </c>
      <c r="BE209" s="1114"/>
      <c r="BF209" s="1113">
        <f>BF208+BD209</f>
        <v>0</v>
      </c>
      <c r="BG209" s="1114"/>
      <c r="BH209" s="1113">
        <f>BH208+BF209</f>
        <v>0</v>
      </c>
      <c r="BI209" s="1114"/>
      <c r="BJ209" s="1113">
        <f>BJ208+BH209</f>
        <v>0</v>
      </c>
      <c r="BK209" s="1114"/>
      <c r="BL209" s="1113">
        <f>BL208+BJ209</f>
        <v>0</v>
      </c>
      <c r="BM209" s="1114"/>
      <c r="BN209" s="1113">
        <f>BN208+BL209</f>
        <v>0</v>
      </c>
      <c r="BO209" s="1114"/>
      <c r="BP209" s="1113">
        <f>BP208+BN209</f>
        <v>0</v>
      </c>
      <c r="BQ209" s="1114"/>
      <c r="BR209" s="1113">
        <f>BR208+BP209</f>
        <v>0</v>
      </c>
      <c r="BS209" s="1114"/>
      <c r="BT209" s="1113">
        <f>BT208+BR209</f>
        <v>0</v>
      </c>
      <c r="BU209" s="1114"/>
      <c r="BV209" s="1113">
        <f>BV208+BT209</f>
        <v>0</v>
      </c>
      <c r="BW209" s="1114"/>
      <c r="BX209" s="1113">
        <f>BX208+BV209</f>
        <v>0</v>
      </c>
      <c r="BY209" s="1114"/>
      <c r="BZ209" s="1113">
        <f>BZ208+BX209</f>
        <v>0</v>
      </c>
      <c r="CA209" s="1114"/>
      <c r="CB209" s="1113">
        <f>CB208+BZ209</f>
        <v>0</v>
      </c>
      <c r="CC209" s="1114"/>
      <c r="CD209" s="1113">
        <f>CD208+CB209</f>
        <v>0</v>
      </c>
      <c r="CE209" s="1114"/>
      <c r="CF209" s="1113">
        <f>CF208+CD209</f>
        <v>0</v>
      </c>
      <c r="CG209" s="1114"/>
      <c r="CH209" s="1113">
        <f>CH208+CF209</f>
        <v>0</v>
      </c>
      <c r="CI209" s="1114"/>
      <c r="CJ209" s="1113">
        <f>CJ208+CH209</f>
        <v>0</v>
      </c>
      <c r="CK209" s="1114"/>
      <c r="CL209" s="1113">
        <f>CL208+CJ209</f>
        <v>0</v>
      </c>
      <c r="CM209" s="1114"/>
      <c r="CN209" s="1113">
        <f>CN208+CL209</f>
        <v>0</v>
      </c>
      <c r="CO209" s="1114"/>
      <c r="CP209" s="1113">
        <f>CP208+CN209</f>
        <v>0</v>
      </c>
      <c r="CQ209" s="1114"/>
      <c r="CR209" s="1113">
        <f>CR208+CP209</f>
        <v>0</v>
      </c>
      <c r="CS209" s="1114"/>
      <c r="CT209" s="1113">
        <f>CT208+CR209</f>
        <v>0</v>
      </c>
      <c r="CU209" s="1114"/>
      <c r="CV209" s="1113">
        <f>CV208+CT209</f>
        <v>0</v>
      </c>
      <c r="CW209" s="1114"/>
      <c r="CX209" s="1113">
        <f>CX208+CV209</f>
        <v>0</v>
      </c>
      <c r="CY209" s="1114"/>
      <c r="CZ209" s="1113">
        <f>CZ208+CX209</f>
        <v>0</v>
      </c>
      <c r="DA209" s="1114"/>
      <c r="DB209" s="1113">
        <f>DB208+CZ209</f>
        <v>0</v>
      </c>
      <c r="DC209" s="1114"/>
      <c r="DD209" s="1113">
        <f>DD208+DB209</f>
        <v>0</v>
      </c>
      <c r="DE209" s="1114"/>
      <c r="DF209" s="1113">
        <f>DF208+DD209</f>
        <v>0</v>
      </c>
      <c r="DG209" s="1114"/>
      <c r="DH209" s="1113">
        <f>DH208+DF209</f>
        <v>0</v>
      </c>
      <c r="DI209" s="1114"/>
      <c r="DJ209" s="1119">
        <f>DJ208+DH209</f>
        <v>0</v>
      </c>
      <c r="DK209" s="1120"/>
      <c r="DL209" s="1113">
        <f>DL208+DJ209</f>
        <v>0</v>
      </c>
      <c r="DM209" s="1114"/>
      <c r="DN209" s="1113">
        <f>DN208+DL209</f>
        <v>0</v>
      </c>
      <c r="DO209" s="1114"/>
      <c r="DP209" s="1113">
        <f>DP208+DN209</f>
        <v>0</v>
      </c>
      <c r="DQ209" s="1114"/>
      <c r="DR209" s="1113">
        <f>DR208+DP209</f>
        <v>0</v>
      </c>
      <c r="DS209" s="1114"/>
      <c r="DT209" s="1113">
        <f>DT208+DR209</f>
        <v>0</v>
      </c>
      <c r="DU209" s="1114"/>
      <c r="DV209" s="1113">
        <f>DV208+DT209</f>
        <v>0</v>
      </c>
      <c r="DW209" s="1114"/>
      <c r="DX209" s="1113">
        <f>DX208+DV209</f>
        <v>0</v>
      </c>
      <c r="DY209" s="1114"/>
      <c r="DZ209" s="1113">
        <f>DZ208+DX209</f>
        <v>0</v>
      </c>
      <c r="EA209" s="1114"/>
      <c r="EB209" s="1113">
        <f>EB208+DZ209</f>
        <v>0</v>
      </c>
      <c r="EC209" s="1114"/>
      <c r="ED209" s="1113">
        <f>ED208+EB209</f>
        <v>0</v>
      </c>
      <c r="EE209" s="1114"/>
      <c r="EF209" s="1113">
        <f>EF208+ED209</f>
        <v>0</v>
      </c>
      <c r="EG209" s="1114"/>
      <c r="EH209" s="1113">
        <f>EH208+EF209</f>
        <v>0</v>
      </c>
      <c r="EI209" s="1114"/>
      <c r="EJ209" s="1113">
        <f>EJ208+EH209</f>
        <v>0</v>
      </c>
      <c r="EK209" s="1114"/>
      <c r="EL209" s="1113">
        <f>EL208+EJ209</f>
        <v>0</v>
      </c>
      <c r="EM209" s="1114"/>
      <c r="EN209" s="1113">
        <f>EN208+EL209</f>
        <v>0</v>
      </c>
      <c r="EO209" s="1114"/>
      <c r="EP209" s="1113">
        <f>EP208+EN209</f>
        <v>0</v>
      </c>
      <c r="EQ209" s="1114"/>
      <c r="ER209" s="1113">
        <f>ER208+EP209</f>
        <v>0</v>
      </c>
      <c r="ES209" s="1114"/>
      <c r="ET209" s="1113">
        <f>ET208+ER209</f>
        <v>0</v>
      </c>
      <c r="EU209" s="1114"/>
      <c r="EV209" s="1113">
        <f>EV208+ET209</f>
        <v>0</v>
      </c>
      <c r="EW209" s="1114"/>
      <c r="EX209" s="1113">
        <f>EX208+EV209</f>
        <v>0</v>
      </c>
      <c r="EY209" s="1114"/>
      <c r="EZ209" s="1113">
        <f>EZ208+EX209</f>
        <v>0</v>
      </c>
      <c r="FA209" s="1114"/>
      <c r="FB209" s="1113">
        <f>FB208+EZ209</f>
        <v>0</v>
      </c>
      <c r="FC209" s="1114"/>
      <c r="FD209" s="1113">
        <f>FD208+FB209</f>
        <v>0</v>
      </c>
      <c r="FE209" s="1114"/>
      <c r="FF209" s="1113">
        <f>FF208+FD209</f>
        <v>0</v>
      </c>
      <c r="FG209" s="1114"/>
      <c r="FH209" s="1113">
        <f>FH208+FF209</f>
        <v>0</v>
      </c>
      <c r="FI209" s="1114"/>
      <c r="FJ209" s="1113">
        <f>FJ208+FH209</f>
        <v>0</v>
      </c>
      <c r="FK209" s="1114"/>
      <c r="FL209" s="1113">
        <f>FL208+FJ209</f>
        <v>0</v>
      </c>
      <c r="FM209" s="1114"/>
      <c r="FN209" s="1113">
        <f>FN208+FL209</f>
        <v>0</v>
      </c>
      <c r="FO209" s="1114"/>
      <c r="FP209" s="1113">
        <f>FP208+FN209</f>
        <v>0</v>
      </c>
      <c r="FQ209" s="1114"/>
      <c r="FR209" s="1113">
        <f>FR208+FP209</f>
        <v>0</v>
      </c>
      <c r="FS209" s="1114"/>
      <c r="FT209" s="1113">
        <f>FT208+FR209</f>
        <v>0</v>
      </c>
      <c r="FU209" s="1114"/>
      <c r="FV209" s="1113">
        <f>FV208+FT209</f>
        <v>0</v>
      </c>
      <c r="FW209" s="1114"/>
      <c r="FX209" s="1113">
        <f>FX208+FV209</f>
        <v>0</v>
      </c>
      <c r="FY209" s="1114"/>
      <c r="FZ209" s="1113">
        <f>FZ208+FX209</f>
        <v>0</v>
      </c>
      <c r="GA209" s="1114"/>
      <c r="GB209" s="1113">
        <f>GB208+FZ209</f>
        <v>0</v>
      </c>
      <c r="GC209" s="1114"/>
      <c r="GD209" s="1113">
        <f>GD208+GB209</f>
        <v>0</v>
      </c>
      <c r="GE209" s="1114"/>
      <c r="GF209" s="1113">
        <f>GF208+GD209</f>
        <v>0</v>
      </c>
      <c r="GG209" s="1114"/>
      <c r="GH209" s="1113">
        <f>GH208+GF209</f>
        <v>0</v>
      </c>
      <c r="GI209" s="1114"/>
      <c r="GJ209" s="1113">
        <f>GJ208+GH209</f>
        <v>0</v>
      </c>
      <c r="GK209" s="1114"/>
      <c r="GL209" s="1113">
        <f>GL208+GJ209</f>
        <v>0</v>
      </c>
      <c r="GM209" s="1114"/>
      <c r="GN209" s="1113">
        <f>GN208+GL209</f>
        <v>0</v>
      </c>
      <c r="GO209" s="1114"/>
      <c r="GP209" s="1113">
        <f>GP208+GN209</f>
        <v>0</v>
      </c>
      <c r="GQ209" s="1114"/>
      <c r="GR209" s="1113">
        <f>GR208+GP209</f>
        <v>0</v>
      </c>
      <c r="GS209" s="1114"/>
      <c r="GT209" s="1113">
        <f>GT208+GR209</f>
        <v>0</v>
      </c>
      <c r="GU209" s="1114"/>
      <c r="GV209" s="1113">
        <f t="shared" ref="GV209" si="907">GV208+GT209</f>
        <v>0</v>
      </c>
      <c r="GW209" s="1114"/>
      <c r="GX209" s="1113">
        <f t="shared" ref="GX209" si="908">GX208+GV209</f>
        <v>0</v>
      </c>
      <c r="GY209" s="1114"/>
      <c r="GZ209" s="1113">
        <f t="shared" ref="GZ209" si="909">GZ208+GX209</f>
        <v>0</v>
      </c>
      <c r="HA209" s="1114"/>
      <c r="HB209" s="1113">
        <f>HB208+GZ209</f>
        <v>0</v>
      </c>
      <c r="HC209" s="1114"/>
      <c r="HD209" s="1113">
        <f t="shared" ref="HD209" si="910">HD208+HB209</f>
        <v>0</v>
      </c>
      <c r="HE209" s="1114"/>
      <c r="HF209" s="1113">
        <f t="shared" ref="HF209" si="911">HF208+HD209</f>
        <v>0</v>
      </c>
      <c r="HG209" s="1114"/>
      <c r="HH209" s="1113">
        <f t="shared" ref="HH209" si="912">HH208+HF209</f>
        <v>0</v>
      </c>
      <c r="HI209" s="1114"/>
    </row>
    <row r="210" spans="1:217" s="21" customFormat="1" ht="12.75" hidden="1" customHeight="1">
      <c r="A210" s="1139"/>
      <c r="B210" s="1140"/>
      <c r="C210" s="1139"/>
      <c r="D210" s="1141"/>
      <c r="E210" s="1141"/>
      <c r="F210" s="1142"/>
      <c r="G210" s="1141"/>
      <c r="H210" s="844"/>
      <c r="I210" s="1143"/>
      <c r="J210" s="1144"/>
      <c r="K210" s="845" t="s">
        <v>385</v>
      </c>
      <c r="L210" s="1108" t="e">
        <f>IF($E204&gt;0,L207/$E204,"-")</f>
        <v>#N/A</v>
      </c>
      <c r="M210" s="1109"/>
      <c r="N210" s="1108" t="e">
        <f>IF($E204&gt;0,N207/$E204,"-")</f>
        <v>#N/A</v>
      </c>
      <c r="O210" s="1109"/>
      <c r="P210" s="1108" t="e">
        <f>IF($E204&gt;0,P207/$E204,"-")</f>
        <v>#N/A</v>
      </c>
      <c r="Q210" s="1109"/>
      <c r="R210" s="1108" t="e">
        <f>IF($E204&gt;0,R207/$E204,"-")</f>
        <v>#N/A</v>
      </c>
      <c r="S210" s="1109"/>
      <c r="T210" s="1108" t="e">
        <f>IF($E204&gt;0,T207/$E204,"-")</f>
        <v>#N/A</v>
      </c>
      <c r="U210" s="1109"/>
      <c r="V210" s="1108" t="e">
        <f>IF($E204&gt;0,V207/$E204,"-")</f>
        <v>#N/A</v>
      </c>
      <c r="W210" s="1109"/>
      <c r="X210" s="1108" t="e">
        <f>IF($E204&gt;0,X207/$E204,"-")</f>
        <v>#N/A</v>
      </c>
      <c r="Y210" s="1109"/>
      <c r="Z210" s="1108" t="e">
        <f>IF($E204&gt;0,Z207/$E204,"-")</f>
        <v>#N/A</v>
      </c>
      <c r="AA210" s="1109"/>
      <c r="AB210" s="1108" t="e">
        <f>IF($E204&gt;0,AB207/$E204,"-")</f>
        <v>#N/A</v>
      </c>
      <c r="AC210" s="1109"/>
      <c r="AD210" s="1108" t="e">
        <f>IF($E204&gt;0,AD207/$E204,"-")</f>
        <v>#N/A</v>
      </c>
      <c r="AE210" s="1109"/>
      <c r="AF210" s="1108" t="e">
        <f>IF($E204&gt;0,AF207/$E204,"-")</f>
        <v>#N/A</v>
      </c>
      <c r="AG210" s="1109"/>
      <c r="AH210" s="1108" t="e">
        <f>IF($E204&gt;0,AH207/$E204,"-")</f>
        <v>#N/A</v>
      </c>
      <c r="AI210" s="1109"/>
      <c r="AJ210" s="1108" t="e">
        <f>IF($E204&gt;0,AJ207/$E204,"-")</f>
        <v>#N/A</v>
      </c>
      <c r="AK210" s="1109"/>
      <c r="AL210" s="1108" t="e">
        <f>IF($E204&gt;0,AL207/$E204,"-")</f>
        <v>#N/A</v>
      </c>
      <c r="AM210" s="1109"/>
      <c r="AN210" s="1108" t="e">
        <f>IF($E204&gt;0,AN207/$E204,"-")</f>
        <v>#N/A</v>
      </c>
      <c r="AO210" s="1109"/>
      <c r="AP210" s="1108" t="e">
        <f>IF($E204&gt;0,AP207/$E204,"-")</f>
        <v>#N/A</v>
      </c>
      <c r="AQ210" s="1109"/>
      <c r="AR210" s="1108" t="e">
        <f>IF($E204&gt;0,AR207/$E204,"-")</f>
        <v>#N/A</v>
      </c>
      <c r="AS210" s="1109"/>
      <c r="AT210" s="1108" t="e">
        <f>IF($E204&gt;0,AT207/$E204,"-")</f>
        <v>#N/A</v>
      </c>
      <c r="AU210" s="1109"/>
      <c r="AV210" s="1108" t="e">
        <f>IF($E204&gt;0,AV207/$E204,"-")</f>
        <v>#N/A</v>
      </c>
      <c r="AW210" s="1109"/>
      <c r="AX210" s="1108" t="e">
        <f>IF($E204&gt;0,AX207/$E204,"-")</f>
        <v>#N/A</v>
      </c>
      <c r="AY210" s="1109"/>
      <c r="AZ210" s="1108" t="e">
        <f>IF($E204&gt;0,AZ207/$E204,"-")</f>
        <v>#N/A</v>
      </c>
      <c r="BA210" s="1109"/>
      <c r="BB210" s="1108" t="e">
        <f>IF($E204&gt;0,BB207/$E204,"-")</f>
        <v>#N/A</v>
      </c>
      <c r="BC210" s="1109"/>
      <c r="BD210" s="1108" t="e">
        <f>IF($E204&gt;0,BD207/$E204,"-")</f>
        <v>#N/A</v>
      </c>
      <c r="BE210" s="1109"/>
      <c r="BF210" s="1108" t="e">
        <f>IF($E204&gt;0,BF207/$E204,"-")</f>
        <v>#N/A</v>
      </c>
      <c r="BG210" s="1109"/>
      <c r="BH210" s="1108" t="e">
        <f>IF($E204&gt;0,BH207/$E204,"-")</f>
        <v>#N/A</v>
      </c>
      <c r="BI210" s="1109"/>
      <c r="BJ210" s="1108" t="e">
        <f>IF($E204&gt;0,BJ207/$E204,"-")</f>
        <v>#N/A</v>
      </c>
      <c r="BK210" s="1109"/>
      <c r="BL210" s="1108" t="e">
        <f>IF($E204&gt;0,BL207/$E204,"-")</f>
        <v>#N/A</v>
      </c>
      <c r="BM210" s="1109"/>
      <c r="BN210" s="1108" t="e">
        <f>IF($E204&gt;0,BN207/$E204,"-")</f>
        <v>#N/A</v>
      </c>
      <c r="BO210" s="1109"/>
      <c r="BP210" s="1108" t="e">
        <f>IF($E204&gt;0,BP207/$E204,"-")</f>
        <v>#N/A</v>
      </c>
      <c r="BQ210" s="1109"/>
      <c r="BR210" s="1108" t="e">
        <f>IF($E204&gt;0,BR207/$E204,"-")</f>
        <v>#N/A</v>
      </c>
      <c r="BS210" s="1109"/>
      <c r="BT210" s="1108" t="e">
        <f>IF($E204&gt;0,BT207/$E204,"-")</f>
        <v>#N/A</v>
      </c>
      <c r="BU210" s="1109"/>
      <c r="BV210" s="1108" t="e">
        <f>IF($E204&gt;0,BV207/$E204,"-")</f>
        <v>#N/A</v>
      </c>
      <c r="BW210" s="1109"/>
      <c r="BX210" s="1108" t="e">
        <f>IF($E204&gt;0,BX207/$E204,"-")</f>
        <v>#N/A</v>
      </c>
      <c r="BY210" s="1109"/>
      <c r="BZ210" s="1108" t="e">
        <f>IF($E204&gt;0,BZ207/$E204,"-")</f>
        <v>#N/A</v>
      </c>
      <c r="CA210" s="1109"/>
      <c r="CB210" s="1108" t="e">
        <f>IF($E204&gt;0,CB207/$E204,"-")</f>
        <v>#N/A</v>
      </c>
      <c r="CC210" s="1109"/>
      <c r="CD210" s="1108" t="e">
        <f>IF($E204&gt;0,CD207/$E204,"-")</f>
        <v>#N/A</v>
      </c>
      <c r="CE210" s="1109"/>
      <c r="CF210" s="1108" t="e">
        <f>IF($E204&gt;0,CF207/$E204,"-")</f>
        <v>#N/A</v>
      </c>
      <c r="CG210" s="1109"/>
      <c r="CH210" s="1108" t="e">
        <f>IF($E204&gt;0,CH207/$E204,"-")</f>
        <v>#N/A</v>
      </c>
      <c r="CI210" s="1109"/>
      <c r="CJ210" s="1108" t="e">
        <f>IF($E204&gt;0,CJ207/$E204,"-")</f>
        <v>#N/A</v>
      </c>
      <c r="CK210" s="1109"/>
      <c r="CL210" s="1108" t="e">
        <f>IF($E204&gt;0,CL207/$E204,"-")</f>
        <v>#N/A</v>
      </c>
      <c r="CM210" s="1109"/>
      <c r="CN210" s="1108" t="e">
        <f>IF($E204&gt;0,CN207/$E204,"-")</f>
        <v>#N/A</v>
      </c>
      <c r="CO210" s="1109"/>
      <c r="CP210" s="1108" t="e">
        <f>IF($E204&gt;0,CP207/$E204,"-")</f>
        <v>#N/A</v>
      </c>
      <c r="CQ210" s="1109"/>
      <c r="CR210" s="1108" t="e">
        <f>IF($E204&gt;0,CR207/$E204,"-")</f>
        <v>#N/A</v>
      </c>
      <c r="CS210" s="1109"/>
      <c r="CT210" s="1108" t="e">
        <f>IF($E204&gt;0,CT207/$E204,"-")</f>
        <v>#N/A</v>
      </c>
      <c r="CU210" s="1109"/>
      <c r="CV210" s="1108" t="e">
        <f>IF($E204&gt;0,CV207/$E204,"-")</f>
        <v>#N/A</v>
      </c>
      <c r="CW210" s="1109"/>
      <c r="CX210" s="1108" t="e">
        <f>IF($E204&gt;0,CX207/$E204,"-")</f>
        <v>#N/A</v>
      </c>
      <c r="CY210" s="1109"/>
      <c r="CZ210" s="1108" t="e">
        <f>IF($E204&gt;0,CZ207/$E204,"-")</f>
        <v>#N/A</v>
      </c>
      <c r="DA210" s="1109"/>
      <c r="DB210" s="1108" t="e">
        <f>IF($E204&gt;0,DB207/$E204,"-")</f>
        <v>#N/A</v>
      </c>
      <c r="DC210" s="1109"/>
      <c r="DD210" s="1108" t="e">
        <f>IF($E204&gt;0,DD207/$E204,"-")</f>
        <v>#N/A</v>
      </c>
      <c r="DE210" s="1109"/>
      <c r="DF210" s="1108" t="e">
        <f>IF($E204&gt;0,DF207/$E204,"-")</f>
        <v>#N/A</v>
      </c>
      <c r="DG210" s="1109"/>
      <c r="DH210" s="1108" t="e">
        <f>IF($E204&gt;0,DH207/$E204,"-")</f>
        <v>#N/A</v>
      </c>
      <c r="DI210" s="1109"/>
      <c r="DJ210" s="1115" t="e">
        <f>IF($E204&gt;0,DJ207/$E204,"-")</f>
        <v>#N/A</v>
      </c>
      <c r="DK210" s="1116"/>
      <c r="DL210" s="1108" t="e">
        <f>IF($E204&gt;0,DL207/$E204,"-")</f>
        <v>#N/A</v>
      </c>
      <c r="DM210" s="1109"/>
      <c r="DN210" s="1108" t="e">
        <f>IF($E204&gt;0,DN207/$E204,"-")</f>
        <v>#N/A</v>
      </c>
      <c r="DO210" s="1109"/>
      <c r="DP210" s="1108" t="e">
        <f>IF($E204&gt;0,DP207/$E204,"-")</f>
        <v>#N/A</v>
      </c>
      <c r="DQ210" s="1109"/>
      <c r="DR210" s="1108" t="e">
        <f>IF($E204&gt;0,DR207/$E204,"-")</f>
        <v>#N/A</v>
      </c>
      <c r="DS210" s="1109"/>
      <c r="DT210" s="1108" t="e">
        <f>IF($E204&gt;0,DT207/$E204,"-")</f>
        <v>#N/A</v>
      </c>
      <c r="DU210" s="1109"/>
      <c r="DV210" s="1108" t="e">
        <f>IF($E204&gt;0,DV207/$E204,"-")</f>
        <v>#N/A</v>
      </c>
      <c r="DW210" s="1109"/>
      <c r="DX210" s="1108" t="e">
        <f>IF($E204&gt;0,DX207/$E204,"-")</f>
        <v>#N/A</v>
      </c>
      <c r="DY210" s="1109"/>
      <c r="DZ210" s="1108" t="e">
        <f>IF($E204&gt;0,DZ207/$E204,"-")</f>
        <v>#N/A</v>
      </c>
      <c r="EA210" s="1109"/>
      <c r="EB210" s="1108" t="e">
        <f>IF($E204&gt;0,EB207/$E204,"-")</f>
        <v>#N/A</v>
      </c>
      <c r="EC210" s="1109"/>
      <c r="ED210" s="1108" t="e">
        <f>IF($E204&gt;0,ED207/$E204,"-")</f>
        <v>#N/A</v>
      </c>
      <c r="EE210" s="1109"/>
      <c r="EF210" s="1108" t="e">
        <f>IF($E204&gt;0,EF207/$E204,"-")</f>
        <v>#N/A</v>
      </c>
      <c r="EG210" s="1109"/>
      <c r="EH210" s="1108" t="e">
        <f>IF($E204&gt;0,EH207/$E204,"-")</f>
        <v>#N/A</v>
      </c>
      <c r="EI210" s="1109"/>
      <c r="EJ210" s="1108" t="e">
        <f>IF($E204&gt;0,EJ207/$E204,"-")</f>
        <v>#N/A</v>
      </c>
      <c r="EK210" s="1109"/>
      <c r="EL210" s="1108" t="e">
        <f>IF($E204&gt;0,EL207/$E204,"-")</f>
        <v>#N/A</v>
      </c>
      <c r="EM210" s="1109"/>
      <c r="EN210" s="1108" t="e">
        <f>IF($E204&gt;0,EN207/$E204,"-")</f>
        <v>#N/A</v>
      </c>
      <c r="EO210" s="1109"/>
      <c r="EP210" s="1108" t="e">
        <f>IF($E204&gt;0,EP207/$E204,"-")</f>
        <v>#N/A</v>
      </c>
      <c r="EQ210" s="1109"/>
      <c r="ER210" s="1108" t="e">
        <f>IF($E204&gt;0,ER207/$E204,"-")</f>
        <v>#N/A</v>
      </c>
      <c r="ES210" s="1109"/>
      <c r="ET210" s="1108" t="e">
        <f>IF($E204&gt;0,ET207/$E204,"-")</f>
        <v>#N/A</v>
      </c>
      <c r="EU210" s="1109"/>
      <c r="EV210" s="1108" t="e">
        <f>IF($E204&gt;0,EV207/$E204,"-")</f>
        <v>#N/A</v>
      </c>
      <c r="EW210" s="1109"/>
      <c r="EX210" s="1108" t="e">
        <f>IF($E204&gt;0,EX207/$E204,"-")</f>
        <v>#N/A</v>
      </c>
      <c r="EY210" s="1109"/>
      <c r="EZ210" s="1108" t="e">
        <f>IF($E204&gt;0,EZ207/$E204,"-")</f>
        <v>#N/A</v>
      </c>
      <c r="FA210" s="1109"/>
      <c r="FB210" s="1108" t="e">
        <f>IF($E204&gt;0,FB207/$E204,"-")</f>
        <v>#N/A</v>
      </c>
      <c r="FC210" s="1109"/>
      <c r="FD210" s="1108" t="e">
        <f>IF($E204&gt;0,FD207/$E204,"-")</f>
        <v>#N/A</v>
      </c>
      <c r="FE210" s="1109"/>
      <c r="FF210" s="1108" t="e">
        <f>IF($E204&gt;0,FF207/$E204,"-")</f>
        <v>#N/A</v>
      </c>
      <c r="FG210" s="1109"/>
      <c r="FH210" s="1108" t="e">
        <f>IF($E204&gt;0,FH207/$E204,"-")</f>
        <v>#N/A</v>
      </c>
      <c r="FI210" s="1109"/>
      <c r="FJ210" s="1108" t="e">
        <f>IF($E204&gt;0,FJ207/$E204,"-")</f>
        <v>#N/A</v>
      </c>
      <c r="FK210" s="1109"/>
      <c r="FL210" s="1108" t="e">
        <f>IF($E204&gt;0,FL207/$E204,"-")</f>
        <v>#N/A</v>
      </c>
      <c r="FM210" s="1109"/>
      <c r="FN210" s="1108" t="e">
        <f>IF($E204&gt;0,FN207/$E204,"-")</f>
        <v>#N/A</v>
      </c>
      <c r="FO210" s="1109"/>
      <c r="FP210" s="1108" t="e">
        <f>IF($E204&gt;0,FP207/$E204,"-")</f>
        <v>#N/A</v>
      </c>
      <c r="FQ210" s="1109"/>
      <c r="FR210" s="1108" t="e">
        <f>IF($E204&gt;0,FR207/$E204,"-")</f>
        <v>#N/A</v>
      </c>
      <c r="FS210" s="1109"/>
      <c r="FT210" s="1108" t="e">
        <f>IF($E204&gt;0,FT207/$E204,"-")</f>
        <v>#N/A</v>
      </c>
      <c r="FU210" s="1109"/>
      <c r="FV210" s="1108" t="e">
        <f>IF($E204&gt;0,FV207/$E204,"-")</f>
        <v>#N/A</v>
      </c>
      <c r="FW210" s="1109"/>
      <c r="FX210" s="1108" t="e">
        <f>IF($E204&gt;0,FX207/$E204,"-")</f>
        <v>#N/A</v>
      </c>
      <c r="FY210" s="1109"/>
      <c r="FZ210" s="1108" t="e">
        <f>IF($E204&gt;0,FZ207/$E204,"-")</f>
        <v>#N/A</v>
      </c>
      <c r="GA210" s="1109"/>
      <c r="GB210" s="1108" t="e">
        <f>IF($E204&gt;0,GB207/$E204,"-")</f>
        <v>#N/A</v>
      </c>
      <c r="GC210" s="1109"/>
      <c r="GD210" s="1108" t="e">
        <f>IF($E204&gt;0,GD207/$E204,"-")</f>
        <v>#N/A</v>
      </c>
      <c r="GE210" s="1109"/>
      <c r="GF210" s="1108" t="e">
        <f>IF($E204&gt;0,GF207/$E204,"-")</f>
        <v>#N/A</v>
      </c>
      <c r="GG210" s="1109"/>
      <c r="GH210" s="1108" t="e">
        <f>IF($E204&gt;0,GH207/$E204,"-")</f>
        <v>#N/A</v>
      </c>
      <c r="GI210" s="1109"/>
      <c r="GJ210" s="1108" t="e">
        <f>IF($E204&gt;0,GJ207/$E204,"-")</f>
        <v>#N/A</v>
      </c>
      <c r="GK210" s="1109"/>
      <c r="GL210" s="1108" t="e">
        <f>IF($E204&gt;0,GL207/$E204,"-")</f>
        <v>#N/A</v>
      </c>
      <c r="GM210" s="1109"/>
      <c r="GN210" s="1108" t="e">
        <f>IF($E204&gt;0,GN207/$E204,"-")</f>
        <v>#N/A</v>
      </c>
      <c r="GO210" s="1109"/>
      <c r="GP210" s="1108" t="e">
        <f>IF($E204&gt;0,GP207/$E204,"-")</f>
        <v>#N/A</v>
      </c>
      <c r="GQ210" s="1109"/>
      <c r="GR210" s="1108" t="e">
        <f>IF($E204&gt;0,GR207/$E204,"-")</f>
        <v>#N/A</v>
      </c>
      <c r="GS210" s="1109"/>
      <c r="GT210" s="1108" t="e">
        <f>IF($E204&gt;0,GT207/$E204,"-")</f>
        <v>#N/A</v>
      </c>
      <c r="GU210" s="1109"/>
      <c r="GV210" s="1108" t="e">
        <f t="shared" ref="GV210" si="913">IF($E204&gt;0,GV207/$E204,"-")</f>
        <v>#N/A</v>
      </c>
      <c r="GW210" s="1109"/>
      <c r="GX210" s="1108" t="e">
        <f t="shared" ref="GX210" si="914">IF($E204&gt;0,GX207/$E204,"-")</f>
        <v>#N/A</v>
      </c>
      <c r="GY210" s="1109"/>
      <c r="GZ210" s="1108" t="e">
        <f t="shared" ref="GZ210" si="915">IF($E204&gt;0,GZ207/$E204,"-")</f>
        <v>#N/A</v>
      </c>
      <c r="HA210" s="1109"/>
      <c r="HB210" s="1108" t="e">
        <f>IF($E204&gt;0,HB207/$E204,"-")</f>
        <v>#N/A</v>
      </c>
      <c r="HC210" s="1109"/>
      <c r="HD210" s="1108" t="e">
        <f t="shared" ref="HD210" si="916">IF($E204&gt;0,HD207/$E204,"-")</f>
        <v>#N/A</v>
      </c>
      <c r="HE210" s="1109"/>
      <c r="HF210" s="1108" t="e">
        <f t="shared" ref="HF210" si="917">IF($E204&gt;0,HF207/$E204,"-")</f>
        <v>#N/A</v>
      </c>
      <c r="HG210" s="1109"/>
      <c r="HH210" s="1108" t="e">
        <f t="shared" ref="HH210" si="918">IF($E204&gt;0,HH207/$E204,"-")</f>
        <v>#N/A</v>
      </c>
      <c r="HI210" s="1109"/>
    </row>
    <row r="211" spans="1:217" ht="12.75" hidden="1" customHeight="1">
      <c r="A211" s="1139"/>
      <c r="B211" s="1140"/>
      <c r="C211" s="1139"/>
      <c r="D211" s="1141"/>
      <c r="E211" s="1141"/>
      <c r="F211" s="1142"/>
      <c r="G211" s="1141"/>
      <c r="H211" s="733"/>
      <c r="I211" s="1143"/>
      <c r="J211" s="1144"/>
      <c r="K211" s="846" t="s">
        <v>386</v>
      </c>
      <c r="L211" s="1110" t="e">
        <f>IF($E204&gt;0,L209/$E204,"-")</f>
        <v>#N/A</v>
      </c>
      <c r="M211" s="1111"/>
      <c r="N211" s="1110" t="e">
        <f>IF($E204&gt;0,N209/$E204,"-")</f>
        <v>#N/A</v>
      </c>
      <c r="O211" s="1111"/>
      <c r="P211" s="1110" t="e">
        <f>IF($E204&gt;0,P209/$E204,"-")</f>
        <v>#N/A</v>
      </c>
      <c r="Q211" s="1111"/>
      <c r="R211" s="1110" t="e">
        <f>IF($E204&gt;0,R209/$E204,"-")</f>
        <v>#N/A</v>
      </c>
      <c r="S211" s="1111"/>
      <c r="T211" s="1110" t="e">
        <f>IF($E204&gt;0,T209/$E204,"-")</f>
        <v>#N/A</v>
      </c>
      <c r="U211" s="1111"/>
      <c r="V211" s="1110" t="e">
        <f>IF($E204&gt;0,V209/$E204,"-")</f>
        <v>#N/A</v>
      </c>
      <c r="W211" s="1111"/>
      <c r="X211" s="1110" t="e">
        <f>IF($E204&gt;0,X209/$E204,"-")</f>
        <v>#N/A</v>
      </c>
      <c r="Y211" s="1111"/>
      <c r="Z211" s="1110" t="e">
        <f>IF($E204&gt;0,Z209/$E204,"-")</f>
        <v>#N/A</v>
      </c>
      <c r="AA211" s="1111"/>
      <c r="AB211" s="1110" t="e">
        <f>IF($E204&gt;0,AB209/$E204,"-")</f>
        <v>#N/A</v>
      </c>
      <c r="AC211" s="1111"/>
      <c r="AD211" s="1110" t="e">
        <f>IF($E204&gt;0,AD209/$E204,"-")</f>
        <v>#N/A</v>
      </c>
      <c r="AE211" s="1111"/>
      <c r="AF211" s="1110" t="e">
        <f>IF($E204&gt;0,AF209/$E204,"-")</f>
        <v>#N/A</v>
      </c>
      <c r="AG211" s="1111"/>
      <c r="AH211" s="1110" t="e">
        <f>IF($E204&gt;0,AH209/$E204,"-")</f>
        <v>#N/A</v>
      </c>
      <c r="AI211" s="1111"/>
      <c r="AJ211" s="1110" t="e">
        <f>IF($E204&gt;0,AJ209/$E204,"-")</f>
        <v>#N/A</v>
      </c>
      <c r="AK211" s="1111"/>
      <c r="AL211" s="1110" t="e">
        <f>IF($E204&gt;0,AL209/$E204,"-")</f>
        <v>#N/A</v>
      </c>
      <c r="AM211" s="1111"/>
      <c r="AN211" s="1110" t="e">
        <f>IF($E204&gt;0,AN209/$E204,"-")</f>
        <v>#N/A</v>
      </c>
      <c r="AO211" s="1111"/>
      <c r="AP211" s="1110" t="e">
        <f>IF($E204&gt;0,AP209/$E204,"-")</f>
        <v>#N/A</v>
      </c>
      <c r="AQ211" s="1111"/>
      <c r="AR211" s="1110" t="e">
        <f>IF($E204&gt;0,AR209/$E204,"-")</f>
        <v>#N/A</v>
      </c>
      <c r="AS211" s="1111"/>
      <c r="AT211" s="1110" t="e">
        <f>IF($E204&gt;0,AT209/$E204,"-")</f>
        <v>#N/A</v>
      </c>
      <c r="AU211" s="1111"/>
      <c r="AV211" s="1110" t="e">
        <f>IF($E204&gt;0,AV209/$E204,"-")</f>
        <v>#N/A</v>
      </c>
      <c r="AW211" s="1111"/>
      <c r="AX211" s="1110" t="e">
        <f>IF($E204&gt;0,AX209/$E204,"-")</f>
        <v>#N/A</v>
      </c>
      <c r="AY211" s="1111"/>
      <c r="AZ211" s="1110" t="e">
        <f>IF($E204&gt;0,AZ209/$E204,"-")</f>
        <v>#N/A</v>
      </c>
      <c r="BA211" s="1111"/>
      <c r="BB211" s="1110" t="e">
        <f>IF($E204&gt;0,BB209/$E204,"-")</f>
        <v>#N/A</v>
      </c>
      <c r="BC211" s="1111"/>
      <c r="BD211" s="1110" t="e">
        <f>IF($E204&gt;0,BD209/$E204,"-")</f>
        <v>#N/A</v>
      </c>
      <c r="BE211" s="1111"/>
      <c r="BF211" s="1110" t="e">
        <f>IF($E204&gt;0,BF209/$E204,"-")</f>
        <v>#N/A</v>
      </c>
      <c r="BG211" s="1111"/>
      <c r="BH211" s="1110" t="e">
        <f>IF($E204&gt;0,BH209/$E204,"-")</f>
        <v>#N/A</v>
      </c>
      <c r="BI211" s="1111"/>
      <c r="BJ211" s="1110" t="e">
        <f>IF($E204&gt;0,BJ209/$E204,"-")</f>
        <v>#N/A</v>
      </c>
      <c r="BK211" s="1111"/>
      <c r="BL211" s="1110" t="e">
        <f>IF($E204&gt;0,BL209/$E204,"-")</f>
        <v>#N/A</v>
      </c>
      <c r="BM211" s="1111"/>
      <c r="BN211" s="1110" t="e">
        <f>IF($E204&gt;0,BN209/$E204,"-")</f>
        <v>#N/A</v>
      </c>
      <c r="BO211" s="1111"/>
      <c r="BP211" s="1110" t="e">
        <f>IF($E204&gt;0,BP209/$E204,"-")</f>
        <v>#N/A</v>
      </c>
      <c r="BQ211" s="1111"/>
      <c r="BR211" s="1107" t="e">
        <f>IF($E204&gt;0,BR209/$E204,"-")</f>
        <v>#N/A</v>
      </c>
      <c r="BS211" s="1107"/>
      <c r="BT211" s="1107" t="e">
        <f>IF($E204&gt;0,BT209/$E204,"-")</f>
        <v>#N/A</v>
      </c>
      <c r="BU211" s="1107"/>
      <c r="BV211" s="1107" t="e">
        <f>IF($E204&gt;0,BV209/$E204,"-")</f>
        <v>#N/A</v>
      </c>
      <c r="BW211" s="1107"/>
      <c r="BX211" s="1107" t="e">
        <f>IF($E204&gt;0,BX209/$E204,"-")</f>
        <v>#N/A</v>
      </c>
      <c r="BY211" s="1107"/>
      <c r="BZ211" s="1107" t="e">
        <f>IF($E204&gt;0,BZ209/$E204,"-")</f>
        <v>#N/A</v>
      </c>
      <c r="CA211" s="1107"/>
      <c r="CB211" s="1107" t="e">
        <f>IF($E204&gt;0,CB209/$E204,"-")</f>
        <v>#N/A</v>
      </c>
      <c r="CC211" s="1107"/>
      <c r="CD211" s="1107" t="e">
        <f>IF($E204&gt;0,CD209/$E204,"-")</f>
        <v>#N/A</v>
      </c>
      <c r="CE211" s="1107"/>
      <c r="CF211" s="1107" t="e">
        <f>IF($E204&gt;0,CF209/$E204,"-")</f>
        <v>#N/A</v>
      </c>
      <c r="CG211" s="1107"/>
      <c r="CH211" s="1107" t="e">
        <f>IF($E204&gt;0,CH209/$E204,"-")</f>
        <v>#N/A</v>
      </c>
      <c r="CI211" s="1107"/>
      <c r="CJ211" s="1107" t="e">
        <f>IF($E204&gt;0,CJ209/$E204,"-")</f>
        <v>#N/A</v>
      </c>
      <c r="CK211" s="1107"/>
      <c r="CL211" s="1107" t="e">
        <f>IF($E204&gt;0,CL209/$E204,"-")</f>
        <v>#N/A</v>
      </c>
      <c r="CM211" s="1107"/>
      <c r="CN211" s="1107" t="e">
        <f>IF($E204&gt;0,CN209/$E204,"-")</f>
        <v>#N/A</v>
      </c>
      <c r="CO211" s="1107"/>
      <c r="CP211" s="1107" t="e">
        <f>IF($E204&gt;0,CP209/$E204,"-")</f>
        <v>#N/A</v>
      </c>
      <c r="CQ211" s="1107"/>
      <c r="CR211" s="1107" t="e">
        <f>IF($E204&gt;0,CR209/$E204,"-")</f>
        <v>#N/A</v>
      </c>
      <c r="CS211" s="1107"/>
      <c r="CT211" s="1107" t="e">
        <f>IF($E204&gt;0,CT209/$E204,"-")</f>
        <v>#N/A</v>
      </c>
      <c r="CU211" s="1107"/>
      <c r="CV211" s="1107" t="e">
        <f>IF($E204&gt;0,CV209/$E204,"-")</f>
        <v>#N/A</v>
      </c>
      <c r="CW211" s="1107"/>
      <c r="CX211" s="1107" t="e">
        <f>IF($E204&gt;0,CX209/$E204,"-")</f>
        <v>#N/A</v>
      </c>
      <c r="CY211" s="1107"/>
      <c r="CZ211" s="1107" t="e">
        <f>IF($E204&gt;0,CZ209/$E204,"-")</f>
        <v>#N/A</v>
      </c>
      <c r="DA211" s="1107"/>
      <c r="DB211" s="1107" t="e">
        <f>IF($E204&gt;0,DB209/$E204,"-")</f>
        <v>#N/A</v>
      </c>
      <c r="DC211" s="1107"/>
      <c r="DD211" s="1107" t="e">
        <f>IF($E204&gt;0,DD209/$E204,"-")</f>
        <v>#N/A</v>
      </c>
      <c r="DE211" s="1107"/>
      <c r="DF211" s="1107" t="e">
        <f>IF($E204&gt;0,DF209/$E204,"-")</f>
        <v>#N/A</v>
      </c>
      <c r="DG211" s="1107"/>
      <c r="DH211" s="1107" t="e">
        <f>IF($E204&gt;0,DH209/$E204,"-")</f>
        <v>#N/A</v>
      </c>
      <c r="DI211" s="1107"/>
      <c r="DJ211" s="1112" t="e">
        <f>IF($E204&gt;0,DJ209/$E204,"-")</f>
        <v>#N/A</v>
      </c>
      <c r="DK211" s="1112"/>
      <c r="DL211" s="1107" t="e">
        <f>IF($E204&gt;0,DL209/$E204,"-")</f>
        <v>#N/A</v>
      </c>
      <c r="DM211" s="1107"/>
      <c r="DN211" s="1107" t="e">
        <f>IF($E204&gt;0,DN209/$E204,"-")</f>
        <v>#N/A</v>
      </c>
      <c r="DO211" s="1107"/>
      <c r="DP211" s="1107" t="e">
        <f>IF($E204&gt;0,DP209/$E204,"-")</f>
        <v>#N/A</v>
      </c>
      <c r="DQ211" s="1107"/>
      <c r="DR211" s="1107" t="e">
        <f>IF($E204&gt;0,DR209/$E204,"-")</f>
        <v>#N/A</v>
      </c>
      <c r="DS211" s="1107"/>
      <c r="DT211" s="1107" t="e">
        <f>IF($E204&gt;0,DT209/$E204,"-")</f>
        <v>#N/A</v>
      </c>
      <c r="DU211" s="1107"/>
      <c r="DV211" s="1107" t="e">
        <f>IF($E204&gt;0,DV209/$E204,"-")</f>
        <v>#N/A</v>
      </c>
      <c r="DW211" s="1107"/>
      <c r="DX211" s="1107" t="e">
        <f>IF($E204&gt;0,DX209/$E204,"-")</f>
        <v>#N/A</v>
      </c>
      <c r="DY211" s="1107"/>
      <c r="DZ211" s="1107" t="e">
        <f>IF($E204&gt;0,DZ209/$E204,"-")</f>
        <v>#N/A</v>
      </c>
      <c r="EA211" s="1107"/>
      <c r="EB211" s="1107" t="e">
        <f>IF($E204&gt;0,EB209/$E204,"-")</f>
        <v>#N/A</v>
      </c>
      <c r="EC211" s="1107"/>
      <c r="ED211" s="1107" t="e">
        <f>IF($E204&gt;0,ED209/$E204,"-")</f>
        <v>#N/A</v>
      </c>
      <c r="EE211" s="1107"/>
      <c r="EF211" s="1107" t="e">
        <f>IF($E204&gt;0,EF209/$E204,"-")</f>
        <v>#N/A</v>
      </c>
      <c r="EG211" s="1107"/>
      <c r="EH211" s="1107" t="e">
        <f>IF($E204&gt;0,EH209/$E204,"-")</f>
        <v>#N/A</v>
      </c>
      <c r="EI211" s="1107"/>
      <c r="EJ211" s="1107" t="e">
        <f>IF($E204&gt;0,EJ209/$E204,"-")</f>
        <v>#N/A</v>
      </c>
      <c r="EK211" s="1107"/>
      <c r="EL211" s="1107" t="e">
        <f>IF($E204&gt;0,EL209/$E204,"-")</f>
        <v>#N/A</v>
      </c>
      <c r="EM211" s="1107"/>
      <c r="EN211" s="1107" t="e">
        <f>IF($E204&gt;0,EN209/$E204,"-")</f>
        <v>#N/A</v>
      </c>
      <c r="EO211" s="1107"/>
      <c r="EP211" s="1107" t="e">
        <f>IF($E204&gt;0,EP209/$E204,"-")</f>
        <v>#N/A</v>
      </c>
      <c r="EQ211" s="1107"/>
      <c r="ER211" s="1107" t="e">
        <f>IF($E204&gt;0,ER209/$E204,"-")</f>
        <v>#N/A</v>
      </c>
      <c r="ES211" s="1107"/>
      <c r="ET211" s="1107" t="e">
        <f>IF($E204&gt;0,ET209/$E204,"-")</f>
        <v>#N/A</v>
      </c>
      <c r="EU211" s="1107"/>
      <c r="EV211" s="1107" t="e">
        <f>IF($E204&gt;0,EV209/$E204,"-")</f>
        <v>#N/A</v>
      </c>
      <c r="EW211" s="1107"/>
      <c r="EX211" s="1107" t="e">
        <f>IF($E204&gt;0,EX209/$E204,"-")</f>
        <v>#N/A</v>
      </c>
      <c r="EY211" s="1107"/>
      <c r="EZ211" s="1107" t="e">
        <f>IF($E204&gt;0,EZ209/$E204,"-")</f>
        <v>#N/A</v>
      </c>
      <c r="FA211" s="1107"/>
      <c r="FB211" s="1107" t="e">
        <f>IF($E204&gt;0,FB209/$E204,"-")</f>
        <v>#N/A</v>
      </c>
      <c r="FC211" s="1107"/>
      <c r="FD211" s="1107" t="e">
        <f>IF($E204&gt;0,FD209/$E204,"-")</f>
        <v>#N/A</v>
      </c>
      <c r="FE211" s="1107"/>
      <c r="FF211" s="1107" t="e">
        <f>IF($E204&gt;0,FF209/$E204,"-")</f>
        <v>#N/A</v>
      </c>
      <c r="FG211" s="1107"/>
      <c r="FH211" s="1107" t="e">
        <f>IF($E204&gt;0,FH209/$E204,"-")</f>
        <v>#N/A</v>
      </c>
      <c r="FI211" s="1107"/>
      <c r="FJ211" s="1107" t="e">
        <f>IF($E204&gt;0,FJ209/$E204,"-")</f>
        <v>#N/A</v>
      </c>
      <c r="FK211" s="1107"/>
      <c r="FL211" s="1107" t="e">
        <f>IF($E204&gt;0,FL209/$E204,"-")</f>
        <v>#N/A</v>
      </c>
      <c r="FM211" s="1107"/>
      <c r="FN211" s="1107" t="e">
        <f>IF($E204&gt;0,FN209/$E204,"-")</f>
        <v>#N/A</v>
      </c>
      <c r="FO211" s="1107"/>
      <c r="FP211" s="1107" t="e">
        <f>IF($E204&gt;0,FP209/$E204,"-")</f>
        <v>#N/A</v>
      </c>
      <c r="FQ211" s="1107"/>
      <c r="FR211" s="1107" t="e">
        <f>IF($E204&gt;0,FR209/$E204,"-")</f>
        <v>#N/A</v>
      </c>
      <c r="FS211" s="1107"/>
      <c r="FT211" s="1107" t="e">
        <f>IF($E204&gt;0,FT209/$E204,"-")</f>
        <v>#N/A</v>
      </c>
      <c r="FU211" s="1107"/>
      <c r="FV211" s="1107" t="e">
        <f>IF($E204&gt;0,FV209/$E204,"-")</f>
        <v>#N/A</v>
      </c>
      <c r="FW211" s="1107"/>
      <c r="FX211" s="1107" t="e">
        <f>IF($E204&gt;0,FX209/$E204,"-")</f>
        <v>#N/A</v>
      </c>
      <c r="FY211" s="1107"/>
      <c r="FZ211" s="1107" t="e">
        <f>IF($E204&gt;0,FZ209/$E204,"-")</f>
        <v>#N/A</v>
      </c>
      <c r="GA211" s="1107"/>
      <c r="GB211" s="1107" t="e">
        <f>IF($E204&gt;0,GB209/$E204,"-")</f>
        <v>#N/A</v>
      </c>
      <c r="GC211" s="1107"/>
      <c r="GD211" s="1107" t="e">
        <f>IF($E204&gt;0,GD209/$E204,"-")</f>
        <v>#N/A</v>
      </c>
      <c r="GE211" s="1107"/>
      <c r="GF211" s="1107" t="e">
        <f>IF($E204&gt;0,GF209/$E204,"-")</f>
        <v>#N/A</v>
      </c>
      <c r="GG211" s="1107"/>
      <c r="GH211" s="1107" t="e">
        <f>IF($E204&gt;0,GH209/$E204,"-")</f>
        <v>#N/A</v>
      </c>
      <c r="GI211" s="1107"/>
      <c r="GJ211" s="1107" t="e">
        <f>IF($E204&gt;0,GJ209/$E204,"-")</f>
        <v>#N/A</v>
      </c>
      <c r="GK211" s="1107"/>
      <c r="GL211" s="1107" t="e">
        <f>IF($E204&gt;0,GL209/$E204,"-")</f>
        <v>#N/A</v>
      </c>
      <c r="GM211" s="1107"/>
      <c r="GN211" s="1107" t="e">
        <f>IF($E204&gt;0,GN209/$E204,"-")</f>
        <v>#N/A</v>
      </c>
      <c r="GO211" s="1107"/>
      <c r="GP211" s="1107" t="e">
        <f>IF($E204&gt;0,GP209/$E204,"-")</f>
        <v>#N/A</v>
      </c>
      <c r="GQ211" s="1107"/>
      <c r="GR211" s="1107" t="e">
        <f>IF($E204&gt;0,GR209/$E204,"-")</f>
        <v>#N/A</v>
      </c>
      <c r="GS211" s="1107"/>
      <c r="GT211" s="1107" t="e">
        <f>IF($E204&gt;0,GT209/$E204,"-")</f>
        <v>#N/A</v>
      </c>
      <c r="GU211" s="1107"/>
      <c r="GV211" s="1107" t="e">
        <f t="shared" ref="GV211" si="919">IF($E204&gt;0,GV209/$E204,"-")</f>
        <v>#N/A</v>
      </c>
      <c r="GW211" s="1107"/>
      <c r="GX211" s="1107" t="e">
        <f t="shared" ref="GX211" si="920">IF($E204&gt;0,GX209/$E204,"-")</f>
        <v>#N/A</v>
      </c>
      <c r="GY211" s="1107"/>
      <c r="GZ211" s="1107" t="e">
        <f t="shared" ref="GZ211" si="921">IF($E204&gt;0,GZ209/$E204,"-")</f>
        <v>#N/A</v>
      </c>
      <c r="HA211" s="1107"/>
      <c r="HB211" s="1107" t="e">
        <f>IF($E204&gt;0,HB209/$E204,"-")</f>
        <v>#N/A</v>
      </c>
      <c r="HC211" s="1107"/>
      <c r="HD211" s="1107" t="e">
        <f t="shared" ref="HD211" si="922">IF($E204&gt;0,HD209/$E204,"-")</f>
        <v>#N/A</v>
      </c>
      <c r="HE211" s="1107"/>
      <c r="HF211" s="1107" t="e">
        <f t="shared" ref="HF211" si="923">IF($E204&gt;0,HF209/$E204,"-")</f>
        <v>#N/A</v>
      </c>
      <c r="HG211" s="1107"/>
      <c r="HH211" s="1107" t="e">
        <f t="shared" ref="HH211" si="924">IF($E204&gt;0,HH209/$E204,"-")</f>
        <v>#N/A</v>
      </c>
      <c r="HI211" s="1107"/>
    </row>
    <row r="212" spans="1:217" s="5" customFormat="1" ht="15" hidden="1" customHeight="1">
      <c r="A212" s="677"/>
      <c r="B212" s="678"/>
      <c r="C212" s="678"/>
      <c r="D212" s="679"/>
      <c r="E212" s="679"/>
      <c r="F212" s="678"/>
      <c r="G212" s="678"/>
      <c r="H212" s="678"/>
      <c r="I212" s="678"/>
      <c r="J212" s="678"/>
      <c r="K212" s="678"/>
      <c r="L212" s="1178"/>
      <c r="M212" s="1178"/>
      <c r="N212" s="1178"/>
      <c r="O212" s="1178"/>
      <c r="P212" s="1178"/>
      <c r="Q212" s="1178"/>
      <c r="R212" s="1178"/>
      <c r="S212" s="1192"/>
      <c r="T212" s="1180"/>
      <c r="U212" s="1178"/>
      <c r="V212" s="1178"/>
      <c r="W212" s="1178"/>
      <c r="X212" s="1178"/>
      <c r="Y212" s="1178"/>
      <c r="Z212" s="1178"/>
      <c r="AA212" s="1192"/>
      <c r="AB212" s="1180"/>
      <c r="AC212" s="1178"/>
      <c r="AD212" s="1178"/>
      <c r="AE212" s="1178"/>
      <c r="AF212" s="1178"/>
      <c r="AG212" s="1178"/>
      <c r="AH212" s="1178"/>
      <c r="AI212" s="1192"/>
      <c r="AJ212" s="1180"/>
      <c r="AK212" s="1178"/>
      <c r="AL212" s="1178"/>
      <c r="AM212" s="1178"/>
      <c r="AN212" s="1178"/>
      <c r="AO212" s="1178"/>
      <c r="AP212" s="1178"/>
      <c r="AQ212" s="1192"/>
      <c r="AR212" s="1180"/>
      <c r="AS212" s="1178"/>
      <c r="AT212" s="831"/>
      <c r="AU212" s="831"/>
      <c r="AV212" s="831"/>
      <c r="AW212" s="831"/>
      <c r="AX212" s="831"/>
      <c r="AY212" s="832"/>
      <c r="AZ212" s="833"/>
      <c r="BA212" s="831"/>
      <c r="BB212" s="831"/>
      <c r="BC212" s="831"/>
      <c r="BD212" s="831"/>
      <c r="BE212" s="831"/>
      <c r="BF212" s="831"/>
      <c r="BG212" s="832"/>
      <c r="BH212" s="833"/>
      <c r="BI212" s="831"/>
      <c r="BJ212" s="831"/>
      <c r="BK212" s="831"/>
      <c r="BL212" s="831"/>
      <c r="BM212" s="831"/>
      <c r="BN212" s="831"/>
      <c r="BO212" s="832"/>
      <c r="BP212" s="833"/>
      <c r="BQ212" s="831"/>
      <c r="BR212" s="831"/>
      <c r="BS212" s="831"/>
      <c r="BT212" s="831"/>
      <c r="BU212" s="831"/>
      <c r="BV212" s="831"/>
      <c r="BW212" s="832"/>
      <c r="BX212" s="833"/>
      <c r="BY212" s="831"/>
      <c r="BZ212" s="831"/>
      <c r="CA212" s="831"/>
      <c r="CB212" s="831"/>
      <c r="CC212" s="831"/>
      <c r="CD212" s="1178"/>
      <c r="CE212" s="1179"/>
      <c r="CF212" s="1180"/>
      <c r="CG212" s="1181"/>
      <c r="CH212" s="1178"/>
      <c r="CI212" s="1181"/>
      <c r="CJ212" s="1178"/>
      <c r="CK212" s="1181"/>
      <c r="CL212" s="1178"/>
      <c r="CM212" s="1179"/>
      <c r="CN212" s="1180"/>
      <c r="CO212" s="1181"/>
      <c r="CP212" s="1182"/>
      <c r="CQ212" s="1183"/>
      <c r="CR212" s="1182"/>
      <c r="CS212" s="1183"/>
      <c r="CT212" s="834"/>
      <c r="CU212" s="835"/>
      <c r="CV212" s="836"/>
      <c r="CW212" s="834"/>
      <c r="CX212" s="834"/>
      <c r="CY212" s="834"/>
      <c r="CZ212" s="834"/>
      <c r="DA212" s="834"/>
      <c r="DB212" s="834"/>
      <c r="DC212" s="835"/>
      <c r="DD212" s="836"/>
      <c r="DE212" s="834"/>
      <c r="DF212" s="834"/>
      <c r="DG212" s="834"/>
      <c r="DH212" s="834"/>
      <c r="DI212" s="834"/>
      <c r="DJ212" s="977"/>
      <c r="DK212" s="977"/>
      <c r="DL212" s="836"/>
      <c r="DM212" s="834"/>
      <c r="DN212" s="834"/>
      <c r="DO212" s="834"/>
      <c r="DP212" s="834"/>
      <c r="DQ212" s="834"/>
      <c r="DR212" s="834"/>
      <c r="DS212" s="835"/>
      <c r="DT212" s="836"/>
      <c r="DU212" s="834"/>
      <c r="DV212" s="834"/>
      <c r="DW212" s="834"/>
      <c r="DX212" s="834"/>
      <c r="DY212" s="834"/>
      <c r="DZ212" s="834"/>
      <c r="EA212" s="835"/>
      <c r="EB212" s="836"/>
      <c r="EC212" s="834"/>
      <c r="ED212" s="834"/>
      <c r="EE212" s="834"/>
      <c r="EF212" s="834"/>
      <c r="EG212" s="834"/>
      <c r="EH212" s="834"/>
      <c r="EI212" s="835"/>
      <c r="EJ212" s="836"/>
      <c r="EK212" s="834"/>
      <c r="EL212" s="834"/>
      <c r="EM212" s="834"/>
      <c r="EN212" s="834"/>
      <c r="EO212" s="834"/>
      <c r="EP212" s="834"/>
      <c r="EQ212" s="835"/>
      <c r="ER212" s="836"/>
      <c r="ES212" s="834"/>
      <c r="ET212" s="834"/>
      <c r="EU212" s="834"/>
      <c r="EV212" s="834"/>
      <c r="EW212" s="834"/>
      <c r="EX212" s="834"/>
      <c r="EY212" s="835"/>
      <c r="EZ212" s="836"/>
      <c r="FA212" s="834"/>
      <c r="FB212" s="834"/>
      <c r="FC212" s="834"/>
      <c r="FD212" s="834"/>
      <c r="FE212" s="834"/>
      <c r="FF212" s="834"/>
      <c r="FG212" s="835"/>
      <c r="FH212" s="836"/>
      <c r="FI212" s="834"/>
      <c r="FJ212" s="834"/>
      <c r="FK212" s="834"/>
      <c r="FL212" s="834"/>
      <c r="FM212" s="834"/>
      <c r="FN212" s="834"/>
      <c r="FO212" s="835"/>
      <c r="FP212" s="836"/>
      <c r="FQ212" s="834"/>
      <c r="FR212" s="834"/>
      <c r="FS212" s="834"/>
      <c r="FT212" s="834"/>
      <c r="FU212" s="834"/>
      <c r="FV212" s="834"/>
      <c r="FW212" s="835"/>
      <c r="FX212" s="836"/>
      <c r="FY212" s="834"/>
      <c r="FZ212" s="834"/>
      <c r="GA212" s="834"/>
      <c r="GB212" s="834"/>
      <c r="GC212" s="834"/>
      <c r="GD212" s="834"/>
      <c r="GE212" s="835"/>
      <c r="GF212" s="836"/>
      <c r="GG212" s="834"/>
      <c r="GH212" s="834"/>
      <c r="GI212" s="834"/>
      <c r="GJ212" s="834"/>
      <c r="GK212" s="834"/>
      <c r="GL212" s="834"/>
      <c r="GM212" s="835"/>
      <c r="GN212" s="836"/>
      <c r="GO212" s="834"/>
      <c r="GP212" s="834"/>
      <c r="GQ212" s="834"/>
      <c r="GR212" s="834"/>
      <c r="GS212" s="834"/>
      <c r="GT212" s="834"/>
      <c r="GU212" s="835"/>
      <c r="GV212" s="834"/>
      <c r="GW212" s="835"/>
      <c r="GX212" s="834"/>
      <c r="GY212" s="835"/>
      <c r="GZ212" s="834"/>
      <c r="HA212" s="835"/>
      <c r="HB212" s="834"/>
      <c r="HC212" s="835"/>
      <c r="HD212" s="834"/>
      <c r="HE212" s="835"/>
      <c r="HF212" s="834"/>
      <c r="HG212" s="835"/>
      <c r="HH212" s="834"/>
      <c r="HI212" s="835"/>
    </row>
    <row r="213" spans="1:217" ht="12.75" hidden="1" customHeight="1">
      <c r="A213" s="1139" t="s">
        <v>310</v>
      </c>
      <c r="B213" s="1140" t="e">
        <f>VLOOKUP(A213,PLANEJAMENTO!$B$10:$C$56,2,FALSE)</f>
        <v>#N/A</v>
      </c>
      <c r="C213" s="1139" t="e">
        <f>VLOOKUP(A213,PLANEJAMENTO!$B$10:$D$56,3,FALSE)</f>
        <v>#N/A</v>
      </c>
      <c r="D213" s="1141" t="e">
        <f>VLOOKUP(A213,PLANEJAMENTO!$B$10:$E$56,4,FALSE)</f>
        <v>#N/A</v>
      </c>
      <c r="E213" s="1141" t="e">
        <f>D213</f>
        <v>#N/A</v>
      </c>
      <c r="F213" s="1142"/>
      <c r="G213" s="1141">
        <f>F7627</f>
        <v>0</v>
      </c>
      <c r="H213" s="733"/>
      <c r="I213" s="1143"/>
      <c r="J213" s="1144"/>
      <c r="K213" s="734" t="s">
        <v>379</v>
      </c>
      <c r="L213" s="1145"/>
      <c r="M213" s="1146"/>
      <c r="N213" s="1145"/>
      <c r="O213" s="1146"/>
      <c r="P213" s="1145"/>
      <c r="Q213" s="1146"/>
      <c r="R213" s="1189"/>
      <c r="S213" s="1190"/>
      <c r="T213" s="1145"/>
      <c r="U213" s="1146"/>
      <c r="V213" s="1145"/>
      <c r="W213" s="1146"/>
      <c r="X213" s="1145"/>
      <c r="Y213" s="1146"/>
      <c r="Z213" s="1145"/>
      <c r="AA213" s="1146"/>
      <c r="AB213" s="1145"/>
      <c r="AC213" s="1146"/>
      <c r="AD213" s="1145"/>
      <c r="AE213" s="1146"/>
      <c r="AF213" s="1145"/>
      <c r="AG213" s="1146"/>
      <c r="AH213" s="1145"/>
      <c r="AI213" s="1146"/>
      <c r="AJ213" s="1145"/>
      <c r="AK213" s="1146"/>
      <c r="AL213" s="1145"/>
      <c r="AM213" s="1146"/>
      <c r="AN213" s="1145"/>
      <c r="AO213" s="1146"/>
      <c r="AP213" s="1145"/>
      <c r="AQ213" s="1146"/>
      <c r="AR213" s="1145"/>
      <c r="AS213" s="1146"/>
      <c r="AT213" s="1145"/>
      <c r="AU213" s="1146"/>
      <c r="AV213" s="1145"/>
      <c r="AW213" s="1146"/>
      <c r="AX213" s="1145"/>
      <c r="AY213" s="1146"/>
      <c r="AZ213" s="1145"/>
      <c r="BA213" s="1146"/>
      <c r="BB213" s="1145"/>
      <c r="BC213" s="1146"/>
      <c r="BD213" s="1145"/>
      <c r="BE213" s="1146"/>
      <c r="BF213" s="1145"/>
      <c r="BG213" s="1146"/>
      <c r="BH213" s="1145"/>
      <c r="BI213" s="1146"/>
      <c r="BJ213" s="1145"/>
      <c r="BK213" s="1146"/>
      <c r="BL213" s="1145"/>
      <c r="BM213" s="1146"/>
      <c r="BN213" s="1145"/>
      <c r="BO213" s="1146"/>
      <c r="BP213" s="1145"/>
      <c r="BQ213" s="1146"/>
      <c r="BR213" s="1132"/>
      <c r="BS213" s="1132"/>
      <c r="BT213" s="1132"/>
      <c r="BU213" s="1132"/>
      <c r="BV213" s="1132"/>
      <c r="BW213" s="1132"/>
      <c r="BX213" s="1132"/>
      <c r="BY213" s="1132"/>
      <c r="BZ213" s="1132"/>
      <c r="CA213" s="1132"/>
      <c r="CB213" s="1132"/>
      <c r="CC213" s="1132"/>
      <c r="CD213" s="1132"/>
      <c r="CE213" s="1132"/>
      <c r="CF213" s="1132"/>
      <c r="CG213" s="1132"/>
      <c r="CH213" s="1132"/>
      <c r="CI213" s="1132"/>
      <c r="CJ213" s="1132"/>
      <c r="CK213" s="1132"/>
      <c r="CL213" s="1132"/>
      <c r="CM213" s="1132"/>
      <c r="CN213" s="1132"/>
      <c r="CO213" s="1132"/>
      <c r="CP213" s="1132"/>
      <c r="CQ213" s="1132"/>
      <c r="CR213" s="1132"/>
      <c r="CS213" s="1132"/>
      <c r="CT213" s="1132"/>
      <c r="CU213" s="1132"/>
      <c r="CV213" s="1132"/>
      <c r="CW213" s="1132"/>
      <c r="CX213" s="1132"/>
      <c r="CY213" s="1132"/>
      <c r="CZ213" s="1132"/>
      <c r="DA213" s="1132"/>
      <c r="DB213" s="1132"/>
      <c r="DC213" s="1132"/>
      <c r="DD213" s="1132"/>
      <c r="DE213" s="1132"/>
      <c r="DF213" s="1132"/>
      <c r="DG213" s="1132"/>
      <c r="DH213" s="1132"/>
      <c r="DI213" s="1132"/>
      <c r="DJ213" s="1138"/>
      <c r="DK213" s="1138"/>
      <c r="DL213" s="1132"/>
      <c r="DM213" s="1132"/>
      <c r="DN213" s="1132"/>
      <c r="DO213" s="1132"/>
      <c r="DP213" s="1132"/>
      <c r="DQ213" s="1132"/>
      <c r="DR213" s="1132"/>
      <c r="DS213" s="1132"/>
      <c r="DT213" s="1132"/>
      <c r="DU213" s="1132"/>
      <c r="DV213" s="1132"/>
      <c r="DW213" s="1132"/>
      <c r="DX213" s="1132"/>
      <c r="DY213" s="1132"/>
      <c r="DZ213" s="1132"/>
      <c r="EA213" s="1132"/>
      <c r="EB213" s="1132"/>
      <c r="EC213" s="1132"/>
      <c r="ED213" s="1132"/>
      <c r="EE213" s="1132"/>
      <c r="EF213" s="1132"/>
      <c r="EG213" s="1132"/>
      <c r="EH213" s="1132"/>
      <c r="EI213" s="1132"/>
      <c r="EJ213" s="1132"/>
      <c r="EK213" s="1132"/>
      <c r="EL213" s="1132"/>
      <c r="EM213" s="1132"/>
      <c r="EN213" s="1132"/>
      <c r="EO213" s="1132"/>
      <c r="EP213" s="1132"/>
      <c r="EQ213" s="1132"/>
      <c r="ER213" s="1132"/>
      <c r="ES213" s="1132"/>
      <c r="ET213" s="1132"/>
      <c r="EU213" s="1132"/>
      <c r="EV213" s="1132"/>
      <c r="EW213" s="1132"/>
      <c r="EX213" s="1132"/>
      <c r="EY213" s="1132"/>
      <c r="EZ213" s="1132"/>
      <c r="FA213" s="1132"/>
      <c r="FB213" s="1132"/>
      <c r="FC213" s="1132"/>
      <c r="FD213" s="1132"/>
      <c r="FE213" s="1132"/>
      <c r="FF213" s="1132"/>
      <c r="FG213" s="1132"/>
      <c r="FH213" s="1132"/>
      <c r="FI213" s="1132"/>
      <c r="FJ213" s="1132"/>
      <c r="FK213" s="1132"/>
      <c r="FL213" s="1132"/>
      <c r="FM213" s="1132"/>
      <c r="FN213" s="1132"/>
      <c r="FO213" s="1132"/>
      <c r="FP213" s="1132"/>
      <c r="FQ213" s="1132"/>
      <c r="FR213" s="1132"/>
      <c r="FS213" s="1132"/>
      <c r="FT213" s="1132"/>
      <c r="FU213" s="1132"/>
      <c r="FV213" s="1132"/>
      <c r="FW213" s="1132"/>
      <c r="FX213" s="1132"/>
      <c r="FY213" s="1132"/>
      <c r="FZ213" s="1132"/>
      <c r="GA213" s="1132"/>
      <c r="GB213" s="1132"/>
      <c r="GC213" s="1132"/>
      <c r="GD213" s="1132"/>
      <c r="GE213" s="1132"/>
      <c r="GF213" s="1132"/>
      <c r="GG213" s="1132"/>
      <c r="GH213" s="1132"/>
      <c r="GI213" s="1132"/>
      <c r="GJ213" s="1132"/>
      <c r="GK213" s="1132"/>
      <c r="GL213" s="1132"/>
      <c r="GM213" s="1132"/>
      <c r="GN213" s="1132"/>
      <c r="GO213" s="1132"/>
      <c r="GP213" s="1132"/>
      <c r="GQ213" s="1132"/>
      <c r="GR213" s="1132"/>
      <c r="GS213" s="1132"/>
      <c r="GT213" s="1132"/>
      <c r="GU213" s="1132"/>
      <c r="GV213" s="1132"/>
      <c r="GW213" s="1132"/>
      <c r="GX213" s="1132"/>
      <c r="GY213" s="1132"/>
      <c r="GZ213" s="1132"/>
      <c r="HA213" s="1132"/>
      <c r="HB213" s="1132"/>
      <c r="HC213" s="1132"/>
      <c r="HD213" s="1132"/>
      <c r="HE213" s="1132"/>
      <c r="HF213" s="1132"/>
      <c r="HG213" s="1132"/>
      <c r="HH213" s="1132"/>
      <c r="HI213" s="1132"/>
    </row>
    <row r="214" spans="1:217" ht="12.75" hidden="1" customHeight="1">
      <c r="A214" s="1139"/>
      <c r="B214" s="1140"/>
      <c r="C214" s="1139"/>
      <c r="D214" s="1141"/>
      <c r="E214" s="1141"/>
      <c r="F214" s="1142"/>
      <c r="G214" s="1141"/>
      <c r="H214" s="733"/>
      <c r="I214" s="1143"/>
      <c r="J214" s="1144"/>
      <c r="K214" s="837" t="s">
        <v>380</v>
      </c>
      <c r="L214" s="1133"/>
      <c r="M214" s="1134"/>
      <c r="N214" s="1133"/>
      <c r="O214" s="1134"/>
      <c r="P214" s="1133"/>
      <c r="Q214" s="1134"/>
      <c r="R214" s="1133"/>
      <c r="S214" s="1134"/>
      <c r="T214" s="1133"/>
      <c r="U214" s="1134"/>
      <c r="V214" s="1133"/>
      <c r="W214" s="1134"/>
      <c r="X214" s="1133"/>
      <c r="Y214" s="1134"/>
      <c r="Z214" s="1133"/>
      <c r="AA214" s="1134"/>
      <c r="AB214" s="1133"/>
      <c r="AC214" s="1134"/>
      <c r="AD214" s="1133"/>
      <c r="AE214" s="1134"/>
      <c r="AF214" s="1133"/>
      <c r="AG214" s="1134"/>
      <c r="AH214" s="1133"/>
      <c r="AI214" s="1134"/>
      <c r="AJ214" s="1133"/>
      <c r="AK214" s="1134"/>
      <c r="AL214" s="1133"/>
      <c r="AM214" s="1134"/>
      <c r="AN214" s="1133"/>
      <c r="AO214" s="1134"/>
      <c r="AP214" s="1133"/>
      <c r="AQ214" s="1134"/>
      <c r="AR214" s="1133"/>
      <c r="AS214" s="1134"/>
      <c r="AT214" s="1133"/>
      <c r="AU214" s="1134"/>
      <c r="AV214" s="1133"/>
      <c r="AW214" s="1134"/>
      <c r="AX214" s="1133"/>
      <c r="AY214" s="1134"/>
      <c r="AZ214" s="1133"/>
      <c r="BA214" s="1134"/>
      <c r="BB214" s="1133"/>
      <c r="BC214" s="1134"/>
      <c r="BD214" s="1133"/>
      <c r="BE214" s="1134"/>
      <c r="BF214" s="1133"/>
      <c r="BG214" s="1134"/>
      <c r="BH214" s="1133"/>
      <c r="BI214" s="1134"/>
      <c r="BJ214" s="1133"/>
      <c r="BK214" s="1134"/>
      <c r="BL214" s="1133"/>
      <c r="BM214" s="1134"/>
      <c r="BN214" s="1133"/>
      <c r="BO214" s="1134"/>
      <c r="BP214" s="1133"/>
      <c r="BQ214" s="1134"/>
      <c r="BR214" s="1129"/>
      <c r="BS214" s="1129"/>
      <c r="BT214" s="1129"/>
      <c r="BU214" s="1129"/>
      <c r="BV214" s="1129"/>
      <c r="BW214" s="1129"/>
      <c r="BX214" s="1129"/>
      <c r="BY214" s="1129"/>
      <c r="BZ214" s="1129"/>
      <c r="CA214" s="1129"/>
      <c r="CB214" s="1129"/>
      <c r="CC214" s="1129"/>
      <c r="CD214" s="1129"/>
      <c r="CE214" s="1129"/>
      <c r="CF214" s="1129"/>
      <c r="CG214" s="1129"/>
      <c r="CH214" s="1129"/>
      <c r="CI214" s="1129"/>
      <c r="CJ214" s="1129"/>
      <c r="CK214" s="1129"/>
      <c r="CL214" s="1129"/>
      <c r="CM214" s="1129"/>
      <c r="CN214" s="1129"/>
      <c r="CO214" s="1129"/>
      <c r="CP214" s="1129"/>
      <c r="CQ214" s="1129"/>
      <c r="CR214" s="1129"/>
      <c r="CS214" s="1129"/>
      <c r="CT214" s="1129"/>
      <c r="CU214" s="1129"/>
      <c r="CV214" s="1129"/>
      <c r="CW214" s="1129"/>
      <c r="CX214" s="1129"/>
      <c r="CY214" s="1129"/>
      <c r="CZ214" s="1129"/>
      <c r="DA214" s="1129"/>
      <c r="DB214" s="1129"/>
      <c r="DC214" s="1129"/>
      <c r="DD214" s="1129"/>
      <c r="DE214" s="1129"/>
      <c r="DF214" s="1129"/>
      <c r="DG214" s="1129"/>
      <c r="DH214" s="1129"/>
      <c r="DI214" s="1129"/>
      <c r="DJ214" s="1135"/>
      <c r="DK214" s="1135"/>
      <c r="DL214" s="1129"/>
      <c r="DM214" s="1129"/>
      <c r="DN214" s="1129"/>
      <c r="DO214" s="1129"/>
      <c r="DP214" s="1129"/>
      <c r="DQ214" s="1129"/>
      <c r="DR214" s="1129"/>
      <c r="DS214" s="1129"/>
      <c r="DT214" s="1129"/>
      <c r="DU214" s="1129"/>
      <c r="DV214" s="1129"/>
      <c r="DW214" s="1129"/>
      <c r="DX214" s="1129"/>
      <c r="DY214" s="1129"/>
      <c r="DZ214" s="1129"/>
      <c r="EA214" s="1129"/>
      <c r="EB214" s="1129"/>
      <c r="EC214" s="1129"/>
      <c r="ED214" s="1129"/>
      <c r="EE214" s="1129"/>
      <c r="EF214" s="1129"/>
      <c r="EG214" s="1129"/>
      <c r="EH214" s="1129"/>
      <c r="EI214" s="1129"/>
      <c r="EJ214" s="1129"/>
      <c r="EK214" s="1129"/>
      <c r="EL214" s="1129"/>
      <c r="EM214" s="1129"/>
      <c r="EN214" s="1129"/>
      <c r="EO214" s="1129"/>
      <c r="EP214" s="1129"/>
      <c r="EQ214" s="1129"/>
      <c r="ER214" s="1129"/>
      <c r="ES214" s="1129"/>
      <c r="ET214" s="1129"/>
      <c r="EU214" s="1129"/>
      <c r="EV214" s="1129"/>
      <c r="EW214" s="1129"/>
      <c r="EX214" s="1129"/>
      <c r="EY214" s="1129"/>
      <c r="EZ214" s="1129"/>
      <c r="FA214" s="1129"/>
      <c r="FB214" s="1129"/>
      <c r="FC214" s="1129"/>
      <c r="FD214" s="1129"/>
      <c r="FE214" s="1129"/>
      <c r="FF214" s="1129"/>
      <c r="FG214" s="1129"/>
      <c r="FH214" s="1129"/>
      <c r="FI214" s="1129"/>
      <c r="FJ214" s="1129"/>
      <c r="FK214" s="1129"/>
      <c r="FL214" s="1129"/>
      <c r="FM214" s="1129"/>
      <c r="FN214" s="1129"/>
      <c r="FO214" s="1129"/>
      <c r="FP214" s="1129"/>
      <c r="FQ214" s="1129"/>
      <c r="FR214" s="1129"/>
      <c r="FS214" s="1129"/>
      <c r="FT214" s="1129"/>
      <c r="FU214" s="1129"/>
      <c r="FV214" s="1129"/>
      <c r="FW214" s="1129"/>
      <c r="FX214" s="1129"/>
      <c r="FY214" s="1129"/>
      <c r="FZ214" s="1129"/>
      <c r="GA214" s="1129"/>
      <c r="GB214" s="1129"/>
      <c r="GC214" s="1129"/>
      <c r="GD214" s="1129"/>
      <c r="GE214" s="1129"/>
      <c r="GF214" s="1129"/>
      <c r="GG214" s="1129"/>
      <c r="GH214" s="1129"/>
      <c r="GI214" s="1129"/>
      <c r="GJ214" s="1129"/>
      <c r="GK214" s="1129"/>
      <c r="GL214" s="1129"/>
      <c r="GM214" s="1129"/>
      <c r="GN214" s="1129"/>
      <c r="GO214" s="1129"/>
      <c r="GP214" s="1129"/>
      <c r="GQ214" s="1129"/>
      <c r="GR214" s="1129"/>
      <c r="GS214" s="1129"/>
      <c r="GT214" s="1129"/>
      <c r="GU214" s="1129"/>
      <c r="GV214" s="1129"/>
      <c r="GW214" s="1129"/>
      <c r="GX214" s="1129"/>
      <c r="GY214" s="1129"/>
      <c r="GZ214" s="1129"/>
      <c r="HA214" s="1129"/>
      <c r="HB214" s="1129"/>
      <c r="HC214" s="1129"/>
      <c r="HD214" s="1129"/>
      <c r="HE214" s="1129"/>
      <c r="HF214" s="1129"/>
      <c r="HG214" s="1129"/>
      <c r="HH214" s="1129"/>
      <c r="HI214" s="1129"/>
    </row>
    <row r="215" spans="1:217" ht="12.75" hidden="1" customHeight="1">
      <c r="A215" s="1139"/>
      <c r="B215" s="1140"/>
      <c r="C215" s="1139"/>
      <c r="D215" s="1141"/>
      <c r="E215" s="1141"/>
      <c r="F215" s="1142"/>
      <c r="G215" s="1141"/>
      <c r="H215" s="733"/>
      <c r="I215" s="1143"/>
      <c r="J215" s="1144"/>
      <c r="K215" s="838" t="s">
        <v>381</v>
      </c>
      <c r="L215" s="1125">
        <f>(L213*L214*$G213)*$L$8</f>
        <v>0</v>
      </c>
      <c r="M215" s="1126"/>
      <c r="N215" s="1125">
        <f>(N213*N214*$G213)*$L$8</f>
        <v>0</v>
      </c>
      <c r="O215" s="1126"/>
      <c r="P215" s="1125">
        <f>(P213*P214*$G213)*$L$8</f>
        <v>0</v>
      </c>
      <c r="Q215" s="1126"/>
      <c r="R215" s="1125">
        <f>(R213*R214*$G213)*$L$8</f>
        <v>0</v>
      </c>
      <c r="S215" s="1126"/>
      <c r="T215" s="1125">
        <f>(T213*T214*$G213)*$T$8</f>
        <v>0</v>
      </c>
      <c r="U215" s="1126"/>
      <c r="V215" s="1125">
        <f>(V213*V214*$G213)*$T$8</f>
        <v>0</v>
      </c>
      <c r="W215" s="1126"/>
      <c r="X215" s="1125">
        <f>(X213*X214*$G213)*$T$8</f>
        <v>0</v>
      </c>
      <c r="Y215" s="1126"/>
      <c r="Z215" s="1125">
        <f>(Z213*Z214*$G213)*$T$8</f>
        <v>0</v>
      </c>
      <c r="AA215" s="1126"/>
      <c r="AB215" s="1125">
        <f>(AB213*AB214*$G213)*$AB$8</f>
        <v>0</v>
      </c>
      <c r="AC215" s="1126"/>
      <c r="AD215" s="1125">
        <f>(AD213*AD214*$G213)*$AB$8</f>
        <v>0</v>
      </c>
      <c r="AE215" s="1126"/>
      <c r="AF215" s="1125">
        <f>(AF213*AF214*$G213)*$AB$8</f>
        <v>0</v>
      </c>
      <c r="AG215" s="1126"/>
      <c r="AH215" s="1125">
        <f>(AH213*AH214*$G213)*$AB$8</f>
        <v>0</v>
      </c>
      <c r="AI215" s="1126"/>
      <c r="AJ215" s="1125">
        <f>(AJ213*AJ214*$G213)*$AJ$8</f>
        <v>0</v>
      </c>
      <c r="AK215" s="1126"/>
      <c r="AL215" s="1125">
        <f>(AL213*AL214*$G213)*$AJ$8</f>
        <v>0</v>
      </c>
      <c r="AM215" s="1126"/>
      <c r="AN215" s="1125">
        <f>(AN213*AN214*$G213)*$AJ$8</f>
        <v>0</v>
      </c>
      <c r="AO215" s="1126"/>
      <c r="AP215" s="1125">
        <f>(AP213*AP214*$G213)*$AJ$8</f>
        <v>0</v>
      </c>
      <c r="AQ215" s="1126"/>
      <c r="AR215" s="1125">
        <f>(AR213*AR214*$G213)*$AT$8</f>
        <v>0</v>
      </c>
      <c r="AS215" s="1126"/>
      <c r="AT215" s="1125">
        <f>(AT213*AT214*$G213)*$AT$8</f>
        <v>0</v>
      </c>
      <c r="AU215" s="1126"/>
      <c r="AV215" s="1125">
        <f>(AV213*AV214*$G213)*$AT$8</f>
        <v>0</v>
      </c>
      <c r="AW215" s="1126"/>
      <c r="AX215" s="1125">
        <f>(AX213*AX214*$G213)*$AT$8</f>
        <v>0</v>
      </c>
      <c r="AY215" s="1126"/>
      <c r="AZ215" s="1125">
        <f>(AZ213*AZ214*$G213)*$BB$8</f>
        <v>0</v>
      </c>
      <c r="BA215" s="1126"/>
      <c r="BB215" s="1125">
        <f>(BB213*BB214*$G213)*$BB$8</f>
        <v>0</v>
      </c>
      <c r="BC215" s="1126"/>
      <c r="BD215" s="1125">
        <f>(BD213*BD214*$G213)*$BB$8</f>
        <v>0</v>
      </c>
      <c r="BE215" s="1126"/>
      <c r="BF215" s="1125">
        <f>(BF213*BF214*$G213)*$BB$8</f>
        <v>0</v>
      </c>
      <c r="BG215" s="1126"/>
      <c r="BH215" s="1125">
        <f>(BH213*BH214*$G213)*$BJ$8</f>
        <v>0</v>
      </c>
      <c r="BI215" s="1126"/>
      <c r="BJ215" s="1125">
        <f>(BJ213*BJ214*$G213)*$BJ$8</f>
        <v>0</v>
      </c>
      <c r="BK215" s="1126"/>
      <c r="BL215" s="1125">
        <f>(BL213*BL214*$G213)*$BJ$8</f>
        <v>0</v>
      </c>
      <c r="BM215" s="1126"/>
      <c r="BN215" s="1125">
        <f>(BN213*BN214*$G213)*$BJ$8</f>
        <v>0</v>
      </c>
      <c r="BO215" s="1126"/>
      <c r="BP215" s="1125">
        <f>(BP213*BP214*$G213)*$BT$8</f>
        <v>0</v>
      </c>
      <c r="BQ215" s="1126"/>
      <c r="BR215" s="1125">
        <f>(BR213*BR214*$G213)*$BT$8</f>
        <v>0</v>
      </c>
      <c r="BS215" s="1126"/>
      <c r="BT215" s="1125">
        <f>(BT213*BT214*$G213)*$BT$8</f>
        <v>0</v>
      </c>
      <c r="BU215" s="1126"/>
      <c r="BV215" s="1125">
        <f>(BV213*BV214*$G213)*$BT$8</f>
        <v>0</v>
      </c>
      <c r="BW215" s="1126"/>
      <c r="BX215" s="1125">
        <f>(BX213*BX214*$G213)*$CB$8</f>
        <v>0</v>
      </c>
      <c r="BY215" s="1126"/>
      <c r="BZ215" s="1125">
        <f>(BZ213*BZ214*$G213)*$CB$8</f>
        <v>0</v>
      </c>
      <c r="CA215" s="1126"/>
      <c r="CB215" s="1125">
        <f>(CB213*CB214*$G213)*$CB$8</f>
        <v>0</v>
      </c>
      <c r="CC215" s="1126"/>
      <c r="CD215" s="1125">
        <f>(CD213*CD214*$G213)*$CB$8</f>
        <v>0</v>
      </c>
      <c r="CE215" s="1126"/>
      <c r="CF215" s="1125">
        <f>(CF213*CF214*$G213)*$CJ$8</f>
        <v>0</v>
      </c>
      <c r="CG215" s="1126"/>
      <c r="CH215" s="1125">
        <f>(CH213*CH214*$G213)*$CJ$8</f>
        <v>0</v>
      </c>
      <c r="CI215" s="1126"/>
      <c r="CJ215" s="1125">
        <f>(CJ213*CJ214*$G213)*$CJ$8</f>
        <v>0</v>
      </c>
      <c r="CK215" s="1126"/>
      <c r="CL215" s="1125">
        <f>(CL213*CL214*$G213)*$CJ$8</f>
        <v>0</v>
      </c>
      <c r="CM215" s="1126"/>
      <c r="CN215" s="1125">
        <f>(CN213*CN214*$G213)*$CT$8</f>
        <v>0</v>
      </c>
      <c r="CO215" s="1126"/>
      <c r="CP215" s="1125">
        <f>(CP213*CP214*$G213)*$CT$8</f>
        <v>0</v>
      </c>
      <c r="CQ215" s="1126"/>
      <c r="CR215" s="1125">
        <f>(CR213*CR214*$G213)*$CT$8</f>
        <v>0</v>
      </c>
      <c r="CS215" s="1126"/>
      <c r="CT215" s="1125">
        <f>(CT213*CT214*$G213)*$CT$8</f>
        <v>0</v>
      </c>
      <c r="CU215" s="1126"/>
      <c r="CV215" s="1125">
        <f>(CV213*CV214*$G213)*$DB$8</f>
        <v>0</v>
      </c>
      <c r="CW215" s="1126"/>
      <c r="CX215" s="1125">
        <f>(CX213*CX214*$G213)*$DB$8</f>
        <v>0</v>
      </c>
      <c r="CY215" s="1126"/>
      <c r="CZ215" s="1125">
        <f>(CZ213*CZ214*$G213)*$DB$8</f>
        <v>0</v>
      </c>
      <c r="DA215" s="1126"/>
      <c r="DB215" s="1125">
        <f>(DB213*DB214*$G213)*$DB$8</f>
        <v>0</v>
      </c>
      <c r="DC215" s="1126"/>
      <c r="DD215" s="1125">
        <f>(DD213*DD214*$G213)*$DB$8</f>
        <v>0</v>
      </c>
      <c r="DE215" s="1126"/>
      <c r="DF215" s="1125">
        <f>(DF213*DF214*$G213)*$DB$8</f>
        <v>0</v>
      </c>
      <c r="DG215" s="1126"/>
      <c r="DH215" s="1125">
        <f>(DH213*DH214*$G213)*$DB$8</f>
        <v>0</v>
      </c>
      <c r="DI215" s="1126"/>
      <c r="DJ215" s="1130">
        <f>(DJ213*DJ214*$G213)*$DB$8</f>
        <v>0</v>
      </c>
      <c r="DK215" s="1131"/>
      <c r="DL215" s="1125">
        <f>(DL213*DL214*$G213)*$DB$8</f>
        <v>0</v>
      </c>
      <c r="DM215" s="1126"/>
      <c r="DN215" s="1125">
        <f>(DN213*DN214*$G213)*$DB$8</f>
        <v>0</v>
      </c>
      <c r="DO215" s="1126"/>
      <c r="DP215" s="1125">
        <f>(DP213*DP214*$G213)*$DB$8</f>
        <v>0</v>
      </c>
      <c r="DQ215" s="1126"/>
      <c r="DR215" s="1125">
        <f>(DR213*DR214*$G213)*$DB$8</f>
        <v>0</v>
      </c>
      <c r="DS215" s="1126"/>
      <c r="DT215" s="1125">
        <f>(DT213*DT214*$G213)*$DB$8</f>
        <v>0</v>
      </c>
      <c r="DU215" s="1126"/>
      <c r="DV215" s="1125">
        <f>(DV213*DV214*$G213)*$DB$8</f>
        <v>0</v>
      </c>
      <c r="DW215" s="1126"/>
      <c r="DX215" s="1125">
        <f>(DX213*DX214*$G213)*$DB$8</f>
        <v>0</v>
      </c>
      <c r="DY215" s="1126"/>
      <c r="DZ215" s="1125">
        <f>(DZ213*DZ214*$G213)*$DB$8</f>
        <v>0</v>
      </c>
      <c r="EA215" s="1126"/>
      <c r="EB215" s="1125">
        <f>(EB213*EB214*$G213)*$DB$8</f>
        <v>0</v>
      </c>
      <c r="EC215" s="1126"/>
      <c r="ED215" s="1125">
        <f>(ED213*ED214*$G213)*$DB$8</f>
        <v>0</v>
      </c>
      <c r="EE215" s="1126"/>
      <c r="EF215" s="1125">
        <f>(EF213*EF214*$G213)*$DB$8</f>
        <v>0</v>
      </c>
      <c r="EG215" s="1126"/>
      <c r="EH215" s="1125">
        <f>(EH213*EH214*$G213)*$DB$8</f>
        <v>0</v>
      </c>
      <c r="EI215" s="1126"/>
      <c r="EJ215" s="1125">
        <f>(EJ213*EJ214*$G213)*$DB$8</f>
        <v>0</v>
      </c>
      <c r="EK215" s="1126"/>
      <c r="EL215" s="1125">
        <f>(EL213*EL214*$G213)*$DB$8</f>
        <v>0</v>
      </c>
      <c r="EM215" s="1126"/>
      <c r="EN215" s="1125">
        <f>(EN213*EN214*$G213)*$DB$8</f>
        <v>0</v>
      </c>
      <c r="EO215" s="1126"/>
      <c r="EP215" s="1125">
        <f>(EP213*EP214*$G213)*$DB$8</f>
        <v>0</v>
      </c>
      <c r="EQ215" s="1126"/>
      <c r="ER215" s="1125">
        <f>(ER213*ER214*$G213)*$DB$8</f>
        <v>0</v>
      </c>
      <c r="ES215" s="1126"/>
      <c r="ET215" s="1125">
        <f>(ET213*ET214*$G213)*$DB$8</f>
        <v>0</v>
      </c>
      <c r="EU215" s="1126"/>
      <c r="EV215" s="1125">
        <f>(EV213*EV214*$G213)*$DB$8</f>
        <v>0</v>
      </c>
      <c r="EW215" s="1126"/>
      <c r="EX215" s="1125">
        <f>(EX213*EX214*$G213)*$DB$8</f>
        <v>0</v>
      </c>
      <c r="EY215" s="1126"/>
      <c r="EZ215" s="1125">
        <f>(EZ213*EZ214*$G213)*$DB$8</f>
        <v>0</v>
      </c>
      <c r="FA215" s="1126"/>
      <c r="FB215" s="1125">
        <f>(FB213*FB214*$G213)*$DB$8</f>
        <v>0</v>
      </c>
      <c r="FC215" s="1126"/>
      <c r="FD215" s="1125">
        <f>(FD213*FD214*$G213)*$DB$8</f>
        <v>0</v>
      </c>
      <c r="FE215" s="1126"/>
      <c r="FF215" s="1125">
        <f>(FF213*FF214*$G213)*$DB$8</f>
        <v>0</v>
      </c>
      <c r="FG215" s="1126"/>
      <c r="FH215" s="1125">
        <f>(FH213*FH214*$G213)*$DB$8</f>
        <v>0</v>
      </c>
      <c r="FI215" s="1126"/>
      <c r="FJ215" s="1125">
        <f>(FJ213*FJ214*$G213)*$DB$8</f>
        <v>0</v>
      </c>
      <c r="FK215" s="1126"/>
      <c r="FL215" s="1125">
        <f>(FL213*FL214*$G213)*$DB$8</f>
        <v>0</v>
      </c>
      <c r="FM215" s="1126"/>
      <c r="FN215" s="1125">
        <f>(FN213*FN214*$G213)*$DB$8</f>
        <v>0</v>
      </c>
      <c r="FO215" s="1126"/>
      <c r="FP215" s="1125">
        <f>(FP213*FP214*$G213)*$DB$8</f>
        <v>0</v>
      </c>
      <c r="FQ215" s="1126"/>
      <c r="FR215" s="1125">
        <f>(FR213*FR214*$G213)*$DB$8</f>
        <v>0</v>
      </c>
      <c r="FS215" s="1126"/>
      <c r="FT215" s="1125">
        <f>(FT213*FT214*$G213)*$DB$8</f>
        <v>0</v>
      </c>
      <c r="FU215" s="1126"/>
      <c r="FV215" s="1125">
        <f>(FV213*FV214*$G213)*$DB$8</f>
        <v>0</v>
      </c>
      <c r="FW215" s="1126"/>
      <c r="FX215" s="1125">
        <f>(FX213*FX214*$G213)*$DB$8</f>
        <v>0</v>
      </c>
      <c r="FY215" s="1126"/>
      <c r="FZ215" s="1125">
        <f>(FZ213*FZ214*$G213)*$DB$8</f>
        <v>0</v>
      </c>
      <c r="GA215" s="1126"/>
      <c r="GB215" s="1125">
        <f>(GB213*GB214*$G213)*$DB$8</f>
        <v>0</v>
      </c>
      <c r="GC215" s="1126"/>
      <c r="GD215" s="1125">
        <f>(GD213*GD214*$G213)*$DB$8</f>
        <v>0</v>
      </c>
      <c r="GE215" s="1126"/>
      <c r="GF215" s="1125">
        <f>(GF213*GF214*$G213)*$DB$8</f>
        <v>0</v>
      </c>
      <c r="GG215" s="1126"/>
      <c r="GH215" s="1125">
        <f>(GH213*GH214*$G213)*$DB$8</f>
        <v>0</v>
      </c>
      <c r="GI215" s="1126"/>
      <c r="GJ215" s="1125">
        <f>(GJ213*GJ214*$G213)*$DB$8</f>
        <v>0</v>
      </c>
      <c r="GK215" s="1126"/>
      <c r="GL215" s="1125">
        <f>(GL213*GL214*$G213)*$DB$8</f>
        <v>0</v>
      </c>
      <c r="GM215" s="1126"/>
      <c r="GN215" s="1125">
        <f>(GN213*GN214*$G213)*$DB$8</f>
        <v>0</v>
      </c>
      <c r="GO215" s="1126"/>
      <c r="GP215" s="1125">
        <f>(GP213*GP214*$G213)*$DB$8</f>
        <v>0</v>
      </c>
      <c r="GQ215" s="1126"/>
      <c r="GR215" s="1125">
        <f>(GR213*GR214*$G213)*$DB$8</f>
        <v>0</v>
      </c>
      <c r="GS215" s="1126"/>
      <c r="GT215" s="1125">
        <f>(GT213*GT214*$G213)*$DB$8</f>
        <v>0</v>
      </c>
      <c r="GU215" s="1126"/>
      <c r="GV215" s="1125">
        <f t="shared" ref="GV215" si="925">(GV213*GV214*$G213)*$DB$8</f>
        <v>0</v>
      </c>
      <c r="GW215" s="1126"/>
      <c r="GX215" s="1125">
        <f t="shared" ref="GX215" si="926">(GX213*GX214*$G213)*$DB$8</f>
        <v>0</v>
      </c>
      <c r="GY215" s="1126"/>
      <c r="GZ215" s="1125">
        <f t="shared" ref="GZ215" si="927">(GZ213*GZ214*$G213)*$DB$8</f>
        <v>0</v>
      </c>
      <c r="HA215" s="1126"/>
      <c r="HB215" s="1125">
        <f>(HB213*HB214*$G213)*$DB$8</f>
        <v>0</v>
      </c>
      <c r="HC215" s="1126"/>
      <c r="HD215" s="1125">
        <f t="shared" ref="HD215" si="928">(HD213*HD214*$G213)*$DB$8</f>
        <v>0</v>
      </c>
      <c r="HE215" s="1126"/>
      <c r="HF215" s="1125">
        <f t="shared" ref="HF215" si="929">(HF213*HF214*$G213)*$DB$8</f>
        <v>0</v>
      </c>
      <c r="HG215" s="1126"/>
      <c r="HH215" s="1125">
        <f t="shared" ref="HH215" si="930">(HH213*HH214*$G213)*$DB$8</f>
        <v>0</v>
      </c>
      <c r="HI215" s="1126"/>
    </row>
    <row r="216" spans="1:217" ht="12.75" hidden="1" customHeight="1">
      <c r="A216" s="1139"/>
      <c r="B216" s="1140"/>
      <c r="C216" s="1139"/>
      <c r="D216" s="1141"/>
      <c r="E216" s="1141"/>
      <c r="F216" s="1142"/>
      <c r="G216" s="1141"/>
      <c r="H216" s="733"/>
      <c r="I216" s="1143"/>
      <c r="J216" s="1144"/>
      <c r="K216" s="839" t="s">
        <v>382</v>
      </c>
      <c r="L216" s="1121">
        <f>L215</f>
        <v>0</v>
      </c>
      <c r="M216" s="1122"/>
      <c r="N216" s="1121">
        <f>L216+N215</f>
        <v>0</v>
      </c>
      <c r="O216" s="1122"/>
      <c r="P216" s="1121">
        <f>N216+P215</f>
        <v>0</v>
      </c>
      <c r="Q216" s="1122"/>
      <c r="R216" s="1121">
        <f>P216+R215</f>
        <v>0</v>
      </c>
      <c r="S216" s="1122"/>
      <c r="T216" s="1121">
        <f>R216+T215</f>
        <v>0</v>
      </c>
      <c r="U216" s="1122"/>
      <c r="V216" s="1121">
        <f>T216+V215</f>
        <v>0</v>
      </c>
      <c r="W216" s="1122"/>
      <c r="X216" s="1121">
        <f>V216+X215</f>
        <v>0</v>
      </c>
      <c r="Y216" s="1122"/>
      <c r="Z216" s="1121">
        <f>X216+Z215</f>
        <v>0</v>
      </c>
      <c r="AA216" s="1122"/>
      <c r="AB216" s="1121">
        <f>Z216+AB215</f>
        <v>0</v>
      </c>
      <c r="AC216" s="1122"/>
      <c r="AD216" s="1121">
        <f>AB216+AD215</f>
        <v>0</v>
      </c>
      <c r="AE216" s="1122"/>
      <c r="AF216" s="1121">
        <f>AD216+AF215</f>
        <v>0</v>
      </c>
      <c r="AG216" s="1122"/>
      <c r="AH216" s="1121">
        <f>AF216+AH215</f>
        <v>0</v>
      </c>
      <c r="AI216" s="1122"/>
      <c r="AJ216" s="1121">
        <f>AH216+AJ215</f>
        <v>0</v>
      </c>
      <c r="AK216" s="1122"/>
      <c r="AL216" s="1121">
        <f>AJ216+AL215</f>
        <v>0</v>
      </c>
      <c r="AM216" s="1122"/>
      <c r="AN216" s="1121">
        <f>AL216+AN215</f>
        <v>0</v>
      </c>
      <c r="AO216" s="1122"/>
      <c r="AP216" s="1121">
        <f>AN216+AP215</f>
        <v>0</v>
      </c>
      <c r="AQ216" s="1122"/>
      <c r="AR216" s="1121">
        <f>AP216+AR215</f>
        <v>0</v>
      </c>
      <c r="AS216" s="1122"/>
      <c r="AT216" s="1121">
        <f>AR216+AT215</f>
        <v>0</v>
      </c>
      <c r="AU216" s="1122"/>
      <c r="AV216" s="1121">
        <f>AT216+AV215</f>
        <v>0</v>
      </c>
      <c r="AW216" s="1122"/>
      <c r="AX216" s="1121">
        <f>AV216+AX215</f>
        <v>0</v>
      </c>
      <c r="AY216" s="1122"/>
      <c r="AZ216" s="1121">
        <f>AX216+AZ215</f>
        <v>0</v>
      </c>
      <c r="BA216" s="1122"/>
      <c r="BB216" s="1121">
        <f>AZ216+BB215</f>
        <v>0</v>
      </c>
      <c r="BC216" s="1122"/>
      <c r="BD216" s="1121">
        <f>BB216+BD215</f>
        <v>0</v>
      </c>
      <c r="BE216" s="1122"/>
      <c r="BF216" s="1121">
        <f>BD216+BF215</f>
        <v>0</v>
      </c>
      <c r="BG216" s="1122"/>
      <c r="BH216" s="1121">
        <f>BF216+BH215</f>
        <v>0</v>
      </c>
      <c r="BI216" s="1122"/>
      <c r="BJ216" s="1121">
        <f>BH216+BJ215</f>
        <v>0</v>
      </c>
      <c r="BK216" s="1122"/>
      <c r="BL216" s="1121">
        <f>BJ216+BL215</f>
        <v>0</v>
      </c>
      <c r="BM216" s="1122"/>
      <c r="BN216" s="1121">
        <f>BL216+BN215</f>
        <v>0</v>
      </c>
      <c r="BO216" s="1122"/>
      <c r="BP216" s="1121">
        <f>BN216+BP215</f>
        <v>0</v>
      </c>
      <c r="BQ216" s="1122"/>
      <c r="BR216" s="1121">
        <f>BP216+BR215</f>
        <v>0</v>
      </c>
      <c r="BS216" s="1122"/>
      <c r="BT216" s="1121">
        <f>BR216+BT215</f>
        <v>0</v>
      </c>
      <c r="BU216" s="1122"/>
      <c r="BV216" s="1121">
        <f>BT216+BV215</f>
        <v>0</v>
      </c>
      <c r="BW216" s="1122"/>
      <c r="BX216" s="1121">
        <f>BV216+BX215</f>
        <v>0</v>
      </c>
      <c r="BY216" s="1122"/>
      <c r="BZ216" s="1121">
        <f>BX216+BZ215</f>
        <v>0</v>
      </c>
      <c r="CA216" s="1122"/>
      <c r="CB216" s="1121">
        <f>BZ216+CB215</f>
        <v>0</v>
      </c>
      <c r="CC216" s="1122"/>
      <c r="CD216" s="1121">
        <f>CB216+CD215</f>
        <v>0</v>
      </c>
      <c r="CE216" s="1122"/>
      <c r="CF216" s="1121">
        <f>CD216+CF215</f>
        <v>0</v>
      </c>
      <c r="CG216" s="1122"/>
      <c r="CH216" s="1121">
        <f>CF216+CH215</f>
        <v>0</v>
      </c>
      <c r="CI216" s="1122"/>
      <c r="CJ216" s="1121">
        <f>CH216+CJ215</f>
        <v>0</v>
      </c>
      <c r="CK216" s="1122"/>
      <c r="CL216" s="1121">
        <f>CJ216+CL215</f>
        <v>0</v>
      </c>
      <c r="CM216" s="1122"/>
      <c r="CN216" s="1121">
        <f>CL216+CN215</f>
        <v>0</v>
      </c>
      <c r="CO216" s="1122"/>
      <c r="CP216" s="1121">
        <f>CN216+CP215</f>
        <v>0</v>
      </c>
      <c r="CQ216" s="1122"/>
      <c r="CR216" s="1121">
        <f>CP216+CR215</f>
        <v>0</v>
      </c>
      <c r="CS216" s="1122"/>
      <c r="CT216" s="1121">
        <f>CR216+CT215</f>
        <v>0</v>
      </c>
      <c r="CU216" s="1122"/>
      <c r="CV216" s="1121">
        <f>CT216+CV215</f>
        <v>0</v>
      </c>
      <c r="CW216" s="1122"/>
      <c r="CX216" s="1121">
        <f>CV216+CX215</f>
        <v>0</v>
      </c>
      <c r="CY216" s="1122"/>
      <c r="CZ216" s="1121">
        <f>CX216+CZ215</f>
        <v>0</v>
      </c>
      <c r="DA216" s="1122"/>
      <c r="DB216" s="1121">
        <f>CZ216+DB215</f>
        <v>0</v>
      </c>
      <c r="DC216" s="1122"/>
      <c r="DD216" s="1121">
        <f>DB216+DD215</f>
        <v>0</v>
      </c>
      <c r="DE216" s="1122"/>
      <c r="DF216" s="1121">
        <f>DD216+DF215</f>
        <v>0</v>
      </c>
      <c r="DG216" s="1122"/>
      <c r="DH216" s="1121">
        <f>DF216+DH215</f>
        <v>0</v>
      </c>
      <c r="DI216" s="1122"/>
      <c r="DJ216" s="1127">
        <f>DH216+DJ215</f>
        <v>0</v>
      </c>
      <c r="DK216" s="1128"/>
      <c r="DL216" s="1121">
        <f>DJ216+DL215</f>
        <v>0</v>
      </c>
      <c r="DM216" s="1122"/>
      <c r="DN216" s="1121">
        <f>DL216+DN215</f>
        <v>0</v>
      </c>
      <c r="DO216" s="1122"/>
      <c r="DP216" s="1121">
        <f>DN216+DP215</f>
        <v>0</v>
      </c>
      <c r="DQ216" s="1122"/>
      <c r="DR216" s="1121">
        <f>DP216+DR215</f>
        <v>0</v>
      </c>
      <c r="DS216" s="1122"/>
      <c r="DT216" s="1121">
        <f>DR216+DT215</f>
        <v>0</v>
      </c>
      <c r="DU216" s="1122"/>
      <c r="DV216" s="1121">
        <f>DT216+DV215</f>
        <v>0</v>
      </c>
      <c r="DW216" s="1122"/>
      <c r="DX216" s="1121">
        <f>DV216+DX215</f>
        <v>0</v>
      </c>
      <c r="DY216" s="1122"/>
      <c r="DZ216" s="1121">
        <f>DX216+DZ215</f>
        <v>0</v>
      </c>
      <c r="EA216" s="1122"/>
      <c r="EB216" s="1121">
        <f>DZ216+EB215</f>
        <v>0</v>
      </c>
      <c r="EC216" s="1122"/>
      <c r="ED216" s="1121">
        <f>EB216+ED215</f>
        <v>0</v>
      </c>
      <c r="EE216" s="1122"/>
      <c r="EF216" s="1121">
        <f>ED216+EF215</f>
        <v>0</v>
      </c>
      <c r="EG216" s="1122"/>
      <c r="EH216" s="1121">
        <f>EF216+EH215</f>
        <v>0</v>
      </c>
      <c r="EI216" s="1122"/>
      <c r="EJ216" s="1121">
        <f>EH216+EJ215</f>
        <v>0</v>
      </c>
      <c r="EK216" s="1122"/>
      <c r="EL216" s="1121">
        <f>EJ216+EL215</f>
        <v>0</v>
      </c>
      <c r="EM216" s="1122"/>
      <c r="EN216" s="1121">
        <f>EL216+EN215</f>
        <v>0</v>
      </c>
      <c r="EO216" s="1122"/>
      <c r="EP216" s="1121">
        <f>EN216+EP215</f>
        <v>0</v>
      </c>
      <c r="EQ216" s="1122"/>
      <c r="ER216" s="1121">
        <f>EP216+ER215</f>
        <v>0</v>
      </c>
      <c r="ES216" s="1122"/>
      <c r="ET216" s="1121">
        <f>ER216+ET215</f>
        <v>0</v>
      </c>
      <c r="EU216" s="1122"/>
      <c r="EV216" s="1121">
        <f>ET216+EV215</f>
        <v>0</v>
      </c>
      <c r="EW216" s="1122"/>
      <c r="EX216" s="1121">
        <f>EV216+EX215</f>
        <v>0</v>
      </c>
      <c r="EY216" s="1122"/>
      <c r="EZ216" s="1121">
        <f>EX216+EZ215</f>
        <v>0</v>
      </c>
      <c r="FA216" s="1122"/>
      <c r="FB216" s="1121">
        <f>EZ216+FB215</f>
        <v>0</v>
      </c>
      <c r="FC216" s="1122"/>
      <c r="FD216" s="1121">
        <f>FB216+FD215</f>
        <v>0</v>
      </c>
      <c r="FE216" s="1122"/>
      <c r="FF216" s="1121">
        <f>FD216+FF215</f>
        <v>0</v>
      </c>
      <c r="FG216" s="1122"/>
      <c r="FH216" s="1121">
        <f>FF216+FH215</f>
        <v>0</v>
      </c>
      <c r="FI216" s="1122"/>
      <c r="FJ216" s="1121">
        <f>FH216+FJ215</f>
        <v>0</v>
      </c>
      <c r="FK216" s="1122"/>
      <c r="FL216" s="1121">
        <f>FJ216+FL215</f>
        <v>0</v>
      </c>
      <c r="FM216" s="1122"/>
      <c r="FN216" s="1121">
        <f>FL216+FN215</f>
        <v>0</v>
      </c>
      <c r="FO216" s="1122"/>
      <c r="FP216" s="1121">
        <f>FN216+FP215</f>
        <v>0</v>
      </c>
      <c r="FQ216" s="1122"/>
      <c r="FR216" s="1121">
        <f>FP216+FR215</f>
        <v>0</v>
      </c>
      <c r="FS216" s="1122"/>
      <c r="FT216" s="1121">
        <f>FR216+FT215</f>
        <v>0</v>
      </c>
      <c r="FU216" s="1122"/>
      <c r="FV216" s="1121">
        <f>FT216+FV215</f>
        <v>0</v>
      </c>
      <c r="FW216" s="1122"/>
      <c r="FX216" s="1121">
        <f>FV216+FX215</f>
        <v>0</v>
      </c>
      <c r="FY216" s="1122"/>
      <c r="FZ216" s="1121">
        <f>FX216+FZ215</f>
        <v>0</v>
      </c>
      <c r="GA216" s="1122"/>
      <c r="GB216" s="1121">
        <f>FZ216+GB215</f>
        <v>0</v>
      </c>
      <c r="GC216" s="1122"/>
      <c r="GD216" s="1121">
        <f>GB216+GD215</f>
        <v>0</v>
      </c>
      <c r="GE216" s="1122"/>
      <c r="GF216" s="1121">
        <f>GD216+GF215</f>
        <v>0</v>
      </c>
      <c r="GG216" s="1122"/>
      <c r="GH216" s="1121">
        <f>GF216+GH215</f>
        <v>0</v>
      </c>
      <c r="GI216" s="1122"/>
      <c r="GJ216" s="1121">
        <f>GH216+GJ215</f>
        <v>0</v>
      </c>
      <c r="GK216" s="1122"/>
      <c r="GL216" s="1121">
        <f>GJ216+GL215</f>
        <v>0</v>
      </c>
      <c r="GM216" s="1122"/>
      <c r="GN216" s="1121">
        <f>GL216+GN215</f>
        <v>0</v>
      </c>
      <c r="GO216" s="1122"/>
      <c r="GP216" s="1121">
        <f>GN216+GP215</f>
        <v>0</v>
      </c>
      <c r="GQ216" s="1122"/>
      <c r="GR216" s="1121">
        <f>GP216+GR215</f>
        <v>0</v>
      </c>
      <c r="GS216" s="1122"/>
      <c r="GT216" s="1121">
        <f>GR216+GT215</f>
        <v>0</v>
      </c>
      <c r="GU216" s="1122"/>
      <c r="GV216" s="1121">
        <f t="shared" ref="GV216" si="931">GT216+GV215</f>
        <v>0</v>
      </c>
      <c r="GW216" s="1122"/>
      <c r="GX216" s="1121">
        <f t="shared" ref="GX216" si="932">GV216+GX215</f>
        <v>0</v>
      </c>
      <c r="GY216" s="1122"/>
      <c r="GZ216" s="1121">
        <f t="shared" ref="GZ216" si="933">GX216+GZ215</f>
        <v>0</v>
      </c>
      <c r="HA216" s="1122"/>
      <c r="HB216" s="1121">
        <f>GZ216+HB215</f>
        <v>0</v>
      </c>
      <c r="HC216" s="1122"/>
      <c r="HD216" s="1121">
        <f t="shared" ref="HD216" si="934">HB216+HD215</f>
        <v>0</v>
      </c>
      <c r="HE216" s="1122"/>
      <c r="HF216" s="1121">
        <f t="shared" ref="HF216" si="935">HD216+HF215</f>
        <v>0</v>
      </c>
      <c r="HG216" s="1122"/>
      <c r="HH216" s="1121">
        <f t="shared" ref="HH216" si="936">HF216+HH215</f>
        <v>0</v>
      </c>
      <c r="HI216" s="1122"/>
    </row>
    <row r="217" spans="1:217" s="19" customFormat="1" ht="12.75" hidden="1" customHeight="1">
      <c r="A217" s="1139"/>
      <c r="B217" s="1140"/>
      <c r="C217" s="1139"/>
      <c r="D217" s="1141"/>
      <c r="E217" s="1141"/>
      <c r="F217" s="1142"/>
      <c r="G217" s="1141"/>
      <c r="H217" s="840"/>
      <c r="I217" s="1143"/>
      <c r="J217" s="1144"/>
      <c r="K217" s="841" t="s">
        <v>383</v>
      </c>
      <c r="L217" s="1117"/>
      <c r="M217" s="1118"/>
      <c r="N217" s="1117"/>
      <c r="O217" s="1118"/>
      <c r="P217" s="1117"/>
      <c r="Q217" s="1118"/>
      <c r="R217" s="1117"/>
      <c r="S217" s="1118"/>
      <c r="T217" s="1117"/>
      <c r="U217" s="1118"/>
      <c r="V217" s="1117"/>
      <c r="W217" s="1118"/>
      <c r="X217" s="1117"/>
      <c r="Y217" s="1118"/>
      <c r="Z217" s="1117"/>
      <c r="AA217" s="1118"/>
      <c r="AB217" s="1117"/>
      <c r="AC217" s="1118"/>
      <c r="AD217" s="1117"/>
      <c r="AE217" s="1118"/>
      <c r="AF217" s="1117"/>
      <c r="AG217" s="1118"/>
      <c r="AH217" s="1117"/>
      <c r="AI217" s="1118"/>
      <c r="AJ217" s="1117"/>
      <c r="AK217" s="1118"/>
      <c r="AL217" s="1117"/>
      <c r="AM217" s="1118"/>
      <c r="AN217" s="1117"/>
      <c r="AO217" s="1118"/>
      <c r="AP217" s="1117"/>
      <c r="AQ217" s="1118"/>
      <c r="AR217" s="1117"/>
      <c r="AS217" s="1118"/>
      <c r="AT217" s="1117"/>
      <c r="AU217" s="1118"/>
      <c r="AV217" s="1117"/>
      <c r="AW217" s="1118"/>
      <c r="AX217" s="1117"/>
      <c r="AY217" s="1118"/>
      <c r="AZ217" s="1117"/>
      <c r="BA217" s="1118"/>
      <c r="BB217" s="1117"/>
      <c r="BC217" s="1118"/>
      <c r="BD217" s="1117"/>
      <c r="BE217" s="1118"/>
      <c r="BF217" s="1117"/>
      <c r="BG217" s="1118"/>
      <c r="BH217" s="1117"/>
      <c r="BI217" s="1118"/>
      <c r="BJ217" s="1117"/>
      <c r="BK217" s="1118"/>
      <c r="BL217" s="1117"/>
      <c r="BM217" s="1118"/>
      <c r="BN217" s="1117"/>
      <c r="BO217" s="1118"/>
      <c r="BP217" s="1117"/>
      <c r="BQ217" s="1118"/>
      <c r="BR217" s="1117"/>
      <c r="BS217" s="1118"/>
      <c r="BT217" s="1117"/>
      <c r="BU217" s="1118"/>
      <c r="BV217" s="1117"/>
      <c r="BW217" s="1118"/>
      <c r="BX217" s="1117"/>
      <c r="BY217" s="1118"/>
      <c r="BZ217" s="1117"/>
      <c r="CA217" s="1118"/>
      <c r="CB217" s="1117"/>
      <c r="CC217" s="1118"/>
      <c r="CD217" s="1117"/>
      <c r="CE217" s="1118"/>
      <c r="CF217" s="1117"/>
      <c r="CG217" s="1118"/>
      <c r="CH217" s="1117"/>
      <c r="CI217" s="1118"/>
      <c r="CJ217" s="1117"/>
      <c r="CK217" s="1118"/>
      <c r="CL217" s="1117"/>
      <c r="CM217" s="1118"/>
      <c r="CN217" s="1117"/>
      <c r="CO217" s="1118"/>
      <c r="CP217" s="1117"/>
      <c r="CQ217" s="1118"/>
      <c r="CR217" s="1117"/>
      <c r="CS217" s="1118"/>
      <c r="CT217" s="1117"/>
      <c r="CU217" s="1118"/>
      <c r="CV217" s="1117"/>
      <c r="CW217" s="1118"/>
      <c r="CX217" s="1117"/>
      <c r="CY217" s="1118"/>
      <c r="CZ217" s="1117"/>
      <c r="DA217" s="1118"/>
      <c r="DB217" s="1117"/>
      <c r="DC217" s="1118"/>
      <c r="DD217" s="1117"/>
      <c r="DE217" s="1118"/>
      <c r="DF217" s="1117"/>
      <c r="DG217" s="1118"/>
      <c r="DH217" s="1117"/>
      <c r="DI217" s="1118"/>
      <c r="DJ217" s="1123"/>
      <c r="DK217" s="1124"/>
      <c r="DL217" s="1117"/>
      <c r="DM217" s="1118"/>
      <c r="DN217" s="1117"/>
      <c r="DO217" s="1118"/>
      <c r="DP217" s="1117"/>
      <c r="DQ217" s="1118"/>
      <c r="DR217" s="1117"/>
      <c r="DS217" s="1118"/>
      <c r="DT217" s="1117"/>
      <c r="DU217" s="1118"/>
      <c r="DV217" s="1117"/>
      <c r="DW217" s="1118"/>
      <c r="DX217" s="1117"/>
      <c r="DY217" s="1118"/>
      <c r="DZ217" s="1117"/>
      <c r="EA217" s="1118"/>
      <c r="EB217" s="1117"/>
      <c r="EC217" s="1118"/>
      <c r="ED217" s="1117"/>
      <c r="EE217" s="1118"/>
      <c r="EF217" s="1117"/>
      <c r="EG217" s="1118"/>
      <c r="EH217" s="1117"/>
      <c r="EI217" s="1118"/>
      <c r="EJ217" s="1117"/>
      <c r="EK217" s="1118"/>
      <c r="EL217" s="1117"/>
      <c r="EM217" s="1118"/>
      <c r="EN217" s="1117"/>
      <c r="EO217" s="1118"/>
      <c r="EP217" s="1117"/>
      <c r="EQ217" s="1118"/>
      <c r="ER217" s="1117"/>
      <c r="ES217" s="1118"/>
      <c r="ET217" s="1117"/>
      <c r="EU217" s="1118"/>
      <c r="EV217" s="1117"/>
      <c r="EW217" s="1118"/>
      <c r="EX217" s="1117"/>
      <c r="EY217" s="1118"/>
      <c r="EZ217" s="1117"/>
      <c r="FA217" s="1118"/>
      <c r="FB217" s="1117"/>
      <c r="FC217" s="1118"/>
      <c r="FD217" s="1117"/>
      <c r="FE217" s="1118"/>
      <c r="FF217" s="1117"/>
      <c r="FG217" s="1118"/>
      <c r="FH217" s="1117"/>
      <c r="FI217" s="1118"/>
      <c r="FJ217" s="1117"/>
      <c r="FK217" s="1118"/>
      <c r="FL217" s="1117"/>
      <c r="FM217" s="1118"/>
      <c r="FN217" s="1117"/>
      <c r="FO217" s="1118"/>
      <c r="FP217" s="1117"/>
      <c r="FQ217" s="1118"/>
      <c r="FR217" s="1117"/>
      <c r="FS217" s="1118"/>
      <c r="FT217" s="1117"/>
      <c r="FU217" s="1118"/>
      <c r="FV217" s="1117"/>
      <c r="FW217" s="1118"/>
      <c r="FX217" s="1117"/>
      <c r="FY217" s="1118"/>
      <c r="FZ217" s="1117"/>
      <c r="GA217" s="1118"/>
      <c r="GB217" s="1117"/>
      <c r="GC217" s="1118"/>
      <c r="GD217" s="1117"/>
      <c r="GE217" s="1118"/>
      <c r="GF217" s="1117"/>
      <c r="GG217" s="1118"/>
      <c r="GH217" s="1117"/>
      <c r="GI217" s="1118"/>
      <c r="GJ217" s="1117"/>
      <c r="GK217" s="1118"/>
      <c r="GL217" s="1117"/>
      <c r="GM217" s="1118"/>
      <c r="GN217" s="1117"/>
      <c r="GO217" s="1118"/>
      <c r="GP217" s="1117"/>
      <c r="GQ217" s="1118"/>
      <c r="GR217" s="1117"/>
      <c r="GS217" s="1118"/>
      <c r="GT217" s="1117"/>
      <c r="GU217" s="1118"/>
      <c r="GV217" s="1117"/>
      <c r="GW217" s="1118"/>
      <c r="GX217" s="1117"/>
      <c r="GY217" s="1118"/>
      <c r="GZ217" s="1117"/>
      <c r="HA217" s="1118"/>
      <c r="HB217" s="1117"/>
      <c r="HC217" s="1118"/>
      <c r="HD217" s="1117"/>
      <c r="HE217" s="1118"/>
      <c r="HF217" s="1117"/>
      <c r="HG217" s="1118"/>
      <c r="HH217" s="1117"/>
      <c r="HI217" s="1118"/>
    </row>
    <row r="218" spans="1:217" s="20" customFormat="1" ht="12.75" hidden="1" customHeight="1">
      <c r="A218" s="1139"/>
      <c r="B218" s="1140"/>
      <c r="C218" s="1139"/>
      <c r="D218" s="1141"/>
      <c r="E218" s="1141"/>
      <c r="F218" s="1142"/>
      <c r="G218" s="1141"/>
      <c r="H218" s="842"/>
      <c r="I218" s="1143"/>
      <c r="J218" s="1144"/>
      <c r="K218" s="843" t="s">
        <v>384</v>
      </c>
      <c r="L218" s="1113">
        <f>L217</f>
        <v>0</v>
      </c>
      <c r="M218" s="1114"/>
      <c r="N218" s="1113">
        <f>N217+L218</f>
        <v>0</v>
      </c>
      <c r="O218" s="1114"/>
      <c r="P218" s="1113">
        <f>P217+N218</f>
        <v>0</v>
      </c>
      <c r="Q218" s="1114"/>
      <c r="R218" s="1113">
        <f>R217+P218</f>
        <v>0</v>
      </c>
      <c r="S218" s="1114"/>
      <c r="T218" s="1113">
        <f>T217+R218</f>
        <v>0</v>
      </c>
      <c r="U218" s="1114"/>
      <c r="V218" s="1113">
        <f>V217+T218</f>
        <v>0</v>
      </c>
      <c r="W218" s="1114"/>
      <c r="X218" s="1113">
        <f>X217+V218</f>
        <v>0</v>
      </c>
      <c r="Y218" s="1114"/>
      <c r="Z218" s="1113">
        <f>Z217+X218</f>
        <v>0</v>
      </c>
      <c r="AA218" s="1114"/>
      <c r="AB218" s="1113">
        <f>AB217+Z218</f>
        <v>0</v>
      </c>
      <c r="AC218" s="1114"/>
      <c r="AD218" s="1113">
        <f>AD217+AB218</f>
        <v>0</v>
      </c>
      <c r="AE218" s="1114"/>
      <c r="AF218" s="1113">
        <f>AF217+AD218</f>
        <v>0</v>
      </c>
      <c r="AG218" s="1114"/>
      <c r="AH218" s="1113">
        <f>AH217+AF218</f>
        <v>0</v>
      </c>
      <c r="AI218" s="1114"/>
      <c r="AJ218" s="1113">
        <f>AJ217+AH218</f>
        <v>0</v>
      </c>
      <c r="AK218" s="1114"/>
      <c r="AL218" s="1113">
        <f>AL217+AJ218</f>
        <v>0</v>
      </c>
      <c r="AM218" s="1114"/>
      <c r="AN218" s="1113">
        <f>AN217+AL218</f>
        <v>0</v>
      </c>
      <c r="AO218" s="1114"/>
      <c r="AP218" s="1113">
        <f>AP217+AN218</f>
        <v>0</v>
      </c>
      <c r="AQ218" s="1114"/>
      <c r="AR218" s="1113">
        <f>AR217+AP218</f>
        <v>0</v>
      </c>
      <c r="AS218" s="1114"/>
      <c r="AT218" s="1113">
        <f>AT217+AR218</f>
        <v>0</v>
      </c>
      <c r="AU218" s="1114"/>
      <c r="AV218" s="1113">
        <f>AV217+AT218</f>
        <v>0</v>
      </c>
      <c r="AW218" s="1114"/>
      <c r="AX218" s="1113">
        <f>AX217+AV218</f>
        <v>0</v>
      </c>
      <c r="AY218" s="1114"/>
      <c r="AZ218" s="1113">
        <f>AZ217+AX218</f>
        <v>0</v>
      </c>
      <c r="BA218" s="1114"/>
      <c r="BB218" s="1113">
        <f>BB217+AZ218</f>
        <v>0</v>
      </c>
      <c r="BC218" s="1114"/>
      <c r="BD218" s="1113">
        <f>BD217+BB218</f>
        <v>0</v>
      </c>
      <c r="BE218" s="1114"/>
      <c r="BF218" s="1113">
        <f>BF217+BD218</f>
        <v>0</v>
      </c>
      <c r="BG218" s="1114"/>
      <c r="BH218" s="1113">
        <f>BH217+BF218</f>
        <v>0</v>
      </c>
      <c r="BI218" s="1114"/>
      <c r="BJ218" s="1113">
        <f>BJ217+BH218</f>
        <v>0</v>
      </c>
      <c r="BK218" s="1114"/>
      <c r="BL218" s="1113">
        <f>BL217+BJ218</f>
        <v>0</v>
      </c>
      <c r="BM218" s="1114"/>
      <c r="BN218" s="1113">
        <f>BN217+BL218</f>
        <v>0</v>
      </c>
      <c r="BO218" s="1114"/>
      <c r="BP218" s="1113">
        <f>BP217+BN218</f>
        <v>0</v>
      </c>
      <c r="BQ218" s="1114"/>
      <c r="BR218" s="1113">
        <f>BR217+BP218</f>
        <v>0</v>
      </c>
      <c r="BS218" s="1114"/>
      <c r="BT218" s="1113">
        <f>BT217+BR218</f>
        <v>0</v>
      </c>
      <c r="BU218" s="1114"/>
      <c r="BV218" s="1113">
        <f>BV217+BT218</f>
        <v>0</v>
      </c>
      <c r="BW218" s="1114"/>
      <c r="BX218" s="1113">
        <f>BX217+BV218</f>
        <v>0</v>
      </c>
      <c r="BY218" s="1114"/>
      <c r="BZ218" s="1113">
        <f>BZ217+BX218</f>
        <v>0</v>
      </c>
      <c r="CA218" s="1114"/>
      <c r="CB218" s="1113">
        <f>CB217+BZ218</f>
        <v>0</v>
      </c>
      <c r="CC218" s="1114"/>
      <c r="CD218" s="1113">
        <f>CD217+CB218</f>
        <v>0</v>
      </c>
      <c r="CE218" s="1114"/>
      <c r="CF218" s="1113">
        <f>CF217+CD218</f>
        <v>0</v>
      </c>
      <c r="CG218" s="1114"/>
      <c r="CH218" s="1113">
        <f>CH217+CF218</f>
        <v>0</v>
      </c>
      <c r="CI218" s="1114"/>
      <c r="CJ218" s="1113">
        <f>CJ217+CH218</f>
        <v>0</v>
      </c>
      <c r="CK218" s="1114"/>
      <c r="CL218" s="1113">
        <f>CL217+CJ218</f>
        <v>0</v>
      </c>
      <c r="CM218" s="1114"/>
      <c r="CN218" s="1113">
        <f>CN217+CL218</f>
        <v>0</v>
      </c>
      <c r="CO218" s="1114"/>
      <c r="CP218" s="1113">
        <f>CP217+CN218</f>
        <v>0</v>
      </c>
      <c r="CQ218" s="1114"/>
      <c r="CR218" s="1113">
        <f>CR217+CP218</f>
        <v>0</v>
      </c>
      <c r="CS218" s="1114"/>
      <c r="CT218" s="1113">
        <f>CT217+CR218</f>
        <v>0</v>
      </c>
      <c r="CU218" s="1114"/>
      <c r="CV218" s="1113">
        <f>CV217+CT218</f>
        <v>0</v>
      </c>
      <c r="CW218" s="1114"/>
      <c r="CX218" s="1113">
        <f>CX217+CV218</f>
        <v>0</v>
      </c>
      <c r="CY218" s="1114"/>
      <c r="CZ218" s="1113">
        <f>CZ217+CX218</f>
        <v>0</v>
      </c>
      <c r="DA218" s="1114"/>
      <c r="DB218" s="1113">
        <f>DB217+CZ218</f>
        <v>0</v>
      </c>
      <c r="DC218" s="1114"/>
      <c r="DD218" s="1113">
        <f>DD217+DB218</f>
        <v>0</v>
      </c>
      <c r="DE218" s="1114"/>
      <c r="DF218" s="1113">
        <f>DF217+DD218</f>
        <v>0</v>
      </c>
      <c r="DG218" s="1114"/>
      <c r="DH218" s="1113">
        <f>DH217+DF218</f>
        <v>0</v>
      </c>
      <c r="DI218" s="1114"/>
      <c r="DJ218" s="1119">
        <f>DJ217+DH218</f>
        <v>0</v>
      </c>
      <c r="DK218" s="1120"/>
      <c r="DL218" s="1113">
        <f>DL217+DJ218</f>
        <v>0</v>
      </c>
      <c r="DM218" s="1114"/>
      <c r="DN218" s="1113">
        <f>DN217+DL218</f>
        <v>0</v>
      </c>
      <c r="DO218" s="1114"/>
      <c r="DP218" s="1113">
        <f>DP217+DN218</f>
        <v>0</v>
      </c>
      <c r="DQ218" s="1114"/>
      <c r="DR218" s="1113">
        <f>DR217+DP218</f>
        <v>0</v>
      </c>
      <c r="DS218" s="1114"/>
      <c r="DT218" s="1113">
        <f>DT217+DR218</f>
        <v>0</v>
      </c>
      <c r="DU218" s="1114"/>
      <c r="DV218" s="1113">
        <f>DV217+DT218</f>
        <v>0</v>
      </c>
      <c r="DW218" s="1114"/>
      <c r="DX218" s="1113">
        <f>DX217+DV218</f>
        <v>0</v>
      </c>
      <c r="DY218" s="1114"/>
      <c r="DZ218" s="1113">
        <f>DZ217+DX218</f>
        <v>0</v>
      </c>
      <c r="EA218" s="1114"/>
      <c r="EB218" s="1113">
        <f>EB217+DZ218</f>
        <v>0</v>
      </c>
      <c r="EC218" s="1114"/>
      <c r="ED218" s="1113">
        <f>ED217+EB218</f>
        <v>0</v>
      </c>
      <c r="EE218" s="1114"/>
      <c r="EF218" s="1113">
        <f>EF217+ED218</f>
        <v>0</v>
      </c>
      <c r="EG218" s="1114"/>
      <c r="EH218" s="1113">
        <f>EH217+EF218</f>
        <v>0</v>
      </c>
      <c r="EI218" s="1114"/>
      <c r="EJ218" s="1113">
        <f>EJ217+EH218</f>
        <v>0</v>
      </c>
      <c r="EK218" s="1114"/>
      <c r="EL218" s="1113">
        <f>EL217+EJ218</f>
        <v>0</v>
      </c>
      <c r="EM218" s="1114"/>
      <c r="EN218" s="1113">
        <f>EN217+EL218</f>
        <v>0</v>
      </c>
      <c r="EO218" s="1114"/>
      <c r="EP218" s="1113">
        <f>EP217+EN218</f>
        <v>0</v>
      </c>
      <c r="EQ218" s="1114"/>
      <c r="ER218" s="1113">
        <f>ER217+EP218</f>
        <v>0</v>
      </c>
      <c r="ES218" s="1114"/>
      <c r="ET218" s="1113">
        <f>ET217+ER218</f>
        <v>0</v>
      </c>
      <c r="EU218" s="1114"/>
      <c r="EV218" s="1113">
        <f>EV217+ET218</f>
        <v>0</v>
      </c>
      <c r="EW218" s="1114"/>
      <c r="EX218" s="1113">
        <f>EX217+EV218</f>
        <v>0</v>
      </c>
      <c r="EY218" s="1114"/>
      <c r="EZ218" s="1113">
        <f>EZ217+EX218</f>
        <v>0</v>
      </c>
      <c r="FA218" s="1114"/>
      <c r="FB218" s="1113">
        <f>FB217+EZ218</f>
        <v>0</v>
      </c>
      <c r="FC218" s="1114"/>
      <c r="FD218" s="1113">
        <f>FD217+FB218</f>
        <v>0</v>
      </c>
      <c r="FE218" s="1114"/>
      <c r="FF218" s="1113">
        <f>FF217+FD218</f>
        <v>0</v>
      </c>
      <c r="FG218" s="1114"/>
      <c r="FH218" s="1113">
        <f>FH217+FF218</f>
        <v>0</v>
      </c>
      <c r="FI218" s="1114"/>
      <c r="FJ218" s="1113">
        <f>FJ217+FH218</f>
        <v>0</v>
      </c>
      <c r="FK218" s="1114"/>
      <c r="FL218" s="1113">
        <f>FL217+FJ218</f>
        <v>0</v>
      </c>
      <c r="FM218" s="1114"/>
      <c r="FN218" s="1113">
        <f>FN217+FL218</f>
        <v>0</v>
      </c>
      <c r="FO218" s="1114"/>
      <c r="FP218" s="1113">
        <f>FP217+FN218</f>
        <v>0</v>
      </c>
      <c r="FQ218" s="1114"/>
      <c r="FR218" s="1113">
        <f>FR217+FP218</f>
        <v>0</v>
      </c>
      <c r="FS218" s="1114"/>
      <c r="FT218" s="1113">
        <f>FT217+FR218</f>
        <v>0</v>
      </c>
      <c r="FU218" s="1114"/>
      <c r="FV218" s="1113">
        <f>FV217+FT218</f>
        <v>0</v>
      </c>
      <c r="FW218" s="1114"/>
      <c r="FX218" s="1113">
        <f>FX217+FV218</f>
        <v>0</v>
      </c>
      <c r="FY218" s="1114"/>
      <c r="FZ218" s="1113">
        <f>FZ217+FX218</f>
        <v>0</v>
      </c>
      <c r="GA218" s="1114"/>
      <c r="GB218" s="1113">
        <f>GB217+FZ218</f>
        <v>0</v>
      </c>
      <c r="GC218" s="1114"/>
      <c r="GD218" s="1113">
        <f>GD217+GB218</f>
        <v>0</v>
      </c>
      <c r="GE218" s="1114"/>
      <c r="GF218" s="1113">
        <f>GF217+GD218</f>
        <v>0</v>
      </c>
      <c r="GG218" s="1114"/>
      <c r="GH218" s="1113">
        <f>GH217+GF218</f>
        <v>0</v>
      </c>
      <c r="GI218" s="1114"/>
      <c r="GJ218" s="1113">
        <f>GJ217+GH218</f>
        <v>0</v>
      </c>
      <c r="GK218" s="1114"/>
      <c r="GL218" s="1113">
        <f>GL217+GJ218</f>
        <v>0</v>
      </c>
      <c r="GM218" s="1114"/>
      <c r="GN218" s="1113">
        <f>GN217+GL218</f>
        <v>0</v>
      </c>
      <c r="GO218" s="1114"/>
      <c r="GP218" s="1113">
        <f>GP217+GN218</f>
        <v>0</v>
      </c>
      <c r="GQ218" s="1114"/>
      <c r="GR218" s="1113">
        <f>GR217+GP218</f>
        <v>0</v>
      </c>
      <c r="GS218" s="1114"/>
      <c r="GT218" s="1113">
        <f>GT217+GR218</f>
        <v>0</v>
      </c>
      <c r="GU218" s="1114"/>
      <c r="GV218" s="1113">
        <f t="shared" ref="GV218" si="937">GV217+GT218</f>
        <v>0</v>
      </c>
      <c r="GW218" s="1114"/>
      <c r="GX218" s="1113">
        <f t="shared" ref="GX218" si="938">GX217+GV218</f>
        <v>0</v>
      </c>
      <c r="GY218" s="1114"/>
      <c r="GZ218" s="1113">
        <f t="shared" ref="GZ218" si="939">GZ217+GX218</f>
        <v>0</v>
      </c>
      <c r="HA218" s="1114"/>
      <c r="HB218" s="1113">
        <f>HB217+GZ218</f>
        <v>0</v>
      </c>
      <c r="HC218" s="1114"/>
      <c r="HD218" s="1113">
        <f t="shared" ref="HD218" si="940">HD217+HB218</f>
        <v>0</v>
      </c>
      <c r="HE218" s="1114"/>
      <c r="HF218" s="1113">
        <f t="shared" ref="HF218" si="941">HF217+HD218</f>
        <v>0</v>
      </c>
      <c r="HG218" s="1114"/>
      <c r="HH218" s="1113">
        <f t="shared" ref="HH218" si="942">HH217+HF218</f>
        <v>0</v>
      </c>
      <c r="HI218" s="1114"/>
    </row>
    <row r="219" spans="1:217" s="21" customFormat="1" ht="12.75" hidden="1" customHeight="1">
      <c r="A219" s="1139"/>
      <c r="B219" s="1140"/>
      <c r="C219" s="1139"/>
      <c r="D219" s="1141"/>
      <c r="E219" s="1141"/>
      <c r="F219" s="1142"/>
      <c r="G219" s="1141"/>
      <c r="H219" s="844"/>
      <c r="I219" s="1143"/>
      <c r="J219" s="1144"/>
      <c r="K219" s="845" t="s">
        <v>385</v>
      </c>
      <c r="L219" s="1108" t="e">
        <f>IF($E213&gt;0,L216/$E213,"-")</f>
        <v>#N/A</v>
      </c>
      <c r="M219" s="1109"/>
      <c r="N219" s="1108" t="e">
        <f>IF($E213&gt;0,N216/$E213,"-")</f>
        <v>#N/A</v>
      </c>
      <c r="O219" s="1109"/>
      <c r="P219" s="1108" t="e">
        <f>IF($E213&gt;0,P216/$E213,"-")</f>
        <v>#N/A</v>
      </c>
      <c r="Q219" s="1109"/>
      <c r="R219" s="1108" t="e">
        <f>IF($E213&gt;0,R216/$E213,"-")</f>
        <v>#N/A</v>
      </c>
      <c r="S219" s="1109"/>
      <c r="T219" s="1108" t="e">
        <f>IF($E213&gt;0,T216/$E213,"-")</f>
        <v>#N/A</v>
      </c>
      <c r="U219" s="1109"/>
      <c r="V219" s="1108" t="e">
        <f>IF($E213&gt;0,V216/$E213,"-")</f>
        <v>#N/A</v>
      </c>
      <c r="W219" s="1109"/>
      <c r="X219" s="1108" t="e">
        <f>IF($E213&gt;0,X216/$E213,"-")</f>
        <v>#N/A</v>
      </c>
      <c r="Y219" s="1109"/>
      <c r="Z219" s="1108" t="e">
        <f>IF($E213&gt;0,Z216/$E213,"-")</f>
        <v>#N/A</v>
      </c>
      <c r="AA219" s="1109"/>
      <c r="AB219" s="1108" t="e">
        <f>IF($E213&gt;0,AB216/$E213,"-")</f>
        <v>#N/A</v>
      </c>
      <c r="AC219" s="1109"/>
      <c r="AD219" s="1108" t="e">
        <f>IF($E213&gt;0,AD216/$E213,"-")</f>
        <v>#N/A</v>
      </c>
      <c r="AE219" s="1109"/>
      <c r="AF219" s="1108" t="e">
        <f>IF($E213&gt;0,AF216/$E213,"-")</f>
        <v>#N/A</v>
      </c>
      <c r="AG219" s="1109"/>
      <c r="AH219" s="1108" t="e">
        <f>IF($E213&gt;0,AH216/$E213,"-")</f>
        <v>#N/A</v>
      </c>
      <c r="AI219" s="1109"/>
      <c r="AJ219" s="1108" t="e">
        <f>IF($E213&gt;0,AJ216/$E213,"-")</f>
        <v>#N/A</v>
      </c>
      <c r="AK219" s="1109"/>
      <c r="AL219" s="1108" t="e">
        <f>IF($E213&gt;0,AL216/$E213,"-")</f>
        <v>#N/A</v>
      </c>
      <c r="AM219" s="1109"/>
      <c r="AN219" s="1108" t="e">
        <f>IF($E213&gt;0,AN216/$E213,"-")</f>
        <v>#N/A</v>
      </c>
      <c r="AO219" s="1109"/>
      <c r="AP219" s="1108" t="e">
        <f>IF($E213&gt;0,AP216/$E213,"-")</f>
        <v>#N/A</v>
      </c>
      <c r="AQ219" s="1109"/>
      <c r="AR219" s="1108" t="e">
        <f>IF($E213&gt;0,AR216/$E213,"-")</f>
        <v>#N/A</v>
      </c>
      <c r="AS219" s="1109"/>
      <c r="AT219" s="1108" t="e">
        <f>IF($E213&gt;0,AT216/$E213,"-")</f>
        <v>#N/A</v>
      </c>
      <c r="AU219" s="1109"/>
      <c r="AV219" s="1108" t="e">
        <f>IF($E213&gt;0,AV216/$E213,"-")</f>
        <v>#N/A</v>
      </c>
      <c r="AW219" s="1109"/>
      <c r="AX219" s="1108" t="e">
        <f>IF($E213&gt;0,AX216/$E213,"-")</f>
        <v>#N/A</v>
      </c>
      <c r="AY219" s="1109"/>
      <c r="AZ219" s="1108" t="e">
        <f>IF($E213&gt;0,AZ216/$E213,"-")</f>
        <v>#N/A</v>
      </c>
      <c r="BA219" s="1109"/>
      <c r="BB219" s="1108" t="e">
        <f>IF($E213&gt;0,BB216/$E213,"-")</f>
        <v>#N/A</v>
      </c>
      <c r="BC219" s="1109"/>
      <c r="BD219" s="1108" t="e">
        <f>IF($E213&gt;0,BD216/$E213,"-")</f>
        <v>#N/A</v>
      </c>
      <c r="BE219" s="1109"/>
      <c r="BF219" s="1108" t="e">
        <f>IF($E213&gt;0,BF216/$E213,"-")</f>
        <v>#N/A</v>
      </c>
      <c r="BG219" s="1109"/>
      <c r="BH219" s="1108" t="e">
        <f>IF($E213&gt;0,BH216/$E213,"-")</f>
        <v>#N/A</v>
      </c>
      <c r="BI219" s="1109"/>
      <c r="BJ219" s="1108" t="e">
        <f>IF($E213&gt;0,BJ216/$E213,"-")</f>
        <v>#N/A</v>
      </c>
      <c r="BK219" s="1109"/>
      <c r="BL219" s="1108" t="e">
        <f>IF($E213&gt;0,BL216/$E213,"-")</f>
        <v>#N/A</v>
      </c>
      <c r="BM219" s="1109"/>
      <c r="BN219" s="1108" t="e">
        <f>IF($E213&gt;0,BN216/$E213,"-")</f>
        <v>#N/A</v>
      </c>
      <c r="BO219" s="1109"/>
      <c r="BP219" s="1108" t="e">
        <f>IF($E213&gt;0,BP216/$E213,"-")</f>
        <v>#N/A</v>
      </c>
      <c r="BQ219" s="1109"/>
      <c r="BR219" s="1108" t="e">
        <f>IF($E213&gt;0,BR216/$E213,"-")</f>
        <v>#N/A</v>
      </c>
      <c r="BS219" s="1109"/>
      <c r="BT219" s="1108" t="e">
        <f>IF($E213&gt;0,BT216/$E213,"-")</f>
        <v>#N/A</v>
      </c>
      <c r="BU219" s="1109"/>
      <c r="BV219" s="1108" t="e">
        <f>IF($E213&gt;0,BV216/$E213,"-")</f>
        <v>#N/A</v>
      </c>
      <c r="BW219" s="1109"/>
      <c r="BX219" s="1108" t="e">
        <f>IF($E213&gt;0,BX216/$E213,"-")</f>
        <v>#N/A</v>
      </c>
      <c r="BY219" s="1109"/>
      <c r="BZ219" s="1108" t="e">
        <f>IF($E213&gt;0,BZ216/$E213,"-")</f>
        <v>#N/A</v>
      </c>
      <c r="CA219" s="1109"/>
      <c r="CB219" s="1108" t="e">
        <f>IF($E213&gt;0,CB216/$E213,"-")</f>
        <v>#N/A</v>
      </c>
      <c r="CC219" s="1109"/>
      <c r="CD219" s="1108" t="e">
        <f>IF($E213&gt;0,CD216/$E213,"-")</f>
        <v>#N/A</v>
      </c>
      <c r="CE219" s="1109"/>
      <c r="CF219" s="1108" t="e">
        <f>IF($E213&gt;0,CF216/$E213,"-")</f>
        <v>#N/A</v>
      </c>
      <c r="CG219" s="1109"/>
      <c r="CH219" s="1108" t="e">
        <f>IF($E213&gt;0,CH216/$E213,"-")</f>
        <v>#N/A</v>
      </c>
      <c r="CI219" s="1109"/>
      <c r="CJ219" s="1108" t="e">
        <f>IF($E213&gt;0,CJ216/$E213,"-")</f>
        <v>#N/A</v>
      </c>
      <c r="CK219" s="1109"/>
      <c r="CL219" s="1108" t="e">
        <f>IF($E213&gt;0,CL216/$E213,"-")</f>
        <v>#N/A</v>
      </c>
      <c r="CM219" s="1109"/>
      <c r="CN219" s="1108" t="e">
        <f>IF($E213&gt;0,CN216/$E213,"-")</f>
        <v>#N/A</v>
      </c>
      <c r="CO219" s="1109"/>
      <c r="CP219" s="1108" t="e">
        <f>IF($E213&gt;0,CP216/$E213,"-")</f>
        <v>#N/A</v>
      </c>
      <c r="CQ219" s="1109"/>
      <c r="CR219" s="1108" t="e">
        <f>IF($E213&gt;0,CR216/$E213,"-")</f>
        <v>#N/A</v>
      </c>
      <c r="CS219" s="1109"/>
      <c r="CT219" s="1108" t="e">
        <f>IF($E213&gt;0,CT216/$E213,"-")</f>
        <v>#N/A</v>
      </c>
      <c r="CU219" s="1109"/>
      <c r="CV219" s="1108" t="e">
        <f>IF($E213&gt;0,CV216/$E213,"-")</f>
        <v>#N/A</v>
      </c>
      <c r="CW219" s="1109"/>
      <c r="CX219" s="1108" t="e">
        <f>IF($E213&gt;0,CX216/$E213,"-")</f>
        <v>#N/A</v>
      </c>
      <c r="CY219" s="1109"/>
      <c r="CZ219" s="1108" t="e">
        <f>IF($E213&gt;0,CZ216/$E213,"-")</f>
        <v>#N/A</v>
      </c>
      <c r="DA219" s="1109"/>
      <c r="DB219" s="1108" t="e">
        <f>IF($E213&gt;0,DB216/$E213,"-")</f>
        <v>#N/A</v>
      </c>
      <c r="DC219" s="1109"/>
      <c r="DD219" s="1108" t="e">
        <f>IF($E213&gt;0,DD216/$E213,"-")</f>
        <v>#N/A</v>
      </c>
      <c r="DE219" s="1109"/>
      <c r="DF219" s="1108" t="e">
        <f>IF($E213&gt;0,DF216/$E213,"-")</f>
        <v>#N/A</v>
      </c>
      <c r="DG219" s="1109"/>
      <c r="DH219" s="1108" t="e">
        <f>IF($E213&gt;0,DH216/$E213,"-")</f>
        <v>#N/A</v>
      </c>
      <c r="DI219" s="1109"/>
      <c r="DJ219" s="1115" t="e">
        <f>IF($E213&gt;0,DJ216/$E213,"-")</f>
        <v>#N/A</v>
      </c>
      <c r="DK219" s="1116"/>
      <c r="DL219" s="1108" t="e">
        <f>IF($E213&gt;0,DL216/$E213,"-")</f>
        <v>#N/A</v>
      </c>
      <c r="DM219" s="1109"/>
      <c r="DN219" s="1108" t="e">
        <f>IF($E213&gt;0,DN216/$E213,"-")</f>
        <v>#N/A</v>
      </c>
      <c r="DO219" s="1109"/>
      <c r="DP219" s="1108" t="e">
        <f>IF($E213&gt;0,DP216/$E213,"-")</f>
        <v>#N/A</v>
      </c>
      <c r="DQ219" s="1109"/>
      <c r="DR219" s="1108" t="e">
        <f>IF($E213&gt;0,DR216/$E213,"-")</f>
        <v>#N/A</v>
      </c>
      <c r="DS219" s="1109"/>
      <c r="DT219" s="1108" t="e">
        <f>IF($E213&gt;0,DT216/$E213,"-")</f>
        <v>#N/A</v>
      </c>
      <c r="DU219" s="1109"/>
      <c r="DV219" s="1108" t="e">
        <f>IF($E213&gt;0,DV216/$E213,"-")</f>
        <v>#N/A</v>
      </c>
      <c r="DW219" s="1109"/>
      <c r="DX219" s="1108" t="e">
        <f>IF($E213&gt;0,DX216/$E213,"-")</f>
        <v>#N/A</v>
      </c>
      <c r="DY219" s="1109"/>
      <c r="DZ219" s="1108" t="e">
        <f>IF($E213&gt;0,DZ216/$E213,"-")</f>
        <v>#N/A</v>
      </c>
      <c r="EA219" s="1109"/>
      <c r="EB219" s="1108" t="e">
        <f>IF($E213&gt;0,EB216/$E213,"-")</f>
        <v>#N/A</v>
      </c>
      <c r="EC219" s="1109"/>
      <c r="ED219" s="1108" t="e">
        <f>IF($E213&gt;0,ED216/$E213,"-")</f>
        <v>#N/A</v>
      </c>
      <c r="EE219" s="1109"/>
      <c r="EF219" s="1108" t="e">
        <f>IF($E213&gt;0,EF216/$E213,"-")</f>
        <v>#N/A</v>
      </c>
      <c r="EG219" s="1109"/>
      <c r="EH219" s="1108" t="e">
        <f>IF($E213&gt;0,EH216/$E213,"-")</f>
        <v>#N/A</v>
      </c>
      <c r="EI219" s="1109"/>
      <c r="EJ219" s="1108" t="e">
        <f>IF($E213&gt;0,EJ216/$E213,"-")</f>
        <v>#N/A</v>
      </c>
      <c r="EK219" s="1109"/>
      <c r="EL219" s="1108" t="e">
        <f>IF($E213&gt;0,EL216/$E213,"-")</f>
        <v>#N/A</v>
      </c>
      <c r="EM219" s="1109"/>
      <c r="EN219" s="1108" t="e">
        <f>IF($E213&gt;0,EN216/$E213,"-")</f>
        <v>#N/A</v>
      </c>
      <c r="EO219" s="1109"/>
      <c r="EP219" s="1108" t="e">
        <f>IF($E213&gt;0,EP216/$E213,"-")</f>
        <v>#N/A</v>
      </c>
      <c r="EQ219" s="1109"/>
      <c r="ER219" s="1108" t="e">
        <f>IF($E213&gt;0,ER216/$E213,"-")</f>
        <v>#N/A</v>
      </c>
      <c r="ES219" s="1109"/>
      <c r="ET219" s="1108" t="e">
        <f>IF($E213&gt;0,ET216/$E213,"-")</f>
        <v>#N/A</v>
      </c>
      <c r="EU219" s="1109"/>
      <c r="EV219" s="1108" t="e">
        <f>IF($E213&gt;0,EV216/$E213,"-")</f>
        <v>#N/A</v>
      </c>
      <c r="EW219" s="1109"/>
      <c r="EX219" s="1108" t="e">
        <f>IF($E213&gt;0,EX216/$E213,"-")</f>
        <v>#N/A</v>
      </c>
      <c r="EY219" s="1109"/>
      <c r="EZ219" s="1108" t="e">
        <f>IF($E213&gt;0,EZ216/$E213,"-")</f>
        <v>#N/A</v>
      </c>
      <c r="FA219" s="1109"/>
      <c r="FB219" s="1108" t="e">
        <f>IF($E213&gt;0,FB216/$E213,"-")</f>
        <v>#N/A</v>
      </c>
      <c r="FC219" s="1109"/>
      <c r="FD219" s="1108" t="e">
        <f>IF($E213&gt;0,FD216/$E213,"-")</f>
        <v>#N/A</v>
      </c>
      <c r="FE219" s="1109"/>
      <c r="FF219" s="1108" t="e">
        <f>IF($E213&gt;0,FF216/$E213,"-")</f>
        <v>#N/A</v>
      </c>
      <c r="FG219" s="1109"/>
      <c r="FH219" s="1108" t="e">
        <f>IF($E213&gt;0,FH216/$E213,"-")</f>
        <v>#N/A</v>
      </c>
      <c r="FI219" s="1109"/>
      <c r="FJ219" s="1108" t="e">
        <f>IF($E213&gt;0,FJ216/$E213,"-")</f>
        <v>#N/A</v>
      </c>
      <c r="FK219" s="1109"/>
      <c r="FL219" s="1108" t="e">
        <f>IF($E213&gt;0,FL216/$E213,"-")</f>
        <v>#N/A</v>
      </c>
      <c r="FM219" s="1109"/>
      <c r="FN219" s="1108" t="e">
        <f>IF($E213&gt;0,FN216/$E213,"-")</f>
        <v>#N/A</v>
      </c>
      <c r="FO219" s="1109"/>
      <c r="FP219" s="1108" t="e">
        <f>IF($E213&gt;0,FP216/$E213,"-")</f>
        <v>#N/A</v>
      </c>
      <c r="FQ219" s="1109"/>
      <c r="FR219" s="1108" t="e">
        <f>IF($E213&gt;0,FR216/$E213,"-")</f>
        <v>#N/A</v>
      </c>
      <c r="FS219" s="1109"/>
      <c r="FT219" s="1108" t="e">
        <f>IF($E213&gt;0,FT216/$E213,"-")</f>
        <v>#N/A</v>
      </c>
      <c r="FU219" s="1109"/>
      <c r="FV219" s="1108" t="e">
        <f>IF($E213&gt;0,FV216/$E213,"-")</f>
        <v>#N/A</v>
      </c>
      <c r="FW219" s="1109"/>
      <c r="FX219" s="1108" t="e">
        <f>IF($E213&gt;0,FX216/$E213,"-")</f>
        <v>#N/A</v>
      </c>
      <c r="FY219" s="1109"/>
      <c r="FZ219" s="1108" t="e">
        <f>IF($E213&gt;0,FZ216/$E213,"-")</f>
        <v>#N/A</v>
      </c>
      <c r="GA219" s="1109"/>
      <c r="GB219" s="1108" t="e">
        <f>IF($E213&gt;0,GB216/$E213,"-")</f>
        <v>#N/A</v>
      </c>
      <c r="GC219" s="1109"/>
      <c r="GD219" s="1108" t="e">
        <f>IF($E213&gt;0,GD216/$E213,"-")</f>
        <v>#N/A</v>
      </c>
      <c r="GE219" s="1109"/>
      <c r="GF219" s="1108" t="e">
        <f>IF($E213&gt;0,GF216/$E213,"-")</f>
        <v>#N/A</v>
      </c>
      <c r="GG219" s="1109"/>
      <c r="GH219" s="1108" t="e">
        <f>IF($E213&gt;0,GH216/$E213,"-")</f>
        <v>#N/A</v>
      </c>
      <c r="GI219" s="1109"/>
      <c r="GJ219" s="1108" t="e">
        <f>IF($E213&gt;0,GJ216/$E213,"-")</f>
        <v>#N/A</v>
      </c>
      <c r="GK219" s="1109"/>
      <c r="GL219" s="1108" t="e">
        <f>IF($E213&gt;0,GL216/$E213,"-")</f>
        <v>#N/A</v>
      </c>
      <c r="GM219" s="1109"/>
      <c r="GN219" s="1108" t="e">
        <f>IF($E213&gt;0,GN216/$E213,"-")</f>
        <v>#N/A</v>
      </c>
      <c r="GO219" s="1109"/>
      <c r="GP219" s="1108" t="e">
        <f>IF($E213&gt;0,GP216/$E213,"-")</f>
        <v>#N/A</v>
      </c>
      <c r="GQ219" s="1109"/>
      <c r="GR219" s="1108" t="e">
        <f>IF($E213&gt;0,GR216/$E213,"-")</f>
        <v>#N/A</v>
      </c>
      <c r="GS219" s="1109"/>
      <c r="GT219" s="1108" t="e">
        <f>IF($E213&gt;0,GT216/$E213,"-")</f>
        <v>#N/A</v>
      </c>
      <c r="GU219" s="1109"/>
      <c r="GV219" s="1108" t="e">
        <f t="shared" ref="GV219" si="943">IF($E213&gt;0,GV216/$E213,"-")</f>
        <v>#N/A</v>
      </c>
      <c r="GW219" s="1109"/>
      <c r="GX219" s="1108" t="e">
        <f t="shared" ref="GX219" si="944">IF($E213&gt;0,GX216/$E213,"-")</f>
        <v>#N/A</v>
      </c>
      <c r="GY219" s="1109"/>
      <c r="GZ219" s="1108" t="e">
        <f t="shared" ref="GZ219" si="945">IF($E213&gt;0,GZ216/$E213,"-")</f>
        <v>#N/A</v>
      </c>
      <c r="HA219" s="1109"/>
      <c r="HB219" s="1108" t="e">
        <f>IF($E213&gt;0,HB216/$E213,"-")</f>
        <v>#N/A</v>
      </c>
      <c r="HC219" s="1109"/>
      <c r="HD219" s="1108" t="e">
        <f t="shared" ref="HD219" si="946">IF($E213&gt;0,HD216/$E213,"-")</f>
        <v>#N/A</v>
      </c>
      <c r="HE219" s="1109"/>
      <c r="HF219" s="1108" t="e">
        <f t="shared" ref="HF219" si="947">IF($E213&gt;0,HF216/$E213,"-")</f>
        <v>#N/A</v>
      </c>
      <c r="HG219" s="1109"/>
      <c r="HH219" s="1108" t="e">
        <f t="shared" ref="HH219" si="948">IF($E213&gt;0,HH216/$E213,"-")</f>
        <v>#N/A</v>
      </c>
      <c r="HI219" s="1109"/>
    </row>
    <row r="220" spans="1:217" ht="12.75" hidden="1" customHeight="1">
      <c r="A220" s="1139"/>
      <c r="B220" s="1140"/>
      <c r="C220" s="1139"/>
      <c r="D220" s="1141"/>
      <c r="E220" s="1141"/>
      <c r="F220" s="1142"/>
      <c r="G220" s="1141"/>
      <c r="H220" s="733"/>
      <c r="I220" s="1143"/>
      <c r="J220" s="1144"/>
      <c r="K220" s="846" t="s">
        <v>386</v>
      </c>
      <c r="L220" s="1110" t="e">
        <f>IF($E213&gt;0,L218/$E213,"-")</f>
        <v>#N/A</v>
      </c>
      <c r="M220" s="1111"/>
      <c r="N220" s="1110" t="e">
        <f>IF($E213&gt;0,N218/$E213,"-")</f>
        <v>#N/A</v>
      </c>
      <c r="O220" s="1111"/>
      <c r="P220" s="1110" t="e">
        <f>IF($E213&gt;0,P218/$E213,"-")</f>
        <v>#N/A</v>
      </c>
      <c r="Q220" s="1111"/>
      <c r="R220" s="1110" t="e">
        <f>IF($E213&gt;0,R218/$E213,"-")</f>
        <v>#N/A</v>
      </c>
      <c r="S220" s="1111"/>
      <c r="T220" s="1110" t="e">
        <f>IF($E213&gt;0,T218/$E213,"-")</f>
        <v>#N/A</v>
      </c>
      <c r="U220" s="1111"/>
      <c r="V220" s="1110" t="e">
        <f>IF($E213&gt;0,V218/$E213,"-")</f>
        <v>#N/A</v>
      </c>
      <c r="W220" s="1111"/>
      <c r="X220" s="1110" t="e">
        <f>IF($E213&gt;0,X218/$E213,"-")</f>
        <v>#N/A</v>
      </c>
      <c r="Y220" s="1111"/>
      <c r="Z220" s="1110" t="e">
        <f>IF($E213&gt;0,Z218/$E213,"-")</f>
        <v>#N/A</v>
      </c>
      <c r="AA220" s="1111"/>
      <c r="AB220" s="1110" t="e">
        <f>IF($E213&gt;0,AB218/$E213,"-")</f>
        <v>#N/A</v>
      </c>
      <c r="AC220" s="1111"/>
      <c r="AD220" s="1110" t="e">
        <f>IF($E213&gt;0,AD218/$E213,"-")</f>
        <v>#N/A</v>
      </c>
      <c r="AE220" s="1111"/>
      <c r="AF220" s="1110" t="e">
        <f>IF($E213&gt;0,AF218/$E213,"-")</f>
        <v>#N/A</v>
      </c>
      <c r="AG220" s="1111"/>
      <c r="AH220" s="1110" t="e">
        <f>IF($E213&gt;0,AH218/$E213,"-")</f>
        <v>#N/A</v>
      </c>
      <c r="AI220" s="1111"/>
      <c r="AJ220" s="1110" t="e">
        <f>IF($E213&gt;0,AJ218/$E213,"-")</f>
        <v>#N/A</v>
      </c>
      <c r="AK220" s="1111"/>
      <c r="AL220" s="1110" t="e">
        <f>IF($E213&gt;0,AL218/$E213,"-")</f>
        <v>#N/A</v>
      </c>
      <c r="AM220" s="1111"/>
      <c r="AN220" s="1110" t="e">
        <f>IF($E213&gt;0,AN218/$E213,"-")</f>
        <v>#N/A</v>
      </c>
      <c r="AO220" s="1111"/>
      <c r="AP220" s="1110" t="e">
        <f>IF($E213&gt;0,AP218/$E213,"-")</f>
        <v>#N/A</v>
      </c>
      <c r="AQ220" s="1111"/>
      <c r="AR220" s="1110" t="e">
        <f>IF($E213&gt;0,AR218/$E213,"-")</f>
        <v>#N/A</v>
      </c>
      <c r="AS220" s="1111"/>
      <c r="AT220" s="1110" t="e">
        <f>IF($E213&gt;0,AT218/$E213,"-")</f>
        <v>#N/A</v>
      </c>
      <c r="AU220" s="1111"/>
      <c r="AV220" s="1110" t="e">
        <f>IF($E213&gt;0,AV218/$E213,"-")</f>
        <v>#N/A</v>
      </c>
      <c r="AW220" s="1111"/>
      <c r="AX220" s="1110" t="e">
        <f>IF($E213&gt;0,AX218/$E213,"-")</f>
        <v>#N/A</v>
      </c>
      <c r="AY220" s="1111"/>
      <c r="AZ220" s="1110" t="e">
        <f>IF($E213&gt;0,AZ218/$E213,"-")</f>
        <v>#N/A</v>
      </c>
      <c r="BA220" s="1111"/>
      <c r="BB220" s="1110" t="e">
        <f>IF($E213&gt;0,BB218/$E213,"-")</f>
        <v>#N/A</v>
      </c>
      <c r="BC220" s="1111"/>
      <c r="BD220" s="1110" t="e">
        <f>IF($E213&gt;0,BD218/$E213,"-")</f>
        <v>#N/A</v>
      </c>
      <c r="BE220" s="1111"/>
      <c r="BF220" s="1110" t="e">
        <f>IF($E213&gt;0,BF218/$E213,"-")</f>
        <v>#N/A</v>
      </c>
      <c r="BG220" s="1111"/>
      <c r="BH220" s="1110" t="e">
        <f>IF($E213&gt;0,BH218/$E213,"-")</f>
        <v>#N/A</v>
      </c>
      <c r="BI220" s="1111"/>
      <c r="BJ220" s="1110" t="e">
        <f>IF($E213&gt;0,BJ218/$E213,"-")</f>
        <v>#N/A</v>
      </c>
      <c r="BK220" s="1111"/>
      <c r="BL220" s="1110" t="e">
        <f>IF($E213&gt;0,BL218/$E213,"-")</f>
        <v>#N/A</v>
      </c>
      <c r="BM220" s="1111"/>
      <c r="BN220" s="1110" t="e">
        <f>IF($E213&gt;0,BN218/$E213,"-")</f>
        <v>#N/A</v>
      </c>
      <c r="BO220" s="1111"/>
      <c r="BP220" s="1110" t="e">
        <f>IF($E213&gt;0,BP218/$E213,"-")</f>
        <v>#N/A</v>
      </c>
      <c r="BQ220" s="1111"/>
      <c r="BR220" s="1107" t="e">
        <f>IF($E213&gt;0,BR218/$E213,"-")</f>
        <v>#N/A</v>
      </c>
      <c r="BS220" s="1107"/>
      <c r="BT220" s="1107" t="e">
        <f>IF($E213&gt;0,BT218/$E213,"-")</f>
        <v>#N/A</v>
      </c>
      <c r="BU220" s="1107"/>
      <c r="BV220" s="1107" t="e">
        <f>IF($E213&gt;0,BV218/$E213,"-")</f>
        <v>#N/A</v>
      </c>
      <c r="BW220" s="1107"/>
      <c r="BX220" s="1107" t="e">
        <f>IF($E213&gt;0,BX218/$E213,"-")</f>
        <v>#N/A</v>
      </c>
      <c r="BY220" s="1107"/>
      <c r="BZ220" s="1107" t="e">
        <f>IF($E213&gt;0,BZ218/$E213,"-")</f>
        <v>#N/A</v>
      </c>
      <c r="CA220" s="1107"/>
      <c r="CB220" s="1107" t="e">
        <f>IF($E213&gt;0,CB218/$E213,"-")</f>
        <v>#N/A</v>
      </c>
      <c r="CC220" s="1107"/>
      <c r="CD220" s="1107" t="e">
        <f>IF($E213&gt;0,CD218/$E213,"-")</f>
        <v>#N/A</v>
      </c>
      <c r="CE220" s="1107"/>
      <c r="CF220" s="1107" t="e">
        <f>IF($E213&gt;0,CF218/$E213,"-")</f>
        <v>#N/A</v>
      </c>
      <c r="CG220" s="1107"/>
      <c r="CH220" s="1107" t="e">
        <f>IF($E213&gt;0,CH218/$E213,"-")</f>
        <v>#N/A</v>
      </c>
      <c r="CI220" s="1107"/>
      <c r="CJ220" s="1107" t="e">
        <f>IF($E213&gt;0,CJ218/$E213,"-")</f>
        <v>#N/A</v>
      </c>
      <c r="CK220" s="1107"/>
      <c r="CL220" s="1107" t="e">
        <f>IF($E213&gt;0,CL218/$E213,"-")</f>
        <v>#N/A</v>
      </c>
      <c r="CM220" s="1107"/>
      <c r="CN220" s="1107" t="e">
        <f>IF($E213&gt;0,CN218/$E213,"-")</f>
        <v>#N/A</v>
      </c>
      <c r="CO220" s="1107"/>
      <c r="CP220" s="1107" t="e">
        <f>IF($E213&gt;0,CP218/$E213,"-")</f>
        <v>#N/A</v>
      </c>
      <c r="CQ220" s="1107"/>
      <c r="CR220" s="1107" t="e">
        <f>IF($E213&gt;0,CR218/$E213,"-")</f>
        <v>#N/A</v>
      </c>
      <c r="CS220" s="1107"/>
      <c r="CT220" s="1107" t="e">
        <f>IF($E213&gt;0,CT218/$E213,"-")</f>
        <v>#N/A</v>
      </c>
      <c r="CU220" s="1107"/>
      <c r="CV220" s="1107" t="e">
        <f>IF($E213&gt;0,CV218/$E213,"-")</f>
        <v>#N/A</v>
      </c>
      <c r="CW220" s="1107"/>
      <c r="CX220" s="1107" t="e">
        <f>IF($E213&gt;0,CX218/$E213,"-")</f>
        <v>#N/A</v>
      </c>
      <c r="CY220" s="1107"/>
      <c r="CZ220" s="1107" t="e">
        <f>IF($E213&gt;0,CZ218/$E213,"-")</f>
        <v>#N/A</v>
      </c>
      <c r="DA220" s="1107"/>
      <c r="DB220" s="1107" t="e">
        <f>IF($E213&gt;0,DB218/$E213,"-")</f>
        <v>#N/A</v>
      </c>
      <c r="DC220" s="1107"/>
      <c r="DD220" s="1107" t="e">
        <f>IF($E213&gt;0,DD218/$E213,"-")</f>
        <v>#N/A</v>
      </c>
      <c r="DE220" s="1107"/>
      <c r="DF220" s="1107" t="e">
        <f>IF($E213&gt;0,DF218/$E213,"-")</f>
        <v>#N/A</v>
      </c>
      <c r="DG220" s="1107"/>
      <c r="DH220" s="1107" t="e">
        <f>IF($E213&gt;0,DH218/$E213,"-")</f>
        <v>#N/A</v>
      </c>
      <c r="DI220" s="1107"/>
      <c r="DJ220" s="1112" t="e">
        <f>IF($E213&gt;0,DJ218/$E213,"-")</f>
        <v>#N/A</v>
      </c>
      <c r="DK220" s="1112"/>
      <c r="DL220" s="1107" t="e">
        <f>IF($E213&gt;0,DL218/$E213,"-")</f>
        <v>#N/A</v>
      </c>
      <c r="DM220" s="1107"/>
      <c r="DN220" s="1107" t="e">
        <f>IF($E213&gt;0,DN218/$E213,"-")</f>
        <v>#N/A</v>
      </c>
      <c r="DO220" s="1107"/>
      <c r="DP220" s="1107" t="e">
        <f>IF($E213&gt;0,DP218/$E213,"-")</f>
        <v>#N/A</v>
      </c>
      <c r="DQ220" s="1107"/>
      <c r="DR220" s="1107" t="e">
        <f>IF($E213&gt;0,DR218/$E213,"-")</f>
        <v>#N/A</v>
      </c>
      <c r="DS220" s="1107"/>
      <c r="DT220" s="1107" t="e">
        <f>IF($E213&gt;0,DT218/$E213,"-")</f>
        <v>#N/A</v>
      </c>
      <c r="DU220" s="1107"/>
      <c r="DV220" s="1107" t="e">
        <f>IF($E213&gt;0,DV218/$E213,"-")</f>
        <v>#N/A</v>
      </c>
      <c r="DW220" s="1107"/>
      <c r="DX220" s="1107" t="e">
        <f>IF($E213&gt;0,DX218/$E213,"-")</f>
        <v>#N/A</v>
      </c>
      <c r="DY220" s="1107"/>
      <c r="DZ220" s="1107" t="e">
        <f>IF($E213&gt;0,DZ218/$E213,"-")</f>
        <v>#N/A</v>
      </c>
      <c r="EA220" s="1107"/>
      <c r="EB220" s="1107" t="e">
        <f>IF($E213&gt;0,EB218/$E213,"-")</f>
        <v>#N/A</v>
      </c>
      <c r="EC220" s="1107"/>
      <c r="ED220" s="1107" t="e">
        <f>IF($E213&gt;0,ED218/$E213,"-")</f>
        <v>#N/A</v>
      </c>
      <c r="EE220" s="1107"/>
      <c r="EF220" s="1107" t="e">
        <f>IF($E213&gt;0,EF218/$E213,"-")</f>
        <v>#N/A</v>
      </c>
      <c r="EG220" s="1107"/>
      <c r="EH220" s="1107" t="e">
        <f>IF($E213&gt;0,EH218/$E213,"-")</f>
        <v>#N/A</v>
      </c>
      <c r="EI220" s="1107"/>
      <c r="EJ220" s="1107" t="e">
        <f>IF($E213&gt;0,EJ218/$E213,"-")</f>
        <v>#N/A</v>
      </c>
      <c r="EK220" s="1107"/>
      <c r="EL220" s="1107" t="e">
        <f>IF($E213&gt;0,EL218/$E213,"-")</f>
        <v>#N/A</v>
      </c>
      <c r="EM220" s="1107"/>
      <c r="EN220" s="1107" t="e">
        <f>IF($E213&gt;0,EN218/$E213,"-")</f>
        <v>#N/A</v>
      </c>
      <c r="EO220" s="1107"/>
      <c r="EP220" s="1107" t="e">
        <f>IF($E213&gt;0,EP218/$E213,"-")</f>
        <v>#N/A</v>
      </c>
      <c r="EQ220" s="1107"/>
      <c r="ER220" s="1107" t="e">
        <f>IF($E213&gt;0,ER218/$E213,"-")</f>
        <v>#N/A</v>
      </c>
      <c r="ES220" s="1107"/>
      <c r="ET220" s="1107" t="e">
        <f>IF($E213&gt;0,ET218/$E213,"-")</f>
        <v>#N/A</v>
      </c>
      <c r="EU220" s="1107"/>
      <c r="EV220" s="1107" t="e">
        <f>IF($E213&gt;0,EV218/$E213,"-")</f>
        <v>#N/A</v>
      </c>
      <c r="EW220" s="1107"/>
      <c r="EX220" s="1107" t="e">
        <f>IF($E213&gt;0,EX218/$E213,"-")</f>
        <v>#N/A</v>
      </c>
      <c r="EY220" s="1107"/>
      <c r="EZ220" s="1107" t="e">
        <f>IF($E213&gt;0,EZ218/$E213,"-")</f>
        <v>#N/A</v>
      </c>
      <c r="FA220" s="1107"/>
      <c r="FB220" s="1107" t="e">
        <f>IF($E213&gt;0,FB218/$E213,"-")</f>
        <v>#N/A</v>
      </c>
      <c r="FC220" s="1107"/>
      <c r="FD220" s="1107" t="e">
        <f>IF($E213&gt;0,FD218/$E213,"-")</f>
        <v>#N/A</v>
      </c>
      <c r="FE220" s="1107"/>
      <c r="FF220" s="1107" t="e">
        <f>IF($E213&gt;0,FF218/$E213,"-")</f>
        <v>#N/A</v>
      </c>
      <c r="FG220" s="1107"/>
      <c r="FH220" s="1107" t="e">
        <f>IF($E213&gt;0,FH218/$E213,"-")</f>
        <v>#N/A</v>
      </c>
      <c r="FI220" s="1107"/>
      <c r="FJ220" s="1107" t="e">
        <f>IF($E213&gt;0,FJ218/$E213,"-")</f>
        <v>#N/A</v>
      </c>
      <c r="FK220" s="1107"/>
      <c r="FL220" s="1107" t="e">
        <f>IF($E213&gt;0,FL218/$E213,"-")</f>
        <v>#N/A</v>
      </c>
      <c r="FM220" s="1107"/>
      <c r="FN220" s="1107" t="e">
        <f>IF($E213&gt;0,FN218/$E213,"-")</f>
        <v>#N/A</v>
      </c>
      <c r="FO220" s="1107"/>
      <c r="FP220" s="1107" t="e">
        <f>IF($E213&gt;0,FP218/$E213,"-")</f>
        <v>#N/A</v>
      </c>
      <c r="FQ220" s="1107"/>
      <c r="FR220" s="1107" t="e">
        <f>IF($E213&gt;0,FR218/$E213,"-")</f>
        <v>#N/A</v>
      </c>
      <c r="FS220" s="1107"/>
      <c r="FT220" s="1107" t="e">
        <f>IF($E213&gt;0,FT218/$E213,"-")</f>
        <v>#N/A</v>
      </c>
      <c r="FU220" s="1107"/>
      <c r="FV220" s="1107" t="e">
        <f>IF($E213&gt;0,FV218/$E213,"-")</f>
        <v>#N/A</v>
      </c>
      <c r="FW220" s="1107"/>
      <c r="FX220" s="1107" t="e">
        <f>IF($E213&gt;0,FX218/$E213,"-")</f>
        <v>#N/A</v>
      </c>
      <c r="FY220" s="1107"/>
      <c r="FZ220" s="1107" t="e">
        <f>IF($E213&gt;0,FZ218/$E213,"-")</f>
        <v>#N/A</v>
      </c>
      <c r="GA220" s="1107"/>
      <c r="GB220" s="1107" t="e">
        <f>IF($E213&gt;0,GB218/$E213,"-")</f>
        <v>#N/A</v>
      </c>
      <c r="GC220" s="1107"/>
      <c r="GD220" s="1107" t="e">
        <f>IF($E213&gt;0,GD218/$E213,"-")</f>
        <v>#N/A</v>
      </c>
      <c r="GE220" s="1107"/>
      <c r="GF220" s="1107" t="e">
        <f>IF($E213&gt;0,GF218/$E213,"-")</f>
        <v>#N/A</v>
      </c>
      <c r="GG220" s="1107"/>
      <c r="GH220" s="1107" t="e">
        <f>IF($E213&gt;0,GH218/$E213,"-")</f>
        <v>#N/A</v>
      </c>
      <c r="GI220" s="1107"/>
      <c r="GJ220" s="1107" t="e">
        <f>IF($E213&gt;0,GJ218/$E213,"-")</f>
        <v>#N/A</v>
      </c>
      <c r="GK220" s="1107"/>
      <c r="GL220" s="1107" t="e">
        <f>IF($E213&gt;0,GL218/$E213,"-")</f>
        <v>#N/A</v>
      </c>
      <c r="GM220" s="1107"/>
      <c r="GN220" s="1107" t="e">
        <f>IF($E213&gt;0,GN218/$E213,"-")</f>
        <v>#N/A</v>
      </c>
      <c r="GO220" s="1107"/>
      <c r="GP220" s="1107" t="e">
        <f>IF($E213&gt;0,GP218/$E213,"-")</f>
        <v>#N/A</v>
      </c>
      <c r="GQ220" s="1107"/>
      <c r="GR220" s="1107" t="e">
        <f>IF($E213&gt;0,GR218/$E213,"-")</f>
        <v>#N/A</v>
      </c>
      <c r="GS220" s="1107"/>
      <c r="GT220" s="1107" t="e">
        <f>IF($E213&gt;0,GT218/$E213,"-")</f>
        <v>#N/A</v>
      </c>
      <c r="GU220" s="1107"/>
      <c r="GV220" s="1107" t="e">
        <f t="shared" ref="GV220" si="949">IF($E213&gt;0,GV218/$E213,"-")</f>
        <v>#N/A</v>
      </c>
      <c r="GW220" s="1107"/>
      <c r="GX220" s="1107" t="e">
        <f t="shared" ref="GX220" si="950">IF($E213&gt;0,GX218/$E213,"-")</f>
        <v>#N/A</v>
      </c>
      <c r="GY220" s="1107"/>
      <c r="GZ220" s="1107" t="e">
        <f t="shared" ref="GZ220" si="951">IF($E213&gt;0,GZ218/$E213,"-")</f>
        <v>#N/A</v>
      </c>
      <c r="HA220" s="1107"/>
      <c r="HB220" s="1107" t="e">
        <f>IF($E213&gt;0,HB218/$E213,"-")</f>
        <v>#N/A</v>
      </c>
      <c r="HC220" s="1107"/>
      <c r="HD220" s="1107" t="e">
        <f t="shared" ref="HD220" si="952">IF($E213&gt;0,HD218/$E213,"-")</f>
        <v>#N/A</v>
      </c>
      <c r="HE220" s="1107"/>
      <c r="HF220" s="1107" t="e">
        <f t="shared" ref="HF220" si="953">IF($E213&gt;0,HF218/$E213,"-")</f>
        <v>#N/A</v>
      </c>
      <c r="HG220" s="1107"/>
      <c r="HH220" s="1107" t="e">
        <f t="shared" ref="HH220" si="954">IF($E213&gt;0,HH218/$E213,"-")</f>
        <v>#N/A</v>
      </c>
      <c r="HI220" s="1107"/>
    </row>
    <row r="221" spans="1:217" s="5" customFormat="1" ht="15" hidden="1" customHeight="1">
      <c r="A221" s="677"/>
      <c r="B221" s="678"/>
      <c r="C221" s="678"/>
      <c r="D221" s="679"/>
      <c r="E221" s="679"/>
      <c r="F221" s="678"/>
      <c r="G221" s="678"/>
      <c r="H221" s="678"/>
      <c r="I221" s="678"/>
      <c r="J221" s="678"/>
      <c r="K221" s="678"/>
      <c r="L221" s="1178"/>
      <c r="M221" s="1178"/>
      <c r="N221" s="1178"/>
      <c r="O221" s="1178"/>
      <c r="P221" s="1178"/>
      <c r="Q221" s="1178"/>
      <c r="R221" s="1178"/>
      <c r="S221" s="1192"/>
      <c r="T221" s="1180"/>
      <c r="U221" s="1178"/>
      <c r="V221" s="1178"/>
      <c r="W221" s="1178"/>
      <c r="X221" s="1178"/>
      <c r="Y221" s="1178"/>
      <c r="Z221" s="1178"/>
      <c r="AA221" s="1192"/>
      <c r="AB221" s="1180"/>
      <c r="AC221" s="1178"/>
      <c r="AD221" s="1178"/>
      <c r="AE221" s="1178"/>
      <c r="AF221" s="1178"/>
      <c r="AG221" s="1178"/>
      <c r="AH221" s="1178"/>
      <c r="AI221" s="1192"/>
      <c r="AJ221" s="1180"/>
      <c r="AK221" s="1178"/>
      <c r="AL221" s="1178"/>
      <c r="AM221" s="1178"/>
      <c r="AN221" s="1178"/>
      <c r="AO221" s="1178"/>
      <c r="AP221" s="1178"/>
      <c r="AQ221" s="1192"/>
      <c r="AR221" s="1180"/>
      <c r="AS221" s="1178"/>
      <c r="AT221" s="831"/>
      <c r="AU221" s="831"/>
      <c r="AV221" s="831"/>
      <c r="AW221" s="831"/>
      <c r="AX221" s="831"/>
      <c r="AY221" s="832"/>
      <c r="AZ221" s="833"/>
      <c r="BA221" s="831"/>
      <c r="BB221" s="831"/>
      <c r="BC221" s="831"/>
      <c r="BD221" s="831"/>
      <c r="BE221" s="831"/>
      <c r="BF221" s="831"/>
      <c r="BG221" s="832"/>
      <c r="BH221" s="833"/>
      <c r="BI221" s="831"/>
      <c r="BJ221" s="831"/>
      <c r="BK221" s="831"/>
      <c r="BL221" s="831"/>
      <c r="BM221" s="831"/>
      <c r="BN221" s="831"/>
      <c r="BO221" s="832"/>
      <c r="BP221" s="833"/>
      <c r="BQ221" s="831"/>
      <c r="BR221" s="831"/>
      <c r="BS221" s="831"/>
      <c r="BT221" s="831"/>
      <c r="BU221" s="831"/>
      <c r="BV221" s="831"/>
      <c r="BW221" s="832"/>
      <c r="BX221" s="833"/>
      <c r="BY221" s="831"/>
      <c r="BZ221" s="831"/>
      <c r="CA221" s="831"/>
      <c r="CB221" s="831"/>
      <c r="CC221" s="831"/>
      <c r="CD221" s="1178"/>
      <c r="CE221" s="1179"/>
      <c r="CF221" s="1180"/>
      <c r="CG221" s="1181"/>
      <c r="CH221" s="1178"/>
      <c r="CI221" s="1181"/>
      <c r="CJ221" s="1178"/>
      <c r="CK221" s="1181"/>
      <c r="CL221" s="1178"/>
      <c r="CM221" s="1179"/>
      <c r="CN221" s="1180"/>
      <c r="CO221" s="1181"/>
      <c r="CP221" s="1182"/>
      <c r="CQ221" s="1183"/>
      <c r="CR221" s="1182"/>
      <c r="CS221" s="1183"/>
      <c r="CT221" s="834"/>
      <c r="CU221" s="835"/>
      <c r="CV221" s="836"/>
      <c r="CW221" s="834"/>
      <c r="CX221" s="834"/>
      <c r="CY221" s="834"/>
      <c r="CZ221" s="834"/>
      <c r="DA221" s="834"/>
      <c r="DB221" s="834"/>
      <c r="DC221" s="835"/>
      <c r="DD221" s="836"/>
      <c r="DE221" s="834"/>
      <c r="DF221" s="834"/>
      <c r="DG221" s="834"/>
      <c r="DH221" s="834"/>
      <c r="DI221" s="834"/>
      <c r="DJ221" s="977"/>
      <c r="DK221" s="977"/>
      <c r="DL221" s="836"/>
      <c r="DM221" s="834"/>
      <c r="DN221" s="834"/>
      <c r="DO221" s="834"/>
      <c r="DP221" s="834"/>
      <c r="DQ221" s="834"/>
      <c r="DR221" s="834"/>
      <c r="DS221" s="835"/>
      <c r="DT221" s="836"/>
      <c r="DU221" s="834"/>
      <c r="DV221" s="834"/>
      <c r="DW221" s="834"/>
      <c r="DX221" s="834"/>
      <c r="DY221" s="834"/>
      <c r="DZ221" s="834"/>
      <c r="EA221" s="835"/>
      <c r="EB221" s="836"/>
      <c r="EC221" s="834"/>
      <c r="ED221" s="834"/>
      <c r="EE221" s="834"/>
      <c r="EF221" s="834"/>
      <c r="EG221" s="834"/>
      <c r="EH221" s="834"/>
      <c r="EI221" s="835"/>
      <c r="EJ221" s="836"/>
      <c r="EK221" s="834"/>
      <c r="EL221" s="834"/>
      <c r="EM221" s="834"/>
      <c r="EN221" s="834"/>
      <c r="EO221" s="834"/>
      <c r="EP221" s="834"/>
      <c r="EQ221" s="835"/>
      <c r="ER221" s="836"/>
      <c r="ES221" s="834"/>
      <c r="ET221" s="834"/>
      <c r="EU221" s="834"/>
      <c r="EV221" s="834"/>
      <c r="EW221" s="834"/>
      <c r="EX221" s="834"/>
      <c r="EY221" s="835"/>
      <c r="EZ221" s="836"/>
      <c r="FA221" s="834"/>
      <c r="FB221" s="834"/>
      <c r="FC221" s="834"/>
      <c r="FD221" s="834"/>
      <c r="FE221" s="834"/>
      <c r="FF221" s="834"/>
      <c r="FG221" s="835"/>
      <c r="FH221" s="836"/>
      <c r="FI221" s="834"/>
      <c r="FJ221" s="834"/>
      <c r="FK221" s="834"/>
      <c r="FL221" s="834"/>
      <c r="FM221" s="834"/>
      <c r="FN221" s="834"/>
      <c r="FO221" s="835"/>
      <c r="FP221" s="836"/>
      <c r="FQ221" s="834"/>
      <c r="FR221" s="834"/>
      <c r="FS221" s="834"/>
      <c r="FT221" s="834"/>
      <c r="FU221" s="834"/>
      <c r="FV221" s="834"/>
      <c r="FW221" s="835"/>
      <c r="FX221" s="836"/>
      <c r="FY221" s="834"/>
      <c r="FZ221" s="834"/>
      <c r="GA221" s="834"/>
      <c r="GB221" s="834"/>
      <c r="GC221" s="834"/>
      <c r="GD221" s="834"/>
      <c r="GE221" s="835"/>
      <c r="GF221" s="836"/>
      <c r="GG221" s="834"/>
      <c r="GH221" s="834"/>
      <c r="GI221" s="834"/>
      <c r="GJ221" s="834"/>
      <c r="GK221" s="834"/>
      <c r="GL221" s="834"/>
      <c r="GM221" s="835"/>
      <c r="GN221" s="836"/>
      <c r="GO221" s="834"/>
      <c r="GP221" s="834"/>
      <c r="GQ221" s="834"/>
      <c r="GR221" s="834"/>
      <c r="GS221" s="834"/>
      <c r="GT221" s="834"/>
      <c r="GU221" s="835"/>
      <c r="GV221" s="834"/>
      <c r="GW221" s="835"/>
      <c r="GX221" s="834"/>
      <c r="GY221" s="835"/>
      <c r="GZ221" s="834"/>
      <c r="HA221" s="835"/>
      <c r="HB221" s="834"/>
      <c r="HC221" s="835"/>
      <c r="HD221" s="834"/>
      <c r="HE221" s="835"/>
      <c r="HF221" s="834"/>
      <c r="HG221" s="835"/>
      <c r="HH221" s="834"/>
      <c r="HI221" s="835"/>
    </row>
    <row r="222" spans="1:217" ht="12.75" hidden="1" customHeight="1">
      <c r="A222" s="1139" t="s">
        <v>312</v>
      </c>
      <c r="B222" s="1140" t="e">
        <f>VLOOKUP(A222,PLANEJAMENTO!$B$10:$C$56,2,FALSE)</f>
        <v>#N/A</v>
      </c>
      <c r="C222" s="1139" t="e">
        <f>VLOOKUP(A222,PLANEJAMENTO!$B$10:$D$56,3,FALSE)</f>
        <v>#N/A</v>
      </c>
      <c r="D222" s="1141" t="e">
        <f>VLOOKUP(A222,PLANEJAMENTO!$B$10:$E$56,4,FALSE)</f>
        <v>#N/A</v>
      </c>
      <c r="E222" s="1141" t="e">
        <f>D222</f>
        <v>#N/A</v>
      </c>
      <c r="F222" s="1142"/>
      <c r="G222" s="1141">
        <f>F222*8</f>
        <v>0</v>
      </c>
      <c r="H222" s="733"/>
      <c r="I222" s="1143"/>
      <c r="J222" s="1144"/>
      <c r="K222" s="734" t="s">
        <v>379</v>
      </c>
      <c r="L222" s="1145"/>
      <c r="M222" s="1146"/>
      <c r="N222" s="1145"/>
      <c r="O222" s="1146"/>
      <c r="P222" s="1145"/>
      <c r="Q222" s="1146"/>
      <c r="R222" s="1145"/>
      <c r="S222" s="1146"/>
      <c r="T222" s="1145"/>
      <c r="U222" s="1146"/>
      <c r="V222" s="1145"/>
      <c r="W222" s="1146"/>
      <c r="X222" s="1145"/>
      <c r="Y222" s="1146"/>
      <c r="Z222" s="1145"/>
      <c r="AA222" s="1146"/>
      <c r="AB222" s="1145"/>
      <c r="AC222" s="1146"/>
      <c r="AD222" s="1145"/>
      <c r="AE222" s="1146"/>
      <c r="AF222" s="1145"/>
      <c r="AG222" s="1146"/>
      <c r="AH222" s="1145"/>
      <c r="AI222" s="1146"/>
      <c r="AJ222" s="1145"/>
      <c r="AK222" s="1146"/>
      <c r="AL222" s="1145"/>
      <c r="AM222" s="1146"/>
      <c r="AN222" s="1145"/>
      <c r="AO222" s="1146"/>
      <c r="AP222" s="1145"/>
      <c r="AQ222" s="1146"/>
      <c r="AR222" s="1145"/>
      <c r="AS222" s="1146"/>
      <c r="AT222" s="1145"/>
      <c r="AU222" s="1146"/>
      <c r="AV222" s="1145"/>
      <c r="AW222" s="1146"/>
      <c r="AX222" s="1145"/>
      <c r="AY222" s="1146"/>
      <c r="AZ222" s="1145"/>
      <c r="BA222" s="1146"/>
      <c r="BB222" s="1145"/>
      <c r="BC222" s="1146"/>
      <c r="BD222" s="1145"/>
      <c r="BE222" s="1146"/>
      <c r="BF222" s="1145"/>
      <c r="BG222" s="1146"/>
      <c r="BH222" s="1145"/>
      <c r="BI222" s="1146"/>
      <c r="BJ222" s="1145"/>
      <c r="BK222" s="1146"/>
      <c r="BL222" s="1145"/>
      <c r="BM222" s="1146"/>
      <c r="BN222" s="1145"/>
      <c r="BO222" s="1146"/>
      <c r="BP222" s="1145"/>
      <c r="BQ222" s="1146"/>
      <c r="BR222" s="1132"/>
      <c r="BS222" s="1132"/>
      <c r="BT222" s="1132"/>
      <c r="BU222" s="1132"/>
      <c r="BV222" s="1132"/>
      <c r="BW222" s="1132"/>
      <c r="BX222" s="1132"/>
      <c r="BY222" s="1132"/>
      <c r="BZ222" s="1132"/>
      <c r="CA222" s="1132"/>
      <c r="CB222" s="1132"/>
      <c r="CC222" s="1132"/>
      <c r="CD222" s="1132"/>
      <c r="CE222" s="1132"/>
      <c r="CF222" s="1132"/>
      <c r="CG222" s="1132"/>
      <c r="CH222" s="1132"/>
      <c r="CI222" s="1132"/>
      <c r="CJ222" s="1132"/>
      <c r="CK222" s="1132"/>
      <c r="CL222" s="1132"/>
      <c r="CM222" s="1132"/>
      <c r="CN222" s="1132"/>
      <c r="CO222" s="1132"/>
      <c r="CP222" s="1132"/>
      <c r="CQ222" s="1132"/>
      <c r="CR222" s="1132"/>
      <c r="CS222" s="1132"/>
      <c r="CT222" s="1132"/>
      <c r="CU222" s="1132"/>
      <c r="CV222" s="1132"/>
      <c r="CW222" s="1132"/>
      <c r="CX222" s="1132"/>
      <c r="CY222" s="1132"/>
      <c r="CZ222" s="1132"/>
      <c r="DA222" s="1132"/>
      <c r="DB222" s="1132"/>
      <c r="DC222" s="1132"/>
      <c r="DD222" s="1132"/>
      <c r="DE222" s="1132"/>
      <c r="DF222" s="1132"/>
      <c r="DG222" s="1132"/>
      <c r="DH222" s="1132"/>
      <c r="DI222" s="1132"/>
      <c r="DJ222" s="1138"/>
      <c r="DK222" s="1138"/>
      <c r="DL222" s="1132"/>
      <c r="DM222" s="1132"/>
      <c r="DN222" s="1132"/>
      <c r="DO222" s="1132"/>
      <c r="DP222" s="1132"/>
      <c r="DQ222" s="1132"/>
      <c r="DR222" s="1132"/>
      <c r="DS222" s="1132"/>
      <c r="DT222" s="1132"/>
      <c r="DU222" s="1132"/>
      <c r="DV222" s="1132"/>
      <c r="DW222" s="1132"/>
      <c r="DX222" s="1132"/>
      <c r="DY222" s="1132"/>
      <c r="DZ222" s="1132"/>
      <c r="EA222" s="1132"/>
      <c r="EB222" s="1132"/>
      <c r="EC222" s="1132"/>
      <c r="ED222" s="1132"/>
      <c r="EE222" s="1132"/>
      <c r="EF222" s="1132"/>
      <c r="EG222" s="1132"/>
      <c r="EH222" s="1132"/>
      <c r="EI222" s="1132"/>
      <c r="EJ222" s="1132"/>
      <c r="EK222" s="1132"/>
      <c r="EL222" s="1132"/>
      <c r="EM222" s="1132"/>
      <c r="EN222" s="1132"/>
      <c r="EO222" s="1132"/>
      <c r="EP222" s="1132"/>
      <c r="EQ222" s="1132"/>
      <c r="ER222" s="1132"/>
      <c r="ES222" s="1132"/>
      <c r="ET222" s="1132"/>
      <c r="EU222" s="1132"/>
      <c r="EV222" s="1132"/>
      <c r="EW222" s="1132"/>
      <c r="EX222" s="1132"/>
      <c r="EY222" s="1132"/>
      <c r="EZ222" s="1132"/>
      <c r="FA222" s="1132"/>
      <c r="FB222" s="1132"/>
      <c r="FC222" s="1132"/>
      <c r="FD222" s="1132"/>
      <c r="FE222" s="1132"/>
      <c r="FF222" s="1132"/>
      <c r="FG222" s="1132"/>
      <c r="FH222" s="1132"/>
      <c r="FI222" s="1132"/>
      <c r="FJ222" s="1132"/>
      <c r="FK222" s="1132"/>
      <c r="FL222" s="1132"/>
      <c r="FM222" s="1132"/>
      <c r="FN222" s="1132"/>
      <c r="FO222" s="1132"/>
      <c r="FP222" s="1132"/>
      <c r="FQ222" s="1132"/>
      <c r="FR222" s="1132"/>
      <c r="FS222" s="1132"/>
      <c r="FT222" s="1132"/>
      <c r="FU222" s="1132"/>
      <c r="FV222" s="1132"/>
      <c r="FW222" s="1132"/>
      <c r="FX222" s="1132"/>
      <c r="FY222" s="1132"/>
      <c r="FZ222" s="1132"/>
      <c r="GA222" s="1132"/>
      <c r="GB222" s="1132"/>
      <c r="GC222" s="1132"/>
      <c r="GD222" s="1132"/>
      <c r="GE222" s="1132"/>
      <c r="GF222" s="1132"/>
      <c r="GG222" s="1132"/>
      <c r="GH222" s="1132"/>
      <c r="GI222" s="1132"/>
      <c r="GJ222" s="1132"/>
      <c r="GK222" s="1132"/>
      <c r="GL222" s="1132"/>
      <c r="GM222" s="1132"/>
      <c r="GN222" s="1132"/>
      <c r="GO222" s="1132"/>
      <c r="GP222" s="1132"/>
      <c r="GQ222" s="1132"/>
      <c r="GR222" s="1132"/>
      <c r="GS222" s="1132"/>
      <c r="GT222" s="1132"/>
      <c r="GU222" s="1132"/>
      <c r="GV222" s="1132"/>
      <c r="GW222" s="1132"/>
      <c r="GX222" s="1132"/>
      <c r="GY222" s="1132"/>
      <c r="GZ222" s="1132"/>
      <c r="HA222" s="1132"/>
      <c r="HB222" s="1132"/>
      <c r="HC222" s="1132"/>
      <c r="HD222" s="1132"/>
      <c r="HE222" s="1132"/>
      <c r="HF222" s="1132"/>
      <c r="HG222" s="1132"/>
      <c r="HH222" s="1132"/>
      <c r="HI222" s="1132"/>
    </row>
    <row r="223" spans="1:217" ht="12.75" hidden="1" customHeight="1">
      <c r="A223" s="1139"/>
      <c r="B223" s="1140"/>
      <c r="C223" s="1139"/>
      <c r="D223" s="1141"/>
      <c r="E223" s="1141"/>
      <c r="F223" s="1142"/>
      <c r="G223" s="1141"/>
      <c r="H223" s="733"/>
      <c r="I223" s="1143"/>
      <c r="J223" s="1144"/>
      <c r="K223" s="837" t="s">
        <v>380</v>
      </c>
      <c r="L223" s="1133"/>
      <c r="M223" s="1134"/>
      <c r="N223" s="1133"/>
      <c r="O223" s="1134"/>
      <c r="P223" s="1133"/>
      <c r="Q223" s="1134"/>
      <c r="R223" s="1133"/>
      <c r="S223" s="1134"/>
      <c r="T223" s="1133"/>
      <c r="U223" s="1134"/>
      <c r="V223" s="1133"/>
      <c r="W223" s="1134"/>
      <c r="X223" s="1133"/>
      <c r="Y223" s="1134"/>
      <c r="Z223" s="1133"/>
      <c r="AA223" s="1134"/>
      <c r="AB223" s="1133"/>
      <c r="AC223" s="1134"/>
      <c r="AD223" s="1133"/>
      <c r="AE223" s="1134"/>
      <c r="AF223" s="1133"/>
      <c r="AG223" s="1134"/>
      <c r="AH223" s="1133"/>
      <c r="AI223" s="1134"/>
      <c r="AJ223" s="1133"/>
      <c r="AK223" s="1134"/>
      <c r="AL223" s="1133"/>
      <c r="AM223" s="1134"/>
      <c r="AN223" s="1133"/>
      <c r="AO223" s="1134"/>
      <c r="AP223" s="1133"/>
      <c r="AQ223" s="1134"/>
      <c r="AR223" s="1133"/>
      <c r="AS223" s="1134"/>
      <c r="AT223" s="1133"/>
      <c r="AU223" s="1134"/>
      <c r="AV223" s="1133"/>
      <c r="AW223" s="1134"/>
      <c r="AX223" s="1133"/>
      <c r="AY223" s="1134"/>
      <c r="AZ223" s="1133"/>
      <c r="BA223" s="1134"/>
      <c r="BB223" s="1133"/>
      <c r="BC223" s="1134"/>
      <c r="BD223" s="1133"/>
      <c r="BE223" s="1134"/>
      <c r="BF223" s="1133"/>
      <c r="BG223" s="1134"/>
      <c r="BH223" s="1133"/>
      <c r="BI223" s="1134"/>
      <c r="BJ223" s="1133"/>
      <c r="BK223" s="1134"/>
      <c r="BL223" s="1133"/>
      <c r="BM223" s="1134"/>
      <c r="BN223" s="1133"/>
      <c r="BO223" s="1134"/>
      <c r="BP223" s="1133"/>
      <c r="BQ223" s="1134"/>
      <c r="BR223" s="1129"/>
      <c r="BS223" s="1129"/>
      <c r="BT223" s="1129"/>
      <c r="BU223" s="1129"/>
      <c r="BV223" s="1129"/>
      <c r="BW223" s="1129"/>
      <c r="BX223" s="1129"/>
      <c r="BY223" s="1129"/>
      <c r="BZ223" s="1129"/>
      <c r="CA223" s="1129"/>
      <c r="CB223" s="1129"/>
      <c r="CC223" s="1129"/>
      <c r="CD223" s="1129"/>
      <c r="CE223" s="1129"/>
      <c r="CF223" s="1129"/>
      <c r="CG223" s="1129"/>
      <c r="CH223" s="1129"/>
      <c r="CI223" s="1129"/>
      <c r="CJ223" s="1129"/>
      <c r="CK223" s="1129"/>
      <c r="CL223" s="1129"/>
      <c r="CM223" s="1129"/>
      <c r="CN223" s="1129"/>
      <c r="CO223" s="1129"/>
      <c r="CP223" s="1129"/>
      <c r="CQ223" s="1129"/>
      <c r="CR223" s="1129"/>
      <c r="CS223" s="1129"/>
      <c r="CT223" s="1129"/>
      <c r="CU223" s="1129"/>
      <c r="CV223" s="1129"/>
      <c r="CW223" s="1129"/>
      <c r="CX223" s="1129"/>
      <c r="CY223" s="1129"/>
      <c r="CZ223" s="1129"/>
      <c r="DA223" s="1129"/>
      <c r="DB223" s="1129"/>
      <c r="DC223" s="1129"/>
      <c r="DD223" s="1129"/>
      <c r="DE223" s="1129"/>
      <c r="DF223" s="1129"/>
      <c r="DG223" s="1129"/>
      <c r="DH223" s="1129"/>
      <c r="DI223" s="1129"/>
      <c r="DJ223" s="1135"/>
      <c r="DK223" s="1135"/>
      <c r="DL223" s="1129"/>
      <c r="DM223" s="1129"/>
      <c r="DN223" s="1129"/>
      <c r="DO223" s="1129"/>
      <c r="DP223" s="1129"/>
      <c r="DQ223" s="1129"/>
      <c r="DR223" s="1129"/>
      <c r="DS223" s="1129"/>
      <c r="DT223" s="1129"/>
      <c r="DU223" s="1129"/>
      <c r="DV223" s="1129"/>
      <c r="DW223" s="1129"/>
      <c r="DX223" s="1129"/>
      <c r="DY223" s="1129"/>
      <c r="DZ223" s="1129"/>
      <c r="EA223" s="1129"/>
      <c r="EB223" s="1129"/>
      <c r="EC223" s="1129"/>
      <c r="ED223" s="1129"/>
      <c r="EE223" s="1129"/>
      <c r="EF223" s="1129"/>
      <c r="EG223" s="1129"/>
      <c r="EH223" s="1129"/>
      <c r="EI223" s="1129"/>
      <c r="EJ223" s="1129"/>
      <c r="EK223" s="1129"/>
      <c r="EL223" s="1129"/>
      <c r="EM223" s="1129"/>
      <c r="EN223" s="1129"/>
      <c r="EO223" s="1129"/>
      <c r="EP223" s="1129"/>
      <c r="EQ223" s="1129"/>
      <c r="ER223" s="1129"/>
      <c r="ES223" s="1129"/>
      <c r="ET223" s="1129"/>
      <c r="EU223" s="1129"/>
      <c r="EV223" s="1129"/>
      <c r="EW223" s="1129"/>
      <c r="EX223" s="1129"/>
      <c r="EY223" s="1129"/>
      <c r="EZ223" s="1129"/>
      <c r="FA223" s="1129"/>
      <c r="FB223" s="1129"/>
      <c r="FC223" s="1129"/>
      <c r="FD223" s="1129"/>
      <c r="FE223" s="1129"/>
      <c r="FF223" s="1129"/>
      <c r="FG223" s="1129"/>
      <c r="FH223" s="1129"/>
      <c r="FI223" s="1129"/>
      <c r="FJ223" s="1129"/>
      <c r="FK223" s="1129"/>
      <c r="FL223" s="1129"/>
      <c r="FM223" s="1129"/>
      <c r="FN223" s="1129"/>
      <c r="FO223" s="1129"/>
      <c r="FP223" s="1129"/>
      <c r="FQ223" s="1129"/>
      <c r="FR223" s="1129"/>
      <c r="FS223" s="1129"/>
      <c r="FT223" s="1129"/>
      <c r="FU223" s="1129"/>
      <c r="FV223" s="1129"/>
      <c r="FW223" s="1129"/>
      <c r="FX223" s="1129"/>
      <c r="FY223" s="1129"/>
      <c r="FZ223" s="1129"/>
      <c r="GA223" s="1129"/>
      <c r="GB223" s="1129"/>
      <c r="GC223" s="1129"/>
      <c r="GD223" s="1129"/>
      <c r="GE223" s="1129"/>
      <c r="GF223" s="1129"/>
      <c r="GG223" s="1129"/>
      <c r="GH223" s="1129"/>
      <c r="GI223" s="1129"/>
      <c r="GJ223" s="1129"/>
      <c r="GK223" s="1129"/>
      <c r="GL223" s="1129"/>
      <c r="GM223" s="1129"/>
      <c r="GN223" s="1129"/>
      <c r="GO223" s="1129"/>
      <c r="GP223" s="1129"/>
      <c r="GQ223" s="1129"/>
      <c r="GR223" s="1129"/>
      <c r="GS223" s="1129"/>
      <c r="GT223" s="1129"/>
      <c r="GU223" s="1129"/>
      <c r="GV223" s="1129"/>
      <c r="GW223" s="1129"/>
      <c r="GX223" s="1129"/>
      <c r="GY223" s="1129"/>
      <c r="GZ223" s="1129"/>
      <c r="HA223" s="1129"/>
      <c r="HB223" s="1129"/>
      <c r="HC223" s="1129"/>
      <c r="HD223" s="1129"/>
      <c r="HE223" s="1129"/>
      <c r="HF223" s="1129"/>
      <c r="HG223" s="1129"/>
      <c r="HH223" s="1129"/>
      <c r="HI223" s="1129"/>
    </row>
    <row r="224" spans="1:217" ht="12.75" hidden="1" customHeight="1">
      <c r="A224" s="1139"/>
      <c r="B224" s="1140"/>
      <c r="C224" s="1139"/>
      <c r="D224" s="1141"/>
      <c r="E224" s="1141"/>
      <c r="F224" s="1142"/>
      <c r="G224" s="1141"/>
      <c r="H224" s="733"/>
      <c r="I224" s="1143"/>
      <c r="J224" s="1144"/>
      <c r="K224" s="838" t="s">
        <v>381</v>
      </c>
      <c r="L224" s="1125">
        <f>(L222*L223*$G222)*$L$8</f>
        <v>0</v>
      </c>
      <c r="M224" s="1126"/>
      <c r="N224" s="1125">
        <f>(N222*N223*$G222)*$L$8</f>
        <v>0</v>
      </c>
      <c r="O224" s="1126"/>
      <c r="P224" s="1125">
        <f>(P222*P223*$G222)*$L$8</f>
        <v>0</v>
      </c>
      <c r="Q224" s="1126"/>
      <c r="R224" s="1125">
        <f>(R222*R223*$G222)*$L$8</f>
        <v>0</v>
      </c>
      <c r="S224" s="1126"/>
      <c r="T224" s="1125">
        <f>(T222*T223*$G222)*$T$8</f>
        <v>0</v>
      </c>
      <c r="U224" s="1126"/>
      <c r="V224" s="1125">
        <f>(V222*V223*$G222)*$T$8</f>
        <v>0</v>
      </c>
      <c r="W224" s="1126"/>
      <c r="X224" s="1125">
        <f>(X222*X223*$G222)*$T$8</f>
        <v>0</v>
      </c>
      <c r="Y224" s="1126"/>
      <c r="Z224" s="1125">
        <f>(Z222*Z223*$G222)*$T$8</f>
        <v>0</v>
      </c>
      <c r="AA224" s="1126"/>
      <c r="AB224" s="1125">
        <f>(AB222*AB223*$G222)*$AB$8</f>
        <v>0</v>
      </c>
      <c r="AC224" s="1126"/>
      <c r="AD224" s="1125">
        <f>(AD222*AD223*$G222)*$AB$8</f>
        <v>0</v>
      </c>
      <c r="AE224" s="1126"/>
      <c r="AF224" s="1125">
        <f>(AF222*AF223*$G222)*$AB$8</f>
        <v>0</v>
      </c>
      <c r="AG224" s="1126"/>
      <c r="AH224" s="1125">
        <f>(AH222*AH223*$G222)*$AB$8</f>
        <v>0</v>
      </c>
      <c r="AI224" s="1126"/>
      <c r="AJ224" s="1125">
        <f>(AJ222*AJ223*$G222)*$AJ$8</f>
        <v>0</v>
      </c>
      <c r="AK224" s="1126"/>
      <c r="AL224" s="1125">
        <f>(AL222*AL223*$G222)*$AJ$8</f>
        <v>0</v>
      </c>
      <c r="AM224" s="1126"/>
      <c r="AN224" s="1125">
        <f>(AN222*AN223*$G222)*$AJ$8</f>
        <v>0</v>
      </c>
      <c r="AO224" s="1126"/>
      <c r="AP224" s="1125">
        <f>(AP222*AP223*$G222)*$AJ$8</f>
        <v>0</v>
      </c>
      <c r="AQ224" s="1126"/>
      <c r="AR224" s="1125">
        <f>(AR222*AR223*$G222)*$AT$8</f>
        <v>0</v>
      </c>
      <c r="AS224" s="1126"/>
      <c r="AT224" s="1125">
        <f>(AT222*AT223*$G222)*$AT$8</f>
        <v>0</v>
      </c>
      <c r="AU224" s="1126"/>
      <c r="AV224" s="1125">
        <f>(AV222*AV223*$G222)*$AT$8</f>
        <v>0</v>
      </c>
      <c r="AW224" s="1126"/>
      <c r="AX224" s="1125">
        <f>(AX222*AX223*$G222)*$AT$8</f>
        <v>0</v>
      </c>
      <c r="AY224" s="1126"/>
      <c r="AZ224" s="1125">
        <f>(AZ222*AZ223*$G222)*$BB$8</f>
        <v>0</v>
      </c>
      <c r="BA224" s="1126"/>
      <c r="BB224" s="1125">
        <f>(BB222*BB223*$G222)*$BB$8</f>
        <v>0</v>
      </c>
      <c r="BC224" s="1126"/>
      <c r="BD224" s="1125">
        <f>(BD222*BD223*$G222)*$BB$8</f>
        <v>0</v>
      </c>
      <c r="BE224" s="1126"/>
      <c r="BF224" s="1125">
        <f>(BF222*BF223*$G222)*$BB$8</f>
        <v>0</v>
      </c>
      <c r="BG224" s="1126"/>
      <c r="BH224" s="1125">
        <f>(BH222*BH223*$G222)*$BJ$8</f>
        <v>0</v>
      </c>
      <c r="BI224" s="1126"/>
      <c r="BJ224" s="1125">
        <f>(BJ222*BJ223*$G222)*$BJ$8</f>
        <v>0</v>
      </c>
      <c r="BK224" s="1126"/>
      <c r="BL224" s="1125">
        <f>(BL222*BL223*$G222)*$BJ$8</f>
        <v>0</v>
      </c>
      <c r="BM224" s="1126"/>
      <c r="BN224" s="1125">
        <f>(BN222*BN223*$G222)*$BJ$8</f>
        <v>0</v>
      </c>
      <c r="BO224" s="1126"/>
      <c r="BP224" s="1125">
        <f>(BP222*BP223*$G222)*$BT$8</f>
        <v>0</v>
      </c>
      <c r="BQ224" s="1126"/>
      <c r="BR224" s="1125">
        <f>(BR222*BR223*$G222)*$BT$8</f>
        <v>0</v>
      </c>
      <c r="BS224" s="1126"/>
      <c r="BT224" s="1125">
        <f>(BT222*BT223*$G222)*$BT$8</f>
        <v>0</v>
      </c>
      <c r="BU224" s="1126"/>
      <c r="BV224" s="1125">
        <f>(BV222*BV223*$G222)*$BT$8</f>
        <v>0</v>
      </c>
      <c r="BW224" s="1126"/>
      <c r="BX224" s="1125">
        <f>(BX222*BX223*$G222)*$CB$8</f>
        <v>0</v>
      </c>
      <c r="BY224" s="1126"/>
      <c r="BZ224" s="1125">
        <f>(BZ222*BZ223*$G222)*$CB$8</f>
        <v>0</v>
      </c>
      <c r="CA224" s="1126"/>
      <c r="CB224" s="1125">
        <f>(CB222*CB223*$G222)*$CB$8</f>
        <v>0</v>
      </c>
      <c r="CC224" s="1126"/>
      <c r="CD224" s="1125">
        <f>(CD222*CD223*$G222)*$CB$8</f>
        <v>0</v>
      </c>
      <c r="CE224" s="1126"/>
      <c r="CF224" s="1125">
        <f>(CF222*CF223*$G222)*$CJ$8</f>
        <v>0</v>
      </c>
      <c r="CG224" s="1126"/>
      <c r="CH224" s="1125">
        <f>(CH222*CH223*$G222)*$CJ$8</f>
        <v>0</v>
      </c>
      <c r="CI224" s="1126"/>
      <c r="CJ224" s="1125">
        <f>(CJ222*CJ223*$G222)*$CJ$8</f>
        <v>0</v>
      </c>
      <c r="CK224" s="1126"/>
      <c r="CL224" s="1125">
        <f>(CL222*CL223*$G222)*$CJ$8</f>
        <v>0</v>
      </c>
      <c r="CM224" s="1126"/>
      <c r="CN224" s="1125">
        <f>(CN222*CN223*$G222)*$CT$8</f>
        <v>0</v>
      </c>
      <c r="CO224" s="1126"/>
      <c r="CP224" s="1125">
        <f>(CP222*CP223*$G222)*$CT$8</f>
        <v>0</v>
      </c>
      <c r="CQ224" s="1126"/>
      <c r="CR224" s="1125">
        <f>(CR222*CR223*$G222)*$CT$8</f>
        <v>0</v>
      </c>
      <c r="CS224" s="1126"/>
      <c r="CT224" s="1125">
        <f>(CT222*CT223*$G222)*$CT$8</f>
        <v>0</v>
      </c>
      <c r="CU224" s="1126"/>
      <c r="CV224" s="1125">
        <f>(CV222*CV223*$G222)*$DB$8</f>
        <v>0</v>
      </c>
      <c r="CW224" s="1126"/>
      <c r="CX224" s="1125">
        <f>(CX222*CX223*$G222)*$DB$8</f>
        <v>0</v>
      </c>
      <c r="CY224" s="1126"/>
      <c r="CZ224" s="1125">
        <f>(CZ222*CZ223*$G222)*$DB$8</f>
        <v>0</v>
      </c>
      <c r="DA224" s="1126"/>
      <c r="DB224" s="1125">
        <f>(DB222*DB223*$G222)*$DB$8</f>
        <v>0</v>
      </c>
      <c r="DC224" s="1126"/>
      <c r="DD224" s="1125">
        <f>(DD222*DD223*$G222)*$DB$8</f>
        <v>0</v>
      </c>
      <c r="DE224" s="1126"/>
      <c r="DF224" s="1125">
        <f>(DF222*DF223*$G222)*$DB$8</f>
        <v>0</v>
      </c>
      <c r="DG224" s="1126"/>
      <c r="DH224" s="1125">
        <f>(DH222*DH223*$G222)*$DB$8</f>
        <v>0</v>
      </c>
      <c r="DI224" s="1126"/>
      <c r="DJ224" s="1130">
        <f>(DJ222*DJ223*$G222)*$DB$8</f>
        <v>0</v>
      </c>
      <c r="DK224" s="1131"/>
      <c r="DL224" s="1125">
        <f>(DL222*DL223*$G222)*$DB$8</f>
        <v>0</v>
      </c>
      <c r="DM224" s="1126"/>
      <c r="DN224" s="1125">
        <f>(DN222*DN223*$G222)*$DB$8</f>
        <v>0</v>
      </c>
      <c r="DO224" s="1126"/>
      <c r="DP224" s="1125">
        <f>(DP222*DP223*$G222)*$DB$8</f>
        <v>0</v>
      </c>
      <c r="DQ224" s="1126"/>
      <c r="DR224" s="1125">
        <f>(DR222*DR223*$G222)*$DB$8</f>
        <v>0</v>
      </c>
      <c r="DS224" s="1126"/>
      <c r="DT224" s="1125">
        <f>(DT222*DT223*$G222)*$DB$8</f>
        <v>0</v>
      </c>
      <c r="DU224" s="1126"/>
      <c r="DV224" s="1125">
        <f>(DV222*DV223*$G222)*$DB$8</f>
        <v>0</v>
      </c>
      <c r="DW224" s="1126"/>
      <c r="DX224" s="1125">
        <f>(DX222*DX223*$G222)*$DB$8</f>
        <v>0</v>
      </c>
      <c r="DY224" s="1126"/>
      <c r="DZ224" s="1125">
        <f>(DZ222*DZ223*$G222)*$DB$8</f>
        <v>0</v>
      </c>
      <c r="EA224" s="1126"/>
      <c r="EB224" s="1125">
        <f>(EB222*EB223*$G222)*$DB$8</f>
        <v>0</v>
      </c>
      <c r="EC224" s="1126"/>
      <c r="ED224" s="1125">
        <f>(ED222*ED223*$G222)*$DB$8</f>
        <v>0</v>
      </c>
      <c r="EE224" s="1126"/>
      <c r="EF224" s="1125">
        <f>(EF222*EF223*$G222)*$DB$8</f>
        <v>0</v>
      </c>
      <c r="EG224" s="1126"/>
      <c r="EH224" s="1125">
        <f>(EH222*EH223*$G222)*$DB$8</f>
        <v>0</v>
      </c>
      <c r="EI224" s="1126"/>
      <c r="EJ224" s="1125">
        <f>(EJ222*EJ223*$G222)*$DB$8</f>
        <v>0</v>
      </c>
      <c r="EK224" s="1126"/>
      <c r="EL224" s="1125">
        <f>(EL222*EL223*$G222)*$DB$8</f>
        <v>0</v>
      </c>
      <c r="EM224" s="1126"/>
      <c r="EN224" s="1125">
        <f>(EN222*EN223*$G222)*$DB$8</f>
        <v>0</v>
      </c>
      <c r="EO224" s="1126"/>
      <c r="EP224" s="1125">
        <f>(EP222*EP223*$G222)*$DB$8</f>
        <v>0</v>
      </c>
      <c r="EQ224" s="1126"/>
      <c r="ER224" s="1125">
        <f>(ER222*ER223*$G222)*$DB$8</f>
        <v>0</v>
      </c>
      <c r="ES224" s="1126"/>
      <c r="ET224" s="1125">
        <f>(ET222*ET223*$G222)*$DB$8</f>
        <v>0</v>
      </c>
      <c r="EU224" s="1126"/>
      <c r="EV224" s="1125">
        <f>(EV222*EV223*$G222)*$DB$8</f>
        <v>0</v>
      </c>
      <c r="EW224" s="1126"/>
      <c r="EX224" s="1125">
        <f>(EX222*EX223*$G222)*$DB$8</f>
        <v>0</v>
      </c>
      <c r="EY224" s="1126"/>
      <c r="EZ224" s="1125">
        <f>(EZ222*EZ223*$G222)*$DB$8</f>
        <v>0</v>
      </c>
      <c r="FA224" s="1126"/>
      <c r="FB224" s="1125">
        <f>(FB222*FB223*$G222)*$DB$8</f>
        <v>0</v>
      </c>
      <c r="FC224" s="1126"/>
      <c r="FD224" s="1125">
        <f>(FD222*FD223*$G222)*$DB$8</f>
        <v>0</v>
      </c>
      <c r="FE224" s="1126"/>
      <c r="FF224" s="1125">
        <f>(FF222*FF223*$G222)*$DB$8</f>
        <v>0</v>
      </c>
      <c r="FG224" s="1126"/>
      <c r="FH224" s="1125">
        <f>(FH222*FH223*$G222)*$DB$8</f>
        <v>0</v>
      </c>
      <c r="FI224" s="1126"/>
      <c r="FJ224" s="1125">
        <f>(FJ222*FJ223*$G222)*$DB$8</f>
        <v>0</v>
      </c>
      <c r="FK224" s="1126"/>
      <c r="FL224" s="1125">
        <f>(FL222*FL223*$G222)*$DB$8</f>
        <v>0</v>
      </c>
      <c r="FM224" s="1126"/>
      <c r="FN224" s="1125">
        <f>(FN222*FN223*$G222)*$DB$8</f>
        <v>0</v>
      </c>
      <c r="FO224" s="1126"/>
      <c r="FP224" s="1125">
        <f>(FP222*FP223*$G222)*$DB$8</f>
        <v>0</v>
      </c>
      <c r="FQ224" s="1126"/>
      <c r="FR224" s="1125">
        <f>(FR222*FR223*$G222)*$DB$8</f>
        <v>0</v>
      </c>
      <c r="FS224" s="1126"/>
      <c r="FT224" s="1125">
        <f>(FT222*FT223*$G222)*$DB$8</f>
        <v>0</v>
      </c>
      <c r="FU224" s="1126"/>
      <c r="FV224" s="1125">
        <f>(FV222*FV223*$G222)*$DB$8</f>
        <v>0</v>
      </c>
      <c r="FW224" s="1126"/>
      <c r="FX224" s="1125">
        <f>(FX222*FX223*$G222)*$DB$8</f>
        <v>0</v>
      </c>
      <c r="FY224" s="1126"/>
      <c r="FZ224" s="1125">
        <f>(FZ222*FZ223*$G222)*$DB$8</f>
        <v>0</v>
      </c>
      <c r="GA224" s="1126"/>
      <c r="GB224" s="1125">
        <f>(GB222*GB223*$G222)*$DB$8</f>
        <v>0</v>
      </c>
      <c r="GC224" s="1126"/>
      <c r="GD224" s="1125">
        <f>(GD222*GD223*$G222)*$DB$8</f>
        <v>0</v>
      </c>
      <c r="GE224" s="1126"/>
      <c r="GF224" s="1125">
        <f>(GF222*GF223*$G222)*$DB$8</f>
        <v>0</v>
      </c>
      <c r="GG224" s="1126"/>
      <c r="GH224" s="1125">
        <f>(GH222*GH223*$G222)*$DB$8</f>
        <v>0</v>
      </c>
      <c r="GI224" s="1126"/>
      <c r="GJ224" s="1125">
        <f>(GJ222*GJ223*$G222)*$DB$8</f>
        <v>0</v>
      </c>
      <c r="GK224" s="1126"/>
      <c r="GL224" s="1125">
        <f>(GL222*GL223*$G222)*$DB$8</f>
        <v>0</v>
      </c>
      <c r="GM224" s="1126"/>
      <c r="GN224" s="1125">
        <f>(GN222*GN223*$G222)*$DB$8</f>
        <v>0</v>
      </c>
      <c r="GO224" s="1126"/>
      <c r="GP224" s="1125">
        <f>(GP222*GP223*$G222)*$DB$8</f>
        <v>0</v>
      </c>
      <c r="GQ224" s="1126"/>
      <c r="GR224" s="1125">
        <f>(GR222*GR223*$G222)*$DB$8</f>
        <v>0</v>
      </c>
      <c r="GS224" s="1126"/>
      <c r="GT224" s="1125">
        <f>(GT222*GT223*$G222)*$DB$8</f>
        <v>0</v>
      </c>
      <c r="GU224" s="1126"/>
      <c r="GV224" s="1125">
        <f t="shared" ref="GV224" si="955">(GV222*GV223*$G222)*$DB$8</f>
        <v>0</v>
      </c>
      <c r="GW224" s="1126"/>
      <c r="GX224" s="1125">
        <f t="shared" ref="GX224" si="956">(GX222*GX223*$G222)*$DB$8</f>
        <v>0</v>
      </c>
      <c r="GY224" s="1126"/>
      <c r="GZ224" s="1125">
        <f t="shared" ref="GZ224" si="957">(GZ222*GZ223*$G222)*$DB$8</f>
        <v>0</v>
      </c>
      <c r="HA224" s="1126"/>
      <c r="HB224" s="1125">
        <f>(HB222*HB223*$G222)*$DB$8</f>
        <v>0</v>
      </c>
      <c r="HC224" s="1126"/>
      <c r="HD224" s="1125">
        <f t="shared" ref="HD224" si="958">(HD222*HD223*$G222)*$DB$8</f>
        <v>0</v>
      </c>
      <c r="HE224" s="1126"/>
      <c r="HF224" s="1125">
        <f t="shared" ref="HF224" si="959">(HF222*HF223*$G222)*$DB$8</f>
        <v>0</v>
      </c>
      <c r="HG224" s="1126"/>
      <c r="HH224" s="1125">
        <f t="shared" ref="HH224" si="960">(HH222*HH223*$G222)*$DB$8</f>
        <v>0</v>
      </c>
      <c r="HI224" s="1126"/>
    </row>
    <row r="225" spans="1:217" ht="12.75" hidden="1" customHeight="1">
      <c r="A225" s="1139"/>
      <c r="B225" s="1140"/>
      <c r="C225" s="1139"/>
      <c r="D225" s="1141"/>
      <c r="E225" s="1141"/>
      <c r="F225" s="1142"/>
      <c r="G225" s="1141"/>
      <c r="H225" s="733"/>
      <c r="I225" s="1143"/>
      <c r="J225" s="1144"/>
      <c r="K225" s="839" t="s">
        <v>382</v>
      </c>
      <c r="L225" s="1121">
        <f>L224</f>
        <v>0</v>
      </c>
      <c r="M225" s="1122"/>
      <c r="N225" s="1121">
        <f>L225+N224</f>
        <v>0</v>
      </c>
      <c r="O225" s="1122"/>
      <c r="P225" s="1121">
        <f>N225+P224</f>
        <v>0</v>
      </c>
      <c r="Q225" s="1122"/>
      <c r="R225" s="1121">
        <f>P225+R224</f>
        <v>0</v>
      </c>
      <c r="S225" s="1122"/>
      <c r="T225" s="1121">
        <f>R225+T224</f>
        <v>0</v>
      </c>
      <c r="U225" s="1122"/>
      <c r="V225" s="1121">
        <f>T225+V224</f>
        <v>0</v>
      </c>
      <c r="W225" s="1122"/>
      <c r="X225" s="1121">
        <f>V225+X224</f>
        <v>0</v>
      </c>
      <c r="Y225" s="1122"/>
      <c r="Z225" s="1121">
        <f>X225+Z224</f>
        <v>0</v>
      </c>
      <c r="AA225" s="1122"/>
      <c r="AB225" s="1121">
        <f>Z225+AB224</f>
        <v>0</v>
      </c>
      <c r="AC225" s="1122"/>
      <c r="AD225" s="1121">
        <f>AB225+AD224</f>
        <v>0</v>
      </c>
      <c r="AE225" s="1122"/>
      <c r="AF225" s="1121">
        <f>AD225+AF224</f>
        <v>0</v>
      </c>
      <c r="AG225" s="1122"/>
      <c r="AH225" s="1121">
        <f>AF225+AH224</f>
        <v>0</v>
      </c>
      <c r="AI225" s="1122"/>
      <c r="AJ225" s="1121">
        <f>AH225+AJ224</f>
        <v>0</v>
      </c>
      <c r="AK225" s="1122"/>
      <c r="AL225" s="1121">
        <f>AJ225+AL224</f>
        <v>0</v>
      </c>
      <c r="AM225" s="1122"/>
      <c r="AN225" s="1121">
        <f>AL225+AN224</f>
        <v>0</v>
      </c>
      <c r="AO225" s="1122"/>
      <c r="AP225" s="1121">
        <f>AN225+AP224</f>
        <v>0</v>
      </c>
      <c r="AQ225" s="1122"/>
      <c r="AR225" s="1121">
        <f>AP225+AR224</f>
        <v>0</v>
      </c>
      <c r="AS225" s="1122"/>
      <c r="AT225" s="1121">
        <f>AR225+AT224</f>
        <v>0</v>
      </c>
      <c r="AU225" s="1122"/>
      <c r="AV225" s="1121">
        <f>AT225+AV224</f>
        <v>0</v>
      </c>
      <c r="AW225" s="1122"/>
      <c r="AX225" s="1121">
        <f>AV225+AX224</f>
        <v>0</v>
      </c>
      <c r="AY225" s="1122"/>
      <c r="AZ225" s="1121">
        <f>AX225+AZ224</f>
        <v>0</v>
      </c>
      <c r="BA225" s="1122"/>
      <c r="BB225" s="1121">
        <f>AZ225+BB224</f>
        <v>0</v>
      </c>
      <c r="BC225" s="1122"/>
      <c r="BD225" s="1121">
        <f>BB225+BD224</f>
        <v>0</v>
      </c>
      <c r="BE225" s="1122"/>
      <c r="BF225" s="1121">
        <f>BD225+BF224</f>
        <v>0</v>
      </c>
      <c r="BG225" s="1122"/>
      <c r="BH225" s="1121">
        <f>BF225+BH224</f>
        <v>0</v>
      </c>
      <c r="BI225" s="1122"/>
      <c r="BJ225" s="1121">
        <f>BH225+BJ224</f>
        <v>0</v>
      </c>
      <c r="BK225" s="1122"/>
      <c r="BL225" s="1121">
        <f>BJ225+BL224</f>
        <v>0</v>
      </c>
      <c r="BM225" s="1122"/>
      <c r="BN225" s="1121">
        <f>BL225+BN224</f>
        <v>0</v>
      </c>
      <c r="BO225" s="1122"/>
      <c r="BP225" s="1121">
        <f>BN225+BP224</f>
        <v>0</v>
      </c>
      <c r="BQ225" s="1122"/>
      <c r="BR225" s="1121">
        <f>BP225+BR224</f>
        <v>0</v>
      </c>
      <c r="BS225" s="1122"/>
      <c r="BT225" s="1121">
        <f>BR225+BT224</f>
        <v>0</v>
      </c>
      <c r="BU225" s="1122"/>
      <c r="BV225" s="1121">
        <f>BT225+BV224</f>
        <v>0</v>
      </c>
      <c r="BW225" s="1122"/>
      <c r="BX225" s="1121">
        <f>BV225+BX224</f>
        <v>0</v>
      </c>
      <c r="BY225" s="1122"/>
      <c r="BZ225" s="1121">
        <f>BX225+BZ224</f>
        <v>0</v>
      </c>
      <c r="CA225" s="1122"/>
      <c r="CB225" s="1121">
        <f>BZ225+CB224</f>
        <v>0</v>
      </c>
      <c r="CC225" s="1122"/>
      <c r="CD225" s="1121">
        <f>CB225+CD224</f>
        <v>0</v>
      </c>
      <c r="CE225" s="1122"/>
      <c r="CF225" s="1121">
        <f>CD225+CF224</f>
        <v>0</v>
      </c>
      <c r="CG225" s="1122"/>
      <c r="CH225" s="1121">
        <f>CF225+CH224</f>
        <v>0</v>
      </c>
      <c r="CI225" s="1122"/>
      <c r="CJ225" s="1121">
        <f>CH225+CJ224</f>
        <v>0</v>
      </c>
      <c r="CK225" s="1122"/>
      <c r="CL225" s="1121">
        <f>CJ225+CL224</f>
        <v>0</v>
      </c>
      <c r="CM225" s="1122"/>
      <c r="CN225" s="1121">
        <f>CL225+CN224</f>
        <v>0</v>
      </c>
      <c r="CO225" s="1122"/>
      <c r="CP225" s="1121">
        <f>CN225+CP224</f>
        <v>0</v>
      </c>
      <c r="CQ225" s="1122"/>
      <c r="CR225" s="1121">
        <f>CP225+CR224</f>
        <v>0</v>
      </c>
      <c r="CS225" s="1122"/>
      <c r="CT225" s="1121">
        <f>CR225+CT224</f>
        <v>0</v>
      </c>
      <c r="CU225" s="1122"/>
      <c r="CV225" s="1121">
        <f>CT225+CV224</f>
        <v>0</v>
      </c>
      <c r="CW225" s="1122"/>
      <c r="CX225" s="1121">
        <f>CV225+CX224</f>
        <v>0</v>
      </c>
      <c r="CY225" s="1122"/>
      <c r="CZ225" s="1121">
        <f>CX225+CZ224</f>
        <v>0</v>
      </c>
      <c r="DA225" s="1122"/>
      <c r="DB225" s="1121">
        <f>CZ225+DB224</f>
        <v>0</v>
      </c>
      <c r="DC225" s="1122"/>
      <c r="DD225" s="1121">
        <f>DB225+DD224</f>
        <v>0</v>
      </c>
      <c r="DE225" s="1122"/>
      <c r="DF225" s="1121">
        <f>DD225+DF224</f>
        <v>0</v>
      </c>
      <c r="DG225" s="1122"/>
      <c r="DH225" s="1121">
        <f>DF225+DH224</f>
        <v>0</v>
      </c>
      <c r="DI225" s="1122"/>
      <c r="DJ225" s="1127">
        <f>DH225+DJ224</f>
        <v>0</v>
      </c>
      <c r="DK225" s="1128"/>
      <c r="DL225" s="1121">
        <f>DJ225+DL224</f>
        <v>0</v>
      </c>
      <c r="DM225" s="1122"/>
      <c r="DN225" s="1121">
        <f>DL225+DN224</f>
        <v>0</v>
      </c>
      <c r="DO225" s="1122"/>
      <c r="DP225" s="1121">
        <f>DN225+DP224</f>
        <v>0</v>
      </c>
      <c r="DQ225" s="1122"/>
      <c r="DR225" s="1121">
        <f>DP225+DR224</f>
        <v>0</v>
      </c>
      <c r="DS225" s="1122"/>
      <c r="DT225" s="1121">
        <f>DR225+DT224</f>
        <v>0</v>
      </c>
      <c r="DU225" s="1122"/>
      <c r="DV225" s="1121">
        <f>DT225+DV224</f>
        <v>0</v>
      </c>
      <c r="DW225" s="1122"/>
      <c r="DX225" s="1121">
        <f>DV225+DX224</f>
        <v>0</v>
      </c>
      <c r="DY225" s="1122"/>
      <c r="DZ225" s="1121">
        <f>DX225+DZ224</f>
        <v>0</v>
      </c>
      <c r="EA225" s="1122"/>
      <c r="EB225" s="1121">
        <f>DZ225+EB224</f>
        <v>0</v>
      </c>
      <c r="EC225" s="1122"/>
      <c r="ED225" s="1121">
        <f>EB225+ED224</f>
        <v>0</v>
      </c>
      <c r="EE225" s="1122"/>
      <c r="EF225" s="1121">
        <f>ED225+EF224</f>
        <v>0</v>
      </c>
      <c r="EG225" s="1122"/>
      <c r="EH225" s="1121">
        <f>EF225+EH224</f>
        <v>0</v>
      </c>
      <c r="EI225" s="1122"/>
      <c r="EJ225" s="1121">
        <f>EH225+EJ224</f>
        <v>0</v>
      </c>
      <c r="EK225" s="1122"/>
      <c r="EL225" s="1121">
        <f>EJ225+EL224</f>
        <v>0</v>
      </c>
      <c r="EM225" s="1122"/>
      <c r="EN225" s="1121">
        <f>EL225+EN224</f>
        <v>0</v>
      </c>
      <c r="EO225" s="1122"/>
      <c r="EP225" s="1121">
        <f>EN225+EP224</f>
        <v>0</v>
      </c>
      <c r="EQ225" s="1122"/>
      <c r="ER225" s="1121">
        <f>EP225+ER224</f>
        <v>0</v>
      </c>
      <c r="ES225" s="1122"/>
      <c r="ET225" s="1121">
        <f>ER225+ET224</f>
        <v>0</v>
      </c>
      <c r="EU225" s="1122"/>
      <c r="EV225" s="1121">
        <f>ET225+EV224</f>
        <v>0</v>
      </c>
      <c r="EW225" s="1122"/>
      <c r="EX225" s="1121">
        <f>EV225+EX224</f>
        <v>0</v>
      </c>
      <c r="EY225" s="1122"/>
      <c r="EZ225" s="1121">
        <f>EX225+EZ224</f>
        <v>0</v>
      </c>
      <c r="FA225" s="1122"/>
      <c r="FB225" s="1121">
        <f>EZ225+FB224</f>
        <v>0</v>
      </c>
      <c r="FC225" s="1122"/>
      <c r="FD225" s="1121">
        <f>FB225+FD224</f>
        <v>0</v>
      </c>
      <c r="FE225" s="1122"/>
      <c r="FF225" s="1121">
        <f>FD225+FF224</f>
        <v>0</v>
      </c>
      <c r="FG225" s="1122"/>
      <c r="FH225" s="1121">
        <f>FF225+FH224</f>
        <v>0</v>
      </c>
      <c r="FI225" s="1122"/>
      <c r="FJ225" s="1121">
        <f>FH225+FJ224</f>
        <v>0</v>
      </c>
      <c r="FK225" s="1122"/>
      <c r="FL225" s="1121">
        <f>FJ225+FL224</f>
        <v>0</v>
      </c>
      <c r="FM225" s="1122"/>
      <c r="FN225" s="1121">
        <f>FL225+FN224</f>
        <v>0</v>
      </c>
      <c r="FO225" s="1122"/>
      <c r="FP225" s="1121">
        <f>FN225+FP224</f>
        <v>0</v>
      </c>
      <c r="FQ225" s="1122"/>
      <c r="FR225" s="1121">
        <f>FP225+FR224</f>
        <v>0</v>
      </c>
      <c r="FS225" s="1122"/>
      <c r="FT225" s="1121">
        <f>FR225+FT224</f>
        <v>0</v>
      </c>
      <c r="FU225" s="1122"/>
      <c r="FV225" s="1121">
        <f>FT225+FV224</f>
        <v>0</v>
      </c>
      <c r="FW225" s="1122"/>
      <c r="FX225" s="1121">
        <f>FV225+FX224</f>
        <v>0</v>
      </c>
      <c r="FY225" s="1122"/>
      <c r="FZ225" s="1121">
        <f>FX225+FZ224</f>
        <v>0</v>
      </c>
      <c r="GA225" s="1122"/>
      <c r="GB225" s="1121">
        <f>FZ225+GB224</f>
        <v>0</v>
      </c>
      <c r="GC225" s="1122"/>
      <c r="GD225" s="1121">
        <f>GB225+GD224</f>
        <v>0</v>
      </c>
      <c r="GE225" s="1122"/>
      <c r="GF225" s="1121">
        <f>GD225+GF224</f>
        <v>0</v>
      </c>
      <c r="GG225" s="1122"/>
      <c r="GH225" s="1121">
        <f>GF225+GH224</f>
        <v>0</v>
      </c>
      <c r="GI225" s="1122"/>
      <c r="GJ225" s="1121">
        <f>GH225+GJ224</f>
        <v>0</v>
      </c>
      <c r="GK225" s="1122"/>
      <c r="GL225" s="1121">
        <f>GJ225+GL224</f>
        <v>0</v>
      </c>
      <c r="GM225" s="1122"/>
      <c r="GN225" s="1121">
        <f>GL225+GN224</f>
        <v>0</v>
      </c>
      <c r="GO225" s="1122"/>
      <c r="GP225" s="1121">
        <f>GN225+GP224</f>
        <v>0</v>
      </c>
      <c r="GQ225" s="1122"/>
      <c r="GR225" s="1121">
        <f>GP225+GR224</f>
        <v>0</v>
      </c>
      <c r="GS225" s="1122"/>
      <c r="GT225" s="1121">
        <f>GR225+GT224</f>
        <v>0</v>
      </c>
      <c r="GU225" s="1122"/>
      <c r="GV225" s="1121">
        <f t="shared" ref="GV225" si="961">GT225+GV224</f>
        <v>0</v>
      </c>
      <c r="GW225" s="1122"/>
      <c r="GX225" s="1121">
        <f t="shared" ref="GX225" si="962">GV225+GX224</f>
        <v>0</v>
      </c>
      <c r="GY225" s="1122"/>
      <c r="GZ225" s="1121">
        <f t="shared" ref="GZ225" si="963">GX225+GZ224</f>
        <v>0</v>
      </c>
      <c r="HA225" s="1122"/>
      <c r="HB225" s="1121">
        <f>GZ225+HB224</f>
        <v>0</v>
      </c>
      <c r="HC225" s="1122"/>
      <c r="HD225" s="1121">
        <f t="shared" ref="HD225" si="964">HB225+HD224</f>
        <v>0</v>
      </c>
      <c r="HE225" s="1122"/>
      <c r="HF225" s="1121">
        <f t="shared" ref="HF225" si="965">HD225+HF224</f>
        <v>0</v>
      </c>
      <c r="HG225" s="1122"/>
      <c r="HH225" s="1121">
        <f t="shared" ref="HH225" si="966">HF225+HH224</f>
        <v>0</v>
      </c>
      <c r="HI225" s="1122"/>
    </row>
    <row r="226" spans="1:217" s="19" customFormat="1" ht="12.75" hidden="1" customHeight="1">
      <c r="A226" s="1139"/>
      <c r="B226" s="1140"/>
      <c r="C226" s="1139"/>
      <c r="D226" s="1141"/>
      <c r="E226" s="1141"/>
      <c r="F226" s="1142"/>
      <c r="G226" s="1141"/>
      <c r="H226" s="840"/>
      <c r="I226" s="1143"/>
      <c r="J226" s="1144"/>
      <c r="K226" s="841" t="s">
        <v>383</v>
      </c>
      <c r="L226" s="1117"/>
      <c r="M226" s="1118"/>
      <c r="N226" s="1117"/>
      <c r="O226" s="1118"/>
      <c r="P226" s="1117"/>
      <c r="Q226" s="1118"/>
      <c r="R226" s="1117"/>
      <c r="S226" s="1118"/>
      <c r="T226" s="1117"/>
      <c r="U226" s="1118"/>
      <c r="V226" s="1117"/>
      <c r="W226" s="1118"/>
      <c r="X226" s="1117"/>
      <c r="Y226" s="1118"/>
      <c r="Z226" s="1117"/>
      <c r="AA226" s="1118"/>
      <c r="AB226" s="1117"/>
      <c r="AC226" s="1118"/>
      <c r="AD226" s="1117"/>
      <c r="AE226" s="1118"/>
      <c r="AF226" s="1117"/>
      <c r="AG226" s="1118"/>
      <c r="AH226" s="1117"/>
      <c r="AI226" s="1118"/>
      <c r="AJ226" s="1117"/>
      <c r="AK226" s="1118"/>
      <c r="AL226" s="1117"/>
      <c r="AM226" s="1118"/>
      <c r="AN226" s="1117"/>
      <c r="AO226" s="1118"/>
      <c r="AP226" s="1117"/>
      <c r="AQ226" s="1118"/>
      <c r="AR226" s="1117"/>
      <c r="AS226" s="1118"/>
      <c r="AT226" s="1117"/>
      <c r="AU226" s="1118"/>
      <c r="AV226" s="1117"/>
      <c r="AW226" s="1118"/>
      <c r="AX226" s="1117"/>
      <c r="AY226" s="1118"/>
      <c r="AZ226" s="1117"/>
      <c r="BA226" s="1118"/>
      <c r="BB226" s="1117"/>
      <c r="BC226" s="1118"/>
      <c r="BD226" s="1117"/>
      <c r="BE226" s="1118"/>
      <c r="BF226" s="1117"/>
      <c r="BG226" s="1118"/>
      <c r="BH226" s="1117"/>
      <c r="BI226" s="1118"/>
      <c r="BJ226" s="1117"/>
      <c r="BK226" s="1118"/>
      <c r="BL226" s="1117"/>
      <c r="BM226" s="1118"/>
      <c r="BN226" s="1117"/>
      <c r="BO226" s="1118"/>
      <c r="BP226" s="1117"/>
      <c r="BQ226" s="1118"/>
      <c r="BR226" s="1117"/>
      <c r="BS226" s="1118"/>
      <c r="BT226" s="1117"/>
      <c r="BU226" s="1118"/>
      <c r="BV226" s="1117"/>
      <c r="BW226" s="1118"/>
      <c r="BX226" s="1117"/>
      <c r="BY226" s="1118"/>
      <c r="BZ226" s="1117"/>
      <c r="CA226" s="1118"/>
      <c r="CB226" s="1117"/>
      <c r="CC226" s="1118"/>
      <c r="CD226" s="1117"/>
      <c r="CE226" s="1118"/>
      <c r="CF226" s="1117"/>
      <c r="CG226" s="1118"/>
      <c r="CH226" s="1117"/>
      <c r="CI226" s="1118"/>
      <c r="CJ226" s="1117"/>
      <c r="CK226" s="1118"/>
      <c r="CL226" s="1117"/>
      <c r="CM226" s="1118"/>
      <c r="CN226" s="1117"/>
      <c r="CO226" s="1118"/>
      <c r="CP226" s="1117"/>
      <c r="CQ226" s="1118"/>
      <c r="CR226" s="1117"/>
      <c r="CS226" s="1118"/>
      <c r="CT226" s="1117"/>
      <c r="CU226" s="1118"/>
      <c r="CV226" s="1117"/>
      <c r="CW226" s="1118"/>
      <c r="CX226" s="1117"/>
      <c r="CY226" s="1118"/>
      <c r="CZ226" s="1117"/>
      <c r="DA226" s="1118"/>
      <c r="DB226" s="1117"/>
      <c r="DC226" s="1118"/>
      <c r="DD226" s="1117"/>
      <c r="DE226" s="1118"/>
      <c r="DF226" s="1117"/>
      <c r="DG226" s="1118"/>
      <c r="DH226" s="1117"/>
      <c r="DI226" s="1118"/>
      <c r="DJ226" s="1123"/>
      <c r="DK226" s="1124"/>
      <c r="DL226" s="1117"/>
      <c r="DM226" s="1118"/>
      <c r="DN226" s="1117"/>
      <c r="DO226" s="1118"/>
      <c r="DP226" s="1117"/>
      <c r="DQ226" s="1118"/>
      <c r="DR226" s="1117"/>
      <c r="DS226" s="1118"/>
      <c r="DT226" s="1117"/>
      <c r="DU226" s="1118"/>
      <c r="DV226" s="1117"/>
      <c r="DW226" s="1118"/>
      <c r="DX226" s="1117"/>
      <c r="DY226" s="1118"/>
      <c r="DZ226" s="1117"/>
      <c r="EA226" s="1118"/>
      <c r="EB226" s="1117"/>
      <c r="EC226" s="1118"/>
      <c r="ED226" s="1117"/>
      <c r="EE226" s="1118"/>
      <c r="EF226" s="1117"/>
      <c r="EG226" s="1118"/>
      <c r="EH226" s="1117"/>
      <c r="EI226" s="1118"/>
      <c r="EJ226" s="1117"/>
      <c r="EK226" s="1118"/>
      <c r="EL226" s="1117"/>
      <c r="EM226" s="1118"/>
      <c r="EN226" s="1117"/>
      <c r="EO226" s="1118"/>
      <c r="EP226" s="1117"/>
      <c r="EQ226" s="1118"/>
      <c r="ER226" s="1117"/>
      <c r="ES226" s="1118"/>
      <c r="ET226" s="1117"/>
      <c r="EU226" s="1118"/>
      <c r="EV226" s="1117"/>
      <c r="EW226" s="1118"/>
      <c r="EX226" s="1117"/>
      <c r="EY226" s="1118"/>
      <c r="EZ226" s="1117"/>
      <c r="FA226" s="1118"/>
      <c r="FB226" s="1117"/>
      <c r="FC226" s="1118"/>
      <c r="FD226" s="1117"/>
      <c r="FE226" s="1118"/>
      <c r="FF226" s="1117"/>
      <c r="FG226" s="1118"/>
      <c r="FH226" s="1117"/>
      <c r="FI226" s="1118"/>
      <c r="FJ226" s="1117"/>
      <c r="FK226" s="1118"/>
      <c r="FL226" s="1117"/>
      <c r="FM226" s="1118"/>
      <c r="FN226" s="1117"/>
      <c r="FO226" s="1118"/>
      <c r="FP226" s="1117"/>
      <c r="FQ226" s="1118"/>
      <c r="FR226" s="1117"/>
      <c r="FS226" s="1118"/>
      <c r="FT226" s="1117"/>
      <c r="FU226" s="1118"/>
      <c r="FV226" s="1117"/>
      <c r="FW226" s="1118"/>
      <c r="FX226" s="1117"/>
      <c r="FY226" s="1118"/>
      <c r="FZ226" s="1117"/>
      <c r="GA226" s="1118"/>
      <c r="GB226" s="1117"/>
      <c r="GC226" s="1118"/>
      <c r="GD226" s="1117"/>
      <c r="GE226" s="1118"/>
      <c r="GF226" s="1117"/>
      <c r="GG226" s="1118"/>
      <c r="GH226" s="1117"/>
      <c r="GI226" s="1118"/>
      <c r="GJ226" s="1117"/>
      <c r="GK226" s="1118"/>
      <c r="GL226" s="1117"/>
      <c r="GM226" s="1118"/>
      <c r="GN226" s="1117"/>
      <c r="GO226" s="1118"/>
      <c r="GP226" s="1117"/>
      <c r="GQ226" s="1118"/>
      <c r="GR226" s="1117"/>
      <c r="GS226" s="1118"/>
      <c r="GT226" s="1117"/>
      <c r="GU226" s="1118"/>
      <c r="GV226" s="1117"/>
      <c r="GW226" s="1118"/>
      <c r="GX226" s="1117"/>
      <c r="GY226" s="1118"/>
      <c r="GZ226" s="1117"/>
      <c r="HA226" s="1118"/>
      <c r="HB226" s="1117"/>
      <c r="HC226" s="1118"/>
      <c r="HD226" s="1117"/>
      <c r="HE226" s="1118"/>
      <c r="HF226" s="1117"/>
      <c r="HG226" s="1118"/>
      <c r="HH226" s="1117"/>
      <c r="HI226" s="1118"/>
    </row>
    <row r="227" spans="1:217" s="20" customFormat="1" ht="12.75" hidden="1" customHeight="1">
      <c r="A227" s="1139"/>
      <c r="B227" s="1140"/>
      <c r="C227" s="1139"/>
      <c r="D227" s="1141"/>
      <c r="E227" s="1141"/>
      <c r="F227" s="1142"/>
      <c r="G227" s="1141"/>
      <c r="H227" s="842"/>
      <c r="I227" s="1143"/>
      <c r="J227" s="1144"/>
      <c r="K227" s="843" t="s">
        <v>384</v>
      </c>
      <c r="L227" s="1113">
        <f>L226</f>
        <v>0</v>
      </c>
      <c r="M227" s="1114"/>
      <c r="N227" s="1113">
        <f>N226+L227</f>
        <v>0</v>
      </c>
      <c r="O227" s="1114"/>
      <c r="P227" s="1113">
        <f>P226+N227</f>
        <v>0</v>
      </c>
      <c r="Q227" s="1114"/>
      <c r="R227" s="1113">
        <f>R226+P227</f>
        <v>0</v>
      </c>
      <c r="S227" s="1114"/>
      <c r="T227" s="1113">
        <f>T226+R227</f>
        <v>0</v>
      </c>
      <c r="U227" s="1114"/>
      <c r="V227" s="1113">
        <f>V226+T227</f>
        <v>0</v>
      </c>
      <c r="W227" s="1114"/>
      <c r="X227" s="1113">
        <f>X226+V227</f>
        <v>0</v>
      </c>
      <c r="Y227" s="1114"/>
      <c r="Z227" s="1113">
        <f>Z226+X227</f>
        <v>0</v>
      </c>
      <c r="AA227" s="1114"/>
      <c r="AB227" s="1113">
        <f>AB226+Z227</f>
        <v>0</v>
      </c>
      <c r="AC227" s="1114"/>
      <c r="AD227" s="1113">
        <f>AD226+AB227</f>
        <v>0</v>
      </c>
      <c r="AE227" s="1114"/>
      <c r="AF227" s="1113">
        <f>AF226+AD227</f>
        <v>0</v>
      </c>
      <c r="AG227" s="1114"/>
      <c r="AH227" s="1113">
        <f>AH226+AF227</f>
        <v>0</v>
      </c>
      <c r="AI227" s="1114"/>
      <c r="AJ227" s="1113">
        <f>AJ226+AH227</f>
        <v>0</v>
      </c>
      <c r="AK227" s="1114"/>
      <c r="AL227" s="1113">
        <f>AL226+AJ227</f>
        <v>0</v>
      </c>
      <c r="AM227" s="1114"/>
      <c r="AN227" s="1113">
        <f>AN226+AL227</f>
        <v>0</v>
      </c>
      <c r="AO227" s="1114"/>
      <c r="AP227" s="1113">
        <f>AP226+AN227</f>
        <v>0</v>
      </c>
      <c r="AQ227" s="1114"/>
      <c r="AR227" s="1113">
        <f>AR226+AP227</f>
        <v>0</v>
      </c>
      <c r="AS227" s="1114"/>
      <c r="AT227" s="1113">
        <f>AT226+AR227</f>
        <v>0</v>
      </c>
      <c r="AU227" s="1114"/>
      <c r="AV227" s="1113">
        <f>AV226+AT227</f>
        <v>0</v>
      </c>
      <c r="AW227" s="1114"/>
      <c r="AX227" s="1113">
        <f>AX226+AV227</f>
        <v>0</v>
      </c>
      <c r="AY227" s="1114"/>
      <c r="AZ227" s="1113">
        <f>AZ226+AX227</f>
        <v>0</v>
      </c>
      <c r="BA227" s="1114"/>
      <c r="BB227" s="1113">
        <f>BB226+AZ227</f>
        <v>0</v>
      </c>
      <c r="BC227" s="1114"/>
      <c r="BD227" s="1113">
        <f>BD226+BB227</f>
        <v>0</v>
      </c>
      <c r="BE227" s="1114"/>
      <c r="BF227" s="1113">
        <f>BF226+BD227</f>
        <v>0</v>
      </c>
      <c r="BG227" s="1114"/>
      <c r="BH227" s="1113">
        <f>BH226+BF227</f>
        <v>0</v>
      </c>
      <c r="BI227" s="1114"/>
      <c r="BJ227" s="1113">
        <f>BJ226+BH227</f>
        <v>0</v>
      </c>
      <c r="BK227" s="1114"/>
      <c r="BL227" s="1113">
        <f>BL226+BJ227</f>
        <v>0</v>
      </c>
      <c r="BM227" s="1114"/>
      <c r="BN227" s="1113">
        <f>BN226+BL227</f>
        <v>0</v>
      </c>
      <c r="BO227" s="1114"/>
      <c r="BP227" s="1113">
        <f>BP226+BN227</f>
        <v>0</v>
      </c>
      <c r="BQ227" s="1114"/>
      <c r="BR227" s="1113">
        <f>BR226+BP227</f>
        <v>0</v>
      </c>
      <c r="BS227" s="1114"/>
      <c r="BT227" s="1113">
        <f>BT226+BR227</f>
        <v>0</v>
      </c>
      <c r="BU227" s="1114"/>
      <c r="BV227" s="1113">
        <f>BV226+BT227</f>
        <v>0</v>
      </c>
      <c r="BW227" s="1114"/>
      <c r="BX227" s="1113">
        <f>BX226+BV227</f>
        <v>0</v>
      </c>
      <c r="BY227" s="1114"/>
      <c r="BZ227" s="1113">
        <f>BZ226+BX227</f>
        <v>0</v>
      </c>
      <c r="CA227" s="1114"/>
      <c r="CB227" s="1113">
        <f>CB226+BZ227</f>
        <v>0</v>
      </c>
      <c r="CC227" s="1114"/>
      <c r="CD227" s="1113">
        <f>CD226+CB227</f>
        <v>0</v>
      </c>
      <c r="CE227" s="1114"/>
      <c r="CF227" s="1113">
        <f>CF226+CD227</f>
        <v>0</v>
      </c>
      <c r="CG227" s="1114"/>
      <c r="CH227" s="1113">
        <f>CH226+CF227</f>
        <v>0</v>
      </c>
      <c r="CI227" s="1114"/>
      <c r="CJ227" s="1113">
        <f>CJ226+CH227</f>
        <v>0</v>
      </c>
      <c r="CK227" s="1114"/>
      <c r="CL227" s="1113">
        <f>CL226+CJ227</f>
        <v>0</v>
      </c>
      <c r="CM227" s="1114"/>
      <c r="CN227" s="1113">
        <f>CN226+CL227</f>
        <v>0</v>
      </c>
      <c r="CO227" s="1114"/>
      <c r="CP227" s="1113">
        <f>CP226+CN227</f>
        <v>0</v>
      </c>
      <c r="CQ227" s="1114"/>
      <c r="CR227" s="1113">
        <f>CR226+CP227</f>
        <v>0</v>
      </c>
      <c r="CS227" s="1114"/>
      <c r="CT227" s="1113">
        <f>CT226+CR227</f>
        <v>0</v>
      </c>
      <c r="CU227" s="1114"/>
      <c r="CV227" s="1113">
        <f>CV226+CT227</f>
        <v>0</v>
      </c>
      <c r="CW227" s="1114"/>
      <c r="CX227" s="1113">
        <f>CX226+CV227</f>
        <v>0</v>
      </c>
      <c r="CY227" s="1114"/>
      <c r="CZ227" s="1113">
        <f>CZ226+CX227</f>
        <v>0</v>
      </c>
      <c r="DA227" s="1114"/>
      <c r="DB227" s="1113">
        <f>DB226+CZ227</f>
        <v>0</v>
      </c>
      <c r="DC227" s="1114"/>
      <c r="DD227" s="1113">
        <f>DD226+DB227</f>
        <v>0</v>
      </c>
      <c r="DE227" s="1114"/>
      <c r="DF227" s="1113">
        <f>DF226+DD227</f>
        <v>0</v>
      </c>
      <c r="DG227" s="1114"/>
      <c r="DH227" s="1113">
        <f>DH226+DF227</f>
        <v>0</v>
      </c>
      <c r="DI227" s="1114"/>
      <c r="DJ227" s="1119">
        <f>DJ226+DH227</f>
        <v>0</v>
      </c>
      <c r="DK227" s="1120"/>
      <c r="DL227" s="1113">
        <f>DL226+DJ227</f>
        <v>0</v>
      </c>
      <c r="DM227" s="1114"/>
      <c r="DN227" s="1113">
        <f>DN226+DL227</f>
        <v>0</v>
      </c>
      <c r="DO227" s="1114"/>
      <c r="DP227" s="1113">
        <f>DP226+DN227</f>
        <v>0</v>
      </c>
      <c r="DQ227" s="1114"/>
      <c r="DR227" s="1113">
        <f>DR226+DP227</f>
        <v>0</v>
      </c>
      <c r="DS227" s="1114"/>
      <c r="DT227" s="1113">
        <f>DT226+DR227</f>
        <v>0</v>
      </c>
      <c r="DU227" s="1114"/>
      <c r="DV227" s="1113">
        <f>DV226+DT227</f>
        <v>0</v>
      </c>
      <c r="DW227" s="1114"/>
      <c r="DX227" s="1113">
        <f>DX226+DV227</f>
        <v>0</v>
      </c>
      <c r="DY227" s="1114"/>
      <c r="DZ227" s="1113">
        <f>DZ226+DX227</f>
        <v>0</v>
      </c>
      <c r="EA227" s="1114"/>
      <c r="EB227" s="1113">
        <f>EB226+DZ227</f>
        <v>0</v>
      </c>
      <c r="EC227" s="1114"/>
      <c r="ED227" s="1113">
        <f>ED226+EB227</f>
        <v>0</v>
      </c>
      <c r="EE227" s="1114"/>
      <c r="EF227" s="1113">
        <f>EF226+ED227</f>
        <v>0</v>
      </c>
      <c r="EG227" s="1114"/>
      <c r="EH227" s="1113">
        <f>EH226+EF227</f>
        <v>0</v>
      </c>
      <c r="EI227" s="1114"/>
      <c r="EJ227" s="1113">
        <f>EJ226+EH227</f>
        <v>0</v>
      </c>
      <c r="EK227" s="1114"/>
      <c r="EL227" s="1113">
        <f>EL226+EJ227</f>
        <v>0</v>
      </c>
      <c r="EM227" s="1114"/>
      <c r="EN227" s="1113">
        <f>EN226+EL227</f>
        <v>0</v>
      </c>
      <c r="EO227" s="1114"/>
      <c r="EP227" s="1113">
        <f>EP226+EN227</f>
        <v>0</v>
      </c>
      <c r="EQ227" s="1114"/>
      <c r="ER227" s="1113">
        <f>ER226+EP227</f>
        <v>0</v>
      </c>
      <c r="ES227" s="1114"/>
      <c r="ET227" s="1113">
        <f>ET226+ER227</f>
        <v>0</v>
      </c>
      <c r="EU227" s="1114"/>
      <c r="EV227" s="1113">
        <f>EV226+ET227</f>
        <v>0</v>
      </c>
      <c r="EW227" s="1114"/>
      <c r="EX227" s="1113">
        <f>EX226+EV227</f>
        <v>0</v>
      </c>
      <c r="EY227" s="1114"/>
      <c r="EZ227" s="1113">
        <f>EZ226+EX227</f>
        <v>0</v>
      </c>
      <c r="FA227" s="1114"/>
      <c r="FB227" s="1113">
        <f>FB226+EZ227</f>
        <v>0</v>
      </c>
      <c r="FC227" s="1114"/>
      <c r="FD227" s="1113">
        <f>FD226+FB227</f>
        <v>0</v>
      </c>
      <c r="FE227" s="1114"/>
      <c r="FF227" s="1113">
        <f>FF226+FD227</f>
        <v>0</v>
      </c>
      <c r="FG227" s="1114"/>
      <c r="FH227" s="1113">
        <f>FH226+FF227</f>
        <v>0</v>
      </c>
      <c r="FI227" s="1114"/>
      <c r="FJ227" s="1113">
        <f>FJ226+FH227</f>
        <v>0</v>
      </c>
      <c r="FK227" s="1114"/>
      <c r="FL227" s="1113">
        <f>FL226+FJ227</f>
        <v>0</v>
      </c>
      <c r="FM227" s="1114"/>
      <c r="FN227" s="1113">
        <f>FN226+FL227</f>
        <v>0</v>
      </c>
      <c r="FO227" s="1114"/>
      <c r="FP227" s="1113">
        <f>FP226+FN227</f>
        <v>0</v>
      </c>
      <c r="FQ227" s="1114"/>
      <c r="FR227" s="1113">
        <f>FR226+FP227</f>
        <v>0</v>
      </c>
      <c r="FS227" s="1114"/>
      <c r="FT227" s="1113">
        <f>FT226+FR227</f>
        <v>0</v>
      </c>
      <c r="FU227" s="1114"/>
      <c r="FV227" s="1113">
        <f>FV226+FT227</f>
        <v>0</v>
      </c>
      <c r="FW227" s="1114"/>
      <c r="FX227" s="1113">
        <f>FX226+FV227</f>
        <v>0</v>
      </c>
      <c r="FY227" s="1114"/>
      <c r="FZ227" s="1113">
        <f>FZ226+FX227</f>
        <v>0</v>
      </c>
      <c r="GA227" s="1114"/>
      <c r="GB227" s="1113">
        <f>GB226+FZ227</f>
        <v>0</v>
      </c>
      <c r="GC227" s="1114"/>
      <c r="GD227" s="1113">
        <f>GD226+GB227</f>
        <v>0</v>
      </c>
      <c r="GE227" s="1114"/>
      <c r="GF227" s="1113">
        <f>GF226+GD227</f>
        <v>0</v>
      </c>
      <c r="GG227" s="1114"/>
      <c r="GH227" s="1113">
        <f>GH226+GF227</f>
        <v>0</v>
      </c>
      <c r="GI227" s="1114"/>
      <c r="GJ227" s="1113">
        <f>GJ226+GH227</f>
        <v>0</v>
      </c>
      <c r="GK227" s="1114"/>
      <c r="GL227" s="1113">
        <f>GL226+GJ227</f>
        <v>0</v>
      </c>
      <c r="GM227" s="1114"/>
      <c r="GN227" s="1113">
        <f>GN226+GL227</f>
        <v>0</v>
      </c>
      <c r="GO227" s="1114"/>
      <c r="GP227" s="1113">
        <f>GP226+GN227</f>
        <v>0</v>
      </c>
      <c r="GQ227" s="1114"/>
      <c r="GR227" s="1113">
        <f>GR226+GP227</f>
        <v>0</v>
      </c>
      <c r="GS227" s="1114"/>
      <c r="GT227" s="1113">
        <f>GT226+GR227</f>
        <v>0</v>
      </c>
      <c r="GU227" s="1114"/>
      <c r="GV227" s="1113">
        <f t="shared" ref="GV227" si="967">GV226+GT227</f>
        <v>0</v>
      </c>
      <c r="GW227" s="1114"/>
      <c r="GX227" s="1113">
        <f t="shared" ref="GX227" si="968">GX226+GV227</f>
        <v>0</v>
      </c>
      <c r="GY227" s="1114"/>
      <c r="GZ227" s="1113">
        <f t="shared" ref="GZ227" si="969">GZ226+GX227</f>
        <v>0</v>
      </c>
      <c r="HA227" s="1114"/>
      <c r="HB227" s="1113">
        <f>HB226+GZ227</f>
        <v>0</v>
      </c>
      <c r="HC227" s="1114"/>
      <c r="HD227" s="1113">
        <f t="shared" ref="HD227" si="970">HD226+HB227</f>
        <v>0</v>
      </c>
      <c r="HE227" s="1114"/>
      <c r="HF227" s="1113">
        <f t="shared" ref="HF227" si="971">HF226+HD227</f>
        <v>0</v>
      </c>
      <c r="HG227" s="1114"/>
      <c r="HH227" s="1113">
        <f t="shared" ref="HH227" si="972">HH226+HF227</f>
        <v>0</v>
      </c>
      <c r="HI227" s="1114"/>
    </row>
    <row r="228" spans="1:217" s="21" customFormat="1" ht="12.75" hidden="1" customHeight="1">
      <c r="A228" s="1139"/>
      <c r="B228" s="1140"/>
      <c r="C228" s="1139"/>
      <c r="D228" s="1141"/>
      <c r="E228" s="1141"/>
      <c r="F228" s="1142"/>
      <c r="G228" s="1141"/>
      <c r="H228" s="844"/>
      <c r="I228" s="1143"/>
      <c r="J228" s="1144"/>
      <c r="K228" s="845" t="s">
        <v>385</v>
      </c>
      <c r="L228" s="1108" t="e">
        <f>IF($E222&gt;0,L225/$E222,"-")</f>
        <v>#N/A</v>
      </c>
      <c r="M228" s="1109"/>
      <c r="N228" s="1108" t="e">
        <f>IF($E222&gt;0,N225/$E222,"-")</f>
        <v>#N/A</v>
      </c>
      <c r="O228" s="1109"/>
      <c r="P228" s="1108" t="e">
        <f>IF($E222&gt;0,P225/$E222,"-")</f>
        <v>#N/A</v>
      </c>
      <c r="Q228" s="1109"/>
      <c r="R228" s="1108" t="e">
        <f>IF($E222&gt;0,R225/$E222,"-")</f>
        <v>#N/A</v>
      </c>
      <c r="S228" s="1109"/>
      <c r="T228" s="1108" t="e">
        <f>IF($E222&gt;0,T225/$E222,"-")</f>
        <v>#N/A</v>
      </c>
      <c r="U228" s="1109"/>
      <c r="V228" s="1108" t="e">
        <f>IF($E222&gt;0,V225/$E222,"-")</f>
        <v>#N/A</v>
      </c>
      <c r="W228" s="1109"/>
      <c r="X228" s="1108" t="e">
        <f>IF($E222&gt;0,X225/$E222,"-")</f>
        <v>#N/A</v>
      </c>
      <c r="Y228" s="1109"/>
      <c r="Z228" s="1108" t="e">
        <f>IF($E222&gt;0,Z225/$E222,"-")</f>
        <v>#N/A</v>
      </c>
      <c r="AA228" s="1109"/>
      <c r="AB228" s="1108" t="e">
        <f>IF($E222&gt;0,AB225/$E222,"-")</f>
        <v>#N/A</v>
      </c>
      <c r="AC228" s="1109"/>
      <c r="AD228" s="1108" t="e">
        <f>IF($E222&gt;0,AD225/$E222,"-")</f>
        <v>#N/A</v>
      </c>
      <c r="AE228" s="1109"/>
      <c r="AF228" s="1108" t="e">
        <f>IF($E222&gt;0,AF225/$E222,"-")</f>
        <v>#N/A</v>
      </c>
      <c r="AG228" s="1109"/>
      <c r="AH228" s="1108" t="e">
        <f>IF($E222&gt;0,AH225/$E222,"-")</f>
        <v>#N/A</v>
      </c>
      <c r="AI228" s="1109"/>
      <c r="AJ228" s="1108" t="e">
        <f>IF($E222&gt;0,AJ225/$E222,"-")</f>
        <v>#N/A</v>
      </c>
      <c r="AK228" s="1109"/>
      <c r="AL228" s="1108" t="e">
        <f>IF($E222&gt;0,AL225/$E222,"-")</f>
        <v>#N/A</v>
      </c>
      <c r="AM228" s="1109"/>
      <c r="AN228" s="1108" t="e">
        <f>IF($E222&gt;0,AN225/$E222,"-")</f>
        <v>#N/A</v>
      </c>
      <c r="AO228" s="1109"/>
      <c r="AP228" s="1108" t="e">
        <f>IF($E222&gt;0,AP225/$E222,"-")</f>
        <v>#N/A</v>
      </c>
      <c r="AQ228" s="1109"/>
      <c r="AR228" s="1108" t="e">
        <f>IF($E222&gt;0,AR225/$E222,"-")</f>
        <v>#N/A</v>
      </c>
      <c r="AS228" s="1109"/>
      <c r="AT228" s="1108" t="e">
        <f>IF($E222&gt;0,AT225/$E222,"-")</f>
        <v>#N/A</v>
      </c>
      <c r="AU228" s="1109"/>
      <c r="AV228" s="1108" t="e">
        <f>IF($E222&gt;0,AV225/$E222,"-")</f>
        <v>#N/A</v>
      </c>
      <c r="AW228" s="1109"/>
      <c r="AX228" s="1108" t="e">
        <f>IF($E222&gt;0,AX225/$E222,"-")</f>
        <v>#N/A</v>
      </c>
      <c r="AY228" s="1109"/>
      <c r="AZ228" s="1108" t="e">
        <f>IF($E222&gt;0,AZ225/$E222,"-")</f>
        <v>#N/A</v>
      </c>
      <c r="BA228" s="1109"/>
      <c r="BB228" s="1108" t="e">
        <f>IF($E222&gt;0,BB225/$E222,"-")</f>
        <v>#N/A</v>
      </c>
      <c r="BC228" s="1109"/>
      <c r="BD228" s="1108" t="e">
        <f>IF($E222&gt;0,BD225/$E222,"-")</f>
        <v>#N/A</v>
      </c>
      <c r="BE228" s="1109"/>
      <c r="BF228" s="1108" t="e">
        <f>IF($E222&gt;0,BF225/$E222,"-")</f>
        <v>#N/A</v>
      </c>
      <c r="BG228" s="1109"/>
      <c r="BH228" s="1108" t="e">
        <f>IF($E222&gt;0,BH225/$E222,"-")</f>
        <v>#N/A</v>
      </c>
      <c r="BI228" s="1109"/>
      <c r="BJ228" s="1108" t="e">
        <f>IF($E222&gt;0,BJ225/$E222,"-")</f>
        <v>#N/A</v>
      </c>
      <c r="BK228" s="1109"/>
      <c r="BL228" s="1108" t="e">
        <f>IF($E222&gt;0,BL225/$E222,"-")</f>
        <v>#N/A</v>
      </c>
      <c r="BM228" s="1109"/>
      <c r="BN228" s="1108" t="e">
        <f>IF($E222&gt;0,BN225/$E222,"-")</f>
        <v>#N/A</v>
      </c>
      <c r="BO228" s="1109"/>
      <c r="BP228" s="1108" t="e">
        <f>IF($E222&gt;0,BP225/$E222,"-")</f>
        <v>#N/A</v>
      </c>
      <c r="BQ228" s="1109"/>
      <c r="BR228" s="1108" t="e">
        <f>IF($E222&gt;0,BR225/$E222,"-")</f>
        <v>#N/A</v>
      </c>
      <c r="BS228" s="1109"/>
      <c r="BT228" s="1108" t="e">
        <f>IF($E222&gt;0,BT225/$E222,"-")</f>
        <v>#N/A</v>
      </c>
      <c r="BU228" s="1109"/>
      <c r="BV228" s="1108" t="e">
        <f>IF($E222&gt;0,BV225/$E222,"-")</f>
        <v>#N/A</v>
      </c>
      <c r="BW228" s="1109"/>
      <c r="BX228" s="1108" t="e">
        <f>IF($E222&gt;0,BX225/$E222,"-")</f>
        <v>#N/A</v>
      </c>
      <c r="BY228" s="1109"/>
      <c r="BZ228" s="1108" t="e">
        <f>IF($E222&gt;0,BZ225/$E222,"-")</f>
        <v>#N/A</v>
      </c>
      <c r="CA228" s="1109"/>
      <c r="CB228" s="1108" t="e">
        <f>IF($E222&gt;0,CB225/$E222,"-")</f>
        <v>#N/A</v>
      </c>
      <c r="CC228" s="1109"/>
      <c r="CD228" s="1108" t="e">
        <f>IF($E222&gt;0,CD225/$E222,"-")</f>
        <v>#N/A</v>
      </c>
      <c r="CE228" s="1109"/>
      <c r="CF228" s="1108" t="e">
        <f>IF($E222&gt;0,CF225/$E222,"-")</f>
        <v>#N/A</v>
      </c>
      <c r="CG228" s="1109"/>
      <c r="CH228" s="1108" t="e">
        <f>IF($E222&gt;0,CH225/$E222,"-")</f>
        <v>#N/A</v>
      </c>
      <c r="CI228" s="1109"/>
      <c r="CJ228" s="1108" t="e">
        <f>IF($E222&gt;0,CJ225/$E222,"-")</f>
        <v>#N/A</v>
      </c>
      <c r="CK228" s="1109"/>
      <c r="CL228" s="1108" t="e">
        <f>IF($E222&gt;0,CL225/$E222,"-")</f>
        <v>#N/A</v>
      </c>
      <c r="CM228" s="1109"/>
      <c r="CN228" s="1108" t="e">
        <f>IF($E222&gt;0,CN225/$E222,"-")</f>
        <v>#N/A</v>
      </c>
      <c r="CO228" s="1109"/>
      <c r="CP228" s="1108" t="e">
        <f>IF($E222&gt;0,CP225/$E222,"-")</f>
        <v>#N/A</v>
      </c>
      <c r="CQ228" s="1109"/>
      <c r="CR228" s="1108" t="e">
        <f>IF($E222&gt;0,CR225/$E222,"-")</f>
        <v>#N/A</v>
      </c>
      <c r="CS228" s="1109"/>
      <c r="CT228" s="1108" t="e">
        <f>IF($E222&gt;0,CT225/$E222,"-")</f>
        <v>#N/A</v>
      </c>
      <c r="CU228" s="1109"/>
      <c r="CV228" s="1108" t="e">
        <f>IF($E222&gt;0,CV225/$E222,"-")</f>
        <v>#N/A</v>
      </c>
      <c r="CW228" s="1109"/>
      <c r="CX228" s="1108" t="e">
        <f>IF($E222&gt;0,CX225/$E222,"-")</f>
        <v>#N/A</v>
      </c>
      <c r="CY228" s="1109"/>
      <c r="CZ228" s="1108" t="e">
        <f>IF($E222&gt;0,CZ225/$E222,"-")</f>
        <v>#N/A</v>
      </c>
      <c r="DA228" s="1109"/>
      <c r="DB228" s="1108" t="e">
        <f>IF($E222&gt;0,DB225/$E222,"-")</f>
        <v>#N/A</v>
      </c>
      <c r="DC228" s="1109"/>
      <c r="DD228" s="1108" t="e">
        <f>IF($E222&gt;0,DD225/$E222,"-")</f>
        <v>#N/A</v>
      </c>
      <c r="DE228" s="1109"/>
      <c r="DF228" s="1108" t="e">
        <f>IF($E222&gt;0,DF225/$E222,"-")</f>
        <v>#N/A</v>
      </c>
      <c r="DG228" s="1109"/>
      <c r="DH228" s="1108" t="e">
        <f>IF($E222&gt;0,DH225/$E222,"-")</f>
        <v>#N/A</v>
      </c>
      <c r="DI228" s="1109"/>
      <c r="DJ228" s="1115" t="e">
        <f>IF($E222&gt;0,DJ225/$E222,"-")</f>
        <v>#N/A</v>
      </c>
      <c r="DK228" s="1116"/>
      <c r="DL228" s="1108" t="e">
        <f>IF($E222&gt;0,DL225/$E222,"-")</f>
        <v>#N/A</v>
      </c>
      <c r="DM228" s="1109"/>
      <c r="DN228" s="1108" t="e">
        <f>IF($E222&gt;0,DN225/$E222,"-")</f>
        <v>#N/A</v>
      </c>
      <c r="DO228" s="1109"/>
      <c r="DP228" s="1108" t="e">
        <f>IF($E222&gt;0,DP225/$E222,"-")</f>
        <v>#N/A</v>
      </c>
      <c r="DQ228" s="1109"/>
      <c r="DR228" s="1108" t="e">
        <f>IF($E222&gt;0,DR225/$E222,"-")</f>
        <v>#N/A</v>
      </c>
      <c r="DS228" s="1109"/>
      <c r="DT228" s="1108" t="e">
        <f>IF($E222&gt;0,DT225/$E222,"-")</f>
        <v>#N/A</v>
      </c>
      <c r="DU228" s="1109"/>
      <c r="DV228" s="1108" t="e">
        <f>IF($E222&gt;0,DV225/$E222,"-")</f>
        <v>#N/A</v>
      </c>
      <c r="DW228" s="1109"/>
      <c r="DX228" s="1108" t="e">
        <f>IF($E222&gt;0,DX225/$E222,"-")</f>
        <v>#N/A</v>
      </c>
      <c r="DY228" s="1109"/>
      <c r="DZ228" s="1108" t="e">
        <f>IF($E222&gt;0,DZ225/$E222,"-")</f>
        <v>#N/A</v>
      </c>
      <c r="EA228" s="1109"/>
      <c r="EB228" s="1108" t="e">
        <f>IF($E222&gt;0,EB225/$E222,"-")</f>
        <v>#N/A</v>
      </c>
      <c r="EC228" s="1109"/>
      <c r="ED228" s="1108" t="e">
        <f>IF($E222&gt;0,ED225/$E222,"-")</f>
        <v>#N/A</v>
      </c>
      <c r="EE228" s="1109"/>
      <c r="EF228" s="1108" t="e">
        <f>IF($E222&gt;0,EF225/$E222,"-")</f>
        <v>#N/A</v>
      </c>
      <c r="EG228" s="1109"/>
      <c r="EH228" s="1108" t="e">
        <f>IF($E222&gt;0,EH225/$E222,"-")</f>
        <v>#N/A</v>
      </c>
      <c r="EI228" s="1109"/>
      <c r="EJ228" s="1108" t="e">
        <f>IF($E222&gt;0,EJ225/$E222,"-")</f>
        <v>#N/A</v>
      </c>
      <c r="EK228" s="1109"/>
      <c r="EL228" s="1108" t="e">
        <f>IF($E222&gt;0,EL225/$E222,"-")</f>
        <v>#N/A</v>
      </c>
      <c r="EM228" s="1109"/>
      <c r="EN228" s="1108" t="e">
        <f>IF($E222&gt;0,EN225/$E222,"-")</f>
        <v>#N/A</v>
      </c>
      <c r="EO228" s="1109"/>
      <c r="EP228" s="1108" t="e">
        <f>IF($E222&gt;0,EP225/$E222,"-")</f>
        <v>#N/A</v>
      </c>
      <c r="EQ228" s="1109"/>
      <c r="ER228" s="1108" t="e">
        <f>IF($E222&gt;0,ER225/$E222,"-")</f>
        <v>#N/A</v>
      </c>
      <c r="ES228" s="1109"/>
      <c r="ET228" s="1108" t="e">
        <f>IF($E222&gt;0,ET225/$E222,"-")</f>
        <v>#N/A</v>
      </c>
      <c r="EU228" s="1109"/>
      <c r="EV228" s="1108" t="e">
        <f>IF($E222&gt;0,EV225/$E222,"-")</f>
        <v>#N/A</v>
      </c>
      <c r="EW228" s="1109"/>
      <c r="EX228" s="1108" t="e">
        <f>IF($E222&gt;0,EX225/$E222,"-")</f>
        <v>#N/A</v>
      </c>
      <c r="EY228" s="1109"/>
      <c r="EZ228" s="1108" t="e">
        <f>IF($E222&gt;0,EZ225/$E222,"-")</f>
        <v>#N/A</v>
      </c>
      <c r="FA228" s="1109"/>
      <c r="FB228" s="1108" t="e">
        <f>IF($E222&gt;0,FB225/$E222,"-")</f>
        <v>#N/A</v>
      </c>
      <c r="FC228" s="1109"/>
      <c r="FD228" s="1108" t="e">
        <f>IF($E222&gt;0,FD225/$E222,"-")</f>
        <v>#N/A</v>
      </c>
      <c r="FE228" s="1109"/>
      <c r="FF228" s="1108" t="e">
        <f>IF($E222&gt;0,FF225/$E222,"-")</f>
        <v>#N/A</v>
      </c>
      <c r="FG228" s="1109"/>
      <c r="FH228" s="1108" t="e">
        <f>IF($E222&gt;0,FH225/$E222,"-")</f>
        <v>#N/A</v>
      </c>
      <c r="FI228" s="1109"/>
      <c r="FJ228" s="1108" t="e">
        <f>IF($E222&gt;0,FJ225/$E222,"-")</f>
        <v>#N/A</v>
      </c>
      <c r="FK228" s="1109"/>
      <c r="FL228" s="1108" t="e">
        <f>IF($E222&gt;0,FL225/$E222,"-")</f>
        <v>#N/A</v>
      </c>
      <c r="FM228" s="1109"/>
      <c r="FN228" s="1108" t="e">
        <f>IF($E222&gt;0,FN225/$E222,"-")</f>
        <v>#N/A</v>
      </c>
      <c r="FO228" s="1109"/>
      <c r="FP228" s="1108" t="e">
        <f>IF($E222&gt;0,FP225/$E222,"-")</f>
        <v>#N/A</v>
      </c>
      <c r="FQ228" s="1109"/>
      <c r="FR228" s="1108" t="e">
        <f>IF($E222&gt;0,FR225/$E222,"-")</f>
        <v>#N/A</v>
      </c>
      <c r="FS228" s="1109"/>
      <c r="FT228" s="1108" t="e">
        <f>IF($E222&gt;0,FT225/$E222,"-")</f>
        <v>#N/A</v>
      </c>
      <c r="FU228" s="1109"/>
      <c r="FV228" s="1108" t="e">
        <f>IF($E222&gt;0,FV225/$E222,"-")</f>
        <v>#N/A</v>
      </c>
      <c r="FW228" s="1109"/>
      <c r="FX228" s="1108" t="e">
        <f>IF($E222&gt;0,FX225/$E222,"-")</f>
        <v>#N/A</v>
      </c>
      <c r="FY228" s="1109"/>
      <c r="FZ228" s="1108" t="e">
        <f>IF($E222&gt;0,FZ225/$E222,"-")</f>
        <v>#N/A</v>
      </c>
      <c r="GA228" s="1109"/>
      <c r="GB228" s="1108" t="e">
        <f>IF($E222&gt;0,GB225/$E222,"-")</f>
        <v>#N/A</v>
      </c>
      <c r="GC228" s="1109"/>
      <c r="GD228" s="1108" t="e">
        <f>IF($E222&gt;0,GD225/$E222,"-")</f>
        <v>#N/A</v>
      </c>
      <c r="GE228" s="1109"/>
      <c r="GF228" s="1108" t="e">
        <f>IF($E222&gt;0,GF225/$E222,"-")</f>
        <v>#N/A</v>
      </c>
      <c r="GG228" s="1109"/>
      <c r="GH228" s="1108" t="e">
        <f>IF($E222&gt;0,GH225/$E222,"-")</f>
        <v>#N/A</v>
      </c>
      <c r="GI228" s="1109"/>
      <c r="GJ228" s="1108" t="e">
        <f>IF($E222&gt;0,GJ225/$E222,"-")</f>
        <v>#N/A</v>
      </c>
      <c r="GK228" s="1109"/>
      <c r="GL228" s="1108" t="e">
        <f>IF($E222&gt;0,GL225/$E222,"-")</f>
        <v>#N/A</v>
      </c>
      <c r="GM228" s="1109"/>
      <c r="GN228" s="1108" t="e">
        <f>IF($E222&gt;0,GN225/$E222,"-")</f>
        <v>#N/A</v>
      </c>
      <c r="GO228" s="1109"/>
      <c r="GP228" s="1108" t="e">
        <f>IF($E222&gt;0,GP225/$E222,"-")</f>
        <v>#N/A</v>
      </c>
      <c r="GQ228" s="1109"/>
      <c r="GR228" s="1108" t="e">
        <f>IF($E222&gt;0,GR225/$E222,"-")</f>
        <v>#N/A</v>
      </c>
      <c r="GS228" s="1109"/>
      <c r="GT228" s="1108" t="e">
        <f>IF($E222&gt;0,GT225/$E222,"-")</f>
        <v>#N/A</v>
      </c>
      <c r="GU228" s="1109"/>
      <c r="GV228" s="1108" t="e">
        <f t="shared" ref="GV228" si="973">IF($E222&gt;0,GV225/$E222,"-")</f>
        <v>#N/A</v>
      </c>
      <c r="GW228" s="1109"/>
      <c r="GX228" s="1108" t="e">
        <f t="shared" ref="GX228" si="974">IF($E222&gt;0,GX225/$E222,"-")</f>
        <v>#N/A</v>
      </c>
      <c r="GY228" s="1109"/>
      <c r="GZ228" s="1108" t="e">
        <f t="shared" ref="GZ228" si="975">IF($E222&gt;0,GZ225/$E222,"-")</f>
        <v>#N/A</v>
      </c>
      <c r="HA228" s="1109"/>
      <c r="HB228" s="1108" t="e">
        <f>IF($E222&gt;0,HB225/$E222,"-")</f>
        <v>#N/A</v>
      </c>
      <c r="HC228" s="1109"/>
      <c r="HD228" s="1108" t="e">
        <f t="shared" ref="HD228" si="976">IF($E222&gt;0,HD225/$E222,"-")</f>
        <v>#N/A</v>
      </c>
      <c r="HE228" s="1109"/>
      <c r="HF228" s="1108" t="e">
        <f t="shared" ref="HF228" si="977">IF($E222&gt;0,HF225/$E222,"-")</f>
        <v>#N/A</v>
      </c>
      <c r="HG228" s="1109"/>
      <c r="HH228" s="1108" t="e">
        <f t="shared" ref="HH228" si="978">IF($E222&gt;0,HH225/$E222,"-")</f>
        <v>#N/A</v>
      </c>
      <c r="HI228" s="1109"/>
    </row>
    <row r="229" spans="1:217" ht="12.75" hidden="1" customHeight="1">
      <c r="A229" s="1139"/>
      <c r="B229" s="1140"/>
      <c r="C229" s="1139"/>
      <c r="D229" s="1141"/>
      <c r="E229" s="1141"/>
      <c r="F229" s="1142"/>
      <c r="G229" s="1141"/>
      <c r="H229" s="733"/>
      <c r="I229" s="1143"/>
      <c r="J229" s="1144"/>
      <c r="K229" s="846" t="s">
        <v>386</v>
      </c>
      <c r="L229" s="1110" t="e">
        <f>IF($E222&gt;0,L227/$E222,"-")</f>
        <v>#N/A</v>
      </c>
      <c r="M229" s="1111"/>
      <c r="N229" s="1110" t="e">
        <f>IF($E222&gt;0,N227/$E222,"-")</f>
        <v>#N/A</v>
      </c>
      <c r="O229" s="1111"/>
      <c r="P229" s="1110" t="e">
        <f>IF($E222&gt;0,P227/$E222,"-")</f>
        <v>#N/A</v>
      </c>
      <c r="Q229" s="1111"/>
      <c r="R229" s="1110" t="e">
        <f>IF($E222&gt;0,R227/$E222,"-")</f>
        <v>#N/A</v>
      </c>
      <c r="S229" s="1111"/>
      <c r="T229" s="1110" t="e">
        <f>IF($E222&gt;0,T227/$E222,"-")</f>
        <v>#N/A</v>
      </c>
      <c r="U229" s="1111"/>
      <c r="V229" s="1110" t="e">
        <f>IF($E222&gt;0,V227/$E222,"-")</f>
        <v>#N/A</v>
      </c>
      <c r="W229" s="1111"/>
      <c r="X229" s="1110" t="e">
        <f>IF($E222&gt;0,X227/$E222,"-")</f>
        <v>#N/A</v>
      </c>
      <c r="Y229" s="1111"/>
      <c r="Z229" s="1110" t="e">
        <f>IF($E222&gt;0,Z227/$E222,"-")</f>
        <v>#N/A</v>
      </c>
      <c r="AA229" s="1111"/>
      <c r="AB229" s="1110" t="e">
        <f>IF($E222&gt;0,AB227/$E222,"-")</f>
        <v>#N/A</v>
      </c>
      <c r="AC229" s="1111"/>
      <c r="AD229" s="1110" t="e">
        <f>IF($E222&gt;0,AD227/$E222,"-")</f>
        <v>#N/A</v>
      </c>
      <c r="AE229" s="1111"/>
      <c r="AF229" s="1110" t="e">
        <f>IF($E222&gt;0,AF227/$E222,"-")</f>
        <v>#N/A</v>
      </c>
      <c r="AG229" s="1111"/>
      <c r="AH229" s="1110" t="e">
        <f>IF($E222&gt;0,AH227/$E222,"-")</f>
        <v>#N/A</v>
      </c>
      <c r="AI229" s="1111"/>
      <c r="AJ229" s="1110" t="e">
        <f>IF($E222&gt;0,AJ227/$E222,"-")</f>
        <v>#N/A</v>
      </c>
      <c r="AK229" s="1111"/>
      <c r="AL229" s="1110" t="e">
        <f>IF($E222&gt;0,AL227/$E222,"-")</f>
        <v>#N/A</v>
      </c>
      <c r="AM229" s="1111"/>
      <c r="AN229" s="1110" t="e">
        <f>IF($E222&gt;0,AN227/$E222,"-")</f>
        <v>#N/A</v>
      </c>
      <c r="AO229" s="1111"/>
      <c r="AP229" s="1110" t="e">
        <f>IF($E222&gt;0,AP227/$E222,"-")</f>
        <v>#N/A</v>
      </c>
      <c r="AQ229" s="1111"/>
      <c r="AR229" s="1110" t="e">
        <f>IF($E222&gt;0,AR227/$E222,"-")</f>
        <v>#N/A</v>
      </c>
      <c r="AS229" s="1111"/>
      <c r="AT229" s="1110" t="e">
        <f>IF($E222&gt;0,AT227/$E222,"-")</f>
        <v>#N/A</v>
      </c>
      <c r="AU229" s="1111"/>
      <c r="AV229" s="1110" t="e">
        <f>IF($E222&gt;0,AV227/$E222,"-")</f>
        <v>#N/A</v>
      </c>
      <c r="AW229" s="1111"/>
      <c r="AX229" s="1110" t="e">
        <f>IF($E222&gt;0,AX227/$E222,"-")</f>
        <v>#N/A</v>
      </c>
      <c r="AY229" s="1111"/>
      <c r="AZ229" s="1110" t="e">
        <f>IF($E222&gt;0,AZ227/$E222,"-")</f>
        <v>#N/A</v>
      </c>
      <c r="BA229" s="1111"/>
      <c r="BB229" s="1110" t="e">
        <f>IF($E222&gt;0,BB227/$E222,"-")</f>
        <v>#N/A</v>
      </c>
      <c r="BC229" s="1111"/>
      <c r="BD229" s="1110" t="e">
        <f>IF($E222&gt;0,BD227/$E222,"-")</f>
        <v>#N/A</v>
      </c>
      <c r="BE229" s="1111"/>
      <c r="BF229" s="1110" t="e">
        <f>IF($E222&gt;0,BF227/$E222,"-")</f>
        <v>#N/A</v>
      </c>
      <c r="BG229" s="1111"/>
      <c r="BH229" s="1110" t="e">
        <f>IF($E222&gt;0,BH227/$E222,"-")</f>
        <v>#N/A</v>
      </c>
      <c r="BI229" s="1111"/>
      <c r="BJ229" s="1110" t="e">
        <f>IF($E222&gt;0,BJ227/$E222,"-")</f>
        <v>#N/A</v>
      </c>
      <c r="BK229" s="1111"/>
      <c r="BL229" s="1110" t="e">
        <f>IF($E222&gt;0,BL227/$E222,"-")</f>
        <v>#N/A</v>
      </c>
      <c r="BM229" s="1111"/>
      <c r="BN229" s="1110" t="e">
        <f>IF($E222&gt;0,BN227/$E222,"-")</f>
        <v>#N/A</v>
      </c>
      <c r="BO229" s="1111"/>
      <c r="BP229" s="1110" t="e">
        <f>IF($E222&gt;0,BP227/$E222,"-")</f>
        <v>#N/A</v>
      </c>
      <c r="BQ229" s="1111"/>
      <c r="BR229" s="1107" t="e">
        <f>IF($E222&gt;0,BR227/$E222,"-")</f>
        <v>#N/A</v>
      </c>
      <c r="BS229" s="1107"/>
      <c r="BT229" s="1107" t="e">
        <f>IF($E222&gt;0,BT227/$E222,"-")</f>
        <v>#N/A</v>
      </c>
      <c r="BU229" s="1107"/>
      <c r="BV229" s="1107" t="e">
        <f>IF($E222&gt;0,BV227/$E222,"-")</f>
        <v>#N/A</v>
      </c>
      <c r="BW229" s="1107"/>
      <c r="BX229" s="1107" t="e">
        <f>IF($E222&gt;0,BX227/$E222,"-")</f>
        <v>#N/A</v>
      </c>
      <c r="BY229" s="1107"/>
      <c r="BZ229" s="1107" t="e">
        <f>IF($E222&gt;0,BZ227/$E222,"-")</f>
        <v>#N/A</v>
      </c>
      <c r="CA229" s="1107"/>
      <c r="CB229" s="1107" t="e">
        <f>IF($E222&gt;0,CB227/$E222,"-")</f>
        <v>#N/A</v>
      </c>
      <c r="CC229" s="1107"/>
      <c r="CD229" s="1107" t="e">
        <f>IF($E222&gt;0,CD227/$E222,"-")</f>
        <v>#N/A</v>
      </c>
      <c r="CE229" s="1107"/>
      <c r="CF229" s="1107" t="e">
        <f>IF($E222&gt;0,CF227/$E222,"-")</f>
        <v>#N/A</v>
      </c>
      <c r="CG229" s="1107"/>
      <c r="CH229" s="1107" t="e">
        <f>IF($E222&gt;0,CH227/$E222,"-")</f>
        <v>#N/A</v>
      </c>
      <c r="CI229" s="1107"/>
      <c r="CJ229" s="1107" t="e">
        <f>IF($E222&gt;0,CJ227/$E222,"-")</f>
        <v>#N/A</v>
      </c>
      <c r="CK229" s="1107"/>
      <c r="CL229" s="1107" t="e">
        <f>IF($E222&gt;0,CL227/$E222,"-")</f>
        <v>#N/A</v>
      </c>
      <c r="CM229" s="1107"/>
      <c r="CN229" s="1107" t="e">
        <f>IF($E222&gt;0,CN227/$E222,"-")</f>
        <v>#N/A</v>
      </c>
      <c r="CO229" s="1107"/>
      <c r="CP229" s="1107" t="e">
        <f>IF($E222&gt;0,CP227/$E222,"-")</f>
        <v>#N/A</v>
      </c>
      <c r="CQ229" s="1107"/>
      <c r="CR229" s="1107" t="e">
        <f>IF($E222&gt;0,CR227/$E222,"-")</f>
        <v>#N/A</v>
      </c>
      <c r="CS229" s="1107"/>
      <c r="CT229" s="1107" t="e">
        <f>IF($E222&gt;0,CT227/$E222,"-")</f>
        <v>#N/A</v>
      </c>
      <c r="CU229" s="1107"/>
      <c r="CV229" s="1107" t="e">
        <f>IF($E222&gt;0,CV227/$E222,"-")</f>
        <v>#N/A</v>
      </c>
      <c r="CW229" s="1107"/>
      <c r="CX229" s="1107" t="e">
        <f>IF($E222&gt;0,CX227/$E222,"-")</f>
        <v>#N/A</v>
      </c>
      <c r="CY229" s="1107"/>
      <c r="CZ229" s="1107" t="e">
        <f>IF($E222&gt;0,CZ227/$E222,"-")</f>
        <v>#N/A</v>
      </c>
      <c r="DA229" s="1107"/>
      <c r="DB229" s="1107" t="e">
        <f>IF($E222&gt;0,DB227/$E222,"-")</f>
        <v>#N/A</v>
      </c>
      <c r="DC229" s="1107"/>
      <c r="DD229" s="1107" t="e">
        <f>IF($E222&gt;0,DD227/$E222,"-")</f>
        <v>#N/A</v>
      </c>
      <c r="DE229" s="1107"/>
      <c r="DF229" s="1107" t="e">
        <f>IF($E222&gt;0,DF227/$E222,"-")</f>
        <v>#N/A</v>
      </c>
      <c r="DG229" s="1107"/>
      <c r="DH229" s="1107" t="e">
        <f>IF($E222&gt;0,DH227/$E222,"-")</f>
        <v>#N/A</v>
      </c>
      <c r="DI229" s="1107"/>
      <c r="DJ229" s="1112" t="e">
        <f>IF($E222&gt;0,DJ227/$E222,"-")</f>
        <v>#N/A</v>
      </c>
      <c r="DK229" s="1112"/>
      <c r="DL229" s="1107" t="e">
        <f>IF($E222&gt;0,DL227/$E222,"-")</f>
        <v>#N/A</v>
      </c>
      <c r="DM229" s="1107"/>
      <c r="DN229" s="1107" t="e">
        <f>IF($E222&gt;0,DN227/$E222,"-")</f>
        <v>#N/A</v>
      </c>
      <c r="DO229" s="1107"/>
      <c r="DP229" s="1107" t="e">
        <f>IF($E222&gt;0,DP227/$E222,"-")</f>
        <v>#N/A</v>
      </c>
      <c r="DQ229" s="1107"/>
      <c r="DR229" s="1107" t="e">
        <f>IF($E222&gt;0,DR227/$E222,"-")</f>
        <v>#N/A</v>
      </c>
      <c r="DS229" s="1107"/>
      <c r="DT229" s="1107" t="e">
        <f>IF($E222&gt;0,DT227/$E222,"-")</f>
        <v>#N/A</v>
      </c>
      <c r="DU229" s="1107"/>
      <c r="DV229" s="1107" t="e">
        <f>IF($E222&gt;0,DV227/$E222,"-")</f>
        <v>#N/A</v>
      </c>
      <c r="DW229" s="1107"/>
      <c r="DX229" s="1107" t="e">
        <f>IF($E222&gt;0,DX227/$E222,"-")</f>
        <v>#N/A</v>
      </c>
      <c r="DY229" s="1107"/>
      <c r="DZ229" s="1107" t="e">
        <f>IF($E222&gt;0,DZ227/$E222,"-")</f>
        <v>#N/A</v>
      </c>
      <c r="EA229" s="1107"/>
      <c r="EB229" s="1107" t="e">
        <f>IF($E222&gt;0,EB227/$E222,"-")</f>
        <v>#N/A</v>
      </c>
      <c r="EC229" s="1107"/>
      <c r="ED229" s="1107" t="e">
        <f>IF($E222&gt;0,ED227/$E222,"-")</f>
        <v>#N/A</v>
      </c>
      <c r="EE229" s="1107"/>
      <c r="EF229" s="1107" t="e">
        <f>IF($E222&gt;0,EF227/$E222,"-")</f>
        <v>#N/A</v>
      </c>
      <c r="EG229" s="1107"/>
      <c r="EH229" s="1107" t="e">
        <f>IF($E222&gt;0,EH227/$E222,"-")</f>
        <v>#N/A</v>
      </c>
      <c r="EI229" s="1107"/>
      <c r="EJ229" s="1107" t="e">
        <f>IF($E222&gt;0,EJ227/$E222,"-")</f>
        <v>#N/A</v>
      </c>
      <c r="EK229" s="1107"/>
      <c r="EL229" s="1107" t="e">
        <f>IF($E222&gt;0,EL227/$E222,"-")</f>
        <v>#N/A</v>
      </c>
      <c r="EM229" s="1107"/>
      <c r="EN229" s="1107" t="e">
        <f>IF($E222&gt;0,EN227/$E222,"-")</f>
        <v>#N/A</v>
      </c>
      <c r="EO229" s="1107"/>
      <c r="EP229" s="1107" t="e">
        <f>IF($E222&gt;0,EP227/$E222,"-")</f>
        <v>#N/A</v>
      </c>
      <c r="EQ229" s="1107"/>
      <c r="ER229" s="1107" t="e">
        <f>IF($E222&gt;0,ER227/$E222,"-")</f>
        <v>#N/A</v>
      </c>
      <c r="ES229" s="1107"/>
      <c r="ET229" s="1107" t="e">
        <f>IF($E222&gt;0,ET227/$E222,"-")</f>
        <v>#N/A</v>
      </c>
      <c r="EU229" s="1107"/>
      <c r="EV229" s="1107" t="e">
        <f>IF($E222&gt;0,EV227/$E222,"-")</f>
        <v>#N/A</v>
      </c>
      <c r="EW229" s="1107"/>
      <c r="EX229" s="1107" t="e">
        <f>IF($E222&gt;0,EX227/$E222,"-")</f>
        <v>#N/A</v>
      </c>
      <c r="EY229" s="1107"/>
      <c r="EZ229" s="1107" t="e">
        <f>IF($E222&gt;0,EZ227/$E222,"-")</f>
        <v>#N/A</v>
      </c>
      <c r="FA229" s="1107"/>
      <c r="FB229" s="1107" t="e">
        <f>IF($E222&gt;0,FB227/$E222,"-")</f>
        <v>#N/A</v>
      </c>
      <c r="FC229" s="1107"/>
      <c r="FD229" s="1107" t="e">
        <f>IF($E222&gt;0,FD227/$E222,"-")</f>
        <v>#N/A</v>
      </c>
      <c r="FE229" s="1107"/>
      <c r="FF229" s="1107" t="e">
        <f>IF($E222&gt;0,FF227/$E222,"-")</f>
        <v>#N/A</v>
      </c>
      <c r="FG229" s="1107"/>
      <c r="FH229" s="1107" t="e">
        <f>IF($E222&gt;0,FH227/$E222,"-")</f>
        <v>#N/A</v>
      </c>
      <c r="FI229" s="1107"/>
      <c r="FJ229" s="1107" t="e">
        <f>IF($E222&gt;0,FJ227/$E222,"-")</f>
        <v>#N/A</v>
      </c>
      <c r="FK229" s="1107"/>
      <c r="FL229" s="1107" t="e">
        <f>IF($E222&gt;0,FL227/$E222,"-")</f>
        <v>#N/A</v>
      </c>
      <c r="FM229" s="1107"/>
      <c r="FN229" s="1107" t="e">
        <f>IF($E222&gt;0,FN227/$E222,"-")</f>
        <v>#N/A</v>
      </c>
      <c r="FO229" s="1107"/>
      <c r="FP229" s="1107" t="e">
        <f>IF($E222&gt;0,FP227/$E222,"-")</f>
        <v>#N/A</v>
      </c>
      <c r="FQ229" s="1107"/>
      <c r="FR229" s="1107" t="e">
        <f>IF($E222&gt;0,FR227/$E222,"-")</f>
        <v>#N/A</v>
      </c>
      <c r="FS229" s="1107"/>
      <c r="FT229" s="1107" t="e">
        <f>IF($E222&gt;0,FT227/$E222,"-")</f>
        <v>#N/A</v>
      </c>
      <c r="FU229" s="1107"/>
      <c r="FV229" s="1107" t="e">
        <f>IF($E222&gt;0,FV227/$E222,"-")</f>
        <v>#N/A</v>
      </c>
      <c r="FW229" s="1107"/>
      <c r="FX229" s="1107" t="e">
        <f>IF($E222&gt;0,FX227/$E222,"-")</f>
        <v>#N/A</v>
      </c>
      <c r="FY229" s="1107"/>
      <c r="FZ229" s="1107" t="e">
        <f>IF($E222&gt;0,FZ227/$E222,"-")</f>
        <v>#N/A</v>
      </c>
      <c r="GA229" s="1107"/>
      <c r="GB229" s="1107" t="e">
        <f>IF($E222&gt;0,GB227/$E222,"-")</f>
        <v>#N/A</v>
      </c>
      <c r="GC229" s="1107"/>
      <c r="GD229" s="1107" t="e">
        <f>IF($E222&gt;0,GD227/$E222,"-")</f>
        <v>#N/A</v>
      </c>
      <c r="GE229" s="1107"/>
      <c r="GF229" s="1107" t="e">
        <f>IF($E222&gt;0,GF227/$E222,"-")</f>
        <v>#N/A</v>
      </c>
      <c r="GG229" s="1107"/>
      <c r="GH229" s="1107" t="e">
        <f>IF($E222&gt;0,GH227/$E222,"-")</f>
        <v>#N/A</v>
      </c>
      <c r="GI229" s="1107"/>
      <c r="GJ229" s="1107" t="e">
        <f>IF($E222&gt;0,GJ227/$E222,"-")</f>
        <v>#N/A</v>
      </c>
      <c r="GK229" s="1107"/>
      <c r="GL229" s="1107" t="e">
        <f>IF($E222&gt;0,GL227/$E222,"-")</f>
        <v>#N/A</v>
      </c>
      <c r="GM229" s="1107"/>
      <c r="GN229" s="1107" t="e">
        <f>IF($E222&gt;0,GN227/$E222,"-")</f>
        <v>#N/A</v>
      </c>
      <c r="GO229" s="1107"/>
      <c r="GP229" s="1107" t="e">
        <f>IF($E222&gt;0,GP227/$E222,"-")</f>
        <v>#N/A</v>
      </c>
      <c r="GQ229" s="1107"/>
      <c r="GR229" s="1107" t="e">
        <f>IF($E222&gt;0,GR227/$E222,"-")</f>
        <v>#N/A</v>
      </c>
      <c r="GS229" s="1107"/>
      <c r="GT229" s="1107" t="e">
        <f>IF($E222&gt;0,GT227/$E222,"-")</f>
        <v>#N/A</v>
      </c>
      <c r="GU229" s="1107"/>
      <c r="GV229" s="1107" t="e">
        <f t="shared" ref="GV229" si="979">IF($E222&gt;0,GV227/$E222,"-")</f>
        <v>#N/A</v>
      </c>
      <c r="GW229" s="1107"/>
      <c r="GX229" s="1107" t="e">
        <f t="shared" ref="GX229" si="980">IF($E222&gt;0,GX227/$E222,"-")</f>
        <v>#N/A</v>
      </c>
      <c r="GY229" s="1107"/>
      <c r="GZ229" s="1107" t="e">
        <f t="shared" ref="GZ229" si="981">IF($E222&gt;0,GZ227/$E222,"-")</f>
        <v>#N/A</v>
      </c>
      <c r="HA229" s="1107"/>
      <c r="HB229" s="1107" t="e">
        <f>IF($E222&gt;0,HB227/$E222,"-")</f>
        <v>#N/A</v>
      </c>
      <c r="HC229" s="1107"/>
      <c r="HD229" s="1107" t="e">
        <f t="shared" ref="HD229" si="982">IF($E222&gt;0,HD227/$E222,"-")</f>
        <v>#N/A</v>
      </c>
      <c r="HE229" s="1107"/>
      <c r="HF229" s="1107" t="e">
        <f t="shared" ref="HF229" si="983">IF($E222&gt;0,HF227/$E222,"-")</f>
        <v>#N/A</v>
      </c>
      <c r="HG229" s="1107"/>
      <c r="HH229" s="1107" t="e">
        <f t="shared" ref="HH229" si="984">IF($E222&gt;0,HH227/$E222,"-")</f>
        <v>#N/A</v>
      </c>
      <c r="HI229" s="1107"/>
    </row>
    <row r="230" spans="1:217" s="5" customFormat="1" ht="15" hidden="1" customHeight="1">
      <c r="A230" s="677"/>
      <c r="B230" s="678"/>
      <c r="C230" s="678"/>
      <c r="D230" s="679"/>
      <c r="E230" s="679"/>
      <c r="F230" s="678"/>
      <c r="G230" s="678"/>
      <c r="H230" s="678"/>
      <c r="I230" s="678"/>
      <c r="J230" s="678"/>
      <c r="K230" s="678"/>
      <c r="L230" s="1178"/>
      <c r="M230" s="1178"/>
      <c r="N230" s="1178"/>
      <c r="O230" s="1178"/>
      <c r="P230" s="1178"/>
      <c r="Q230" s="1178"/>
      <c r="R230" s="1178"/>
      <c r="S230" s="1192"/>
      <c r="T230" s="1180"/>
      <c r="U230" s="1178"/>
      <c r="V230" s="1178"/>
      <c r="W230" s="1178"/>
      <c r="X230" s="1178"/>
      <c r="Y230" s="1178"/>
      <c r="Z230" s="1178"/>
      <c r="AA230" s="1192"/>
      <c r="AB230" s="1180"/>
      <c r="AC230" s="1178"/>
      <c r="AD230" s="1178"/>
      <c r="AE230" s="1178"/>
      <c r="AF230" s="1178"/>
      <c r="AG230" s="1178"/>
      <c r="AH230" s="1178"/>
      <c r="AI230" s="1192"/>
      <c r="AJ230" s="1180"/>
      <c r="AK230" s="1178"/>
      <c r="AL230" s="1178"/>
      <c r="AM230" s="1178"/>
      <c r="AN230" s="1178"/>
      <c r="AO230" s="1178"/>
      <c r="AP230" s="1178"/>
      <c r="AQ230" s="1192"/>
      <c r="AR230" s="1180"/>
      <c r="AS230" s="1178"/>
      <c r="AT230" s="831"/>
      <c r="AU230" s="831"/>
      <c r="AV230" s="831"/>
      <c r="AW230" s="831"/>
      <c r="AX230" s="831"/>
      <c r="AY230" s="832"/>
      <c r="AZ230" s="833"/>
      <c r="BA230" s="831"/>
      <c r="BB230" s="831"/>
      <c r="BC230" s="831"/>
      <c r="BD230" s="831"/>
      <c r="BE230" s="831"/>
      <c r="BF230" s="831"/>
      <c r="BG230" s="832"/>
      <c r="BH230" s="833"/>
      <c r="BI230" s="831"/>
      <c r="BJ230" s="831"/>
      <c r="BK230" s="831"/>
      <c r="BL230" s="831"/>
      <c r="BM230" s="831"/>
      <c r="BN230" s="831"/>
      <c r="BO230" s="832"/>
      <c r="BP230" s="833"/>
      <c r="BQ230" s="831"/>
      <c r="BR230" s="831"/>
      <c r="BS230" s="831"/>
      <c r="BT230" s="831"/>
      <c r="BU230" s="831"/>
      <c r="BV230" s="831"/>
      <c r="BW230" s="832"/>
      <c r="BX230" s="833"/>
      <c r="BY230" s="831"/>
      <c r="BZ230" s="831"/>
      <c r="CA230" s="831"/>
      <c r="CB230" s="831"/>
      <c r="CC230" s="831"/>
      <c r="CD230" s="1178"/>
      <c r="CE230" s="1179"/>
      <c r="CF230" s="1180"/>
      <c r="CG230" s="1181"/>
      <c r="CH230" s="1178"/>
      <c r="CI230" s="1181"/>
      <c r="CJ230" s="1178"/>
      <c r="CK230" s="1181"/>
      <c r="CL230" s="1178"/>
      <c r="CM230" s="1179"/>
      <c r="CN230" s="1180"/>
      <c r="CO230" s="1181"/>
      <c r="CP230" s="1182"/>
      <c r="CQ230" s="1183"/>
      <c r="CR230" s="1182"/>
      <c r="CS230" s="1183"/>
      <c r="CT230" s="834"/>
      <c r="CU230" s="835"/>
      <c r="CV230" s="836"/>
      <c r="CW230" s="834"/>
      <c r="CX230" s="834"/>
      <c r="CY230" s="834"/>
      <c r="CZ230" s="834"/>
      <c r="DA230" s="834"/>
      <c r="DB230" s="834"/>
      <c r="DC230" s="835"/>
      <c r="DD230" s="836"/>
      <c r="DE230" s="834"/>
      <c r="DF230" s="834"/>
      <c r="DG230" s="834"/>
      <c r="DH230" s="834"/>
      <c r="DI230" s="834"/>
      <c r="DJ230" s="977"/>
      <c r="DK230" s="977"/>
      <c r="DL230" s="836"/>
      <c r="DM230" s="834"/>
      <c r="DN230" s="834"/>
      <c r="DO230" s="834"/>
      <c r="DP230" s="834"/>
      <c r="DQ230" s="834"/>
      <c r="DR230" s="834"/>
      <c r="DS230" s="835"/>
      <c r="DT230" s="836"/>
      <c r="DU230" s="834"/>
      <c r="DV230" s="834"/>
      <c r="DW230" s="834"/>
      <c r="DX230" s="834"/>
      <c r="DY230" s="834"/>
      <c r="DZ230" s="834"/>
      <c r="EA230" s="835"/>
      <c r="EB230" s="836"/>
      <c r="EC230" s="834"/>
      <c r="ED230" s="834"/>
      <c r="EE230" s="834"/>
      <c r="EF230" s="834"/>
      <c r="EG230" s="834"/>
      <c r="EH230" s="834"/>
      <c r="EI230" s="835"/>
      <c r="EJ230" s="836"/>
      <c r="EK230" s="834"/>
      <c r="EL230" s="834"/>
      <c r="EM230" s="834"/>
      <c r="EN230" s="834"/>
      <c r="EO230" s="834"/>
      <c r="EP230" s="834"/>
      <c r="EQ230" s="835"/>
      <c r="ER230" s="836"/>
      <c r="ES230" s="834"/>
      <c r="ET230" s="834"/>
      <c r="EU230" s="834"/>
      <c r="EV230" s="834"/>
      <c r="EW230" s="834"/>
      <c r="EX230" s="834"/>
      <c r="EY230" s="835"/>
      <c r="EZ230" s="836"/>
      <c r="FA230" s="834"/>
      <c r="FB230" s="834"/>
      <c r="FC230" s="834"/>
      <c r="FD230" s="834"/>
      <c r="FE230" s="834"/>
      <c r="FF230" s="834"/>
      <c r="FG230" s="835"/>
      <c r="FH230" s="836"/>
      <c r="FI230" s="834"/>
      <c r="FJ230" s="834"/>
      <c r="FK230" s="834"/>
      <c r="FL230" s="834"/>
      <c r="FM230" s="834"/>
      <c r="FN230" s="834"/>
      <c r="FO230" s="835"/>
      <c r="FP230" s="836"/>
      <c r="FQ230" s="834"/>
      <c r="FR230" s="834"/>
      <c r="FS230" s="834"/>
      <c r="FT230" s="834"/>
      <c r="FU230" s="834"/>
      <c r="FV230" s="834"/>
      <c r="FW230" s="835"/>
      <c r="FX230" s="836"/>
      <c r="FY230" s="834"/>
      <c r="FZ230" s="834"/>
      <c r="GA230" s="834"/>
      <c r="GB230" s="834"/>
      <c r="GC230" s="834"/>
      <c r="GD230" s="834"/>
      <c r="GE230" s="835"/>
      <c r="GF230" s="836"/>
      <c r="GG230" s="834"/>
      <c r="GH230" s="834"/>
      <c r="GI230" s="834"/>
      <c r="GJ230" s="834"/>
      <c r="GK230" s="834"/>
      <c r="GL230" s="834"/>
      <c r="GM230" s="835"/>
      <c r="GN230" s="836"/>
      <c r="GO230" s="834"/>
      <c r="GP230" s="834"/>
      <c r="GQ230" s="834"/>
      <c r="GR230" s="834"/>
      <c r="GS230" s="834"/>
      <c r="GT230" s="834"/>
      <c r="GU230" s="835"/>
      <c r="GV230" s="834"/>
      <c r="GW230" s="835"/>
      <c r="GX230" s="834"/>
      <c r="GY230" s="835"/>
      <c r="GZ230" s="834"/>
      <c r="HA230" s="835"/>
      <c r="HB230" s="834"/>
      <c r="HC230" s="835"/>
      <c r="HD230" s="834"/>
      <c r="HE230" s="835"/>
      <c r="HF230" s="834"/>
      <c r="HG230" s="835"/>
      <c r="HH230" s="834"/>
      <c r="HI230" s="835"/>
    </row>
    <row r="231" spans="1:217" s="738" customFormat="1" hidden="1">
      <c r="A231" s="735"/>
      <c r="B231" s="736" t="e">
        <f>PLANEJAMENTO!#REF!</f>
        <v>#REF!</v>
      </c>
      <c r="C231" s="735"/>
      <c r="D231" s="737"/>
      <c r="E231" s="737"/>
      <c r="F231" s="737"/>
      <c r="G231" s="735"/>
      <c r="DJ231" s="980"/>
      <c r="DK231" s="980"/>
    </row>
    <row r="232" spans="1:217" hidden="1">
      <c r="A232" s="1139" t="s">
        <v>319</v>
      </c>
      <c r="B232" s="1140" t="e">
        <f>VLOOKUP(A232,PLANEJAMENTO!$B$10:$C$56,2,FALSE)</f>
        <v>#N/A</v>
      </c>
      <c r="C232" s="1139" t="e">
        <f>VLOOKUP(A232,PLANEJAMENTO!$B$10:$D$56,3,FALSE)</f>
        <v>#N/A</v>
      </c>
      <c r="D232" s="1141" t="e">
        <f>VLOOKUP(A232,PLANEJAMENTO!$B$10:$E$56,4,FALSE)</f>
        <v>#N/A</v>
      </c>
      <c r="E232" s="1141" t="e">
        <f>D232</f>
        <v>#N/A</v>
      </c>
      <c r="F232" s="1142"/>
      <c r="G232" s="1141">
        <f>F232*8</f>
        <v>0</v>
      </c>
      <c r="H232" s="733"/>
      <c r="I232" s="1143"/>
      <c r="J232" s="1144"/>
      <c r="K232" s="734" t="s">
        <v>379</v>
      </c>
      <c r="L232" s="1145"/>
      <c r="M232" s="1146"/>
      <c r="N232" s="1145"/>
      <c r="O232" s="1146"/>
      <c r="P232" s="1145"/>
      <c r="Q232" s="1146"/>
      <c r="R232" s="1145"/>
      <c r="S232" s="1146"/>
      <c r="T232" s="1145"/>
      <c r="U232" s="1146"/>
      <c r="V232" s="1145"/>
      <c r="W232" s="1146"/>
      <c r="X232" s="1145"/>
      <c r="Y232" s="1146"/>
      <c r="Z232" s="1145"/>
      <c r="AA232" s="1146"/>
      <c r="AB232" s="1145"/>
      <c r="AC232" s="1146"/>
      <c r="AD232" s="1145"/>
      <c r="AE232" s="1146"/>
      <c r="AF232" s="1145"/>
      <c r="AG232" s="1146"/>
      <c r="AH232" s="1145"/>
      <c r="AI232" s="1146"/>
      <c r="AJ232" s="1145"/>
      <c r="AK232" s="1146"/>
      <c r="AL232" s="1145"/>
      <c r="AM232" s="1146"/>
      <c r="AN232" s="1145"/>
      <c r="AO232" s="1146"/>
      <c r="AP232" s="1189"/>
      <c r="AQ232" s="1190"/>
      <c r="AR232" s="1145"/>
      <c r="AS232" s="1146"/>
      <c r="AT232" s="1145"/>
      <c r="AU232" s="1146"/>
      <c r="AV232" s="1145"/>
      <c r="AW232" s="1146"/>
      <c r="AX232" s="1145"/>
      <c r="AY232" s="1146"/>
      <c r="AZ232" s="1145"/>
      <c r="BA232" s="1146"/>
      <c r="BB232" s="1145"/>
      <c r="BC232" s="1146"/>
      <c r="BD232" s="1145"/>
      <c r="BE232" s="1146"/>
      <c r="BF232" s="1145"/>
      <c r="BG232" s="1146"/>
      <c r="BH232" s="1145"/>
      <c r="BI232" s="1146"/>
      <c r="BJ232" s="1145"/>
      <c r="BK232" s="1146"/>
      <c r="BL232" s="1145"/>
      <c r="BM232" s="1146"/>
      <c r="BN232" s="1145"/>
      <c r="BO232" s="1146"/>
      <c r="BP232" s="1145"/>
      <c r="BQ232" s="1146"/>
      <c r="BR232" s="1132"/>
      <c r="BS232" s="1132"/>
      <c r="BT232" s="1132"/>
      <c r="BU232" s="1132"/>
      <c r="BV232" s="1132"/>
      <c r="BW232" s="1132"/>
      <c r="BX232" s="1132"/>
      <c r="BY232" s="1132"/>
      <c r="BZ232" s="1132"/>
      <c r="CA232" s="1132"/>
      <c r="CB232" s="1132"/>
      <c r="CC232" s="1132"/>
      <c r="CD232" s="1132"/>
      <c r="CE232" s="1132"/>
      <c r="CF232" s="1132"/>
      <c r="CG232" s="1132"/>
      <c r="CH232" s="1132"/>
      <c r="CI232" s="1132"/>
      <c r="CJ232" s="1132"/>
      <c r="CK232" s="1132"/>
      <c r="CL232" s="1132"/>
      <c r="CM232" s="1132"/>
      <c r="CN232" s="1132"/>
      <c r="CO232" s="1132"/>
      <c r="CP232" s="1132"/>
      <c r="CQ232" s="1132"/>
      <c r="CR232" s="1132"/>
      <c r="CS232" s="1132"/>
      <c r="CT232" s="1132"/>
      <c r="CU232" s="1132"/>
      <c r="CV232" s="1132"/>
      <c r="CW232" s="1132"/>
      <c r="CX232" s="1132"/>
      <c r="CY232" s="1132"/>
      <c r="CZ232" s="1132"/>
      <c r="DA232" s="1132"/>
      <c r="DB232" s="1132"/>
      <c r="DC232" s="1132"/>
      <c r="DD232" s="1132"/>
      <c r="DE232" s="1132"/>
      <c r="DF232" s="1132"/>
      <c r="DG232" s="1132"/>
      <c r="DH232" s="1132"/>
      <c r="DI232" s="1132"/>
      <c r="DJ232" s="1138"/>
      <c r="DK232" s="1138"/>
      <c r="DL232" s="1132"/>
      <c r="DM232" s="1132"/>
      <c r="DN232" s="1132"/>
      <c r="DO232" s="1132"/>
      <c r="DP232" s="1132"/>
      <c r="DQ232" s="1132"/>
      <c r="DR232" s="1132"/>
      <c r="DS232" s="1132"/>
      <c r="DT232" s="1132"/>
      <c r="DU232" s="1132"/>
      <c r="DV232" s="1132"/>
      <c r="DW232" s="1132"/>
      <c r="DX232" s="1132"/>
      <c r="DY232" s="1132"/>
      <c r="DZ232" s="1132"/>
      <c r="EA232" s="1132"/>
      <c r="EB232" s="1132"/>
      <c r="EC232" s="1132"/>
      <c r="ED232" s="1132"/>
      <c r="EE232" s="1132"/>
      <c r="EF232" s="1132"/>
      <c r="EG232" s="1132"/>
      <c r="EH232" s="1132"/>
      <c r="EI232" s="1132"/>
      <c r="EJ232" s="1132"/>
      <c r="EK232" s="1132"/>
      <c r="EL232" s="1132"/>
      <c r="EM232" s="1132"/>
      <c r="EN232" s="1132"/>
      <c r="EO232" s="1132"/>
      <c r="EP232" s="1132"/>
      <c r="EQ232" s="1132"/>
      <c r="ER232" s="1132"/>
      <c r="ES232" s="1132"/>
      <c r="ET232" s="1132"/>
      <c r="EU232" s="1132"/>
      <c r="EV232" s="1132"/>
      <c r="EW232" s="1132"/>
      <c r="EX232" s="1132"/>
      <c r="EY232" s="1132"/>
      <c r="EZ232" s="1132"/>
      <c r="FA232" s="1132"/>
      <c r="FB232" s="1132"/>
      <c r="FC232" s="1132"/>
      <c r="FD232" s="1132"/>
      <c r="FE232" s="1132"/>
      <c r="FF232" s="1132"/>
      <c r="FG232" s="1132"/>
      <c r="FH232" s="1132"/>
      <c r="FI232" s="1132"/>
      <c r="FJ232" s="1132"/>
      <c r="FK232" s="1132"/>
      <c r="FL232" s="1132"/>
      <c r="FM232" s="1132"/>
      <c r="FN232" s="1132"/>
      <c r="FO232" s="1132"/>
      <c r="FP232" s="1132"/>
      <c r="FQ232" s="1132"/>
      <c r="FR232" s="1132"/>
      <c r="FS232" s="1132"/>
      <c r="FT232" s="1132"/>
      <c r="FU232" s="1132"/>
      <c r="FV232" s="1132"/>
      <c r="FW232" s="1132"/>
      <c r="FX232" s="1132"/>
      <c r="FY232" s="1132"/>
      <c r="FZ232" s="1132"/>
      <c r="GA232" s="1132"/>
      <c r="GB232" s="1132"/>
      <c r="GC232" s="1132"/>
      <c r="GD232" s="1132"/>
      <c r="GE232" s="1132"/>
      <c r="GF232" s="1132"/>
      <c r="GG232" s="1132"/>
      <c r="GH232" s="1132"/>
      <c r="GI232" s="1132"/>
      <c r="GJ232" s="1132"/>
      <c r="GK232" s="1132"/>
      <c r="GL232" s="1132"/>
      <c r="GM232" s="1132"/>
      <c r="GN232" s="1132"/>
      <c r="GO232" s="1132"/>
      <c r="GP232" s="1132"/>
      <c r="GQ232" s="1132"/>
      <c r="GR232" s="1132"/>
      <c r="GS232" s="1132"/>
      <c r="GT232" s="1132"/>
      <c r="GU232" s="1132"/>
      <c r="GV232" s="1132"/>
      <c r="GW232" s="1132"/>
      <c r="GX232" s="1132"/>
      <c r="GY232" s="1132"/>
      <c r="GZ232" s="1132"/>
      <c r="HA232" s="1132"/>
      <c r="HB232" s="1132"/>
      <c r="HC232" s="1132"/>
      <c r="HD232" s="1132"/>
      <c r="HE232" s="1132"/>
      <c r="HF232" s="1132"/>
      <c r="HG232" s="1132"/>
      <c r="HH232" s="1132"/>
      <c r="HI232" s="1132"/>
    </row>
    <row r="233" spans="1:217" hidden="1">
      <c r="A233" s="1139"/>
      <c r="B233" s="1140"/>
      <c r="C233" s="1139"/>
      <c r="D233" s="1141"/>
      <c r="E233" s="1141"/>
      <c r="F233" s="1142"/>
      <c r="G233" s="1141"/>
      <c r="H233" s="733"/>
      <c r="I233" s="1143"/>
      <c r="J233" s="1144"/>
      <c r="K233" s="837" t="s">
        <v>380</v>
      </c>
      <c r="L233" s="1133"/>
      <c r="M233" s="1134"/>
      <c r="N233" s="1133"/>
      <c r="O233" s="1134"/>
      <c r="P233" s="1133"/>
      <c r="Q233" s="1134"/>
      <c r="R233" s="1133"/>
      <c r="S233" s="1134"/>
      <c r="T233" s="1133"/>
      <c r="U233" s="1134"/>
      <c r="V233" s="1133"/>
      <c r="W233" s="1134"/>
      <c r="X233" s="1133"/>
      <c r="Y233" s="1134"/>
      <c r="Z233" s="1133"/>
      <c r="AA233" s="1134"/>
      <c r="AB233" s="1133"/>
      <c r="AC233" s="1134"/>
      <c r="AD233" s="1133"/>
      <c r="AE233" s="1134"/>
      <c r="AF233" s="1133"/>
      <c r="AG233" s="1134"/>
      <c r="AH233" s="1133"/>
      <c r="AI233" s="1134"/>
      <c r="AJ233" s="1133"/>
      <c r="AK233" s="1134"/>
      <c r="AL233" s="1133"/>
      <c r="AM233" s="1134"/>
      <c r="AN233" s="1133"/>
      <c r="AO233" s="1134"/>
      <c r="AP233" s="1133"/>
      <c r="AQ233" s="1134"/>
      <c r="AR233" s="1133"/>
      <c r="AS233" s="1134"/>
      <c r="AT233" s="1133"/>
      <c r="AU233" s="1134"/>
      <c r="AV233" s="1133"/>
      <c r="AW233" s="1134"/>
      <c r="AX233" s="1133"/>
      <c r="AY233" s="1134"/>
      <c r="AZ233" s="1133"/>
      <c r="BA233" s="1134"/>
      <c r="BB233" s="1133"/>
      <c r="BC233" s="1134"/>
      <c r="BD233" s="1133"/>
      <c r="BE233" s="1134"/>
      <c r="BF233" s="1133"/>
      <c r="BG233" s="1134"/>
      <c r="BH233" s="1133"/>
      <c r="BI233" s="1134"/>
      <c r="BJ233" s="1133"/>
      <c r="BK233" s="1134"/>
      <c r="BL233" s="1133"/>
      <c r="BM233" s="1134"/>
      <c r="BN233" s="1133"/>
      <c r="BO233" s="1134"/>
      <c r="BP233" s="1133"/>
      <c r="BQ233" s="1134"/>
      <c r="BR233" s="1129"/>
      <c r="BS233" s="1129"/>
      <c r="BT233" s="1129"/>
      <c r="BU233" s="1129"/>
      <c r="BV233" s="1129"/>
      <c r="BW233" s="1129"/>
      <c r="BX233" s="1129"/>
      <c r="BY233" s="1129"/>
      <c r="BZ233" s="1129"/>
      <c r="CA233" s="1129"/>
      <c r="CB233" s="1129"/>
      <c r="CC233" s="1129"/>
      <c r="CD233" s="1129"/>
      <c r="CE233" s="1129"/>
      <c r="CF233" s="1129"/>
      <c r="CG233" s="1129"/>
      <c r="CH233" s="1129"/>
      <c r="CI233" s="1129"/>
      <c r="CJ233" s="1129"/>
      <c r="CK233" s="1129"/>
      <c r="CL233" s="1129"/>
      <c r="CM233" s="1129"/>
      <c r="CN233" s="1129"/>
      <c r="CO233" s="1129"/>
      <c r="CP233" s="1129"/>
      <c r="CQ233" s="1129"/>
      <c r="CR233" s="1129"/>
      <c r="CS233" s="1129"/>
      <c r="CT233" s="1129"/>
      <c r="CU233" s="1129"/>
      <c r="CV233" s="1129"/>
      <c r="CW233" s="1129"/>
      <c r="CX233" s="1129"/>
      <c r="CY233" s="1129"/>
      <c r="CZ233" s="1129"/>
      <c r="DA233" s="1129"/>
      <c r="DB233" s="1129"/>
      <c r="DC233" s="1129"/>
      <c r="DD233" s="1129"/>
      <c r="DE233" s="1129"/>
      <c r="DF233" s="1129"/>
      <c r="DG233" s="1129"/>
      <c r="DH233" s="1129"/>
      <c r="DI233" s="1129"/>
      <c r="DJ233" s="1135"/>
      <c r="DK233" s="1135"/>
      <c r="DL233" s="1129"/>
      <c r="DM233" s="1129"/>
      <c r="DN233" s="1129"/>
      <c r="DO233" s="1129"/>
      <c r="DP233" s="1129"/>
      <c r="DQ233" s="1129"/>
      <c r="DR233" s="1129"/>
      <c r="DS233" s="1129"/>
      <c r="DT233" s="1129"/>
      <c r="DU233" s="1129"/>
      <c r="DV233" s="1129"/>
      <c r="DW233" s="1129"/>
      <c r="DX233" s="1129"/>
      <c r="DY233" s="1129"/>
      <c r="DZ233" s="1129"/>
      <c r="EA233" s="1129"/>
      <c r="EB233" s="1129"/>
      <c r="EC233" s="1129"/>
      <c r="ED233" s="1129"/>
      <c r="EE233" s="1129"/>
      <c r="EF233" s="1129"/>
      <c r="EG233" s="1129"/>
      <c r="EH233" s="1129"/>
      <c r="EI233" s="1129"/>
      <c r="EJ233" s="1129"/>
      <c r="EK233" s="1129"/>
      <c r="EL233" s="1129"/>
      <c r="EM233" s="1129"/>
      <c r="EN233" s="1129"/>
      <c r="EO233" s="1129"/>
      <c r="EP233" s="1129"/>
      <c r="EQ233" s="1129"/>
      <c r="ER233" s="1129"/>
      <c r="ES233" s="1129"/>
      <c r="ET233" s="1129"/>
      <c r="EU233" s="1129"/>
      <c r="EV233" s="1129"/>
      <c r="EW233" s="1129"/>
      <c r="EX233" s="1129"/>
      <c r="EY233" s="1129"/>
      <c r="EZ233" s="1129"/>
      <c r="FA233" s="1129"/>
      <c r="FB233" s="1129"/>
      <c r="FC233" s="1129"/>
      <c r="FD233" s="1129"/>
      <c r="FE233" s="1129"/>
      <c r="FF233" s="1129"/>
      <c r="FG233" s="1129"/>
      <c r="FH233" s="1129"/>
      <c r="FI233" s="1129"/>
      <c r="FJ233" s="1129"/>
      <c r="FK233" s="1129"/>
      <c r="FL233" s="1129"/>
      <c r="FM233" s="1129"/>
      <c r="FN233" s="1129"/>
      <c r="FO233" s="1129"/>
      <c r="FP233" s="1129"/>
      <c r="FQ233" s="1129"/>
      <c r="FR233" s="1129"/>
      <c r="FS233" s="1129"/>
      <c r="FT233" s="1129"/>
      <c r="FU233" s="1129"/>
      <c r="FV233" s="1129"/>
      <c r="FW233" s="1129"/>
      <c r="FX233" s="1129"/>
      <c r="FY233" s="1129"/>
      <c r="FZ233" s="1129"/>
      <c r="GA233" s="1129"/>
      <c r="GB233" s="1129"/>
      <c r="GC233" s="1129"/>
      <c r="GD233" s="1129"/>
      <c r="GE233" s="1129"/>
      <c r="GF233" s="1129"/>
      <c r="GG233" s="1129"/>
      <c r="GH233" s="1129"/>
      <c r="GI233" s="1129"/>
      <c r="GJ233" s="1129"/>
      <c r="GK233" s="1129"/>
      <c r="GL233" s="1129"/>
      <c r="GM233" s="1129"/>
      <c r="GN233" s="1129"/>
      <c r="GO233" s="1129"/>
      <c r="GP233" s="1129"/>
      <c r="GQ233" s="1129"/>
      <c r="GR233" s="1129"/>
      <c r="GS233" s="1129"/>
      <c r="GT233" s="1129"/>
      <c r="GU233" s="1129"/>
      <c r="GV233" s="1129"/>
      <c r="GW233" s="1129"/>
      <c r="GX233" s="1129"/>
      <c r="GY233" s="1129"/>
      <c r="GZ233" s="1129"/>
      <c r="HA233" s="1129"/>
      <c r="HB233" s="1129"/>
      <c r="HC233" s="1129"/>
      <c r="HD233" s="1129"/>
      <c r="HE233" s="1129"/>
      <c r="HF233" s="1129"/>
      <c r="HG233" s="1129"/>
      <c r="HH233" s="1129"/>
      <c r="HI233" s="1129"/>
    </row>
    <row r="234" spans="1:217" hidden="1">
      <c r="A234" s="1139"/>
      <c r="B234" s="1140"/>
      <c r="C234" s="1139"/>
      <c r="D234" s="1141"/>
      <c r="E234" s="1141"/>
      <c r="F234" s="1142"/>
      <c r="G234" s="1141"/>
      <c r="H234" s="733"/>
      <c r="I234" s="1143"/>
      <c r="J234" s="1144"/>
      <c r="K234" s="838" t="s">
        <v>381</v>
      </c>
      <c r="L234" s="1125">
        <f>(L232*L233*$G232)*$L$8</f>
        <v>0</v>
      </c>
      <c r="M234" s="1126"/>
      <c r="N234" s="1125">
        <f>(N232*N233*$G232)*$L$8</f>
        <v>0</v>
      </c>
      <c r="O234" s="1126"/>
      <c r="P234" s="1125">
        <f>(P232*P233*$G232)*$L$8</f>
        <v>0</v>
      </c>
      <c r="Q234" s="1126"/>
      <c r="R234" s="1125">
        <f>(R232*R233*$G232)*$L$8</f>
        <v>0</v>
      </c>
      <c r="S234" s="1126"/>
      <c r="T234" s="1125">
        <f>(T232*T233*$G232)*$T$8</f>
        <v>0</v>
      </c>
      <c r="U234" s="1126"/>
      <c r="V234" s="1125">
        <f>(V232*V233*$G232)*$T$8</f>
        <v>0</v>
      </c>
      <c r="W234" s="1126"/>
      <c r="X234" s="1125">
        <f>(X232*X233*$G232)*$T$8</f>
        <v>0</v>
      </c>
      <c r="Y234" s="1126"/>
      <c r="Z234" s="1125">
        <f>(Z232*Z233*$G232)*$T$8</f>
        <v>0</v>
      </c>
      <c r="AA234" s="1126"/>
      <c r="AB234" s="1125">
        <f>(AB232*AB233*$G232)*$AB$8</f>
        <v>0</v>
      </c>
      <c r="AC234" s="1126"/>
      <c r="AD234" s="1125">
        <f>(AD232*AD233*$G232)*$AB$8</f>
        <v>0</v>
      </c>
      <c r="AE234" s="1126"/>
      <c r="AF234" s="1125">
        <f>(AF232*AF233*$G232)*$AB$8</f>
        <v>0</v>
      </c>
      <c r="AG234" s="1126"/>
      <c r="AH234" s="1125">
        <f>(AH232*AH233*$G232)*$AB$8</f>
        <v>0</v>
      </c>
      <c r="AI234" s="1126"/>
      <c r="AJ234" s="1125">
        <f>(AJ232*AJ233*$G232)*$AJ$8</f>
        <v>0</v>
      </c>
      <c r="AK234" s="1126"/>
      <c r="AL234" s="1125">
        <f>(AL232*AL233*$G232)*$AJ$8</f>
        <v>0</v>
      </c>
      <c r="AM234" s="1126"/>
      <c r="AN234" s="1125">
        <f>(AN232*AN233*$G232)*$AJ$8</f>
        <v>0</v>
      </c>
      <c r="AO234" s="1126"/>
      <c r="AP234" s="1125">
        <f>(AP232*AP233*$G232)*$AJ$8</f>
        <v>0</v>
      </c>
      <c r="AQ234" s="1126"/>
      <c r="AR234" s="1125">
        <f>(AR232*AR233*$G232)*$AT$8</f>
        <v>0</v>
      </c>
      <c r="AS234" s="1126"/>
      <c r="AT234" s="1125">
        <f>(AT232*AT233*$G232)*$AT$8</f>
        <v>0</v>
      </c>
      <c r="AU234" s="1126"/>
      <c r="AV234" s="1125">
        <f>(AV232*AV233*$G232)*$AT$8</f>
        <v>0</v>
      </c>
      <c r="AW234" s="1126"/>
      <c r="AX234" s="1125">
        <f>(AX232*AX233*$G232)*$AT$8</f>
        <v>0</v>
      </c>
      <c r="AY234" s="1126"/>
      <c r="AZ234" s="1125">
        <f>(AZ232*AZ233*$G232)*$BB$8</f>
        <v>0</v>
      </c>
      <c r="BA234" s="1126"/>
      <c r="BB234" s="1125">
        <f>(BB232*BB233*$G232)*$BB$8</f>
        <v>0</v>
      </c>
      <c r="BC234" s="1126"/>
      <c r="BD234" s="1125">
        <f>(BD232*BD233*$G232)*$BB$8</f>
        <v>0</v>
      </c>
      <c r="BE234" s="1126"/>
      <c r="BF234" s="1125">
        <f>(BF232*BF233*$G232)*$BB$8</f>
        <v>0</v>
      </c>
      <c r="BG234" s="1126"/>
      <c r="BH234" s="1125">
        <f>(BH232*BH233*$G232)*$BJ$8</f>
        <v>0</v>
      </c>
      <c r="BI234" s="1126"/>
      <c r="BJ234" s="1125">
        <f>(BJ232*BJ233*$G232)*$BJ$8</f>
        <v>0</v>
      </c>
      <c r="BK234" s="1126"/>
      <c r="BL234" s="1125">
        <f>(BL232*BL233*$G232)*$BJ$8</f>
        <v>0</v>
      </c>
      <c r="BM234" s="1126"/>
      <c r="BN234" s="1125">
        <f>(BN232*BN233*$G232)*$BJ$8</f>
        <v>0</v>
      </c>
      <c r="BO234" s="1126"/>
      <c r="BP234" s="1125">
        <f>(BP232*BP233*$G232)*$BT$8</f>
        <v>0</v>
      </c>
      <c r="BQ234" s="1126"/>
      <c r="BR234" s="1125">
        <f>(BR232*BR233*$G232)*$BT$8</f>
        <v>0</v>
      </c>
      <c r="BS234" s="1126"/>
      <c r="BT234" s="1125">
        <f>(BT232*BT233*$G232)*$BT$8</f>
        <v>0</v>
      </c>
      <c r="BU234" s="1126"/>
      <c r="BV234" s="1125">
        <f t="shared" ref="BV234" si="985">(BV232*BV233*$G232)*$BT$8</f>
        <v>0</v>
      </c>
      <c r="BW234" s="1126"/>
      <c r="BX234" s="1125">
        <f t="shared" ref="BX234" si="986">(BX232*BX233*$G232)*$BT$8</f>
        <v>0</v>
      </c>
      <c r="BY234" s="1126"/>
      <c r="BZ234" s="1125">
        <f>(BZ232*BZ233*$G232)*$BT$8</f>
        <v>0</v>
      </c>
      <c r="CA234" s="1126"/>
      <c r="CB234" s="1125">
        <f>(CB232*CB233*$G232)*$CB$8</f>
        <v>0</v>
      </c>
      <c r="CC234" s="1126"/>
      <c r="CD234" s="1125">
        <f>(CD232*CD233*$G232)*$CB$8</f>
        <v>0</v>
      </c>
      <c r="CE234" s="1126"/>
      <c r="CF234" s="1125">
        <f>(CF232*CF233*$G232)*$CB$8</f>
        <v>0</v>
      </c>
      <c r="CG234" s="1126"/>
      <c r="CH234" s="1125">
        <f>(CH232*CH233*$G232)*$CJ$8</f>
        <v>0</v>
      </c>
      <c r="CI234" s="1126"/>
      <c r="CJ234" s="1125">
        <f>(CJ232*CJ233*$G232)*$CJ$8</f>
        <v>0</v>
      </c>
      <c r="CK234" s="1126"/>
      <c r="CL234" s="1125">
        <f>(CL232*CL233*$G232)*$CJ$8</f>
        <v>0</v>
      </c>
      <c r="CM234" s="1126"/>
      <c r="CN234" s="1125">
        <f>(CN232*CN233*$G232)*$CT$8</f>
        <v>0</v>
      </c>
      <c r="CO234" s="1126"/>
      <c r="CP234" s="1125">
        <f>(CP232*CP233*$G232)*$CT$8</f>
        <v>0</v>
      </c>
      <c r="CQ234" s="1126"/>
      <c r="CR234" s="1125">
        <f>(CR232*CR233*$G232)*$CT$8</f>
        <v>0</v>
      </c>
      <c r="CS234" s="1126"/>
      <c r="CT234" s="1125">
        <f>(CT232*CT233*$G232)*$CT$8</f>
        <v>0</v>
      </c>
      <c r="CU234" s="1126"/>
      <c r="CV234" s="1125">
        <f>(CV232*CV233*$G232)*$DB$8</f>
        <v>0</v>
      </c>
      <c r="CW234" s="1126"/>
      <c r="CX234" s="1125">
        <f>(CX232*CX233*$G232)*$DB$8</f>
        <v>0</v>
      </c>
      <c r="CY234" s="1126"/>
      <c r="CZ234" s="1125">
        <f>(CZ232*CZ233*$G232)*$DB$8</f>
        <v>0</v>
      </c>
      <c r="DA234" s="1126"/>
      <c r="DB234" s="1125">
        <f>(DB232*DB233*$G232)*$DB$8</f>
        <v>0</v>
      </c>
      <c r="DC234" s="1126"/>
      <c r="DD234" s="1125">
        <f>(DD232*DD233*$G232)*$DB$8</f>
        <v>0</v>
      </c>
      <c r="DE234" s="1126"/>
      <c r="DF234" s="1125">
        <f>(DF232*DF233*$G232)*$DB$8</f>
        <v>0</v>
      </c>
      <c r="DG234" s="1126"/>
      <c r="DH234" s="1125">
        <f>(DH232*DH233*$G232)*$DB$8</f>
        <v>0</v>
      </c>
      <c r="DI234" s="1126"/>
      <c r="DJ234" s="1130">
        <f>(DJ232*DJ233*$G232)*$DB$8</f>
        <v>0</v>
      </c>
      <c r="DK234" s="1131"/>
      <c r="DL234" s="1125">
        <f>(DL232*DL233*$G232)*$DB$8</f>
        <v>0</v>
      </c>
      <c r="DM234" s="1126"/>
      <c r="DN234" s="1125">
        <f>(DN232*DN233*$G232)*$DB$8</f>
        <v>0</v>
      </c>
      <c r="DO234" s="1126"/>
      <c r="DP234" s="1125">
        <f>(DP232*DP233*$G232)*$DB$8</f>
        <v>0</v>
      </c>
      <c r="DQ234" s="1126"/>
      <c r="DR234" s="1125">
        <f>(DR232*DR233*$G232)*$DB$8</f>
        <v>0</v>
      </c>
      <c r="DS234" s="1126"/>
      <c r="DT234" s="1125">
        <f>(DT232*DT233*$G232)*$DB$8</f>
        <v>0</v>
      </c>
      <c r="DU234" s="1126"/>
      <c r="DV234" s="1125">
        <f>(DV232*DV233*$G232)*$DB$8</f>
        <v>0</v>
      </c>
      <c r="DW234" s="1126"/>
      <c r="DX234" s="1125">
        <f>(DX232*DX233*$G232)*$DB$8</f>
        <v>0</v>
      </c>
      <c r="DY234" s="1126"/>
      <c r="DZ234" s="1125">
        <f>(DZ232*DZ233*$G232)*$DB$8</f>
        <v>0</v>
      </c>
      <c r="EA234" s="1126"/>
      <c r="EB234" s="1125">
        <f>(EB232*EB233*$G232)*$DB$8</f>
        <v>0</v>
      </c>
      <c r="EC234" s="1126"/>
      <c r="ED234" s="1125">
        <f>(ED232*ED233*$G232)*$DB$8</f>
        <v>0</v>
      </c>
      <c r="EE234" s="1126"/>
      <c r="EF234" s="1125">
        <f>(EF232*EF233*$G232)*$DB$8</f>
        <v>0</v>
      </c>
      <c r="EG234" s="1126"/>
      <c r="EH234" s="1125">
        <f>(EH232*EH233*$G232)*$DB$8</f>
        <v>0</v>
      </c>
      <c r="EI234" s="1126"/>
      <c r="EJ234" s="1125">
        <f>(EJ232*EJ233*$G232)*$DB$8</f>
        <v>0</v>
      </c>
      <c r="EK234" s="1126"/>
      <c r="EL234" s="1125">
        <f>(EL232*EL233*$G232)*$DB$8</f>
        <v>0</v>
      </c>
      <c r="EM234" s="1126"/>
      <c r="EN234" s="1125">
        <f>(EN232*EN233*$G232)*$DB$8</f>
        <v>0</v>
      </c>
      <c r="EO234" s="1126"/>
      <c r="EP234" s="1125">
        <f>(EP232*EP233*$G232)*$DB$8</f>
        <v>0</v>
      </c>
      <c r="EQ234" s="1126"/>
      <c r="ER234" s="1125">
        <f>(ER232*ER233*$G232)*$DB$8</f>
        <v>0</v>
      </c>
      <c r="ES234" s="1126"/>
      <c r="ET234" s="1125">
        <f>(ET232*ET233*$G232)*$DB$8</f>
        <v>0</v>
      </c>
      <c r="EU234" s="1126"/>
      <c r="EV234" s="1125">
        <f>(EV232*EV233*$G232)*$DB$8</f>
        <v>0</v>
      </c>
      <c r="EW234" s="1126"/>
      <c r="EX234" s="1125">
        <f>(EX232*EX233*$G232)*$DB$8</f>
        <v>0</v>
      </c>
      <c r="EY234" s="1126"/>
      <c r="EZ234" s="1125">
        <f>(EZ232*EZ233*$G232)*$DB$8</f>
        <v>0</v>
      </c>
      <c r="FA234" s="1126"/>
      <c r="FB234" s="1125">
        <f>(FB232*FB233*$G232)*$DB$8</f>
        <v>0</v>
      </c>
      <c r="FC234" s="1126"/>
      <c r="FD234" s="1125">
        <f>(FD232*FD233*$G232)*$DB$8</f>
        <v>0</v>
      </c>
      <c r="FE234" s="1126"/>
      <c r="FF234" s="1125">
        <f>(FF232*FF233*$G232)*$DB$8</f>
        <v>0</v>
      </c>
      <c r="FG234" s="1126"/>
      <c r="FH234" s="1125">
        <f>(FH232*FH233*$G232)*$DB$8</f>
        <v>0</v>
      </c>
      <c r="FI234" s="1126"/>
      <c r="FJ234" s="1125">
        <f>(FJ232*FJ233*$G232)*$DB$8</f>
        <v>0</v>
      </c>
      <c r="FK234" s="1126"/>
      <c r="FL234" s="1125">
        <f>(FL232*FL233*$G232)*$DB$8</f>
        <v>0</v>
      </c>
      <c r="FM234" s="1126"/>
      <c r="FN234" s="1125">
        <f>(FN232*FN233*$G232)*$DB$8</f>
        <v>0</v>
      </c>
      <c r="FO234" s="1126"/>
      <c r="FP234" s="1125">
        <f>(FP232*FP233*$G232)*$DB$8</f>
        <v>0</v>
      </c>
      <c r="FQ234" s="1126"/>
      <c r="FR234" s="1125">
        <f>(FR232*FR233*$G232)*$DB$8</f>
        <v>0</v>
      </c>
      <c r="FS234" s="1126"/>
      <c r="FT234" s="1125">
        <f>(FT232*FT233*$G232)*$DB$8</f>
        <v>0</v>
      </c>
      <c r="FU234" s="1126"/>
      <c r="FV234" s="1125">
        <f>(FV232*FV233*$G232)*$DB$8</f>
        <v>0</v>
      </c>
      <c r="FW234" s="1126"/>
      <c r="FX234" s="1125">
        <f>(FX232*FX233*$G232)*$DB$8</f>
        <v>0</v>
      </c>
      <c r="FY234" s="1126"/>
      <c r="FZ234" s="1125">
        <f>(FZ232*FZ233*$G232)*$DB$8</f>
        <v>0</v>
      </c>
      <c r="GA234" s="1126"/>
      <c r="GB234" s="1125">
        <f>(GB232*GB233*$G232)*$DB$8</f>
        <v>0</v>
      </c>
      <c r="GC234" s="1126"/>
      <c r="GD234" s="1125">
        <f>(GD232*GD233*$G232)*$DB$8</f>
        <v>0</v>
      </c>
      <c r="GE234" s="1126"/>
      <c r="GF234" s="1125">
        <f>(GF232*GF233*$G232)*$DB$8</f>
        <v>0</v>
      </c>
      <c r="GG234" s="1126"/>
      <c r="GH234" s="1125">
        <f>(GH232*GH233*$G232)*$DB$8</f>
        <v>0</v>
      </c>
      <c r="GI234" s="1126"/>
      <c r="GJ234" s="1125">
        <f>(GJ232*GJ233*$G232)*$DB$8</f>
        <v>0</v>
      </c>
      <c r="GK234" s="1126"/>
      <c r="GL234" s="1125">
        <f>(GL232*GL233*$G232)*$DB$8</f>
        <v>0</v>
      </c>
      <c r="GM234" s="1126"/>
      <c r="GN234" s="1125">
        <f>(GN232*GN233*$G232)*$DB$8</f>
        <v>0</v>
      </c>
      <c r="GO234" s="1126"/>
      <c r="GP234" s="1125">
        <f>(GP232*GP233*$G232)*$DB$8</f>
        <v>0</v>
      </c>
      <c r="GQ234" s="1126"/>
      <c r="GR234" s="1125">
        <f>(GR232*GR233*$G232)*$DB$8</f>
        <v>0</v>
      </c>
      <c r="GS234" s="1126"/>
      <c r="GT234" s="1125">
        <f>(GT232*GT233*$G232)*$DB$8</f>
        <v>0</v>
      </c>
      <c r="GU234" s="1126"/>
      <c r="GV234" s="1125">
        <f t="shared" ref="GV234" si="987">(GV232*GV233*$G232)*$DB$8</f>
        <v>0</v>
      </c>
      <c r="GW234" s="1126"/>
      <c r="GX234" s="1125">
        <f t="shared" ref="GX234" si="988">(GX232*GX233*$G232)*$DB$8</f>
        <v>0</v>
      </c>
      <c r="GY234" s="1126"/>
      <c r="GZ234" s="1125">
        <f t="shared" ref="GZ234" si="989">(GZ232*GZ233*$G232)*$DB$8</f>
        <v>0</v>
      </c>
      <c r="HA234" s="1126"/>
      <c r="HB234" s="1125">
        <f>(HB232*HB233*$G232)*$DB$8</f>
        <v>0</v>
      </c>
      <c r="HC234" s="1126"/>
      <c r="HD234" s="1125">
        <f t="shared" ref="HD234" si="990">(HD232*HD233*$G232)*$DB$8</f>
        <v>0</v>
      </c>
      <c r="HE234" s="1126"/>
      <c r="HF234" s="1125">
        <f t="shared" ref="HF234" si="991">(HF232*HF233*$G232)*$DB$8</f>
        <v>0</v>
      </c>
      <c r="HG234" s="1126"/>
      <c r="HH234" s="1125">
        <f t="shared" ref="HH234" si="992">(HH232*HH233*$G232)*$DB$8</f>
        <v>0</v>
      </c>
      <c r="HI234" s="1126"/>
    </row>
    <row r="235" spans="1:217" hidden="1">
      <c r="A235" s="1139"/>
      <c r="B235" s="1140"/>
      <c r="C235" s="1139"/>
      <c r="D235" s="1141"/>
      <c r="E235" s="1141"/>
      <c r="F235" s="1142"/>
      <c r="G235" s="1141"/>
      <c r="H235" s="733"/>
      <c r="I235" s="1143"/>
      <c r="J235" s="1144"/>
      <c r="K235" s="839" t="s">
        <v>382</v>
      </c>
      <c r="L235" s="1121">
        <f>L234</f>
        <v>0</v>
      </c>
      <c r="M235" s="1122"/>
      <c r="N235" s="1121">
        <f>L235+N234</f>
        <v>0</v>
      </c>
      <c r="O235" s="1122"/>
      <c r="P235" s="1121">
        <f>N235+P234</f>
        <v>0</v>
      </c>
      <c r="Q235" s="1122"/>
      <c r="R235" s="1121">
        <f>P235+R234</f>
        <v>0</v>
      </c>
      <c r="S235" s="1122"/>
      <c r="T235" s="1121">
        <f>R235+T234</f>
        <v>0</v>
      </c>
      <c r="U235" s="1122"/>
      <c r="V235" s="1121">
        <f>T235+V234</f>
        <v>0</v>
      </c>
      <c r="W235" s="1122"/>
      <c r="X235" s="1121">
        <f>V235+X234</f>
        <v>0</v>
      </c>
      <c r="Y235" s="1122"/>
      <c r="Z235" s="1121">
        <f>X235+Z234</f>
        <v>0</v>
      </c>
      <c r="AA235" s="1122"/>
      <c r="AB235" s="1121">
        <f>Z235+AB234</f>
        <v>0</v>
      </c>
      <c r="AC235" s="1122"/>
      <c r="AD235" s="1121">
        <f>AB235+AD234</f>
        <v>0</v>
      </c>
      <c r="AE235" s="1122"/>
      <c r="AF235" s="1121">
        <f>AD235+AF234</f>
        <v>0</v>
      </c>
      <c r="AG235" s="1122"/>
      <c r="AH235" s="1121">
        <f>AF235+AH234</f>
        <v>0</v>
      </c>
      <c r="AI235" s="1122"/>
      <c r="AJ235" s="1121">
        <f>AH235+AJ234</f>
        <v>0</v>
      </c>
      <c r="AK235" s="1122"/>
      <c r="AL235" s="1121">
        <f>AJ235+AL234</f>
        <v>0</v>
      </c>
      <c r="AM235" s="1122"/>
      <c r="AN235" s="1121">
        <f>AL235+AN234</f>
        <v>0</v>
      </c>
      <c r="AO235" s="1122"/>
      <c r="AP235" s="1121">
        <f>AN235+AP234</f>
        <v>0</v>
      </c>
      <c r="AQ235" s="1122"/>
      <c r="AR235" s="1121">
        <f>AP235+AR234</f>
        <v>0</v>
      </c>
      <c r="AS235" s="1122"/>
      <c r="AT235" s="1121">
        <f>AR235+AT234</f>
        <v>0</v>
      </c>
      <c r="AU235" s="1122"/>
      <c r="AV235" s="1121">
        <f>AT235+AV234</f>
        <v>0</v>
      </c>
      <c r="AW235" s="1122"/>
      <c r="AX235" s="1121">
        <f>AV235+AX234</f>
        <v>0</v>
      </c>
      <c r="AY235" s="1122"/>
      <c r="AZ235" s="1121">
        <f>AX235+AZ234</f>
        <v>0</v>
      </c>
      <c r="BA235" s="1122"/>
      <c r="BB235" s="1121">
        <f>AZ235+BB234</f>
        <v>0</v>
      </c>
      <c r="BC235" s="1122"/>
      <c r="BD235" s="1121">
        <f>BB235+BD234</f>
        <v>0</v>
      </c>
      <c r="BE235" s="1122"/>
      <c r="BF235" s="1121">
        <f>BD235+BF234</f>
        <v>0</v>
      </c>
      <c r="BG235" s="1122"/>
      <c r="BH235" s="1121">
        <f>BF235+BH234</f>
        <v>0</v>
      </c>
      <c r="BI235" s="1122"/>
      <c r="BJ235" s="1121">
        <f>BH235+BJ234</f>
        <v>0</v>
      </c>
      <c r="BK235" s="1122"/>
      <c r="BL235" s="1121">
        <f>BJ235+BL234</f>
        <v>0</v>
      </c>
      <c r="BM235" s="1122"/>
      <c r="BN235" s="1121">
        <f>BL235+BN234</f>
        <v>0</v>
      </c>
      <c r="BO235" s="1122"/>
      <c r="BP235" s="1121">
        <f>BN235+BP234</f>
        <v>0</v>
      </c>
      <c r="BQ235" s="1122"/>
      <c r="BR235" s="1121">
        <f>BP235+BR234</f>
        <v>0</v>
      </c>
      <c r="BS235" s="1122"/>
      <c r="BT235" s="1121">
        <f>BR235+BT234</f>
        <v>0</v>
      </c>
      <c r="BU235" s="1122"/>
      <c r="BV235" s="1121">
        <f>BT235+BV234</f>
        <v>0</v>
      </c>
      <c r="BW235" s="1122"/>
      <c r="BX235" s="1121">
        <f>BV235+BX234</f>
        <v>0</v>
      </c>
      <c r="BY235" s="1122"/>
      <c r="BZ235" s="1121">
        <f>BX235+BZ234</f>
        <v>0</v>
      </c>
      <c r="CA235" s="1122"/>
      <c r="CB235" s="1121">
        <f>BZ235+CB234</f>
        <v>0</v>
      </c>
      <c r="CC235" s="1122"/>
      <c r="CD235" s="1121">
        <f>CB235+CD234</f>
        <v>0</v>
      </c>
      <c r="CE235" s="1122"/>
      <c r="CF235" s="1121">
        <f>CD235+CF234</f>
        <v>0</v>
      </c>
      <c r="CG235" s="1122"/>
      <c r="CH235" s="1121">
        <f>CF235+CH234</f>
        <v>0</v>
      </c>
      <c r="CI235" s="1122"/>
      <c r="CJ235" s="1121">
        <f>CH235+CJ234</f>
        <v>0</v>
      </c>
      <c r="CK235" s="1122"/>
      <c r="CL235" s="1121">
        <f>CJ235+CL234</f>
        <v>0</v>
      </c>
      <c r="CM235" s="1122"/>
      <c r="CN235" s="1121">
        <f>CL235+CN234</f>
        <v>0</v>
      </c>
      <c r="CO235" s="1122"/>
      <c r="CP235" s="1121">
        <f>CN235+CP234</f>
        <v>0</v>
      </c>
      <c r="CQ235" s="1122"/>
      <c r="CR235" s="1121">
        <f>CP235+CR234</f>
        <v>0</v>
      </c>
      <c r="CS235" s="1122"/>
      <c r="CT235" s="1121">
        <f>CR235+CT234</f>
        <v>0</v>
      </c>
      <c r="CU235" s="1122"/>
      <c r="CV235" s="1121">
        <f>CT235+CV234</f>
        <v>0</v>
      </c>
      <c r="CW235" s="1122"/>
      <c r="CX235" s="1121">
        <f>CV235+CX234</f>
        <v>0</v>
      </c>
      <c r="CY235" s="1122"/>
      <c r="CZ235" s="1121">
        <f>CX235+CZ234</f>
        <v>0</v>
      </c>
      <c r="DA235" s="1122"/>
      <c r="DB235" s="1121">
        <f>CZ235+DB234</f>
        <v>0</v>
      </c>
      <c r="DC235" s="1122"/>
      <c r="DD235" s="1121">
        <f>DB235+DD234</f>
        <v>0</v>
      </c>
      <c r="DE235" s="1122"/>
      <c r="DF235" s="1121">
        <f>DD235+DF234</f>
        <v>0</v>
      </c>
      <c r="DG235" s="1122"/>
      <c r="DH235" s="1121">
        <f>DF235+DH234</f>
        <v>0</v>
      </c>
      <c r="DI235" s="1122"/>
      <c r="DJ235" s="1127">
        <f>DH235+DJ234</f>
        <v>0</v>
      </c>
      <c r="DK235" s="1128"/>
      <c r="DL235" s="1121">
        <f>DJ235+DL234</f>
        <v>0</v>
      </c>
      <c r="DM235" s="1122"/>
      <c r="DN235" s="1121">
        <f>DL235+DN234</f>
        <v>0</v>
      </c>
      <c r="DO235" s="1122"/>
      <c r="DP235" s="1121">
        <f>DN235+DP234</f>
        <v>0</v>
      </c>
      <c r="DQ235" s="1122"/>
      <c r="DR235" s="1121">
        <f>DP235+DR234</f>
        <v>0</v>
      </c>
      <c r="DS235" s="1122"/>
      <c r="DT235" s="1121">
        <f>DR235+DT234</f>
        <v>0</v>
      </c>
      <c r="DU235" s="1122"/>
      <c r="DV235" s="1121">
        <f>DT235+DV234</f>
        <v>0</v>
      </c>
      <c r="DW235" s="1122"/>
      <c r="DX235" s="1121">
        <f>DV235+DX234</f>
        <v>0</v>
      </c>
      <c r="DY235" s="1122"/>
      <c r="DZ235" s="1121">
        <f>DX235+DZ234</f>
        <v>0</v>
      </c>
      <c r="EA235" s="1122"/>
      <c r="EB235" s="1121">
        <f>DZ235+EB234</f>
        <v>0</v>
      </c>
      <c r="EC235" s="1122"/>
      <c r="ED235" s="1121">
        <f>EB235+ED234</f>
        <v>0</v>
      </c>
      <c r="EE235" s="1122"/>
      <c r="EF235" s="1121">
        <f>ED235+EF234</f>
        <v>0</v>
      </c>
      <c r="EG235" s="1122"/>
      <c r="EH235" s="1121">
        <f>EF235+EH234</f>
        <v>0</v>
      </c>
      <c r="EI235" s="1122"/>
      <c r="EJ235" s="1121">
        <f>EH235+EJ234</f>
        <v>0</v>
      </c>
      <c r="EK235" s="1122"/>
      <c r="EL235" s="1121">
        <f>EJ235+EL234</f>
        <v>0</v>
      </c>
      <c r="EM235" s="1122"/>
      <c r="EN235" s="1121">
        <f>EL235+EN234</f>
        <v>0</v>
      </c>
      <c r="EO235" s="1122"/>
      <c r="EP235" s="1121">
        <f>EN235+EP234</f>
        <v>0</v>
      </c>
      <c r="EQ235" s="1122"/>
      <c r="ER235" s="1121">
        <f>EP235+ER234</f>
        <v>0</v>
      </c>
      <c r="ES235" s="1122"/>
      <c r="ET235" s="1121">
        <f>ER235+ET234</f>
        <v>0</v>
      </c>
      <c r="EU235" s="1122"/>
      <c r="EV235" s="1121">
        <f>ET235+EV234</f>
        <v>0</v>
      </c>
      <c r="EW235" s="1122"/>
      <c r="EX235" s="1121">
        <f>EV235+EX234</f>
        <v>0</v>
      </c>
      <c r="EY235" s="1122"/>
      <c r="EZ235" s="1121">
        <f>EX235+EZ234</f>
        <v>0</v>
      </c>
      <c r="FA235" s="1122"/>
      <c r="FB235" s="1121">
        <f>EZ235+FB234</f>
        <v>0</v>
      </c>
      <c r="FC235" s="1122"/>
      <c r="FD235" s="1121">
        <f>FB235+FD234</f>
        <v>0</v>
      </c>
      <c r="FE235" s="1122"/>
      <c r="FF235" s="1121">
        <f>FD235+FF234</f>
        <v>0</v>
      </c>
      <c r="FG235" s="1122"/>
      <c r="FH235" s="1121">
        <f>FF235+FH234</f>
        <v>0</v>
      </c>
      <c r="FI235" s="1122"/>
      <c r="FJ235" s="1121">
        <f>FH235+FJ234</f>
        <v>0</v>
      </c>
      <c r="FK235" s="1122"/>
      <c r="FL235" s="1121">
        <f>FJ235+FL234</f>
        <v>0</v>
      </c>
      <c r="FM235" s="1122"/>
      <c r="FN235" s="1121">
        <f>FL235+FN234</f>
        <v>0</v>
      </c>
      <c r="FO235" s="1122"/>
      <c r="FP235" s="1121">
        <f>FN235+FP234</f>
        <v>0</v>
      </c>
      <c r="FQ235" s="1122"/>
      <c r="FR235" s="1121">
        <f>FP235+FR234</f>
        <v>0</v>
      </c>
      <c r="FS235" s="1122"/>
      <c r="FT235" s="1121">
        <f>FR235+FT234</f>
        <v>0</v>
      </c>
      <c r="FU235" s="1122"/>
      <c r="FV235" s="1121">
        <f>FT235+FV234</f>
        <v>0</v>
      </c>
      <c r="FW235" s="1122"/>
      <c r="FX235" s="1121">
        <f>FV235+FX234</f>
        <v>0</v>
      </c>
      <c r="FY235" s="1122"/>
      <c r="FZ235" s="1121">
        <f>FX235+FZ234</f>
        <v>0</v>
      </c>
      <c r="GA235" s="1122"/>
      <c r="GB235" s="1121">
        <f>FZ235+GB234</f>
        <v>0</v>
      </c>
      <c r="GC235" s="1122"/>
      <c r="GD235" s="1121">
        <f>GB235+GD234</f>
        <v>0</v>
      </c>
      <c r="GE235" s="1122"/>
      <c r="GF235" s="1121">
        <f>GD235+GF234</f>
        <v>0</v>
      </c>
      <c r="GG235" s="1122"/>
      <c r="GH235" s="1121">
        <f>GF235+GH234</f>
        <v>0</v>
      </c>
      <c r="GI235" s="1122"/>
      <c r="GJ235" s="1121">
        <f>GH235+GJ234</f>
        <v>0</v>
      </c>
      <c r="GK235" s="1122"/>
      <c r="GL235" s="1121">
        <f>GJ235+GL234</f>
        <v>0</v>
      </c>
      <c r="GM235" s="1122"/>
      <c r="GN235" s="1121">
        <f>GL235+GN234</f>
        <v>0</v>
      </c>
      <c r="GO235" s="1122"/>
      <c r="GP235" s="1121">
        <f>GN235+GP234</f>
        <v>0</v>
      </c>
      <c r="GQ235" s="1122"/>
      <c r="GR235" s="1121">
        <f>GP235+GR234</f>
        <v>0</v>
      </c>
      <c r="GS235" s="1122"/>
      <c r="GT235" s="1121">
        <f>GR235+GT234</f>
        <v>0</v>
      </c>
      <c r="GU235" s="1122"/>
      <c r="GV235" s="1121">
        <f t="shared" ref="GV235" si="993">GT235+GV234</f>
        <v>0</v>
      </c>
      <c r="GW235" s="1122"/>
      <c r="GX235" s="1121">
        <f t="shared" ref="GX235" si="994">GV235+GX234</f>
        <v>0</v>
      </c>
      <c r="GY235" s="1122"/>
      <c r="GZ235" s="1121">
        <f t="shared" ref="GZ235" si="995">GX235+GZ234</f>
        <v>0</v>
      </c>
      <c r="HA235" s="1122"/>
      <c r="HB235" s="1121">
        <f>GZ235+HB234</f>
        <v>0</v>
      </c>
      <c r="HC235" s="1122"/>
      <c r="HD235" s="1121">
        <f t="shared" ref="HD235" si="996">HB235+HD234</f>
        <v>0</v>
      </c>
      <c r="HE235" s="1122"/>
      <c r="HF235" s="1121">
        <f t="shared" ref="HF235" si="997">HD235+HF234</f>
        <v>0</v>
      </c>
      <c r="HG235" s="1122"/>
      <c r="HH235" s="1121">
        <f t="shared" ref="HH235" si="998">HF235+HH234</f>
        <v>0</v>
      </c>
      <c r="HI235" s="1122"/>
    </row>
    <row r="236" spans="1:217" s="19" customFormat="1" hidden="1">
      <c r="A236" s="1139"/>
      <c r="B236" s="1140"/>
      <c r="C236" s="1139"/>
      <c r="D236" s="1141"/>
      <c r="E236" s="1141"/>
      <c r="F236" s="1142"/>
      <c r="G236" s="1141"/>
      <c r="H236" s="840"/>
      <c r="I236" s="1143"/>
      <c r="J236" s="1144"/>
      <c r="K236" s="841" t="s">
        <v>383</v>
      </c>
      <c r="L236" s="1117"/>
      <c r="M236" s="1118"/>
      <c r="N236" s="1117"/>
      <c r="O236" s="1118"/>
      <c r="P236" s="1117"/>
      <c r="Q236" s="1118"/>
      <c r="R236" s="1117"/>
      <c r="S236" s="1118"/>
      <c r="T236" s="1117"/>
      <c r="U236" s="1118"/>
      <c r="V236" s="1117"/>
      <c r="W236" s="1118"/>
      <c r="X236" s="1117"/>
      <c r="Y236" s="1118"/>
      <c r="Z236" s="1117"/>
      <c r="AA236" s="1118"/>
      <c r="AB236" s="1117"/>
      <c r="AC236" s="1118"/>
      <c r="AD236" s="1117"/>
      <c r="AE236" s="1118"/>
      <c r="AF236" s="1117"/>
      <c r="AG236" s="1118"/>
      <c r="AH236" s="1117"/>
      <c r="AI236" s="1118"/>
      <c r="AJ236" s="1117"/>
      <c r="AK236" s="1118"/>
      <c r="AL236" s="1117"/>
      <c r="AM236" s="1118"/>
      <c r="AN236" s="1117"/>
      <c r="AO236" s="1118"/>
      <c r="AP236" s="1117"/>
      <c r="AQ236" s="1118"/>
      <c r="AR236" s="1117"/>
      <c r="AS236" s="1118"/>
      <c r="AT236" s="1117"/>
      <c r="AU236" s="1118"/>
      <c r="AV236" s="1117"/>
      <c r="AW236" s="1118"/>
      <c r="AX236" s="1117"/>
      <c r="AY236" s="1118"/>
      <c r="AZ236" s="1117"/>
      <c r="BA236" s="1118"/>
      <c r="BB236" s="1117"/>
      <c r="BC236" s="1118"/>
      <c r="BD236" s="1117"/>
      <c r="BE236" s="1118"/>
      <c r="BF236" s="1117"/>
      <c r="BG236" s="1118"/>
      <c r="BH236" s="1117"/>
      <c r="BI236" s="1118"/>
      <c r="BJ236" s="1117"/>
      <c r="BK236" s="1118"/>
      <c r="BL236" s="1117"/>
      <c r="BM236" s="1118"/>
      <c r="BN236" s="1117"/>
      <c r="BO236" s="1118"/>
      <c r="BP236" s="1117"/>
      <c r="BQ236" s="1118"/>
      <c r="BR236" s="1117"/>
      <c r="BS236" s="1118"/>
      <c r="BT236" s="1117"/>
      <c r="BU236" s="1118"/>
      <c r="BV236" s="1117"/>
      <c r="BW236" s="1118"/>
      <c r="BX236" s="1117"/>
      <c r="BY236" s="1118"/>
      <c r="BZ236" s="1117"/>
      <c r="CA236" s="1118"/>
      <c r="CB236" s="1117"/>
      <c r="CC236" s="1118"/>
      <c r="CD236" s="1117"/>
      <c r="CE236" s="1118"/>
      <c r="CF236" s="1117"/>
      <c r="CG236" s="1118"/>
      <c r="CH236" s="1117"/>
      <c r="CI236" s="1118"/>
      <c r="CJ236" s="1117"/>
      <c r="CK236" s="1118"/>
      <c r="CL236" s="1117"/>
      <c r="CM236" s="1118"/>
      <c r="CN236" s="1117"/>
      <c r="CO236" s="1118"/>
      <c r="CP236" s="1117"/>
      <c r="CQ236" s="1118"/>
      <c r="CR236" s="1117"/>
      <c r="CS236" s="1118"/>
      <c r="CT236" s="1117"/>
      <c r="CU236" s="1118"/>
      <c r="CV236" s="1117"/>
      <c r="CW236" s="1118"/>
      <c r="CX236" s="1117"/>
      <c r="CY236" s="1118"/>
      <c r="CZ236" s="1117"/>
      <c r="DA236" s="1118"/>
      <c r="DB236" s="1117"/>
      <c r="DC236" s="1118"/>
      <c r="DD236" s="1117"/>
      <c r="DE236" s="1118"/>
      <c r="DF236" s="1117"/>
      <c r="DG236" s="1118"/>
      <c r="DH236" s="1117"/>
      <c r="DI236" s="1118"/>
      <c r="DJ236" s="1123"/>
      <c r="DK236" s="1124"/>
      <c r="DL236" s="1117"/>
      <c r="DM236" s="1118"/>
      <c r="DN236" s="1117"/>
      <c r="DO236" s="1118"/>
      <c r="DP236" s="1117"/>
      <c r="DQ236" s="1118"/>
      <c r="DR236" s="1117"/>
      <c r="DS236" s="1118"/>
      <c r="DT236" s="1117"/>
      <c r="DU236" s="1118"/>
      <c r="DV236" s="1117"/>
      <c r="DW236" s="1118"/>
      <c r="DX236" s="1117"/>
      <c r="DY236" s="1118"/>
      <c r="DZ236" s="1117"/>
      <c r="EA236" s="1118"/>
      <c r="EB236" s="1117"/>
      <c r="EC236" s="1118"/>
      <c r="ED236" s="1117"/>
      <c r="EE236" s="1118"/>
      <c r="EF236" s="1117"/>
      <c r="EG236" s="1118"/>
      <c r="EH236" s="1117"/>
      <c r="EI236" s="1118"/>
      <c r="EJ236" s="1117"/>
      <c r="EK236" s="1118"/>
      <c r="EL236" s="1117"/>
      <c r="EM236" s="1118"/>
      <c r="EN236" s="1117"/>
      <c r="EO236" s="1118"/>
      <c r="EP236" s="1117"/>
      <c r="EQ236" s="1118"/>
      <c r="ER236" s="1117"/>
      <c r="ES236" s="1118"/>
      <c r="ET236" s="1117"/>
      <c r="EU236" s="1118"/>
      <c r="EV236" s="1117"/>
      <c r="EW236" s="1118"/>
      <c r="EX236" s="1117"/>
      <c r="EY236" s="1118"/>
      <c r="EZ236" s="1117"/>
      <c r="FA236" s="1118"/>
      <c r="FB236" s="1117"/>
      <c r="FC236" s="1118"/>
      <c r="FD236" s="1117"/>
      <c r="FE236" s="1118"/>
      <c r="FF236" s="1117"/>
      <c r="FG236" s="1118"/>
      <c r="FH236" s="1117"/>
      <c r="FI236" s="1118"/>
      <c r="FJ236" s="1117"/>
      <c r="FK236" s="1118"/>
      <c r="FL236" s="1117"/>
      <c r="FM236" s="1118"/>
      <c r="FN236" s="1117"/>
      <c r="FO236" s="1118"/>
      <c r="FP236" s="1117"/>
      <c r="FQ236" s="1118"/>
      <c r="FR236" s="1117"/>
      <c r="FS236" s="1118"/>
      <c r="FT236" s="1117"/>
      <c r="FU236" s="1118"/>
      <c r="FV236" s="1117"/>
      <c r="FW236" s="1118"/>
      <c r="FX236" s="1117"/>
      <c r="FY236" s="1118"/>
      <c r="FZ236" s="1117"/>
      <c r="GA236" s="1118"/>
      <c r="GB236" s="1117"/>
      <c r="GC236" s="1118"/>
      <c r="GD236" s="1117"/>
      <c r="GE236" s="1118"/>
      <c r="GF236" s="1117"/>
      <c r="GG236" s="1118"/>
      <c r="GH236" s="1117"/>
      <c r="GI236" s="1118"/>
      <c r="GJ236" s="1117"/>
      <c r="GK236" s="1118"/>
      <c r="GL236" s="1117"/>
      <c r="GM236" s="1118"/>
      <c r="GN236" s="1117"/>
      <c r="GO236" s="1118"/>
      <c r="GP236" s="1117"/>
      <c r="GQ236" s="1118"/>
      <c r="GR236" s="1117"/>
      <c r="GS236" s="1118"/>
      <c r="GT236" s="1117"/>
      <c r="GU236" s="1118"/>
      <c r="GV236" s="1117"/>
      <c r="GW236" s="1118"/>
      <c r="GX236" s="1117"/>
      <c r="GY236" s="1118"/>
      <c r="GZ236" s="1117"/>
      <c r="HA236" s="1118"/>
      <c r="HB236" s="1117"/>
      <c r="HC236" s="1118"/>
      <c r="HD236" s="1117"/>
      <c r="HE236" s="1118"/>
      <c r="HF236" s="1117"/>
      <c r="HG236" s="1118"/>
      <c r="HH236" s="1117"/>
      <c r="HI236" s="1118"/>
    </row>
    <row r="237" spans="1:217" s="20" customFormat="1" hidden="1">
      <c r="A237" s="1139"/>
      <c r="B237" s="1140"/>
      <c r="C237" s="1139"/>
      <c r="D237" s="1141"/>
      <c r="E237" s="1141"/>
      <c r="F237" s="1142"/>
      <c r="G237" s="1141"/>
      <c r="H237" s="842"/>
      <c r="I237" s="1143"/>
      <c r="J237" s="1144"/>
      <c r="K237" s="843" t="s">
        <v>384</v>
      </c>
      <c r="L237" s="1113">
        <f>L236</f>
        <v>0</v>
      </c>
      <c r="M237" s="1114"/>
      <c r="N237" s="1113">
        <f>N236+L237</f>
        <v>0</v>
      </c>
      <c r="O237" s="1114"/>
      <c r="P237" s="1113">
        <f>P236+N237</f>
        <v>0</v>
      </c>
      <c r="Q237" s="1114"/>
      <c r="R237" s="1113">
        <f>R236+P237</f>
        <v>0</v>
      </c>
      <c r="S237" s="1114"/>
      <c r="T237" s="1113">
        <f>T236+R237</f>
        <v>0</v>
      </c>
      <c r="U237" s="1114"/>
      <c r="V237" s="1113">
        <f>V236+T237</f>
        <v>0</v>
      </c>
      <c r="W237" s="1114"/>
      <c r="X237" s="1113">
        <f>X236+V237</f>
        <v>0</v>
      </c>
      <c r="Y237" s="1114"/>
      <c r="Z237" s="1113">
        <f>Z236+X237</f>
        <v>0</v>
      </c>
      <c r="AA237" s="1114"/>
      <c r="AB237" s="1113">
        <f>AB236+Z237</f>
        <v>0</v>
      </c>
      <c r="AC237" s="1114"/>
      <c r="AD237" s="1113">
        <f>AD236+AB237</f>
        <v>0</v>
      </c>
      <c r="AE237" s="1114"/>
      <c r="AF237" s="1113">
        <f>AF236+AD237</f>
        <v>0</v>
      </c>
      <c r="AG237" s="1114"/>
      <c r="AH237" s="1113">
        <f>AH236+AF237</f>
        <v>0</v>
      </c>
      <c r="AI237" s="1114"/>
      <c r="AJ237" s="1113">
        <f>AJ236+AH237</f>
        <v>0</v>
      </c>
      <c r="AK237" s="1114"/>
      <c r="AL237" s="1113">
        <f>AL236+AJ237</f>
        <v>0</v>
      </c>
      <c r="AM237" s="1114"/>
      <c r="AN237" s="1113">
        <f>AN236+AL237</f>
        <v>0</v>
      </c>
      <c r="AO237" s="1114"/>
      <c r="AP237" s="1113">
        <f>AP236+AN237</f>
        <v>0</v>
      </c>
      <c r="AQ237" s="1114"/>
      <c r="AR237" s="1113">
        <f>AR236+AP237</f>
        <v>0</v>
      </c>
      <c r="AS237" s="1114"/>
      <c r="AT237" s="1113">
        <f>AT236+AR237</f>
        <v>0</v>
      </c>
      <c r="AU237" s="1114"/>
      <c r="AV237" s="1113">
        <f>AV236+AT237</f>
        <v>0</v>
      </c>
      <c r="AW237" s="1114"/>
      <c r="AX237" s="1113">
        <f>AX236+AV237</f>
        <v>0</v>
      </c>
      <c r="AY237" s="1114"/>
      <c r="AZ237" s="1113">
        <f>AZ236+AX237</f>
        <v>0</v>
      </c>
      <c r="BA237" s="1114"/>
      <c r="BB237" s="1113">
        <f>BB236+AZ237</f>
        <v>0</v>
      </c>
      <c r="BC237" s="1114"/>
      <c r="BD237" s="1113">
        <f>BD236+BB237</f>
        <v>0</v>
      </c>
      <c r="BE237" s="1114"/>
      <c r="BF237" s="1113">
        <f>BF236+BD237</f>
        <v>0</v>
      </c>
      <c r="BG237" s="1114"/>
      <c r="BH237" s="1113">
        <f>BH236+BF237</f>
        <v>0</v>
      </c>
      <c r="BI237" s="1114"/>
      <c r="BJ237" s="1113">
        <f>BJ236+BH237</f>
        <v>0</v>
      </c>
      <c r="BK237" s="1114"/>
      <c r="BL237" s="1113">
        <f>BL236+BJ237</f>
        <v>0</v>
      </c>
      <c r="BM237" s="1114"/>
      <c r="BN237" s="1113">
        <f>BN236+BL237</f>
        <v>0</v>
      </c>
      <c r="BO237" s="1114"/>
      <c r="BP237" s="1113">
        <f>BP236+BN237</f>
        <v>0</v>
      </c>
      <c r="BQ237" s="1114"/>
      <c r="BR237" s="1113">
        <f>BR236+BP237</f>
        <v>0</v>
      </c>
      <c r="BS237" s="1114"/>
      <c r="BT237" s="1113">
        <f>BT236+BR237</f>
        <v>0</v>
      </c>
      <c r="BU237" s="1114"/>
      <c r="BV237" s="1113">
        <f>BV236+BT237</f>
        <v>0</v>
      </c>
      <c r="BW237" s="1114"/>
      <c r="BX237" s="1113">
        <f>BX236+BV237</f>
        <v>0</v>
      </c>
      <c r="BY237" s="1114"/>
      <c r="BZ237" s="1113">
        <f>BZ236+BX237</f>
        <v>0</v>
      </c>
      <c r="CA237" s="1114"/>
      <c r="CB237" s="1113">
        <f>CB236+BZ237</f>
        <v>0</v>
      </c>
      <c r="CC237" s="1114"/>
      <c r="CD237" s="1113">
        <f>CD236+CB237</f>
        <v>0</v>
      </c>
      <c r="CE237" s="1114"/>
      <c r="CF237" s="1113">
        <f>CF236+CD237</f>
        <v>0</v>
      </c>
      <c r="CG237" s="1114"/>
      <c r="CH237" s="1113">
        <f>CH236+CF237</f>
        <v>0</v>
      </c>
      <c r="CI237" s="1114"/>
      <c r="CJ237" s="1113">
        <f>CJ236+CH237</f>
        <v>0</v>
      </c>
      <c r="CK237" s="1114"/>
      <c r="CL237" s="1113">
        <f>CL236+CJ237</f>
        <v>0</v>
      </c>
      <c r="CM237" s="1114"/>
      <c r="CN237" s="1113">
        <f>CN236+CL237</f>
        <v>0</v>
      </c>
      <c r="CO237" s="1114"/>
      <c r="CP237" s="1113">
        <f>CP236+CN237</f>
        <v>0</v>
      </c>
      <c r="CQ237" s="1114"/>
      <c r="CR237" s="1113">
        <f>CR236+CP237</f>
        <v>0</v>
      </c>
      <c r="CS237" s="1114"/>
      <c r="CT237" s="1113">
        <f>CT236+CR237</f>
        <v>0</v>
      </c>
      <c r="CU237" s="1114"/>
      <c r="CV237" s="1113">
        <f>CV236+CT237</f>
        <v>0</v>
      </c>
      <c r="CW237" s="1114"/>
      <c r="CX237" s="1113">
        <f>CX236+CV237</f>
        <v>0</v>
      </c>
      <c r="CY237" s="1114"/>
      <c r="CZ237" s="1113">
        <f>CZ236+CX237</f>
        <v>0</v>
      </c>
      <c r="DA237" s="1114"/>
      <c r="DB237" s="1113">
        <f>DB236+CZ237</f>
        <v>0</v>
      </c>
      <c r="DC237" s="1114"/>
      <c r="DD237" s="1113">
        <f>DD236+DB237</f>
        <v>0</v>
      </c>
      <c r="DE237" s="1114"/>
      <c r="DF237" s="1113">
        <f>DF236+DD237</f>
        <v>0</v>
      </c>
      <c r="DG237" s="1114"/>
      <c r="DH237" s="1113">
        <f>DH236+DF237</f>
        <v>0</v>
      </c>
      <c r="DI237" s="1114"/>
      <c r="DJ237" s="1119">
        <f>DJ236+DH237</f>
        <v>0</v>
      </c>
      <c r="DK237" s="1120"/>
      <c r="DL237" s="1113">
        <f>DL236+DJ237</f>
        <v>0</v>
      </c>
      <c r="DM237" s="1114"/>
      <c r="DN237" s="1113">
        <f>DN236+DL237</f>
        <v>0</v>
      </c>
      <c r="DO237" s="1114"/>
      <c r="DP237" s="1113">
        <f>DP236+DN237</f>
        <v>0</v>
      </c>
      <c r="DQ237" s="1114"/>
      <c r="DR237" s="1113">
        <f>DR236+DP237</f>
        <v>0</v>
      </c>
      <c r="DS237" s="1114"/>
      <c r="DT237" s="1113">
        <f>DT236+DR237</f>
        <v>0</v>
      </c>
      <c r="DU237" s="1114"/>
      <c r="DV237" s="1113">
        <f>DV236+DT237</f>
        <v>0</v>
      </c>
      <c r="DW237" s="1114"/>
      <c r="DX237" s="1113">
        <f>DX236+DV237</f>
        <v>0</v>
      </c>
      <c r="DY237" s="1114"/>
      <c r="DZ237" s="1113">
        <f>DZ236+DX237</f>
        <v>0</v>
      </c>
      <c r="EA237" s="1114"/>
      <c r="EB237" s="1113">
        <f>EB236+DZ237</f>
        <v>0</v>
      </c>
      <c r="EC237" s="1114"/>
      <c r="ED237" s="1113">
        <f>ED236+EB237</f>
        <v>0</v>
      </c>
      <c r="EE237" s="1114"/>
      <c r="EF237" s="1113">
        <f>EF236+ED237</f>
        <v>0</v>
      </c>
      <c r="EG237" s="1114"/>
      <c r="EH237" s="1113">
        <f>EH236+EF237</f>
        <v>0</v>
      </c>
      <c r="EI237" s="1114"/>
      <c r="EJ237" s="1113">
        <f>EJ236+EH237</f>
        <v>0</v>
      </c>
      <c r="EK237" s="1114"/>
      <c r="EL237" s="1113">
        <f>EL236+EJ237</f>
        <v>0</v>
      </c>
      <c r="EM237" s="1114"/>
      <c r="EN237" s="1113">
        <f>EN236+EL237</f>
        <v>0</v>
      </c>
      <c r="EO237" s="1114"/>
      <c r="EP237" s="1113">
        <f>EP236+EN237</f>
        <v>0</v>
      </c>
      <c r="EQ237" s="1114"/>
      <c r="ER237" s="1113">
        <f>ER236+EP237</f>
        <v>0</v>
      </c>
      <c r="ES237" s="1114"/>
      <c r="ET237" s="1113">
        <f>ET236+ER237</f>
        <v>0</v>
      </c>
      <c r="EU237" s="1114"/>
      <c r="EV237" s="1113">
        <f>EV236+ET237</f>
        <v>0</v>
      </c>
      <c r="EW237" s="1114"/>
      <c r="EX237" s="1113">
        <f>EX236+EV237</f>
        <v>0</v>
      </c>
      <c r="EY237" s="1114"/>
      <c r="EZ237" s="1113">
        <f>EZ236+EX237</f>
        <v>0</v>
      </c>
      <c r="FA237" s="1114"/>
      <c r="FB237" s="1113">
        <f>FB236+EZ237</f>
        <v>0</v>
      </c>
      <c r="FC237" s="1114"/>
      <c r="FD237" s="1113">
        <f>FD236+FB237</f>
        <v>0</v>
      </c>
      <c r="FE237" s="1114"/>
      <c r="FF237" s="1113">
        <f>FF236+FD237</f>
        <v>0</v>
      </c>
      <c r="FG237" s="1114"/>
      <c r="FH237" s="1113">
        <f>FH236+FF237</f>
        <v>0</v>
      </c>
      <c r="FI237" s="1114"/>
      <c r="FJ237" s="1113">
        <f>FJ236+FH237</f>
        <v>0</v>
      </c>
      <c r="FK237" s="1114"/>
      <c r="FL237" s="1113">
        <f>FL236+FJ237</f>
        <v>0</v>
      </c>
      <c r="FM237" s="1114"/>
      <c r="FN237" s="1113">
        <f>FN236+FL237</f>
        <v>0</v>
      </c>
      <c r="FO237" s="1114"/>
      <c r="FP237" s="1113">
        <f>FP236+FN237</f>
        <v>0</v>
      </c>
      <c r="FQ237" s="1114"/>
      <c r="FR237" s="1113">
        <f>FR236+FP237</f>
        <v>0</v>
      </c>
      <c r="FS237" s="1114"/>
      <c r="FT237" s="1113">
        <f>FT236+FR237</f>
        <v>0</v>
      </c>
      <c r="FU237" s="1114"/>
      <c r="FV237" s="1113">
        <f>FV236+FT237</f>
        <v>0</v>
      </c>
      <c r="FW237" s="1114"/>
      <c r="FX237" s="1113">
        <f>FX236+FV237</f>
        <v>0</v>
      </c>
      <c r="FY237" s="1114"/>
      <c r="FZ237" s="1113">
        <f>FZ236+FX237</f>
        <v>0</v>
      </c>
      <c r="GA237" s="1114"/>
      <c r="GB237" s="1113">
        <f>GB236+FZ237</f>
        <v>0</v>
      </c>
      <c r="GC237" s="1114"/>
      <c r="GD237" s="1113">
        <f>GD236+GB237</f>
        <v>0</v>
      </c>
      <c r="GE237" s="1114"/>
      <c r="GF237" s="1113">
        <f>GF236+GD237</f>
        <v>0</v>
      </c>
      <c r="GG237" s="1114"/>
      <c r="GH237" s="1113">
        <f>GH236+GF237</f>
        <v>0</v>
      </c>
      <c r="GI237" s="1114"/>
      <c r="GJ237" s="1113">
        <f>GJ236+GH237</f>
        <v>0</v>
      </c>
      <c r="GK237" s="1114"/>
      <c r="GL237" s="1113">
        <f>GL236+GJ237</f>
        <v>0</v>
      </c>
      <c r="GM237" s="1114"/>
      <c r="GN237" s="1113">
        <f>GN236+GL237</f>
        <v>0</v>
      </c>
      <c r="GO237" s="1114"/>
      <c r="GP237" s="1113">
        <f>GP236+GN237</f>
        <v>0</v>
      </c>
      <c r="GQ237" s="1114"/>
      <c r="GR237" s="1113">
        <f>GR236+GP237</f>
        <v>0</v>
      </c>
      <c r="GS237" s="1114"/>
      <c r="GT237" s="1113">
        <f>GT236+GR237</f>
        <v>0</v>
      </c>
      <c r="GU237" s="1114"/>
      <c r="GV237" s="1113">
        <f t="shared" ref="GV237" si="999">GV236+GT237</f>
        <v>0</v>
      </c>
      <c r="GW237" s="1114"/>
      <c r="GX237" s="1113">
        <f t="shared" ref="GX237" si="1000">GX236+GV237</f>
        <v>0</v>
      </c>
      <c r="GY237" s="1114"/>
      <c r="GZ237" s="1113">
        <f t="shared" ref="GZ237" si="1001">GZ236+GX237</f>
        <v>0</v>
      </c>
      <c r="HA237" s="1114"/>
      <c r="HB237" s="1113">
        <f>HB236+GZ237</f>
        <v>0</v>
      </c>
      <c r="HC237" s="1114"/>
      <c r="HD237" s="1113">
        <f t="shared" ref="HD237" si="1002">HD236+HB237</f>
        <v>0</v>
      </c>
      <c r="HE237" s="1114"/>
      <c r="HF237" s="1113">
        <f t="shared" ref="HF237" si="1003">HF236+HD237</f>
        <v>0</v>
      </c>
      <c r="HG237" s="1114"/>
      <c r="HH237" s="1113">
        <f t="shared" ref="HH237" si="1004">HH236+HF237</f>
        <v>0</v>
      </c>
      <c r="HI237" s="1114"/>
    </row>
    <row r="238" spans="1:217" s="21" customFormat="1" hidden="1">
      <c r="A238" s="1139"/>
      <c r="B238" s="1140"/>
      <c r="C238" s="1139"/>
      <c r="D238" s="1141"/>
      <c r="E238" s="1141"/>
      <c r="F238" s="1142"/>
      <c r="G238" s="1141"/>
      <c r="H238" s="844"/>
      <c r="I238" s="1143"/>
      <c r="J238" s="1144"/>
      <c r="K238" s="845" t="s">
        <v>385</v>
      </c>
      <c r="L238" s="1108" t="e">
        <f>IF($E232&gt;0,L235/$E232,"-")</f>
        <v>#N/A</v>
      </c>
      <c r="M238" s="1109"/>
      <c r="N238" s="1108" t="e">
        <f>IF($E232&gt;0,N235/$E232,"-")</f>
        <v>#N/A</v>
      </c>
      <c r="O238" s="1109"/>
      <c r="P238" s="1108" t="e">
        <f>IF($E232&gt;0,P235/$E232,"-")</f>
        <v>#N/A</v>
      </c>
      <c r="Q238" s="1109"/>
      <c r="R238" s="1108" t="e">
        <f>IF($E232&gt;0,R235/$E232,"-")</f>
        <v>#N/A</v>
      </c>
      <c r="S238" s="1109"/>
      <c r="T238" s="1108" t="e">
        <f>IF($E232&gt;0,T235/$E232,"-")</f>
        <v>#N/A</v>
      </c>
      <c r="U238" s="1109"/>
      <c r="V238" s="1108" t="e">
        <f>IF($E232&gt;0,V235/$E232,"-")</f>
        <v>#N/A</v>
      </c>
      <c r="W238" s="1109"/>
      <c r="X238" s="1108" t="e">
        <f>IF($E232&gt;0,X235/$E232,"-")</f>
        <v>#N/A</v>
      </c>
      <c r="Y238" s="1109"/>
      <c r="Z238" s="1108" t="e">
        <f>IF($E232&gt;0,Z235/$E232,"-")</f>
        <v>#N/A</v>
      </c>
      <c r="AA238" s="1109"/>
      <c r="AB238" s="1108" t="e">
        <f>IF($E232&gt;0,AB235/$E232,"-")</f>
        <v>#N/A</v>
      </c>
      <c r="AC238" s="1109"/>
      <c r="AD238" s="1108" t="e">
        <f>IF($E232&gt;0,AD235/$E232,"-")</f>
        <v>#N/A</v>
      </c>
      <c r="AE238" s="1109"/>
      <c r="AF238" s="1108" t="e">
        <f>IF($E232&gt;0,AF235/$E232,"-")</f>
        <v>#N/A</v>
      </c>
      <c r="AG238" s="1109"/>
      <c r="AH238" s="1108" t="e">
        <f>IF($E232&gt;0,AH235/$E232,"-")</f>
        <v>#N/A</v>
      </c>
      <c r="AI238" s="1109"/>
      <c r="AJ238" s="1108" t="e">
        <f>IF($E232&gt;0,AJ235/$E232,"-")</f>
        <v>#N/A</v>
      </c>
      <c r="AK238" s="1109"/>
      <c r="AL238" s="1108" t="e">
        <f>IF($E232&gt;0,AL235/$E232,"-")</f>
        <v>#N/A</v>
      </c>
      <c r="AM238" s="1109"/>
      <c r="AN238" s="1108" t="e">
        <f>IF($E232&gt;0,AN235/$E232,"-")</f>
        <v>#N/A</v>
      </c>
      <c r="AO238" s="1109"/>
      <c r="AP238" s="1108" t="e">
        <f>IF($E232&gt;0,AP235/$E232,"-")</f>
        <v>#N/A</v>
      </c>
      <c r="AQ238" s="1109"/>
      <c r="AR238" s="1108" t="e">
        <f>IF($E232&gt;0,AR235/$E232,"-")</f>
        <v>#N/A</v>
      </c>
      <c r="AS238" s="1109"/>
      <c r="AT238" s="1108" t="e">
        <f>IF($E232&gt;0,AT235/$E232,"-")</f>
        <v>#N/A</v>
      </c>
      <c r="AU238" s="1109"/>
      <c r="AV238" s="1108" t="e">
        <f>IF($E232&gt;0,AV235/$E232,"-")</f>
        <v>#N/A</v>
      </c>
      <c r="AW238" s="1109"/>
      <c r="AX238" s="1108" t="e">
        <f>IF($E232&gt;0,AX235/$E232,"-")</f>
        <v>#N/A</v>
      </c>
      <c r="AY238" s="1109"/>
      <c r="AZ238" s="1108" t="e">
        <f>IF($E232&gt;0,AZ235/$E232,"-")</f>
        <v>#N/A</v>
      </c>
      <c r="BA238" s="1109"/>
      <c r="BB238" s="1108" t="e">
        <f>IF($E232&gt;0,BB235/$E232,"-")</f>
        <v>#N/A</v>
      </c>
      <c r="BC238" s="1109"/>
      <c r="BD238" s="1108" t="e">
        <f>IF($E232&gt;0,BD235/$E232,"-")</f>
        <v>#N/A</v>
      </c>
      <c r="BE238" s="1109"/>
      <c r="BF238" s="1108" t="e">
        <f>IF($E232&gt;0,BF235/$E232,"-")</f>
        <v>#N/A</v>
      </c>
      <c r="BG238" s="1109"/>
      <c r="BH238" s="1108" t="e">
        <f>IF($E232&gt;0,BH235/$E232,"-")</f>
        <v>#N/A</v>
      </c>
      <c r="BI238" s="1109"/>
      <c r="BJ238" s="1108" t="e">
        <f>IF($E232&gt;0,BJ235/$E232,"-")</f>
        <v>#N/A</v>
      </c>
      <c r="BK238" s="1109"/>
      <c r="BL238" s="1108" t="e">
        <f>IF($E232&gt;0,BL235/$E232,"-")</f>
        <v>#N/A</v>
      </c>
      <c r="BM238" s="1109"/>
      <c r="BN238" s="1108" t="e">
        <f>IF($E232&gt;0,BN235/$E232,"-")</f>
        <v>#N/A</v>
      </c>
      <c r="BO238" s="1109"/>
      <c r="BP238" s="1108" t="e">
        <f>IF($E232&gt;0,BP235/$E232,"-")</f>
        <v>#N/A</v>
      </c>
      <c r="BQ238" s="1109"/>
      <c r="BR238" s="1108" t="e">
        <f>IF($E232&gt;0,BR235/$E232,"-")</f>
        <v>#N/A</v>
      </c>
      <c r="BS238" s="1109"/>
      <c r="BT238" s="1108" t="e">
        <f>IF($E232&gt;0,BT235/$E232,"-")</f>
        <v>#N/A</v>
      </c>
      <c r="BU238" s="1109"/>
      <c r="BV238" s="1108" t="e">
        <f>IF($E232&gt;0,BV235/$E232,"-")</f>
        <v>#N/A</v>
      </c>
      <c r="BW238" s="1109"/>
      <c r="BX238" s="1108" t="e">
        <f>IF($E232&gt;0,BX235/$E232,"-")</f>
        <v>#N/A</v>
      </c>
      <c r="BY238" s="1109"/>
      <c r="BZ238" s="1108" t="e">
        <f>IF($E232&gt;0,BZ235/$E232,"-")</f>
        <v>#N/A</v>
      </c>
      <c r="CA238" s="1109"/>
      <c r="CB238" s="1108" t="e">
        <f>IF($E232&gt;0,CB235/$E232,"-")</f>
        <v>#N/A</v>
      </c>
      <c r="CC238" s="1109"/>
      <c r="CD238" s="1108" t="e">
        <f>IF($E232&gt;0,CD235/$E232,"-")</f>
        <v>#N/A</v>
      </c>
      <c r="CE238" s="1109"/>
      <c r="CF238" s="1108" t="e">
        <f>IF($E232&gt;0,CF235/$E232,"-")</f>
        <v>#N/A</v>
      </c>
      <c r="CG238" s="1109"/>
      <c r="CH238" s="1108" t="e">
        <f>IF($E232&gt;0,CH235/$E232,"-")</f>
        <v>#N/A</v>
      </c>
      <c r="CI238" s="1109"/>
      <c r="CJ238" s="1108" t="e">
        <f>IF($E232&gt;0,CJ235/$E232,"-")</f>
        <v>#N/A</v>
      </c>
      <c r="CK238" s="1109"/>
      <c r="CL238" s="1108" t="e">
        <f>IF($E232&gt;0,CL235/$E232,"-")</f>
        <v>#N/A</v>
      </c>
      <c r="CM238" s="1109"/>
      <c r="CN238" s="1108" t="e">
        <f>IF($E232&gt;0,CN235/$E232,"-")</f>
        <v>#N/A</v>
      </c>
      <c r="CO238" s="1109"/>
      <c r="CP238" s="1108" t="e">
        <f>IF($E232&gt;0,CP235/$E232,"-")</f>
        <v>#N/A</v>
      </c>
      <c r="CQ238" s="1109"/>
      <c r="CR238" s="1108" t="e">
        <f>IF($E232&gt;0,CR235/$E232,"-")</f>
        <v>#N/A</v>
      </c>
      <c r="CS238" s="1109"/>
      <c r="CT238" s="1108" t="e">
        <f>IF($E232&gt;0,CT235/$E232,"-")</f>
        <v>#N/A</v>
      </c>
      <c r="CU238" s="1109"/>
      <c r="CV238" s="1108" t="e">
        <f>IF($E232&gt;0,CV235/$E232,"-")</f>
        <v>#N/A</v>
      </c>
      <c r="CW238" s="1109"/>
      <c r="CX238" s="1108" t="e">
        <f>IF($E232&gt;0,CX235/$E232,"-")</f>
        <v>#N/A</v>
      </c>
      <c r="CY238" s="1109"/>
      <c r="CZ238" s="1108" t="e">
        <f>IF($E232&gt;0,CZ235/$E232,"-")</f>
        <v>#N/A</v>
      </c>
      <c r="DA238" s="1109"/>
      <c r="DB238" s="1108" t="e">
        <f>IF($E232&gt;0,DB235/$E232,"-")</f>
        <v>#N/A</v>
      </c>
      <c r="DC238" s="1109"/>
      <c r="DD238" s="1108" t="e">
        <f>IF($E232&gt;0,DD235/$E232,"-")</f>
        <v>#N/A</v>
      </c>
      <c r="DE238" s="1109"/>
      <c r="DF238" s="1108" t="e">
        <f>IF($E232&gt;0,DF235/$E232,"-")</f>
        <v>#N/A</v>
      </c>
      <c r="DG238" s="1109"/>
      <c r="DH238" s="1108" t="e">
        <f>IF($E232&gt;0,DH235/$E232,"-")</f>
        <v>#N/A</v>
      </c>
      <c r="DI238" s="1109"/>
      <c r="DJ238" s="1115" t="e">
        <f>IF($E232&gt;0,DJ235/$E232,"-")</f>
        <v>#N/A</v>
      </c>
      <c r="DK238" s="1116"/>
      <c r="DL238" s="1108" t="e">
        <f>IF($E232&gt;0,DL235/$E232,"-")</f>
        <v>#N/A</v>
      </c>
      <c r="DM238" s="1109"/>
      <c r="DN238" s="1108" t="e">
        <f>IF($E232&gt;0,DN235/$E232,"-")</f>
        <v>#N/A</v>
      </c>
      <c r="DO238" s="1109"/>
      <c r="DP238" s="1108" t="e">
        <f>IF($E232&gt;0,DP235/$E232,"-")</f>
        <v>#N/A</v>
      </c>
      <c r="DQ238" s="1109"/>
      <c r="DR238" s="1108" t="e">
        <f>IF($E232&gt;0,DR235/$E232,"-")</f>
        <v>#N/A</v>
      </c>
      <c r="DS238" s="1109"/>
      <c r="DT238" s="1108" t="e">
        <f>IF($E232&gt;0,DT235/$E232,"-")</f>
        <v>#N/A</v>
      </c>
      <c r="DU238" s="1109"/>
      <c r="DV238" s="1108" t="e">
        <f>IF($E232&gt;0,DV235/$E232,"-")</f>
        <v>#N/A</v>
      </c>
      <c r="DW238" s="1109"/>
      <c r="DX238" s="1108" t="e">
        <f>IF($E232&gt;0,DX235/$E232,"-")</f>
        <v>#N/A</v>
      </c>
      <c r="DY238" s="1109"/>
      <c r="DZ238" s="1108" t="e">
        <f>IF($E232&gt;0,DZ235/$E232,"-")</f>
        <v>#N/A</v>
      </c>
      <c r="EA238" s="1109"/>
      <c r="EB238" s="1108" t="e">
        <f>IF($E232&gt;0,EB235/$E232,"-")</f>
        <v>#N/A</v>
      </c>
      <c r="EC238" s="1109"/>
      <c r="ED238" s="1108" t="e">
        <f>IF($E232&gt;0,ED235/$E232,"-")</f>
        <v>#N/A</v>
      </c>
      <c r="EE238" s="1109"/>
      <c r="EF238" s="1108" t="e">
        <f>IF($E232&gt;0,EF235/$E232,"-")</f>
        <v>#N/A</v>
      </c>
      <c r="EG238" s="1109"/>
      <c r="EH238" s="1108" t="e">
        <f>IF($E232&gt;0,EH235/$E232,"-")</f>
        <v>#N/A</v>
      </c>
      <c r="EI238" s="1109"/>
      <c r="EJ238" s="1108" t="e">
        <f>IF($E232&gt;0,EJ235/$E232,"-")</f>
        <v>#N/A</v>
      </c>
      <c r="EK238" s="1109"/>
      <c r="EL238" s="1108" t="e">
        <f>IF($E232&gt;0,EL235/$E232,"-")</f>
        <v>#N/A</v>
      </c>
      <c r="EM238" s="1109"/>
      <c r="EN238" s="1108" t="e">
        <f>IF($E232&gt;0,EN235/$E232,"-")</f>
        <v>#N/A</v>
      </c>
      <c r="EO238" s="1109"/>
      <c r="EP238" s="1108" t="e">
        <f>IF($E232&gt;0,EP235/$E232,"-")</f>
        <v>#N/A</v>
      </c>
      <c r="EQ238" s="1109"/>
      <c r="ER238" s="1108" t="e">
        <f>IF($E232&gt;0,ER235/$E232,"-")</f>
        <v>#N/A</v>
      </c>
      <c r="ES238" s="1109"/>
      <c r="ET238" s="1108" t="e">
        <f>IF($E232&gt;0,ET235/$E232,"-")</f>
        <v>#N/A</v>
      </c>
      <c r="EU238" s="1109"/>
      <c r="EV238" s="1108" t="e">
        <f>IF($E232&gt;0,EV235/$E232,"-")</f>
        <v>#N/A</v>
      </c>
      <c r="EW238" s="1109"/>
      <c r="EX238" s="1108" t="e">
        <f>IF($E232&gt;0,EX235/$E232,"-")</f>
        <v>#N/A</v>
      </c>
      <c r="EY238" s="1109"/>
      <c r="EZ238" s="1108" t="e">
        <f>IF($E232&gt;0,EZ235/$E232,"-")</f>
        <v>#N/A</v>
      </c>
      <c r="FA238" s="1109"/>
      <c r="FB238" s="1108" t="e">
        <f>IF($E232&gt;0,FB235/$E232,"-")</f>
        <v>#N/A</v>
      </c>
      <c r="FC238" s="1109"/>
      <c r="FD238" s="1108" t="e">
        <f>IF($E232&gt;0,FD235/$E232,"-")</f>
        <v>#N/A</v>
      </c>
      <c r="FE238" s="1109"/>
      <c r="FF238" s="1108" t="e">
        <f>IF($E232&gt;0,FF235/$E232,"-")</f>
        <v>#N/A</v>
      </c>
      <c r="FG238" s="1109"/>
      <c r="FH238" s="1108" t="e">
        <f>IF($E232&gt;0,FH235/$E232,"-")</f>
        <v>#N/A</v>
      </c>
      <c r="FI238" s="1109"/>
      <c r="FJ238" s="1108" t="e">
        <f>IF($E232&gt;0,FJ235/$E232,"-")</f>
        <v>#N/A</v>
      </c>
      <c r="FK238" s="1109"/>
      <c r="FL238" s="1108" t="e">
        <f>IF($E232&gt;0,FL235/$E232,"-")</f>
        <v>#N/A</v>
      </c>
      <c r="FM238" s="1109"/>
      <c r="FN238" s="1108" t="e">
        <f>IF($E232&gt;0,FN235/$E232,"-")</f>
        <v>#N/A</v>
      </c>
      <c r="FO238" s="1109"/>
      <c r="FP238" s="1108" t="e">
        <f>IF($E232&gt;0,FP235/$E232,"-")</f>
        <v>#N/A</v>
      </c>
      <c r="FQ238" s="1109"/>
      <c r="FR238" s="1108" t="e">
        <f>IF($E232&gt;0,FR235/$E232,"-")</f>
        <v>#N/A</v>
      </c>
      <c r="FS238" s="1109"/>
      <c r="FT238" s="1108" t="e">
        <f>IF($E232&gt;0,FT235/$E232,"-")</f>
        <v>#N/A</v>
      </c>
      <c r="FU238" s="1109"/>
      <c r="FV238" s="1108" t="e">
        <f>IF($E232&gt;0,FV235/$E232,"-")</f>
        <v>#N/A</v>
      </c>
      <c r="FW238" s="1109"/>
      <c r="FX238" s="1108" t="e">
        <f>IF($E232&gt;0,FX235/$E232,"-")</f>
        <v>#N/A</v>
      </c>
      <c r="FY238" s="1109"/>
      <c r="FZ238" s="1108" t="e">
        <f>IF($E232&gt;0,FZ235/$E232,"-")</f>
        <v>#N/A</v>
      </c>
      <c r="GA238" s="1109"/>
      <c r="GB238" s="1108" t="e">
        <f>IF($E232&gt;0,GB235/$E232,"-")</f>
        <v>#N/A</v>
      </c>
      <c r="GC238" s="1109"/>
      <c r="GD238" s="1108" t="e">
        <f>IF($E232&gt;0,GD235/$E232,"-")</f>
        <v>#N/A</v>
      </c>
      <c r="GE238" s="1109"/>
      <c r="GF238" s="1108" t="e">
        <f>IF($E232&gt;0,GF235/$E232,"-")</f>
        <v>#N/A</v>
      </c>
      <c r="GG238" s="1109"/>
      <c r="GH238" s="1108" t="e">
        <f>IF($E232&gt;0,GH235/$E232,"-")</f>
        <v>#N/A</v>
      </c>
      <c r="GI238" s="1109"/>
      <c r="GJ238" s="1108" t="e">
        <f>IF($E232&gt;0,GJ235/$E232,"-")</f>
        <v>#N/A</v>
      </c>
      <c r="GK238" s="1109"/>
      <c r="GL238" s="1108" t="e">
        <f>IF($E232&gt;0,GL235/$E232,"-")</f>
        <v>#N/A</v>
      </c>
      <c r="GM238" s="1109"/>
      <c r="GN238" s="1108" t="e">
        <f>IF($E232&gt;0,GN235/$E232,"-")</f>
        <v>#N/A</v>
      </c>
      <c r="GO238" s="1109"/>
      <c r="GP238" s="1108" t="e">
        <f>IF($E232&gt;0,GP235/$E232,"-")</f>
        <v>#N/A</v>
      </c>
      <c r="GQ238" s="1109"/>
      <c r="GR238" s="1108" t="e">
        <f>IF($E232&gt;0,GR235/$E232,"-")</f>
        <v>#N/A</v>
      </c>
      <c r="GS238" s="1109"/>
      <c r="GT238" s="1108" t="e">
        <f>IF($E232&gt;0,GT235/$E232,"-")</f>
        <v>#N/A</v>
      </c>
      <c r="GU238" s="1109"/>
      <c r="GV238" s="1108" t="e">
        <f t="shared" ref="GV238" si="1005">IF($E232&gt;0,GV235/$E232,"-")</f>
        <v>#N/A</v>
      </c>
      <c r="GW238" s="1109"/>
      <c r="GX238" s="1108" t="e">
        <f t="shared" ref="GX238" si="1006">IF($E232&gt;0,GX235/$E232,"-")</f>
        <v>#N/A</v>
      </c>
      <c r="GY238" s="1109"/>
      <c r="GZ238" s="1108" t="e">
        <f t="shared" ref="GZ238" si="1007">IF($E232&gt;0,GZ235/$E232,"-")</f>
        <v>#N/A</v>
      </c>
      <c r="HA238" s="1109"/>
      <c r="HB238" s="1108" t="e">
        <f>IF($E232&gt;0,HB235/$E232,"-")</f>
        <v>#N/A</v>
      </c>
      <c r="HC238" s="1109"/>
      <c r="HD238" s="1108" t="e">
        <f t="shared" ref="HD238" si="1008">IF($E232&gt;0,HD235/$E232,"-")</f>
        <v>#N/A</v>
      </c>
      <c r="HE238" s="1109"/>
      <c r="HF238" s="1108" t="e">
        <f t="shared" ref="HF238" si="1009">IF($E232&gt;0,HF235/$E232,"-")</f>
        <v>#N/A</v>
      </c>
      <c r="HG238" s="1109"/>
      <c r="HH238" s="1108" t="e">
        <f t="shared" ref="HH238" si="1010">IF($E232&gt;0,HH235/$E232,"-")</f>
        <v>#N/A</v>
      </c>
      <c r="HI238" s="1109"/>
    </row>
    <row r="239" spans="1:217" hidden="1">
      <c r="A239" s="1139"/>
      <c r="B239" s="1140"/>
      <c r="C239" s="1139"/>
      <c r="D239" s="1141"/>
      <c r="E239" s="1141"/>
      <c r="F239" s="1142"/>
      <c r="G239" s="1141"/>
      <c r="H239" s="733"/>
      <c r="I239" s="1143"/>
      <c r="J239" s="1144"/>
      <c r="K239" s="846" t="s">
        <v>386</v>
      </c>
      <c r="L239" s="1110" t="e">
        <f>IF($E232&gt;0,L237/$E232,"-")</f>
        <v>#N/A</v>
      </c>
      <c r="M239" s="1111"/>
      <c r="N239" s="1110" t="e">
        <f>IF($E232&gt;0,N237/$E232,"-")</f>
        <v>#N/A</v>
      </c>
      <c r="O239" s="1111"/>
      <c r="P239" s="1110" t="e">
        <f>IF($E232&gt;0,P237/$E232,"-")</f>
        <v>#N/A</v>
      </c>
      <c r="Q239" s="1111"/>
      <c r="R239" s="1110" t="e">
        <f>IF($E232&gt;0,R237/$E232,"-")</f>
        <v>#N/A</v>
      </c>
      <c r="S239" s="1111"/>
      <c r="T239" s="1110" t="e">
        <f>IF($E232&gt;0,T237/$E232,"-")</f>
        <v>#N/A</v>
      </c>
      <c r="U239" s="1111"/>
      <c r="V239" s="1110" t="e">
        <f>IF($E232&gt;0,V237/$E232,"-")</f>
        <v>#N/A</v>
      </c>
      <c r="W239" s="1111"/>
      <c r="X239" s="1110" t="e">
        <f>IF($E232&gt;0,X237/$E232,"-")</f>
        <v>#N/A</v>
      </c>
      <c r="Y239" s="1111"/>
      <c r="Z239" s="1110" t="e">
        <f>IF($E232&gt;0,Z237/$E232,"-")</f>
        <v>#N/A</v>
      </c>
      <c r="AA239" s="1111"/>
      <c r="AB239" s="1110" t="e">
        <f>IF($E232&gt;0,AB237/$E232,"-")</f>
        <v>#N/A</v>
      </c>
      <c r="AC239" s="1111"/>
      <c r="AD239" s="1110" t="e">
        <f>IF($E232&gt;0,AD237/$E232,"-")</f>
        <v>#N/A</v>
      </c>
      <c r="AE239" s="1111"/>
      <c r="AF239" s="1110" t="e">
        <f>IF($E232&gt;0,AF237/$E232,"-")</f>
        <v>#N/A</v>
      </c>
      <c r="AG239" s="1111"/>
      <c r="AH239" s="1110" t="e">
        <f>IF($E232&gt;0,AH237/$E232,"-")</f>
        <v>#N/A</v>
      </c>
      <c r="AI239" s="1111"/>
      <c r="AJ239" s="1110" t="e">
        <f>IF($E232&gt;0,AJ237/$E232,"-")</f>
        <v>#N/A</v>
      </c>
      <c r="AK239" s="1111"/>
      <c r="AL239" s="1110" t="e">
        <f>IF($E232&gt;0,AL237/$E232,"-")</f>
        <v>#N/A</v>
      </c>
      <c r="AM239" s="1111"/>
      <c r="AN239" s="1110" t="e">
        <f>IF($E232&gt;0,AN237/$E232,"-")</f>
        <v>#N/A</v>
      </c>
      <c r="AO239" s="1111"/>
      <c r="AP239" s="1110" t="e">
        <f>IF($E232&gt;0,AP237/$E232,"-")</f>
        <v>#N/A</v>
      </c>
      <c r="AQ239" s="1111"/>
      <c r="AR239" s="1110" t="e">
        <f>IF($E232&gt;0,AR237/$E232,"-")</f>
        <v>#N/A</v>
      </c>
      <c r="AS239" s="1111"/>
      <c r="AT239" s="1110" t="e">
        <f>IF($E232&gt;0,AT237/$E232,"-")</f>
        <v>#N/A</v>
      </c>
      <c r="AU239" s="1111"/>
      <c r="AV239" s="1110" t="e">
        <f>IF($E232&gt;0,AV237/$E232,"-")</f>
        <v>#N/A</v>
      </c>
      <c r="AW239" s="1111"/>
      <c r="AX239" s="1110" t="e">
        <f>IF($E232&gt;0,AX237/$E232,"-")</f>
        <v>#N/A</v>
      </c>
      <c r="AY239" s="1111"/>
      <c r="AZ239" s="1110" t="e">
        <f>IF($E232&gt;0,AZ237/$E232,"-")</f>
        <v>#N/A</v>
      </c>
      <c r="BA239" s="1111"/>
      <c r="BB239" s="1110" t="e">
        <f>IF($E232&gt;0,BB237/$E232,"-")</f>
        <v>#N/A</v>
      </c>
      <c r="BC239" s="1111"/>
      <c r="BD239" s="1110" t="e">
        <f>IF($E232&gt;0,BD237/$E232,"-")</f>
        <v>#N/A</v>
      </c>
      <c r="BE239" s="1111"/>
      <c r="BF239" s="1110" t="e">
        <f>IF($E232&gt;0,BF237/$E232,"-")</f>
        <v>#N/A</v>
      </c>
      <c r="BG239" s="1111"/>
      <c r="BH239" s="1110" t="e">
        <f>IF($E232&gt;0,BH237/$E232,"-")</f>
        <v>#N/A</v>
      </c>
      <c r="BI239" s="1111"/>
      <c r="BJ239" s="1110" t="e">
        <f>IF($E232&gt;0,BJ237/$E232,"-")</f>
        <v>#N/A</v>
      </c>
      <c r="BK239" s="1111"/>
      <c r="BL239" s="1110" t="e">
        <f>IF($E232&gt;0,BL237/$E232,"-")</f>
        <v>#N/A</v>
      </c>
      <c r="BM239" s="1111"/>
      <c r="BN239" s="1110" t="e">
        <f>IF($E232&gt;0,BN237/$E232,"-")</f>
        <v>#N/A</v>
      </c>
      <c r="BO239" s="1111"/>
      <c r="BP239" s="1110" t="e">
        <f>IF($E232&gt;0,BP237/$E232,"-")</f>
        <v>#N/A</v>
      </c>
      <c r="BQ239" s="1111"/>
      <c r="BR239" s="1107" t="e">
        <f>IF($E232&gt;0,BR237/$E232,"-")</f>
        <v>#N/A</v>
      </c>
      <c r="BS239" s="1107"/>
      <c r="BT239" s="1107" t="e">
        <f>IF($E232&gt;0,BT237/$E232,"-")</f>
        <v>#N/A</v>
      </c>
      <c r="BU239" s="1107"/>
      <c r="BV239" s="1107" t="e">
        <f>IF($E232&gt;0,BV237/$E232,"-")</f>
        <v>#N/A</v>
      </c>
      <c r="BW239" s="1107"/>
      <c r="BX239" s="1107" t="e">
        <f>IF($E232&gt;0,BX237/$E232,"-")</f>
        <v>#N/A</v>
      </c>
      <c r="BY239" s="1107"/>
      <c r="BZ239" s="1107" t="e">
        <f>IF($E232&gt;0,BZ237/$E232,"-")</f>
        <v>#N/A</v>
      </c>
      <c r="CA239" s="1107"/>
      <c r="CB239" s="1107" t="e">
        <f>IF($E232&gt;0,CB237/$E232,"-")</f>
        <v>#N/A</v>
      </c>
      <c r="CC239" s="1107"/>
      <c r="CD239" s="1107" t="e">
        <f>IF($E232&gt;0,CD237/$E232,"-")</f>
        <v>#N/A</v>
      </c>
      <c r="CE239" s="1107"/>
      <c r="CF239" s="1107" t="e">
        <f>IF($E232&gt;0,CF237/$E232,"-")</f>
        <v>#N/A</v>
      </c>
      <c r="CG239" s="1107"/>
      <c r="CH239" s="1107" t="e">
        <f>IF($E232&gt;0,CH237/$E232,"-")</f>
        <v>#N/A</v>
      </c>
      <c r="CI239" s="1107"/>
      <c r="CJ239" s="1107" t="e">
        <f>IF($E232&gt;0,CJ237/$E232,"-")</f>
        <v>#N/A</v>
      </c>
      <c r="CK239" s="1107"/>
      <c r="CL239" s="1107" t="e">
        <f>IF($E232&gt;0,CL237/$E232,"-")</f>
        <v>#N/A</v>
      </c>
      <c r="CM239" s="1107"/>
      <c r="CN239" s="1107" t="e">
        <f>IF($E232&gt;0,CN237/$E232,"-")</f>
        <v>#N/A</v>
      </c>
      <c r="CO239" s="1107"/>
      <c r="CP239" s="1107" t="e">
        <f>IF($E232&gt;0,CP237/$E232,"-")</f>
        <v>#N/A</v>
      </c>
      <c r="CQ239" s="1107"/>
      <c r="CR239" s="1107" t="e">
        <f>IF($E232&gt;0,CR237/$E232,"-")</f>
        <v>#N/A</v>
      </c>
      <c r="CS239" s="1107"/>
      <c r="CT239" s="1107" t="e">
        <f>IF($E232&gt;0,CT237/$E232,"-")</f>
        <v>#N/A</v>
      </c>
      <c r="CU239" s="1107"/>
      <c r="CV239" s="1107" t="e">
        <f>IF($E232&gt;0,CV237/$E232,"-")</f>
        <v>#N/A</v>
      </c>
      <c r="CW239" s="1107"/>
      <c r="CX239" s="1107" t="e">
        <f>IF($E232&gt;0,CX237/$E232,"-")</f>
        <v>#N/A</v>
      </c>
      <c r="CY239" s="1107"/>
      <c r="CZ239" s="1107" t="e">
        <f>IF($E232&gt;0,CZ237/$E232,"-")</f>
        <v>#N/A</v>
      </c>
      <c r="DA239" s="1107"/>
      <c r="DB239" s="1107" t="e">
        <f>IF($E232&gt;0,DB237/$E232,"-")</f>
        <v>#N/A</v>
      </c>
      <c r="DC239" s="1107"/>
      <c r="DD239" s="1107" t="e">
        <f>IF($E232&gt;0,DD237/$E232,"-")</f>
        <v>#N/A</v>
      </c>
      <c r="DE239" s="1107"/>
      <c r="DF239" s="1107" t="e">
        <f>IF($E232&gt;0,DF237/$E232,"-")</f>
        <v>#N/A</v>
      </c>
      <c r="DG239" s="1107"/>
      <c r="DH239" s="1107" t="e">
        <f>IF($E232&gt;0,DH237/$E232,"-")</f>
        <v>#N/A</v>
      </c>
      <c r="DI239" s="1107"/>
      <c r="DJ239" s="1112" t="e">
        <f>IF($E232&gt;0,DJ237/$E232,"-")</f>
        <v>#N/A</v>
      </c>
      <c r="DK239" s="1112"/>
      <c r="DL239" s="1107" t="e">
        <f>IF($E232&gt;0,DL237/$E232,"-")</f>
        <v>#N/A</v>
      </c>
      <c r="DM239" s="1107"/>
      <c r="DN239" s="1107" t="e">
        <f>IF($E232&gt;0,DN237/$E232,"-")</f>
        <v>#N/A</v>
      </c>
      <c r="DO239" s="1107"/>
      <c r="DP239" s="1107" t="e">
        <f>IF($E232&gt;0,DP237/$E232,"-")</f>
        <v>#N/A</v>
      </c>
      <c r="DQ239" s="1107"/>
      <c r="DR239" s="1107" t="e">
        <f>IF($E232&gt;0,DR237/$E232,"-")</f>
        <v>#N/A</v>
      </c>
      <c r="DS239" s="1107"/>
      <c r="DT239" s="1107" t="e">
        <f>IF($E232&gt;0,DT237/$E232,"-")</f>
        <v>#N/A</v>
      </c>
      <c r="DU239" s="1107"/>
      <c r="DV239" s="1107" t="e">
        <f>IF($E232&gt;0,DV237/$E232,"-")</f>
        <v>#N/A</v>
      </c>
      <c r="DW239" s="1107"/>
      <c r="DX239" s="1107" t="e">
        <f>IF($E232&gt;0,DX237/$E232,"-")</f>
        <v>#N/A</v>
      </c>
      <c r="DY239" s="1107"/>
      <c r="DZ239" s="1107" t="e">
        <f>IF($E232&gt;0,DZ237/$E232,"-")</f>
        <v>#N/A</v>
      </c>
      <c r="EA239" s="1107"/>
      <c r="EB239" s="1107" t="e">
        <f>IF($E232&gt;0,EB237/$E232,"-")</f>
        <v>#N/A</v>
      </c>
      <c r="EC239" s="1107"/>
      <c r="ED239" s="1107" t="e">
        <f>IF($E232&gt;0,ED237/$E232,"-")</f>
        <v>#N/A</v>
      </c>
      <c r="EE239" s="1107"/>
      <c r="EF239" s="1107" t="e">
        <f>IF($E232&gt;0,EF237/$E232,"-")</f>
        <v>#N/A</v>
      </c>
      <c r="EG239" s="1107"/>
      <c r="EH239" s="1107" t="e">
        <f>IF($E232&gt;0,EH237/$E232,"-")</f>
        <v>#N/A</v>
      </c>
      <c r="EI239" s="1107"/>
      <c r="EJ239" s="1107" t="e">
        <f>IF($E232&gt;0,EJ237/$E232,"-")</f>
        <v>#N/A</v>
      </c>
      <c r="EK239" s="1107"/>
      <c r="EL239" s="1107" t="e">
        <f>IF($E232&gt;0,EL237/$E232,"-")</f>
        <v>#N/A</v>
      </c>
      <c r="EM239" s="1107"/>
      <c r="EN239" s="1107" t="e">
        <f>IF($E232&gt;0,EN237/$E232,"-")</f>
        <v>#N/A</v>
      </c>
      <c r="EO239" s="1107"/>
      <c r="EP239" s="1107" t="e">
        <f>IF($E232&gt;0,EP237/$E232,"-")</f>
        <v>#N/A</v>
      </c>
      <c r="EQ239" s="1107"/>
      <c r="ER239" s="1107" t="e">
        <f>IF($E232&gt;0,ER237/$E232,"-")</f>
        <v>#N/A</v>
      </c>
      <c r="ES239" s="1107"/>
      <c r="ET239" s="1107" t="e">
        <f>IF($E232&gt;0,ET237/$E232,"-")</f>
        <v>#N/A</v>
      </c>
      <c r="EU239" s="1107"/>
      <c r="EV239" s="1107" t="e">
        <f>IF($E232&gt;0,EV237/$E232,"-")</f>
        <v>#N/A</v>
      </c>
      <c r="EW239" s="1107"/>
      <c r="EX239" s="1107" t="e">
        <f>IF($E232&gt;0,EX237/$E232,"-")</f>
        <v>#N/A</v>
      </c>
      <c r="EY239" s="1107"/>
      <c r="EZ239" s="1107" t="e">
        <f>IF($E232&gt;0,EZ237/$E232,"-")</f>
        <v>#N/A</v>
      </c>
      <c r="FA239" s="1107"/>
      <c r="FB239" s="1107" t="e">
        <f>IF($E232&gt;0,FB237/$E232,"-")</f>
        <v>#N/A</v>
      </c>
      <c r="FC239" s="1107"/>
      <c r="FD239" s="1107" t="e">
        <f>IF($E232&gt;0,FD237/$E232,"-")</f>
        <v>#N/A</v>
      </c>
      <c r="FE239" s="1107"/>
      <c r="FF239" s="1107" t="e">
        <f>IF($E232&gt;0,FF237/$E232,"-")</f>
        <v>#N/A</v>
      </c>
      <c r="FG239" s="1107"/>
      <c r="FH239" s="1107" t="e">
        <f>IF($E232&gt;0,FH237/$E232,"-")</f>
        <v>#N/A</v>
      </c>
      <c r="FI239" s="1107"/>
      <c r="FJ239" s="1107" t="e">
        <f>IF($E232&gt;0,FJ237/$E232,"-")</f>
        <v>#N/A</v>
      </c>
      <c r="FK239" s="1107"/>
      <c r="FL239" s="1107" t="e">
        <f>IF($E232&gt;0,FL237/$E232,"-")</f>
        <v>#N/A</v>
      </c>
      <c r="FM239" s="1107"/>
      <c r="FN239" s="1107" t="e">
        <f>IF($E232&gt;0,FN237/$E232,"-")</f>
        <v>#N/A</v>
      </c>
      <c r="FO239" s="1107"/>
      <c r="FP239" s="1107" t="e">
        <f>IF($E232&gt;0,FP237/$E232,"-")</f>
        <v>#N/A</v>
      </c>
      <c r="FQ239" s="1107"/>
      <c r="FR239" s="1107" t="e">
        <f>IF($E232&gt;0,FR237/$E232,"-")</f>
        <v>#N/A</v>
      </c>
      <c r="FS239" s="1107"/>
      <c r="FT239" s="1107" t="e">
        <f>IF($E232&gt;0,FT237/$E232,"-")</f>
        <v>#N/A</v>
      </c>
      <c r="FU239" s="1107"/>
      <c r="FV239" s="1107" t="e">
        <f>IF($E232&gt;0,FV237/$E232,"-")</f>
        <v>#N/A</v>
      </c>
      <c r="FW239" s="1107"/>
      <c r="FX239" s="1107" t="e">
        <f>IF($E232&gt;0,FX237/$E232,"-")</f>
        <v>#N/A</v>
      </c>
      <c r="FY239" s="1107"/>
      <c r="FZ239" s="1107" t="e">
        <f>IF($E232&gt;0,FZ237/$E232,"-")</f>
        <v>#N/A</v>
      </c>
      <c r="GA239" s="1107"/>
      <c r="GB239" s="1107" t="e">
        <f>IF($E232&gt;0,GB237/$E232,"-")</f>
        <v>#N/A</v>
      </c>
      <c r="GC239" s="1107"/>
      <c r="GD239" s="1107" t="e">
        <f>IF($E232&gt;0,GD237/$E232,"-")</f>
        <v>#N/A</v>
      </c>
      <c r="GE239" s="1107"/>
      <c r="GF239" s="1107" t="e">
        <f>IF($E232&gt;0,GF237/$E232,"-")</f>
        <v>#N/A</v>
      </c>
      <c r="GG239" s="1107"/>
      <c r="GH239" s="1107" t="e">
        <f>IF($E232&gt;0,GH237/$E232,"-")</f>
        <v>#N/A</v>
      </c>
      <c r="GI239" s="1107"/>
      <c r="GJ239" s="1107" t="e">
        <f>IF($E232&gt;0,GJ237/$E232,"-")</f>
        <v>#N/A</v>
      </c>
      <c r="GK239" s="1107"/>
      <c r="GL239" s="1107" t="e">
        <f>IF($E232&gt;0,GL237/$E232,"-")</f>
        <v>#N/A</v>
      </c>
      <c r="GM239" s="1107"/>
      <c r="GN239" s="1107" t="e">
        <f>IF($E232&gt;0,GN237/$E232,"-")</f>
        <v>#N/A</v>
      </c>
      <c r="GO239" s="1107"/>
      <c r="GP239" s="1107" t="e">
        <f>IF($E232&gt;0,GP237/$E232,"-")</f>
        <v>#N/A</v>
      </c>
      <c r="GQ239" s="1107"/>
      <c r="GR239" s="1107" t="e">
        <f>IF($E232&gt;0,GR237/$E232,"-")</f>
        <v>#N/A</v>
      </c>
      <c r="GS239" s="1107"/>
      <c r="GT239" s="1107" t="e">
        <f>IF($E232&gt;0,GT237/$E232,"-")</f>
        <v>#N/A</v>
      </c>
      <c r="GU239" s="1107"/>
      <c r="GV239" s="1107" t="e">
        <f t="shared" ref="GV239" si="1011">IF($E232&gt;0,GV237/$E232,"-")</f>
        <v>#N/A</v>
      </c>
      <c r="GW239" s="1107"/>
      <c r="GX239" s="1107" t="e">
        <f t="shared" ref="GX239" si="1012">IF($E232&gt;0,GX237/$E232,"-")</f>
        <v>#N/A</v>
      </c>
      <c r="GY239" s="1107"/>
      <c r="GZ239" s="1107" t="e">
        <f t="shared" ref="GZ239" si="1013">IF($E232&gt;0,GZ237/$E232,"-")</f>
        <v>#N/A</v>
      </c>
      <c r="HA239" s="1107"/>
      <c r="HB239" s="1107" t="e">
        <f>IF($E232&gt;0,HB237/$E232,"-")</f>
        <v>#N/A</v>
      </c>
      <c r="HC239" s="1107"/>
      <c r="HD239" s="1107" t="e">
        <f t="shared" ref="HD239" si="1014">IF($E232&gt;0,HD237/$E232,"-")</f>
        <v>#N/A</v>
      </c>
      <c r="HE239" s="1107"/>
      <c r="HF239" s="1107" t="e">
        <f t="shared" ref="HF239" si="1015">IF($E232&gt;0,HF237/$E232,"-")</f>
        <v>#N/A</v>
      </c>
      <c r="HG239" s="1107"/>
      <c r="HH239" s="1107" t="e">
        <f t="shared" ref="HH239" si="1016">IF($E232&gt;0,HH237/$E232,"-")</f>
        <v>#N/A</v>
      </c>
      <c r="HI239" s="1107"/>
    </row>
    <row r="240" spans="1:217" s="5" customFormat="1" ht="14.4" hidden="1">
      <c r="A240" s="677"/>
      <c r="B240" s="678"/>
      <c r="C240" s="678"/>
      <c r="D240" s="679"/>
      <c r="E240" s="679"/>
      <c r="F240" s="678"/>
      <c r="G240" s="678"/>
      <c r="H240" s="678"/>
      <c r="I240" s="678"/>
      <c r="J240" s="678"/>
      <c r="K240" s="678"/>
      <c r="L240" s="1178"/>
      <c r="M240" s="1178"/>
      <c r="N240" s="1178"/>
      <c r="O240" s="1178"/>
      <c r="P240" s="1178"/>
      <c r="Q240" s="1178"/>
      <c r="R240" s="1178"/>
      <c r="S240" s="1192"/>
      <c r="T240" s="1180"/>
      <c r="U240" s="1178"/>
      <c r="V240" s="1178"/>
      <c r="W240" s="1178"/>
      <c r="X240" s="1178"/>
      <c r="Y240" s="1178"/>
      <c r="Z240" s="1178"/>
      <c r="AA240" s="1192"/>
      <c r="AB240" s="1180"/>
      <c r="AC240" s="1178"/>
      <c r="AD240" s="1178"/>
      <c r="AE240" s="1178"/>
      <c r="AF240" s="1178"/>
      <c r="AG240" s="1178"/>
      <c r="AH240" s="1178"/>
      <c r="AI240" s="1192"/>
      <c r="AJ240" s="1180"/>
      <c r="AK240" s="1178"/>
      <c r="AL240" s="1178"/>
      <c r="AM240" s="1178"/>
      <c r="AN240" s="1178"/>
      <c r="AO240" s="1178"/>
      <c r="AP240" s="1178"/>
      <c r="AQ240" s="1192"/>
      <c r="AR240" s="1180"/>
      <c r="AS240" s="1178"/>
      <c r="AT240" s="831"/>
      <c r="AU240" s="831"/>
      <c r="AV240" s="831"/>
      <c r="AW240" s="831"/>
      <c r="AX240" s="831"/>
      <c r="AY240" s="832"/>
      <c r="AZ240" s="833"/>
      <c r="BA240" s="831"/>
      <c r="BB240" s="831"/>
      <c r="BC240" s="831"/>
      <c r="BD240" s="831"/>
      <c r="BE240" s="831"/>
      <c r="BF240" s="831"/>
      <c r="BG240" s="832"/>
      <c r="BH240" s="833"/>
      <c r="BI240" s="831"/>
      <c r="BJ240" s="831"/>
      <c r="BK240" s="831"/>
      <c r="BL240" s="831"/>
      <c r="BM240" s="831"/>
      <c r="BN240" s="831"/>
      <c r="BO240" s="832"/>
      <c r="BP240" s="833"/>
      <c r="BQ240" s="831"/>
      <c r="BR240" s="831"/>
      <c r="BS240" s="831"/>
      <c r="BT240" s="831"/>
      <c r="BU240" s="831"/>
      <c r="BV240" s="831"/>
      <c r="BW240" s="832"/>
      <c r="BX240" s="833"/>
      <c r="BY240" s="831"/>
      <c r="BZ240" s="831"/>
      <c r="CA240" s="831"/>
      <c r="CB240" s="831"/>
      <c r="CC240" s="831"/>
      <c r="CD240" s="1178"/>
      <c r="CE240" s="1179"/>
      <c r="CF240" s="1180"/>
      <c r="CG240" s="1181"/>
      <c r="CH240" s="1178"/>
      <c r="CI240" s="1181"/>
      <c r="CJ240" s="1178"/>
      <c r="CK240" s="1181"/>
      <c r="CL240" s="1178"/>
      <c r="CM240" s="1179"/>
      <c r="CN240" s="1180"/>
      <c r="CO240" s="1181"/>
      <c r="CP240" s="1182"/>
      <c r="CQ240" s="1183"/>
      <c r="CR240" s="1182"/>
      <c r="CS240" s="1183"/>
      <c r="CT240" s="834"/>
      <c r="CU240" s="835"/>
      <c r="CV240" s="836"/>
      <c r="CW240" s="834"/>
      <c r="CX240" s="834"/>
      <c r="CY240" s="834"/>
      <c r="CZ240" s="834"/>
      <c r="DA240" s="834"/>
      <c r="DB240" s="834"/>
      <c r="DC240" s="835"/>
      <c r="DD240" s="836"/>
      <c r="DE240" s="834"/>
      <c r="DF240" s="834"/>
      <c r="DG240" s="834"/>
      <c r="DH240" s="834"/>
      <c r="DI240" s="834"/>
      <c r="DJ240" s="977"/>
      <c r="DK240" s="977"/>
      <c r="DL240" s="836"/>
      <c r="DM240" s="834"/>
      <c r="DN240" s="834"/>
      <c r="DO240" s="834"/>
      <c r="DP240" s="834"/>
      <c r="DQ240" s="834"/>
      <c r="DR240" s="834"/>
      <c r="DS240" s="835"/>
      <c r="DT240" s="836"/>
      <c r="DU240" s="834"/>
      <c r="DV240" s="834"/>
      <c r="DW240" s="834"/>
      <c r="DX240" s="834"/>
      <c r="DY240" s="834"/>
      <c r="DZ240" s="834"/>
      <c r="EA240" s="835"/>
      <c r="EB240" s="836"/>
      <c r="EC240" s="834"/>
      <c r="ED240" s="834"/>
      <c r="EE240" s="834"/>
      <c r="EF240" s="834"/>
      <c r="EG240" s="834"/>
      <c r="EH240" s="834"/>
      <c r="EI240" s="835"/>
      <c r="EJ240" s="836"/>
      <c r="EK240" s="834"/>
      <c r="EL240" s="834"/>
      <c r="EM240" s="834"/>
      <c r="EN240" s="834"/>
      <c r="EO240" s="834"/>
      <c r="EP240" s="834"/>
      <c r="EQ240" s="835"/>
      <c r="ER240" s="836"/>
      <c r="ES240" s="834"/>
      <c r="ET240" s="834"/>
      <c r="EU240" s="834"/>
      <c r="EV240" s="834"/>
      <c r="EW240" s="834"/>
      <c r="EX240" s="834"/>
      <c r="EY240" s="835"/>
      <c r="EZ240" s="836"/>
      <c r="FA240" s="834"/>
      <c r="FB240" s="834"/>
      <c r="FC240" s="834"/>
      <c r="FD240" s="834"/>
      <c r="FE240" s="834"/>
      <c r="FF240" s="834"/>
      <c r="FG240" s="835"/>
      <c r="FH240" s="836"/>
      <c r="FI240" s="834"/>
      <c r="FJ240" s="834"/>
      <c r="FK240" s="834"/>
      <c r="FL240" s="834"/>
      <c r="FM240" s="834"/>
      <c r="FN240" s="834"/>
      <c r="FO240" s="835"/>
      <c r="FP240" s="836"/>
      <c r="FQ240" s="834"/>
      <c r="FR240" s="834"/>
      <c r="FS240" s="834"/>
      <c r="FT240" s="834"/>
      <c r="FU240" s="834"/>
      <c r="FV240" s="834"/>
      <c r="FW240" s="835"/>
      <c r="FX240" s="836"/>
      <c r="FY240" s="834"/>
      <c r="FZ240" s="834"/>
      <c r="GA240" s="834"/>
      <c r="GB240" s="834"/>
      <c r="GC240" s="834"/>
      <c r="GD240" s="834"/>
      <c r="GE240" s="835"/>
      <c r="GF240" s="836"/>
      <c r="GG240" s="834"/>
      <c r="GH240" s="834"/>
      <c r="GI240" s="834"/>
      <c r="GJ240" s="834"/>
      <c r="GK240" s="834"/>
      <c r="GL240" s="834"/>
      <c r="GM240" s="835"/>
      <c r="GN240" s="836"/>
      <c r="GO240" s="834"/>
      <c r="GP240" s="834"/>
      <c r="GQ240" s="834"/>
      <c r="GR240" s="834"/>
      <c r="GS240" s="834"/>
      <c r="GT240" s="834"/>
      <c r="GU240" s="835"/>
      <c r="GV240" s="834"/>
      <c r="GW240" s="835"/>
      <c r="GX240" s="834"/>
      <c r="GY240" s="835"/>
      <c r="GZ240" s="834"/>
      <c r="HA240" s="835"/>
      <c r="HB240" s="834"/>
      <c r="HC240" s="835"/>
      <c r="HD240" s="834"/>
      <c r="HE240" s="835"/>
      <c r="HF240" s="834"/>
      <c r="HG240" s="835"/>
      <c r="HH240" s="834"/>
      <c r="HI240" s="835"/>
    </row>
    <row r="241" spans="1:217" hidden="1">
      <c r="A241" s="1139" t="s">
        <v>321</v>
      </c>
      <c r="B241" s="1140" t="e">
        <f>VLOOKUP(A241,PLANEJAMENTO!$B$10:$C$56,2,FALSE)</f>
        <v>#N/A</v>
      </c>
      <c r="C241" s="1139" t="e">
        <f>VLOOKUP(A241,PLANEJAMENTO!$B$10:$D$56,3,FALSE)</f>
        <v>#N/A</v>
      </c>
      <c r="D241" s="1141" t="e">
        <f>VLOOKUP(A241,PLANEJAMENTO!$B$10:$E$56,4,FALSE)</f>
        <v>#N/A</v>
      </c>
      <c r="E241" s="1141" t="e">
        <f>D241</f>
        <v>#N/A</v>
      </c>
      <c r="F241" s="1142"/>
      <c r="G241" s="1141">
        <f>F241*8</f>
        <v>0</v>
      </c>
      <c r="H241" s="733"/>
      <c r="I241" s="1143"/>
      <c r="J241" s="1144"/>
      <c r="K241" s="734" t="s">
        <v>379</v>
      </c>
      <c r="L241" s="1145"/>
      <c r="M241" s="1146"/>
      <c r="N241" s="1145"/>
      <c r="O241" s="1146"/>
      <c r="P241" s="1145"/>
      <c r="Q241" s="1146"/>
      <c r="R241" s="1189"/>
      <c r="S241" s="1190"/>
      <c r="T241" s="1145"/>
      <c r="U241" s="1146"/>
      <c r="V241" s="1145"/>
      <c r="W241" s="1146"/>
      <c r="X241" s="1145"/>
      <c r="Y241" s="1146"/>
      <c r="Z241" s="1189"/>
      <c r="AA241" s="1190"/>
      <c r="AB241" s="1145"/>
      <c r="AC241" s="1146"/>
      <c r="AD241" s="1145"/>
      <c r="AE241" s="1146"/>
      <c r="AF241" s="1145"/>
      <c r="AG241" s="1146"/>
      <c r="AH241" s="1189"/>
      <c r="AI241" s="1190"/>
      <c r="AJ241" s="1145"/>
      <c r="AK241" s="1146"/>
      <c r="AL241" s="1145"/>
      <c r="AM241" s="1146"/>
      <c r="AN241" s="1145"/>
      <c r="AO241" s="1146"/>
      <c r="AP241" s="1145"/>
      <c r="AQ241" s="1146"/>
      <c r="AR241" s="1145"/>
      <c r="AS241" s="1146"/>
      <c r="AT241" s="1145"/>
      <c r="AU241" s="1146"/>
      <c r="AV241" s="1145"/>
      <c r="AW241" s="1146"/>
      <c r="AX241" s="1145"/>
      <c r="AY241" s="1146"/>
      <c r="AZ241" s="1145"/>
      <c r="BA241" s="1146"/>
      <c r="BB241" s="1145"/>
      <c r="BC241" s="1146"/>
      <c r="BD241" s="1145"/>
      <c r="BE241" s="1146"/>
      <c r="BF241" s="1145"/>
      <c r="BG241" s="1146"/>
      <c r="BH241" s="1145"/>
      <c r="BI241" s="1146"/>
      <c r="BJ241" s="1145"/>
      <c r="BK241" s="1146"/>
      <c r="BL241" s="1145"/>
      <c r="BM241" s="1146"/>
      <c r="BN241" s="1145"/>
      <c r="BO241" s="1146"/>
      <c r="BP241" s="1145"/>
      <c r="BQ241" s="1146"/>
      <c r="BR241" s="1132"/>
      <c r="BS241" s="1132"/>
      <c r="BT241" s="1132"/>
      <c r="BU241" s="1132"/>
      <c r="BV241" s="1132"/>
      <c r="BW241" s="1132"/>
      <c r="BX241" s="1132"/>
      <c r="BY241" s="1132"/>
      <c r="BZ241" s="1132"/>
      <c r="CA241" s="1132"/>
      <c r="CB241" s="1132"/>
      <c r="CC241" s="1132"/>
      <c r="CD241" s="1132"/>
      <c r="CE241" s="1132"/>
      <c r="CF241" s="1132"/>
      <c r="CG241" s="1132"/>
      <c r="CH241" s="1132"/>
      <c r="CI241" s="1132"/>
      <c r="CJ241" s="1132"/>
      <c r="CK241" s="1132"/>
      <c r="CL241" s="1132"/>
      <c r="CM241" s="1132"/>
      <c r="CN241" s="1132"/>
      <c r="CO241" s="1132"/>
      <c r="CP241" s="1132"/>
      <c r="CQ241" s="1132"/>
      <c r="CR241" s="1132"/>
      <c r="CS241" s="1132"/>
      <c r="CT241" s="1132"/>
      <c r="CU241" s="1132"/>
      <c r="CV241" s="1132"/>
      <c r="CW241" s="1132"/>
      <c r="CX241" s="1132"/>
      <c r="CY241" s="1132"/>
      <c r="CZ241" s="1132"/>
      <c r="DA241" s="1132"/>
      <c r="DB241" s="1132"/>
      <c r="DC241" s="1132"/>
      <c r="DD241" s="1132"/>
      <c r="DE241" s="1132"/>
      <c r="DF241" s="1132"/>
      <c r="DG241" s="1132"/>
      <c r="DH241" s="1132"/>
      <c r="DI241" s="1132"/>
      <c r="DJ241" s="1138"/>
      <c r="DK241" s="1138"/>
      <c r="DL241" s="1132"/>
      <c r="DM241" s="1132"/>
      <c r="DN241" s="1132"/>
      <c r="DO241" s="1132"/>
      <c r="DP241" s="1132"/>
      <c r="DQ241" s="1132"/>
      <c r="DR241" s="1132"/>
      <c r="DS241" s="1132"/>
      <c r="DT241" s="1132"/>
      <c r="DU241" s="1132"/>
      <c r="DV241" s="1132"/>
      <c r="DW241" s="1132"/>
      <c r="DX241" s="1132"/>
      <c r="DY241" s="1132"/>
      <c r="DZ241" s="1132"/>
      <c r="EA241" s="1132"/>
      <c r="EB241" s="1132"/>
      <c r="EC241" s="1132"/>
      <c r="ED241" s="1132"/>
      <c r="EE241" s="1132"/>
      <c r="EF241" s="1132"/>
      <c r="EG241" s="1132"/>
      <c r="EH241" s="1132"/>
      <c r="EI241" s="1132"/>
      <c r="EJ241" s="1132"/>
      <c r="EK241" s="1132"/>
      <c r="EL241" s="1132"/>
      <c r="EM241" s="1132"/>
      <c r="EN241" s="1132"/>
      <c r="EO241" s="1132"/>
      <c r="EP241" s="1132"/>
      <c r="EQ241" s="1132"/>
      <c r="ER241" s="1132"/>
      <c r="ES241" s="1132"/>
      <c r="ET241" s="1132"/>
      <c r="EU241" s="1132"/>
      <c r="EV241" s="1132"/>
      <c r="EW241" s="1132"/>
      <c r="EX241" s="1132"/>
      <c r="EY241" s="1132"/>
      <c r="EZ241" s="1132"/>
      <c r="FA241" s="1132"/>
      <c r="FB241" s="1132"/>
      <c r="FC241" s="1132"/>
      <c r="FD241" s="1132"/>
      <c r="FE241" s="1132"/>
      <c r="FF241" s="1132"/>
      <c r="FG241" s="1132"/>
      <c r="FH241" s="1132"/>
      <c r="FI241" s="1132"/>
      <c r="FJ241" s="1132"/>
      <c r="FK241" s="1132"/>
      <c r="FL241" s="1132"/>
      <c r="FM241" s="1132"/>
      <c r="FN241" s="1132"/>
      <c r="FO241" s="1132"/>
      <c r="FP241" s="1132"/>
      <c r="FQ241" s="1132"/>
      <c r="FR241" s="1132"/>
      <c r="FS241" s="1132"/>
      <c r="FT241" s="1132"/>
      <c r="FU241" s="1132"/>
      <c r="FV241" s="1132"/>
      <c r="FW241" s="1132"/>
      <c r="FX241" s="1132"/>
      <c r="FY241" s="1132"/>
      <c r="FZ241" s="1132"/>
      <c r="GA241" s="1132"/>
      <c r="GB241" s="1132"/>
      <c r="GC241" s="1132"/>
      <c r="GD241" s="1132"/>
      <c r="GE241" s="1132"/>
      <c r="GF241" s="1132"/>
      <c r="GG241" s="1132"/>
      <c r="GH241" s="1132"/>
      <c r="GI241" s="1132"/>
      <c r="GJ241" s="1132"/>
      <c r="GK241" s="1132"/>
      <c r="GL241" s="1132"/>
      <c r="GM241" s="1132"/>
      <c r="GN241" s="1132"/>
      <c r="GO241" s="1132"/>
      <c r="GP241" s="1132"/>
      <c r="GQ241" s="1132"/>
      <c r="GR241" s="1132"/>
      <c r="GS241" s="1132"/>
      <c r="GT241" s="1132"/>
      <c r="GU241" s="1132"/>
      <c r="GV241" s="1132"/>
      <c r="GW241" s="1132"/>
      <c r="GX241" s="1132"/>
      <c r="GY241" s="1132"/>
      <c r="GZ241" s="1132"/>
      <c r="HA241" s="1132"/>
      <c r="HB241" s="1132"/>
      <c r="HC241" s="1132"/>
      <c r="HD241" s="1132"/>
      <c r="HE241" s="1132"/>
      <c r="HF241" s="1132"/>
      <c r="HG241" s="1132"/>
      <c r="HH241" s="1132"/>
      <c r="HI241" s="1132"/>
    </row>
    <row r="242" spans="1:217" hidden="1">
      <c r="A242" s="1139"/>
      <c r="B242" s="1140"/>
      <c r="C242" s="1139"/>
      <c r="D242" s="1141"/>
      <c r="E242" s="1141"/>
      <c r="F242" s="1142"/>
      <c r="G242" s="1141"/>
      <c r="H242" s="733"/>
      <c r="I242" s="1143"/>
      <c r="J242" s="1144"/>
      <c r="K242" s="837" t="s">
        <v>380</v>
      </c>
      <c r="L242" s="1133"/>
      <c r="M242" s="1134"/>
      <c r="N242" s="1133"/>
      <c r="O242" s="1134"/>
      <c r="P242" s="1133"/>
      <c r="Q242" s="1134"/>
      <c r="R242" s="1133"/>
      <c r="S242" s="1134"/>
      <c r="T242" s="1133"/>
      <c r="U242" s="1134"/>
      <c r="V242" s="1133"/>
      <c r="W242" s="1134"/>
      <c r="X242" s="1133"/>
      <c r="Y242" s="1134"/>
      <c r="Z242" s="1133"/>
      <c r="AA242" s="1134"/>
      <c r="AB242" s="1133"/>
      <c r="AC242" s="1134"/>
      <c r="AD242" s="1133"/>
      <c r="AE242" s="1134"/>
      <c r="AF242" s="1133"/>
      <c r="AG242" s="1134"/>
      <c r="AH242" s="1133"/>
      <c r="AI242" s="1134"/>
      <c r="AJ242" s="1133"/>
      <c r="AK242" s="1134"/>
      <c r="AL242" s="1133"/>
      <c r="AM242" s="1134"/>
      <c r="AN242" s="1133"/>
      <c r="AO242" s="1134"/>
      <c r="AP242" s="1133"/>
      <c r="AQ242" s="1134"/>
      <c r="AR242" s="1133"/>
      <c r="AS242" s="1134"/>
      <c r="AT242" s="1133"/>
      <c r="AU242" s="1134"/>
      <c r="AV242" s="1133"/>
      <c r="AW242" s="1134"/>
      <c r="AX242" s="1133"/>
      <c r="AY242" s="1134"/>
      <c r="AZ242" s="1133"/>
      <c r="BA242" s="1134"/>
      <c r="BB242" s="1133"/>
      <c r="BC242" s="1134"/>
      <c r="BD242" s="1133"/>
      <c r="BE242" s="1134"/>
      <c r="BF242" s="1133"/>
      <c r="BG242" s="1134"/>
      <c r="BH242" s="1133"/>
      <c r="BI242" s="1134"/>
      <c r="BJ242" s="1133"/>
      <c r="BK242" s="1134"/>
      <c r="BL242" s="1133"/>
      <c r="BM242" s="1134"/>
      <c r="BN242" s="1133"/>
      <c r="BO242" s="1134"/>
      <c r="BP242" s="1133"/>
      <c r="BQ242" s="1134"/>
      <c r="BR242" s="1129"/>
      <c r="BS242" s="1129"/>
      <c r="BT242" s="1129"/>
      <c r="BU242" s="1129"/>
      <c r="BV242" s="1129"/>
      <c r="BW242" s="1129"/>
      <c r="BX242" s="1129"/>
      <c r="BY242" s="1129"/>
      <c r="BZ242" s="1129"/>
      <c r="CA242" s="1129"/>
      <c r="CB242" s="1129"/>
      <c r="CC242" s="1129"/>
      <c r="CD242" s="1129"/>
      <c r="CE242" s="1129"/>
      <c r="CF242" s="1129"/>
      <c r="CG242" s="1129"/>
      <c r="CH242" s="1129"/>
      <c r="CI242" s="1129"/>
      <c r="CJ242" s="1129"/>
      <c r="CK242" s="1129"/>
      <c r="CL242" s="1129"/>
      <c r="CM242" s="1129"/>
      <c r="CN242" s="1129"/>
      <c r="CO242" s="1129"/>
      <c r="CP242" s="1129"/>
      <c r="CQ242" s="1129"/>
      <c r="CR242" s="1129"/>
      <c r="CS242" s="1129"/>
      <c r="CT242" s="1129"/>
      <c r="CU242" s="1129"/>
      <c r="CV242" s="1129"/>
      <c r="CW242" s="1129"/>
      <c r="CX242" s="1129"/>
      <c r="CY242" s="1129"/>
      <c r="CZ242" s="1129"/>
      <c r="DA242" s="1129"/>
      <c r="DB242" s="1129"/>
      <c r="DC242" s="1129"/>
      <c r="DD242" s="1129"/>
      <c r="DE242" s="1129"/>
      <c r="DF242" s="1129"/>
      <c r="DG242" s="1129"/>
      <c r="DH242" s="1129"/>
      <c r="DI242" s="1129"/>
      <c r="DJ242" s="1135"/>
      <c r="DK242" s="1135"/>
      <c r="DL242" s="1129"/>
      <c r="DM242" s="1129"/>
      <c r="DN242" s="1129"/>
      <c r="DO242" s="1129"/>
      <c r="DP242" s="1129"/>
      <c r="DQ242" s="1129"/>
      <c r="DR242" s="1129"/>
      <c r="DS242" s="1129"/>
      <c r="DT242" s="1129"/>
      <c r="DU242" s="1129"/>
      <c r="DV242" s="1129"/>
      <c r="DW242" s="1129"/>
      <c r="DX242" s="1129"/>
      <c r="DY242" s="1129"/>
      <c r="DZ242" s="1129"/>
      <c r="EA242" s="1129"/>
      <c r="EB242" s="1129"/>
      <c r="EC242" s="1129"/>
      <c r="ED242" s="1129"/>
      <c r="EE242" s="1129"/>
      <c r="EF242" s="1129"/>
      <c r="EG242" s="1129"/>
      <c r="EH242" s="1129"/>
      <c r="EI242" s="1129"/>
      <c r="EJ242" s="1129"/>
      <c r="EK242" s="1129"/>
      <c r="EL242" s="1129"/>
      <c r="EM242" s="1129"/>
      <c r="EN242" s="1129"/>
      <c r="EO242" s="1129"/>
      <c r="EP242" s="1129"/>
      <c r="EQ242" s="1129"/>
      <c r="ER242" s="1129"/>
      <c r="ES242" s="1129"/>
      <c r="ET242" s="1129"/>
      <c r="EU242" s="1129"/>
      <c r="EV242" s="1129"/>
      <c r="EW242" s="1129"/>
      <c r="EX242" s="1129"/>
      <c r="EY242" s="1129"/>
      <c r="EZ242" s="1129"/>
      <c r="FA242" s="1129"/>
      <c r="FB242" s="1129"/>
      <c r="FC242" s="1129"/>
      <c r="FD242" s="1129"/>
      <c r="FE242" s="1129"/>
      <c r="FF242" s="1129"/>
      <c r="FG242" s="1129"/>
      <c r="FH242" s="1129"/>
      <c r="FI242" s="1129"/>
      <c r="FJ242" s="1129"/>
      <c r="FK242" s="1129"/>
      <c r="FL242" s="1129"/>
      <c r="FM242" s="1129"/>
      <c r="FN242" s="1129"/>
      <c r="FO242" s="1129"/>
      <c r="FP242" s="1129"/>
      <c r="FQ242" s="1129"/>
      <c r="FR242" s="1129"/>
      <c r="FS242" s="1129"/>
      <c r="FT242" s="1129"/>
      <c r="FU242" s="1129"/>
      <c r="FV242" s="1129"/>
      <c r="FW242" s="1129"/>
      <c r="FX242" s="1129"/>
      <c r="FY242" s="1129"/>
      <c r="FZ242" s="1129"/>
      <c r="GA242" s="1129"/>
      <c r="GB242" s="1129"/>
      <c r="GC242" s="1129"/>
      <c r="GD242" s="1129"/>
      <c r="GE242" s="1129"/>
      <c r="GF242" s="1129"/>
      <c r="GG242" s="1129"/>
      <c r="GH242" s="1129"/>
      <c r="GI242" s="1129"/>
      <c r="GJ242" s="1129"/>
      <c r="GK242" s="1129"/>
      <c r="GL242" s="1129"/>
      <c r="GM242" s="1129"/>
      <c r="GN242" s="1129"/>
      <c r="GO242" s="1129"/>
      <c r="GP242" s="1129"/>
      <c r="GQ242" s="1129"/>
      <c r="GR242" s="1129"/>
      <c r="GS242" s="1129"/>
      <c r="GT242" s="1129"/>
      <c r="GU242" s="1129"/>
      <c r="GV242" s="1129"/>
      <c r="GW242" s="1129"/>
      <c r="GX242" s="1129"/>
      <c r="GY242" s="1129"/>
      <c r="GZ242" s="1129"/>
      <c r="HA242" s="1129"/>
      <c r="HB242" s="1129"/>
      <c r="HC242" s="1129"/>
      <c r="HD242" s="1129"/>
      <c r="HE242" s="1129"/>
      <c r="HF242" s="1129"/>
      <c r="HG242" s="1129"/>
      <c r="HH242" s="1129"/>
      <c r="HI242" s="1129"/>
    </row>
    <row r="243" spans="1:217" hidden="1">
      <c r="A243" s="1139"/>
      <c r="B243" s="1140"/>
      <c r="C243" s="1139"/>
      <c r="D243" s="1141"/>
      <c r="E243" s="1141"/>
      <c r="F243" s="1142"/>
      <c r="G243" s="1141"/>
      <c r="H243" s="733"/>
      <c r="I243" s="1143"/>
      <c r="J243" s="1144"/>
      <c r="K243" s="838" t="s">
        <v>381</v>
      </c>
      <c r="L243" s="1125">
        <f>(L241*L242*$G241)*$L$8</f>
        <v>0</v>
      </c>
      <c r="M243" s="1126"/>
      <c r="N243" s="1125">
        <f>(N241*N242*$G241)*$L$8</f>
        <v>0</v>
      </c>
      <c r="O243" s="1126"/>
      <c r="P243" s="1125">
        <f>(P241*P242*$G241)*$L$8</f>
        <v>0</v>
      </c>
      <c r="Q243" s="1126"/>
      <c r="R243" s="1125">
        <f>(R241*R242*$G241)*$L$8</f>
        <v>0</v>
      </c>
      <c r="S243" s="1126"/>
      <c r="T243" s="1125">
        <f>(T241*T242*$G241)*$T$8</f>
        <v>0</v>
      </c>
      <c r="U243" s="1126"/>
      <c r="V243" s="1125">
        <f>(V241*V242*$G241)*$T$8</f>
        <v>0</v>
      </c>
      <c r="W243" s="1126"/>
      <c r="X243" s="1125">
        <f>(X241*X242*$G241)*$T$8</f>
        <v>0</v>
      </c>
      <c r="Y243" s="1126"/>
      <c r="Z243" s="1125">
        <f>(Z241*Z242*$G241)*$T$8</f>
        <v>0</v>
      </c>
      <c r="AA243" s="1126"/>
      <c r="AB243" s="1125">
        <f>(AB241*AB242*$G241)*$AB$8</f>
        <v>0</v>
      </c>
      <c r="AC243" s="1126"/>
      <c r="AD243" s="1125">
        <f>(AD241*AD242*$G241)*$AB$8</f>
        <v>0</v>
      </c>
      <c r="AE243" s="1126"/>
      <c r="AF243" s="1125">
        <f>(AF241*AF242*$G241)*$AB$8</f>
        <v>0</v>
      </c>
      <c r="AG243" s="1126"/>
      <c r="AH243" s="1125">
        <f>(AH241*AH242*$G241)*$AB$8</f>
        <v>0</v>
      </c>
      <c r="AI243" s="1126"/>
      <c r="AJ243" s="1125">
        <f>(AJ241*AJ242*$G241)*$AJ$8</f>
        <v>0</v>
      </c>
      <c r="AK243" s="1126"/>
      <c r="AL243" s="1125">
        <f>(AL241*AL242*$G241)*$AJ$8</f>
        <v>0</v>
      </c>
      <c r="AM243" s="1126"/>
      <c r="AN243" s="1125">
        <f>(AN241*AN242*$G241)*$AJ$8</f>
        <v>0</v>
      </c>
      <c r="AO243" s="1126"/>
      <c r="AP243" s="1125">
        <f>(AP241*AP242*$G241)*$AJ$8</f>
        <v>0</v>
      </c>
      <c r="AQ243" s="1126"/>
      <c r="AR243" s="1125">
        <f>(AR241*AR242*$G241)*$AT$8</f>
        <v>0</v>
      </c>
      <c r="AS243" s="1126"/>
      <c r="AT243" s="1125">
        <f>(AT241*AT242*$G241)*$AT$8</f>
        <v>0</v>
      </c>
      <c r="AU243" s="1126"/>
      <c r="AV243" s="1125">
        <f>(AV241*AV242*$G241)*$AT$8</f>
        <v>0</v>
      </c>
      <c r="AW243" s="1126"/>
      <c r="AX243" s="1125">
        <f>(AX241*AX242*$G241)*$AT$8</f>
        <v>0</v>
      </c>
      <c r="AY243" s="1126"/>
      <c r="AZ243" s="1125">
        <f>(AZ241*AZ242*$G241)*$BB$8</f>
        <v>0</v>
      </c>
      <c r="BA243" s="1126"/>
      <c r="BB243" s="1125">
        <f>(BB241*BB242*$G241)*$BB$8</f>
        <v>0</v>
      </c>
      <c r="BC243" s="1126"/>
      <c r="BD243" s="1125">
        <f>(BD241*BD242*$G241)*$BB$8</f>
        <v>0</v>
      </c>
      <c r="BE243" s="1126"/>
      <c r="BF243" s="1125">
        <f>(BF241*BF242*$G241)*$BB$8</f>
        <v>0</v>
      </c>
      <c r="BG243" s="1126"/>
      <c r="BH243" s="1125">
        <f>(BH241*BH242*$G241)*$BJ$8</f>
        <v>0</v>
      </c>
      <c r="BI243" s="1126"/>
      <c r="BJ243" s="1125">
        <f>(BJ241*BJ242*$G241)*$BJ$8</f>
        <v>0</v>
      </c>
      <c r="BK243" s="1126"/>
      <c r="BL243" s="1125">
        <f>(BL241*BL242*$G241)*$BJ$8</f>
        <v>0</v>
      </c>
      <c r="BM243" s="1126"/>
      <c r="BN243" s="1125">
        <f>(BN241*BN242*$G241)*$BJ$8</f>
        <v>0</v>
      </c>
      <c r="BO243" s="1126"/>
      <c r="BP243" s="1125">
        <f>(BP241*BP242*$G241)*$BT$8</f>
        <v>0</v>
      </c>
      <c r="BQ243" s="1126"/>
      <c r="BR243" s="1125">
        <f>(BR241*BR242*$G241)*$BT$8</f>
        <v>0</v>
      </c>
      <c r="BS243" s="1126"/>
      <c r="BT243" s="1125">
        <f>(BT241*BT242*$G241)*$BT$8</f>
        <v>0</v>
      </c>
      <c r="BU243" s="1126"/>
      <c r="BV243" s="1125">
        <f>(BV241*BV242*$G241)*$BT$8</f>
        <v>0</v>
      </c>
      <c r="BW243" s="1126"/>
      <c r="BX243" s="1125">
        <f>(BX241*BX242*$G241)*$CB$8</f>
        <v>0</v>
      </c>
      <c r="BY243" s="1126"/>
      <c r="BZ243" s="1125">
        <f>(BZ241*BZ242*$G241)*$CB$8</f>
        <v>0</v>
      </c>
      <c r="CA243" s="1126"/>
      <c r="CB243" s="1125">
        <f>(CB241*CB242*$G241)*$CB$8</f>
        <v>0</v>
      </c>
      <c r="CC243" s="1126"/>
      <c r="CD243" s="1125">
        <f>(CD241*CD242*$G241)*$CB$8</f>
        <v>0</v>
      </c>
      <c r="CE243" s="1126"/>
      <c r="CF243" s="1125">
        <f>(CF241*CF242*$G241)*$CB$8</f>
        <v>0</v>
      </c>
      <c r="CG243" s="1126"/>
      <c r="CH243" s="1125">
        <f>(CH241*CH242*$G241)*$CJ$8</f>
        <v>0</v>
      </c>
      <c r="CI243" s="1126"/>
      <c r="CJ243" s="1125">
        <f>(CJ241*CJ242*$G241)*$CJ$8</f>
        <v>0</v>
      </c>
      <c r="CK243" s="1126"/>
      <c r="CL243" s="1125">
        <f>(CL241*CL242*$G241)*$CJ$8</f>
        <v>0</v>
      </c>
      <c r="CM243" s="1126"/>
      <c r="CN243" s="1125">
        <f>(CN241*CN242*$G241)*$CT$8</f>
        <v>0</v>
      </c>
      <c r="CO243" s="1126"/>
      <c r="CP243" s="1125">
        <f>(CP241*CP242*$G241)*$CT$8</f>
        <v>0</v>
      </c>
      <c r="CQ243" s="1126"/>
      <c r="CR243" s="1125">
        <f>(CR241*CR242*$G241)*$CT$8</f>
        <v>0</v>
      </c>
      <c r="CS243" s="1126"/>
      <c r="CT243" s="1125">
        <f>(CT241*CT242*$G241)*$CT$8</f>
        <v>0</v>
      </c>
      <c r="CU243" s="1126"/>
      <c r="CV243" s="1125">
        <f>(CV241*CV242*$G241)*$DB$8</f>
        <v>0</v>
      </c>
      <c r="CW243" s="1126"/>
      <c r="CX243" s="1125">
        <f>(CX241*CX242*$G241)*$DB$8</f>
        <v>0</v>
      </c>
      <c r="CY243" s="1126"/>
      <c r="CZ243" s="1125">
        <f>(CZ241*CZ242*$G241)*$DB$8</f>
        <v>0</v>
      </c>
      <c r="DA243" s="1126"/>
      <c r="DB243" s="1125">
        <f>(DB241*DB242*$G241)*$DB$8</f>
        <v>0</v>
      </c>
      <c r="DC243" s="1126"/>
      <c r="DD243" s="1125">
        <f>(DD241*DD242*$G241)*$DB$8</f>
        <v>0</v>
      </c>
      <c r="DE243" s="1126"/>
      <c r="DF243" s="1125">
        <f>(DF241*DF242*$G241)*$DB$8</f>
        <v>0</v>
      </c>
      <c r="DG243" s="1126"/>
      <c r="DH243" s="1125">
        <f>(DH241*DH242*$G241)*$DB$8</f>
        <v>0</v>
      </c>
      <c r="DI243" s="1126"/>
      <c r="DJ243" s="1130">
        <f>(DJ241*DJ242*$G241)*$DB$8</f>
        <v>0</v>
      </c>
      <c r="DK243" s="1131"/>
      <c r="DL243" s="1125">
        <f>(DL241*DL242*$G241)*$DB$8</f>
        <v>0</v>
      </c>
      <c r="DM243" s="1126"/>
      <c r="DN243" s="1125">
        <f>(DN241*DN242*$G241)*$DB$8</f>
        <v>0</v>
      </c>
      <c r="DO243" s="1126"/>
      <c r="DP243" s="1125">
        <f>(DP241*DP242*$G241)*$DB$8</f>
        <v>0</v>
      </c>
      <c r="DQ243" s="1126"/>
      <c r="DR243" s="1125">
        <f>(DR241*DR242*$G241)*$DB$8</f>
        <v>0</v>
      </c>
      <c r="DS243" s="1126"/>
      <c r="DT243" s="1125">
        <f>(DT241*DT242*$G241)*$DB$8</f>
        <v>0</v>
      </c>
      <c r="DU243" s="1126"/>
      <c r="DV243" s="1125">
        <f>(DV241*DV242*$G241)*$DB$8</f>
        <v>0</v>
      </c>
      <c r="DW243" s="1126"/>
      <c r="DX243" s="1125">
        <f>(DX241*DX242*$G241)*$DB$8</f>
        <v>0</v>
      </c>
      <c r="DY243" s="1126"/>
      <c r="DZ243" s="1125">
        <f>(DZ241*DZ242*$G241)*$DB$8</f>
        <v>0</v>
      </c>
      <c r="EA243" s="1126"/>
      <c r="EB243" s="1125">
        <f>(EB241*EB242*$G241)*$DB$8</f>
        <v>0</v>
      </c>
      <c r="EC243" s="1126"/>
      <c r="ED243" s="1125">
        <f>(ED241*ED242*$G241)*$DB$8</f>
        <v>0</v>
      </c>
      <c r="EE243" s="1126"/>
      <c r="EF243" s="1125">
        <f>(EF241*EF242*$G241)*$DB$8</f>
        <v>0</v>
      </c>
      <c r="EG243" s="1126"/>
      <c r="EH243" s="1125">
        <f>(EH241*EH242*$G241)*$DB$8</f>
        <v>0</v>
      </c>
      <c r="EI243" s="1126"/>
      <c r="EJ243" s="1125">
        <f>(EJ241*EJ242*$G241)*$DB$8</f>
        <v>0</v>
      </c>
      <c r="EK243" s="1126"/>
      <c r="EL243" s="1125">
        <f>(EL241*EL242*$G241)*$DB$8</f>
        <v>0</v>
      </c>
      <c r="EM243" s="1126"/>
      <c r="EN243" s="1125">
        <f>(EN241*EN242*$G241)*$DB$8</f>
        <v>0</v>
      </c>
      <c r="EO243" s="1126"/>
      <c r="EP243" s="1125">
        <f>(EP241*EP242*$G241)*$DB$8</f>
        <v>0</v>
      </c>
      <c r="EQ243" s="1126"/>
      <c r="ER243" s="1125">
        <f>(ER241*ER242*$G241)*$DB$8</f>
        <v>0</v>
      </c>
      <c r="ES243" s="1126"/>
      <c r="ET243" s="1125">
        <f>(ET241*ET242*$G241)*$DB$8</f>
        <v>0</v>
      </c>
      <c r="EU243" s="1126"/>
      <c r="EV243" s="1125">
        <f>(EV241*EV242*$G241)*$DB$8</f>
        <v>0</v>
      </c>
      <c r="EW243" s="1126"/>
      <c r="EX243" s="1125">
        <f>(EX241*EX242*$G241)*$DB$8</f>
        <v>0</v>
      </c>
      <c r="EY243" s="1126"/>
      <c r="EZ243" s="1125">
        <f>(EZ241*EZ242*$G241)*$DB$8</f>
        <v>0</v>
      </c>
      <c r="FA243" s="1126"/>
      <c r="FB243" s="1125">
        <f>(FB241*FB242*$G241)*$DB$8</f>
        <v>0</v>
      </c>
      <c r="FC243" s="1126"/>
      <c r="FD243" s="1125">
        <f>(FD241*FD242*$G241)*$DB$8</f>
        <v>0</v>
      </c>
      <c r="FE243" s="1126"/>
      <c r="FF243" s="1125">
        <f>(FF241*FF242*$G241)*$DB$8</f>
        <v>0</v>
      </c>
      <c r="FG243" s="1126"/>
      <c r="FH243" s="1125">
        <f>(FH241*FH242*$G241)*$DB$8</f>
        <v>0</v>
      </c>
      <c r="FI243" s="1126"/>
      <c r="FJ243" s="1125">
        <f>(FJ241*FJ242*$G241)*$DB$8</f>
        <v>0</v>
      </c>
      <c r="FK243" s="1126"/>
      <c r="FL243" s="1125">
        <f>(FL241*FL242*$G241)*$DB$8</f>
        <v>0</v>
      </c>
      <c r="FM243" s="1126"/>
      <c r="FN243" s="1125">
        <f>(FN241*FN242*$G241)*$DB$8</f>
        <v>0</v>
      </c>
      <c r="FO243" s="1126"/>
      <c r="FP243" s="1125">
        <f>(FP241*FP242*$G241)*$DB$8</f>
        <v>0</v>
      </c>
      <c r="FQ243" s="1126"/>
      <c r="FR243" s="1125">
        <f>(FR241*FR242*$G241)*$DB$8</f>
        <v>0</v>
      </c>
      <c r="FS243" s="1126"/>
      <c r="FT243" s="1125">
        <f>(FT241*FT242*$G241)*$DB$8</f>
        <v>0</v>
      </c>
      <c r="FU243" s="1126"/>
      <c r="FV243" s="1125">
        <f>(FV241*FV242*$G241)*$DB$8</f>
        <v>0</v>
      </c>
      <c r="FW243" s="1126"/>
      <c r="FX243" s="1125">
        <f>(FX241*FX242*$G241)*$DB$8</f>
        <v>0</v>
      </c>
      <c r="FY243" s="1126"/>
      <c r="FZ243" s="1125">
        <f>(FZ241*FZ242*$G241)*$DB$8</f>
        <v>0</v>
      </c>
      <c r="GA243" s="1126"/>
      <c r="GB243" s="1125">
        <f>(GB241*GB242*$G241)*$DB$8</f>
        <v>0</v>
      </c>
      <c r="GC243" s="1126"/>
      <c r="GD243" s="1125">
        <f>(GD241*GD242*$G241)*$DB$8</f>
        <v>0</v>
      </c>
      <c r="GE243" s="1126"/>
      <c r="GF243" s="1125">
        <f>(GF241*GF242*$G241)*$DB$8</f>
        <v>0</v>
      </c>
      <c r="GG243" s="1126"/>
      <c r="GH243" s="1125">
        <f>(GH241*GH242*$G241)*$DB$8</f>
        <v>0</v>
      </c>
      <c r="GI243" s="1126"/>
      <c r="GJ243" s="1125">
        <f>(GJ241*GJ242*$G241)*$DB$8</f>
        <v>0</v>
      </c>
      <c r="GK243" s="1126"/>
      <c r="GL243" s="1125">
        <f>(GL241*GL242*$G241)*$DB$8</f>
        <v>0</v>
      </c>
      <c r="GM243" s="1126"/>
      <c r="GN243" s="1125">
        <f>(GN241*GN242*$G241)*$DB$8</f>
        <v>0</v>
      </c>
      <c r="GO243" s="1126"/>
      <c r="GP243" s="1125">
        <f>(GP241*GP242*$G241)*$DB$8</f>
        <v>0</v>
      </c>
      <c r="GQ243" s="1126"/>
      <c r="GR243" s="1125">
        <f>(GR241*GR242*$G241)*$DB$8</f>
        <v>0</v>
      </c>
      <c r="GS243" s="1126"/>
      <c r="GT243" s="1125">
        <f>(GT241*GT242*$G241)*$DB$8</f>
        <v>0</v>
      </c>
      <c r="GU243" s="1126"/>
      <c r="GV243" s="1125">
        <f t="shared" ref="GV243" si="1017">(GV241*GV242*$G241)*$DB$8</f>
        <v>0</v>
      </c>
      <c r="GW243" s="1126"/>
      <c r="GX243" s="1125">
        <f t="shared" ref="GX243" si="1018">(GX241*GX242*$G241)*$DB$8</f>
        <v>0</v>
      </c>
      <c r="GY243" s="1126"/>
      <c r="GZ243" s="1125">
        <f t="shared" ref="GZ243" si="1019">(GZ241*GZ242*$G241)*$DB$8</f>
        <v>0</v>
      </c>
      <c r="HA243" s="1126"/>
      <c r="HB243" s="1125">
        <f>(HB241*HB242*$G241)*$DB$8</f>
        <v>0</v>
      </c>
      <c r="HC243" s="1126"/>
      <c r="HD243" s="1125">
        <f t="shared" ref="HD243" si="1020">(HD241*HD242*$G241)*$DB$8</f>
        <v>0</v>
      </c>
      <c r="HE243" s="1126"/>
      <c r="HF243" s="1125">
        <f t="shared" ref="HF243" si="1021">(HF241*HF242*$G241)*$DB$8</f>
        <v>0</v>
      </c>
      <c r="HG243" s="1126"/>
      <c r="HH243" s="1125">
        <f t="shared" ref="HH243" si="1022">(HH241*HH242*$G241)*$DB$8</f>
        <v>0</v>
      </c>
      <c r="HI243" s="1126"/>
    </row>
    <row r="244" spans="1:217" hidden="1">
      <c r="A244" s="1139"/>
      <c r="B244" s="1140"/>
      <c r="C244" s="1139"/>
      <c r="D244" s="1141"/>
      <c r="E244" s="1141"/>
      <c r="F244" s="1142"/>
      <c r="G244" s="1141"/>
      <c r="H244" s="733"/>
      <c r="I244" s="1143"/>
      <c r="J244" s="1144"/>
      <c r="K244" s="839" t="s">
        <v>382</v>
      </c>
      <c r="L244" s="1121">
        <f>L243</f>
        <v>0</v>
      </c>
      <c r="M244" s="1122"/>
      <c r="N244" s="1121">
        <f>L244+N243</f>
        <v>0</v>
      </c>
      <c r="O244" s="1122"/>
      <c r="P244" s="1121">
        <f>N244+P243</f>
        <v>0</v>
      </c>
      <c r="Q244" s="1122"/>
      <c r="R244" s="1121">
        <f>P244+R243</f>
        <v>0</v>
      </c>
      <c r="S244" s="1122"/>
      <c r="T244" s="1121">
        <f>R244+T243</f>
        <v>0</v>
      </c>
      <c r="U244" s="1122"/>
      <c r="V244" s="1121">
        <f>T244+V243</f>
        <v>0</v>
      </c>
      <c r="W244" s="1122"/>
      <c r="X244" s="1121">
        <f>V244+X243</f>
        <v>0</v>
      </c>
      <c r="Y244" s="1122"/>
      <c r="Z244" s="1121">
        <f>X244+Z243</f>
        <v>0</v>
      </c>
      <c r="AA244" s="1122"/>
      <c r="AB244" s="1121">
        <f>Z244+AB243</f>
        <v>0</v>
      </c>
      <c r="AC244" s="1122"/>
      <c r="AD244" s="1121">
        <f>AB244+AD243</f>
        <v>0</v>
      </c>
      <c r="AE244" s="1122"/>
      <c r="AF244" s="1121">
        <f>AD244+AF243</f>
        <v>0</v>
      </c>
      <c r="AG244" s="1122"/>
      <c r="AH244" s="1121">
        <f>AF244+AH243</f>
        <v>0</v>
      </c>
      <c r="AI244" s="1122"/>
      <c r="AJ244" s="1121">
        <f>AH244+AJ243</f>
        <v>0</v>
      </c>
      <c r="AK244" s="1122"/>
      <c r="AL244" s="1121">
        <f>AJ244+AL243</f>
        <v>0</v>
      </c>
      <c r="AM244" s="1122"/>
      <c r="AN244" s="1121">
        <f>AL244+AN243</f>
        <v>0</v>
      </c>
      <c r="AO244" s="1122"/>
      <c r="AP244" s="1121">
        <f>AN244+AP243</f>
        <v>0</v>
      </c>
      <c r="AQ244" s="1122"/>
      <c r="AR244" s="1121">
        <f>AP244+AR243</f>
        <v>0</v>
      </c>
      <c r="AS244" s="1122"/>
      <c r="AT244" s="1121">
        <f>AR244+AT243</f>
        <v>0</v>
      </c>
      <c r="AU244" s="1122"/>
      <c r="AV244" s="1121">
        <f>AT244+AV243</f>
        <v>0</v>
      </c>
      <c r="AW244" s="1122"/>
      <c r="AX244" s="1121">
        <f>AV244+AX243</f>
        <v>0</v>
      </c>
      <c r="AY244" s="1122"/>
      <c r="AZ244" s="1121">
        <f>AX244+AZ243</f>
        <v>0</v>
      </c>
      <c r="BA244" s="1122"/>
      <c r="BB244" s="1121">
        <f>AZ244+BB243</f>
        <v>0</v>
      </c>
      <c r="BC244" s="1122"/>
      <c r="BD244" s="1121">
        <f>BB244+BD243</f>
        <v>0</v>
      </c>
      <c r="BE244" s="1122"/>
      <c r="BF244" s="1121">
        <f>BD244+BF243</f>
        <v>0</v>
      </c>
      <c r="BG244" s="1122"/>
      <c r="BH244" s="1121">
        <f>BF244+BH243</f>
        <v>0</v>
      </c>
      <c r="BI244" s="1122"/>
      <c r="BJ244" s="1121">
        <f>BH244+BJ243</f>
        <v>0</v>
      </c>
      <c r="BK244" s="1122"/>
      <c r="BL244" s="1121">
        <f>BJ244+BL243</f>
        <v>0</v>
      </c>
      <c r="BM244" s="1122"/>
      <c r="BN244" s="1121">
        <f>BL244+BN243</f>
        <v>0</v>
      </c>
      <c r="BO244" s="1122"/>
      <c r="BP244" s="1121">
        <f>BN244+BP243</f>
        <v>0</v>
      </c>
      <c r="BQ244" s="1122"/>
      <c r="BR244" s="1121">
        <f>BP244+BR243</f>
        <v>0</v>
      </c>
      <c r="BS244" s="1122"/>
      <c r="BT244" s="1121">
        <f>BR244+BT243</f>
        <v>0</v>
      </c>
      <c r="BU244" s="1122"/>
      <c r="BV244" s="1121">
        <f>BT244+BV243</f>
        <v>0</v>
      </c>
      <c r="BW244" s="1122"/>
      <c r="BX244" s="1121">
        <f>BV244+BX243</f>
        <v>0</v>
      </c>
      <c r="BY244" s="1122"/>
      <c r="BZ244" s="1121">
        <f>BX244+BZ243</f>
        <v>0</v>
      </c>
      <c r="CA244" s="1122"/>
      <c r="CB244" s="1121">
        <f>BZ244+CB243</f>
        <v>0</v>
      </c>
      <c r="CC244" s="1122"/>
      <c r="CD244" s="1121">
        <f>CB244+CD243</f>
        <v>0</v>
      </c>
      <c r="CE244" s="1122"/>
      <c r="CF244" s="1121">
        <f>CD244+CF243</f>
        <v>0</v>
      </c>
      <c r="CG244" s="1122"/>
      <c r="CH244" s="1121">
        <f>CF244+CH243</f>
        <v>0</v>
      </c>
      <c r="CI244" s="1122"/>
      <c r="CJ244" s="1121">
        <f>CH244+CJ243</f>
        <v>0</v>
      </c>
      <c r="CK244" s="1122"/>
      <c r="CL244" s="1121">
        <f>CJ244+CL243</f>
        <v>0</v>
      </c>
      <c r="CM244" s="1122"/>
      <c r="CN244" s="1121">
        <f>CL244+CN243</f>
        <v>0</v>
      </c>
      <c r="CO244" s="1122"/>
      <c r="CP244" s="1121">
        <f>CN244+CP243</f>
        <v>0</v>
      </c>
      <c r="CQ244" s="1122"/>
      <c r="CR244" s="1121">
        <f>CP244+CR243</f>
        <v>0</v>
      </c>
      <c r="CS244" s="1122"/>
      <c r="CT244" s="1121">
        <f>CR244+CT243</f>
        <v>0</v>
      </c>
      <c r="CU244" s="1122"/>
      <c r="CV244" s="1121">
        <f>CT244+CV243</f>
        <v>0</v>
      </c>
      <c r="CW244" s="1122"/>
      <c r="CX244" s="1121">
        <f>CV244+CX243</f>
        <v>0</v>
      </c>
      <c r="CY244" s="1122"/>
      <c r="CZ244" s="1121">
        <f>CX244+CZ243</f>
        <v>0</v>
      </c>
      <c r="DA244" s="1122"/>
      <c r="DB244" s="1121">
        <f>CZ244+DB243</f>
        <v>0</v>
      </c>
      <c r="DC244" s="1122"/>
      <c r="DD244" s="1121">
        <f>DB244+DD243</f>
        <v>0</v>
      </c>
      <c r="DE244" s="1122"/>
      <c r="DF244" s="1121">
        <f>DD244+DF243</f>
        <v>0</v>
      </c>
      <c r="DG244" s="1122"/>
      <c r="DH244" s="1121">
        <f>DF244+DH243</f>
        <v>0</v>
      </c>
      <c r="DI244" s="1122"/>
      <c r="DJ244" s="1127">
        <f>DH244+DJ243</f>
        <v>0</v>
      </c>
      <c r="DK244" s="1128"/>
      <c r="DL244" s="1121">
        <f>DJ244+DL243</f>
        <v>0</v>
      </c>
      <c r="DM244" s="1122"/>
      <c r="DN244" s="1121">
        <f>DL244+DN243</f>
        <v>0</v>
      </c>
      <c r="DO244" s="1122"/>
      <c r="DP244" s="1121">
        <f>DN244+DP243</f>
        <v>0</v>
      </c>
      <c r="DQ244" s="1122"/>
      <c r="DR244" s="1121">
        <f>DP244+DR243</f>
        <v>0</v>
      </c>
      <c r="DS244" s="1122"/>
      <c r="DT244" s="1121">
        <f>DR244+DT243</f>
        <v>0</v>
      </c>
      <c r="DU244" s="1122"/>
      <c r="DV244" s="1121">
        <f>DT244+DV243</f>
        <v>0</v>
      </c>
      <c r="DW244" s="1122"/>
      <c r="DX244" s="1121">
        <f>DV244+DX243</f>
        <v>0</v>
      </c>
      <c r="DY244" s="1122"/>
      <c r="DZ244" s="1121">
        <f>DX244+DZ243</f>
        <v>0</v>
      </c>
      <c r="EA244" s="1122"/>
      <c r="EB244" s="1121">
        <f>DZ244+EB243</f>
        <v>0</v>
      </c>
      <c r="EC244" s="1122"/>
      <c r="ED244" s="1121">
        <f>EB244+ED243</f>
        <v>0</v>
      </c>
      <c r="EE244" s="1122"/>
      <c r="EF244" s="1121">
        <f>ED244+EF243</f>
        <v>0</v>
      </c>
      <c r="EG244" s="1122"/>
      <c r="EH244" s="1121">
        <f>EF244+EH243</f>
        <v>0</v>
      </c>
      <c r="EI244" s="1122"/>
      <c r="EJ244" s="1121">
        <f>EH244+EJ243</f>
        <v>0</v>
      </c>
      <c r="EK244" s="1122"/>
      <c r="EL244" s="1121">
        <f>EJ244+EL243</f>
        <v>0</v>
      </c>
      <c r="EM244" s="1122"/>
      <c r="EN244" s="1121">
        <f>EL244+EN243</f>
        <v>0</v>
      </c>
      <c r="EO244" s="1122"/>
      <c r="EP244" s="1121">
        <f>EN244+EP243</f>
        <v>0</v>
      </c>
      <c r="EQ244" s="1122"/>
      <c r="ER244" s="1121">
        <f>EP244+ER243</f>
        <v>0</v>
      </c>
      <c r="ES244" s="1122"/>
      <c r="ET244" s="1121">
        <f>ER244+ET243</f>
        <v>0</v>
      </c>
      <c r="EU244" s="1122"/>
      <c r="EV244" s="1121">
        <f>ET244+EV243</f>
        <v>0</v>
      </c>
      <c r="EW244" s="1122"/>
      <c r="EX244" s="1121">
        <f>EV244+EX243</f>
        <v>0</v>
      </c>
      <c r="EY244" s="1122"/>
      <c r="EZ244" s="1121">
        <f>EX244+EZ243</f>
        <v>0</v>
      </c>
      <c r="FA244" s="1122"/>
      <c r="FB244" s="1121">
        <f>EZ244+FB243</f>
        <v>0</v>
      </c>
      <c r="FC244" s="1122"/>
      <c r="FD244" s="1121">
        <f>FB244+FD243</f>
        <v>0</v>
      </c>
      <c r="FE244" s="1122"/>
      <c r="FF244" s="1121">
        <f>FD244+FF243</f>
        <v>0</v>
      </c>
      <c r="FG244" s="1122"/>
      <c r="FH244" s="1121">
        <f>FF244+FH243</f>
        <v>0</v>
      </c>
      <c r="FI244" s="1122"/>
      <c r="FJ244" s="1121">
        <f>FH244+FJ243</f>
        <v>0</v>
      </c>
      <c r="FK244" s="1122"/>
      <c r="FL244" s="1121">
        <f>FJ244+FL243</f>
        <v>0</v>
      </c>
      <c r="FM244" s="1122"/>
      <c r="FN244" s="1121">
        <f>FL244+FN243</f>
        <v>0</v>
      </c>
      <c r="FO244" s="1122"/>
      <c r="FP244" s="1121">
        <f>FN244+FP243</f>
        <v>0</v>
      </c>
      <c r="FQ244" s="1122"/>
      <c r="FR244" s="1121">
        <f>FP244+FR243</f>
        <v>0</v>
      </c>
      <c r="FS244" s="1122"/>
      <c r="FT244" s="1121">
        <f>FR244+FT243</f>
        <v>0</v>
      </c>
      <c r="FU244" s="1122"/>
      <c r="FV244" s="1121">
        <f>FT244+FV243</f>
        <v>0</v>
      </c>
      <c r="FW244" s="1122"/>
      <c r="FX244" s="1121">
        <f>FV244+FX243</f>
        <v>0</v>
      </c>
      <c r="FY244" s="1122"/>
      <c r="FZ244" s="1121">
        <f>FX244+FZ243</f>
        <v>0</v>
      </c>
      <c r="GA244" s="1122"/>
      <c r="GB244" s="1121">
        <f>FZ244+GB243</f>
        <v>0</v>
      </c>
      <c r="GC244" s="1122"/>
      <c r="GD244" s="1121">
        <f>GB244+GD243</f>
        <v>0</v>
      </c>
      <c r="GE244" s="1122"/>
      <c r="GF244" s="1121">
        <f>GD244+GF243</f>
        <v>0</v>
      </c>
      <c r="GG244" s="1122"/>
      <c r="GH244" s="1121">
        <f>GF244+GH243</f>
        <v>0</v>
      </c>
      <c r="GI244" s="1122"/>
      <c r="GJ244" s="1121">
        <f>GH244+GJ243</f>
        <v>0</v>
      </c>
      <c r="GK244" s="1122"/>
      <c r="GL244" s="1121">
        <f>GJ244+GL243</f>
        <v>0</v>
      </c>
      <c r="GM244" s="1122"/>
      <c r="GN244" s="1121">
        <f>GL244+GN243</f>
        <v>0</v>
      </c>
      <c r="GO244" s="1122"/>
      <c r="GP244" s="1121">
        <f>GN244+GP243</f>
        <v>0</v>
      </c>
      <c r="GQ244" s="1122"/>
      <c r="GR244" s="1121">
        <f>GP244+GR243</f>
        <v>0</v>
      </c>
      <c r="GS244" s="1122"/>
      <c r="GT244" s="1121">
        <f>GR244+GT243</f>
        <v>0</v>
      </c>
      <c r="GU244" s="1122"/>
      <c r="GV244" s="1121">
        <f t="shared" ref="GV244" si="1023">GT244+GV243</f>
        <v>0</v>
      </c>
      <c r="GW244" s="1122"/>
      <c r="GX244" s="1121">
        <f t="shared" ref="GX244" si="1024">GV244+GX243</f>
        <v>0</v>
      </c>
      <c r="GY244" s="1122"/>
      <c r="GZ244" s="1121">
        <f t="shared" ref="GZ244" si="1025">GX244+GZ243</f>
        <v>0</v>
      </c>
      <c r="HA244" s="1122"/>
      <c r="HB244" s="1121">
        <f>GZ244+HB243</f>
        <v>0</v>
      </c>
      <c r="HC244" s="1122"/>
      <c r="HD244" s="1121">
        <f t="shared" ref="HD244" si="1026">HB244+HD243</f>
        <v>0</v>
      </c>
      <c r="HE244" s="1122"/>
      <c r="HF244" s="1121">
        <f t="shared" ref="HF244" si="1027">HD244+HF243</f>
        <v>0</v>
      </c>
      <c r="HG244" s="1122"/>
      <c r="HH244" s="1121">
        <f t="shared" ref="HH244" si="1028">HF244+HH243</f>
        <v>0</v>
      </c>
      <c r="HI244" s="1122"/>
    </row>
    <row r="245" spans="1:217" s="19" customFormat="1" hidden="1">
      <c r="A245" s="1139"/>
      <c r="B245" s="1140"/>
      <c r="C245" s="1139"/>
      <c r="D245" s="1141"/>
      <c r="E245" s="1141"/>
      <c r="F245" s="1142"/>
      <c r="G245" s="1141"/>
      <c r="H245" s="840"/>
      <c r="I245" s="1143"/>
      <c r="J245" s="1144"/>
      <c r="K245" s="841" t="s">
        <v>383</v>
      </c>
      <c r="L245" s="1117"/>
      <c r="M245" s="1118"/>
      <c r="N245" s="1117"/>
      <c r="O245" s="1118"/>
      <c r="P245" s="1117"/>
      <c r="Q245" s="1118"/>
      <c r="R245" s="1117"/>
      <c r="S245" s="1118"/>
      <c r="T245" s="1117"/>
      <c r="U245" s="1118"/>
      <c r="V245" s="1117"/>
      <c r="W245" s="1118"/>
      <c r="X245" s="1117"/>
      <c r="Y245" s="1118"/>
      <c r="Z245" s="1117"/>
      <c r="AA245" s="1118"/>
      <c r="AB245" s="1117"/>
      <c r="AC245" s="1118"/>
      <c r="AD245" s="1117"/>
      <c r="AE245" s="1118"/>
      <c r="AF245" s="1117"/>
      <c r="AG245" s="1118"/>
      <c r="AH245" s="1117"/>
      <c r="AI245" s="1118"/>
      <c r="AJ245" s="1117"/>
      <c r="AK245" s="1118"/>
      <c r="AL245" s="1117"/>
      <c r="AM245" s="1118"/>
      <c r="AN245" s="1117"/>
      <c r="AO245" s="1118"/>
      <c r="AP245" s="1117"/>
      <c r="AQ245" s="1118"/>
      <c r="AR245" s="1117"/>
      <c r="AS245" s="1118"/>
      <c r="AT245" s="1117"/>
      <c r="AU245" s="1118"/>
      <c r="AV245" s="1117"/>
      <c r="AW245" s="1118"/>
      <c r="AX245" s="1117"/>
      <c r="AY245" s="1118"/>
      <c r="AZ245" s="1117"/>
      <c r="BA245" s="1118"/>
      <c r="BB245" s="1117"/>
      <c r="BC245" s="1118"/>
      <c r="BD245" s="1117"/>
      <c r="BE245" s="1118"/>
      <c r="BF245" s="1117"/>
      <c r="BG245" s="1118"/>
      <c r="BH245" s="1117"/>
      <c r="BI245" s="1118"/>
      <c r="BJ245" s="1117"/>
      <c r="BK245" s="1118"/>
      <c r="BL245" s="1117"/>
      <c r="BM245" s="1118"/>
      <c r="BN245" s="1117"/>
      <c r="BO245" s="1118"/>
      <c r="BP245" s="1117"/>
      <c r="BQ245" s="1118"/>
      <c r="BR245" s="1117"/>
      <c r="BS245" s="1118"/>
      <c r="BT245" s="1117"/>
      <c r="BU245" s="1118"/>
      <c r="BV245" s="1117"/>
      <c r="BW245" s="1118"/>
      <c r="BX245" s="1117"/>
      <c r="BY245" s="1118"/>
      <c r="BZ245" s="1117"/>
      <c r="CA245" s="1118"/>
      <c r="CB245" s="1117"/>
      <c r="CC245" s="1118"/>
      <c r="CD245" s="1117"/>
      <c r="CE245" s="1118"/>
      <c r="CF245" s="1117"/>
      <c r="CG245" s="1118"/>
      <c r="CH245" s="1117"/>
      <c r="CI245" s="1118"/>
      <c r="CJ245" s="1117"/>
      <c r="CK245" s="1118"/>
      <c r="CL245" s="1117"/>
      <c r="CM245" s="1118"/>
      <c r="CN245" s="1117"/>
      <c r="CO245" s="1118"/>
      <c r="CP245" s="1117"/>
      <c r="CQ245" s="1118"/>
      <c r="CR245" s="1117"/>
      <c r="CS245" s="1118"/>
      <c r="CT245" s="1117"/>
      <c r="CU245" s="1118"/>
      <c r="CV245" s="1117"/>
      <c r="CW245" s="1118"/>
      <c r="CX245" s="1117"/>
      <c r="CY245" s="1118"/>
      <c r="CZ245" s="1117"/>
      <c r="DA245" s="1118"/>
      <c r="DB245" s="1117"/>
      <c r="DC245" s="1118"/>
      <c r="DD245" s="1117"/>
      <c r="DE245" s="1118"/>
      <c r="DF245" s="1117"/>
      <c r="DG245" s="1118"/>
      <c r="DH245" s="1117"/>
      <c r="DI245" s="1118"/>
      <c r="DJ245" s="1123"/>
      <c r="DK245" s="1124"/>
      <c r="DL245" s="1117"/>
      <c r="DM245" s="1118"/>
      <c r="DN245" s="1117"/>
      <c r="DO245" s="1118"/>
      <c r="DP245" s="1117"/>
      <c r="DQ245" s="1118"/>
      <c r="DR245" s="1117"/>
      <c r="DS245" s="1118"/>
      <c r="DT245" s="1117"/>
      <c r="DU245" s="1118"/>
      <c r="DV245" s="1117"/>
      <c r="DW245" s="1118"/>
      <c r="DX245" s="1117"/>
      <c r="DY245" s="1118"/>
      <c r="DZ245" s="1117"/>
      <c r="EA245" s="1118"/>
      <c r="EB245" s="1117"/>
      <c r="EC245" s="1118"/>
      <c r="ED245" s="1117"/>
      <c r="EE245" s="1118"/>
      <c r="EF245" s="1117"/>
      <c r="EG245" s="1118"/>
      <c r="EH245" s="1117"/>
      <c r="EI245" s="1118"/>
      <c r="EJ245" s="1117"/>
      <c r="EK245" s="1118"/>
      <c r="EL245" s="1117"/>
      <c r="EM245" s="1118"/>
      <c r="EN245" s="1117"/>
      <c r="EO245" s="1118"/>
      <c r="EP245" s="1117"/>
      <c r="EQ245" s="1118"/>
      <c r="ER245" s="1117"/>
      <c r="ES245" s="1118"/>
      <c r="ET245" s="1117"/>
      <c r="EU245" s="1118"/>
      <c r="EV245" s="1117"/>
      <c r="EW245" s="1118"/>
      <c r="EX245" s="1117"/>
      <c r="EY245" s="1118"/>
      <c r="EZ245" s="1117"/>
      <c r="FA245" s="1118"/>
      <c r="FB245" s="1117"/>
      <c r="FC245" s="1118"/>
      <c r="FD245" s="1117"/>
      <c r="FE245" s="1118"/>
      <c r="FF245" s="1117"/>
      <c r="FG245" s="1118"/>
      <c r="FH245" s="1117"/>
      <c r="FI245" s="1118"/>
      <c r="FJ245" s="1117"/>
      <c r="FK245" s="1118"/>
      <c r="FL245" s="1117"/>
      <c r="FM245" s="1118"/>
      <c r="FN245" s="1117"/>
      <c r="FO245" s="1118"/>
      <c r="FP245" s="1117"/>
      <c r="FQ245" s="1118"/>
      <c r="FR245" s="1117"/>
      <c r="FS245" s="1118"/>
      <c r="FT245" s="1117"/>
      <c r="FU245" s="1118"/>
      <c r="FV245" s="1117"/>
      <c r="FW245" s="1118"/>
      <c r="FX245" s="1117"/>
      <c r="FY245" s="1118"/>
      <c r="FZ245" s="1117"/>
      <c r="GA245" s="1118"/>
      <c r="GB245" s="1117"/>
      <c r="GC245" s="1118"/>
      <c r="GD245" s="1117"/>
      <c r="GE245" s="1118"/>
      <c r="GF245" s="1117"/>
      <c r="GG245" s="1118"/>
      <c r="GH245" s="1117"/>
      <c r="GI245" s="1118"/>
      <c r="GJ245" s="1117"/>
      <c r="GK245" s="1118"/>
      <c r="GL245" s="1117"/>
      <c r="GM245" s="1118"/>
      <c r="GN245" s="1117"/>
      <c r="GO245" s="1118"/>
      <c r="GP245" s="1117"/>
      <c r="GQ245" s="1118"/>
      <c r="GR245" s="1117"/>
      <c r="GS245" s="1118"/>
      <c r="GT245" s="1117"/>
      <c r="GU245" s="1118"/>
      <c r="GV245" s="1117"/>
      <c r="GW245" s="1118"/>
      <c r="GX245" s="1117"/>
      <c r="GY245" s="1118"/>
      <c r="GZ245" s="1117"/>
      <c r="HA245" s="1118"/>
      <c r="HB245" s="1117"/>
      <c r="HC245" s="1118"/>
      <c r="HD245" s="1117"/>
      <c r="HE245" s="1118"/>
      <c r="HF245" s="1117"/>
      <c r="HG245" s="1118"/>
      <c r="HH245" s="1117"/>
      <c r="HI245" s="1118"/>
    </row>
    <row r="246" spans="1:217" s="20" customFormat="1" hidden="1">
      <c r="A246" s="1139"/>
      <c r="B246" s="1140"/>
      <c r="C246" s="1139"/>
      <c r="D246" s="1141"/>
      <c r="E246" s="1141"/>
      <c r="F246" s="1142"/>
      <c r="G246" s="1141"/>
      <c r="H246" s="842"/>
      <c r="I246" s="1143"/>
      <c r="J246" s="1144"/>
      <c r="K246" s="843" t="s">
        <v>384</v>
      </c>
      <c r="L246" s="1113">
        <f>L245</f>
        <v>0</v>
      </c>
      <c r="M246" s="1114"/>
      <c r="N246" s="1113">
        <f>N245+L246</f>
        <v>0</v>
      </c>
      <c r="O246" s="1114"/>
      <c r="P246" s="1113">
        <f>P245+N246</f>
        <v>0</v>
      </c>
      <c r="Q246" s="1114"/>
      <c r="R246" s="1113">
        <f>R245+P246</f>
        <v>0</v>
      </c>
      <c r="S246" s="1114"/>
      <c r="T246" s="1113">
        <f>T245+R246</f>
        <v>0</v>
      </c>
      <c r="U246" s="1114"/>
      <c r="V246" s="1113">
        <f>V245+T246</f>
        <v>0</v>
      </c>
      <c r="W246" s="1114"/>
      <c r="X246" s="1113">
        <f>X245+V246</f>
        <v>0</v>
      </c>
      <c r="Y246" s="1114"/>
      <c r="Z246" s="1113">
        <f>Z245+X246</f>
        <v>0</v>
      </c>
      <c r="AA246" s="1114"/>
      <c r="AB246" s="1113">
        <f>AB245+Z246</f>
        <v>0</v>
      </c>
      <c r="AC246" s="1114"/>
      <c r="AD246" s="1113">
        <f>AD245+AB246</f>
        <v>0</v>
      </c>
      <c r="AE246" s="1114"/>
      <c r="AF246" s="1113">
        <f>AF245+AD246</f>
        <v>0</v>
      </c>
      <c r="AG246" s="1114"/>
      <c r="AH246" s="1113">
        <f>AH245+AF246</f>
        <v>0</v>
      </c>
      <c r="AI246" s="1114"/>
      <c r="AJ246" s="1113">
        <f>AJ245+AH246</f>
        <v>0</v>
      </c>
      <c r="AK246" s="1114"/>
      <c r="AL246" s="1113">
        <f>AL245+AJ246</f>
        <v>0</v>
      </c>
      <c r="AM246" s="1114"/>
      <c r="AN246" s="1113">
        <f>AN245+AL246</f>
        <v>0</v>
      </c>
      <c r="AO246" s="1114"/>
      <c r="AP246" s="1113">
        <f>AP245+AN246</f>
        <v>0</v>
      </c>
      <c r="AQ246" s="1114"/>
      <c r="AR246" s="1113">
        <f>AR245+AP246</f>
        <v>0</v>
      </c>
      <c r="AS246" s="1114"/>
      <c r="AT246" s="1113">
        <f>AT245+AR246</f>
        <v>0</v>
      </c>
      <c r="AU246" s="1114"/>
      <c r="AV246" s="1113">
        <f>AV245+AT246</f>
        <v>0</v>
      </c>
      <c r="AW246" s="1114"/>
      <c r="AX246" s="1113">
        <f>AX245+AV246</f>
        <v>0</v>
      </c>
      <c r="AY246" s="1114"/>
      <c r="AZ246" s="1113">
        <f>AZ245+AX246</f>
        <v>0</v>
      </c>
      <c r="BA246" s="1114"/>
      <c r="BB246" s="1113">
        <f>BB245+AZ246</f>
        <v>0</v>
      </c>
      <c r="BC246" s="1114"/>
      <c r="BD246" s="1113">
        <f>BD245+BB246</f>
        <v>0</v>
      </c>
      <c r="BE246" s="1114"/>
      <c r="BF246" s="1113">
        <f>BF245+BD246</f>
        <v>0</v>
      </c>
      <c r="BG246" s="1114"/>
      <c r="BH246" s="1113">
        <f>BH245+BF246</f>
        <v>0</v>
      </c>
      <c r="BI246" s="1114"/>
      <c r="BJ246" s="1113">
        <f>BJ245+BH246</f>
        <v>0</v>
      </c>
      <c r="BK246" s="1114"/>
      <c r="BL246" s="1113">
        <f>BL245+BJ246</f>
        <v>0</v>
      </c>
      <c r="BM246" s="1114"/>
      <c r="BN246" s="1113">
        <f>BN245+BL246</f>
        <v>0</v>
      </c>
      <c r="BO246" s="1114"/>
      <c r="BP246" s="1113">
        <f>BP245+BN246</f>
        <v>0</v>
      </c>
      <c r="BQ246" s="1114"/>
      <c r="BR246" s="1113">
        <f>BR245+BP246</f>
        <v>0</v>
      </c>
      <c r="BS246" s="1114"/>
      <c r="BT246" s="1113">
        <f>BT245+BR246</f>
        <v>0</v>
      </c>
      <c r="BU246" s="1114"/>
      <c r="BV246" s="1113">
        <f>BV245+BT246</f>
        <v>0</v>
      </c>
      <c r="BW246" s="1114"/>
      <c r="BX246" s="1113">
        <f>BX245+BV246</f>
        <v>0</v>
      </c>
      <c r="BY246" s="1114"/>
      <c r="BZ246" s="1113">
        <f>BZ245+BX246</f>
        <v>0</v>
      </c>
      <c r="CA246" s="1114"/>
      <c r="CB246" s="1113">
        <f>CB245+BZ246</f>
        <v>0</v>
      </c>
      <c r="CC246" s="1114"/>
      <c r="CD246" s="1113">
        <f>CD245+CB246</f>
        <v>0</v>
      </c>
      <c r="CE246" s="1114"/>
      <c r="CF246" s="1113">
        <f>CF245+CD246</f>
        <v>0</v>
      </c>
      <c r="CG246" s="1114"/>
      <c r="CH246" s="1113">
        <f>CH245+CF246</f>
        <v>0</v>
      </c>
      <c r="CI246" s="1114"/>
      <c r="CJ246" s="1113">
        <f>CJ245+CH246</f>
        <v>0</v>
      </c>
      <c r="CK246" s="1114"/>
      <c r="CL246" s="1113">
        <f>CL245+CJ246</f>
        <v>0</v>
      </c>
      <c r="CM246" s="1114"/>
      <c r="CN246" s="1113">
        <f>CN245+CL246</f>
        <v>0</v>
      </c>
      <c r="CO246" s="1114"/>
      <c r="CP246" s="1113">
        <f>CP245+CN246</f>
        <v>0</v>
      </c>
      <c r="CQ246" s="1114"/>
      <c r="CR246" s="1113">
        <f>CR245+CP246</f>
        <v>0</v>
      </c>
      <c r="CS246" s="1114"/>
      <c r="CT246" s="1113">
        <f>CT245+CR246</f>
        <v>0</v>
      </c>
      <c r="CU246" s="1114"/>
      <c r="CV246" s="1113">
        <f>CV245+CT246</f>
        <v>0</v>
      </c>
      <c r="CW246" s="1114"/>
      <c r="CX246" s="1113">
        <f>CX245+CV246</f>
        <v>0</v>
      </c>
      <c r="CY246" s="1114"/>
      <c r="CZ246" s="1113">
        <f>CZ245+CX246</f>
        <v>0</v>
      </c>
      <c r="DA246" s="1114"/>
      <c r="DB246" s="1113">
        <f>DB245+CZ246</f>
        <v>0</v>
      </c>
      <c r="DC246" s="1114"/>
      <c r="DD246" s="1113">
        <f>DD245+DB246</f>
        <v>0</v>
      </c>
      <c r="DE246" s="1114"/>
      <c r="DF246" s="1113">
        <f>DF245+DD246</f>
        <v>0</v>
      </c>
      <c r="DG246" s="1114"/>
      <c r="DH246" s="1113">
        <f>DH245+DF246</f>
        <v>0</v>
      </c>
      <c r="DI246" s="1114"/>
      <c r="DJ246" s="1119">
        <f>DJ245+DH246</f>
        <v>0</v>
      </c>
      <c r="DK246" s="1120"/>
      <c r="DL246" s="1113">
        <f>DL245+DJ246</f>
        <v>0</v>
      </c>
      <c r="DM246" s="1114"/>
      <c r="DN246" s="1113">
        <f>DN245+DL246</f>
        <v>0</v>
      </c>
      <c r="DO246" s="1114"/>
      <c r="DP246" s="1113">
        <f>DP245+DN246</f>
        <v>0</v>
      </c>
      <c r="DQ246" s="1114"/>
      <c r="DR246" s="1113">
        <f>DR245+DP246</f>
        <v>0</v>
      </c>
      <c r="DS246" s="1114"/>
      <c r="DT246" s="1113">
        <f>DT245+DR246</f>
        <v>0</v>
      </c>
      <c r="DU246" s="1114"/>
      <c r="DV246" s="1113">
        <f>DV245+DT246</f>
        <v>0</v>
      </c>
      <c r="DW246" s="1114"/>
      <c r="DX246" s="1113">
        <f>DX245+DV246</f>
        <v>0</v>
      </c>
      <c r="DY246" s="1114"/>
      <c r="DZ246" s="1113">
        <f>DZ245+DX246</f>
        <v>0</v>
      </c>
      <c r="EA246" s="1114"/>
      <c r="EB246" s="1113">
        <f>EB245+DZ246</f>
        <v>0</v>
      </c>
      <c r="EC246" s="1114"/>
      <c r="ED246" s="1113">
        <f>ED245+EB246</f>
        <v>0</v>
      </c>
      <c r="EE246" s="1114"/>
      <c r="EF246" s="1113">
        <f>EF245+ED246</f>
        <v>0</v>
      </c>
      <c r="EG246" s="1114"/>
      <c r="EH246" s="1113">
        <f>EH245+EF246</f>
        <v>0</v>
      </c>
      <c r="EI246" s="1114"/>
      <c r="EJ246" s="1113">
        <f>EJ245+EH246</f>
        <v>0</v>
      </c>
      <c r="EK246" s="1114"/>
      <c r="EL246" s="1113">
        <f>EL245+EJ246</f>
        <v>0</v>
      </c>
      <c r="EM246" s="1114"/>
      <c r="EN246" s="1113">
        <f>EN245+EL246</f>
        <v>0</v>
      </c>
      <c r="EO246" s="1114"/>
      <c r="EP246" s="1113">
        <f>EP245+EN246</f>
        <v>0</v>
      </c>
      <c r="EQ246" s="1114"/>
      <c r="ER246" s="1113">
        <f>ER245+EP246</f>
        <v>0</v>
      </c>
      <c r="ES246" s="1114"/>
      <c r="ET246" s="1113">
        <f>ET245+ER246</f>
        <v>0</v>
      </c>
      <c r="EU246" s="1114"/>
      <c r="EV246" s="1113">
        <f>EV245+ET246</f>
        <v>0</v>
      </c>
      <c r="EW246" s="1114"/>
      <c r="EX246" s="1113">
        <f>EX245+EV246</f>
        <v>0</v>
      </c>
      <c r="EY246" s="1114"/>
      <c r="EZ246" s="1113">
        <f>EZ245+EX246</f>
        <v>0</v>
      </c>
      <c r="FA246" s="1114"/>
      <c r="FB246" s="1113">
        <f>FB245+EZ246</f>
        <v>0</v>
      </c>
      <c r="FC246" s="1114"/>
      <c r="FD246" s="1113">
        <f>FD245+FB246</f>
        <v>0</v>
      </c>
      <c r="FE246" s="1114"/>
      <c r="FF246" s="1113">
        <f>FF245+FD246</f>
        <v>0</v>
      </c>
      <c r="FG246" s="1114"/>
      <c r="FH246" s="1113">
        <f>FH245+FF246</f>
        <v>0</v>
      </c>
      <c r="FI246" s="1114"/>
      <c r="FJ246" s="1113">
        <f>FJ245+FH246</f>
        <v>0</v>
      </c>
      <c r="FK246" s="1114"/>
      <c r="FL246" s="1113">
        <f>FL245+FJ246</f>
        <v>0</v>
      </c>
      <c r="FM246" s="1114"/>
      <c r="FN246" s="1113">
        <f>FN245+FL246</f>
        <v>0</v>
      </c>
      <c r="FO246" s="1114"/>
      <c r="FP246" s="1113">
        <f>FP245+FN246</f>
        <v>0</v>
      </c>
      <c r="FQ246" s="1114"/>
      <c r="FR246" s="1113">
        <f>FR245+FP246</f>
        <v>0</v>
      </c>
      <c r="FS246" s="1114"/>
      <c r="FT246" s="1113">
        <f>FT245+FR246</f>
        <v>0</v>
      </c>
      <c r="FU246" s="1114"/>
      <c r="FV246" s="1113">
        <f>FV245+FT246</f>
        <v>0</v>
      </c>
      <c r="FW246" s="1114"/>
      <c r="FX246" s="1113">
        <f>FX245+FV246</f>
        <v>0</v>
      </c>
      <c r="FY246" s="1114"/>
      <c r="FZ246" s="1113">
        <f>FZ245+FX246</f>
        <v>0</v>
      </c>
      <c r="GA246" s="1114"/>
      <c r="GB246" s="1113">
        <f>GB245+FZ246</f>
        <v>0</v>
      </c>
      <c r="GC246" s="1114"/>
      <c r="GD246" s="1113">
        <f>GD245+GB246</f>
        <v>0</v>
      </c>
      <c r="GE246" s="1114"/>
      <c r="GF246" s="1113">
        <f>GF245+GD246</f>
        <v>0</v>
      </c>
      <c r="GG246" s="1114"/>
      <c r="GH246" s="1113">
        <f>GH245+GF246</f>
        <v>0</v>
      </c>
      <c r="GI246" s="1114"/>
      <c r="GJ246" s="1113">
        <f>GJ245+GH246</f>
        <v>0</v>
      </c>
      <c r="GK246" s="1114"/>
      <c r="GL246" s="1113">
        <f>GL245+GJ246</f>
        <v>0</v>
      </c>
      <c r="GM246" s="1114"/>
      <c r="GN246" s="1113">
        <f>GN245+GL246</f>
        <v>0</v>
      </c>
      <c r="GO246" s="1114"/>
      <c r="GP246" s="1113">
        <f>GP245+GN246</f>
        <v>0</v>
      </c>
      <c r="GQ246" s="1114"/>
      <c r="GR246" s="1113">
        <f>GR245+GP246</f>
        <v>0</v>
      </c>
      <c r="GS246" s="1114"/>
      <c r="GT246" s="1113">
        <f>GT245+GR246</f>
        <v>0</v>
      </c>
      <c r="GU246" s="1114"/>
      <c r="GV246" s="1113">
        <f t="shared" ref="GV246" si="1029">GV245+GT246</f>
        <v>0</v>
      </c>
      <c r="GW246" s="1114"/>
      <c r="GX246" s="1113">
        <f t="shared" ref="GX246" si="1030">GX245+GV246</f>
        <v>0</v>
      </c>
      <c r="GY246" s="1114"/>
      <c r="GZ246" s="1113">
        <f t="shared" ref="GZ246" si="1031">GZ245+GX246</f>
        <v>0</v>
      </c>
      <c r="HA246" s="1114"/>
      <c r="HB246" s="1113">
        <f>HB245+GZ246</f>
        <v>0</v>
      </c>
      <c r="HC246" s="1114"/>
      <c r="HD246" s="1113">
        <f t="shared" ref="HD246" si="1032">HD245+HB246</f>
        <v>0</v>
      </c>
      <c r="HE246" s="1114"/>
      <c r="HF246" s="1113">
        <f t="shared" ref="HF246" si="1033">HF245+HD246</f>
        <v>0</v>
      </c>
      <c r="HG246" s="1114"/>
      <c r="HH246" s="1113">
        <f t="shared" ref="HH246" si="1034">HH245+HF246</f>
        <v>0</v>
      </c>
      <c r="HI246" s="1114"/>
    </row>
    <row r="247" spans="1:217" s="21" customFormat="1" hidden="1">
      <c r="A247" s="1139"/>
      <c r="B247" s="1140"/>
      <c r="C247" s="1139"/>
      <c r="D247" s="1141"/>
      <c r="E247" s="1141"/>
      <c r="F247" s="1142"/>
      <c r="G247" s="1141"/>
      <c r="H247" s="844"/>
      <c r="I247" s="1143"/>
      <c r="J247" s="1144"/>
      <c r="K247" s="845" t="s">
        <v>385</v>
      </c>
      <c r="L247" s="1108" t="e">
        <f>IF($E241&gt;0,L244/$E241,"-")</f>
        <v>#N/A</v>
      </c>
      <c r="M247" s="1109"/>
      <c r="N247" s="1108" t="e">
        <f>IF($E241&gt;0,N244/$E241,"-")</f>
        <v>#N/A</v>
      </c>
      <c r="O247" s="1109"/>
      <c r="P247" s="1108" t="e">
        <f>IF($E241&gt;0,P244/$E241,"-")</f>
        <v>#N/A</v>
      </c>
      <c r="Q247" s="1109"/>
      <c r="R247" s="1108" t="e">
        <f>IF($E241&gt;0,R244/$E241,"-")</f>
        <v>#N/A</v>
      </c>
      <c r="S247" s="1109"/>
      <c r="T247" s="1108" t="e">
        <f>IF($E241&gt;0,T244/$E241,"-")</f>
        <v>#N/A</v>
      </c>
      <c r="U247" s="1109"/>
      <c r="V247" s="1108" t="e">
        <f>IF($E241&gt;0,V244/$E241,"-")</f>
        <v>#N/A</v>
      </c>
      <c r="W247" s="1109"/>
      <c r="X247" s="1108" t="e">
        <f>IF($E241&gt;0,X244/$E241,"-")</f>
        <v>#N/A</v>
      </c>
      <c r="Y247" s="1109"/>
      <c r="Z247" s="1108" t="e">
        <f>IF($E241&gt;0,Z244/$E241,"-")</f>
        <v>#N/A</v>
      </c>
      <c r="AA247" s="1109"/>
      <c r="AB247" s="1108" t="e">
        <f>IF($E241&gt;0,AB244/$E241,"-")</f>
        <v>#N/A</v>
      </c>
      <c r="AC247" s="1109"/>
      <c r="AD247" s="1108" t="e">
        <f>IF($E241&gt;0,AD244/$E241,"-")</f>
        <v>#N/A</v>
      </c>
      <c r="AE247" s="1109"/>
      <c r="AF247" s="1108" t="e">
        <f>IF($E241&gt;0,AF244/$E241,"-")</f>
        <v>#N/A</v>
      </c>
      <c r="AG247" s="1109"/>
      <c r="AH247" s="1108" t="e">
        <f>IF($E241&gt;0,AH244/$E241,"-")</f>
        <v>#N/A</v>
      </c>
      <c r="AI247" s="1109"/>
      <c r="AJ247" s="1108" t="e">
        <f>IF($E241&gt;0,AJ244/$E241,"-")</f>
        <v>#N/A</v>
      </c>
      <c r="AK247" s="1109"/>
      <c r="AL247" s="1108" t="e">
        <f>IF($E241&gt;0,AL244/$E241,"-")</f>
        <v>#N/A</v>
      </c>
      <c r="AM247" s="1109"/>
      <c r="AN247" s="1108" t="e">
        <f>IF($E241&gt;0,AN244/$E241,"-")</f>
        <v>#N/A</v>
      </c>
      <c r="AO247" s="1109"/>
      <c r="AP247" s="1108" t="e">
        <f>IF($E241&gt;0,AP244/$E241,"-")</f>
        <v>#N/A</v>
      </c>
      <c r="AQ247" s="1109"/>
      <c r="AR247" s="1108" t="e">
        <f>IF($E241&gt;0,AR244/$E241,"-")</f>
        <v>#N/A</v>
      </c>
      <c r="AS247" s="1109"/>
      <c r="AT247" s="1108" t="e">
        <f>IF($E241&gt;0,AT244/$E241,"-")</f>
        <v>#N/A</v>
      </c>
      <c r="AU247" s="1109"/>
      <c r="AV247" s="1108" t="e">
        <f>IF($E241&gt;0,AV244/$E241,"-")</f>
        <v>#N/A</v>
      </c>
      <c r="AW247" s="1109"/>
      <c r="AX247" s="1108" t="e">
        <f>IF($E241&gt;0,AX244/$E241,"-")</f>
        <v>#N/A</v>
      </c>
      <c r="AY247" s="1109"/>
      <c r="AZ247" s="1108" t="e">
        <f>IF($E241&gt;0,AZ244/$E241,"-")</f>
        <v>#N/A</v>
      </c>
      <c r="BA247" s="1109"/>
      <c r="BB247" s="1108" t="e">
        <f>IF($E241&gt;0,BB244/$E241,"-")</f>
        <v>#N/A</v>
      </c>
      <c r="BC247" s="1109"/>
      <c r="BD247" s="1108" t="e">
        <f>IF($E241&gt;0,BD244/$E241,"-")</f>
        <v>#N/A</v>
      </c>
      <c r="BE247" s="1109"/>
      <c r="BF247" s="1108" t="e">
        <f>IF($E241&gt;0,BF244/$E241,"-")</f>
        <v>#N/A</v>
      </c>
      <c r="BG247" s="1109"/>
      <c r="BH247" s="1108" t="e">
        <f>IF($E241&gt;0,BH244/$E241,"-")</f>
        <v>#N/A</v>
      </c>
      <c r="BI247" s="1109"/>
      <c r="BJ247" s="1108" t="e">
        <f>IF($E241&gt;0,BJ244/$E241,"-")</f>
        <v>#N/A</v>
      </c>
      <c r="BK247" s="1109"/>
      <c r="BL247" s="1108" t="e">
        <f>IF($E241&gt;0,BL244/$E241,"-")</f>
        <v>#N/A</v>
      </c>
      <c r="BM247" s="1109"/>
      <c r="BN247" s="1108" t="e">
        <f>IF($E241&gt;0,BN244/$E241,"-")</f>
        <v>#N/A</v>
      </c>
      <c r="BO247" s="1109"/>
      <c r="BP247" s="1108" t="e">
        <f>IF($E241&gt;0,BP244/$E241,"-")</f>
        <v>#N/A</v>
      </c>
      <c r="BQ247" s="1109"/>
      <c r="BR247" s="1108" t="e">
        <f>IF($E241&gt;0,BR244/$E241,"-")</f>
        <v>#N/A</v>
      </c>
      <c r="BS247" s="1109"/>
      <c r="BT247" s="1108" t="e">
        <f>IF($E241&gt;0,BT244/$E241,"-")</f>
        <v>#N/A</v>
      </c>
      <c r="BU247" s="1109"/>
      <c r="BV247" s="1108" t="e">
        <f>IF($E241&gt;0,BV244/$E241,"-")</f>
        <v>#N/A</v>
      </c>
      <c r="BW247" s="1109"/>
      <c r="BX247" s="1108" t="e">
        <f>IF($E241&gt;0,BX244/$E241,"-")</f>
        <v>#N/A</v>
      </c>
      <c r="BY247" s="1109"/>
      <c r="BZ247" s="1108" t="e">
        <f>IF($E241&gt;0,BZ244/$E241,"-")</f>
        <v>#N/A</v>
      </c>
      <c r="CA247" s="1109"/>
      <c r="CB247" s="1108" t="e">
        <f>IF($E241&gt;0,CB244/$E241,"-")</f>
        <v>#N/A</v>
      </c>
      <c r="CC247" s="1109"/>
      <c r="CD247" s="1108" t="e">
        <f>IF($E241&gt;0,CD244/$E241,"-")</f>
        <v>#N/A</v>
      </c>
      <c r="CE247" s="1109"/>
      <c r="CF247" s="1108" t="e">
        <f>IF($E241&gt;0,CF244/$E241,"-")</f>
        <v>#N/A</v>
      </c>
      <c r="CG247" s="1109"/>
      <c r="CH247" s="1108" t="e">
        <f>IF($E241&gt;0,CH244/$E241,"-")</f>
        <v>#N/A</v>
      </c>
      <c r="CI247" s="1109"/>
      <c r="CJ247" s="1108" t="e">
        <f>IF($E241&gt;0,CJ244/$E241,"-")</f>
        <v>#N/A</v>
      </c>
      <c r="CK247" s="1109"/>
      <c r="CL247" s="1108" t="e">
        <f>IF($E241&gt;0,CL244/$E241,"-")</f>
        <v>#N/A</v>
      </c>
      <c r="CM247" s="1109"/>
      <c r="CN247" s="1108" t="e">
        <f>IF($E241&gt;0,CN244/$E241,"-")</f>
        <v>#N/A</v>
      </c>
      <c r="CO247" s="1109"/>
      <c r="CP247" s="1108" t="e">
        <f>IF($E241&gt;0,CP244/$E241,"-")</f>
        <v>#N/A</v>
      </c>
      <c r="CQ247" s="1109"/>
      <c r="CR247" s="1108" t="e">
        <f>IF($E241&gt;0,CR244/$E241,"-")</f>
        <v>#N/A</v>
      </c>
      <c r="CS247" s="1109"/>
      <c r="CT247" s="1108" t="e">
        <f>IF($E241&gt;0,CT244/$E241,"-")</f>
        <v>#N/A</v>
      </c>
      <c r="CU247" s="1109"/>
      <c r="CV247" s="1108" t="e">
        <f>IF($E241&gt;0,CV244/$E241,"-")</f>
        <v>#N/A</v>
      </c>
      <c r="CW247" s="1109"/>
      <c r="CX247" s="1108" t="e">
        <f>IF($E241&gt;0,CX244/$E241,"-")</f>
        <v>#N/A</v>
      </c>
      <c r="CY247" s="1109"/>
      <c r="CZ247" s="1108" t="e">
        <f>IF($E241&gt;0,CZ244/$E241,"-")</f>
        <v>#N/A</v>
      </c>
      <c r="DA247" s="1109"/>
      <c r="DB247" s="1108" t="e">
        <f>IF($E241&gt;0,DB244/$E241,"-")</f>
        <v>#N/A</v>
      </c>
      <c r="DC247" s="1109"/>
      <c r="DD247" s="1108" t="e">
        <f>IF($E241&gt;0,DD244/$E241,"-")</f>
        <v>#N/A</v>
      </c>
      <c r="DE247" s="1109"/>
      <c r="DF247" s="1108" t="e">
        <f>IF($E241&gt;0,DF244/$E241,"-")</f>
        <v>#N/A</v>
      </c>
      <c r="DG247" s="1109"/>
      <c r="DH247" s="1108" t="e">
        <f>IF($E241&gt;0,DH244/$E241,"-")</f>
        <v>#N/A</v>
      </c>
      <c r="DI247" s="1109"/>
      <c r="DJ247" s="1115" t="e">
        <f>IF($E241&gt;0,DJ244/$E241,"-")</f>
        <v>#N/A</v>
      </c>
      <c r="DK247" s="1116"/>
      <c r="DL247" s="1108" t="e">
        <f>IF($E241&gt;0,DL244/$E241,"-")</f>
        <v>#N/A</v>
      </c>
      <c r="DM247" s="1109"/>
      <c r="DN247" s="1108" t="e">
        <f>IF($E241&gt;0,DN244/$E241,"-")</f>
        <v>#N/A</v>
      </c>
      <c r="DO247" s="1109"/>
      <c r="DP247" s="1108" t="e">
        <f>IF($E241&gt;0,DP244/$E241,"-")</f>
        <v>#N/A</v>
      </c>
      <c r="DQ247" s="1109"/>
      <c r="DR247" s="1108" t="e">
        <f>IF($E241&gt;0,DR244/$E241,"-")</f>
        <v>#N/A</v>
      </c>
      <c r="DS247" s="1109"/>
      <c r="DT247" s="1108" t="e">
        <f>IF($E241&gt;0,DT244/$E241,"-")</f>
        <v>#N/A</v>
      </c>
      <c r="DU247" s="1109"/>
      <c r="DV247" s="1108" t="e">
        <f>IF($E241&gt;0,DV244/$E241,"-")</f>
        <v>#N/A</v>
      </c>
      <c r="DW247" s="1109"/>
      <c r="DX247" s="1108" t="e">
        <f>IF($E241&gt;0,DX244/$E241,"-")</f>
        <v>#N/A</v>
      </c>
      <c r="DY247" s="1109"/>
      <c r="DZ247" s="1108" t="e">
        <f>IF($E241&gt;0,DZ244/$E241,"-")</f>
        <v>#N/A</v>
      </c>
      <c r="EA247" s="1109"/>
      <c r="EB247" s="1108" t="e">
        <f>IF($E241&gt;0,EB244/$E241,"-")</f>
        <v>#N/A</v>
      </c>
      <c r="EC247" s="1109"/>
      <c r="ED247" s="1108" t="e">
        <f>IF($E241&gt;0,ED244/$E241,"-")</f>
        <v>#N/A</v>
      </c>
      <c r="EE247" s="1109"/>
      <c r="EF247" s="1108" t="e">
        <f>IF($E241&gt;0,EF244/$E241,"-")</f>
        <v>#N/A</v>
      </c>
      <c r="EG247" s="1109"/>
      <c r="EH247" s="1108" t="e">
        <f>IF($E241&gt;0,EH244/$E241,"-")</f>
        <v>#N/A</v>
      </c>
      <c r="EI247" s="1109"/>
      <c r="EJ247" s="1108" t="e">
        <f>IF($E241&gt;0,EJ244/$E241,"-")</f>
        <v>#N/A</v>
      </c>
      <c r="EK247" s="1109"/>
      <c r="EL247" s="1108" t="e">
        <f>IF($E241&gt;0,EL244/$E241,"-")</f>
        <v>#N/A</v>
      </c>
      <c r="EM247" s="1109"/>
      <c r="EN247" s="1108" t="e">
        <f>IF($E241&gt;0,EN244/$E241,"-")</f>
        <v>#N/A</v>
      </c>
      <c r="EO247" s="1109"/>
      <c r="EP247" s="1108" t="e">
        <f>IF($E241&gt;0,EP244/$E241,"-")</f>
        <v>#N/A</v>
      </c>
      <c r="EQ247" s="1109"/>
      <c r="ER247" s="1108" t="e">
        <f>IF($E241&gt;0,ER244/$E241,"-")</f>
        <v>#N/A</v>
      </c>
      <c r="ES247" s="1109"/>
      <c r="ET247" s="1108" t="e">
        <f>IF($E241&gt;0,ET244/$E241,"-")</f>
        <v>#N/A</v>
      </c>
      <c r="EU247" s="1109"/>
      <c r="EV247" s="1108" t="e">
        <f>IF($E241&gt;0,EV244/$E241,"-")</f>
        <v>#N/A</v>
      </c>
      <c r="EW247" s="1109"/>
      <c r="EX247" s="1108" t="e">
        <f>IF($E241&gt;0,EX244/$E241,"-")</f>
        <v>#N/A</v>
      </c>
      <c r="EY247" s="1109"/>
      <c r="EZ247" s="1108" t="e">
        <f>IF($E241&gt;0,EZ244/$E241,"-")</f>
        <v>#N/A</v>
      </c>
      <c r="FA247" s="1109"/>
      <c r="FB247" s="1108" t="e">
        <f>IF($E241&gt;0,FB244/$E241,"-")</f>
        <v>#N/A</v>
      </c>
      <c r="FC247" s="1109"/>
      <c r="FD247" s="1108" t="e">
        <f>IF($E241&gt;0,FD244/$E241,"-")</f>
        <v>#N/A</v>
      </c>
      <c r="FE247" s="1109"/>
      <c r="FF247" s="1108" t="e">
        <f>IF($E241&gt;0,FF244/$E241,"-")</f>
        <v>#N/A</v>
      </c>
      <c r="FG247" s="1109"/>
      <c r="FH247" s="1108" t="e">
        <f>IF($E241&gt;0,FH244/$E241,"-")</f>
        <v>#N/A</v>
      </c>
      <c r="FI247" s="1109"/>
      <c r="FJ247" s="1108" t="e">
        <f>IF($E241&gt;0,FJ244/$E241,"-")</f>
        <v>#N/A</v>
      </c>
      <c r="FK247" s="1109"/>
      <c r="FL247" s="1108" t="e">
        <f>IF($E241&gt;0,FL244/$E241,"-")</f>
        <v>#N/A</v>
      </c>
      <c r="FM247" s="1109"/>
      <c r="FN247" s="1108" t="e">
        <f>IF($E241&gt;0,FN244/$E241,"-")</f>
        <v>#N/A</v>
      </c>
      <c r="FO247" s="1109"/>
      <c r="FP247" s="1108" t="e">
        <f>IF($E241&gt;0,FP244/$E241,"-")</f>
        <v>#N/A</v>
      </c>
      <c r="FQ247" s="1109"/>
      <c r="FR247" s="1108" t="e">
        <f>IF($E241&gt;0,FR244/$E241,"-")</f>
        <v>#N/A</v>
      </c>
      <c r="FS247" s="1109"/>
      <c r="FT247" s="1108" t="e">
        <f>IF($E241&gt;0,FT244/$E241,"-")</f>
        <v>#N/A</v>
      </c>
      <c r="FU247" s="1109"/>
      <c r="FV247" s="1108" t="e">
        <f>IF($E241&gt;0,FV244/$E241,"-")</f>
        <v>#N/A</v>
      </c>
      <c r="FW247" s="1109"/>
      <c r="FX247" s="1108" t="e">
        <f>IF($E241&gt;0,FX244/$E241,"-")</f>
        <v>#N/A</v>
      </c>
      <c r="FY247" s="1109"/>
      <c r="FZ247" s="1108" t="e">
        <f>IF($E241&gt;0,FZ244/$E241,"-")</f>
        <v>#N/A</v>
      </c>
      <c r="GA247" s="1109"/>
      <c r="GB247" s="1108" t="e">
        <f>IF($E241&gt;0,GB244/$E241,"-")</f>
        <v>#N/A</v>
      </c>
      <c r="GC247" s="1109"/>
      <c r="GD247" s="1108" t="e">
        <f>IF($E241&gt;0,GD244/$E241,"-")</f>
        <v>#N/A</v>
      </c>
      <c r="GE247" s="1109"/>
      <c r="GF247" s="1108" t="e">
        <f>IF($E241&gt;0,GF244/$E241,"-")</f>
        <v>#N/A</v>
      </c>
      <c r="GG247" s="1109"/>
      <c r="GH247" s="1108" t="e">
        <f>IF($E241&gt;0,GH244/$E241,"-")</f>
        <v>#N/A</v>
      </c>
      <c r="GI247" s="1109"/>
      <c r="GJ247" s="1108" t="e">
        <f>IF($E241&gt;0,GJ244/$E241,"-")</f>
        <v>#N/A</v>
      </c>
      <c r="GK247" s="1109"/>
      <c r="GL247" s="1108" t="e">
        <f>IF($E241&gt;0,GL244/$E241,"-")</f>
        <v>#N/A</v>
      </c>
      <c r="GM247" s="1109"/>
      <c r="GN247" s="1108" t="e">
        <f>IF($E241&gt;0,GN244/$E241,"-")</f>
        <v>#N/A</v>
      </c>
      <c r="GO247" s="1109"/>
      <c r="GP247" s="1108" t="e">
        <f>IF($E241&gt;0,GP244/$E241,"-")</f>
        <v>#N/A</v>
      </c>
      <c r="GQ247" s="1109"/>
      <c r="GR247" s="1108" t="e">
        <f>IF($E241&gt;0,GR244/$E241,"-")</f>
        <v>#N/A</v>
      </c>
      <c r="GS247" s="1109"/>
      <c r="GT247" s="1108" t="e">
        <f>IF($E241&gt;0,GT244/$E241,"-")</f>
        <v>#N/A</v>
      </c>
      <c r="GU247" s="1109"/>
      <c r="GV247" s="1108" t="e">
        <f t="shared" ref="GV247" si="1035">IF($E241&gt;0,GV244/$E241,"-")</f>
        <v>#N/A</v>
      </c>
      <c r="GW247" s="1109"/>
      <c r="GX247" s="1108" t="e">
        <f t="shared" ref="GX247" si="1036">IF($E241&gt;0,GX244/$E241,"-")</f>
        <v>#N/A</v>
      </c>
      <c r="GY247" s="1109"/>
      <c r="GZ247" s="1108" t="e">
        <f t="shared" ref="GZ247" si="1037">IF($E241&gt;0,GZ244/$E241,"-")</f>
        <v>#N/A</v>
      </c>
      <c r="HA247" s="1109"/>
      <c r="HB247" s="1108" t="e">
        <f>IF($E241&gt;0,HB244/$E241,"-")</f>
        <v>#N/A</v>
      </c>
      <c r="HC247" s="1109"/>
      <c r="HD247" s="1108" t="e">
        <f t="shared" ref="HD247" si="1038">IF($E241&gt;0,HD244/$E241,"-")</f>
        <v>#N/A</v>
      </c>
      <c r="HE247" s="1109"/>
      <c r="HF247" s="1108" t="e">
        <f t="shared" ref="HF247" si="1039">IF($E241&gt;0,HF244/$E241,"-")</f>
        <v>#N/A</v>
      </c>
      <c r="HG247" s="1109"/>
      <c r="HH247" s="1108" t="e">
        <f t="shared" ref="HH247" si="1040">IF($E241&gt;0,HH244/$E241,"-")</f>
        <v>#N/A</v>
      </c>
      <c r="HI247" s="1109"/>
    </row>
    <row r="248" spans="1:217" hidden="1">
      <c r="A248" s="1139"/>
      <c r="B248" s="1140"/>
      <c r="C248" s="1139"/>
      <c r="D248" s="1141"/>
      <c r="E248" s="1141"/>
      <c r="F248" s="1142"/>
      <c r="G248" s="1141"/>
      <c r="H248" s="733"/>
      <c r="I248" s="1143"/>
      <c r="J248" s="1144"/>
      <c r="K248" s="846" t="s">
        <v>386</v>
      </c>
      <c r="L248" s="1110" t="e">
        <f>IF($E241&gt;0,L246/$E241,"-")</f>
        <v>#N/A</v>
      </c>
      <c r="M248" s="1111"/>
      <c r="N248" s="1110" t="e">
        <f>IF($E241&gt;0,N246/$E241,"-")</f>
        <v>#N/A</v>
      </c>
      <c r="O248" s="1111"/>
      <c r="P248" s="1110" t="e">
        <f>IF($E241&gt;0,P246/$E241,"-")</f>
        <v>#N/A</v>
      </c>
      <c r="Q248" s="1111"/>
      <c r="R248" s="1110" t="e">
        <f>IF($E241&gt;0,R246/$E241,"-")</f>
        <v>#N/A</v>
      </c>
      <c r="S248" s="1111"/>
      <c r="T248" s="1110" t="e">
        <f>IF($E241&gt;0,T246/$E241,"-")</f>
        <v>#N/A</v>
      </c>
      <c r="U248" s="1111"/>
      <c r="V248" s="1110" t="e">
        <f>IF($E241&gt;0,V246/$E241,"-")</f>
        <v>#N/A</v>
      </c>
      <c r="W248" s="1111"/>
      <c r="X248" s="1110" t="e">
        <f>IF($E241&gt;0,X246/$E241,"-")</f>
        <v>#N/A</v>
      </c>
      <c r="Y248" s="1111"/>
      <c r="Z248" s="1110" t="e">
        <f>IF($E241&gt;0,Z246/$E241,"-")</f>
        <v>#N/A</v>
      </c>
      <c r="AA248" s="1111"/>
      <c r="AB248" s="1110" t="e">
        <f>IF($E241&gt;0,AB246/$E241,"-")</f>
        <v>#N/A</v>
      </c>
      <c r="AC248" s="1111"/>
      <c r="AD248" s="1110" t="e">
        <f>IF($E241&gt;0,AD246/$E241,"-")</f>
        <v>#N/A</v>
      </c>
      <c r="AE248" s="1111"/>
      <c r="AF248" s="1110" t="e">
        <f>IF($E241&gt;0,AF246/$E241,"-")</f>
        <v>#N/A</v>
      </c>
      <c r="AG248" s="1111"/>
      <c r="AH248" s="1110" t="e">
        <f>IF($E241&gt;0,AH246/$E241,"-")</f>
        <v>#N/A</v>
      </c>
      <c r="AI248" s="1111"/>
      <c r="AJ248" s="1110" t="e">
        <f>IF($E241&gt;0,AJ246/$E241,"-")</f>
        <v>#N/A</v>
      </c>
      <c r="AK248" s="1111"/>
      <c r="AL248" s="1110" t="e">
        <f>IF($E241&gt;0,AL246/$E241,"-")</f>
        <v>#N/A</v>
      </c>
      <c r="AM248" s="1111"/>
      <c r="AN248" s="1110" t="e">
        <f>IF($E241&gt;0,AN246/$E241,"-")</f>
        <v>#N/A</v>
      </c>
      <c r="AO248" s="1111"/>
      <c r="AP248" s="1110" t="e">
        <f>IF($E241&gt;0,AP246/$E241,"-")</f>
        <v>#N/A</v>
      </c>
      <c r="AQ248" s="1111"/>
      <c r="AR248" s="1110" t="e">
        <f>IF($E241&gt;0,AR246/$E241,"-")</f>
        <v>#N/A</v>
      </c>
      <c r="AS248" s="1111"/>
      <c r="AT248" s="1110" t="e">
        <f>IF($E241&gt;0,AT246/$E241,"-")</f>
        <v>#N/A</v>
      </c>
      <c r="AU248" s="1111"/>
      <c r="AV248" s="1110" t="e">
        <f>IF($E241&gt;0,AV246/$E241,"-")</f>
        <v>#N/A</v>
      </c>
      <c r="AW248" s="1111"/>
      <c r="AX248" s="1110" t="e">
        <f>IF($E241&gt;0,AX246/$E241,"-")</f>
        <v>#N/A</v>
      </c>
      <c r="AY248" s="1111"/>
      <c r="AZ248" s="1110" t="e">
        <f>IF($E241&gt;0,AZ246/$E241,"-")</f>
        <v>#N/A</v>
      </c>
      <c r="BA248" s="1111"/>
      <c r="BB248" s="1110" t="e">
        <f>IF($E241&gt;0,BB246/$E241,"-")</f>
        <v>#N/A</v>
      </c>
      <c r="BC248" s="1111"/>
      <c r="BD248" s="1110" t="e">
        <f>IF($E241&gt;0,BD246/$E241,"-")</f>
        <v>#N/A</v>
      </c>
      <c r="BE248" s="1111"/>
      <c r="BF248" s="1110" t="e">
        <f>IF($E241&gt;0,BF246/$E241,"-")</f>
        <v>#N/A</v>
      </c>
      <c r="BG248" s="1111"/>
      <c r="BH248" s="1110" t="e">
        <f>IF($E241&gt;0,BH246/$E241,"-")</f>
        <v>#N/A</v>
      </c>
      <c r="BI248" s="1111"/>
      <c r="BJ248" s="1110" t="e">
        <f>IF($E241&gt;0,BJ246/$E241,"-")</f>
        <v>#N/A</v>
      </c>
      <c r="BK248" s="1111"/>
      <c r="BL248" s="1110" t="e">
        <f>IF($E241&gt;0,BL246/$E241,"-")</f>
        <v>#N/A</v>
      </c>
      <c r="BM248" s="1111"/>
      <c r="BN248" s="1110" t="e">
        <f>IF($E241&gt;0,BN246/$E241,"-")</f>
        <v>#N/A</v>
      </c>
      <c r="BO248" s="1111"/>
      <c r="BP248" s="1110" t="e">
        <f>IF($E241&gt;0,BP246/$E241,"-")</f>
        <v>#N/A</v>
      </c>
      <c r="BQ248" s="1111"/>
      <c r="BR248" s="1107" t="e">
        <f>IF($E241&gt;0,BR246/$E241,"-")</f>
        <v>#N/A</v>
      </c>
      <c r="BS248" s="1107"/>
      <c r="BT248" s="1107" t="e">
        <f>IF($E241&gt;0,BT246/$E241,"-")</f>
        <v>#N/A</v>
      </c>
      <c r="BU248" s="1107"/>
      <c r="BV248" s="1107" t="e">
        <f>IF($E241&gt;0,BV246/$E241,"-")</f>
        <v>#N/A</v>
      </c>
      <c r="BW248" s="1107"/>
      <c r="BX248" s="1107" t="e">
        <f>IF($E241&gt;0,BX246/$E241,"-")</f>
        <v>#N/A</v>
      </c>
      <c r="BY248" s="1107"/>
      <c r="BZ248" s="1107" t="e">
        <f>IF($E241&gt;0,BZ246/$E241,"-")</f>
        <v>#N/A</v>
      </c>
      <c r="CA248" s="1107"/>
      <c r="CB248" s="1107" t="e">
        <f>IF($E241&gt;0,CB246/$E241,"-")</f>
        <v>#N/A</v>
      </c>
      <c r="CC248" s="1107"/>
      <c r="CD248" s="1107" t="e">
        <f>IF($E241&gt;0,CD246/$E241,"-")</f>
        <v>#N/A</v>
      </c>
      <c r="CE248" s="1107"/>
      <c r="CF248" s="1107" t="e">
        <f>IF($E241&gt;0,CF246/$E241,"-")</f>
        <v>#N/A</v>
      </c>
      <c r="CG248" s="1107"/>
      <c r="CH248" s="1107" t="e">
        <f>IF($E241&gt;0,CH246/$E241,"-")</f>
        <v>#N/A</v>
      </c>
      <c r="CI248" s="1107"/>
      <c r="CJ248" s="1107" t="e">
        <f>IF($E241&gt;0,CJ246/$E241,"-")</f>
        <v>#N/A</v>
      </c>
      <c r="CK248" s="1107"/>
      <c r="CL248" s="1107" t="e">
        <f>IF($E241&gt;0,CL246/$E241,"-")</f>
        <v>#N/A</v>
      </c>
      <c r="CM248" s="1107"/>
      <c r="CN248" s="1107" t="e">
        <f>IF($E241&gt;0,CN246/$E241,"-")</f>
        <v>#N/A</v>
      </c>
      <c r="CO248" s="1107"/>
      <c r="CP248" s="1107" t="e">
        <f>IF($E241&gt;0,CP246/$E241,"-")</f>
        <v>#N/A</v>
      </c>
      <c r="CQ248" s="1107"/>
      <c r="CR248" s="1107" t="e">
        <f>IF($E241&gt;0,CR246/$E241,"-")</f>
        <v>#N/A</v>
      </c>
      <c r="CS248" s="1107"/>
      <c r="CT248" s="1107" t="e">
        <f>IF($E241&gt;0,CT246/$E241,"-")</f>
        <v>#N/A</v>
      </c>
      <c r="CU248" s="1107"/>
      <c r="CV248" s="1107" t="e">
        <f>IF($E241&gt;0,CV246/$E241,"-")</f>
        <v>#N/A</v>
      </c>
      <c r="CW248" s="1107"/>
      <c r="CX248" s="1107" t="e">
        <f>IF($E241&gt;0,CX246/$E241,"-")</f>
        <v>#N/A</v>
      </c>
      <c r="CY248" s="1107"/>
      <c r="CZ248" s="1107" t="e">
        <f>IF($E241&gt;0,CZ246/$E241,"-")</f>
        <v>#N/A</v>
      </c>
      <c r="DA248" s="1107"/>
      <c r="DB248" s="1107" t="e">
        <f>IF($E241&gt;0,DB246/$E241,"-")</f>
        <v>#N/A</v>
      </c>
      <c r="DC248" s="1107"/>
      <c r="DD248" s="1107" t="e">
        <f>IF($E241&gt;0,DD246/$E241,"-")</f>
        <v>#N/A</v>
      </c>
      <c r="DE248" s="1107"/>
      <c r="DF248" s="1107" t="e">
        <f>IF($E241&gt;0,DF246/$E241,"-")</f>
        <v>#N/A</v>
      </c>
      <c r="DG248" s="1107"/>
      <c r="DH248" s="1107" t="e">
        <f>IF($E241&gt;0,DH246/$E241,"-")</f>
        <v>#N/A</v>
      </c>
      <c r="DI248" s="1107"/>
      <c r="DJ248" s="1112" t="e">
        <f>IF($E241&gt;0,DJ246/$E241,"-")</f>
        <v>#N/A</v>
      </c>
      <c r="DK248" s="1112"/>
      <c r="DL248" s="1107" t="e">
        <f>IF($E241&gt;0,DL246/$E241,"-")</f>
        <v>#N/A</v>
      </c>
      <c r="DM248" s="1107"/>
      <c r="DN248" s="1107" t="e">
        <f>IF($E241&gt;0,DN246/$E241,"-")</f>
        <v>#N/A</v>
      </c>
      <c r="DO248" s="1107"/>
      <c r="DP248" s="1107" t="e">
        <f>IF($E241&gt;0,DP246/$E241,"-")</f>
        <v>#N/A</v>
      </c>
      <c r="DQ248" s="1107"/>
      <c r="DR248" s="1107" t="e">
        <f>IF($E241&gt;0,DR246/$E241,"-")</f>
        <v>#N/A</v>
      </c>
      <c r="DS248" s="1107"/>
      <c r="DT248" s="1107" t="e">
        <f>IF($E241&gt;0,DT246/$E241,"-")</f>
        <v>#N/A</v>
      </c>
      <c r="DU248" s="1107"/>
      <c r="DV248" s="1107" t="e">
        <f>IF($E241&gt;0,DV246/$E241,"-")</f>
        <v>#N/A</v>
      </c>
      <c r="DW248" s="1107"/>
      <c r="DX248" s="1107" t="e">
        <f>IF($E241&gt;0,DX246/$E241,"-")</f>
        <v>#N/A</v>
      </c>
      <c r="DY248" s="1107"/>
      <c r="DZ248" s="1107" t="e">
        <f>IF($E241&gt;0,DZ246/$E241,"-")</f>
        <v>#N/A</v>
      </c>
      <c r="EA248" s="1107"/>
      <c r="EB248" s="1107" t="e">
        <f>IF($E241&gt;0,EB246/$E241,"-")</f>
        <v>#N/A</v>
      </c>
      <c r="EC248" s="1107"/>
      <c r="ED248" s="1107" t="e">
        <f>IF($E241&gt;0,ED246/$E241,"-")</f>
        <v>#N/A</v>
      </c>
      <c r="EE248" s="1107"/>
      <c r="EF248" s="1107" t="e">
        <f>IF($E241&gt;0,EF246/$E241,"-")</f>
        <v>#N/A</v>
      </c>
      <c r="EG248" s="1107"/>
      <c r="EH248" s="1107" t="e">
        <f>IF($E241&gt;0,EH246/$E241,"-")</f>
        <v>#N/A</v>
      </c>
      <c r="EI248" s="1107"/>
      <c r="EJ248" s="1107" t="e">
        <f>IF($E241&gt;0,EJ246/$E241,"-")</f>
        <v>#N/A</v>
      </c>
      <c r="EK248" s="1107"/>
      <c r="EL248" s="1107" t="e">
        <f>IF($E241&gt;0,EL246/$E241,"-")</f>
        <v>#N/A</v>
      </c>
      <c r="EM248" s="1107"/>
      <c r="EN248" s="1107" t="e">
        <f>IF($E241&gt;0,EN246/$E241,"-")</f>
        <v>#N/A</v>
      </c>
      <c r="EO248" s="1107"/>
      <c r="EP248" s="1107" t="e">
        <f>IF($E241&gt;0,EP246/$E241,"-")</f>
        <v>#N/A</v>
      </c>
      <c r="EQ248" s="1107"/>
      <c r="ER248" s="1107" t="e">
        <f>IF($E241&gt;0,ER246/$E241,"-")</f>
        <v>#N/A</v>
      </c>
      <c r="ES248" s="1107"/>
      <c r="ET248" s="1107" t="e">
        <f>IF($E241&gt;0,ET246/$E241,"-")</f>
        <v>#N/A</v>
      </c>
      <c r="EU248" s="1107"/>
      <c r="EV248" s="1107" t="e">
        <f>IF($E241&gt;0,EV246/$E241,"-")</f>
        <v>#N/A</v>
      </c>
      <c r="EW248" s="1107"/>
      <c r="EX248" s="1107" t="e">
        <f>IF($E241&gt;0,EX246/$E241,"-")</f>
        <v>#N/A</v>
      </c>
      <c r="EY248" s="1107"/>
      <c r="EZ248" s="1107" t="e">
        <f>IF($E241&gt;0,EZ246/$E241,"-")</f>
        <v>#N/A</v>
      </c>
      <c r="FA248" s="1107"/>
      <c r="FB248" s="1107" t="e">
        <f>IF($E241&gt;0,FB246/$E241,"-")</f>
        <v>#N/A</v>
      </c>
      <c r="FC248" s="1107"/>
      <c r="FD248" s="1107" t="e">
        <f>IF($E241&gt;0,FD246/$E241,"-")</f>
        <v>#N/A</v>
      </c>
      <c r="FE248" s="1107"/>
      <c r="FF248" s="1107" t="e">
        <f>IF($E241&gt;0,FF246/$E241,"-")</f>
        <v>#N/A</v>
      </c>
      <c r="FG248" s="1107"/>
      <c r="FH248" s="1107" t="e">
        <f>IF($E241&gt;0,FH246/$E241,"-")</f>
        <v>#N/A</v>
      </c>
      <c r="FI248" s="1107"/>
      <c r="FJ248" s="1107" t="e">
        <f>IF($E241&gt;0,FJ246/$E241,"-")</f>
        <v>#N/A</v>
      </c>
      <c r="FK248" s="1107"/>
      <c r="FL248" s="1107" t="e">
        <f>IF($E241&gt;0,FL246/$E241,"-")</f>
        <v>#N/A</v>
      </c>
      <c r="FM248" s="1107"/>
      <c r="FN248" s="1107" t="e">
        <f>IF($E241&gt;0,FN246/$E241,"-")</f>
        <v>#N/A</v>
      </c>
      <c r="FO248" s="1107"/>
      <c r="FP248" s="1107" t="e">
        <f>IF($E241&gt;0,FP246/$E241,"-")</f>
        <v>#N/A</v>
      </c>
      <c r="FQ248" s="1107"/>
      <c r="FR248" s="1107" t="e">
        <f>IF($E241&gt;0,FR246/$E241,"-")</f>
        <v>#N/A</v>
      </c>
      <c r="FS248" s="1107"/>
      <c r="FT248" s="1107" t="e">
        <f>IF($E241&gt;0,FT246/$E241,"-")</f>
        <v>#N/A</v>
      </c>
      <c r="FU248" s="1107"/>
      <c r="FV248" s="1107" t="e">
        <f>IF($E241&gt;0,FV246/$E241,"-")</f>
        <v>#N/A</v>
      </c>
      <c r="FW248" s="1107"/>
      <c r="FX248" s="1107" t="e">
        <f>IF($E241&gt;0,FX246/$E241,"-")</f>
        <v>#N/A</v>
      </c>
      <c r="FY248" s="1107"/>
      <c r="FZ248" s="1107" t="e">
        <f>IF($E241&gt;0,FZ246/$E241,"-")</f>
        <v>#N/A</v>
      </c>
      <c r="GA248" s="1107"/>
      <c r="GB248" s="1107" t="e">
        <f>IF($E241&gt;0,GB246/$E241,"-")</f>
        <v>#N/A</v>
      </c>
      <c r="GC248" s="1107"/>
      <c r="GD248" s="1107" t="e">
        <f>IF($E241&gt;0,GD246/$E241,"-")</f>
        <v>#N/A</v>
      </c>
      <c r="GE248" s="1107"/>
      <c r="GF248" s="1107" t="e">
        <f>IF($E241&gt;0,GF246/$E241,"-")</f>
        <v>#N/A</v>
      </c>
      <c r="GG248" s="1107"/>
      <c r="GH248" s="1107" t="e">
        <f>IF($E241&gt;0,GH246/$E241,"-")</f>
        <v>#N/A</v>
      </c>
      <c r="GI248" s="1107"/>
      <c r="GJ248" s="1107" t="e">
        <f>IF($E241&gt;0,GJ246/$E241,"-")</f>
        <v>#N/A</v>
      </c>
      <c r="GK248" s="1107"/>
      <c r="GL248" s="1107" t="e">
        <f>IF($E241&gt;0,GL246/$E241,"-")</f>
        <v>#N/A</v>
      </c>
      <c r="GM248" s="1107"/>
      <c r="GN248" s="1107" t="e">
        <f>IF($E241&gt;0,GN246/$E241,"-")</f>
        <v>#N/A</v>
      </c>
      <c r="GO248" s="1107"/>
      <c r="GP248" s="1107" t="e">
        <f>IF($E241&gt;0,GP246/$E241,"-")</f>
        <v>#N/A</v>
      </c>
      <c r="GQ248" s="1107"/>
      <c r="GR248" s="1107" t="e">
        <f>IF($E241&gt;0,GR246/$E241,"-")</f>
        <v>#N/A</v>
      </c>
      <c r="GS248" s="1107"/>
      <c r="GT248" s="1107" t="e">
        <f>IF($E241&gt;0,GT246/$E241,"-")</f>
        <v>#N/A</v>
      </c>
      <c r="GU248" s="1107"/>
      <c r="GV248" s="1107" t="e">
        <f t="shared" ref="GV248" si="1041">IF($E241&gt;0,GV246/$E241,"-")</f>
        <v>#N/A</v>
      </c>
      <c r="GW248" s="1107"/>
      <c r="GX248" s="1107" t="e">
        <f t="shared" ref="GX248" si="1042">IF($E241&gt;0,GX246/$E241,"-")</f>
        <v>#N/A</v>
      </c>
      <c r="GY248" s="1107"/>
      <c r="GZ248" s="1107" t="e">
        <f t="shared" ref="GZ248" si="1043">IF($E241&gt;0,GZ246/$E241,"-")</f>
        <v>#N/A</v>
      </c>
      <c r="HA248" s="1107"/>
      <c r="HB248" s="1107" t="e">
        <f>IF($E241&gt;0,HB246/$E241,"-")</f>
        <v>#N/A</v>
      </c>
      <c r="HC248" s="1107"/>
      <c r="HD248" s="1107" t="e">
        <f t="shared" ref="HD248" si="1044">IF($E241&gt;0,HD246/$E241,"-")</f>
        <v>#N/A</v>
      </c>
      <c r="HE248" s="1107"/>
      <c r="HF248" s="1107" t="e">
        <f t="shared" ref="HF248" si="1045">IF($E241&gt;0,HF246/$E241,"-")</f>
        <v>#N/A</v>
      </c>
      <c r="HG248" s="1107"/>
      <c r="HH248" s="1107" t="e">
        <f t="shared" ref="HH248" si="1046">IF($E241&gt;0,HH246/$E241,"-")</f>
        <v>#N/A</v>
      </c>
      <c r="HI248" s="1107"/>
    </row>
    <row r="249" spans="1:217" s="5" customFormat="1" ht="14.4" hidden="1">
      <c r="A249" s="677"/>
      <c r="B249" s="678"/>
      <c r="C249" s="678"/>
      <c r="D249" s="679"/>
      <c r="E249" s="679"/>
      <c r="F249" s="678"/>
      <c r="G249" s="678"/>
      <c r="H249" s="678"/>
      <c r="I249" s="678"/>
      <c r="J249" s="678"/>
      <c r="K249" s="678"/>
      <c r="L249" s="1178"/>
      <c r="M249" s="1178"/>
      <c r="N249" s="1178"/>
      <c r="O249" s="1178"/>
      <c r="P249" s="1178"/>
      <c r="Q249" s="1178"/>
      <c r="R249" s="1178"/>
      <c r="S249" s="1192"/>
      <c r="T249" s="1180"/>
      <c r="U249" s="1178"/>
      <c r="V249" s="1178"/>
      <c r="W249" s="1178"/>
      <c r="X249" s="1178"/>
      <c r="Y249" s="1178"/>
      <c r="Z249" s="1178"/>
      <c r="AA249" s="1192"/>
      <c r="AB249" s="1180"/>
      <c r="AC249" s="1178"/>
      <c r="AD249" s="1178"/>
      <c r="AE249" s="1178"/>
      <c r="AF249" s="1178"/>
      <c r="AG249" s="1178"/>
      <c r="AH249" s="1178"/>
      <c r="AI249" s="1192"/>
      <c r="AJ249" s="1180"/>
      <c r="AK249" s="1178"/>
      <c r="AL249" s="1178"/>
      <c r="AM249" s="1178"/>
      <c r="AN249" s="1178"/>
      <c r="AO249" s="1178"/>
      <c r="AP249" s="1178"/>
      <c r="AQ249" s="1192"/>
      <c r="AR249" s="1180"/>
      <c r="AS249" s="1178"/>
      <c r="AT249" s="831"/>
      <c r="AU249" s="831"/>
      <c r="AV249" s="831"/>
      <c r="AW249" s="831"/>
      <c r="AX249" s="831"/>
      <c r="AY249" s="832"/>
      <c r="AZ249" s="833"/>
      <c r="BA249" s="831"/>
      <c r="BB249" s="831"/>
      <c r="BC249" s="831"/>
      <c r="BD249" s="831"/>
      <c r="BE249" s="831"/>
      <c r="BF249" s="831"/>
      <c r="BG249" s="832"/>
      <c r="BH249" s="833"/>
      <c r="BI249" s="831"/>
      <c r="BJ249" s="831"/>
      <c r="BK249" s="831"/>
      <c r="BL249" s="831"/>
      <c r="BM249" s="831"/>
      <c r="BN249" s="831"/>
      <c r="BO249" s="832"/>
      <c r="BP249" s="833"/>
      <c r="BQ249" s="831"/>
      <c r="BR249" s="831"/>
      <c r="BS249" s="831"/>
      <c r="BT249" s="831"/>
      <c r="BU249" s="831"/>
      <c r="BV249" s="831"/>
      <c r="BW249" s="832"/>
      <c r="BX249" s="833"/>
      <c r="BY249" s="831"/>
      <c r="BZ249" s="831"/>
      <c r="CA249" s="831"/>
      <c r="CB249" s="831"/>
      <c r="CC249" s="831"/>
      <c r="CD249" s="1178"/>
      <c r="CE249" s="1179"/>
      <c r="CF249" s="1180"/>
      <c r="CG249" s="1181"/>
      <c r="CH249" s="1178"/>
      <c r="CI249" s="1181"/>
      <c r="CJ249" s="1178"/>
      <c r="CK249" s="1181"/>
      <c r="CL249" s="1178"/>
      <c r="CM249" s="1179"/>
      <c r="CN249" s="1180"/>
      <c r="CO249" s="1181"/>
      <c r="CP249" s="1182"/>
      <c r="CQ249" s="1183"/>
      <c r="CR249" s="1182"/>
      <c r="CS249" s="1183"/>
      <c r="CT249" s="834"/>
      <c r="CU249" s="835"/>
      <c r="CV249" s="836"/>
      <c r="CW249" s="834"/>
      <c r="CX249" s="834"/>
      <c r="CY249" s="834"/>
      <c r="CZ249" s="834"/>
      <c r="DA249" s="834"/>
      <c r="DB249" s="834"/>
      <c r="DC249" s="835"/>
      <c r="DD249" s="836"/>
      <c r="DE249" s="834"/>
      <c r="DF249" s="834"/>
      <c r="DG249" s="834"/>
      <c r="DH249" s="834"/>
      <c r="DI249" s="834"/>
      <c r="DJ249" s="977"/>
      <c r="DK249" s="977"/>
      <c r="DL249" s="836"/>
      <c r="DM249" s="834"/>
      <c r="DN249" s="834"/>
      <c r="DO249" s="834"/>
      <c r="DP249" s="834"/>
      <c r="DQ249" s="834"/>
      <c r="DR249" s="834"/>
      <c r="DS249" s="835"/>
      <c r="DT249" s="836"/>
      <c r="DU249" s="834"/>
      <c r="DV249" s="834"/>
      <c r="DW249" s="834"/>
      <c r="DX249" s="834"/>
      <c r="DY249" s="834"/>
      <c r="DZ249" s="834"/>
      <c r="EA249" s="835"/>
      <c r="EB249" s="836"/>
      <c r="EC249" s="834"/>
      <c r="ED249" s="834"/>
      <c r="EE249" s="834"/>
      <c r="EF249" s="834"/>
      <c r="EG249" s="834"/>
      <c r="EH249" s="834"/>
      <c r="EI249" s="835"/>
      <c r="EJ249" s="836"/>
      <c r="EK249" s="834"/>
      <c r="EL249" s="834"/>
      <c r="EM249" s="834"/>
      <c r="EN249" s="834"/>
      <c r="EO249" s="834"/>
      <c r="EP249" s="834"/>
      <c r="EQ249" s="835"/>
      <c r="ER249" s="836"/>
      <c r="ES249" s="834"/>
      <c r="ET249" s="834"/>
      <c r="EU249" s="834"/>
      <c r="EV249" s="834"/>
      <c r="EW249" s="834"/>
      <c r="EX249" s="834"/>
      <c r="EY249" s="835"/>
      <c r="EZ249" s="836"/>
      <c r="FA249" s="834"/>
      <c r="FB249" s="834"/>
      <c r="FC249" s="834"/>
      <c r="FD249" s="834"/>
      <c r="FE249" s="834"/>
      <c r="FF249" s="834"/>
      <c r="FG249" s="835"/>
      <c r="FH249" s="836"/>
      <c r="FI249" s="834"/>
      <c r="FJ249" s="834"/>
      <c r="FK249" s="834"/>
      <c r="FL249" s="834"/>
      <c r="FM249" s="834"/>
      <c r="FN249" s="834"/>
      <c r="FO249" s="835"/>
      <c r="FP249" s="836"/>
      <c r="FQ249" s="834"/>
      <c r="FR249" s="834"/>
      <c r="FS249" s="834"/>
      <c r="FT249" s="834"/>
      <c r="FU249" s="834"/>
      <c r="FV249" s="834"/>
      <c r="FW249" s="835"/>
      <c r="FX249" s="836"/>
      <c r="FY249" s="834"/>
      <c r="FZ249" s="834"/>
      <c r="GA249" s="834"/>
      <c r="GB249" s="834"/>
      <c r="GC249" s="834"/>
      <c r="GD249" s="834"/>
      <c r="GE249" s="835"/>
      <c r="GF249" s="836"/>
      <c r="GG249" s="834"/>
      <c r="GH249" s="834"/>
      <c r="GI249" s="834"/>
      <c r="GJ249" s="834"/>
      <c r="GK249" s="834"/>
      <c r="GL249" s="834"/>
      <c r="GM249" s="835"/>
      <c r="GN249" s="836"/>
      <c r="GO249" s="834"/>
      <c r="GP249" s="834"/>
      <c r="GQ249" s="834"/>
      <c r="GR249" s="834"/>
      <c r="GS249" s="834"/>
      <c r="GT249" s="834"/>
      <c r="GU249" s="835"/>
      <c r="GV249" s="834"/>
      <c r="GW249" s="835"/>
      <c r="GX249" s="834"/>
      <c r="GY249" s="835"/>
      <c r="GZ249" s="834"/>
      <c r="HA249" s="835"/>
      <c r="HB249" s="834"/>
      <c r="HC249" s="835"/>
      <c r="HD249" s="834"/>
      <c r="HE249" s="835"/>
      <c r="HF249" s="834"/>
      <c r="HG249" s="835"/>
      <c r="HH249" s="834"/>
      <c r="HI249" s="835"/>
    </row>
    <row r="250" spans="1:217" hidden="1">
      <c r="A250" s="1139" t="s">
        <v>323</v>
      </c>
      <c r="B250" s="1140" t="e">
        <f>VLOOKUP(A250,PLANEJAMENTO!$B$10:$C$56,2,FALSE)</f>
        <v>#N/A</v>
      </c>
      <c r="C250" s="1139" t="e">
        <f>VLOOKUP(A250,PLANEJAMENTO!$B$10:$D$56,3,FALSE)</f>
        <v>#N/A</v>
      </c>
      <c r="D250" s="1141" t="e">
        <f>VLOOKUP(A250,PLANEJAMENTO!$B$10:$E$56,4,FALSE)</f>
        <v>#N/A</v>
      </c>
      <c r="E250" s="1141" t="e">
        <f>D250</f>
        <v>#N/A</v>
      </c>
      <c r="F250" s="1142"/>
      <c r="G250" s="1141">
        <f>F250*8</f>
        <v>0</v>
      </c>
      <c r="H250" s="733"/>
      <c r="I250" s="1143"/>
      <c r="J250" s="1144"/>
      <c r="K250" s="734" t="s">
        <v>379</v>
      </c>
      <c r="L250" s="1145"/>
      <c r="M250" s="1146"/>
      <c r="N250" s="1145"/>
      <c r="O250" s="1146"/>
      <c r="P250" s="1145"/>
      <c r="Q250" s="1146"/>
      <c r="R250" s="1189"/>
      <c r="S250" s="1190"/>
      <c r="T250" s="1145"/>
      <c r="U250" s="1146"/>
      <c r="V250" s="1145"/>
      <c r="W250" s="1146"/>
      <c r="X250" s="1145"/>
      <c r="Y250" s="1146"/>
      <c r="Z250" s="1189"/>
      <c r="AA250" s="1190"/>
      <c r="AB250" s="1145"/>
      <c r="AC250" s="1146"/>
      <c r="AD250" s="1145"/>
      <c r="AE250" s="1146"/>
      <c r="AF250" s="1145"/>
      <c r="AG250" s="1146"/>
      <c r="AH250" s="1189"/>
      <c r="AI250" s="1190"/>
      <c r="AJ250" s="1145"/>
      <c r="AK250" s="1146"/>
      <c r="AL250" s="1145"/>
      <c r="AM250" s="1146"/>
      <c r="AN250" s="1145"/>
      <c r="AO250" s="1146"/>
      <c r="AP250" s="1145"/>
      <c r="AQ250" s="1146"/>
      <c r="AR250" s="1145"/>
      <c r="AS250" s="1146"/>
      <c r="AT250" s="1145"/>
      <c r="AU250" s="1146"/>
      <c r="AV250" s="1145"/>
      <c r="AW250" s="1146"/>
      <c r="AX250" s="1145"/>
      <c r="AY250" s="1146"/>
      <c r="AZ250" s="1145"/>
      <c r="BA250" s="1146"/>
      <c r="BB250" s="1145"/>
      <c r="BC250" s="1146"/>
      <c r="BD250" s="1145"/>
      <c r="BE250" s="1146"/>
      <c r="BF250" s="1145"/>
      <c r="BG250" s="1146"/>
      <c r="BH250" s="1145"/>
      <c r="BI250" s="1146"/>
      <c r="BJ250" s="1145"/>
      <c r="BK250" s="1146"/>
      <c r="BL250" s="1145"/>
      <c r="BM250" s="1146"/>
      <c r="BN250" s="1145"/>
      <c r="BO250" s="1146"/>
      <c r="BP250" s="1145"/>
      <c r="BQ250" s="1146"/>
      <c r="BR250" s="1132"/>
      <c r="BS250" s="1132"/>
      <c r="BT250" s="1132"/>
      <c r="BU250" s="1132"/>
      <c r="BV250" s="1132"/>
      <c r="BW250" s="1132"/>
      <c r="BX250" s="1132"/>
      <c r="BY250" s="1132"/>
      <c r="BZ250" s="1132"/>
      <c r="CA250" s="1132"/>
      <c r="CB250" s="1132"/>
      <c r="CC250" s="1132"/>
      <c r="CD250" s="1132"/>
      <c r="CE250" s="1132"/>
      <c r="CF250" s="1132"/>
      <c r="CG250" s="1132"/>
      <c r="CH250" s="1132"/>
      <c r="CI250" s="1132"/>
      <c r="CJ250" s="1132"/>
      <c r="CK250" s="1132"/>
      <c r="CL250" s="1132"/>
      <c r="CM250" s="1132"/>
      <c r="CN250" s="1132"/>
      <c r="CO250" s="1132"/>
      <c r="CP250" s="1132"/>
      <c r="CQ250" s="1132"/>
      <c r="CR250" s="1132"/>
      <c r="CS250" s="1132"/>
      <c r="CT250" s="1132"/>
      <c r="CU250" s="1132"/>
      <c r="CV250" s="1132"/>
      <c r="CW250" s="1132"/>
      <c r="CX250" s="1132"/>
      <c r="CY250" s="1132"/>
      <c r="CZ250" s="1132"/>
      <c r="DA250" s="1132"/>
      <c r="DB250" s="1132"/>
      <c r="DC250" s="1132"/>
      <c r="DD250" s="1132"/>
      <c r="DE250" s="1132"/>
      <c r="DF250" s="1132"/>
      <c r="DG250" s="1132"/>
      <c r="DH250" s="1132"/>
      <c r="DI250" s="1132"/>
      <c r="DJ250" s="1138"/>
      <c r="DK250" s="1138"/>
      <c r="DL250" s="1132"/>
      <c r="DM250" s="1132"/>
      <c r="DN250" s="1132"/>
      <c r="DO250" s="1132"/>
      <c r="DP250" s="1132"/>
      <c r="DQ250" s="1132"/>
      <c r="DR250" s="1132"/>
      <c r="DS250" s="1132"/>
      <c r="DT250" s="1132"/>
      <c r="DU250" s="1132"/>
      <c r="DV250" s="1132"/>
      <c r="DW250" s="1132"/>
      <c r="DX250" s="1132"/>
      <c r="DY250" s="1132"/>
      <c r="DZ250" s="1132"/>
      <c r="EA250" s="1132"/>
      <c r="EB250" s="1132"/>
      <c r="EC250" s="1132"/>
      <c r="ED250" s="1132"/>
      <c r="EE250" s="1132"/>
      <c r="EF250" s="1132"/>
      <c r="EG250" s="1132"/>
      <c r="EH250" s="1132"/>
      <c r="EI250" s="1132"/>
      <c r="EJ250" s="1132"/>
      <c r="EK250" s="1132"/>
      <c r="EL250" s="1132"/>
      <c r="EM250" s="1132"/>
      <c r="EN250" s="1132"/>
      <c r="EO250" s="1132"/>
      <c r="EP250" s="1132"/>
      <c r="EQ250" s="1132"/>
      <c r="ER250" s="1132"/>
      <c r="ES250" s="1132"/>
      <c r="ET250" s="1132"/>
      <c r="EU250" s="1132"/>
      <c r="EV250" s="1132"/>
      <c r="EW250" s="1132"/>
      <c r="EX250" s="1132"/>
      <c r="EY250" s="1132"/>
      <c r="EZ250" s="1132"/>
      <c r="FA250" s="1132"/>
      <c r="FB250" s="1132"/>
      <c r="FC250" s="1132"/>
      <c r="FD250" s="1132"/>
      <c r="FE250" s="1132"/>
      <c r="FF250" s="1132"/>
      <c r="FG250" s="1132"/>
      <c r="FH250" s="1132"/>
      <c r="FI250" s="1132"/>
      <c r="FJ250" s="1132"/>
      <c r="FK250" s="1132"/>
      <c r="FL250" s="1132"/>
      <c r="FM250" s="1132"/>
      <c r="FN250" s="1132"/>
      <c r="FO250" s="1132"/>
      <c r="FP250" s="1132"/>
      <c r="FQ250" s="1132"/>
      <c r="FR250" s="1132"/>
      <c r="FS250" s="1132"/>
      <c r="FT250" s="1132"/>
      <c r="FU250" s="1132"/>
      <c r="FV250" s="1132"/>
      <c r="FW250" s="1132"/>
      <c r="FX250" s="1132"/>
      <c r="FY250" s="1132"/>
      <c r="FZ250" s="1132"/>
      <c r="GA250" s="1132"/>
      <c r="GB250" s="1132"/>
      <c r="GC250" s="1132"/>
      <c r="GD250" s="1132"/>
      <c r="GE250" s="1132"/>
      <c r="GF250" s="1132"/>
      <c r="GG250" s="1132"/>
      <c r="GH250" s="1132"/>
      <c r="GI250" s="1132"/>
      <c r="GJ250" s="1132"/>
      <c r="GK250" s="1132"/>
      <c r="GL250" s="1132"/>
      <c r="GM250" s="1132"/>
      <c r="GN250" s="1132"/>
      <c r="GO250" s="1132"/>
      <c r="GP250" s="1132"/>
      <c r="GQ250" s="1132"/>
      <c r="GR250" s="1132"/>
      <c r="GS250" s="1132"/>
      <c r="GT250" s="1132"/>
      <c r="GU250" s="1132"/>
      <c r="GV250" s="1132"/>
      <c r="GW250" s="1132"/>
      <c r="GX250" s="1132"/>
      <c r="GY250" s="1132"/>
      <c r="GZ250" s="1132"/>
      <c r="HA250" s="1132"/>
      <c r="HB250" s="1132"/>
      <c r="HC250" s="1132"/>
      <c r="HD250" s="1132"/>
      <c r="HE250" s="1132"/>
      <c r="HF250" s="1132"/>
      <c r="HG250" s="1132"/>
      <c r="HH250" s="1132"/>
      <c r="HI250" s="1132"/>
    </row>
    <row r="251" spans="1:217" hidden="1">
      <c r="A251" s="1139"/>
      <c r="B251" s="1140"/>
      <c r="C251" s="1139"/>
      <c r="D251" s="1141"/>
      <c r="E251" s="1141"/>
      <c r="F251" s="1142"/>
      <c r="G251" s="1141"/>
      <c r="H251" s="733"/>
      <c r="I251" s="1143"/>
      <c r="J251" s="1144"/>
      <c r="K251" s="837" t="s">
        <v>380</v>
      </c>
      <c r="L251" s="1133"/>
      <c r="M251" s="1134"/>
      <c r="N251" s="1133"/>
      <c r="O251" s="1134"/>
      <c r="P251" s="1133"/>
      <c r="Q251" s="1134"/>
      <c r="R251" s="1133"/>
      <c r="S251" s="1134"/>
      <c r="T251" s="1133"/>
      <c r="U251" s="1134"/>
      <c r="V251" s="1133"/>
      <c r="W251" s="1134"/>
      <c r="X251" s="1133"/>
      <c r="Y251" s="1134"/>
      <c r="Z251" s="1133"/>
      <c r="AA251" s="1134"/>
      <c r="AB251" s="1133"/>
      <c r="AC251" s="1134"/>
      <c r="AD251" s="1133"/>
      <c r="AE251" s="1134"/>
      <c r="AF251" s="1133"/>
      <c r="AG251" s="1134"/>
      <c r="AH251" s="1133"/>
      <c r="AI251" s="1134"/>
      <c r="AJ251" s="1133"/>
      <c r="AK251" s="1134"/>
      <c r="AL251" s="1133"/>
      <c r="AM251" s="1134"/>
      <c r="AN251" s="1133"/>
      <c r="AO251" s="1134"/>
      <c r="AP251" s="1133"/>
      <c r="AQ251" s="1134"/>
      <c r="AR251" s="1133"/>
      <c r="AS251" s="1134"/>
      <c r="AT251" s="1133"/>
      <c r="AU251" s="1134"/>
      <c r="AV251" s="1133"/>
      <c r="AW251" s="1134"/>
      <c r="AX251" s="1133"/>
      <c r="AY251" s="1134"/>
      <c r="AZ251" s="1133"/>
      <c r="BA251" s="1134"/>
      <c r="BB251" s="1133"/>
      <c r="BC251" s="1134"/>
      <c r="BD251" s="1133"/>
      <c r="BE251" s="1134"/>
      <c r="BF251" s="1133"/>
      <c r="BG251" s="1134"/>
      <c r="BH251" s="1133"/>
      <c r="BI251" s="1134"/>
      <c r="BJ251" s="1133"/>
      <c r="BK251" s="1134"/>
      <c r="BL251" s="1133"/>
      <c r="BM251" s="1134"/>
      <c r="BN251" s="1133"/>
      <c r="BO251" s="1134"/>
      <c r="BP251" s="1133"/>
      <c r="BQ251" s="1134"/>
      <c r="BR251" s="1129"/>
      <c r="BS251" s="1129"/>
      <c r="BT251" s="1129"/>
      <c r="BU251" s="1129"/>
      <c r="BV251" s="1129"/>
      <c r="BW251" s="1129"/>
      <c r="BX251" s="1129"/>
      <c r="BY251" s="1129"/>
      <c r="BZ251" s="1129"/>
      <c r="CA251" s="1129"/>
      <c r="CB251" s="1129"/>
      <c r="CC251" s="1129"/>
      <c r="CD251" s="1129"/>
      <c r="CE251" s="1129"/>
      <c r="CF251" s="1129"/>
      <c r="CG251" s="1129"/>
      <c r="CH251" s="1129"/>
      <c r="CI251" s="1129"/>
      <c r="CJ251" s="1129"/>
      <c r="CK251" s="1129"/>
      <c r="CL251" s="1129"/>
      <c r="CM251" s="1129"/>
      <c r="CN251" s="1129"/>
      <c r="CO251" s="1129"/>
      <c r="CP251" s="1129"/>
      <c r="CQ251" s="1129"/>
      <c r="CR251" s="1129"/>
      <c r="CS251" s="1129"/>
      <c r="CT251" s="1129"/>
      <c r="CU251" s="1129"/>
      <c r="CV251" s="1129"/>
      <c r="CW251" s="1129"/>
      <c r="CX251" s="1129"/>
      <c r="CY251" s="1129"/>
      <c r="CZ251" s="1129"/>
      <c r="DA251" s="1129"/>
      <c r="DB251" s="1129"/>
      <c r="DC251" s="1129"/>
      <c r="DD251" s="1129"/>
      <c r="DE251" s="1129"/>
      <c r="DF251" s="1129"/>
      <c r="DG251" s="1129"/>
      <c r="DH251" s="1129"/>
      <c r="DI251" s="1129"/>
      <c r="DJ251" s="1135"/>
      <c r="DK251" s="1135"/>
      <c r="DL251" s="1129"/>
      <c r="DM251" s="1129"/>
      <c r="DN251" s="1129"/>
      <c r="DO251" s="1129"/>
      <c r="DP251" s="1129"/>
      <c r="DQ251" s="1129"/>
      <c r="DR251" s="1129"/>
      <c r="DS251" s="1129"/>
      <c r="DT251" s="1129"/>
      <c r="DU251" s="1129"/>
      <c r="DV251" s="1129"/>
      <c r="DW251" s="1129"/>
      <c r="DX251" s="1129"/>
      <c r="DY251" s="1129"/>
      <c r="DZ251" s="1129"/>
      <c r="EA251" s="1129"/>
      <c r="EB251" s="1129"/>
      <c r="EC251" s="1129"/>
      <c r="ED251" s="1129"/>
      <c r="EE251" s="1129"/>
      <c r="EF251" s="1129"/>
      <c r="EG251" s="1129"/>
      <c r="EH251" s="1129"/>
      <c r="EI251" s="1129"/>
      <c r="EJ251" s="1129"/>
      <c r="EK251" s="1129"/>
      <c r="EL251" s="1129"/>
      <c r="EM251" s="1129"/>
      <c r="EN251" s="1129"/>
      <c r="EO251" s="1129"/>
      <c r="EP251" s="1129"/>
      <c r="EQ251" s="1129"/>
      <c r="ER251" s="1129"/>
      <c r="ES251" s="1129"/>
      <c r="ET251" s="1129"/>
      <c r="EU251" s="1129"/>
      <c r="EV251" s="1129"/>
      <c r="EW251" s="1129"/>
      <c r="EX251" s="1129"/>
      <c r="EY251" s="1129"/>
      <c r="EZ251" s="1129"/>
      <c r="FA251" s="1129"/>
      <c r="FB251" s="1129"/>
      <c r="FC251" s="1129"/>
      <c r="FD251" s="1129"/>
      <c r="FE251" s="1129"/>
      <c r="FF251" s="1129"/>
      <c r="FG251" s="1129"/>
      <c r="FH251" s="1129"/>
      <c r="FI251" s="1129"/>
      <c r="FJ251" s="1129"/>
      <c r="FK251" s="1129"/>
      <c r="FL251" s="1129"/>
      <c r="FM251" s="1129"/>
      <c r="FN251" s="1129"/>
      <c r="FO251" s="1129"/>
      <c r="FP251" s="1129"/>
      <c r="FQ251" s="1129"/>
      <c r="FR251" s="1129"/>
      <c r="FS251" s="1129"/>
      <c r="FT251" s="1129"/>
      <c r="FU251" s="1129"/>
      <c r="FV251" s="1129"/>
      <c r="FW251" s="1129"/>
      <c r="FX251" s="1129"/>
      <c r="FY251" s="1129"/>
      <c r="FZ251" s="1129"/>
      <c r="GA251" s="1129"/>
      <c r="GB251" s="1129"/>
      <c r="GC251" s="1129"/>
      <c r="GD251" s="1129"/>
      <c r="GE251" s="1129"/>
      <c r="GF251" s="1129"/>
      <c r="GG251" s="1129"/>
      <c r="GH251" s="1129"/>
      <c r="GI251" s="1129"/>
      <c r="GJ251" s="1129"/>
      <c r="GK251" s="1129"/>
      <c r="GL251" s="1129"/>
      <c r="GM251" s="1129"/>
      <c r="GN251" s="1129"/>
      <c r="GO251" s="1129"/>
      <c r="GP251" s="1129"/>
      <c r="GQ251" s="1129"/>
      <c r="GR251" s="1129"/>
      <c r="GS251" s="1129"/>
      <c r="GT251" s="1129"/>
      <c r="GU251" s="1129"/>
      <c r="GV251" s="1129"/>
      <c r="GW251" s="1129"/>
      <c r="GX251" s="1129"/>
      <c r="GY251" s="1129"/>
      <c r="GZ251" s="1129"/>
      <c r="HA251" s="1129"/>
      <c r="HB251" s="1129"/>
      <c r="HC251" s="1129"/>
      <c r="HD251" s="1129"/>
      <c r="HE251" s="1129"/>
      <c r="HF251" s="1129"/>
      <c r="HG251" s="1129"/>
      <c r="HH251" s="1129"/>
      <c r="HI251" s="1129"/>
    </row>
    <row r="252" spans="1:217" hidden="1">
      <c r="A252" s="1139"/>
      <c r="B252" s="1140"/>
      <c r="C252" s="1139"/>
      <c r="D252" s="1141"/>
      <c r="E252" s="1141"/>
      <c r="F252" s="1142"/>
      <c r="G252" s="1141"/>
      <c r="H252" s="733"/>
      <c r="I252" s="1143"/>
      <c r="J252" s="1144"/>
      <c r="K252" s="838" t="s">
        <v>381</v>
      </c>
      <c r="L252" s="1125">
        <f>(L250*L251*$G250)*$L$8</f>
        <v>0</v>
      </c>
      <c r="M252" s="1126"/>
      <c r="N252" s="1125">
        <f>(N250*N251*$G250)*$L$8</f>
        <v>0</v>
      </c>
      <c r="O252" s="1126"/>
      <c r="P252" s="1125">
        <f>(P250*P251*$G250)*$L$8</f>
        <v>0</v>
      </c>
      <c r="Q252" s="1126"/>
      <c r="R252" s="1125">
        <f>(R250*R251*$G250)*$L$8</f>
        <v>0</v>
      </c>
      <c r="S252" s="1126"/>
      <c r="T252" s="1125">
        <f>(T250*T251*$G250)*$T$8</f>
        <v>0</v>
      </c>
      <c r="U252" s="1126"/>
      <c r="V252" s="1125">
        <f>(V250*V251*$G250)*$T$8</f>
        <v>0</v>
      </c>
      <c r="W252" s="1126"/>
      <c r="X252" s="1125">
        <f>(X250*X251*$G250)*$T$8</f>
        <v>0</v>
      </c>
      <c r="Y252" s="1126"/>
      <c r="Z252" s="1125">
        <f>(Z250*Z251*$G250)*$T$8</f>
        <v>0</v>
      </c>
      <c r="AA252" s="1126"/>
      <c r="AB252" s="1125">
        <f>(AB250*AB251*$G250)*$AB$8</f>
        <v>0</v>
      </c>
      <c r="AC252" s="1126"/>
      <c r="AD252" s="1125">
        <f>(AD250*AD251*$G250)*$AB$8</f>
        <v>0</v>
      </c>
      <c r="AE252" s="1126"/>
      <c r="AF252" s="1125">
        <f>(AF250*AF251*$G250)*$AB$8</f>
        <v>0</v>
      </c>
      <c r="AG252" s="1126"/>
      <c r="AH252" s="1125">
        <f>(AH250*AH251*$G250)*$AB$8</f>
        <v>0</v>
      </c>
      <c r="AI252" s="1126"/>
      <c r="AJ252" s="1125">
        <f>(AJ250*AJ251*$G250)*$AJ$8</f>
        <v>0</v>
      </c>
      <c r="AK252" s="1126"/>
      <c r="AL252" s="1125">
        <f>(AL250*AL251*$G250)*$AJ$8</f>
        <v>0</v>
      </c>
      <c r="AM252" s="1126"/>
      <c r="AN252" s="1125">
        <f>(AN250*AN251*$G250)*$AJ$8</f>
        <v>0</v>
      </c>
      <c r="AO252" s="1126"/>
      <c r="AP252" s="1125">
        <f>(AP250*AP251*$G250)*$AJ$8</f>
        <v>0</v>
      </c>
      <c r="AQ252" s="1126"/>
      <c r="AR252" s="1125">
        <f>(AR250*AR251*$G250)*$AT$8</f>
        <v>0</v>
      </c>
      <c r="AS252" s="1126"/>
      <c r="AT252" s="1125">
        <f>(AT250*AT251*$G250)*$AT$8</f>
        <v>0</v>
      </c>
      <c r="AU252" s="1126"/>
      <c r="AV252" s="1125">
        <f>(AV250*AV251*$G250)*$AT$8</f>
        <v>0</v>
      </c>
      <c r="AW252" s="1126"/>
      <c r="AX252" s="1125">
        <f>(AX250*AX251*$G250)*$AT$8</f>
        <v>0</v>
      </c>
      <c r="AY252" s="1126"/>
      <c r="AZ252" s="1125">
        <f>(AZ250*AZ251*$G250)*$BB$8</f>
        <v>0</v>
      </c>
      <c r="BA252" s="1126"/>
      <c r="BB252" s="1125">
        <f>(BB250*BB251*$G250)*$BB$8</f>
        <v>0</v>
      </c>
      <c r="BC252" s="1126"/>
      <c r="BD252" s="1125">
        <f>(BD250*BD251*$G250)*$BB$8</f>
        <v>0</v>
      </c>
      <c r="BE252" s="1126"/>
      <c r="BF252" s="1125">
        <f>(BF250*BF251*$G250)*$BB$8</f>
        <v>0</v>
      </c>
      <c r="BG252" s="1126"/>
      <c r="BH252" s="1125">
        <f>(BH250*BH251*$G250)*$BJ$8</f>
        <v>0</v>
      </c>
      <c r="BI252" s="1126"/>
      <c r="BJ252" s="1125">
        <f>(BJ250*BJ251*$G250)*$BJ$8</f>
        <v>0</v>
      </c>
      <c r="BK252" s="1126"/>
      <c r="BL252" s="1125">
        <f>(BL250*BL251*$G250)*$BJ$8</f>
        <v>0</v>
      </c>
      <c r="BM252" s="1126"/>
      <c r="BN252" s="1125">
        <f>(BN250*BN251*$G250)*$BJ$8</f>
        <v>0</v>
      </c>
      <c r="BO252" s="1126"/>
      <c r="BP252" s="1125">
        <f>(BP250*BP251*$G250)*$BT$8</f>
        <v>0</v>
      </c>
      <c r="BQ252" s="1126"/>
      <c r="BR252" s="1125">
        <f>(BR250*BR251*$G250)*$BT$8</f>
        <v>0</v>
      </c>
      <c r="BS252" s="1126"/>
      <c r="BT252" s="1125">
        <f>(BT250*BT251*$G250)*$BT$8</f>
        <v>0</v>
      </c>
      <c r="BU252" s="1126"/>
      <c r="BV252" s="1125">
        <f>(BV250*BV251*$G250)*$BT$8</f>
        <v>0</v>
      </c>
      <c r="BW252" s="1126"/>
      <c r="BX252" s="1125">
        <f>(BX250*BX251*$G250)*$CB$8</f>
        <v>0</v>
      </c>
      <c r="BY252" s="1126"/>
      <c r="BZ252" s="1125">
        <f>(BZ250*BZ251*$G250)*$CB$8</f>
        <v>0</v>
      </c>
      <c r="CA252" s="1126"/>
      <c r="CB252" s="1125">
        <f>(CB250*CB251*$G250)*$CB$8</f>
        <v>0</v>
      </c>
      <c r="CC252" s="1126"/>
      <c r="CD252" s="1125">
        <f>(CD250*CD251*$G250)*$CB$8</f>
        <v>0</v>
      </c>
      <c r="CE252" s="1126"/>
      <c r="CF252" s="1125">
        <f>(CF250*CF251*$G250)*$CB$8</f>
        <v>0</v>
      </c>
      <c r="CG252" s="1126"/>
      <c r="CH252" s="1125">
        <f>(CH250*CH251*$G250)*$CJ$8</f>
        <v>0</v>
      </c>
      <c r="CI252" s="1126"/>
      <c r="CJ252" s="1125">
        <f>(CJ250*CJ251*$G250)*$CJ$8</f>
        <v>0</v>
      </c>
      <c r="CK252" s="1126"/>
      <c r="CL252" s="1125">
        <f>(CL250*CL251*$G250)*$CJ$8</f>
        <v>0</v>
      </c>
      <c r="CM252" s="1126"/>
      <c r="CN252" s="1125">
        <f>(CN250*CN251*$G250)*$CT$8</f>
        <v>0</v>
      </c>
      <c r="CO252" s="1126"/>
      <c r="CP252" s="1125">
        <f>(CP250*CP251*$G250)*$CT$8</f>
        <v>0</v>
      </c>
      <c r="CQ252" s="1126"/>
      <c r="CR252" s="1125">
        <f>(CR250*CR251*$G250)*$CT$8</f>
        <v>0</v>
      </c>
      <c r="CS252" s="1126"/>
      <c r="CT252" s="1125">
        <f>(CT250*CT251*$G250)*$CT$8</f>
        <v>0</v>
      </c>
      <c r="CU252" s="1126"/>
      <c r="CV252" s="1125">
        <f>(CV250*CV251*$G250)*$DB$8</f>
        <v>0</v>
      </c>
      <c r="CW252" s="1126"/>
      <c r="CX252" s="1125">
        <f>(CX250*CX251*$G250)*$DB$8</f>
        <v>0</v>
      </c>
      <c r="CY252" s="1126"/>
      <c r="CZ252" s="1125">
        <f>(CZ250*CZ251*$G250)*$DB$8</f>
        <v>0</v>
      </c>
      <c r="DA252" s="1126"/>
      <c r="DB252" s="1125">
        <f>(DB250*DB251*$G250)*$DB$8</f>
        <v>0</v>
      </c>
      <c r="DC252" s="1126"/>
      <c r="DD252" s="1125">
        <f>(DD250*DD251*$G250)*$DB$8</f>
        <v>0</v>
      </c>
      <c r="DE252" s="1126"/>
      <c r="DF252" s="1125">
        <f>(DF250*DF251*$G250)*$DB$8</f>
        <v>0</v>
      </c>
      <c r="DG252" s="1126"/>
      <c r="DH252" s="1125">
        <f>(DH250*DH251*$G250)*$DB$8</f>
        <v>0</v>
      </c>
      <c r="DI252" s="1126"/>
      <c r="DJ252" s="1130">
        <f>(DJ250*DJ251*$G250)*$DB$8</f>
        <v>0</v>
      </c>
      <c r="DK252" s="1131"/>
      <c r="DL252" s="1125">
        <f>(DL250*DL251*$G250)*$DB$8</f>
        <v>0</v>
      </c>
      <c r="DM252" s="1126"/>
      <c r="DN252" s="1125">
        <f>(DN250*DN251*$G250)*$DB$8</f>
        <v>0</v>
      </c>
      <c r="DO252" s="1126"/>
      <c r="DP252" s="1125">
        <f>(DP250*DP251*$G250)*$DB$8</f>
        <v>0</v>
      </c>
      <c r="DQ252" s="1126"/>
      <c r="DR252" s="1125">
        <f>(DR250*DR251*$G250)*$DB$8</f>
        <v>0</v>
      </c>
      <c r="DS252" s="1126"/>
      <c r="DT252" s="1125">
        <f>(DT250*DT251*$G250)*$DB$8</f>
        <v>0</v>
      </c>
      <c r="DU252" s="1126"/>
      <c r="DV252" s="1125">
        <f>(DV250*DV251*$G250)*$DB$8</f>
        <v>0</v>
      </c>
      <c r="DW252" s="1126"/>
      <c r="DX252" s="1125">
        <f>(DX250*DX251*$G250)*$DB$8</f>
        <v>0</v>
      </c>
      <c r="DY252" s="1126"/>
      <c r="DZ252" s="1125">
        <f>(DZ250*DZ251*$G250)*$DB$8</f>
        <v>0</v>
      </c>
      <c r="EA252" s="1126"/>
      <c r="EB252" s="1125">
        <f>(EB250*EB251*$G250)*$DB$8</f>
        <v>0</v>
      </c>
      <c r="EC252" s="1126"/>
      <c r="ED252" s="1125">
        <f>(ED250*ED251*$G250)*$DB$8</f>
        <v>0</v>
      </c>
      <c r="EE252" s="1126"/>
      <c r="EF252" s="1125">
        <f>(EF250*EF251*$G250)*$DB$8</f>
        <v>0</v>
      </c>
      <c r="EG252" s="1126"/>
      <c r="EH252" s="1125">
        <f>(EH250*EH251*$G250)*$DB$8</f>
        <v>0</v>
      </c>
      <c r="EI252" s="1126"/>
      <c r="EJ252" s="1125">
        <f>(EJ250*EJ251*$G250)*$DB$8</f>
        <v>0</v>
      </c>
      <c r="EK252" s="1126"/>
      <c r="EL252" s="1125">
        <f>(EL250*EL251*$G250)*$DB$8</f>
        <v>0</v>
      </c>
      <c r="EM252" s="1126"/>
      <c r="EN252" s="1125">
        <f>(EN250*EN251*$G250)*$DB$8</f>
        <v>0</v>
      </c>
      <c r="EO252" s="1126"/>
      <c r="EP252" s="1125">
        <f>(EP250*EP251*$G250)*$DB$8</f>
        <v>0</v>
      </c>
      <c r="EQ252" s="1126"/>
      <c r="ER252" s="1125">
        <f>(ER250*ER251*$G250)*$DB$8</f>
        <v>0</v>
      </c>
      <c r="ES252" s="1126"/>
      <c r="ET252" s="1125">
        <f>(ET250*ET251*$G250)*$DB$8</f>
        <v>0</v>
      </c>
      <c r="EU252" s="1126"/>
      <c r="EV252" s="1125">
        <f>(EV250*EV251*$G250)*$DB$8</f>
        <v>0</v>
      </c>
      <c r="EW252" s="1126"/>
      <c r="EX252" s="1125">
        <f>(EX250*EX251*$G250)*$DB$8</f>
        <v>0</v>
      </c>
      <c r="EY252" s="1126"/>
      <c r="EZ252" s="1125">
        <f>(EZ250*EZ251*$G250)*$DB$8</f>
        <v>0</v>
      </c>
      <c r="FA252" s="1126"/>
      <c r="FB252" s="1125">
        <f>(FB250*FB251*$G250)*$DB$8</f>
        <v>0</v>
      </c>
      <c r="FC252" s="1126"/>
      <c r="FD252" s="1125">
        <f>(FD250*FD251*$G250)*$DB$8</f>
        <v>0</v>
      </c>
      <c r="FE252" s="1126"/>
      <c r="FF252" s="1125">
        <f>(FF250*FF251*$G250)*$DB$8</f>
        <v>0</v>
      </c>
      <c r="FG252" s="1126"/>
      <c r="FH252" s="1125">
        <f>(FH250*FH251*$G250)*$DB$8</f>
        <v>0</v>
      </c>
      <c r="FI252" s="1126"/>
      <c r="FJ252" s="1125">
        <f>(FJ250*FJ251*$G250)*$DB$8</f>
        <v>0</v>
      </c>
      <c r="FK252" s="1126"/>
      <c r="FL252" s="1125">
        <f>(FL250*FL251*$G250)*$DB$8</f>
        <v>0</v>
      </c>
      <c r="FM252" s="1126"/>
      <c r="FN252" s="1125">
        <f>(FN250*FN251*$G250)*$DB$8</f>
        <v>0</v>
      </c>
      <c r="FO252" s="1126"/>
      <c r="FP252" s="1125">
        <f>(FP250*FP251*$G250)*$DB$8</f>
        <v>0</v>
      </c>
      <c r="FQ252" s="1126"/>
      <c r="FR252" s="1125">
        <f>(FR250*FR251*$G250)*$DB$8</f>
        <v>0</v>
      </c>
      <c r="FS252" s="1126"/>
      <c r="FT252" s="1125">
        <f>(FT250*FT251*$G250)*$DB$8</f>
        <v>0</v>
      </c>
      <c r="FU252" s="1126"/>
      <c r="FV252" s="1125">
        <f>(FV250*FV251*$G250)*$DB$8</f>
        <v>0</v>
      </c>
      <c r="FW252" s="1126"/>
      <c r="FX252" s="1125">
        <f>(FX250*FX251*$G250)*$DB$8</f>
        <v>0</v>
      </c>
      <c r="FY252" s="1126"/>
      <c r="FZ252" s="1125">
        <f>(FZ250*FZ251*$G250)*$DB$8</f>
        <v>0</v>
      </c>
      <c r="GA252" s="1126"/>
      <c r="GB252" s="1125">
        <f>(GB250*GB251*$G250)*$DB$8</f>
        <v>0</v>
      </c>
      <c r="GC252" s="1126"/>
      <c r="GD252" s="1125">
        <f>(GD250*GD251*$G250)*$DB$8</f>
        <v>0</v>
      </c>
      <c r="GE252" s="1126"/>
      <c r="GF252" s="1125">
        <f>(GF250*GF251*$G250)*$DB$8</f>
        <v>0</v>
      </c>
      <c r="GG252" s="1126"/>
      <c r="GH252" s="1125">
        <f>(GH250*GH251*$G250)*$DB$8</f>
        <v>0</v>
      </c>
      <c r="GI252" s="1126"/>
      <c r="GJ252" s="1125">
        <f>(GJ250*GJ251*$G250)*$DB$8</f>
        <v>0</v>
      </c>
      <c r="GK252" s="1126"/>
      <c r="GL252" s="1125">
        <f>(GL250*GL251*$G250)*$DB$8</f>
        <v>0</v>
      </c>
      <c r="GM252" s="1126"/>
      <c r="GN252" s="1125">
        <f>(GN250*GN251*$G250)*$DB$8</f>
        <v>0</v>
      </c>
      <c r="GO252" s="1126"/>
      <c r="GP252" s="1125">
        <f>(GP250*GP251*$G250)*$DB$8</f>
        <v>0</v>
      </c>
      <c r="GQ252" s="1126"/>
      <c r="GR252" s="1125">
        <f>(GR250*GR251*$G250)*$DB$8</f>
        <v>0</v>
      </c>
      <c r="GS252" s="1126"/>
      <c r="GT252" s="1125">
        <f>(GT250*GT251*$G250)*$DB$8</f>
        <v>0</v>
      </c>
      <c r="GU252" s="1126"/>
      <c r="GV252" s="1125">
        <f t="shared" ref="GV252" si="1047">(GV250*GV251*$G250)*$DB$8</f>
        <v>0</v>
      </c>
      <c r="GW252" s="1126"/>
      <c r="GX252" s="1125">
        <f t="shared" ref="GX252" si="1048">(GX250*GX251*$G250)*$DB$8</f>
        <v>0</v>
      </c>
      <c r="GY252" s="1126"/>
      <c r="GZ252" s="1125">
        <f t="shared" ref="GZ252" si="1049">(GZ250*GZ251*$G250)*$DB$8</f>
        <v>0</v>
      </c>
      <c r="HA252" s="1126"/>
      <c r="HB252" s="1125">
        <f>(HB250*HB251*$G250)*$DB$8</f>
        <v>0</v>
      </c>
      <c r="HC252" s="1126"/>
      <c r="HD252" s="1125">
        <f t="shared" ref="HD252" si="1050">(HD250*HD251*$G250)*$DB$8</f>
        <v>0</v>
      </c>
      <c r="HE252" s="1126"/>
      <c r="HF252" s="1125">
        <f t="shared" ref="HF252" si="1051">(HF250*HF251*$G250)*$DB$8</f>
        <v>0</v>
      </c>
      <c r="HG252" s="1126"/>
      <c r="HH252" s="1125">
        <f t="shared" ref="HH252" si="1052">(HH250*HH251*$G250)*$DB$8</f>
        <v>0</v>
      </c>
      <c r="HI252" s="1126"/>
    </row>
    <row r="253" spans="1:217" hidden="1">
      <c r="A253" s="1139"/>
      <c r="B253" s="1140"/>
      <c r="C253" s="1139"/>
      <c r="D253" s="1141"/>
      <c r="E253" s="1141"/>
      <c r="F253" s="1142"/>
      <c r="G253" s="1141"/>
      <c r="H253" s="733"/>
      <c r="I253" s="1143"/>
      <c r="J253" s="1144"/>
      <c r="K253" s="839" t="s">
        <v>382</v>
      </c>
      <c r="L253" s="1121">
        <f>L252</f>
        <v>0</v>
      </c>
      <c r="M253" s="1122"/>
      <c r="N253" s="1121">
        <f>L253+N252</f>
        <v>0</v>
      </c>
      <c r="O253" s="1122"/>
      <c r="P253" s="1121">
        <f>N253+P252</f>
        <v>0</v>
      </c>
      <c r="Q253" s="1122"/>
      <c r="R253" s="1121">
        <f>P253+R252</f>
        <v>0</v>
      </c>
      <c r="S253" s="1122"/>
      <c r="T253" s="1121">
        <f>R253+T252</f>
        <v>0</v>
      </c>
      <c r="U253" s="1122"/>
      <c r="V253" s="1121">
        <f>T253+V252</f>
        <v>0</v>
      </c>
      <c r="W253" s="1122"/>
      <c r="X253" s="1121">
        <f>V253+X252</f>
        <v>0</v>
      </c>
      <c r="Y253" s="1122"/>
      <c r="Z253" s="1121">
        <f>X253+Z252</f>
        <v>0</v>
      </c>
      <c r="AA253" s="1122"/>
      <c r="AB253" s="1121">
        <f>Z253+AB252</f>
        <v>0</v>
      </c>
      <c r="AC253" s="1122"/>
      <c r="AD253" s="1121">
        <f>AB253+AD252</f>
        <v>0</v>
      </c>
      <c r="AE253" s="1122"/>
      <c r="AF253" s="1121">
        <f>AD253+AF252</f>
        <v>0</v>
      </c>
      <c r="AG253" s="1122"/>
      <c r="AH253" s="1121">
        <f>AF253+AH252</f>
        <v>0</v>
      </c>
      <c r="AI253" s="1122"/>
      <c r="AJ253" s="1121">
        <f>AH253+AJ252</f>
        <v>0</v>
      </c>
      <c r="AK253" s="1122"/>
      <c r="AL253" s="1121">
        <f>AJ253+AL252</f>
        <v>0</v>
      </c>
      <c r="AM253" s="1122"/>
      <c r="AN253" s="1121">
        <f>AL253+AN252</f>
        <v>0</v>
      </c>
      <c r="AO253" s="1122"/>
      <c r="AP253" s="1121">
        <f>AN253+AP252</f>
        <v>0</v>
      </c>
      <c r="AQ253" s="1122"/>
      <c r="AR253" s="1121">
        <f>AP253+AR252</f>
        <v>0</v>
      </c>
      <c r="AS253" s="1122"/>
      <c r="AT253" s="1121">
        <f>AR253+AT252</f>
        <v>0</v>
      </c>
      <c r="AU253" s="1122"/>
      <c r="AV253" s="1121">
        <f>AT253+AV252</f>
        <v>0</v>
      </c>
      <c r="AW253" s="1122"/>
      <c r="AX253" s="1121">
        <f>AV253+AX252</f>
        <v>0</v>
      </c>
      <c r="AY253" s="1122"/>
      <c r="AZ253" s="1121">
        <f>AX253+AZ252</f>
        <v>0</v>
      </c>
      <c r="BA253" s="1122"/>
      <c r="BB253" s="1121">
        <f>AZ253+BB252</f>
        <v>0</v>
      </c>
      <c r="BC253" s="1122"/>
      <c r="BD253" s="1121">
        <f>BB253+BD252</f>
        <v>0</v>
      </c>
      <c r="BE253" s="1122"/>
      <c r="BF253" s="1121">
        <f>BD253+BF252</f>
        <v>0</v>
      </c>
      <c r="BG253" s="1122"/>
      <c r="BH253" s="1121">
        <f>BF253+BH252</f>
        <v>0</v>
      </c>
      <c r="BI253" s="1122"/>
      <c r="BJ253" s="1121">
        <f>BH253+BJ252</f>
        <v>0</v>
      </c>
      <c r="BK253" s="1122"/>
      <c r="BL253" s="1121">
        <f>BJ253+BL252</f>
        <v>0</v>
      </c>
      <c r="BM253" s="1122"/>
      <c r="BN253" s="1121">
        <f>BL253+BN252</f>
        <v>0</v>
      </c>
      <c r="BO253" s="1122"/>
      <c r="BP253" s="1121">
        <f>BN253+BP252</f>
        <v>0</v>
      </c>
      <c r="BQ253" s="1122"/>
      <c r="BR253" s="1121">
        <f>BP253+BR252</f>
        <v>0</v>
      </c>
      <c r="BS253" s="1122"/>
      <c r="BT253" s="1121">
        <f>BR253+BT252</f>
        <v>0</v>
      </c>
      <c r="BU253" s="1122"/>
      <c r="BV253" s="1121">
        <f>BT253+BV252</f>
        <v>0</v>
      </c>
      <c r="BW253" s="1122"/>
      <c r="BX253" s="1121">
        <f>BV253+BX252</f>
        <v>0</v>
      </c>
      <c r="BY253" s="1122"/>
      <c r="BZ253" s="1121">
        <f>BX253+BZ252</f>
        <v>0</v>
      </c>
      <c r="CA253" s="1122"/>
      <c r="CB253" s="1121">
        <f>BZ253+CB252</f>
        <v>0</v>
      </c>
      <c r="CC253" s="1122"/>
      <c r="CD253" s="1121">
        <f>CB253+CD252</f>
        <v>0</v>
      </c>
      <c r="CE253" s="1122"/>
      <c r="CF253" s="1121">
        <f>CD253+CF252</f>
        <v>0</v>
      </c>
      <c r="CG253" s="1122"/>
      <c r="CH253" s="1121">
        <f>CF253+CH252</f>
        <v>0</v>
      </c>
      <c r="CI253" s="1122"/>
      <c r="CJ253" s="1121">
        <f>CH253+CJ252</f>
        <v>0</v>
      </c>
      <c r="CK253" s="1122"/>
      <c r="CL253" s="1121">
        <f>CJ253+CL252</f>
        <v>0</v>
      </c>
      <c r="CM253" s="1122"/>
      <c r="CN253" s="1121">
        <f>CL253+CN252</f>
        <v>0</v>
      </c>
      <c r="CO253" s="1122"/>
      <c r="CP253" s="1121">
        <f>CN253+CP252</f>
        <v>0</v>
      </c>
      <c r="CQ253" s="1122"/>
      <c r="CR253" s="1121">
        <f>CP253+CR252</f>
        <v>0</v>
      </c>
      <c r="CS253" s="1122"/>
      <c r="CT253" s="1121">
        <f>CR253+CT252</f>
        <v>0</v>
      </c>
      <c r="CU253" s="1122"/>
      <c r="CV253" s="1121">
        <f>CT253+CV252</f>
        <v>0</v>
      </c>
      <c r="CW253" s="1122"/>
      <c r="CX253" s="1121">
        <f>CV253+CX252</f>
        <v>0</v>
      </c>
      <c r="CY253" s="1122"/>
      <c r="CZ253" s="1121">
        <f>CX253+CZ252</f>
        <v>0</v>
      </c>
      <c r="DA253" s="1122"/>
      <c r="DB253" s="1121">
        <f>CZ253+DB252</f>
        <v>0</v>
      </c>
      <c r="DC253" s="1122"/>
      <c r="DD253" s="1121">
        <f>DB253+DD252</f>
        <v>0</v>
      </c>
      <c r="DE253" s="1122"/>
      <c r="DF253" s="1121">
        <f>DD253+DF252</f>
        <v>0</v>
      </c>
      <c r="DG253" s="1122"/>
      <c r="DH253" s="1121">
        <f>DF253+DH252</f>
        <v>0</v>
      </c>
      <c r="DI253" s="1122"/>
      <c r="DJ253" s="1127">
        <f>DH253+DJ252</f>
        <v>0</v>
      </c>
      <c r="DK253" s="1128"/>
      <c r="DL253" s="1121">
        <f>DJ253+DL252</f>
        <v>0</v>
      </c>
      <c r="DM253" s="1122"/>
      <c r="DN253" s="1121">
        <f>DL253+DN252</f>
        <v>0</v>
      </c>
      <c r="DO253" s="1122"/>
      <c r="DP253" s="1121">
        <f>DN253+DP252</f>
        <v>0</v>
      </c>
      <c r="DQ253" s="1122"/>
      <c r="DR253" s="1121">
        <f>DP253+DR252</f>
        <v>0</v>
      </c>
      <c r="DS253" s="1122"/>
      <c r="DT253" s="1121">
        <f>DR253+DT252</f>
        <v>0</v>
      </c>
      <c r="DU253" s="1122"/>
      <c r="DV253" s="1121">
        <f>DT253+DV252</f>
        <v>0</v>
      </c>
      <c r="DW253" s="1122"/>
      <c r="DX253" s="1121">
        <f>DV253+DX252</f>
        <v>0</v>
      </c>
      <c r="DY253" s="1122"/>
      <c r="DZ253" s="1121">
        <f>DX253+DZ252</f>
        <v>0</v>
      </c>
      <c r="EA253" s="1122"/>
      <c r="EB253" s="1121">
        <f>DZ253+EB252</f>
        <v>0</v>
      </c>
      <c r="EC253" s="1122"/>
      <c r="ED253" s="1121">
        <f>EB253+ED252</f>
        <v>0</v>
      </c>
      <c r="EE253" s="1122"/>
      <c r="EF253" s="1121">
        <f>ED253+EF252</f>
        <v>0</v>
      </c>
      <c r="EG253" s="1122"/>
      <c r="EH253" s="1121">
        <f>EF253+EH252</f>
        <v>0</v>
      </c>
      <c r="EI253" s="1122"/>
      <c r="EJ253" s="1121">
        <f>EH253+EJ252</f>
        <v>0</v>
      </c>
      <c r="EK253" s="1122"/>
      <c r="EL253" s="1121">
        <f>EJ253+EL252</f>
        <v>0</v>
      </c>
      <c r="EM253" s="1122"/>
      <c r="EN253" s="1121">
        <f>EL253+EN252</f>
        <v>0</v>
      </c>
      <c r="EO253" s="1122"/>
      <c r="EP253" s="1121">
        <f>EN253+EP252</f>
        <v>0</v>
      </c>
      <c r="EQ253" s="1122"/>
      <c r="ER253" s="1121">
        <f>EP253+ER252</f>
        <v>0</v>
      </c>
      <c r="ES253" s="1122"/>
      <c r="ET253" s="1121">
        <f>ER253+ET252</f>
        <v>0</v>
      </c>
      <c r="EU253" s="1122"/>
      <c r="EV253" s="1121">
        <f>ET253+EV252</f>
        <v>0</v>
      </c>
      <c r="EW253" s="1122"/>
      <c r="EX253" s="1121">
        <f>EV253+EX252</f>
        <v>0</v>
      </c>
      <c r="EY253" s="1122"/>
      <c r="EZ253" s="1121">
        <f>EX253+EZ252</f>
        <v>0</v>
      </c>
      <c r="FA253" s="1122"/>
      <c r="FB253" s="1121">
        <f>EZ253+FB252</f>
        <v>0</v>
      </c>
      <c r="FC253" s="1122"/>
      <c r="FD253" s="1121">
        <f>FB253+FD252</f>
        <v>0</v>
      </c>
      <c r="FE253" s="1122"/>
      <c r="FF253" s="1121">
        <f>FD253+FF252</f>
        <v>0</v>
      </c>
      <c r="FG253" s="1122"/>
      <c r="FH253" s="1121">
        <f>FF253+FH252</f>
        <v>0</v>
      </c>
      <c r="FI253" s="1122"/>
      <c r="FJ253" s="1121">
        <f>FH253+FJ252</f>
        <v>0</v>
      </c>
      <c r="FK253" s="1122"/>
      <c r="FL253" s="1121">
        <f>FJ253+FL252</f>
        <v>0</v>
      </c>
      <c r="FM253" s="1122"/>
      <c r="FN253" s="1121">
        <f>FL253+FN252</f>
        <v>0</v>
      </c>
      <c r="FO253" s="1122"/>
      <c r="FP253" s="1121">
        <f>FN253+FP252</f>
        <v>0</v>
      </c>
      <c r="FQ253" s="1122"/>
      <c r="FR253" s="1121">
        <f>FP253+FR252</f>
        <v>0</v>
      </c>
      <c r="FS253" s="1122"/>
      <c r="FT253" s="1121">
        <f>FR253+FT252</f>
        <v>0</v>
      </c>
      <c r="FU253" s="1122"/>
      <c r="FV253" s="1121">
        <f>FT253+FV252</f>
        <v>0</v>
      </c>
      <c r="FW253" s="1122"/>
      <c r="FX253" s="1121">
        <f>FV253+FX252</f>
        <v>0</v>
      </c>
      <c r="FY253" s="1122"/>
      <c r="FZ253" s="1121">
        <f>FX253+FZ252</f>
        <v>0</v>
      </c>
      <c r="GA253" s="1122"/>
      <c r="GB253" s="1121">
        <f>FZ253+GB252</f>
        <v>0</v>
      </c>
      <c r="GC253" s="1122"/>
      <c r="GD253" s="1121">
        <f>GB253+GD252</f>
        <v>0</v>
      </c>
      <c r="GE253" s="1122"/>
      <c r="GF253" s="1121">
        <f>GD253+GF252</f>
        <v>0</v>
      </c>
      <c r="GG253" s="1122"/>
      <c r="GH253" s="1121">
        <f>GF253+GH252</f>
        <v>0</v>
      </c>
      <c r="GI253" s="1122"/>
      <c r="GJ253" s="1121">
        <f>GH253+GJ252</f>
        <v>0</v>
      </c>
      <c r="GK253" s="1122"/>
      <c r="GL253" s="1121">
        <f>GJ253+GL252</f>
        <v>0</v>
      </c>
      <c r="GM253" s="1122"/>
      <c r="GN253" s="1121">
        <f>GL253+GN252</f>
        <v>0</v>
      </c>
      <c r="GO253" s="1122"/>
      <c r="GP253" s="1121">
        <f>GN253+GP252</f>
        <v>0</v>
      </c>
      <c r="GQ253" s="1122"/>
      <c r="GR253" s="1121">
        <f>GP253+GR252</f>
        <v>0</v>
      </c>
      <c r="GS253" s="1122"/>
      <c r="GT253" s="1121">
        <f>GR253+GT252</f>
        <v>0</v>
      </c>
      <c r="GU253" s="1122"/>
      <c r="GV253" s="1121">
        <f t="shared" ref="GV253" si="1053">GT253+GV252</f>
        <v>0</v>
      </c>
      <c r="GW253" s="1122"/>
      <c r="GX253" s="1121">
        <f t="shared" ref="GX253" si="1054">GV253+GX252</f>
        <v>0</v>
      </c>
      <c r="GY253" s="1122"/>
      <c r="GZ253" s="1121">
        <f t="shared" ref="GZ253" si="1055">GX253+GZ252</f>
        <v>0</v>
      </c>
      <c r="HA253" s="1122"/>
      <c r="HB253" s="1121">
        <f>GZ253+HB252</f>
        <v>0</v>
      </c>
      <c r="HC253" s="1122"/>
      <c r="HD253" s="1121">
        <f t="shared" ref="HD253" si="1056">HB253+HD252</f>
        <v>0</v>
      </c>
      <c r="HE253" s="1122"/>
      <c r="HF253" s="1121">
        <f t="shared" ref="HF253" si="1057">HD253+HF252</f>
        <v>0</v>
      </c>
      <c r="HG253" s="1122"/>
      <c r="HH253" s="1121">
        <f t="shared" ref="HH253" si="1058">HF253+HH252</f>
        <v>0</v>
      </c>
      <c r="HI253" s="1122"/>
    </row>
    <row r="254" spans="1:217" s="19" customFormat="1" hidden="1">
      <c r="A254" s="1139"/>
      <c r="B254" s="1140"/>
      <c r="C254" s="1139"/>
      <c r="D254" s="1141"/>
      <c r="E254" s="1141"/>
      <c r="F254" s="1142"/>
      <c r="G254" s="1141"/>
      <c r="H254" s="840"/>
      <c r="I254" s="1143"/>
      <c r="J254" s="1144"/>
      <c r="K254" s="841" t="s">
        <v>383</v>
      </c>
      <c r="L254" s="1117"/>
      <c r="M254" s="1118"/>
      <c r="N254" s="1117"/>
      <c r="O254" s="1118"/>
      <c r="P254" s="1117"/>
      <c r="Q254" s="1118"/>
      <c r="R254" s="1117"/>
      <c r="S254" s="1118"/>
      <c r="T254" s="1117"/>
      <c r="U254" s="1118"/>
      <c r="V254" s="1117"/>
      <c r="W254" s="1118"/>
      <c r="X254" s="1117"/>
      <c r="Y254" s="1118"/>
      <c r="Z254" s="1117"/>
      <c r="AA254" s="1118"/>
      <c r="AB254" s="1117"/>
      <c r="AC254" s="1118"/>
      <c r="AD254" s="1117"/>
      <c r="AE254" s="1118"/>
      <c r="AF254" s="1117"/>
      <c r="AG254" s="1118"/>
      <c r="AH254" s="1117"/>
      <c r="AI254" s="1118"/>
      <c r="AJ254" s="1117"/>
      <c r="AK254" s="1118"/>
      <c r="AL254" s="1117"/>
      <c r="AM254" s="1118"/>
      <c r="AN254" s="1117"/>
      <c r="AO254" s="1118"/>
      <c r="AP254" s="1117"/>
      <c r="AQ254" s="1118"/>
      <c r="AR254" s="1117"/>
      <c r="AS254" s="1118"/>
      <c r="AT254" s="1117"/>
      <c r="AU254" s="1118"/>
      <c r="AV254" s="1117"/>
      <c r="AW254" s="1118"/>
      <c r="AX254" s="1117"/>
      <c r="AY254" s="1118"/>
      <c r="AZ254" s="1117"/>
      <c r="BA254" s="1118"/>
      <c r="BB254" s="1117"/>
      <c r="BC254" s="1118"/>
      <c r="BD254" s="1117"/>
      <c r="BE254" s="1118"/>
      <c r="BF254" s="1117"/>
      <c r="BG254" s="1118"/>
      <c r="BH254" s="1117"/>
      <c r="BI254" s="1118"/>
      <c r="BJ254" s="1117"/>
      <c r="BK254" s="1118"/>
      <c r="BL254" s="1117"/>
      <c r="BM254" s="1118"/>
      <c r="BN254" s="1117"/>
      <c r="BO254" s="1118"/>
      <c r="BP254" s="1117"/>
      <c r="BQ254" s="1118"/>
      <c r="BR254" s="1117"/>
      <c r="BS254" s="1118"/>
      <c r="BT254" s="1117"/>
      <c r="BU254" s="1118"/>
      <c r="BV254" s="1117"/>
      <c r="BW254" s="1118"/>
      <c r="BX254" s="1117"/>
      <c r="BY254" s="1118"/>
      <c r="BZ254" s="1117"/>
      <c r="CA254" s="1118"/>
      <c r="CB254" s="1117"/>
      <c r="CC254" s="1118"/>
      <c r="CD254" s="1117"/>
      <c r="CE254" s="1118"/>
      <c r="CF254" s="1117"/>
      <c r="CG254" s="1118"/>
      <c r="CH254" s="1117"/>
      <c r="CI254" s="1118"/>
      <c r="CJ254" s="1117"/>
      <c r="CK254" s="1118"/>
      <c r="CL254" s="1117"/>
      <c r="CM254" s="1118"/>
      <c r="CN254" s="1117"/>
      <c r="CO254" s="1118"/>
      <c r="CP254" s="1117"/>
      <c r="CQ254" s="1118"/>
      <c r="CR254" s="1117"/>
      <c r="CS254" s="1118"/>
      <c r="CT254" s="1117"/>
      <c r="CU254" s="1118"/>
      <c r="CV254" s="1117"/>
      <c r="CW254" s="1118"/>
      <c r="CX254" s="1117"/>
      <c r="CY254" s="1118"/>
      <c r="CZ254" s="1117"/>
      <c r="DA254" s="1118"/>
      <c r="DB254" s="1117"/>
      <c r="DC254" s="1118"/>
      <c r="DD254" s="1117"/>
      <c r="DE254" s="1118"/>
      <c r="DF254" s="1117"/>
      <c r="DG254" s="1118"/>
      <c r="DH254" s="1117"/>
      <c r="DI254" s="1118"/>
      <c r="DJ254" s="1123"/>
      <c r="DK254" s="1124"/>
      <c r="DL254" s="1117"/>
      <c r="DM254" s="1118"/>
      <c r="DN254" s="1117"/>
      <c r="DO254" s="1118"/>
      <c r="DP254" s="1117"/>
      <c r="DQ254" s="1118"/>
      <c r="DR254" s="1117"/>
      <c r="DS254" s="1118"/>
      <c r="DT254" s="1117"/>
      <c r="DU254" s="1118"/>
      <c r="DV254" s="1117"/>
      <c r="DW254" s="1118"/>
      <c r="DX254" s="1117"/>
      <c r="DY254" s="1118"/>
      <c r="DZ254" s="1117"/>
      <c r="EA254" s="1118"/>
      <c r="EB254" s="1117"/>
      <c r="EC254" s="1118"/>
      <c r="ED254" s="1117"/>
      <c r="EE254" s="1118"/>
      <c r="EF254" s="1117"/>
      <c r="EG254" s="1118"/>
      <c r="EH254" s="1117"/>
      <c r="EI254" s="1118"/>
      <c r="EJ254" s="1117"/>
      <c r="EK254" s="1118"/>
      <c r="EL254" s="1117"/>
      <c r="EM254" s="1118"/>
      <c r="EN254" s="1117"/>
      <c r="EO254" s="1118"/>
      <c r="EP254" s="1117"/>
      <c r="EQ254" s="1118"/>
      <c r="ER254" s="1117"/>
      <c r="ES254" s="1118"/>
      <c r="ET254" s="1117"/>
      <c r="EU254" s="1118"/>
      <c r="EV254" s="1117"/>
      <c r="EW254" s="1118"/>
      <c r="EX254" s="1117"/>
      <c r="EY254" s="1118"/>
      <c r="EZ254" s="1117"/>
      <c r="FA254" s="1118"/>
      <c r="FB254" s="1117"/>
      <c r="FC254" s="1118"/>
      <c r="FD254" s="1117"/>
      <c r="FE254" s="1118"/>
      <c r="FF254" s="1117"/>
      <c r="FG254" s="1118"/>
      <c r="FH254" s="1117"/>
      <c r="FI254" s="1118"/>
      <c r="FJ254" s="1117"/>
      <c r="FK254" s="1118"/>
      <c r="FL254" s="1117"/>
      <c r="FM254" s="1118"/>
      <c r="FN254" s="1117"/>
      <c r="FO254" s="1118"/>
      <c r="FP254" s="1117"/>
      <c r="FQ254" s="1118"/>
      <c r="FR254" s="1117"/>
      <c r="FS254" s="1118"/>
      <c r="FT254" s="1117"/>
      <c r="FU254" s="1118"/>
      <c r="FV254" s="1117"/>
      <c r="FW254" s="1118"/>
      <c r="FX254" s="1117"/>
      <c r="FY254" s="1118"/>
      <c r="FZ254" s="1117"/>
      <c r="GA254" s="1118"/>
      <c r="GB254" s="1117"/>
      <c r="GC254" s="1118"/>
      <c r="GD254" s="1117"/>
      <c r="GE254" s="1118"/>
      <c r="GF254" s="1117"/>
      <c r="GG254" s="1118"/>
      <c r="GH254" s="1117"/>
      <c r="GI254" s="1118"/>
      <c r="GJ254" s="1117"/>
      <c r="GK254" s="1118"/>
      <c r="GL254" s="1117"/>
      <c r="GM254" s="1118"/>
      <c r="GN254" s="1117"/>
      <c r="GO254" s="1118"/>
      <c r="GP254" s="1117"/>
      <c r="GQ254" s="1118"/>
      <c r="GR254" s="1117"/>
      <c r="GS254" s="1118"/>
      <c r="GT254" s="1117"/>
      <c r="GU254" s="1118"/>
      <c r="GV254" s="1117"/>
      <c r="GW254" s="1118"/>
      <c r="GX254" s="1117"/>
      <c r="GY254" s="1118"/>
      <c r="GZ254" s="1117"/>
      <c r="HA254" s="1118"/>
      <c r="HB254" s="1117"/>
      <c r="HC254" s="1118"/>
      <c r="HD254" s="1117"/>
      <c r="HE254" s="1118"/>
      <c r="HF254" s="1117"/>
      <c r="HG254" s="1118"/>
      <c r="HH254" s="1117"/>
      <c r="HI254" s="1118"/>
    </row>
    <row r="255" spans="1:217" s="20" customFormat="1" hidden="1">
      <c r="A255" s="1139"/>
      <c r="B255" s="1140"/>
      <c r="C255" s="1139"/>
      <c r="D255" s="1141"/>
      <c r="E255" s="1141"/>
      <c r="F255" s="1142"/>
      <c r="G255" s="1141"/>
      <c r="H255" s="842"/>
      <c r="I255" s="1143"/>
      <c r="J255" s="1144"/>
      <c r="K255" s="843" t="s">
        <v>384</v>
      </c>
      <c r="L255" s="1113">
        <f>L254</f>
        <v>0</v>
      </c>
      <c r="M255" s="1114"/>
      <c r="N255" s="1113">
        <f>N254+L255</f>
        <v>0</v>
      </c>
      <c r="O255" s="1114"/>
      <c r="P255" s="1113">
        <f>P254+N255</f>
        <v>0</v>
      </c>
      <c r="Q255" s="1114"/>
      <c r="R255" s="1113">
        <f>R254+P255</f>
        <v>0</v>
      </c>
      <c r="S255" s="1114"/>
      <c r="T255" s="1113">
        <f>T254+R255</f>
        <v>0</v>
      </c>
      <c r="U255" s="1114"/>
      <c r="V255" s="1113">
        <f>V254+T255</f>
        <v>0</v>
      </c>
      <c r="W255" s="1114"/>
      <c r="X255" s="1113">
        <f>X254+V255</f>
        <v>0</v>
      </c>
      <c r="Y255" s="1114"/>
      <c r="Z255" s="1113">
        <f>Z254+X255</f>
        <v>0</v>
      </c>
      <c r="AA255" s="1114"/>
      <c r="AB255" s="1113">
        <f>AB254+Z255</f>
        <v>0</v>
      </c>
      <c r="AC255" s="1114"/>
      <c r="AD255" s="1113">
        <f>AD254+AB255</f>
        <v>0</v>
      </c>
      <c r="AE255" s="1114"/>
      <c r="AF255" s="1113">
        <f>AF254+AD255</f>
        <v>0</v>
      </c>
      <c r="AG255" s="1114"/>
      <c r="AH255" s="1113">
        <f>AH254+AF255</f>
        <v>0</v>
      </c>
      <c r="AI255" s="1114"/>
      <c r="AJ255" s="1113">
        <f>AJ254+AH255</f>
        <v>0</v>
      </c>
      <c r="AK255" s="1114"/>
      <c r="AL255" s="1113">
        <f>AL254+AJ255</f>
        <v>0</v>
      </c>
      <c r="AM255" s="1114"/>
      <c r="AN255" s="1113">
        <f>AN254+AL255</f>
        <v>0</v>
      </c>
      <c r="AO255" s="1114"/>
      <c r="AP255" s="1113">
        <f>AP254+AN255</f>
        <v>0</v>
      </c>
      <c r="AQ255" s="1114"/>
      <c r="AR255" s="1113">
        <f>AR254+AP255</f>
        <v>0</v>
      </c>
      <c r="AS255" s="1114"/>
      <c r="AT255" s="1113">
        <f>AT254+AR255</f>
        <v>0</v>
      </c>
      <c r="AU255" s="1114"/>
      <c r="AV255" s="1113">
        <f>AV254+AT255</f>
        <v>0</v>
      </c>
      <c r="AW255" s="1114"/>
      <c r="AX255" s="1113">
        <f>AX254+AV255</f>
        <v>0</v>
      </c>
      <c r="AY255" s="1114"/>
      <c r="AZ255" s="1113">
        <f>AZ254+AX255</f>
        <v>0</v>
      </c>
      <c r="BA255" s="1114"/>
      <c r="BB255" s="1113">
        <f>BB254+AZ255</f>
        <v>0</v>
      </c>
      <c r="BC255" s="1114"/>
      <c r="BD255" s="1113">
        <f>BD254+BB255</f>
        <v>0</v>
      </c>
      <c r="BE255" s="1114"/>
      <c r="BF255" s="1113">
        <f>BF254+BD255</f>
        <v>0</v>
      </c>
      <c r="BG255" s="1114"/>
      <c r="BH255" s="1113">
        <f>BH254+BF255</f>
        <v>0</v>
      </c>
      <c r="BI255" s="1114"/>
      <c r="BJ255" s="1113">
        <f>BJ254+BH255</f>
        <v>0</v>
      </c>
      <c r="BK255" s="1114"/>
      <c r="BL255" s="1113">
        <f>BL254+BJ255</f>
        <v>0</v>
      </c>
      <c r="BM255" s="1114"/>
      <c r="BN255" s="1113">
        <f>BN254+BL255</f>
        <v>0</v>
      </c>
      <c r="BO255" s="1114"/>
      <c r="BP255" s="1113">
        <f>BP254+BN255</f>
        <v>0</v>
      </c>
      <c r="BQ255" s="1114"/>
      <c r="BR255" s="1113">
        <f>BR254+BP255</f>
        <v>0</v>
      </c>
      <c r="BS255" s="1114"/>
      <c r="BT255" s="1113">
        <f>BT254+BR255</f>
        <v>0</v>
      </c>
      <c r="BU255" s="1114"/>
      <c r="BV255" s="1113">
        <f>BV254+BT255</f>
        <v>0</v>
      </c>
      <c r="BW255" s="1114"/>
      <c r="BX255" s="1113">
        <f>BX254+BV255</f>
        <v>0</v>
      </c>
      <c r="BY255" s="1114"/>
      <c r="BZ255" s="1113">
        <f>BZ254+BX255</f>
        <v>0</v>
      </c>
      <c r="CA255" s="1114"/>
      <c r="CB255" s="1113">
        <f>CB254+BZ255</f>
        <v>0</v>
      </c>
      <c r="CC255" s="1114"/>
      <c r="CD255" s="1113">
        <f>CD254+CB255</f>
        <v>0</v>
      </c>
      <c r="CE255" s="1114"/>
      <c r="CF255" s="1113">
        <f>CF254+CD255</f>
        <v>0</v>
      </c>
      <c r="CG255" s="1114"/>
      <c r="CH255" s="1113">
        <f>CH254+CF255</f>
        <v>0</v>
      </c>
      <c r="CI255" s="1114"/>
      <c r="CJ255" s="1113">
        <f>CJ254+CH255</f>
        <v>0</v>
      </c>
      <c r="CK255" s="1114"/>
      <c r="CL255" s="1113">
        <f>CL254+CJ255</f>
        <v>0</v>
      </c>
      <c r="CM255" s="1114"/>
      <c r="CN255" s="1113">
        <f>CN254+CL255</f>
        <v>0</v>
      </c>
      <c r="CO255" s="1114"/>
      <c r="CP255" s="1113">
        <f>CP254+CN255</f>
        <v>0</v>
      </c>
      <c r="CQ255" s="1114"/>
      <c r="CR255" s="1113">
        <f>CR254+CP255</f>
        <v>0</v>
      </c>
      <c r="CS255" s="1114"/>
      <c r="CT255" s="1113">
        <f>CT254+CR255</f>
        <v>0</v>
      </c>
      <c r="CU255" s="1114"/>
      <c r="CV255" s="1113">
        <f>CV254+CT255</f>
        <v>0</v>
      </c>
      <c r="CW255" s="1114"/>
      <c r="CX255" s="1113">
        <f>CX254+CV255</f>
        <v>0</v>
      </c>
      <c r="CY255" s="1114"/>
      <c r="CZ255" s="1113">
        <f>CZ254+CX255</f>
        <v>0</v>
      </c>
      <c r="DA255" s="1114"/>
      <c r="DB255" s="1113">
        <f>DB254+CZ255</f>
        <v>0</v>
      </c>
      <c r="DC255" s="1114"/>
      <c r="DD255" s="1113">
        <f>DD254+DB255</f>
        <v>0</v>
      </c>
      <c r="DE255" s="1114"/>
      <c r="DF255" s="1113">
        <f>DF254+DD255</f>
        <v>0</v>
      </c>
      <c r="DG255" s="1114"/>
      <c r="DH255" s="1113">
        <f>DH254+DF255</f>
        <v>0</v>
      </c>
      <c r="DI255" s="1114"/>
      <c r="DJ255" s="1119">
        <f>DJ254+DH255</f>
        <v>0</v>
      </c>
      <c r="DK255" s="1120"/>
      <c r="DL255" s="1113">
        <f>DL254+DJ255</f>
        <v>0</v>
      </c>
      <c r="DM255" s="1114"/>
      <c r="DN255" s="1113">
        <f>DN254+DL255</f>
        <v>0</v>
      </c>
      <c r="DO255" s="1114"/>
      <c r="DP255" s="1113">
        <f>DP254+DN255</f>
        <v>0</v>
      </c>
      <c r="DQ255" s="1114"/>
      <c r="DR255" s="1113">
        <f>DR254+DP255</f>
        <v>0</v>
      </c>
      <c r="DS255" s="1114"/>
      <c r="DT255" s="1113">
        <f>DT254+DR255</f>
        <v>0</v>
      </c>
      <c r="DU255" s="1114"/>
      <c r="DV255" s="1113">
        <f>DV254+DT255</f>
        <v>0</v>
      </c>
      <c r="DW255" s="1114"/>
      <c r="DX255" s="1113">
        <f>DX254+DV255</f>
        <v>0</v>
      </c>
      <c r="DY255" s="1114"/>
      <c r="DZ255" s="1113">
        <f>DZ254+DX255</f>
        <v>0</v>
      </c>
      <c r="EA255" s="1114"/>
      <c r="EB255" s="1113">
        <f>EB254+DZ255</f>
        <v>0</v>
      </c>
      <c r="EC255" s="1114"/>
      <c r="ED255" s="1113">
        <f>ED254+EB255</f>
        <v>0</v>
      </c>
      <c r="EE255" s="1114"/>
      <c r="EF255" s="1113">
        <f>EF254+ED255</f>
        <v>0</v>
      </c>
      <c r="EG255" s="1114"/>
      <c r="EH255" s="1113">
        <f>EH254+EF255</f>
        <v>0</v>
      </c>
      <c r="EI255" s="1114"/>
      <c r="EJ255" s="1113">
        <f>EJ254+EH255</f>
        <v>0</v>
      </c>
      <c r="EK255" s="1114"/>
      <c r="EL255" s="1113">
        <f>EL254+EJ255</f>
        <v>0</v>
      </c>
      <c r="EM255" s="1114"/>
      <c r="EN255" s="1113">
        <f>EN254+EL255</f>
        <v>0</v>
      </c>
      <c r="EO255" s="1114"/>
      <c r="EP255" s="1113">
        <f>EP254+EN255</f>
        <v>0</v>
      </c>
      <c r="EQ255" s="1114"/>
      <c r="ER255" s="1113">
        <f>ER254+EP255</f>
        <v>0</v>
      </c>
      <c r="ES255" s="1114"/>
      <c r="ET255" s="1113">
        <f>ET254+ER255</f>
        <v>0</v>
      </c>
      <c r="EU255" s="1114"/>
      <c r="EV255" s="1113">
        <f>EV254+ET255</f>
        <v>0</v>
      </c>
      <c r="EW255" s="1114"/>
      <c r="EX255" s="1113">
        <f>EX254+EV255</f>
        <v>0</v>
      </c>
      <c r="EY255" s="1114"/>
      <c r="EZ255" s="1113">
        <f>EZ254+EX255</f>
        <v>0</v>
      </c>
      <c r="FA255" s="1114"/>
      <c r="FB255" s="1113">
        <f>FB254+EZ255</f>
        <v>0</v>
      </c>
      <c r="FC255" s="1114"/>
      <c r="FD255" s="1113">
        <f>FD254+FB255</f>
        <v>0</v>
      </c>
      <c r="FE255" s="1114"/>
      <c r="FF255" s="1113">
        <f>FF254+FD255</f>
        <v>0</v>
      </c>
      <c r="FG255" s="1114"/>
      <c r="FH255" s="1113">
        <f>FH254+FF255</f>
        <v>0</v>
      </c>
      <c r="FI255" s="1114"/>
      <c r="FJ255" s="1113">
        <f>FJ254+FH255</f>
        <v>0</v>
      </c>
      <c r="FK255" s="1114"/>
      <c r="FL255" s="1113">
        <f>FL254+FJ255</f>
        <v>0</v>
      </c>
      <c r="FM255" s="1114"/>
      <c r="FN255" s="1113">
        <f>FN254+FL255</f>
        <v>0</v>
      </c>
      <c r="FO255" s="1114"/>
      <c r="FP255" s="1113">
        <f>FP254+FN255</f>
        <v>0</v>
      </c>
      <c r="FQ255" s="1114"/>
      <c r="FR255" s="1113">
        <f>FR254+FP255</f>
        <v>0</v>
      </c>
      <c r="FS255" s="1114"/>
      <c r="FT255" s="1113">
        <f>FT254+FR255</f>
        <v>0</v>
      </c>
      <c r="FU255" s="1114"/>
      <c r="FV255" s="1113">
        <f>FV254+FT255</f>
        <v>0</v>
      </c>
      <c r="FW255" s="1114"/>
      <c r="FX255" s="1113">
        <f>FX254+FV255</f>
        <v>0</v>
      </c>
      <c r="FY255" s="1114"/>
      <c r="FZ255" s="1113">
        <f>FZ254+FX255</f>
        <v>0</v>
      </c>
      <c r="GA255" s="1114"/>
      <c r="GB255" s="1113">
        <f>GB254+FZ255</f>
        <v>0</v>
      </c>
      <c r="GC255" s="1114"/>
      <c r="GD255" s="1113">
        <f>GD254+GB255</f>
        <v>0</v>
      </c>
      <c r="GE255" s="1114"/>
      <c r="GF255" s="1113">
        <f>GF254+GD255</f>
        <v>0</v>
      </c>
      <c r="GG255" s="1114"/>
      <c r="GH255" s="1113">
        <f>GH254+GF255</f>
        <v>0</v>
      </c>
      <c r="GI255" s="1114"/>
      <c r="GJ255" s="1113">
        <f>GJ254+GH255</f>
        <v>0</v>
      </c>
      <c r="GK255" s="1114"/>
      <c r="GL255" s="1113">
        <f>GL254+GJ255</f>
        <v>0</v>
      </c>
      <c r="GM255" s="1114"/>
      <c r="GN255" s="1113">
        <f>GN254+GL255</f>
        <v>0</v>
      </c>
      <c r="GO255" s="1114"/>
      <c r="GP255" s="1113">
        <f>GP254+GN255</f>
        <v>0</v>
      </c>
      <c r="GQ255" s="1114"/>
      <c r="GR255" s="1113">
        <f>GR254+GP255</f>
        <v>0</v>
      </c>
      <c r="GS255" s="1114"/>
      <c r="GT255" s="1113">
        <f>GT254+GR255</f>
        <v>0</v>
      </c>
      <c r="GU255" s="1114"/>
      <c r="GV255" s="1113">
        <f t="shared" ref="GV255" si="1059">GV254+GT255</f>
        <v>0</v>
      </c>
      <c r="GW255" s="1114"/>
      <c r="GX255" s="1113">
        <f t="shared" ref="GX255" si="1060">GX254+GV255</f>
        <v>0</v>
      </c>
      <c r="GY255" s="1114"/>
      <c r="GZ255" s="1113">
        <f t="shared" ref="GZ255" si="1061">GZ254+GX255</f>
        <v>0</v>
      </c>
      <c r="HA255" s="1114"/>
      <c r="HB255" s="1113">
        <f>HB254+GZ255</f>
        <v>0</v>
      </c>
      <c r="HC255" s="1114"/>
      <c r="HD255" s="1113">
        <f t="shared" ref="HD255" si="1062">HD254+HB255</f>
        <v>0</v>
      </c>
      <c r="HE255" s="1114"/>
      <c r="HF255" s="1113">
        <f t="shared" ref="HF255" si="1063">HF254+HD255</f>
        <v>0</v>
      </c>
      <c r="HG255" s="1114"/>
      <c r="HH255" s="1113">
        <f t="shared" ref="HH255" si="1064">HH254+HF255</f>
        <v>0</v>
      </c>
      <c r="HI255" s="1114"/>
    </row>
    <row r="256" spans="1:217" s="21" customFormat="1" hidden="1">
      <c r="A256" s="1139"/>
      <c r="B256" s="1140"/>
      <c r="C256" s="1139"/>
      <c r="D256" s="1141"/>
      <c r="E256" s="1141"/>
      <c r="F256" s="1142"/>
      <c r="G256" s="1141"/>
      <c r="H256" s="844"/>
      <c r="I256" s="1143"/>
      <c r="J256" s="1144"/>
      <c r="K256" s="845" t="s">
        <v>385</v>
      </c>
      <c r="L256" s="1108" t="e">
        <f>IF($E250&gt;0,L253/$E250,"-")</f>
        <v>#N/A</v>
      </c>
      <c r="M256" s="1109"/>
      <c r="N256" s="1108" t="e">
        <f>IF($E250&gt;0,N253/$E250,"-")</f>
        <v>#N/A</v>
      </c>
      <c r="O256" s="1109"/>
      <c r="P256" s="1108" t="e">
        <f>IF($E250&gt;0,P253/$E250,"-")</f>
        <v>#N/A</v>
      </c>
      <c r="Q256" s="1109"/>
      <c r="R256" s="1108" t="e">
        <f>IF($E250&gt;0,R253/$E250,"-")</f>
        <v>#N/A</v>
      </c>
      <c r="S256" s="1109"/>
      <c r="T256" s="1108" t="e">
        <f>IF($E250&gt;0,T253/$E250,"-")</f>
        <v>#N/A</v>
      </c>
      <c r="U256" s="1109"/>
      <c r="V256" s="1108" t="e">
        <f>IF($E250&gt;0,V253/$E250,"-")</f>
        <v>#N/A</v>
      </c>
      <c r="W256" s="1109"/>
      <c r="X256" s="1108" t="e">
        <f>IF($E250&gt;0,X253/$E250,"-")</f>
        <v>#N/A</v>
      </c>
      <c r="Y256" s="1109"/>
      <c r="Z256" s="1108" t="e">
        <f>IF($E250&gt;0,Z253/$E250,"-")</f>
        <v>#N/A</v>
      </c>
      <c r="AA256" s="1109"/>
      <c r="AB256" s="1108" t="e">
        <f>IF($E250&gt;0,AB253/$E250,"-")</f>
        <v>#N/A</v>
      </c>
      <c r="AC256" s="1109"/>
      <c r="AD256" s="1108" t="e">
        <f>IF($E250&gt;0,AD253/$E250,"-")</f>
        <v>#N/A</v>
      </c>
      <c r="AE256" s="1109"/>
      <c r="AF256" s="1108" t="e">
        <f>IF($E250&gt;0,AF253/$E250,"-")</f>
        <v>#N/A</v>
      </c>
      <c r="AG256" s="1109"/>
      <c r="AH256" s="1108" t="e">
        <f>IF($E250&gt;0,AH253/$E250,"-")</f>
        <v>#N/A</v>
      </c>
      <c r="AI256" s="1109"/>
      <c r="AJ256" s="1108" t="e">
        <f>IF($E250&gt;0,AJ253/$E250,"-")</f>
        <v>#N/A</v>
      </c>
      <c r="AK256" s="1109"/>
      <c r="AL256" s="1108" t="e">
        <f>IF($E250&gt;0,AL253/$E250,"-")</f>
        <v>#N/A</v>
      </c>
      <c r="AM256" s="1109"/>
      <c r="AN256" s="1108" t="e">
        <f>IF($E250&gt;0,AN253/$E250,"-")</f>
        <v>#N/A</v>
      </c>
      <c r="AO256" s="1109"/>
      <c r="AP256" s="1108" t="e">
        <f>IF($E250&gt;0,AP253/$E250,"-")</f>
        <v>#N/A</v>
      </c>
      <c r="AQ256" s="1109"/>
      <c r="AR256" s="1108" t="e">
        <f>IF($E250&gt;0,AR253/$E250,"-")</f>
        <v>#N/A</v>
      </c>
      <c r="AS256" s="1109"/>
      <c r="AT256" s="1108" t="e">
        <f>IF($E250&gt;0,AT253/$E250,"-")</f>
        <v>#N/A</v>
      </c>
      <c r="AU256" s="1109"/>
      <c r="AV256" s="1108" t="e">
        <f>IF($E250&gt;0,AV253/$E250,"-")</f>
        <v>#N/A</v>
      </c>
      <c r="AW256" s="1109"/>
      <c r="AX256" s="1108" t="e">
        <f>IF($E250&gt;0,AX253/$E250,"-")</f>
        <v>#N/A</v>
      </c>
      <c r="AY256" s="1109"/>
      <c r="AZ256" s="1108" t="e">
        <f>IF($E250&gt;0,AZ253/$E250,"-")</f>
        <v>#N/A</v>
      </c>
      <c r="BA256" s="1109"/>
      <c r="BB256" s="1108" t="e">
        <f>IF($E250&gt;0,BB253/$E250,"-")</f>
        <v>#N/A</v>
      </c>
      <c r="BC256" s="1109"/>
      <c r="BD256" s="1108" t="e">
        <f>IF($E250&gt;0,BD253/$E250,"-")</f>
        <v>#N/A</v>
      </c>
      <c r="BE256" s="1109"/>
      <c r="BF256" s="1108" t="e">
        <f>IF($E250&gt;0,BF253/$E250,"-")</f>
        <v>#N/A</v>
      </c>
      <c r="BG256" s="1109"/>
      <c r="BH256" s="1108" t="e">
        <f>IF($E250&gt;0,BH253/$E250,"-")</f>
        <v>#N/A</v>
      </c>
      <c r="BI256" s="1109"/>
      <c r="BJ256" s="1108" t="e">
        <f>IF($E250&gt;0,BJ253/$E250,"-")</f>
        <v>#N/A</v>
      </c>
      <c r="BK256" s="1109"/>
      <c r="BL256" s="1108" t="e">
        <f>IF($E250&gt;0,BL253/$E250,"-")</f>
        <v>#N/A</v>
      </c>
      <c r="BM256" s="1109"/>
      <c r="BN256" s="1108" t="e">
        <f>IF($E250&gt;0,BN253/$E250,"-")</f>
        <v>#N/A</v>
      </c>
      <c r="BO256" s="1109"/>
      <c r="BP256" s="1108" t="e">
        <f>IF($E250&gt;0,BP253/$E250,"-")</f>
        <v>#N/A</v>
      </c>
      <c r="BQ256" s="1109"/>
      <c r="BR256" s="1108" t="e">
        <f>IF($E250&gt;0,BR253/$E250,"-")</f>
        <v>#N/A</v>
      </c>
      <c r="BS256" s="1109"/>
      <c r="BT256" s="1108" t="e">
        <f>IF($E250&gt;0,BT253/$E250,"-")</f>
        <v>#N/A</v>
      </c>
      <c r="BU256" s="1109"/>
      <c r="BV256" s="1108" t="e">
        <f>IF($E250&gt;0,BV253/$E250,"-")</f>
        <v>#N/A</v>
      </c>
      <c r="BW256" s="1109"/>
      <c r="BX256" s="1108" t="e">
        <f>IF($E250&gt;0,BX253/$E250,"-")</f>
        <v>#N/A</v>
      </c>
      <c r="BY256" s="1109"/>
      <c r="BZ256" s="1108" t="e">
        <f>IF($E250&gt;0,BZ253/$E250,"-")</f>
        <v>#N/A</v>
      </c>
      <c r="CA256" s="1109"/>
      <c r="CB256" s="1108" t="e">
        <f>IF($E250&gt;0,CB253/$E250,"-")</f>
        <v>#N/A</v>
      </c>
      <c r="CC256" s="1109"/>
      <c r="CD256" s="1108" t="e">
        <f>IF($E250&gt;0,CD253/$E250,"-")</f>
        <v>#N/A</v>
      </c>
      <c r="CE256" s="1109"/>
      <c r="CF256" s="1108" t="e">
        <f>IF($E250&gt;0,CF253/$E250,"-")</f>
        <v>#N/A</v>
      </c>
      <c r="CG256" s="1109"/>
      <c r="CH256" s="1108" t="e">
        <f>IF($E250&gt;0,CH253/$E250,"-")</f>
        <v>#N/A</v>
      </c>
      <c r="CI256" s="1109"/>
      <c r="CJ256" s="1108" t="e">
        <f>IF($E250&gt;0,CJ253/$E250,"-")</f>
        <v>#N/A</v>
      </c>
      <c r="CK256" s="1109"/>
      <c r="CL256" s="1108" t="e">
        <f>IF($E250&gt;0,CL253/$E250,"-")</f>
        <v>#N/A</v>
      </c>
      <c r="CM256" s="1109"/>
      <c r="CN256" s="1108" t="e">
        <f>IF($E250&gt;0,CN253/$E250,"-")</f>
        <v>#N/A</v>
      </c>
      <c r="CO256" s="1109"/>
      <c r="CP256" s="1108" t="e">
        <f>IF($E250&gt;0,CP253/$E250,"-")</f>
        <v>#N/A</v>
      </c>
      <c r="CQ256" s="1109"/>
      <c r="CR256" s="1108" t="e">
        <f>IF($E250&gt;0,CR253/$E250,"-")</f>
        <v>#N/A</v>
      </c>
      <c r="CS256" s="1109"/>
      <c r="CT256" s="1108" t="e">
        <f>IF($E250&gt;0,CT253/$E250,"-")</f>
        <v>#N/A</v>
      </c>
      <c r="CU256" s="1109"/>
      <c r="CV256" s="1108" t="e">
        <f>IF($E250&gt;0,CV253/$E250,"-")</f>
        <v>#N/A</v>
      </c>
      <c r="CW256" s="1109"/>
      <c r="CX256" s="1108" t="e">
        <f>IF($E250&gt;0,CX253/$E250,"-")</f>
        <v>#N/A</v>
      </c>
      <c r="CY256" s="1109"/>
      <c r="CZ256" s="1108" t="e">
        <f>IF($E250&gt;0,CZ253/$E250,"-")</f>
        <v>#N/A</v>
      </c>
      <c r="DA256" s="1109"/>
      <c r="DB256" s="1108" t="e">
        <f>IF($E250&gt;0,DB253/$E250,"-")</f>
        <v>#N/A</v>
      </c>
      <c r="DC256" s="1109"/>
      <c r="DD256" s="1108" t="e">
        <f>IF($E250&gt;0,DD253/$E250,"-")</f>
        <v>#N/A</v>
      </c>
      <c r="DE256" s="1109"/>
      <c r="DF256" s="1108" t="e">
        <f>IF($E250&gt;0,DF253/$E250,"-")</f>
        <v>#N/A</v>
      </c>
      <c r="DG256" s="1109"/>
      <c r="DH256" s="1108" t="e">
        <f>IF($E250&gt;0,DH253/$E250,"-")</f>
        <v>#N/A</v>
      </c>
      <c r="DI256" s="1109"/>
      <c r="DJ256" s="1115" t="e">
        <f>IF($E250&gt;0,DJ253/$E250,"-")</f>
        <v>#N/A</v>
      </c>
      <c r="DK256" s="1116"/>
      <c r="DL256" s="1108" t="e">
        <f>IF($E250&gt;0,DL253/$E250,"-")</f>
        <v>#N/A</v>
      </c>
      <c r="DM256" s="1109"/>
      <c r="DN256" s="1108" t="e">
        <f>IF($E250&gt;0,DN253/$E250,"-")</f>
        <v>#N/A</v>
      </c>
      <c r="DO256" s="1109"/>
      <c r="DP256" s="1108" t="e">
        <f>IF($E250&gt;0,DP253/$E250,"-")</f>
        <v>#N/A</v>
      </c>
      <c r="DQ256" s="1109"/>
      <c r="DR256" s="1108" t="e">
        <f>IF($E250&gt;0,DR253/$E250,"-")</f>
        <v>#N/A</v>
      </c>
      <c r="DS256" s="1109"/>
      <c r="DT256" s="1108" t="e">
        <f>IF($E250&gt;0,DT253/$E250,"-")</f>
        <v>#N/A</v>
      </c>
      <c r="DU256" s="1109"/>
      <c r="DV256" s="1108" t="e">
        <f>IF($E250&gt;0,DV253/$E250,"-")</f>
        <v>#N/A</v>
      </c>
      <c r="DW256" s="1109"/>
      <c r="DX256" s="1108" t="e">
        <f>IF($E250&gt;0,DX253/$E250,"-")</f>
        <v>#N/A</v>
      </c>
      <c r="DY256" s="1109"/>
      <c r="DZ256" s="1108" t="e">
        <f>IF($E250&gt;0,DZ253/$E250,"-")</f>
        <v>#N/A</v>
      </c>
      <c r="EA256" s="1109"/>
      <c r="EB256" s="1108" t="e">
        <f>IF($E250&gt;0,EB253/$E250,"-")</f>
        <v>#N/A</v>
      </c>
      <c r="EC256" s="1109"/>
      <c r="ED256" s="1108" t="e">
        <f>IF($E250&gt;0,ED253/$E250,"-")</f>
        <v>#N/A</v>
      </c>
      <c r="EE256" s="1109"/>
      <c r="EF256" s="1108" t="e">
        <f>IF($E250&gt;0,EF253/$E250,"-")</f>
        <v>#N/A</v>
      </c>
      <c r="EG256" s="1109"/>
      <c r="EH256" s="1108" t="e">
        <f>IF($E250&gt;0,EH253/$E250,"-")</f>
        <v>#N/A</v>
      </c>
      <c r="EI256" s="1109"/>
      <c r="EJ256" s="1108" t="e">
        <f>IF($E250&gt;0,EJ253/$E250,"-")</f>
        <v>#N/A</v>
      </c>
      <c r="EK256" s="1109"/>
      <c r="EL256" s="1108" t="e">
        <f>IF($E250&gt;0,EL253/$E250,"-")</f>
        <v>#N/A</v>
      </c>
      <c r="EM256" s="1109"/>
      <c r="EN256" s="1108" t="e">
        <f>IF($E250&gt;0,EN253/$E250,"-")</f>
        <v>#N/A</v>
      </c>
      <c r="EO256" s="1109"/>
      <c r="EP256" s="1108" t="e">
        <f>IF($E250&gt;0,EP253/$E250,"-")</f>
        <v>#N/A</v>
      </c>
      <c r="EQ256" s="1109"/>
      <c r="ER256" s="1108" t="e">
        <f>IF($E250&gt;0,ER253/$E250,"-")</f>
        <v>#N/A</v>
      </c>
      <c r="ES256" s="1109"/>
      <c r="ET256" s="1108" t="e">
        <f>IF($E250&gt;0,ET253/$E250,"-")</f>
        <v>#N/A</v>
      </c>
      <c r="EU256" s="1109"/>
      <c r="EV256" s="1108" t="e">
        <f>IF($E250&gt;0,EV253/$E250,"-")</f>
        <v>#N/A</v>
      </c>
      <c r="EW256" s="1109"/>
      <c r="EX256" s="1108" t="e">
        <f>IF($E250&gt;0,EX253/$E250,"-")</f>
        <v>#N/A</v>
      </c>
      <c r="EY256" s="1109"/>
      <c r="EZ256" s="1108" t="e">
        <f>IF($E250&gt;0,EZ253/$E250,"-")</f>
        <v>#N/A</v>
      </c>
      <c r="FA256" s="1109"/>
      <c r="FB256" s="1108" t="e">
        <f>IF($E250&gt;0,FB253/$E250,"-")</f>
        <v>#N/A</v>
      </c>
      <c r="FC256" s="1109"/>
      <c r="FD256" s="1108" t="e">
        <f>IF($E250&gt;0,FD253/$E250,"-")</f>
        <v>#N/A</v>
      </c>
      <c r="FE256" s="1109"/>
      <c r="FF256" s="1108" t="e">
        <f>IF($E250&gt;0,FF253/$E250,"-")</f>
        <v>#N/A</v>
      </c>
      <c r="FG256" s="1109"/>
      <c r="FH256" s="1108" t="e">
        <f>IF($E250&gt;0,FH253/$E250,"-")</f>
        <v>#N/A</v>
      </c>
      <c r="FI256" s="1109"/>
      <c r="FJ256" s="1108" t="e">
        <f>IF($E250&gt;0,FJ253/$E250,"-")</f>
        <v>#N/A</v>
      </c>
      <c r="FK256" s="1109"/>
      <c r="FL256" s="1108" t="e">
        <f>IF($E250&gt;0,FL253/$E250,"-")</f>
        <v>#N/A</v>
      </c>
      <c r="FM256" s="1109"/>
      <c r="FN256" s="1108" t="e">
        <f>IF($E250&gt;0,FN253/$E250,"-")</f>
        <v>#N/A</v>
      </c>
      <c r="FO256" s="1109"/>
      <c r="FP256" s="1108" t="e">
        <f>IF($E250&gt;0,FP253/$E250,"-")</f>
        <v>#N/A</v>
      </c>
      <c r="FQ256" s="1109"/>
      <c r="FR256" s="1108" t="e">
        <f>IF($E250&gt;0,FR253/$E250,"-")</f>
        <v>#N/A</v>
      </c>
      <c r="FS256" s="1109"/>
      <c r="FT256" s="1108" t="e">
        <f>IF($E250&gt;0,FT253/$E250,"-")</f>
        <v>#N/A</v>
      </c>
      <c r="FU256" s="1109"/>
      <c r="FV256" s="1108" t="e">
        <f>IF($E250&gt;0,FV253/$E250,"-")</f>
        <v>#N/A</v>
      </c>
      <c r="FW256" s="1109"/>
      <c r="FX256" s="1108" t="e">
        <f>IF($E250&gt;0,FX253/$E250,"-")</f>
        <v>#N/A</v>
      </c>
      <c r="FY256" s="1109"/>
      <c r="FZ256" s="1108" t="e">
        <f>IF($E250&gt;0,FZ253/$E250,"-")</f>
        <v>#N/A</v>
      </c>
      <c r="GA256" s="1109"/>
      <c r="GB256" s="1108" t="e">
        <f>IF($E250&gt;0,GB253/$E250,"-")</f>
        <v>#N/A</v>
      </c>
      <c r="GC256" s="1109"/>
      <c r="GD256" s="1108" t="e">
        <f>IF($E250&gt;0,GD253/$E250,"-")</f>
        <v>#N/A</v>
      </c>
      <c r="GE256" s="1109"/>
      <c r="GF256" s="1108" t="e">
        <f>IF($E250&gt;0,GF253/$E250,"-")</f>
        <v>#N/A</v>
      </c>
      <c r="GG256" s="1109"/>
      <c r="GH256" s="1108" t="e">
        <f>IF($E250&gt;0,GH253/$E250,"-")</f>
        <v>#N/A</v>
      </c>
      <c r="GI256" s="1109"/>
      <c r="GJ256" s="1108" t="e">
        <f>IF($E250&gt;0,GJ253/$E250,"-")</f>
        <v>#N/A</v>
      </c>
      <c r="GK256" s="1109"/>
      <c r="GL256" s="1108" t="e">
        <f>IF($E250&gt;0,GL253/$E250,"-")</f>
        <v>#N/A</v>
      </c>
      <c r="GM256" s="1109"/>
      <c r="GN256" s="1108" t="e">
        <f>IF($E250&gt;0,GN253/$E250,"-")</f>
        <v>#N/A</v>
      </c>
      <c r="GO256" s="1109"/>
      <c r="GP256" s="1108" t="e">
        <f>IF($E250&gt;0,GP253/$E250,"-")</f>
        <v>#N/A</v>
      </c>
      <c r="GQ256" s="1109"/>
      <c r="GR256" s="1108" t="e">
        <f>IF($E250&gt;0,GR253/$E250,"-")</f>
        <v>#N/A</v>
      </c>
      <c r="GS256" s="1109"/>
      <c r="GT256" s="1108" t="e">
        <f>IF($E250&gt;0,GT253/$E250,"-")</f>
        <v>#N/A</v>
      </c>
      <c r="GU256" s="1109"/>
      <c r="GV256" s="1108" t="e">
        <f t="shared" ref="GV256" si="1065">IF($E250&gt;0,GV253/$E250,"-")</f>
        <v>#N/A</v>
      </c>
      <c r="GW256" s="1109"/>
      <c r="GX256" s="1108" t="e">
        <f t="shared" ref="GX256" si="1066">IF($E250&gt;0,GX253/$E250,"-")</f>
        <v>#N/A</v>
      </c>
      <c r="GY256" s="1109"/>
      <c r="GZ256" s="1108" t="e">
        <f t="shared" ref="GZ256" si="1067">IF($E250&gt;0,GZ253/$E250,"-")</f>
        <v>#N/A</v>
      </c>
      <c r="HA256" s="1109"/>
      <c r="HB256" s="1108" t="e">
        <f>IF($E250&gt;0,HB253/$E250,"-")</f>
        <v>#N/A</v>
      </c>
      <c r="HC256" s="1109"/>
      <c r="HD256" s="1108" t="e">
        <f t="shared" ref="HD256" si="1068">IF($E250&gt;0,HD253/$E250,"-")</f>
        <v>#N/A</v>
      </c>
      <c r="HE256" s="1109"/>
      <c r="HF256" s="1108" t="e">
        <f t="shared" ref="HF256" si="1069">IF($E250&gt;0,HF253/$E250,"-")</f>
        <v>#N/A</v>
      </c>
      <c r="HG256" s="1109"/>
      <c r="HH256" s="1108" t="e">
        <f t="shared" ref="HH256" si="1070">IF($E250&gt;0,HH253/$E250,"-")</f>
        <v>#N/A</v>
      </c>
      <c r="HI256" s="1109"/>
    </row>
    <row r="257" spans="1:217" hidden="1">
      <c r="A257" s="1139"/>
      <c r="B257" s="1140"/>
      <c r="C257" s="1139"/>
      <c r="D257" s="1141"/>
      <c r="E257" s="1141"/>
      <c r="F257" s="1142"/>
      <c r="G257" s="1141"/>
      <c r="H257" s="733"/>
      <c r="I257" s="1143"/>
      <c r="J257" s="1144"/>
      <c r="K257" s="846" t="s">
        <v>386</v>
      </c>
      <c r="L257" s="1110" t="e">
        <f>IF($E250&gt;0,L255/$E250,"-")</f>
        <v>#N/A</v>
      </c>
      <c r="M257" s="1111"/>
      <c r="N257" s="1110" t="e">
        <f>IF($E250&gt;0,N255/$E250,"-")</f>
        <v>#N/A</v>
      </c>
      <c r="O257" s="1111"/>
      <c r="P257" s="1110" t="e">
        <f>IF($E250&gt;0,P255/$E250,"-")</f>
        <v>#N/A</v>
      </c>
      <c r="Q257" s="1111"/>
      <c r="R257" s="1110" t="e">
        <f>IF($E250&gt;0,R255/$E250,"-")</f>
        <v>#N/A</v>
      </c>
      <c r="S257" s="1111"/>
      <c r="T257" s="1110" t="e">
        <f>IF($E250&gt;0,T255/$E250,"-")</f>
        <v>#N/A</v>
      </c>
      <c r="U257" s="1111"/>
      <c r="V257" s="1110" t="e">
        <f>IF($E250&gt;0,V255/$E250,"-")</f>
        <v>#N/A</v>
      </c>
      <c r="W257" s="1111"/>
      <c r="X257" s="1110" t="e">
        <f>IF($E250&gt;0,X255/$E250,"-")</f>
        <v>#N/A</v>
      </c>
      <c r="Y257" s="1111"/>
      <c r="Z257" s="1110" t="e">
        <f>IF($E250&gt;0,Z255/$E250,"-")</f>
        <v>#N/A</v>
      </c>
      <c r="AA257" s="1111"/>
      <c r="AB257" s="1110" t="e">
        <f>IF($E250&gt;0,AB255/$E250,"-")</f>
        <v>#N/A</v>
      </c>
      <c r="AC257" s="1111"/>
      <c r="AD257" s="1110" t="e">
        <f>IF($E250&gt;0,AD255/$E250,"-")</f>
        <v>#N/A</v>
      </c>
      <c r="AE257" s="1111"/>
      <c r="AF257" s="1110" t="e">
        <f>IF($E250&gt;0,AF255/$E250,"-")</f>
        <v>#N/A</v>
      </c>
      <c r="AG257" s="1111"/>
      <c r="AH257" s="1110" t="e">
        <f>IF($E250&gt;0,AH255/$E250,"-")</f>
        <v>#N/A</v>
      </c>
      <c r="AI257" s="1111"/>
      <c r="AJ257" s="1110" t="e">
        <f>IF($E250&gt;0,AJ255/$E250,"-")</f>
        <v>#N/A</v>
      </c>
      <c r="AK257" s="1111"/>
      <c r="AL257" s="1110" t="e">
        <f>IF($E250&gt;0,AL255/$E250,"-")</f>
        <v>#N/A</v>
      </c>
      <c r="AM257" s="1111"/>
      <c r="AN257" s="1110" t="e">
        <f>IF($E250&gt;0,AN255/$E250,"-")</f>
        <v>#N/A</v>
      </c>
      <c r="AO257" s="1111"/>
      <c r="AP257" s="1110" t="e">
        <f>IF($E250&gt;0,AP255/$E250,"-")</f>
        <v>#N/A</v>
      </c>
      <c r="AQ257" s="1111"/>
      <c r="AR257" s="1110" t="e">
        <f>IF($E250&gt;0,AR255/$E250,"-")</f>
        <v>#N/A</v>
      </c>
      <c r="AS257" s="1111"/>
      <c r="AT257" s="1110" t="e">
        <f>IF($E250&gt;0,AT255/$E250,"-")</f>
        <v>#N/A</v>
      </c>
      <c r="AU257" s="1111"/>
      <c r="AV257" s="1110" t="e">
        <f>IF($E250&gt;0,AV255/$E250,"-")</f>
        <v>#N/A</v>
      </c>
      <c r="AW257" s="1111"/>
      <c r="AX257" s="1110" t="e">
        <f>IF($E250&gt;0,AX255/$E250,"-")</f>
        <v>#N/A</v>
      </c>
      <c r="AY257" s="1111"/>
      <c r="AZ257" s="1110" t="e">
        <f>IF($E250&gt;0,AZ255/$E250,"-")</f>
        <v>#N/A</v>
      </c>
      <c r="BA257" s="1111"/>
      <c r="BB257" s="1110" t="e">
        <f>IF($E250&gt;0,BB255/$E250,"-")</f>
        <v>#N/A</v>
      </c>
      <c r="BC257" s="1111"/>
      <c r="BD257" s="1110" t="e">
        <f>IF($E250&gt;0,BD255/$E250,"-")</f>
        <v>#N/A</v>
      </c>
      <c r="BE257" s="1111"/>
      <c r="BF257" s="1110" t="e">
        <f>IF($E250&gt;0,BF255/$E250,"-")</f>
        <v>#N/A</v>
      </c>
      <c r="BG257" s="1111"/>
      <c r="BH257" s="1110" t="e">
        <f>IF($E250&gt;0,BH255/$E250,"-")</f>
        <v>#N/A</v>
      </c>
      <c r="BI257" s="1111"/>
      <c r="BJ257" s="1110" t="e">
        <f>IF($E250&gt;0,BJ255/$E250,"-")</f>
        <v>#N/A</v>
      </c>
      <c r="BK257" s="1111"/>
      <c r="BL257" s="1110" t="e">
        <f>IF($E250&gt;0,BL255/$E250,"-")</f>
        <v>#N/A</v>
      </c>
      <c r="BM257" s="1111"/>
      <c r="BN257" s="1110" t="e">
        <f>IF($E250&gt;0,BN255/$E250,"-")</f>
        <v>#N/A</v>
      </c>
      <c r="BO257" s="1111"/>
      <c r="BP257" s="1110" t="e">
        <f>IF($E250&gt;0,BP255/$E250,"-")</f>
        <v>#N/A</v>
      </c>
      <c r="BQ257" s="1111"/>
      <c r="BR257" s="1107" t="e">
        <f>IF($E250&gt;0,BR255/$E250,"-")</f>
        <v>#N/A</v>
      </c>
      <c r="BS257" s="1107"/>
      <c r="BT257" s="1107" t="e">
        <f>IF($E250&gt;0,BT255/$E250,"-")</f>
        <v>#N/A</v>
      </c>
      <c r="BU257" s="1107"/>
      <c r="BV257" s="1107" t="e">
        <f>IF($E250&gt;0,BV255/$E250,"-")</f>
        <v>#N/A</v>
      </c>
      <c r="BW257" s="1107"/>
      <c r="BX257" s="1107" t="e">
        <f>IF($E250&gt;0,BX255/$E250,"-")</f>
        <v>#N/A</v>
      </c>
      <c r="BY257" s="1107"/>
      <c r="BZ257" s="1107" t="e">
        <f>IF($E250&gt;0,BZ255/$E250,"-")</f>
        <v>#N/A</v>
      </c>
      <c r="CA257" s="1107"/>
      <c r="CB257" s="1107" t="e">
        <f>IF($E250&gt;0,CB255/$E250,"-")</f>
        <v>#N/A</v>
      </c>
      <c r="CC257" s="1107"/>
      <c r="CD257" s="1107" t="e">
        <f>IF($E250&gt;0,CD255/$E250,"-")</f>
        <v>#N/A</v>
      </c>
      <c r="CE257" s="1107"/>
      <c r="CF257" s="1107" t="e">
        <f>IF($E250&gt;0,CF255/$E250,"-")</f>
        <v>#N/A</v>
      </c>
      <c r="CG257" s="1107"/>
      <c r="CH257" s="1107" t="e">
        <f>IF($E250&gt;0,CH255/$E250,"-")</f>
        <v>#N/A</v>
      </c>
      <c r="CI257" s="1107"/>
      <c r="CJ257" s="1107" t="e">
        <f>IF($E250&gt;0,CJ255/$E250,"-")</f>
        <v>#N/A</v>
      </c>
      <c r="CK257" s="1107"/>
      <c r="CL257" s="1107" t="e">
        <f>IF($E250&gt;0,CL255/$E250,"-")</f>
        <v>#N/A</v>
      </c>
      <c r="CM257" s="1107"/>
      <c r="CN257" s="1107" t="e">
        <f>IF($E250&gt;0,CN255/$E250,"-")</f>
        <v>#N/A</v>
      </c>
      <c r="CO257" s="1107"/>
      <c r="CP257" s="1107" t="e">
        <f>IF($E250&gt;0,CP255/$E250,"-")</f>
        <v>#N/A</v>
      </c>
      <c r="CQ257" s="1107"/>
      <c r="CR257" s="1107" t="e">
        <f>IF($E250&gt;0,CR255/$E250,"-")</f>
        <v>#N/A</v>
      </c>
      <c r="CS257" s="1107"/>
      <c r="CT257" s="1107" t="e">
        <f>IF($E250&gt;0,CT255/$E250,"-")</f>
        <v>#N/A</v>
      </c>
      <c r="CU257" s="1107"/>
      <c r="CV257" s="1107" t="e">
        <f>IF($E250&gt;0,CV255/$E250,"-")</f>
        <v>#N/A</v>
      </c>
      <c r="CW257" s="1107"/>
      <c r="CX257" s="1107" t="e">
        <f>IF($E250&gt;0,CX255/$E250,"-")</f>
        <v>#N/A</v>
      </c>
      <c r="CY257" s="1107"/>
      <c r="CZ257" s="1107" t="e">
        <f>IF($E250&gt;0,CZ255/$E250,"-")</f>
        <v>#N/A</v>
      </c>
      <c r="DA257" s="1107"/>
      <c r="DB257" s="1107" t="e">
        <f>IF($E250&gt;0,DB255/$E250,"-")</f>
        <v>#N/A</v>
      </c>
      <c r="DC257" s="1107"/>
      <c r="DD257" s="1107" t="e">
        <f>IF($E250&gt;0,DD255/$E250,"-")</f>
        <v>#N/A</v>
      </c>
      <c r="DE257" s="1107"/>
      <c r="DF257" s="1107" t="e">
        <f>IF($E250&gt;0,DF255/$E250,"-")</f>
        <v>#N/A</v>
      </c>
      <c r="DG257" s="1107"/>
      <c r="DH257" s="1107" t="e">
        <f>IF($E250&gt;0,DH255/$E250,"-")</f>
        <v>#N/A</v>
      </c>
      <c r="DI257" s="1107"/>
      <c r="DJ257" s="1112" t="e">
        <f>IF($E250&gt;0,DJ255/$E250,"-")</f>
        <v>#N/A</v>
      </c>
      <c r="DK257" s="1112"/>
      <c r="DL257" s="1107" t="e">
        <f>IF($E250&gt;0,DL255/$E250,"-")</f>
        <v>#N/A</v>
      </c>
      <c r="DM257" s="1107"/>
      <c r="DN257" s="1107" t="e">
        <f>IF($E250&gt;0,DN255/$E250,"-")</f>
        <v>#N/A</v>
      </c>
      <c r="DO257" s="1107"/>
      <c r="DP257" s="1107" t="e">
        <f>IF($E250&gt;0,DP255/$E250,"-")</f>
        <v>#N/A</v>
      </c>
      <c r="DQ257" s="1107"/>
      <c r="DR257" s="1107" t="e">
        <f>IF($E250&gt;0,DR255/$E250,"-")</f>
        <v>#N/A</v>
      </c>
      <c r="DS257" s="1107"/>
      <c r="DT257" s="1107" t="e">
        <f>IF($E250&gt;0,DT255/$E250,"-")</f>
        <v>#N/A</v>
      </c>
      <c r="DU257" s="1107"/>
      <c r="DV257" s="1107" t="e">
        <f>IF($E250&gt;0,DV255/$E250,"-")</f>
        <v>#N/A</v>
      </c>
      <c r="DW257" s="1107"/>
      <c r="DX257" s="1107" t="e">
        <f>IF($E250&gt;0,DX255/$E250,"-")</f>
        <v>#N/A</v>
      </c>
      <c r="DY257" s="1107"/>
      <c r="DZ257" s="1107" t="e">
        <f>IF($E250&gt;0,DZ255/$E250,"-")</f>
        <v>#N/A</v>
      </c>
      <c r="EA257" s="1107"/>
      <c r="EB257" s="1107" t="e">
        <f>IF($E250&gt;0,EB255/$E250,"-")</f>
        <v>#N/A</v>
      </c>
      <c r="EC257" s="1107"/>
      <c r="ED257" s="1107" t="e">
        <f>IF($E250&gt;0,ED255/$E250,"-")</f>
        <v>#N/A</v>
      </c>
      <c r="EE257" s="1107"/>
      <c r="EF257" s="1107" t="e">
        <f>IF($E250&gt;0,EF255/$E250,"-")</f>
        <v>#N/A</v>
      </c>
      <c r="EG257" s="1107"/>
      <c r="EH257" s="1107" t="e">
        <f>IF($E250&gt;0,EH255/$E250,"-")</f>
        <v>#N/A</v>
      </c>
      <c r="EI257" s="1107"/>
      <c r="EJ257" s="1107" t="e">
        <f>IF($E250&gt;0,EJ255/$E250,"-")</f>
        <v>#N/A</v>
      </c>
      <c r="EK257" s="1107"/>
      <c r="EL257" s="1107" t="e">
        <f>IF($E250&gt;0,EL255/$E250,"-")</f>
        <v>#N/A</v>
      </c>
      <c r="EM257" s="1107"/>
      <c r="EN257" s="1107" t="e">
        <f>IF($E250&gt;0,EN255/$E250,"-")</f>
        <v>#N/A</v>
      </c>
      <c r="EO257" s="1107"/>
      <c r="EP257" s="1107" t="e">
        <f>IF($E250&gt;0,EP255/$E250,"-")</f>
        <v>#N/A</v>
      </c>
      <c r="EQ257" s="1107"/>
      <c r="ER257" s="1107" t="e">
        <f>IF($E250&gt;0,ER255/$E250,"-")</f>
        <v>#N/A</v>
      </c>
      <c r="ES257" s="1107"/>
      <c r="ET257" s="1107" t="e">
        <f>IF($E250&gt;0,ET255/$E250,"-")</f>
        <v>#N/A</v>
      </c>
      <c r="EU257" s="1107"/>
      <c r="EV257" s="1107" t="e">
        <f>IF($E250&gt;0,EV255/$E250,"-")</f>
        <v>#N/A</v>
      </c>
      <c r="EW257" s="1107"/>
      <c r="EX257" s="1107" t="e">
        <f>IF($E250&gt;0,EX255/$E250,"-")</f>
        <v>#N/A</v>
      </c>
      <c r="EY257" s="1107"/>
      <c r="EZ257" s="1107" t="e">
        <f>IF($E250&gt;0,EZ255/$E250,"-")</f>
        <v>#N/A</v>
      </c>
      <c r="FA257" s="1107"/>
      <c r="FB257" s="1107" t="e">
        <f>IF($E250&gt;0,FB255/$E250,"-")</f>
        <v>#N/A</v>
      </c>
      <c r="FC257" s="1107"/>
      <c r="FD257" s="1107" t="e">
        <f>IF($E250&gt;0,FD255/$E250,"-")</f>
        <v>#N/A</v>
      </c>
      <c r="FE257" s="1107"/>
      <c r="FF257" s="1107" t="e">
        <f>IF($E250&gt;0,FF255/$E250,"-")</f>
        <v>#N/A</v>
      </c>
      <c r="FG257" s="1107"/>
      <c r="FH257" s="1107" t="e">
        <f>IF($E250&gt;0,FH255/$E250,"-")</f>
        <v>#N/A</v>
      </c>
      <c r="FI257" s="1107"/>
      <c r="FJ257" s="1107" t="e">
        <f>IF($E250&gt;0,FJ255/$E250,"-")</f>
        <v>#N/A</v>
      </c>
      <c r="FK257" s="1107"/>
      <c r="FL257" s="1107" t="e">
        <f>IF($E250&gt;0,FL255/$E250,"-")</f>
        <v>#N/A</v>
      </c>
      <c r="FM257" s="1107"/>
      <c r="FN257" s="1107" t="e">
        <f>IF($E250&gt;0,FN255/$E250,"-")</f>
        <v>#N/A</v>
      </c>
      <c r="FO257" s="1107"/>
      <c r="FP257" s="1107" t="e">
        <f>IF($E250&gt;0,FP255/$E250,"-")</f>
        <v>#N/A</v>
      </c>
      <c r="FQ257" s="1107"/>
      <c r="FR257" s="1107" t="e">
        <f>IF($E250&gt;0,FR255/$E250,"-")</f>
        <v>#N/A</v>
      </c>
      <c r="FS257" s="1107"/>
      <c r="FT257" s="1107" t="e">
        <f>IF($E250&gt;0,FT255/$E250,"-")</f>
        <v>#N/A</v>
      </c>
      <c r="FU257" s="1107"/>
      <c r="FV257" s="1107" t="e">
        <f>IF($E250&gt;0,FV255/$E250,"-")</f>
        <v>#N/A</v>
      </c>
      <c r="FW257" s="1107"/>
      <c r="FX257" s="1107" t="e">
        <f>IF($E250&gt;0,FX255/$E250,"-")</f>
        <v>#N/A</v>
      </c>
      <c r="FY257" s="1107"/>
      <c r="FZ257" s="1107" t="e">
        <f>IF($E250&gt;0,FZ255/$E250,"-")</f>
        <v>#N/A</v>
      </c>
      <c r="GA257" s="1107"/>
      <c r="GB257" s="1107" t="e">
        <f>IF($E250&gt;0,GB255/$E250,"-")</f>
        <v>#N/A</v>
      </c>
      <c r="GC257" s="1107"/>
      <c r="GD257" s="1107" t="e">
        <f>IF($E250&gt;0,GD255/$E250,"-")</f>
        <v>#N/A</v>
      </c>
      <c r="GE257" s="1107"/>
      <c r="GF257" s="1107" t="e">
        <f>IF($E250&gt;0,GF255/$E250,"-")</f>
        <v>#N/A</v>
      </c>
      <c r="GG257" s="1107"/>
      <c r="GH257" s="1107" t="e">
        <f>IF($E250&gt;0,GH255/$E250,"-")</f>
        <v>#N/A</v>
      </c>
      <c r="GI257" s="1107"/>
      <c r="GJ257" s="1107" t="e">
        <f>IF($E250&gt;0,GJ255/$E250,"-")</f>
        <v>#N/A</v>
      </c>
      <c r="GK257" s="1107"/>
      <c r="GL257" s="1107" t="e">
        <f>IF($E250&gt;0,GL255/$E250,"-")</f>
        <v>#N/A</v>
      </c>
      <c r="GM257" s="1107"/>
      <c r="GN257" s="1107" t="e">
        <f>IF($E250&gt;0,GN255/$E250,"-")</f>
        <v>#N/A</v>
      </c>
      <c r="GO257" s="1107"/>
      <c r="GP257" s="1107" t="e">
        <f>IF($E250&gt;0,GP255/$E250,"-")</f>
        <v>#N/A</v>
      </c>
      <c r="GQ257" s="1107"/>
      <c r="GR257" s="1107" t="e">
        <f>IF($E250&gt;0,GR255/$E250,"-")</f>
        <v>#N/A</v>
      </c>
      <c r="GS257" s="1107"/>
      <c r="GT257" s="1107" t="e">
        <f>IF($E250&gt;0,GT255/$E250,"-")</f>
        <v>#N/A</v>
      </c>
      <c r="GU257" s="1107"/>
      <c r="GV257" s="1107" t="e">
        <f t="shared" ref="GV257" si="1071">IF($E250&gt;0,GV255/$E250,"-")</f>
        <v>#N/A</v>
      </c>
      <c r="GW257" s="1107"/>
      <c r="GX257" s="1107" t="e">
        <f t="shared" ref="GX257" si="1072">IF($E250&gt;0,GX255/$E250,"-")</f>
        <v>#N/A</v>
      </c>
      <c r="GY257" s="1107"/>
      <c r="GZ257" s="1107" t="e">
        <f t="shared" ref="GZ257" si="1073">IF($E250&gt;0,GZ255/$E250,"-")</f>
        <v>#N/A</v>
      </c>
      <c r="HA257" s="1107"/>
      <c r="HB257" s="1107" t="e">
        <f>IF($E250&gt;0,HB255/$E250,"-")</f>
        <v>#N/A</v>
      </c>
      <c r="HC257" s="1107"/>
      <c r="HD257" s="1107" t="e">
        <f t="shared" ref="HD257" si="1074">IF($E250&gt;0,HD255/$E250,"-")</f>
        <v>#N/A</v>
      </c>
      <c r="HE257" s="1107"/>
      <c r="HF257" s="1107" t="e">
        <f t="shared" ref="HF257" si="1075">IF($E250&gt;0,HF255/$E250,"-")</f>
        <v>#N/A</v>
      </c>
      <c r="HG257" s="1107"/>
      <c r="HH257" s="1107" t="e">
        <f t="shared" ref="HH257" si="1076">IF($E250&gt;0,HH255/$E250,"-")</f>
        <v>#N/A</v>
      </c>
      <c r="HI257" s="1107"/>
    </row>
    <row r="258" spans="1:217" s="5" customFormat="1" ht="14.4" hidden="1">
      <c r="A258" s="677"/>
      <c r="B258" s="678"/>
      <c r="C258" s="678"/>
      <c r="D258" s="679"/>
      <c r="E258" s="679"/>
      <c r="F258" s="678"/>
      <c r="G258" s="678"/>
      <c r="H258" s="678"/>
      <c r="I258" s="678"/>
      <c r="J258" s="678"/>
      <c r="K258" s="678"/>
      <c r="L258" s="1178"/>
      <c r="M258" s="1178"/>
      <c r="N258" s="1178"/>
      <c r="O258" s="1178"/>
      <c r="P258" s="1178"/>
      <c r="Q258" s="1178"/>
      <c r="R258" s="1178"/>
      <c r="S258" s="1192"/>
      <c r="T258" s="1180"/>
      <c r="U258" s="1178"/>
      <c r="V258" s="1178"/>
      <c r="W258" s="1178"/>
      <c r="X258" s="1178"/>
      <c r="Y258" s="1178"/>
      <c r="Z258" s="1178"/>
      <c r="AA258" s="1192"/>
      <c r="AB258" s="1180"/>
      <c r="AC258" s="1178"/>
      <c r="AD258" s="1178"/>
      <c r="AE258" s="1178"/>
      <c r="AF258" s="1178"/>
      <c r="AG258" s="1178"/>
      <c r="AH258" s="1178"/>
      <c r="AI258" s="1192"/>
      <c r="AJ258" s="1180"/>
      <c r="AK258" s="1178"/>
      <c r="AL258" s="1178"/>
      <c r="AM258" s="1178"/>
      <c r="AN258" s="1178"/>
      <c r="AO258" s="1178"/>
      <c r="AP258" s="1178"/>
      <c r="AQ258" s="1192"/>
      <c r="AR258" s="1180"/>
      <c r="AS258" s="1178"/>
      <c r="AT258" s="831"/>
      <c r="AU258" s="831"/>
      <c r="AV258" s="831"/>
      <c r="AW258" s="831"/>
      <c r="AX258" s="831"/>
      <c r="AY258" s="832"/>
      <c r="AZ258" s="833"/>
      <c r="BA258" s="831"/>
      <c r="BB258" s="831"/>
      <c r="BC258" s="831"/>
      <c r="BD258" s="831"/>
      <c r="BE258" s="831"/>
      <c r="BF258" s="831"/>
      <c r="BG258" s="832"/>
      <c r="BH258" s="833"/>
      <c r="BI258" s="831"/>
      <c r="BJ258" s="831"/>
      <c r="BK258" s="831"/>
      <c r="BL258" s="831"/>
      <c r="BM258" s="831"/>
      <c r="BN258" s="831"/>
      <c r="BO258" s="832"/>
      <c r="BP258" s="833"/>
      <c r="BQ258" s="831"/>
      <c r="BR258" s="831"/>
      <c r="BS258" s="831"/>
      <c r="BT258" s="831"/>
      <c r="BU258" s="831"/>
      <c r="BV258" s="831"/>
      <c r="BW258" s="832"/>
      <c r="BX258" s="833"/>
      <c r="BY258" s="831"/>
      <c r="BZ258" s="831"/>
      <c r="CA258" s="831"/>
      <c r="CB258" s="831"/>
      <c r="CC258" s="831"/>
      <c r="CD258" s="1178"/>
      <c r="CE258" s="1179"/>
      <c r="CF258" s="1180"/>
      <c r="CG258" s="1181"/>
      <c r="CH258" s="1178"/>
      <c r="CI258" s="1181"/>
      <c r="CJ258" s="1178"/>
      <c r="CK258" s="1181"/>
      <c r="CL258" s="1178"/>
      <c r="CM258" s="1179"/>
      <c r="CN258" s="1180"/>
      <c r="CO258" s="1181"/>
      <c r="CP258" s="1182"/>
      <c r="CQ258" s="1183"/>
      <c r="CR258" s="1182"/>
      <c r="CS258" s="1183"/>
      <c r="CT258" s="834"/>
      <c r="CU258" s="835"/>
      <c r="CV258" s="836"/>
      <c r="CW258" s="834"/>
      <c r="CX258" s="834"/>
      <c r="CY258" s="834"/>
      <c r="CZ258" s="834"/>
      <c r="DA258" s="834"/>
      <c r="DB258" s="834"/>
      <c r="DC258" s="835"/>
      <c r="DD258" s="836"/>
      <c r="DE258" s="834"/>
      <c r="DF258" s="834"/>
      <c r="DG258" s="834"/>
      <c r="DH258" s="834"/>
      <c r="DI258" s="834"/>
      <c r="DJ258" s="977"/>
      <c r="DK258" s="977"/>
      <c r="DL258" s="836"/>
      <c r="DM258" s="834"/>
      <c r="DN258" s="834"/>
      <c r="DO258" s="834"/>
      <c r="DP258" s="834"/>
      <c r="DQ258" s="834"/>
      <c r="DR258" s="834"/>
      <c r="DS258" s="835"/>
      <c r="DT258" s="836"/>
      <c r="DU258" s="834"/>
      <c r="DV258" s="834"/>
      <c r="DW258" s="834"/>
      <c r="DX258" s="834"/>
      <c r="DY258" s="834"/>
      <c r="DZ258" s="834"/>
      <c r="EA258" s="835"/>
      <c r="EB258" s="836"/>
      <c r="EC258" s="834"/>
      <c r="ED258" s="834"/>
      <c r="EE258" s="834"/>
      <c r="EF258" s="834"/>
      <c r="EG258" s="834"/>
      <c r="EH258" s="834"/>
      <c r="EI258" s="835"/>
      <c r="EJ258" s="836"/>
      <c r="EK258" s="834"/>
      <c r="EL258" s="834"/>
      <c r="EM258" s="834"/>
      <c r="EN258" s="834"/>
      <c r="EO258" s="834"/>
      <c r="EP258" s="834"/>
      <c r="EQ258" s="835"/>
      <c r="ER258" s="836"/>
      <c r="ES258" s="834"/>
      <c r="ET258" s="834"/>
      <c r="EU258" s="834"/>
      <c r="EV258" s="834"/>
      <c r="EW258" s="834"/>
      <c r="EX258" s="834"/>
      <c r="EY258" s="835"/>
      <c r="EZ258" s="836"/>
      <c r="FA258" s="834"/>
      <c r="FB258" s="834"/>
      <c r="FC258" s="834"/>
      <c r="FD258" s="834"/>
      <c r="FE258" s="834"/>
      <c r="FF258" s="834"/>
      <c r="FG258" s="835"/>
      <c r="FH258" s="836"/>
      <c r="FI258" s="834"/>
      <c r="FJ258" s="834"/>
      <c r="FK258" s="834"/>
      <c r="FL258" s="834"/>
      <c r="FM258" s="834"/>
      <c r="FN258" s="834"/>
      <c r="FO258" s="835"/>
      <c r="FP258" s="836"/>
      <c r="FQ258" s="834"/>
      <c r="FR258" s="834"/>
      <c r="FS258" s="834"/>
      <c r="FT258" s="834"/>
      <c r="FU258" s="834"/>
      <c r="FV258" s="834"/>
      <c r="FW258" s="835"/>
      <c r="FX258" s="836"/>
      <c r="FY258" s="834"/>
      <c r="FZ258" s="834"/>
      <c r="GA258" s="834"/>
      <c r="GB258" s="834"/>
      <c r="GC258" s="834"/>
      <c r="GD258" s="834"/>
      <c r="GE258" s="835"/>
      <c r="GF258" s="836"/>
      <c r="GG258" s="834"/>
      <c r="GH258" s="834"/>
      <c r="GI258" s="834"/>
      <c r="GJ258" s="834"/>
      <c r="GK258" s="834"/>
      <c r="GL258" s="834"/>
      <c r="GM258" s="835"/>
      <c r="GN258" s="836"/>
      <c r="GO258" s="834"/>
      <c r="GP258" s="834"/>
      <c r="GQ258" s="834"/>
      <c r="GR258" s="834"/>
      <c r="GS258" s="834"/>
      <c r="GT258" s="834"/>
      <c r="GU258" s="835"/>
      <c r="GV258" s="834"/>
      <c r="GW258" s="835"/>
      <c r="GX258" s="834"/>
      <c r="GY258" s="835"/>
      <c r="GZ258" s="834"/>
      <c r="HA258" s="835"/>
      <c r="HB258" s="834"/>
      <c r="HC258" s="835"/>
      <c r="HD258" s="834"/>
      <c r="HE258" s="835"/>
      <c r="HF258" s="834"/>
      <c r="HG258" s="835"/>
      <c r="HH258" s="834"/>
      <c r="HI258" s="835"/>
    </row>
    <row r="259" spans="1:217" s="738" customFormat="1" hidden="1">
      <c r="A259" s="735"/>
      <c r="B259" s="736" t="e">
        <f>PLANEJAMENTO!#REF!</f>
        <v>#REF!</v>
      </c>
      <c r="C259" s="735"/>
      <c r="D259" s="737"/>
      <c r="E259" s="737"/>
      <c r="F259" s="737"/>
      <c r="G259" s="735"/>
      <c r="DJ259" s="980"/>
      <c r="DK259" s="980"/>
    </row>
    <row r="260" spans="1:217" hidden="1">
      <c r="A260" s="1139" t="s">
        <v>335</v>
      </c>
      <c r="B260" s="1140" t="e">
        <f>VLOOKUP(A260,PLANEJAMENTO!$B$10:$C$56,2,FALSE)</f>
        <v>#N/A</v>
      </c>
      <c r="C260" s="1139" t="e">
        <f>VLOOKUP(A260,PLANEJAMENTO!$B$10:$D$56,3,FALSE)</f>
        <v>#N/A</v>
      </c>
      <c r="D260" s="1141" t="e">
        <f>VLOOKUP(A260,PLANEJAMENTO!$B$10:$E$56,4,FALSE)</f>
        <v>#N/A</v>
      </c>
      <c r="E260" s="1141" t="e">
        <f>D260</f>
        <v>#N/A</v>
      </c>
      <c r="F260" s="1142"/>
      <c r="G260" s="1141">
        <f>F260*8</f>
        <v>0</v>
      </c>
      <c r="H260" s="733"/>
      <c r="I260" s="1143"/>
      <c r="J260" s="1144"/>
      <c r="K260" s="734" t="s">
        <v>379</v>
      </c>
      <c r="L260" s="1145"/>
      <c r="M260" s="1146"/>
      <c r="N260" s="1145"/>
      <c r="O260" s="1146"/>
      <c r="P260" s="1145"/>
      <c r="Q260" s="1146"/>
      <c r="R260" s="1189"/>
      <c r="S260" s="1190"/>
      <c r="T260" s="1145"/>
      <c r="U260" s="1146"/>
      <c r="V260" s="1145"/>
      <c r="W260" s="1146"/>
      <c r="X260" s="1145"/>
      <c r="Y260" s="1146"/>
      <c r="Z260" s="1189"/>
      <c r="AA260" s="1190"/>
      <c r="AB260" s="1145"/>
      <c r="AC260" s="1146"/>
      <c r="AD260" s="1145"/>
      <c r="AE260" s="1146"/>
      <c r="AF260" s="1145"/>
      <c r="AG260" s="1146"/>
      <c r="AH260" s="1189"/>
      <c r="AI260" s="1190"/>
      <c r="AJ260" s="1145"/>
      <c r="AK260" s="1146"/>
      <c r="AL260" s="1145"/>
      <c r="AM260" s="1146"/>
      <c r="AN260" s="1145"/>
      <c r="AO260" s="1146"/>
      <c r="AP260" s="1145"/>
      <c r="AQ260" s="1146"/>
      <c r="AR260" s="1145"/>
      <c r="AS260" s="1146"/>
      <c r="AT260" s="1145"/>
      <c r="AU260" s="1146"/>
      <c r="AV260" s="1145"/>
      <c r="AW260" s="1146"/>
      <c r="AX260" s="1145"/>
      <c r="AY260" s="1146"/>
      <c r="AZ260" s="1145"/>
      <c r="BA260" s="1146"/>
      <c r="BB260" s="1145"/>
      <c r="BC260" s="1146"/>
      <c r="BD260" s="1145"/>
      <c r="BE260" s="1146"/>
      <c r="BF260" s="1145"/>
      <c r="BG260" s="1146"/>
      <c r="BH260" s="1145"/>
      <c r="BI260" s="1146"/>
      <c r="BJ260" s="1145"/>
      <c r="BK260" s="1146"/>
      <c r="BL260" s="1145"/>
      <c r="BM260" s="1146"/>
      <c r="BN260" s="1145"/>
      <c r="BO260" s="1146"/>
      <c r="BP260" s="1145"/>
      <c r="BQ260" s="1146"/>
      <c r="BR260" s="1132"/>
      <c r="BS260" s="1132"/>
      <c r="BT260" s="1132"/>
      <c r="BU260" s="1132"/>
      <c r="BV260" s="1132"/>
      <c r="BW260" s="1132"/>
      <c r="BX260" s="1132"/>
      <c r="BY260" s="1132"/>
      <c r="BZ260" s="1132"/>
      <c r="CA260" s="1132"/>
      <c r="CB260" s="1132"/>
      <c r="CC260" s="1132"/>
      <c r="CD260" s="1132"/>
      <c r="CE260" s="1132"/>
      <c r="CF260" s="1132"/>
      <c r="CG260" s="1132"/>
      <c r="CH260" s="1132"/>
      <c r="CI260" s="1132"/>
      <c r="CJ260" s="1132"/>
      <c r="CK260" s="1132"/>
      <c r="CL260" s="1132"/>
      <c r="CM260" s="1132"/>
      <c r="CN260" s="1132"/>
      <c r="CO260" s="1132"/>
      <c r="CP260" s="1132"/>
      <c r="CQ260" s="1132"/>
      <c r="CR260" s="1132">
        <v>5</v>
      </c>
      <c r="CS260" s="1132"/>
      <c r="CT260" s="1132">
        <v>5</v>
      </c>
      <c r="CU260" s="1132"/>
      <c r="CV260" s="1132">
        <v>5</v>
      </c>
      <c r="CW260" s="1132"/>
      <c r="CX260" s="1132">
        <v>5</v>
      </c>
      <c r="CY260" s="1132"/>
      <c r="CZ260" s="1132"/>
      <c r="DA260" s="1132"/>
      <c r="DB260" s="1132"/>
      <c r="DC260" s="1132"/>
      <c r="DD260" s="1132"/>
      <c r="DE260" s="1132"/>
      <c r="DF260" s="1132"/>
      <c r="DG260" s="1132"/>
      <c r="DH260" s="1132"/>
      <c r="DI260" s="1132"/>
      <c r="DJ260" s="1138"/>
      <c r="DK260" s="1138"/>
      <c r="DL260" s="1132"/>
      <c r="DM260" s="1132"/>
      <c r="DN260" s="1132"/>
      <c r="DO260" s="1132"/>
      <c r="DP260" s="1132"/>
      <c r="DQ260" s="1132"/>
      <c r="DR260" s="1132"/>
      <c r="DS260" s="1132"/>
      <c r="DT260" s="1132"/>
      <c r="DU260" s="1132"/>
      <c r="DV260" s="1132"/>
      <c r="DW260" s="1132"/>
      <c r="DX260" s="1132"/>
      <c r="DY260" s="1132"/>
      <c r="DZ260" s="1132"/>
      <c r="EA260" s="1132"/>
      <c r="EB260" s="1132"/>
      <c r="EC260" s="1132"/>
      <c r="ED260" s="1132"/>
      <c r="EE260" s="1132"/>
      <c r="EF260" s="1132"/>
      <c r="EG260" s="1132"/>
      <c r="EH260" s="1132"/>
      <c r="EI260" s="1132"/>
      <c r="EJ260" s="1132"/>
      <c r="EK260" s="1132"/>
      <c r="EL260" s="1132"/>
      <c r="EM260" s="1132"/>
      <c r="EN260" s="1132"/>
      <c r="EO260" s="1132"/>
      <c r="EP260" s="1132"/>
      <c r="EQ260" s="1132"/>
      <c r="ER260" s="1132"/>
      <c r="ES260" s="1132"/>
      <c r="ET260" s="1132"/>
      <c r="EU260" s="1132"/>
      <c r="EV260" s="1132"/>
      <c r="EW260" s="1132"/>
      <c r="EX260" s="1132"/>
      <c r="EY260" s="1132"/>
      <c r="EZ260" s="1132"/>
      <c r="FA260" s="1132"/>
      <c r="FB260" s="1132"/>
      <c r="FC260" s="1132"/>
      <c r="FD260" s="1132"/>
      <c r="FE260" s="1132"/>
      <c r="FF260" s="1132"/>
      <c r="FG260" s="1132"/>
      <c r="FH260" s="1132"/>
      <c r="FI260" s="1132"/>
      <c r="FJ260" s="1132"/>
      <c r="FK260" s="1132"/>
      <c r="FL260" s="1132"/>
      <c r="FM260" s="1132"/>
      <c r="FN260" s="1132"/>
      <c r="FO260" s="1132"/>
      <c r="FP260" s="1132"/>
      <c r="FQ260" s="1132"/>
      <c r="FR260" s="1132"/>
      <c r="FS260" s="1132"/>
      <c r="FT260" s="1132"/>
      <c r="FU260" s="1132"/>
      <c r="FV260" s="1132"/>
      <c r="FW260" s="1132"/>
      <c r="FX260" s="1132"/>
      <c r="FY260" s="1132"/>
      <c r="FZ260" s="1132"/>
      <c r="GA260" s="1132"/>
      <c r="GB260" s="1132"/>
      <c r="GC260" s="1132"/>
      <c r="GD260" s="1132"/>
      <c r="GE260" s="1132"/>
      <c r="GF260" s="1132"/>
      <c r="GG260" s="1132"/>
      <c r="GH260" s="1132"/>
      <c r="GI260" s="1132"/>
      <c r="GJ260" s="1132"/>
      <c r="GK260" s="1132"/>
      <c r="GL260" s="1132"/>
      <c r="GM260" s="1132"/>
      <c r="GN260" s="1132"/>
      <c r="GO260" s="1132"/>
      <c r="GP260" s="1132"/>
      <c r="GQ260" s="1132"/>
      <c r="GR260" s="1132"/>
      <c r="GS260" s="1132"/>
      <c r="GT260" s="1132"/>
      <c r="GU260" s="1132"/>
      <c r="GV260" s="1132"/>
      <c r="GW260" s="1132"/>
      <c r="GX260" s="1132"/>
      <c r="GY260" s="1132"/>
      <c r="GZ260" s="1132"/>
      <c r="HA260" s="1132"/>
      <c r="HB260" s="1132"/>
      <c r="HC260" s="1132"/>
      <c r="HD260" s="1132"/>
      <c r="HE260" s="1132"/>
      <c r="HF260" s="1132"/>
      <c r="HG260" s="1132"/>
      <c r="HH260" s="1132"/>
      <c r="HI260" s="1132"/>
    </row>
    <row r="261" spans="1:217" hidden="1">
      <c r="A261" s="1139"/>
      <c r="B261" s="1140"/>
      <c r="C261" s="1139"/>
      <c r="D261" s="1141"/>
      <c r="E261" s="1141"/>
      <c r="F261" s="1142"/>
      <c r="G261" s="1141"/>
      <c r="H261" s="733"/>
      <c r="I261" s="1143"/>
      <c r="J261" s="1144"/>
      <c r="K261" s="837" t="s">
        <v>380</v>
      </c>
      <c r="L261" s="1133"/>
      <c r="M261" s="1134"/>
      <c r="N261" s="1133"/>
      <c r="O261" s="1134"/>
      <c r="P261" s="1133"/>
      <c r="Q261" s="1134"/>
      <c r="R261" s="1133"/>
      <c r="S261" s="1134"/>
      <c r="T261" s="1133"/>
      <c r="U261" s="1134"/>
      <c r="V261" s="1133"/>
      <c r="W261" s="1134"/>
      <c r="X261" s="1133"/>
      <c r="Y261" s="1134"/>
      <c r="Z261" s="1133"/>
      <c r="AA261" s="1134"/>
      <c r="AB261" s="1133"/>
      <c r="AC261" s="1134"/>
      <c r="AD261" s="1133"/>
      <c r="AE261" s="1134"/>
      <c r="AF261" s="1133"/>
      <c r="AG261" s="1134"/>
      <c r="AH261" s="1133"/>
      <c r="AI261" s="1134"/>
      <c r="AJ261" s="1133"/>
      <c r="AK261" s="1134"/>
      <c r="AL261" s="1133"/>
      <c r="AM261" s="1134"/>
      <c r="AN261" s="1133"/>
      <c r="AO261" s="1134"/>
      <c r="AP261" s="1133"/>
      <c r="AQ261" s="1134"/>
      <c r="AR261" s="1133"/>
      <c r="AS261" s="1134"/>
      <c r="AT261" s="1133"/>
      <c r="AU261" s="1134"/>
      <c r="AV261" s="1133"/>
      <c r="AW261" s="1134"/>
      <c r="AX261" s="1133"/>
      <c r="AY261" s="1134"/>
      <c r="AZ261" s="1133"/>
      <c r="BA261" s="1134"/>
      <c r="BB261" s="1133"/>
      <c r="BC261" s="1134"/>
      <c r="BD261" s="1133"/>
      <c r="BE261" s="1134"/>
      <c r="BF261" s="1133"/>
      <c r="BG261" s="1134"/>
      <c r="BH261" s="1133"/>
      <c r="BI261" s="1134"/>
      <c r="BJ261" s="1133"/>
      <c r="BK261" s="1134"/>
      <c r="BL261" s="1133"/>
      <c r="BM261" s="1134"/>
      <c r="BN261" s="1133"/>
      <c r="BO261" s="1134"/>
      <c r="BP261" s="1133"/>
      <c r="BQ261" s="1134"/>
      <c r="BR261" s="1129"/>
      <c r="BS261" s="1129"/>
      <c r="BT261" s="1129"/>
      <c r="BU261" s="1129"/>
      <c r="BV261" s="1129"/>
      <c r="BW261" s="1129"/>
      <c r="BX261" s="1129"/>
      <c r="BY261" s="1129"/>
      <c r="BZ261" s="1129"/>
      <c r="CA261" s="1129"/>
      <c r="CB261" s="1129"/>
      <c r="CC261" s="1129"/>
      <c r="CD261" s="1129"/>
      <c r="CE261" s="1129"/>
      <c r="CF261" s="1129"/>
      <c r="CG261" s="1129"/>
      <c r="CH261" s="1129"/>
      <c r="CI261" s="1129"/>
      <c r="CJ261" s="1129"/>
      <c r="CK261" s="1129"/>
      <c r="CL261" s="1129"/>
      <c r="CM261" s="1129"/>
      <c r="CN261" s="1129"/>
      <c r="CO261" s="1129"/>
      <c r="CP261" s="1129"/>
      <c r="CQ261" s="1129"/>
      <c r="CR261" s="1129">
        <v>1</v>
      </c>
      <c r="CS261" s="1129"/>
      <c r="CT261" s="1129">
        <v>1</v>
      </c>
      <c r="CU261" s="1129"/>
      <c r="CV261" s="1129">
        <v>1</v>
      </c>
      <c r="CW261" s="1129"/>
      <c r="CX261" s="1129">
        <v>1</v>
      </c>
      <c r="CY261" s="1129"/>
      <c r="CZ261" s="1129"/>
      <c r="DA261" s="1129"/>
      <c r="DB261" s="1129"/>
      <c r="DC261" s="1129"/>
      <c r="DD261" s="1129"/>
      <c r="DE261" s="1129"/>
      <c r="DF261" s="1129"/>
      <c r="DG261" s="1129"/>
      <c r="DH261" s="1129"/>
      <c r="DI261" s="1129"/>
      <c r="DJ261" s="1135"/>
      <c r="DK261" s="1135"/>
      <c r="DL261" s="1129"/>
      <c r="DM261" s="1129"/>
      <c r="DN261" s="1129"/>
      <c r="DO261" s="1129"/>
      <c r="DP261" s="1129"/>
      <c r="DQ261" s="1129"/>
      <c r="DR261" s="1129"/>
      <c r="DS261" s="1129"/>
      <c r="DT261" s="1129"/>
      <c r="DU261" s="1129"/>
      <c r="DV261" s="1129"/>
      <c r="DW261" s="1129"/>
      <c r="DX261" s="1129"/>
      <c r="DY261" s="1129"/>
      <c r="DZ261" s="1129"/>
      <c r="EA261" s="1129"/>
      <c r="EB261" s="1129"/>
      <c r="EC261" s="1129"/>
      <c r="ED261" s="1129"/>
      <c r="EE261" s="1129"/>
      <c r="EF261" s="1129"/>
      <c r="EG261" s="1129"/>
      <c r="EH261" s="1129"/>
      <c r="EI261" s="1129"/>
      <c r="EJ261" s="1129"/>
      <c r="EK261" s="1129"/>
      <c r="EL261" s="1129"/>
      <c r="EM261" s="1129"/>
      <c r="EN261" s="1129"/>
      <c r="EO261" s="1129"/>
      <c r="EP261" s="1129"/>
      <c r="EQ261" s="1129"/>
      <c r="ER261" s="1129"/>
      <c r="ES261" s="1129"/>
      <c r="ET261" s="1129"/>
      <c r="EU261" s="1129"/>
      <c r="EV261" s="1129"/>
      <c r="EW261" s="1129"/>
      <c r="EX261" s="1129"/>
      <c r="EY261" s="1129"/>
      <c r="EZ261" s="1129"/>
      <c r="FA261" s="1129"/>
      <c r="FB261" s="1129"/>
      <c r="FC261" s="1129"/>
      <c r="FD261" s="1129"/>
      <c r="FE261" s="1129"/>
      <c r="FF261" s="1129"/>
      <c r="FG261" s="1129"/>
      <c r="FH261" s="1129"/>
      <c r="FI261" s="1129"/>
      <c r="FJ261" s="1129"/>
      <c r="FK261" s="1129"/>
      <c r="FL261" s="1129"/>
      <c r="FM261" s="1129"/>
      <c r="FN261" s="1129"/>
      <c r="FO261" s="1129"/>
      <c r="FP261" s="1129"/>
      <c r="FQ261" s="1129"/>
      <c r="FR261" s="1129"/>
      <c r="FS261" s="1129"/>
      <c r="FT261" s="1129"/>
      <c r="FU261" s="1129"/>
      <c r="FV261" s="1129"/>
      <c r="FW261" s="1129"/>
      <c r="FX261" s="1129"/>
      <c r="FY261" s="1129"/>
      <c r="FZ261" s="1129"/>
      <c r="GA261" s="1129"/>
      <c r="GB261" s="1129"/>
      <c r="GC261" s="1129"/>
      <c r="GD261" s="1129"/>
      <c r="GE261" s="1129"/>
      <c r="GF261" s="1129"/>
      <c r="GG261" s="1129"/>
      <c r="GH261" s="1129"/>
      <c r="GI261" s="1129"/>
      <c r="GJ261" s="1129"/>
      <c r="GK261" s="1129"/>
      <c r="GL261" s="1129"/>
      <c r="GM261" s="1129"/>
      <c r="GN261" s="1129"/>
      <c r="GO261" s="1129"/>
      <c r="GP261" s="1129"/>
      <c r="GQ261" s="1129"/>
      <c r="GR261" s="1129"/>
      <c r="GS261" s="1129"/>
      <c r="GT261" s="1129"/>
      <c r="GU261" s="1129"/>
      <c r="GV261" s="1129"/>
      <c r="GW261" s="1129"/>
      <c r="GX261" s="1129"/>
      <c r="GY261" s="1129"/>
      <c r="GZ261" s="1129"/>
      <c r="HA261" s="1129"/>
      <c r="HB261" s="1129"/>
      <c r="HC261" s="1129"/>
      <c r="HD261" s="1129"/>
      <c r="HE261" s="1129"/>
      <c r="HF261" s="1129"/>
      <c r="HG261" s="1129"/>
      <c r="HH261" s="1129"/>
      <c r="HI261" s="1129"/>
    </row>
    <row r="262" spans="1:217" hidden="1">
      <c r="A262" s="1139"/>
      <c r="B262" s="1140"/>
      <c r="C262" s="1139"/>
      <c r="D262" s="1141"/>
      <c r="E262" s="1141"/>
      <c r="F262" s="1142"/>
      <c r="G262" s="1141"/>
      <c r="H262" s="733"/>
      <c r="I262" s="1143"/>
      <c r="J262" s="1144"/>
      <c r="K262" s="838" t="s">
        <v>381</v>
      </c>
      <c r="L262" s="1125">
        <f>(L260*L261*$G260)*$L$8</f>
        <v>0</v>
      </c>
      <c r="M262" s="1126"/>
      <c r="N262" s="1125">
        <f>(N260*N261*$G260)*$L$8</f>
        <v>0</v>
      </c>
      <c r="O262" s="1126"/>
      <c r="P262" s="1125">
        <f>(P260*P261*$G260)*$L$8</f>
        <v>0</v>
      </c>
      <c r="Q262" s="1126"/>
      <c r="R262" s="1125">
        <f>(R260*R261*$G260)*$L$8</f>
        <v>0</v>
      </c>
      <c r="S262" s="1126"/>
      <c r="T262" s="1125">
        <f>(T260*T261*$G260)*$T$8</f>
        <v>0</v>
      </c>
      <c r="U262" s="1126"/>
      <c r="V262" s="1125">
        <f>(V260*V261*$G260)*$T$8</f>
        <v>0</v>
      </c>
      <c r="W262" s="1126"/>
      <c r="X262" s="1125">
        <f>(X260*X261*$G260)*$T$8</f>
        <v>0</v>
      </c>
      <c r="Y262" s="1126"/>
      <c r="Z262" s="1125">
        <f>(Z260*Z261*$G260)*$T$8</f>
        <v>0</v>
      </c>
      <c r="AA262" s="1126"/>
      <c r="AB262" s="1125">
        <f>(AB260*AB261*$G260)*$AB$8</f>
        <v>0</v>
      </c>
      <c r="AC262" s="1126"/>
      <c r="AD262" s="1125">
        <f>(AD260*AD261*$G260)*$AB$8</f>
        <v>0</v>
      </c>
      <c r="AE262" s="1126"/>
      <c r="AF262" s="1125">
        <f>(AF260*AF261*$G260)*$AB$8</f>
        <v>0</v>
      </c>
      <c r="AG262" s="1126"/>
      <c r="AH262" s="1125">
        <f>(AH260*AH261*$G260)*$AB$8</f>
        <v>0</v>
      </c>
      <c r="AI262" s="1126"/>
      <c r="AJ262" s="1125">
        <f>(AJ260*AJ261*$G260)*$AJ$8</f>
        <v>0</v>
      </c>
      <c r="AK262" s="1126"/>
      <c r="AL262" s="1125">
        <f>(AL260*AL261*$G260)*$AJ$8</f>
        <v>0</v>
      </c>
      <c r="AM262" s="1126"/>
      <c r="AN262" s="1125">
        <f>(AN260*AN261*$G260)*$AJ$8</f>
        <v>0</v>
      </c>
      <c r="AO262" s="1126"/>
      <c r="AP262" s="1125">
        <f>(AP260*AP261*$G260)*$AJ$8</f>
        <v>0</v>
      </c>
      <c r="AQ262" s="1126"/>
      <c r="AR262" s="1125">
        <f>(AR260*AR261*$G260)*$AT$8</f>
        <v>0</v>
      </c>
      <c r="AS262" s="1126"/>
      <c r="AT262" s="1125">
        <f>(AT260*AT261*$G260)*$AT$8</f>
        <v>0</v>
      </c>
      <c r="AU262" s="1126"/>
      <c r="AV262" s="1125">
        <f>(AV260*AV261*$G260)*$AT$8</f>
        <v>0</v>
      </c>
      <c r="AW262" s="1126"/>
      <c r="AX262" s="1125">
        <f>(AX260*AX261*$G260)*$AT$8</f>
        <v>0</v>
      </c>
      <c r="AY262" s="1126"/>
      <c r="AZ262" s="1125">
        <f>(AZ260*AZ261*$G260)*$BB$8</f>
        <v>0</v>
      </c>
      <c r="BA262" s="1126"/>
      <c r="BB262" s="1125">
        <f>(BB260*BB261*$G260)*$BB$8</f>
        <v>0</v>
      </c>
      <c r="BC262" s="1126"/>
      <c r="BD262" s="1125">
        <f>(BD260*BD261*$G260)*$BB$8</f>
        <v>0</v>
      </c>
      <c r="BE262" s="1126"/>
      <c r="BF262" s="1125">
        <f>(BF260*BF261*$G260)*$BB$8</f>
        <v>0</v>
      </c>
      <c r="BG262" s="1126"/>
      <c r="BH262" s="1125">
        <f>(BH260*BH261*$G260)*$BJ$8</f>
        <v>0</v>
      </c>
      <c r="BI262" s="1126"/>
      <c r="BJ262" s="1125">
        <f>(BJ260*BJ261*$G260)*$BJ$8</f>
        <v>0</v>
      </c>
      <c r="BK262" s="1126"/>
      <c r="BL262" s="1125">
        <f>(BL260*BL261*$G260)*$BJ$8</f>
        <v>0</v>
      </c>
      <c r="BM262" s="1126"/>
      <c r="BN262" s="1125">
        <f>(BN260*BN261*$G260)*$BJ$8</f>
        <v>0</v>
      </c>
      <c r="BO262" s="1126"/>
      <c r="BP262" s="1125">
        <f>(BP260*BP261*$G260)*$BT$8</f>
        <v>0</v>
      </c>
      <c r="BQ262" s="1126"/>
      <c r="BR262" s="1125">
        <f>(BR260*BR261*$G260)*$BT$8</f>
        <v>0</v>
      </c>
      <c r="BS262" s="1126"/>
      <c r="BT262" s="1125">
        <f>(BT260*BT261*$G260)*$BT$8</f>
        <v>0</v>
      </c>
      <c r="BU262" s="1126"/>
      <c r="BV262" s="1125">
        <f>(BV260*BV261*$G260)*$BT$8</f>
        <v>0</v>
      </c>
      <c r="BW262" s="1126"/>
      <c r="BX262" s="1125">
        <f>(BX260*BX261*$G260)*$CB$8</f>
        <v>0</v>
      </c>
      <c r="BY262" s="1126"/>
      <c r="BZ262" s="1125">
        <f>(BZ260*BZ261*$G260)*$CB$8</f>
        <v>0</v>
      </c>
      <c r="CA262" s="1126"/>
      <c r="CB262" s="1125">
        <f>(CB260*CB261*$G260)*$CB$8</f>
        <v>0</v>
      </c>
      <c r="CC262" s="1126"/>
      <c r="CD262" s="1125">
        <f>(CD260*CD261*$G260)*$CB$8</f>
        <v>0</v>
      </c>
      <c r="CE262" s="1126"/>
      <c r="CF262" s="1125">
        <f t="shared" ref="CF262" si="1077">(CF260*CF261*$G260)*$CB$8</f>
        <v>0</v>
      </c>
      <c r="CG262" s="1126"/>
      <c r="CH262" s="1125">
        <f t="shared" ref="CH262" si="1078">(CH260*CH261*$G260)*$CB$8</f>
        <v>0</v>
      </c>
      <c r="CI262" s="1126"/>
      <c r="CJ262" s="1125">
        <f t="shared" ref="CJ262" si="1079">(CJ260*CJ261*$G260)*$CB$8</f>
        <v>0</v>
      </c>
      <c r="CK262" s="1126"/>
      <c r="CL262" s="1125">
        <f t="shared" ref="CL262" si="1080">(CL260*CL261*$G260)*$CB$8</f>
        <v>0</v>
      </c>
      <c r="CM262" s="1126"/>
      <c r="CN262" s="1125">
        <f t="shared" ref="CN262" si="1081">(CN260*CN261*$G260)*$CB$8</f>
        <v>0</v>
      </c>
      <c r="CO262" s="1126"/>
      <c r="CP262" s="1125">
        <f t="shared" ref="CP262" si="1082">(CP260*CP261*$G260)*$CB$8</f>
        <v>0</v>
      </c>
      <c r="CQ262" s="1126"/>
      <c r="CR262" s="1125">
        <f t="shared" ref="CR262" si="1083">(CR260*CR261*$G260)*$CB$8</f>
        <v>0</v>
      </c>
      <c r="CS262" s="1126"/>
      <c r="CT262" s="1125">
        <f t="shared" ref="CT262" si="1084">(CT260*CT261*$G260)*$CB$8</f>
        <v>0</v>
      </c>
      <c r="CU262" s="1126"/>
      <c r="CV262" s="1125">
        <f t="shared" ref="CV262" si="1085">(CV260*CV261*$G260)*$CB$8</f>
        <v>0</v>
      </c>
      <c r="CW262" s="1126"/>
      <c r="CX262" s="1125">
        <f t="shared" ref="CX262" si="1086">(CX260*CX261*$G260)*$CB$8</f>
        <v>0</v>
      </c>
      <c r="CY262" s="1126"/>
      <c r="CZ262" s="1125">
        <f>(CZ260*CZ261*$G260)*$DB$8</f>
        <v>0</v>
      </c>
      <c r="DA262" s="1126"/>
      <c r="DB262" s="1125">
        <f>(DB260*DB261*$G260)*$DB$8</f>
        <v>0</v>
      </c>
      <c r="DC262" s="1126"/>
      <c r="DD262" s="1125">
        <f>(DD260*DD261*$G260)*$DB$8</f>
        <v>0</v>
      </c>
      <c r="DE262" s="1126"/>
      <c r="DF262" s="1125">
        <f>(DF260*DF261*$G260)*$DB$8</f>
        <v>0</v>
      </c>
      <c r="DG262" s="1126"/>
      <c r="DH262" s="1125">
        <f>(DH260*DH261*$G260)*$DB$8</f>
        <v>0</v>
      </c>
      <c r="DI262" s="1126"/>
      <c r="DJ262" s="1130">
        <f>(DJ260*DJ261*$G260)*$DB$8</f>
        <v>0</v>
      </c>
      <c r="DK262" s="1131"/>
      <c r="DL262" s="1125">
        <f>(DL260*DL261*$G260)*$DB$8</f>
        <v>0</v>
      </c>
      <c r="DM262" s="1126"/>
      <c r="DN262" s="1125">
        <f>(DN260*DN261*$G260)*$DB$8</f>
        <v>0</v>
      </c>
      <c r="DO262" s="1126"/>
      <c r="DP262" s="1125">
        <f>(DP260*DP261*$G260)*$DB$8</f>
        <v>0</v>
      </c>
      <c r="DQ262" s="1126"/>
      <c r="DR262" s="1125">
        <f>(DR260*DR261*$G260)*$DB$8</f>
        <v>0</v>
      </c>
      <c r="DS262" s="1126"/>
      <c r="DT262" s="1125">
        <f>(DT260*DT261*$G260)*$DB$8</f>
        <v>0</v>
      </c>
      <c r="DU262" s="1126"/>
      <c r="DV262" s="1125">
        <f>(DV260*DV261*$G260)*$DB$8</f>
        <v>0</v>
      </c>
      <c r="DW262" s="1126"/>
      <c r="DX262" s="1125">
        <f>(DX260*DX261*$G260)*$DB$8</f>
        <v>0</v>
      </c>
      <c r="DY262" s="1126"/>
      <c r="DZ262" s="1125">
        <f>(DZ260*DZ261*$G260)*$DB$8</f>
        <v>0</v>
      </c>
      <c r="EA262" s="1126"/>
      <c r="EB262" s="1125">
        <f>(EB260*EB261*$G260)*$DB$8</f>
        <v>0</v>
      </c>
      <c r="EC262" s="1126"/>
      <c r="ED262" s="1125">
        <f>(ED260*ED261*$G260)*$DB$8</f>
        <v>0</v>
      </c>
      <c r="EE262" s="1126"/>
      <c r="EF262" s="1125">
        <f>(EF260*EF261*$G260)*$DB$8</f>
        <v>0</v>
      </c>
      <c r="EG262" s="1126"/>
      <c r="EH262" s="1125">
        <f>(EH260*EH261*$G260)*$DB$8</f>
        <v>0</v>
      </c>
      <c r="EI262" s="1126"/>
      <c r="EJ262" s="1125">
        <f>(EJ260*EJ261*$G260)*$DB$8</f>
        <v>0</v>
      </c>
      <c r="EK262" s="1126"/>
      <c r="EL262" s="1125">
        <f>(EL260*EL261*$G260)*$DB$8</f>
        <v>0</v>
      </c>
      <c r="EM262" s="1126"/>
      <c r="EN262" s="1125">
        <f>(EN260*EN261*$G260)*$DB$8</f>
        <v>0</v>
      </c>
      <c r="EO262" s="1126"/>
      <c r="EP262" s="1125">
        <f>(EP260*EP261*$G260)*$DB$8</f>
        <v>0</v>
      </c>
      <c r="EQ262" s="1126"/>
      <c r="ER262" s="1125">
        <f>(ER260*ER261*$G260)*$DB$8</f>
        <v>0</v>
      </c>
      <c r="ES262" s="1126"/>
      <c r="ET262" s="1125">
        <f>(ET260*ET261*$G260)*$DB$8</f>
        <v>0</v>
      </c>
      <c r="EU262" s="1126"/>
      <c r="EV262" s="1125">
        <f>(EV260*EV261*$G260)*$DB$8</f>
        <v>0</v>
      </c>
      <c r="EW262" s="1126"/>
      <c r="EX262" s="1125">
        <f>(EX260*EX261*$G260)*$DB$8</f>
        <v>0</v>
      </c>
      <c r="EY262" s="1126"/>
      <c r="EZ262" s="1125">
        <f>(EZ260*EZ261*$G260)*$DB$8</f>
        <v>0</v>
      </c>
      <c r="FA262" s="1126"/>
      <c r="FB262" s="1125">
        <f>(FB260*FB261*$G260)*$DB$8</f>
        <v>0</v>
      </c>
      <c r="FC262" s="1126"/>
      <c r="FD262" s="1125">
        <f>(FD260*FD261*$G260)*$DB$8</f>
        <v>0</v>
      </c>
      <c r="FE262" s="1126"/>
      <c r="FF262" s="1125">
        <f>(FF260*FF261*$G260)*$DB$8</f>
        <v>0</v>
      </c>
      <c r="FG262" s="1126"/>
      <c r="FH262" s="1125">
        <f>(FH260*FH261*$G260)*$DB$8</f>
        <v>0</v>
      </c>
      <c r="FI262" s="1126"/>
      <c r="FJ262" s="1125">
        <f>(FJ260*FJ261*$G260)*$DB$8</f>
        <v>0</v>
      </c>
      <c r="FK262" s="1126"/>
      <c r="FL262" s="1125">
        <f>(FL260*FL261*$G260)*$DB$8</f>
        <v>0</v>
      </c>
      <c r="FM262" s="1126"/>
      <c r="FN262" s="1125">
        <f>(FN260*FN261*$G260)*$DB$8</f>
        <v>0</v>
      </c>
      <c r="FO262" s="1126"/>
      <c r="FP262" s="1125">
        <f>(FP260*FP261*$G260)*$DB$8</f>
        <v>0</v>
      </c>
      <c r="FQ262" s="1126"/>
      <c r="FR262" s="1125">
        <f>(FR260*FR261*$G260)*$DB$8</f>
        <v>0</v>
      </c>
      <c r="FS262" s="1126"/>
      <c r="FT262" s="1125">
        <f>(FT260*FT261*$G260)*$DB$8</f>
        <v>0</v>
      </c>
      <c r="FU262" s="1126"/>
      <c r="FV262" s="1125">
        <f>(FV260*FV261*$G260)*$DB$8</f>
        <v>0</v>
      </c>
      <c r="FW262" s="1126"/>
      <c r="FX262" s="1125">
        <f>(FX260*FX261*$G260)*$DB$8</f>
        <v>0</v>
      </c>
      <c r="FY262" s="1126"/>
      <c r="FZ262" s="1125">
        <f>(FZ260*FZ261*$G260)*$DB$8</f>
        <v>0</v>
      </c>
      <c r="GA262" s="1126"/>
      <c r="GB262" s="1125">
        <f>(GB260*GB261*$G260)*$DB$8</f>
        <v>0</v>
      </c>
      <c r="GC262" s="1126"/>
      <c r="GD262" s="1125">
        <f>(GD260*GD261*$G260)*$DB$8</f>
        <v>0</v>
      </c>
      <c r="GE262" s="1126"/>
      <c r="GF262" s="1125">
        <f>(GF260*GF261*$G260)*$DB$8</f>
        <v>0</v>
      </c>
      <c r="GG262" s="1126"/>
      <c r="GH262" s="1125">
        <f>(GH260*GH261*$G260)*$DB$8</f>
        <v>0</v>
      </c>
      <c r="GI262" s="1126"/>
      <c r="GJ262" s="1125">
        <f>(GJ260*GJ261*$G260)*$DB$8</f>
        <v>0</v>
      </c>
      <c r="GK262" s="1126"/>
      <c r="GL262" s="1125">
        <f>(GL260*GL261*$G260)*$DB$8</f>
        <v>0</v>
      </c>
      <c r="GM262" s="1126"/>
      <c r="GN262" s="1125">
        <f>(GN260*GN261*$G260)*$DB$8</f>
        <v>0</v>
      </c>
      <c r="GO262" s="1126"/>
      <c r="GP262" s="1125">
        <f>(GP260*GP261*$G260)*$DB$8</f>
        <v>0</v>
      </c>
      <c r="GQ262" s="1126"/>
      <c r="GR262" s="1125">
        <f>(GR260*GR261*$G260)*$DB$8</f>
        <v>0</v>
      </c>
      <c r="GS262" s="1126"/>
      <c r="GT262" s="1125">
        <f>(GT260*GT261*$G260)*$DB$8</f>
        <v>0</v>
      </c>
      <c r="GU262" s="1126"/>
      <c r="GV262" s="1125">
        <f t="shared" ref="GV262" si="1087">(GV260*GV261*$G260)*$DB$8</f>
        <v>0</v>
      </c>
      <c r="GW262" s="1126"/>
      <c r="GX262" s="1125">
        <f t="shared" ref="GX262" si="1088">(GX260*GX261*$G260)*$DB$8</f>
        <v>0</v>
      </c>
      <c r="GY262" s="1126"/>
      <c r="GZ262" s="1125">
        <f t="shared" ref="GZ262" si="1089">(GZ260*GZ261*$G260)*$DB$8</f>
        <v>0</v>
      </c>
      <c r="HA262" s="1126"/>
      <c r="HB262" s="1125">
        <f>(HB260*HB261*$G260)*$DB$8</f>
        <v>0</v>
      </c>
      <c r="HC262" s="1126"/>
      <c r="HD262" s="1125">
        <f t="shared" ref="HD262" si="1090">(HD260*HD261*$G260)*$DB$8</f>
        <v>0</v>
      </c>
      <c r="HE262" s="1126"/>
      <c r="HF262" s="1125">
        <f t="shared" ref="HF262" si="1091">(HF260*HF261*$G260)*$DB$8</f>
        <v>0</v>
      </c>
      <c r="HG262" s="1126"/>
      <c r="HH262" s="1125">
        <f t="shared" ref="HH262" si="1092">(HH260*HH261*$G260)*$DB$8</f>
        <v>0</v>
      </c>
      <c r="HI262" s="1126"/>
    </row>
    <row r="263" spans="1:217" hidden="1">
      <c r="A263" s="1139"/>
      <c r="B263" s="1140"/>
      <c r="C263" s="1139"/>
      <c r="D263" s="1141"/>
      <c r="E263" s="1141"/>
      <c r="F263" s="1142"/>
      <c r="G263" s="1141"/>
      <c r="H263" s="733"/>
      <c r="I263" s="1143"/>
      <c r="J263" s="1144"/>
      <c r="K263" s="839" t="s">
        <v>382</v>
      </c>
      <c r="L263" s="1121">
        <f>L262</f>
        <v>0</v>
      </c>
      <c r="M263" s="1122"/>
      <c r="N263" s="1121">
        <f>L263+N262</f>
        <v>0</v>
      </c>
      <c r="O263" s="1122"/>
      <c r="P263" s="1121">
        <f>N263+P262</f>
        <v>0</v>
      </c>
      <c r="Q263" s="1122"/>
      <c r="R263" s="1121">
        <f>P263+R262</f>
        <v>0</v>
      </c>
      <c r="S263" s="1122"/>
      <c r="T263" s="1121">
        <f>R263+T262</f>
        <v>0</v>
      </c>
      <c r="U263" s="1122"/>
      <c r="V263" s="1121">
        <f>T263+V262</f>
        <v>0</v>
      </c>
      <c r="W263" s="1122"/>
      <c r="X263" s="1121">
        <f>V263+X262</f>
        <v>0</v>
      </c>
      <c r="Y263" s="1122"/>
      <c r="Z263" s="1121">
        <f>X263+Z262</f>
        <v>0</v>
      </c>
      <c r="AA263" s="1122"/>
      <c r="AB263" s="1121">
        <f>Z263+AB262</f>
        <v>0</v>
      </c>
      <c r="AC263" s="1122"/>
      <c r="AD263" s="1121">
        <f>AB263+AD262</f>
        <v>0</v>
      </c>
      <c r="AE263" s="1122"/>
      <c r="AF263" s="1121">
        <f>AD263+AF262</f>
        <v>0</v>
      </c>
      <c r="AG263" s="1122"/>
      <c r="AH263" s="1121">
        <f>AF263+AH262</f>
        <v>0</v>
      </c>
      <c r="AI263" s="1122"/>
      <c r="AJ263" s="1121">
        <f>AH263+AJ262</f>
        <v>0</v>
      </c>
      <c r="AK263" s="1122"/>
      <c r="AL263" s="1121">
        <f>AJ263+AL262</f>
        <v>0</v>
      </c>
      <c r="AM263" s="1122"/>
      <c r="AN263" s="1121">
        <f>AL263+AN262</f>
        <v>0</v>
      </c>
      <c r="AO263" s="1122"/>
      <c r="AP263" s="1121">
        <f>AN263+AP262</f>
        <v>0</v>
      </c>
      <c r="AQ263" s="1122"/>
      <c r="AR263" s="1121">
        <f>AP263+AR262</f>
        <v>0</v>
      </c>
      <c r="AS263" s="1122"/>
      <c r="AT263" s="1121">
        <f>AR263+AT262</f>
        <v>0</v>
      </c>
      <c r="AU263" s="1122"/>
      <c r="AV263" s="1121">
        <f>AT263+AV262</f>
        <v>0</v>
      </c>
      <c r="AW263" s="1122"/>
      <c r="AX263" s="1121">
        <f>AV263+AX262</f>
        <v>0</v>
      </c>
      <c r="AY263" s="1122"/>
      <c r="AZ263" s="1121">
        <f>AX263+AZ262</f>
        <v>0</v>
      </c>
      <c r="BA263" s="1122"/>
      <c r="BB263" s="1121">
        <f>AZ263+BB262</f>
        <v>0</v>
      </c>
      <c r="BC263" s="1122"/>
      <c r="BD263" s="1121">
        <f>BB263+BD262</f>
        <v>0</v>
      </c>
      <c r="BE263" s="1122"/>
      <c r="BF263" s="1121">
        <f>BD263+BF262</f>
        <v>0</v>
      </c>
      <c r="BG263" s="1122"/>
      <c r="BH263" s="1121">
        <f>BF263+BH262</f>
        <v>0</v>
      </c>
      <c r="BI263" s="1122"/>
      <c r="BJ263" s="1121">
        <f>BH263+BJ262</f>
        <v>0</v>
      </c>
      <c r="BK263" s="1122"/>
      <c r="BL263" s="1121">
        <f>BJ263+BL262</f>
        <v>0</v>
      </c>
      <c r="BM263" s="1122"/>
      <c r="BN263" s="1121">
        <f>BL263+BN262</f>
        <v>0</v>
      </c>
      <c r="BO263" s="1122"/>
      <c r="BP263" s="1121">
        <f>BN263+BP262</f>
        <v>0</v>
      </c>
      <c r="BQ263" s="1122"/>
      <c r="BR263" s="1121">
        <f>BP263+BR262</f>
        <v>0</v>
      </c>
      <c r="BS263" s="1122"/>
      <c r="BT263" s="1121">
        <f>BR263+BT262</f>
        <v>0</v>
      </c>
      <c r="BU263" s="1122"/>
      <c r="BV263" s="1121">
        <f>BT263+BV262</f>
        <v>0</v>
      </c>
      <c r="BW263" s="1122"/>
      <c r="BX263" s="1121">
        <f>BV263+BX262</f>
        <v>0</v>
      </c>
      <c r="BY263" s="1122"/>
      <c r="BZ263" s="1121">
        <f>BX263+BZ262</f>
        <v>0</v>
      </c>
      <c r="CA263" s="1122"/>
      <c r="CB263" s="1121">
        <f>BZ263+CB262</f>
        <v>0</v>
      </c>
      <c r="CC263" s="1122"/>
      <c r="CD263" s="1121">
        <f>CB263+CD262</f>
        <v>0</v>
      </c>
      <c r="CE263" s="1122"/>
      <c r="CF263" s="1121">
        <f>CD263+CF262</f>
        <v>0</v>
      </c>
      <c r="CG263" s="1122"/>
      <c r="CH263" s="1121">
        <f>CF263+CH262</f>
        <v>0</v>
      </c>
      <c r="CI263" s="1122"/>
      <c r="CJ263" s="1121">
        <f>CH263+CJ262</f>
        <v>0</v>
      </c>
      <c r="CK263" s="1122"/>
      <c r="CL263" s="1121">
        <f>CJ263+CL262</f>
        <v>0</v>
      </c>
      <c r="CM263" s="1122"/>
      <c r="CN263" s="1121">
        <f>CL263+CN262</f>
        <v>0</v>
      </c>
      <c r="CO263" s="1122"/>
      <c r="CP263" s="1121">
        <f>CN263+CP262</f>
        <v>0</v>
      </c>
      <c r="CQ263" s="1122"/>
      <c r="CR263" s="1121">
        <f>CP263+CR262</f>
        <v>0</v>
      </c>
      <c r="CS263" s="1122"/>
      <c r="CT263" s="1121">
        <f>CR263+CT262</f>
        <v>0</v>
      </c>
      <c r="CU263" s="1122"/>
      <c r="CV263" s="1121">
        <f>CT263+CV262</f>
        <v>0</v>
      </c>
      <c r="CW263" s="1122"/>
      <c r="CX263" s="1121">
        <f>CV263+CX262</f>
        <v>0</v>
      </c>
      <c r="CY263" s="1122"/>
      <c r="CZ263" s="1121">
        <f>CX263+CZ262</f>
        <v>0</v>
      </c>
      <c r="DA263" s="1122"/>
      <c r="DB263" s="1121">
        <f>CZ263+DB262</f>
        <v>0</v>
      </c>
      <c r="DC263" s="1122"/>
      <c r="DD263" s="1121">
        <f>DB263+DD262</f>
        <v>0</v>
      </c>
      <c r="DE263" s="1122"/>
      <c r="DF263" s="1121">
        <f>DD263+DF262</f>
        <v>0</v>
      </c>
      <c r="DG263" s="1122"/>
      <c r="DH263" s="1121">
        <f>DF263+DH262</f>
        <v>0</v>
      </c>
      <c r="DI263" s="1122"/>
      <c r="DJ263" s="1127">
        <f>DH263+DJ262</f>
        <v>0</v>
      </c>
      <c r="DK263" s="1128"/>
      <c r="DL263" s="1121">
        <f>DJ263+DL262</f>
        <v>0</v>
      </c>
      <c r="DM263" s="1122"/>
      <c r="DN263" s="1121">
        <f>DL263+DN262</f>
        <v>0</v>
      </c>
      <c r="DO263" s="1122"/>
      <c r="DP263" s="1121">
        <f>DN263+DP262</f>
        <v>0</v>
      </c>
      <c r="DQ263" s="1122"/>
      <c r="DR263" s="1121">
        <f>DP263+DR262</f>
        <v>0</v>
      </c>
      <c r="DS263" s="1122"/>
      <c r="DT263" s="1121">
        <f>DR263+DT262</f>
        <v>0</v>
      </c>
      <c r="DU263" s="1122"/>
      <c r="DV263" s="1121">
        <f>DT263+DV262</f>
        <v>0</v>
      </c>
      <c r="DW263" s="1122"/>
      <c r="DX263" s="1121">
        <f>DV263+DX262</f>
        <v>0</v>
      </c>
      <c r="DY263" s="1122"/>
      <c r="DZ263" s="1121">
        <f>DX263+DZ262</f>
        <v>0</v>
      </c>
      <c r="EA263" s="1122"/>
      <c r="EB263" s="1121">
        <f>DZ263+EB262</f>
        <v>0</v>
      </c>
      <c r="EC263" s="1122"/>
      <c r="ED263" s="1121">
        <f>EB263+ED262</f>
        <v>0</v>
      </c>
      <c r="EE263" s="1122"/>
      <c r="EF263" s="1121">
        <f>ED263+EF262</f>
        <v>0</v>
      </c>
      <c r="EG263" s="1122"/>
      <c r="EH263" s="1121">
        <f>EF263+EH262</f>
        <v>0</v>
      </c>
      <c r="EI263" s="1122"/>
      <c r="EJ263" s="1121">
        <f>EH263+EJ262</f>
        <v>0</v>
      </c>
      <c r="EK263" s="1122"/>
      <c r="EL263" s="1121">
        <f>EJ263+EL262</f>
        <v>0</v>
      </c>
      <c r="EM263" s="1122"/>
      <c r="EN263" s="1121">
        <f>EL263+EN262</f>
        <v>0</v>
      </c>
      <c r="EO263" s="1122"/>
      <c r="EP263" s="1121">
        <f>EN263+EP262</f>
        <v>0</v>
      </c>
      <c r="EQ263" s="1122"/>
      <c r="ER263" s="1121">
        <f>EP263+ER262</f>
        <v>0</v>
      </c>
      <c r="ES263" s="1122"/>
      <c r="ET263" s="1121">
        <f>ER263+ET262</f>
        <v>0</v>
      </c>
      <c r="EU263" s="1122"/>
      <c r="EV263" s="1121">
        <f>ET263+EV262</f>
        <v>0</v>
      </c>
      <c r="EW263" s="1122"/>
      <c r="EX263" s="1121">
        <f>EV263+EX262</f>
        <v>0</v>
      </c>
      <c r="EY263" s="1122"/>
      <c r="EZ263" s="1121">
        <f>EX263+EZ262</f>
        <v>0</v>
      </c>
      <c r="FA263" s="1122"/>
      <c r="FB263" s="1121">
        <f>EZ263+FB262</f>
        <v>0</v>
      </c>
      <c r="FC263" s="1122"/>
      <c r="FD263" s="1121">
        <f>FB263+FD262</f>
        <v>0</v>
      </c>
      <c r="FE263" s="1122"/>
      <c r="FF263" s="1121">
        <f>FD263+FF262</f>
        <v>0</v>
      </c>
      <c r="FG263" s="1122"/>
      <c r="FH263" s="1121">
        <f>FF263+FH262</f>
        <v>0</v>
      </c>
      <c r="FI263" s="1122"/>
      <c r="FJ263" s="1121">
        <f>FH263+FJ262</f>
        <v>0</v>
      </c>
      <c r="FK263" s="1122"/>
      <c r="FL263" s="1121">
        <f>FJ263+FL262</f>
        <v>0</v>
      </c>
      <c r="FM263" s="1122"/>
      <c r="FN263" s="1121">
        <f>FL263+FN262</f>
        <v>0</v>
      </c>
      <c r="FO263" s="1122"/>
      <c r="FP263" s="1121">
        <f>FN263+FP262</f>
        <v>0</v>
      </c>
      <c r="FQ263" s="1122"/>
      <c r="FR263" s="1121">
        <f>FP263+FR262</f>
        <v>0</v>
      </c>
      <c r="FS263" s="1122"/>
      <c r="FT263" s="1121">
        <f>FR263+FT262</f>
        <v>0</v>
      </c>
      <c r="FU263" s="1122"/>
      <c r="FV263" s="1121">
        <f>FT263+FV262</f>
        <v>0</v>
      </c>
      <c r="FW263" s="1122"/>
      <c r="FX263" s="1121">
        <f>FV263+FX262</f>
        <v>0</v>
      </c>
      <c r="FY263" s="1122"/>
      <c r="FZ263" s="1121">
        <f>FX263+FZ262</f>
        <v>0</v>
      </c>
      <c r="GA263" s="1122"/>
      <c r="GB263" s="1121">
        <f>FZ263+GB262</f>
        <v>0</v>
      </c>
      <c r="GC263" s="1122"/>
      <c r="GD263" s="1121">
        <f>GB263+GD262</f>
        <v>0</v>
      </c>
      <c r="GE263" s="1122"/>
      <c r="GF263" s="1121">
        <f>GD263+GF262</f>
        <v>0</v>
      </c>
      <c r="GG263" s="1122"/>
      <c r="GH263" s="1121">
        <f>GF263+GH262</f>
        <v>0</v>
      </c>
      <c r="GI263" s="1122"/>
      <c r="GJ263" s="1121">
        <f>GH263+GJ262</f>
        <v>0</v>
      </c>
      <c r="GK263" s="1122"/>
      <c r="GL263" s="1121">
        <f>GJ263+GL262</f>
        <v>0</v>
      </c>
      <c r="GM263" s="1122"/>
      <c r="GN263" s="1121">
        <f>GL263+GN262</f>
        <v>0</v>
      </c>
      <c r="GO263" s="1122"/>
      <c r="GP263" s="1121">
        <f>GN263+GP262</f>
        <v>0</v>
      </c>
      <c r="GQ263" s="1122"/>
      <c r="GR263" s="1121">
        <f>GP263+GR262</f>
        <v>0</v>
      </c>
      <c r="GS263" s="1122"/>
      <c r="GT263" s="1121">
        <f>GR263+GT262</f>
        <v>0</v>
      </c>
      <c r="GU263" s="1122"/>
      <c r="GV263" s="1121">
        <f t="shared" ref="GV263" si="1093">GT263+GV262</f>
        <v>0</v>
      </c>
      <c r="GW263" s="1122"/>
      <c r="GX263" s="1121">
        <f t="shared" ref="GX263" si="1094">GV263+GX262</f>
        <v>0</v>
      </c>
      <c r="GY263" s="1122"/>
      <c r="GZ263" s="1121">
        <f t="shared" ref="GZ263" si="1095">GX263+GZ262</f>
        <v>0</v>
      </c>
      <c r="HA263" s="1122"/>
      <c r="HB263" s="1121">
        <f>GZ263+HB262</f>
        <v>0</v>
      </c>
      <c r="HC263" s="1122"/>
      <c r="HD263" s="1121">
        <f t="shared" ref="HD263" si="1096">HB263+HD262</f>
        <v>0</v>
      </c>
      <c r="HE263" s="1122"/>
      <c r="HF263" s="1121">
        <f t="shared" ref="HF263" si="1097">HD263+HF262</f>
        <v>0</v>
      </c>
      <c r="HG263" s="1122"/>
      <c r="HH263" s="1121">
        <f t="shared" ref="HH263" si="1098">HF263+HH262</f>
        <v>0</v>
      </c>
      <c r="HI263" s="1122"/>
    </row>
    <row r="264" spans="1:217" s="19" customFormat="1" hidden="1">
      <c r="A264" s="1139"/>
      <c r="B264" s="1140"/>
      <c r="C264" s="1139"/>
      <c r="D264" s="1141"/>
      <c r="E264" s="1141"/>
      <c r="F264" s="1142"/>
      <c r="G264" s="1141"/>
      <c r="H264" s="840"/>
      <c r="I264" s="1143"/>
      <c r="J264" s="1144"/>
      <c r="K264" s="841" t="s">
        <v>383</v>
      </c>
      <c r="L264" s="1117"/>
      <c r="M264" s="1118"/>
      <c r="N264" s="1117"/>
      <c r="O264" s="1118"/>
      <c r="P264" s="1117"/>
      <c r="Q264" s="1118"/>
      <c r="R264" s="1117"/>
      <c r="S264" s="1118"/>
      <c r="T264" s="1117"/>
      <c r="U264" s="1118"/>
      <c r="V264" s="1117"/>
      <c r="W264" s="1118"/>
      <c r="X264" s="1117"/>
      <c r="Y264" s="1118"/>
      <c r="Z264" s="1117"/>
      <c r="AA264" s="1118"/>
      <c r="AB264" s="1117"/>
      <c r="AC264" s="1118"/>
      <c r="AD264" s="1117"/>
      <c r="AE264" s="1118"/>
      <c r="AF264" s="1117"/>
      <c r="AG264" s="1118"/>
      <c r="AH264" s="1117">
        <v>0</v>
      </c>
      <c r="AI264" s="1118"/>
      <c r="AJ264" s="1117"/>
      <c r="AK264" s="1118"/>
      <c r="AL264" s="1117"/>
      <c r="AM264" s="1118"/>
      <c r="AN264" s="1117"/>
      <c r="AO264" s="1118"/>
      <c r="AP264" s="1117"/>
      <c r="AQ264" s="1118"/>
      <c r="AR264" s="1117"/>
      <c r="AS264" s="1118"/>
      <c r="AT264" s="1117"/>
      <c r="AU264" s="1118"/>
      <c r="AV264" s="1117"/>
      <c r="AW264" s="1118"/>
      <c r="AX264" s="1117"/>
      <c r="AY264" s="1118"/>
      <c r="AZ264" s="1117"/>
      <c r="BA264" s="1118"/>
      <c r="BB264" s="1117"/>
      <c r="BC264" s="1118"/>
      <c r="BD264" s="1117"/>
      <c r="BE264" s="1118"/>
      <c r="BF264" s="1117"/>
      <c r="BG264" s="1118"/>
      <c r="BH264" s="1117"/>
      <c r="BI264" s="1118"/>
      <c r="BJ264" s="1117"/>
      <c r="BK264" s="1118"/>
      <c r="BL264" s="1117"/>
      <c r="BM264" s="1118"/>
      <c r="BN264" s="1117"/>
      <c r="BO264" s="1118"/>
      <c r="BP264" s="1117"/>
      <c r="BQ264" s="1118"/>
      <c r="BR264" s="1117"/>
      <c r="BS264" s="1118"/>
      <c r="BT264" s="1117"/>
      <c r="BU264" s="1118"/>
      <c r="BV264" s="1117"/>
      <c r="BW264" s="1118"/>
      <c r="BX264" s="1117"/>
      <c r="BY264" s="1118"/>
      <c r="BZ264" s="1117"/>
      <c r="CA264" s="1118"/>
      <c r="CB264" s="1117"/>
      <c r="CC264" s="1118"/>
      <c r="CD264" s="1117"/>
      <c r="CE264" s="1118"/>
      <c r="CF264" s="1117"/>
      <c r="CG264" s="1118"/>
      <c r="CH264" s="1117"/>
      <c r="CI264" s="1118"/>
      <c r="CJ264" s="1117"/>
      <c r="CK264" s="1118"/>
      <c r="CL264" s="1117"/>
      <c r="CM264" s="1118"/>
      <c r="CN264" s="1117"/>
      <c r="CO264" s="1118"/>
      <c r="CP264" s="1117"/>
      <c r="CQ264" s="1118"/>
      <c r="CR264" s="1117"/>
      <c r="CS264" s="1118"/>
      <c r="CT264" s="1117"/>
      <c r="CU264" s="1118"/>
      <c r="CV264" s="1117"/>
      <c r="CW264" s="1118"/>
      <c r="CX264" s="1117"/>
      <c r="CY264" s="1118"/>
      <c r="CZ264" s="1117"/>
      <c r="DA264" s="1118"/>
      <c r="DB264" s="1117"/>
      <c r="DC264" s="1118"/>
      <c r="DD264" s="1117"/>
      <c r="DE264" s="1118"/>
      <c r="DF264" s="1117"/>
      <c r="DG264" s="1118"/>
      <c r="DH264" s="1117"/>
      <c r="DI264" s="1118"/>
      <c r="DJ264" s="1123"/>
      <c r="DK264" s="1124"/>
      <c r="DL264" s="1117"/>
      <c r="DM264" s="1118"/>
      <c r="DN264" s="1117"/>
      <c r="DO264" s="1118"/>
      <c r="DP264" s="1117"/>
      <c r="DQ264" s="1118"/>
      <c r="DR264" s="1117"/>
      <c r="DS264" s="1118"/>
      <c r="DT264" s="1117"/>
      <c r="DU264" s="1118"/>
      <c r="DV264" s="1117"/>
      <c r="DW264" s="1118"/>
      <c r="DX264" s="1117"/>
      <c r="DY264" s="1118"/>
      <c r="DZ264" s="1117"/>
      <c r="EA264" s="1118"/>
      <c r="EB264" s="1117"/>
      <c r="EC264" s="1118"/>
      <c r="ED264" s="1117"/>
      <c r="EE264" s="1118"/>
      <c r="EF264" s="1117"/>
      <c r="EG264" s="1118"/>
      <c r="EH264" s="1117"/>
      <c r="EI264" s="1118"/>
      <c r="EJ264" s="1117"/>
      <c r="EK264" s="1118"/>
      <c r="EL264" s="1117"/>
      <c r="EM264" s="1118"/>
      <c r="EN264" s="1117"/>
      <c r="EO264" s="1118"/>
      <c r="EP264" s="1117"/>
      <c r="EQ264" s="1118"/>
      <c r="ER264" s="1117"/>
      <c r="ES264" s="1118"/>
      <c r="ET264" s="1117"/>
      <c r="EU264" s="1118"/>
      <c r="EV264" s="1117"/>
      <c r="EW264" s="1118"/>
      <c r="EX264" s="1117"/>
      <c r="EY264" s="1118"/>
      <c r="EZ264" s="1117"/>
      <c r="FA264" s="1118"/>
      <c r="FB264" s="1117"/>
      <c r="FC264" s="1118"/>
      <c r="FD264" s="1117"/>
      <c r="FE264" s="1118"/>
      <c r="FF264" s="1117"/>
      <c r="FG264" s="1118"/>
      <c r="FH264" s="1117"/>
      <c r="FI264" s="1118"/>
      <c r="FJ264" s="1117"/>
      <c r="FK264" s="1118"/>
      <c r="FL264" s="1117"/>
      <c r="FM264" s="1118"/>
      <c r="FN264" s="1117"/>
      <c r="FO264" s="1118"/>
      <c r="FP264" s="1117"/>
      <c r="FQ264" s="1118"/>
      <c r="FR264" s="1117"/>
      <c r="FS264" s="1118"/>
      <c r="FT264" s="1117"/>
      <c r="FU264" s="1118"/>
      <c r="FV264" s="1117"/>
      <c r="FW264" s="1118"/>
      <c r="FX264" s="1117"/>
      <c r="FY264" s="1118"/>
      <c r="FZ264" s="1117"/>
      <c r="GA264" s="1118"/>
      <c r="GB264" s="1117"/>
      <c r="GC264" s="1118"/>
      <c r="GD264" s="1117"/>
      <c r="GE264" s="1118"/>
      <c r="GF264" s="1117"/>
      <c r="GG264" s="1118"/>
      <c r="GH264" s="1117"/>
      <c r="GI264" s="1118"/>
      <c r="GJ264" s="1117"/>
      <c r="GK264" s="1118"/>
      <c r="GL264" s="1117"/>
      <c r="GM264" s="1118"/>
      <c r="GN264" s="1117"/>
      <c r="GO264" s="1118"/>
      <c r="GP264" s="1117"/>
      <c r="GQ264" s="1118"/>
      <c r="GR264" s="1117"/>
      <c r="GS264" s="1118"/>
      <c r="GT264" s="1117"/>
      <c r="GU264" s="1118"/>
      <c r="GV264" s="1117"/>
      <c r="GW264" s="1118"/>
      <c r="GX264" s="1117"/>
      <c r="GY264" s="1118"/>
      <c r="GZ264" s="1117"/>
      <c r="HA264" s="1118"/>
      <c r="HB264" s="1117"/>
      <c r="HC264" s="1118"/>
      <c r="HD264" s="1117"/>
      <c r="HE264" s="1118"/>
      <c r="HF264" s="1117"/>
      <c r="HG264" s="1118"/>
      <c r="HH264" s="1117"/>
      <c r="HI264" s="1118"/>
    </row>
    <row r="265" spans="1:217" s="20" customFormat="1" hidden="1">
      <c r="A265" s="1139"/>
      <c r="B265" s="1140"/>
      <c r="C265" s="1139"/>
      <c r="D265" s="1141"/>
      <c r="E265" s="1141"/>
      <c r="F265" s="1142"/>
      <c r="G265" s="1141"/>
      <c r="H265" s="842"/>
      <c r="I265" s="1143"/>
      <c r="J265" s="1144"/>
      <c r="K265" s="843" t="s">
        <v>384</v>
      </c>
      <c r="L265" s="1113">
        <f>L264</f>
        <v>0</v>
      </c>
      <c r="M265" s="1114"/>
      <c r="N265" s="1113">
        <f>N264+L265</f>
        <v>0</v>
      </c>
      <c r="O265" s="1114"/>
      <c r="P265" s="1113">
        <f>P264+N265</f>
        <v>0</v>
      </c>
      <c r="Q265" s="1114"/>
      <c r="R265" s="1113">
        <f>R264+P265</f>
        <v>0</v>
      </c>
      <c r="S265" s="1114"/>
      <c r="T265" s="1113">
        <f>T264+R265</f>
        <v>0</v>
      </c>
      <c r="U265" s="1114"/>
      <c r="V265" s="1113">
        <f>V264+T265</f>
        <v>0</v>
      </c>
      <c r="W265" s="1114"/>
      <c r="X265" s="1113">
        <f>X264+V265</f>
        <v>0</v>
      </c>
      <c r="Y265" s="1114"/>
      <c r="Z265" s="1113">
        <f>Z264+X265</f>
        <v>0</v>
      </c>
      <c r="AA265" s="1114"/>
      <c r="AB265" s="1113">
        <f>AB264+Z265</f>
        <v>0</v>
      </c>
      <c r="AC265" s="1114"/>
      <c r="AD265" s="1113">
        <f>AD264+AB265</f>
        <v>0</v>
      </c>
      <c r="AE265" s="1114"/>
      <c r="AF265" s="1113">
        <f>AF264+AD265</f>
        <v>0</v>
      </c>
      <c r="AG265" s="1114"/>
      <c r="AH265" s="1113">
        <f>AH264+AF265</f>
        <v>0</v>
      </c>
      <c r="AI265" s="1114"/>
      <c r="AJ265" s="1113">
        <f>AJ264+AH265</f>
        <v>0</v>
      </c>
      <c r="AK265" s="1114"/>
      <c r="AL265" s="1113">
        <f>AL264+AJ265</f>
        <v>0</v>
      </c>
      <c r="AM265" s="1114"/>
      <c r="AN265" s="1113">
        <f>AN264+AL265</f>
        <v>0</v>
      </c>
      <c r="AO265" s="1114"/>
      <c r="AP265" s="1113">
        <f>AP264+AN265</f>
        <v>0</v>
      </c>
      <c r="AQ265" s="1114"/>
      <c r="AR265" s="1113">
        <f>AR264+AP265</f>
        <v>0</v>
      </c>
      <c r="AS265" s="1114"/>
      <c r="AT265" s="1113">
        <f>AT264+AR265</f>
        <v>0</v>
      </c>
      <c r="AU265" s="1114"/>
      <c r="AV265" s="1113">
        <f>AV264+AT265</f>
        <v>0</v>
      </c>
      <c r="AW265" s="1114"/>
      <c r="AX265" s="1113">
        <f>AX264+AV265</f>
        <v>0</v>
      </c>
      <c r="AY265" s="1114"/>
      <c r="AZ265" s="1113">
        <f>AZ264+AX265</f>
        <v>0</v>
      </c>
      <c r="BA265" s="1114"/>
      <c r="BB265" s="1113">
        <f>BB264+AZ265</f>
        <v>0</v>
      </c>
      <c r="BC265" s="1114"/>
      <c r="BD265" s="1113">
        <f>BD264+BB265</f>
        <v>0</v>
      </c>
      <c r="BE265" s="1114"/>
      <c r="BF265" s="1113">
        <f>BF264+BD265</f>
        <v>0</v>
      </c>
      <c r="BG265" s="1114"/>
      <c r="BH265" s="1113">
        <f>BH264+BF265</f>
        <v>0</v>
      </c>
      <c r="BI265" s="1114"/>
      <c r="BJ265" s="1113">
        <f>BJ264+BH265</f>
        <v>0</v>
      </c>
      <c r="BK265" s="1114"/>
      <c r="BL265" s="1113">
        <f>BL264+BJ265</f>
        <v>0</v>
      </c>
      <c r="BM265" s="1114"/>
      <c r="BN265" s="1113">
        <f>BN264+BL265</f>
        <v>0</v>
      </c>
      <c r="BO265" s="1114"/>
      <c r="BP265" s="1113">
        <f>BP264+BN265</f>
        <v>0</v>
      </c>
      <c r="BQ265" s="1114"/>
      <c r="BR265" s="1113">
        <f>BR264+BP265</f>
        <v>0</v>
      </c>
      <c r="BS265" s="1114"/>
      <c r="BT265" s="1113">
        <f>BT264+BR265</f>
        <v>0</v>
      </c>
      <c r="BU265" s="1114"/>
      <c r="BV265" s="1113">
        <f>BV264+BT265</f>
        <v>0</v>
      </c>
      <c r="BW265" s="1114"/>
      <c r="BX265" s="1113">
        <f>BX264+BV265</f>
        <v>0</v>
      </c>
      <c r="BY265" s="1114"/>
      <c r="BZ265" s="1113">
        <f>BZ264+BX265</f>
        <v>0</v>
      </c>
      <c r="CA265" s="1114"/>
      <c r="CB265" s="1113">
        <f>CB264+BZ265</f>
        <v>0</v>
      </c>
      <c r="CC265" s="1114"/>
      <c r="CD265" s="1113">
        <f>CD264+CB265</f>
        <v>0</v>
      </c>
      <c r="CE265" s="1114"/>
      <c r="CF265" s="1113">
        <f>CF264+CD265</f>
        <v>0</v>
      </c>
      <c r="CG265" s="1114"/>
      <c r="CH265" s="1113">
        <f>CH264+CF265</f>
        <v>0</v>
      </c>
      <c r="CI265" s="1114"/>
      <c r="CJ265" s="1113">
        <f>CJ264+CH265</f>
        <v>0</v>
      </c>
      <c r="CK265" s="1114"/>
      <c r="CL265" s="1113">
        <f>CL264+CJ265</f>
        <v>0</v>
      </c>
      <c r="CM265" s="1114"/>
      <c r="CN265" s="1113">
        <f>CN264+CL265</f>
        <v>0</v>
      </c>
      <c r="CO265" s="1114"/>
      <c r="CP265" s="1113">
        <f>CP264+CN265</f>
        <v>0</v>
      </c>
      <c r="CQ265" s="1114"/>
      <c r="CR265" s="1113">
        <f>CR264+CP265</f>
        <v>0</v>
      </c>
      <c r="CS265" s="1114"/>
      <c r="CT265" s="1113">
        <f>CT264+CR265</f>
        <v>0</v>
      </c>
      <c r="CU265" s="1114"/>
      <c r="CV265" s="1113">
        <f>CV264+CT265</f>
        <v>0</v>
      </c>
      <c r="CW265" s="1114"/>
      <c r="CX265" s="1113">
        <f>CX264+CV265</f>
        <v>0</v>
      </c>
      <c r="CY265" s="1114"/>
      <c r="CZ265" s="1113">
        <f>CZ264+CX265</f>
        <v>0</v>
      </c>
      <c r="DA265" s="1114"/>
      <c r="DB265" s="1113">
        <f>DB264+CZ265</f>
        <v>0</v>
      </c>
      <c r="DC265" s="1114"/>
      <c r="DD265" s="1113">
        <f>DD264+DB265</f>
        <v>0</v>
      </c>
      <c r="DE265" s="1114"/>
      <c r="DF265" s="1113">
        <f>DF264+DD265</f>
        <v>0</v>
      </c>
      <c r="DG265" s="1114"/>
      <c r="DH265" s="1113">
        <f>DH264+DF265</f>
        <v>0</v>
      </c>
      <c r="DI265" s="1114"/>
      <c r="DJ265" s="1119">
        <f>DJ264+DH265</f>
        <v>0</v>
      </c>
      <c r="DK265" s="1120"/>
      <c r="DL265" s="1113">
        <f>DL264+DJ265</f>
        <v>0</v>
      </c>
      <c r="DM265" s="1114"/>
      <c r="DN265" s="1113">
        <f>DN264+DL265</f>
        <v>0</v>
      </c>
      <c r="DO265" s="1114"/>
      <c r="DP265" s="1113">
        <f>DP264+DN265</f>
        <v>0</v>
      </c>
      <c r="DQ265" s="1114"/>
      <c r="DR265" s="1113">
        <f>DR264+DP265</f>
        <v>0</v>
      </c>
      <c r="DS265" s="1114"/>
      <c r="DT265" s="1113">
        <f>DT264+DR265</f>
        <v>0</v>
      </c>
      <c r="DU265" s="1114"/>
      <c r="DV265" s="1113">
        <f>DV264+DT265</f>
        <v>0</v>
      </c>
      <c r="DW265" s="1114"/>
      <c r="DX265" s="1113">
        <f>DX264+DV265</f>
        <v>0</v>
      </c>
      <c r="DY265" s="1114"/>
      <c r="DZ265" s="1113">
        <f>DZ264+DX265</f>
        <v>0</v>
      </c>
      <c r="EA265" s="1114"/>
      <c r="EB265" s="1113">
        <f>EB264+DZ265</f>
        <v>0</v>
      </c>
      <c r="EC265" s="1114"/>
      <c r="ED265" s="1113">
        <f>ED264+EB265</f>
        <v>0</v>
      </c>
      <c r="EE265" s="1114"/>
      <c r="EF265" s="1113">
        <f>EF264+ED265</f>
        <v>0</v>
      </c>
      <c r="EG265" s="1114"/>
      <c r="EH265" s="1113">
        <f>EH264+EF265</f>
        <v>0</v>
      </c>
      <c r="EI265" s="1114"/>
      <c r="EJ265" s="1113">
        <f>EJ264+EH265</f>
        <v>0</v>
      </c>
      <c r="EK265" s="1114"/>
      <c r="EL265" s="1113">
        <f>EL264+EJ265</f>
        <v>0</v>
      </c>
      <c r="EM265" s="1114"/>
      <c r="EN265" s="1113">
        <f>EN264+EL265</f>
        <v>0</v>
      </c>
      <c r="EO265" s="1114"/>
      <c r="EP265" s="1113">
        <f>EP264+EN265</f>
        <v>0</v>
      </c>
      <c r="EQ265" s="1114"/>
      <c r="ER265" s="1113">
        <f>ER264+EP265</f>
        <v>0</v>
      </c>
      <c r="ES265" s="1114"/>
      <c r="ET265" s="1113">
        <f>ET264+ER265</f>
        <v>0</v>
      </c>
      <c r="EU265" s="1114"/>
      <c r="EV265" s="1113">
        <f>EV264+ET265</f>
        <v>0</v>
      </c>
      <c r="EW265" s="1114"/>
      <c r="EX265" s="1113">
        <f>EX264+EV265</f>
        <v>0</v>
      </c>
      <c r="EY265" s="1114"/>
      <c r="EZ265" s="1113">
        <f>EZ264+EX265</f>
        <v>0</v>
      </c>
      <c r="FA265" s="1114"/>
      <c r="FB265" s="1113">
        <f>FB264+EZ265</f>
        <v>0</v>
      </c>
      <c r="FC265" s="1114"/>
      <c r="FD265" s="1113">
        <f>FD264+FB265</f>
        <v>0</v>
      </c>
      <c r="FE265" s="1114"/>
      <c r="FF265" s="1113">
        <f>FF264+FD265</f>
        <v>0</v>
      </c>
      <c r="FG265" s="1114"/>
      <c r="FH265" s="1113">
        <f>FH264+FF265</f>
        <v>0</v>
      </c>
      <c r="FI265" s="1114"/>
      <c r="FJ265" s="1113">
        <f>FJ264+FH265</f>
        <v>0</v>
      </c>
      <c r="FK265" s="1114"/>
      <c r="FL265" s="1113">
        <f>FL264+FJ265</f>
        <v>0</v>
      </c>
      <c r="FM265" s="1114"/>
      <c r="FN265" s="1113">
        <f>FN264+FL265</f>
        <v>0</v>
      </c>
      <c r="FO265" s="1114"/>
      <c r="FP265" s="1113">
        <f>FP264+FN265</f>
        <v>0</v>
      </c>
      <c r="FQ265" s="1114"/>
      <c r="FR265" s="1113">
        <f>FR264+FP265</f>
        <v>0</v>
      </c>
      <c r="FS265" s="1114"/>
      <c r="FT265" s="1113">
        <f>FT264+FR265</f>
        <v>0</v>
      </c>
      <c r="FU265" s="1114"/>
      <c r="FV265" s="1113">
        <f>FV264+FT265</f>
        <v>0</v>
      </c>
      <c r="FW265" s="1114"/>
      <c r="FX265" s="1113">
        <f>FX264+FV265</f>
        <v>0</v>
      </c>
      <c r="FY265" s="1114"/>
      <c r="FZ265" s="1113">
        <f>FZ264+FX265</f>
        <v>0</v>
      </c>
      <c r="GA265" s="1114"/>
      <c r="GB265" s="1113">
        <f>GB264+FZ265</f>
        <v>0</v>
      </c>
      <c r="GC265" s="1114"/>
      <c r="GD265" s="1113">
        <f>GD264+GB265</f>
        <v>0</v>
      </c>
      <c r="GE265" s="1114"/>
      <c r="GF265" s="1113">
        <f>GF264+GD265</f>
        <v>0</v>
      </c>
      <c r="GG265" s="1114"/>
      <c r="GH265" s="1113">
        <f>GH264+GF265</f>
        <v>0</v>
      </c>
      <c r="GI265" s="1114"/>
      <c r="GJ265" s="1113">
        <f>GJ264+GH265</f>
        <v>0</v>
      </c>
      <c r="GK265" s="1114"/>
      <c r="GL265" s="1113">
        <f>GL264+GJ265</f>
        <v>0</v>
      </c>
      <c r="GM265" s="1114"/>
      <c r="GN265" s="1113">
        <f>GN264+GL265</f>
        <v>0</v>
      </c>
      <c r="GO265" s="1114"/>
      <c r="GP265" s="1113">
        <f>GP264+GN265</f>
        <v>0</v>
      </c>
      <c r="GQ265" s="1114"/>
      <c r="GR265" s="1113">
        <f>GR264+GP265</f>
        <v>0</v>
      </c>
      <c r="GS265" s="1114"/>
      <c r="GT265" s="1113">
        <f>GT264+GR265</f>
        <v>0</v>
      </c>
      <c r="GU265" s="1114"/>
      <c r="GV265" s="1113">
        <f t="shared" ref="GV265" si="1099">GV264+GT265</f>
        <v>0</v>
      </c>
      <c r="GW265" s="1114"/>
      <c r="GX265" s="1113">
        <f t="shared" ref="GX265" si="1100">GX264+GV265</f>
        <v>0</v>
      </c>
      <c r="GY265" s="1114"/>
      <c r="GZ265" s="1113">
        <f t="shared" ref="GZ265" si="1101">GZ264+GX265</f>
        <v>0</v>
      </c>
      <c r="HA265" s="1114"/>
      <c r="HB265" s="1113">
        <f>HB264+GZ265</f>
        <v>0</v>
      </c>
      <c r="HC265" s="1114"/>
      <c r="HD265" s="1113">
        <f t="shared" ref="HD265" si="1102">HD264+HB265</f>
        <v>0</v>
      </c>
      <c r="HE265" s="1114"/>
      <c r="HF265" s="1113">
        <f t="shared" ref="HF265" si="1103">HF264+HD265</f>
        <v>0</v>
      </c>
      <c r="HG265" s="1114"/>
      <c r="HH265" s="1113">
        <f t="shared" ref="HH265" si="1104">HH264+HF265</f>
        <v>0</v>
      </c>
      <c r="HI265" s="1114"/>
    </row>
    <row r="266" spans="1:217" s="21" customFormat="1" hidden="1">
      <c r="A266" s="1139"/>
      <c r="B266" s="1140"/>
      <c r="C266" s="1139"/>
      <c r="D266" s="1141"/>
      <c r="E266" s="1141"/>
      <c r="F266" s="1142"/>
      <c r="G266" s="1141"/>
      <c r="H266" s="844"/>
      <c r="I266" s="1143"/>
      <c r="J266" s="1144"/>
      <c r="K266" s="845" t="s">
        <v>385</v>
      </c>
      <c r="L266" s="1108" t="e">
        <f>IF($E260&gt;0,L263/$E260,"-")</f>
        <v>#N/A</v>
      </c>
      <c r="M266" s="1109"/>
      <c r="N266" s="1108" t="e">
        <f>IF($E260&gt;0,N263/$E260,"-")</f>
        <v>#N/A</v>
      </c>
      <c r="O266" s="1109"/>
      <c r="P266" s="1108" t="e">
        <f>IF($E260&gt;0,P263/$E260,"-")</f>
        <v>#N/A</v>
      </c>
      <c r="Q266" s="1109"/>
      <c r="R266" s="1108" t="e">
        <f>IF($E260&gt;0,R263/$E260,"-")</f>
        <v>#N/A</v>
      </c>
      <c r="S266" s="1109"/>
      <c r="T266" s="1108" t="e">
        <f>IF($E260&gt;0,T263/$E260,"-")</f>
        <v>#N/A</v>
      </c>
      <c r="U266" s="1109"/>
      <c r="V266" s="1108" t="e">
        <f>IF($E260&gt;0,V263/$E260,"-")</f>
        <v>#N/A</v>
      </c>
      <c r="W266" s="1109"/>
      <c r="X266" s="1108" t="e">
        <f>IF($E260&gt;0,X263/$E260,"-")</f>
        <v>#N/A</v>
      </c>
      <c r="Y266" s="1109"/>
      <c r="Z266" s="1108" t="e">
        <f>IF($E260&gt;0,Z263/$E260,"-")</f>
        <v>#N/A</v>
      </c>
      <c r="AA266" s="1109"/>
      <c r="AB266" s="1108" t="e">
        <f>IF($E260&gt;0,AB263/$E260,"-")</f>
        <v>#N/A</v>
      </c>
      <c r="AC266" s="1109"/>
      <c r="AD266" s="1108" t="e">
        <f>IF($E260&gt;0,AD263/$E260,"-")</f>
        <v>#N/A</v>
      </c>
      <c r="AE266" s="1109"/>
      <c r="AF266" s="1108" t="e">
        <f>IF($E260&gt;0,AF263/$E260,"-")</f>
        <v>#N/A</v>
      </c>
      <c r="AG266" s="1109"/>
      <c r="AH266" s="1108" t="e">
        <f>IF($E260&gt;0,AH263/$E260,"-")</f>
        <v>#N/A</v>
      </c>
      <c r="AI266" s="1109"/>
      <c r="AJ266" s="1108" t="e">
        <f>IF($E260&gt;0,AJ263/$E260,"-")</f>
        <v>#N/A</v>
      </c>
      <c r="AK266" s="1109"/>
      <c r="AL266" s="1108" t="e">
        <f>IF($E260&gt;0,AL263/$E260,"-")</f>
        <v>#N/A</v>
      </c>
      <c r="AM266" s="1109"/>
      <c r="AN266" s="1108" t="e">
        <f>IF($E260&gt;0,AN263/$E260,"-")</f>
        <v>#N/A</v>
      </c>
      <c r="AO266" s="1109"/>
      <c r="AP266" s="1108" t="e">
        <f>IF($E260&gt;0,AP263/$E260,"-")</f>
        <v>#N/A</v>
      </c>
      <c r="AQ266" s="1109"/>
      <c r="AR266" s="1108" t="e">
        <f>IF($E260&gt;0,AR263/$E260,"-")</f>
        <v>#N/A</v>
      </c>
      <c r="AS266" s="1109"/>
      <c r="AT266" s="1108" t="e">
        <f>IF($E260&gt;0,AT263/$E260,"-")</f>
        <v>#N/A</v>
      </c>
      <c r="AU266" s="1109"/>
      <c r="AV266" s="1108" t="e">
        <f>IF($E260&gt;0,AV263/$E260,"-")</f>
        <v>#N/A</v>
      </c>
      <c r="AW266" s="1109"/>
      <c r="AX266" s="1108" t="e">
        <f>IF($E260&gt;0,AX263/$E260,"-")</f>
        <v>#N/A</v>
      </c>
      <c r="AY266" s="1109"/>
      <c r="AZ266" s="1108" t="e">
        <f>IF($E260&gt;0,AZ263/$E260,"-")</f>
        <v>#N/A</v>
      </c>
      <c r="BA266" s="1109"/>
      <c r="BB266" s="1108" t="e">
        <f>IF($E260&gt;0,BB263/$E260,"-")</f>
        <v>#N/A</v>
      </c>
      <c r="BC266" s="1109"/>
      <c r="BD266" s="1108" t="e">
        <f>IF($E260&gt;0,BD263/$E260,"-")</f>
        <v>#N/A</v>
      </c>
      <c r="BE266" s="1109"/>
      <c r="BF266" s="1108" t="e">
        <f>IF($E260&gt;0,BF263/$E260,"-")</f>
        <v>#N/A</v>
      </c>
      <c r="BG266" s="1109"/>
      <c r="BH266" s="1108" t="e">
        <f>IF($E260&gt;0,BH263/$E260,"-")</f>
        <v>#N/A</v>
      </c>
      <c r="BI266" s="1109"/>
      <c r="BJ266" s="1108" t="e">
        <f>IF($E260&gt;0,BJ263/$E260,"-")</f>
        <v>#N/A</v>
      </c>
      <c r="BK266" s="1109"/>
      <c r="BL266" s="1108" t="e">
        <f>IF($E260&gt;0,BL263/$E260,"-")</f>
        <v>#N/A</v>
      </c>
      <c r="BM266" s="1109"/>
      <c r="BN266" s="1108" t="e">
        <f>IF($E260&gt;0,BN263/$E260,"-")</f>
        <v>#N/A</v>
      </c>
      <c r="BO266" s="1109"/>
      <c r="BP266" s="1108" t="e">
        <f>IF($E260&gt;0,BP263/$E260,"-")</f>
        <v>#N/A</v>
      </c>
      <c r="BQ266" s="1109"/>
      <c r="BR266" s="1108" t="e">
        <f>IF($E260&gt;0,BR263/$E260,"-")</f>
        <v>#N/A</v>
      </c>
      <c r="BS266" s="1109"/>
      <c r="BT266" s="1108" t="e">
        <f>IF($E260&gt;0,BT263/$E260,"-")</f>
        <v>#N/A</v>
      </c>
      <c r="BU266" s="1109"/>
      <c r="BV266" s="1108" t="e">
        <f>IF($E260&gt;0,BV263/$E260,"-")</f>
        <v>#N/A</v>
      </c>
      <c r="BW266" s="1109"/>
      <c r="BX266" s="1108" t="e">
        <f>IF($E260&gt;0,BX263/$E260,"-")</f>
        <v>#N/A</v>
      </c>
      <c r="BY266" s="1109"/>
      <c r="BZ266" s="1108" t="e">
        <f>IF($E260&gt;0,BZ263/$E260,"-")</f>
        <v>#N/A</v>
      </c>
      <c r="CA266" s="1109"/>
      <c r="CB266" s="1108" t="e">
        <f>IF($E260&gt;0,CB263/$E260,"-")</f>
        <v>#N/A</v>
      </c>
      <c r="CC266" s="1109"/>
      <c r="CD266" s="1108" t="e">
        <f>IF($E260&gt;0,CD263/$E260,"-")</f>
        <v>#N/A</v>
      </c>
      <c r="CE266" s="1109"/>
      <c r="CF266" s="1108" t="e">
        <f>IF($E260&gt;0,CF263/$E260,"-")</f>
        <v>#N/A</v>
      </c>
      <c r="CG266" s="1109"/>
      <c r="CH266" s="1108" t="e">
        <f>IF($E260&gt;0,CH263/$E260,"-")</f>
        <v>#N/A</v>
      </c>
      <c r="CI266" s="1109"/>
      <c r="CJ266" s="1108" t="e">
        <f>IF($E260&gt;0,CJ263/$E260,"-")</f>
        <v>#N/A</v>
      </c>
      <c r="CK266" s="1109"/>
      <c r="CL266" s="1108" t="e">
        <f>IF($E260&gt;0,CL263/$E260,"-")</f>
        <v>#N/A</v>
      </c>
      <c r="CM266" s="1109"/>
      <c r="CN266" s="1108" t="e">
        <f>IF($E260&gt;0,CN263/$E260,"-")</f>
        <v>#N/A</v>
      </c>
      <c r="CO266" s="1109"/>
      <c r="CP266" s="1108" t="e">
        <f>IF($E260&gt;0,CP263/$E260,"-")</f>
        <v>#N/A</v>
      </c>
      <c r="CQ266" s="1109"/>
      <c r="CR266" s="1108" t="e">
        <f>IF($E260&gt;0,CR263/$E260,"-")</f>
        <v>#N/A</v>
      </c>
      <c r="CS266" s="1109"/>
      <c r="CT266" s="1108" t="e">
        <f>IF($E260&gt;0,CT263/$E260,"-")</f>
        <v>#N/A</v>
      </c>
      <c r="CU266" s="1109"/>
      <c r="CV266" s="1108" t="e">
        <f>IF($E260&gt;0,CV263/$E260,"-")</f>
        <v>#N/A</v>
      </c>
      <c r="CW266" s="1109"/>
      <c r="CX266" s="1108" t="e">
        <f>IF($E260&gt;0,CX263/$E260,"-")</f>
        <v>#N/A</v>
      </c>
      <c r="CY266" s="1109"/>
      <c r="CZ266" s="1108" t="e">
        <f>IF($E260&gt;0,CZ263/$E260,"-")</f>
        <v>#N/A</v>
      </c>
      <c r="DA266" s="1109"/>
      <c r="DB266" s="1108" t="e">
        <f>IF($E260&gt;0,DB263/$E260,"-")</f>
        <v>#N/A</v>
      </c>
      <c r="DC266" s="1109"/>
      <c r="DD266" s="1108" t="e">
        <f>IF($E260&gt;0,DD263/$E260,"-")</f>
        <v>#N/A</v>
      </c>
      <c r="DE266" s="1109"/>
      <c r="DF266" s="1108" t="e">
        <f>IF($E260&gt;0,DF263/$E260,"-")</f>
        <v>#N/A</v>
      </c>
      <c r="DG266" s="1109"/>
      <c r="DH266" s="1108" t="e">
        <f>IF($E260&gt;0,DH263/$E260,"-")</f>
        <v>#N/A</v>
      </c>
      <c r="DI266" s="1109"/>
      <c r="DJ266" s="1115" t="e">
        <f>IF($E260&gt;0,DJ263/$E260,"-")</f>
        <v>#N/A</v>
      </c>
      <c r="DK266" s="1116"/>
      <c r="DL266" s="1108" t="e">
        <f>IF($E260&gt;0,DL263/$E260,"-")</f>
        <v>#N/A</v>
      </c>
      <c r="DM266" s="1109"/>
      <c r="DN266" s="1108" t="e">
        <f>IF($E260&gt;0,DN263/$E260,"-")</f>
        <v>#N/A</v>
      </c>
      <c r="DO266" s="1109"/>
      <c r="DP266" s="1108" t="e">
        <f>IF($E260&gt;0,DP263/$E260,"-")</f>
        <v>#N/A</v>
      </c>
      <c r="DQ266" s="1109"/>
      <c r="DR266" s="1108" t="e">
        <f>IF($E260&gt;0,DR263/$E260,"-")</f>
        <v>#N/A</v>
      </c>
      <c r="DS266" s="1109"/>
      <c r="DT266" s="1108" t="e">
        <f>IF($E260&gt;0,DT263/$E260,"-")</f>
        <v>#N/A</v>
      </c>
      <c r="DU266" s="1109"/>
      <c r="DV266" s="1108" t="e">
        <f>IF($E260&gt;0,DV263/$E260,"-")</f>
        <v>#N/A</v>
      </c>
      <c r="DW266" s="1109"/>
      <c r="DX266" s="1108" t="e">
        <f>IF($E260&gt;0,DX263/$E260,"-")</f>
        <v>#N/A</v>
      </c>
      <c r="DY266" s="1109"/>
      <c r="DZ266" s="1108" t="e">
        <f>IF($E260&gt;0,DZ263/$E260,"-")</f>
        <v>#N/A</v>
      </c>
      <c r="EA266" s="1109"/>
      <c r="EB266" s="1108" t="e">
        <f>IF($E260&gt;0,EB263/$E260,"-")</f>
        <v>#N/A</v>
      </c>
      <c r="EC266" s="1109"/>
      <c r="ED266" s="1108" t="e">
        <f>IF($E260&gt;0,ED263/$E260,"-")</f>
        <v>#N/A</v>
      </c>
      <c r="EE266" s="1109"/>
      <c r="EF266" s="1108" t="e">
        <f>IF($E260&gt;0,EF263/$E260,"-")</f>
        <v>#N/A</v>
      </c>
      <c r="EG266" s="1109"/>
      <c r="EH266" s="1108" t="e">
        <f>IF($E260&gt;0,EH263/$E260,"-")</f>
        <v>#N/A</v>
      </c>
      <c r="EI266" s="1109"/>
      <c r="EJ266" s="1108" t="e">
        <f>IF($E260&gt;0,EJ263/$E260,"-")</f>
        <v>#N/A</v>
      </c>
      <c r="EK266" s="1109"/>
      <c r="EL266" s="1108" t="e">
        <f>IF($E260&gt;0,EL263/$E260,"-")</f>
        <v>#N/A</v>
      </c>
      <c r="EM266" s="1109"/>
      <c r="EN266" s="1108" t="e">
        <f>IF($E260&gt;0,EN263/$E260,"-")</f>
        <v>#N/A</v>
      </c>
      <c r="EO266" s="1109"/>
      <c r="EP266" s="1108" t="e">
        <f>IF($E260&gt;0,EP263/$E260,"-")</f>
        <v>#N/A</v>
      </c>
      <c r="EQ266" s="1109"/>
      <c r="ER266" s="1108" t="e">
        <f>IF($E260&gt;0,ER263/$E260,"-")</f>
        <v>#N/A</v>
      </c>
      <c r="ES266" s="1109"/>
      <c r="ET266" s="1108" t="e">
        <f>IF($E260&gt;0,ET263/$E260,"-")</f>
        <v>#N/A</v>
      </c>
      <c r="EU266" s="1109"/>
      <c r="EV266" s="1108" t="e">
        <f>IF($E260&gt;0,EV263/$E260,"-")</f>
        <v>#N/A</v>
      </c>
      <c r="EW266" s="1109"/>
      <c r="EX266" s="1108" t="e">
        <f>IF($E260&gt;0,EX263/$E260,"-")</f>
        <v>#N/A</v>
      </c>
      <c r="EY266" s="1109"/>
      <c r="EZ266" s="1108" t="e">
        <f>IF($E260&gt;0,EZ263/$E260,"-")</f>
        <v>#N/A</v>
      </c>
      <c r="FA266" s="1109"/>
      <c r="FB266" s="1108" t="e">
        <f>IF($E260&gt;0,FB263/$E260,"-")</f>
        <v>#N/A</v>
      </c>
      <c r="FC266" s="1109"/>
      <c r="FD266" s="1108" t="e">
        <f>IF($E260&gt;0,FD263/$E260,"-")</f>
        <v>#N/A</v>
      </c>
      <c r="FE266" s="1109"/>
      <c r="FF266" s="1108" t="e">
        <f>IF($E260&gt;0,FF263/$E260,"-")</f>
        <v>#N/A</v>
      </c>
      <c r="FG266" s="1109"/>
      <c r="FH266" s="1108" t="e">
        <f>IF($E260&gt;0,FH263/$E260,"-")</f>
        <v>#N/A</v>
      </c>
      <c r="FI266" s="1109"/>
      <c r="FJ266" s="1108" t="e">
        <f>IF($E260&gt;0,FJ263/$E260,"-")</f>
        <v>#N/A</v>
      </c>
      <c r="FK266" s="1109"/>
      <c r="FL266" s="1108" t="e">
        <f>IF($E260&gt;0,FL263/$E260,"-")</f>
        <v>#N/A</v>
      </c>
      <c r="FM266" s="1109"/>
      <c r="FN266" s="1108" t="e">
        <f>IF($E260&gt;0,FN263/$E260,"-")</f>
        <v>#N/A</v>
      </c>
      <c r="FO266" s="1109"/>
      <c r="FP266" s="1108" t="e">
        <f>IF($E260&gt;0,FP263/$E260,"-")</f>
        <v>#N/A</v>
      </c>
      <c r="FQ266" s="1109"/>
      <c r="FR266" s="1108" t="e">
        <f>IF($E260&gt;0,FR263/$E260,"-")</f>
        <v>#N/A</v>
      </c>
      <c r="FS266" s="1109"/>
      <c r="FT266" s="1108" t="e">
        <f>IF($E260&gt;0,FT263/$E260,"-")</f>
        <v>#N/A</v>
      </c>
      <c r="FU266" s="1109"/>
      <c r="FV266" s="1108" t="e">
        <f>IF($E260&gt;0,FV263/$E260,"-")</f>
        <v>#N/A</v>
      </c>
      <c r="FW266" s="1109"/>
      <c r="FX266" s="1108" t="e">
        <f>IF($E260&gt;0,FX263/$E260,"-")</f>
        <v>#N/A</v>
      </c>
      <c r="FY266" s="1109"/>
      <c r="FZ266" s="1108" t="e">
        <f>IF($E260&gt;0,FZ263/$E260,"-")</f>
        <v>#N/A</v>
      </c>
      <c r="GA266" s="1109"/>
      <c r="GB266" s="1108" t="e">
        <f>IF($E260&gt;0,GB263/$E260,"-")</f>
        <v>#N/A</v>
      </c>
      <c r="GC266" s="1109"/>
      <c r="GD266" s="1108" t="e">
        <f>IF($E260&gt;0,GD263/$E260,"-")</f>
        <v>#N/A</v>
      </c>
      <c r="GE266" s="1109"/>
      <c r="GF266" s="1108" t="e">
        <f>IF($E260&gt;0,GF263/$E260,"-")</f>
        <v>#N/A</v>
      </c>
      <c r="GG266" s="1109"/>
      <c r="GH266" s="1108" t="e">
        <f>IF($E260&gt;0,GH263/$E260,"-")</f>
        <v>#N/A</v>
      </c>
      <c r="GI266" s="1109"/>
      <c r="GJ266" s="1108" t="e">
        <f>IF($E260&gt;0,GJ263/$E260,"-")</f>
        <v>#N/A</v>
      </c>
      <c r="GK266" s="1109"/>
      <c r="GL266" s="1108" t="e">
        <f>IF($E260&gt;0,GL263/$E260,"-")</f>
        <v>#N/A</v>
      </c>
      <c r="GM266" s="1109"/>
      <c r="GN266" s="1108" t="e">
        <f>IF($E260&gt;0,GN263/$E260,"-")</f>
        <v>#N/A</v>
      </c>
      <c r="GO266" s="1109"/>
      <c r="GP266" s="1108" t="e">
        <f>IF($E260&gt;0,GP263/$E260,"-")</f>
        <v>#N/A</v>
      </c>
      <c r="GQ266" s="1109"/>
      <c r="GR266" s="1108" t="e">
        <f>IF($E260&gt;0,GR263/$E260,"-")</f>
        <v>#N/A</v>
      </c>
      <c r="GS266" s="1109"/>
      <c r="GT266" s="1108" t="e">
        <f>IF($E260&gt;0,GT263/$E260,"-")</f>
        <v>#N/A</v>
      </c>
      <c r="GU266" s="1109"/>
      <c r="GV266" s="1108" t="e">
        <f t="shared" ref="GV266" si="1105">IF($E260&gt;0,GV263/$E260,"-")</f>
        <v>#N/A</v>
      </c>
      <c r="GW266" s="1109"/>
      <c r="GX266" s="1108" t="e">
        <f t="shared" ref="GX266" si="1106">IF($E260&gt;0,GX263/$E260,"-")</f>
        <v>#N/A</v>
      </c>
      <c r="GY266" s="1109"/>
      <c r="GZ266" s="1108" t="e">
        <f t="shared" ref="GZ266" si="1107">IF($E260&gt;0,GZ263/$E260,"-")</f>
        <v>#N/A</v>
      </c>
      <c r="HA266" s="1109"/>
      <c r="HB266" s="1108" t="e">
        <f>IF($E260&gt;0,HB263/$E260,"-")</f>
        <v>#N/A</v>
      </c>
      <c r="HC266" s="1109"/>
      <c r="HD266" s="1108" t="e">
        <f t="shared" ref="HD266" si="1108">IF($E260&gt;0,HD263/$E260,"-")</f>
        <v>#N/A</v>
      </c>
      <c r="HE266" s="1109"/>
      <c r="HF266" s="1108" t="e">
        <f t="shared" ref="HF266" si="1109">IF($E260&gt;0,HF263/$E260,"-")</f>
        <v>#N/A</v>
      </c>
      <c r="HG266" s="1109"/>
      <c r="HH266" s="1108" t="e">
        <f t="shared" ref="HH266" si="1110">IF($E260&gt;0,HH263/$E260,"-")</f>
        <v>#N/A</v>
      </c>
      <c r="HI266" s="1109"/>
    </row>
    <row r="267" spans="1:217" hidden="1">
      <c r="A267" s="1139"/>
      <c r="B267" s="1140"/>
      <c r="C267" s="1139"/>
      <c r="D267" s="1141"/>
      <c r="E267" s="1141"/>
      <c r="F267" s="1142"/>
      <c r="G267" s="1141"/>
      <c r="H267" s="733"/>
      <c r="I267" s="1143"/>
      <c r="J267" s="1144"/>
      <c r="K267" s="846" t="s">
        <v>386</v>
      </c>
      <c r="L267" s="1110" t="e">
        <f>IF($E260&gt;0,L265/$E260,"-")</f>
        <v>#N/A</v>
      </c>
      <c r="M267" s="1111"/>
      <c r="N267" s="1110" t="e">
        <f>IF($E260&gt;0,N265/$E260,"-")</f>
        <v>#N/A</v>
      </c>
      <c r="O267" s="1111"/>
      <c r="P267" s="1110" t="e">
        <f>IF($E260&gt;0,P265/$E260,"-")</f>
        <v>#N/A</v>
      </c>
      <c r="Q267" s="1111"/>
      <c r="R267" s="1110" t="e">
        <f>IF($E260&gt;0,R265/$E260,"-")</f>
        <v>#N/A</v>
      </c>
      <c r="S267" s="1111"/>
      <c r="T267" s="1110" t="e">
        <f>IF($E260&gt;0,T265/$E260,"-")</f>
        <v>#N/A</v>
      </c>
      <c r="U267" s="1111"/>
      <c r="V267" s="1110" t="e">
        <f>IF($E260&gt;0,V265/$E260,"-")</f>
        <v>#N/A</v>
      </c>
      <c r="W267" s="1111"/>
      <c r="X267" s="1110" t="e">
        <f>IF($E260&gt;0,X265/$E260,"-")</f>
        <v>#N/A</v>
      </c>
      <c r="Y267" s="1111"/>
      <c r="Z267" s="1110" t="e">
        <f>IF($E260&gt;0,Z265/$E260,"-")</f>
        <v>#N/A</v>
      </c>
      <c r="AA267" s="1111"/>
      <c r="AB267" s="1110" t="e">
        <f>IF($E260&gt;0,AB265/$E260,"-")</f>
        <v>#N/A</v>
      </c>
      <c r="AC267" s="1111"/>
      <c r="AD267" s="1110" t="e">
        <f>IF($E260&gt;0,AD265/$E260,"-")</f>
        <v>#N/A</v>
      </c>
      <c r="AE267" s="1111"/>
      <c r="AF267" s="1110" t="e">
        <f>IF($E260&gt;0,AF265/$E260,"-")</f>
        <v>#N/A</v>
      </c>
      <c r="AG267" s="1111"/>
      <c r="AH267" s="1110" t="e">
        <f>IF($E260&gt;0,AH265/$E260,"-")</f>
        <v>#N/A</v>
      </c>
      <c r="AI267" s="1111"/>
      <c r="AJ267" s="1110" t="e">
        <f>IF($E260&gt;0,AJ265/$E260,"-")</f>
        <v>#N/A</v>
      </c>
      <c r="AK267" s="1111"/>
      <c r="AL267" s="1110" t="e">
        <f>IF($E260&gt;0,AL265/$E260,"-")</f>
        <v>#N/A</v>
      </c>
      <c r="AM267" s="1111"/>
      <c r="AN267" s="1110" t="e">
        <f>IF($E260&gt;0,AN265/$E260,"-")</f>
        <v>#N/A</v>
      </c>
      <c r="AO267" s="1111"/>
      <c r="AP267" s="1110" t="e">
        <f>IF($E260&gt;0,AP265/$E260,"-")</f>
        <v>#N/A</v>
      </c>
      <c r="AQ267" s="1111"/>
      <c r="AR267" s="1110" t="e">
        <f>IF($E260&gt;0,AR265/$E260,"-")</f>
        <v>#N/A</v>
      </c>
      <c r="AS267" s="1111"/>
      <c r="AT267" s="1110" t="e">
        <f>IF($E260&gt;0,AT265/$E260,"-")</f>
        <v>#N/A</v>
      </c>
      <c r="AU267" s="1111"/>
      <c r="AV267" s="1110" t="e">
        <f>IF($E260&gt;0,AV265/$E260,"-")</f>
        <v>#N/A</v>
      </c>
      <c r="AW267" s="1111"/>
      <c r="AX267" s="1110" t="e">
        <f>IF($E260&gt;0,AX265/$E260,"-")</f>
        <v>#N/A</v>
      </c>
      <c r="AY267" s="1111"/>
      <c r="AZ267" s="1110" t="e">
        <f>IF($E260&gt;0,AZ265/$E260,"-")</f>
        <v>#N/A</v>
      </c>
      <c r="BA267" s="1111"/>
      <c r="BB267" s="1110" t="e">
        <f>IF($E260&gt;0,BB265/$E260,"-")</f>
        <v>#N/A</v>
      </c>
      <c r="BC267" s="1111"/>
      <c r="BD267" s="1110" t="e">
        <f>IF($E260&gt;0,BD265/$E260,"-")</f>
        <v>#N/A</v>
      </c>
      <c r="BE267" s="1111"/>
      <c r="BF267" s="1110" t="e">
        <f>IF($E260&gt;0,BF265/$E260,"-")</f>
        <v>#N/A</v>
      </c>
      <c r="BG267" s="1111"/>
      <c r="BH267" s="1110" t="e">
        <f>IF($E260&gt;0,BH265/$E260,"-")</f>
        <v>#N/A</v>
      </c>
      <c r="BI267" s="1111"/>
      <c r="BJ267" s="1110" t="e">
        <f>IF($E260&gt;0,BJ265/$E260,"-")</f>
        <v>#N/A</v>
      </c>
      <c r="BK267" s="1111"/>
      <c r="BL267" s="1110" t="e">
        <f>IF($E260&gt;0,BL265/$E260,"-")</f>
        <v>#N/A</v>
      </c>
      <c r="BM267" s="1111"/>
      <c r="BN267" s="1110" t="e">
        <f>IF($E260&gt;0,BN265/$E260,"-")</f>
        <v>#N/A</v>
      </c>
      <c r="BO267" s="1111"/>
      <c r="BP267" s="1110" t="e">
        <f>IF($E260&gt;0,BP265/$E260,"-")</f>
        <v>#N/A</v>
      </c>
      <c r="BQ267" s="1111"/>
      <c r="BR267" s="1107" t="e">
        <f>IF($E260&gt;0,BR265/$E260,"-")</f>
        <v>#N/A</v>
      </c>
      <c r="BS267" s="1107"/>
      <c r="BT267" s="1107" t="e">
        <f>IF($E260&gt;0,BT265/$E260,"-")</f>
        <v>#N/A</v>
      </c>
      <c r="BU267" s="1107"/>
      <c r="BV267" s="1107" t="e">
        <f>IF($E260&gt;0,BV265/$E260,"-")</f>
        <v>#N/A</v>
      </c>
      <c r="BW267" s="1107"/>
      <c r="BX267" s="1107" t="e">
        <f>IF($E260&gt;0,BX265/$E260,"-")</f>
        <v>#N/A</v>
      </c>
      <c r="BY267" s="1107"/>
      <c r="BZ267" s="1107" t="e">
        <f>IF($E260&gt;0,BZ265/$E260,"-")</f>
        <v>#N/A</v>
      </c>
      <c r="CA267" s="1107"/>
      <c r="CB267" s="1107" t="e">
        <f>IF($E260&gt;0,CB265/$E260,"-")</f>
        <v>#N/A</v>
      </c>
      <c r="CC267" s="1107"/>
      <c r="CD267" s="1107" t="e">
        <f>IF($E260&gt;0,CD265/$E260,"-")</f>
        <v>#N/A</v>
      </c>
      <c r="CE267" s="1107"/>
      <c r="CF267" s="1107" t="e">
        <f>IF($E260&gt;0,CF265/$E260,"-")</f>
        <v>#N/A</v>
      </c>
      <c r="CG267" s="1107"/>
      <c r="CH267" s="1107" t="e">
        <f>IF($E260&gt;0,CH265/$E260,"-")</f>
        <v>#N/A</v>
      </c>
      <c r="CI267" s="1107"/>
      <c r="CJ267" s="1107" t="e">
        <f>IF($E260&gt;0,CJ265/$E260,"-")</f>
        <v>#N/A</v>
      </c>
      <c r="CK267" s="1107"/>
      <c r="CL267" s="1107" t="e">
        <f>IF($E260&gt;0,CL265/$E260,"-")</f>
        <v>#N/A</v>
      </c>
      <c r="CM267" s="1107"/>
      <c r="CN267" s="1107" t="e">
        <f>IF($E260&gt;0,CN265/$E260,"-")</f>
        <v>#N/A</v>
      </c>
      <c r="CO267" s="1107"/>
      <c r="CP267" s="1107" t="e">
        <f>IF($E260&gt;0,CP265/$E260,"-")</f>
        <v>#N/A</v>
      </c>
      <c r="CQ267" s="1107"/>
      <c r="CR267" s="1107" t="e">
        <f>IF($E260&gt;0,CR265/$E260,"-")</f>
        <v>#N/A</v>
      </c>
      <c r="CS267" s="1107"/>
      <c r="CT267" s="1107" t="e">
        <f>IF($E260&gt;0,CT265/$E260,"-")</f>
        <v>#N/A</v>
      </c>
      <c r="CU267" s="1107"/>
      <c r="CV267" s="1107" t="e">
        <f>IF($E260&gt;0,CV265/$E260,"-")</f>
        <v>#N/A</v>
      </c>
      <c r="CW267" s="1107"/>
      <c r="CX267" s="1107" t="e">
        <f>IF($E260&gt;0,CX265/$E260,"-")</f>
        <v>#N/A</v>
      </c>
      <c r="CY267" s="1107"/>
      <c r="CZ267" s="1107" t="e">
        <f>IF($E260&gt;0,CZ265/$E260,"-")</f>
        <v>#N/A</v>
      </c>
      <c r="DA267" s="1107"/>
      <c r="DB267" s="1107" t="e">
        <f>IF($E260&gt;0,DB265/$E260,"-")</f>
        <v>#N/A</v>
      </c>
      <c r="DC267" s="1107"/>
      <c r="DD267" s="1107" t="e">
        <f>IF($E260&gt;0,DD265/$E260,"-")</f>
        <v>#N/A</v>
      </c>
      <c r="DE267" s="1107"/>
      <c r="DF267" s="1107" t="e">
        <f>IF($E260&gt;0,DF265/$E260,"-")</f>
        <v>#N/A</v>
      </c>
      <c r="DG267" s="1107"/>
      <c r="DH267" s="1107" t="e">
        <f>IF($E260&gt;0,DH265/$E260,"-")</f>
        <v>#N/A</v>
      </c>
      <c r="DI267" s="1107"/>
      <c r="DJ267" s="1112" t="e">
        <f>IF($E260&gt;0,DJ265/$E260,"-")</f>
        <v>#N/A</v>
      </c>
      <c r="DK267" s="1112"/>
      <c r="DL267" s="1107" t="e">
        <f>IF($E260&gt;0,DL265/$E260,"-")</f>
        <v>#N/A</v>
      </c>
      <c r="DM267" s="1107"/>
      <c r="DN267" s="1107" t="e">
        <f>IF($E260&gt;0,DN265/$E260,"-")</f>
        <v>#N/A</v>
      </c>
      <c r="DO267" s="1107"/>
      <c r="DP267" s="1107" t="e">
        <f>IF($E260&gt;0,DP265/$E260,"-")</f>
        <v>#N/A</v>
      </c>
      <c r="DQ267" s="1107"/>
      <c r="DR267" s="1107" t="e">
        <f>IF($E260&gt;0,DR265/$E260,"-")</f>
        <v>#N/A</v>
      </c>
      <c r="DS267" s="1107"/>
      <c r="DT267" s="1107" t="e">
        <f>IF($E260&gt;0,DT265/$E260,"-")</f>
        <v>#N/A</v>
      </c>
      <c r="DU267" s="1107"/>
      <c r="DV267" s="1107" t="e">
        <f>IF($E260&gt;0,DV265/$E260,"-")</f>
        <v>#N/A</v>
      </c>
      <c r="DW267" s="1107"/>
      <c r="DX267" s="1107" t="e">
        <f>IF($E260&gt;0,DX265/$E260,"-")</f>
        <v>#N/A</v>
      </c>
      <c r="DY267" s="1107"/>
      <c r="DZ267" s="1107" t="e">
        <f>IF($E260&gt;0,DZ265/$E260,"-")</f>
        <v>#N/A</v>
      </c>
      <c r="EA267" s="1107"/>
      <c r="EB267" s="1107" t="e">
        <f>IF($E260&gt;0,EB265/$E260,"-")</f>
        <v>#N/A</v>
      </c>
      <c r="EC267" s="1107"/>
      <c r="ED267" s="1107" t="e">
        <f>IF($E260&gt;0,ED265/$E260,"-")</f>
        <v>#N/A</v>
      </c>
      <c r="EE267" s="1107"/>
      <c r="EF267" s="1107" t="e">
        <f>IF($E260&gt;0,EF265/$E260,"-")</f>
        <v>#N/A</v>
      </c>
      <c r="EG267" s="1107"/>
      <c r="EH267" s="1107" t="e">
        <f>IF($E260&gt;0,EH265/$E260,"-")</f>
        <v>#N/A</v>
      </c>
      <c r="EI267" s="1107"/>
      <c r="EJ267" s="1107" t="e">
        <f>IF($E260&gt;0,EJ265/$E260,"-")</f>
        <v>#N/A</v>
      </c>
      <c r="EK267" s="1107"/>
      <c r="EL267" s="1107" t="e">
        <f>IF($E260&gt;0,EL265/$E260,"-")</f>
        <v>#N/A</v>
      </c>
      <c r="EM267" s="1107"/>
      <c r="EN267" s="1107" t="e">
        <f>IF($E260&gt;0,EN265/$E260,"-")</f>
        <v>#N/A</v>
      </c>
      <c r="EO267" s="1107"/>
      <c r="EP267" s="1107" t="e">
        <f>IF($E260&gt;0,EP265/$E260,"-")</f>
        <v>#N/A</v>
      </c>
      <c r="EQ267" s="1107"/>
      <c r="ER267" s="1107" t="e">
        <f>IF($E260&gt;0,ER265/$E260,"-")</f>
        <v>#N/A</v>
      </c>
      <c r="ES267" s="1107"/>
      <c r="ET267" s="1107" t="e">
        <f>IF($E260&gt;0,ET265/$E260,"-")</f>
        <v>#N/A</v>
      </c>
      <c r="EU267" s="1107"/>
      <c r="EV267" s="1107" t="e">
        <f>IF($E260&gt;0,EV265/$E260,"-")</f>
        <v>#N/A</v>
      </c>
      <c r="EW267" s="1107"/>
      <c r="EX267" s="1107" t="e">
        <f>IF($E260&gt;0,EX265/$E260,"-")</f>
        <v>#N/A</v>
      </c>
      <c r="EY267" s="1107"/>
      <c r="EZ267" s="1107" t="e">
        <f>IF($E260&gt;0,EZ265/$E260,"-")</f>
        <v>#N/A</v>
      </c>
      <c r="FA267" s="1107"/>
      <c r="FB267" s="1107" t="e">
        <f>IF($E260&gt;0,FB265/$E260,"-")</f>
        <v>#N/A</v>
      </c>
      <c r="FC267" s="1107"/>
      <c r="FD267" s="1107" t="e">
        <f>IF($E260&gt;0,FD265/$E260,"-")</f>
        <v>#N/A</v>
      </c>
      <c r="FE267" s="1107"/>
      <c r="FF267" s="1107" t="e">
        <f>IF($E260&gt;0,FF265/$E260,"-")</f>
        <v>#N/A</v>
      </c>
      <c r="FG267" s="1107"/>
      <c r="FH267" s="1107" t="e">
        <f>IF($E260&gt;0,FH265/$E260,"-")</f>
        <v>#N/A</v>
      </c>
      <c r="FI267" s="1107"/>
      <c r="FJ267" s="1107" t="e">
        <f>IF($E260&gt;0,FJ265/$E260,"-")</f>
        <v>#N/A</v>
      </c>
      <c r="FK267" s="1107"/>
      <c r="FL267" s="1107" t="e">
        <f>IF($E260&gt;0,FL265/$E260,"-")</f>
        <v>#N/A</v>
      </c>
      <c r="FM267" s="1107"/>
      <c r="FN267" s="1107" t="e">
        <f>IF($E260&gt;0,FN265/$E260,"-")</f>
        <v>#N/A</v>
      </c>
      <c r="FO267" s="1107"/>
      <c r="FP267" s="1107" t="e">
        <f>IF($E260&gt;0,FP265/$E260,"-")</f>
        <v>#N/A</v>
      </c>
      <c r="FQ267" s="1107"/>
      <c r="FR267" s="1107" t="e">
        <f>IF($E260&gt;0,FR265/$E260,"-")</f>
        <v>#N/A</v>
      </c>
      <c r="FS267" s="1107"/>
      <c r="FT267" s="1107" t="e">
        <f>IF($E260&gt;0,FT265/$E260,"-")</f>
        <v>#N/A</v>
      </c>
      <c r="FU267" s="1107"/>
      <c r="FV267" s="1107" t="e">
        <f>IF($E260&gt;0,FV265/$E260,"-")</f>
        <v>#N/A</v>
      </c>
      <c r="FW267" s="1107"/>
      <c r="FX267" s="1107" t="e">
        <f>IF($E260&gt;0,FX265/$E260,"-")</f>
        <v>#N/A</v>
      </c>
      <c r="FY267" s="1107"/>
      <c r="FZ267" s="1107" t="e">
        <f>IF($E260&gt;0,FZ265/$E260,"-")</f>
        <v>#N/A</v>
      </c>
      <c r="GA267" s="1107"/>
      <c r="GB267" s="1107" t="e">
        <f>IF($E260&gt;0,GB265/$E260,"-")</f>
        <v>#N/A</v>
      </c>
      <c r="GC267" s="1107"/>
      <c r="GD267" s="1107" t="e">
        <f>IF($E260&gt;0,GD265/$E260,"-")</f>
        <v>#N/A</v>
      </c>
      <c r="GE267" s="1107"/>
      <c r="GF267" s="1107" t="e">
        <f>IF($E260&gt;0,GF265/$E260,"-")</f>
        <v>#N/A</v>
      </c>
      <c r="GG267" s="1107"/>
      <c r="GH267" s="1107" t="e">
        <f>IF($E260&gt;0,GH265/$E260,"-")</f>
        <v>#N/A</v>
      </c>
      <c r="GI267" s="1107"/>
      <c r="GJ267" s="1107" t="e">
        <f>IF($E260&gt;0,GJ265/$E260,"-")</f>
        <v>#N/A</v>
      </c>
      <c r="GK267" s="1107"/>
      <c r="GL267" s="1107" t="e">
        <f>IF($E260&gt;0,GL265/$E260,"-")</f>
        <v>#N/A</v>
      </c>
      <c r="GM267" s="1107"/>
      <c r="GN267" s="1107" t="e">
        <f>IF($E260&gt;0,GN265/$E260,"-")</f>
        <v>#N/A</v>
      </c>
      <c r="GO267" s="1107"/>
      <c r="GP267" s="1107" t="e">
        <f>IF($E260&gt;0,GP265/$E260,"-")</f>
        <v>#N/A</v>
      </c>
      <c r="GQ267" s="1107"/>
      <c r="GR267" s="1107" t="e">
        <f>IF($E260&gt;0,GR265/$E260,"-")</f>
        <v>#N/A</v>
      </c>
      <c r="GS267" s="1107"/>
      <c r="GT267" s="1107" t="e">
        <f>IF($E260&gt;0,GT265/$E260,"-")</f>
        <v>#N/A</v>
      </c>
      <c r="GU267" s="1107"/>
      <c r="GV267" s="1107" t="e">
        <f t="shared" ref="GV267" si="1111">IF($E260&gt;0,GV265/$E260,"-")</f>
        <v>#N/A</v>
      </c>
      <c r="GW267" s="1107"/>
      <c r="GX267" s="1107" t="e">
        <f t="shared" ref="GX267" si="1112">IF($E260&gt;0,GX265/$E260,"-")</f>
        <v>#N/A</v>
      </c>
      <c r="GY267" s="1107"/>
      <c r="GZ267" s="1107" t="e">
        <f t="shared" ref="GZ267" si="1113">IF($E260&gt;0,GZ265/$E260,"-")</f>
        <v>#N/A</v>
      </c>
      <c r="HA267" s="1107"/>
      <c r="HB267" s="1107" t="e">
        <f>IF($E260&gt;0,HB265/$E260,"-")</f>
        <v>#N/A</v>
      </c>
      <c r="HC267" s="1107"/>
      <c r="HD267" s="1107" t="e">
        <f t="shared" ref="HD267" si="1114">IF($E260&gt;0,HD265/$E260,"-")</f>
        <v>#N/A</v>
      </c>
      <c r="HE267" s="1107"/>
      <c r="HF267" s="1107" t="e">
        <f t="shared" ref="HF267" si="1115">IF($E260&gt;0,HF265/$E260,"-")</f>
        <v>#N/A</v>
      </c>
      <c r="HG267" s="1107"/>
      <c r="HH267" s="1107" t="e">
        <f t="shared" ref="HH267" si="1116">IF($E260&gt;0,HH265/$E260,"-")</f>
        <v>#N/A</v>
      </c>
      <c r="HI267" s="1107"/>
    </row>
    <row r="268" spans="1:217" s="5" customFormat="1" ht="14.4" hidden="1">
      <c r="A268" s="677"/>
      <c r="B268" s="678"/>
      <c r="C268" s="678"/>
      <c r="D268" s="679"/>
      <c r="E268" s="679"/>
      <c r="F268" s="678"/>
      <c r="G268" s="678"/>
      <c r="H268" s="678"/>
      <c r="I268" s="678"/>
      <c r="J268" s="678"/>
      <c r="K268" s="678"/>
      <c r="L268" s="1178"/>
      <c r="M268" s="1178"/>
      <c r="N268" s="1178"/>
      <c r="O268" s="1178"/>
      <c r="P268" s="1178"/>
      <c r="Q268" s="1178"/>
      <c r="R268" s="1178"/>
      <c r="S268" s="1192"/>
      <c r="T268" s="1180"/>
      <c r="U268" s="1178"/>
      <c r="V268" s="1178"/>
      <c r="W268" s="1178"/>
      <c r="X268" s="1178"/>
      <c r="Y268" s="1178"/>
      <c r="Z268" s="1178"/>
      <c r="AA268" s="1192"/>
      <c r="AB268" s="1180"/>
      <c r="AC268" s="1178"/>
      <c r="AD268" s="1178"/>
      <c r="AE268" s="1178"/>
      <c r="AF268" s="1178"/>
      <c r="AG268" s="1178"/>
      <c r="AH268" s="1178"/>
      <c r="AI268" s="1192"/>
      <c r="AJ268" s="1180"/>
      <c r="AK268" s="1178"/>
      <c r="AL268" s="1178"/>
      <c r="AM268" s="1178"/>
      <c r="AN268" s="1178"/>
      <c r="AO268" s="1178"/>
      <c r="AP268" s="1178"/>
      <c r="AQ268" s="1192"/>
      <c r="AR268" s="1180"/>
      <c r="AS268" s="1178"/>
      <c r="AT268" s="831"/>
      <c r="AU268" s="831"/>
      <c r="AV268" s="831"/>
      <c r="AW268" s="831"/>
      <c r="AX268" s="831"/>
      <c r="AY268" s="832"/>
      <c r="AZ268" s="833"/>
      <c r="BA268" s="831"/>
      <c r="BB268" s="831"/>
      <c r="BC268" s="831"/>
      <c r="BD268" s="831"/>
      <c r="BE268" s="831"/>
      <c r="BF268" s="831"/>
      <c r="BG268" s="832"/>
      <c r="BH268" s="833"/>
      <c r="BI268" s="831"/>
      <c r="BJ268" s="831"/>
      <c r="BK268" s="831"/>
      <c r="BL268" s="831"/>
      <c r="BM268" s="831"/>
      <c r="BN268" s="831"/>
      <c r="BO268" s="832"/>
      <c r="BP268" s="833"/>
      <c r="BQ268" s="831"/>
      <c r="BR268" s="831"/>
      <c r="BS268" s="831"/>
      <c r="BT268" s="831"/>
      <c r="BU268" s="831"/>
      <c r="BV268" s="831"/>
      <c r="BW268" s="832"/>
      <c r="BX268" s="833"/>
      <c r="BY268" s="831"/>
      <c r="BZ268" s="831"/>
      <c r="CA268" s="831"/>
      <c r="CB268" s="831"/>
      <c r="CC268" s="831"/>
      <c r="CD268" s="1178"/>
      <c r="CE268" s="1179"/>
      <c r="CF268" s="1180"/>
      <c r="CG268" s="1181"/>
      <c r="CH268" s="1178"/>
      <c r="CI268" s="1181"/>
      <c r="CJ268" s="1178"/>
      <c r="CK268" s="1181"/>
      <c r="CL268" s="1178"/>
      <c r="CM268" s="1179"/>
      <c r="CN268" s="1180"/>
      <c r="CO268" s="1181"/>
      <c r="CP268" s="1182"/>
      <c r="CQ268" s="1183"/>
      <c r="CR268" s="1182"/>
      <c r="CS268" s="1183"/>
      <c r="CT268" s="834"/>
      <c r="CU268" s="835"/>
      <c r="CV268" s="836"/>
      <c r="CW268" s="834"/>
      <c r="CX268" s="834"/>
      <c r="CY268" s="834"/>
      <c r="CZ268" s="834"/>
      <c r="DA268" s="834"/>
      <c r="DB268" s="834"/>
      <c r="DC268" s="835"/>
      <c r="DD268" s="836"/>
      <c r="DE268" s="834"/>
      <c r="DF268" s="834"/>
      <c r="DG268" s="834"/>
      <c r="DH268" s="834"/>
      <c r="DI268" s="834"/>
      <c r="DJ268" s="977"/>
      <c r="DK268" s="977"/>
      <c r="DL268" s="836"/>
      <c r="DM268" s="834"/>
      <c r="DN268" s="834"/>
      <c r="DO268" s="834"/>
      <c r="DP268" s="834"/>
      <c r="DQ268" s="834"/>
      <c r="DR268" s="834"/>
      <c r="DS268" s="835"/>
      <c r="DT268" s="836"/>
      <c r="DU268" s="834"/>
      <c r="DV268" s="834"/>
      <c r="DW268" s="834"/>
      <c r="DX268" s="834"/>
      <c r="DY268" s="834"/>
      <c r="DZ268" s="834"/>
      <c r="EA268" s="835"/>
      <c r="EB268" s="836"/>
      <c r="EC268" s="834"/>
      <c r="ED268" s="834"/>
      <c r="EE268" s="834"/>
      <c r="EF268" s="834"/>
      <c r="EG268" s="834"/>
      <c r="EH268" s="834"/>
      <c r="EI268" s="835"/>
      <c r="EJ268" s="836"/>
      <c r="EK268" s="834"/>
      <c r="EL268" s="834"/>
      <c r="EM268" s="834"/>
      <c r="EN268" s="834"/>
      <c r="EO268" s="834"/>
      <c r="EP268" s="834"/>
      <c r="EQ268" s="835"/>
      <c r="ER268" s="836"/>
      <c r="ES268" s="834"/>
      <c r="ET268" s="834"/>
      <c r="EU268" s="834"/>
      <c r="EV268" s="834"/>
      <c r="EW268" s="834"/>
      <c r="EX268" s="834"/>
      <c r="EY268" s="835"/>
      <c r="EZ268" s="836"/>
      <c r="FA268" s="834"/>
      <c r="FB268" s="834"/>
      <c r="FC268" s="834"/>
      <c r="FD268" s="834"/>
      <c r="FE268" s="834"/>
      <c r="FF268" s="834"/>
      <c r="FG268" s="835"/>
      <c r="FH268" s="836"/>
      <c r="FI268" s="834"/>
      <c r="FJ268" s="834"/>
      <c r="FK268" s="834"/>
      <c r="FL268" s="834"/>
      <c r="FM268" s="834"/>
      <c r="FN268" s="834"/>
      <c r="FO268" s="835"/>
      <c r="FP268" s="836"/>
      <c r="FQ268" s="834"/>
      <c r="FR268" s="834"/>
      <c r="FS268" s="834"/>
      <c r="FT268" s="834"/>
      <c r="FU268" s="834"/>
      <c r="FV268" s="834"/>
      <c r="FW268" s="835"/>
      <c r="FX268" s="836"/>
      <c r="FY268" s="834"/>
      <c r="FZ268" s="834"/>
      <c r="GA268" s="834"/>
      <c r="GB268" s="834"/>
      <c r="GC268" s="834"/>
      <c r="GD268" s="834"/>
      <c r="GE268" s="835"/>
      <c r="GF268" s="836"/>
      <c r="GG268" s="834"/>
      <c r="GH268" s="834"/>
      <c r="GI268" s="834"/>
      <c r="GJ268" s="834"/>
      <c r="GK268" s="834"/>
      <c r="GL268" s="834"/>
      <c r="GM268" s="835"/>
      <c r="GN268" s="836"/>
      <c r="GO268" s="834"/>
      <c r="GP268" s="834"/>
      <c r="GQ268" s="834"/>
      <c r="GR268" s="834"/>
      <c r="GS268" s="834"/>
      <c r="GT268" s="834"/>
      <c r="GU268" s="835"/>
      <c r="GV268" s="834"/>
      <c r="GW268" s="835"/>
      <c r="GX268" s="834"/>
      <c r="GY268" s="835"/>
      <c r="GZ268" s="834"/>
      <c r="HA268" s="835"/>
      <c r="HB268" s="834"/>
      <c r="HC268" s="835"/>
      <c r="HD268" s="834"/>
      <c r="HE268" s="835"/>
      <c r="HF268" s="834"/>
      <c r="HG268" s="835"/>
      <c r="HH268" s="834"/>
      <c r="HI268" s="835"/>
    </row>
    <row r="269" spans="1:217" hidden="1">
      <c r="A269" s="1139" t="s">
        <v>338</v>
      </c>
      <c r="B269" s="1140" t="e">
        <f>VLOOKUP(A269,PLANEJAMENTO!$B$10:$C$56,2,FALSE)</f>
        <v>#N/A</v>
      </c>
      <c r="C269" s="1139" t="e">
        <f>VLOOKUP(A269,PLANEJAMENTO!$B$10:$D$56,3,FALSE)</f>
        <v>#N/A</v>
      </c>
      <c r="D269" s="1141" t="e">
        <f>VLOOKUP(A269,PLANEJAMENTO!$B$10:$E$56,4,FALSE)</f>
        <v>#N/A</v>
      </c>
      <c r="E269" s="1141" t="e">
        <f>D269</f>
        <v>#N/A</v>
      </c>
      <c r="F269" s="1142"/>
      <c r="G269" s="1141">
        <f>F269*8</f>
        <v>0</v>
      </c>
      <c r="H269" s="733"/>
      <c r="I269" s="1143"/>
      <c r="J269" s="1144"/>
      <c r="K269" s="734" t="s">
        <v>379</v>
      </c>
      <c r="L269" s="1145"/>
      <c r="M269" s="1146"/>
      <c r="N269" s="1145"/>
      <c r="O269" s="1146"/>
      <c r="P269" s="1145"/>
      <c r="Q269" s="1146"/>
      <c r="R269" s="1145"/>
      <c r="S269" s="1146"/>
      <c r="T269" s="1145"/>
      <c r="U269" s="1146"/>
      <c r="V269" s="1145"/>
      <c r="W269" s="1146"/>
      <c r="X269" s="1145"/>
      <c r="Y269" s="1146"/>
      <c r="Z269" s="1145"/>
      <c r="AA269" s="1146"/>
      <c r="AB269" s="1145"/>
      <c r="AC269" s="1146"/>
      <c r="AD269" s="1145"/>
      <c r="AE269" s="1146"/>
      <c r="AF269" s="1145"/>
      <c r="AG269" s="1146"/>
      <c r="AH269" s="1145"/>
      <c r="AI269" s="1146"/>
      <c r="AJ269" s="1145"/>
      <c r="AK269" s="1146"/>
      <c r="AL269" s="1145"/>
      <c r="AM269" s="1146"/>
      <c r="AN269" s="1145"/>
      <c r="AO269" s="1146"/>
      <c r="AP269" s="1145"/>
      <c r="AQ269" s="1146"/>
      <c r="AR269" s="1145"/>
      <c r="AS269" s="1146"/>
      <c r="AT269" s="1145"/>
      <c r="AU269" s="1146"/>
      <c r="AV269" s="1145"/>
      <c r="AW269" s="1146"/>
      <c r="AX269" s="1145"/>
      <c r="AY269" s="1146"/>
      <c r="AZ269" s="1145"/>
      <c r="BA269" s="1146"/>
      <c r="BB269" s="1145"/>
      <c r="BC269" s="1146"/>
      <c r="BD269" s="1145"/>
      <c r="BE269" s="1146"/>
      <c r="BF269" s="1145"/>
      <c r="BG269" s="1146"/>
      <c r="BH269" s="1145"/>
      <c r="BI269" s="1146"/>
      <c r="BJ269" s="1145"/>
      <c r="BK269" s="1146"/>
      <c r="BL269" s="1145"/>
      <c r="BM269" s="1146"/>
      <c r="BN269" s="1145"/>
      <c r="BO269" s="1146"/>
      <c r="BP269" s="1145"/>
      <c r="BQ269" s="1146"/>
      <c r="BR269" s="1132"/>
      <c r="BS269" s="1132"/>
      <c r="BT269" s="1132"/>
      <c r="BU269" s="1132"/>
      <c r="BV269" s="1132"/>
      <c r="BW269" s="1132"/>
      <c r="BX269" s="1132"/>
      <c r="BY269" s="1132"/>
      <c r="BZ269" s="1132"/>
      <c r="CA269" s="1132"/>
      <c r="CB269" s="1132"/>
      <c r="CC269" s="1132"/>
      <c r="CD269" s="1132"/>
      <c r="CE269" s="1132"/>
      <c r="CF269" s="1132"/>
      <c r="CG269" s="1132"/>
      <c r="CH269" s="1132"/>
      <c r="CI269" s="1132"/>
      <c r="CJ269" s="1132"/>
      <c r="CK269" s="1132"/>
      <c r="CL269" s="1132"/>
      <c r="CM269" s="1132"/>
      <c r="CN269" s="1132"/>
      <c r="CO269" s="1132"/>
      <c r="CP269" s="1132"/>
      <c r="CQ269" s="1132"/>
      <c r="CR269" s="1132"/>
      <c r="CS269" s="1132"/>
      <c r="CT269" s="1132">
        <v>5</v>
      </c>
      <c r="CU269" s="1132"/>
      <c r="CV269" s="1132">
        <v>5</v>
      </c>
      <c r="CW269" s="1132"/>
      <c r="CX269" s="1132"/>
      <c r="CY269" s="1132"/>
      <c r="CZ269" s="1132"/>
      <c r="DA269" s="1132"/>
      <c r="DB269" s="1132"/>
      <c r="DC269" s="1132"/>
      <c r="DD269" s="1132"/>
      <c r="DE269" s="1132"/>
      <c r="DF269" s="1132"/>
      <c r="DG269" s="1132"/>
      <c r="DH269" s="1132"/>
      <c r="DI269" s="1132"/>
      <c r="DJ269" s="1138"/>
      <c r="DK269" s="1138"/>
      <c r="DL269" s="1132"/>
      <c r="DM269" s="1132"/>
      <c r="DN269" s="1132"/>
      <c r="DO269" s="1132"/>
      <c r="DP269" s="1132"/>
      <c r="DQ269" s="1132"/>
      <c r="DR269" s="1132"/>
      <c r="DS269" s="1132"/>
      <c r="DT269" s="1132"/>
      <c r="DU269" s="1132"/>
      <c r="DV269" s="1132"/>
      <c r="DW269" s="1132"/>
      <c r="DX269" s="1132"/>
      <c r="DY269" s="1132"/>
      <c r="DZ269" s="1132"/>
      <c r="EA269" s="1132"/>
      <c r="EB269" s="1132"/>
      <c r="EC269" s="1132"/>
      <c r="ED269" s="1132"/>
      <c r="EE269" s="1132"/>
      <c r="EF269" s="1132"/>
      <c r="EG269" s="1132"/>
      <c r="EH269" s="1132"/>
      <c r="EI269" s="1132"/>
      <c r="EJ269" s="1132"/>
      <c r="EK269" s="1132"/>
      <c r="EL269" s="1132"/>
      <c r="EM269" s="1132"/>
      <c r="EN269" s="1132"/>
      <c r="EO269" s="1132"/>
      <c r="EP269" s="1132"/>
      <c r="EQ269" s="1132"/>
      <c r="ER269" s="1132"/>
      <c r="ES269" s="1132"/>
      <c r="ET269" s="1132"/>
      <c r="EU269" s="1132"/>
      <c r="EV269" s="1132"/>
      <c r="EW269" s="1132"/>
      <c r="EX269" s="1132"/>
      <c r="EY269" s="1132"/>
      <c r="EZ269" s="1132"/>
      <c r="FA269" s="1132"/>
      <c r="FB269" s="1132"/>
      <c r="FC269" s="1132"/>
      <c r="FD269" s="1132"/>
      <c r="FE269" s="1132"/>
      <c r="FF269" s="1132"/>
      <c r="FG269" s="1132"/>
      <c r="FH269" s="1132"/>
      <c r="FI269" s="1132"/>
      <c r="FJ269" s="1132"/>
      <c r="FK269" s="1132"/>
      <c r="FL269" s="1132"/>
      <c r="FM269" s="1132"/>
      <c r="FN269" s="1132"/>
      <c r="FO269" s="1132"/>
      <c r="FP269" s="1132"/>
      <c r="FQ269" s="1132"/>
      <c r="FR269" s="1132"/>
      <c r="FS269" s="1132"/>
      <c r="FT269" s="1132"/>
      <c r="FU269" s="1132"/>
      <c r="FV269" s="1132"/>
      <c r="FW269" s="1132"/>
      <c r="FX269" s="1132"/>
      <c r="FY269" s="1132"/>
      <c r="FZ269" s="1132"/>
      <c r="GA269" s="1132"/>
      <c r="GB269" s="1132"/>
      <c r="GC269" s="1132"/>
      <c r="GD269" s="1132"/>
      <c r="GE269" s="1132"/>
      <c r="GF269" s="1132"/>
      <c r="GG269" s="1132"/>
      <c r="GH269" s="1132"/>
      <c r="GI269" s="1132"/>
      <c r="GJ269" s="1132"/>
      <c r="GK269" s="1132"/>
      <c r="GL269" s="1132"/>
      <c r="GM269" s="1132"/>
      <c r="GN269" s="1132"/>
      <c r="GO269" s="1132"/>
      <c r="GP269" s="1132"/>
      <c r="GQ269" s="1132"/>
      <c r="GR269" s="1132"/>
      <c r="GS269" s="1132"/>
      <c r="GT269" s="1132"/>
      <c r="GU269" s="1132"/>
      <c r="GV269" s="1132"/>
      <c r="GW269" s="1132"/>
      <c r="GX269" s="1132"/>
      <c r="GY269" s="1132"/>
      <c r="GZ269" s="1132"/>
      <c r="HA269" s="1132"/>
      <c r="HB269" s="1132"/>
      <c r="HC269" s="1132"/>
      <c r="HD269" s="1132"/>
      <c r="HE269" s="1132"/>
      <c r="HF269" s="1132"/>
      <c r="HG269" s="1132"/>
      <c r="HH269" s="1132"/>
      <c r="HI269" s="1132"/>
    </row>
    <row r="270" spans="1:217" hidden="1">
      <c r="A270" s="1139"/>
      <c r="B270" s="1140"/>
      <c r="C270" s="1139"/>
      <c r="D270" s="1141"/>
      <c r="E270" s="1141"/>
      <c r="F270" s="1142"/>
      <c r="G270" s="1141"/>
      <c r="H270" s="733"/>
      <c r="I270" s="1143"/>
      <c r="J270" s="1144"/>
      <c r="K270" s="837" t="s">
        <v>380</v>
      </c>
      <c r="L270" s="1133"/>
      <c r="M270" s="1134"/>
      <c r="N270" s="1133"/>
      <c r="O270" s="1134"/>
      <c r="P270" s="1133"/>
      <c r="Q270" s="1134"/>
      <c r="R270" s="1133"/>
      <c r="S270" s="1134"/>
      <c r="T270" s="1133"/>
      <c r="U270" s="1134"/>
      <c r="V270" s="1133"/>
      <c r="W270" s="1134"/>
      <c r="X270" s="1133"/>
      <c r="Y270" s="1134"/>
      <c r="Z270" s="1133"/>
      <c r="AA270" s="1134"/>
      <c r="AB270" s="1133"/>
      <c r="AC270" s="1134"/>
      <c r="AD270" s="1133"/>
      <c r="AE270" s="1134"/>
      <c r="AF270" s="1133"/>
      <c r="AG270" s="1134"/>
      <c r="AH270" s="1133"/>
      <c r="AI270" s="1134"/>
      <c r="AJ270" s="1133"/>
      <c r="AK270" s="1134"/>
      <c r="AL270" s="1133"/>
      <c r="AM270" s="1134"/>
      <c r="AN270" s="1133"/>
      <c r="AO270" s="1134"/>
      <c r="AP270" s="1133"/>
      <c r="AQ270" s="1134"/>
      <c r="AR270" s="1133"/>
      <c r="AS270" s="1134"/>
      <c r="AT270" s="1133"/>
      <c r="AU270" s="1134"/>
      <c r="AV270" s="1133"/>
      <c r="AW270" s="1134"/>
      <c r="AX270" s="1133"/>
      <c r="AY270" s="1134"/>
      <c r="AZ270" s="1133"/>
      <c r="BA270" s="1134"/>
      <c r="BB270" s="1133"/>
      <c r="BC270" s="1134"/>
      <c r="BD270" s="1133"/>
      <c r="BE270" s="1134"/>
      <c r="BF270" s="1133"/>
      <c r="BG270" s="1134"/>
      <c r="BH270" s="1133"/>
      <c r="BI270" s="1134"/>
      <c r="BJ270" s="1133"/>
      <c r="BK270" s="1134"/>
      <c r="BL270" s="1133"/>
      <c r="BM270" s="1134"/>
      <c r="BN270" s="1133"/>
      <c r="BO270" s="1134"/>
      <c r="BP270" s="1133"/>
      <c r="BQ270" s="1134"/>
      <c r="BR270" s="1129"/>
      <c r="BS270" s="1129"/>
      <c r="BT270" s="1129"/>
      <c r="BU270" s="1129"/>
      <c r="BV270" s="1129"/>
      <c r="BW270" s="1129"/>
      <c r="BX270" s="1129"/>
      <c r="BY270" s="1129"/>
      <c r="BZ270" s="1129"/>
      <c r="CA270" s="1129"/>
      <c r="CB270" s="1129"/>
      <c r="CC270" s="1129"/>
      <c r="CD270" s="1129"/>
      <c r="CE270" s="1129"/>
      <c r="CF270" s="1129"/>
      <c r="CG270" s="1129"/>
      <c r="CH270" s="1129"/>
      <c r="CI270" s="1129"/>
      <c r="CJ270" s="1129"/>
      <c r="CK270" s="1129"/>
      <c r="CL270" s="1129"/>
      <c r="CM270" s="1129"/>
      <c r="CN270" s="1129"/>
      <c r="CO270" s="1129"/>
      <c r="CP270" s="1129"/>
      <c r="CQ270" s="1129"/>
      <c r="CR270" s="1129"/>
      <c r="CS270" s="1129"/>
      <c r="CT270" s="1129">
        <v>1</v>
      </c>
      <c r="CU270" s="1129"/>
      <c r="CV270" s="1129">
        <v>1</v>
      </c>
      <c r="CW270" s="1129"/>
      <c r="CX270" s="1129"/>
      <c r="CY270" s="1129"/>
      <c r="CZ270" s="1129"/>
      <c r="DA270" s="1129"/>
      <c r="DB270" s="1129"/>
      <c r="DC270" s="1129"/>
      <c r="DD270" s="1129"/>
      <c r="DE270" s="1129"/>
      <c r="DF270" s="1129"/>
      <c r="DG270" s="1129"/>
      <c r="DH270" s="1129"/>
      <c r="DI270" s="1129"/>
      <c r="DJ270" s="1135"/>
      <c r="DK270" s="1135"/>
      <c r="DL270" s="1129"/>
      <c r="DM270" s="1129"/>
      <c r="DN270" s="1129"/>
      <c r="DO270" s="1129"/>
      <c r="DP270" s="1129"/>
      <c r="DQ270" s="1129"/>
      <c r="DR270" s="1129"/>
      <c r="DS270" s="1129"/>
      <c r="DT270" s="1129"/>
      <c r="DU270" s="1129"/>
      <c r="DV270" s="1129"/>
      <c r="DW270" s="1129"/>
      <c r="DX270" s="1129"/>
      <c r="DY270" s="1129"/>
      <c r="DZ270" s="1129"/>
      <c r="EA270" s="1129"/>
      <c r="EB270" s="1129"/>
      <c r="EC270" s="1129"/>
      <c r="ED270" s="1129"/>
      <c r="EE270" s="1129"/>
      <c r="EF270" s="1129"/>
      <c r="EG270" s="1129"/>
      <c r="EH270" s="1129"/>
      <c r="EI270" s="1129"/>
      <c r="EJ270" s="1129"/>
      <c r="EK270" s="1129"/>
      <c r="EL270" s="1129"/>
      <c r="EM270" s="1129"/>
      <c r="EN270" s="1129"/>
      <c r="EO270" s="1129"/>
      <c r="EP270" s="1129"/>
      <c r="EQ270" s="1129"/>
      <c r="ER270" s="1129"/>
      <c r="ES270" s="1129"/>
      <c r="ET270" s="1129"/>
      <c r="EU270" s="1129"/>
      <c r="EV270" s="1129"/>
      <c r="EW270" s="1129"/>
      <c r="EX270" s="1129"/>
      <c r="EY270" s="1129"/>
      <c r="EZ270" s="1129"/>
      <c r="FA270" s="1129"/>
      <c r="FB270" s="1129"/>
      <c r="FC270" s="1129"/>
      <c r="FD270" s="1129"/>
      <c r="FE270" s="1129"/>
      <c r="FF270" s="1129"/>
      <c r="FG270" s="1129"/>
      <c r="FH270" s="1129"/>
      <c r="FI270" s="1129"/>
      <c r="FJ270" s="1129"/>
      <c r="FK270" s="1129"/>
      <c r="FL270" s="1129"/>
      <c r="FM270" s="1129"/>
      <c r="FN270" s="1129"/>
      <c r="FO270" s="1129"/>
      <c r="FP270" s="1129"/>
      <c r="FQ270" s="1129"/>
      <c r="FR270" s="1129"/>
      <c r="FS270" s="1129"/>
      <c r="FT270" s="1129"/>
      <c r="FU270" s="1129"/>
      <c r="FV270" s="1129"/>
      <c r="FW270" s="1129"/>
      <c r="FX270" s="1129"/>
      <c r="FY270" s="1129"/>
      <c r="FZ270" s="1129"/>
      <c r="GA270" s="1129"/>
      <c r="GB270" s="1129"/>
      <c r="GC270" s="1129"/>
      <c r="GD270" s="1129"/>
      <c r="GE270" s="1129"/>
      <c r="GF270" s="1129"/>
      <c r="GG270" s="1129"/>
      <c r="GH270" s="1129"/>
      <c r="GI270" s="1129"/>
      <c r="GJ270" s="1129"/>
      <c r="GK270" s="1129"/>
      <c r="GL270" s="1129"/>
      <c r="GM270" s="1129"/>
      <c r="GN270" s="1129"/>
      <c r="GO270" s="1129"/>
      <c r="GP270" s="1129"/>
      <c r="GQ270" s="1129"/>
      <c r="GR270" s="1129"/>
      <c r="GS270" s="1129"/>
      <c r="GT270" s="1129"/>
      <c r="GU270" s="1129"/>
      <c r="GV270" s="1129"/>
      <c r="GW270" s="1129"/>
      <c r="GX270" s="1129"/>
      <c r="GY270" s="1129"/>
      <c r="GZ270" s="1129"/>
      <c r="HA270" s="1129"/>
      <c r="HB270" s="1129"/>
      <c r="HC270" s="1129"/>
      <c r="HD270" s="1129"/>
      <c r="HE270" s="1129"/>
      <c r="HF270" s="1129"/>
      <c r="HG270" s="1129"/>
      <c r="HH270" s="1129"/>
      <c r="HI270" s="1129"/>
    </row>
    <row r="271" spans="1:217" hidden="1">
      <c r="A271" s="1139"/>
      <c r="B271" s="1140"/>
      <c r="C271" s="1139"/>
      <c r="D271" s="1141"/>
      <c r="E271" s="1141"/>
      <c r="F271" s="1142"/>
      <c r="G271" s="1141"/>
      <c r="H271" s="733"/>
      <c r="I271" s="1143"/>
      <c r="J271" s="1144"/>
      <c r="K271" s="838" t="s">
        <v>381</v>
      </c>
      <c r="L271" s="1125">
        <f>(L269*L270*$G269)*$L$8</f>
        <v>0</v>
      </c>
      <c r="M271" s="1126"/>
      <c r="N271" s="1125">
        <f>(N269*N270*$G269)*$L$8</f>
        <v>0</v>
      </c>
      <c r="O271" s="1126"/>
      <c r="P271" s="1125">
        <f>(P269*P270*$G269)*$L$8</f>
        <v>0</v>
      </c>
      <c r="Q271" s="1126"/>
      <c r="R271" s="1125">
        <f>(R269*R270*$G269)*$L$8</f>
        <v>0</v>
      </c>
      <c r="S271" s="1126"/>
      <c r="T271" s="1125">
        <f>(T269*T270*$G269)*$T$8</f>
        <v>0</v>
      </c>
      <c r="U271" s="1126"/>
      <c r="V271" s="1125">
        <f>(V269*V270*$G269)*$T$8</f>
        <v>0</v>
      </c>
      <c r="W271" s="1126"/>
      <c r="X271" s="1125">
        <f>(X269*X270*$G269)*$T$8</f>
        <v>0</v>
      </c>
      <c r="Y271" s="1126"/>
      <c r="Z271" s="1125">
        <f>(Z269*Z270*$G269)*$T$8</f>
        <v>0</v>
      </c>
      <c r="AA271" s="1126"/>
      <c r="AB271" s="1125">
        <f>(AB269*AB270*$G269)*$AB$8</f>
        <v>0</v>
      </c>
      <c r="AC271" s="1126"/>
      <c r="AD271" s="1125">
        <f>(AD269*AD270*$G269)*$AB$8</f>
        <v>0</v>
      </c>
      <c r="AE271" s="1126"/>
      <c r="AF271" s="1125">
        <f>(AF269*AF270*$G269)*$AB$8</f>
        <v>0</v>
      </c>
      <c r="AG271" s="1126"/>
      <c r="AH271" s="1125">
        <f>(AH269*AH270*$G269)*$AB$8</f>
        <v>0</v>
      </c>
      <c r="AI271" s="1126"/>
      <c r="AJ271" s="1125">
        <f>(AJ269*AJ270*$G269)*$AJ$8</f>
        <v>0</v>
      </c>
      <c r="AK271" s="1126"/>
      <c r="AL271" s="1125">
        <f>(AL269*AL270*$G269)*$AJ$8</f>
        <v>0</v>
      </c>
      <c r="AM271" s="1126"/>
      <c r="AN271" s="1125">
        <f>(AN269*AN270*$G269)*$AJ$8</f>
        <v>0</v>
      </c>
      <c r="AO271" s="1126"/>
      <c r="AP271" s="1125">
        <f>(AP269*AP270*$G269)*$AJ$8</f>
        <v>0</v>
      </c>
      <c r="AQ271" s="1126"/>
      <c r="AR271" s="1125">
        <f>(AR269*AR270*$G269)*$AT$8</f>
        <v>0</v>
      </c>
      <c r="AS271" s="1126"/>
      <c r="AT271" s="1125">
        <f>(AT269*AT270*$G269)*$AT$8</f>
        <v>0</v>
      </c>
      <c r="AU271" s="1126"/>
      <c r="AV271" s="1125">
        <f>(AV269*AV270*$G269)*$AT$8</f>
        <v>0</v>
      </c>
      <c r="AW271" s="1126"/>
      <c r="AX271" s="1125">
        <f>(AX269*AX270*$G269)*$AT$8</f>
        <v>0</v>
      </c>
      <c r="AY271" s="1126"/>
      <c r="AZ271" s="1125">
        <f>(AZ269*AZ270*$G269)*$BB$8</f>
        <v>0</v>
      </c>
      <c r="BA271" s="1126"/>
      <c r="BB271" s="1125">
        <f>(BB269*BB270*$G269)*$BB$8</f>
        <v>0</v>
      </c>
      <c r="BC271" s="1126"/>
      <c r="BD271" s="1125">
        <f>(BD269*BD270*$G269)*$BB$8</f>
        <v>0</v>
      </c>
      <c r="BE271" s="1126"/>
      <c r="BF271" s="1125">
        <f>(BF269*BF270*$G269)*$BB$8</f>
        <v>0</v>
      </c>
      <c r="BG271" s="1126"/>
      <c r="BH271" s="1125">
        <f>(BH269*BH270*$G269)*$BJ$8</f>
        <v>0</v>
      </c>
      <c r="BI271" s="1126"/>
      <c r="BJ271" s="1125">
        <f>(BJ269*BJ270*$G269)*$BJ$8</f>
        <v>0</v>
      </c>
      <c r="BK271" s="1126"/>
      <c r="BL271" s="1125">
        <f>(BL269*BL270*$G269)*$BJ$8</f>
        <v>0</v>
      </c>
      <c r="BM271" s="1126"/>
      <c r="BN271" s="1125">
        <f>(BN269*BN270*$G269)*$BJ$8</f>
        <v>0</v>
      </c>
      <c r="BO271" s="1126"/>
      <c r="BP271" s="1125">
        <f>(BP269*BP270*$G269)*$BT$8</f>
        <v>0</v>
      </c>
      <c r="BQ271" s="1126"/>
      <c r="BR271" s="1125">
        <f>(BR269*BR270*$G269)*$BT$8</f>
        <v>0</v>
      </c>
      <c r="BS271" s="1126"/>
      <c r="BT271" s="1125">
        <f>(BT269*BT270*$G269)*$BT$8</f>
        <v>0</v>
      </c>
      <c r="BU271" s="1126"/>
      <c r="BV271" s="1125">
        <f>(BV269*BV270*$G269)*$BT$8</f>
        <v>0</v>
      </c>
      <c r="BW271" s="1126"/>
      <c r="BX271" s="1125">
        <f>(BX269*BX270*$G269)*$CB$8</f>
        <v>0</v>
      </c>
      <c r="BY271" s="1126"/>
      <c r="BZ271" s="1125">
        <f>(BZ269*BZ270*$G269)*$CB$8</f>
        <v>0</v>
      </c>
      <c r="CA271" s="1126"/>
      <c r="CB271" s="1125">
        <f>(CB269*CB270*$G269)*$CB$8</f>
        <v>0</v>
      </c>
      <c r="CC271" s="1126"/>
      <c r="CD271" s="1125">
        <f>(CD269*CD270*$G269)*$CB$8</f>
        <v>0</v>
      </c>
      <c r="CE271" s="1126"/>
      <c r="CF271" s="1125">
        <f>(CF269*CF270*$G269)*$CJ$8</f>
        <v>0</v>
      </c>
      <c r="CG271" s="1126"/>
      <c r="CH271" s="1125">
        <f>(CH269*CH270*$G269)*$CJ$8</f>
        <v>0</v>
      </c>
      <c r="CI271" s="1126"/>
      <c r="CJ271" s="1125">
        <f>(CJ269*CJ270*$G269)*$CJ$8</f>
        <v>0</v>
      </c>
      <c r="CK271" s="1126"/>
      <c r="CL271" s="1125">
        <f>(CL269*CL270*$G269)*$CJ$8</f>
        <v>0</v>
      </c>
      <c r="CM271" s="1126"/>
      <c r="CN271" s="1125">
        <f>(CN269*CN270*$G269)*$CJ$8</f>
        <v>0</v>
      </c>
      <c r="CO271" s="1126"/>
      <c r="CP271" s="1125">
        <f t="shared" ref="CP271" si="1117">(CP269*CP270*$G269)*$CJ$8</f>
        <v>0</v>
      </c>
      <c r="CQ271" s="1126"/>
      <c r="CR271" s="1125">
        <f t="shared" ref="CR271" si="1118">(CR269*CR270*$G269)*$CJ$8</f>
        <v>0</v>
      </c>
      <c r="CS271" s="1126"/>
      <c r="CT271" s="1125">
        <f>(CT269*CT270*$G269)*$CT$8</f>
        <v>0</v>
      </c>
      <c r="CU271" s="1126"/>
      <c r="CV271" s="1125">
        <f>(CV269*CV270*$G269)*$CB$8</f>
        <v>0</v>
      </c>
      <c r="CW271" s="1126"/>
      <c r="CX271" s="1125">
        <f>(CX269*CX270*$G269)*$CB$8</f>
        <v>0</v>
      </c>
      <c r="CY271" s="1126"/>
      <c r="CZ271" s="1125">
        <f>(CZ269*CZ270*$G269)*$DB$8</f>
        <v>0</v>
      </c>
      <c r="DA271" s="1126"/>
      <c r="DB271" s="1125">
        <f>(DB269*DB270*$G269)*$DB$8</f>
        <v>0</v>
      </c>
      <c r="DC271" s="1126"/>
      <c r="DD271" s="1125">
        <f>(DD269*DD270*$G269)*$DB$8</f>
        <v>0</v>
      </c>
      <c r="DE271" s="1126"/>
      <c r="DF271" s="1125">
        <f>(DF269*DF270*$G269)*$DB$8</f>
        <v>0</v>
      </c>
      <c r="DG271" s="1126"/>
      <c r="DH271" s="1125">
        <f>(DH269*DH270*$G269)*$DB$8</f>
        <v>0</v>
      </c>
      <c r="DI271" s="1126"/>
      <c r="DJ271" s="1130">
        <f>(DJ269*DJ270*$G269)*$DB$8</f>
        <v>0</v>
      </c>
      <c r="DK271" s="1131"/>
      <c r="DL271" s="1125">
        <f>(DL269*DL270*$G269)*$DB$8</f>
        <v>0</v>
      </c>
      <c r="DM271" s="1126"/>
      <c r="DN271" s="1125">
        <f>(DN269*DN270*$G269)*$DB$8</f>
        <v>0</v>
      </c>
      <c r="DO271" s="1126"/>
      <c r="DP271" s="1125">
        <f>(DP269*DP270*$G269)*$DB$8</f>
        <v>0</v>
      </c>
      <c r="DQ271" s="1126"/>
      <c r="DR271" s="1125">
        <f>(DR269*DR270*$G269)*$DB$8</f>
        <v>0</v>
      </c>
      <c r="DS271" s="1126"/>
      <c r="DT271" s="1125">
        <f>(DT269*DT270*$G269)*$DB$8</f>
        <v>0</v>
      </c>
      <c r="DU271" s="1126"/>
      <c r="DV271" s="1125">
        <f>(DV269*DV270*$G269)*$DB$8</f>
        <v>0</v>
      </c>
      <c r="DW271" s="1126"/>
      <c r="DX271" s="1125">
        <f>(DX269*DX270*$G269)*$DB$8</f>
        <v>0</v>
      </c>
      <c r="DY271" s="1126"/>
      <c r="DZ271" s="1125">
        <f>(DZ269*DZ270*$G269)*$DB$8</f>
        <v>0</v>
      </c>
      <c r="EA271" s="1126"/>
      <c r="EB271" s="1125">
        <f>(EB269*EB270*$G269)*$DB$8</f>
        <v>0</v>
      </c>
      <c r="EC271" s="1126"/>
      <c r="ED271" s="1125">
        <f>(ED269*ED270*$G269)*$DB$8</f>
        <v>0</v>
      </c>
      <c r="EE271" s="1126"/>
      <c r="EF271" s="1125">
        <f>(EF269*EF270*$G269)*$DB$8</f>
        <v>0</v>
      </c>
      <c r="EG271" s="1126"/>
      <c r="EH271" s="1125">
        <f>(EH269*EH270*$G269)*$DB$8</f>
        <v>0</v>
      </c>
      <c r="EI271" s="1126"/>
      <c r="EJ271" s="1125">
        <f>(EJ269*EJ270*$G269)*$DB$8</f>
        <v>0</v>
      </c>
      <c r="EK271" s="1126"/>
      <c r="EL271" s="1125">
        <f>(EL269*EL270*$G269)*$DB$8</f>
        <v>0</v>
      </c>
      <c r="EM271" s="1126"/>
      <c r="EN271" s="1125">
        <f>(EN269*EN270*$G269)*$DB$8</f>
        <v>0</v>
      </c>
      <c r="EO271" s="1126"/>
      <c r="EP271" s="1125">
        <f>(EP269*EP270*$G269)*$DB$8</f>
        <v>0</v>
      </c>
      <c r="EQ271" s="1126"/>
      <c r="ER271" s="1125">
        <f>(ER269*ER270*$G269)*$DB$8</f>
        <v>0</v>
      </c>
      <c r="ES271" s="1126"/>
      <c r="ET271" s="1125">
        <f>(ET269*ET270*$G269)*$DB$8</f>
        <v>0</v>
      </c>
      <c r="EU271" s="1126"/>
      <c r="EV271" s="1125">
        <f>(EV269*EV270*$G269)*$DB$8</f>
        <v>0</v>
      </c>
      <c r="EW271" s="1126"/>
      <c r="EX271" s="1125">
        <f>(EX269*EX270*$G269)*$DB$8</f>
        <v>0</v>
      </c>
      <c r="EY271" s="1126"/>
      <c r="EZ271" s="1125">
        <f>(EZ269*EZ270*$G269)*$DB$8</f>
        <v>0</v>
      </c>
      <c r="FA271" s="1126"/>
      <c r="FB271" s="1125">
        <f>(FB269*FB270*$G269)*$DB$8</f>
        <v>0</v>
      </c>
      <c r="FC271" s="1126"/>
      <c r="FD271" s="1125">
        <f>(FD269*FD270*$G269)*$DB$8</f>
        <v>0</v>
      </c>
      <c r="FE271" s="1126"/>
      <c r="FF271" s="1125">
        <f>(FF269*FF270*$G269)*$DB$8</f>
        <v>0</v>
      </c>
      <c r="FG271" s="1126"/>
      <c r="FH271" s="1125">
        <f>(FH269*FH270*$G269)*$DB$8</f>
        <v>0</v>
      </c>
      <c r="FI271" s="1126"/>
      <c r="FJ271" s="1125">
        <f>(FJ269*FJ270*$G269)*$DB$8</f>
        <v>0</v>
      </c>
      <c r="FK271" s="1126"/>
      <c r="FL271" s="1125">
        <f>(FL269*FL270*$G269)*$DB$8</f>
        <v>0</v>
      </c>
      <c r="FM271" s="1126"/>
      <c r="FN271" s="1125">
        <f>(FN269*FN270*$G269)*$DB$8</f>
        <v>0</v>
      </c>
      <c r="FO271" s="1126"/>
      <c r="FP271" s="1125">
        <f>(FP269*FP270*$G269)*$DB$8</f>
        <v>0</v>
      </c>
      <c r="FQ271" s="1126"/>
      <c r="FR271" s="1125">
        <f>(FR269*FR270*$G269)*$DB$8</f>
        <v>0</v>
      </c>
      <c r="FS271" s="1126"/>
      <c r="FT271" s="1125">
        <f>(FT269*FT270*$G269)*$DB$8</f>
        <v>0</v>
      </c>
      <c r="FU271" s="1126"/>
      <c r="FV271" s="1125">
        <f>(FV269*FV270*$G269)*$DB$8</f>
        <v>0</v>
      </c>
      <c r="FW271" s="1126"/>
      <c r="FX271" s="1125">
        <f>(FX269*FX270*$G269)*$DB$8</f>
        <v>0</v>
      </c>
      <c r="FY271" s="1126"/>
      <c r="FZ271" s="1125">
        <f>(FZ269*FZ270*$G269)*$DB$8</f>
        <v>0</v>
      </c>
      <c r="GA271" s="1126"/>
      <c r="GB271" s="1125">
        <f>(GB269*GB270*$G269)*$DB$8</f>
        <v>0</v>
      </c>
      <c r="GC271" s="1126"/>
      <c r="GD271" s="1125">
        <f>(GD269*GD270*$G269)*$DB$8</f>
        <v>0</v>
      </c>
      <c r="GE271" s="1126"/>
      <c r="GF271" s="1125">
        <f>(GF269*GF270*$G269)*$DB$8</f>
        <v>0</v>
      </c>
      <c r="GG271" s="1126"/>
      <c r="GH271" s="1125">
        <f>(GH269*GH270*$G269)*$DB$8</f>
        <v>0</v>
      </c>
      <c r="GI271" s="1126"/>
      <c r="GJ271" s="1125">
        <f>(GJ269*GJ270*$G269)*$DB$8</f>
        <v>0</v>
      </c>
      <c r="GK271" s="1126"/>
      <c r="GL271" s="1125">
        <f>(GL269*GL270*$G269)*$DB$8</f>
        <v>0</v>
      </c>
      <c r="GM271" s="1126"/>
      <c r="GN271" s="1125">
        <f>(GN269*GN270*$G269)*$DB$8</f>
        <v>0</v>
      </c>
      <c r="GO271" s="1126"/>
      <c r="GP271" s="1125">
        <f>(GP269*GP270*$G269)*$DB$8</f>
        <v>0</v>
      </c>
      <c r="GQ271" s="1126"/>
      <c r="GR271" s="1125">
        <f>(GR269*GR270*$G269)*$DB$8</f>
        <v>0</v>
      </c>
      <c r="GS271" s="1126"/>
      <c r="GT271" s="1125">
        <f>(GT269*GT270*$G269)*$DB$8</f>
        <v>0</v>
      </c>
      <c r="GU271" s="1126"/>
      <c r="GV271" s="1125">
        <f t="shared" ref="GV271" si="1119">(GV269*GV270*$G269)*$DB$8</f>
        <v>0</v>
      </c>
      <c r="GW271" s="1126"/>
      <c r="GX271" s="1125">
        <f t="shared" ref="GX271" si="1120">(GX269*GX270*$G269)*$DB$8</f>
        <v>0</v>
      </c>
      <c r="GY271" s="1126"/>
      <c r="GZ271" s="1125">
        <f t="shared" ref="GZ271" si="1121">(GZ269*GZ270*$G269)*$DB$8</f>
        <v>0</v>
      </c>
      <c r="HA271" s="1126"/>
      <c r="HB271" s="1125">
        <f>(HB269*HB270*$G269)*$DB$8</f>
        <v>0</v>
      </c>
      <c r="HC271" s="1126"/>
      <c r="HD271" s="1125">
        <f t="shared" ref="HD271" si="1122">(HD269*HD270*$G269)*$DB$8</f>
        <v>0</v>
      </c>
      <c r="HE271" s="1126"/>
      <c r="HF271" s="1125">
        <f t="shared" ref="HF271" si="1123">(HF269*HF270*$G269)*$DB$8</f>
        <v>0</v>
      </c>
      <c r="HG271" s="1126"/>
      <c r="HH271" s="1125">
        <f t="shared" ref="HH271" si="1124">(HH269*HH270*$G269)*$DB$8</f>
        <v>0</v>
      </c>
      <c r="HI271" s="1126"/>
    </row>
    <row r="272" spans="1:217" hidden="1">
      <c r="A272" s="1139"/>
      <c r="B272" s="1140"/>
      <c r="C272" s="1139"/>
      <c r="D272" s="1141"/>
      <c r="E272" s="1141"/>
      <c r="F272" s="1142"/>
      <c r="G272" s="1141"/>
      <c r="H272" s="733"/>
      <c r="I272" s="1143"/>
      <c r="J272" s="1144"/>
      <c r="K272" s="839" t="s">
        <v>382</v>
      </c>
      <c r="L272" s="1121">
        <f>L271</f>
        <v>0</v>
      </c>
      <c r="M272" s="1122"/>
      <c r="N272" s="1121">
        <f>L272+N271</f>
        <v>0</v>
      </c>
      <c r="O272" s="1122"/>
      <c r="P272" s="1121">
        <f>N272+P271</f>
        <v>0</v>
      </c>
      <c r="Q272" s="1122"/>
      <c r="R272" s="1121">
        <f>P272+R271</f>
        <v>0</v>
      </c>
      <c r="S272" s="1122"/>
      <c r="T272" s="1121">
        <f>R272+T271</f>
        <v>0</v>
      </c>
      <c r="U272" s="1122"/>
      <c r="V272" s="1121">
        <f>T272+V271</f>
        <v>0</v>
      </c>
      <c r="W272" s="1122"/>
      <c r="X272" s="1121">
        <f>V272+X271</f>
        <v>0</v>
      </c>
      <c r="Y272" s="1122"/>
      <c r="Z272" s="1121">
        <f>X272+Z271</f>
        <v>0</v>
      </c>
      <c r="AA272" s="1122"/>
      <c r="AB272" s="1121">
        <f>Z272+AB271</f>
        <v>0</v>
      </c>
      <c r="AC272" s="1122"/>
      <c r="AD272" s="1121">
        <f>AB272+AD271</f>
        <v>0</v>
      </c>
      <c r="AE272" s="1122"/>
      <c r="AF272" s="1121">
        <f>AD272+AF271</f>
        <v>0</v>
      </c>
      <c r="AG272" s="1122"/>
      <c r="AH272" s="1121">
        <f>AF272+AH271</f>
        <v>0</v>
      </c>
      <c r="AI272" s="1122"/>
      <c r="AJ272" s="1121">
        <f>AH272+AJ271</f>
        <v>0</v>
      </c>
      <c r="AK272" s="1122"/>
      <c r="AL272" s="1121">
        <f>AJ272+AL271</f>
        <v>0</v>
      </c>
      <c r="AM272" s="1122"/>
      <c r="AN272" s="1121">
        <f>AL272+AN271</f>
        <v>0</v>
      </c>
      <c r="AO272" s="1122"/>
      <c r="AP272" s="1121">
        <f>AN272+AP271</f>
        <v>0</v>
      </c>
      <c r="AQ272" s="1122"/>
      <c r="AR272" s="1121">
        <f>AP272+AR271</f>
        <v>0</v>
      </c>
      <c r="AS272" s="1122"/>
      <c r="AT272" s="1121">
        <f>AR272+AT271</f>
        <v>0</v>
      </c>
      <c r="AU272" s="1122"/>
      <c r="AV272" s="1121">
        <f>AT272+AV271</f>
        <v>0</v>
      </c>
      <c r="AW272" s="1122"/>
      <c r="AX272" s="1121">
        <f>AV272+AX271</f>
        <v>0</v>
      </c>
      <c r="AY272" s="1122"/>
      <c r="AZ272" s="1121">
        <f>AX272+AZ271</f>
        <v>0</v>
      </c>
      <c r="BA272" s="1122"/>
      <c r="BB272" s="1121">
        <f>AZ272+BB271</f>
        <v>0</v>
      </c>
      <c r="BC272" s="1122"/>
      <c r="BD272" s="1121">
        <f>BB272+BD271</f>
        <v>0</v>
      </c>
      <c r="BE272" s="1122"/>
      <c r="BF272" s="1121">
        <f>BD272+BF271</f>
        <v>0</v>
      </c>
      <c r="BG272" s="1122"/>
      <c r="BH272" s="1121">
        <f>BF272+BH271</f>
        <v>0</v>
      </c>
      <c r="BI272" s="1122"/>
      <c r="BJ272" s="1121">
        <f>BH272+BJ271</f>
        <v>0</v>
      </c>
      <c r="BK272" s="1122"/>
      <c r="BL272" s="1121">
        <f>BJ272+BL271</f>
        <v>0</v>
      </c>
      <c r="BM272" s="1122"/>
      <c r="BN272" s="1121">
        <f>BL272+BN271</f>
        <v>0</v>
      </c>
      <c r="BO272" s="1122"/>
      <c r="BP272" s="1121">
        <f>BN272+BP271</f>
        <v>0</v>
      </c>
      <c r="BQ272" s="1122"/>
      <c r="BR272" s="1121">
        <f>BP272+BR271</f>
        <v>0</v>
      </c>
      <c r="BS272" s="1122"/>
      <c r="BT272" s="1121">
        <f>BR272+BT271</f>
        <v>0</v>
      </c>
      <c r="BU272" s="1122"/>
      <c r="BV272" s="1121">
        <f>BT272+BV271</f>
        <v>0</v>
      </c>
      <c r="BW272" s="1122"/>
      <c r="BX272" s="1121">
        <f>BV272+BX271</f>
        <v>0</v>
      </c>
      <c r="BY272" s="1122"/>
      <c r="BZ272" s="1121">
        <f>BX272+BZ271</f>
        <v>0</v>
      </c>
      <c r="CA272" s="1122"/>
      <c r="CB272" s="1121">
        <f>BZ272+CB271</f>
        <v>0</v>
      </c>
      <c r="CC272" s="1122"/>
      <c r="CD272" s="1121">
        <f>CB272+CD271</f>
        <v>0</v>
      </c>
      <c r="CE272" s="1122"/>
      <c r="CF272" s="1121">
        <f>CD272+CF271</f>
        <v>0</v>
      </c>
      <c r="CG272" s="1122"/>
      <c r="CH272" s="1121">
        <f>CF272+CH271</f>
        <v>0</v>
      </c>
      <c r="CI272" s="1122"/>
      <c r="CJ272" s="1121">
        <f>CH272+CJ271</f>
        <v>0</v>
      </c>
      <c r="CK272" s="1122"/>
      <c r="CL272" s="1121">
        <f>CJ272+CL271</f>
        <v>0</v>
      </c>
      <c r="CM272" s="1122"/>
      <c r="CN272" s="1121">
        <f>CL272+CN271</f>
        <v>0</v>
      </c>
      <c r="CO272" s="1122"/>
      <c r="CP272" s="1121">
        <f>CN272+CP271</f>
        <v>0</v>
      </c>
      <c r="CQ272" s="1122"/>
      <c r="CR272" s="1121">
        <f>CP272+CR271</f>
        <v>0</v>
      </c>
      <c r="CS272" s="1122"/>
      <c r="CT272" s="1121">
        <f>CR272+CT271</f>
        <v>0</v>
      </c>
      <c r="CU272" s="1122"/>
      <c r="CV272" s="1121">
        <f>CT272+CV271</f>
        <v>0</v>
      </c>
      <c r="CW272" s="1122"/>
      <c r="CX272" s="1121">
        <f>CV272+CX271</f>
        <v>0</v>
      </c>
      <c r="CY272" s="1122"/>
      <c r="CZ272" s="1121">
        <f>CX272+CZ271</f>
        <v>0</v>
      </c>
      <c r="DA272" s="1122"/>
      <c r="DB272" s="1121">
        <f>CZ272+DB271</f>
        <v>0</v>
      </c>
      <c r="DC272" s="1122"/>
      <c r="DD272" s="1121">
        <f>DB272+DD271</f>
        <v>0</v>
      </c>
      <c r="DE272" s="1122"/>
      <c r="DF272" s="1121">
        <f>DD272+DF271</f>
        <v>0</v>
      </c>
      <c r="DG272" s="1122"/>
      <c r="DH272" s="1121">
        <f>DF272+DH271</f>
        <v>0</v>
      </c>
      <c r="DI272" s="1122"/>
      <c r="DJ272" s="1127">
        <f>DH272+DJ271</f>
        <v>0</v>
      </c>
      <c r="DK272" s="1128"/>
      <c r="DL272" s="1121">
        <f>DJ272+DL271</f>
        <v>0</v>
      </c>
      <c r="DM272" s="1122"/>
      <c r="DN272" s="1121">
        <f>DL272+DN271</f>
        <v>0</v>
      </c>
      <c r="DO272" s="1122"/>
      <c r="DP272" s="1121">
        <f>DN272+DP271</f>
        <v>0</v>
      </c>
      <c r="DQ272" s="1122"/>
      <c r="DR272" s="1121">
        <f>DP272+DR271</f>
        <v>0</v>
      </c>
      <c r="DS272" s="1122"/>
      <c r="DT272" s="1121">
        <f>DR272+DT271</f>
        <v>0</v>
      </c>
      <c r="DU272" s="1122"/>
      <c r="DV272" s="1121">
        <f>DT272+DV271</f>
        <v>0</v>
      </c>
      <c r="DW272" s="1122"/>
      <c r="DX272" s="1121">
        <f>DV272+DX271</f>
        <v>0</v>
      </c>
      <c r="DY272" s="1122"/>
      <c r="DZ272" s="1121">
        <f>DX272+DZ271</f>
        <v>0</v>
      </c>
      <c r="EA272" s="1122"/>
      <c r="EB272" s="1121">
        <f>DZ272+EB271</f>
        <v>0</v>
      </c>
      <c r="EC272" s="1122"/>
      <c r="ED272" s="1121">
        <f>EB272+ED271</f>
        <v>0</v>
      </c>
      <c r="EE272" s="1122"/>
      <c r="EF272" s="1121">
        <f>ED272+EF271</f>
        <v>0</v>
      </c>
      <c r="EG272" s="1122"/>
      <c r="EH272" s="1121">
        <f>EF272+EH271</f>
        <v>0</v>
      </c>
      <c r="EI272" s="1122"/>
      <c r="EJ272" s="1121">
        <f>EH272+EJ271</f>
        <v>0</v>
      </c>
      <c r="EK272" s="1122"/>
      <c r="EL272" s="1121">
        <f>EJ272+EL271</f>
        <v>0</v>
      </c>
      <c r="EM272" s="1122"/>
      <c r="EN272" s="1121">
        <f>EL272+EN271</f>
        <v>0</v>
      </c>
      <c r="EO272" s="1122"/>
      <c r="EP272" s="1121">
        <f>EN272+EP271</f>
        <v>0</v>
      </c>
      <c r="EQ272" s="1122"/>
      <c r="ER272" s="1121">
        <f>EP272+ER271</f>
        <v>0</v>
      </c>
      <c r="ES272" s="1122"/>
      <c r="ET272" s="1121">
        <f>ER272+ET271</f>
        <v>0</v>
      </c>
      <c r="EU272" s="1122"/>
      <c r="EV272" s="1121">
        <f>ET272+EV271</f>
        <v>0</v>
      </c>
      <c r="EW272" s="1122"/>
      <c r="EX272" s="1121">
        <f>EV272+EX271</f>
        <v>0</v>
      </c>
      <c r="EY272" s="1122"/>
      <c r="EZ272" s="1121">
        <f>EX272+EZ271</f>
        <v>0</v>
      </c>
      <c r="FA272" s="1122"/>
      <c r="FB272" s="1121">
        <f>EZ272+FB271</f>
        <v>0</v>
      </c>
      <c r="FC272" s="1122"/>
      <c r="FD272" s="1121">
        <f>FB272+FD271</f>
        <v>0</v>
      </c>
      <c r="FE272" s="1122"/>
      <c r="FF272" s="1121">
        <f>FD272+FF271</f>
        <v>0</v>
      </c>
      <c r="FG272" s="1122"/>
      <c r="FH272" s="1121">
        <f>FF272+FH271</f>
        <v>0</v>
      </c>
      <c r="FI272" s="1122"/>
      <c r="FJ272" s="1121">
        <f>FH272+FJ271</f>
        <v>0</v>
      </c>
      <c r="FK272" s="1122"/>
      <c r="FL272" s="1121">
        <f>FJ272+FL271</f>
        <v>0</v>
      </c>
      <c r="FM272" s="1122"/>
      <c r="FN272" s="1121">
        <f>FL272+FN271</f>
        <v>0</v>
      </c>
      <c r="FO272" s="1122"/>
      <c r="FP272" s="1121">
        <f>FN272+FP271</f>
        <v>0</v>
      </c>
      <c r="FQ272" s="1122"/>
      <c r="FR272" s="1121">
        <f>FP272+FR271</f>
        <v>0</v>
      </c>
      <c r="FS272" s="1122"/>
      <c r="FT272" s="1121">
        <f>FR272+FT271</f>
        <v>0</v>
      </c>
      <c r="FU272" s="1122"/>
      <c r="FV272" s="1121">
        <f>FT272+FV271</f>
        <v>0</v>
      </c>
      <c r="FW272" s="1122"/>
      <c r="FX272" s="1121">
        <f>FV272+FX271</f>
        <v>0</v>
      </c>
      <c r="FY272" s="1122"/>
      <c r="FZ272" s="1121">
        <f>FX272+FZ271</f>
        <v>0</v>
      </c>
      <c r="GA272" s="1122"/>
      <c r="GB272" s="1121">
        <f>FZ272+GB271</f>
        <v>0</v>
      </c>
      <c r="GC272" s="1122"/>
      <c r="GD272" s="1121">
        <f>GB272+GD271</f>
        <v>0</v>
      </c>
      <c r="GE272" s="1122"/>
      <c r="GF272" s="1121">
        <f>GD272+GF271</f>
        <v>0</v>
      </c>
      <c r="GG272" s="1122"/>
      <c r="GH272" s="1121">
        <f>GF272+GH271</f>
        <v>0</v>
      </c>
      <c r="GI272" s="1122"/>
      <c r="GJ272" s="1121">
        <f>GH272+GJ271</f>
        <v>0</v>
      </c>
      <c r="GK272" s="1122"/>
      <c r="GL272" s="1121">
        <f>GJ272+GL271</f>
        <v>0</v>
      </c>
      <c r="GM272" s="1122"/>
      <c r="GN272" s="1121">
        <f>GL272+GN271</f>
        <v>0</v>
      </c>
      <c r="GO272" s="1122"/>
      <c r="GP272" s="1121">
        <f>GN272+GP271</f>
        <v>0</v>
      </c>
      <c r="GQ272" s="1122"/>
      <c r="GR272" s="1121">
        <f>GP272+GR271</f>
        <v>0</v>
      </c>
      <c r="GS272" s="1122"/>
      <c r="GT272" s="1121">
        <f>GR272+GT271</f>
        <v>0</v>
      </c>
      <c r="GU272" s="1122"/>
      <c r="GV272" s="1121">
        <f t="shared" ref="GV272" si="1125">GT272+GV271</f>
        <v>0</v>
      </c>
      <c r="GW272" s="1122"/>
      <c r="GX272" s="1121">
        <f t="shared" ref="GX272" si="1126">GV272+GX271</f>
        <v>0</v>
      </c>
      <c r="GY272" s="1122"/>
      <c r="GZ272" s="1121">
        <f t="shared" ref="GZ272" si="1127">GX272+GZ271</f>
        <v>0</v>
      </c>
      <c r="HA272" s="1122"/>
      <c r="HB272" s="1121">
        <f>GZ272+HB271</f>
        <v>0</v>
      </c>
      <c r="HC272" s="1122"/>
      <c r="HD272" s="1121">
        <f t="shared" ref="HD272" si="1128">HB272+HD271</f>
        <v>0</v>
      </c>
      <c r="HE272" s="1122"/>
      <c r="HF272" s="1121">
        <f t="shared" ref="HF272" si="1129">HD272+HF271</f>
        <v>0</v>
      </c>
      <c r="HG272" s="1122"/>
      <c r="HH272" s="1121">
        <f t="shared" ref="HH272" si="1130">HF272+HH271</f>
        <v>0</v>
      </c>
      <c r="HI272" s="1122"/>
    </row>
    <row r="273" spans="1:217" s="19" customFormat="1" hidden="1">
      <c r="A273" s="1139"/>
      <c r="B273" s="1140"/>
      <c r="C273" s="1139"/>
      <c r="D273" s="1141"/>
      <c r="E273" s="1141"/>
      <c r="F273" s="1142"/>
      <c r="G273" s="1141"/>
      <c r="H273" s="840"/>
      <c r="I273" s="1143"/>
      <c r="J273" s="1144"/>
      <c r="K273" s="841" t="s">
        <v>383</v>
      </c>
      <c r="L273" s="1117"/>
      <c r="M273" s="1118"/>
      <c r="N273" s="1117"/>
      <c r="O273" s="1118"/>
      <c r="P273" s="1117"/>
      <c r="Q273" s="1118"/>
      <c r="R273" s="1117"/>
      <c r="S273" s="1118"/>
      <c r="T273" s="1117"/>
      <c r="U273" s="1118"/>
      <c r="V273" s="1117"/>
      <c r="W273" s="1118"/>
      <c r="X273" s="1117"/>
      <c r="Y273" s="1118"/>
      <c r="Z273" s="1117"/>
      <c r="AA273" s="1118"/>
      <c r="AB273" s="1117"/>
      <c r="AC273" s="1118"/>
      <c r="AD273" s="1117"/>
      <c r="AE273" s="1118"/>
      <c r="AF273" s="1117"/>
      <c r="AG273" s="1118"/>
      <c r="AH273" s="1117"/>
      <c r="AI273" s="1118"/>
      <c r="AJ273" s="1117"/>
      <c r="AK273" s="1118"/>
      <c r="AL273" s="1117"/>
      <c r="AM273" s="1118"/>
      <c r="AN273" s="1117"/>
      <c r="AO273" s="1118"/>
      <c r="AP273" s="1117"/>
      <c r="AQ273" s="1118"/>
      <c r="AR273" s="1117"/>
      <c r="AS273" s="1118"/>
      <c r="AT273" s="1117"/>
      <c r="AU273" s="1118"/>
      <c r="AV273" s="1117"/>
      <c r="AW273" s="1118"/>
      <c r="AX273" s="1117"/>
      <c r="AY273" s="1118"/>
      <c r="AZ273" s="1117"/>
      <c r="BA273" s="1118"/>
      <c r="BB273" s="1117"/>
      <c r="BC273" s="1118"/>
      <c r="BD273" s="1117"/>
      <c r="BE273" s="1118"/>
      <c r="BF273" s="1117"/>
      <c r="BG273" s="1118"/>
      <c r="BH273" s="1117"/>
      <c r="BI273" s="1118"/>
      <c r="BJ273" s="1117"/>
      <c r="BK273" s="1118"/>
      <c r="BL273" s="1117"/>
      <c r="BM273" s="1118"/>
      <c r="BN273" s="1117"/>
      <c r="BO273" s="1118"/>
      <c r="BP273" s="1117"/>
      <c r="BQ273" s="1118"/>
      <c r="BR273" s="1117"/>
      <c r="BS273" s="1118"/>
      <c r="BT273" s="1117"/>
      <c r="BU273" s="1118"/>
      <c r="BV273" s="1117"/>
      <c r="BW273" s="1118"/>
      <c r="BX273" s="1117"/>
      <c r="BY273" s="1118"/>
      <c r="BZ273" s="1117"/>
      <c r="CA273" s="1118"/>
      <c r="CB273" s="1117"/>
      <c r="CC273" s="1118"/>
      <c r="CD273" s="1117"/>
      <c r="CE273" s="1118"/>
      <c r="CF273" s="1117"/>
      <c r="CG273" s="1118"/>
      <c r="CH273" s="1117"/>
      <c r="CI273" s="1118"/>
      <c r="CJ273" s="1117"/>
      <c r="CK273" s="1118"/>
      <c r="CL273" s="1117"/>
      <c r="CM273" s="1118"/>
      <c r="CN273" s="1117"/>
      <c r="CO273" s="1118"/>
      <c r="CP273" s="1117"/>
      <c r="CQ273" s="1118"/>
      <c r="CR273" s="1117"/>
      <c r="CS273" s="1118"/>
      <c r="CT273" s="1117"/>
      <c r="CU273" s="1118"/>
      <c r="CV273" s="1117"/>
      <c r="CW273" s="1118"/>
      <c r="CX273" s="1117"/>
      <c r="CY273" s="1118"/>
      <c r="CZ273" s="1117"/>
      <c r="DA273" s="1118"/>
      <c r="DB273" s="1117"/>
      <c r="DC273" s="1118"/>
      <c r="DD273" s="1117"/>
      <c r="DE273" s="1118"/>
      <c r="DF273" s="1117"/>
      <c r="DG273" s="1118"/>
      <c r="DH273" s="1117"/>
      <c r="DI273" s="1118"/>
      <c r="DJ273" s="1123"/>
      <c r="DK273" s="1124"/>
      <c r="DL273" s="1117"/>
      <c r="DM273" s="1118"/>
      <c r="DN273" s="1117"/>
      <c r="DO273" s="1118"/>
      <c r="DP273" s="1117"/>
      <c r="DQ273" s="1118"/>
      <c r="DR273" s="1117"/>
      <c r="DS273" s="1118"/>
      <c r="DT273" s="1117"/>
      <c r="DU273" s="1118"/>
      <c r="DV273" s="1117"/>
      <c r="DW273" s="1118"/>
      <c r="DX273" s="1117"/>
      <c r="DY273" s="1118"/>
      <c r="DZ273" s="1117"/>
      <c r="EA273" s="1118"/>
      <c r="EB273" s="1117"/>
      <c r="EC273" s="1118"/>
      <c r="ED273" s="1117"/>
      <c r="EE273" s="1118"/>
      <c r="EF273" s="1117"/>
      <c r="EG273" s="1118"/>
      <c r="EH273" s="1117"/>
      <c r="EI273" s="1118"/>
      <c r="EJ273" s="1117"/>
      <c r="EK273" s="1118"/>
      <c r="EL273" s="1117"/>
      <c r="EM273" s="1118"/>
      <c r="EN273" s="1117"/>
      <c r="EO273" s="1118"/>
      <c r="EP273" s="1117"/>
      <c r="EQ273" s="1118"/>
      <c r="ER273" s="1117"/>
      <c r="ES273" s="1118"/>
      <c r="ET273" s="1117"/>
      <c r="EU273" s="1118"/>
      <c r="EV273" s="1117"/>
      <c r="EW273" s="1118"/>
      <c r="EX273" s="1117"/>
      <c r="EY273" s="1118"/>
      <c r="EZ273" s="1117"/>
      <c r="FA273" s="1118"/>
      <c r="FB273" s="1117"/>
      <c r="FC273" s="1118"/>
      <c r="FD273" s="1117"/>
      <c r="FE273" s="1118"/>
      <c r="FF273" s="1117"/>
      <c r="FG273" s="1118"/>
      <c r="FH273" s="1117"/>
      <c r="FI273" s="1118"/>
      <c r="FJ273" s="1117"/>
      <c r="FK273" s="1118"/>
      <c r="FL273" s="1117"/>
      <c r="FM273" s="1118"/>
      <c r="FN273" s="1117"/>
      <c r="FO273" s="1118"/>
      <c r="FP273" s="1117"/>
      <c r="FQ273" s="1118"/>
      <c r="FR273" s="1117"/>
      <c r="FS273" s="1118"/>
      <c r="FT273" s="1117"/>
      <c r="FU273" s="1118"/>
      <c r="FV273" s="1117"/>
      <c r="FW273" s="1118"/>
      <c r="FX273" s="1117"/>
      <c r="FY273" s="1118"/>
      <c r="FZ273" s="1117"/>
      <c r="GA273" s="1118"/>
      <c r="GB273" s="1117"/>
      <c r="GC273" s="1118"/>
      <c r="GD273" s="1117"/>
      <c r="GE273" s="1118"/>
      <c r="GF273" s="1117"/>
      <c r="GG273" s="1118"/>
      <c r="GH273" s="1117"/>
      <c r="GI273" s="1118"/>
      <c r="GJ273" s="1117"/>
      <c r="GK273" s="1118"/>
      <c r="GL273" s="1117"/>
      <c r="GM273" s="1118"/>
      <c r="GN273" s="1117"/>
      <c r="GO273" s="1118"/>
      <c r="GP273" s="1117"/>
      <c r="GQ273" s="1118"/>
      <c r="GR273" s="1117"/>
      <c r="GS273" s="1118"/>
      <c r="GT273" s="1117"/>
      <c r="GU273" s="1118"/>
      <c r="GV273" s="1117"/>
      <c r="GW273" s="1118"/>
      <c r="GX273" s="1117"/>
      <c r="GY273" s="1118"/>
      <c r="GZ273" s="1117"/>
      <c r="HA273" s="1118"/>
      <c r="HB273" s="1117"/>
      <c r="HC273" s="1118"/>
      <c r="HD273" s="1117"/>
      <c r="HE273" s="1118"/>
      <c r="HF273" s="1117"/>
      <c r="HG273" s="1118"/>
      <c r="HH273" s="1117"/>
      <c r="HI273" s="1118"/>
    </row>
    <row r="274" spans="1:217" s="20" customFormat="1" hidden="1">
      <c r="A274" s="1139"/>
      <c r="B274" s="1140"/>
      <c r="C274" s="1139"/>
      <c r="D274" s="1141"/>
      <c r="E274" s="1141"/>
      <c r="F274" s="1142"/>
      <c r="G274" s="1141"/>
      <c r="H274" s="842"/>
      <c r="I274" s="1143"/>
      <c r="J274" s="1144"/>
      <c r="K274" s="843" t="s">
        <v>384</v>
      </c>
      <c r="L274" s="1113">
        <f>L273</f>
        <v>0</v>
      </c>
      <c r="M274" s="1114"/>
      <c r="N274" s="1113">
        <f>N273+L274</f>
        <v>0</v>
      </c>
      <c r="O274" s="1114"/>
      <c r="P274" s="1113">
        <f>P273+N274</f>
        <v>0</v>
      </c>
      <c r="Q274" s="1114"/>
      <c r="R274" s="1113">
        <f>R273+P274</f>
        <v>0</v>
      </c>
      <c r="S274" s="1114"/>
      <c r="T274" s="1113">
        <f>T273+R274</f>
        <v>0</v>
      </c>
      <c r="U274" s="1114"/>
      <c r="V274" s="1113">
        <f>V273+T274</f>
        <v>0</v>
      </c>
      <c r="W274" s="1114"/>
      <c r="X274" s="1113">
        <f>X273+V274</f>
        <v>0</v>
      </c>
      <c r="Y274" s="1114"/>
      <c r="Z274" s="1113">
        <f>Z273+X274</f>
        <v>0</v>
      </c>
      <c r="AA274" s="1114"/>
      <c r="AB274" s="1113">
        <f>AB273+Z274</f>
        <v>0</v>
      </c>
      <c r="AC274" s="1114"/>
      <c r="AD274" s="1113">
        <f>AD273+AB274</f>
        <v>0</v>
      </c>
      <c r="AE274" s="1114"/>
      <c r="AF274" s="1113">
        <f>AF273+AD274</f>
        <v>0</v>
      </c>
      <c r="AG274" s="1114"/>
      <c r="AH274" s="1113">
        <f>AH273+AF274</f>
        <v>0</v>
      </c>
      <c r="AI274" s="1114"/>
      <c r="AJ274" s="1113">
        <f>AJ273+AH274</f>
        <v>0</v>
      </c>
      <c r="AK274" s="1114"/>
      <c r="AL274" s="1113">
        <f>AL273+AJ274</f>
        <v>0</v>
      </c>
      <c r="AM274" s="1114"/>
      <c r="AN274" s="1113">
        <f>AN273+AL274</f>
        <v>0</v>
      </c>
      <c r="AO274" s="1114"/>
      <c r="AP274" s="1113">
        <f>AP273+AN274</f>
        <v>0</v>
      </c>
      <c r="AQ274" s="1114"/>
      <c r="AR274" s="1113">
        <f>AR273+AP274</f>
        <v>0</v>
      </c>
      <c r="AS274" s="1114"/>
      <c r="AT274" s="1113">
        <f>AT273+AR274</f>
        <v>0</v>
      </c>
      <c r="AU274" s="1114"/>
      <c r="AV274" s="1113">
        <f>AV273+AT274</f>
        <v>0</v>
      </c>
      <c r="AW274" s="1114"/>
      <c r="AX274" s="1113">
        <f>AX273+AV274</f>
        <v>0</v>
      </c>
      <c r="AY274" s="1114"/>
      <c r="AZ274" s="1113">
        <f>AZ273+AX274</f>
        <v>0</v>
      </c>
      <c r="BA274" s="1114"/>
      <c r="BB274" s="1113">
        <f>BB273+AZ274</f>
        <v>0</v>
      </c>
      <c r="BC274" s="1114"/>
      <c r="BD274" s="1113">
        <f>BD273+BB274</f>
        <v>0</v>
      </c>
      <c r="BE274" s="1114"/>
      <c r="BF274" s="1113">
        <f>BF273+BD274</f>
        <v>0</v>
      </c>
      <c r="BG274" s="1114"/>
      <c r="BH274" s="1113">
        <f>BH273+BF274</f>
        <v>0</v>
      </c>
      <c r="BI274" s="1114"/>
      <c r="BJ274" s="1113">
        <f>BJ273+BH274</f>
        <v>0</v>
      </c>
      <c r="BK274" s="1114"/>
      <c r="BL274" s="1113">
        <f>BL273+BJ274</f>
        <v>0</v>
      </c>
      <c r="BM274" s="1114"/>
      <c r="BN274" s="1113">
        <f>BN273+BL274</f>
        <v>0</v>
      </c>
      <c r="BO274" s="1114"/>
      <c r="BP274" s="1113">
        <f>BP273+BN274</f>
        <v>0</v>
      </c>
      <c r="BQ274" s="1114"/>
      <c r="BR274" s="1113">
        <f>BR273+BP274</f>
        <v>0</v>
      </c>
      <c r="BS274" s="1114"/>
      <c r="BT274" s="1113">
        <f>BT273+BR274</f>
        <v>0</v>
      </c>
      <c r="BU274" s="1114"/>
      <c r="BV274" s="1113">
        <f>BV273+BT274</f>
        <v>0</v>
      </c>
      <c r="BW274" s="1114"/>
      <c r="BX274" s="1113">
        <f>BX273+BV274</f>
        <v>0</v>
      </c>
      <c r="BY274" s="1114"/>
      <c r="BZ274" s="1113">
        <f>BZ273+BX274</f>
        <v>0</v>
      </c>
      <c r="CA274" s="1114"/>
      <c r="CB274" s="1113">
        <f>CB273+BZ274</f>
        <v>0</v>
      </c>
      <c r="CC274" s="1114"/>
      <c r="CD274" s="1113">
        <f>CD273+CB274</f>
        <v>0</v>
      </c>
      <c r="CE274" s="1114"/>
      <c r="CF274" s="1113">
        <f>CF273+CD274</f>
        <v>0</v>
      </c>
      <c r="CG274" s="1114"/>
      <c r="CH274" s="1113">
        <f>CH273+CF274</f>
        <v>0</v>
      </c>
      <c r="CI274" s="1114"/>
      <c r="CJ274" s="1113">
        <f>CJ273+CH274</f>
        <v>0</v>
      </c>
      <c r="CK274" s="1114"/>
      <c r="CL274" s="1113">
        <f>CL273+CJ274</f>
        <v>0</v>
      </c>
      <c r="CM274" s="1114"/>
      <c r="CN274" s="1113">
        <f>CN273+CL274</f>
        <v>0</v>
      </c>
      <c r="CO274" s="1114"/>
      <c r="CP274" s="1113">
        <f>CP273+CN274</f>
        <v>0</v>
      </c>
      <c r="CQ274" s="1114"/>
      <c r="CR274" s="1113">
        <f>CR273+CP274</f>
        <v>0</v>
      </c>
      <c r="CS274" s="1114"/>
      <c r="CT274" s="1113">
        <f>CT273+CR274</f>
        <v>0</v>
      </c>
      <c r="CU274" s="1114"/>
      <c r="CV274" s="1113">
        <f>CV273+CT274</f>
        <v>0</v>
      </c>
      <c r="CW274" s="1114"/>
      <c r="CX274" s="1113">
        <f>CX273+CV274</f>
        <v>0</v>
      </c>
      <c r="CY274" s="1114"/>
      <c r="CZ274" s="1113">
        <f>CZ273+CX274</f>
        <v>0</v>
      </c>
      <c r="DA274" s="1114"/>
      <c r="DB274" s="1113">
        <f>DB273+CZ274</f>
        <v>0</v>
      </c>
      <c r="DC274" s="1114"/>
      <c r="DD274" s="1113">
        <f>DD273+DB274</f>
        <v>0</v>
      </c>
      <c r="DE274" s="1114"/>
      <c r="DF274" s="1113">
        <f>DF273+DD274</f>
        <v>0</v>
      </c>
      <c r="DG274" s="1114"/>
      <c r="DH274" s="1113">
        <f>DH273+DF274</f>
        <v>0</v>
      </c>
      <c r="DI274" s="1114"/>
      <c r="DJ274" s="1119">
        <f>DJ273+DH274</f>
        <v>0</v>
      </c>
      <c r="DK274" s="1120"/>
      <c r="DL274" s="1113">
        <f>DL273+DJ274</f>
        <v>0</v>
      </c>
      <c r="DM274" s="1114"/>
      <c r="DN274" s="1113">
        <f>DN273+DL274</f>
        <v>0</v>
      </c>
      <c r="DO274" s="1114"/>
      <c r="DP274" s="1113">
        <f>DP273+DN274</f>
        <v>0</v>
      </c>
      <c r="DQ274" s="1114"/>
      <c r="DR274" s="1113">
        <f>DR273+DP274</f>
        <v>0</v>
      </c>
      <c r="DS274" s="1114"/>
      <c r="DT274" s="1113">
        <f>DT273+DR274</f>
        <v>0</v>
      </c>
      <c r="DU274" s="1114"/>
      <c r="DV274" s="1113">
        <f>DV273+DT274</f>
        <v>0</v>
      </c>
      <c r="DW274" s="1114"/>
      <c r="DX274" s="1113">
        <f>DX273+DV274</f>
        <v>0</v>
      </c>
      <c r="DY274" s="1114"/>
      <c r="DZ274" s="1113">
        <f>DZ273+DX274</f>
        <v>0</v>
      </c>
      <c r="EA274" s="1114"/>
      <c r="EB274" s="1113">
        <f>EB273+DZ274</f>
        <v>0</v>
      </c>
      <c r="EC274" s="1114"/>
      <c r="ED274" s="1113">
        <f>ED273+EB274</f>
        <v>0</v>
      </c>
      <c r="EE274" s="1114"/>
      <c r="EF274" s="1113">
        <f>EF273+ED274</f>
        <v>0</v>
      </c>
      <c r="EG274" s="1114"/>
      <c r="EH274" s="1113">
        <f>EH273+EF274</f>
        <v>0</v>
      </c>
      <c r="EI274" s="1114"/>
      <c r="EJ274" s="1113">
        <f>EJ273+EH274</f>
        <v>0</v>
      </c>
      <c r="EK274" s="1114"/>
      <c r="EL274" s="1113">
        <f>EL273+EJ274</f>
        <v>0</v>
      </c>
      <c r="EM274" s="1114"/>
      <c r="EN274" s="1113">
        <f>EN273+EL274</f>
        <v>0</v>
      </c>
      <c r="EO274" s="1114"/>
      <c r="EP274" s="1113">
        <f>EP273+EN274</f>
        <v>0</v>
      </c>
      <c r="EQ274" s="1114"/>
      <c r="ER274" s="1113">
        <f>ER273+EP274</f>
        <v>0</v>
      </c>
      <c r="ES274" s="1114"/>
      <c r="ET274" s="1113">
        <f>ET273+ER274</f>
        <v>0</v>
      </c>
      <c r="EU274" s="1114"/>
      <c r="EV274" s="1113">
        <f>EV273+ET274</f>
        <v>0</v>
      </c>
      <c r="EW274" s="1114"/>
      <c r="EX274" s="1113">
        <f>EX273+EV274</f>
        <v>0</v>
      </c>
      <c r="EY274" s="1114"/>
      <c r="EZ274" s="1113">
        <f>EZ273+EX274</f>
        <v>0</v>
      </c>
      <c r="FA274" s="1114"/>
      <c r="FB274" s="1113">
        <f>FB273+EZ274</f>
        <v>0</v>
      </c>
      <c r="FC274" s="1114"/>
      <c r="FD274" s="1113">
        <f>FD273+FB274</f>
        <v>0</v>
      </c>
      <c r="FE274" s="1114"/>
      <c r="FF274" s="1113">
        <f>FF273+FD274</f>
        <v>0</v>
      </c>
      <c r="FG274" s="1114"/>
      <c r="FH274" s="1113">
        <f>FH273+FF274</f>
        <v>0</v>
      </c>
      <c r="FI274" s="1114"/>
      <c r="FJ274" s="1113">
        <f>FJ273+FH274</f>
        <v>0</v>
      </c>
      <c r="FK274" s="1114"/>
      <c r="FL274" s="1113">
        <f>FL273+FJ274</f>
        <v>0</v>
      </c>
      <c r="FM274" s="1114"/>
      <c r="FN274" s="1113">
        <f>FN273+FL274</f>
        <v>0</v>
      </c>
      <c r="FO274" s="1114"/>
      <c r="FP274" s="1113">
        <f>FP273+FN274</f>
        <v>0</v>
      </c>
      <c r="FQ274" s="1114"/>
      <c r="FR274" s="1113">
        <f>FR273+FP274</f>
        <v>0</v>
      </c>
      <c r="FS274" s="1114"/>
      <c r="FT274" s="1113">
        <f>FT273+FR274</f>
        <v>0</v>
      </c>
      <c r="FU274" s="1114"/>
      <c r="FV274" s="1113">
        <f>FV273+FT274</f>
        <v>0</v>
      </c>
      <c r="FW274" s="1114"/>
      <c r="FX274" s="1113">
        <f>FX273+FV274</f>
        <v>0</v>
      </c>
      <c r="FY274" s="1114"/>
      <c r="FZ274" s="1113">
        <f>FZ273+FX274</f>
        <v>0</v>
      </c>
      <c r="GA274" s="1114"/>
      <c r="GB274" s="1113">
        <f>GB273+FZ274</f>
        <v>0</v>
      </c>
      <c r="GC274" s="1114"/>
      <c r="GD274" s="1113">
        <f>GD273+GB274</f>
        <v>0</v>
      </c>
      <c r="GE274" s="1114"/>
      <c r="GF274" s="1113">
        <f>GF273+GD274</f>
        <v>0</v>
      </c>
      <c r="GG274" s="1114"/>
      <c r="GH274" s="1113">
        <f>GH273+GF274</f>
        <v>0</v>
      </c>
      <c r="GI274" s="1114"/>
      <c r="GJ274" s="1113">
        <f>GJ273+GH274</f>
        <v>0</v>
      </c>
      <c r="GK274" s="1114"/>
      <c r="GL274" s="1113">
        <f>GL273+GJ274</f>
        <v>0</v>
      </c>
      <c r="GM274" s="1114"/>
      <c r="GN274" s="1113">
        <f>GN273+GL274</f>
        <v>0</v>
      </c>
      <c r="GO274" s="1114"/>
      <c r="GP274" s="1113">
        <f>GP273+GN274</f>
        <v>0</v>
      </c>
      <c r="GQ274" s="1114"/>
      <c r="GR274" s="1113">
        <f>GR273+GP274</f>
        <v>0</v>
      </c>
      <c r="GS274" s="1114"/>
      <c r="GT274" s="1113">
        <f>GT273+GR274</f>
        <v>0</v>
      </c>
      <c r="GU274" s="1114"/>
      <c r="GV274" s="1113">
        <f t="shared" ref="GV274" si="1131">GV273+GT274</f>
        <v>0</v>
      </c>
      <c r="GW274" s="1114"/>
      <c r="GX274" s="1113">
        <f t="shared" ref="GX274" si="1132">GX273+GV274</f>
        <v>0</v>
      </c>
      <c r="GY274" s="1114"/>
      <c r="GZ274" s="1113">
        <f t="shared" ref="GZ274" si="1133">GZ273+GX274</f>
        <v>0</v>
      </c>
      <c r="HA274" s="1114"/>
      <c r="HB274" s="1113">
        <f>HB273+GZ274</f>
        <v>0</v>
      </c>
      <c r="HC274" s="1114"/>
      <c r="HD274" s="1113">
        <f t="shared" ref="HD274" si="1134">HD273+HB274</f>
        <v>0</v>
      </c>
      <c r="HE274" s="1114"/>
      <c r="HF274" s="1113">
        <f t="shared" ref="HF274" si="1135">HF273+HD274</f>
        <v>0</v>
      </c>
      <c r="HG274" s="1114"/>
      <c r="HH274" s="1113">
        <f t="shared" ref="HH274" si="1136">HH273+HF274</f>
        <v>0</v>
      </c>
      <c r="HI274" s="1114"/>
    </row>
    <row r="275" spans="1:217" s="21" customFormat="1" hidden="1">
      <c r="A275" s="1139"/>
      <c r="B275" s="1140"/>
      <c r="C275" s="1139"/>
      <c r="D275" s="1141"/>
      <c r="E275" s="1141"/>
      <c r="F275" s="1142"/>
      <c r="G275" s="1141"/>
      <c r="H275" s="844"/>
      <c r="I275" s="1143"/>
      <c r="J275" s="1144"/>
      <c r="K275" s="845" t="s">
        <v>385</v>
      </c>
      <c r="L275" s="1108" t="e">
        <f>IF($E269&gt;0,L272/$E269,"-")</f>
        <v>#N/A</v>
      </c>
      <c r="M275" s="1109"/>
      <c r="N275" s="1108" t="e">
        <f>IF($E269&gt;0,N272/$E269,"-")</f>
        <v>#N/A</v>
      </c>
      <c r="O275" s="1109"/>
      <c r="P275" s="1108" t="e">
        <f>IF($E269&gt;0,P272/$E269,"-")</f>
        <v>#N/A</v>
      </c>
      <c r="Q275" s="1109"/>
      <c r="R275" s="1108" t="e">
        <f>IF($E269&gt;0,R272/$E269,"-")</f>
        <v>#N/A</v>
      </c>
      <c r="S275" s="1109"/>
      <c r="T275" s="1108" t="e">
        <f>IF($E269&gt;0,T272/$E269,"-")</f>
        <v>#N/A</v>
      </c>
      <c r="U275" s="1109"/>
      <c r="V275" s="1108" t="e">
        <f>IF($E269&gt;0,V272/$E269,"-")</f>
        <v>#N/A</v>
      </c>
      <c r="W275" s="1109"/>
      <c r="X275" s="1108" t="e">
        <f>IF($E269&gt;0,X272/$E269,"-")</f>
        <v>#N/A</v>
      </c>
      <c r="Y275" s="1109"/>
      <c r="Z275" s="1108" t="e">
        <f>IF($E269&gt;0,Z272/$E269,"-")</f>
        <v>#N/A</v>
      </c>
      <c r="AA275" s="1109"/>
      <c r="AB275" s="1108" t="e">
        <f>IF($E269&gt;0,AB272/$E269,"-")</f>
        <v>#N/A</v>
      </c>
      <c r="AC275" s="1109"/>
      <c r="AD275" s="1108" t="e">
        <f>IF($E269&gt;0,AD272/$E269,"-")</f>
        <v>#N/A</v>
      </c>
      <c r="AE275" s="1109"/>
      <c r="AF275" s="1108" t="e">
        <f>IF($E269&gt;0,AF272/$E269,"-")</f>
        <v>#N/A</v>
      </c>
      <c r="AG275" s="1109"/>
      <c r="AH275" s="1108" t="e">
        <f>IF($E269&gt;0,AH272/$E269,"-")</f>
        <v>#N/A</v>
      </c>
      <c r="AI275" s="1109"/>
      <c r="AJ275" s="1108" t="e">
        <f>IF($E269&gt;0,AJ272/$E269,"-")</f>
        <v>#N/A</v>
      </c>
      <c r="AK275" s="1109"/>
      <c r="AL275" s="1108" t="e">
        <f>IF($E269&gt;0,AL272/$E269,"-")</f>
        <v>#N/A</v>
      </c>
      <c r="AM275" s="1109"/>
      <c r="AN275" s="1108" t="e">
        <f>IF($E269&gt;0,AN272/$E269,"-")</f>
        <v>#N/A</v>
      </c>
      <c r="AO275" s="1109"/>
      <c r="AP275" s="1108" t="e">
        <f>IF($E269&gt;0,AP272/$E269,"-")</f>
        <v>#N/A</v>
      </c>
      <c r="AQ275" s="1109"/>
      <c r="AR275" s="1108" t="e">
        <f>IF($E269&gt;0,AR272/$E269,"-")</f>
        <v>#N/A</v>
      </c>
      <c r="AS275" s="1109"/>
      <c r="AT275" s="1108" t="e">
        <f>IF($E269&gt;0,AT272/$E269,"-")</f>
        <v>#N/A</v>
      </c>
      <c r="AU275" s="1109"/>
      <c r="AV275" s="1108" t="e">
        <f>IF($E269&gt;0,AV272/$E269,"-")</f>
        <v>#N/A</v>
      </c>
      <c r="AW275" s="1109"/>
      <c r="AX275" s="1108" t="e">
        <f>IF($E269&gt;0,AX272/$E269,"-")</f>
        <v>#N/A</v>
      </c>
      <c r="AY275" s="1109"/>
      <c r="AZ275" s="1108" t="e">
        <f>IF($E269&gt;0,AZ272/$E269,"-")</f>
        <v>#N/A</v>
      </c>
      <c r="BA275" s="1109"/>
      <c r="BB275" s="1108" t="e">
        <f>IF($E269&gt;0,BB272/$E269,"-")</f>
        <v>#N/A</v>
      </c>
      <c r="BC275" s="1109"/>
      <c r="BD275" s="1108" t="e">
        <f>IF($E269&gt;0,BD272/$E269,"-")</f>
        <v>#N/A</v>
      </c>
      <c r="BE275" s="1109"/>
      <c r="BF275" s="1108" t="e">
        <f>IF($E269&gt;0,BF272/$E269,"-")</f>
        <v>#N/A</v>
      </c>
      <c r="BG275" s="1109"/>
      <c r="BH275" s="1108" t="e">
        <f>IF($E269&gt;0,BH272/$E269,"-")</f>
        <v>#N/A</v>
      </c>
      <c r="BI275" s="1109"/>
      <c r="BJ275" s="1108" t="e">
        <f>IF($E269&gt;0,BJ272/$E269,"-")</f>
        <v>#N/A</v>
      </c>
      <c r="BK275" s="1109"/>
      <c r="BL275" s="1108" t="e">
        <f>IF($E269&gt;0,BL272/$E269,"-")</f>
        <v>#N/A</v>
      </c>
      <c r="BM275" s="1109"/>
      <c r="BN275" s="1108" t="e">
        <f>IF($E269&gt;0,BN272/$E269,"-")</f>
        <v>#N/A</v>
      </c>
      <c r="BO275" s="1109"/>
      <c r="BP275" s="1108" t="e">
        <f>IF($E269&gt;0,BP272/$E269,"-")</f>
        <v>#N/A</v>
      </c>
      <c r="BQ275" s="1109"/>
      <c r="BR275" s="1108" t="e">
        <f>IF($E269&gt;0,BR272/$E269,"-")</f>
        <v>#N/A</v>
      </c>
      <c r="BS275" s="1109"/>
      <c r="BT275" s="1108" t="e">
        <f>IF($E269&gt;0,BT272/$E269,"-")</f>
        <v>#N/A</v>
      </c>
      <c r="BU275" s="1109"/>
      <c r="BV275" s="1108" t="e">
        <f>IF($E269&gt;0,BV272/$E269,"-")</f>
        <v>#N/A</v>
      </c>
      <c r="BW275" s="1109"/>
      <c r="BX275" s="1108" t="e">
        <f>IF($E269&gt;0,BX272/$E269,"-")</f>
        <v>#N/A</v>
      </c>
      <c r="BY275" s="1109"/>
      <c r="BZ275" s="1108" t="e">
        <f>IF($E269&gt;0,BZ272/$E269,"-")</f>
        <v>#N/A</v>
      </c>
      <c r="CA275" s="1109"/>
      <c r="CB275" s="1108" t="e">
        <f>IF($E269&gt;0,CB272/$E269,"-")</f>
        <v>#N/A</v>
      </c>
      <c r="CC275" s="1109"/>
      <c r="CD275" s="1108" t="e">
        <f>IF($E269&gt;0,CD272/$E269,"-")</f>
        <v>#N/A</v>
      </c>
      <c r="CE275" s="1109"/>
      <c r="CF275" s="1108" t="e">
        <f>IF($E269&gt;0,CF272/$E269,"-")</f>
        <v>#N/A</v>
      </c>
      <c r="CG275" s="1109"/>
      <c r="CH275" s="1108" t="e">
        <f>IF($E269&gt;0,CH272/$E269,"-")</f>
        <v>#N/A</v>
      </c>
      <c r="CI275" s="1109"/>
      <c r="CJ275" s="1108" t="e">
        <f>IF($E269&gt;0,CJ272/$E269,"-")</f>
        <v>#N/A</v>
      </c>
      <c r="CK275" s="1109"/>
      <c r="CL275" s="1108" t="e">
        <f>IF($E269&gt;0,CL272/$E269,"-")</f>
        <v>#N/A</v>
      </c>
      <c r="CM275" s="1109"/>
      <c r="CN275" s="1108" t="e">
        <f>IF($E269&gt;0,CN272/$E269,"-")</f>
        <v>#N/A</v>
      </c>
      <c r="CO275" s="1109"/>
      <c r="CP275" s="1108" t="e">
        <f>IF($E269&gt;0,CP272/$E269,"-")</f>
        <v>#N/A</v>
      </c>
      <c r="CQ275" s="1109"/>
      <c r="CR275" s="1108" t="e">
        <f>IF($E269&gt;0,CR272/$E269,"-")</f>
        <v>#N/A</v>
      </c>
      <c r="CS275" s="1109"/>
      <c r="CT275" s="1108" t="e">
        <f>IF($E269&gt;0,CT272/$E269,"-")</f>
        <v>#N/A</v>
      </c>
      <c r="CU275" s="1109"/>
      <c r="CV275" s="1108" t="e">
        <f>IF($E269&gt;0,CV272/$E269,"-")</f>
        <v>#N/A</v>
      </c>
      <c r="CW275" s="1109"/>
      <c r="CX275" s="1108" t="e">
        <f>IF($E269&gt;0,CX272/$E269,"-")</f>
        <v>#N/A</v>
      </c>
      <c r="CY275" s="1109"/>
      <c r="CZ275" s="1108" t="e">
        <f>IF($E269&gt;0,CZ272/$E269,"-")</f>
        <v>#N/A</v>
      </c>
      <c r="DA275" s="1109"/>
      <c r="DB275" s="1108" t="e">
        <f>IF($E269&gt;0,DB272/$E269,"-")</f>
        <v>#N/A</v>
      </c>
      <c r="DC275" s="1109"/>
      <c r="DD275" s="1108" t="e">
        <f>IF($E269&gt;0,DD272/$E269,"-")</f>
        <v>#N/A</v>
      </c>
      <c r="DE275" s="1109"/>
      <c r="DF275" s="1108" t="e">
        <f>IF($E269&gt;0,DF272/$E269,"-")</f>
        <v>#N/A</v>
      </c>
      <c r="DG275" s="1109"/>
      <c r="DH275" s="1108" t="e">
        <f>IF($E269&gt;0,DH272/$E269,"-")</f>
        <v>#N/A</v>
      </c>
      <c r="DI275" s="1109"/>
      <c r="DJ275" s="1115" t="e">
        <f>IF($E269&gt;0,DJ272/$E269,"-")</f>
        <v>#N/A</v>
      </c>
      <c r="DK275" s="1116"/>
      <c r="DL275" s="1108" t="e">
        <f>IF($E269&gt;0,DL272/$E269,"-")</f>
        <v>#N/A</v>
      </c>
      <c r="DM275" s="1109"/>
      <c r="DN275" s="1108" t="e">
        <f>IF($E269&gt;0,DN272/$E269,"-")</f>
        <v>#N/A</v>
      </c>
      <c r="DO275" s="1109"/>
      <c r="DP275" s="1108" t="e">
        <f>IF($E269&gt;0,DP272/$E269,"-")</f>
        <v>#N/A</v>
      </c>
      <c r="DQ275" s="1109"/>
      <c r="DR275" s="1108" t="e">
        <f>IF($E269&gt;0,DR272/$E269,"-")</f>
        <v>#N/A</v>
      </c>
      <c r="DS275" s="1109"/>
      <c r="DT275" s="1108" t="e">
        <f>IF($E269&gt;0,DT272/$E269,"-")</f>
        <v>#N/A</v>
      </c>
      <c r="DU275" s="1109"/>
      <c r="DV275" s="1108" t="e">
        <f>IF($E269&gt;0,DV272/$E269,"-")</f>
        <v>#N/A</v>
      </c>
      <c r="DW275" s="1109"/>
      <c r="DX275" s="1108" t="e">
        <f>IF($E269&gt;0,DX272/$E269,"-")</f>
        <v>#N/A</v>
      </c>
      <c r="DY275" s="1109"/>
      <c r="DZ275" s="1108" t="e">
        <f>IF($E269&gt;0,DZ272/$E269,"-")</f>
        <v>#N/A</v>
      </c>
      <c r="EA275" s="1109"/>
      <c r="EB275" s="1108" t="e">
        <f>IF($E269&gt;0,EB272/$E269,"-")</f>
        <v>#N/A</v>
      </c>
      <c r="EC275" s="1109"/>
      <c r="ED275" s="1108" t="e">
        <f>IF($E269&gt;0,ED272/$E269,"-")</f>
        <v>#N/A</v>
      </c>
      <c r="EE275" s="1109"/>
      <c r="EF275" s="1108" t="e">
        <f>IF($E269&gt;0,EF272/$E269,"-")</f>
        <v>#N/A</v>
      </c>
      <c r="EG275" s="1109"/>
      <c r="EH275" s="1108" t="e">
        <f>IF($E269&gt;0,EH272/$E269,"-")</f>
        <v>#N/A</v>
      </c>
      <c r="EI275" s="1109"/>
      <c r="EJ275" s="1108" t="e">
        <f>IF($E269&gt;0,EJ272/$E269,"-")</f>
        <v>#N/A</v>
      </c>
      <c r="EK275" s="1109"/>
      <c r="EL275" s="1108" t="e">
        <f>IF($E269&gt;0,EL272/$E269,"-")</f>
        <v>#N/A</v>
      </c>
      <c r="EM275" s="1109"/>
      <c r="EN275" s="1108" t="e">
        <f>IF($E269&gt;0,EN272/$E269,"-")</f>
        <v>#N/A</v>
      </c>
      <c r="EO275" s="1109"/>
      <c r="EP275" s="1108" t="e">
        <f>IF($E269&gt;0,EP272/$E269,"-")</f>
        <v>#N/A</v>
      </c>
      <c r="EQ275" s="1109"/>
      <c r="ER275" s="1108" t="e">
        <f>IF($E269&gt;0,ER272/$E269,"-")</f>
        <v>#N/A</v>
      </c>
      <c r="ES275" s="1109"/>
      <c r="ET275" s="1108" t="e">
        <f>IF($E269&gt;0,ET272/$E269,"-")</f>
        <v>#N/A</v>
      </c>
      <c r="EU275" s="1109"/>
      <c r="EV275" s="1108" t="e">
        <f>IF($E269&gt;0,EV272/$E269,"-")</f>
        <v>#N/A</v>
      </c>
      <c r="EW275" s="1109"/>
      <c r="EX275" s="1108" t="e">
        <f>IF($E269&gt;0,EX272/$E269,"-")</f>
        <v>#N/A</v>
      </c>
      <c r="EY275" s="1109"/>
      <c r="EZ275" s="1108" t="e">
        <f>IF($E269&gt;0,EZ272/$E269,"-")</f>
        <v>#N/A</v>
      </c>
      <c r="FA275" s="1109"/>
      <c r="FB275" s="1108" t="e">
        <f>IF($E269&gt;0,FB272/$E269,"-")</f>
        <v>#N/A</v>
      </c>
      <c r="FC275" s="1109"/>
      <c r="FD275" s="1108" t="e">
        <f>IF($E269&gt;0,FD272/$E269,"-")</f>
        <v>#N/A</v>
      </c>
      <c r="FE275" s="1109"/>
      <c r="FF275" s="1108" t="e">
        <f>IF($E269&gt;0,FF272/$E269,"-")</f>
        <v>#N/A</v>
      </c>
      <c r="FG275" s="1109"/>
      <c r="FH275" s="1108" t="e">
        <f>IF($E269&gt;0,FH272/$E269,"-")</f>
        <v>#N/A</v>
      </c>
      <c r="FI275" s="1109"/>
      <c r="FJ275" s="1108" t="e">
        <f>IF($E269&gt;0,FJ272/$E269,"-")</f>
        <v>#N/A</v>
      </c>
      <c r="FK275" s="1109"/>
      <c r="FL275" s="1108" t="e">
        <f>IF($E269&gt;0,FL272/$E269,"-")</f>
        <v>#N/A</v>
      </c>
      <c r="FM275" s="1109"/>
      <c r="FN275" s="1108" t="e">
        <f>IF($E269&gt;0,FN272/$E269,"-")</f>
        <v>#N/A</v>
      </c>
      <c r="FO275" s="1109"/>
      <c r="FP275" s="1108" t="e">
        <f>IF($E269&gt;0,FP272/$E269,"-")</f>
        <v>#N/A</v>
      </c>
      <c r="FQ275" s="1109"/>
      <c r="FR275" s="1108" t="e">
        <f>IF($E269&gt;0,FR272/$E269,"-")</f>
        <v>#N/A</v>
      </c>
      <c r="FS275" s="1109"/>
      <c r="FT275" s="1108" t="e">
        <f>IF($E269&gt;0,FT272/$E269,"-")</f>
        <v>#N/A</v>
      </c>
      <c r="FU275" s="1109"/>
      <c r="FV275" s="1108" t="e">
        <f>IF($E269&gt;0,FV272/$E269,"-")</f>
        <v>#N/A</v>
      </c>
      <c r="FW275" s="1109"/>
      <c r="FX275" s="1108" t="e">
        <f>IF($E269&gt;0,FX272/$E269,"-")</f>
        <v>#N/A</v>
      </c>
      <c r="FY275" s="1109"/>
      <c r="FZ275" s="1108" t="e">
        <f>IF($E269&gt;0,FZ272/$E269,"-")</f>
        <v>#N/A</v>
      </c>
      <c r="GA275" s="1109"/>
      <c r="GB275" s="1108" t="e">
        <f>IF($E269&gt;0,GB272/$E269,"-")</f>
        <v>#N/A</v>
      </c>
      <c r="GC275" s="1109"/>
      <c r="GD275" s="1108" t="e">
        <f>IF($E269&gt;0,GD272/$E269,"-")</f>
        <v>#N/A</v>
      </c>
      <c r="GE275" s="1109"/>
      <c r="GF275" s="1108" t="e">
        <f>IF($E269&gt;0,GF272/$E269,"-")</f>
        <v>#N/A</v>
      </c>
      <c r="GG275" s="1109"/>
      <c r="GH275" s="1108" t="e">
        <f>IF($E269&gt;0,GH272/$E269,"-")</f>
        <v>#N/A</v>
      </c>
      <c r="GI275" s="1109"/>
      <c r="GJ275" s="1108" t="e">
        <f>IF($E269&gt;0,GJ272/$E269,"-")</f>
        <v>#N/A</v>
      </c>
      <c r="GK275" s="1109"/>
      <c r="GL275" s="1108" t="e">
        <f>IF($E269&gt;0,GL272/$E269,"-")</f>
        <v>#N/A</v>
      </c>
      <c r="GM275" s="1109"/>
      <c r="GN275" s="1108" t="e">
        <f>IF($E269&gt;0,GN272/$E269,"-")</f>
        <v>#N/A</v>
      </c>
      <c r="GO275" s="1109"/>
      <c r="GP275" s="1108" t="e">
        <f>IF($E269&gt;0,GP272/$E269,"-")</f>
        <v>#N/A</v>
      </c>
      <c r="GQ275" s="1109"/>
      <c r="GR275" s="1108" t="e">
        <f>IF($E269&gt;0,GR272/$E269,"-")</f>
        <v>#N/A</v>
      </c>
      <c r="GS275" s="1109"/>
      <c r="GT275" s="1108" t="e">
        <f>IF($E269&gt;0,GT272/$E269,"-")</f>
        <v>#N/A</v>
      </c>
      <c r="GU275" s="1109"/>
      <c r="GV275" s="1108" t="e">
        <f t="shared" ref="GV275" si="1137">IF($E269&gt;0,GV272/$E269,"-")</f>
        <v>#N/A</v>
      </c>
      <c r="GW275" s="1109"/>
      <c r="GX275" s="1108" t="e">
        <f t="shared" ref="GX275" si="1138">IF($E269&gt;0,GX272/$E269,"-")</f>
        <v>#N/A</v>
      </c>
      <c r="GY275" s="1109"/>
      <c r="GZ275" s="1108" t="e">
        <f t="shared" ref="GZ275" si="1139">IF($E269&gt;0,GZ272/$E269,"-")</f>
        <v>#N/A</v>
      </c>
      <c r="HA275" s="1109"/>
      <c r="HB275" s="1108" t="e">
        <f>IF($E269&gt;0,HB272/$E269,"-")</f>
        <v>#N/A</v>
      </c>
      <c r="HC275" s="1109"/>
      <c r="HD275" s="1108" t="e">
        <f t="shared" ref="HD275" si="1140">IF($E269&gt;0,HD272/$E269,"-")</f>
        <v>#N/A</v>
      </c>
      <c r="HE275" s="1109"/>
      <c r="HF275" s="1108" t="e">
        <f t="shared" ref="HF275" si="1141">IF($E269&gt;0,HF272/$E269,"-")</f>
        <v>#N/A</v>
      </c>
      <c r="HG275" s="1109"/>
      <c r="HH275" s="1108" t="e">
        <f t="shared" ref="HH275" si="1142">IF($E269&gt;0,HH272/$E269,"-")</f>
        <v>#N/A</v>
      </c>
      <c r="HI275" s="1109"/>
    </row>
    <row r="276" spans="1:217" hidden="1">
      <c r="A276" s="1139"/>
      <c r="B276" s="1140"/>
      <c r="C276" s="1139"/>
      <c r="D276" s="1141"/>
      <c r="E276" s="1141"/>
      <c r="F276" s="1142"/>
      <c r="G276" s="1141"/>
      <c r="H276" s="733"/>
      <c r="I276" s="1143"/>
      <c r="J276" s="1144"/>
      <c r="K276" s="846" t="s">
        <v>386</v>
      </c>
      <c r="L276" s="1110" t="e">
        <f>IF($E269&gt;0,L274/$E269,"-")</f>
        <v>#N/A</v>
      </c>
      <c r="M276" s="1111"/>
      <c r="N276" s="1110" t="e">
        <f>IF($E269&gt;0,N274/$E269,"-")</f>
        <v>#N/A</v>
      </c>
      <c r="O276" s="1111"/>
      <c r="P276" s="1110" t="e">
        <f>IF($E269&gt;0,P274/$E269,"-")</f>
        <v>#N/A</v>
      </c>
      <c r="Q276" s="1111"/>
      <c r="R276" s="1110" t="e">
        <f>IF($E269&gt;0,R274/$E269,"-")</f>
        <v>#N/A</v>
      </c>
      <c r="S276" s="1111"/>
      <c r="T276" s="1110" t="e">
        <f>IF($E269&gt;0,T274/$E269,"-")</f>
        <v>#N/A</v>
      </c>
      <c r="U276" s="1111"/>
      <c r="V276" s="1110" t="e">
        <f>IF($E269&gt;0,V274/$E269,"-")</f>
        <v>#N/A</v>
      </c>
      <c r="W276" s="1111"/>
      <c r="X276" s="1110" t="e">
        <f>IF($E269&gt;0,X274/$E269,"-")</f>
        <v>#N/A</v>
      </c>
      <c r="Y276" s="1111"/>
      <c r="Z276" s="1110" t="e">
        <f>IF($E269&gt;0,Z274/$E269,"-")</f>
        <v>#N/A</v>
      </c>
      <c r="AA276" s="1111"/>
      <c r="AB276" s="1110" t="e">
        <f>IF($E269&gt;0,AB274/$E269,"-")</f>
        <v>#N/A</v>
      </c>
      <c r="AC276" s="1111"/>
      <c r="AD276" s="1110" t="e">
        <f>IF($E269&gt;0,AD274/$E269,"-")</f>
        <v>#N/A</v>
      </c>
      <c r="AE276" s="1111"/>
      <c r="AF276" s="1110" t="e">
        <f>IF($E269&gt;0,AF274/$E269,"-")</f>
        <v>#N/A</v>
      </c>
      <c r="AG276" s="1111"/>
      <c r="AH276" s="1110" t="e">
        <f>IF($E269&gt;0,AH274/$E269,"-")</f>
        <v>#N/A</v>
      </c>
      <c r="AI276" s="1111"/>
      <c r="AJ276" s="1110" t="e">
        <f>IF($E269&gt;0,AJ274/$E269,"-")</f>
        <v>#N/A</v>
      </c>
      <c r="AK276" s="1111"/>
      <c r="AL276" s="1110" t="e">
        <f>IF($E269&gt;0,AL274/$E269,"-")</f>
        <v>#N/A</v>
      </c>
      <c r="AM276" s="1111"/>
      <c r="AN276" s="1110" t="e">
        <f>IF($E269&gt;0,AN274/$E269,"-")</f>
        <v>#N/A</v>
      </c>
      <c r="AO276" s="1111"/>
      <c r="AP276" s="1110" t="e">
        <f>IF($E269&gt;0,AP274/$E269,"-")</f>
        <v>#N/A</v>
      </c>
      <c r="AQ276" s="1111"/>
      <c r="AR276" s="1110" t="e">
        <f>IF($E269&gt;0,AR274/$E269,"-")</f>
        <v>#N/A</v>
      </c>
      <c r="AS276" s="1111"/>
      <c r="AT276" s="1110" t="e">
        <f>IF($E269&gt;0,AT274/$E269,"-")</f>
        <v>#N/A</v>
      </c>
      <c r="AU276" s="1111"/>
      <c r="AV276" s="1110" t="e">
        <f>IF($E269&gt;0,AV274/$E269,"-")</f>
        <v>#N/A</v>
      </c>
      <c r="AW276" s="1111"/>
      <c r="AX276" s="1110" t="e">
        <f>IF($E269&gt;0,AX274/$E269,"-")</f>
        <v>#N/A</v>
      </c>
      <c r="AY276" s="1111"/>
      <c r="AZ276" s="1110" t="e">
        <f>IF($E269&gt;0,AZ274/$E269,"-")</f>
        <v>#N/A</v>
      </c>
      <c r="BA276" s="1111"/>
      <c r="BB276" s="1110" t="e">
        <f>IF($E269&gt;0,BB274/$E269,"-")</f>
        <v>#N/A</v>
      </c>
      <c r="BC276" s="1111"/>
      <c r="BD276" s="1110" t="e">
        <f>IF($E269&gt;0,BD274/$E269,"-")</f>
        <v>#N/A</v>
      </c>
      <c r="BE276" s="1111"/>
      <c r="BF276" s="1110" t="e">
        <f>IF($E269&gt;0,BF274/$E269,"-")</f>
        <v>#N/A</v>
      </c>
      <c r="BG276" s="1111"/>
      <c r="BH276" s="1110" t="e">
        <f>IF($E269&gt;0,BH274/$E269,"-")</f>
        <v>#N/A</v>
      </c>
      <c r="BI276" s="1111"/>
      <c r="BJ276" s="1110" t="e">
        <f>IF($E269&gt;0,BJ274/$E269,"-")</f>
        <v>#N/A</v>
      </c>
      <c r="BK276" s="1111"/>
      <c r="BL276" s="1110" t="e">
        <f>IF($E269&gt;0,BL274/$E269,"-")</f>
        <v>#N/A</v>
      </c>
      <c r="BM276" s="1111"/>
      <c r="BN276" s="1110" t="e">
        <f>IF($E269&gt;0,BN274/$E269,"-")</f>
        <v>#N/A</v>
      </c>
      <c r="BO276" s="1111"/>
      <c r="BP276" s="1110" t="e">
        <f>IF($E269&gt;0,BP274/$E269,"-")</f>
        <v>#N/A</v>
      </c>
      <c r="BQ276" s="1111"/>
      <c r="BR276" s="1107" t="e">
        <f>IF($E269&gt;0,BR274/$E269,"-")</f>
        <v>#N/A</v>
      </c>
      <c r="BS276" s="1107"/>
      <c r="BT276" s="1107" t="e">
        <f>IF($E269&gt;0,BT274/$E269,"-")</f>
        <v>#N/A</v>
      </c>
      <c r="BU276" s="1107"/>
      <c r="BV276" s="1107" t="e">
        <f>IF($E269&gt;0,BV274/$E269,"-")</f>
        <v>#N/A</v>
      </c>
      <c r="BW276" s="1107"/>
      <c r="BX276" s="1107" t="e">
        <f>IF($E269&gt;0,BX274/$E269,"-")</f>
        <v>#N/A</v>
      </c>
      <c r="BY276" s="1107"/>
      <c r="BZ276" s="1107" t="e">
        <f>IF($E269&gt;0,BZ274/$E269,"-")</f>
        <v>#N/A</v>
      </c>
      <c r="CA276" s="1107"/>
      <c r="CB276" s="1107" t="e">
        <f>IF($E269&gt;0,CB274/$E269,"-")</f>
        <v>#N/A</v>
      </c>
      <c r="CC276" s="1107"/>
      <c r="CD276" s="1107" t="e">
        <f>IF($E269&gt;0,CD274/$E269,"-")</f>
        <v>#N/A</v>
      </c>
      <c r="CE276" s="1107"/>
      <c r="CF276" s="1107" t="e">
        <f>IF($E269&gt;0,CF274/$E269,"-")</f>
        <v>#N/A</v>
      </c>
      <c r="CG276" s="1107"/>
      <c r="CH276" s="1107" t="e">
        <f>IF($E269&gt;0,CH274/$E269,"-")</f>
        <v>#N/A</v>
      </c>
      <c r="CI276" s="1107"/>
      <c r="CJ276" s="1107" t="e">
        <f>IF($E269&gt;0,CJ274/$E269,"-")</f>
        <v>#N/A</v>
      </c>
      <c r="CK276" s="1107"/>
      <c r="CL276" s="1107" t="e">
        <f>IF($E269&gt;0,CL274/$E269,"-")</f>
        <v>#N/A</v>
      </c>
      <c r="CM276" s="1107"/>
      <c r="CN276" s="1107" t="e">
        <f>IF($E269&gt;0,CN274/$E269,"-")</f>
        <v>#N/A</v>
      </c>
      <c r="CO276" s="1107"/>
      <c r="CP276" s="1107" t="e">
        <f>IF($E269&gt;0,CP274/$E269,"-")</f>
        <v>#N/A</v>
      </c>
      <c r="CQ276" s="1107"/>
      <c r="CR276" s="1107" t="e">
        <f>IF($E269&gt;0,CR274/$E269,"-")</f>
        <v>#N/A</v>
      </c>
      <c r="CS276" s="1107"/>
      <c r="CT276" s="1107" t="e">
        <f>IF($E269&gt;0,CT274/$E269,"-")</f>
        <v>#N/A</v>
      </c>
      <c r="CU276" s="1107"/>
      <c r="CV276" s="1107" t="e">
        <f>IF($E269&gt;0,CV274/$E269,"-")</f>
        <v>#N/A</v>
      </c>
      <c r="CW276" s="1107"/>
      <c r="CX276" s="1107" t="e">
        <f>IF($E269&gt;0,CX274/$E269,"-")</f>
        <v>#N/A</v>
      </c>
      <c r="CY276" s="1107"/>
      <c r="CZ276" s="1107" t="e">
        <f>IF($E269&gt;0,CZ274/$E269,"-")</f>
        <v>#N/A</v>
      </c>
      <c r="DA276" s="1107"/>
      <c r="DB276" s="1107" t="e">
        <f>IF($E269&gt;0,DB274/$E269,"-")</f>
        <v>#N/A</v>
      </c>
      <c r="DC276" s="1107"/>
      <c r="DD276" s="1107" t="e">
        <f>IF($E269&gt;0,DD274/$E269,"-")</f>
        <v>#N/A</v>
      </c>
      <c r="DE276" s="1107"/>
      <c r="DF276" s="1107" t="e">
        <f>IF($E269&gt;0,DF274/$E269,"-")</f>
        <v>#N/A</v>
      </c>
      <c r="DG276" s="1107"/>
      <c r="DH276" s="1107" t="e">
        <f>IF($E269&gt;0,DH274/$E269,"-")</f>
        <v>#N/A</v>
      </c>
      <c r="DI276" s="1107"/>
      <c r="DJ276" s="1112" t="e">
        <f>IF($E269&gt;0,DJ274/$E269,"-")</f>
        <v>#N/A</v>
      </c>
      <c r="DK276" s="1112"/>
      <c r="DL276" s="1107" t="e">
        <f>IF($E269&gt;0,DL274/$E269,"-")</f>
        <v>#N/A</v>
      </c>
      <c r="DM276" s="1107"/>
      <c r="DN276" s="1107" t="e">
        <f>IF($E269&gt;0,DN274/$E269,"-")</f>
        <v>#N/A</v>
      </c>
      <c r="DO276" s="1107"/>
      <c r="DP276" s="1107" t="e">
        <f>IF($E269&gt;0,DP274/$E269,"-")</f>
        <v>#N/A</v>
      </c>
      <c r="DQ276" s="1107"/>
      <c r="DR276" s="1107" t="e">
        <f>IF($E269&gt;0,DR274/$E269,"-")</f>
        <v>#N/A</v>
      </c>
      <c r="DS276" s="1107"/>
      <c r="DT276" s="1107" t="e">
        <f>IF($E269&gt;0,DT274/$E269,"-")</f>
        <v>#N/A</v>
      </c>
      <c r="DU276" s="1107"/>
      <c r="DV276" s="1107" t="e">
        <f>IF($E269&gt;0,DV274/$E269,"-")</f>
        <v>#N/A</v>
      </c>
      <c r="DW276" s="1107"/>
      <c r="DX276" s="1107" t="e">
        <f>IF($E269&gt;0,DX274/$E269,"-")</f>
        <v>#N/A</v>
      </c>
      <c r="DY276" s="1107"/>
      <c r="DZ276" s="1107" t="e">
        <f>IF($E269&gt;0,DZ274/$E269,"-")</f>
        <v>#N/A</v>
      </c>
      <c r="EA276" s="1107"/>
      <c r="EB276" s="1107" t="e">
        <f>IF($E269&gt;0,EB274/$E269,"-")</f>
        <v>#N/A</v>
      </c>
      <c r="EC276" s="1107"/>
      <c r="ED276" s="1107" t="e">
        <f>IF($E269&gt;0,ED274/$E269,"-")</f>
        <v>#N/A</v>
      </c>
      <c r="EE276" s="1107"/>
      <c r="EF276" s="1107" t="e">
        <f>IF($E269&gt;0,EF274/$E269,"-")</f>
        <v>#N/A</v>
      </c>
      <c r="EG276" s="1107"/>
      <c r="EH276" s="1107" t="e">
        <f>IF($E269&gt;0,EH274/$E269,"-")</f>
        <v>#N/A</v>
      </c>
      <c r="EI276" s="1107"/>
      <c r="EJ276" s="1107" t="e">
        <f>IF($E269&gt;0,EJ274/$E269,"-")</f>
        <v>#N/A</v>
      </c>
      <c r="EK276" s="1107"/>
      <c r="EL276" s="1107" t="e">
        <f>IF($E269&gt;0,EL274/$E269,"-")</f>
        <v>#N/A</v>
      </c>
      <c r="EM276" s="1107"/>
      <c r="EN276" s="1107" t="e">
        <f>IF($E269&gt;0,EN274/$E269,"-")</f>
        <v>#N/A</v>
      </c>
      <c r="EO276" s="1107"/>
      <c r="EP276" s="1107" t="e">
        <f>IF($E269&gt;0,EP274/$E269,"-")</f>
        <v>#N/A</v>
      </c>
      <c r="EQ276" s="1107"/>
      <c r="ER276" s="1107" t="e">
        <f>IF($E269&gt;0,ER274/$E269,"-")</f>
        <v>#N/A</v>
      </c>
      <c r="ES276" s="1107"/>
      <c r="ET276" s="1107" t="e">
        <f>IF($E269&gt;0,ET274/$E269,"-")</f>
        <v>#N/A</v>
      </c>
      <c r="EU276" s="1107"/>
      <c r="EV276" s="1107" t="e">
        <f>IF($E269&gt;0,EV274/$E269,"-")</f>
        <v>#N/A</v>
      </c>
      <c r="EW276" s="1107"/>
      <c r="EX276" s="1107" t="e">
        <f>IF($E269&gt;0,EX274/$E269,"-")</f>
        <v>#N/A</v>
      </c>
      <c r="EY276" s="1107"/>
      <c r="EZ276" s="1107" t="e">
        <f>IF($E269&gt;0,EZ274/$E269,"-")</f>
        <v>#N/A</v>
      </c>
      <c r="FA276" s="1107"/>
      <c r="FB276" s="1107" t="e">
        <f>IF($E269&gt;0,FB274/$E269,"-")</f>
        <v>#N/A</v>
      </c>
      <c r="FC276" s="1107"/>
      <c r="FD276" s="1107" t="e">
        <f>IF($E269&gt;0,FD274/$E269,"-")</f>
        <v>#N/A</v>
      </c>
      <c r="FE276" s="1107"/>
      <c r="FF276" s="1107" t="e">
        <f>IF($E269&gt;0,FF274/$E269,"-")</f>
        <v>#N/A</v>
      </c>
      <c r="FG276" s="1107"/>
      <c r="FH276" s="1107" t="e">
        <f>IF($E269&gt;0,FH274/$E269,"-")</f>
        <v>#N/A</v>
      </c>
      <c r="FI276" s="1107"/>
      <c r="FJ276" s="1107" t="e">
        <f>IF($E269&gt;0,FJ274/$E269,"-")</f>
        <v>#N/A</v>
      </c>
      <c r="FK276" s="1107"/>
      <c r="FL276" s="1107" t="e">
        <f>IF($E269&gt;0,FL274/$E269,"-")</f>
        <v>#N/A</v>
      </c>
      <c r="FM276" s="1107"/>
      <c r="FN276" s="1107" t="e">
        <f>IF($E269&gt;0,FN274/$E269,"-")</f>
        <v>#N/A</v>
      </c>
      <c r="FO276" s="1107"/>
      <c r="FP276" s="1107" t="e">
        <f>IF($E269&gt;0,FP274/$E269,"-")</f>
        <v>#N/A</v>
      </c>
      <c r="FQ276" s="1107"/>
      <c r="FR276" s="1107" t="e">
        <f>IF($E269&gt;0,FR274/$E269,"-")</f>
        <v>#N/A</v>
      </c>
      <c r="FS276" s="1107"/>
      <c r="FT276" s="1107" t="e">
        <f>IF($E269&gt;0,FT274/$E269,"-")</f>
        <v>#N/A</v>
      </c>
      <c r="FU276" s="1107"/>
      <c r="FV276" s="1107" t="e">
        <f>IF($E269&gt;0,FV274/$E269,"-")</f>
        <v>#N/A</v>
      </c>
      <c r="FW276" s="1107"/>
      <c r="FX276" s="1107" t="e">
        <f>IF($E269&gt;0,FX274/$E269,"-")</f>
        <v>#N/A</v>
      </c>
      <c r="FY276" s="1107"/>
      <c r="FZ276" s="1107" t="e">
        <f>IF($E269&gt;0,FZ274/$E269,"-")</f>
        <v>#N/A</v>
      </c>
      <c r="GA276" s="1107"/>
      <c r="GB276" s="1107" t="e">
        <f>IF($E269&gt;0,GB274/$E269,"-")</f>
        <v>#N/A</v>
      </c>
      <c r="GC276" s="1107"/>
      <c r="GD276" s="1107" t="e">
        <f>IF($E269&gt;0,GD274/$E269,"-")</f>
        <v>#N/A</v>
      </c>
      <c r="GE276" s="1107"/>
      <c r="GF276" s="1107" t="e">
        <f>IF($E269&gt;0,GF274/$E269,"-")</f>
        <v>#N/A</v>
      </c>
      <c r="GG276" s="1107"/>
      <c r="GH276" s="1107" t="e">
        <f>IF($E269&gt;0,GH274/$E269,"-")</f>
        <v>#N/A</v>
      </c>
      <c r="GI276" s="1107"/>
      <c r="GJ276" s="1107" t="e">
        <f>IF($E269&gt;0,GJ274/$E269,"-")</f>
        <v>#N/A</v>
      </c>
      <c r="GK276" s="1107"/>
      <c r="GL276" s="1107" t="e">
        <f>IF($E269&gt;0,GL274/$E269,"-")</f>
        <v>#N/A</v>
      </c>
      <c r="GM276" s="1107"/>
      <c r="GN276" s="1107" t="e">
        <f>IF($E269&gt;0,GN274/$E269,"-")</f>
        <v>#N/A</v>
      </c>
      <c r="GO276" s="1107"/>
      <c r="GP276" s="1107" t="e">
        <f>IF($E269&gt;0,GP274/$E269,"-")</f>
        <v>#N/A</v>
      </c>
      <c r="GQ276" s="1107"/>
      <c r="GR276" s="1107" t="e">
        <f>IF($E269&gt;0,GR274/$E269,"-")</f>
        <v>#N/A</v>
      </c>
      <c r="GS276" s="1107"/>
      <c r="GT276" s="1107" t="e">
        <f>IF($E269&gt;0,GT274/$E269,"-")</f>
        <v>#N/A</v>
      </c>
      <c r="GU276" s="1107"/>
      <c r="GV276" s="1107" t="e">
        <f t="shared" ref="GV276" si="1143">IF($E269&gt;0,GV274/$E269,"-")</f>
        <v>#N/A</v>
      </c>
      <c r="GW276" s="1107"/>
      <c r="GX276" s="1107" t="e">
        <f t="shared" ref="GX276" si="1144">IF($E269&gt;0,GX274/$E269,"-")</f>
        <v>#N/A</v>
      </c>
      <c r="GY276" s="1107"/>
      <c r="GZ276" s="1107" t="e">
        <f t="shared" ref="GZ276" si="1145">IF($E269&gt;0,GZ274/$E269,"-")</f>
        <v>#N/A</v>
      </c>
      <c r="HA276" s="1107"/>
      <c r="HB276" s="1107" t="e">
        <f>IF($E269&gt;0,HB274/$E269,"-")</f>
        <v>#N/A</v>
      </c>
      <c r="HC276" s="1107"/>
      <c r="HD276" s="1107" t="e">
        <f t="shared" ref="HD276" si="1146">IF($E269&gt;0,HD274/$E269,"-")</f>
        <v>#N/A</v>
      </c>
      <c r="HE276" s="1107"/>
      <c r="HF276" s="1107" t="e">
        <f t="shared" ref="HF276" si="1147">IF($E269&gt;0,HF274/$E269,"-")</f>
        <v>#N/A</v>
      </c>
      <c r="HG276" s="1107"/>
      <c r="HH276" s="1107" t="e">
        <f t="shared" ref="HH276" si="1148">IF($E269&gt;0,HH274/$E269,"-")</f>
        <v>#N/A</v>
      </c>
      <c r="HI276" s="1107"/>
    </row>
    <row r="277" spans="1:217" s="5" customFormat="1" ht="14.4" hidden="1">
      <c r="A277" s="677"/>
      <c r="B277" s="678"/>
      <c r="C277" s="678"/>
      <c r="D277" s="679"/>
      <c r="E277" s="679"/>
      <c r="F277" s="678"/>
      <c r="G277" s="678"/>
      <c r="H277" s="678"/>
      <c r="I277" s="678"/>
      <c r="J277" s="678"/>
      <c r="K277" s="678"/>
      <c r="L277" s="1178"/>
      <c r="M277" s="1178"/>
      <c r="N277" s="1178"/>
      <c r="O277" s="1178"/>
      <c r="P277" s="1178"/>
      <c r="Q277" s="1178"/>
      <c r="R277" s="1178"/>
      <c r="S277" s="1192"/>
      <c r="T277" s="1180"/>
      <c r="U277" s="1178"/>
      <c r="V277" s="1178"/>
      <c r="W277" s="1178"/>
      <c r="X277" s="1178"/>
      <c r="Y277" s="1178"/>
      <c r="Z277" s="1178"/>
      <c r="AA277" s="1192"/>
      <c r="AB277" s="1180"/>
      <c r="AC277" s="1178"/>
      <c r="AD277" s="1178"/>
      <c r="AE277" s="1178"/>
      <c r="AF277" s="1178"/>
      <c r="AG277" s="1178"/>
      <c r="AH277" s="1178"/>
      <c r="AI277" s="1192"/>
      <c r="AJ277" s="1180"/>
      <c r="AK277" s="1178"/>
      <c r="AL277" s="1178"/>
      <c r="AM277" s="1178"/>
      <c r="AN277" s="1178"/>
      <c r="AO277" s="1178"/>
      <c r="AP277" s="1178"/>
      <c r="AQ277" s="1192"/>
      <c r="AR277" s="1180"/>
      <c r="AS277" s="1178"/>
      <c r="AT277" s="831"/>
      <c r="AU277" s="831"/>
      <c r="AV277" s="831"/>
      <c r="AW277" s="831"/>
      <c r="AX277" s="831"/>
      <c r="AY277" s="832"/>
      <c r="AZ277" s="833"/>
      <c r="BA277" s="831"/>
      <c r="BB277" s="831"/>
      <c r="BC277" s="831"/>
      <c r="BD277" s="831"/>
      <c r="BE277" s="831"/>
      <c r="BF277" s="831"/>
      <c r="BG277" s="832"/>
      <c r="BH277" s="833"/>
      <c r="BI277" s="831"/>
      <c r="BJ277" s="831"/>
      <c r="BK277" s="831"/>
      <c r="BL277" s="831"/>
      <c r="BM277" s="831"/>
      <c r="BN277" s="831"/>
      <c r="BO277" s="832"/>
      <c r="BP277" s="833"/>
      <c r="BQ277" s="831"/>
      <c r="BR277" s="831"/>
      <c r="BS277" s="831"/>
      <c r="BT277" s="831"/>
      <c r="BU277" s="831"/>
      <c r="BV277" s="831"/>
      <c r="BW277" s="832"/>
      <c r="BX277" s="833"/>
      <c r="BY277" s="831"/>
      <c r="BZ277" s="831"/>
      <c r="CA277" s="831"/>
      <c r="CB277" s="831"/>
      <c r="CC277" s="831"/>
      <c r="CD277" s="1178"/>
      <c r="CE277" s="1179"/>
      <c r="CF277" s="1180"/>
      <c r="CG277" s="1181"/>
      <c r="CH277" s="1178"/>
      <c r="CI277" s="1181"/>
      <c r="CJ277" s="1178"/>
      <c r="CK277" s="1181"/>
      <c r="CL277" s="1178"/>
      <c r="CM277" s="1179"/>
      <c r="CN277" s="1180"/>
      <c r="CO277" s="1181"/>
      <c r="CP277" s="1182"/>
      <c r="CQ277" s="1183"/>
      <c r="CR277" s="1182"/>
      <c r="CS277" s="1183"/>
      <c r="CT277" s="834"/>
      <c r="CU277" s="835"/>
      <c r="CV277" s="836"/>
      <c r="CW277" s="834"/>
      <c r="CX277" s="834"/>
      <c r="CY277" s="834"/>
      <c r="CZ277" s="834"/>
      <c r="DA277" s="834"/>
      <c r="DB277" s="834"/>
      <c r="DC277" s="835"/>
      <c r="DD277" s="836"/>
      <c r="DE277" s="834"/>
      <c r="DF277" s="834"/>
      <c r="DG277" s="834"/>
      <c r="DH277" s="834"/>
      <c r="DI277" s="834"/>
      <c r="DJ277" s="977"/>
      <c r="DK277" s="977"/>
      <c r="DL277" s="836"/>
      <c r="DM277" s="834"/>
      <c r="DN277" s="834"/>
      <c r="DO277" s="834"/>
      <c r="DP277" s="834"/>
      <c r="DQ277" s="834"/>
      <c r="DR277" s="834"/>
      <c r="DS277" s="835"/>
      <c r="DT277" s="836"/>
      <c r="DU277" s="834"/>
      <c r="DV277" s="834"/>
      <c r="DW277" s="834"/>
      <c r="DX277" s="834"/>
      <c r="DY277" s="834"/>
      <c r="DZ277" s="834"/>
      <c r="EA277" s="835"/>
      <c r="EB277" s="836"/>
      <c r="EC277" s="834"/>
      <c r="ED277" s="834"/>
      <c r="EE277" s="834"/>
      <c r="EF277" s="834"/>
      <c r="EG277" s="834"/>
      <c r="EH277" s="834"/>
      <c r="EI277" s="835"/>
      <c r="EJ277" s="836"/>
      <c r="EK277" s="834"/>
      <c r="EL277" s="834"/>
      <c r="EM277" s="834"/>
      <c r="EN277" s="834"/>
      <c r="EO277" s="834"/>
      <c r="EP277" s="834"/>
      <c r="EQ277" s="835"/>
      <c r="ER277" s="836"/>
      <c r="ES277" s="834"/>
      <c r="ET277" s="834"/>
      <c r="EU277" s="834"/>
      <c r="EV277" s="834"/>
      <c r="EW277" s="834"/>
      <c r="EX277" s="834"/>
      <c r="EY277" s="835"/>
      <c r="EZ277" s="836"/>
      <c r="FA277" s="834"/>
      <c r="FB277" s="834"/>
      <c r="FC277" s="834"/>
      <c r="FD277" s="834"/>
      <c r="FE277" s="834"/>
      <c r="FF277" s="834"/>
      <c r="FG277" s="835"/>
      <c r="FH277" s="836"/>
      <c r="FI277" s="834"/>
      <c r="FJ277" s="834"/>
      <c r="FK277" s="834"/>
      <c r="FL277" s="834"/>
      <c r="FM277" s="834"/>
      <c r="FN277" s="834"/>
      <c r="FO277" s="835"/>
      <c r="FP277" s="836"/>
      <c r="FQ277" s="834"/>
      <c r="FR277" s="834"/>
      <c r="FS277" s="834"/>
      <c r="FT277" s="834"/>
      <c r="FU277" s="834"/>
      <c r="FV277" s="834"/>
      <c r="FW277" s="835"/>
      <c r="FX277" s="836"/>
      <c r="FY277" s="834"/>
      <c r="FZ277" s="834"/>
      <c r="GA277" s="834"/>
      <c r="GB277" s="834"/>
      <c r="GC277" s="834"/>
      <c r="GD277" s="834"/>
      <c r="GE277" s="835"/>
      <c r="GF277" s="836"/>
      <c r="GG277" s="834"/>
      <c r="GH277" s="834"/>
      <c r="GI277" s="834"/>
      <c r="GJ277" s="834"/>
      <c r="GK277" s="834"/>
      <c r="GL277" s="834"/>
      <c r="GM277" s="835"/>
      <c r="GN277" s="836"/>
      <c r="GO277" s="834"/>
      <c r="GP277" s="834"/>
      <c r="GQ277" s="834"/>
      <c r="GR277" s="834"/>
      <c r="GS277" s="834"/>
      <c r="GT277" s="834"/>
      <c r="GU277" s="835"/>
      <c r="GV277" s="834"/>
      <c r="GW277" s="835"/>
      <c r="GX277" s="834"/>
      <c r="GY277" s="835"/>
      <c r="GZ277" s="834"/>
      <c r="HA277" s="835"/>
      <c r="HB277" s="834"/>
      <c r="HC277" s="835"/>
      <c r="HD277" s="834"/>
      <c r="HE277" s="835"/>
      <c r="HF277" s="834"/>
      <c r="HG277" s="835"/>
      <c r="HH277" s="834"/>
      <c r="HI277" s="835"/>
    </row>
    <row r="278" spans="1:217" hidden="1">
      <c r="A278" s="1139" t="s">
        <v>340</v>
      </c>
      <c r="B278" s="1140" t="e">
        <f>VLOOKUP(A278,PLANEJAMENTO!$B$10:$C$56,2,FALSE)</f>
        <v>#N/A</v>
      </c>
      <c r="C278" s="1139" t="e">
        <f>VLOOKUP(A278,PLANEJAMENTO!$B$10:$D$56,3,FALSE)</f>
        <v>#N/A</v>
      </c>
      <c r="D278" s="1141" t="e">
        <f>VLOOKUP(A278,PLANEJAMENTO!$B$10:$E$56,4,FALSE)</f>
        <v>#N/A</v>
      </c>
      <c r="E278" s="1141" t="e">
        <f>D278</f>
        <v>#N/A</v>
      </c>
      <c r="F278" s="1142"/>
      <c r="G278" s="1141">
        <f>F278*8</f>
        <v>0</v>
      </c>
      <c r="H278" s="733"/>
      <c r="I278" s="1143"/>
      <c r="J278" s="1144"/>
      <c r="K278" s="734" t="s">
        <v>379</v>
      </c>
      <c r="L278" s="1145"/>
      <c r="M278" s="1146"/>
      <c r="N278" s="1145"/>
      <c r="O278" s="1146"/>
      <c r="P278" s="1145"/>
      <c r="Q278" s="1146"/>
      <c r="R278" s="1189"/>
      <c r="S278" s="1190"/>
      <c r="T278" s="1145"/>
      <c r="U278" s="1146"/>
      <c r="V278" s="1145"/>
      <c r="W278" s="1146"/>
      <c r="X278" s="1145"/>
      <c r="Y278" s="1146"/>
      <c r="Z278" s="1145"/>
      <c r="AA278" s="1146"/>
      <c r="AB278" s="1145"/>
      <c r="AC278" s="1146"/>
      <c r="AD278" s="1145"/>
      <c r="AE278" s="1146"/>
      <c r="AF278" s="1145"/>
      <c r="AG278" s="1146"/>
      <c r="AH278" s="1145"/>
      <c r="AI278" s="1146"/>
      <c r="AJ278" s="1145"/>
      <c r="AK278" s="1146"/>
      <c r="AL278" s="1145"/>
      <c r="AM278" s="1146"/>
      <c r="AN278" s="1145"/>
      <c r="AO278" s="1146"/>
      <c r="AP278" s="1145"/>
      <c r="AQ278" s="1146"/>
      <c r="AR278" s="1145"/>
      <c r="AS278" s="1146"/>
      <c r="AT278" s="1145"/>
      <c r="AU278" s="1146"/>
      <c r="AV278" s="1145"/>
      <c r="AW278" s="1146"/>
      <c r="AX278" s="1145"/>
      <c r="AY278" s="1146"/>
      <c r="AZ278" s="1145"/>
      <c r="BA278" s="1146"/>
      <c r="BB278" s="1145"/>
      <c r="BC278" s="1146"/>
      <c r="BD278" s="1145"/>
      <c r="BE278" s="1146"/>
      <c r="BF278" s="1145"/>
      <c r="BG278" s="1146"/>
      <c r="BH278" s="1145"/>
      <c r="BI278" s="1146"/>
      <c r="BJ278" s="1145"/>
      <c r="BK278" s="1146"/>
      <c r="BL278" s="1145"/>
      <c r="BM278" s="1146"/>
      <c r="BN278" s="1145"/>
      <c r="BO278" s="1146"/>
      <c r="BP278" s="1145"/>
      <c r="BQ278" s="1146"/>
      <c r="BR278" s="1132"/>
      <c r="BS278" s="1132"/>
      <c r="BT278" s="1132"/>
      <c r="BU278" s="1132"/>
      <c r="BV278" s="1132"/>
      <c r="BW278" s="1132"/>
      <c r="BX278" s="1132"/>
      <c r="BY278" s="1132"/>
      <c r="BZ278" s="1132"/>
      <c r="CA278" s="1132"/>
      <c r="CB278" s="1132"/>
      <c r="CC278" s="1132"/>
      <c r="CD278" s="1132"/>
      <c r="CE278" s="1132"/>
      <c r="CF278" s="1132"/>
      <c r="CG278" s="1132"/>
      <c r="CH278" s="1132"/>
      <c r="CI278" s="1132"/>
      <c r="CJ278" s="1132"/>
      <c r="CK278" s="1132"/>
      <c r="CL278" s="1132"/>
      <c r="CM278" s="1132"/>
      <c r="CN278" s="1132"/>
      <c r="CO278" s="1132"/>
      <c r="CP278" s="1132"/>
      <c r="CQ278" s="1132"/>
      <c r="CR278" s="1132"/>
      <c r="CS278" s="1132"/>
      <c r="CT278" s="1132"/>
      <c r="CU278" s="1132"/>
      <c r="CV278" s="1132"/>
      <c r="CW278" s="1132"/>
      <c r="CX278" s="1132"/>
      <c r="CY278" s="1132"/>
      <c r="CZ278" s="1132"/>
      <c r="DA278" s="1132"/>
      <c r="DB278" s="1132"/>
      <c r="DC278" s="1132"/>
      <c r="DD278" s="1132"/>
      <c r="DE278" s="1132"/>
      <c r="DF278" s="1132"/>
      <c r="DG278" s="1132"/>
      <c r="DH278" s="1132"/>
      <c r="DI278" s="1132"/>
      <c r="DJ278" s="1138"/>
      <c r="DK278" s="1138"/>
      <c r="DL278" s="1132"/>
      <c r="DM278" s="1132"/>
      <c r="DN278" s="1132"/>
      <c r="DO278" s="1132"/>
      <c r="DP278" s="1132"/>
      <c r="DQ278" s="1132"/>
      <c r="DR278" s="1132"/>
      <c r="DS278" s="1132"/>
      <c r="DT278" s="1155"/>
      <c r="DU278" s="1155"/>
      <c r="DV278" s="1132"/>
      <c r="DW278" s="1132"/>
      <c r="DX278" s="1132"/>
      <c r="DY278" s="1132"/>
      <c r="DZ278" s="1132">
        <v>6</v>
      </c>
      <c r="EA278" s="1132"/>
      <c r="EB278" s="1155">
        <v>6</v>
      </c>
      <c r="EC278" s="1155"/>
      <c r="ED278" s="1155">
        <v>4</v>
      </c>
      <c r="EE278" s="1155"/>
      <c r="EF278" s="1132"/>
      <c r="EG278" s="1132"/>
      <c r="EH278" s="1132"/>
      <c r="EI278" s="1132"/>
      <c r="EJ278" s="1132"/>
      <c r="EK278" s="1132"/>
      <c r="EL278" s="1132"/>
      <c r="EM278" s="1132"/>
      <c r="EN278" s="1132"/>
      <c r="EO278" s="1132"/>
      <c r="EP278" s="1132"/>
      <c r="EQ278" s="1132"/>
      <c r="ER278" s="1132"/>
      <c r="ES278" s="1132"/>
      <c r="ET278" s="1132"/>
      <c r="EU278" s="1132"/>
      <c r="EV278" s="1132"/>
      <c r="EW278" s="1132"/>
      <c r="EX278" s="1132"/>
      <c r="EY278" s="1132"/>
      <c r="EZ278" s="1132"/>
      <c r="FA278" s="1132"/>
      <c r="FB278" s="1132"/>
      <c r="FC278" s="1132"/>
      <c r="FD278" s="1132"/>
      <c r="FE278" s="1132"/>
      <c r="FF278" s="1132"/>
      <c r="FG278" s="1132"/>
      <c r="FH278" s="1132"/>
      <c r="FI278" s="1132"/>
      <c r="FJ278" s="1132"/>
      <c r="FK278" s="1132"/>
      <c r="FL278" s="1132"/>
      <c r="FM278" s="1132"/>
      <c r="FN278" s="1132"/>
      <c r="FO278" s="1132"/>
      <c r="FP278" s="1132"/>
      <c r="FQ278" s="1132"/>
      <c r="FR278" s="1132"/>
      <c r="FS278" s="1132"/>
      <c r="FT278" s="1132"/>
      <c r="FU278" s="1132"/>
      <c r="FV278" s="1132"/>
      <c r="FW278" s="1132"/>
      <c r="FX278" s="1132"/>
      <c r="FY278" s="1132"/>
      <c r="FZ278" s="1132"/>
      <c r="GA278" s="1132"/>
      <c r="GB278" s="1132"/>
      <c r="GC278" s="1132"/>
      <c r="GD278" s="1132"/>
      <c r="GE278" s="1132"/>
      <c r="GF278" s="1132"/>
      <c r="GG278" s="1132"/>
      <c r="GH278" s="1132"/>
      <c r="GI278" s="1132"/>
      <c r="GJ278" s="1132"/>
      <c r="GK278" s="1132"/>
      <c r="GL278" s="1132"/>
      <c r="GM278" s="1132"/>
      <c r="GN278" s="1132"/>
      <c r="GO278" s="1132"/>
      <c r="GP278" s="1132"/>
      <c r="GQ278" s="1132"/>
      <c r="GR278" s="1132"/>
      <c r="GS278" s="1132"/>
      <c r="GT278" s="1132"/>
      <c r="GU278" s="1132"/>
      <c r="GV278" s="1132"/>
      <c r="GW278" s="1132"/>
      <c r="GX278" s="1132"/>
      <c r="GY278" s="1132"/>
      <c r="GZ278" s="1132"/>
      <c r="HA278" s="1132"/>
      <c r="HB278" s="1132"/>
      <c r="HC278" s="1132"/>
      <c r="HD278" s="1132"/>
      <c r="HE278" s="1132"/>
      <c r="HF278" s="1132"/>
      <c r="HG278" s="1132"/>
      <c r="HH278" s="1132"/>
      <c r="HI278" s="1132"/>
    </row>
    <row r="279" spans="1:217" hidden="1">
      <c r="A279" s="1139"/>
      <c r="B279" s="1140"/>
      <c r="C279" s="1139"/>
      <c r="D279" s="1141"/>
      <c r="E279" s="1141"/>
      <c r="F279" s="1142"/>
      <c r="G279" s="1141"/>
      <c r="H279" s="733"/>
      <c r="I279" s="1143"/>
      <c r="J279" s="1144"/>
      <c r="K279" s="837" t="s">
        <v>380</v>
      </c>
      <c r="L279" s="1133"/>
      <c r="M279" s="1134"/>
      <c r="N279" s="1133"/>
      <c r="O279" s="1134"/>
      <c r="P279" s="1133"/>
      <c r="Q279" s="1134"/>
      <c r="R279" s="1133"/>
      <c r="S279" s="1134"/>
      <c r="T279" s="1133"/>
      <c r="U279" s="1134"/>
      <c r="V279" s="1133"/>
      <c r="W279" s="1134"/>
      <c r="X279" s="1133"/>
      <c r="Y279" s="1134"/>
      <c r="Z279" s="1133"/>
      <c r="AA279" s="1134"/>
      <c r="AB279" s="1133"/>
      <c r="AC279" s="1134"/>
      <c r="AD279" s="1133"/>
      <c r="AE279" s="1134"/>
      <c r="AF279" s="1133"/>
      <c r="AG279" s="1134"/>
      <c r="AH279" s="1133"/>
      <c r="AI279" s="1134"/>
      <c r="AJ279" s="1133"/>
      <c r="AK279" s="1134"/>
      <c r="AL279" s="1133"/>
      <c r="AM279" s="1134"/>
      <c r="AN279" s="1133"/>
      <c r="AO279" s="1134"/>
      <c r="AP279" s="1133"/>
      <c r="AQ279" s="1134"/>
      <c r="AR279" s="1133"/>
      <c r="AS279" s="1134"/>
      <c r="AT279" s="1133"/>
      <c r="AU279" s="1134"/>
      <c r="AV279" s="1133"/>
      <c r="AW279" s="1134"/>
      <c r="AX279" s="1133"/>
      <c r="AY279" s="1134"/>
      <c r="AZ279" s="1133"/>
      <c r="BA279" s="1134"/>
      <c r="BB279" s="1133"/>
      <c r="BC279" s="1134"/>
      <c r="BD279" s="1133"/>
      <c r="BE279" s="1134"/>
      <c r="BF279" s="1133"/>
      <c r="BG279" s="1134"/>
      <c r="BH279" s="1133"/>
      <c r="BI279" s="1134"/>
      <c r="BJ279" s="1133"/>
      <c r="BK279" s="1134"/>
      <c r="BL279" s="1133"/>
      <c r="BM279" s="1134"/>
      <c r="BN279" s="1133"/>
      <c r="BO279" s="1134"/>
      <c r="BP279" s="1133"/>
      <c r="BQ279" s="1134"/>
      <c r="BR279" s="1129"/>
      <c r="BS279" s="1129"/>
      <c r="BT279" s="1129"/>
      <c r="BU279" s="1129"/>
      <c r="BV279" s="1129"/>
      <c r="BW279" s="1129"/>
      <c r="BX279" s="1129"/>
      <c r="BY279" s="1129"/>
      <c r="BZ279" s="1129"/>
      <c r="CA279" s="1129"/>
      <c r="CB279" s="1129"/>
      <c r="CC279" s="1129"/>
      <c r="CD279" s="1129"/>
      <c r="CE279" s="1129"/>
      <c r="CF279" s="1129"/>
      <c r="CG279" s="1129"/>
      <c r="CH279" s="1129"/>
      <c r="CI279" s="1129"/>
      <c r="CJ279" s="1129"/>
      <c r="CK279" s="1129"/>
      <c r="CL279" s="1129"/>
      <c r="CM279" s="1129"/>
      <c r="CN279" s="1129"/>
      <c r="CO279" s="1129"/>
      <c r="CP279" s="1129"/>
      <c r="CQ279" s="1129"/>
      <c r="CR279" s="1129"/>
      <c r="CS279" s="1129"/>
      <c r="CT279" s="1129"/>
      <c r="CU279" s="1129"/>
      <c r="CV279" s="1129"/>
      <c r="CW279" s="1129"/>
      <c r="CX279" s="1129"/>
      <c r="CY279" s="1129"/>
      <c r="CZ279" s="1129"/>
      <c r="DA279" s="1129"/>
      <c r="DB279" s="1129"/>
      <c r="DC279" s="1129"/>
      <c r="DD279" s="1129"/>
      <c r="DE279" s="1129"/>
      <c r="DF279" s="1129"/>
      <c r="DG279" s="1129"/>
      <c r="DH279" s="1129"/>
      <c r="DI279" s="1129"/>
      <c r="DJ279" s="1135"/>
      <c r="DK279" s="1135"/>
      <c r="DL279" s="1129"/>
      <c r="DM279" s="1129"/>
      <c r="DN279" s="1129"/>
      <c r="DO279" s="1129"/>
      <c r="DP279" s="1129"/>
      <c r="DQ279" s="1129"/>
      <c r="DR279" s="1129"/>
      <c r="DS279" s="1129"/>
      <c r="DT279" s="1129"/>
      <c r="DU279" s="1129"/>
      <c r="DV279" s="1129"/>
      <c r="DW279" s="1129"/>
      <c r="DX279" s="1129"/>
      <c r="DY279" s="1129"/>
      <c r="DZ279" s="1129">
        <v>1</v>
      </c>
      <c r="EA279" s="1129"/>
      <c r="EB279" s="1129">
        <v>1</v>
      </c>
      <c r="EC279" s="1129"/>
      <c r="ED279" s="1129">
        <v>1</v>
      </c>
      <c r="EE279" s="1129"/>
      <c r="EF279" s="1129"/>
      <c r="EG279" s="1129"/>
      <c r="EH279" s="1129"/>
      <c r="EI279" s="1129"/>
      <c r="EJ279" s="1129"/>
      <c r="EK279" s="1129"/>
      <c r="EL279" s="1129"/>
      <c r="EM279" s="1129"/>
      <c r="EN279" s="1129"/>
      <c r="EO279" s="1129"/>
      <c r="EP279" s="1129"/>
      <c r="EQ279" s="1129"/>
      <c r="ER279" s="1129"/>
      <c r="ES279" s="1129"/>
      <c r="ET279" s="1129"/>
      <c r="EU279" s="1129"/>
      <c r="EV279" s="1129"/>
      <c r="EW279" s="1129"/>
      <c r="EX279" s="1129"/>
      <c r="EY279" s="1129"/>
      <c r="EZ279" s="1129"/>
      <c r="FA279" s="1129"/>
      <c r="FB279" s="1129"/>
      <c r="FC279" s="1129"/>
      <c r="FD279" s="1129"/>
      <c r="FE279" s="1129"/>
      <c r="FF279" s="1129"/>
      <c r="FG279" s="1129"/>
      <c r="FH279" s="1129"/>
      <c r="FI279" s="1129"/>
      <c r="FJ279" s="1129"/>
      <c r="FK279" s="1129"/>
      <c r="FL279" s="1129"/>
      <c r="FM279" s="1129"/>
      <c r="FN279" s="1129"/>
      <c r="FO279" s="1129"/>
      <c r="FP279" s="1129"/>
      <c r="FQ279" s="1129"/>
      <c r="FR279" s="1129"/>
      <c r="FS279" s="1129"/>
      <c r="FT279" s="1129"/>
      <c r="FU279" s="1129"/>
      <c r="FV279" s="1129"/>
      <c r="FW279" s="1129"/>
      <c r="FX279" s="1129"/>
      <c r="FY279" s="1129"/>
      <c r="FZ279" s="1129"/>
      <c r="GA279" s="1129"/>
      <c r="GB279" s="1129"/>
      <c r="GC279" s="1129"/>
      <c r="GD279" s="1129"/>
      <c r="GE279" s="1129"/>
      <c r="GF279" s="1129"/>
      <c r="GG279" s="1129"/>
      <c r="GH279" s="1129"/>
      <c r="GI279" s="1129"/>
      <c r="GJ279" s="1129"/>
      <c r="GK279" s="1129"/>
      <c r="GL279" s="1129"/>
      <c r="GM279" s="1129"/>
      <c r="GN279" s="1129"/>
      <c r="GO279" s="1129"/>
      <c r="GP279" s="1129"/>
      <c r="GQ279" s="1129"/>
      <c r="GR279" s="1129"/>
      <c r="GS279" s="1129"/>
      <c r="GT279" s="1129"/>
      <c r="GU279" s="1129"/>
      <c r="GV279" s="1129"/>
      <c r="GW279" s="1129"/>
      <c r="GX279" s="1129"/>
      <c r="GY279" s="1129"/>
      <c r="GZ279" s="1129"/>
      <c r="HA279" s="1129"/>
      <c r="HB279" s="1129"/>
      <c r="HC279" s="1129"/>
      <c r="HD279" s="1129"/>
      <c r="HE279" s="1129"/>
      <c r="HF279" s="1129"/>
      <c r="HG279" s="1129"/>
      <c r="HH279" s="1129"/>
      <c r="HI279" s="1129"/>
    </row>
    <row r="280" spans="1:217" hidden="1">
      <c r="A280" s="1139"/>
      <c r="B280" s="1140"/>
      <c r="C280" s="1139"/>
      <c r="D280" s="1141"/>
      <c r="E280" s="1141"/>
      <c r="F280" s="1142"/>
      <c r="G280" s="1141"/>
      <c r="H280" s="733"/>
      <c r="I280" s="1143"/>
      <c r="J280" s="1144"/>
      <c r="K280" s="838" t="s">
        <v>381</v>
      </c>
      <c r="L280" s="1125">
        <f>(L278*L279*$G278)*$L$8</f>
        <v>0</v>
      </c>
      <c r="M280" s="1126"/>
      <c r="N280" s="1125">
        <f>(N278*N279*$G278)*$L$8</f>
        <v>0</v>
      </c>
      <c r="O280" s="1126"/>
      <c r="P280" s="1125">
        <f>(P278*P279*$G278)*$L$8</f>
        <v>0</v>
      </c>
      <c r="Q280" s="1126"/>
      <c r="R280" s="1125">
        <f>(R278*R279*$G278)*$L$8</f>
        <v>0</v>
      </c>
      <c r="S280" s="1126"/>
      <c r="T280" s="1125">
        <f>(T278*T279*$G278)*$T$8</f>
        <v>0</v>
      </c>
      <c r="U280" s="1126"/>
      <c r="V280" s="1125">
        <f>(V278*V279*$G278)*$T$8</f>
        <v>0</v>
      </c>
      <c r="W280" s="1126"/>
      <c r="X280" s="1125">
        <f>(X278*X279*$G278)*$T$8</f>
        <v>0</v>
      </c>
      <c r="Y280" s="1126"/>
      <c r="Z280" s="1125">
        <f>(Z278*Z279*$G278)*$T$8</f>
        <v>0</v>
      </c>
      <c r="AA280" s="1126"/>
      <c r="AB280" s="1125">
        <f>(AB278*AB279*$G278)*$AB$8</f>
        <v>0</v>
      </c>
      <c r="AC280" s="1126"/>
      <c r="AD280" s="1125">
        <f>(AD278*AD279*$G278)*$AB$8</f>
        <v>0</v>
      </c>
      <c r="AE280" s="1126"/>
      <c r="AF280" s="1125">
        <f>(AF278*AF279*$G278)*$AB$8</f>
        <v>0</v>
      </c>
      <c r="AG280" s="1126"/>
      <c r="AH280" s="1125">
        <f>(AH278*AH279*$G278)*$AB$8</f>
        <v>0</v>
      </c>
      <c r="AI280" s="1126"/>
      <c r="AJ280" s="1125">
        <f>(AJ278*AJ279*$G278)*$AJ$8</f>
        <v>0</v>
      </c>
      <c r="AK280" s="1126"/>
      <c r="AL280" s="1125">
        <f>(AL278*AL279*$G278)*$AJ$8</f>
        <v>0</v>
      </c>
      <c r="AM280" s="1126"/>
      <c r="AN280" s="1125">
        <f>(AN278*AN279*$G278)*$AJ$8</f>
        <v>0</v>
      </c>
      <c r="AO280" s="1126"/>
      <c r="AP280" s="1125">
        <f>(AP278*AP279*$G278)*$AJ$8</f>
        <v>0</v>
      </c>
      <c r="AQ280" s="1126"/>
      <c r="AR280" s="1125">
        <f>(AR278*AR279*$G278)*$AT$8</f>
        <v>0</v>
      </c>
      <c r="AS280" s="1126"/>
      <c r="AT280" s="1125">
        <f>(AT278*AT279*$G278)*$AT$8</f>
        <v>0</v>
      </c>
      <c r="AU280" s="1126"/>
      <c r="AV280" s="1125">
        <f>(AV278*AV279*$G278)*$AT$8</f>
        <v>0</v>
      </c>
      <c r="AW280" s="1126"/>
      <c r="AX280" s="1125">
        <f>(AX278*AX279*$G278)*$AT$8</f>
        <v>0</v>
      </c>
      <c r="AY280" s="1126"/>
      <c r="AZ280" s="1125">
        <f>(AZ278*AZ279*$G278)*$BB$8</f>
        <v>0</v>
      </c>
      <c r="BA280" s="1126"/>
      <c r="BB280" s="1125">
        <f>(BB278*BB279*$G278)*$BB$8</f>
        <v>0</v>
      </c>
      <c r="BC280" s="1126"/>
      <c r="BD280" s="1125">
        <f>(BD278*BD279*$G278)*$BB$8</f>
        <v>0</v>
      </c>
      <c r="BE280" s="1126"/>
      <c r="BF280" s="1125">
        <f>(BF278*BF279*$G278)*$BB$8</f>
        <v>0</v>
      </c>
      <c r="BG280" s="1126"/>
      <c r="BH280" s="1125">
        <f>(BH278*BH279*$G278)*$BJ$8</f>
        <v>0</v>
      </c>
      <c r="BI280" s="1126"/>
      <c r="BJ280" s="1125">
        <f>(BJ278*BJ279*$G278)*$BJ$8</f>
        <v>0</v>
      </c>
      <c r="BK280" s="1126"/>
      <c r="BL280" s="1125">
        <f>(BL278*BL279*$G278)*$BJ$8</f>
        <v>0</v>
      </c>
      <c r="BM280" s="1126"/>
      <c r="BN280" s="1125">
        <f>(BN278*BN279*$G278)*$BJ$8</f>
        <v>0</v>
      </c>
      <c r="BO280" s="1126"/>
      <c r="BP280" s="1125">
        <f>(BP278*BP279*$G278)*$BT$8</f>
        <v>0</v>
      </c>
      <c r="BQ280" s="1126"/>
      <c r="BR280" s="1125">
        <f>(BR278*BR279*$G278)*$BT$8</f>
        <v>0</v>
      </c>
      <c r="BS280" s="1126"/>
      <c r="BT280" s="1125">
        <f>(BT278*BT279*$G278)*$BT$8</f>
        <v>0</v>
      </c>
      <c r="BU280" s="1126"/>
      <c r="BV280" s="1125">
        <f>(BV278*BV279*$G278)*$BT$8</f>
        <v>0</v>
      </c>
      <c r="BW280" s="1126"/>
      <c r="BX280" s="1125">
        <f>(BX278*BX279*$G278)*$CB$8</f>
        <v>0</v>
      </c>
      <c r="BY280" s="1126"/>
      <c r="BZ280" s="1125">
        <f>(BZ278*BZ279*$G278)*$CB$8</f>
        <v>0</v>
      </c>
      <c r="CA280" s="1126"/>
      <c r="CB280" s="1125">
        <f>(CB278*CB279*$G278)*$CB$8</f>
        <v>0</v>
      </c>
      <c r="CC280" s="1126"/>
      <c r="CD280" s="1125">
        <f>(CD278*CD279*$G278)*$CB$8</f>
        <v>0</v>
      </c>
      <c r="CE280" s="1126"/>
      <c r="CF280" s="1125">
        <f>(CF278*CF279*$G278)*$CJ$8</f>
        <v>0</v>
      </c>
      <c r="CG280" s="1126"/>
      <c r="CH280" s="1125">
        <f>(CH278*CH279*$G278)*$CJ$8</f>
        <v>0</v>
      </c>
      <c r="CI280" s="1126"/>
      <c r="CJ280" s="1125">
        <f>(CJ278*CJ279*$G278)*$CJ$8</f>
        <v>0</v>
      </c>
      <c r="CK280" s="1126"/>
      <c r="CL280" s="1125">
        <f>(CL278*CL279*$G278)*$CJ$8</f>
        <v>0</v>
      </c>
      <c r="CM280" s="1126"/>
      <c r="CN280" s="1125">
        <f>(CN278*CN279*$G278)*$CT$8</f>
        <v>0</v>
      </c>
      <c r="CO280" s="1126"/>
      <c r="CP280" s="1125">
        <f>(CP278*CP279*$G278)*$CT$8</f>
        <v>0</v>
      </c>
      <c r="CQ280" s="1126"/>
      <c r="CR280" s="1125">
        <f>(CR278*CR279*$G278)*$CT$8</f>
        <v>0</v>
      </c>
      <c r="CS280" s="1126"/>
      <c r="CT280" s="1125">
        <f>(CT278*CT279*$G278)*$CT$8</f>
        <v>0</v>
      </c>
      <c r="CU280" s="1126"/>
      <c r="CV280" s="1125">
        <f>(CV278*CV279*$G278)*$DB$8</f>
        <v>0</v>
      </c>
      <c r="CW280" s="1126"/>
      <c r="CX280" s="1125">
        <f>(CX278*CX279*$G278)*$DB$8</f>
        <v>0</v>
      </c>
      <c r="CY280" s="1126"/>
      <c r="CZ280" s="1125">
        <f>(CZ278*CZ279*$G278)*$DB$8</f>
        <v>0</v>
      </c>
      <c r="DA280" s="1126"/>
      <c r="DB280" s="1125">
        <f>(DB278*DB279*$G278)*$DB$8</f>
        <v>0</v>
      </c>
      <c r="DC280" s="1126"/>
      <c r="DD280" s="1125">
        <f>(DD278*DD279*$G278)*$DB$8</f>
        <v>0</v>
      </c>
      <c r="DE280" s="1126"/>
      <c r="DF280" s="1125">
        <f>(DF278*DF279*$G278)*$DB$8</f>
        <v>0</v>
      </c>
      <c r="DG280" s="1126"/>
      <c r="DH280" s="1125">
        <f>(DH278*DH279*$G278)*$DB$8</f>
        <v>0</v>
      </c>
      <c r="DI280" s="1126"/>
      <c r="DJ280" s="1130">
        <f>(DJ278*DJ279*$G278)*$DB$8</f>
        <v>0</v>
      </c>
      <c r="DK280" s="1131"/>
      <c r="DL280" s="1125">
        <f>(DL278*DL279*$G278)*$DB$8</f>
        <v>0</v>
      </c>
      <c r="DM280" s="1126"/>
      <c r="DN280" s="1125">
        <f>(DN278*DN279*$G278)*$DB$8</f>
        <v>0</v>
      </c>
      <c r="DO280" s="1126"/>
      <c r="DP280" s="1125">
        <f>(DP278*DP279*$G278)*$DB$8</f>
        <v>0</v>
      </c>
      <c r="DQ280" s="1126"/>
      <c r="DR280" s="1125">
        <f>(DR278*DR279*$G278)*$DB$8</f>
        <v>0</v>
      </c>
      <c r="DS280" s="1126"/>
      <c r="DT280" s="1156">
        <f>(DT278*DT279*$G278)*$EB$8</f>
        <v>0</v>
      </c>
      <c r="DU280" s="1157"/>
      <c r="DV280" s="1156">
        <f>(DV278*DV279*$G278)*$EB$8</f>
        <v>0</v>
      </c>
      <c r="DW280" s="1157"/>
      <c r="DX280" s="1156">
        <f>(DX278*DX279*$G278)*$EB$8</f>
        <v>0</v>
      </c>
      <c r="DY280" s="1157"/>
      <c r="DZ280" s="1125">
        <f>(DZ278*DZ279*$G278)*$EB$8</f>
        <v>0</v>
      </c>
      <c r="EA280" s="1126"/>
      <c r="EB280" s="1156">
        <f>(EB278*EB279*$G278)*$EJ$8</f>
        <v>0</v>
      </c>
      <c r="EC280" s="1157"/>
      <c r="ED280" s="1156">
        <f>(ED278*ED279*$G278)*$EJ$8</f>
        <v>0</v>
      </c>
      <c r="EE280" s="1157"/>
      <c r="EF280" s="1156">
        <f>(EF278*EF279*$G278)*$EJ$8</f>
        <v>0</v>
      </c>
      <c r="EG280" s="1157"/>
      <c r="EH280" s="1125">
        <f>(EH278*EH279*$G278)*$DB$8</f>
        <v>0</v>
      </c>
      <c r="EI280" s="1126"/>
      <c r="EJ280" s="1125">
        <f>(EJ278*EJ279*$G278)*$DB$8</f>
        <v>0</v>
      </c>
      <c r="EK280" s="1126"/>
      <c r="EL280" s="1125">
        <f>(EL278*EL279*$G278)*$DB$8</f>
        <v>0</v>
      </c>
      <c r="EM280" s="1126"/>
      <c r="EN280" s="1125">
        <f>(EN278*EN279*$G278)*$DB$8</f>
        <v>0</v>
      </c>
      <c r="EO280" s="1126"/>
      <c r="EP280" s="1125">
        <f>(EP278*EP279*$G278)*$DB$8</f>
        <v>0</v>
      </c>
      <c r="EQ280" s="1126"/>
      <c r="ER280" s="1125">
        <f>(ER278*ER279*$G278)*$DB$8</f>
        <v>0</v>
      </c>
      <c r="ES280" s="1126"/>
      <c r="ET280" s="1125">
        <f>(ET278*ET279*$G278)*$DB$8</f>
        <v>0</v>
      </c>
      <c r="EU280" s="1126"/>
      <c r="EV280" s="1125">
        <f>(EV278*EV279*$G278)*$DB$8</f>
        <v>0</v>
      </c>
      <c r="EW280" s="1126"/>
      <c r="EX280" s="1125">
        <f>(EX278*EX279*$G278)*$DB$8</f>
        <v>0</v>
      </c>
      <c r="EY280" s="1126"/>
      <c r="EZ280" s="1125">
        <f>(EZ278*EZ279*$G278)*$DB$8</f>
        <v>0</v>
      </c>
      <c r="FA280" s="1126"/>
      <c r="FB280" s="1125">
        <f>(FB278*FB279*$G278)*$DB$8</f>
        <v>0</v>
      </c>
      <c r="FC280" s="1126"/>
      <c r="FD280" s="1125">
        <f>(FD278*FD279*$G278)*$DB$8</f>
        <v>0</v>
      </c>
      <c r="FE280" s="1126"/>
      <c r="FF280" s="1125">
        <f>(FF278*FF279*$G278)*$DB$8</f>
        <v>0</v>
      </c>
      <c r="FG280" s="1126"/>
      <c r="FH280" s="1125">
        <f>(FH278*FH279*$G278)*$DB$8</f>
        <v>0</v>
      </c>
      <c r="FI280" s="1126"/>
      <c r="FJ280" s="1125">
        <f>(FJ278*FJ279*$G278)*$DB$8</f>
        <v>0</v>
      </c>
      <c r="FK280" s="1126"/>
      <c r="FL280" s="1125">
        <f>(FL278*FL279*$G278)*$DB$8</f>
        <v>0</v>
      </c>
      <c r="FM280" s="1126"/>
      <c r="FN280" s="1125">
        <f>(FN278*FN279*$G278)*$DB$8</f>
        <v>0</v>
      </c>
      <c r="FO280" s="1126"/>
      <c r="FP280" s="1125">
        <f>(FP278*FP279*$G278)*$DB$8</f>
        <v>0</v>
      </c>
      <c r="FQ280" s="1126"/>
      <c r="FR280" s="1125">
        <f>(FR278*FR279*$G278)*$DB$8</f>
        <v>0</v>
      </c>
      <c r="FS280" s="1126"/>
      <c r="FT280" s="1125">
        <f>(FT278*FT279*$G278)*$DB$8</f>
        <v>0</v>
      </c>
      <c r="FU280" s="1126"/>
      <c r="FV280" s="1125">
        <f>(FV278*FV279*$G278)*$DB$8</f>
        <v>0</v>
      </c>
      <c r="FW280" s="1126"/>
      <c r="FX280" s="1125">
        <f>(FX278*FX279*$G278)*$DB$8</f>
        <v>0</v>
      </c>
      <c r="FY280" s="1126"/>
      <c r="FZ280" s="1125">
        <f>(FZ278*FZ279*$G278)*$DB$8</f>
        <v>0</v>
      </c>
      <c r="GA280" s="1126"/>
      <c r="GB280" s="1125">
        <f>(GB278*GB279*$G278)*$DB$8</f>
        <v>0</v>
      </c>
      <c r="GC280" s="1126"/>
      <c r="GD280" s="1125">
        <f>(GD278*GD279*$G278)*$DB$8</f>
        <v>0</v>
      </c>
      <c r="GE280" s="1126"/>
      <c r="GF280" s="1125">
        <f>(GF278*GF279*$G278)*$DB$8</f>
        <v>0</v>
      </c>
      <c r="GG280" s="1126"/>
      <c r="GH280" s="1125">
        <f>(GH278*GH279*$G278)*$DB$8</f>
        <v>0</v>
      </c>
      <c r="GI280" s="1126"/>
      <c r="GJ280" s="1125">
        <f>(GJ278*GJ279*$G278)*$DB$8</f>
        <v>0</v>
      </c>
      <c r="GK280" s="1126"/>
      <c r="GL280" s="1125">
        <f>(GL278*GL279*$G278)*$DB$8</f>
        <v>0</v>
      </c>
      <c r="GM280" s="1126"/>
      <c r="GN280" s="1125">
        <f>(GN278*GN279*$G278)*$DB$8</f>
        <v>0</v>
      </c>
      <c r="GO280" s="1126"/>
      <c r="GP280" s="1125">
        <f>(GP278*GP279*$G278)*$DB$8</f>
        <v>0</v>
      </c>
      <c r="GQ280" s="1126"/>
      <c r="GR280" s="1125">
        <f>(GR278*GR279*$G278)*$DB$8</f>
        <v>0</v>
      </c>
      <c r="GS280" s="1126"/>
      <c r="GT280" s="1125">
        <f>(GT278*GT279*$G278)*$DB$8</f>
        <v>0</v>
      </c>
      <c r="GU280" s="1126"/>
      <c r="GV280" s="1125">
        <f t="shared" ref="GV280" si="1149">(GV278*GV279*$G278)*$DB$8</f>
        <v>0</v>
      </c>
      <c r="GW280" s="1126"/>
      <c r="GX280" s="1125">
        <f t="shared" ref="GX280" si="1150">(GX278*GX279*$G278)*$DB$8</f>
        <v>0</v>
      </c>
      <c r="GY280" s="1126"/>
      <c r="GZ280" s="1125">
        <f t="shared" ref="GZ280" si="1151">(GZ278*GZ279*$G278)*$DB$8</f>
        <v>0</v>
      </c>
      <c r="HA280" s="1126"/>
      <c r="HB280" s="1125">
        <f>(HB278*HB279*$G278)*$DB$8</f>
        <v>0</v>
      </c>
      <c r="HC280" s="1126"/>
      <c r="HD280" s="1125">
        <f t="shared" ref="HD280" si="1152">(HD278*HD279*$G278)*$DB$8</f>
        <v>0</v>
      </c>
      <c r="HE280" s="1126"/>
      <c r="HF280" s="1125">
        <f t="shared" ref="HF280" si="1153">(HF278*HF279*$G278)*$DB$8</f>
        <v>0</v>
      </c>
      <c r="HG280" s="1126"/>
      <c r="HH280" s="1125">
        <f t="shared" ref="HH280" si="1154">(HH278*HH279*$G278)*$DB$8</f>
        <v>0</v>
      </c>
      <c r="HI280" s="1126"/>
    </row>
    <row r="281" spans="1:217" hidden="1">
      <c r="A281" s="1139"/>
      <c r="B281" s="1140"/>
      <c r="C281" s="1139"/>
      <c r="D281" s="1141"/>
      <c r="E281" s="1141"/>
      <c r="F281" s="1142"/>
      <c r="G281" s="1141"/>
      <c r="H281" s="733"/>
      <c r="I281" s="1143"/>
      <c r="J281" s="1144"/>
      <c r="K281" s="839" t="s">
        <v>382</v>
      </c>
      <c r="L281" s="1121">
        <f>L280</f>
        <v>0</v>
      </c>
      <c r="M281" s="1122"/>
      <c r="N281" s="1121">
        <f>L281+N280</f>
        <v>0</v>
      </c>
      <c r="O281" s="1122"/>
      <c r="P281" s="1121">
        <f>N281+P280</f>
        <v>0</v>
      </c>
      <c r="Q281" s="1122"/>
      <c r="R281" s="1121">
        <f>P281+R280</f>
        <v>0</v>
      </c>
      <c r="S281" s="1122"/>
      <c r="T281" s="1121">
        <f>R281+T280</f>
        <v>0</v>
      </c>
      <c r="U281" s="1122"/>
      <c r="V281" s="1121">
        <f>T281+V280</f>
        <v>0</v>
      </c>
      <c r="W281" s="1122"/>
      <c r="X281" s="1121">
        <f>V281+X280</f>
        <v>0</v>
      </c>
      <c r="Y281" s="1122"/>
      <c r="Z281" s="1121">
        <f>X281+Z280</f>
        <v>0</v>
      </c>
      <c r="AA281" s="1122"/>
      <c r="AB281" s="1121">
        <f>Z281+AB280</f>
        <v>0</v>
      </c>
      <c r="AC281" s="1122"/>
      <c r="AD281" s="1121">
        <f>AB281+AD280</f>
        <v>0</v>
      </c>
      <c r="AE281" s="1122"/>
      <c r="AF281" s="1121">
        <f>AD281+AF280</f>
        <v>0</v>
      </c>
      <c r="AG281" s="1122"/>
      <c r="AH281" s="1121">
        <f>AF281+AH280</f>
        <v>0</v>
      </c>
      <c r="AI281" s="1122"/>
      <c r="AJ281" s="1121">
        <f>AH281+AJ280</f>
        <v>0</v>
      </c>
      <c r="AK281" s="1122"/>
      <c r="AL281" s="1121">
        <f>AJ281+AL280</f>
        <v>0</v>
      </c>
      <c r="AM281" s="1122"/>
      <c r="AN281" s="1121">
        <f>AL281+AN280</f>
        <v>0</v>
      </c>
      <c r="AO281" s="1122"/>
      <c r="AP281" s="1121">
        <f>AN281+AP280</f>
        <v>0</v>
      </c>
      <c r="AQ281" s="1122"/>
      <c r="AR281" s="1121">
        <f>AP281+AR280</f>
        <v>0</v>
      </c>
      <c r="AS281" s="1122"/>
      <c r="AT281" s="1121">
        <f>AR281+AT280</f>
        <v>0</v>
      </c>
      <c r="AU281" s="1122"/>
      <c r="AV281" s="1121">
        <f>AT281+AV280</f>
        <v>0</v>
      </c>
      <c r="AW281" s="1122"/>
      <c r="AX281" s="1121">
        <f>AV281+AX280</f>
        <v>0</v>
      </c>
      <c r="AY281" s="1122"/>
      <c r="AZ281" s="1121">
        <f>AX281+AZ280</f>
        <v>0</v>
      </c>
      <c r="BA281" s="1122"/>
      <c r="BB281" s="1121">
        <f>AZ281+BB280</f>
        <v>0</v>
      </c>
      <c r="BC281" s="1122"/>
      <c r="BD281" s="1121">
        <f>BB281+BD280</f>
        <v>0</v>
      </c>
      <c r="BE281" s="1122"/>
      <c r="BF281" s="1121">
        <f>BD281+BF280</f>
        <v>0</v>
      </c>
      <c r="BG281" s="1122"/>
      <c r="BH281" s="1121">
        <f>BF281+BH280</f>
        <v>0</v>
      </c>
      <c r="BI281" s="1122"/>
      <c r="BJ281" s="1121">
        <f>BH281+BJ280</f>
        <v>0</v>
      </c>
      <c r="BK281" s="1122"/>
      <c r="BL281" s="1121">
        <f>BJ281+BL280</f>
        <v>0</v>
      </c>
      <c r="BM281" s="1122"/>
      <c r="BN281" s="1121">
        <f>BL281+BN280</f>
        <v>0</v>
      </c>
      <c r="BO281" s="1122"/>
      <c r="BP281" s="1121">
        <f>BN281+BP280</f>
        <v>0</v>
      </c>
      <c r="BQ281" s="1122"/>
      <c r="BR281" s="1121">
        <f>BP281+BR280</f>
        <v>0</v>
      </c>
      <c r="BS281" s="1122"/>
      <c r="BT281" s="1121">
        <f>BR281+BT280</f>
        <v>0</v>
      </c>
      <c r="BU281" s="1122"/>
      <c r="BV281" s="1121">
        <f>BT281+BV280</f>
        <v>0</v>
      </c>
      <c r="BW281" s="1122"/>
      <c r="BX281" s="1121">
        <f>BV281+BX280</f>
        <v>0</v>
      </c>
      <c r="BY281" s="1122"/>
      <c r="BZ281" s="1121">
        <f>BX281+BZ280</f>
        <v>0</v>
      </c>
      <c r="CA281" s="1122"/>
      <c r="CB281" s="1121">
        <f>BZ281+CB280</f>
        <v>0</v>
      </c>
      <c r="CC281" s="1122"/>
      <c r="CD281" s="1121">
        <f>CB281+CD280</f>
        <v>0</v>
      </c>
      <c r="CE281" s="1122"/>
      <c r="CF281" s="1121">
        <f>CD281+CF280</f>
        <v>0</v>
      </c>
      <c r="CG281" s="1122"/>
      <c r="CH281" s="1121">
        <f>CF281+CH280</f>
        <v>0</v>
      </c>
      <c r="CI281" s="1122"/>
      <c r="CJ281" s="1121">
        <f>CH281+CJ280</f>
        <v>0</v>
      </c>
      <c r="CK281" s="1122"/>
      <c r="CL281" s="1121">
        <f>CJ281+CL280</f>
        <v>0</v>
      </c>
      <c r="CM281" s="1122"/>
      <c r="CN281" s="1121">
        <f>CL281+CN280</f>
        <v>0</v>
      </c>
      <c r="CO281" s="1122"/>
      <c r="CP281" s="1121">
        <f>CN281+CP280</f>
        <v>0</v>
      </c>
      <c r="CQ281" s="1122"/>
      <c r="CR281" s="1121">
        <f>CP281+CR280</f>
        <v>0</v>
      </c>
      <c r="CS281" s="1122"/>
      <c r="CT281" s="1121">
        <f>CR281+CT280</f>
        <v>0</v>
      </c>
      <c r="CU281" s="1122"/>
      <c r="CV281" s="1121">
        <f>CT281+CV280</f>
        <v>0</v>
      </c>
      <c r="CW281" s="1122"/>
      <c r="CX281" s="1121">
        <f>CV281+CX280</f>
        <v>0</v>
      </c>
      <c r="CY281" s="1122"/>
      <c r="CZ281" s="1121">
        <f>CX281+CZ280</f>
        <v>0</v>
      </c>
      <c r="DA281" s="1122"/>
      <c r="DB281" s="1121">
        <f>CZ281+DB280</f>
        <v>0</v>
      </c>
      <c r="DC281" s="1122"/>
      <c r="DD281" s="1121">
        <f>DB281+DD280</f>
        <v>0</v>
      </c>
      <c r="DE281" s="1122"/>
      <c r="DF281" s="1121">
        <f>DD281+DF280</f>
        <v>0</v>
      </c>
      <c r="DG281" s="1122"/>
      <c r="DH281" s="1121">
        <f>DF281+DH280</f>
        <v>0</v>
      </c>
      <c r="DI281" s="1122"/>
      <c r="DJ281" s="1127">
        <f>DH281+DJ280</f>
        <v>0</v>
      </c>
      <c r="DK281" s="1128"/>
      <c r="DL281" s="1121">
        <f>DJ281+DL280</f>
        <v>0</v>
      </c>
      <c r="DM281" s="1122"/>
      <c r="DN281" s="1121">
        <f>DL281+DN280</f>
        <v>0</v>
      </c>
      <c r="DO281" s="1122"/>
      <c r="DP281" s="1121">
        <f>DN281+DP280</f>
        <v>0</v>
      </c>
      <c r="DQ281" s="1122"/>
      <c r="DR281" s="1121">
        <f>DP281+DR280</f>
        <v>0</v>
      </c>
      <c r="DS281" s="1122"/>
      <c r="DT281" s="1121">
        <f>DR281+DT280</f>
        <v>0</v>
      </c>
      <c r="DU281" s="1122"/>
      <c r="DV281" s="1121">
        <f>DT281+DV280</f>
        <v>0</v>
      </c>
      <c r="DW281" s="1122"/>
      <c r="DX281" s="1121">
        <f>DV281+DX280</f>
        <v>0</v>
      </c>
      <c r="DY281" s="1122"/>
      <c r="DZ281" s="1121">
        <f>DX281+DZ280</f>
        <v>0</v>
      </c>
      <c r="EA281" s="1122"/>
      <c r="EB281" s="1121">
        <f>DZ281+EB280</f>
        <v>0</v>
      </c>
      <c r="EC281" s="1122"/>
      <c r="ED281" s="1121">
        <f>EB281+ED280</f>
        <v>0</v>
      </c>
      <c r="EE281" s="1122"/>
      <c r="EF281" s="1121">
        <f>ED281+EF280</f>
        <v>0</v>
      </c>
      <c r="EG281" s="1122"/>
      <c r="EH281" s="1121">
        <f>EF281+EH280</f>
        <v>0</v>
      </c>
      <c r="EI281" s="1122"/>
      <c r="EJ281" s="1121">
        <f>EH281+EJ280</f>
        <v>0</v>
      </c>
      <c r="EK281" s="1122"/>
      <c r="EL281" s="1121">
        <f>EJ281+EL280</f>
        <v>0</v>
      </c>
      <c r="EM281" s="1122"/>
      <c r="EN281" s="1121">
        <f>EL281+EN280</f>
        <v>0</v>
      </c>
      <c r="EO281" s="1122"/>
      <c r="EP281" s="1121">
        <f>EN281+EP280</f>
        <v>0</v>
      </c>
      <c r="EQ281" s="1122"/>
      <c r="ER281" s="1121">
        <f>EP281+ER280</f>
        <v>0</v>
      </c>
      <c r="ES281" s="1122"/>
      <c r="ET281" s="1121">
        <f>ER281+ET280</f>
        <v>0</v>
      </c>
      <c r="EU281" s="1122"/>
      <c r="EV281" s="1121">
        <f>ET281+EV280</f>
        <v>0</v>
      </c>
      <c r="EW281" s="1122"/>
      <c r="EX281" s="1121">
        <f>EV281+EX280</f>
        <v>0</v>
      </c>
      <c r="EY281" s="1122"/>
      <c r="EZ281" s="1121">
        <f>EX281+EZ280</f>
        <v>0</v>
      </c>
      <c r="FA281" s="1122"/>
      <c r="FB281" s="1121">
        <f>EZ281+FB280</f>
        <v>0</v>
      </c>
      <c r="FC281" s="1122"/>
      <c r="FD281" s="1121">
        <f>FB281+FD280</f>
        <v>0</v>
      </c>
      <c r="FE281" s="1122"/>
      <c r="FF281" s="1121">
        <f>FD281+FF280</f>
        <v>0</v>
      </c>
      <c r="FG281" s="1122"/>
      <c r="FH281" s="1121">
        <f>FF281+FH280</f>
        <v>0</v>
      </c>
      <c r="FI281" s="1122"/>
      <c r="FJ281" s="1121">
        <f>FH281+FJ280</f>
        <v>0</v>
      </c>
      <c r="FK281" s="1122"/>
      <c r="FL281" s="1121">
        <f>FJ281+FL280</f>
        <v>0</v>
      </c>
      <c r="FM281" s="1122"/>
      <c r="FN281" s="1121">
        <f>FL281+FN280</f>
        <v>0</v>
      </c>
      <c r="FO281" s="1122"/>
      <c r="FP281" s="1121">
        <f>FN281+FP280</f>
        <v>0</v>
      </c>
      <c r="FQ281" s="1122"/>
      <c r="FR281" s="1121">
        <f>FP281+FR280</f>
        <v>0</v>
      </c>
      <c r="FS281" s="1122"/>
      <c r="FT281" s="1121">
        <f>FR281+FT280</f>
        <v>0</v>
      </c>
      <c r="FU281" s="1122"/>
      <c r="FV281" s="1121">
        <f>FT281+FV280</f>
        <v>0</v>
      </c>
      <c r="FW281" s="1122"/>
      <c r="FX281" s="1121">
        <f>FV281+FX280</f>
        <v>0</v>
      </c>
      <c r="FY281" s="1122"/>
      <c r="FZ281" s="1121">
        <f>FX281+FZ280</f>
        <v>0</v>
      </c>
      <c r="GA281" s="1122"/>
      <c r="GB281" s="1121">
        <f>FZ281+GB280</f>
        <v>0</v>
      </c>
      <c r="GC281" s="1122"/>
      <c r="GD281" s="1121">
        <f>GB281+GD280</f>
        <v>0</v>
      </c>
      <c r="GE281" s="1122"/>
      <c r="GF281" s="1121">
        <f>GD281+GF280</f>
        <v>0</v>
      </c>
      <c r="GG281" s="1122"/>
      <c r="GH281" s="1121">
        <f>GF281+GH280</f>
        <v>0</v>
      </c>
      <c r="GI281" s="1122"/>
      <c r="GJ281" s="1121">
        <f>GH281+GJ280</f>
        <v>0</v>
      </c>
      <c r="GK281" s="1122"/>
      <c r="GL281" s="1121">
        <f>GJ281+GL280</f>
        <v>0</v>
      </c>
      <c r="GM281" s="1122"/>
      <c r="GN281" s="1121">
        <f>GL281+GN280</f>
        <v>0</v>
      </c>
      <c r="GO281" s="1122"/>
      <c r="GP281" s="1121">
        <f>GN281+GP280</f>
        <v>0</v>
      </c>
      <c r="GQ281" s="1122"/>
      <c r="GR281" s="1121">
        <f>GP281+GR280</f>
        <v>0</v>
      </c>
      <c r="GS281" s="1122"/>
      <c r="GT281" s="1121">
        <f>GR281+GT280</f>
        <v>0</v>
      </c>
      <c r="GU281" s="1122"/>
      <c r="GV281" s="1121">
        <f t="shared" ref="GV281" si="1155">GT281+GV280</f>
        <v>0</v>
      </c>
      <c r="GW281" s="1122"/>
      <c r="GX281" s="1121">
        <f t="shared" ref="GX281" si="1156">GV281+GX280</f>
        <v>0</v>
      </c>
      <c r="GY281" s="1122"/>
      <c r="GZ281" s="1121">
        <f t="shared" ref="GZ281" si="1157">GX281+GZ280</f>
        <v>0</v>
      </c>
      <c r="HA281" s="1122"/>
      <c r="HB281" s="1121">
        <f>GZ281+HB280</f>
        <v>0</v>
      </c>
      <c r="HC281" s="1122"/>
      <c r="HD281" s="1121">
        <f t="shared" ref="HD281" si="1158">HB281+HD280</f>
        <v>0</v>
      </c>
      <c r="HE281" s="1122"/>
      <c r="HF281" s="1121">
        <f t="shared" ref="HF281" si="1159">HD281+HF280</f>
        <v>0</v>
      </c>
      <c r="HG281" s="1122"/>
      <c r="HH281" s="1121">
        <f t="shared" ref="HH281" si="1160">HF281+HH280</f>
        <v>0</v>
      </c>
      <c r="HI281" s="1122"/>
    </row>
    <row r="282" spans="1:217" s="19" customFormat="1" hidden="1">
      <c r="A282" s="1139"/>
      <c r="B282" s="1140"/>
      <c r="C282" s="1139"/>
      <c r="D282" s="1141"/>
      <c r="E282" s="1141"/>
      <c r="F282" s="1142"/>
      <c r="G282" s="1141"/>
      <c r="H282" s="840"/>
      <c r="I282" s="1143"/>
      <c r="J282" s="1144"/>
      <c r="K282" s="841" t="s">
        <v>383</v>
      </c>
      <c r="L282" s="1117"/>
      <c r="M282" s="1118"/>
      <c r="N282" s="1117"/>
      <c r="O282" s="1118"/>
      <c r="P282" s="1117"/>
      <c r="Q282" s="1118"/>
      <c r="R282" s="1117"/>
      <c r="S282" s="1118"/>
      <c r="T282" s="1117"/>
      <c r="U282" s="1118"/>
      <c r="V282" s="1117"/>
      <c r="W282" s="1118"/>
      <c r="X282" s="1117"/>
      <c r="Y282" s="1118"/>
      <c r="Z282" s="1117"/>
      <c r="AA282" s="1118"/>
      <c r="AB282" s="1117"/>
      <c r="AC282" s="1118"/>
      <c r="AD282" s="1117"/>
      <c r="AE282" s="1118"/>
      <c r="AF282" s="1117"/>
      <c r="AG282" s="1118"/>
      <c r="AH282" s="1117"/>
      <c r="AI282" s="1118"/>
      <c r="AJ282" s="1117"/>
      <c r="AK282" s="1118"/>
      <c r="AL282" s="1117"/>
      <c r="AM282" s="1118"/>
      <c r="AN282" s="1117"/>
      <c r="AO282" s="1118"/>
      <c r="AP282" s="1117"/>
      <c r="AQ282" s="1118"/>
      <c r="AR282" s="1117"/>
      <c r="AS282" s="1118"/>
      <c r="AT282" s="1117"/>
      <c r="AU282" s="1118"/>
      <c r="AV282" s="1117"/>
      <c r="AW282" s="1118"/>
      <c r="AX282" s="1117"/>
      <c r="AY282" s="1118"/>
      <c r="AZ282" s="1117"/>
      <c r="BA282" s="1118"/>
      <c r="BB282" s="1117"/>
      <c r="BC282" s="1118"/>
      <c r="BD282" s="1117"/>
      <c r="BE282" s="1118"/>
      <c r="BF282" s="1117"/>
      <c r="BG282" s="1118"/>
      <c r="BH282" s="1117"/>
      <c r="BI282" s="1118"/>
      <c r="BJ282" s="1117"/>
      <c r="BK282" s="1118"/>
      <c r="BL282" s="1117"/>
      <c r="BM282" s="1118"/>
      <c r="BN282" s="1117"/>
      <c r="BO282" s="1118"/>
      <c r="BP282" s="1117"/>
      <c r="BQ282" s="1118"/>
      <c r="BR282" s="1117"/>
      <c r="BS282" s="1118"/>
      <c r="BT282" s="1117"/>
      <c r="BU282" s="1118"/>
      <c r="BV282" s="1117"/>
      <c r="BW282" s="1118"/>
      <c r="BX282" s="1117"/>
      <c r="BY282" s="1118"/>
      <c r="BZ282" s="1117"/>
      <c r="CA282" s="1118"/>
      <c r="CB282" s="1117"/>
      <c r="CC282" s="1118"/>
      <c r="CD282" s="1117"/>
      <c r="CE282" s="1118"/>
      <c r="CF282" s="1117"/>
      <c r="CG282" s="1118"/>
      <c r="CH282" s="1117"/>
      <c r="CI282" s="1118"/>
      <c r="CJ282" s="1117"/>
      <c r="CK282" s="1118"/>
      <c r="CL282" s="1117"/>
      <c r="CM282" s="1118"/>
      <c r="CN282" s="1117"/>
      <c r="CO282" s="1118"/>
      <c r="CP282" s="1117"/>
      <c r="CQ282" s="1118"/>
      <c r="CR282" s="1117"/>
      <c r="CS282" s="1118"/>
      <c r="CT282" s="1117"/>
      <c r="CU282" s="1118"/>
      <c r="CV282" s="1117"/>
      <c r="CW282" s="1118"/>
      <c r="CX282" s="1117"/>
      <c r="CY282" s="1118"/>
      <c r="CZ282" s="1117"/>
      <c r="DA282" s="1118"/>
      <c r="DB282" s="1117"/>
      <c r="DC282" s="1118"/>
      <c r="DD282" s="1117"/>
      <c r="DE282" s="1118"/>
      <c r="DF282" s="1117"/>
      <c r="DG282" s="1118"/>
      <c r="DH282" s="1117"/>
      <c r="DI282" s="1118"/>
      <c r="DJ282" s="1123"/>
      <c r="DK282" s="1124"/>
      <c r="DL282" s="1117"/>
      <c r="DM282" s="1118"/>
      <c r="DN282" s="1117"/>
      <c r="DO282" s="1118"/>
      <c r="DP282" s="1117"/>
      <c r="DQ282" s="1118"/>
      <c r="DR282" s="1117"/>
      <c r="DS282" s="1118"/>
      <c r="DT282" s="1117"/>
      <c r="DU282" s="1118"/>
      <c r="DV282" s="1117"/>
      <c r="DW282" s="1118"/>
      <c r="DX282" s="1117"/>
      <c r="DY282" s="1118"/>
      <c r="DZ282" s="1117"/>
      <c r="EA282" s="1118"/>
      <c r="EB282" s="1117"/>
      <c r="EC282" s="1118"/>
      <c r="ED282" s="1117"/>
      <c r="EE282" s="1118"/>
      <c r="EF282" s="1117"/>
      <c r="EG282" s="1118"/>
      <c r="EH282" s="1117"/>
      <c r="EI282" s="1118"/>
      <c r="EJ282" s="1117"/>
      <c r="EK282" s="1118"/>
      <c r="EL282" s="1117"/>
      <c r="EM282" s="1118"/>
      <c r="EN282" s="1117"/>
      <c r="EO282" s="1118"/>
      <c r="EP282" s="1117"/>
      <c r="EQ282" s="1118"/>
      <c r="ER282" s="1117"/>
      <c r="ES282" s="1118"/>
      <c r="ET282" s="1117"/>
      <c r="EU282" s="1118"/>
      <c r="EV282" s="1117"/>
      <c r="EW282" s="1118"/>
      <c r="EX282" s="1117"/>
      <c r="EY282" s="1118"/>
      <c r="EZ282" s="1117"/>
      <c r="FA282" s="1118"/>
      <c r="FB282" s="1117"/>
      <c r="FC282" s="1118"/>
      <c r="FD282" s="1117"/>
      <c r="FE282" s="1118"/>
      <c r="FF282" s="1117"/>
      <c r="FG282" s="1118"/>
      <c r="FH282" s="1117"/>
      <c r="FI282" s="1118"/>
      <c r="FJ282" s="1117"/>
      <c r="FK282" s="1118"/>
      <c r="FL282" s="1117"/>
      <c r="FM282" s="1118"/>
      <c r="FN282" s="1117"/>
      <c r="FO282" s="1118"/>
      <c r="FP282" s="1117"/>
      <c r="FQ282" s="1118"/>
      <c r="FR282" s="1117"/>
      <c r="FS282" s="1118"/>
      <c r="FT282" s="1117"/>
      <c r="FU282" s="1118"/>
      <c r="FV282" s="1117"/>
      <c r="FW282" s="1118"/>
      <c r="FX282" s="1117"/>
      <c r="FY282" s="1118"/>
      <c r="FZ282" s="1117"/>
      <c r="GA282" s="1118"/>
      <c r="GB282" s="1117"/>
      <c r="GC282" s="1118"/>
      <c r="GD282" s="1117"/>
      <c r="GE282" s="1118"/>
      <c r="GF282" s="1117"/>
      <c r="GG282" s="1118"/>
      <c r="GH282" s="1117"/>
      <c r="GI282" s="1118"/>
      <c r="GJ282" s="1117"/>
      <c r="GK282" s="1118"/>
      <c r="GL282" s="1117"/>
      <c r="GM282" s="1118"/>
      <c r="GN282" s="1117"/>
      <c r="GO282" s="1118"/>
      <c r="GP282" s="1117"/>
      <c r="GQ282" s="1118"/>
      <c r="GR282" s="1117"/>
      <c r="GS282" s="1118"/>
      <c r="GT282" s="1117"/>
      <c r="GU282" s="1118"/>
      <c r="GV282" s="1117"/>
      <c r="GW282" s="1118"/>
      <c r="GX282" s="1117"/>
      <c r="GY282" s="1118"/>
      <c r="GZ282" s="1117"/>
      <c r="HA282" s="1118"/>
      <c r="HB282" s="1117"/>
      <c r="HC282" s="1118"/>
      <c r="HD282" s="1117"/>
      <c r="HE282" s="1118"/>
      <c r="HF282" s="1117"/>
      <c r="HG282" s="1118"/>
      <c r="HH282" s="1117"/>
      <c r="HI282" s="1118"/>
    </row>
    <row r="283" spans="1:217" s="20" customFormat="1" hidden="1">
      <c r="A283" s="1139"/>
      <c r="B283" s="1140"/>
      <c r="C283" s="1139"/>
      <c r="D283" s="1141"/>
      <c r="E283" s="1141"/>
      <c r="F283" s="1142"/>
      <c r="G283" s="1141"/>
      <c r="H283" s="842"/>
      <c r="I283" s="1143"/>
      <c r="J283" s="1144"/>
      <c r="K283" s="843" t="s">
        <v>384</v>
      </c>
      <c r="L283" s="1113">
        <f>L282</f>
        <v>0</v>
      </c>
      <c r="M283" s="1114"/>
      <c r="N283" s="1113">
        <f>N282+L283</f>
        <v>0</v>
      </c>
      <c r="O283" s="1114"/>
      <c r="P283" s="1113">
        <f>P282+N283</f>
        <v>0</v>
      </c>
      <c r="Q283" s="1114"/>
      <c r="R283" s="1113">
        <f>R282+P283</f>
        <v>0</v>
      </c>
      <c r="S283" s="1114"/>
      <c r="T283" s="1113">
        <f>T282+R283</f>
        <v>0</v>
      </c>
      <c r="U283" s="1114"/>
      <c r="V283" s="1113">
        <f>V282+T283</f>
        <v>0</v>
      </c>
      <c r="W283" s="1114"/>
      <c r="X283" s="1113">
        <f>X282+V283</f>
        <v>0</v>
      </c>
      <c r="Y283" s="1114"/>
      <c r="Z283" s="1113">
        <f>Z282+X283</f>
        <v>0</v>
      </c>
      <c r="AA283" s="1114"/>
      <c r="AB283" s="1113">
        <f>AB282+Z283</f>
        <v>0</v>
      </c>
      <c r="AC283" s="1114"/>
      <c r="AD283" s="1113">
        <f>AD282+AB283</f>
        <v>0</v>
      </c>
      <c r="AE283" s="1114"/>
      <c r="AF283" s="1113">
        <f>AF282+AD283</f>
        <v>0</v>
      </c>
      <c r="AG283" s="1114"/>
      <c r="AH283" s="1113">
        <f>AH282+AF283</f>
        <v>0</v>
      </c>
      <c r="AI283" s="1114"/>
      <c r="AJ283" s="1113">
        <f>AJ282+AH283</f>
        <v>0</v>
      </c>
      <c r="AK283" s="1114"/>
      <c r="AL283" s="1113">
        <f>AL282+AJ283</f>
        <v>0</v>
      </c>
      <c r="AM283" s="1114"/>
      <c r="AN283" s="1113">
        <f>AN282+AL283</f>
        <v>0</v>
      </c>
      <c r="AO283" s="1114"/>
      <c r="AP283" s="1113">
        <f>AP282+AN283</f>
        <v>0</v>
      </c>
      <c r="AQ283" s="1114"/>
      <c r="AR283" s="1113">
        <f>AR282+AP283</f>
        <v>0</v>
      </c>
      <c r="AS283" s="1114"/>
      <c r="AT283" s="1113">
        <f>AT282+AR283</f>
        <v>0</v>
      </c>
      <c r="AU283" s="1114"/>
      <c r="AV283" s="1113">
        <f>AV282+AT283</f>
        <v>0</v>
      </c>
      <c r="AW283" s="1114"/>
      <c r="AX283" s="1113">
        <f>AX282+AV283</f>
        <v>0</v>
      </c>
      <c r="AY283" s="1114"/>
      <c r="AZ283" s="1113">
        <f>AZ282+AX283</f>
        <v>0</v>
      </c>
      <c r="BA283" s="1114"/>
      <c r="BB283" s="1113">
        <f>BB282+AZ283</f>
        <v>0</v>
      </c>
      <c r="BC283" s="1114"/>
      <c r="BD283" s="1113">
        <f>BD282+BB283</f>
        <v>0</v>
      </c>
      <c r="BE283" s="1114"/>
      <c r="BF283" s="1113">
        <f>BF282+BD283</f>
        <v>0</v>
      </c>
      <c r="BG283" s="1114"/>
      <c r="BH283" s="1113">
        <f>BH282+BF283</f>
        <v>0</v>
      </c>
      <c r="BI283" s="1114"/>
      <c r="BJ283" s="1113">
        <f>BJ282+BH283</f>
        <v>0</v>
      </c>
      <c r="BK283" s="1114"/>
      <c r="BL283" s="1113">
        <f>BL282+BJ283</f>
        <v>0</v>
      </c>
      <c r="BM283" s="1114"/>
      <c r="BN283" s="1113">
        <f>BN282+BL283</f>
        <v>0</v>
      </c>
      <c r="BO283" s="1114"/>
      <c r="BP283" s="1113">
        <f>BP282+BN283</f>
        <v>0</v>
      </c>
      <c r="BQ283" s="1114"/>
      <c r="BR283" s="1113">
        <f>BR282+BP283</f>
        <v>0</v>
      </c>
      <c r="BS283" s="1114"/>
      <c r="BT283" s="1113">
        <f>BT282+BR283</f>
        <v>0</v>
      </c>
      <c r="BU283" s="1114"/>
      <c r="BV283" s="1113">
        <f>BV282+BT283</f>
        <v>0</v>
      </c>
      <c r="BW283" s="1114"/>
      <c r="BX283" s="1113">
        <f>BX282+BV283</f>
        <v>0</v>
      </c>
      <c r="BY283" s="1114"/>
      <c r="BZ283" s="1113">
        <f>BZ282+BX283</f>
        <v>0</v>
      </c>
      <c r="CA283" s="1114"/>
      <c r="CB283" s="1113">
        <f>CB282+BZ283</f>
        <v>0</v>
      </c>
      <c r="CC283" s="1114"/>
      <c r="CD283" s="1113">
        <f>CD282+CB283</f>
        <v>0</v>
      </c>
      <c r="CE283" s="1114"/>
      <c r="CF283" s="1113">
        <f>CF282+CD283</f>
        <v>0</v>
      </c>
      <c r="CG283" s="1114"/>
      <c r="CH283" s="1113">
        <f>CH282+CF283</f>
        <v>0</v>
      </c>
      <c r="CI283" s="1114"/>
      <c r="CJ283" s="1113">
        <f>CJ282+CH283</f>
        <v>0</v>
      </c>
      <c r="CK283" s="1114"/>
      <c r="CL283" s="1113">
        <f>CL282+CJ283</f>
        <v>0</v>
      </c>
      <c r="CM283" s="1114"/>
      <c r="CN283" s="1113">
        <f>CN282+CL283</f>
        <v>0</v>
      </c>
      <c r="CO283" s="1114"/>
      <c r="CP283" s="1113">
        <f>CP282+CN283</f>
        <v>0</v>
      </c>
      <c r="CQ283" s="1114"/>
      <c r="CR283" s="1113">
        <f>CR282+CP283</f>
        <v>0</v>
      </c>
      <c r="CS283" s="1114"/>
      <c r="CT283" s="1113">
        <f>CT282+CR283</f>
        <v>0</v>
      </c>
      <c r="CU283" s="1114"/>
      <c r="CV283" s="1113">
        <f>CV282+CT283</f>
        <v>0</v>
      </c>
      <c r="CW283" s="1114"/>
      <c r="CX283" s="1113">
        <f>CX282+CV283</f>
        <v>0</v>
      </c>
      <c r="CY283" s="1114"/>
      <c r="CZ283" s="1113">
        <f>CZ282+CX283</f>
        <v>0</v>
      </c>
      <c r="DA283" s="1114"/>
      <c r="DB283" s="1113">
        <f>DB282+CZ283</f>
        <v>0</v>
      </c>
      <c r="DC283" s="1114"/>
      <c r="DD283" s="1113">
        <f>DD282+DB283</f>
        <v>0</v>
      </c>
      <c r="DE283" s="1114"/>
      <c r="DF283" s="1113">
        <f>DF282+DD283</f>
        <v>0</v>
      </c>
      <c r="DG283" s="1114"/>
      <c r="DH283" s="1113">
        <f>DH282+DF283</f>
        <v>0</v>
      </c>
      <c r="DI283" s="1114"/>
      <c r="DJ283" s="1119">
        <f>DJ282+DH283</f>
        <v>0</v>
      </c>
      <c r="DK283" s="1120"/>
      <c r="DL283" s="1113">
        <f>DL282+DJ283</f>
        <v>0</v>
      </c>
      <c r="DM283" s="1114"/>
      <c r="DN283" s="1113">
        <f>DN282+DL283</f>
        <v>0</v>
      </c>
      <c r="DO283" s="1114"/>
      <c r="DP283" s="1113">
        <f>DP282+DN283</f>
        <v>0</v>
      </c>
      <c r="DQ283" s="1114"/>
      <c r="DR283" s="1113">
        <f>DR282+DP283</f>
        <v>0</v>
      </c>
      <c r="DS283" s="1114"/>
      <c r="DT283" s="1113">
        <f>DT282+DR283</f>
        <v>0</v>
      </c>
      <c r="DU283" s="1114"/>
      <c r="DV283" s="1113">
        <f>DV282+DT283</f>
        <v>0</v>
      </c>
      <c r="DW283" s="1114"/>
      <c r="DX283" s="1113">
        <f>DX282+DV283</f>
        <v>0</v>
      </c>
      <c r="DY283" s="1114"/>
      <c r="DZ283" s="1113">
        <f>DZ282+DX283</f>
        <v>0</v>
      </c>
      <c r="EA283" s="1114"/>
      <c r="EB283" s="1113">
        <f>EB282+DZ283</f>
        <v>0</v>
      </c>
      <c r="EC283" s="1114"/>
      <c r="ED283" s="1113">
        <f>ED282+EB283</f>
        <v>0</v>
      </c>
      <c r="EE283" s="1114"/>
      <c r="EF283" s="1113">
        <f>EF282+ED283</f>
        <v>0</v>
      </c>
      <c r="EG283" s="1114"/>
      <c r="EH283" s="1113">
        <f>EH282+EF283</f>
        <v>0</v>
      </c>
      <c r="EI283" s="1114"/>
      <c r="EJ283" s="1113">
        <f>EJ282+EH283</f>
        <v>0</v>
      </c>
      <c r="EK283" s="1114"/>
      <c r="EL283" s="1113">
        <f>EL282+EJ283</f>
        <v>0</v>
      </c>
      <c r="EM283" s="1114"/>
      <c r="EN283" s="1113">
        <f>EN282+EL283</f>
        <v>0</v>
      </c>
      <c r="EO283" s="1114"/>
      <c r="EP283" s="1113">
        <f>EP282+EN283</f>
        <v>0</v>
      </c>
      <c r="EQ283" s="1114"/>
      <c r="ER283" s="1113">
        <f>ER282+EP283</f>
        <v>0</v>
      </c>
      <c r="ES283" s="1114"/>
      <c r="ET283" s="1113">
        <f>ET282+ER283</f>
        <v>0</v>
      </c>
      <c r="EU283" s="1114"/>
      <c r="EV283" s="1113">
        <f>EV282+ET283</f>
        <v>0</v>
      </c>
      <c r="EW283" s="1114"/>
      <c r="EX283" s="1113">
        <f>EX282+EV283</f>
        <v>0</v>
      </c>
      <c r="EY283" s="1114"/>
      <c r="EZ283" s="1113">
        <f>EZ282+EX283</f>
        <v>0</v>
      </c>
      <c r="FA283" s="1114"/>
      <c r="FB283" s="1113">
        <f>FB282+EZ283</f>
        <v>0</v>
      </c>
      <c r="FC283" s="1114"/>
      <c r="FD283" s="1113">
        <f>FD282+FB283</f>
        <v>0</v>
      </c>
      <c r="FE283" s="1114"/>
      <c r="FF283" s="1113">
        <f>FF282+FD283</f>
        <v>0</v>
      </c>
      <c r="FG283" s="1114"/>
      <c r="FH283" s="1113">
        <f>FH282+FF283</f>
        <v>0</v>
      </c>
      <c r="FI283" s="1114"/>
      <c r="FJ283" s="1113">
        <f>FJ282+FH283</f>
        <v>0</v>
      </c>
      <c r="FK283" s="1114"/>
      <c r="FL283" s="1113">
        <f>FL282+FJ283</f>
        <v>0</v>
      </c>
      <c r="FM283" s="1114"/>
      <c r="FN283" s="1113">
        <f>FN282+FL283</f>
        <v>0</v>
      </c>
      <c r="FO283" s="1114"/>
      <c r="FP283" s="1113">
        <f>FP282+FN283</f>
        <v>0</v>
      </c>
      <c r="FQ283" s="1114"/>
      <c r="FR283" s="1113">
        <f>FR282+FP283</f>
        <v>0</v>
      </c>
      <c r="FS283" s="1114"/>
      <c r="FT283" s="1113">
        <f>FT282+FR283</f>
        <v>0</v>
      </c>
      <c r="FU283" s="1114"/>
      <c r="FV283" s="1113">
        <f>FV282+FT283</f>
        <v>0</v>
      </c>
      <c r="FW283" s="1114"/>
      <c r="FX283" s="1113">
        <f>FX282+FV283</f>
        <v>0</v>
      </c>
      <c r="FY283" s="1114"/>
      <c r="FZ283" s="1113">
        <f>FZ282+FX283</f>
        <v>0</v>
      </c>
      <c r="GA283" s="1114"/>
      <c r="GB283" s="1113">
        <f>GB282+FZ283</f>
        <v>0</v>
      </c>
      <c r="GC283" s="1114"/>
      <c r="GD283" s="1113">
        <f>GD282+GB283</f>
        <v>0</v>
      </c>
      <c r="GE283" s="1114"/>
      <c r="GF283" s="1113">
        <f>GF282+GD283</f>
        <v>0</v>
      </c>
      <c r="GG283" s="1114"/>
      <c r="GH283" s="1113">
        <f>GH282+GF283</f>
        <v>0</v>
      </c>
      <c r="GI283" s="1114"/>
      <c r="GJ283" s="1113">
        <f>GJ282+GH283</f>
        <v>0</v>
      </c>
      <c r="GK283" s="1114"/>
      <c r="GL283" s="1113">
        <f>GL282+GJ283</f>
        <v>0</v>
      </c>
      <c r="GM283" s="1114"/>
      <c r="GN283" s="1113">
        <f>GN282+GL283</f>
        <v>0</v>
      </c>
      <c r="GO283" s="1114"/>
      <c r="GP283" s="1113">
        <f>GP282+GN283</f>
        <v>0</v>
      </c>
      <c r="GQ283" s="1114"/>
      <c r="GR283" s="1113">
        <f>GR282+GP283</f>
        <v>0</v>
      </c>
      <c r="GS283" s="1114"/>
      <c r="GT283" s="1113">
        <f>GT282+GR283</f>
        <v>0</v>
      </c>
      <c r="GU283" s="1114"/>
      <c r="GV283" s="1113">
        <f t="shared" ref="GV283" si="1161">GV282+GT283</f>
        <v>0</v>
      </c>
      <c r="GW283" s="1114"/>
      <c r="GX283" s="1113">
        <f t="shared" ref="GX283" si="1162">GX282+GV283</f>
        <v>0</v>
      </c>
      <c r="GY283" s="1114"/>
      <c r="GZ283" s="1113">
        <f t="shared" ref="GZ283" si="1163">GZ282+GX283</f>
        <v>0</v>
      </c>
      <c r="HA283" s="1114"/>
      <c r="HB283" s="1113">
        <f>HB282+GZ283</f>
        <v>0</v>
      </c>
      <c r="HC283" s="1114"/>
      <c r="HD283" s="1113">
        <f t="shared" ref="HD283" si="1164">HD282+HB283</f>
        <v>0</v>
      </c>
      <c r="HE283" s="1114"/>
      <c r="HF283" s="1113">
        <f t="shared" ref="HF283" si="1165">HF282+HD283</f>
        <v>0</v>
      </c>
      <c r="HG283" s="1114"/>
      <c r="HH283" s="1113">
        <f t="shared" ref="HH283" si="1166">HH282+HF283</f>
        <v>0</v>
      </c>
      <c r="HI283" s="1114"/>
    </row>
    <row r="284" spans="1:217" s="21" customFormat="1" hidden="1">
      <c r="A284" s="1139"/>
      <c r="B284" s="1140"/>
      <c r="C284" s="1139"/>
      <c r="D284" s="1141"/>
      <c r="E284" s="1141"/>
      <c r="F284" s="1142"/>
      <c r="G284" s="1141"/>
      <c r="H284" s="844"/>
      <c r="I284" s="1143"/>
      <c r="J284" s="1144"/>
      <c r="K284" s="845" t="s">
        <v>385</v>
      </c>
      <c r="L284" s="1108" t="e">
        <f>IF($E278&gt;0,L281/$E278,"-")</f>
        <v>#N/A</v>
      </c>
      <c r="M284" s="1109"/>
      <c r="N284" s="1108" t="e">
        <f>IF($E278&gt;0,N281/$E278,"-")</f>
        <v>#N/A</v>
      </c>
      <c r="O284" s="1109"/>
      <c r="P284" s="1108" t="e">
        <f>IF($E278&gt;0,P281/$E278,"-")</f>
        <v>#N/A</v>
      </c>
      <c r="Q284" s="1109"/>
      <c r="R284" s="1108" t="e">
        <f>IF($E278&gt;0,R281/$E278,"-")</f>
        <v>#N/A</v>
      </c>
      <c r="S284" s="1109"/>
      <c r="T284" s="1108" t="e">
        <f>IF($E278&gt;0,T281/$E278,"-")</f>
        <v>#N/A</v>
      </c>
      <c r="U284" s="1109"/>
      <c r="V284" s="1108" t="e">
        <f>IF($E278&gt;0,V281/$E278,"-")</f>
        <v>#N/A</v>
      </c>
      <c r="W284" s="1109"/>
      <c r="X284" s="1108" t="e">
        <f>IF($E278&gt;0,X281/$E278,"-")</f>
        <v>#N/A</v>
      </c>
      <c r="Y284" s="1109"/>
      <c r="Z284" s="1108" t="e">
        <f>IF($E278&gt;0,Z281/$E278,"-")</f>
        <v>#N/A</v>
      </c>
      <c r="AA284" s="1109"/>
      <c r="AB284" s="1108" t="e">
        <f>IF($E278&gt;0,AB281/$E278,"-")</f>
        <v>#N/A</v>
      </c>
      <c r="AC284" s="1109"/>
      <c r="AD284" s="1108" t="e">
        <f>IF($E278&gt;0,AD281/$E278,"-")</f>
        <v>#N/A</v>
      </c>
      <c r="AE284" s="1109"/>
      <c r="AF284" s="1108" t="e">
        <f>IF($E278&gt;0,AF281/$E278,"-")</f>
        <v>#N/A</v>
      </c>
      <c r="AG284" s="1109"/>
      <c r="AH284" s="1108" t="e">
        <f>IF($E278&gt;0,AH281/$E278,"-")</f>
        <v>#N/A</v>
      </c>
      <c r="AI284" s="1109"/>
      <c r="AJ284" s="1108" t="e">
        <f>IF($E278&gt;0,AJ281/$E278,"-")</f>
        <v>#N/A</v>
      </c>
      <c r="AK284" s="1109"/>
      <c r="AL284" s="1108" t="e">
        <f>IF($E278&gt;0,AL281/$E278,"-")</f>
        <v>#N/A</v>
      </c>
      <c r="AM284" s="1109"/>
      <c r="AN284" s="1108" t="e">
        <f>IF($E278&gt;0,AN281/$E278,"-")</f>
        <v>#N/A</v>
      </c>
      <c r="AO284" s="1109"/>
      <c r="AP284" s="1108" t="e">
        <f>IF($E278&gt;0,AP281/$E278,"-")</f>
        <v>#N/A</v>
      </c>
      <c r="AQ284" s="1109"/>
      <c r="AR284" s="1108" t="e">
        <f>IF($E278&gt;0,AR281/$E278,"-")</f>
        <v>#N/A</v>
      </c>
      <c r="AS284" s="1109"/>
      <c r="AT284" s="1108" t="e">
        <f>IF($E278&gt;0,AT281/$E278,"-")</f>
        <v>#N/A</v>
      </c>
      <c r="AU284" s="1109"/>
      <c r="AV284" s="1108" t="e">
        <f>IF($E278&gt;0,AV281/$E278,"-")</f>
        <v>#N/A</v>
      </c>
      <c r="AW284" s="1109"/>
      <c r="AX284" s="1108" t="e">
        <f>IF($E278&gt;0,AX281/$E278,"-")</f>
        <v>#N/A</v>
      </c>
      <c r="AY284" s="1109"/>
      <c r="AZ284" s="1108" t="e">
        <f>IF($E278&gt;0,AZ281/$E278,"-")</f>
        <v>#N/A</v>
      </c>
      <c r="BA284" s="1109"/>
      <c r="BB284" s="1108" t="e">
        <f>IF($E278&gt;0,BB281/$E278,"-")</f>
        <v>#N/A</v>
      </c>
      <c r="BC284" s="1109"/>
      <c r="BD284" s="1108" t="e">
        <f>IF($E278&gt;0,BD281/$E278,"-")</f>
        <v>#N/A</v>
      </c>
      <c r="BE284" s="1109"/>
      <c r="BF284" s="1108" t="e">
        <f>IF($E278&gt;0,BF281/$E278,"-")</f>
        <v>#N/A</v>
      </c>
      <c r="BG284" s="1109"/>
      <c r="BH284" s="1108" t="e">
        <f>IF($E278&gt;0,BH281/$E278,"-")</f>
        <v>#N/A</v>
      </c>
      <c r="BI284" s="1109"/>
      <c r="BJ284" s="1108" t="e">
        <f>IF($E278&gt;0,BJ281/$E278,"-")</f>
        <v>#N/A</v>
      </c>
      <c r="BK284" s="1109"/>
      <c r="BL284" s="1108" t="e">
        <f>IF($E278&gt;0,BL281/$E278,"-")</f>
        <v>#N/A</v>
      </c>
      <c r="BM284" s="1109"/>
      <c r="BN284" s="1108" t="e">
        <f>IF($E278&gt;0,BN281/$E278,"-")</f>
        <v>#N/A</v>
      </c>
      <c r="BO284" s="1109"/>
      <c r="BP284" s="1108" t="e">
        <f>IF($E278&gt;0,BP281/$E278,"-")</f>
        <v>#N/A</v>
      </c>
      <c r="BQ284" s="1109"/>
      <c r="BR284" s="1108" t="e">
        <f>IF($E278&gt;0,BR281/$E278,"-")</f>
        <v>#N/A</v>
      </c>
      <c r="BS284" s="1109"/>
      <c r="BT284" s="1108" t="e">
        <f>IF($E278&gt;0,BT281/$E278,"-")</f>
        <v>#N/A</v>
      </c>
      <c r="BU284" s="1109"/>
      <c r="BV284" s="1108" t="e">
        <f>IF($E278&gt;0,BV281/$E278,"-")</f>
        <v>#N/A</v>
      </c>
      <c r="BW284" s="1109"/>
      <c r="BX284" s="1108" t="e">
        <f>IF($E278&gt;0,BX281/$E278,"-")</f>
        <v>#N/A</v>
      </c>
      <c r="BY284" s="1109"/>
      <c r="BZ284" s="1108" t="e">
        <f>IF($E278&gt;0,BZ281/$E278,"-")</f>
        <v>#N/A</v>
      </c>
      <c r="CA284" s="1109"/>
      <c r="CB284" s="1108" t="e">
        <f>IF($E278&gt;0,CB281/$E278,"-")</f>
        <v>#N/A</v>
      </c>
      <c r="CC284" s="1109"/>
      <c r="CD284" s="1108" t="e">
        <f>IF($E278&gt;0,CD281/$E278,"-")</f>
        <v>#N/A</v>
      </c>
      <c r="CE284" s="1109"/>
      <c r="CF284" s="1108" t="e">
        <f>IF($E278&gt;0,CF281/$E278,"-")</f>
        <v>#N/A</v>
      </c>
      <c r="CG284" s="1109"/>
      <c r="CH284" s="1108" t="e">
        <f>IF($E278&gt;0,CH281/$E278,"-")</f>
        <v>#N/A</v>
      </c>
      <c r="CI284" s="1109"/>
      <c r="CJ284" s="1108" t="e">
        <f>IF($E278&gt;0,CJ281/$E278,"-")</f>
        <v>#N/A</v>
      </c>
      <c r="CK284" s="1109"/>
      <c r="CL284" s="1108" t="e">
        <f>IF($E278&gt;0,CL281/$E278,"-")</f>
        <v>#N/A</v>
      </c>
      <c r="CM284" s="1109"/>
      <c r="CN284" s="1108" t="e">
        <f>IF($E278&gt;0,CN281/$E278,"-")</f>
        <v>#N/A</v>
      </c>
      <c r="CO284" s="1109"/>
      <c r="CP284" s="1108" t="e">
        <f>IF($E278&gt;0,CP281/$E278,"-")</f>
        <v>#N/A</v>
      </c>
      <c r="CQ284" s="1109"/>
      <c r="CR284" s="1108" t="e">
        <f>IF($E278&gt;0,CR281/$E278,"-")</f>
        <v>#N/A</v>
      </c>
      <c r="CS284" s="1109"/>
      <c r="CT284" s="1108" t="e">
        <f>IF($E278&gt;0,CT281/$E278,"-")</f>
        <v>#N/A</v>
      </c>
      <c r="CU284" s="1109"/>
      <c r="CV284" s="1108" t="e">
        <f>IF($E278&gt;0,CV281/$E278,"-")</f>
        <v>#N/A</v>
      </c>
      <c r="CW284" s="1109"/>
      <c r="CX284" s="1108" t="e">
        <f>IF($E278&gt;0,CX281/$E278,"-")</f>
        <v>#N/A</v>
      </c>
      <c r="CY284" s="1109"/>
      <c r="CZ284" s="1108" t="e">
        <f>IF($E278&gt;0,CZ281/$E278,"-")</f>
        <v>#N/A</v>
      </c>
      <c r="DA284" s="1109"/>
      <c r="DB284" s="1108" t="e">
        <f>IF($E278&gt;0,DB281/$E278,"-")</f>
        <v>#N/A</v>
      </c>
      <c r="DC284" s="1109"/>
      <c r="DD284" s="1108" t="e">
        <f>IF($E278&gt;0,DD281/$E278,"-")</f>
        <v>#N/A</v>
      </c>
      <c r="DE284" s="1109"/>
      <c r="DF284" s="1108" t="e">
        <f>IF($E278&gt;0,DF281/$E278,"-")</f>
        <v>#N/A</v>
      </c>
      <c r="DG284" s="1109"/>
      <c r="DH284" s="1108" t="e">
        <f>IF($E278&gt;0,DH281/$E278,"-")</f>
        <v>#N/A</v>
      </c>
      <c r="DI284" s="1109"/>
      <c r="DJ284" s="1115" t="e">
        <f>IF($E278&gt;0,DJ281/$E278,"-")</f>
        <v>#N/A</v>
      </c>
      <c r="DK284" s="1116"/>
      <c r="DL284" s="1108" t="e">
        <f>IF($E278&gt;0,DL281/$E278,"-")</f>
        <v>#N/A</v>
      </c>
      <c r="DM284" s="1109"/>
      <c r="DN284" s="1108" t="e">
        <f>IF($E278&gt;0,DN281/$E278,"-")</f>
        <v>#N/A</v>
      </c>
      <c r="DO284" s="1109"/>
      <c r="DP284" s="1108" t="e">
        <f>IF($E278&gt;0,DP281/$E278,"-")</f>
        <v>#N/A</v>
      </c>
      <c r="DQ284" s="1109"/>
      <c r="DR284" s="1108" t="e">
        <f>IF($E278&gt;0,DR281/$E278,"-")</f>
        <v>#N/A</v>
      </c>
      <c r="DS284" s="1109"/>
      <c r="DT284" s="1108" t="e">
        <f>IF($E278&gt;0,DT281/$E278,"-")</f>
        <v>#N/A</v>
      </c>
      <c r="DU284" s="1109"/>
      <c r="DV284" s="1108" t="e">
        <f>IF($E278&gt;0,DV281/$E278,"-")</f>
        <v>#N/A</v>
      </c>
      <c r="DW284" s="1109"/>
      <c r="DX284" s="1108" t="e">
        <f>IF($E278&gt;0,DX281/$E278,"-")</f>
        <v>#N/A</v>
      </c>
      <c r="DY284" s="1109"/>
      <c r="DZ284" s="1108" t="e">
        <f>IF($E278&gt;0,DZ281/$E278,"-")</f>
        <v>#N/A</v>
      </c>
      <c r="EA284" s="1109"/>
      <c r="EB284" s="1108" t="e">
        <f>IF($E278&gt;0,EB281/$E278,"-")</f>
        <v>#N/A</v>
      </c>
      <c r="EC284" s="1109"/>
      <c r="ED284" s="1108" t="e">
        <f>IF($E278&gt;0,ED281/$E278,"-")</f>
        <v>#N/A</v>
      </c>
      <c r="EE284" s="1109"/>
      <c r="EF284" s="1108" t="e">
        <f>IF($E278&gt;0,EF281/$E278,"-")</f>
        <v>#N/A</v>
      </c>
      <c r="EG284" s="1109"/>
      <c r="EH284" s="1108" t="e">
        <f>IF($E278&gt;0,EH281/$E278,"-")</f>
        <v>#N/A</v>
      </c>
      <c r="EI284" s="1109"/>
      <c r="EJ284" s="1108" t="e">
        <f>IF($E278&gt;0,EJ281/$E278,"-")</f>
        <v>#N/A</v>
      </c>
      <c r="EK284" s="1109"/>
      <c r="EL284" s="1108" t="e">
        <f>IF($E278&gt;0,EL281/$E278,"-")</f>
        <v>#N/A</v>
      </c>
      <c r="EM284" s="1109"/>
      <c r="EN284" s="1108" t="e">
        <f>IF($E278&gt;0,EN281/$E278,"-")</f>
        <v>#N/A</v>
      </c>
      <c r="EO284" s="1109"/>
      <c r="EP284" s="1108" t="e">
        <f>IF($E278&gt;0,EP281/$E278,"-")</f>
        <v>#N/A</v>
      </c>
      <c r="EQ284" s="1109"/>
      <c r="ER284" s="1108" t="e">
        <f>IF($E278&gt;0,ER281/$E278,"-")</f>
        <v>#N/A</v>
      </c>
      <c r="ES284" s="1109"/>
      <c r="ET284" s="1108" t="e">
        <f>IF($E278&gt;0,ET281/$E278,"-")</f>
        <v>#N/A</v>
      </c>
      <c r="EU284" s="1109"/>
      <c r="EV284" s="1108" t="e">
        <f>IF($E278&gt;0,EV281/$E278,"-")</f>
        <v>#N/A</v>
      </c>
      <c r="EW284" s="1109"/>
      <c r="EX284" s="1108" t="e">
        <f>IF($E278&gt;0,EX281/$E278,"-")</f>
        <v>#N/A</v>
      </c>
      <c r="EY284" s="1109"/>
      <c r="EZ284" s="1108" t="e">
        <f>IF($E278&gt;0,EZ281/$E278,"-")</f>
        <v>#N/A</v>
      </c>
      <c r="FA284" s="1109"/>
      <c r="FB284" s="1108" t="e">
        <f>IF($E278&gt;0,FB281/$E278,"-")</f>
        <v>#N/A</v>
      </c>
      <c r="FC284" s="1109"/>
      <c r="FD284" s="1108" t="e">
        <f>IF($E278&gt;0,FD281/$E278,"-")</f>
        <v>#N/A</v>
      </c>
      <c r="FE284" s="1109"/>
      <c r="FF284" s="1108" t="e">
        <f>IF($E278&gt;0,FF281/$E278,"-")</f>
        <v>#N/A</v>
      </c>
      <c r="FG284" s="1109"/>
      <c r="FH284" s="1108" t="e">
        <f>IF($E278&gt;0,FH281/$E278,"-")</f>
        <v>#N/A</v>
      </c>
      <c r="FI284" s="1109"/>
      <c r="FJ284" s="1108" t="e">
        <f>IF($E278&gt;0,FJ281/$E278,"-")</f>
        <v>#N/A</v>
      </c>
      <c r="FK284" s="1109"/>
      <c r="FL284" s="1108" t="e">
        <f>IF($E278&gt;0,FL281/$E278,"-")</f>
        <v>#N/A</v>
      </c>
      <c r="FM284" s="1109"/>
      <c r="FN284" s="1108" t="e">
        <f>IF($E278&gt;0,FN281/$E278,"-")</f>
        <v>#N/A</v>
      </c>
      <c r="FO284" s="1109"/>
      <c r="FP284" s="1108" t="e">
        <f>IF($E278&gt;0,FP281/$E278,"-")</f>
        <v>#N/A</v>
      </c>
      <c r="FQ284" s="1109"/>
      <c r="FR284" s="1108" t="e">
        <f>IF($E278&gt;0,FR281/$E278,"-")</f>
        <v>#N/A</v>
      </c>
      <c r="FS284" s="1109"/>
      <c r="FT284" s="1108" t="e">
        <f>IF($E278&gt;0,FT281/$E278,"-")</f>
        <v>#N/A</v>
      </c>
      <c r="FU284" s="1109"/>
      <c r="FV284" s="1108" t="e">
        <f>IF($E278&gt;0,FV281/$E278,"-")</f>
        <v>#N/A</v>
      </c>
      <c r="FW284" s="1109"/>
      <c r="FX284" s="1108" t="e">
        <f>IF($E278&gt;0,FX281/$E278,"-")</f>
        <v>#N/A</v>
      </c>
      <c r="FY284" s="1109"/>
      <c r="FZ284" s="1108" t="e">
        <f>IF($E278&gt;0,FZ281/$E278,"-")</f>
        <v>#N/A</v>
      </c>
      <c r="GA284" s="1109"/>
      <c r="GB284" s="1108" t="e">
        <f>IF($E278&gt;0,GB281/$E278,"-")</f>
        <v>#N/A</v>
      </c>
      <c r="GC284" s="1109"/>
      <c r="GD284" s="1108" t="e">
        <f>IF($E278&gt;0,GD281/$E278,"-")</f>
        <v>#N/A</v>
      </c>
      <c r="GE284" s="1109"/>
      <c r="GF284" s="1108" t="e">
        <f>IF($E278&gt;0,GF281/$E278,"-")</f>
        <v>#N/A</v>
      </c>
      <c r="GG284" s="1109"/>
      <c r="GH284" s="1108" t="e">
        <f>IF($E278&gt;0,GH281/$E278,"-")</f>
        <v>#N/A</v>
      </c>
      <c r="GI284" s="1109"/>
      <c r="GJ284" s="1108" t="e">
        <f>IF($E278&gt;0,GJ281/$E278,"-")</f>
        <v>#N/A</v>
      </c>
      <c r="GK284" s="1109"/>
      <c r="GL284" s="1108" t="e">
        <f>IF($E278&gt;0,GL281/$E278,"-")</f>
        <v>#N/A</v>
      </c>
      <c r="GM284" s="1109"/>
      <c r="GN284" s="1108" t="e">
        <f>IF($E278&gt;0,GN281/$E278,"-")</f>
        <v>#N/A</v>
      </c>
      <c r="GO284" s="1109"/>
      <c r="GP284" s="1108" t="e">
        <f>IF($E278&gt;0,GP281/$E278,"-")</f>
        <v>#N/A</v>
      </c>
      <c r="GQ284" s="1109"/>
      <c r="GR284" s="1108" t="e">
        <f>IF($E278&gt;0,GR281/$E278,"-")</f>
        <v>#N/A</v>
      </c>
      <c r="GS284" s="1109"/>
      <c r="GT284" s="1108" t="e">
        <f>IF($E278&gt;0,GT281/$E278,"-")</f>
        <v>#N/A</v>
      </c>
      <c r="GU284" s="1109"/>
      <c r="GV284" s="1108" t="e">
        <f t="shared" ref="GV284" si="1167">IF($E278&gt;0,GV281/$E278,"-")</f>
        <v>#N/A</v>
      </c>
      <c r="GW284" s="1109"/>
      <c r="GX284" s="1108" t="e">
        <f t="shared" ref="GX284" si="1168">IF($E278&gt;0,GX281/$E278,"-")</f>
        <v>#N/A</v>
      </c>
      <c r="GY284" s="1109"/>
      <c r="GZ284" s="1108" t="e">
        <f t="shared" ref="GZ284" si="1169">IF($E278&gt;0,GZ281/$E278,"-")</f>
        <v>#N/A</v>
      </c>
      <c r="HA284" s="1109"/>
      <c r="HB284" s="1108" t="e">
        <f>IF($E278&gt;0,HB281/$E278,"-")</f>
        <v>#N/A</v>
      </c>
      <c r="HC284" s="1109"/>
      <c r="HD284" s="1108" t="e">
        <f t="shared" ref="HD284" si="1170">IF($E278&gt;0,HD281/$E278,"-")</f>
        <v>#N/A</v>
      </c>
      <c r="HE284" s="1109"/>
      <c r="HF284" s="1108" t="e">
        <f t="shared" ref="HF284" si="1171">IF($E278&gt;0,HF281/$E278,"-")</f>
        <v>#N/A</v>
      </c>
      <c r="HG284" s="1109"/>
      <c r="HH284" s="1108" t="e">
        <f t="shared" ref="HH284" si="1172">IF($E278&gt;0,HH281/$E278,"-")</f>
        <v>#N/A</v>
      </c>
      <c r="HI284" s="1109"/>
    </row>
    <row r="285" spans="1:217" hidden="1">
      <c r="A285" s="1139"/>
      <c r="B285" s="1140"/>
      <c r="C285" s="1139"/>
      <c r="D285" s="1141"/>
      <c r="E285" s="1141"/>
      <c r="F285" s="1142"/>
      <c r="G285" s="1141"/>
      <c r="H285" s="733"/>
      <c r="I285" s="1143"/>
      <c r="J285" s="1144"/>
      <c r="K285" s="846" t="s">
        <v>386</v>
      </c>
      <c r="L285" s="1110" t="e">
        <f>IF($E278&gt;0,L283/$E278,"-")</f>
        <v>#N/A</v>
      </c>
      <c r="M285" s="1111"/>
      <c r="N285" s="1110" t="e">
        <f>IF($E278&gt;0,N283/$E278,"-")</f>
        <v>#N/A</v>
      </c>
      <c r="O285" s="1111"/>
      <c r="P285" s="1110" t="e">
        <f>IF($E278&gt;0,P283/$E278,"-")</f>
        <v>#N/A</v>
      </c>
      <c r="Q285" s="1111"/>
      <c r="R285" s="1110" t="e">
        <f>IF($E278&gt;0,R283/$E278,"-")</f>
        <v>#N/A</v>
      </c>
      <c r="S285" s="1111"/>
      <c r="T285" s="1110" t="e">
        <f>IF($E278&gt;0,T283/$E278,"-")</f>
        <v>#N/A</v>
      </c>
      <c r="U285" s="1111"/>
      <c r="V285" s="1110" t="e">
        <f>IF($E278&gt;0,V283/$E278,"-")</f>
        <v>#N/A</v>
      </c>
      <c r="W285" s="1111"/>
      <c r="X285" s="1110" t="e">
        <f>IF($E278&gt;0,X283/$E278,"-")</f>
        <v>#N/A</v>
      </c>
      <c r="Y285" s="1111"/>
      <c r="Z285" s="1110" t="e">
        <f>IF($E278&gt;0,Z283/$E278,"-")</f>
        <v>#N/A</v>
      </c>
      <c r="AA285" s="1111"/>
      <c r="AB285" s="1110" t="e">
        <f>IF($E278&gt;0,AB283/$E278,"-")</f>
        <v>#N/A</v>
      </c>
      <c r="AC285" s="1111"/>
      <c r="AD285" s="1110" t="e">
        <f>IF($E278&gt;0,AD283/$E278,"-")</f>
        <v>#N/A</v>
      </c>
      <c r="AE285" s="1111"/>
      <c r="AF285" s="1110" t="e">
        <f>IF($E278&gt;0,AF283/$E278,"-")</f>
        <v>#N/A</v>
      </c>
      <c r="AG285" s="1111"/>
      <c r="AH285" s="1110" t="e">
        <f>IF($E278&gt;0,AH283/$E278,"-")</f>
        <v>#N/A</v>
      </c>
      <c r="AI285" s="1111"/>
      <c r="AJ285" s="1110" t="e">
        <f>IF($E278&gt;0,AJ283/$E278,"-")</f>
        <v>#N/A</v>
      </c>
      <c r="AK285" s="1111"/>
      <c r="AL285" s="1110" t="e">
        <f>IF($E278&gt;0,AL283/$E278,"-")</f>
        <v>#N/A</v>
      </c>
      <c r="AM285" s="1111"/>
      <c r="AN285" s="1110" t="e">
        <f>IF($E278&gt;0,AN283/$E278,"-")</f>
        <v>#N/A</v>
      </c>
      <c r="AO285" s="1111"/>
      <c r="AP285" s="1110" t="e">
        <f>IF($E278&gt;0,AP283/$E278,"-")</f>
        <v>#N/A</v>
      </c>
      <c r="AQ285" s="1111"/>
      <c r="AR285" s="1110" t="e">
        <f>IF($E278&gt;0,AR283/$E278,"-")</f>
        <v>#N/A</v>
      </c>
      <c r="AS285" s="1111"/>
      <c r="AT285" s="1110" t="e">
        <f>IF($E278&gt;0,AT283/$E278,"-")</f>
        <v>#N/A</v>
      </c>
      <c r="AU285" s="1111"/>
      <c r="AV285" s="1110" t="e">
        <f>IF($E278&gt;0,AV283/$E278,"-")</f>
        <v>#N/A</v>
      </c>
      <c r="AW285" s="1111"/>
      <c r="AX285" s="1110" t="e">
        <f>IF($E278&gt;0,AX283/$E278,"-")</f>
        <v>#N/A</v>
      </c>
      <c r="AY285" s="1111"/>
      <c r="AZ285" s="1110" t="e">
        <f>IF($E278&gt;0,AZ283/$E278,"-")</f>
        <v>#N/A</v>
      </c>
      <c r="BA285" s="1111"/>
      <c r="BB285" s="1110" t="e">
        <f>IF($E278&gt;0,BB283/$E278,"-")</f>
        <v>#N/A</v>
      </c>
      <c r="BC285" s="1111"/>
      <c r="BD285" s="1110" t="e">
        <f>IF($E278&gt;0,BD283/$E278,"-")</f>
        <v>#N/A</v>
      </c>
      <c r="BE285" s="1111"/>
      <c r="BF285" s="1110" t="e">
        <f>IF($E278&gt;0,BF283/$E278,"-")</f>
        <v>#N/A</v>
      </c>
      <c r="BG285" s="1111"/>
      <c r="BH285" s="1110" t="e">
        <f>IF($E278&gt;0,BH283/$E278,"-")</f>
        <v>#N/A</v>
      </c>
      <c r="BI285" s="1111"/>
      <c r="BJ285" s="1110" t="e">
        <f>IF($E278&gt;0,BJ283/$E278,"-")</f>
        <v>#N/A</v>
      </c>
      <c r="BK285" s="1111"/>
      <c r="BL285" s="1110" t="e">
        <f>IF($E278&gt;0,BL283/$E278,"-")</f>
        <v>#N/A</v>
      </c>
      <c r="BM285" s="1111"/>
      <c r="BN285" s="1110" t="e">
        <f>IF($E278&gt;0,BN283/$E278,"-")</f>
        <v>#N/A</v>
      </c>
      <c r="BO285" s="1111"/>
      <c r="BP285" s="1110" t="e">
        <f>IF($E278&gt;0,BP283/$E278,"-")</f>
        <v>#N/A</v>
      </c>
      <c r="BQ285" s="1111"/>
      <c r="BR285" s="1107" t="e">
        <f>IF($E278&gt;0,BR283/$E278,"-")</f>
        <v>#N/A</v>
      </c>
      <c r="BS285" s="1107"/>
      <c r="BT285" s="1107" t="e">
        <f>IF($E278&gt;0,BT283/$E278,"-")</f>
        <v>#N/A</v>
      </c>
      <c r="BU285" s="1107"/>
      <c r="BV285" s="1107" t="e">
        <f>IF($E278&gt;0,BV283/$E278,"-")</f>
        <v>#N/A</v>
      </c>
      <c r="BW285" s="1107"/>
      <c r="BX285" s="1107" t="e">
        <f>IF($E278&gt;0,BX283/$E278,"-")</f>
        <v>#N/A</v>
      </c>
      <c r="BY285" s="1107"/>
      <c r="BZ285" s="1107" t="e">
        <f>IF($E278&gt;0,BZ283/$E278,"-")</f>
        <v>#N/A</v>
      </c>
      <c r="CA285" s="1107"/>
      <c r="CB285" s="1107" t="e">
        <f>IF($E278&gt;0,CB283/$E278,"-")</f>
        <v>#N/A</v>
      </c>
      <c r="CC285" s="1107"/>
      <c r="CD285" s="1107" t="e">
        <f>IF($E278&gt;0,CD283/$E278,"-")</f>
        <v>#N/A</v>
      </c>
      <c r="CE285" s="1107"/>
      <c r="CF285" s="1107" t="e">
        <f>IF($E278&gt;0,CF283/$E278,"-")</f>
        <v>#N/A</v>
      </c>
      <c r="CG285" s="1107"/>
      <c r="CH285" s="1107" t="e">
        <f>IF($E278&gt;0,CH283/$E278,"-")</f>
        <v>#N/A</v>
      </c>
      <c r="CI285" s="1107"/>
      <c r="CJ285" s="1107" t="e">
        <f>IF($E278&gt;0,CJ283/$E278,"-")</f>
        <v>#N/A</v>
      </c>
      <c r="CK285" s="1107"/>
      <c r="CL285" s="1107" t="e">
        <f>IF($E278&gt;0,CL283/$E278,"-")</f>
        <v>#N/A</v>
      </c>
      <c r="CM285" s="1107"/>
      <c r="CN285" s="1107" t="e">
        <f>IF($E278&gt;0,CN283/$E278,"-")</f>
        <v>#N/A</v>
      </c>
      <c r="CO285" s="1107"/>
      <c r="CP285" s="1107" t="e">
        <f>IF($E278&gt;0,CP283/$E278,"-")</f>
        <v>#N/A</v>
      </c>
      <c r="CQ285" s="1107"/>
      <c r="CR285" s="1107" t="e">
        <f>IF($E278&gt;0,CR283/$E278,"-")</f>
        <v>#N/A</v>
      </c>
      <c r="CS285" s="1107"/>
      <c r="CT285" s="1107" t="e">
        <f>IF($E278&gt;0,CT283/$E278,"-")</f>
        <v>#N/A</v>
      </c>
      <c r="CU285" s="1107"/>
      <c r="CV285" s="1107" t="e">
        <f>IF($E278&gt;0,CV283/$E278,"-")</f>
        <v>#N/A</v>
      </c>
      <c r="CW285" s="1107"/>
      <c r="CX285" s="1107" t="e">
        <f>IF($E278&gt;0,CX283/$E278,"-")</f>
        <v>#N/A</v>
      </c>
      <c r="CY285" s="1107"/>
      <c r="CZ285" s="1107" t="e">
        <f>IF($E278&gt;0,CZ283/$E278,"-")</f>
        <v>#N/A</v>
      </c>
      <c r="DA285" s="1107"/>
      <c r="DB285" s="1107" t="e">
        <f>IF($E278&gt;0,DB283/$E278,"-")</f>
        <v>#N/A</v>
      </c>
      <c r="DC285" s="1107"/>
      <c r="DD285" s="1107" t="e">
        <f>IF($E278&gt;0,DD283/$E278,"-")</f>
        <v>#N/A</v>
      </c>
      <c r="DE285" s="1107"/>
      <c r="DF285" s="1107" t="e">
        <f>IF($E278&gt;0,DF283/$E278,"-")</f>
        <v>#N/A</v>
      </c>
      <c r="DG285" s="1107"/>
      <c r="DH285" s="1107" t="e">
        <f>IF($E278&gt;0,DH283/$E278,"-")</f>
        <v>#N/A</v>
      </c>
      <c r="DI285" s="1107"/>
      <c r="DJ285" s="1112" t="e">
        <f>IF($E278&gt;0,DJ283/$E278,"-")</f>
        <v>#N/A</v>
      </c>
      <c r="DK285" s="1112"/>
      <c r="DL285" s="1107" t="e">
        <f>IF($E278&gt;0,DL283/$E278,"-")</f>
        <v>#N/A</v>
      </c>
      <c r="DM285" s="1107"/>
      <c r="DN285" s="1107" t="e">
        <f>IF($E278&gt;0,DN283/$E278,"-")</f>
        <v>#N/A</v>
      </c>
      <c r="DO285" s="1107"/>
      <c r="DP285" s="1107" t="e">
        <f>IF($E278&gt;0,DP283/$E278,"-")</f>
        <v>#N/A</v>
      </c>
      <c r="DQ285" s="1107"/>
      <c r="DR285" s="1107" t="e">
        <f>IF($E278&gt;0,DR283/$E278,"-")</f>
        <v>#N/A</v>
      </c>
      <c r="DS285" s="1107"/>
      <c r="DT285" s="1107" t="e">
        <f>IF($E278&gt;0,DT283/$E278,"-")</f>
        <v>#N/A</v>
      </c>
      <c r="DU285" s="1107"/>
      <c r="DV285" s="1107" t="e">
        <f>IF($E278&gt;0,DV283/$E278,"-")</f>
        <v>#N/A</v>
      </c>
      <c r="DW285" s="1107"/>
      <c r="DX285" s="1107" t="e">
        <f>IF($E278&gt;0,DX283/$E278,"-")</f>
        <v>#N/A</v>
      </c>
      <c r="DY285" s="1107"/>
      <c r="DZ285" s="1107" t="e">
        <f>IF($E278&gt;0,DZ283/$E278,"-")</f>
        <v>#N/A</v>
      </c>
      <c r="EA285" s="1107"/>
      <c r="EB285" s="1107" t="e">
        <f>IF($E278&gt;0,EB283/$E278,"-")</f>
        <v>#N/A</v>
      </c>
      <c r="EC285" s="1107"/>
      <c r="ED285" s="1107" t="e">
        <f>IF($E278&gt;0,ED283/$E278,"-")</f>
        <v>#N/A</v>
      </c>
      <c r="EE285" s="1107"/>
      <c r="EF285" s="1107" t="e">
        <f>IF($E278&gt;0,EF283/$E278,"-")</f>
        <v>#N/A</v>
      </c>
      <c r="EG285" s="1107"/>
      <c r="EH285" s="1107" t="e">
        <f>IF($E278&gt;0,EH283/$E278,"-")</f>
        <v>#N/A</v>
      </c>
      <c r="EI285" s="1107"/>
      <c r="EJ285" s="1107" t="e">
        <f>IF($E278&gt;0,EJ283/$E278,"-")</f>
        <v>#N/A</v>
      </c>
      <c r="EK285" s="1107"/>
      <c r="EL285" s="1107" t="e">
        <f>IF($E278&gt;0,EL283/$E278,"-")</f>
        <v>#N/A</v>
      </c>
      <c r="EM285" s="1107"/>
      <c r="EN285" s="1107" t="e">
        <f>IF($E278&gt;0,EN283/$E278,"-")</f>
        <v>#N/A</v>
      </c>
      <c r="EO285" s="1107"/>
      <c r="EP285" s="1107" t="e">
        <f>IF($E278&gt;0,EP283/$E278,"-")</f>
        <v>#N/A</v>
      </c>
      <c r="EQ285" s="1107"/>
      <c r="ER285" s="1107" t="e">
        <f>IF($E278&gt;0,ER283/$E278,"-")</f>
        <v>#N/A</v>
      </c>
      <c r="ES285" s="1107"/>
      <c r="ET285" s="1107" t="e">
        <f>IF($E278&gt;0,ET283/$E278,"-")</f>
        <v>#N/A</v>
      </c>
      <c r="EU285" s="1107"/>
      <c r="EV285" s="1107" t="e">
        <f>IF($E278&gt;0,EV283/$E278,"-")</f>
        <v>#N/A</v>
      </c>
      <c r="EW285" s="1107"/>
      <c r="EX285" s="1107" t="e">
        <f>IF($E278&gt;0,EX283/$E278,"-")</f>
        <v>#N/A</v>
      </c>
      <c r="EY285" s="1107"/>
      <c r="EZ285" s="1107" t="e">
        <f>IF($E278&gt;0,EZ283/$E278,"-")</f>
        <v>#N/A</v>
      </c>
      <c r="FA285" s="1107"/>
      <c r="FB285" s="1107" t="e">
        <f>IF($E278&gt;0,FB283/$E278,"-")</f>
        <v>#N/A</v>
      </c>
      <c r="FC285" s="1107"/>
      <c r="FD285" s="1107" t="e">
        <f>IF($E278&gt;0,FD283/$E278,"-")</f>
        <v>#N/A</v>
      </c>
      <c r="FE285" s="1107"/>
      <c r="FF285" s="1107" t="e">
        <f>IF($E278&gt;0,FF283/$E278,"-")</f>
        <v>#N/A</v>
      </c>
      <c r="FG285" s="1107"/>
      <c r="FH285" s="1107" t="e">
        <f>IF($E278&gt;0,FH283/$E278,"-")</f>
        <v>#N/A</v>
      </c>
      <c r="FI285" s="1107"/>
      <c r="FJ285" s="1107" t="e">
        <f>IF($E278&gt;0,FJ283/$E278,"-")</f>
        <v>#N/A</v>
      </c>
      <c r="FK285" s="1107"/>
      <c r="FL285" s="1107" t="e">
        <f>IF($E278&gt;0,FL283/$E278,"-")</f>
        <v>#N/A</v>
      </c>
      <c r="FM285" s="1107"/>
      <c r="FN285" s="1107" t="e">
        <f>IF($E278&gt;0,FN283/$E278,"-")</f>
        <v>#N/A</v>
      </c>
      <c r="FO285" s="1107"/>
      <c r="FP285" s="1107" t="e">
        <f>IF($E278&gt;0,FP283/$E278,"-")</f>
        <v>#N/A</v>
      </c>
      <c r="FQ285" s="1107"/>
      <c r="FR285" s="1107" t="e">
        <f>IF($E278&gt;0,FR283/$E278,"-")</f>
        <v>#N/A</v>
      </c>
      <c r="FS285" s="1107"/>
      <c r="FT285" s="1107" t="e">
        <f>IF($E278&gt;0,FT283/$E278,"-")</f>
        <v>#N/A</v>
      </c>
      <c r="FU285" s="1107"/>
      <c r="FV285" s="1107" t="e">
        <f>IF($E278&gt;0,FV283/$E278,"-")</f>
        <v>#N/A</v>
      </c>
      <c r="FW285" s="1107"/>
      <c r="FX285" s="1107" t="e">
        <f>IF($E278&gt;0,FX283/$E278,"-")</f>
        <v>#N/A</v>
      </c>
      <c r="FY285" s="1107"/>
      <c r="FZ285" s="1107" t="e">
        <f>IF($E278&gt;0,FZ283/$E278,"-")</f>
        <v>#N/A</v>
      </c>
      <c r="GA285" s="1107"/>
      <c r="GB285" s="1107" t="e">
        <f>IF($E278&gt;0,GB283/$E278,"-")</f>
        <v>#N/A</v>
      </c>
      <c r="GC285" s="1107"/>
      <c r="GD285" s="1107" t="e">
        <f>IF($E278&gt;0,GD283/$E278,"-")</f>
        <v>#N/A</v>
      </c>
      <c r="GE285" s="1107"/>
      <c r="GF285" s="1107" t="e">
        <f>IF($E278&gt;0,GF283/$E278,"-")</f>
        <v>#N/A</v>
      </c>
      <c r="GG285" s="1107"/>
      <c r="GH285" s="1107" t="e">
        <f>IF($E278&gt;0,GH283/$E278,"-")</f>
        <v>#N/A</v>
      </c>
      <c r="GI285" s="1107"/>
      <c r="GJ285" s="1107" t="e">
        <f>IF($E278&gt;0,GJ283/$E278,"-")</f>
        <v>#N/A</v>
      </c>
      <c r="GK285" s="1107"/>
      <c r="GL285" s="1107" t="e">
        <f>IF($E278&gt;0,GL283/$E278,"-")</f>
        <v>#N/A</v>
      </c>
      <c r="GM285" s="1107"/>
      <c r="GN285" s="1107" t="e">
        <f>IF($E278&gt;0,GN283/$E278,"-")</f>
        <v>#N/A</v>
      </c>
      <c r="GO285" s="1107"/>
      <c r="GP285" s="1107" t="e">
        <f>IF($E278&gt;0,GP283/$E278,"-")</f>
        <v>#N/A</v>
      </c>
      <c r="GQ285" s="1107"/>
      <c r="GR285" s="1107" t="e">
        <f>IF($E278&gt;0,GR283/$E278,"-")</f>
        <v>#N/A</v>
      </c>
      <c r="GS285" s="1107"/>
      <c r="GT285" s="1107" t="e">
        <f>IF($E278&gt;0,GT283/$E278,"-")</f>
        <v>#N/A</v>
      </c>
      <c r="GU285" s="1107"/>
      <c r="GV285" s="1107" t="e">
        <f t="shared" ref="GV285" si="1173">IF($E278&gt;0,GV283/$E278,"-")</f>
        <v>#N/A</v>
      </c>
      <c r="GW285" s="1107"/>
      <c r="GX285" s="1107" t="e">
        <f t="shared" ref="GX285" si="1174">IF($E278&gt;0,GX283/$E278,"-")</f>
        <v>#N/A</v>
      </c>
      <c r="GY285" s="1107"/>
      <c r="GZ285" s="1107" t="e">
        <f t="shared" ref="GZ285" si="1175">IF($E278&gt;0,GZ283/$E278,"-")</f>
        <v>#N/A</v>
      </c>
      <c r="HA285" s="1107"/>
      <c r="HB285" s="1107" t="e">
        <f>IF($E278&gt;0,HB283/$E278,"-")</f>
        <v>#N/A</v>
      </c>
      <c r="HC285" s="1107"/>
      <c r="HD285" s="1107" t="e">
        <f t="shared" ref="HD285" si="1176">IF($E278&gt;0,HD283/$E278,"-")</f>
        <v>#N/A</v>
      </c>
      <c r="HE285" s="1107"/>
      <c r="HF285" s="1107" t="e">
        <f t="shared" ref="HF285" si="1177">IF($E278&gt;0,HF283/$E278,"-")</f>
        <v>#N/A</v>
      </c>
      <c r="HG285" s="1107"/>
      <c r="HH285" s="1107" t="e">
        <f t="shared" ref="HH285" si="1178">IF($E278&gt;0,HH283/$E278,"-")</f>
        <v>#N/A</v>
      </c>
      <c r="HI285" s="1107"/>
    </row>
    <row r="286" spans="1:217" s="5" customFormat="1" ht="14.4" hidden="1">
      <c r="A286" s="677"/>
      <c r="B286" s="678"/>
      <c r="C286" s="678"/>
      <c r="D286" s="679"/>
      <c r="E286" s="679"/>
      <c r="F286" s="678"/>
      <c r="G286" s="678"/>
      <c r="H286" s="678"/>
      <c r="I286" s="678"/>
      <c r="J286" s="678"/>
      <c r="K286" s="678"/>
      <c r="L286" s="1178"/>
      <c r="M286" s="1178"/>
      <c r="N286" s="1178"/>
      <c r="O286" s="1178"/>
      <c r="P286" s="1178"/>
      <c r="Q286" s="1178"/>
      <c r="R286" s="1178"/>
      <c r="S286" s="1192"/>
      <c r="T286" s="1180"/>
      <c r="U286" s="1178"/>
      <c r="V286" s="1178"/>
      <c r="W286" s="1178"/>
      <c r="X286" s="1178"/>
      <c r="Y286" s="1178"/>
      <c r="Z286" s="1178"/>
      <c r="AA286" s="1192"/>
      <c r="AB286" s="1180"/>
      <c r="AC286" s="1178"/>
      <c r="AD286" s="1178"/>
      <c r="AE286" s="1178"/>
      <c r="AF286" s="1178"/>
      <c r="AG286" s="1178"/>
      <c r="AH286" s="1178"/>
      <c r="AI286" s="1192"/>
      <c r="AJ286" s="1180"/>
      <c r="AK286" s="1178"/>
      <c r="AL286" s="1178"/>
      <c r="AM286" s="1178"/>
      <c r="AN286" s="1178"/>
      <c r="AO286" s="1178"/>
      <c r="AP286" s="1178"/>
      <c r="AQ286" s="1192"/>
      <c r="AR286" s="1180"/>
      <c r="AS286" s="1178"/>
      <c r="AT286" s="831"/>
      <c r="AU286" s="831"/>
      <c r="AV286" s="831"/>
      <c r="AW286" s="831"/>
      <c r="AX286" s="831"/>
      <c r="AY286" s="832"/>
      <c r="AZ286" s="833"/>
      <c r="BA286" s="831"/>
      <c r="BB286" s="831"/>
      <c r="BC286" s="831"/>
      <c r="BD286" s="831"/>
      <c r="BE286" s="831"/>
      <c r="BF286" s="831"/>
      <c r="BG286" s="832"/>
      <c r="BH286" s="833"/>
      <c r="BI286" s="831"/>
      <c r="BJ286" s="831"/>
      <c r="BK286" s="831"/>
      <c r="BL286" s="831"/>
      <c r="BM286" s="831"/>
      <c r="BN286" s="831"/>
      <c r="BO286" s="832"/>
      <c r="BP286" s="833"/>
      <c r="BQ286" s="831"/>
      <c r="BR286" s="831"/>
      <c r="BS286" s="831"/>
      <c r="BT286" s="831"/>
      <c r="BU286" s="831"/>
      <c r="BV286" s="831"/>
      <c r="BW286" s="832"/>
      <c r="BX286" s="833"/>
      <c r="BY286" s="831"/>
      <c r="BZ286" s="831"/>
      <c r="CA286" s="831"/>
      <c r="CB286" s="831"/>
      <c r="CC286" s="831"/>
      <c r="CD286" s="1178"/>
      <c r="CE286" s="1179"/>
      <c r="CF286" s="1180"/>
      <c r="CG286" s="1181"/>
      <c r="CH286" s="1178"/>
      <c r="CI286" s="1181"/>
      <c r="CJ286" s="1178"/>
      <c r="CK286" s="1181"/>
      <c r="CL286" s="1178"/>
      <c r="CM286" s="1179"/>
      <c r="CN286" s="1180"/>
      <c r="CO286" s="1181"/>
      <c r="CP286" s="1182"/>
      <c r="CQ286" s="1183"/>
      <c r="CR286" s="1182"/>
      <c r="CS286" s="1183"/>
      <c r="CT286" s="834"/>
      <c r="CU286" s="835"/>
      <c r="CV286" s="836"/>
      <c r="CW286" s="834"/>
      <c r="CX286" s="834"/>
      <c r="CY286" s="834"/>
      <c r="CZ286" s="834"/>
      <c r="DA286" s="834"/>
      <c r="DB286" s="834"/>
      <c r="DC286" s="835"/>
      <c r="DD286" s="836"/>
      <c r="DE286" s="834"/>
      <c r="DF286" s="834"/>
      <c r="DG286" s="834"/>
      <c r="DH286" s="834"/>
      <c r="DI286" s="834"/>
      <c r="DJ286" s="977"/>
      <c r="DK286" s="977"/>
      <c r="DL286" s="836"/>
      <c r="DM286" s="834"/>
      <c r="DN286" s="834"/>
      <c r="DO286" s="834"/>
      <c r="DP286" s="834"/>
      <c r="DQ286" s="834"/>
      <c r="DR286" s="834"/>
      <c r="DS286" s="835"/>
      <c r="DT286" s="836"/>
      <c r="DU286" s="834"/>
      <c r="DV286" s="834"/>
      <c r="DW286" s="834"/>
      <c r="DX286" s="834"/>
      <c r="DY286" s="834"/>
      <c r="DZ286" s="834"/>
      <c r="EA286" s="835"/>
      <c r="EB286" s="836"/>
      <c r="EC286" s="834"/>
      <c r="ED286" s="834"/>
      <c r="EE286" s="834"/>
      <c r="EF286" s="834"/>
      <c r="EG286" s="834"/>
      <c r="EH286" s="834"/>
      <c r="EI286" s="835"/>
      <c r="EJ286" s="836"/>
      <c r="EK286" s="834"/>
      <c r="EL286" s="834"/>
      <c r="EM286" s="834"/>
      <c r="EN286" s="834"/>
      <c r="EO286" s="834"/>
      <c r="EP286" s="834"/>
      <c r="EQ286" s="835"/>
      <c r="ER286" s="836"/>
      <c r="ES286" s="834"/>
      <c r="ET286" s="834"/>
      <c r="EU286" s="834"/>
      <c r="EV286" s="834"/>
      <c r="EW286" s="834"/>
      <c r="EX286" s="834"/>
      <c r="EY286" s="835"/>
      <c r="EZ286" s="836"/>
      <c r="FA286" s="834"/>
      <c r="FB286" s="834"/>
      <c r="FC286" s="834"/>
      <c r="FD286" s="834"/>
      <c r="FE286" s="834"/>
      <c r="FF286" s="834"/>
      <c r="FG286" s="835"/>
      <c r="FH286" s="836"/>
      <c r="FI286" s="834"/>
      <c r="FJ286" s="834"/>
      <c r="FK286" s="834"/>
      <c r="FL286" s="834"/>
      <c r="FM286" s="834"/>
      <c r="FN286" s="834"/>
      <c r="FO286" s="835"/>
      <c r="FP286" s="836"/>
      <c r="FQ286" s="834"/>
      <c r="FR286" s="834"/>
      <c r="FS286" s="834"/>
      <c r="FT286" s="834"/>
      <c r="FU286" s="834"/>
      <c r="FV286" s="834"/>
      <c r="FW286" s="835"/>
      <c r="FX286" s="836"/>
      <c r="FY286" s="834"/>
      <c r="FZ286" s="834"/>
      <c r="GA286" s="834"/>
      <c r="GB286" s="834"/>
      <c r="GC286" s="834"/>
      <c r="GD286" s="834"/>
      <c r="GE286" s="835"/>
      <c r="GF286" s="836"/>
      <c r="GG286" s="834"/>
      <c r="GH286" s="834"/>
      <c r="GI286" s="834"/>
      <c r="GJ286" s="834"/>
      <c r="GK286" s="834"/>
      <c r="GL286" s="834"/>
      <c r="GM286" s="835"/>
      <c r="GN286" s="836"/>
      <c r="GO286" s="834"/>
      <c r="GP286" s="834"/>
      <c r="GQ286" s="834"/>
      <c r="GR286" s="834"/>
      <c r="GS286" s="834"/>
      <c r="GT286" s="834"/>
      <c r="GU286" s="835"/>
      <c r="GV286" s="834"/>
      <c r="GW286" s="835"/>
      <c r="GX286" s="834"/>
      <c r="GY286" s="835"/>
      <c r="GZ286" s="834"/>
      <c r="HA286" s="835"/>
      <c r="HB286" s="834"/>
      <c r="HC286" s="835"/>
      <c r="HD286" s="834"/>
      <c r="HE286" s="835"/>
      <c r="HF286" s="834"/>
      <c r="HG286" s="835"/>
      <c r="HH286" s="834"/>
      <c r="HI286" s="835"/>
    </row>
    <row r="287" spans="1:217" ht="12.75" hidden="1" customHeight="1">
      <c r="A287" s="1139" t="s">
        <v>342</v>
      </c>
      <c r="B287" s="1140" t="e">
        <f>VLOOKUP(A287,PLANEJAMENTO!$B$10:$C$56,2,FALSE)</f>
        <v>#N/A</v>
      </c>
      <c r="C287" s="1139" t="e">
        <f>VLOOKUP(A287,PLANEJAMENTO!$B$10:$D$56,3,FALSE)</f>
        <v>#N/A</v>
      </c>
      <c r="D287" s="1141" t="e">
        <f>VLOOKUP(A287,PLANEJAMENTO!$B$10:$E$56,4,FALSE)</f>
        <v>#N/A</v>
      </c>
      <c r="E287" s="1141" t="e">
        <f>D287</f>
        <v>#N/A</v>
      </c>
      <c r="F287" s="1142"/>
      <c r="G287" s="1141">
        <f>F287*8</f>
        <v>0</v>
      </c>
      <c r="H287" s="733"/>
      <c r="I287" s="1143"/>
      <c r="J287" s="1144"/>
      <c r="K287" s="734" t="s">
        <v>379</v>
      </c>
      <c r="L287" s="1145"/>
      <c r="M287" s="1146"/>
      <c r="N287" s="1145"/>
      <c r="O287" s="1146"/>
      <c r="P287" s="1145"/>
      <c r="Q287" s="1146"/>
      <c r="R287" s="1145"/>
      <c r="S287" s="1146"/>
      <c r="T287" s="1145"/>
      <c r="U287" s="1146"/>
      <c r="V287" s="1145"/>
      <c r="W287" s="1146"/>
      <c r="X287" s="1145"/>
      <c r="Y287" s="1146"/>
      <c r="Z287" s="1145"/>
      <c r="AA287" s="1146"/>
      <c r="AB287" s="1145"/>
      <c r="AC287" s="1146"/>
      <c r="AD287" s="1145"/>
      <c r="AE287" s="1146"/>
      <c r="AF287" s="1145"/>
      <c r="AG287" s="1146"/>
      <c r="AH287" s="1145"/>
      <c r="AI287" s="1146"/>
      <c r="AJ287" s="1145"/>
      <c r="AK287" s="1146"/>
      <c r="AL287" s="1145"/>
      <c r="AM287" s="1146"/>
      <c r="AN287" s="1145"/>
      <c r="AO287" s="1146"/>
      <c r="AP287" s="1145"/>
      <c r="AQ287" s="1146"/>
      <c r="AR287" s="1145"/>
      <c r="AS287" s="1146"/>
      <c r="AT287" s="1145"/>
      <c r="AU287" s="1146"/>
      <c r="AV287" s="1145"/>
      <c r="AW287" s="1146"/>
      <c r="AX287" s="1145"/>
      <c r="AY287" s="1146"/>
      <c r="AZ287" s="1145"/>
      <c r="BA287" s="1146"/>
      <c r="BB287" s="1145"/>
      <c r="BC287" s="1146"/>
      <c r="BD287" s="1145"/>
      <c r="BE287" s="1146"/>
      <c r="BF287" s="1145"/>
      <c r="BG287" s="1146"/>
      <c r="BH287" s="1145"/>
      <c r="BI287" s="1146"/>
      <c r="BJ287" s="1145"/>
      <c r="BK287" s="1146"/>
      <c r="BL287" s="1145"/>
      <c r="BM287" s="1146"/>
      <c r="BN287" s="1145"/>
      <c r="BO287" s="1146"/>
      <c r="BP287" s="1145"/>
      <c r="BQ287" s="1146"/>
      <c r="BR287" s="1132"/>
      <c r="BS287" s="1132"/>
      <c r="BT287" s="1132"/>
      <c r="BU287" s="1132"/>
      <c r="BV287" s="1132"/>
      <c r="BW287" s="1132"/>
      <c r="BX287" s="1132"/>
      <c r="BY287" s="1132"/>
      <c r="BZ287" s="1132"/>
      <c r="CA287" s="1132"/>
      <c r="CB287" s="1132"/>
      <c r="CC287" s="1132"/>
      <c r="CD287" s="1132"/>
      <c r="CE287" s="1132"/>
      <c r="CF287" s="1132"/>
      <c r="CG287" s="1132"/>
      <c r="CH287" s="1132"/>
      <c r="CI287" s="1132"/>
      <c r="CJ287" s="1132"/>
      <c r="CK287" s="1132"/>
      <c r="CL287" s="1132"/>
      <c r="CM287" s="1132"/>
      <c r="CN287" s="1132"/>
      <c r="CO287" s="1132"/>
      <c r="CP287" s="1132"/>
      <c r="CQ287" s="1132"/>
      <c r="CR287" s="1132"/>
      <c r="CS287" s="1132"/>
      <c r="CT287" s="1132"/>
      <c r="CU287" s="1132"/>
      <c r="CV287" s="1132"/>
      <c r="CW287" s="1132"/>
      <c r="CX287" s="1132"/>
      <c r="CY287" s="1132"/>
      <c r="CZ287" s="1132"/>
      <c r="DA287" s="1132"/>
      <c r="DB287" s="1132"/>
      <c r="DC287" s="1132"/>
      <c r="DD287" s="1132"/>
      <c r="DE287" s="1132"/>
      <c r="DF287" s="1132"/>
      <c r="DG287" s="1132"/>
      <c r="DH287" s="1132"/>
      <c r="DI287" s="1132"/>
      <c r="DJ287" s="1138"/>
      <c r="DK287" s="1138"/>
      <c r="DL287" s="1132"/>
      <c r="DM287" s="1132"/>
      <c r="DN287" s="1132"/>
      <c r="DO287" s="1132"/>
      <c r="DP287" s="1132"/>
      <c r="DQ287" s="1132"/>
      <c r="DR287" s="1132"/>
      <c r="DS287" s="1132"/>
      <c r="DT287" s="1132"/>
      <c r="DU287" s="1132"/>
      <c r="DV287" s="1132"/>
      <c r="DW287" s="1132"/>
      <c r="DX287" s="1132"/>
      <c r="DY287" s="1132"/>
      <c r="DZ287" s="1132"/>
      <c r="EA287" s="1132"/>
      <c r="EB287" s="1132"/>
      <c r="EC287" s="1132"/>
      <c r="ED287" s="1132"/>
      <c r="EE287" s="1132"/>
      <c r="EF287" s="1132"/>
      <c r="EG287" s="1132"/>
      <c r="EH287" s="1132"/>
      <c r="EI287" s="1132"/>
      <c r="EJ287" s="1132"/>
      <c r="EK287" s="1132"/>
      <c r="EL287" s="1132"/>
      <c r="EM287" s="1132"/>
      <c r="EN287" s="1132"/>
      <c r="EO287" s="1132"/>
      <c r="EP287" s="1132"/>
      <c r="EQ287" s="1132"/>
      <c r="ER287" s="1132"/>
      <c r="ES287" s="1132"/>
      <c r="ET287" s="1132"/>
      <c r="EU287" s="1132"/>
      <c r="EV287" s="1132"/>
      <c r="EW287" s="1132"/>
      <c r="EX287" s="1132"/>
      <c r="EY287" s="1132"/>
      <c r="EZ287" s="1132"/>
      <c r="FA287" s="1132"/>
      <c r="FB287" s="1132"/>
      <c r="FC287" s="1132"/>
      <c r="FD287" s="1132"/>
      <c r="FE287" s="1132"/>
      <c r="FF287" s="1132"/>
      <c r="FG287" s="1132"/>
      <c r="FH287" s="1132"/>
      <c r="FI287" s="1132"/>
      <c r="FJ287" s="1132"/>
      <c r="FK287" s="1132"/>
      <c r="FL287" s="1132"/>
      <c r="FM287" s="1132"/>
      <c r="FN287" s="1132"/>
      <c r="FO287" s="1132"/>
      <c r="FP287" s="1132"/>
      <c r="FQ287" s="1132"/>
      <c r="FR287" s="1132"/>
      <c r="FS287" s="1132"/>
      <c r="FT287" s="1132"/>
      <c r="FU287" s="1132"/>
      <c r="FV287" s="1132"/>
      <c r="FW287" s="1132"/>
      <c r="FX287" s="1132"/>
      <c r="FY287" s="1132"/>
      <c r="FZ287" s="1132"/>
      <c r="GA287" s="1132"/>
      <c r="GB287" s="1132"/>
      <c r="GC287" s="1132"/>
      <c r="GD287" s="1132"/>
      <c r="GE287" s="1132"/>
      <c r="GF287" s="1132"/>
      <c r="GG287" s="1132"/>
      <c r="GH287" s="1132"/>
      <c r="GI287" s="1132"/>
      <c r="GJ287" s="1132"/>
      <c r="GK287" s="1132"/>
      <c r="GL287" s="1132"/>
      <c r="GM287" s="1132"/>
      <c r="GN287" s="1132"/>
      <c r="GO287" s="1132"/>
      <c r="GP287" s="1132"/>
      <c r="GQ287" s="1132"/>
      <c r="GR287" s="1132"/>
      <c r="GS287" s="1132"/>
      <c r="GT287" s="1132"/>
      <c r="GU287" s="1132"/>
      <c r="GV287" s="1132"/>
      <c r="GW287" s="1132"/>
      <c r="GX287" s="1132"/>
      <c r="GY287" s="1132"/>
      <c r="GZ287" s="1132"/>
      <c r="HA287" s="1132"/>
      <c r="HB287" s="1132"/>
      <c r="HC287" s="1132"/>
      <c r="HD287" s="1132"/>
      <c r="HE287" s="1132"/>
      <c r="HF287" s="1132"/>
      <c r="HG287" s="1132"/>
      <c r="HH287" s="1132"/>
      <c r="HI287" s="1132"/>
    </row>
    <row r="288" spans="1:217" ht="12.75" hidden="1" customHeight="1">
      <c r="A288" s="1139"/>
      <c r="B288" s="1140"/>
      <c r="C288" s="1139"/>
      <c r="D288" s="1141"/>
      <c r="E288" s="1141"/>
      <c r="F288" s="1142"/>
      <c r="G288" s="1141"/>
      <c r="H288" s="733"/>
      <c r="I288" s="1143"/>
      <c r="J288" s="1144"/>
      <c r="K288" s="837" t="s">
        <v>380</v>
      </c>
      <c r="L288" s="1133"/>
      <c r="M288" s="1134"/>
      <c r="N288" s="1133"/>
      <c r="O288" s="1134"/>
      <c r="P288" s="1133"/>
      <c r="Q288" s="1134"/>
      <c r="R288" s="1133"/>
      <c r="S288" s="1134"/>
      <c r="T288" s="1133"/>
      <c r="U288" s="1134"/>
      <c r="V288" s="1133"/>
      <c r="W288" s="1134"/>
      <c r="X288" s="1133"/>
      <c r="Y288" s="1134"/>
      <c r="Z288" s="1133"/>
      <c r="AA288" s="1134"/>
      <c r="AB288" s="1133"/>
      <c r="AC288" s="1134"/>
      <c r="AD288" s="1133"/>
      <c r="AE288" s="1134"/>
      <c r="AF288" s="1133"/>
      <c r="AG288" s="1134"/>
      <c r="AH288" s="1133"/>
      <c r="AI288" s="1134"/>
      <c r="AJ288" s="1133"/>
      <c r="AK288" s="1134"/>
      <c r="AL288" s="1133"/>
      <c r="AM288" s="1134"/>
      <c r="AN288" s="1133"/>
      <c r="AO288" s="1134"/>
      <c r="AP288" s="1133"/>
      <c r="AQ288" s="1134"/>
      <c r="AR288" s="1133"/>
      <c r="AS288" s="1134"/>
      <c r="AT288" s="1133"/>
      <c r="AU288" s="1134"/>
      <c r="AV288" s="1133"/>
      <c r="AW288" s="1134"/>
      <c r="AX288" s="1133"/>
      <c r="AY288" s="1134"/>
      <c r="AZ288" s="1133"/>
      <c r="BA288" s="1134"/>
      <c r="BB288" s="1133"/>
      <c r="BC288" s="1134"/>
      <c r="BD288" s="1133"/>
      <c r="BE288" s="1134"/>
      <c r="BF288" s="1133"/>
      <c r="BG288" s="1134"/>
      <c r="BH288" s="1133"/>
      <c r="BI288" s="1134"/>
      <c r="BJ288" s="1133"/>
      <c r="BK288" s="1134"/>
      <c r="BL288" s="1133"/>
      <c r="BM288" s="1134"/>
      <c r="BN288" s="1133"/>
      <c r="BO288" s="1134"/>
      <c r="BP288" s="1133"/>
      <c r="BQ288" s="1134"/>
      <c r="BR288" s="1129"/>
      <c r="BS288" s="1129"/>
      <c r="BT288" s="1129"/>
      <c r="BU288" s="1129"/>
      <c r="BV288" s="1129"/>
      <c r="BW288" s="1129"/>
      <c r="BX288" s="1129"/>
      <c r="BY288" s="1129"/>
      <c r="BZ288" s="1129"/>
      <c r="CA288" s="1129"/>
      <c r="CB288" s="1129"/>
      <c r="CC288" s="1129"/>
      <c r="CD288" s="1129"/>
      <c r="CE288" s="1129"/>
      <c r="CF288" s="1129"/>
      <c r="CG288" s="1129"/>
      <c r="CH288" s="1129"/>
      <c r="CI288" s="1129"/>
      <c r="CJ288" s="1129"/>
      <c r="CK288" s="1129"/>
      <c r="CL288" s="1129"/>
      <c r="CM288" s="1129"/>
      <c r="CN288" s="1129"/>
      <c r="CO288" s="1129"/>
      <c r="CP288" s="1129"/>
      <c r="CQ288" s="1129"/>
      <c r="CR288" s="1129"/>
      <c r="CS288" s="1129"/>
      <c r="CT288" s="1129"/>
      <c r="CU288" s="1129"/>
      <c r="CV288" s="1129"/>
      <c r="CW288" s="1129"/>
      <c r="CX288" s="1129"/>
      <c r="CY288" s="1129"/>
      <c r="CZ288" s="1129"/>
      <c r="DA288" s="1129"/>
      <c r="DB288" s="1129"/>
      <c r="DC288" s="1129"/>
      <c r="DD288" s="1129"/>
      <c r="DE288" s="1129"/>
      <c r="DF288" s="1129"/>
      <c r="DG288" s="1129"/>
      <c r="DH288" s="1129"/>
      <c r="DI288" s="1129"/>
      <c r="DJ288" s="1135"/>
      <c r="DK288" s="1135"/>
      <c r="DL288" s="1129"/>
      <c r="DM288" s="1129"/>
      <c r="DN288" s="1129"/>
      <c r="DO288" s="1129"/>
      <c r="DP288" s="1129"/>
      <c r="DQ288" s="1129"/>
      <c r="DR288" s="1129"/>
      <c r="DS288" s="1129"/>
      <c r="DT288" s="1129"/>
      <c r="DU288" s="1129"/>
      <c r="DV288" s="1129"/>
      <c r="DW288" s="1129"/>
      <c r="DX288" s="1129"/>
      <c r="DY288" s="1129"/>
      <c r="DZ288" s="1129"/>
      <c r="EA288" s="1129"/>
      <c r="EB288" s="1129"/>
      <c r="EC288" s="1129"/>
      <c r="ED288" s="1129"/>
      <c r="EE288" s="1129"/>
      <c r="EF288" s="1129"/>
      <c r="EG288" s="1129"/>
      <c r="EH288" s="1129"/>
      <c r="EI288" s="1129"/>
      <c r="EJ288" s="1129"/>
      <c r="EK288" s="1129"/>
      <c r="EL288" s="1129"/>
      <c r="EM288" s="1129"/>
      <c r="EN288" s="1129"/>
      <c r="EO288" s="1129"/>
      <c r="EP288" s="1129"/>
      <c r="EQ288" s="1129"/>
      <c r="ER288" s="1129"/>
      <c r="ES288" s="1129"/>
      <c r="ET288" s="1129"/>
      <c r="EU288" s="1129"/>
      <c r="EV288" s="1129"/>
      <c r="EW288" s="1129"/>
      <c r="EX288" s="1129"/>
      <c r="EY288" s="1129"/>
      <c r="EZ288" s="1129"/>
      <c r="FA288" s="1129"/>
      <c r="FB288" s="1129"/>
      <c r="FC288" s="1129"/>
      <c r="FD288" s="1129"/>
      <c r="FE288" s="1129"/>
      <c r="FF288" s="1129"/>
      <c r="FG288" s="1129"/>
      <c r="FH288" s="1129"/>
      <c r="FI288" s="1129"/>
      <c r="FJ288" s="1129"/>
      <c r="FK288" s="1129"/>
      <c r="FL288" s="1129"/>
      <c r="FM288" s="1129"/>
      <c r="FN288" s="1129"/>
      <c r="FO288" s="1129"/>
      <c r="FP288" s="1129"/>
      <c r="FQ288" s="1129"/>
      <c r="FR288" s="1129"/>
      <c r="FS288" s="1129"/>
      <c r="FT288" s="1129"/>
      <c r="FU288" s="1129"/>
      <c r="FV288" s="1129"/>
      <c r="FW288" s="1129"/>
      <c r="FX288" s="1129"/>
      <c r="FY288" s="1129"/>
      <c r="FZ288" s="1129"/>
      <c r="GA288" s="1129"/>
      <c r="GB288" s="1129"/>
      <c r="GC288" s="1129"/>
      <c r="GD288" s="1129"/>
      <c r="GE288" s="1129"/>
      <c r="GF288" s="1129"/>
      <c r="GG288" s="1129"/>
      <c r="GH288" s="1129"/>
      <c r="GI288" s="1129"/>
      <c r="GJ288" s="1129"/>
      <c r="GK288" s="1129"/>
      <c r="GL288" s="1129"/>
      <c r="GM288" s="1129"/>
      <c r="GN288" s="1129"/>
      <c r="GO288" s="1129"/>
      <c r="GP288" s="1129"/>
      <c r="GQ288" s="1129"/>
      <c r="GR288" s="1129"/>
      <c r="GS288" s="1129"/>
      <c r="GT288" s="1129"/>
      <c r="GU288" s="1129"/>
      <c r="GV288" s="1129"/>
      <c r="GW288" s="1129"/>
      <c r="GX288" s="1129"/>
      <c r="GY288" s="1129"/>
      <c r="GZ288" s="1129"/>
      <c r="HA288" s="1129"/>
      <c r="HB288" s="1129"/>
      <c r="HC288" s="1129"/>
      <c r="HD288" s="1129"/>
      <c r="HE288" s="1129"/>
      <c r="HF288" s="1129"/>
      <c r="HG288" s="1129"/>
      <c r="HH288" s="1129"/>
      <c r="HI288" s="1129"/>
    </row>
    <row r="289" spans="1:217" ht="12.75" hidden="1" customHeight="1">
      <c r="A289" s="1139"/>
      <c r="B289" s="1140"/>
      <c r="C289" s="1139"/>
      <c r="D289" s="1141"/>
      <c r="E289" s="1141"/>
      <c r="F289" s="1142"/>
      <c r="G289" s="1141"/>
      <c r="H289" s="733"/>
      <c r="I289" s="1143"/>
      <c r="J289" s="1144"/>
      <c r="K289" s="838" t="s">
        <v>381</v>
      </c>
      <c r="L289" s="1125">
        <f>(L287*L288*$G287)*$L$8</f>
        <v>0</v>
      </c>
      <c r="M289" s="1126"/>
      <c r="N289" s="1125">
        <f>(N287*N288*$G287)*$L$8</f>
        <v>0</v>
      </c>
      <c r="O289" s="1126"/>
      <c r="P289" s="1125">
        <f>(P287*P288*$G287)*$L$8</f>
        <v>0</v>
      </c>
      <c r="Q289" s="1126"/>
      <c r="R289" s="1125">
        <f>(R287*R288*$G287)*$L$8</f>
        <v>0</v>
      </c>
      <c r="S289" s="1126"/>
      <c r="T289" s="1125">
        <f>(T287*T288*$G287)*$T$8</f>
        <v>0</v>
      </c>
      <c r="U289" s="1126"/>
      <c r="V289" s="1125">
        <f>(V287*V288*$G287)*$T$8</f>
        <v>0</v>
      </c>
      <c r="W289" s="1126"/>
      <c r="X289" s="1125">
        <f>(X287*X288*$G287)*$T$8</f>
        <v>0</v>
      </c>
      <c r="Y289" s="1126"/>
      <c r="Z289" s="1125">
        <f>(Z287*Z288*$G287)*$T$8</f>
        <v>0</v>
      </c>
      <c r="AA289" s="1126"/>
      <c r="AB289" s="1125">
        <f>(AB287*AB288*$G287)*$AB$8</f>
        <v>0</v>
      </c>
      <c r="AC289" s="1126"/>
      <c r="AD289" s="1125">
        <f>(AD287*AD288*$G287)*$AB$8</f>
        <v>0</v>
      </c>
      <c r="AE289" s="1126"/>
      <c r="AF289" s="1125">
        <f>(AF287*AF288*$G287)*$AB$8</f>
        <v>0</v>
      </c>
      <c r="AG289" s="1126"/>
      <c r="AH289" s="1125">
        <f>(AH287*AH288*$G287)*$AB$8</f>
        <v>0</v>
      </c>
      <c r="AI289" s="1126"/>
      <c r="AJ289" s="1125">
        <f>(AJ287*AJ288*$G287)*$AJ$8</f>
        <v>0</v>
      </c>
      <c r="AK289" s="1126"/>
      <c r="AL289" s="1125">
        <f>(AL287*AL288*$G287)*$AJ$8</f>
        <v>0</v>
      </c>
      <c r="AM289" s="1126"/>
      <c r="AN289" s="1125">
        <f>(AN287*AN288*$G287)*$AJ$8</f>
        <v>0</v>
      </c>
      <c r="AO289" s="1126"/>
      <c r="AP289" s="1125">
        <f>(AP287*AP288*$G287)*$AJ$8</f>
        <v>0</v>
      </c>
      <c r="AQ289" s="1126"/>
      <c r="AR289" s="1125">
        <f>(AR287*AR288*$G287)*$AT$8</f>
        <v>0</v>
      </c>
      <c r="AS289" s="1126"/>
      <c r="AT289" s="1125">
        <f>(AT287*AT288*$G287)*$AT$8</f>
        <v>0</v>
      </c>
      <c r="AU289" s="1126"/>
      <c r="AV289" s="1125">
        <f>(AV287*AV288*$G287)*$AT$8</f>
        <v>0</v>
      </c>
      <c r="AW289" s="1126"/>
      <c r="AX289" s="1125">
        <f>(AX287*AX288*$G287)*$AT$8</f>
        <v>0</v>
      </c>
      <c r="AY289" s="1126"/>
      <c r="AZ289" s="1125">
        <f>(AZ287*AZ288*$G287)*$BB$8</f>
        <v>0</v>
      </c>
      <c r="BA289" s="1126"/>
      <c r="BB289" s="1125">
        <f>(BB287*BB288*$G287)*$BB$8</f>
        <v>0</v>
      </c>
      <c r="BC289" s="1126"/>
      <c r="BD289" s="1125">
        <f>(BD287*BD288*$G287)*$BB$8</f>
        <v>0</v>
      </c>
      <c r="BE289" s="1126"/>
      <c r="BF289" s="1125">
        <f>(BF287*BF288*$G287)*$BB$8</f>
        <v>0</v>
      </c>
      <c r="BG289" s="1126"/>
      <c r="BH289" s="1125">
        <f>(BH287*BH288*$G287)*$BJ$8</f>
        <v>0</v>
      </c>
      <c r="BI289" s="1126"/>
      <c r="BJ289" s="1125">
        <f>(BJ287*BJ288*$G287)*$BJ$8</f>
        <v>0</v>
      </c>
      <c r="BK289" s="1126"/>
      <c r="BL289" s="1125">
        <f>(BL287*BL288*$G287)*$BJ$8</f>
        <v>0</v>
      </c>
      <c r="BM289" s="1126"/>
      <c r="BN289" s="1125">
        <f>(BN287*BN288*$G287)*$BJ$8</f>
        <v>0</v>
      </c>
      <c r="BO289" s="1126"/>
      <c r="BP289" s="1125">
        <f>(BP287*BP288*$G287)*$BT$8</f>
        <v>0</v>
      </c>
      <c r="BQ289" s="1126"/>
      <c r="BR289" s="1125">
        <f>(BR287*BR288*$G287)*$BT$8</f>
        <v>0</v>
      </c>
      <c r="BS289" s="1126"/>
      <c r="BT289" s="1125">
        <f>(BT287*BT288*$G287)*$BT$8</f>
        <v>0</v>
      </c>
      <c r="BU289" s="1126"/>
      <c r="BV289" s="1125">
        <f>(BV287*BV288*$G287)*$BT$8</f>
        <v>0</v>
      </c>
      <c r="BW289" s="1126"/>
      <c r="BX289" s="1125">
        <f>(BX287*BX288*$G287)*$CB$8</f>
        <v>0</v>
      </c>
      <c r="BY289" s="1126"/>
      <c r="BZ289" s="1125">
        <f>(BZ287*BZ288*$G287)*$CB$8</f>
        <v>0</v>
      </c>
      <c r="CA289" s="1126"/>
      <c r="CB289" s="1125">
        <f>(CB287*CB288*$G287)*$CB$8</f>
        <v>0</v>
      </c>
      <c r="CC289" s="1126"/>
      <c r="CD289" s="1125">
        <f>(CD287*CD288*$G287)*$CB$8</f>
        <v>0</v>
      </c>
      <c r="CE289" s="1126"/>
      <c r="CF289" s="1125">
        <f>(CF287*CF288*$G287)*$CJ$8</f>
        <v>0</v>
      </c>
      <c r="CG289" s="1126"/>
      <c r="CH289" s="1125">
        <f>(CH287*CH288*$G287)*$CJ$8</f>
        <v>0</v>
      </c>
      <c r="CI289" s="1126"/>
      <c r="CJ289" s="1125">
        <f>(CJ287*CJ288*$G287)*$CJ$8</f>
        <v>0</v>
      </c>
      <c r="CK289" s="1126"/>
      <c r="CL289" s="1125">
        <f>(CL287*CL288*$G287)*$CJ$8</f>
        <v>0</v>
      </c>
      <c r="CM289" s="1126"/>
      <c r="CN289" s="1125">
        <f>(CN287*CN288*$G287)*$CT$8</f>
        <v>0</v>
      </c>
      <c r="CO289" s="1126"/>
      <c r="CP289" s="1125">
        <f>(CP287*CP288*$G287)*$CT$8</f>
        <v>0</v>
      </c>
      <c r="CQ289" s="1126"/>
      <c r="CR289" s="1125">
        <f>(CR287*CR288*$G287)*$CT$8</f>
        <v>0</v>
      </c>
      <c r="CS289" s="1126"/>
      <c r="CT289" s="1125">
        <f>(CT287*CT288*$G287)*$CT$8</f>
        <v>0</v>
      </c>
      <c r="CU289" s="1126"/>
      <c r="CV289" s="1125">
        <f>(CV287*CV288*$G287)*$DB$8</f>
        <v>0</v>
      </c>
      <c r="CW289" s="1126"/>
      <c r="CX289" s="1125">
        <f>(CX287*CX288*$G287)*$DB$8</f>
        <v>0</v>
      </c>
      <c r="CY289" s="1126"/>
      <c r="CZ289" s="1125">
        <f>(CZ287*CZ288*$G287)*$DB$8</f>
        <v>0</v>
      </c>
      <c r="DA289" s="1126"/>
      <c r="DB289" s="1125">
        <f>(DB287*DB288*$G287)*$DB$8</f>
        <v>0</v>
      </c>
      <c r="DC289" s="1126"/>
      <c r="DD289" s="1125">
        <f>(DD287*DD288*$G287)*$DB$8</f>
        <v>0</v>
      </c>
      <c r="DE289" s="1126"/>
      <c r="DF289" s="1125">
        <f>(DF287*DF288*$G287)*$DB$8</f>
        <v>0</v>
      </c>
      <c r="DG289" s="1126"/>
      <c r="DH289" s="1125">
        <f>(DH287*DH288*$G287)*$DB$8</f>
        <v>0</v>
      </c>
      <c r="DI289" s="1126"/>
      <c r="DJ289" s="1130">
        <f>(DJ287*DJ288*$G287)*$DB$8</f>
        <v>0</v>
      </c>
      <c r="DK289" s="1131"/>
      <c r="DL289" s="1125">
        <f>(DL287*DL288*$G287)*$DB$8</f>
        <v>0</v>
      </c>
      <c r="DM289" s="1126"/>
      <c r="DN289" s="1125">
        <f>(DN287*DN288*$G287)*$DB$8</f>
        <v>0</v>
      </c>
      <c r="DO289" s="1126"/>
      <c r="DP289" s="1125">
        <f>(DP287*DP288*$G287)*$DB$8</f>
        <v>0</v>
      </c>
      <c r="DQ289" s="1126"/>
      <c r="DR289" s="1125">
        <f>(DR287*DR288*$G287)*$DB$8</f>
        <v>0</v>
      </c>
      <c r="DS289" s="1126"/>
      <c r="DT289" s="1125">
        <f>(DT287*DT288*$G287)*$DB$8</f>
        <v>0</v>
      </c>
      <c r="DU289" s="1126"/>
      <c r="DV289" s="1125">
        <f>(DV287*DV288*$G287)*$DB$8</f>
        <v>0</v>
      </c>
      <c r="DW289" s="1126"/>
      <c r="DX289" s="1125">
        <f>(DX287*DX288*$G287)*$DB$8</f>
        <v>0</v>
      </c>
      <c r="DY289" s="1126"/>
      <c r="DZ289" s="1125">
        <f>(DZ287*DZ288*$G287)*$DB$8</f>
        <v>0</v>
      </c>
      <c r="EA289" s="1126"/>
      <c r="EB289" s="1125">
        <f>(EB287*EB288*$G287)*$DB$8</f>
        <v>0</v>
      </c>
      <c r="EC289" s="1126"/>
      <c r="ED289" s="1125">
        <f>(ED287*ED288*$G287)*$DB$8</f>
        <v>0</v>
      </c>
      <c r="EE289" s="1126"/>
      <c r="EF289" s="1125">
        <f>(EF287*EF288*$G287)*$DB$8</f>
        <v>0</v>
      </c>
      <c r="EG289" s="1126"/>
      <c r="EH289" s="1125">
        <f>(EH287*EH288*$G287)*$DB$8</f>
        <v>0</v>
      </c>
      <c r="EI289" s="1126"/>
      <c r="EJ289" s="1125">
        <f>(EJ287*EJ288*$G287)*$DB$8</f>
        <v>0</v>
      </c>
      <c r="EK289" s="1126"/>
      <c r="EL289" s="1125"/>
      <c r="EM289" s="1126"/>
      <c r="EN289" s="1125"/>
      <c r="EO289" s="1126"/>
      <c r="EP289" s="1125"/>
      <c r="EQ289" s="1126"/>
      <c r="ER289" s="1125"/>
      <c r="ES289" s="1126"/>
      <c r="ET289" s="1125">
        <f>(ET287*ET288*$G287)*$DB$8</f>
        <v>0</v>
      </c>
      <c r="EU289" s="1126"/>
      <c r="EV289" s="1125">
        <f>(EV287*EV288*$G287)*$DB$8</f>
        <v>0</v>
      </c>
      <c r="EW289" s="1126"/>
      <c r="EX289" s="1125">
        <f>(EX287*EX288*$G287)*$DB$8</f>
        <v>0</v>
      </c>
      <c r="EY289" s="1126"/>
      <c r="EZ289" s="1125">
        <f>(EZ287*EZ288*$G287)*$DB$8</f>
        <v>0</v>
      </c>
      <c r="FA289" s="1126"/>
      <c r="FB289" s="1125">
        <f>(FB287*FB288*$G287)*$DB$8</f>
        <v>0</v>
      </c>
      <c r="FC289" s="1126"/>
      <c r="FD289" s="1125">
        <f>(FD287*FD288*$G287)*$DB$8</f>
        <v>0</v>
      </c>
      <c r="FE289" s="1126"/>
      <c r="FF289" s="1125">
        <f>(FF287*FF288*$G287)*$DB$8</f>
        <v>0</v>
      </c>
      <c r="FG289" s="1126"/>
      <c r="FH289" s="1125">
        <f>(FH287*FH288*$G287)*$DB$8</f>
        <v>0</v>
      </c>
      <c r="FI289" s="1126"/>
      <c r="FJ289" s="1125">
        <f>(FJ287*FJ288*$G287)*$DB$8</f>
        <v>0</v>
      </c>
      <c r="FK289" s="1126"/>
      <c r="FL289" s="1125">
        <f>(FL287*FL288*$G287)*$DB$8</f>
        <v>0</v>
      </c>
      <c r="FM289" s="1126"/>
      <c r="FN289" s="1125">
        <f>(FN287*FN288*$G287)*$DB$8</f>
        <v>0</v>
      </c>
      <c r="FO289" s="1126"/>
      <c r="FP289" s="1125">
        <f>(FP287*FP288*$G287)*$DB$8</f>
        <v>0</v>
      </c>
      <c r="FQ289" s="1126"/>
      <c r="FR289" s="1125">
        <f>(FR287*FR288*$G287)*$DB$8</f>
        <v>0</v>
      </c>
      <c r="FS289" s="1126"/>
      <c r="FT289" s="1125">
        <f>(FT287*FT288*$G287)*$DB$8</f>
        <v>0</v>
      </c>
      <c r="FU289" s="1126"/>
      <c r="FV289" s="1125">
        <f>(FV287*FV288*$G287)*$DB$8</f>
        <v>0</v>
      </c>
      <c r="FW289" s="1126"/>
      <c r="FX289" s="1125">
        <f>(FX287*FX288*$G287)*$DB$8</f>
        <v>0</v>
      </c>
      <c r="FY289" s="1126"/>
      <c r="FZ289" s="1125">
        <f>(FZ287*FZ288*$G287)*$DB$8</f>
        <v>0</v>
      </c>
      <c r="GA289" s="1126"/>
      <c r="GB289" s="1125">
        <f>(GB287*GB288*$G287)*$DB$8</f>
        <v>0</v>
      </c>
      <c r="GC289" s="1126"/>
      <c r="GD289" s="1125">
        <f>(GD287*GD288*$G287)*$DB$8</f>
        <v>0</v>
      </c>
      <c r="GE289" s="1126"/>
      <c r="GF289" s="1125">
        <f>(GF287*GF288*$G287)*$DB$8</f>
        <v>0</v>
      </c>
      <c r="GG289" s="1126"/>
      <c r="GH289" s="1125">
        <f>(GH287*GH288*$G287)*$DB$8</f>
        <v>0</v>
      </c>
      <c r="GI289" s="1126"/>
      <c r="GJ289" s="1125">
        <f>(GJ287*GJ288*$G287)*$DB$8</f>
        <v>0</v>
      </c>
      <c r="GK289" s="1126"/>
      <c r="GL289" s="1125">
        <f>(GL287*GL288*$G287)*$DB$8</f>
        <v>0</v>
      </c>
      <c r="GM289" s="1126"/>
      <c r="GN289" s="1125">
        <f>(GN287*GN288*$G287)*$DB$8</f>
        <v>0</v>
      </c>
      <c r="GO289" s="1126"/>
      <c r="GP289" s="1125">
        <f>(GP287*GP288*$G287)*$DB$8</f>
        <v>0</v>
      </c>
      <c r="GQ289" s="1126"/>
      <c r="GR289" s="1125">
        <f>(GR287*GR288*$G287)*$DB$8</f>
        <v>0</v>
      </c>
      <c r="GS289" s="1126"/>
      <c r="GT289" s="1125">
        <f>(GT287*GT288*$G287)*$DB$8</f>
        <v>0</v>
      </c>
      <c r="GU289" s="1126"/>
      <c r="GV289" s="1125">
        <f t="shared" ref="GV289" si="1179">(GV287*GV288*$G287)*$DB$8</f>
        <v>0</v>
      </c>
      <c r="GW289" s="1126"/>
      <c r="GX289" s="1125">
        <f t="shared" ref="GX289" si="1180">(GX287*GX288*$G287)*$DB$8</f>
        <v>0</v>
      </c>
      <c r="GY289" s="1126"/>
      <c r="GZ289" s="1125">
        <f t="shared" ref="GZ289" si="1181">(GZ287*GZ288*$G287)*$DB$8</f>
        <v>0</v>
      </c>
      <c r="HA289" s="1126"/>
      <c r="HB289" s="1125">
        <f>(HB287*HB288*$G287)*$DB$8</f>
        <v>0</v>
      </c>
      <c r="HC289" s="1126"/>
      <c r="HD289" s="1125">
        <f t="shared" ref="HD289" si="1182">(HD287*HD288*$G287)*$DB$8</f>
        <v>0</v>
      </c>
      <c r="HE289" s="1126"/>
      <c r="HF289" s="1125">
        <f t="shared" ref="HF289" si="1183">(HF287*HF288*$G287)*$DB$8</f>
        <v>0</v>
      </c>
      <c r="HG289" s="1126"/>
      <c r="HH289" s="1125">
        <f t="shared" ref="HH289" si="1184">(HH287*HH288*$G287)*$DB$8</f>
        <v>0</v>
      </c>
      <c r="HI289" s="1126"/>
    </row>
    <row r="290" spans="1:217" ht="12.75" hidden="1" customHeight="1">
      <c r="A290" s="1139"/>
      <c r="B290" s="1140"/>
      <c r="C290" s="1139"/>
      <c r="D290" s="1141"/>
      <c r="E290" s="1141"/>
      <c r="F290" s="1142"/>
      <c r="G290" s="1141"/>
      <c r="H290" s="733"/>
      <c r="I290" s="1143"/>
      <c r="J290" s="1144"/>
      <c r="K290" s="839" t="s">
        <v>382</v>
      </c>
      <c r="L290" s="1121">
        <f>L289</f>
        <v>0</v>
      </c>
      <c r="M290" s="1122"/>
      <c r="N290" s="1121">
        <f>L290+N289</f>
        <v>0</v>
      </c>
      <c r="O290" s="1122"/>
      <c r="P290" s="1121">
        <f>N290+P289</f>
        <v>0</v>
      </c>
      <c r="Q290" s="1122"/>
      <c r="R290" s="1121">
        <f>P290+R289</f>
        <v>0</v>
      </c>
      <c r="S290" s="1122"/>
      <c r="T290" s="1121">
        <f>R290+T289</f>
        <v>0</v>
      </c>
      <c r="U290" s="1122"/>
      <c r="V290" s="1121">
        <f>T290+V289</f>
        <v>0</v>
      </c>
      <c r="W290" s="1122"/>
      <c r="X290" s="1121">
        <f>V290+X289</f>
        <v>0</v>
      </c>
      <c r="Y290" s="1122"/>
      <c r="Z290" s="1121">
        <f>X290+Z289</f>
        <v>0</v>
      </c>
      <c r="AA290" s="1122"/>
      <c r="AB290" s="1121">
        <f>Z290+AB289</f>
        <v>0</v>
      </c>
      <c r="AC290" s="1122"/>
      <c r="AD290" s="1121">
        <f>AB290+AD289</f>
        <v>0</v>
      </c>
      <c r="AE290" s="1122"/>
      <c r="AF290" s="1121">
        <f>AD290+AF289</f>
        <v>0</v>
      </c>
      <c r="AG290" s="1122"/>
      <c r="AH290" s="1121">
        <f>AF290+AH289</f>
        <v>0</v>
      </c>
      <c r="AI290" s="1122"/>
      <c r="AJ290" s="1121">
        <f>AH290+AJ289</f>
        <v>0</v>
      </c>
      <c r="AK290" s="1122"/>
      <c r="AL290" s="1121">
        <f>AJ290+AL289</f>
        <v>0</v>
      </c>
      <c r="AM290" s="1122"/>
      <c r="AN290" s="1121">
        <f>AL290+AN289</f>
        <v>0</v>
      </c>
      <c r="AO290" s="1122"/>
      <c r="AP290" s="1121">
        <f>AN290+AP289</f>
        <v>0</v>
      </c>
      <c r="AQ290" s="1122"/>
      <c r="AR290" s="1121">
        <f>AP290+AR289</f>
        <v>0</v>
      </c>
      <c r="AS290" s="1122"/>
      <c r="AT290" s="1121">
        <f>AR290+AT289</f>
        <v>0</v>
      </c>
      <c r="AU290" s="1122"/>
      <c r="AV290" s="1121">
        <f>AT290+AV289</f>
        <v>0</v>
      </c>
      <c r="AW290" s="1122"/>
      <c r="AX290" s="1121">
        <f>AV290+AX289</f>
        <v>0</v>
      </c>
      <c r="AY290" s="1122"/>
      <c r="AZ290" s="1121">
        <f>AX290+AZ289</f>
        <v>0</v>
      </c>
      <c r="BA290" s="1122"/>
      <c r="BB290" s="1121">
        <f>AZ290+BB289</f>
        <v>0</v>
      </c>
      <c r="BC290" s="1122"/>
      <c r="BD290" s="1121">
        <f>BB290+BD289</f>
        <v>0</v>
      </c>
      <c r="BE290" s="1122"/>
      <c r="BF290" s="1121">
        <f>BD290+BF289</f>
        <v>0</v>
      </c>
      <c r="BG290" s="1122"/>
      <c r="BH290" s="1121">
        <f>BF290+BH289</f>
        <v>0</v>
      </c>
      <c r="BI290" s="1122"/>
      <c r="BJ290" s="1121">
        <f>BH290+BJ289</f>
        <v>0</v>
      </c>
      <c r="BK290" s="1122"/>
      <c r="BL290" s="1121">
        <f>BJ290+BL289</f>
        <v>0</v>
      </c>
      <c r="BM290" s="1122"/>
      <c r="BN290" s="1121">
        <f>BL290+BN289</f>
        <v>0</v>
      </c>
      <c r="BO290" s="1122"/>
      <c r="BP290" s="1121">
        <f>BN290+BP289</f>
        <v>0</v>
      </c>
      <c r="BQ290" s="1122"/>
      <c r="BR290" s="1121">
        <f>BP290+BR289</f>
        <v>0</v>
      </c>
      <c r="BS290" s="1122"/>
      <c r="BT290" s="1121">
        <f>BR290+BT289</f>
        <v>0</v>
      </c>
      <c r="BU290" s="1122"/>
      <c r="BV290" s="1121">
        <f>BT290+BV289</f>
        <v>0</v>
      </c>
      <c r="BW290" s="1122"/>
      <c r="BX290" s="1121">
        <f>BV290+BX289</f>
        <v>0</v>
      </c>
      <c r="BY290" s="1122"/>
      <c r="BZ290" s="1121">
        <f>BX290+BZ289</f>
        <v>0</v>
      </c>
      <c r="CA290" s="1122"/>
      <c r="CB290" s="1121">
        <f>BZ290+CB289</f>
        <v>0</v>
      </c>
      <c r="CC290" s="1122"/>
      <c r="CD290" s="1121">
        <f>CB290+CD289</f>
        <v>0</v>
      </c>
      <c r="CE290" s="1122"/>
      <c r="CF290" s="1121">
        <f>CD290+CF289</f>
        <v>0</v>
      </c>
      <c r="CG290" s="1122"/>
      <c r="CH290" s="1121">
        <f>CF290+CH289</f>
        <v>0</v>
      </c>
      <c r="CI290" s="1122"/>
      <c r="CJ290" s="1121">
        <f>CH290+CJ289</f>
        <v>0</v>
      </c>
      <c r="CK290" s="1122"/>
      <c r="CL290" s="1121">
        <f>CJ290+CL289</f>
        <v>0</v>
      </c>
      <c r="CM290" s="1122"/>
      <c r="CN290" s="1121">
        <f>CL290+CN289</f>
        <v>0</v>
      </c>
      <c r="CO290" s="1122"/>
      <c r="CP290" s="1121">
        <f>CN290+CP289</f>
        <v>0</v>
      </c>
      <c r="CQ290" s="1122"/>
      <c r="CR290" s="1121">
        <f>CP290+CR289</f>
        <v>0</v>
      </c>
      <c r="CS290" s="1122"/>
      <c r="CT290" s="1121">
        <f>CR290+CT289</f>
        <v>0</v>
      </c>
      <c r="CU290" s="1122"/>
      <c r="CV290" s="1121">
        <f>CT290+CV289</f>
        <v>0</v>
      </c>
      <c r="CW290" s="1122"/>
      <c r="CX290" s="1121">
        <f>CV290+CX289</f>
        <v>0</v>
      </c>
      <c r="CY290" s="1122"/>
      <c r="CZ290" s="1121">
        <f>CX290+CZ289</f>
        <v>0</v>
      </c>
      <c r="DA290" s="1122"/>
      <c r="DB290" s="1121">
        <f>CZ290+DB289</f>
        <v>0</v>
      </c>
      <c r="DC290" s="1122"/>
      <c r="DD290" s="1121">
        <f>DB290+DD289</f>
        <v>0</v>
      </c>
      <c r="DE290" s="1122"/>
      <c r="DF290" s="1121">
        <f>DD290+DF289</f>
        <v>0</v>
      </c>
      <c r="DG290" s="1122"/>
      <c r="DH290" s="1121">
        <f>DF290+DH289</f>
        <v>0</v>
      </c>
      <c r="DI290" s="1122"/>
      <c r="DJ290" s="1127">
        <f>DH290+DJ289</f>
        <v>0</v>
      </c>
      <c r="DK290" s="1128"/>
      <c r="DL290" s="1121">
        <f>DJ290+DL289</f>
        <v>0</v>
      </c>
      <c r="DM290" s="1122"/>
      <c r="DN290" s="1121">
        <f>DL290+DN289</f>
        <v>0</v>
      </c>
      <c r="DO290" s="1122"/>
      <c r="DP290" s="1121">
        <f>DN290+DP289</f>
        <v>0</v>
      </c>
      <c r="DQ290" s="1122"/>
      <c r="DR290" s="1121">
        <f>DP290+DR289</f>
        <v>0</v>
      </c>
      <c r="DS290" s="1122"/>
      <c r="DT290" s="1121">
        <f>DR290+DT289</f>
        <v>0</v>
      </c>
      <c r="DU290" s="1122"/>
      <c r="DV290" s="1121">
        <f>DT290+DV289</f>
        <v>0</v>
      </c>
      <c r="DW290" s="1122"/>
      <c r="DX290" s="1121">
        <f>DV290+DX289</f>
        <v>0</v>
      </c>
      <c r="DY290" s="1122"/>
      <c r="DZ290" s="1121">
        <f>DX290+DZ289</f>
        <v>0</v>
      </c>
      <c r="EA290" s="1122"/>
      <c r="EB290" s="1121">
        <f>DZ290+EB289</f>
        <v>0</v>
      </c>
      <c r="EC290" s="1122"/>
      <c r="ED290" s="1121">
        <f>EB290+ED289</f>
        <v>0</v>
      </c>
      <c r="EE290" s="1122"/>
      <c r="EF290" s="1121">
        <f>ED290+EF289</f>
        <v>0</v>
      </c>
      <c r="EG290" s="1122"/>
      <c r="EH290" s="1121">
        <f>EF290+EH289</f>
        <v>0</v>
      </c>
      <c r="EI290" s="1122"/>
      <c r="EJ290" s="1121">
        <f>EH290+EJ289</f>
        <v>0</v>
      </c>
      <c r="EK290" s="1122"/>
      <c r="EL290" s="1121"/>
      <c r="EM290" s="1122"/>
      <c r="EN290" s="1121"/>
      <c r="EO290" s="1122"/>
      <c r="EP290" s="1121"/>
      <c r="EQ290" s="1122"/>
      <c r="ER290" s="1121"/>
      <c r="ES290" s="1122"/>
      <c r="ET290" s="1121">
        <f>ER290+ET289</f>
        <v>0</v>
      </c>
      <c r="EU290" s="1122"/>
      <c r="EV290" s="1121">
        <f>ET290+EV289</f>
        <v>0</v>
      </c>
      <c r="EW290" s="1122"/>
      <c r="EX290" s="1121">
        <f>EV290+EX289</f>
        <v>0</v>
      </c>
      <c r="EY290" s="1122"/>
      <c r="EZ290" s="1121">
        <f>EX290+EZ289</f>
        <v>0</v>
      </c>
      <c r="FA290" s="1122"/>
      <c r="FB290" s="1121">
        <f>EZ290+FB289</f>
        <v>0</v>
      </c>
      <c r="FC290" s="1122"/>
      <c r="FD290" s="1121">
        <f>FB290+FD289</f>
        <v>0</v>
      </c>
      <c r="FE290" s="1122"/>
      <c r="FF290" s="1121">
        <f>FD290+FF289</f>
        <v>0</v>
      </c>
      <c r="FG290" s="1122"/>
      <c r="FH290" s="1121">
        <f>FF290+FH289</f>
        <v>0</v>
      </c>
      <c r="FI290" s="1122"/>
      <c r="FJ290" s="1121">
        <f>FH290+FJ289</f>
        <v>0</v>
      </c>
      <c r="FK290" s="1122"/>
      <c r="FL290" s="1121">
        <f>FJ290+FL289</f>
        <v>0</v>
      </c>
      <c r="FM290" s="1122"/>
      <c r="FN290" s="1121">
        <f>FL290+FN289</f>
        <v>0</v>
      </c>
      <c r="FO290" s="1122"/>
      <c r="FP290" s="1121">
        <f>FN290+FP289</f>
        <v>0</v>
      </c>
      <c r="FQ290" s="1122"/>
      <c r="FR290" s="1121">
        <f>FP290+FR289</f>
        <v>0</v>
      </c>
      <c r="FS290" s="1122"/>
      <c r="FT290" s="1121">
        <f>FR290+FT289</f>
        <v>0</v>
      </c>
      <c r="FU290" s="1122"/>
      <c r="FV290" s="1121">
        <f>FT290+FV289</f>
        <v>0</v>
      </c>
      <c r="FW290" s="1122"/>
      <c r="FX290" s="1121">
        <f>FV290+FX289</f>
        <v>0</v>
      </c>
      <c r="FY290" s="1122"/>
      <c r="FZ290" s="1121">
        <f>FX290+FZ289</f>
        <v>0</v>
      </c>
      <c r="GA290" s="1122"/>
      <c r="GB290" s="1121">
        <f>FZ290+GB289</f>
        <v>0</v>
      </c>
      <c r="GC290" s="1122"/>
      <c r="GD290" s="1121">
        <f>GB290+GD289</f>
        <v>0</v>
      </c>
      <c r="GE290" s="1122"/>
      <c r="GF290" s="1121">
        <f>GD290+GF289</f>
        <v>0</v>
      </c>
      <c r="GG290" s="1122"/>
      <c r="GH290" s="1121">
        <f>GF290+GH289</f>
        <v>0</v>
      </c>
      <c r="GI290" s="1122"/>
      <c r="GJ290" s="1121">
        <f>GH290+GJ289</f>
        <v>0</v>
      </c>
      <c r="GK290" s="1122"/>
      <c r="GL290" s="1121">
        <f>GJ290+GL289</f>
        <v>0</v>
      </c>
      <c r="GM290" s="1122"/>
      <c r="GN290" s="1121">
        <f>GL290+GN289</f>
        <v>0</v>
      </c>
      <c r="GO290" s="1122"/>
      <c r="GP290" s="1121">
        <f>GN290+GP289</f>
        <v>0</v>
      </c>
      <c r="GQ290" s="1122"/>
      <c r="GR290" s="1121">
        <f>GP290+GR289</f>
        <v>0</v>
      </c>
      <c r="GS290" s="1122"/>
      <c r="GT290" s="1121">
        <f>GR290+GT289</f>
        <v>0</v>
      </c>
      <c r="GU290" s="1122"/>
      <c r="GV290" s="1121">
        <f t="shared" ref="GV290" si="1185">GT290+GV289</f>
        <v>0</v>
      </c>
      <c r="GW290" s="1122"/>
      <c r="GX290" s="1121">
        <f t="shared" ref="GX290" si="1186">GV290+GX289</f>
        <v>0</v>
      </c>
      <c r="GY290" s="1122"/>
      <c r="GZ290" s="1121">
        <f t="shared" ref="GZ290" si="1187">GX290+GZ289</f>
        <v>0</v>
      </c>
      <c r="HA290" s="1122"/>
      <c r="HB290" s="1121">
        <f>GZ290+HB289</f>
        <v>0</v>
      </c>
      <c r="HC290" s="1122"/>
      <c r="HD290" s="1121">
        <f t="shared" ref="HD290" si="1188">HB290+HD289</f>
        <v>0</v>
      </c>
      <c r="HE290" s="1122"/>
      <c r="HF290" s="1121">
        <f t="shared" ref="HF290" si="1189">HD290+HF289</f>
        <v>0</v>
      </c>
      <c r="HG290" s="1122"/>
      <c r="HH290" s="1121">
        <f t="shared" ref="HH290" si="1190">HF290+HH289</f>
        <v>0</v>
      </c>
      <c r="HI290" s="1122"/>
    </row>
    <row r="291" spans="1:217" s="19" customFormat="1" ht="12.75" hidden="1" customHeight="1">
      <c r="A291" s="1139"/>
      <c r="B291" s="1140"/>
      <c r="C291" s="1139"/>
      <c r="D291" s="1141"/>
      <c r="E291" s="1141"/>
      <c r="F291" s="1142"/>
      <c r="G291" s="1141"/>
      <c r="H291" s="840"/>
      <c r="I291" s="1143"/>
      <c r="J291" s="1144"/>
      <c r="K291" s="841" t="s">
        <v>383</v>
      </c>
      <c r="L291" s="1117"/>
      <c r="M291" s="1118"/>
      <c r="N291" s="1117"/>
      <c r="O291" s="1118"/>
      <c r="P291" s="1117"/>
      <c r="Q291" s="1118"/>
      <c r="R291" s="1117"/>
      <c r="S291" s="1118"/>
      <c r="T291" s="1117"/>
      <c r="U291" s="1118"/>
      <c r="V291" s="1117"/>
      <c r="W291" s="1118"/>
      <c r="X291" s="1117"/>
      <c r="Y291" s="1118"/>
      <c r="Z291" s="1117"/>
      <c r="AA291" s="1118"/>
      <c r="AB291" s="1117"/>
      <c r="AC291" s="1118"/>
      <c r="AD291" s="1117"/>
      <c r="AE291" s="1118"/>
      <c r="AF291" s="1117"/>
      <c r="AG291" s="1118"/>
      <c r="AH291" s="1117"/>
      <c r="AI291" s="1118"/>
      <c r="AJ291" s="1117"/>
      <c r="AK291" s="1118"/>
      <c r="AL291" s="1117"/>
      <c r="AM291" s="1118"/>
      <c r="AN291" s="1117"/>
      <c r="AO291" s="1118"/>
      <c r="AP291" s="1117"/>
      <c r="AQ291" s="1118"/>
      <c r="AR291" s="1117"/>
      <c r="AS291" s="1118"/>
      <c r="AT291" s="1117"/>
      <c r="AU291" s="1118"/>
      <c r="AV291" s="1117"/>
      <c r="AW291" s="1118"/>
      <c r="AX291" s="1117"/>
      <c r="AY291" s="1118"/>
      <c r="AZ291" s="1117"/>
      <c r="BA291" s="1118"/>
      <c r="BB291" s="1117"/>
      <c r="BC291" s="1118"/>
      <c r="BD291" s="1117"/>
      <c r="BE291" s="1118"/>
      <c r="BF291" s="1117"/>
      <c r="BG291" s="1118"/>
      <c r="BH291" s="1117"/>
      <c r="BI291" s="1118"/>
      <c r="BJ291" s="1117"/>
      <c r="BK291" s="1118"/>
      <c r="BL291" s="1117"/>
      <c r="BM291" s="1118"/>
      <c r="BN291" s="1117"/>
      <c r="BO291" s="1118"/>
      <c r="BP291" s="1117"/>
      <c r="BQ291" s="1118"/>
      <c r="BR291" s="1117"/>
      <c r="BS291" s="1118"/>
      <c r="BT291" s="1117"/>
      <c r="BU291" s="1118"/>
      <c r="BV291" s="1117"/>
      <c r="BW291" s="1118"/>
      <c r="BX291" s="1117"/>
      <c r="BY291" s="1118"/>
      <c r="BZ291" s="1117"/>
      <c r="CA291" s="1118"/>
      <c r="CB291" s="1117"/>
      <c r="CC291" s="1118"/>
      <c r="CD291" s="1117"/>
      <c r="CE291" s="1118"/>
      <c r="CF291" s="1117"/>
      <c r="CG291" s="1118"/>
      <c r="CH291" s="1117"/>
      <c r="CI291" s="1118"/>
      <c r="CJ291" s="1117"/>
      <c r="CK291" s="1118"/>
      <c r="CL291" s="1117"/>
      <c r="CM291" s="1118"/>
      <c r="CN291" s="1117"/>
      <c r="CO291" s="1118"/>
      <c r="CP291" s="1117"/>
      <c r="CQ291" s="1118"/>
      <c r="CR291" s="1117"/>
      <c r="CS291" s="1118"/>
      <c r="CT291" s="1117"/>
      <c r="CU291" s="1118"/>
      <c r="CV291" s="1117"/>
      <c r="CW291" s="1118"/>
      <c r="CX291" s="1117"/>
      <c r="CY291" s="1118"/>
      <c r="CZ291" s="1117"/>
      <c r="DA291" s="1118"/>
      <c r="DB291" s="1117"/>
      <c r="DC291" s="1118"/>
      <c r="DD291" s="1117"/>
      <c r="DE291" s="1118"/>
      <c r="DF291" s="1117"/>
      <c r="DG291" s="1118"/>
      <c r="DH291" s="1117"/>
      <c r="DI291" s="1118"/>
      <c r="DJ291" s="1123"/>
      <c r="DK291" s="1124"/>
      <c r="DL291" s="1117"/>
      <c r="DM291" s="1118"/>
      <c r="DN291" s="1117"/>
      <c r="DO291" s="1118"/>
      <c r="DP291" s="1117"/>
      <c r="DQ291" s="1118"/>
      <c r="DR291" s="1117"/>
      <c r="DS291" s="1118"/>
      <c r="DT291" s="1117"/>
      <c r="DU291" s="1118"/>
      <c r="DV291" s="1117"/>
      <c r="DW291" s="1118"/>
      <c r="DX291" s="1117"/>
      <c r="DY291" s="1118"/>
      <c r="DZ291" s="1117"/>
      <c r="EA291" s="1118"/>
      <c r="EB291" s="1117"/>
      <c r="EC291" s="1118"/>
      <c r="ED291" s="1117"/>
      <c r="EE291" s="1118"/>
      <c r="EF291" s="1117"/>
      <c r="EG291" s="1118"/>
      <c r="EH291" s="1117"/>
      <c r="EI291" s="1118"/>
      <c r="EJ291" s="1117"/>
      <c r="EK291" s="1118"/>
      <c r="EL291" s="1117"/>
      <c r="EM291" s="1118"/>
      <c r="EN291" s="1117"/>
      <c r="EO291" s="1118"/>
      <c r="EP291" s="1117"/>
      <c r="EQ291" s="1118"/>
      <c r="ER291" s="1117"/>
      <c r="ES291" s="1118"/>
      <c r="ET291" s="1117"/>
      <c r="EU291" s="1118"/>
      <c r="EV291" s="1117"/>
      <c r="EW291" s="1118"/>
      <c r="EX291" s="1117"/>
      <c r="EY291" s="1118"/>
      <c r="EZ291" s="1117"/>
      <c r="FA291" s="1118"/>
      <c r="FB291" s="1117"/>
      <c r="FC291" s="1118"/>
      <c r="FD291" s="1117"/>
      <c r="FE291" s="1118"/>
      <c r="FF291" s="1117"/>
      <c r="FG291" s="1118"/>
      <c r="FH291" s="1117"/>
      <c r="FI291" s="1118"/>
      <c r="FJ291" s="1117"/>
      <c r="FK291" s="1118"/>
      <c r="FL291" s="1117"/>
      <c r="FM291" s="1118"/>
      <c r="FN291" s="1117"/>
      <c r="FO291" s="1118"/>
      <c r="FP291" s="1117"/>
      <c r="FQ291" s="1118"/>
      <c r="FR291" s="1117"/>
      <c r="FS291" s="1118"/>
      <c r="FT291" s="1117"/>
      <c r="FU291" s="1118"/>
      <c r="FV291" s="1117"/>
      <c r="FW291" s="1118"/>
      <c r="FX291" s="1117"/>
      <c r="FY291" s="1118"/>
      <c r="FZ291" s="1117"/>
      <c r="GA291" s="1118"/>
      <c r="GB291" s="1117"/>
      <c r="GC291" s="1118"/>
      <c r="GD291" s="1117"/>
      <c r="GE291" s="1118"/>
      <c r="GF291" s="1117"/>
      <c r="GG291" s="1118"/>
      <c r="GH291" s="1117"/>
      <c r="GI291" s="1118"/>
      <c r="GJ291" s="1117"/>
      <c r="GK291" s="1118"/>
      <c r="GL291" s="1117"/>
      <c r="GM291" s="1118"/>
      <c r="GN291" s="1117"/>
      <c r="GO291" s="1118"/>
      <c r="GP291" s="1117"/>
      <c r="GQ291" s="1118"/>
      <c r="GR291" s="1117"/>
      <c r="GS291" s="1118"/>
      <c r="GT291" s="1117"/>
      <c r="GU291" s="1118"/>
      <c r="GV291" s="1117"/>
      <c r="GW291" s="1118"/>
      <c r="GX291" s="1117"/>
      <c r="GY291" s="1118"/>
      <c r="GZ291" s="1117"/>
      <c r="HA291" s="1118"/>
      <c r="HB291" s="1117"/>
      <c r="HC291" s="1118"/>
      <c r="HD291" s="1117"/>
      <c r="HE291" s="1118"/>
      <c r="HF291" s="1117"/>
      <c r="HG291" s="1118"/>
      <c r="HH291" s="1117"/>
      <c r="HI291" s="1118"/>
    </row>
    <row r="292" spans="1:217" s="20" customFormat="1" ht="12.75" hidden="1" customHeight="1">
      <c r="A292" s="1139"/>
      <c r="B292" s="1140"/>
      <c r="C292" s="1139"/>
      <c r="D292" s="1141"/>
      <c r="E292" s="1141"/>
      <c r="F292" s="1142"/>
      <c r="G292" s="1141"/>
      <c r="H292" s="842"/>
      <c r="I292" s="1143"/>
      <c r="J292" s="1144"/>
      <c r="K292" s="843" t="s">
        <v>384</v>
      </c>
      <c r="L292" s="1113">
        <f>L291</f>
        <v>0</v>
      </c>
      <c r="M292" s="1114"/>
      <c r="N292" s="1113">
        <f>N291+L292</f>
        <v>0</v>
      </c>
      <c r="O292" s="1114"/>
      <c r="P292" s="1113">
        <f>P291+N292</f>
        <v>0</v>
      </c>
      <c r="Q292" s="1114"/>
      <c r="R292" s="1113">
        <f>R291+P292</f>
        <v>0</v>
      </c>
      <c r="S292" s="1114"/>
      <c r="T292" s="1113">
        <f>T291+R292</f>
        <v>0</v>
      </c>
      <c r="U292" s="1114"/>
      <c r="V292" s="1113">
        <f>V291+T292</f>
        <v>0</v>
      </c>
      <c r="W292" s="1114"/>
      <c r="X292" s="1113">
        <f>X291+V292</f>
        <v>0</v>
      </c>
      <c r="Y292" s="1114"/>
      <c r="Z292" s="1113">
        <f>Z291+X292</f>
        <v>0</v>
      </c>
      <c r="AA292" s="1114"/>
      <c r="AB292" s="1113">
        <f>AB291+Z292</f>
        <v>0</v>
      </c>
      <c r="AC292" s="1114"/>
      <c r="AD292" s="1113">
        <f>AD291+AB292</f>
        <v>0</v>
      </c>
      <c r="AE292" s="1114"/>
      <c r="AF292" s="1113">
        <f>AF291+AD292</f>
        <v>0</v>
      </c>
      <c r="AG292" s="1114"/>
      <c r="AH292" s="1113">
        <f>AH291+AF292</f>
        <v>0</v>
      </c>
      <c r="AI292" s="1114"/>
      <c r="AJ292" s="1113">
        <f>AJ291+AH292</f>
        <v>0</v>
      </c>
      <c r="AK292" s="1114"/>
      <c r="AL292" s="1113">
        <f>AL291+AJ292</f>
        <v>0</v>
      </c>
      <c r="AM292" s="1114"/>
      <c r="AN292" s="1113">
        <f>AN291+AL292</f>
        <v>0</v>
      </c>
      <c r="AO292" s="1114"/>
      <c r="AP292" s="1113">
        <f>AP291+AN292</f>
        <v>0</v>
      </c>
      <c r="AQ292" s="1114"/>
      <c r="AR292" s="1113">
        <f>AR291+AP292</f>
        <v>0</v>
      </c>
      <c r="AS292" s="1114"/>
      <c r="AT292" s="1113">
        <f>AT291+AR292</f>
        <v>0</v>
      </c>
      <c r="AU292" s="1114"/>
      <c r="AV292" s="1113">
        <f>AV291+AT292</f>
        <v>0</v>
      </c>
      <c r="AW292" s="1114"/>
      <c r="AX292" s="1113">
        <f>AX291+AV292</f>
        <v>0</v>
      </c>
      <c r="AY292" s="1114"/>
      <c r="AZ292" s="1113">
        <f>AZ291+AX292</f>
        <v>0</v>
      </c>
      <c r="BA292" s="1114"/>
      <c r="BB292" s="1113">
        <f>BB291+AZ292</f>
        <v>0</v>
      </c>
      <c r="BC292" s="1114"/>
      <c r="BD292" s="1113">
        <f>BD291+BB292</f>
        <v>0</v>
      </c>
      <c r="BE292" s="1114"/>
      <c r="BF292" s="1113">
        <f>BF291+BD292</f>
        <v>0</v>
      </c>
      <c r="BG292" s="1114"/>
      <c r="BH292" s="1113">
        <f>BH291+BF292</f>
        <v>0</v>
      </c>
      <c r="BI292" s="1114"/>
      <c r="BJ292" s="1113">
        <f>BJ291+BH292</f>
        <v>0</v>
      </c>
      <c r="BK292" s="1114"/>
      <c r="BL292" s="1113">
        <f>BL291+BJ292</f>
        <v>0</v>
      </c>
      <c r="BM292" s="1114"/>
      <c r="BN292" s="1113">
        <f>BN291+BL292</f>
        <v>0</v>
      </c>
      <c r="BO292" s="1114"/>
      <c r="BP292" s="1113">
        <f>BP291+BN292</f>
        <v>0</v>
      </c>
      <c r="BQ292" s="1114"/>
      <c r="BR292" s="1113">
        <f>BR291+BP292</f>
        <v>0</v>
      </c>
      <c r="BS292" s="1114"/>
      <c r="BT292" s="1113">
        <f>BT291+BR292</f>
        <v>0</v>
      </c>
      <c r="BU292" s="1114"/>
      <c r="BV292" s="1113">
        <f>BV291+BT292</f>
        <v>0</v>
      </c>
      <c r="BW292" s="1114"/>
      <c r="BX292" s="1113">
        <f>BX291+BV292</f>
        <v>0</v>
      </c>
      <c r="BY292" s="1114"/>
      <c r="BZ292" s="1113">
        <f>BZ291+BX292</f>
        <v>0</v>
      </c>
      <c r="CA292" s="1114"/>
      <c r="CB292" s="1113">
        <f>CB291+BZ292</f>
        <v>0</v>
      </c>
      <c r="CC292" s="1114"/>
      <c r="CD292" s="1113">
        <f>CD291+CB292</f>
        <v>0</v>
      </c>
      <c r="CE292" s="1114"/>
      <c r="CF292" s="1113">
        <f>CF291+CD292</f>
        <v>0</v>
      </c>
      <c r="CG292" s="1114"/>
      <c r="CH292" s="1113">
        <f>CH291+CF292</f>
        <v>0</v>
      </c>
      <c r="CI292" s="1114"/>
      <c r="CJ292" s="1113">
        <f>CJ291+CH292</f>
        <v>0</v>
      </c>
      <c r="CK292" s="1114"/>
      <c r="CL292" s="1113">
        <f>CL291+CJ292</f>
        <v>0</v>
      </c>
      <c r="CM292" s="1114"/>
      <c r="CN292" s="1113">
        <f>CN291+CL292</f>
        <v>0</v>
      </c>
      <c r="CO292" s="1114"/>
      <c r="CP292" s="1113">
        <f>CP291+CN292</f>
        <v>0</v>
      </c>
      <c r="CQ292" s="1114"/>
      <c r="CR292" s="1113">
        <f>CR291+CP292</f>
        <v>0</v>
      </c>
      <c r="CS292" s="1114"/>
      <c r="CT292" s="1113">
        <f>CT291+CR292</f>
        <v>0</v>
      </c>
      <c r="CU292" s="1114"/>
      <c r="CV292" s="1113">
        <f>CV291+CT292</f>
        <v>0</v>
      </c>
      <c r="CW292" s="1114"/>
      <c r="CX292" s="1113">
        <f>CX291+CV292</f>
        <v>0</v>
      </c>
      <c r="CY292" s="1114"/>
      <c r="CZ292" s="1113">
        <f>CZ291+CX292</f>
        <v>0</v>
      </c>
      <c r="DA292" s="1114"/>
      <c r="DB292" s="1113">
        <f>DB291+CZ292</f>
        <v>0</v>
      </c>
      <c r="DC292" s="1114"/>
      <c r="DD292" s="1113">
        <f>DD291+DB292</f>
        <v>0</v>
      </c>
      <c r="DE292" s="1114"/>
      <c r="DF292" s="1113">
        <f>DF291+DD292</f>
        <v>0</v>
      </c>
      <c r="DG292" s="1114"/>
      <c r="DH292" s="1113">
        <f>DH291+DF292</f>
        <v>0</v>
      </c>
      <c r="DI292" s="1114"/>
      <c r="DJ292" s="1119">
        <f>DJ291+DH292</f>
        <v>0</v>
      </c>
      <c r="DK292" s="1120"/>
      <c r="DL292" s="1113">
        <f>DL291+DJ292</f>
        <v>0</v>
      </c>
      <c r="DM292" s="1114"/>
      <c r="DN292" s="1113">
        <f>DN291+DL292</f>
        <v>0</v>
      </c>
      <c r="DO292" s="1114"/>
      <c r="DP292" s="1113">
        <f>DP291+DN292</f>
        <v>0</v>
      </c>
      <c r="DQ292" s="1114"/>
      <c r="DR292" s="1113">
        <f>DR291+DP292</f>
        <v>0</v>
      </c>
      <c r="DS292" s="1114"/>
      <c r="DT292" s="1113">
        <f>DT291+DR292</f>
        <v>0</v>
      </c>
      <c r="DU292" s="1114"/>
      <c r="DV292" s="1113">
        <f>DV291+DT292</f>
        <v>0</v>
      </c>
      <c r="DW292" s="1114"/>
      <c r="DX292" s="1113">
        <f>DX291+DV292</f>
        <v>0</v>
      </c>
      <c r="DY292" s="1114"/>
      <c r="DZ292" s="1113">
        <f>DZ291+DX292</f>
        <v>0</v>
      </c>
      <c r="EA292" s="1114"/>
      <c r="EB292" s="1113">
        <f>EB291+DZ292</f>
        <v>0</v>
      </c>
      <c r="EC292" s="1114"/>
      <c r="ED292" s="1113">
        <f>ED291+EB292</f>
        <v>0</v>
      </c>
      <c r="EE292" s="1114"/>
      <c r="EF292" s="1113">
        <f>EF291+ED292</f>
        <v>0</v>
      </c>
      <c r="EG292" s="1114"/>
      <c r="EH292" s="1113">
        <f>EH291+EF292</f>
        <v>0</v>
      </c>
      <c r="EI292" s="1114"/>
      <c r="EJ292" s="1113">
        <f>EJ291+EH292</f>
        <v>0</v>
      </c>
      <c r="EK292" s="1114"/>
      <c r="EL292" s="1113"/>
      <c r="EM292" s="1114"/>
      <c r="EN292" s="1113"/>
      <c r="EO292" s="1114"/>
      <c r="EP292" s="1113"/>
      <c r="EQ292" s="1114"/>
      <c r="ER292" s="1113"/>
      <c r="ES292" s="1114"/>
      <c r="ET292" s="1113">
        <f>ET291+ER292</f>
        <v>0</v>
      </c>
      <c r="EU292" s="1114"/>
      <c r="EV292" s="1113">
        <f>EV291+ET292</f>
        <v>0</v>
      </c>
      <c r="EW292" s="1114"/>
      <c r="EX292" s="1113">
        <f>EX291+EV292</f>
        <v>0</v>
      </c>
      <c r="EY292" s="1114"/>
      <c r="EZ292" s="1113">
        <f>EZ291+EX292</f>
        <v>0</v>
      </c>
      <c r="FA292" s="1114"/>
      <c r="FB292" s="1113">
        <f>FB291+EZ292</f>
        <v>0</v>
      </c>
      <c r="FC292" s="1114"/>
      <c r="FD292" s="1113">
        <f>FD291+FB292</f>
        <v>0</v>
      </c>
      <c r="FE292" s="1114"/>
      <c r="FF292" s="1113">
        <f>FF291+FD292</f>
        <v>0</v>
      </c>
      <c r="FG292" s="1114"/>
      <c r="FH292" s="1113">
        <f>FH291+FF292</f>
        <v>0</v>
      </c>
      <c r="FI292" s="1114"/>
      <c r="FJ292" s="1113">
        <f>FJ291+FH292</f>
        <v>0</v>
      </c>
      <c r="FK292" s="1114"/>
      <c r="FL292" s="1113">
        <f>FL291+FJ292</f>
        <v>0</v>
      </c>
      <c r="FM292" s="1114"/>
      <c r="FN292" s="1113">
        <f>FN291+FL292</f>
        <v>0</v>
      </c>
      <c r="FO292" s="1114"/>
      <c r="FP292" s="1113">
        <f>FP291+FN292</f>
        <v>0</v>
      </c>
      <c r="FQ292" s="1114"/>
      <c r="FR292" s="1113">
        <f>FR291+FP292</f>
        <v>0</v>
      </c>
      <c r="FS292" s="1114"/>
      <c r="FT292" s="1113">
        <f>FT291+FR292</f>
        <v>0</v>
      </c>
      <c r="FU292" s="1114"/>
      <c r="FV292" s="1113">
        <f>FV291+FT292</f>
        <v>0</v>
      </c>
      <c r="FW292" s="1114"/>
      <c r="FX292" s="1113">
        <f>FX291+FV292</f>
        <v>0</v>
      </c>
      <c r="FY292" s="1114"/>
      <c r="FZ292" s="1113">
        <f>FZ291+FX292</f>
        <v>0</v>
      </c>
      <c r="GA292" s="1114"/>
      <c r="GB292" s="1113">
        <f>GB291+FZ292</f>
        <v>0</v>
      </c>
      <c r="GC292" s="1114"/>
      <c r="GD292" s="1113">
        <f>GD291+GB292</f>
        <v>0</v>
      </c>
      <c r="GE292" s="1114"/>
      <c r="GF292" s="1113">
        <f>GF291+GD292</f>
        <v>0</v>
      </c>
      <c r="GG292" s="1114"/>
      <c r="GH292" s="1113">
        <f>GH291+GF292</f>
        <v>0</v>
      </c>
      <c r="GI292" s="1114"/>
      <c r="GJ292" s="1113">
        <f>GJ291+GH292</f>
        <v>0</v>
      </c>
      <c r="GK292" s="1114"/>
      <c r="GL292" s="1113">
        <f>GL291+GJ292</f>
        <v>0</v>
      </c>
      <c r="GM292" s="1114"/>
      <c r="GN292" s="1113">
        <f>GN291+GL292</f>
        <v>0</v>
      </c>
      <c r="GO292" s="1114"/>
      <c r="GP292" s="1113">
        <f>GP291+GN292</f>
        <v>0</v>
      </c>
      <c r="GQ292" s="1114"/>
      <c r="GR292" s="1113">
        <f>GR291+GP292</f>
        <v>0</v>
      </c>
      <c r="GS292" s="1114"/>
      <c r="GT292" s="1113">
        <f>GT291+GR292</f>
        <v>0</v>
      </c>
      <c r="GU292" s="1114"/>
      <c r="GV292" s="1113">
        <f t="shared" ref="GV292" si="1191">GV291+GT292</f>
        <v>0</v>
      </c>
      <c r="GW292" s="1114"/>
      <c r="GX292" s="1113">
        <f t="shared" ref="GX292" si="1192">GX291+GV292</f>
        <v>0</v>
      </c>
      <c r="GY292" s="1114"/>
      <c r="GZ292" s="1113">
        <f t="shared" ref="GZ292" si="1193">GZ291+GX292</f>
        <v>0</v>
      </c>
      <c r="HA292" s="1114"/>
      <c r="HB292" s="1113">
        <f>HB291+GZ292</f>
        <v>0</v>
      </c>
      <c r="HC292" s="1114"/>
      <c r="HD292" s="1113">
        <f t="shared" ref="HD292" si="1194">HD291+HB292</f>
        <v>0</v>
      </c>
      <c r="HE292" s="1114"/>
      <c r="HF292" s="1113">
        <f t="shared" ref="HF292" si="1195">HF291+HD292</f>
        <v>0</v>
      </c>
      <c r="HG292" s="1114"/>
      <c r="HH292" s="1113">
        <f t="shared" ref="HH292" si="1196">HH291+HF292</f>
        <v>0</v>
      </c>
      <c r="HI292" s="1114"/>
    </row>
    <row r="293" spans="1:217" s="21" customFormat="1" ht="12.75" hidden="1" customHeight="1">
      <c r="A293" s="1139"/>
      <c r="B293" s="1140"/>
      <c r="C293" s="1139"/>
      <c r="D293" s="1141"/>
      <c r="E293" s="1141"/>
      <c r="F293" s="1142"/>
      <c r="G293" s="1141"/>
      <c r="H293" s="844"/>
      <c r="I293" s="1143"/>
      <c r="J293" s="1144"/>
      <c r="K293" s="845" t="s">
        <v>385</v>
      </c>
      <c r="L293" s="1108" t="e">
        <f>IF($E287&gt;0,L290/$E287,"-")</f>
        <v>#N/A</v>
      </c>
      <c r="M293" s="1109"/>
      <c r="N293" s="1108" t="e">
        <f>IF($E287&gt;0,N290/$E287,"-")</f>
        <v>#N/A</v>
      </c>
      <c r="O293" s="1109"/>
      <c r="P293" s="1108" t="e">
        <f>IF($E287&gt;0,P290/$E287,"-")</f>
        <v>#N/A</v>
      </c>
      <c r="Q293" s="1109"/>
      <c r="R293" s="1108" t="e">
        <f>IF($E287&gt;0,R290/$E287,"-")</f>
        <v>#N/A</v>
      </c>
      <c r="S293" s="1109"/>
      <c r="T293" s="1108" t="e">
        <f>IF($E287&gt;0,T290/$E287,"-")</f>
        <v>#N/A</v>
      </c>
      <c r="U293" s="1109"/>
      <c r="V293" s="1108" t="e">
        <f>IF($E287&gt;0,V290/$E287,"-")</f>
        <v>#N/A</v>
      </c>
      <c r="W293" s="1109"/>
      <c r="X293" s="1108" t="e">
        <f>IF($E287&gt;0,X290/$E287,"-")</f>
        <v>#N/A</v>
      </c>
      <c r="Y293" s="1109"/>
      <c r="Z293" s="1108" t="e">
        <f>IF($E287&gt;0,Z290/$E287,"-")</f>
        <v>#N/A</v>
      </c>
      <c r="AA293" s="1109"/>
      <c r="AB293" s="1108" t="e">
        <f>IF($E287&gt;0,AB290/$E287,"-")</f>
        <v>#N/A</v>
      </c>
      <c r="AC293" s="1109"/>
      <c r="AD293" s="1108" t="e">
        <f>IF($E287&gt;0,AD290/$E287,"-")</f>
        <v>#N/A</v>
      </c>
      <c r="AE293" s="1109"/>
      <c r="AF293" s="1108" t="e">
        <f>IF($E287&gt;0,AF290/$E287,"-")</f>
        <v>#N/A</v>
      </c>
      <c r="AG293" s="1109"/>
      <c r="AH293" s="1108" t="e">
        <f>IF($E287&gt;0,AH290/$E287,"-")</f>
        <v>#N/A</v>
      </c>
      <c r="AI293" s="1109"/>
      <c r="AJ293" s="1108" t="e">
        <f>IF($E287&gt;0,AJ290/$E287,"-")</f>
        <v>#N/A</v>
      </c>
      <c r="AK293" s="1109"/>
      <c r="AL293" s="1108" t="e">
        <f>IF($E287&gt;0,AL290/$E287,"-")</f>
        <v>#N/A</v>
      </c>
      <c r="AM293" s="1109"/>
      <c r="AN293" s="1108" t="e">
        <f>IF($E287&gt;0,AN290/$E287,"-")</f>
        <v>#N/A</v>
      </c>
      <c r="AO293" s="1109"/>
      <c r="AP293" s="1108" t="e">
        <f>IF($E287&gt;0,AP290/$E287,"-")</f>
        <v>#N/A</v>
      </c>
      <c r="AQ293" s="1109"/>
      <c r="AR293" s="1108" t="e">
        <f>IF($E287&gt;0,AR290/$E287,"-")</f>
        <v>#N/A</v>
      </c>
      <c r="AS293" s="1109"/>
      <c r="AT293" s="1108" t="e">
        <f>IF($E287&gt;0,AT290/$E287,"-")</f>
        <v>#N/A</v>
      </c>
      <c r="AU293" s="1109"/>
      <c r="AV293" s="1108" t="e">
        <f>IF($E287&gt;0,AV290/$E287,"-")</f>
        <v>#N/A</v>
      </c>
      <c r="AW293" s="1109"/>
      <c r="AX293" s="1108" t="e">
        <f>IF($E287&gt;0,AX290/$E287,"-")</f>
        <v>#N/A</v>
      </c>
      <c r="AY293" s="1109"/>
      <c r="AZ293" s="1108" t="e">
        <f>IF($E287&gt;0,AZ290/$E287,"-")</f>
        <v>#N/A</v>
      </c>
      <c r="BA293" s="1109"/>
      <c r="BB293" s="1108" t="e">
        <f>IF($E287&gt;0,BB290/$E287,"-")</f>
        <v>#N/A</v>
      </c>
      <c r="BC293" s="1109"/>
      <c r="BD293" s="1108" t="e">
        <f>IF($E287&gt;0,BD290/$E287,"-")</f>
        <v>#N/A</v>
      </c>
      <c r="BE293" s="1109"/>
      <c r="BF293" s="1108" t="e">
        <f>IF($E287&gt;0,BF290/$E287,"-")</f>
        <v>#N/A</v>
      </c>
      <c r="BG293" s="1109"/>
      <c r="BH293" s="1108" t="e">
        <f>IF($E287&gt;0,BH290/$E287,"-")</f>
        <v>#N/A</v>
      </c>
      <c r="BI293" s="1109"/>
      <c r="BJ293" s="1108" t="e">
        <f>IF($E287&gt;0,BJ290/$E287,"-")</f>
        <v>#N/A</v>
      </c>
      <c r="BK293" s="1109"/>
      <c r="BL293" s="1108" t="e">
        <f>IF($E287&gt;0,BL290/$E287,"-")</f>
        <v>#N/A</v>
      </c>
      <c r="BM293" s="1109"/>
      <c r="BN293" s="1108" t="e">
        <f>IF($E287&gt;0,BN290/$E287,"-")</f>
        <v>#N/A</v>
      </c>
      <c r="BO293" s="1109"/>
      <c r="BP293" s="1108" t="e">
        <f>IF($E287&gt;0,BP290/$E287,"-")</f>
        <v>#N/A</v>
      </c>
      <c r="BQ293" s="1109"/>
      <c r="BR293" s="1108" t="e">
        <f>IF($E287&gt;0,BR290/$E287,"-")</f>
        <v>#N/A</v>
      </c>
      <c r="BS293" s="1109"/>
      <c r="BT293" s="1108" t="e">
        <f>IF($E287&gt;0,BT290/$E287,"-")</f>
        <v>#N/A</v>
      </c>
      <c r="BU293" s="1109"/>
      <c r="BV293" s="1108" t="e">
        <f>IF($E287&gt;0,BV290/$E287,"-")</f>
        <v>#N/A</v>
      </c>
      <c r="BW293" s="1109"/>
      <c r="BX293" s="1108" t="e">
        <f>IF($E287&gt;0,BX290/$E287,"-")</f>
        <v>#N/A</v>
      </c>
      <c r="BY293" s="1109"/>
      <c r="BZ293" s="1108" t="e">
        <f>IF($E287&gt;0,BZ290/$E287,"-")</f>
        <v>#N/A</v>
      </c>
      <c r="CA293" s="1109"/>
      <c r="CB293" s="1108" t="e">
        <f>IF($E287&gt;0,CB290/$E287,"-")</f>
        <v>#N/A</v>
      </c>
      <c r="CC293" s="1109"/>
      <c r="CD293" s="1108" t="e">
        <f>IF($E287&gt;0,CD290/$E287,"-")</f>
        <v>#N/A</v>
      </c>
      <c r="CE293" s="1109"/>
      <c r="CF293" s="1108" t="e">
        <f>IF($E287&gt;0,CF290/$E287,"-")</f>
        <v>#N/A</v>
      </c>
      <c r="CG293" s="1109"/>
      <c r="CH293" s="1108" t="e">
        <f>IF($E287&gt;0,CH290/$E287,"-")</f>
        <v>#N/A</v>
      </c>
      <c r="CI293" s="1109"/>
      <c r="CJ293" s="1108" t="e">
        <f>IF($E287&gt;0,CJ290/$E287,"-")</f>
        <v>#N/A</v>
      </c>
      <c r="CK293" s="1109"/>
      <c r="CL293" s="1108" t="e">
        <f>IF($E287&gt;0,CL290/$E287,"-")</f>
        <v>#N/A</v>
      </c>
      <c r="CM293" s="1109"/>
      <c r="CN293" s="1108" t="e">
        <f>IF($E287&gt;0,CN290/$E287,"-")</f>
        <v>#N/A</v>
      </c>
      <c r="CO293" s="1109"/>
      <c r="CP293" s="1108" t="e">
        <f>IF($E287&gt;0,CP290/$E287,"-")</f>
        <v>#N/A</v>
      </c>
      <c r="CQ293" s="1109"/>
      <c r="CR293" s="1108" t="e">
        <f>IF($E287&gt;0,CR290/$E287,"-")</f>
        <v>#N/A</v>
      </c>
      <c r="CS293" s="1109"/>
      <c r="CT293" s="1108" t="e">
        <f>IF($E287&gt;0,CT290/$E287,"-")</f>
        <v>#N/A</v>
      </c>
      <c r="CU293" s="1109"/>
      <c r="CV293" s="1108" t="e">
        <f>IF($E287&gt;0,CV290/$E287,"-")</f>
        <v>#N/A</v>
      </c>
      <c r="CW293" s="1109"/>
      <c r="CX293" s="1108" t="e">
        <f>IF($E287&gt;0,CX290/$E287,"-")</f>
        <v>#N/A</v>
      </c>
      <c r="CY293" s="1109"/>
      <c r="CZ293" s="1108" t="e">
        <f>IF($E287&gt;0,CZ290/$E287,"-")</f>
        <v>#N/A</v>
      </c>
      <c r="DA293" s="1109"/>
      <c r="DB293" s="1108" t="e">
        <f>IF($E287&gt;0,DB290/$E287,"-")</f>
        <v>#N/A</v>
      </c>
      <c r="DC293" s="1109"/>
      <c r="DD293" s="1108" t="e">
        <f>IF($E287&gt;0,DD290/$E287,"-")</f>
        <v>#N/A</v>
      </c>
      <c r="DE293" s="1109"/>
      <c r="DF293" s="1108" t="e">
        <f>IF($E287&gt;0,DF290/$E287,"-")</f>
        <v>#N/A</v>
      </c>
      <c r="DG293" s="1109"/>
      <c r="DH293" s="1108" t="e">
        <f>IF($E287&gt;0,DH290/$E287,"-")</f>
        <v>#N/A</v>
      </c>
      <c r="DI293" s="1109"/>
      <c r="DJ293" s="1115" t="e">
        <f>IF($E287&gt;0,DJ290/$E287,"-")</f>
        <v>#N/A</v>
      </c>
      <c r="DK293" s="1116"/>
      <c r="DL293" s="1108" t="e">
        <f>IF($E287&gt;0,DL290/$E287,"-")</f>
        <v>#N/A</v>
      </c>
      <c r="DM293" s="1109"/>
      <c r="DN293" s="1108" t="e">
        <f>IF($E287&gt;0,DN290/$E287,"-")</f>
        <v>#N/A</v>
      </c>
      <c r="DO293" s="1109"/>
      <c r="DP293" s="1108" t="e">
        <f>IF($E287&gt;0,DP290/$E287,"-")</f>
        <v>#N/A</v>
      </c>
      <c r="DQ293" s="1109"/>
      <c r="DR293" s="1108" t="e">
        <f>IF($E287&gt;0,DR290/$E287,"-")</f>
        <v>#N/A</v>
      </c>
      <c r="DS293" s="1109"/>
      <c r="DT293" s="1108" t="e">
        <f>IF($E287&gt;0,DT290/$E287,"-")</f>
        <v>#N/A</v>
      </c>
      <c r="DU293" s="1109"/>
      <c r="DV293" s="1108" t="e">
        <f>IF($E287&gt;0,DV290/$E287,"-")</f>
        <v>#N/A</v>
      </c>
      <c r="DW293" s="1109"/>
      <c r="DX293" s="1108" t="e">
        <f>IF($E287&gt;0,DX290/$E287,"-")</f>
        <v>#N/A</v>
      </c>
      <c r="DY293" s="1109"/>
      <c r="DZ293" s="1108" t="e">
        <f>IF($E287&gt;0,DZ290/$E287,"-")</f>
        <v>#N/A</v>
      </c>
      <c r="EA293" s="1109"/>
      <c r="EB293" s="1108" t="e">
        <f>IF($E287&gt;0,EB290/$E287,"-")</f>
        <v>#N/A</v>
      </c>
      <c r="EC293" s="1109"/>
      <c r="ED293" s="1108" t="e">
        <f>IF($E287&gt;0,ED290/$E287,"-")</f>
        <v>#N/A</v>
      </c>
      <c r="EE293" s="1109"/>
      <c r="EF293" s="1108" t="e">
        <f>IF($E287&gt;0,EF290/$E287,"-")</f>
        <v>#N/A</v>
      </c>
      <c r="EG293" s="1109"/>
      <c r="EH293" s="1108" t="e">
        <f>IF($E287&gt;0,EH290/$E287,"-")</f>
        <v>#N/A</v>
      </c>
      <c r="EI293" s="1109"/>
      <c r="EJ293" s="1108" t="e">
        <f>IF($E287&gt;0,EJ290/$E287,"-")</f>
        <v>#N/A</v>
      </c>
      <c r="EK293" s="1109"/>
      <c r="EL293" s="1108"/>
      <c r="EM293" s="1109"/>
      <c r="EN293" s="1108"/>
      <c r="EO293" s="1109"/>
      <c r="EP293" s="1108"/>
      <c r="EQ293" s="1109"/>
      <c r="ER293" s="1108"/>
      <c r="ES293" s="1109"/>
      <c r="ET293" s="1108" t="e">
        <f>IF($E287&gt;0,ET290/$E287,"-")</f>
        <v>#N/A</v>
      </c>
      <c r="EU293" s="1109"/>
      <c r="EV293" s="1108" t="e">
        <f>IF($E287&gt;0,EV290/$E287,"-")</f>
        <v>#N/A</v>
      </c>
      <c r="EW293" s="1109"/>
      <c r="EX293" s="1108" t="e">
        <f>IF($E287&gt;0,EX290/$E287,"-")</f>
        <v>#N/A</v>
      </c>
      <c r="EY293" s="1109"/>
      <c r="EZ293" s="1108" t="e">
        <f>IF($E287&gt;0,EZ290/$E287,"-")</f>
        <v>#N/A</v>
      </c>
      <c r="FA293" s="1109"/>
      <c r="FB293" s="1108" t="e">
        <f>IF($E287&gt;0,FB290/$E287,"-")</f>
        <v>#N/A</v>
      </c>
      <c r="FC293" s="1109"/>
      <c r="FD293" s="1108" t="e">
        <f>IF($E287&gt;0,FD290/$E287,"-")</f>
        <v>#N/A</v>
      </c>
      <c r="FE293" s="1109"/>
      <c r="FF293" s="1108" t="e">
        <f>IF($E287&gt;0,FF290/$E287,"-")</f>
        <v>#N/A</v>
      </c>
      <c r="FG293" s="1109"/>
      <c r="FH293" s="1108" t="e">
        <f>IF($E287&gt;0,FH290/$E287,"-")</f>
        <v>#N/A</v>
      </c>
      <c r="FI293" s="1109"/>
      <c r="FJ293" s="1108" t="e">
        <f>IF($E287&gt;0,FJ290/$E287,"-")</f>
        <v>#N/A</v>
      </c>
      <c r="FK293" s="1109"/>
      <c r="FL293" s="1108" t="e">
        <f>IF($E287&gt;0,FL290/$E287,"-")</f>
        <v>#N/A</v>
      </c>
      <c r="FM293" s="1109"/>
      <c r="FN293" s="1108" t="e">
        <f>IF($E287&gt;0,FN290/$E287,"-")</f>
        <v>#N/A</v>
      </c>
      <c r="FO293" s="1109"/>
      <c r="FP293" s="1108" t="e">
        <f>IF($E287&gt;0,FP290/$E287,"-")</f>
        <v>#N/A</v>
      </c>
      <c r="FQ293" s="1109"/>
      <c r="FR293" s="1108" t="e">
        <f>IF($E287&gt;0,FR290/$E287,"-")</f>
        <v>#N/A</v>
      </c>
      <c r="FS293" s="1109"/>
      <c r="FT293" s="1108" t="e">
        <f>IF($E287&gt;0,FT290/$E287,"-")</f>
        <v>#N/A</v>
      </c>
      <c r="FU293" s="1109"/>
      <c r="FV293" s="1108" t="e">
        <f>IF($E287&gt;0,FV290/$E287,"-")</f>
        <v>#N/A</v>
      </c>
      <c r="FW293" s="1109"/>
      <c r="FX293" s="1108" t="e">
        <f>IF($E287&gt;0,FX290/$E287,"-")</f>
        <v>#N/A</v>
      </c>
      <c r="FY293" s="1109"/>
      <c r="FZ293" s="1108" t="e">
        <f>IF($E287&gt;0,FZ290/$E287,"-")</f>
        <v>#N/A</v>
      </c>
      <c r="GA293" s="1109"/>
      <c r="GB293" s="1108" t="e">
        <f>IF($E287&gt;0,GB290/$E287,"-")</f>
        <v>#N/A</v>
      </c>
      <c r="GC293" s="1109"/>
      <c r="GD293" s="1108" t="e">
        <f>IF($E287&gt;0,GD290/$E287,"-")</f>
        <v>#N/A</v>
      </c>
      <c r="GE293" s="1109"/>
      <c r="GF293" s="1108" t="e">
        <f>IF($E287&gt;0,GF290/$E287,"-")</f>
        <v>#N/A</v>
      </c>
      <c r="GG293" s="1109"/>
      <c r="GH293" s="1108" t="e">
        <f>IF($E287&gt;0,GH290/$E287,"-")</f>
        <v>#N/A</v>
      </c>
      <c r="GI293" s="1109"/>
      <c r="GJ293" s="1108" t="e">
        <f>IF($E287&gt;0,GJ290/$E287,"-")</f>
        <v>#N/A</v>
      </c>
      <c r="GK293" s="1109"/>
      <c r="GL293" s="1108" t="e">
        <f>IF($E287&gt;0,GL290/$E287,"-")</f>
        <v>#N/A</v>
      </c>
      <c r="GM293" s="1109"/>
      <c r="GN293" s="1108" t="e">
        <f>IF($E287&gt;0,GN290/$E287,"-")</f>
        <v>#N/A</v>
      </c>
      <c r="GO293" s="1109"/>
      <c r="GP293" s="1108" t="e">
        <f>IF($E287&gt;0,GP290/$E287,"-")</f>
        <v>#N/A</v>
      </c>
      <c r="GQ293" s="1109"/>
      <c r="GR293" s="1108" t="e">
        <f>IF($E287&gt;0,GR290/$E287,"-")</f>
        <v>#N/A</v>
      </c>
      <c r="GS293" s="1109"/>
      <c r="GT293" s="1108" t="e">
        <f>IF($E287&gt;0,GT290/$E287,"-")</f>
        <v>#N/A</v>
      </c>
      <c r="GU293" s="1109"/>
      <c r="GV293" s="1108" t="e">
        <f t="shared" ref="GV293" si="1197">IF($E287&gt;0,GV290/$E287,"-")</f>
        <v>#N/A</v>
      </c>
      <c r="GW293" s="1109"/>
      <c r="GX293" s="1108" t="e">
        <f t="shared" ref="GX293" si="1198">IF($E287&gt;0,GX290/$E287,"-")</f>
        <v>#N/A</v>
      </c>
      <c r="GY293" s="1109"/>
      <c r="GZ293" s="1108" t="e">
        <f t="shared" ref="GZ293" si="1199">IF($E287&gt;0,GZ290/$E287,"-")</f>
        <v>#N/A</v>
      </c>
      <c r="HA293" s="1109"/>
      <c r="HB293" s="1108" t="e">
        <f>IF($E287&gt;0,HB290/$E287,"-")</f>
        <v>#N/A</v>
      </c>
      <c r="HC293" s="1109"/>
      <c r="HD293" s="1108" t="e">
        <f t="shared" ref="HD293" si="1200">IF($E287&gt;0,HD290/$E287,"-")</f>
        <v>#N/A</v>
      </c>
      <c r="HE293" s="1109"/>
      <c r="HF293" s="1108" t="e">
        <f t="shared" ref="HF293" si="1201">IF($E287&gt;0,HF290/$E287,"-")</f>
        <v>#N/A</v>
      </c>
      <c r="HG293" s="1109"/>
      <c r="HH293" s="1108" t="e">
        <f t="shared" ref="HH293" si="1202">IF($E287&gt;0,HH290/$E287,"-")</f>
        <v>#N/A</v>
      </c>
      <c r="HI293" s="1109"/>
    </row>
    <row r="294" spans="1:217" ht="12.75" hidden="1" customHeight="1">
      <c r="A294" s="1139"/>
      <c r="B294" s="1140"/>
      <c r="C294" s="1139"/>
      <c r="D294" s="1141"/>
      <c r="E294" s="1141"/>
      <c r="F294" s="1142"/>
      <c r="G294" s="1141"/>
      <c r="H294" s="733"/>
      <c r="I294" s="1143"/>
      <c r="J294" s="1144"/>
      <c r="K294" s="846" t="s">
        <v>386</v>
      </c>
      <c r="L294" s="1110" t="e">
        <f>IF($E287&gt;0,L292/$E287,"-")</f>
        <v>#N/A</v>
      </c>
      <c r="M294" s="1111"/>
      <c r="N294" s="1110" t="e">
        <f>IF($E287&gt;0,N292/$E287,"-")</f>
        <v>#N/A</v>
      </c>
      <c r="O294" s="1111"/>
      <c r="P294" s="1110" t="e">
        <f>IF($E287&gt;0,P292/$E287,"-")</f>
        <v>#N/A</v>
      </c>
      <c r="Q294" s="1111"/>
      <c r="R294" s="1110" t="e">
        <f>IF($E287&gt;0,R292/$E287,"-")</f>
        <v>#N/A</v>
      </c>
      <c r="S294" s="1111"/>
      <c r="T294" s="1110" t="e">
        <f>IF($E287&gt;0,T292/$E287,"-")</f>
        <v>#N/A</v>
      </c>
      <c r="U294" s="1111"/>
      <c r="V294" s="1110" t="e">
        <f>IF($E287&gt;0,V292/$E287,"-")</f>
        <v>#N/A</v>
      </c>
      <c r="W294" s="1111"/>
      <c r="X294" s="1110" t="e">
        <f>IF($E287&gt;0,X292/$E287,"-")</f>
        <v>#N/A</v>
      </c>
      <c r="Y294" s="1111"/>
      <c r="Z294" s="1110" t="e">
        <f>IF($E287&gt;0,Z292/$E287,"-")</f>
        <v>#N/A</v>
      </c>
      <c r="AA294" s="1111"/>
      <c r="AB294" s="1110" t="e">
        <f>IF($E287&gt;0,AB292/$E287,"-")</f>
        <v>#N/A</v>
      </c>
      <c r="AC294" s="1111"/>
      <c r="AD294" s="1110" t="e">
        <f>IF($E287&gt;0,AD292/$E287,"-")</f>
        <v>#N/A</v>
      </c>
      <c r="AE294" s="1111"/>
      <c r="AF294" s="1110" t="e">
        <f>IF($E287&gt;0,AF292/$E287,"-")</f>
        <v>#N/A</v>
      </c>
      <c r="AG294" s="1111"/>
      <c r="AH294" s="1110" t="e">
        <f>IF($E287&gt;0,AH292/$E287,"-")</f>
        <v>#N/A</v>
      </c>
      <c r="AI294" s="1111"/>
      <c r="AJ294" s="1110" t="e">
        <f>IF($E287&gt;0,AJ292/$E287,"-")</f>
        <v>#N/A</v>
      </c>
      <c r="AK294" s="1111"/>
      <c r="AL294" s="1110" t="e">
        <f>IF($E287&gt;0,AL292/$E287,"-")</f>
        <v>#N/A</v>
      </c>
      <c r="AM294" s="1111"/>
      <c r="AN294" s="1110" t="e">
        <f>IF($E287&gt;0,AN292/$E287,"-")</f>
        <v>#N/A</v>
      </c>
      <c r="AO294" s="1111"/>
      <c r="AP294" s="1110" t="e">
        <f>IF($E287&gt;0,AP292/$E287,"-")</f>
        <v>#N/A</v>
      </c>
      <c r="AQ294" s="1111"/>
      <c r="AR294" s="1110" t="e">
        <f>IF($E287&gt;0,AR292/$E287,"-")</f>
        <v>#N/A</v>
      </c>
      <c r="AS294" s="1111"/>
      <c r="AT294" s="1110" t="e">
        <f>IF($E287&gt;0,AT292/$E287,"-")</f>
        <v>#N/A</v>
      </c>
      <c r="AU294" s="1111"/>
      <c r="AV294" s="1110" t="e">
        <f>IF($E287&gt;0,AV292/$E287,"-")</f>
        <v>#N/A</v>
      </c>
      <c r="AW294" s="1111"/>
      <c r="AX294" s="1110" t="e">
        <f>IF($E287&gt;0,AX292/$E287,"-")</f>
        <v>#N/A</v>
      </c>
      <c r="AY294" s="1111"/>
      <c r="AZ294" s="1110" t="e">
        <f>IF($E287&gt;0,AZ292/$E287,"-")</f>
        <v>#N/A</v>
      </c>
      <c r="BA294" s="1111"/>
      <c r="BB294" s="1110" t="e">
        <f>IF($E287&gt;0,BB292/$E287,"-")</f>
        <v>#N/A</v>
      </c>
      <c r="BC294" s="1111"/>
      <c r="BD294" s="1110" t="e">
        <f>IF($E287&gt;0,BD292/$E287,"-")</f>
        <v>#N/A</v>
      </c>
      <c r="BE294" s="1111"/>
      <c r="BF294" s="1110" t="e">
        <f>IF($E287&gt;0,BF292/$E287,"-")</f>
        <v>#N/A</v>
      </c>
      <c r="BG294" s="1111"/>
      <c r="BH294" s="1110" t="e">
        <f>IF($E287&gt;0,BH292/$E287,"-")</f>
        <v>#N/A</v>
      </c>
      <c r="BI294" s="1111"/>
      <c r="BJ294" s="1110" t="e">
        <f>IF($E287&gt;0,BJ292/$E287,"-")</f>
        <v>#N/A</v>
      </c>
      <c r="BK294" s="1111"/>
      <c r="BL294" s="1110" t="e">
        <f>IF($E287&gt;0,BL292/$E287,"-")</f>
        <v>#N/A</v>
      </c>
      <c r="BM294" s="1111"/>
      <c r="BN294" s="1110" t="e">
        <f>IF($E287&gt;0,BN292/$E287,"-")</f>
        <v>#N/A</v>
      </c>
      <c r="BO294" s="1111"/>
      <c r="BP294" s="1110" t="e">
        <f>IF($E287&gt;0,BP292/$E287,"-")</f>
        <v>#N/A</v>
      </c>
      <c r="BQ294" s="1111"/>
      <c r="BR294" s="1107" t="e">
        <f>IF($E287&gt;0,BR292/$E287,"-")</f>
        <v>#N/A</v>
      </c>
      <c r="BS294" s="1107"/>
      <c r="BT294" s="1107" t="e">
        <f>IF($E287&gt;0,BT292/$E287,"-")</f>
        <v>#N/A</v>
      </c>
      <c r="BU294" s="1107"/>
      <c r="BV294" s="1107" t="e">
        <f>IF($E287&gt;0,BV292/$E287,"-")</f>
        <v>#N/A</v>
      </c>
      <c r="BW294" s="1107"/>
      <c r="BX294" s="1107" t="e">
        <f>IF($E287&gt;0,BX292/$E287,"-")</f>
        <v>#N/A</v>
      </c>
      <c r="BY294" s="1107"/>
      <c r="BZ294" s="1107" t="e">
        <f>IF($E287&gt;0,BZ292/$E287,"-")</f>
        <v>#N/A</v>
      </c>
      <c r="CA294" s="1107"/>
      <c r="CB294" s="1107" t="e">
        <f>IF($E287&gt;0,CB292/$E287,"-")</f>
        <v>#N/A</v>
      </c>
      <c r="CC294" s="1107"/>
      <c r="CD294" s="1107" t="e">
        <f>IF($E287&gt;0,CD292/$E287,"-")</f>
        <v>#N/A</v>
      </c>
      <c r="CE294" s="1107"/>
      <c r="CF294" s="1107" t="e">
        <f>IF($E287&gt;0,CF292/$E287,"-")</f>
        <v>#N/A</v>
      </c>
      <c r="CG294" s="1107"/>
      <c r="CH294" s="1107" t="e">
        <f>IF($E287&gt;0,CH292/$E287,"-")</f>
        <v>#N/A</v>
      </c>
      <c r="CI294" s="1107"/>
      <c r="CJ294" s="1107" t="e">
        <f>IF($E287&gt;0,CJ292/$E287,"-")</f>
        <v>#N/A</v>
      </c>
      <c r="CK294" s="1107"/>
      <c r="CL294" s="1107" t="e">
        <f>IF($E287&gt;0,CL292/$E287,"-")</f>
        <v>#N/A</v>
      </c>
      <c r="CM294" s="1107"/>
      <c r="CN294" s="1107" t="e">
        <f>IF($E287&gt;0,CN292/$E287,"-")</f>
        <v>#N/A</v>
      </c>
      <c r="CO294" s="1107"/>
      <c r="CP294" s="1107" t="e">
        <f>IF($E287&gt;0,CP292/$E287,"-")</f>
        <v>#N/A</v>
      </c>
      <c r="CQ294" s="1107"/>
      <c r="CR294" s="1107" t="e">
        <f>IF($E287&gt;0,CR292/$E287,"-")</f>
        <v>#N/A</v>
      </c>
      <c r="CS294" s="1107"/>
      <c r="CT294" s="1107" t="e">
        <f>IF($E287&gt;0,CT292/$E287,"-")</f>
        <v>#N/A</v>
      </c>
      <c r="CU294" s="1107"/>
      <c r="CV294" s="1107" t="e">
        <f>IF($E287&gt;0,CV292/$E287,"-")</f>
        <v>#N/A</v>
      </c>
      <c r="CW294" s="1107"/>
      <c r="CX294" s="1107" t="e">
        <f>IF($E287&gt;0,CX292/$E287,"-")</f>
        <v>#N/A</v>
      </c>
      <c r="CY294" s="1107"/>
      <c r="CZ294" s="1107" t="e">
        <f>IF($E287&gt;0,CZ292/$E287,"-")</f>
        <v>#N/A</v>
      </c>
      <c r="DA294" s="1107"/>
      <c r="DB294" s="1107" t="e">
        <f>IF($E287&gt;0,DB292/$E287,"-")</f>
        <v>#N/A</v>
      </c>
      <c r="DC294" s="1107"/>
      <c r="DD294" s="1107" t="e">
        <f>IF($E287&gt;0,DD292/$E287,"-")</f>
        <v>#N/A</v>
      </c>
      <c r="DE294" s="1107"/>
      <c r="DF294" s="1107" t="e">
        <f>IF($E287&gt;0,DF292/$E287,"-")</f>
        <v>#N/A</v>
      </c>
      <c r="DG294" s="1107"/>
      <c r="DH294" s="1107" t="e">
        <f>IF($E287&gt;0,DH292/$E287,"-")</f>
        <v>#N/A</v>
      </c>
      <c r="DI294" s="1107"/>
      <c r="DJ294" s="1112" t="e">
        <f>IF($E287&gt;0,DJ292/$E287,"-")</f>
        <v>#N/A</v>
      </c>
      <c r="DK294" s="1112"/>
      <c r="DL294" s="1107" t="e">
        <f>IF($E287&gt;0,DL292/$E287,"-")</f>
        <v>#N/A</v>
      </c>
      <c r="DM294" s="1107"/>
      <c r="DN294" s="1107" t="e">
        <f>IF($E287&gt;0,DN292/$E287,"-")</f>
        <v>#N/A</v>
      </c>
      <c r="DO294" s="1107"/>
      <c r="DP294" s="1107" t="e">
        <f>IF($E287&gt;0,DP292/$E287,"-")</f>
        <v>#N/A</v>
      </c>
      <c r="DQ294" s="1107"/>
      <c r="DR294" s="1107" t="e">
        <f>IF($E287&gt;0,DR292/$E287,"-")</f>
        <v>#N/A</v>
      </c>
      <c r="DS294" s="1107"/>
      <c r="DT294" s="1107" t="e">
        <f>IF($E287&gt;0,DT292/$E287,"-")</f>
        <v>#N/A</v>
      </c>
      <c r="DU294" s="1107"/>
      <c r="DV294" s="1107" t="e">
        <f>IF($E287&gt;0,DV292/$E287,"-")</f>
        <v>#N/A</v>
      </c>
      <c r="DW294" s="1107"/>
      <c r="DX294" s="1107" t="e">
        <f>IF($E287&gt;0,DX292/$E287,"-")</f>
        <v>#N/A</v>
      </c>
      <c r="DY294" s="1107"/>
      <c r="DZ294" s="1107" t="e">
        <f>IF($E287&gt;0,DZ292/$E287,"-")</f>
        <v>#N/A</v>
      </c>
      <c r="EA294" s="1107"/>
      <c r="EB294" s="1107" t="e">
        <f>IF($E287&gt;0,EB292/$E287,"-")</f>
        <v>#N/A</v>
      </c>
      <c r="EC294" s="1107"/>
      <c r="ED294" s="1107" t="e">
        <f>IF($E287&gt;0,ED292/$E287,"-")</f>
        <v>#N/A</v>
      </c>
      <c r="EE294" s="1107"/>
      <c r="EF294" s="1107" t="e">
        <f>IF($E287&gt;0,EF292/$E287,"-")</f>
        <v>#N/A</v>
      </c>
      <c r="EG294" s="1107"/>
      <c r="EH294" s="1107" t="e">
        <f>IF($E287&gt;0,EH292/$E287,"-")</f>
        <v>#N/A</v>
      </c>
      <c r="EI294" s="1107"/>
      <c r="EJ294" s="1107" t="e">
        <f>IF($E287&gt;0,EJ292/$E287,"-")</f>
        <v>#N/A</v>
      </c>
      <c r="EK294" s="1107"/>
      <c r="EL294" s="1107"/>
      <c r="EM294" s="1107"/>
      <c r="EN294" s="1107"/>
      <c r="EO294" s="1107"/>
      <c r="EP294" s="1107"/>
      <c r="EQ294" s="1107"/>
      <c r="ER294" s="1107"/>
      <c r="ES294" s="1107"/>
      <c r="ET294" s="1107" t="e">
        <f>IF($E287&gt;0,ET292/$E287,"-")</f>
        <v>#N/A</v>
      </c>
      <c r="EU294" s="1107"/>
      <c r="EV294" s="1107" t="e">
        <f>IF($E287&gt;0,EV292/$E287,"-")</f>
        <v>#N/A</v>
      </c>
      <c r="EW294" s="1107"/>
      <c r="EX294" s="1107" t="e">
        <f>IF($E287&gt;0,EX292/$E287,"-")</f>
        <v>#N/A</v>
      </c>
      <c r="EY294" s="1107"/>
      <c r="EZ294" s="1107" t="e">
        <f>IF($E287&gt;0,EZ292/$E287,"-")</f>
        <v>#N/A</v>
      </c>
      <c r="FA294" s="1107"/>
      <c r="FB294" s="1107" t="e">
        <f>IF($E287&gt;0,FB292/$E287,"-")</f>
        <v>#N/A</v>
      </c>
      <c r="FC294" s="1107"/>
      <c r="FD294" s="1107" t="e">
        <f>IF($E287&gt;0,FD292/$E287,"-")</f>
        <v>#N/A</v>
      </c>
      <c r="FE294" s="1107"/>
      <c r="FF294" s="1107" t="e">
        <f>IF($E287&gt;0,FF292/$E287,"-")</f>
        <v>#N/A</v>
      </c>
      <c r="FG294" s="1107"/>
      <c r="FH294" s="1107" t="e">
        <f>IF($E287&gt;0,FH292/$E287,"-")</f>
        <v>#N/A</v>
      </c>
      <c r="FI294" s="1107"/>
      <c r="FJ294" s="1107" t="e">
        <f>IF($E287&gt;0,FJ292/$E287,"-")</f>
        <v>#N/A</v>
      </c>
      <c r="FK294" s="1107"/>
      <c r="FL294" s="1107" t="e">
        <f>IF($E287&gt;0,FL292/$E287,"-")</f>
        <v>#N/A</v>
      </c>
      <c r="FM294" s="1107"/>
      <c r="FN294" s="1107" t="e">
        <f>IF($E287&gt;0,FN292/$E287,"-")</f>
        <v>#N/A</v>
      </c>
      <c r="FO294" s="1107"/>
      <c r="FP294" s="1107" t="e">
        <f>IF($E287&gt;0,FP292/$E287,"-")</f>
        <v>#N/A</v>
      </c>
      <c r="FQ294" s="1107"/>
      <c r="FR294" s="1107" t="e">
        <f>IF($E287&gt;0,FR292/$E287,"-")</f>
        <v>#N/A</v>
      </c>
      <c r="FS294" s="1107"/>
      <c r="FT294" s="1107" t="e">
        <f>IF($E287&gt;0,FT292/$E287,"-")</f>
        <v>#N/A</v>
      </c>
      <c r="FU294" s="1107"/>
      <c r="FV294" s="1107" t="e">
        <f>IF($E287&gt;0,FV292/$E287,"-")</f>
        <v>#N/A</v>
      </c>
      <c r="FW294" s="1107"/>
      <c r="FX294" s="1107" t="e">
        <f>IF($E287&gt;0,FX292/$E287,"-")</f>
        <v>#N/A</v>
      </c>
      <c r="FY294" s="1107"/>
      <c r="FZ294" s="1107" t="e">
        <f>IF($E287&gt;0,FZ292/$E287,"-")</f>
        <v>#N/A</v>
      </c>
      <c r="GA294" s="1107"/>
      <c r="GB294" s="1107" t="e">
        <f>IF($E287&gt;0,GB292/$E287,"-")</f>
        <v>#N/A</v>
      </c>
      <c r="GC294" s="1107"/>
      <c r="GD294" s="1107" t="e">
        <f>IF($E287&gt;0,GD292/$E287,"-")</f>
        <v>#N/A</v>
      </c>
      <c r="GE294" s="1107"/>
      <c r="GF294" s="1107" t="e">
        <f>IF($E287&gt;0,GF292/$E287,"-")</f>
        <v>#N/A</v>
      </c>
      <c r="GG294" s="1107"/>
      <c r="GH294" s="1107" t="e">
        <f>IF($E287&gt;0,GH292/$E287,"-")</f>
        <v>#N/A</v>
      </c>
      <c r="GI294" s="1107"/>
      <c r="GJ294" s="1107" t="e">
        <f>IF($E287&gt;0,GJ292/$E287,"-")</f>
        <v>#N/A</v>
      </c>
      <c r="GK294" s="1107"/>
      <c r="GL294" s="1107" t="e">
        <f>IF($E287&gt;0,GL292/$E287,"-")</f>
        <v>#N/A</v>
      </c>
      <c r="GM294" s="1107"/>
      <c r="GN294" s="1107" t="e">
        <f>IF($E287&gt;0,GN292/$E287,"-")</f>
        <v>#N/A</v>
      </c>
      <c r="GO294" s="1107"/>
      <c r="GP294" s="1107" t="e">
        <f>IF($E287&gt;0,GP292/$E287,"-")</f>
        <v>#N/A</v>
      </c>
      <c r="GQ294" s="1107"/>
      <c r="GR294" s="1107" t="e">
        <f>IF($E287&gt;0,GR292/$E287,"-")</f>
        <v>#N/A</v>
      </c>
      <c r="GS294" s="1107"/>
      <c r="GT294" s="1107" t="e">
        <f>IF($E287&gt;0,GT292/$E287,"-")</f>
        <v>#N/A</v>
      </c>
      <c r="GU294" s="1107"/>
      <c r="GV294" s="1107" t="e">
        <f t="shared" ref="GV294" si="1203">IF($E287&gt;0,GV292/$E287,"-")</f>
        <v>#N/A</v>
      </c>
      <c r="GW294" s="1107"/>
      <c r="GX294" s="1107" t="e">
        <f t="shared" ref="GX294" si="1204">IF($E287&gt;0,GX292/$E287,"-")</f>
        <v>#N/A</v>
      </c>
      <c r="GY294" s="1107"/>
      <c r="GZ294" s="1107" t="e">
        <f t="shared" ref="GZ294" si="1205">IF($E287&gt;0,GZ292/$E287,"-")</f>
        <v>#N/A</v>
      </c>
      <c r="HA294" s="1107"/>
      <c r="HB294" s="1107" t="e">
        <f>IF($E287&gt;0,HB292/$E287,"-")</f>
        <v>#N/A</v>
      </c>
      <c r="HC294" s="1107"/>
      <c r="HD294" s="1107" t="e">
        <f t="shared" ref="HD294" si="1206">IF($E287&gt;0,HD292/$E287,"-")</f>
        <v>#N/A</v>
      </c>
      <c r="HE294" s="1107"/>
      <c r="HF294" s="1107" t="e">
        <f t="shared" ref="HF294" si="1207">IF($E287&gt;0,HF292/$E287,"-")</f>
        <v>#N/A</v>
      </c>
      <c r="HG294" s="1107"/>
      <c r="HH294" s="1107" t="e">
        <f t="shared" ref="HH294" si="1208">IF($E287&gt;0,HH292/$E287,"-")</f>
        <v>#N/A</v>
      </c>
      <c r="HI294" s="1107"/>
    </row>
    <row r="295" spans="1:217" s="5" customFormat="1" ht="15" hidden="1" customHeight="1">
      <c r="A295" s="677"/>
      <c r="B295" s="678"/>
      <c r="C295" s="678"/>
      <c r="D295" s="679"/>
      <c r="E295" s="679"/>
      <c r="F295" s="678"/>
      <c r="G295" s="678"/>
      <c r="H295" s="678"/>
      <c r="I295" s="678"/>
      <c r="J295" s="678"/>
      <c r="K295" s="678"/>
      <c r="L295" s="1178"/>
      <c r="M295" s="1178"/>
      <c r="N295" s="1178"/>
      <c r="O295" s="1178"/>
      <c r="P295" s="1178"/>
      <c r="Q295" s="1178"/>
      <c r="R295" s="1178"/>
      <c r="S295" s="1192"/>
      <c r="T295" s="1180"/>
      <c r="U295" s="1178"/>
      <c r="V295" s="1178"/>
      <c r="W295" s="1178"/>
      <c r="X295" s="1178"/>
      <c r="Y295" s="1178"/>
      <c r="Z295" s="1178"/>
      <c r="AA295" s="1192"/>
      <c r="AB295" s="1180"/>
      <c r="AC295" s="1178"/>
      <c r="AD295" s="1178"/>
      <c r="AE295" s="1178"/>
      <c r="AF295" s="1178"/>
      <c r="AG295" s="1178"/>
      <c r="AH295" s="1178"/>
      <c r="AI295" s="1192"/>
      <c r="AJ295" s="1180"/>
      <c r="AK295" s="1178"/>
      <c r="AL295" s="1178"/>
      <c r="AM295" s="1178"/>
      <c r="AN295" s="1178"/>
      <c r="AO295" s="1178"/>
      <c r="AP295" s="1178"/>
      <c r="AQ295" s="1192"/>
      <c r="AR295" s="1180"/>
      <c r="AS295" s="1178"/>
      <c r="AT295" s="831"/>
      <c r="AU295" s="831"/>
      <c r="AV295" s="831"/>
      <c r="AW295" s="831"/>
      <c r="AX295" s="831"/>
      <c r="AY295" s="832"/>
      <c r="AZ295" s="833"/>
      <c r="BA295" s="831"/>
      <c r="BB295" s="831"/>
      <c r="BC295" s="831"/>
      <c r="BD295" s="831"/>
      <c r="BE295" s="831"/>
      <c r="BF295" s="831"/>
      <c r="BG295" s="832"/>
      <c r="BH295" s="833"/>
      <c r="BI295" s="831"/>
      <c r="BJ295" s="831"/>
      <c r="BK295" s="831"/>
      <c r="BL295" s="831"/>
      <c r="BM295" s="831"/>
      <c r="BN295" s="831"/>
      <c r="BO295" s="832"/>
      <c r="BP295" s="833"/>
      <c r="BQ295" s="831"/>
      <c r="BR295" s="831"/>
      <c r="BS295" s="831"/>
      <c r="BT295" s="831"/>
      <c r="BU295" s="831"/>
      <c r="BV295" s="831"/>
      <c r="BW295" s="832"/>
      <c r="BX295" s="833"/>
      <c r="BY295" s="831"/>
      <c r="BZ295" s="831"/>
      <c r="CA295" s="831"/>
      <c r="CB295" s="831"/>
      <c r="CC295" s="831"/>
      <c r="CD295" s="1178"/>
      <c r="CE295" s="1179"/>
      <c r="CF295" s="1180"/>
      <c r="CG295" s="1181"/>
      <c r="CH295" s="1178"/>
      <c r="CI295" s="1181"/>
      <c r="CJ295" s="1178"/>
      <c r="CK295" s="1181"/>
      <c r="CL295" s="1178"/>
      <c r="CM295" s="1179"/>
      <c r="CN295" s="1180"/>
      <c r="CO295" s="1181"/>
      <c r="CP295" s="1182"/>
      <c r="CQ295" s="1183"/>
      <c r="CR295" s="1182"/>
      <c r="CS295" s="1183"/>
      <c r="CT295" s="834"/>
      <c r="CU295" s="835"/>
      <c r="CV295" s="836"/>
      <c r="CW295" s="834"/>
      <c r="CX295" s="834"/>
      <c r="CY295" s="834"/>
      <c r="CZ295" s="834"/>
      <c r="DA295" s="834"/>
      <c r="DB295" s="834"/>
      <c r="DC295" s="835"/>
      <c r="DD295" s="836"/>
      <c r="DE295" s="834"/>
      <c r="DF295" s="834"/>
      <c r="DG295" s="834"/>
      <c r="DH295" s="834"/>
      <c r="DI295" s="834"/>
      <c r="DJ295" s="977"/>
      <c r="DK295" s="977"/>
      <c r="DL295" s="836"/>
      <c r="DM295" s="834"/>
      <c r="DN295" s="834"/>
      <c r="DO295" s="834"/>
      <c r="DP295" s="834"/>
      <c r="DQ295" s="834"/>
      <c r="DR295" s="834"/>
      <c r="DS295" s="835"/>
      <c r="DT295" s="836"/>
      <c r="DU295" s="834"/>
      <c r="DV295" s="834"/>
      <c r="DW295" s="834"/>
      <c r="DX295" s="834"/>
      <c r="DY295" s="834"/>
      <c r="DZ295" s="834"/>
      <c r="EA295" s="835"/>
      <c r="EB295" s="836"/>
      <c r="EC295" s="834"/>
      <c r="ED295" s="834"/>
      <c r="EE295" s="834"/>
      <c r="EF295" s="834"/>
      <c r="EG295" s="834"/>
      <c r="EH295" s="834"/>
      <c r="EI295" s="835"/>
      <c r="EJ295" s="836"/>
      <c r="EK295" s="834"/>
      <c r="EL295" s="834"/>
      <c r="EM295" s="834"/>
      <c r="EN295" s="834"/>
      <c r="EO295" s="834"/>
      <c r="EP295" s="834"/>
      <c r="EQ295" s="835"/>
      <c r="ER295" s="836"/>
      <c r="ES295" s="834"/>
      <c r="ET295" s="834"/>
      <c r="EU295" s="834"/>
      <c r="EV295" s="834"/>
      <c r="EW295" s="834"/>
      <c r="EX295" s="834"/>
      <c r="EY295" s="835"/>
      <c r="EZ295" s="836"/>
      <c r="FA295" s="834"/>
      <c r="FB295" s="834"/>
      <c r="FC295" s="834"/>
      <c r="FD295" s="834"/>
      <c r="FE295" s="834"/>
      <c r="FF295" s="834"/>
      <c r="FG295" s="835"/>
      <c r="FH295" s="836"/>
      <c r="FI295" s="834"/>
      <c r="FJ295" s="834"/>
      <c r="FK295" s="834"/>
      <c r="FL295" s="834"/>
      <c r="FM295" s="834"/>
      <c r="FN295" s="834"/>
      <c r="FO295" s="835"/>
      <c r="FP295" s="836"/>
      <c r="FQ295" s="834"/>
      <c r="FR295" s="834"/>
      <c r="FS295" s="834"/>
      <c r="FT295" s="834"/>
      <c r="FU295" s="834"/>
      <c r="FV295" s="834"/>
      <c r="FW295" s="835"/>
      <c r="FX295" s="836"/>
      <c r="FY295" s="834"/>
      <c r="FZ295" s="834"/>
      <c r="GA295" s="834"/>
      <c r="GB295" s="834"/>
      <c r="GC295" s="834"/>
      <c r="GD295" s="834"/>
      <c r="GE295" s="835"/>
      <c r="GF295" s="836"/>
      <c r="GG295" s="834"/>
      <c r="GH295" s="834"/>
      <c r="GI295" s="834"/>
      <c r="GJ295" s="834"/>
      <c r="GK295" s="834"/>
      <c r="GL295" s="834"/>
      <c r="GM295" s="835"/>
      <c r="GN295" s="836"/>
      <c r="GO295" s="834"/>
      <c r="GP295" s="834"/>
      <c r="GQ295" s="834"/>
      <c r="GR295" s="834"/>
      <c r="GS295" s="834"/>
      <c r="GT295" s="834"/>
      <c r="GU295" s="835"/>
      <c r="GV295" s="834"/>
      <c r="GW295" s="835"/>
      <c r="GX295" s="834"/>
      <c r="GY295" s="835"/>
      <c r="GZ295" s="834"/>
      <c r="HA295" s="835"/>
      <c r="HB295" s="834"/>
      <c r="HC295" s="835"/>
      <c r="HD295" s="834"/>
      <c r="HE295" s="835"/>
      <c r="HF295" s="834"/>
      <c r="HG295" s="835"/>
      <c r="HH295" s="834"/>
      <c r="HI295" s="835"/>
    </row>
    <row r="296" spans="1:217" ht="12.75" hidden="1" customHeight="1">
      <c r="A296" s="1139" t="s">
        <v>344</v>
      </c>
      <c r="B296" s="1140" t="e">
        <f>VLOOKUP(A296,PLANEJAMENTO!$B$10:$C$56,2,FALSE)</f>
        <v>#N/A</v>
      </c>
      <c r="C296" s="1139" t="e">
        <f>VLOOKUP(A296,PLANEJAMENTO!$B$10:$D$56,3,FALSE)</f>
        <v>#N/A</v>
      </c>
      <c r="D296" s="1141" t="e">
        <f>VLOOKUP(A296,PLANEJAMENTO!$B$10:$E$56,4,FALSE)</f>
        <v>#N/A</v>
      </c>
      <c r="E296" s="1141" t="e">
        <f>D296</f>
        <v>#N/A</v>
      </c>
      <c r="F296" s="1142"/>
      <c r="G296" s="1141">
        <f>F296*8</f>
        <v>0</v>
      </c>
      <c r="H296" s="733"/>
      <c r="I296" s="1143"/>
      <c r="J296" s="1144"/>
      <c r="K296" s="734" t="s">
        <v>379</v>
      </c>
      <c r="L296" s="1145"/>
      <c r="M296" s="1146"/>
      <c r="N296" s="1145"/>
      <c r="O296" s="1146"/>
      <c r="P296" s="1145"/>
      <c r="Q296" s="1146"/>
      <c r="R296" s="1145"/>
      <c r="S296" s="1146"/>
      <c r="T296" s="1145"/>
      <c r="U296" s="1146"/>
      <c r="V296" s="1145"/>
      <c r="W296" s="1146"/>
      <c r="X296" s="1145"/>
      <c r="Y296" s="1146"/>
      <c r="Z296" s="1145"/>
      <c r="AA296" s="1146"/>
      <c r="AB296" s="1145"/>
      <c r="AC296" s="1146"/>
      <c r="AD296" s="1145"/>
      <c r="AE296" s="1146"/>
      <c r="AF296" s="1145"/>
      <c r="AG296" s="1146"/>
      <c r="AH296" s="1145"/>
      <c r="AI296" s="1146"/>
      <c r="AJ296" s="1145"/>
      <c r="AK296" s="1146"/>
      <c r="AL296" s="1145"/>
      <c r="AM296" s="1146"/>
      <c r="AN296" s="1145"/>
      <c r="AO296" s="1146"/>
      <c r="AP296" s="1145"/>
      <c r="AQ296" s="1146"/>
      <c r="AR296" s="1145"/>
      <c r="AS296" s="1146"/>
      <c r="AT296" s="1145"/>
      <c r="AU296" s="1146"/>
      <c r="AV296" s="1145"/>
      <c r="AW296" s="1146"/>
      <c r="AX296" s="1145"/>
      <c r="AY296" s="1146"/>
      <c r="AZ296" s="1145"/>
      <c r="BA296" s="1146"/>
      <c r="BB296" s="1145"/>
      <c r="BC296" s="1146"/>
      <c r="BD296" s="1145"/>
      <c r="BE296" s="1146"/>
      <c r="BF296" s="1145"/>
      <c r="BG296" s="1146"/>
      <c r="BH296" s="1145"/>
      <c r="BI296" s="1146"/>
      <c r="BJ296" s="1145"/>
      <c r="BK296" s="1146"/>
      <c r="BL296" s="1145"/>
      <c r="BM296" s="1146"/>
      <c r="BN296" s="1145"/>
      <c r="BO296" s="1146"/>
      <c r="BP296" s="1145"/>
      <c r="BQ296" s="1146"/>
      <c r="BR296" s="1132"/>
      <c r="BS296" s="1132"/>
      <c r="BT296" s="1132"/>
      <c r="BU296" s="1132"/>
      <c r="BV296" s="1132"/>
      <c r="BW296" s="1132"/>
      <c r="BX296" s="1132"/>
      <c r="BY296" s="1132"/>
      <c r="BZ296" s="1132"/>
      <c r="CA296" s="1132"/>
      <c r="CB296" s="1132"/>
      <c r="CC296" s="1132"/>
      <c r="CD296" s="1132"/>
      <c r="CE296" s="1132"/>
      <c r="CF296" s="1132"/>
      <c r="CG296" s="1132"/>
      <c r="CH296" s="1132"/>
      <c r="CI296" s="1132"/>
      <c r="CJ296" s="1132"/>
      <c r="CK296" s="1132"/>
      <c r="CL296" s="1132"/>
      <c r="CM296" s="1132"/>
      <c r="CN296" s="1132"/>
      <c r="CO296" s="1132"/>
      <c r="CP296" s="1132"/>
      <c r="CQ296" s="1132"/>
      <c r="CR296" s="1132"/>
      <c r="CS296" s="1132"/>
      <c r="CT296" s="1132"/>
      <c r="CU296" s="1132"/>
      <c r="CV296" s="1132"/>
      <c r="CW296" s="1132"/>
      <c r="CX296" s="1132"/>
      <c r="CY296" s="1132"/>
      <c r="CZ296" s="1132"/>
      <c r="DA296" s="1132"/>
      <c r="DB296" s="1132"/>
      <c r="DC296" s="1132"/>
      <c r="DD296" s="1132"/>
      <c r="DE296" s="1132"/>
      <c r="DF296" s="1132"/>
      <c r="DG296" s="1132"/>
      <c r="DH296" s="1132"/>
      <c r="DI296" s="1132"/>
      <c r="DJ296" s="1138"/>
      <c r="DK296" s="1138"/>
      <c r="DL296" s="1132"/>
      <c r="DM296" s="1132"/>
      <c r="DN296" s="1132"/>
      <c r="DO296" s="1132"/>
      <c r="DP296" s="1132"/>
      <c r="DQ296" s="1132"/>
      <c r="DR296" s="1132"/>
      <c r="DS296" s="1132"/>
      <c r="DT296" s="1132"/>
      <c r="DU296" s="1132"/>
      <c r="DV296" s="1155"/>
      <c r="DW296" s="1155"/>
      <c r="DX296" s="1132"/>
      <c r="DY296" s="1132"/>
      <c r="DZ296" s="1132"/>
      <c r="EA296" s="1132"/>
      <c r="EB296" s="1155"/>
      <c r="EC296" s="1155"/>
      <c r="ED296" s="1132">
        <v>2</v>
      </c>
      <c r="EE296" s="1132"/>
      <c r="EF296" s="1132">
        <v>6</v>
      </c>
      <c r="EG296" s="1132"/>
      <c r="EH296" s="1132">
        <v>6</v>
      </c>
      <c r="EI296" s="1132"/>
      <c r="EJ296" s="1132">
        <v>1</v>
      </c>
      <c r="EK296" s="1132"/>
      <c r="EL296" s="1132"/>
      <c r="EM296" s="1132"/>
      <c r="EN296" s="1132"/>
      <c r="EO296" s="1132"/>
      <c r="EP296" s="1132"/>
      <c r="EQ296" s="1132"/>
      <c r="ER296" s="1132"/>
      <c r="ES296" s="1132"/>
      <c r="ET296" s="1132"/>
      <c r="EU296" s="1132"/>
      <c r="EV296" s="1132"/>
      <c r="EW296" s="1132"/>
      <c r="EX296" s="1132"/>
      <c r="EY296" s="1132"/>
      <c r="EZ296" s="1132"/>
      <c r="FA296" s="1132"/>
      <c r="FB296" s="1132"/>
      <c r="FC296" s="1132"/>
      <c r="FD296" s="1132"/>
      <c r="FE296" s="1132"/>
      <c r="FF296" s="1132"/>
      <c r="FG296" s="1132"/>
      <c r="FH296" s="1132"/>
      <c r="FI296" s="1132"/>
      <c r="FJ296" s="1132"/>
      <c r="FK296" s="1132"/>
      <c r="FL296" s="1132"/>
      <c r="FM296" s="1132"/>
      <c r="FN296" s="1132"/>
      <c r="FO296" s="1132"/>
      <c r="FP296" s="1132"/>
      <c r="FQ296" s="1132"/>
      <c r="FR296" s="1132"/>
      <c r="FS296" s="1132"/>
      <c r="FT296" s="1132"/>
      <c r="FU296" s="1132"/>
      <c r="FV296" s="1132"/>
      <c r="FW296" s="1132"/>
      <c r="FX296" s="1132"/>
      <c r="FY296" s="1132"/>
      <c r="FZ296" s="1132"/>
      <c r="GA296" s="1132"/>
      <c r="GB296" s="1132"/>
      <c r="GC296" s="1132"/>
      <c r="GD296" s="1132"/>
      <c r="GE296" s="1132"/>
      <c r="GF296" s="1132"/>
      <c r="GG296" s="1132"/>
      <c r="GH296" s="1132"/>
      <c r="GI296" s="1132"/>
      <c r="GJ296" s="1132"/>
      <c r="GK296" s="1132"/>
      <c r="GL296" s="1132"/>
      <c r="GM296" s="1132"/>
      <c r="GN296" s="1132"/>
      <c r="GO296" s="1132"/>
      <c r="GP296" s="1132"/>
      <c r="GQ296" s="1132"/>
      <c r="GR296" s="1132"/>
      <c r="GS296" s="1132"/>
      <c r="GT296" s="1132"/>
      <c r="GU296" s="1132"/>
      <c r="GV296" s="1132"/>
      <c r="GW296" s="1132"/>
      <c r="GX296" s="1132"/>
      <c r="GY296" s="1132"/>
      <c r="GZ296" s="1132"/>
      <c r="HA296" s="1132"/>
      <c r="HB296" s="1132"/>
      <c r="HC296" s="1132"/>
      <c r="HD296" s="1132"/>
      <c r="HE296" s="1132"/>
      <c r="HF296" s="1132"/>
      <c r="HG296" s="1132"/>
      <c r="HH296" s="1132"/>
      <c r="HI296" s="1132"/>
    </row>
    <row r="297" spans="1:217" ht="12.75" hidden="1" customHeight="1">
      <c r="A297" s="1139"/>
      <c r="B297" s="1140"/>
      <c r="C297" s="1139"/>
      <c r="D297" s="1141"/>
      <c r="E297" s="1141"/>
      <c r="F297" s="1142"/>
      <c r="G297" s="1141"/>
      <c r="H297" s="733"/>
      <c r="I297" s="1143"/>
      <c r="J297" s="1144"/>
      <c r="K297" s="837" t="s">
        <v>380</v>
      </c>
      <c r="L297" s="1133"/>
      <c r="M297" s="1134"/>
      <c r="N297" s="1133"/>
      <c r="O297" s="1134"/>
      <c r="P297" s="1133"/>
      <c r="Q297" s="1134"/>
      <c r="R297" s="1133"/>
      <c r="S297" s="1134"/>
      <c r="T297" s="1133"/>
      <c r="U297" s="1134"/>
      <c r="V297" s="1133"/>
      <c r="W297" s="1134"/>
      <c r="X297" s="1133"/>
      <c r="Y297" s="1134"/>
      <c r="Z297" s="1133"/>
      <c r="AA297" s="1134"/>
      <c r="AB297" s="1133"/>
      <c r="AC297" s="1134"/>
      <c r="AD297" s="1133"/>
      <c r="AE297" s="1134"/>
      <c r="AF297" s="1133"/>
      <c r="AG297" s="1134"/>
      <c r="AH297" s="1133"/>
      <c r="AI297" s="1134"/>
      <c r="AJ297" s="1133"/>
      <c r="AK297" s="1134"/>
      <c r="AL297" s="1133"/>
      <c r="AM297" s="1134"/>
      <c r="AN297" s="1133"/>
      <c r="AO297" s="1134"/>
      <c r="AP297" s="1133"/>
      <c r="AQ297" s="1134"/>
      <c r="AR297" s="1133"/>
      <c r="AS297" s="1134"/>
      <c r="AT297" s="1133"/>
      <c r="AU297" s="1134"/>
      <c r="AV297" s="1133"/>
      <c r="AW297" s="1134"/>
      <c r="AX297" s="1133"/>
      <c r="AY297" s="1134"/>
      <c r="AZ297" s="1133"/>
      <c r="BA297" s="1134"/>
      <c r="BB297" s="1133"/>
      <c r="BC297" s="1134"/>
      <c r="BD297" s="1133"/>
      <c r="BE297" s="1134"/>
      <c r="BF297" s="1133"/>
      <c r="BG297" s="1134"/>
      <c r="BH297" s="1133"/>
      <c r="BI297" s="1134"/>
      <c r="BJ297" s="1133"/>
      <c r="BK297" s="1134"/>
      <c r="BL297" s="1133"/>
      <c r="BM297" s="1134"/>
      <c r="BN297" s="1133"/>
      <c r="BO297" s="1134"/>
      <c r="BP297" s="1133"/>
      <c r="BQ297" s="1134"/>
      <c r="BR297" s="1129"/>
      <c r="BS297" s="1129"/>
      <c r="BT297" s="1129"/>
      <c r="BU297" s="1129"/>
      <c r="BV297" s="1129"/>
      <c r="BW297" s="1129"/>
      <c r="BX297" s="1129"/>
      <c r="BY297" s="1129"/>
      <c r="BZ297" s="1129"/>
      <c r="CA297" s="1129"/>
      <c r="CB297" s="1129"/>
      <c r="CC297" s="1129"/>
      <c r="CD297" s="1129"/>
      <c r="CE297" s="1129"/>
      <c r="CF297" s="1129"/>
      <c r="CG297" s="1129"/>
      <c r="CH297" s="1129"/>
      <c r="CI297" s="1129"/>
      <c r="CJ297" s="1129"/>
      <c r="CK297" s="1129"/>
      <c r="CL297" s="1129"/>
      <c r="CM297" s="1129"/>
      <c r="CN297" s="1129"/>
      <c r="CO297" s="1129"/>
      <c r="CP297" s="1129"/>
      <c r="CQ297" s="1129"/>
      <c r="CR297" s="1129"/>
      <c r="CS297" s="1129"/>
      <c r="CT297" s="1129"/>
      <c r="CU297" s="1129"/>
      <c r="CV297" s="1129"/>
      <c r="CW297" s="1129"/>
      <c r="CX297" s="1129"/>
      <c r="CY297" s="1129"/>
      <c r="CZ297" s="1129"/>
      <c r="DA297" s="1129"/>
      <c r="DB297" s="1129"/>
      <c r="DC297" s="1129"/>
      <c r="DD297" s="1129"/>
      <c r="DE297" s="1129"/>
      <c r="DF297" s="1129"/>
      <c r="DG297" s="1129"/>
      <c r="DH297" s="1129"/>
      <c r="DI297" s="1129"/>
      <c r="DJ297" s="1135"/>
      <c r="DK297" s="1135"/>
      <c r="DL297" s="1129"/>
      <c r="DM297" s="1129"/>
      <c r="DN297" s="1129"/>
      <c r="DO297" s="1129"/>
      <c r="DP297" s="1129"/>
      <c r="DQ297" s="1129"/>
      <c r="DR297" s="1129"/>
      <c r="DS297" s="1129"/>
      <c r="DT297" s="1129"/>
      <c r="DU297" s="1129"/>
      <c r="DV297" s="1129"/>
      <c r="DW297" s="1129"/>
      <c r="DX297" s="1129"/>
      <c r="DY297" s="1129"/>
      <c r="DZ297" s="1129"/>
      <c r="EA297" s="1129"/>
      <c r="EB297" s="1129"/>
      <c r="EC297" s="1129"/>
      <c r="ED297" s="1129">
        <v>1</v>
      </c>
      <c r="EE297" s="1129"/>
      <c r="EF297" s="1129">
        <v>1</v>
      </c>
      <c r="EG297" s="1129"/>
      <c r="EH297" s="1129">
        <v>1</v>
      </c>
      <c r="EI297" s="1129"/>
      <c r="EJ297" s="1129">
        <v>1</v>
      </c>
      <c r="EK297" s="1129"/>
      <c r="EL297" s="1129"/>
      <c r="EM297" s="1129"/>
      <c r="EN297" s="1129"/>
      <c r="EO297" s="1129"/>
      <c r="EP297" s="1129"/>
      <c r="EQ297" s="1129"/>
      <c r="ER297" s="1129"/>
      <c r="ES297" s="1129"/>
      <c r="ET297" s="1129"/>
      <c r="EU297" s="1129"/>
      <c r="EV297" s="1129"/>
      <c r="EW297" s="1129"/>
      <c r="EX297" s="1129"/>
      <c r="EY297" s="1129"/>
      <c r="EZ297" s="1129"/>
      <c r="FA297" s="1129"/>
      <c r="FB297" s="1129"/>
      <c r="FC297" s="1129"/>
      <c r="FD297" s="1129"/>
      <c r="FE297" s="1129"/>
      <c r="FF297" s="1129"/>
      <c r="FG297" s="1129"/>
      <c r="FH297" s="1129"/>
      <c r="FI297" s="1129"/>
      <c r="FJ297" s="1129"/>
      <c r="FK297" s="1129"/>
      <c r="FL297" s="1129"/>
      <c r="FM297" s="1129"/>
      <c r="FN297" s="1129"/>
      <c r="FO297" s="1129"/>
      <c r="FP297" s="1129"/>
      <c r="FQ297" s="1129"/>
      <c r="FR297" s="1129"/>
      <c r="FS297" s="1129"/>
      <c r="FT297" s="1129"/>
      <c r="FU297" s="1129"/>
      <c r="FV297" s="1129"/>
      <c r="FW297" s="1129"/>
      <c r="FX297" s="1129"/>
      <c r="FY297" s="1129"/>
      <c r="FZ297" s="1129"/>
      <c r="GA297" s="1129"/>
      <c r="GB297" s="1129"/>
      <c r="GC297" s="1129"/>
      <c r="GD297" s="1129"/>
      <c r="GE297" s="1129"/>
      <c r="GF297" s="1129"/>
      <c r="GG297" s="1129"/>
      <c r="GH297" s="1129"/>
      <c r="GI297" s="1129"/>
      <c r="GJ297" s="1129"/>
      <c r="GK297" s="1129"/>
      <c r="GL297" s="1129"/>
      <c r="GM297" s="1129"/>
      <c r="GN297" s="1129"/>
      <c r="GO297" s="1129"/>
      <c r="GP297" s="1129"/>
      <c r="GQ297" s="1129"/>
      <c r="GR297" s="1129"/>
      <c r="GS297" s="1129"/>
      <c r="GT297" s="1129"/>
      <c r="GU297" s="1129"/>
      <c r="GV297" s="1129"/>
      <c r="GW297" s="1129"/>
      <c r="GX297" s="1129"/>
      <c r="GY297" s="1129"/>
      <c r="GZ297" s="1129"/>
      <c r="HA297" s="1129"/>
      <c r="HB297" s="1129"/>
      <c r="HC297" s="1129"/>
      <c r="HD297" s="1129"/>
      <c r="HE297" s="1129"/>
      <c r="HF297" s="1129"/>
      <c r="HG297" s="1129"/>
      <c r="HH297" s="1129"/>
      <c r="HI297" s="1129"/>
    </row>
    <row r="298" spans="1:217" ht="12.75" hidden="1" customHeight="1">
      <c r="A298" s="1139"/>
      <c r="B298" s="1140"/>
      <c r="C298" s="1139"/>
      <c r="D298" s="1141"/>
      <c r="E298" s="1141"/>
      <c r="F298" s="1142"/>
      <c r="G298" s="1141"/>
      <c r="H298" s="733"/>
      <c r="I298" s="1143"/>
      <c r="J298" s="1144"/>
      <c r="K298" s="838" t="s">
        <v>381</v>
      </c>
      <c r="L298" s="1125">
        <f>(L296*L297*$G296)*$L$8</f>
        <v>0</v>
      </c>
      <c r="M298" s="1126"/>
      <c r="N298" s="1125">
        <f>(N296*N297*$G296)*$L$8</f>
        <v>0</v>
      </c>
      <c r="O298" s="1126"/>
      <c r="P298" s="1125">
        <f>(P296*P297*$G296)*$L$8</f>
        <v>0</v>
      </c>
      <c r="Q298" s="1126"/>
      <c r="R298" s="1125">
        <f>(R296*R297*$G296)*$L$8</f>
        <v>0</v>
      </c>
      <c r="S298" s="1126"/>
      <c r="T298" s="1125">
        <f>(T296*T297*$G296)*$T$8</f>
        <v>0</v>
      </c>
      <c r="U298" s="1126"/>
      <c r="V298" s="1125">
        <f>(V296*V297*$G296)*$T$8</f>
        <v>0</v>
      </c>
      <c r="W298" s="1126"/>
      <c r="X298" s="1125">
        <f>(X296*X297*$G296)*$T$8</f>
        <v>0</v>
      </c>
      <c r="Y298" s="1126"/>
      <c r="Z298" s="1125">
        <f>(Z296*Z297*$G296)*$T$8</f>
        <v>0</v>
      </c>
      <c r="AA298" s="1126"/>
      <c r="AB298" s="1125">
        <f>(AB296*AB297*$G296)*$AB$8</f>
        <v>0</v>
      </c>
      <c r="AC298" s="1126"/>
      <c r="AD298" s="1125">
        <f>(AD296*AD297*$G296)*$AB$8</f>
        <v>0</v>
      </c>
      <c r="AE298" s="1126"/>
      <c r="AF298" s="1125">
        <f>(AF296*AF297*$G296)*$AB$8</f>
        <v>0</v>
      </c>
      <c r="AG298" s="1126"/>
      <c r="AH298" s="1125">
        <f>(AH296*AH297*$G296)*$AB$8</f>
        <v>0</v>
      </c>
      <c r="AI298" s="1126"/>
      <c r="AJ298" s="1125">
        <f>(AJ296*AJ297*$G296)*$AJ$8</f>
        <v>0</v>
      </c>
      <c r="AK298" s="1126"/>
      <c r="AL298" s="1125">
        <f>(AL296*AL297*$G296)*$AJ$8</f>
        <v>0</v>
      </c>
      <c r="AM298" s="1126"/>
      <c r="AN298" s="1125">
        <f>(AN296*AN297*$G296)*$AJ$8</f>
        <v>0</v>
      </c>
      <c r="AO298" s="1126"/>
      <c r="AP298" s="1125">
        <f>(AP296*AP297*$G296)*$AJ$8</f>
        <v>0</v>
      </c>
      <c r="AQ298" s="1126"/>
      <c r="AR298" s="1125">
        <f>(AR296*AR297*$G296)*$AT$8</f>
        <v>0</v>
      </c>
      <c r="AS298" s="1126"/>
      <c r="AT298" s="1125">
        <f>(AT296*AT297*$G296)*$AT$8</f>
        <v>0</v>
      </c>
      <c r="AU298" s="1126"/>
      <c r="AV298" s="1125">
        <f>(AV296*AV297*$G296)*$AT$8</f>
        <v>0</v>
      </c>
      <c r="AW298" s="1126"/>
      <c r="AX298" s="1125">
        <f>(AX296*AX297*$G296)*$AT$8</f>
        <v>0</v>
      </c>
      <c r="AY298" s="1126"/>
      <c r="AZ298" s="1125">
        <f>(AZ296*AZ297*$G296)*$BB$8</f>
        <v>0</v>
      </c>
      <c r="BA298" s="1126"/>
      <c r="BB298" s="1125">
        <f>(BB296*BB297*$G296)*$BB$8</f>
        <v>0</v>
      </c>
      <c r="BC298" s="1126"/>
      <c r="BD298" s="1125">
        <f>(BD296*BD297*$G296)*$BB$8</f>
        <v>0</v>
      </c>
      <c r="BE298" s="1126"/>
      <c r="BF298" s="1125">
        <f>(BF296*BF297*$G296)*$BB$8</f>
        <v>0</v>
      </c>
      <c r="BG298" s="1126"/>
      <c r="BH298" s="1125">
        <f>(BH296*BH297*$G296)*$BJ$8</f>
        <v>0</v>
      </c>
      <c r="BI298" s="1126"/>
      <c r="BJ298" s="1125">
        <f>(BJ296*BJ297*$G296)*$BJ$8</f>
        <v>0</v>
      </c>
      <c r="BK298" s="1126"/>
      <c r="BL298" s="1125">
        <f>(BL296*BL297*$G296)*$BJ$8</f>
        <v>0</v>
      </c>
      <c r="BM298" s="1126"/>
      <c r="BN298" s="1125">
        <f>(BN296*BN297*$G296)*$BJ$8</f>
        <v>0</v>
      </c>
      <c r="BO298" s="1126"/>
      <c r="BP298" s="1125">
        <f>(BP296*BP297*$G296)*$BT$8</f>
        <v>0</v>
      </c>
      <c r="BQ298" s="1126"/>
      <c r="BR298" s="1125">
        <f>(BR296*BR297*$G296)*$BT$8</f>
        <v>0</v>
      </c>
      <c r="BS298" s="1126"/>
      <c r="BT298" s="1125">
        <f>(BT296*BT297*$G296)*$BT$8</f>
        <v>0</v>
      </c>
      <c r="BU298" s="1126"/>
      <c r="BV298" s="1125">
        <f>(BV296*BV297*$G296)*$BT$8</f>
        <v>0</v>
      </c>
      <c r="BW298" s="1126"/>
      <c r="BX298" s="1125">
        <f>(BX296*BX297*$G296)*$CB$8</f>
        <v>0</v>
      </c>
      <c r="BY298" s="1126"/>
      <c r="BZ298" s="1125">
        <f>(BZ296*BZ297*$G296)*$CB$8</f>
        <v>0</v>
      </c>
      <c r="CA298" s="1126"/>
      <c r="CB298" s="1125">
        <f>(CB296*CB297*$G296)*$CB$8</f>
        <v>0</v>
      </c>
      <c r="CC298" s="1126"/>
      <c r="CD298" s="1125">
        <f>(CD296*CD297*$G296)*$CB$8</f>
        <v>0</v>
      </c>
      <c r="CE298" s="1126"/>
      <c r="CF298" s="1125">
        <f>(CF296*CF297*$G296)*$CJ$8</f>
        <v>0</v>
      </c>
      <c r="CG298" s="1126"/>
      <c r="CH298" s="1125">
        <f>(CH296*CH297*$G296)*$CJ$8</f>
        <v>0</v>
      </c>
      <c r="CI298" s="1126"/>
      <c r="CJ298" s="1125">
        <f>(CJ296*CJ297*$G296)*$CJ$8</f>
        <v>0</v>
      </c>
      <c r="CK298" s="1126"/>
      <c r="CL298" s="1125">
        <f>(CL296*CL297*$G296)*$CJ$8</f>
        <v>0</v>
      </c>
      <c r="CM298" s="1126"/>
      <c r="CN298" s="1125">
        <f>(CN296*CN297*$G296)*$CT$8</f>
        <v>0</v>
      </c>
      <c r="CO298" s="1126"/>
      <c r="CP298" s="1125">
        <f>(CP296*CP297*$G296)*$CT$8</f>
        <v>0</v>
      </c>
      <c r="CQ298" s="1126"/>
      <c r="CR298" s="1125">
        <f>(CR296*CR297*$G296)*$CT$8</f>
        <v>0</v>
      </c>
      <c r="CS298" s="1126"/>
      <c r="CT298" s="1125">
        <f>(CT296*CT297*$G296)*$CT$8</f>
        <v>0</v>
      </c>
      <c r="CU298" s="1126"/>
      <c r="CV298" s="1125">
        <f>(CV296*CV297*$G296)*$DB$8</f>
        <v>0</v>
      </c>
      <c r="CW298" s="1126"/>
      <c r="CX298" s="1125">
        <f>(CX296*CX297*$G296)*$DB$8</f>
        <v>0</v>
      </c>
      <c r="CY298" s="1126"/>
      <c r="CZ298" s="1125">
        <f>(CZ296*CZ297*$G296)*$DB$8</f>
        <v>0</v>
      </c>
      <c r="DA298" s="1126"/>
      <c r="DB298" s="1125">
        <f>(DB296*DB297*$G296)*$DB$8</f>
        <v>0</v>
      </c>
      <c r="DC298" s="1126"/>
      <c r="DD298" s="1125">
        <f>(DD296*DD297*$G296)*$DB$8</f>
        <v>0</v>
      </c>
      <c r="DE298" s="1126"/>
      <c r="DF298" s="1125">
        <f>(DF296*DF297*$G296)*$DB$8</f>
        <v>0</v>
      </c>
      <c r="DG298" s="1126"/>
      <c r="DH298" s="1125">
        <f>(DH296*DH297*$G296)*$DB$8</f>
        <v>0</v>
      </c>
      <c r="DI298" s="1126"/>
      <c r="DJ298" s="1130">
        <f>(DJ296*DJ297*$G296)*$DB$8</f>
        <v>0</v>
      </c>
      <c r="DK298" s="1131"/>
      <c r="DL298" s="1125">
        <f>(DL296*DL297*$G296)*$DB$8</f>
        <v>0</v>
      </c>
      <c r="DM298" s="1126"/>
      <c r="DN298" s="1125">
        <f>(DN296*DN297*$G296)*$DB$8</f>
        <v>0</v>
      </c>
      <c r="DO298" s="1126"/>
      <c r="DP298" s="1125">
        <f>(DP296*DP297*$G296)*$DB$8</f>
        <v>0</v>
      </c>
      <c r="DQ298" s="1126"/>
      <c r="DR298" s="1125">
        <f>(DR296*DR297*$G296)*$DB$8</f>
        <v>0</v>
      </c>
      <c r="DS298" s="1126"/>
      <c r="DT298" s="1156">
        <f>(DT296*DT297*$G296)*$EB$8</f>
        <v>0</v>
      </c>
      <c r="DU298" s="1157"/>
      <c r="DV298" s="1156">
        <f>(DV296*DV297*$G296)*$EB$8</f>
        <v>0</v>
      </c>
      <c r="DW298" s="1157"/>
      <c r="DX298" s="1156">
        <f>(DX296*DX297*$G296)*$EB$8</f>
        <v>0</v>
      </c>
      <c r="DY298" s="1157"/>
      <c r="DZ298" s="1156">
        <f>(DZ296*DZ297*$G296)*$EB$8</f>
        <v>0</v>
      </c>
      <c r="EA298" s="1157"/>
      <c r="EB298" s="1156">
        <f>(EB296*EB297*$G296)*$EJ$8</f>
        <v>0</v>
      </c>
      <c r="EC298" s="1157"/>
      <c r="ED298" s="1125">
        <f>(ED296*ED297*$G296)*$EJ$8</f>
        <v>0</v>
      </c>
      <c r="EE298" s="1126"/>
      <c r="EF298" s="1125">
        <f>(EF296*EF297*$G296)*$EJ$8</f>
        <v>0</v>
      </c>
      <c r="EG298" s="1126"/>
      <c r="EH298" s="1125">
        <f>(EH296*EH297*$G296)*$EJ$8</f>
        <v>0</v>
      </c>
      <c r="EI298" s="1126"/>
      <c r="EJ298" s="1125">
        <f>(EJ296*EJ297*$G296)*$ET$8</f>
        <v>0</v>
      </c>
      <c r="EK298" s="1126"/>
      <c r="EL298" s="1125">
        <f>(EL296*EL297*$G296)*$DB$8</f>
        <v>0</v>
      </c>
      <c r="EM298" s="1126"/>
      <c r="EN298" s="1125">
        <f>(EN296*EN297*$G296)*$DB$8</f>
        <v>0</v>
      </c>
      <c r="EO298" s="1126"/>
      <c r="EP298" s="1125">
        <f>(EP296*EP297*$G296)*$DB$8</f>
        <v>0</v>
      </c>
      <c r="EQ298" s="1126"/>
      <c r="ER298" s="1125">
        <f>(ER296*ER297*$G296)*$DB$8</f>
        <v>0</v>
      </c>
      <c r="ES298" s="1126"/>
      <c r="ET298" s="1125">
        <f>(ET296*ET297*$G296)*$DB$8</f>
        <v>0</v>
      </c>
      <c r="EU298" s="1126"/>
      <c r="EV298" s="1125">
        <f>(EV296*EV297*$G296)*$DB$8</f>
        <v>0</v>
      </c>
      <c r="EW298" s="1126"/>
      <c r="EX298" s="1125">
        <f>(EX296*EX297*$G296)*$DB$8</f>
        <v>0</v>
      </c>
      <c r="EY298" s="1126"/>
      <c r="EZ298" s="1125">
        <f>(EZ296*EZ297*$G296)*$DB$8</f>
        <v>0</v>
      </c>
      <c r="FA298" s="1126"/>
      <c r="FB298" s="1125">
        <f>(FB296*FB297*$G296)*$DB$8</f>
        <v>0</v>
      </c>
      <c r="FC298" s="1126"/>
      <c r="FD298" s="1125">
        <f>(FD296*FD297*$G296)*$DB$8</f>
        <v>0</v>
      </c>
      <c r="FE298" s="1126"/>
      <c r="FF298" s="1125">
        <f>(FF296*FF297*$G296)*$DB$8</f>
        <v>0</v>
      </c>
      <c r="FG298" s="1126"/>
      <c r="FH298" s="1125">
        <f>(FH296*FH297*$G296)*$DB$8</f>
        <v>0</v>
      </c>
      <c r="FI298" s="1126"/>
      <c r="FJ298" s="1125">
        <f>(FJ296*FJ297*$G296)*$DB$8</f>
        <v>0</v>
      </c>
      <c r="FK298" s="1126"/>
      <c r="FL298" s="1125">
        <f>(FL296*FL297*$G296)*$DB$8</f>
        <v>0</v>
      </c>
      <c r="FM298" s="1126"/>
      <c r="FN298" s="1125">
        <f>(FN296*FN297*$G296)*$DB$8</f>
        <v>0</v>
      </c>
      <c r="FO298" s="1126"/>
      <c r="FP298" s="1125">
        <f>(FP296*FP297*$G296)*$DB$8</f>
        <v>0</v>
      </c>
      <c r="FQ298" s="1126"/>
      <c r="FR298" s="1125">
        <f>(FR296*FR297*$G296)*$DB$8</f>
        <v>0</v>
      </c>
      <c r="FS298" s="1126"/>
      <c r="FT298" s="1125">
        <f>(FT296*FT297*$G296)*$DB$8</f>
        <v>0</v>
      </c>
      <c r="FU298" s="1126"/>
      <c r="FV298" s="1125">
        <f>(FV296*FV297*$G296)*$DB$8</f>
        <v>0</v>
      </c>
      <c r="FW298" s="1126"/>
      <c r="FX298" s="1125">
        <f>(FX296*FX297*$G296)*$DB$8</f>
        <v>0</v>
      </c>
      <c r="FY298" s="1126"/>
      <c r="FZ298" s="1125">
        <f>(FZ296*FZ297*$G296)*$DB$8</f>
        <v>0</v>
      </c>
      <c r="GA298" s="1126"/>
      <c r="GB298" s="1125">
        <f>(GB296*GB297*$G296)*$DB$8</f>
        <v>0</v>
      </c>
      <c r="GC298" s="1126"/>
      <c r="GD298" s="1125">
        <f>(GD296*GD297*$G296)*$DB$8</f>
        <v>0</v>
      </c>
      <c r="GE298" s="1126"/>
      <c r="GF298" s="1125">
        <f>(GF296*GF297*$G296)*$DB$8</f>
        <v>0</v>
      </c>
      <c r="GG298" s="1126"/>
      <c r="GH298" s="1125">
        <f>(GH296*GH297*$G296)*$DB$8</f>
        <v>0</v>
      </c>
      <c r="GI298" s="1126"/>
      <c r="GJ298" s="1125">
        <f>(GJ296*GJ297*$G296)*$DB$8</f>
        <v>0</v>
      </c>
      <c r="GK298" s="1126"/>
      <c r="GL298" s="1125">
        <f>(GL296*GL297*$G296)*$DB$8</f>
        <v>0</v>
      </c>
      <c r="GM298" s="1126"/>
      <c r="GN298" s="1125">
        <f>(GN296*GN297*$G296)*$DB$8</f>
        <v>0</v>
      </c>
      <c r="GO298" s="1126"/>
      <c r="GP298" s="1125">
        <f>(GP296*GP297*$G296)*$DB$8</f>
        <v>0</v>
      </c>
      <c r="GQ298" s="1126"/>
      <c r="GR298" s="1125">
        <f>(GR296*GR297*$G296)*$DB$8</f>
        <v>0</v>
      </c>
      <c r="GS298" s="1126"/>
      <c r="GT298" s="1125">
        <f>(GT296*GT297*$G296)*$DB$8</f>
        <v>0</v>
      </c>
      <c r="GU298" s="1126"/>
      <c r="GV298" s="1125">
        <f t="shared" ref="GV298" si="1209">(GV296*GV297*$G296)*$DB$8</f>
        <v>0</v>
      </c>
      <c r="GW298" s="1126"/>
      <c r="GX298" s="1125">
        <f t="shared" ref="GX298" si="1210">(GX296*GX297*$G296)*$DB$8</f>
        <v>0</v>
      </c>
      <c r="GY298" s="1126"/>
      <c r="GZ298" s="1125">
        <f t="shared" ref="GZ298" si="1211">(GZ296*GZ297*$G296)*$DB$8</f>
        <v>0</v>
      </c>
      <c r="HA298" s="1126"/>
      <c r="HB298" s="1125">
        <f>(HB296*HB297*$G296)*$DB$8</f>
        <v>0</v>
      </c>
      <c r="HC298" s="1126"/>
      <c r="HD298" s="1125">
        <f t="shared" ref="HD298" si="1212">(HD296*HD297*$G296)*$DB$8</f>
        <v>0</v>
      </c>
      <c r="HE298" s="1126"/>
      <c r="HF298" s="1125">
        <f t="shared" ref="HF298" si="1213">(HF296*HF297*$G296)*$DB$8</f>
        <v>0</v>
      </c>
      <c r="HG298" s="1126"/>
      <c r="HH298" s="1125">
        <f t="shared" ref="HH298" si="1214">(HH296*HH297*$G296)*$DB$8</f>
        <v>0</v>
      </c>
      <c r="HI298" s="1126"/>
    </row>
    <row r="299" spans="1:217" ht="12.75" hidden="1" customHeight="1">
      <c r="A299" s="1139"/>
      <c r="B299" s="1140"/>
      <c r="C299" s="1139"/>
      <c r="D299" s="1141"/>
      <c r="E299" s="1141"/>
      <c r="F299" s="1142"/>
      <c r="G299" s="1141"/>
      <c r="H299" s="733"/>
      <c r="I299" s="1143"/>
      <c r="J299" s="1144"/>
      <c r="K299" s="839" t="s">
        <v>382</v>
      </c>
      <c r="L299" s="1121">
        <f>L298</f>
        <v>0</v>
      </c>
      <c r="M299" s="1122"/>
      <c r="N299" s="1121">
        <f>L299+N298</f>
        <v>0</v>
      </c>
      <c r="O299" s="1122"/>
      <c r="P299" s="1121">
        <f>N299+P298</f>
        <v>0</v>
      </c>
      <c r="Q299" s="1122"/>
      <c r="R299" s="1121">
        <f>P299+R298</f>
        <v>0</v>
      </c>
      <c r="S299" s="1122"/>
      <c r="T299" s="1121">
        <f>R299+T298</f>
        <v>0</v>
      </c>
      <c r="U299" s="1122"/>
      <c r="V299" s="1121">
        <f>T299+V298</f>
        <v>0</v>
      </c>
      <c r="W299" s="1122"/>
      <c r="X299" s="1121">
        <f>V299+X298</f>
        <v>0</v>
      </c>
      <c r="Y299" s="1122"/>
      <c r="Z299" s="1121">
        <f>X299+Z298</f>
        <v>0</v>
      </c>
      <c r="AA299" s="1122"/>
      <c r="AB299" s="1121">
        <f>Z299+AB298</f>
        <v>0</v>
      </c>
      <c r="AC299" s="1122"/>
      <c r="AD299" s="1121">
        <f>AB299+AD298</f>
        <v>0</v>
      </c>
      <c r="AE299" s="1122"/>
      <c r="AF299" s="1121">
        <f>AD299+AF298</f>
        <v>0</v>
      </c>
      <c r="AG299" s="1122"/>
      <c r="AH299" s="1121">
        <f>AF299+AH298</f>
        <v>0</v>
      </c>
      <c r="AI299" s="1122"/>
      <c r="AJ299" s="1121">
        <f>AH299+AJ298</f>
        <v>0</v>
      </c>
      <c r="AK299" s="1122"/>
      <c r="AL299" s="1121">
        <f>AJ299+AL298</f>
        <v>0</v>
      </c>
      <c r="AM299" s="1122"/>
      <c r="AN299" s="1121">
        <f>AL299+AN298</f>
        <v>0</v>
      </c>
      <c r="AO299" s="1122"/>
      <c r="AP299" s="1121">
        <f>AN299+AP298</f>
        <v>0</v>
      </c>
      <c r="AQ299" s="1122"/>
      <c r="AR299" s="1121">
        <f>AP299+AR298</f>
        <v>0</v>
      </c>
      <c r="AS299" s="1122"/>
      <c r="AT299" s="1121">
        <f>AR299+AT298</f>
        <v>0</v>
      </c>
      <c r="AU299" s="1122"/>
      <c r="AV299" s="1121">
        <f>AT299+AV298</f>
        <v>0</v>
      </c>
      <c r="AW299" s="1122"/>
      <c r="AX299" s="1121">
        <f>AV299+AX298</f>
        <v>0</v>
      </c>
      <c r="AY299" s="1122"/>
      <c r="AZ299" s="1121">
        <f>AX299+AZ298</f>
        <v>0</v>
      </c>
      <c r="BA299" s="1122"/>
      <c r="BB299" s="1121">
        <f>AZ299+BB298</f>
        <v>0</v>
      </c>
      <c r="BC299" s="1122"/>
      <c r="BD299" s="1121">
        <f>BB299+BD298</f>
        <v>0</v>
      </c>
      <c r="BE299" s="1122"/>
      <c r="BF299" s="1121">
        <f>BD299+BF298</f>
        <v>0</v>
      </c>
      <c r="BG299" s="1122"/>
      <c r="BH299" s="1121">
        <f>BF299+BH298</f>
        <v>0</v>
      </c>
      <c r="BI299" s="1122"/>
      <c r="BJ299" s="1121">
        <f>BH299+BJ298</f>
        <v>0</v>
      </c>
      <c r="BK299" s="1122"/>
      <c r="BL299" s="1121">
        <f>BJ299+BL298</f>
        <v>0</v>
      </c>
      <c r="BM299" s="1122"/>
      <c r="BN299" s="1121">
        <f>BL299+BN298</f>
        <v>0</v>
      </c>
      <c r="BO299" s="1122"/>
      <c r="BP299" s="1121">
        <f>BN299+BP298</f>
        <v>0</v>
      </c>
      <c r="BQ299" s="1122"/>
      <c r="BR299" s="1121">
        <f>BP299+BR298</f>
        <v>0</v>
      </c>
      <c r="BS299" s="1122"/>
      <c r="BT299" s="1121">
        <f>BR299+BT298</f>
        <v>0</v>
      </c>
      <c r="BU299" s="1122"/>
      <c r="BV299" s="1121">
        <f>BT299+BV298</f>
        <v>0</v>
      </c>
      <c r="BW299" s="1122"/>
      <c r="BX299" s="1121">
        <f>BV299+BX298</f>
        <v>0</v>
      </c>
      <c r="BY299" s="1122"/>
      <c r="BZ299" s="1121">
        <f>BX299+BZ298</f>
        <v>0</v>
      </c>
      <c r="CA299" s="1122"/>
      <c r="CB299" s="1121">
        <f>BZ299+CB298</f>
        <v>0</v>
      </c>
      <c r="CC299" s="1122"/>
      <c r="CD299" s="1121">
        <f>CB299+CD298</f>
        <v>0</v>
      </c>
      <c r="CE299" s="1122"/>
      <c r="CF299" s="1121">
        <f>CD299+CF298</f>
        <v>0</v>
      </c>
      <c r="CG299" s="1122"/>
      <c r="CH299" s="1121">
        <f>CF299+CH298</f>
        <v>0</v>
      </c>
      <c r="CI299" s="1122"/>
      <c r="CJ299" s="1121">
        <f>CH299+CJ298</f>
        <v>0</v>
      </c>
      <c r="CK299" s="1122"/>
      <c r="CL299" s="1121">
        <f>CJ299+CL298</f>
        <v>0</v>
      </c>
      <c r="CM299" s="1122"/>
      <c r="CN299" s="1121">
        <f>CL299+CN298</f>
        <v>0</v>
      </c>
      <c r="CO299" s="1122"/>
      <c r="CP299" s="1121">
        <f>CN299+CP298</f>
        <v>0</v>
      </c>
      <c r="CQ299" s="1122"/>
      <c r="CR299" s="1121">
        <f>CP299+CR298</f>
        <v>0</v>
      </c>
      <c r="CS299" s="1122"/>
      <c r="CT299" s="1121">
        <f>CR299+CT298</f>
        <v>0</v>
      </c>
      <c r="CU299" s="1122"/>
      <c r="CV299" s="1121">
        <f>CT299+CV298</f>
        <v>0</v>
      </c>
      <c r="CW299" s="1122"/>
      <c r="CX299" s="1121">
        <f>CV299+CX298</f>
        <v>0</v>
      </c>
      <c r="CY299" s="1122"/>
      <c r="CZ299" s="1121">
        <f>CX299+CZ298</f>
        <v>0</v>
      </c>
      <c r="DA299" s="1122"/>
      <c r="DB299" s="1121">
        <f>CZ299+DB298</f>
        <v>0</v>
      </c>
      <c r="DC299" s="1122"/>
      <c r="DD299" s="1121">
        <f>DB299+DD298</f>
        <v>0</v>
      </c>
      <c r="DE299" s="1122"/>
      <c r="DF299" s="1121">
        <f>DD299+DF298</f>
        <v>0</v>
      </c>
      <c r="DG299" s="1122"/>
      <c r="DH299" s="1121">
        <f>DF299+DH298</f>
        <v>0</v>
      </c>
      <c r="DI299" s="1122"/>
      <c r="DJ299" s="1127">
        <f>DH299+DJ298</f>
        <v>0</v>
      </c>
      <c r="DK299" s="1128"/>
      <c r="DL299" s="1121">
        <f>DJ299+DL298</f>
        <v>0</v>
      </c>
      <c r="DM299" s="1122"/>
      <c r="DN299" s="1121">
        <f>DL299+DN298</f>
        <v>0</v>
      </c>
      <c r="DO299" s="1122"/>
      <c r="DP299" s="1121">
        <f>DN299+DP298</f>
        <v>0</v>
      </c>
      <c r="DQ299" s="1122"/>
      <c r="DR299" s="1121">
        <f>DP299+DR298</f>
        <v>0</v>
      </c>
      <c r="DS299" s="1122"/>
      <c r="DT299" s="1121">
        <f>DR299+DT298</f>
        <v>0</v>
      </c>
      <c r="DU299" s="1122"/>
      <c r="DV299" s="1121">
        <f>DT299+DV298</f>
        <v>0</v>
      </c>
      <c r="DW299" s="1122"/>
      <c r="DX299" s="1121">
        <f>DV299+DX298</f>
        <v>0</v>
      </c>
      <c r="DY299" s="1122"/>
      <c r="DZ299" s="1121">
        <f>DX299+DZ298</f>
        <v>0</v>
      </c>
      <c r="EA299" s="1122"/>
      <c r="EB299" s="1121">
        <f>DZ299+EB298</f>
        <v>0</v>
      </c>
      <c r="EC299" s="1122"/>
      <c r="ED299" s="1121">
        <f>EB299+ED298</f>
        <v>0</v>
      </c>
      <c r="EE299" s="1122"/>
      <c r="EF299" s="1121">
        <f>ED299+EF298</f>
        <v>0</v>
      </c>
      <c r="EG299" s="1122"/>
      <c r="EH299" s="1121">
        <f>EF299+EH298</f>
        <v>0</v>
      </c>
      <c r="EI299" s="1122"/>
      <c r="EJ299" s="1121">
        <f>EH299+EJ298</f>
        <v>0</v>
      </c>
      <c r="EK299" s="1122"/>
      <c r="EL299" s="1121">
        <f>EJ299+EL298</f>
        <v>0</v>
      </c>
      <c r="EM299" s="1122"/>
      <c r="EN299" s="1121">
        <f>EL299+EN298</f>
        <v>0</v>
      </c>
      <c r="EO299" s="1122"/>
      <c r="EP299" s="1121">
        <f>EN299+EP298</f>
        <v>0</v>
      </c>
      <c r="EQ299" s="1122"/>
      <c r="ER299" s="1121">
        <f>EP299+ER298</f>
        <v>0</v>
      </c>
      <c r="ES299" s="1122"/>
      <c r="ET299" s="1121">
        <f>ER299+ET298</f>
        <v>0</v>
      </c>
      <c r="EU299" s="1122"/>
      <c r="EV299" s="1121">
        <f>ET299+EV298</f>
        <v>0</v>
      </c>
      <c r="EW299" s="1122"/>
      <c r="EX299" s="1121">
        <f>EV299+EX298</f>
        <v>0</v>
      </c>
      <c r="EY299" s="1122"/>
      <c r="EZ299" s="1121">
        <f>EX299+EZ298</f>
        <v>0</v>
      </c>
      <c r="FA299" s="1122"/>
      <c r="FB299" s="1121">
        <f>EZ299+FB298</f>
        <v>0</v>
      </c>
      <c r="FC299" s="1122"/>
      <c r="FD299" s="1121">
        <f>FB299+FD298</f>
        <v>0</v>
      </c>
      <c r="FE299" s="1122"/>
      <c r="FF299" s="1121">
        <f>FD299+FF298</f>
        <v>0</v>
      </c>
      <c r="FG299" s="1122"/>
      <c r="FH299" s="1121">
        <f>FF299+FH298</f>
        <v>0</v>
      </c>
      <c r="FI299" s="1122"/>
      <c r="FJ299" s="1121">
        <f>FH299+FJ298</f>
        <v>0</v>
      </c>
      <c r="FK299" s="1122"/>
      <c r="FL299" s="1121">
        <f>FJ299+FL298</f>
        <v>0</v>
      </c>
      <c r="FM299" s="1122"/>
      <c r="FN299" s="1121">
        <f>FL299+FN298</f>
        <v>0</v>
      </c>
      <c r="FO299" s="1122"/>
      <c r="FP299" s="1121">
        <f>FN299+FP298</f>
        <v>0</v>
      </c>
      <c r="FQ299" s="1122"/>
      <c r="FR299" s="1121">
        <f>FP299+FR298</f>
        <v>0</v>
      </c>
      <c r="FS299" s="1122"/>
      <c r="FT299" s="1121">
        <f>FR299+FT298</f>
        <v>0</v>
      </c>
      <c r="FU299" s="1122"/>
      <c r="FV299" s="1121">
        <f>FT299+FV298</f>
        <v>0</v>
      </c>
      <c r="FW299" s="1122"/>
      <c r="FX299" s="1121">
        <f>FV299+FX298</f>
        <v>0</v>
      </c>
      <c r="FY299" s="1122"/>
      <c r="FZ299" s="1121">
        <f>FX299+FZ298</f>
        <v>0</v>
      </c>
      <c r="GA299" s="1122"/>
      <c r="GB299" s="1121">
        <f>FZ299+GB298</f>
        <v>0</v>
      </c>
      <c r="GC299" s="1122"/>
      <c r="GD299" s="1121">
        <f>GB299+GD298</f>
        <v>0</v>
      </c>
      <c r="GE299" s="1122"/>
      <c r="GF299" s="1121">
        <f>GD299+GF298</f>
        <v>0</v>
      </c>
      <c r="GG299" s="1122"/>
      <c r="GH299" s="1121">
        <f>GF299+GH298</f>
        <v>0</v>
      </c>
      <c r="GI299" s="1122"/>
      <c r="GJ299" s="1121">
        <f>GH299+GJ298</f>
        <v>0</v>
      </c>
      <c r="GK299" s="1122"/>
      <c r="GL299" s="1121">
        <f>GJ299+GL298</f>
        <v>0</v>
      </c>
      <c r="GM299" s="1122"/>
      <c r="GN299" s="1121">
        <f>GL299+GN298</f>
        <v>0</v>
      </c>
      <c r="GO299" s="1122"/>
      <c r="GP299" s="1121">
        <f>GN299+GP298</f>
        <v>0</v>
      </c>
      <c r="GQ299" s="1122"/>
      <c r="GR299" s="1121">
        <f>GP299+GR298</f>
        <v>0</v>
      </c>
      <c r="GS299" s="1122"/>
      <c r="GT299" s="1121">
        <f>GR299+GT298</f>
        <v>0</v>
      </c>
      <c r="GU299" s="1122"/>
      <c r="GV299" s="1121">
        <f t="shared" ref="GV299" si="1215">GT299+GV298</f>
        <v>0</v>
      </c>
      <c r="GW299" s="1122"/>
      <c r="GX299" s="1121">
        <f t="shared" ref="GX299" si="1216">GV299+GX298</f>
        <v>0</v>
      </c>
      <c r="GY299" s="1122"/>
      <c r="GZ299" s="1121">
        <f t="shared" ref="GZ299" si="1217">GX299+GZ298</f>
        <v>0</v>
      </c>
      <c r="HA299" s="1122"/>
      <c r="HB299" s="1121">
        <f>GZ299+HB298</f>
        <v>0</v>
      </c>
      <c r="HC299" s="1122"/>
      <c r="HD299" s="1121">
        <f t="shared" ref="HD299" si="1218">HB299+HD298</f>
        <v>0</v>
      </c>
      <c r="HE299" s="1122"/>
      <c r="HF299" s="1121">
        <f t="shared" ref="HF299" si="1219">HD299+HF298</f>
        <v>0</v>
      </c>
      <c r="HG299" s="1122"/>
      <c r="HH299" s="1121">
        <f t="shared" ref="HH299" si="1220">HF299+HH298</f>
        <v>0</v>
      </c>
      <c r="HI299" s="1122"/>
    </row>
    <row r="300" spans="1:217" s="19" customFormat="1" ht="12.75" hidden="1" customHeight="1">
      <c r="A300" s="1139"/>
      <c r="B300" s="1140"/>
      <c r="C300" s="1139"/>
      <c r="D300" s="1141"/>
      <c r="E300" s="1141"/>
      <c r="F300" s="1142"/>
      <c r="G300" s="1141"/>
      <c r="H300" s="840"/>
      <c r="I300" s="1143"/>
      <c r="J300" s="1144"/>
      <c r="K300" s="841" t="s">
        <v>383</v>
      </c>
      <c r="L300" s="1117"/>
      <c r="M300" s="1118"/>
      <c r="N300" s="1117"/>
      <c r="O300" s="1118"/>
      <c r="P300" s="1117"/>
      <c r="Q300" s="1118"/>
      <c r="R300" s="1117"/>
      <c r="S300" s="1118"/>
      <c r="T300" s="1117"/>
      <c r="U300" s="1118"/>
      <c r="V300" s="1117"/>
      <c r="W300" s="1118"/>
      <c r="X300" s="1117"/>
      <c r="Y300" s="1118"/>
      <c r="Z300" s="1117"/>
      <c r="AA300" s="1118"/>
      <c r="AB300" s="1117"/>
      <c r="AC300" s="1118"/>
      <c r="AD300" s="1117"/>
      <c r="AE300" s="1118"/>
      <c r="AF300" s="1117"/>
      <c r="AG300" s="1118"/>
      <c r="AH300" s="1117"/>
      <c r="AI300" s="1118"/>
      <c r="AJ300" s="1117"/>
      <c r="AK300" s="1118"/>
      <c r="AL300" s="1117"/>
      <c r="AM300" s="1118"/>
      <c r="AN300" s="1117"/>
      <c r="AO300" s="1118"/>
      <c r="AP300" s="1117"/>
      <c r="AQ300" s="1118"/>
      <c r="AR300" s="1117"/>
      <c r="AS300" s="1118"/>
      <c r="AT300" s="1117"/>
      <c r="AU300" s="1118"/>
      <c r="AV300" s="1117"/>
      <c r="AW300" s="1118"/>
      <c r="AX300" s="1117"/>
      <c r="AY300" s="1118"/>
      <c r="AZ300" s="1117"/>
      <c r="BA300" s="1118"/>
      <c r="BB300" s="1117"/>
      <c r="BC300" s="1118"/>
      <c r="BD300" s="1117"/>
      <c r="BE300" s="1118"/>
      <c r="BF300" s="1117"/>
      <c r="BG300" s="1118"/>
      <c r="BH300" s="1117"/>
      <c r="BI300" s="1118"/>
      <c r="BJ300" s="1117"/>
      <c r="BK300" s="1118"/>
      <c r="BL300" s="1117"/>
      <c r="BM300" s="1118"/>
      <c r="BN300" s="1117"/>
      <c r="BO300" s="1118"/>
      <c r="BP300" s="1117"/>
      <c r="BQ300" s="1118"/>
      <c r="BR300" s="1117"/>
      <c r="BS300" s="1118"/>
      <c r="BT300" s="1117"/>
      <c r="BU300" s="1118"/>
      <c r="BV300" s="1117"/>
      <c r="BW300" s="1118"/>
      <c r="BX300" s="1117"/>
      <c r="BY300" s="1118"/>
      <c r="BZ300" s="1117"/>
      <c r="CA300" s="1118"/>
      <c r="CB300" s="1117"/>
      <c r="CC300" s="1118"/>
      <c r="CD300" s="1117"/>
      <c r="CE300" s="1118"/>
      <c r="CF300" s="1117"/>
      <c r="CG300" s="1118"/>
      <c r="CH300" s="1117"/>
      <c r="CI300" s="1118"/>
      <c r="CJ300" s="1117"/>
      <c r="CK300" s="1118"/>
      <c r="CL300" s="1117"/>
      <c r="CM300" s="1118"/>
      <c r="CN300" s="1117"/>
      <c r="CO300" s="1118"/>
      <c r="CP300" s="1117"/>
      <c r="CQ300" s="1118"/>
      <c r="CR300" s="1117"/>
      <c r="CS300" s="1118"/>
      <c r="CT300" s="1117"/>
      <c r="CU300" s="1118"/>
      <c r="CV300" s="1117"/>
      <c r="CW300" s="1118"/>
      <c r="CX300" s="1117"/>
      <c r="CY300" s="1118"/>
      <c r="CZ300" s="1117"/>
      <c r="DA300" s="1118"/>
      <c r="DB300" s="1117"/>
      <c r="DC300" s="1118"/>
      <c r="DD300" s="1117"/>
      <c r="DE300" s="1118"/>
      <c r="DF300" s="1117"/>
      <c r="DG300" s="1118"/>
      <c r="DH300" s="1117"/>
      <c r="DI300" s="1118"/>
      <c r="DJ300" s="1123"/>
      <c r="DK300" s="1124"/>
      <c r="DL300" s="1117"/>
      <c r="DM300" s="1118"/>
      <c r="DN300" s="1117"/>
      <c r="DO300" s="1118"/>
      <c r="DP300" s="1117"/>
      <c r="DQ300" s="1118"/>
      <c r="DR300" s="1117"/>
      <c r="DS300" s="1118"/>
      <c r="DT300" s="1117"/>
      <c r="DU300" s="1118"/>
      <c r="DV300" s="1117"/>
      <c r="DW300" s="1118"/>
      <c r="DX300" s="1117"/>
      <c r="DY300" s="1118"/>
      <c r="DZ300" s="1117"/>
      <c r="EA300" s="1118"/>
      <c r="EB300" s="1117"/>
      <c r="EC300" s="1118"/>
      <c r="ED300" s="1117"/>
      <c r="EE300" s="1118"/>
      <c r="EF300" s="1117"/>
      <c r="EG300" s="1118"/>
      <c r="EH300" s="1117"/>
      <c r="EI300" s="1118"/>
      <c r="EJ300" s="1117"/>
      <c r="EK300" s="1118"/>
      <c r="EL300" s="1117"/>
      <c r="EM300" s="1118"/>
      <c r="EN300" s="1117"/>
      <c r="EO300" s="1118"/>
      <c r="EP300" s="1117"/>
      <c r="EQ300" s="1118"/>
      <c r="ER300" s="1117"/>
      <c r="ES300" s="1118"/>
      <c r="ET300" s="1117"/>
      <c r="EU300" s="1118"/>
      <c r="EV300" s="1117"/>
      <c r="EW300" s="1118"/>
      <c r="EX300" s="1117"/>
      <c r="EY300" s="1118"/>
      <c r="EZ300" s="1117"/>
      <c r="FA300" s="1118"/>
      <c r="FB300" s="1117"/>
      <c r="FC300" s="1118"/>
      <c r="FD300" s="1117"/>
      <c r="FE300" s="1118"/>
      <c r="FF300" s="1117"/>
      <c r="FG300" s="1118"/>
      <c r="FH300" s="1117"/>
      <c r="FI300" s="1118"/>
      <c r="FJ300" s="1117"/>
      <c r="FK300" s="1118"/>
      <c r="FL300" s="1117"/>
      <c r="FM300" s="1118"/>
      <c r="FN300" s="1117"/>
      <c r="FO300" s="1118"/>
      <c r="FP300" s="1117"/>
      <c r="FQ300" s="1118"/>
      <c r="FR300" s="1117"/>
      <c r="FS300" s="1118"/>
      <c r="FT300" s="1117"/>
      <c r="FU300" s="1118"/>
      <c r="FV300" s="1117"/>
      <c r="FW300" s="1118"/>
      <c r="FX300" s="1117"/>
      <c r="FY300" s="1118"/>
      <c r="FZ300" s="1117"/>
      <c r="GA300" s="1118"/>
      <c r="GB300" s="1117"/>
      <c r="GC300" s="1118"/>
      <c r="GD300" s="1117"/>
      <c r="GE300" s="1118"/>
      <c r="GF300" s="1117"/>
      <c r="GG300" s="1118"/>
      <c r="GH300" s="1117"/>
      <c r="GI300" s="1118"/>
      <c r="GJ300" s="1117"/>
      <c r="GK300" s="1118"/>
      <c r="GL300" s="1117"/>
      <c r="GM300" s="1118"/>
      <c r="GN300" s="1117"/>
      <c r="GO300" s="1118"/>
      <c r="GP300" s="1117"/>
      <c r="GQ300" s="1118"/>
      <c r="GR300" s="1117"/>
      <c r="GS300" s="1118"/>
      <c r="GT300" s="1117"/>
      <c r="GU300" s="1118"/>
      <c r="GV300" s="1117"/>
      <c r="GW300" s="1118"/>
      <c r="GX300" s="1117"/>
      <c r="GY300" s="1118"/>
      <c r="GZ300" s="1117"/>
      <c r="HA300" s="1118"/>
      <c r="HB300" s="1117"/>
      <c r="HC300" s="1118"/>
      <c r="HD300" s="1117"/>
      <c r="HE300" s="1118"/>
      <c r="HF300" s="1117"/>
      <c r="HG300" s="1118"/>
      <c r="HH300" s="1117"/>
      <c r="HI300" s="1118"/>
    </row>
    <row r="301" spans="1:217" s="20" customFormat="1" ht="12.75" hidden="1" customHeight="1">
      <c r="A301" s="1139"/>
      <c r="B301" s="1140"/>
      <c r="C301" s="1139"/>
      <c r="D301" s="1141"/>
      <c r="E301" s="1141"/>
      <c r="F301" s="1142"/>
      <c r="G301" s="1141"/>
      <c r="H301" s="842"/>
      <c r="I301" s="1143"/>
      <c r="J301" s="1144"/>
      <c r="K301" s="843" t="s">
        <v>384</v>
      </c>
      <c r="L301" s="1113">
        <f>L300</f>
        <v>0</v>
      </c>
      <c r="M301" s="1114"/>
      <c r="N301" s="1113">
        <f>N300+L301</f>
        <v>0</v>
      </c>
      <c r="O301" s="1114"/>
      <c r="P301" s="1113">
        <f>P300+N301</f>
        <v>0</v>
      </c>
      <c r="Q301" s="1114"/>
      <c r="R301" s="1113">
        <f>R300+P301</f>
        <v>0</v>
      </c>
      <c r="S301" s="1114"/>
      <c r="T301" s="1113">
        <f>T300+R301</f>
        <v>0</v>
      </c>
      <c r="U301" s="1114"/>
      <c r="V301" s="1113">
        <f>V300+T301</f>
        <v>0</v>
      </c>
      <c r="W301" s="1114"/>
      <c r="X301" s="1113">
        <f>X300+V301</f>
        <v>0</v>
      </c>
      <c r="Y301" s="1114"/>
      <c r="Z301" s="1113">
        <f>Z300+X301</f>
        <v>0</v>
      </c>
      <c r="AA301" s="1114"/>
      <c r="AB301" s="1113">
        <f>AB300+Z301</f>
        <v>0</v>
      </c>
      <c r="AC301" s="1114"/>
      <c r="AD301" s="1113">
        <f>AD300+AB301</f>
        <v>0</v>
      </c>
      <c r="AE301" s="1114"/>
      <c r="AF301" s="1113">
        <f>AF300+AD301</f>
        <v>0</v>
      </c>
      <c r="AG301" s="1114"/>
      <c r="AH301" s="1113">
        <f>AH300+AF301</f>
        <v>0</v>
      </c>
      <c r="AI301" s="1114"/>
      <c r="AJ301" s="1113">
        <f>AJ300+AH301</f>
        <v>0</v>
      </c>
      <c r="AK301" s="1114"/>
      <c r="AL301" s="1113">
        <f>AL300+AJ301</f>
        <v>0</v>
      </c>
      <c r="AM301" s="1114"/>
      <c r="AN301" s="1113">
        <f>AN300+AL301</f>
        <v>0</v>
      </c>
      <c r="AO301" s="1114"/>
      <c r="AP301" s="1113">
        <f>AP300+AN301</f>
        <v>0</v>
      </c>
      <c r="AQ301" s="1114"/>
      <c r="AR301" s="1113">
        <f>AR300+AP301</f>
        <v>0</v>
      </c>
      <c r="AS301" s="1114"/>
      <c r="AT301" s="1113">
        <f>AT300+AR301</f>
        <v>0</v>
      </c>
      <c r="AU301" s="1114"/>
      <c r="AV301" s="1113">
        <f>AV300+AT301</f>
        <v>0</v>
      </c>
      <c r="AW301" s="1114"/>
      <c r="AX301" s="1113">
        <f>AX300+AV301</f>
        <v>0</v>
      </c>
      <c r="AY301" s="1114"/>
      <c r="AZ301" s="1113">
        <f>AZ300+AX301</f>
        <v>0</v>
      </c>
      <c r="BA301" s="1114"/>
      <c r="BB301" s="1113">
        <f>BB300+AZ301</f>
        <v>0</v>
      </c>
      <c r="BC301" s="1114"/>
      <c r="BD301" s="1113">
        <f>BD300+BB301</f>
        <v>0</v>
      </c>
      <c r="BE301" s="1114"/>
      <c r="BF301" s="1113">
        <f>BF300+BD301</f>
        <v>0</v>
      </c>
      <c r="BG301" s="1114"/>
      <c r="BH301" s="1113">
        <f>BH300+BF301</f>
        <v>0</v>
      </c>
      <c r="BI301" s="1114"/>
      <c r="BJ301" s="1113">
        <f>BJ300+BH301</f>
        <v>0</v>
      </c>
      <c r="BK301" s="1114"/>
      <c r="BL301" s="1113">
        <f>BL300+BJ301</f>
        <v>0</v>
      </c>
      <c r="BM301" s="1114"/>
      <c r="BN301" s="1113">
        <f>BN300+BL301</f>
        <v>0</v>
      </c>
      <c r="BO301" s="1114"/>
      <c r="BP301" s="1113">
        <f>BP300+BN301</f>
        <v>0</v>
      </c>
      <c r="BQ301" s="1114"/>
      <c r="BR301" s="1113">
        <f>BR300+BP301</f>
        <v>0</v>
      </c>
      <c r="BS301" s="1114"/>
      <c r="BT301" s="1113">
        <f>BT300+BR301</f>
        <v>0</v>
      </c>
      <c r="BU301" s="1114"/>
      <c r="BV301" s="1113">
        <f>BV300+BT301</f>
        <v>0</v>
      </c>
      <c r="BW301" s="1114"/>
      <c r="BX301" s="1113">
        <f>BX300+BV301</f>
        <v>0</v>
      </c>
      <c r="BY301" s="1114"/>
      <c r="BZ301" s="1113">
        <f>BZ300+BX301</f>
        <v>0</v>
      </c>
      <c r="CA301" s="1114"/>
      <c r="CB301" s="1113">
        <f>CB300+BZ301</f>
        <v>0</v>
      </c>
      <c r="CC301" s="1114"/>
      <c r="CD301" s="1113">
        <f>CD300+CB301</f>
        <v>0</v>
      </c>
      <c r="CE301" s="1114"/>
      <c r="CF301" s="1113">
        <f>CF300+CD301</f>
        <v>0</v>
      </c>
      <c r="CG301" s="1114"/>
      <c r="CH301" s="1113">
        <f>CH300+CF301</f>
        <v>0</v>
      </c>
      <c r="CI301" s="1114"/>
      <c r="CJ301" s="1113">
        <f>CJ300+CH301</f>
        <v>0</v>
      </c>
      <c r="CK301" s="1114"/>
      <c r="CL301" s="1113">
        <f>CL300+CJ301</f>
        <v>0</v>
      </c>
      <c r="CM301" s="1114"/>
      <c r="CN301" s="1113">
        <f>CN300+CL301</f>
        <v>0</v>
      </c>
      <c r="CO301" s="1114"/>
      <c r="CP301" s="1113">
        <f>CP300+CN301</f>
        <v>0</v>
      </c>
      <c r="CQ301" s="1114"/>
      <c r="CR301" s="1113">
        <f>CR300+CP301</f>
        <v>0</v>
      </c>
      <c r="CS301" s="1114"/>
      <c r="CT301" s="1113">
        <f>CT300+CR301</f>
        <v>0</v>
      </c>
      <c r="CU301" s="1114"/>
      <c r="CV301" s="1113">
        <f>CV300+CT301</f>
        <v>0</v>
      </c>
      <c r="CW301" s="1114"/>
      <c r="CX301" s="1113">
        <f>CX300+CV301</f>
        <v>0</v>
      </c>
      <c r="CY301" s="1114"/>
      <c r="CZ301" s="1113">
        <f>CZ300+CX301</f>
        <v>0</v>
      </c>
      <c r="DA301" s="1114"/>
      <c r="DB301" s="1113">
        <f>DB300+CZ301</f>
        <v>0</v>
      </c>
      <c r="DC301" s="1114"/>
      <c r="DD301" s="1113">
        <f>DD300+DB301</f>
        <v>0</v>
      </c>
      <c r="DE301" s="1114"/>
      <c r="DF301" s="1113">
        <f>DF300+DD301</f>
        <v>0</v>
      </c>
      <c r="DG301" s="1114"/>
      <c r="DH301" s="1113">
        <f>DH300+DF301</f>
        <v>0</v>
      </c>
      <c r="DI301" s="1114"/>
      <c r="DJ301" s="1119">
        <f>DJ300+DH301</f>
        <v>0</v>
      </c>
      <c r="DK301" s="1120"/>
      <c r="DL301" s="1113">
        <f>DL300+DJ301</f>
        <v>0</v>
      </c>
      <c r="DM301" s="1114"/>
      <c r="DN301" s="1113">
        <f>DN300+DL301</f>
        <v>0</v>
      </c>
      <c r="DO301" s="1114"/>
      <c r="DP301" s="1113">
        <f>DP300+DN301</f>
        <v>0</v>
      </c>
      <c r="DQ301" s="1114"/>
      <c r="DR301" s="1113">
        <f>DR300+DP301</f>
        <v>0</v>
      </c>
      <c r="DS301" s="1114"/>
      <c r="DT301" s="1113">
        <f>DT300+DR301</f>
        <v>0</v>
      </c>
      <c r="DU301" s="1114"/>
      <c r="DV301" s="1113">
        <f>DV300+DT301</f>
        <v>0</v>
      </c>
      <c r="DW301" s="1114"/>
      <c r="DX301" s="1113">
        <f>DX300+DV301</f>
        <v>0</v>
      </c>
      <c r="DY301" s="1114"/>
      <c r="DZ301" s="1113">
        <f>DZ300+DX301</f>
        <v>0</v>
      </c>
      <c r="EA301" s="1114"/>
      <c r="EB301" s="1113">
        <f>EB300+DZ301</f>
        <v>0</v>
      </c>
      <c r="EC301" s="1114"/>
      <c r="ED301" s="1113">
        <f>ED300+EB301</f>
        <v>0</v>
      </c>
      <c r="EE301" s="1114"/>
      <c r="EF301" s="1113">
        <f>EF300+ED301</f>
        <v>0</v>
      </c>
      <c r="EG301" s="1114"/>
      <c r="EH301" s="1113">
        <f>EH300+EF301</f>
        <v>0</v>
      </c>
      <c r="EI301" s="1114"/>
      <c r="EJ301" s="1113">
        <f>EJ300+EH301</f>
        <v>0</v>
      </c>
      <c r="EK301" s="1114"/>
      <c r="EL301" s="1113">
        <f>EL300+EJ301</f>
        <v>0</v>
      </c>
      <c r="EM301" s="1114"/>
      <c r="EN301" s="1113">
        <f>EN300+EL301</f>
        <v>0</v>
      </c>
      <c r="EO301" s="1114"/>
      <c r="EP301" s="1113">
        <f>EP300+EN301</f>
        <v>0</v>
      </c>
      <c r="EQ301" s="1114"/>
      <c r="ER301" s="1113">
        <f>ER300+EP301</f>
        <v>0</v>
      </c>
      <c r="ES301" s="1114"/>
      <c r="ET301" s="1113">
        <f>ET300+ER301</f>
        <v>0</v>
      </c>
      <c r="EU301" s="1114"/>
      <c r="EV301" s="1113">
        <f>EV300+ET301</f>
        <v>0</v>
      </c>
      <c r="EW301" s="1114"/>
      <c r="EX301" s="1113">
        <f>EX300+EV301</f>
        <v>0</v>
      </c>
      <c r="EY301" s="1114"/>
      <c r="EZ301" s="1113">
        <f>EZ300+EX301</f>
        <v>0</v>
      </c>
      <c r="FA301" s="1114"/>
      <c r="FB301" s="1113">
        <f>FB300+EZ301</f>
        <v>0</v>
      </c>
      <c r="FC301" s="1114"/>
      <c r="FD301" s="1113">
        <f>FD300+FB301</f>
        <v>0</v>
      </c>
      <c r="FE301" s="1114"/>
      <c r="FF301" s="1113">
        <f>FF300+FD301</f>
        <v>0</v>
      </c>
      <c r="FG301" s="1114"/>
      <c r="FH301" s="1113">
        <f>FH300+FF301</f>
        <v>0</v>
      </c>
      <c r="FI301" s="1114"/>
      <c r="FJ301" s="1113">
        <f>FJ300+FH301</f>
        <v>0</v>
      </c>
      <c r="FK301" s="1114"/>
      <c r="FL301" s="1113">
        <f>FL300+FJ301</f>
        <v>0</v>
      </c>
      <c r="FM301" s="1114"/>
      <c r="FN301" s="1113">
        <f>FN300+FL301</f>
        <v>0</v>
      </c>
      <c r="FO301" s="1114"/>
      <c r="FP301" s="1113">
        <f>FP300+FN301</f>
        <v>0</v>
      </c>
      <c r="FQ301" s="1114"/>
      <c r="FR301" s="1113">
        <f>FR300+FP301</f>
        <v>0</v>
      </c>
      <c r="FS301" s="1114"/>
      <c r="FT301" s="1113">
        <f>FT300+FR301</f>
        <v>0</v>
      </c>
      <c r="FU301" s="1114"/>
      <c r="FV301" s="1113">
        <f>FV300+FT301</f>
        <v>0</v>
      </c>
      <c r="FW301" s="1114"/>
      <c r="FX301" s="1113">
        <f>FX300+FV301</f>
        <v>0</v>
      </c>
      <c r="FY301" s="1114"/>
      <c r="FZ301" s="1113">
        <f>FZ300+FX301</f>
        <v>0</v>
      </c>
      <c r="GA301" s="1114"/>
      <c r="GB301" s="1113">
        <f>GB300+FZ301</f>
        <v>0</v>
      </c>
      <c r="GC301" s="1114"/>
      <c r="GD301" s="1113">
        <f>GD300+GB301</f>
        <v>0</v>
      </c>
      <c r="GE301" s="1114"/>
      <c r="GF301" s="1113">
        <f>GF300+GD301</f>
        <v>0</v>
      </c>
      <c r="GG301" s="1114"/>
      <c r="GH301" s="1113">
        <f>GH300+GF301</f>
        <v>0</v>
      </c>
      <c r="GI301" s="1114"/>
      <c r="GJ301" s="1113">
        <f>GJ300+GH301</f>
        <v>0</v>
      </c>
      <c r="GK301" s="1114"/>
      <c r="GL301" s="1113">
        <f>GL300+GJ301</f>
        <v>0</v>
      </c>
      <c r="GM301" s="1114"/>
      <c r="GN301" s="1113">
        <f>GN300+GL301</f>
        <v>0</v>
      </c>
      <c r="GO301" s="1114"/>
      <c r="GP301" s="1113">
        <f>GP300+GN301</f>
        <v>0</v>
      </c>
      <c r="GQ301" s="1114"/>
      <c r="GR301" s="1113">
        <f>GR300+GP301</f>
        <v>0</v>
      </c>
      <c r="GS301" s="1114"/>
      <c r="GT301" s="1113">
        <f>GT300+GR301</f>
        <v>0</v>
      </c>
      <c r="GU301" s="1114"/>
      <c r="GV301" s="1113">
        <f t="shared" ref="GV301" si="1221">GV300+GT301</f>
        <v>0</v>
      </c>
      <c r="GW301" s="1114"/>
      <c r="GX301" s="1113">
        <f t="shared" ref="GX301" si="1222">GX300+GV301</f>
        <v>0</v>
      </c>
      <c r="GY301" s="1114"/>
      <c r="GZ301" s="1113">
        <f t="shared" ref="GZ301" si="1223">GZ300+GX301</f>
        <v>0</v>
      </c>
      <c r="HA301" s="1114"/>
      <c r="HB301" s="1113">
        <f>HB300+GZ301</f>
        <v>0</v>
      </c>
      <c r="HC301" s="1114"/>
      <c r="HD301" s="1113">
        <f t="shared" ref="HD301" si="1224">HD300+HB301</f>
        <v>0</v>
      </c>
      <c r="HE301" s="1114"/>
      <c r="HF301" s="1113">
        <f t="shared" ref="HF301" si="1225">HF300+HD301</f>
        <v>0</v>
      </c>
      <c r="HG301" s="1114"/>
      <c r="HH301" s="1113">
        <f t="shared" ref="HH301" si="1226">HH300+HF301</f>
        <v>0</v>
      </c>
      <c r="HI301" s="1114"/>
    </row>
    <row r="302" spans="1:217" s="21" customFormat="1" ht="12.75" hidden="1" customHeight="1">
      <c r="A302" s="1139"/>
      <c r="B302" s="1140"/>
      <c r="C302" s="1139"/>
      <c r="D302" s="1141"/>
      <c r="E302" s="1141"/>
      <c r="F302" s="1142"/>
      <c r="G302" s="1141"/>
      <c r="H302" s="844"/>
      <c r="I302" s="1143"/>
      <c r="J302" s="1144"/>
      <c r="K302" s="845" t="s">
        <v>385</v>
      </c>
      <c r="L302" s="1108" t="e">
        <f>IF($E296&gt;0,L299/$E296,"-")</f>
        <v>#N/A</v>
      </c>
      <c r="M302" s="1109"/>
      <c r="N302" s="1108" t="e">
        <f>IF($E296&gt;0,N299/$E296,"-")</f>
        <v>#N/A</v>
      </c>
      <c r="O302" s="1109"/>
      <c r="P302" s="1108" t="e">
        <f>IF($E296&gt;0,P299/$E296,"-")</f>
        <v>#N/A</v>
      </c>
      <c r="Q302" s="1109"/>
      <c r="R302" s="1108" t="e">
        <f>IF($E296&gt;0,R299/$E296,"-")</f>
        <v>#N/A</v>
      </c>
      <c r="S302" s="1109"/>
      <c r="T302" s="1108" t="e">
        <f>IF($E296&gt;0,T299/$E296,"-")</f>
        <v>#N/A</v>
      </c>
      <c r="U302" s="1109"/>
      <c r="V302" s="1108" t="e">
        <f>IF($E296&gt;0,V299/$E296,"-")</f>
        <v>#N/A</v>
      </c>
      <c r="W302" s="1109"/>
      <c r="X302" s="1108" t="e">
        <f>IF($E296&gt;0,X299/$E296,"-")</f>
        <v>#N/A</v>
      </c>
      <c r="Y302" s="1109"/>
      <c r="Z302" s="1108" t="e">
        <f>IF($E296&gt;0,Z299/$E296,"-")</f>
        <v>#N/A</v>
      </c>
      <c r="AA302" s="1109"/>
      <c r="AB302" s="1108" t="e">
        <f>IF($E296&gt;0,AB299/$E296,"-")</f>
        <v>#N/A</v>
      </c>
      <c r="AC302" s="1109"/>
      <c r="AD302" s="1108" t="e">
        <f>IF($E296&gt;0,AD299/$E296,"-")</f>
        <v>#N/A</v>
      </c>
      <c r="AE302" s="1109"/>
      <c r="AF302" s="1108" t="e">
        <f>IF($E296&gt;0,AF299/$E296,"-")</f>
        <v>#N/A</v>
      </c>
      <c r="AG302" s="1109"/>
      <c r="AH302" s="1108" t="e">
        <f>IF($E296&gt;0,AH299/$E296,"-")</f>
        <v>#N/A</v>
      </c>
      <c r="AI302" s="1109"/>
      <c r="AJ302" s="1108" t="e">
        <f>IF($E296&gt;0,AJ299/$E296,"-")</f>
        <v>#N/A</v>
      </c>
      <c r="AK302" s="1109"/>
      <c r="AL302" s="1108" t="e">
        <f>IF($E296&gt;0,AL299/$E296,"-")</f>
        <v>#N/A</v>
      </c>
      <c r="AM302" s="1109"/>
      <c r="AN302" s="1108" t="e">
        <f>IF($E296&gt;0,AN299/$E296,"-")</f>
        <v>#N/A</v>
      </c>
      <c r="AO302" s="1109"/>
      <c r="AP302" s="1108" t="e">
        <f>IF($E296&gt;0,AP299/$E296,"-")</f>
        <v>#N/A</v>
      </c>
      <c r="AQ302" s="1109"/>
      <c r="AR302" s="1108" t="e">
        <f>IF($E296&gt;0,AR299/$E296,"-")</f>
        <v>#N/A</v>
      </c>
      <c r="AS302" s="1109"/>
      <c r="AT302" s="1108" t="e">
        <f>IF($E296&gt;0,AT299/$E296,"-")</f>
        <v>#N/A</v>
      </c>
      <c r="AU302" s="1109"/>
      <c r="AV302" s="1108" t="e">
        <f>IF($E296&gt;0,AV299/$E296,"-")</f>
        <v>#N/A</v>
      </c>
      <c r="AW302" s="1109"/>
      <c r="AX302" s="1108" t="e">
        <f>IF($E296&gt;0,AX299/$E296,"-")</f>
        <v>#N/A</v>
      </c>
      <c r="AY302" s="1109"/>
      <c r="AZ302" s="1108" t="e">
        <f>IF($E296&gt;0,AZ299/$E296,"-")</f>
        <v>#N/A</v>
      </c>
      <c r="BA302" s="1109"/>
      <c r="BB302" s="1108" t="e">
        <f>IF($E296&gt;0,BB299/$E296,"-")</f>
        <v>#N/A</v>
      </c>
      <c r="BC302" s="1109"/>
      <c r="BD302" s="1108" t="e">
        <f>IF($E296&gt;0,BD299/$E296,"-")</f>
        <v>#N/A</v>
      </c>
      <c r="BE302" s="1109"/>
      <c r="BF302" s="1108" t="e">
        <f>IF($E296&gt;0,BF299/$E296,"-")</f>
        <v>#N/A</v>
      </c>
      <c r="BG302" s="1109"/>
      <c r="BH302" s="1108" t="e">
        <f>IF($E296&gt;0,BH299/$E296,"-")</f>
        <v>#N/A</v>
      </c>
      <c r="BI302" s="1109"/>
      <c r="BJ302" s="1108" t="e">
        <f>IF($E296&gt;0,BJ299/$E296,"-")</f>
        <v>#N/A</v>
      </c>
      <c r="BK302" s="1109"/>
      <c r="BL302" s="1108" t="e">
        <f>IF($E296&gt;0,BL299/$E296,"-")</f>
        <v>#N/A</v>
      </c>
      <c r="BM302" s="1109"/>
      <c r="BN302" s="1108" t="e">
        <f>IF($E296&gt;0,BN299/$E296,"-")</f>
        <v>#N/A</v>
      </c>
      <c r="BO302" s="1109"/>
      <c r="BP302" s="1108" t="e">
        <f>IF($E296&gt;0,BP299/$E296,"-")</f>
        <v>#N/A</v>
      </c>
      <c r="BQ302" s="1109"/>
      <c r="BR302" s="1108" t="e">
        <f>IF($E296&gt;0,BR299/$E296,"-")</f>
        <v>#N/A</v>
      </c>
      <c r="BS302" s="1109"/>
      <c r="BT302" s="1108" t="e">
        <f>IF($E296&gt;0,BT299/$E296,"-")</f>
        <v>#N/A</v>
      </c>
      <c r="BU302" s="1109"/>
      <c r="BV302" s="1108" t="e">
        <f>IF($E296&gt;0,BV299/$E296,"-")</f>
        <v>#N/A</v>
      </c>
      <c r="BW302" s="1109"/>
      <c r="BX302" s="1108" t="e">
        <f>IF($E296&gt;0,BX299/$E296,"-")</f>
        <v>#N/A</v>
      </c>
      <c r="BY302" s="1109"/>
      <c r="BZ302" s="1108" t="e">
        <f>IF($E296&gt;0,BZ299/$E296,"-")</f>
        <v>#N/A</v>
      </c>
      <c r="CA302" s="1109"/>
      <c r="CB302" s="1108" t="e">
        <f>IF($E296&gt;0,CB299/$E296,"-")</f>
        <v>#N/A</v>
      </c>
      <c r="CC302" s="1109"/>
      <c r="CD302" s="1108" t="e">
        <f>IF($E296&gt;0,CD299/$E296,"-")</f>
        <v>#N/A</v>
      </c>
      <c r="CE302" s="1109"/>
      <c r="CF302" s="1108" t="e">
        <f>IF($E296&gt;0,CF299/$E296,"-")</f>
        <v>#N/A</v>
      </c>
      <c r="CG302" s="1109"/>
      <c r="CH302" s="1108" t="e">
        <f>IF($E296&gt;0,CH299/$E296,"-")</f>
        <v>#N/A</v>
      </c>
      <c r="CI302" s="1109"/>
      <c r="CJ302" s="1108" t="e">
        <f>IF($E296&gt;0,CJ299/$E296,"-")</f>
        <v>#N/A</v>
      </c>
      <c r="CK302" s="1109"/>
      <c r="CL302" s="1108" t="e">
        <f>IF($E296&gt;0,CL299/$E296,"-")</f>
        <v>#N/A</v>
      </c>
      <c r="CM302" s="1109"/>
      <c r="CN302" s="1108" t="e">
        <f>IF($E296&gt;0,CN299/$E296,"-")</f>
        <v>#N/A</v>
      </c>
      <c r="CO302" s="1109"/>
      <c r="CP302" s="1108" t="e">
        <f>IF($E296&gt;0,CP299/$E296,"-")</f>
        <v>#N/A</v>
      </c>
      <c r="CQ302" s="1109"/>
      <c r="CR302" s="1108" t="e">
        <f>IF($E296&gt;0,CR299/$E296,"-")</f>
        <v>#N/A</v>
      </c>
      <c r="CS302" s="1109"/>
      <c r="CT302" s="1108" t="e">
        <f>IF($E296&gt;0,CT299/$E296,"-")</f>
        <v>#N/A</v>
      </c>
      <c r="CU302" s="1109"/>
      <c r="CV302" s="1108" t="e">
        <f>IF($E296&gt;0,CV299/$E296,"-")</f>
        <v>#N/A</v>
      </c>
      <c r="CW302" s="1109"/>
      <c r="CX302" s="1108" t="e">
        <f>IF($E296&gt;0,CX299/$E296,"-")</f>
        <v>#N/A</v>
      </c>
      <c r="CY302" s="1109"/>
      <c r="CZ302" s="1108" t="e">
        <f>IF($E296&gt;0,CZ299/$E296,"-")</f>
        <v>#N/A</v>
      </c>
      <c r="DA302" s="1109"/>
      <c r="DB302" s="1108" t="e">
        <f>IF($E296&gt;0,DB299/$E296,"-")</f>
        <v>#N/A</v>
      </c>
      <c r="DC302" s="1109"/>
      <c r="DD302" s="1108" t="e">
        <f>IF($E296&gt;0,DD299/$E296,"-")</f>
        <v>#N/A</v>
      </c>
      <c r="DE302" s="1109"/>
      <c r="DF302" s="1108" t="e">
        <f>IF($E296&gt;0,DF299/$E296,"-")</f>
        <v>#N/A</v>
      </c>
      <c r="DG302" s="1109"/>
      <c r="DH302" s="1108" t="e">
        <f>IF($E296&gt;0,DH299/$E296,"-")</f>
        <v>#N/A</v>
      </c>
      <c r="DI302" s="1109"/>
      <c r="DJ302" s="1115" t="e">
        <f>IF($E296&gt;0,DJ299/$E296,"-")</f>
        <v>#N/A</v>
      </c>
      <c r="DK302" s="1116"/>
      <c r="DL302" s="1108" t="e">
        <f>IF($E296&gt;0,DL299/$E296,"-")</f>
        <v>#N/A</v>
      </c>
      <c r="DM302" s="1109"/>
      <c r="DN302" s="1108" t="e">
        <f>IF($E296&gt;0,DN299/$E296,"-")</f>
        <v>#N/A</v>
      </c>
      <c r="DO302" s="1109"/>
      <c r="DP302" s="1108" t="e">
        <f>IF($E296&gt;0,DP299/$E296,"-")</f>
        <v>#N/A</v>
      </c>
      <c r="DQ302" s="1109"/>
      <c r="DR302" s="1108" t="e">
        <f>IF($E296&gt;0,DR299/$E296,"-")</f>
        <v>#N/A</v>
      </c>
      <c r="DS302" s="1109"/>
      <c r="DT302" s="1108" t="e">
        <f>IF($E296&gt;0,DT299/$E296,"-")</f>
        <v>#N/A</v>
      </c>
      <c r="DU302" s="1109"/>
      <c r="DV302" s="1108" t="e">
        <f>IF($E296&gt;0,DV299/$E296,"-")</f>
        <v>#N/A</v>
      </c>
      <c r="DW302" s="1109"/>
      <c r="DX302" s="1108" t="e">
        <f>IF($E296&gt;0,DX299/$E296,"-")</f>
        <v>#N/A</v>
      </c>
      <c r="DY302" s="1109"/>
      <c r="DZ302" s="1108" t="e">
        <f>IF($E296&gt;0,DZ299/$E296,"-")</f>
        <v>#N/A</v>
      </c>
      <c r="EA302" s="1109"/>
      <c r="EB302" s="1108" t="e">
        <f>IF($E296&gt;0,EB299/$E296,"-")</f>
        <v>#N/A</v>
      </c>
      <c r="EC302" s="1109"/>
      <c r="ED302" s="1108" t="e">
        <f>IF($E296&gt;0,ED299/$E296,"-")</f>
        <v>#N/A</v>
      </c>
      <c r="EE302" s="1109"/>
      <c r="EF302" s="1108" t="e">
        <f>IF($E296&gt;0,EF299/$E296,"-")</f>
        <v>#N/A</v>
      </c>
      <c r="EG302" s="1109"/>
      <c r="EH302" s="1108" t="e">
        <f>IF($E296&gt;0,EH299/$E296,"-")</f>
        <v>#N/A</v>
      </c>
      <c r="EI302" s="1109"/>
      <c r="EJ302" s="1108" t="e">
        <f>IF($E296&gt;0,EJ299/$E296,"-")</f>
        <v>#N/A</v>
      </c>
      <c r="EK302" s="1109"/>
      <c r="EL302" s="1108" t="e">
        <f>IF($E296&gt;0,EL299/$E296,"-")</f>
        <v>#N/A</v>
      </c>
      <c r="EM302" s="1109"/>
      <c r="EN302" s="1108" t="e">
        <f>IF($E296&gt;0,EN299/$E296,"-")</f>
        <v>#N/A</v>
      </c>
      <c r="EO302" s="1109"/>
      <c r="EP302" s="1108" t="e">
        <f>IF($E296&gt;0,EP299/$E296,"-")</f>
        <v>#N/A</v>
      </c>
      <c r="EQ302" s="1109"/>
      <c r="ER302" s="1108" t="e">
        <f>IF($E296&gt;0,ER299/$E296,"-")</f>
        <v>#N/A</v>
      </c>
      <c r="ES302" s="1109"/>
      <c r="ET302" s="1108" t="e">
        <f>IF($E296&gt;0,ET299/$E296,"-")</f>
        <v>#N/A</v>
      </c>
      <c r="EU302" s="1109"/>
      <c r="EV302" s="1108" t="e">
        <f>IF($E296&gt;0,EV299/$E296,"-")</f>
        <v>#N/A</v>
      </c>
      <c r="EW302" s="1109"/>
      <c r="EX302" s="1108" t="e">
        <f>IF($E296&gt;0,EX299/$E296,"-")</f>
        <v>#N/A</v>
      </c>
      <c r="EY302" s="1109"/>
      <c r="EZ302" s="1108" t="e">
        <f>IF($E296&gt;0,EZ299/$E296,"-")</f>
        <v>#N/A</v>
      </c>
      <c r="FA302" s="1109"/>
      <c r="FB302" s="1108" t="e">
        <f>IF($E296&gt;0,FB299/$E296,"-")</f>
        <v>#N/A</v>
      </c>
      <c r="FC302" s="1109"/>
      <c r="FD302" s="1108" t="e">
        <f>IF($E296&gt;0,FD299/$E296,"-")</f>
        <v>#N/A</v>
      </c>
      <c r="FE302" s="1109"/>
      <c r="FF302" s="1108" t="e">
        <f>IF($E296&gt;0,FF299/$E296,"-")</f>
        <v>#N/A</v>
      </c>
      <c r="FG302" s="1109"/>
      <c r="FH302" s="1108" t="e">
        <f>IF($E296&gt;0,FH299/$E296,"-")</f>
        <v>#N/A</v>
      </c>
      <c r="FI302" s="1109"/>
      <c r="FJ302" s="1108" t="e">
        <f>IF($E296&gt;0,FJ299/$E296,"-")</f>
        <v>#N/A</v>
      </c>
      <c r="FK302" s="1109"/>
      <c r="FL302" s="1108" t="e">
        <f>IF($E296&gt;0,FL299/$E296,"-")</f>
        <v>#N/A</v>
      </c>
      <c r="FM302" s="1109"/>
      <c r="FN302" s="1108" t="e">
        <f>IF($E296&gt;0,FN299/$E296,"-")</f>
        <v>#N/A</v>
      </c>
      <c r="FO302" s="1109"/>
      <c r="FP302" s="1108" t="e">
        <f>IF($E296&gt;0,FP299/$E296,"-")</f>
        <v>#N/A</v>
      </c>
      <c r="FQ302" s="1109"/>
      <c r="FR302" s="1108" t="e">
        <f>IF($E296&gt;0,FR299/$E296,"-")</f>
        <v>#N/A</v>
      </c>
      <c r="FS302" s="1109"/>
      <c r="FT302" s="1108" t="e">
        <f>IF($E296&gt;0,FT299/$E296,"-")</f>
        <v>#N/A</v>
      </c>
      <c r="FU302" s="1109"/>
      <c r="FV302" s="1108" t="e">
        <f>IF($E296&gt;0,FV299/$E296,"-")</f>
        <v>#N/A</v>
      </c>
      <c r="FW302" s="1109"/>
      <c r="FX302" s="1108" t="e">
        <f>IF($E296&gt;0,FX299/$E296,"-")</f>
        <v>#N/A</v>
      </c>
      <c r="FY302" s="1109"/>
      <c r="FZ302" s="1108" t="e">
        <f>IF($E296&gt;0,FZ299/$E296,"-")</f>
        <v>#N/A</v>
      </c>
      <c r="GA302" s="1109"/>
      <c r="GB302" s="1108" t="e">
        <f>IF($E296&gt;0,GB299/$E296,"-")</f>
        <v>#N/A</v>
      </c>
      <c r="GC302" s="1109"/>
      <c r="GD302" s="1108" t="e">
        <f>IF($E296&gt;0,GD299/$E296,"-")</f>
        <v>#N/A</v>
      </c>
      <c r="GE302" s="1109"/>
      <c r="GF302" s="1108" t="e">
        <f>IF($E296&gt;0,GF299/$E296,"-")</f>
        <v>#N/A</v>
      </c>
      <c r="GG302" s="1109"/>
      <c r="GH302" s="1108" t="e">
        <f>IF($E296&gt;0,GH299/$E296,"-")</f>
        <v>#N/A</v>
      </c>
      <c r="GI302" s="1109"/>
      <c r="GJ302" s="1108" t="e">
        <f>IF($E296&gt;0,GJ299/$E296,"-")</f>
        <v>#N/A</v>
      </c>
      <c r="GK302" s="1109"/>
      <c r="GL302" s="1108" t="e">
        <f>IF($E296&gt;0,GL299/$E296,"-")</f>
        <v>#N/A</v>
      </c>
      <c r="GM302" s="1109"/>
      <c r="GN302" s="1108" t="e">
        <f>IF($E296&gt;0,GN299/$E296,"-")</f>
        <v>#N/A</v>
      </c>
      <c r="GO302" s="1109"/>
      <c r="GP302" s="1108" t="e">
        <f>IF($E296&gt;0,GP299/$E296,"-")</f>
        <v>#N/A</v>
      </c>
      <c r="GQ302" s="1109"/>
      <c r="GR302" s="1108" t="e">
        <f>IF($E296&gt;0,GR299/$E296,"-")</f>
        <v>#N/A</v>
      </c>
      <c r="GS302" s="1109"/>
      <c r="GT302" s="1108" t="e">
        <f>IF($E296&gt;0,GT299/$E296,"-")</f>
        <v>#N/A</v>
      </c>
      <c r="GU302" s="1109"/>
      <c r="GV302" s="1108" t="e">
        <f t="shared" ref="GV302" si="1227">IF($E296&gt;0,GV299/$E296,"-")</f>
        <v>#N/A</v>
      </c>
      <c r="GW302" s="1109"/>
      <c r="GX302" s="1108" t="e">
        <f t="shared" ref="GX302" si="1228">IF($E296&gt;0,GX299/$E296,"-")</f>
        <v>#N/A</v>
      </c>
      <c r="GY302" s="1109"/>
      <c r="GZ302" s="1108" t="e">
        <f t="shared" ref="GZ302" si="1229">IF($E296&gt;0,GZ299/$E296,"-")</f>
        <v>#N/A</v>
      </c>
      <c r="HA302" s="1109"/>
      <c r="HB302" s="1108" t="e">
        <f>IF($E296&gt;0,HB299/$E296,"-")</f>
        <v>#N/A</v>
      </c>
      <c r="HC302" s="1109"/>
      <c r="HD302" s="1108" t="e">
        <f t="shared" ref="HD302" si="1230">IF($E296&gt;0,HD299/$E296,"-")</f>
        <v>#N/A</v>
      </c>
      <c r="HE302" s="1109"/>
      <c r="HF302" s="1108" t="e">
        <f t="shared" ref="HF302" si="1231">IF($E296&gt;0,HF299/$E296,"-")</f>
        <v>#N/A</v>
      </c>
      <c r="HG302" s="1109"/>
      <c r="HH302" s="1108" t="e">
        <f t="shared" ref="HH302" si="1232">IF($E296&gt;0,HH299/$E296,"-")</f>
        <v>#N/A</v>
      </c>
      <c r="HI302" s="1109"/>
    </row>
    <row r="303" spans="1:217" ht="12.75" hidden="1" customHeight="1">
      <c r="A303" s="1139"/>
      <c r="B303" s="1140"/>
      <c r="C303" s="1139"/>
      <c r="D303" s="1141"/>
      <c r="E303" s="1141"/>
      <c r="F303" s="1142"/>
      <c r="G303" s="1141"/>
      <c r="H303" s="733"/>
      <c r="I303" s="1143"/>
      <c r="J303" s="1144"/>
      <c r="K303" s="846" t="s">
        <v>386</v>
      </c>
      <c r="L303" s="1110" t="e">
        <f>IF($E296&gt;0,L301/$E296,"-")</f>
        <v>#N/A</v>
      </c>
      <c r="M303" s="1111"/>
      <c r="N303" s="1110" t="e">
        <f>IF($E296&gt;0,N301/$E296,"-")</f>
        <v>#N/A</v>
      </c>
      <c r="O303" s="1111"/>
      <c r="P303" s="1110" t="e">
        <f>IF($E296&gt;0,P301/$E296,"-")</f>
        <v>#N/A</v>
      </c>
      <c r="Q303" s="1111"/>
      <c r="R303" s="1110" t="e">
        <f>IF($E296&gt;0,R301/$E296,"-")</f>
        <v>#N/A</v>
      </c>
      <c r="S303" s="1111"/>
      <c r="T303" s="1110" t="e">
        <f>IF($E296&gt;0,T301/$E296,"-")</f>
        <v>#N/A</v>
      </c>
      <c r="U303" s="1111"/>
      <c r="V303" s="1110" t="e">
        <f>IF($E296&gt;0,V301/$E296,"-")</f>
        <v>#N/A</v>
      </c>
      <c r="W303" s="1111"/>
      <c r="X303" s="1110" t="e">
        <f>IF($E296&gt;0,X301/$E296,"-")</f>
        <v>#N/A</v>
      </c>
      <c r="Y303" s="1111"/>
      <c r="Z303" s="1110" t="e">
        <f>IF($E296&gt;0,Z301/$E296,"-")</f>
        <v>#N/A</v>
      </c>
      <c r="AA303" s="1111"/>
      <c r="AB303" s="1110" t="e">
        <f>IF($E296&gt;0,AB301/$E296,"-")</f>
        <v>#N/A</v>
      </c>
      <c r="AC303" s="1111"/>
      <c r="AD303" s="1110" t="e">
        <f>IF($E296&gt;0,AD301/$E296,"-")</f>
        <v>#N/A</v>
      </c>
      <c r="AE303" s="1111"/>
      <c r="AF303" s="1110" t="e">
        <f>IF($E296&gt;0,AF301/$E296,"-")</f>
        <v>#N/A</v>
      </c>
      <c r="AG303" s="1111"/>
      <c r="AH303" s="1110" t="e">
        <f>IF($E296&gt;0,AH301/$E296,"-")</f>
        <v>#N/A</v>
      </c>
      <c r="AI303" s="1111"/>
      <c r="AJ303" s="1110" t="e">
        <f>IF($E296&gt;0,AJ301/$E296,"-")</f>
        <v>#N/A</v>
      </c>
      <c r="AK303" s="1111"/>
      <c r="AL303" s="1110" t="e">
        <f>IF($E296&gt;0,AL301/$E296,"-")</f>
        <v>#N/A</v>
      </c>
      <c r="AM303" s="1111"/>
      <c r="AN303" s="1110" t="e">
        <f>IF($E296&gt;0,AN301/$E296,"-")</f>
        <v>#N/A</v>
      </c>
      <c r="AO303" s="1111"/>
      <c r="AP303" s="1110" t="e">
        <f>IF($E296&gt;0,AP301/$E296,"-")</f>
        <v>#N/A</v>
      </c>
      <c r="AQ303" s="1111"/>
      <c r="AR303" s="1110" t="e">
        <f>IF($E296&gt;0,AR301/$E296,"-")</f>
        <v>#N/A</v>
      </c>
      <c r="AS303" s="1111"/>
      <c r="AT303" s="1110" t="e">
        <f>IF($E296&gt;0,AT301/$E296,"-")</f>
        <v>#N/A</v>
      </c>
      <c r="AU303" s="1111"/>
      <c r="AV303" s="1110" t="e">
        <f>IF($E296&gt;0,AV301/$E296,"-")</f>
        <v>#N/A</v>
      </c>
      <c r="AW303" s="1111"/>
      <c r="AX303" s="1110" t="e">
        <f>IF($E296&gt;0,AX301/$E296,"-")</f>
        <v>#N/A</v>
      </c>
      <c r="AY303" s="1111"/>
      <c r="AZ303" s="1110" t="e">
        <f>IF($E296&gt;0,AZ301/$E296,"-")</f>
        <v>#N/A</v>
      </c>
      <c r="BA303" s="1111"/>
      <c r="BB303" s="1110" t="e">
        <f>IF($E296&gt;0,BB301/$E296,"-")</f>
        <v>#N/A</v>
      </c>
      <c r="BC303" s="1111"/>
      <c r="BD303" s="1110" t="e">
        <f>IF($E296&gt;0,BD301/$E296,"-")</f>
        <v>#N/A</v>
      </c>
      <c r="BE303" s="1111"/>
      <c r="BF303" s="1110" t="e">
        <f>IF($E296&gt;0,BF301/$E296,"-")</f>
        <v>#N/A</v>
      </c>
      <c r="BG303" s="1111"/>
      <c r="BH303" s="1110" t="e">
        <f>IF($E296&gt;0,BH301/$E296,"-")</f>
        <v>#N/A</v>
      </c>
      <c r="BI303" s="1111"/>
      <c r="BJ303" s="1110" t="e">
        <f>IF($E296&gt;0,BJ301/$E296,"-")</f>
        <v>#N/A</v>
      </c>
      <c r="BK303" s="1111"/>
      <c r="BL303" s="1110" t="e">
        <f>IF($E296&gt;0,BL301/$E296,"-")</f>
        <v>#N/A</v>
      </c>
      <c r="BM303" s="1111"/>
      <c r="BN303" s="1110" t="e">
        <f>IF($E296&gt;0,BN301/$E296,"-")</f>
        <v>#N/A</v>
      </c>
      <c r="BO303" s="1111"/>
      <c r="BP303" s="1110" t="e">
        <f>IF($E296&gt;0,BP301/$E296,"-")</f>
        <v>#N/A</v>
      </c>
      <c r="BQ303" s="1111"/>
      <c r="BR303" s="1107" t="e">
        <f>IF($E296&gt;0,BR301/$E296,"-")</f>
        <v>#N/A</v>
      </c>
      <c r="BS303" s="1107"/>
      <c r="BT303" s="1107" t="e">
        <f>IF($E296&gt;0,BT301/$E296,"-")</f>
        <v>#N/A</v>
      </c>
      <c r="BU303" s="1107"/>
      <c r="BV303" s="1107" t="e">
        <f>IF($E296&gt;0,BV301/$E296,"-")</f>
        <v>#N/A</v>
      </c>
      <c r="BW303" s="1107"/>
      <c r="BX303" s="1107" t="e">
        <f>IF($E296&gt;0,BX301/$E296,"-")</f>
        <v>#N/A</v>
      </c>
      <c r="BY303" s="1107"/>
      <c r="BZ303" s="1107" t="e">
        <f>IF($E296&gt;0,BZ301/$E296,"-")</f>
        <v>#N/A</v>
      </c>
      <c r="CA303" s="1107"/>
      <c r="CB303" s="1107" t="e">
        <f>IF($E296&gt;0,CB301/$E296,"-")</f>
        <v>#N/A</v>
      </c>
      <c r="CC303" s="1107"/>
      <c r="CD303" s="1107" t="e">
        <f>IF($E296&gt;0,CD301/$E296,"-")</f>
        <v>#N/A</v>
      </c>
      <c r="CE303" s="1107"/>
      <c r="CF303" s="1107" t="e">
        <f>IF($E296&gt;0,CF301/$E296,"-")</f>
        <v>#N/A</v>
      </c>
      <c r="CG303" s="1107"/>
      <c r="CH303" s="1107" t="e">
        <f>IF($E296&gt;0,CH301/$E296,"-")</f>
        <v>#N/A</v>
      </c>
      <c r="CI303" s="1107"/>
      <c r="CJ303" s="1107" t="e">
        <f>IF($E296&gt;0,CJ301/$E296,"-")</f>
        <v>#N/A</v>
      </c>
      <c r="CK303" s="1107"/>
      <c r="CL303" s="1107" t="e">
        <f>IF($E296&gt;0,CL301/$E296,"-")</f>
        <v>#N/A</v>
      </c>
      <c r="CM303" s="1107"/>
      <c r="CN303" s="1107" t="e">
        <f>IF($E296&gt;0,CN301/$E296,"-")</f>
        <v>#N/A</v>
      </c>
      <c r="CO303" s="1107"/>
      <c r="CP303" s="1107" t="e">
        <f>IF($E296&gt;0,CP301/$E296,"-")</f>
        <v>#N/A</v>
      </c>
      <c r="CQ303" s="1107"/>
      <c r="CR303" s="1107" t="e">
        <f>IF($E296&gt;0,CR301/$E296,"-")</f>
        <v>#N/A</v>
      </c>
      <c r="CS303" s="1107"/>
      <c r="CT303" s="1107" t="e">
        <f>IF($E296&gt;0,CT301/$E296,"-")</f>
        <v>#N/A</v>
      </c>
      <c r="CU303" s="1107"/>
      <c r="CV303" s="1107" t="e">
        <f>IF($E296&gt;0,CV301/$E296,"-")</f>
        <v>#N/A</v>
      </c>
      <c r="CW303" s="1107"/>
      <c r="CX303" s="1107" t="e">
        <f>IF($E296&gt;0,CX301/$E296,"-")</f>
        <v>#N/A</v>
      </c>
      <c r="CY303" s="1107"/>
      <c r="CZ303" s="1107" t="e">
        <f>IF($E296&gt;0,CZ301/$E296,"-")</f>
        <v>#N/A</v>
      </c>
      <c r="DA303" s="1107"/>
      <c r="DB303" s="1107" t="e">
        <f>IF($E296&gt;0,DB301/$E296,"-")</f>
        <v>#N/A</v>
      </c>
      <c r="DC303" s="1107"/>
      <c r="DD303" s="1107" t="e">
        <f>IF($E296&gt;0,DD301/$E296,"-")</f>
        <v>#N/A</v>
      </c>
      <c r="DE303" s="1107"/>
      <c r="DF303" s="1107" t="e">
        <f>IF($E296&gt;0,DF301/$E296,"-")</f>
        <v>#N/A</v>
      </c>
      <c r="DG303" s="1107"/>
      <c r="DH303" s="1107" t="e">
        <f>IF($E296&gt;0,DH301/$E296,"-")</f>
        <v>#N/A</v>
      </c>
      <c r="DI303" s="1107"/>
      <c r="DJ303" s="1112" t="e">
        <f>IF($E296&gt;0,DJ301/$E296,"-")</f>
        <v>#N/A</v>
      </c>
      <c r="DK303" s="1112"/>
      <c r="DL303" s="1107" t="e">
        <f>IF($E296&gt;0,DL301/$E296,"-")</f>
        <v>#N/A</v>
      </c>
      <c r="DM303" s="1107"/>
      <c r="DN303" s="1107" t="e">
        <f>IF($E296&gt;0,DN301/$E296,"-")</f>
        <v>#N/A</v>
      </c>
      <c r="DO303" s="1107"/>
      <c r="DP303" s="1107" t="e">
        <f>IF($E296&gt;0,DP301/$E296,"-")</f>
        <v>#N/A</v>
      </c>
      <c r="DQ303" s="1107"/>
      <c r="DR303" s="1107" t="e">
        <f>IF($E296&gt;0,DR301/$E296,"-")</f>
        <v>#N/A</v>
      </c>
      <c r="DS303" s="1107"/>
      <c r="DT303" s="1107" t="e">
        <f>IF($E296&gt;0,DT301/$E296,"-")</f>
        <v>#N/A</v>
      </c>
      <c r="DU303" s="1107"/>
      <c r="DV303" s="1107" t="e">
        <f>IF($E296&gt;0,DV301/$E296,"-")</f>
        <v>#N/A</v>
      </c>
      <c r="DW303" s="1107"/>
      <c r="DX303" s="1107" t="e">
        <f>IF($E296&gt;0,DX301/$E296,"-")</f>
        <v>#N/A</v>
      </c>
      <c r="DY303" s="1107"/>
      <c r="DZ303" s="1107" t="e">
        <f>IF($E296&gt;0,DZ301/$E296,"-")</f>
        <v>#N/A</v>
      </c>
      <c r="EA303" s="1107"/>
      <c r="EB303" s="1107" t="e">
        <f>IF($E296&gt;0,EB301/$E296,"-")</f>
        <v>#N/A</v>
      </c>
      <c r="EC303" s="1107"/>
      <c r="ED303" s="1107" t="e">
        <f>IF($E296&gt;0,ED301/$E296,"-")</f>
        <v>#N/A</v>
      </c>
      <c r="EE303" s="1107"/>
      <c r="EF303" s="1107" t="e">
        <f>IF($E296&gt;0,EF301/$E296,"-")</f>
        <v>#N/A</v>
      </c>
      <c r="EG303" s="1107"/>
      <c r="EH303" s="1107" t="e">
        <f>IF($E296&gt;0,EH301/$E296,"-")</f>
        <v>#N/A</v>
      </c>
      <c r="EI303" s="1107"/>
      <c r="EJ303" s="1107" t="e">
        <f>IF($E296&gt;0,EJ301/$E296,"-")</f>
        <v>#N/A</v>
      </c>
      <c r="EK303" s="1107"/>
      <c r="EL303" s="1107" t="e">
        <f>IF($E296&gt;0,EL301/$E296,"-")</f>
        <v>#N/A</v>
      </c>
      <c r="EM303" s="1107"/>
      <c r="EN303" s="1107" t="e">
        <f>IF($E296&gt;0,EN301/$E296,"-")</f>
        <v>#N/A</v>
      </c>
      <c r="EO303" s="1107"/>
      <c r="EP303" s="1107" t="e">
        <f>IF($E296&gt;0,EP301/$E296,"-")</f>
        <v>#N/A</v>
      </c>
      <c r="EQ303" s="1107"/>
      <c r="ER303" s="1107" t="e">
        <f>IF($E296&gt;0,ER301/$E296,"-")</f>
        <v>#N/A</v>
      </c>
      <c r="ES303" s="1107"/>
      <c r="ET303" s="1107" t="e">
        <f>IF($E296&gt;0,ET301/$E296,"-")</f>
        <v>#N/A</v>
      </c>
      <c r="EU303" s="1107"/>
      <c r="EV303" s="1107" t="e">
        <f>IF($E296&gt;0,EV301/$E296,"-")</f>
        <v>#N/A</v>
      </c>
      <c r="EW303" s="1107"/>
      <c r="EX303" s="1107" t="e">
        <f>IF($E296&gt;0,EX301/$E296,"-")</f>
        <v>#N/A</v>
      </c>
      <c r="EY303" s="1107"/>
      <c r="EZ303" s="1107" t="e">
        <f>IF($E296&gt;0,EZ301/$E296,"-")</f>
        <v>#N/A</v>
      </c>
      <c r="FA303" s="1107"/>
      <c r="FB303" s="1107" t="e">
        <f>IF($E296&gt;0,FB301/$E296,"-")</f>
        <v>#N/A</v>
      </c>
      <c r="FC303" s="1107"/>
      <c r="FD303" s="1107" t="e">
        <f>IF($E296&gt;0,FD301/$E296,"-")</f>
        <v>#N/A</v>
      </c>
      <c r="FE303" s="1107"/>
      <c r="FF303" s="1107" t="e">
        <f>IF($E296&gt;0,FF301/$E296,"-")</f>
        <v>#N/A</v>
      </c>
      <c r="FG303" s="1107"/>
      <c r="FH303" s="1107" t="e">
        <f>IF($E296&gt;0,FH301/$E296,"-")</f>
        <v>#N/A</v>
      </c>
      <c r="FI303" s="1107"/>
      <c r="FJ303" s="1107" t="e">
        <f>IF($E296&gt;0,FJ301/$E296,"-")</f>
        <v>#N/A</v>
      </c>
      <c r="FK303" s="1107"/>
      <c r="FL303" s="1107" t="e">
        <f>IF($E296&gt;0,FL301/$E296,"-")</f>
        <v>#N/A</v>
      </c>
      <c r="FM303" s="1107"/>
      <c r="FN303" s="1107" t="e">
        <f>IF($E296&gt;0,FN301/$E296,"-")</f>
        <v>#N/A</v>
      </c>
      <c r="FO303" s="1107"/>
      <c r="FP303" s="1107" t="e">
        <f>IF($E296&gt;0,FP301/$E296,"-")</f>
        <v>#N/A</v>
      </c>
      <c r="FQ303" s="1107"/>
      <c r="FR303" s="1107" t="e">
        <f>IF($E296&gt;0,FR301/$E296,"-")</f>
        <v>#N/A</v>
      </c>
      <c r="FS303" s="1107"/>
      <c r="FT303" s="1107" t="e">
        <f>IF($E296&gt;0,FT301/$E296,"-")</f>
        <v>#N/A</v>
      </c>
      <c r="FU303" s="1107"/>
      <c r="FV303" s="1107" t="e">
        <f>IF($E296&gt;0,FV301/$E296,"-")</f>
        <v>#N/A</v>
      </c>
      <c r="FW303" s="1107"/>
      <c r="FX303" s="1107" t="e">
        <f>IF($E296&gt;0,FX301/$E296,"-")</f>
        <v>#N/A</v>
      </c>
      <c r="FY303" s="1107"/>
      <c r="FZ303" s="1107" t="e">
        <f>IF($E296&gt;0,FZ301/$E296,"-")</f>
        <v>#N/A</v>
      </c>
      <c r="GA303" s="1107"/>
      <c r="GB303" s="1107" t="e">
        <f>IF($E296&gt;0,GB301/$E296,"-")</f>
        <v>#N/A</v>
      </c>
      <c r="GC303" s="1107"/>
      <c r="GD303" s="1107" t="e">
        <f>IF($E296&gt;0,GD301/$E296,"-")</f>
        <v>#N/A</v>
      </c>
      <c r="GE303" s="1107"/>
      <c r="GF303" s="1107" t="e">
        <f>IF($E296&gt;0,GF301/$E296,"-")</f>
        <v>#N/A</v>
      </c>
      <c r="GG303" s="1107"/>
      <c r="GH303" s="1107" t="e">
        <f>IF($E296&gt;0,GH301/$E296,"-")</f>
        <v>#N/A</v>
      </c>
      <c r="GI303" s="1107"/>
      <c r="GJ303" s="1107" t="e">
        <f>IF($E296&gt;0,GJ301/$E296,"-")</f>
        <v>#N/A</v>
      </c>
      <c r="GK303" s="1107"/>
      <c r="GL303" s="1107" t="e">
        <f>IF($E296&gt;0,GL301/$E296,"-")</f>
        <v>#N/A</v>
      </c>
      <c r="GM303" s="1107"/>
      <c r="GN303" s="1107" t="e">
        <f>IF($E296&gt;0,GN301/$E296,"-")</f>
        <v>#N/A</v>
      </c>
      <c r="GO303" s="1107"/>
      <c r="GP303" s="1107" t="e">
        <f>IF($E296&gt;0,GP301/$E296,"-")</f>
        <v>#N/A</v>
      </c>
      <c r="GQ303" s="1107"/>
      <c r="GR303" s="1107" t="e">
        <f>IF($E296&gt;0,GR301/$E296,"-")</f>
        <v>#N/A</v>
      </c>
      <c r="GS303" s="1107"/>
      <c r="GT303" s="1107" t="e">
        <f>IF($E296&gt;0,GT301/$E296,"-")</f>
        <v>#N/A</v>
      </c>
      <c r="GU303" s="1107"/>
      <c r="GV303" s="1107" t="e">
        <f t="shared" ref="GV303" si="1233">IF($E296&gt;0,GV301/$E296,"-")</f>
        <v>#N/A</v>
      </c>
      <c r="GW303" s="1107"/>
      <c r="GX303" s="1107" t="e">
        <f t="shared" ref="GX303" si="1234">IF($E296&gt;0,GX301/$E296,"-")</f>
        <v>#N/A</v>
      </c>
      <c r="GY303" s="1107"/>
      <c r="GZ303" s="1107" t="e">
        <f t="shared" ref="GZ303" si="1235">IF($E296&gt;0,GZ301/$E296,"-")</f>
        <v>#N/A</v>
      </c>
      <c r="HA303" s="1107"/>
      <c r="HB303" s="1107" t="e">
        <f>IF($E296&gt;0,HB301/$E296,"-")</f>
        <v>#N/A</v>
      </c>
      <c r="HC303" s="1107"/>
      <c r="HD303" s="1107" t="e">
        <f t="shared" ref="HD303" si="1236">IF($E296&gt;0,HD301/$E296,"-")</f>
        <v>#N/A</v>
      </c>
      <c r="HE303" s="1107"/>
      <c r="HF303" s="1107" t="e">
        <f t="shared" ref="HF303" si="1237">IF($E296&gt;0,HF301/$E296,"-")</f>
        <v>#N/A</v>
      </c>
      <c r="HG303" s="1107"/>
      <c r="HH303" s="1107" t="e">
        <f t="shared" ref="HH303" si="1238">IF($E296&gt;0,HH301/$E296,"-")</f>
        <v>#N/A</v>
      </c>
      <c r="HI303" s="1107"/>
    </row>
    <row r="304" spans="1:217" s="5" customFormat="1" ht="15" hidden="1" customHeight="1">
      <c r="A304" s="677"/>
      <c r="B304" s="678"/>
      <c r="C304" s="678"/>
      <c r="D304" s="679"/>
      <c r="E304" s="679"/>
      <c r="F304" s="678"/>
      <c r="G304" s="678"/>
      <c r="H304" s="678"/>
      <c r="I304" s="678"/>
      <c r="J304" s="678"/>
      <c r="K304" s="678"/>
      <c r="L304" s="1178"/>
      <c r="M304" s="1178"/>
      <c r="N304" s="1178"/>
      <c r="O304" s="1178"/>
      <c r="P304" s="1178"/>
      <c r="Q304" s="1178"/>
      <c r="R304" s="1178"/>
      <c r="S304" s="1192"/>
      <c r="T304" s="1180"/>
      <c r="U304" s="1178"/>
      <c r="V304" s="1178"/>
      <c r="W304" s="1178"/>
      <c r="X304" s="1178"/>
      <c r="Y304" s="1178"/>
      <c r="Z304" s="1178"/>
      <c r="AA304" s="1192"/>
      <c r="AB304" s="1180"/>
      <c r="AC304" s="1178"/>
      <c r="AD304" s="1178"/>
      <c r="AE304" s="1178"/>
      <c r="AF304" s="1178"/>
      <c r="AG304" s="1178"/>
      <c r="AH304" s="1178"/>
      <c r="AI304" s="1192"/>
      <c r="AJ304" s="1180"/>
      <c r="AK304" s="1178"/>
      <c r="AL304" s="1178"/>
      <c r="AM304" s="1178"/>
      <c r="AN304" s="1178"/>
      <c r="AO304" s="1178"/>
      <c r="AP304" s="1178"/>
      <c r="AQ304" s="1192"/>
      <c r="AR304" s="1180"/>
      <c r="AS304" s="1178"/>
      <c r="AT304" s="831"/>
      <c r="AU304" s="831"/>
      <c r="AV304" s="831"/>
      <c r="AW304" s="831"/>
      <c r="AX304" s="831"/>
      <c r="AY304" s="832"/>
      <c r="AZ304" s="833"/>
      <c r="BA304" s="831"/>
      <c r="BB304" s="831"/>
      <c r="BC304" s="831"/>
      <c r="BD304" s="831"/>
      <c r="BE304" s="831"/>
      <c r="BF304" s="831"/>
      <c r="BG304" s="832"/>
      <c r="BH304" s="833"/>
      <c r="BI304" s="831"/>
      <c r="BJ304" s="831"/>
      <c r="BK304" s="831"/>
      <c r="BL304" s="831"/>
      <c r="BM304" s="831"/>
      <c r="BN304" s="831"/>
      <c r="BO304" s="832"/>
      <c r="BP304" s="833"/>
      <c r="BQ304" s="831"/>
      <c r="BR304" s="831"/>
      <c r="BS304" s="831"/>
      <c r="BT304" s="831"/>
      <c r="BU304" s="831"/>
      <c r="BV304" s="831"/>
      <c r="BW304" s="832"/>
      <c r="BX304" s="833"/>
      <c r="BY304" s="831"/>
      <c r="BZ304" s="831"/>
      <c r="CA304" s="831"/>
      <c r="CB304" s="831"/>
      <c r="CC304" s="831"/>
      <c r="CD304" s="1178"/>
      <c r="CE304" s="1179"/>
      <c r="CF304" s="1180"/>
      <c r="CG304" s="1181"/>
      <c r="CH304" s="1178"/>
      <c r="CI304" s="1181"/>
      <c r="CJ304" s="1178"/>
      <c r="CK304" s="1181"/>
      <c r="CL304" s="1178"/>
      <c r="CM304" s="1179"/>
      <c r="CN304" s="1180"/>
      <c r="CO304" s="1181"/>
      <c r="CP304" s="1182"/>
      <c r="CQ304" s="1183"/>
      <c r="CR304" s="1182"/>
      <c r="CS304" s="1183"/>
      <c r="CT304" s="834"/>
      <c r="CU304" s="835"/>
      <c r="CV304" s="836"/>
      <c r="CW304" s="834"/>
      <c r="CX304" s="834"/>
      <c r="CY304" s="834"/>
      <c r="CZ304" s="834"/>
      <c r="DA304" s="834"/>
      <c r="DB304" s="834"/>
      <c r="DC304" s="835"/>
      <c r="DD304" s="836"/>
      <c r="DE304" s="834"/>
      <c r="DF304" s="834"/>
      <c r="DG304" s="834"/>
      <c r="DH304" s="834"/>
      <c r="DI304" s="834"/>
      <c r="DJ304" s="977"/>
      <c r="DK304" s="977"/>
      <c r="DL304" s="836"/>
      <c r="DM304" s="834"/>
      <c r="DN304" s="834"/>
      <c r="DO304" s="834"/>
      <c r="DP304" s="834"/>
      <c r="DQ304" s="834"/>
      <c r="DR304" s="834"/>
      <c r="DS304" s="835"/>
      <c r="DT304" s="836"/>
      <c r="DU304" s="834"/>
      <c r="DV304" s="834"/>
      <c r="DW304" s="834"/>
      <c r="DX304" s="834"/>
      <c r="DY304" s="834"/>
      <c r="DZ304" s="834"/>
      <c r="EA304" s="835"/>
      <c r="EB304" s="836"/>
      <c r="EC304" s="834"/>
      <c r="ED304" s="834"/>
      <c r="EE304" s="834"/>
      <c r="EF304" s="834"/>
      <c r="EG304" s="834"/>
      <c r="EH304" s="834"/>
      <c r="EI304" s="835"/>
      <c r="EJ304" s="836"/>
      <c r="EK304" s="834"/>
      <c r="EL304" s="834"/>
      <c r="EM304" s="834"/>
      <c r="EN304" s="834"/>
      <c r="EO304" s="834"/>
      <c r="EP304" s="834"/>
      <c r="EQ304" s="835"/>
      <c r="ER304" s="836"/>
      <c r="ES304" s="834"/>
      <c r="ET304" s="834"/>
      <c r="EU304" s="834"/>
      <c r="EV304" s="834"/>
      <c r="EW304" s="834"/>
      <c r="EX304" s="834"/>
      <c r="EY304" s="835"/>
      <c r="EZ304" s="836"/>
      <c r="FA304" s="834"/>
      <c r="FB304" s="834"/>
      <c r="FC304" s="834"/>
      <c r="FD304" s="834"/>
      <c r="FE304" s="834"/>
      <c r="FF304" s="834"/>
      <c r="FG304" s="835"/>
      <c r="FH304" s="836"/>
      <c r="FI304" s="834"/>
      <c r="FJ304" s="834"/>
      <c r="FK304" s="834"/>
      <c r="FL304" s="834"/>
      <c r="FM304" s="834"/>
      <c r="FN304" s="834"/>
      <c r="FO304" s="835"/>
      <c r="FP304" s="836"/>
      <c r="FQ304" s="834"/>
      <c r="FR304" s="834"/>
      <c r="FS304" s="834"/>
      <c r="FT304" s="834"/>
      <c r="FU304" s="834"/>
      <c r="FV304" s="834"/>
      <c r="FW304" s="835"/>
      <c r="FX304" s="836"/>
      <c r="FY304" s="834"/>
      <c r="FZ304" s="834"/>
      <c r="GA304" s="834"/>
      <c r="GB304" s="834"/>
      <c r="GC304" s="834"/>
      <c r="GD304" s="834"/>
      <c r="GE304" s="835"/>
      <c r="GF304" s="836"/>
      <c r="GG304" s="834"/>
      <c r="GH304" s="834"/>
      <c r="GI304" s="834"/>
      <c r="GJ304" s="834"/>
      <c r="GK304" s="834"/>
      <c r="GL304" s="834"/>
      <c r="GM304" s="835"/>
      <c r="GN304" s="836"/>
      <c r="GO304" s="834"/>
      <c r="GP304" s="834"/>
      <c r="GQ304" s="834"/>
      <c r="GR304" s="834"/>
      <c r="GS304" s="834"/>
      <c r="GT304" s="834"/>
      <c r="GU304" s="835"/>
      <c r="GV304" s="834"/>
      <c r="GW304" s="835"/>
      <c r="GX304" s="834"/>
      <c r="GY304" s="835"/>
      <c r="GZ304" s="834"/>
      <c r="HA304" s="835"/>
      <c r="HB304" s="834"/>
      <c r="HC304" s="835"/>
      <c r="HD304" s="834"/>
      <c r="HE304" s="835"/>
      <c r="HF304" s="834"/>
      <c r="HG304" s="835"/>
      <c r="HH304" s="834"/>
      <c r="HI304" s="835"/>
    </row>
    <row r="305" spans="1:217" ht="12.75" hidden="1" customHeight="1">
      <c r="A305" s="1139" t="s">
        <v>346</v>
      </c>
      <c r="B305" s="1140" t="e">
        <f>VLOOKUP(A305,PLANEJAMENTO!$B$10:$C$56,2,FALSE)</f>
        <v>#N/A</v>
      </c>
      <c r="C305" s="1139" t="e">
        <f>VLOOKUP(A305,PLANEJAMENTO!$B$10:$D$56,3,FALSE)</f>
        <v>#N/A</v>
      </c>
      <c r="D305" s="1141" t="e">
        <f>VLOOKUP(A305,PLANEJAMENTO!$B$10:$E$56,4,FALSE)</f>
        <v>#N/A</v>
      </c>
      <c r="E305" s="1141" t="e">
        <f>D305</f>
        <v>#N/A</v>
      </c>
      <c r="F305" s="1142"/>
      <c r="G305" s="1141">
        <f>F305*8</f>
        <v>0</v>
      </c>
      <c r="H305" s="733"/>
      <c r="I305" s="1143"/>
      <c r="J305" s="1144"/>
      <c r="K305" s="734" t="s">
        <v>379</v>
      </c>
      <c r="L305" s="1145"/>
      <c r="M305" s="1146"/>
      <c r="N305" s="1145"/>
      <c r="O305" s="1146"/>
      <c r="P305" s="1145"/>
      <c r="Q305" s="1146"/>
      <c r="R305" s="1145"/>
      <c r="S305" s="1146"/>
      <c r="T305" s="1145"/>
      <c r="U305" s="1146"/>
      <c r="V305" s="1145"/>
      <c r="W305" s="1146"/>
      <c r="X305" s="1145"/>
      <c r="Y305" s="1146"/>
      <c r="Z305" s="1145"/>
      <c r="AA305" s="1146"/>
      <c r="AB305" s="1145"/>
      <c r="AC305" s="1146"/>
      <c r="AD305" s="1145"/>
      <c r="AE305" s="1146"/>
      <c r="AF305" s="1145"/>
      <c r="AG305" s="1146"/>
      <c r="AH305" s="1145"/>
      <c r="AI305" s="1146"/>
      <c r="AJ305" s="1145"/>
      <c r="AK305" s="1146"/>
      <c r="AL305" s="1145"/>
      <c r="AM305" s="1146"/>
      <c r="AN305" s="1145"/>
      <c r="AO305" s="1146"/>
      <c r="AP305" s="1145"/>
      <c r="AQ305" s="1146"/>
      <c r="AR305" s="1145"/>
      <c r="AS305" s="1146"/>
      <c r="AT305" s="1145"/>
      <c r="AU305" s="1146"/>
      <c r="AV305" s="1145"/>
      <c r="AW305" s="1146"/>
      <c r="AX305" s="1145"/>
      <c r="AY305" s="1146"/>
      <c r="AZ305" s="1145"/>
      <c r="BA305" s="1146"/>
      <c r="BB305" s="1145"/>
      <c r="BC305" s="1146"/>
      <c r="BD305" s="1145"/>
      <c r="BE305" s="1146"/>
      <c r="BF305" s="1145"/>
      <c r="BG305" s="1146"/>
      <c r="BH305" s="1145"/>
      <c r="BI305" s="1146"/>
      <c r="BJ305" s="1145"/>
      <c r="BK305" s="1146"/>
      <c r="BL305" s="1145"/>
      <c r="BM305" s="1146"/>
      <c r="BN305" s="1145"/>
      <c r="BO305" s="1146"/>
      <c r="BP305" s="1145"/>
      <c r="BQ305" s="1146"/>
      <c r="BR305" s="1132"/>
      <c r="BS305" s="1132"/>
      <c r="BT305" s="1132"/>
      <c r="BU305" s="1132"/>
      <c r="BV305" s="1132"/>
      <c r="BW305" s="1132"/>
      <c r="BX305" s="1132"/>
      <c r="BY305" s="1132"/>
      <c r="BZ305" s="1132"/>
      <c r="CA305" s="1132"/>
      <c r="CB305" s="1132"/>
      <c r="CC305" s="1132"/>
      <c r="CD305" s="1132"/>
      <c r="CE305" s="1132"/>
      <c r="CF305" s="1155"/>
      <c r="CG305" s="1132"/>
      <c r="CH305" s="1155">
        <f>5-CH150</f>
        <v>5</v>
      </c>
      <c r="CI305" s="1132"/>
      <c r="CJ305" s="1155">
        <v>6.622971982909287E-3</v>
      </c>
      <c r="CK305" s="1155"/>
      <c r="CL305" s="1132"/>
      <c r="CM305" s="1132"/>
      <c r="CN305" s="1132"/>
      <c r="CO305" s="1132"/>
      <c r="CP305" s="1132"/>
      <c r="CQ305" s="1132"/>
      <c r="CR305" s="1132"/>
      <c r="CS305" s="1132"/>
      <c r="CT305" s="1132"/>
      <c r="CU305" s="1132"/>
      <c r="CV305" s="1132"/>
      <c r="CW305" s="1132"/>
      <c r="CX305" s="1132"/>
      <c r="CY305" s="1132"/>
      <c r="CZ305" s="1132"/>
      <c r="DA305" s="1132"/>
      <c r="DB305" s="1132"/>
      <c r="DC305" s="1132"/>
      <c r="DD305" s="1132"/>
      <c r="DE305" s="1132"/>
      <c r="DF305" s="1132"/>
      <c r="DG305" s="1132"/>
      <c r="DH305" s="1132"/>
      <c r="DI305" s="1132"/>
      <c r="DJ305" s="1138"/>
      <c r="DK305" s="1138"/>
      <c r="DL305" s="1132"/>
      <c r="DM305" s="1132"/>
      <c r="DN305" s="1132"/>
      <c r="DO305" s="1132"/>
      <c r="DP305" s="1132"/>
      <c r="DQ305" s="1132"/>
      <c r="DR305" s="1132"/>
      <c r="DS305" s="1132"/>
      <c r="DT305" s="1132"/>
      <c r="DU305" s="1132"/>
      <c r="DV305" s="1132"/>
      <c r="DW305" s="1132"/>
      <c r="DX305" s="1132"/>
      <c r="DY305" s="1132"/>
      <c r="DZ305" s="1132"/>
      <c r="EA305" s="1132"/>
      <c r="EB305" s="1132"/>
      <c r="EC305" s="1132"/>
      <c r="ED305" s="1132"/>
      <c r="EE305" s="1132"/>
      <c r="EF305" s="1132"/>
      <c r="EG305" s="1132"/>
      <c r="EH305" s="1132"/>
      <c r="EI305" s="1132"/>
      <c r="EJ305" s="1132"/>
      <c r="EK305" s="1132"/>
      <c r="EL305" s="1132"/>
      <c r="EM305" s="1132"/>
      <c r="EN305" s="1132"/>
      <c r="EO305" s="1132"/>
      <c r="EP305" s="1132"/>
      <c r="EQ305" s="1132"/>
      <c r="ER305" s="1132"/>
      <c r="ES305" s="1132"/>
      <c r="ET305" s="1132"/>
      <c r="EU305" s="1132"/>
      <c r="EV305" s="1132"/>
      <c r="EW305" s="1132"/>
      <c r="EX305" s="1132"/>
      <c r="EY305" s="1132"/>
      <c r="EZ305" s="1132"/>
      <c r="FA305" s="1132"/>
      <c r="FB305" s="1132"/>
      <c r="FC305" s="1132"/>
      <c r="FD305" s="1132"/>
      <c r="FE305" s="1132"/>
      <c r="FF305" s="1132"/>
      <c r="FG305" s="1132"/>
      <c r="FH305" s="1132"/>
      <c r="FI305" s="1132"/>
      <c r="FJ305" s="1132"/>
      <c r="FK305" s="1132"/>
      <c r="FL305" s="1132"/>
      <c r="FM305" s="1132"/>
      <c r="FN305" s="1132"/>
      <c r="FO305" s="1132"/>
      <c r="FP305" s="1132"/>
      <c r="FQ305" s="1132"/>
      <c r="FR305" s="1132"/>
      <c r="FS305" s="1132"/>
      <c r="FT305" s="1132"/>
      <c r="FU305" s="1132"/>
      <c r="FV305" s="1132"/>
      <c r="FW305" s="1132"/>
      <c r="FX305" s="1132"/>
      <c r="FY305" s="1132"/>
      <c r="FZ305" s="1132"/>
      <c r="GA305" s="1132"/>
      <c r="GB305" s="1132"/>
      <c r="GC305" s="1132"/>
      <c r="GD305" s="1132"/>
      <c r="GE305" s="1132"/>
      <c r="GF305" s="1132"/>
      <c r="GG305" s="1132"/>
      <c r="GH305" s="1132"/>
      <c r="GI305" s="1132"/>
      <c r="GJ305" s="1132"/>
      <c r="GK305" s="1132"/>
      <c r="GL305" s="1132"/>
      <c r="GM305" s="1132"/>
      <c r="GN305" s="1132"/>
      <c r="GO305" s="1132"/>
      <c r="GP305" s="1132"/>
      <c r="GQ305" s="1132"/>
      <c r="GR305" s="1132"/>
      <c r="GS305" s="1132"/>
      <c r="GT305" s="1132"/>
      <c r="GU305" s="1132"/>
      <c r="GV305" s="1132"/>
      <c r="GW305" s="1132"/>
      <c r="GX305" s="1132"/>
      <c r="GY305" s="1132"/>
      <c r="GZ305" s="1132"/>
      <c r="HA305" s="1132"/>
      <c r="HB305" s="1132"/>
      <c r="HC305" s="1132"/>
      <c r="HD305" s="1132"/>
      <c r="HE305" s="1132"/>
      <c r="HF305" s="1132"/>
      <c r="HG305" s="1132"/>
      <c r="HH305" s="1132"/>
      <c r="HI305" s="1132"/>
    </row>
    <row r="306" spans="1:217" ht="12.75" hidden="1" customHeight="1">
      <c r="A306" s="1139"/>
      <c r="B306" s="1140"/>
      <c r="C306" s="1139"/>
      <c r="D306" s="1141"/>
      <c r="E306" s="1141"/>
      <c r="F306" s="1142"/>
      <c r="G306" s="1141"/>
      <c r="H306" s="733"/>
      <c r="I306" s="1143"/>
      <c r="J306" s="1144"/>
      <c r="K306" s="837" t="s">
        <v>380</v>
      </c>
      <c r="L306" s="1133"/>
      <c r="M306" s="1134"/>
      <c r="N306" s="1133"/>
      <c r="O306" s="1134"/>
      <c r="P306" s="1133"/>
      <c r="Q306" s="1134"/>
      <c r="R306" s="1133"/>
      <c r="S306" s="1134"/>
      <c r="T306" s="1133"/>
      <c r="U306" s="1134"/>
      <c r="V306" s="1133"/>
      <c r="W306" s="1134"/>
      <c r="X306" s="1133"/>
      <c r="Y306" s="1134"/>
      <c r="Z306" s="1133"/>
      <c r="AA306" s="1134"/>
      <c r="AB306" s="1133"/>
      <c r="AC306" s="1134"/>
      <c r="AD306" s="1133"/>
      <c r="AE306" s="1134"/>
      <c r="AF306" s="1133"/>
      <c r="AG306" s="1134"/>
      <c r="AH306" s="1133"/>
      <c r="AI306" s="1134"/>
      <c r="AJ306" s="1133"/>
      <c r="AK306" s="1134"/>
      <c r="AL306" s="1133"/>
      <c r="AM306" s="1134"/>
      <c r="AN306" s="1133"/>
      <c r="AO306" s="1134"/>
      <c r="AP306" s="1133"/>
      <c r="AQ306" s="1134"/>
      <c r="AR306" s="1133"/>
      <c r="AS306" s="1134"/>
      <c r="AT306" s="1133"/>
      <c r="AU306" s="1134"/>
      <c r="AV306" s="1133"/>
      <c r="AW306" s="1134"/>
      <c r="AX306" s="1133"/>
      <c r="AY306" s="1134"/>
      <c r="AZ306" s="1133"/>
      <c r="BA306" s="1134"/>
      <c r="BB306" s="1133"/>
      <c r="BC306" s="1134"/>
      <c r="BD306" s="1133"/>
      <c r="BE306" s="1134"/>
      <c r="BF306" s="1133"/>
      <c r="BG306" s="1134"/>
      <c r="BH306" s="1133"/>
      <c r="BI306" s="1134"/>
      <c r="BJ306" s="1133"/>
      <c r="BK306" s="1134"/>
      <c r="BL306" s="1133"/>
      <c r="BM306" s="1134"/>
      <c r="BN306" s="1133"/>
      <c r="BO306" s="1134"/>
      <c r="BP306" s="1133"/>
      <c r="BQ306" s="1134"/>
      <c r="BR306" s="1129"/>
      <c r="BS306" s="1129"/>
      <c r="BT306" s="1129"/>
      <c r="BU306" s="1129"/>
      <c r="BV306" s="1129"/>
      <c r="BW306" s="1129"/>
      <c r="BX306" s="1129"/>
      <c r="BY306" s="1129"/>
      <c r="BZ306" s="1129"/>
      <c r="CA306" s="1129"/>
      <c r="CB306" s="1129"/>
      <c r="CC306" s="1129"/>
      <c r="CD306" s="1129"/>
      <c r="CE306" s="1129"/>
      <c r="CF306" s="1129"/>
      <c r="CG306" s="1129"/>
      <c r="CH306" s="1129">
        <v>1</v>
      </c>
      <c r="CI306" s="1129"/>
      <c r="CJ306" s="1129">
        <v>1</v>
      </c>
      <c r="CK306" s="1129"/>
      <c r="CL306" s="1129"/>
      <c r="CM306" s="1129"/>
      <c r="CN306" s="1129"/>
      <c r="CO306" s="1129"/>
      <c r="CP306" s="1129"/>
      <c r="CQ306" s="1129"/>
      <c r="CR306" s="1129"/>
      <c r="CS306" s="1129"/>
      <c r="CT306" s="1129"/>
      <c r="CU306" s="1129"/>
      <c r="CV306" s="1129"/>
      <c r="CW306" s="1129"/>
      <c r="CX306" s="1129"/>
      <c r="CY306" s="1129"/>
      <c r="CZ306" s="1129"/>
      <c r="DA306" s="1129"/>
      <c r="DB306" s="1129"/>
      <c r="DC306" s="1129"/>
      <c r="DD306" s="1129"/>
      <c r="DE306" s="1129"/>
      <c r="DF306" s="1129"/>
      <c r="DG306" s="1129"/>
      <c r="DH306" s="1129"/>
      <c r="DI306" s="1129"/>
      <c r="DJ306" s="1135"/>
      <c r="DK306" s="1135"/>
      <c r="DL306" s="1129"/>
      <c r="DM306" s="1129"/>
      <c r="DN306" s="1129"/>
      <c r="DO306" s="1129"/>
      <c r="DP306" s="1129"/>
      <c r="DQ306" s="1129"/>
      <c r="DR306" s="1129"/>
      <c r="DS306" s="1129"/>
      <c r="DT306" s="1129"/>
      <c r="DU306" s="1129"/>
      <c r="DV306" s="1129"/>
      <c r="DW306" s="1129"/>
      <c r="DX306" s="1129"/>
      <c r="DY306" s="1129"/>
      <c r="DZ306" s="1129"/>
      <c r="EA306" s="1129"/>
      <c r="EB306" s="1129"/>
      <c r="EC306" s="1129"/>
      <c r="ED306" s="1129"/>
      <c r="EE306" s="1129"/>
      <c r="EF306" s="1129"/>
      <c r="EG306" s="1129"/>
      <c r="EH306" s="1129"/>
      <c r="EI306" s="1129"/>
      <c r="EJ306" s="1129"/>
      <c r="EK306" s="1129"/>
      <c r="EL306" s="1129"/>
      <c r="EM306" s="1129"/>
      <c r="EN306" s="1129"/>
      <c r="EO306" s="1129"/>
      <c r="EP306" s="1129"/>
      <c r="EQ306" s="1129"/>
      <c r="ER306" s="1129"/>
      <c r="ES306" s="1129"/>
      <c r="ET306" s="1129"/>
      <c r="EU306" s="1129"/>
      <c r="EV306" s="1129"/>
      <c r="EW306" s="1129"/>
      <c r="EX306" s="1129"/>
      <c r="EY306" s="1129"/>
      <c r="EZ306" s="1129"/>
      <c r="FA306" s="1129"/>
      <c r="FB306" s="1129"/>
      <c r="FC306" s="1129"/>
      <c r="FD306" s="1129"/>
      <c r="FE306" s="1129"/>
      <c r="FF306" s="1129"/>
      <c r="FG306" s="1129"/>
      <c r="FH306" s="1129"/>
      <c r="FI306" s="1129"/>
      <c r="FJ306" s="1129"/>
      <c r="FK306" s="1129"/>
      <c r="FL306" s="1129"/>
      <c r="FM306" s="1129"/>
      <c r="FN306" s="1129"/>
      <c r="FO306" s="1129"/>
      <c r="FP306" s="1129"/>
      <c r="FQ306" s="1129"/>
      <c r="FR306" s="1129"/>
      <c r="FS306" s="1129"/>
      <c r="FT306" s="1129"/>
      <c r="FU306" s="1129"/>
      <c r="FV306" s="1129"/>
      <c r="FW306" s="1129"/>
      <c r="FX306" s="1129"/>
      <c r="FY306" s="1129"/>
      <c r="FZ306" s="1129"/>
      <c r="GA306" s="1129"/>
      <c r="GB306" s="1129"/>
      <c r="GC306" s="1129"/>
      <c r="GD306" s="1129"/>
      <c r="GE306" s="1129"/>
      <c r="GF306" s="1129"/>
      <c r="GG306" s="1129"/>
      <c r="GH306" s="1129"/>
      <c r="GI306" s="1129"/>
      <c r="GJ306" s="1129"/>
      <c r="GK306" s="1129"/>
      <c r="GL306" s="1129"/>
      <c r="GM306" s="1129"/>
      <c r="GN306" s="1129"/>
      <c r="GO306" s="1129"/>
      <c r="GP306" s="1129"/>
      <c r="GQ306" s="1129"/>
      <c r="GR306" s="1129"/>
      <c r="GS306" s="1129"/>
      <c r="GT306" s="1129"/>
      <c r="GU306" s="1129"/>
      <c r="GV306" s="1129"/>
      <c r="GW306" s="1129"/>
      <c r="GX306" s="1129"/>
      <c r="GY306" s="1129"/>
      <c r="GZ306" s="1129"/>
      <c r="HA306" s="1129"/>
      <c r="HB306" s="1129"/>
      <c r="HC306" s="1129"/>
      <c r="HD306" s="1129"/>
      <c r="HE306" s="1129"/>
      <c r="HF306" s="1129"/>
      <c r="HG306" s="1129"/>
      <c r="HH306" s="1129"/>
      <c r="HI306" s="1129"/>
    </row>
    <row r="307" spans="1:217" ht="12.75" hidden="1" customHeight="1">
      <c r="A307" s="1139"/>
      <c r="B307" s="1140"/>
      <c r="C307" s="1139"/>
      <c r="D307" s="1141"/>
      <c r="E307" s="1141"/>
      <c r="F307" s="1142"/>
      <c r="G307" s="1141"/>
      <c r="H307" s="733"/>
      <c r="I307" s="1143"/>
      <c r="J307" s="1144"/>
      <c r="K307" s="838" t="s">
        <v>381</v>
      </c>
      <c r="L307" s="1125">
        <f>(L305*L306*$G305)*$L$8</f>
        <v>0</v>
      </c>
      <c r="M307" s="1126"/>
      <c r="N307" s="1125">
        <f>(N305*N306*$G305)*$L$8</f>
        <v>0</v>
      </c>
      <c r="O307" s="1126"/>
      <c r="P307" s="1125">
        <f>(P305*P306*$G305)*$L$8</f>
        <v>0</v>
      </c>
      <c r="Q307" s="1126"/>
      <c r="R307" s="1125">
        <f>(R305*R306*$G305)*$L$8</f>
        <v>0</v>
      </c>
      <c r="S307" s="1126"/>
      <c r="T307" s="1125">
        <f>(T305*T306*$G305)*$T$8</f>
        <v>0</v>
      </c>
      <c r="U307" s="1126"/>
      <c r="V307" s="1125">
        <f>(V305*V306*$G305)*$T$8</f>
        <v>0</v>
      </c>
      <c r="W307" s="1126"/>
      <c r="X307" s="1125">
        <f>(X305*X306*$G305)*$T$8</f>
        <v>0</v>
      </c>
      <c r="Y307" s="1126"/>
      <c r="Z307" s="1125">
        <f>(Z305*Z306*$G305)*$T$8</f>
        <v>0</v>
      </c>
      <c r="AA307" s="1126"/>
      <c r="AB307" s="1125">
        <f>(AB305*AB306*$G305)*$AB$8</f>
        <v>0</v>
      </c>
      <c r="AC307" s="1126"/>
      <c r="AD307" s="1125">
        <f>(AD305*AD306*$G305)*$AB$8</f>
        <v>0</v>
      </c>
      <c r="AE307" s="1126"/>
      <c r="AF307" s="1125">
        <f>(AF305*AF306*$G305)*$AB$8</f>
        <v>0</v>
      </c>
      <c r="AG307" s="1126"/>
      <c r="AH307" s="1125">
        <f>(AH305*AH306*$G305)*$AB$8</f>
        <v>0</v>
      </c>
      <c r="AI307" s="1126"/>
      <c r="AJ307" s="1125">
        <f>(AJ305*AJ306*$G305)*$AJ$8</f>
        <v>0</v>
      </c>
      <c r="AK307" s="1126"/>
      <c r="AL307" s="1125">
        <f>(AL305*AL306*$G305)*$AJ$8</f>
        <v>0</v>
      </c>
      <c r="AM307" s="1126"/>
      <c r="AN307" s="1125">
        <f>(AN305*AN306*$G305)*$AJ$8</f>
        <v>0</v>
      </c>
      <c r="AO307" s="1126"/>
      <c r="AP307" s="1125">
        <f>(AP305*AP306*$G305)*$AJ$8</f>
        <v>0</v>
      </c>
      <c r="AQ307" s="1126"/>
      <c r="AR307" s="1125">
        <f>(AR305*AR306*$G305)*$AT$8</f>
        <v>0</v>
      </c>
      <c r="AS307" s="1126"/>
      <c r="AT307" s="1125">
        <f>(AT305*AT306*$G305)*$AT$8</f>
        <v>0</v>
      </c>
      <c r="AU307" s="1126"/>
      <c r="AV307" s="1125">
        <f>(AV305*AV306*$G305)*$AT$8</f>
        <v>0</v>
      </c>
      <c r="AW307" s="1126"/>
      <c r="AX307" s="1125">
        <f>(AX305*AX306*$G305)*$AT$8</f>
        <v>0</v>
      </c>
      <c r="AY307" s="1126"/>
      <c r="AZ307" s="1125">
        <f>(AZ305*AZ306*$G305)*$BB$8</f>
        <v>0</v>
      </c>
      <c r="BA307" s="1126"/>
      <c r="BB307" s="1125">
        <f>(BB305*BB306*$G305)*$BB$8</f>
        <v>0</v>
      </c>
      <c r="BC307" s="1126"/>
      <c r="BD307" s="1125">
        <f>(BD305*BD306*$G305)*$BB$8</f>
        <v>0</v>
      </c>
      <c r="BE307" s="1126"/>
      <c r="BF307" s="1125">
        <f>(BF305*BF306*$G305)*$BB$8</f>
        <v>0</v>
      </c>
      <c r="BG307" s="1126"/>
      <c r="BH307" s="1125">
        <f>(BH305*BH306*$G305)*$BJ$8</f>
        <v>0</v>
      </c>
      <c r="BI307" s="1126"/>
      <c r="BJ307" s="1125">
        <f>(BJ305*BJ306*$G305)*$BJ$8</f>
        <v>0</v>
      </c>
      <c r="BK307" s="1126"/>
      <c r="BL307" s="1125">
        <f>(BL305*BL306*$G305)*$BJ$8</f>
        <v>0</v>
      </c>
      <c r="BM307" s="1126"/>
      <c r="BN307" s="1125">
        <f>(BN305*BN306*$G305)*$BJ$8</f>
        <v>0</v>
      </c>
      <c r="BO307" s="1126"/>
      <c r="BP307" s="1125">
        <f>(BP305*BP306*$G305)*$BT$8</f>
        <v>0</v>
      </c>
      <c r="BQ307" s="1126"/>
      <c r="BR307" s="1125">
        <f>(BR305*BR306*$G305)*$BT$8</f>
        <v>0</v>
      </c>
      <c r="BS307" s="1126"/>
      <c r="BT307" s="1125">
        <f>(BT305*BT306*$G305)*$BT$8</f>
        <v>0</v>
      </c>
      <c r="BU307" s="1126"/>
      <c r="BV307" s="1125">
        <f t="shared" ref="BV307" si="1239">(BV305*BV306*$G305)*$BT$8</f>
        <v>0</v>
      </c>
      <c r="BW307" s="1126"/>
      <c r="BX307" s="1125">
        <f t="shared" ref="BX307" si="1240">(BX305*BX306*$G305)*$BT$8</f>
        <v>0</v>
      </c>
      <c r="BY307" s="1126"/>
      <c r="BZ307" s="1125">
        <f>(BZ305*BZ306*$G305)*$BT$8</f>
        <v>0</v>
      </c>
      <c r="CA307" s="1126"/>
      <c r="CB307" s="1125">
        <f>(CB305*CB306*$G305)*$CB$8</f>
        <v>0</v>
      </c>
      <c r="CC307" s="1126"/>
      <c r="CD307" s="1125">
        <f>(CD305*CD306*$G305)*$CB$8</f>
        <v>0</v>
      </c>
      <c r="CE307" s="1126"/>
      <c r="CF307" s="1125">
        <f>(CF305*CF306*$G305)*$CB$8</f>
        <v>0</v>
      </c>
      <c r="CG307" s="1126"/>
      <c r="CH307" s="1125">
        <f>(CH305*CH306*$G305)*$CB$8</f>
        <v>0</v>
      </c>
      <c r="CI307" s="1126"/>
      <c r="CJ307" s="1125">
        <f>(CJ305*CJ306*$G305)*$CJ$8</f>
        <v>0</v>
      </c>
      <c r="CK307" s="1126"/>
      <c r="CL307" s="1125">
        <f>(CL305*CL306*$G305)*$CJ$8</f>
        <v>0</v>
      </c>
      <c r="CM307" s="1126"/>
      <c r="CN307" s="1125">
        <f>(CN305*CN306*$G305)*$CJ$8</f>
        <v>0</v>
      </c>
      <c r="CO307" s="1126"/>
      <c r="CP307" s="1125">
        <f>(CP305*CP306*$G305)*$CJ$8</f>
        <v>0</v>
      </c>
      <c r="CQ307" s="1126"/>
      <c r="CR307" s="1125">
        <f>(CR305*CR306*$G305)*$CJ$8</f>
        <v>0</v>
      </c>
      <c r="CS307" s="1126"/>
      <c r="CT307" s="1125">
        <f>(CT305*CT306*$G305)*$CT$8</f>
        <v>0</v>
      </c>
      <c r="CU307" s="1126"/>
      <c r="CV307" s="1125">
        <f>(CV305*CV306*$G305)*$CT$8</f>
        <v>0</v>
      </c>
      <c r="CW307" s="1126"/>
      <c r="CX307" s="1125">
        <f>(CX305*CX306*$G305)*$DB$8</f>
        <v>0</v>
      </c>
      <c r="CY307" s="1126"/>
      <c r="CZ307" s="1125">
        <f>(CZ305*CZ306*$G305)*$DB$8</f>
        <v>0</v>
      </c>
      <c r="DA307" s="1126"/>
      <c r="DB307" s="1125">
        <f>(DB305*DB306*$G305)*$DB$8</f>
        <v>0</v>
      </c>
      <c r="DC307" s="1126"/>
      <c r="DD307" s="1125">
        <f>(DD305*DD306*$G305)*$DB$8</f>
        <v>0</v>
      </c>
      <c r="DE307" s="1126"/>
      <c r="DF307" s="1125">
        <f>(DF305*DF306*$G305)*$DB$8</f>
        <v>0</v>
      </c>
      <c r="DG307" s="1126"/>
      <c r="DH307" s="1125">
        <f>(DH305*DH306*$G305)*$DB$8</f>
        <v>0</v>
      </c>
      <c r="DI307" s="1126"/>
      <c r="DJ307" s="1130">
        <f>(DJ305*DJ306*$G305)*$DB$8</f>
        <v>0</v>
      </c>
      <c r="DK307" s="1131"/>
      <c r="DL307" s="1125">
        <f>(DL305*DL306*$G305)*$DB$8</f>
        <v>0</v>
      </c>
      <c r="DM307" s="1126"/>
      <c r="DN307" s="1125">
        <f>(DN305*DN306*$G305)*$DB$8</f>
        <v>0</v>
      </c>
      <c r="DO307" s="1126"/>
      <c r="DP307" s="1125">
        <f>(DP305*DP306*$G305)*$DB$8</f>
        <v>0</v>
      </c>
      <c r="DQ307" s="1126"/>
      <c r="DR307" s="1125">
        <f>(DR305*DR306*$G305)*$DB$8</f>
        <v>0</v>
      </c>
      <c r="DS307" s="1126"/>
      <c r="DT307" s="1125">
        <f>(DT305*DT306*$G305)*$DB$8</f>
        <v>0</v>
      </c>
      <c r="DU307" s="1126"/>
      <c r="DV307" s="1125">
        <f>(DV305*DV306*$G305)*$DB$8</f>
        <v>0</v>
      </c>
      <c r="DW307" s="1126"/>
      <c r="DX307" s="1125">
        <f>(DX305*DX306*$G305)*$DB$8</f>
        <v>0</v>
      </c>
      <c r="DY307" s="1126"/>
      <c r="DZ307" s="1125">
        <f>(DZ305*DZ306*$G305)*$DB$8</f>
        <v>0</v>
      </c>
      <c r="EA307" s="1126"/>
      <c r="EB307" s="1125">
        <f>(EB305*EB306*$G305)*$DB$8</f>
        <v>0</v>
      </c>
      <c r="EC307" s="1126"/>
      <c r="ED307" s="1125">
        <f>(ED305*ED306*$G305)*$DB$8</f>
        <v>0</v>
      </c>
      <c r="EE307" s="1126"/>
      <c r="EF307" s="1125">
        <f>(EF305*EF306*$G305)*$DB$8</f>
        <v>0</v>
      </c>
      <c r="EG307" s="1126"/>
      <c r="EH307" s="1125">
        <f>(EH305*EH306*$G305)*$DB$8</f>
        <v>0</v>
      </c>
      <c r="EI307" s="1126"/>
      <c r="EJ307" s="1125">
        <f>(EJ305*EJ306*$G305)*$DB$8</f>
        <v>0</v>
      </c>
      <c r="EK307" s="1126"/>
      <c r="EL307" s="1125">
        <f>(EL305*EL306*$G305)*$DB$8</f>
        <v>0</v>
      </c>
      <c r="EM307" s="1126"/>
      <c r="EN307" s="1125">
        <f>(EN305*EN306*$G305)*$DB$8</f>
        <v>0</v>
      </c>
      <c r="EO307" s="1126"/>
      <c r="EP307" s="1125">
        <f>(EP305*EP306*$G305)*$DB$8</f>
        <v>0</v>
      </c>
      <c r="EQ307" s="1126"/>
      <c r="ER307" s="1125">
        <f>(ER305*ER306*$G305)*$DB$8</f>
        <v>0</v>
      </c>
      <c r="ES307" s="1126"/>
      <c r="ET307" s="1125">
        <f>(ET305*ET306*$G305)*$DB$8</f>
        <v>0</v>
      </c>
      <c r="EU307" s="1126"/>
      <c r="EV307" s="1125">
        <f>(EV305*EV306*$G305)*$DB$8</f>
        <v>0</v>
      </c>
      <c r="EW307" s="1126"/>
      <c r="EX307" s="1125">
        <f>(EX305*EX306*$G305)*$DB$8</f>
        <v>0</v>
      </c>
      <c r="EY307" s="1126"/>
      <c r="EZ307" s="1125">
        <f>(EZ305*EZ306*$G305)*$DB$8</f>
        <v>0</v>
      </c>
      <c r="FA307" s="1126"/>
      <c r="FB307" s="1125">
        <f>(FB305*FB306*$G305)*$DB$8</f>
        <v>0</v>
      </c>
      <c r="FC307" s="1126"/>
      <c r="FD307" s="1125">
        <f>(FD305*FD306*$G305)*$DB$8</f>
        <v>0</v>
      </c>
      <c r="FE307" s="1126"/>
      <c r="FF307" s="1125">
        <f>(FF305*FF306*$G305)*$DB$8</f>
        <v>0</v>
      </c>
      <c r="FG307" s="1126"/>
      <c r="FH307" s="1125">
        <f>(FH305*FH306*$G305)*$DB$8</f>
        <v>0</v>
      </c>
      <c r="FI307" s="1126"/>
      <c r="FJ307" s="1125">
        <f>(FJ305*FJ306*$G305)*$DB$8</f>
        <v>0</v>
      </c>
      <c r="FK307" s="1126"/>
      <c r="FL307" s="1125">
        <f>(FL305*FL306*$G305)*$DB$8</f>
        <v>0</v>
      </c>
      <c r="FM307" s="1126"/>
      <c r="FN307" s="1125">
        <f>(FN305*FN306*$G305)*$DB$8</f>
        <v>0</v>
      </c>
      <c r="FO307" s="1126"/>
      <c r="FP307" s="1125">
        <f>(FP305*FP306*$G305)*$DB$8</f>
        <v>0</v>
      </c>
      <c r="FQ307" s="1126"/>
      <c r="FR307" s="1125">
        <f>(FR305*FR306*$G305)*$DB$8</f>
        <v>0</v>
      </c>
      <c r="FS307" s="1126"/>
      <c r="FT307" s="1125">
        <f>(FT305*FT306*$G305)*$DB$8</f>
        <v>0</v>
      </c>
      <c r="FU307" s="1126"/>
      <c r="FV307" s="1125">
        <f>(FV305*FV306*$G305)*$DB$8</f>
        <v>0</v>
      </c>
      <c r="FW307" s="1126"/>
      <c r="FX307" s="1125">
        <f>(FX305*FX306*$G305)*$DB$8</f>
        <v>0</v>
      </c>
      <c r="FY307" s="1126"/>
      <c r="FZ307" s="1125">
        <f>(FZ305*FZ306*$G305)*$DB$8</f>
        <v>0</v>
      </c>
      <c r="GA307" s="1126"/>
      <c r="GB307" s="1125">
        <f>(GB305*GB306*$G305)*$DB$8</f>
        <v>0</v>
      </c>
      <c r="GC307" s="1126"/>
      <c r="GD307" s="1125">
        <f>(GD305*GD306*$G305)*$DB$8</f>
        <v>0</v>
      </c>
      <c r="GE307" s="1126"/>
      <c r="GF307" s="1125">
        <f>(GF305*GF306*$G305)*$DB$8</f>
        <v>0</v>
      </c>
      <c r="GG307" s="1126"/>
      <c r="GH307" s="1125">
        <f>(GH305*GH306*$G305)*$DB$8</f>
        <v>0</v>
      </c>
      <c r="GI307" s="1126"/>
      <c r="GJ307" s="1125">
        <f>(GJ305*GJ306*$G305)*$DB$8</f>
        <v>0</v>
      </c>
      <c r="GK307" s="1126"/>
      <c r="GL307" s="1125">
        <f>(GL305*GL306*$G305)*$DB$8</f>
        <v>0</v>
      </c>
      <c r="GM307" s="1126"/>
      <c r="GN307" s="1125">
        <f>(GN305*GN306*$G305)*$DB$8</f>
        <v>0</v>
      </c>
      <c r="GO307" s="1126"/>
      <c r="GP307" s="1125">
        <f>(GP305*GP306*$G305)*$DB$8</f>
        <v>0</v>
      </c>
      <c r="GQ307" s="1126"/>
      <c r="GR307" s="1125">
        <f>(GR305*GR306*$G305)*$DB$8</f>
        <v>0</v>
      </c>
      <c r="GS307" s="1126"/>
      <c r="GT307" s="1125">
        <f>(GT305*GT306*$G305)*$DB$8</f>
        <v>0</v>
      </c>
      <c r="GU307" s="1126"/>
      <c r="GV307" s="1125">
        <f t="shared" ref="GV307" si="1241">(GV305*GV306*$G305)*$DB$8</f>
        <v>0</v>
      </c>
      <c r="GW307" s="1126"/>
      <c r="GX307" s="1125">
        <f t="shared" ref="GX307" si="1242">(GX305*GX306*$G305)*$DB$8</f>
        <v>0</v>
      </c>
      <c r="GY307" s="1126"/>
      <c r="GZ307" s="1125">
        <f t="shared" ref="GZ307" si="1243">(GZ305*GZ306*$G305)*$DB$8</f>
        <v>0</v>
      </c>
      <c r="HA307" s="1126"/>
      <c r="HB307" s="1125">
        <f>(HB305*HB306*$G305)*$DB$8</f>
        <v>0</v>
      </c>
      <c r="HC307" s="1126"/>
      <c r="HD307" s="1125">
        <f t="shared" ref="HD307" si="1244">(HD305*HD306*$G305)*$DB$8</f>
        <v>0</v>
      </c>
      <c r="HE307" s="1126"/>
      <c r="HF307" s="1125">
        <f t="shared" ref="HF307" si="1245">(HF305*HF306*$G305)*$DB$8</f>
        <v>0</v>
      </c>
      <c r="HG307" s="1126"/>
      <c r="HH307" s="1125">
        <f t="shared" ref="HH307" si="1246">(HH305*HH306*$G305)*$DB$8</f>
        <v>0</v>
      </c>
      <c r="HI307" s="1126"/>
    </row>
    <row r="308" spans="1:217" ht="12.75" hidden="1" customHeight="1">
      <c r="A308" s="1139"/>
      <c r="B308" s="1140"/>
      <c r="C308" s="1139"/>
      <c r="D308" s="1141"/>
      <c r="E308" s="1141"/>
      <c r="F308" s="1142"/>
      <c r="G308" s="1141"/>
      <c r="H308" s="733"/>
      <c r="I308" s="1143"/>
      <c r="J308" s="1144"/>
      <c r="K308" s="839" t="s">
        <v>382</v>
      </c>
      <c r="L308" s="1121">
        <f>L307</f>
        <v>0</v>
      </c>
      <c r="M308" s="1122"/>
      <c r="N308" s="1121">
        <f>L308+N307</f>
        <v>0</v>
      </c>
      <c r="O308" s="1122"/>
      <c r="P308" s="1121">
        <f>N308+P307</f>
        <v>0</v>
      </c>
      <c r="Q308" s="1122"/>
      <c r="R308" s="1121">
        <f>P308+R307</f>
        <v>0</v>
      </c>
      <c r="S308" s="1122"/>
      <c r="T308" s="1121">
        <f>R308+T307</f>
        <v>0</v>
      </c>
      <c r="U308" s="1122"/>
      <c r="V308" s="1121">
        <f>T308+V307</f>
        <v>0</v>
      </c>
      <c r="W308" s="1122"/>
      <c r="X308" s="1121">
        <f>V308+X307</f>
        <v>0</v>
      </c>
      <c r="Y308" s="1122"/>
      <c r="Z308" s="1121">
        <f>X308+Z307</f>
        <v>0</v>
      </c>
      <c r="AA308" s="1122"/>
      <c r="AB308" s="1121">
        <f>Z308+AB307</f>
        <v>0</v>
      </c>
      <c r="AC308" s="1122"/>
      <c r="AD308" s="1121">
        <f>AB308+AD307</f>
        <v>0</v>
      </c>
      <c r="AE308" s="1122"/>
      <c r="AF308" s="1121">
        <f>AD308+AF307</f>
        <v>0</v>
      </c>
      <c r="AG308" s="1122"/>
      <c r="AH308" s="1121">
        <f>AF308+AH307</f>
        <v>0</v>
      </c>
      <c r="AI308" s="1122"/>
      <c r="AJ308" s="1121">
        <f>AH308+AJ307</f>
        <v>0</v>
      </c>
      <c r="AK308" s="1122"/>
      <c r="AL308" s="1121">
        <f>AJ308+AL307</f>
        <v>0</v>
      </c>
      <c r="AM308" s="1122"/>
      <c r="AN308" s="1121">
        <f>AL308+AN307</f>
        <v>0</v>
      </c>
      <c r="AO308" s="1122"/>
      <c r="AP308" s="1121">
        <f>AN308+AP307</f>
        <v>0</v>
      </c>
      <c r="AQ308" s="1122"/>
      <c r="AR308" s="1121">
        <f>AP308+AR307</f>
        <v>0</v>
      </c>
      <c r="AS308" s="1122"/>
      <c r="AT308" s="1121">
        <f>AR308+AT307</f>
        <v>0</v>
      </c>
      <c r="AU308" s="1122"/>
      <c r="AV308" s="1121">
        <f>AT308+AV307</f>
        <v>0</v>
      </c>
      <c r="AW308" s="1122"/>
      <c r="AX308" s="1121">
        <f>AV308+AX307</f>
        <v>0</v>
      </c>
      <c r="AY308" s="1122"/>
      <c r="AZ308" s="1121">
        <f>AX308+AZ307</f>
        <v>0</v>
      </c>
      <c r="BA308" s="1122"/>
      <c r="BB308" s="1121">
        <f>AZ308+BB307</f>
        <v>0</v>
      </c>
      <c r="BC308" s="1122"/>
      <c r="BD308" s="1121">
        <f>BB308+BD307</f>
        <v>0</v>
      </c>
      <c r="BE308" s="1122"/>
      <c r="BF308" s="1121">
        <f>BD308+BF307</f>
        <v>0</v>
      </c>
      <c r="BG308" s="1122"/>
      <c r="BH308" s="1121">
        <f>BF308+BH307</f>
        <v>0</v>
      </c>
      <c r="BI308" s="1122"/>
      <c r="BJ308" s="1121">
        <f>BH308+BJ307</f>
        <v>0</v>
      </c>
      <c r="BK308" s="1122"/>
      <c r="BL308" s="1121">
        <f>BJ308+BL307</f>
        <v>0</v>
      </c>
      <c r="BM308" s="1122"/>
      <c r="BN308" s="1121">
        <f>BL308+BN307</f>
        <v>0</v>
      </c>
      <c r="BO308" s="1122"/>
      <c r="BP308" s="1121">
        <f>BN308+BP307</f>
        <v>0</v>
      </c>
      <c r="BQ308" s="1122"/>
      <c r="BR308" s="1121">
        <f>BP308+BR307</f>
        <v>0</v>
      </c>
      <c r="BS308" s="1122"/>
      <c r="BT308" s="1121">
        <f>BR308+BT307</f>
        <v>0</v>
      </c>
      <c r="BU308" s="1122"/>
      <c r="BV308" s="1121">
        <f>BT308+BV307</f>
        <v>0</v>
      </c>
      <c r="BW308" s="1122"/>
      <c r="BX308" s="1121">
        <f>BV308+BX307</f>
        <v>0</v>
      </c>
      <c r="BY308" s="1122"/>
      <c r="BZ308" s="1121">
        <f>BX308+BZ307</f>
        <v>0</v>
      </c>
      <c r="CA308" s="1122"/>
      <c r="CB308" s="1121">
        <f>BZ308+CB307</f>
        <v>0</v>
      </c>
      <c r="CC308" s="1122"/>
      <c r="CD308" s="1121">
        <f>CB308+CD307</f>
        <v>0</v>
      </c>
      <c r="CE308" s="1122"/>
      <c r="CF308" s="1121">
        <f>CD308+CF307</f>
        <v>0</v>
      </c>
      <c r="CG308" s="1122"/>
      <c r="CH308" s="1121">
        <f>CF308+CH307</f>
        <v>0</v>
      </c>
      <c r="CI308" s="1122"/>
      <c r="CJ308" s="1121">
        <f>CH308+CJ307</f>
        <v>0</v>
      </c>
      <c r="CK308" s="1122"/>
      <c r="CL308" s="1121">
        <f>CJ308+CL307</f>
        <v>0</v>
      </c>
      <c r="CM308" s="1122"/>
      <c r="CN308" s="1121">
        <f>CL308+CN307</f>
        <v>0</v>
      </c>
      <c r="CO308" s="1122"/>
      <c r="CP308" s="1121">
        <f>CN308+CP307</f>
        <v>0</v>
      </c>
      <c r="CQ308" s="1122"/>
      <c r="CR308" s="1121">
        <f>CP308+CR307</f>
        <v>0</v>
      </c>
      <c r="CS308" s="1122"/>
      <c r="CT308" s="1121">
        <f>CR308+CT307</f>
        <v>0</v>
      </c>
      <c r="CU308" s="1122"/>
      <c r="CV308" s="1121">
        <f>CT308+CV307</f>
        <v>0</v>
      </c>
      <c r="CW308" s="1122"/>
      <c r="CX308" s="1121">
        <f>CV308+CX307</f>
        <v>0</v>
      </c>
      <c r="CY308" s="1122"/>
      <c r="CZ308" s="1121">
        <f>CX308+CZ307</f>
        <v>0</v>
      </c>
      <c r="DA308" s="1122"/>
      <c r="DB308" s="1121">
        <f>CZ308+DB307</f>
        <v>0</v>
      </c>
      <c r="DC308" s="1122"/>
      <c r="DD308" s="1121">
        <f>DB308+DD307</f>
        <v>0</v>
      </c>
      <c r="DE308" s="1122"/>
      <c r="DF308" s="1121">
        <f>DD308+DF307</f>
        <v>0</v>
      </c>
      <c r="DG308" s="1122"/>
      <c r="DH308" s="1121">
        <f>DF308+DH307</f>
        <v>0</v>
      </c>
      <c r="DI308" s="1122"/>
      <c r="DJ308" s="1127">
        <f>DH308+DJ307</f>
        <v>0</v>
      </c>
      <c r="DK308" s="1128"/>
      <c r="DL308" s="1121">
        <f>DJ308+DL307</f>
        <v>0</v>
      </c>
      <c r="DM308" s="1122"/>
      <c r="DN308" s="1121">
        <f>DL308+DN307</f>
        <v>0</v>
      </c>
      <c r="DO308" s="1122"/>
      <c r="DP308" s="1121">
        <f>DN308+DP307</f>
        <v>0</v>
      </c>
      <c r="DQ308" s="1122"/>
      <c r="DR308" s="1121">
        <f>DP308+DR307</f>
        <v>0</v>
      </c>
      <c r="DS308" s="1122"/>
      <c r="DT308" s="1121">
        <f>DR308+DT307</f>
        <v>0</v>
      </c>
      <c r="DU308" s="1122"/>
      <c r="DV308" s="1121">
        <f>DT308+DV307</f>
        <v>0</v>
      </c>
      <c r="DW308" s="1122"/>
      <c r="DX308" s="1121">
        <f>DV308+DX307</f>
        <v>0</v>
      </c>
      <c r="DY308" s="1122"/>
      <c r="DZ308" s="1121">
        <f>DX308+DZ307</f>
        <v>0</v>
      </c>
      <c r="EA308" s="1122"/>
      <c r="EB308" s="1121">
        <f>DZ308+EB307</f>
        <v>0</v>
      </c>
      <c r="EC308" s="1122"/>
      <c r="ED308" s="1121">
        <f>EB308+ED307</f>
        <v>0</v>
      </c>
      <c r="EE308" s="1122"/>
      <c r="EF308" s="1121">
        <f>ED308+EF307</f>
        <v>0</v>
      </c>
      <c r="EG308" s="1122"/>
      <c r="EH308" s="1121">
        <f>EF308+EH307</f>
        <v>0</v>
      </c>
      <c r="EI308" s="1122"/>
      <c r="EJ308" s="1121">
        <f>EH308+EJ307</f>
        <v>0</v>
      </c>
      <c r="EK308" s="1122"/>
      <c r="EL308" s="1121">
        <f>EJ308+EL307</f>
        <v>0</v>
      </c>
      <c r="EM308" s="1122"/>
      <c r="EN308" s="1121">
        <f>EL308+EN307</f>
        <v>0</v>
      </c>
      <c r="EO308" s="1122"/>
      <c r="EP308" s="1121">
        <f>EN308+EP307</f>
        <v>0</v>
      </c>
      <c r="EQ308" s="1122"/>
      <c r="ER308" s="1121">
        <f>EP308+ER307</f>
        <v>0</v>
      </c>
      <c r="ES308" s="1122"/>
      <c r="ET308" s="1121">
        <f>ER308+ET307</f>
        <v>0</v>
      </c>
      <c r="EU308" s="1122"/>
      <c r="EV308" s="1121">
        <f>ET308+EV307</f>
        <v>0</v>
      </c>
      <c r="EW308" s="1122"/>
      <c r="EX308" s="1121">
        <f>EV308+EX307</f>
        <v>0</v>
      </c>
      <c r="EY308" s="1122"/>
      <c r="EZ308" s="1121">
        <f>EX308+EZ307</f>
        <v>0</v>
      </c>
      <c r="FA308" s="1122"/>
      <c r="FB308" s="1121">
        <f>EZ308+FB307</f>
        <v>0</v>
      </c>
      <c r="FC308" s="1122"/>
      <c r="FD308" s="1121">
        <f>FB308+FD307</f>
        <v>0</v>
      </c>
      <c r="FE308" s="1122"/>
      <c r="FF308" s="1121">
        <f>FD308+FF307</f>
        <v>0</v>
      </c>
      <c r="FG308" s="1122"/>
      <c r="FH308" s="1121">
        <f>FF308+FH307</f>
        <v>0</v>
      </c>
      <c r="FI308" s="1122"/>
      <c r="FJ308" s="1121">
        <f>FH308+FJ307</f>
        <v>0</v>
      </c>
      <c r="FK308" s="1122"/>
      <c r="FL308" s="1121">
        <f>FJ308+FL307</f>
        <v>0</v>
      </c>
      <c r="FM308" s="1122"/>
      <c r="FN308" s="1121">
        <f>FL308+FN307</f>
        <v>0</v>
      </c>
      <c r="FO308" s="1122"/>
      <c r="FP308" s="1121">
        <f>FN308+FP307</f>
        <v>0</v>
      </c>
      <c r="FQ308" s="1122"/>
      <c r="FR308" s="1121">
        <f>FP308+FR307</f>
        <v>0</v>
      </c>
      <c r="FS308" s="1122"/>
      <c r="FT308" s="1121">
        <f>FR308+FT307</f>
        <v>0</v>
      </c>
      <c r="FU308" s="1122"/>
      <c r="FV308" s="1121">
        <f>FT308+FV307</f>
        <v>0</v>
      </c>
      <c r="FW308" s="1122"/>
      <c r="FX308" s="1121">
        <f>FV308+FX307</f>
        <v>0</v>
      </c>
      <c r="FY308" s="1122"/>
      <c r="FZ308" s="1121">
        <f>FX308+FZ307</f>
        <v>0</v>
      </c>
      <c r="GA308" s="1122"/>
      <c r="GB308" s="1121">
        <f>FZ308+GB307</f>
        <v>0</v>
      </c>
      <c r="GC308" s="1122"/>
      <c r="GD308" s="1121">
        <f>GB308+GD307</f>
        <v>0</v>
      </c>
      <c r="GE308" s="1122"/>
      <c r="GF308" s="1121">
        <f>GD308+GF307</f>
        <v>0</v>
      </c>
      <c r="GG308" s="1122"/>
      <c r="GH308" s="1121">
        <f>GF308+GH307</f>
        <v>0</v>
      </c>
      <c r="GI308" s="1122"/>
      <c r="GJ308" s="1121">
        <f>GH308+GJ307</f>
        <v>0</v>
      </c>
      <c r="GK308" s="1122"/>
      <c r="GL308" s="1121">
        <f>GJ308+GL307</f>
        <v>0</v>
      </c>
      <c r="GM308" s="1122"/>
      <c r="GN308" s="1121">
        <f>GL308+GN307</f>
        <v>0</v>
      </c>
      <c r="GO308" s="1122"/>
      <c r="GP308" s="1121">
        <f>GN308+GP307</f>
        <v>0</v>
      </c>
      <c r="GQ308" s="1122"/>
      <c r="GR308" s="1121">
        <f>GP308+GR307</f>
        <v>0</v>
      </c>
      <c r="GS308" s="1122"/>
      <c r="GT308" s="1121">
        <f>GR308+GT307</f>
        <v>0</v>
      </c>
      <c r="GU308" s="1122"/>
      <c r="GV308" s="1121">
        <f t="shared" ref="GV308" si="1247">GT308+GV307</f>
        <v>0</v>
      </c>
      <c r="GW308" s="1122"/>
      <c r="GX308" s="1121">
        <f t="shared" ref="GX308" si="1248">GV308+GX307</f>
        <v>0</v>
      </c>
      <c r="GY308" s="1122"/>
      <c r="GZ308" s="1121">
        <f t="shared" ref="GZ308" si="1249">GX308+GZ307</f>
        <v>0</v>
      </c>
      <c r="HA308" s="1122"/>
      <c r="HB308" s="1121">
        <f>GZ308+HB307</f>
        <v>0</v>
      </c>
      <c r="HC308" s="1122"/>
      <c r="HD308" s="1121">
        <f t="shared" ref="HD308" si="1250">HB308+HD307</f>
        <v>0</v>
      </c>
      <c r="HE308" s="1122"/>
      <c r="HF308" s="1121">
        <f t="shared" ref="HF308" si="1251">HD308+HF307</f>
        <v>0</v>
      </c>
      <c r="HG308" s="1122"/>
      <c r="HH308" s="1121">
        <f t="shared" ref="HH308" si="1252">HF308+HH307</f>
        <v>0</v>
      </c>
      <c r="HI308" s="1122"/>
    </row>
    <row r="309" spans="1:217" s="19" customFormat="1" ht="12.75" hidden="1" customHeight="1">
      <c r="A309" s="1139"/>
      <c r="B309" s="1140"/>
      <c r="C309" s="1139"/>
      <c r="D309" s="1141"/>
      <c r="E309" s="1141"/>
      <c r="F309" s="1142"/>
      <c r="G309" s="1141"/>
      <c r="H309" s="840"/>
      <c r="I309" s="1143"/>
      <c r="J309" s="1144"/>
      <c r="K309" s="841" t="s">
        <v>383</v>
      </c>
      <c r="L309" s="1117"/>
      <c r="M309" s="1118"/>
      <c r="N309" s="1117"/>
      <c r="O309" s="1118"/>
      <c r="P309" s="1117"/>
      <c r="Q309" s="1118"/>
      <c r="R309" s="1117"/>
      <c r="S309" s="1118"/>
      <c r="T309" s="1117"/>
      <c r="U309" s="1118"/>
      <c r="V309" s="1117"/>
      <c r="W309" s="1118"/>
      <c r="X309" s="1117"/>
      <c r="Y309" s="1118"/>
      <c r="Z309" s="1117"/>
      <c r="AA309" s="1118"/>
      <c r="AB309" s="1117"/>
      <c r="AC309" s="1118"/>
      <c r="AD309" s="1117"/>
      <c r="AE309" s="1118"/>
      <c r="AF309" s="1117"/>
      <c r="AG309" s="1118"/>
      <c r="AH309" s="1117"/>
      <c r="AI309" s="1118"/>
      <c r="AJ309" s="1117"/>
      <c r="AK309" s="1118"/>
      <c r="AL309" s="1117"/>
      <c r="AM309" s="1118"/>
      <c r="AN309" s="1117"/>
      <c r="AO309" s="1118"/>
      <c r="AP309" s="1117"/>
      <c r="AQ309" s="1118"/>
      <c r="AR309" s="1117"/>
      <c r="AS309" s="1118"/>
      <c r="AT309" s="1117"/>
      <c r="AU309" s="1118"/>
      <c r="AV309" s="1117"/>
      <c r="AW309" s="1118"/>
      <c r="AX309" s="1117"/>
      <c r="AY309" s="1118"/>
      <c r="AZ309" s="1117"/>
      <c r="BA309" s="1118"/>
      <c r="BB309" s="1117"/>
      <c r="BC309" s="1118"/>
      <c r="BD309" s="1117"/>
      <c r="BE309" s="1118"/>
      <c r="BF309" s="1117"/>
      <c r="BG309" s="1118"/>
      <c r="BH309" s="1117"/>
      <c r="BI309" s="1118"/>
      <c r="BJ309" s="1117"/>
      <c r="BK309" s="1118"/>
      <c r="BL309" s="1117"/>
      <c r="BM309" s="1118"/>
      <c r="BN309" s="1117"/>
      <c r="BO309" s="1118"/>
      <c r="BP309" s="1117"/>
      <c r="BQ309" s="1118"/>
      <c r="BR309" s="1117"/>
      <c r="BS309" s="1118"/>
      <c r="BT309" s="1117"/>
      <c r="BU309" s="1118"/>
      <c r="BV309" s="1117"/>
      <c r="BW309" s="1118"/>
      <c r="BX309" s="1117"/>
      <c r="BY309" s="1118"/>
      <c r="BZ309" s="1117"/>
      <c r="CA309" s="1118"/>
      <c r="CB309" s="1117"/>
      <c r="CC309" s="1118"/>
      <c r="CD309" s="1117"/>
      <c r="CE309" s="1118"/>
      <c r="CF309" s="1117"/>
      <c r="CG309" s="1118"/>
      <c r="CH309" s="1117"/>
      <c r="CI309" s="1118"/>
      <c r="CJ309" s="1117"/>
      <c r="CK309" s="1118"/>
      <c r="CL309" s="1117"/>
      <c r="CM309" s="1118"/>
      <c r="CN309" s="1117"/>
      <c r="CO309" s="1118"/>
      <c r="CP309" s="1117"/>
      <c r="CQ309" s="1118"/>
      <c r="CR309" s="1117"/>
      <c r="CS309" s="1118"/>
      <c r="CT309" s="1117"/>
      <c r="CU309" s="1118"/>
      <c r="CV309" s="1117"/>
      <c r="CW309" s="1118"/>
      <c r="CX309" s="1117"/>
      <c r="CY309" s="1118"/>
      <c r="CZ309" s="1117"/>
      <c r="DA309" s="1118"/>
      <c r="DB309" s="1117"/>
      <c r="DC309" s="1118"/>
      <c r="DD309" s="1117"/>
      <c r="DE309" s="1118"/>
      <c r="DF309" s="1117"/>
      <c r="DG309" s="1118"/>
      <c r="DH309" s="1117"/>
      <c r="DI309" s="1118"/>
      <c r="DJ309" s="1123"/>
      <c r="DK309" s="1124"/>
      <c r="DL309" s="1117"/>
      <c r="DM309" s="1118"/>
      <c r="DN309" s="1117"/>
      <c r="DO309" s="1118"/>
      <c r="DP309" s="1117"/>
      <c r="DQ309" s="1118"/>
      <c r="DR309" s="1117"/>
      <c r="DS309" s="1118"/>
      <c r="DT309" s="1117"/>
      <c r="DU309" s="1118"/>
      <c r="DV309" s="1117"/>
      <c r="DW309" s="1118"/>
      <c r="DX309" s="1117"/>
      <c r="DY309" s="1118"/>
      <c r="DZ309" s="1117"/>
      <c r="EA309" s="1118"/>
      <c r="EB309" s="1117"/>
      <c r="EC309" s="1118"/>
      <c r="ED309" s="1117"/>
      <c r="EE309" s="1118"/>
      <c r="EF309" s="1117"/>
      <c r="EG309" s="1118"/>
      <c r="EH309" s="1117"/>
      <c r="EI309" s="1118"/>
      <c r="EJ309" s="1117"/>
      <c r="EK309" s="1118"/>
      <c r="EL309" s="1117"/>
      <c r="EM309" s="1118"/>
      <c r="EN309" s="1117"/>
      <c r="EO309" s="1118"/>
      <c r="EP309" s="1117"/>
      <c r="EQ309" s="1118"/>
      <c r="ER309" s="1117"/>
      <c r="ES309" s="1118"/>
      <c r="ET309" s="1117"/>
      <c r="EU309" s="1118"/>
      <c r="EV309" s="1117"/>
      <c r="EW309" s="1118"/>
      <c r="EX309" s="1117"/>
      <c r="EY309" s="1118"/>
      <c r="EZ309" s="1117"/>
      <c r="FA309" s="1118"/>
      <c r="FB309" s="1117"/>
      <c r="FC309" s="1118"/>
      <c r="FD309" s="1117"/>
      <c r="FE309" s="1118"/>
      <c r="FF309" s="1117"/>
      <c r="FG309" s="1118"/>
      <c r="FH309" s="1117"/>
      <c r="FI309" s="1118"/>
      <c r="FJ309" s="1117"/>
      <c r="FK309" s="1118"/>
      <c r="FL309" s="1117"/>
      <c r="FM309" s="1118"/>
      <c r="FN309" s="1117"/>
      <c r="FO309" s="1118"/>
      <c r="FP309" s="1117"/>
      <c r="FQ309" s="1118"/>
      <c r="FR309" s="1117"/>
      <c r="FS309" s="1118"/>
      <c r="FT309" s="1117"/>
      <c r="FU309" s="1118"/>
      <c r="FV309" s="1117"/>
      <c r="FW309" s="1118"/>
      <c r="FX309" s="1117"/>
      <c r="FY309" s="1118"/>
      <c r="FZ309" s="1117"/>
      <c r="GA309" s="1118"/>
      <c r="GB309" s="1117"/>
      <c r="GC309" s="1118"/>
      <c r="GD309" s="1117"/>
      <c r="GE309" s="1118"/>
      <c r="GF309" s="1117"/>
      <c r="GG309" s="1118"/>
      <c r="GH309" s="1117"/>
      <c r="GI309" s="1118"/>
      <c r="GJ309" s="1117"/>
      <c r="GK309" s="1118"/>
      <c r="GL309" s="1117"/>
      <c r="GM309" s="1118"/>
      <c r="GN309" s="1117"/>
      <c r="GO309" s="1118"/>
      <c r="GP309" s="1117"/>
      <c r="GQ309" s="1118"/>
      <c r="GR309" s="1117"/>
      <c r="GS309" s="1118"/>
      <c r="GT309" s="1117"/>
      <c r="GU309" s="1118"/>
      <c r="GV309" s="1117"/>
      <c r="GW309" s="1118"/>
      <c r="GX309" s="1117"/>
      <c r="GY309" s="1118"/>
      <c r="GZ309" s="1117"/>
      <c r="HA309" s="1118"/>
      <c r="HB309" s="1117"/>
      <c r="HC309" s="1118"/>
      <c r="HD309" s="1117"/>
      <c r="HE309" s="1118"/>
      <c r="HF309" s="1117"/>
      <c r="HG309" s="1118"/>
      <c r="HH309" s="1117"/>
      <c r="HI309" s="1118"/>
    </row>
    <row r="310" spans="1:217" s="20" customFormat="1" ht="12.75" hidden="1" customHeight="1">
      <c r="A310" s="1139"/>
      <c r="B310" s="1140"/>
      <c r="C310" s="1139"/>
      <c r="D310" s="1141"/>
      <c r="E310" s="1141"/>
      <c r="F310" s="1142"/>
      <c r="G310" s="1141"/>
      <c r="H310" s="842"/>
      <c r="I310" s="1143"/>
      <c r="J310" s="1144"/>
      <c r="K310" s="843" t="s">
        <v>384</v>
      </c>
      <c r="L310" s="1113">
        <f>L309</f>
        <v>0</v>
      </c>
      <c r="M310" s="1114"/>
      <c r="N310" s="1113">
        <f>N309+L310</f>
        <v>0</v>
      </c>
      <c r="O310" s="1114"/>
      <c r="P310" s="1113">
        <f>P309+N310</f>
        <v>0</v>
      </c>
      <c r="Q310" s="1114"/>
      <c r="R310" s="1113">
        <f>R309+P310</f>
        <v>0</v>
      </c>
      <c r="S310" s="1114"/>
      <c r="T310" s="1113">
        <f>T309+R310</f>
        <v>0</v>
      </c>
      <c r="U310" s="1114"/>
      <c r="V310" s="1113">
        <f>V309+T310</f>
        <v>0</v>
      </c>
      <c r="W310" s="1114"/>
      <c r="X310" s="1113">
        <f>X309+V310</f>
        <v>0</v>
      </c>
      <c r="Y310" s="1114"/>
      <c r="Z310" s="1113">
        <f>Z309+X310</f>
        <v>0</v>
      </c>
      <c r="AA310" s="1114"/>
      <c r="AB310" s="1113">
        <f>AB309+Z310</f>
        <v>0</v>
      </c>
      <c r="AC310" s="1114"/>
      <c r="AD310" s="1113">
        <f>AD309+AB310</f>
        <v>0</v>
      </c>
      <c r="AE310" s="1114"/>
      <c r="AF310" s="1113">
        <f>AF309+AD310</f>
        <v>0</v>
      </c>
      <c r="AG310" s="1114"/>
      <c r="AH310" s="1113">
        <f>AH309+AF310</f>
        <v>0</v>
      </c>
      <c r="AI310" s="1114"/>
      <c r="AJ310" s="1113">
        <f>AJ309+AH310</f>
        <v>0</v>
      </c>
      <c r="AK310" s="1114"/>
      <c r="AL310" s="1113">
        <f>AL309+AJ310</f>
        <v>0</v>
      </c>
      <c r="AM310" s="1114"/>
      <c r="AN310" s="1113">
        <f>AN309+AL310</f>
        <v>0</v>
      </c>
      <c r="AO310" s="1114"/>
      <c r="AP310" s="1113">
        <f>AP309+AN310</f>
        <v>0</v>
      </c>
      <c r="AQ310" s="1114"/>
      <c r="AR310" s="1113">
        <f>AR309+AP310</f>
        <v>0</v>
      </c>
      <c r="AS310" s="1114"/>
      <c r="AT310" s="1113">
        <f>AT309+AR310</f>
        <v>0</v>
      </c>
      <c r="AU310" s="1114"/>
      <c r="AV310" s="1113">
        <f>AV309+AT310</f>
        <v>0</v>
      </c>
      <c r="AW310" s="1114"/>
      <c r="AX310" s="1113">
        <f>AX309+AV310</f>
        <v>0</v>
      </c>
      <c r="AY310" s="1114"/>
      <c r="AZ310" s="1113">
        <f>AZ309+AX310</f>
        <v>0</v>
      </c>
      <c r="BA310" s="1114"/>
      <c r="BB310" s="1113">
        <f>BB309+AZ310</f>
        <v>0</v>
      </c>
      <c r="BC310" s="1114"/>
      <c r="BD310" s="1113">
        <f>BD309+BB310</f>
        <v>0</v>
      </c>
      <c r="BE310" s="1114"/>
      <c r="BF310" s="1113">
        <f>BF309+BD310</f>
        <v>0</v>
      </c>
      <c r="BG310" s="1114"/>
      <c r="BH310" s="1113">
        <f>BH309+BF310</f>
        <v>0</v>
      </c>
      <c r="BI310" s="1114"/>
      <c r="BJ310" s="1113">
        <f>BJ309+BH310</f>
        <v>0</v>
      </c>
      <c r="BK310" s="1114"/>
      <c r="BL310" s="1113">
        <f>BL309+BJ310</f>
        <v>0</v>
      </c>
      <c r="BM310" s="1114"/>
      <c r="BN310" s="1113">
        <f>BN309+BL310</f>
        <v>0</v>
      </c>
      <c r="BO310" s="1114"/>
      <c r="BP310" s="1113">
        <f>BP309+BN310</f>
        <v>0</v>
      </c>
      <c r="BQ310" s="1114"/>
      <c r="BR310" s="1113">
        <f>BR309+BP310</f>
        <v>0</v>
      </c>
      <c r="BS310" s="1114"/>
      <c r="BT310" s="1113">
        <f>BT309+BR310</f>
        <v>0</v>
      </c>
      <c r="BU310" s="1114"/>
      <c r="BV310" s="1113">
        <f>BV309+BT310</f>
        <v>0</v>
      </c>
      <c r="BW310" s="1114"/>
      <c r="BX310" s="1113">
        <f>BX309+BV310</f>
        <v>0</v>
      </c>
      <c r="BY310" s="1114"/>
      <c r="BZ310" s="1113">
        <f>BZ309+BX310</f>
        <v>0</v>
      </c>
      <c r="CA310" s="1114"/>
      <c r="CB310" s="1113">
        <f>CB309+BZ310</f>
        <v>0</v>
      </c>
      <c r="CC310" s="1114"/>
      <c r="CD310" s="1113">
        <f>CD309+CB310</f>
        <v>0</v>
      </c>
      <c r="CE310" s="1114"/>
      <c r="CF310" s="1113">
        <f>CF309+CD310</f>
        <v>0</v>
      </c>
      <c r="CG310" s="1114"/>
      <c r="CH310" s="1113">
        <f>CH309+CF310</f>
        <v>0</v>
      </c>
      <c r="CI310" s="1114"/>
      <c r="CJ310" s="1113">
        <f>CJ309+CH310</f>
        <v>0</v>
      </c>
      <c r="CK310" s="1114"/>
      <c r="CL310" s="1113">
        <f>CL309+CJ310</f>
        <v>0</v>
      </c>
      <c r="CM310" s="1114"/>
      <c r="CN310" s="1113">
        <f>CN309+CL310</f>
        <v>0</v>
      </c>
      <c r="CO310" s="1114"/>
      <c r="CP310" s="1113">
        <f>CP309+CN310</f>
        <v>0</v>
      </c>
      <c r="CQ310" s="1114"/>
      <c r="CR310" s="1113">
        <f>CR309+CP310</f>
        <v>0</v>
      </c>
      <c r="CS310" s="1114"/>
      <c r="CT310" s="1113">
        <f>CT309+CR310</f>
        <v>0</v>
      </c>
      <c r="CU310" s="1114"/>
      <c r="CV310" s="1113">
        <f>CV309+CT310</f>
        <v>0</v>
      </c>
      <c r="CW310" s="1114"/>
      <c r="CX310" s="1113">
        <f>CX309+CV310</f>
        <v>0</v>
      </c>
      <c r="CY310" s="1114"/>
      <c r="CZ310" s="1113">
        <f>CZ309+CX310</f>
        <v>0</v>
      </c>
      <c r="DA310" s="1114"/>
      <c r="DB310" s="1113">
        <f>DB309+CZ310</f>
        <v>0</v>
      </c>
      <c r="DC310" s="1114"/>
      <c r="DD310" s="1113">
        <f>DD309+DB310</f>
        <v>0</v>
      </c>
      <c r="DE310" s="1114"/>
      <c r="DF310" s="1113">
        <f>DF309+DD310</f>
        <v>0</v>
      </c>
      <c r="DG310" s="1114"/>
      <c r="DH310" s="1113">
        <f>DH309+DF310</f>
        <v>0</v>
      </c>
      <c r="DI310" s="1114"/>
      <c r="DJ310" s="1119">
        <f>DJ309+DH310</f>
        <v>0</v>
      </c>
      <c r="DK310" s="1120"/>
      <c r="DL310" s="1113">
        <f>DL309+DJ310</f>
        <v>0</v>
      </c>
      <c r="DM310" s="1114"/>
      <c r="DN310" s="1113">
        <f>DN309+DL310</f>
        <v>0</v>
      </c>
      <c r="DO310" s="1114"/>
      <c r="DP310" s="1113">
        <f>DP309+DN310</f>
        <v>0</v>
      </c>
      <c r="DQ310" s="1114"/>
      <c r="DR310" s="1113">
        <f>DR309+DP310</f>
        <v>0</v>
      </c>
      <c r="DS310" s="1114"/>
      <c r="DT310" s="1113">
        <f>DT309+DR310</f>
        <v>0</v>
      </c>
      <c r="DU310" s="1114"/>
      <c r="DV310" s="1113">
        <f>DV309+DT310</f>
        <v>0</v>
      </c>
      <c r="DW310" s="1114"/>
      <c r="DX310" s="1113">
        <f>DX309+DV310</f>
        <v>0</v>
      </c>
      <c r="DY310" s="1114"/>
      <c r="DZ310" s="1113">
        <f>DZ309+DX310</f>
        <v>0</v>
      </c>
      <c r="EA310" s="1114"/>
      <c r="EB310" s="1113">
        <f>EB309+DZ310</f>
        <v>0</v>
      </c>
      <c r="EC310" s="1114"/>
      <c r="ED310" s="1113">
        <f>ED309+EB310</f>
        <v>0</v>
      </c>
      <c r="EE310" s="1114"/>
      <c r="EF310" s="1113">
        <f>EF309+ED310</f>
        <v>0</v>
      </c>
      <c r="EG310" s="1114"/>
      <c r="EH310" s="1113">
        <f>EH309+EF310</f>
        <v>0</v>
      </c>
      <c r="EI310" s="1114"/>
      <c r="EJ310" s="1113">
        <f>EJ309+EH310</f>
        <v>0</v>
      </c>
      <c r="EK310" s="1114"/>
      <c r="EL310" s="1113">
        <f>EL309+EJ310</f>
        <v>0</v>
      </c>
      <c r="EM310" s="1114"/>
      <c r="EN310" s="1113">
        <f>EN309+EL310</f>
        <v>0</v>
      </c>
      <c r="EO310" s="1114"/>
      <c r="EP310" s="1113">
        <f>EP309+EN310</f>
        <v>0</v>
      </c>
      <c r="EQ310" s="1114"/>
      <c r="ER310" s="1113">
        <f>ER309+EP310</f>
        <v>0</v>
      </c>
      <c r="ES310" s="1114"/>
      <c r="ET310" s="1113">
        <f>ET309+ER310</f>
        <v>0</v>
      </c>
      <c r="EU310" s="1114"/>
      <c r="EV310" s="1113">
        <f>EV309+ET310</f>
        <v>0</v>
      </c>
      <c r="EW310" s="1114"/>
      <c r="EX310" s="1113">
        <f>EX309+EV310</f>
        <v>0</v>
      </c>
      <c r="EY310" s="1114"/>
      <c r="EZ310" s="1113">
        <f>EZ309+EX310</f>
        <v>0</v>
      </c>
      <c r="FA310" s="1114"/>
      <c r="FB310" s="1113">
        <f>FB309+EZ310</f>
        <v>0</v>
      </c>
      <c r="FC310" s="1114"/>
      <c r="FD310" s="1113">
        <f>FD309+FB310</f>
        <v>0</v>
      </c>
      <c r="FE310" s="1114"/>
      <c r="FF310" s="1113">
        <f>FF309+FD310</f>
        <v>0</v>
      </c>
      <c r="FG310" s="1114"/>
      <c r="FH310" s="1113">
        <f>FH309+FF310</f>
        <v>0</v>
      </c>
      <c r="FI310" s="1114"/>
      <c r="FJ310" s="1113">
        <f>FJ309+FH310</f>
        <v>0</v>
      </c>
      <c r="FK310" s="1114"/>
      <c r="FL310" s="1113">
        <f>FL309+FJ310</f>
        <v>0</v>
      </c>
      <c r="FM310" s="1114"/>
      <c r="FN310" s="1113">
        <f>FN309+FL310</f>
        <v>0</v>
      </c>
      <c r="FO310" s="1114"/>
      <c r="FP310" s="1113">
        <f>FP309+FN310</f>
        <v>0</v>
      </c>
      <c r="FQ310" s="1114"/>
      <c r="FR310" s="1113">
        <f>FR309+FP310</f>
        <v>0</v>
      </c>
      <c r="FS310" s="1114"/>
      <c r="FT310" s="1113">
        <f>FT309+FR310</f>
        <v>0</v>
      </c>
      <c r="FU310" s="1114"/>
      <c r="FV310" s="1113">
        <f>FV309+FT310</f>
        <v>0</v>
      </c>
      <c r="FW310" s="1114"/>
      <c r="FX310" s="1113">
        <f>FX309+FV310</f>
        <v>0</v>
      </c>
      <c r="FY310" s="1114"/>
      <c r="FZ310" s="1113">
        <f>FZ309+FX310</f>
        <v>0</v>
      </c>
      <c r="GA310" s="1114"/>
      <c r="GB310" s="1113">
        <f>GB309+FZ310</f>
        <v>0</v>
      </c>
      <c r="GC310" s="1114"/>
      <c r="GD310" s="1113">
        <f>GD309+GB310</f>
        <v>0</v>
      </c>
      <c r="GE310" s="1114"/>
      <c r="GF310" s="1113">
        <f>GF309+GD310</f>
        <v>0</v>
      </c>
      <c r="GG310" s="1114"/>
      <c r="GH310" s="1113">
        <f>GH309+GF310</f>
        <v>0</v>
      </c>
      <c r="GI310" s="1114"/>
      <c r="GJ310" s="1113">
        <f>GJ309+GH310</f>
        <v>0</v>
      </c>
      <c r="GK310" s="1114"/>
      <c r="GL310" s="1113">
        <f>GL309+GJ310</f>
        <v>0</v>
      </c>
      <c r="GM310" s="1114"/>
      <c r="GN310" s="1113">
        <f>GN309+GL310</f>
        <v>0</v>
      </c>
      <c r="GO310" s="1114"/>
      <c r="GP310" s="1113">
        <f>GP309+GN310</f>
        <v>0</v>
      </c>
      <c r="GQ310" s="1114"/>
      <c r="GR310" s="1113">
        <f>GR309+GP310</f>
        <v>0</v>
      </c>
      <c r="GS310" s="1114"/>
      <c r="GT310" s="1113">
        <f>GT309+GR310</f>
        <v>0</v>
      </c>
      <c r="GU310" s="1114"/>
      <c r="GV310" s="1113">
        <f t="shared" ref="GV310" si="1253">GV309+GT310</f>
        <v>0</v>
      </c>
      <c r="GW310" s="1114"/>
      <c r="GX310" s="1113">
        <f t="shared" ref="GX310" si="1254">GX309+GV310</f>
        <v>0</v>
      </c>
      <c r="GY310" s="1114"/>
      <c r="GZ310" s="1113">
        <f t="shared" ref="GZ310" si="1255">GZ309+GX310</f>
        <v>0</v>
      </c>
      <c r="HA310" s="1114"/>
      <c r="HB310" s="1113">
        <f>HB309+GZ310</f>
        <v>0</v>
      </c>
      <c r="HC310" s="1114"/>
      <c r="HD310" s="1113">
        <f t="shared" ref="HD310" si="1256">HD309+HB310</f>
        <v>0</v>
      </c>
      <c r="HE310" s="1114"/>
      <c r="HF310" s="1113">
        <f t="shared" ref="HF310" si="1257">HF309+HD310</f>
        <v>0</v>
      </c>
      <c r="HG310" s="1114"/>
      <c r="HH310" s="1113">
        <f t="shared" ref="HH310" si="1258">HH309+HF310</f>
        <v>0</v>
      </c>
      <c r="HI310" s="1114"/>
    </row>
    <row r="311" spans="1:217" s="21" customFormat="1" ht="12.75" hidden="1" customHeight="1">
      <c r="A311" s="1139"/>
      <c r="B311" s="1140"/>
      <c r="C311" s="1139"/>
      <c r="D311" s="1141"/>
      <c r="E311" s="1141"/>
      <c r="F311" s="1142"/>
      <c r="G311" s="1141"/>
      <c r="H311" s="844"/>
      <c r="I311" s="1143"/>
      <c r="J311" s="1144"/>
      <c r="K311" s="845" t="s">
        <v>385</v>
      </c>
      <c r="L311" s="1108" t="e">
        <f>IF($E305&gt;0,L308/$E305,"-")</f>
        <v>#N/A</v>
      </c>
      <c r="M311" s="1109"/>
      <c r="N311" s="1108" t="e">
        <f>IF($E305&gt;0,N308/$E305,"-")</f>
        <v>#N/A</v>
      </c>
      <c r="O311" s="1109"/>
      <c r="P311" s="1108" t="e">
        <f>IF($E305&gt;0,P308/$E305,"-")</f>
        <v>#N/A</v>
      </c>
      <c r="Q311" s="1109"/>
      <c r="R311" s="1108" t="e">
        <f>IF($E305&gt;0,R308/$E305,"-")</f>
        <v>#N/A</v>
      </c>
      <c r="S311" s="1109"/>
      <c r="T311" s="1108" t="e">
        <f>IF($E305&gt;0,T308/$E305,"-")</f>
        <v>#N/A</v>
      </c>
      <c r="U311" s="1109"/>
      <c r="V311" s="1108" t="e">
        <f>IF($E305&gt;0,V308/$E305,"-")</f>
        <v>#N/A</v>
      </c>
      <c r="W311" s="1109"/>
      <c r="X311" s="1108" t="e">
        <f>IF($E305&gt;0,X308/$E305,"-")</f>
        <v>#N/A</v>
      </c>
      <c r="Y311" s="1109"/>
      <c r="Z311" s="1108" t="e">
        <f>IF($E305&gt;0,Z308/$E305,"-")</f>
        <v>#N/A</v>
      </c>
      <c r="AA311" s="1109"/>
      <c r="AB311" s="1108" t="e">
        <f>IF($E305&gt;0,AB308/$E305,"-")</f>
        <v>#N/A</v>
      </c>
      <c r="AC311" s="1109"/>
      <c r="AD311" s="1108" t="e">
        <f>IF($E305&gt;0,AD308/$E305,"-")</f>
        <v>#N/A</v>
      </c>
      <c r="AE311" s="1109"/>
      <c r="AF311" s="1108" t="e">
        <f>IF($E305&gt;0,AF308/$E305,"-")</f>
        <v>#N/A</v>
      </c>
      <c r="AG311" s="1109"/>
      <c r="AH311" s="1108" t="e">
        <f>IF($E305&gt;0,AH308/$E305,"-")</f>
        <v>#N/A</v>
      </c>
      <c r="AI311" s="1109"/>
      <c r="AJ311" s="1108" t="e">
        <f>IF($E305&gt;0,AJ308/$E305,"-")</f>
        <v>#N/A</v>
      </c>
      <c r="AK311" s="1109"/>
      <c r="AL311" s="1108" t="e">
        <f>IF($E305&gt;0,AL308/$E305,"-")</f>
        <v>#N/A</v>
      </c>
      <c r="AM311" s="1109"/>
      <c r="AN311" s="1108" t="e">
        <f>IF($E305&gt;0,AN308/$E305,"-")</f>
        <v>#N/A</v>
      </c>
      <c r="AO311" s="1109"/>
      <c r="AP311" s="1108" t="e">
        <f>IF($E305&gt;0,AP308/$E305,"-")</f>
        <v>#N/A</v>
      </c>
      <c r="AQ311" s="1109"/>
      <c r="AR311" s="1108" t="e">
        <f>IF($E305&gt;0,AR308/$E305,"-")</f>
        <v>#N/A</v>
      </c>
      <c r="AS311" s="1109"/>
      <c r="AT311" s="1108" t="e">
        <f>IF($E305&gt;0,AT308/$E305,"-")</f>
        <v>#N/A</v>
      </c>
      <c r="AU311" s="1109"/>
      <c r="AV311" s="1108" t="e">
        <f>IF($E305&gt;0,AV308/$E305,"-")</f>
        <v>#N/A</v>
      </c>
      <c r="AW311" s="1109"/>
      <c r="AX311" s="1108" t="e">
        <f>IF($E305&gt;0,AX308/$E305,"-")</f>
        <v>#N/A</v>
      </c>
      <c r="AY311" s="1109"/>
      <c r="AZ311" s="1108" t="e">
        <f>IF($E305&gt;0,AZ308/$E305,"-")</f>
        <v>#N/A</v>
      </c>
      <c r="BA311" s="1109"/>
      <c r="BB311" s="1108" t="e">
        <f>IF($E305&gt;0,BB308/$E305,"-")</f>
        <v>#N/A</v>
      </c>
      <c r="BC311" s="1109"/>
      <c r="BD311" s="1108" t="e">
        <f>IF($E305&gt;0,BD308/$E305,"-")</f>
        <v>#N/A</v>
      </c>
      <c r="BE311" s="1109"/>
      <c r="BF311" s="1108" t="e">
        <f>IF($E305&gt;0,BF308/$E305,"-")</f>
        <v>#N/A</v>
      </c>
      <c r="BG311" s="1109"/>
      <c r="BH311" s="1108" t="e">
        <f>IF($E305&gt;0,BH308/$E305,"-")</f>
        <v>#N/A</v>
      </c>
      <c r="BI311" s="1109"/>
      <c r="BJ311" s="1108" t="e">
        <f>IF($E305&gt;0,BJ308/$E305,"-")</f>
        <v>#N/A</v>
      </c>
      <c r="BK311" s="1109"/>
      <c r="BL311" s="1108" t="e">
        <f>IF($E305&gt;0,BL308/$E305,"-")</f>
        <v>#N/A</v>
      </c>
      <c r="BM311" s="1109"/>
      <c r="BN311" s="1108" t="e">
        <f>IF($E305&gt;0,BN308/$E305,"-")</f>
        <v>#N/A</v>
      </c>
      <c r="BO311" s="1109"/>
      <c r="BP311" s="1108" t="e">
        <f>IF($E305&gt;0,BP308/$E305,"-")</f>
        <v>#N/A</v>
      </c>
      <c r="BQ311" s="1109"/>
      <c r="BR311" s="1108" t="e">
        <f>IF($E305&gt;0,BR308/$E305,"-")</f>
        <v>#N/A</v>
      </c>
      <c r="BS311" s="1109"/>
      <c r="BT311" s="1108" t="e">
        <f>IF($E305&gt;0,BT308/$E305,"-")</f>
        <v>#N/A</v>
      </c>
      <c r="BU311" s="1109"/>
      <c r="BV311" s="1108" t="e">
        <f>IF($E305&gt;0,BV308/$E305,"-")</f>
        <v>#N/A</v>
      </c>
      <c r="BW311" s="1109"/>
      <c r="BX311" s="1108" t="e">
        <f>IF($E305&gt;0,BX308/$E305,"-")</f>
        <v>#N/A</v>
      </c>
      <c r="BY311" s="1109"/>
      <c r="BZ311" s="1108" t="e">
        <f>IF($E305&gt;0,BZ308/$E305,"-")</f>
        <v>#N/A</v>
      </c>
      <c r="CA311" s="1109"/>
      <c r="CB311" s="1108" t="e">
        <f>IF($E305&gt;0,CB308/$E305,"-")</f>
        <v>#N/A</v>
      </c>
      <c r="CC311" s="1109"/>
      <c r="CD311" s="1108" t="e">
        <f>IF($E305&gt;0,CD308/$E305,"-")</f>
        <v>#N/A</v>
      </c>
      <c r="CE311" s="1109"/>
      <c r="CF311" s="1108" t="e">
        <f>IF($E305&gt;0,CF308/$E305,"-")</f>
        <v>#N/A</v>
      </c>
      <c r="CG311" s="1109"/>
      <c r="CH311" s="1108" t="e">
        <f>IF($E305&gt;0,CH308/$E305,"-")</f>
        <v>#N/A</v>
      </c>
      <c r="CI311" s="1109"/>
      <c r="CJ311" s="1108" t="e">
        <f>IF($E305&gt;0,CJ308/$E305,"-")</f>
        <v>#N/A</v>
      </c>
      <c r="CK311" s="1109"/>
      <c r="CL311" s="1108" t="e">
        <f>IF($E305&gt;0,CL308/$E305,"-")</f>
        <v>#N/A</v>
      </c>
      <c r="CM311" s="1109"/>
      <c r="CN311" s="1108" t="e">
        <f>IF($E305&gt;0,CN308/$E305,"-")</f>
        <v>#N/A</v>
      </c>
      <c r="CO311" s="1109"/>
      <c r="CP311" s="1108" t="e">
        <f>IF($E305&gt;0,CP308/$E305,"-")</f>
        <v>#N/A</v>
      </c>
      <c r="CQ311" s="1109"/>
      <c r="CR311" s="1108" t="e">
        <f>IF($E305&gt;0,CR308/$E305,"-")</f>
        <v>#N/A</v>
      </c>
      <c r="CS311" s="1109"/>
      <c r="CT311" s="1108" t="e">
        <f>IF($E305&gt;0,CT308/$E305,"-")</f>
        <v>#N/A</v>
      </c>
      <c r="CU311" s="1109"/>
      <c r="CV311" s="1108" t="e">
        <f>IF($E305&gt;0,CV308/$E305,"-")</f>
        <v>#N/A</v>
      </c>
      <c r="CW311" s="1109"/>
      <c r="CX311" s="1108" t="e">
        <f>IF($E305&gt;0,CX308/$E305,"-")</f>
        <v>#N/A</v>
      </c>
      <c r="CY311" s="1109"/>
      <c r="CZ311" s="1108" t="e">
        <f>IF($E305&gt;0,CZ308/$E305,"-")</f>
        <v>#N/A</v>
      </c>
      <c r="DA311" s="1109"/>
      <c r="DB311" s="1108" t="e">
        <f>IF($E305&gt;0,DB308/$E305,"-")</f>
        <v>#N/A</v>
      </c>
      <c r="DC311" s="1109"/>
      <c r="DD311" s="1108" t="e">
        <f>IF($E305&gt;0,DD308/$E305,"-")</f>
        <v>#N/A</v>
      </c>
      <c r="DE311" s="1109"/>
      <c r="DF311" s="1108" t="e">
        <f>IF($E305&gt;0,DF308/$E305,"-")</f>
        <v>#N/A</v>
      </c>
      <c r="DG311" s="1109"/>
      <c r="DH311" s="1108" t="e">
        <f>IF($E305&gt;0,DH308/$E305,"-")</f>
        <v>#N/A</v>
      </c>
      <c r="DI311" s="1109"/>
      <c r="DJ311" s="1115" t="e">
        <f>IF($E305&gt;0,DJ308/$E305,"-")</f>
        <v>#N/A</v>
      </c>
      <c r="DK311" s="1116"/>
      <c r="DL311" s="1108" t="e">
        <f>IF($E305&gt;0,DL308/$E305,"-")</f>
        <v>#N/A</v>
      </c>
      <c r="DM311" s="1109"/>
      <c r="DN311" s="1108" t="e">
        <f>IF($E305&gt;0,DN308/$E305,"-")</f>
        <v>#N/A</v>
      </c>
      <c r="DO311" s="1109"/>
      <c r="DP311" s="1108" t="e">
        <f>IF($E305&gt;0,DP308/$E305,"-")</f>
        <v>#N/A</v>
      </c>
      <c r="DQ311" s="1109"/>
      <c r="DR311" s="1108" t="e">
        <f>IF($E305&gt;0,DR308/$E305,"-")</f>
        <v>#N/A</v>
      </c>
      <c r="DS311" s="1109"/>
      <c r="DT311" s="1108" t="e">
        <f>IF($E305&gt;0,DT308/$E305,"-")</f>
        <v>#N/A</v>
      </c>
      <c r="DU311" s="1109"/>
      <c r="DV311" s="1108" t="e">
        <f>IF($E305&gt;0,DV308/$E305,"-")</f>
        <v>#N/A</v>
      </c>
      <c r="DW311" s="1109"/>
      <c r="DX311" s="1108" t="e">
        <f>IF($E305&gt;0,DX308/$E305,"-")</f>
        <v>#N/A</v>
      </c>
      <c r="DY311" s="1109"/>
      <c r="DZ311" s="1108" t="e">
        <f>IF($E305&gt;0,DZ308/$E305,"-")</f>
        <v>#N/A</v>
      </c>
      <c r="EA311" s="1109"/>
      <c r="EB311" s="1108" t="e">
        <f>IF($E305&gt;0,EB308/$E305,"-")</f>
        <v>#N/A</v>
      </c>
      <c r="EC311" s="1109"/>
      <c r="ED311" s="1108" t="e">
        <f>IF($E305&gt;0,ED308/$E305,"-")</f>
        <v>#N/A</v>
      </c>
      <c r="EE311" s="1109"/>
      <c r="EF311" s="1108" t="e">
        <f>IF($E305&gt;0,EF308/$E305,"-")</f>
        <v>#N/A</v>
      </c>
      <c r="EG311" s="1109"/>
      <c r="EH311" s="1108" t="e">
        <f>IF($E305&gt;0,EH308/$E305,"-")</f>
        <v>#N/A</v>
      </c>
      <c r="EI311" s="1109"/>
      <c r="EJ311" s="1108" t="e">
        <f>IF($E305&gt;0,EJ308/$E305,"-")</f>
        <v>#N/A</v>
      </c>
      <c r="EK311" s="1109"/>
      <c r="EL311" s="1108" t="e">
        <f>IF($E305&gt;0,EL308/$E305,"-")</f>
        <v>#N/A</v>
      </c>
      <c r="EM311" s="1109"/>
      <c r="EN311" s="1108" t="e">
        <f>IF($E305&gt;0,EN308/$E305,"-")</f>
        <v>#N/A</v>
      </c>
      <c r="EO311" s="1109"/>
      <c r="EP311" s="1108" t="e">
        <f>IF($E305&gt;0,EP308/$E305,"-")</f>
        <v>#N/A</v>
      </c>
      <c r="EQ311" s="1109"/>
      <c r="ER311" s="1108" t="e">
        <f>IF($E305&gt;0,ER308/$E305,"-")</f>
        <v>#N/A</v>
      </c>
      <c r="ES311" s="1109"/>
      <c r="ET311" s="1108" t="e">
        <f>IF($E305&gt;0,ET308/$E305,"-")</f>
        <v>#N/A</v>
      </c>
      <c r="EU311" s="1109"/>
      <c r="EV311" s="1108" t="e">
        <f>IF($E305&gt;0,EV308/$E305,"-")</f>
        <v>#N/A</v>
      </c>
      <c r="EW311" s="1109"/>
      <c r="EX311" s="1108" t="e">
        <f>IF($E305&gt;0,EX308/$E305,"-")</f>
        <v>#N/A</v>
      </c>
      <c r="EY311" s="1109"/>
      <c r="EZ311" s="1108" t="e">
        <f>IF($E305&gt;0,EZ308/$E305,"-")</f>
        <v>#N/A</v>
      </c>
      <c r="FA311" s="1109"/>
      <c r="FB311" s="1108" t="e">
        <f>IF($E305&gt;0,FB308/$E305,"-")</f>
        <v>#N/A</v>
      </c>
      <c r="FC311" s="1109"/>
      <c r="FD311" s="1108" t="e">
        <f>IF($E305&gt;0,FD308/$E305,"-")</f>
        <v>#N/A</v>
      </c>
      <c r="FE311" s="1109"/>
      <c r="FF311" s="1108" t="e">
        <f>IF($E305&gt;0,FF308/$E305,"-")</f>
        <v>#N/A</v>
      </c>
      <c r="FG311" s="1109"/>
      <c r="FH311" s="1108" t="e">
        <f>IF($E305&gt;0,FH308/$E305,"-")</f>
        <v>#N/A</v>
      </c>
      <c r="FI311" s="1109"/>
      <c r="FJ311" s="1108" t="e">
        <f>IF($E305&gt;0,FJ308/$E305,"-")</f>
        <v>#N/A</v>
      </c>
      <c r="FK311" s="1109"/>
      <c r="FL311" s="1108" t="e">
        <f>IF($E305&gt;0,FL308/$E305,"-")</f>
        <v>#N/A</v>
      </c>
      <c r="FM311" s="1109"/>
      <c r="FN311" s="1108" t="e">
        <f>IF($E305&gt;0,FN308/$E305,"-")</f>
        <v>#N/A</v>
      </c>
      <c r="FO311" s="1109"/>
      <c r="FP311" s="1108" t="e">
        <f>IF($E305&gt;0,FP308/$E305,"-")</f>
        <v>#N/A</v>
      </c>
      <c r="FQ311" s="1109"/>
      <c r="FR311" s="1108" t="e">
        <f>IF($E305&gt;0,FR308/$E305,"-")</f>
        <v>#N/A</v>
      </c>
      <c r="FS311" s="1109"/>
      <c r="FT311" s="1108" t="e">
        <f>IF($E305&gt;0,FT308/$E305,"-")</f>
        <v>#N/A</v>
      </c>
      <c r="FU311" s="1109"/>
      <c r="FV311" s="1108" t="e">
        <f>IF($E305&gt;0,FV308/$E305,"-")</f>
        <v>#N/A</v>
      </c>
      <c r="FW311" s="1109"/>
      <c r="FX311" s="1108" t="e">
        <f>IF($E305&gt;0,FX308/$E305,"-")</f>
        <v>#N/A</v>
      </c>
      <c r="FY311" s="1109"/>
      <c r="FZ311" s="1108" t="e">
        <f>IF($E305&gt;0,FZ308/$E305,"-")</f>
        <v>#N/A</v>
      </c>
      <c r="GA311" s="1109"/>
      <c r="GB311" s="1108" t="e">
        <f>IF($E305&gt;0,GB308/$E305,"-")</f>
        <v>#N/A</v>
      </c>
      <c r="GC311" s="1109"/>
      <c r="GD311" s="1108" t="e">
        <f>IF($E305&gt;0,GD308/$E305,"-")</f>
        <v>#N/A</v>
      </c>
      <c r="GE311" s="1109"/>
      <c r="GF311" s="1108" t="e">
        <f>IF($E305&gt;0,GF308/$E305,"-")</f>
        <v>#N/A</v>
      </c>
      <c r="GG311" s="1109"/>
      <c r="GH311" s="1108" t="e">
        <f>IF($E305&gt;0,GH308/$E305,"-")</f>
        <v>#N/A</v>
      </c>
      <c r="GI311" s="1109"/>
      <c r="GJ311" s="1108" t="e">
        <f>IF($E305&gt;0,GJ308/$E305,"-")</f>
        <v>#N/A</v>
      </c>
      <c r="GK311" s="1109"/>
      <c r="GL311" s="1108" t="e">
        <f>IF($E305&gt;0,GL308/$E305,"-")</f>
        <v>#N/A</v>
      </c>
      <c r="GM311" s="1109"/>
      <c r="GN311" s="1108" t="e">
        <f>IF($E305&gt;0,GN308/$E305,"-")</f>
        <v>#N/A</v>
      </c>
      <c r="GO311" s="1109"/>
      <c r="GP311" s="1108" t="e">
        <f>IF($E305&gt;0,GP308/$E305,"-")</f>
        <v>#N/A</v>
      </c>
      <c r="GQ311" s="1109"/>
      <c r="GR311" s="1108" t="e">
        <f>IF($E305&gt;0,GR308/$E305,"-")</f>
        <v>#N/A</v>
      </c>
      <c r="GS311" s="1109"/>
      <c r="GT311" s="1108" t="e">
        <f>IF($E305&gt;0,GT308/$E305,"-")</f>
        <v>#N/A</v>
      </c>
      <c r="GU311" s="1109"/>
      <c r="GV311" s="1108" t="e">
        <f t="shared" ref="GV311" si="1259">IF($E305&gt;0,GV308/$E305,"-")</f>
        <v>#N/A</v>
      </c>
      <c r="GW311" s="1109"/>
      <c r="GX311" s="1108" t="e">
        <f t="shared" ref="GX311" si="1260">IF($E305&gt;0,GX308/$E305,"-")</f>
        <v>#N/A</v>
      </c>
      <c r="GY311" s="1109"/>
      <c r="GZ311" s="1108" t="e">
        <f t="shared" ref="GZ311" si="1261">IF($E305&gt;0,GZ308/$E305,"-")</f>
        <v>#N/A</v>
      </c>
      <c r="HA311" s="1109"/>
      <c r="HB311" s="1108" t="e">
        <f>IF($E305&gt;0,HB308/$E305,"-")</f>
        <v>#N/A</v>
      </c>
      <c r="HC311" s="1109"/>
      <c r="HD311" s="1108" t="e">
        <f t="shared" ref="HD311" si="1262">IF($E305&gt;0,HD308/$E305,"-")</f>
        <v>#N/A</v>
      </c>
      <c r="HE311" s="1109"/>
      <c r="HF311" s="1108" t="e">
        <f t="shared" ref="HF311" si="1263">IF($E305&gt;0,HF308/$E305,"-")</f>
        <v>#N/A</v>
      </c>
      <c r="HG311" s="1109"/>
      <c r="HH311" s="1108" t="e">
        <f t="shared" ref="HH311" si="1264">IF($E305&gt;0,HH308/$E305,"-")</f>
        <v>#N/A</v>
      </c>
      <c r="HI311" s="1109"/>
    </row>
    <row r="312" spans="1:217" ht="12.75" hidden="1" customHeight="1">
      <c r="A312" s="1139"/>
      <c r="B312" s="1140"/>
      <c r="C312" s="1139"/>
      <c r="D312" s="1141"/>
      <c r="E312" s="1141"/>
      <c r="F312" s="1142"/>
      <c r="G312" s="1141"/>
      <c r="H312" s="733"/>
      <c r="I312" s="1143"/>
      <c r="J312" s="1144"/>
      <c r="K312" s="846" t="s">
        <v>386</v>
      </c>
      <c r="L312" s="1110" t="e">
        <f>IF($E305&gt;0,L310/$E305,"-")</f>
        <v>#N/A</v>
      </c>
      <c r="M312" s="1111"/>
      <c r="N312" s="1110" t="e">
        <f>IF($E305&gt;0,N310/$E305,"-")</f>
        <v>#N/A</v>
      </c>
      <c r="O312" s="1111"/>
      <c r="P312" s="1110" t="e">
        <f>IF($E305&gt;0,P310/$E305,"-")</f>
        <v>#N/A</v>
      </c>
      <c r="Q312" s="1111"/>
      <c r="R312" s="1110" t="e">
        <f>IF($E305&gt;0,R310/$E305,"-")</f>
        <v>#N/A</v>
      </c>
      <c r="S312" s="1111"/>
      <c r="T312" s="1110" t="e">
        <f>IF($E305&gt;0,T310/$E305,"-")</f>
        <v>#N/A</v>
      </c>
      <c r="U312" s="1111"/>
      <c r="V312" s="1110" t="e">
        <f>IF($E305&gt;0,V310/$E305,"-")</f>
        <v>#N/A</v>
      </c>
      <c r="W312" s="1111"/>
      <c r="X312" s="1110" t="e">
        <f>IF($E305&gt;0,X310/$E305,"-")</f>
        <v>#N/A</v>
      </c>
      <c r="Y312" s="1111"/>
      <c r="Z312" s="1110" t="e">
        <f>IF($E305&gt;0,Z310/$E305,"-")</f>
        <v>#N/A</v>
      </c>
      <c r="AA312" s="1111"/>
      <c r="AB312" s="1110" t="e">
        <f>IF($E305&gt;0,AB310/$E305,"-")</f>
        <v>#N/A</v>
      </c>
      <c r="AC312" s="1111"/>
      <c r="AD312" s="1110" t="e">
        <f>IF($E305&gt;0,AD310/$E305,"-")</f>
        <v>#N/A</v>
      </c>
      <c r="AE312" s="1111"/>
      <c r="AF312" s="1110" t="e">
        <f>IF($E305&gt;0,AF310/$E305,"-")</f>
        <v>#N/A</v>
      </c>
      <c r="AG312" s="1111"/>
      <c r="AH312" s="1110" t="e">
        <f>IF($E305&gt;0,AH310/$E305,"-")</f>
        <v>#N/A</v>
      </c>
      <c r="AI312" s="1111"/>
      <c r="AJ312" s="1110" t="e">
        <f>IF($E305&gt;0,AJ310/$E305,"-")</f>
        <v>#N/A</v>
      </c>
      <c r="AK312" s="1111"/>
      <c r="AL312" s="1110" t="e">
        <f>IF($E305&gt;0,AL310/$E305,"-")</f>
        <v>#N/A</v>
      </c>
      <c r="AM312" s="1111"/>
      <c r="AN312" s="1110" t="e">
        <f>IF($E305&gt;0,AN310/$E305,"-")</f>
        <v>#N/A</v>
      </c>
      <c r="AO312" s="1111"/>
      <c r="AP312" s="1110" t="e">
        <f>IF($E305&gt;0,AP310/$E305,"-")</f>
        <v>#N/A</v>
      </c>
      <c r="AQ312" s="1111"/>
      <c r="AR312" s="1110" t="e">
        <f>IF($E305&gt;0,AR310/$E305,"-")</f>
        <v>#N/A</v>
      </c>
      <c r="AS312" s="1111"/>
      <c r="AT312" s="1110" t="e">
        <f>IF($E305&gt;0,AT310/$E305,"-")</f>
        <v>#N/A</v>
      </c>
      <c r="AU312" s="1111"/>
      <c r="AV312" s="1110" t="e">
        <f>IF($E305&gt;0,AV310/$E305,"-")</f>
        <v>#N/A</v>
      </c>
      <c r="AW312" s="1111"/>
      <c r="AX312" s="1110" t="e">
        <f>IF($E305&gt;0,AX310/$E305,"-")</f>
        <v>#N/A</v>
      </c>
      <c r="AY312" s="1111"/>
      <c r="AZ312" s="1110" t="e">
        <f>IF($E305&gt;0,AZ310/$E305,"-")</f>
        <v>#N/A</v>
      </c>
      <c r="BA312" s="1111"/>
      <c r="BB312" s="1110" t="e">
        <f>IF($E305&gt;0,BB310/$E305,"-")</f>
        <v>#N/A</v>
      </c>
      <c r="BC312" s="1111"/>
      <c r="BD312" s="1110" t="e">
        <f>IF($E305&gt;0,BD310/$E305,"-")</f>
        <v>#N/A</v>
      </c>
      <c r="BE312" s="1111"/>
      <c r="BF312" s="1110" t="e">
        <f>IF($E305&gt;0,BF310/$E305,"-")</f>
        <v>#N/A</v>
      </c>
      <c r="BG312" s="1111"/>
      <c r="BH312" s="1110" t="e">
        <f>IF($E305&gt;0,BH310/$E305,"-")</f>
        <v>#N/A</v>
      </c>
      <c r="BI312" s="1111"/>
      <c r="BJ312" s="1110" t="e">
        <f>IF($E305&gt;0,BJ310/$E305,"-")</f>
        <v>#N/A</v>
      </c>
      <c r="BK312" s="1111"/>
      <c r="BL312" s="1110" t="e">
        <f>IF($E305&gt;0,BL310/$E305,"-")</f>
        <v>#N/A</v>
      </c>
      <c r="BM312" s="1111"/>
      <c r="BN312" s="1110" t="e">
        <f>IF($E305&gt;0,BN310/$E305,"-")</f>
        <v>#N/A</v>
      </c>
      <c r="BO312" s="1111"/>
      <c r="BP312" s="1110" t="e">
        <f>IF($E305&gt;0,BP310/$E305,"-")</f>
        <v>#N/A</v>
      </c>
      <c r="BQ312" s="1111"/>
      <c r="BR312" s="1107" t="e">
        <f>IF($E305&gt;0,BR310/$E305,"-")</f>
        <v>#N/A</v>
      </c>
      <c r="BS312" s="1107"/>
      <c r="BT312" s="1107" t="e">
        <f>IF($E305&gt;0,BT310/$E305,"-")</f>
        <v>#N/A</v>
      </c>
      <c r="BU312" s="1107"/>
      <c r="BV312" s="1107" t="e">
        <f>IF($E305&gt;0,BV310/$E305,"-")</f>
        <v>#N/A</v>
      </c>
      <c r="BW312" s="1107"/>
      <c r="BX312" s="1107" t="e">
        <f>IF($E305&gt;0,BX310/$E305,"-")</f>
        <v>#N/A</v>
      </c>
      <c r="BY312" s="1107"/>
      <c r="BZ312" s="1107" t="e">
        <f>IF($E305&gt;0,BZ310/$E305,"-")</f>
        <v>#N/A</v>
      </c>
      <c r="CA312" s="1107"/>
      <c r="CB312" s="1107" t="e">
        <f>IF($E305&gt;0,CB310/$E305,"-")</f>
        <v>#N/A</v>
      </c>
      <c r="CC312" s="1107"/>
      <c r="CD312" s="1107" t="e">
        <f>IF($E305&gt;0,CD310/$E305,"-")</f>
        <v>#N/A</v>
      </c>
      <c r="CE312" s="1107"/>
      <c r="CF312" s="1107" t="e">
        <f>IF($E305&gt;0,CF310/$E305,"-")</f>
        <v>#N/A</v>
      </c>
      <c r="CG312" s="1107"/>
      <c r="CH312" s="1107" t="e">
        <f>IF($E305&gt;0,CH310/$E305,"-")</f>
        <v>#N/A</v>
      </c>
      <c r="CI312" s="1107"/>
      <c r="CJ312" s="1107" t="e">
        <f>IF($E305&gt;0,CJ310/$E305,"-")</f>
        <v>#N/A</v>
      </c>
      <c r="CK312" s="1107"/>
      <c r="CL312" s="1107" t="e">
        <f>IF($E305&gt;0,CL310/$E305,"-")</f>
        <v>#N/A</v>
      </c>
      <c r="CM312" s="1107"/>
      <c r="CN312" s="1107" t="e">
        <f>IF($E305&gt;0,CN310/$E305,"-")</f>
        <v>#N/A</v>
      </c>
      <c r="CO312" s="1107"/>
      <c r="CP312" s="1107" t="e">
        <f>IF($E305&gt;0,CP310/$E305,"-")</f>
        <v>#N/A</v>
      </c>
      <c r="CQ312" s="1107"/>
      <c r="CR312" s="1107" t="e">
        <f>IF($E305&gt;0,CR310/$E305,"-")</f>
        <v>#N/A</v>
      </c>
      <c r="CS312" s="1107"/>
      <c r="CT312" s="1107" t="e">
        <f>IF($E305&gt;0,CT310/$E305,"-")</f>
        <v>#N/A</v>
      </c>
      <c r="CU312" s="1107"/>
      <c r="CV312" s="1107" t="e">
        <f>IF($E305&gt;0,CV310/$E305,"-")</f>
        <v>#N/A</v>
      </c>
      <c r="CW312" s="1107"/>
      <c r="CX312" s="1107" t="e">
        <f>IF($E305&gt;0,CX310/$E305,"-")</f>
        <v>#N/A</v>
      </c>
      <c r="CY312" s="1107"/>
      <c r="CZ312" s="1107" t="e">
        <f>IF($E305&gt;0,CZ310/$E305,"-")</f>
        <v>#N/A</v>
      </c>
      <c r="DA312" s="1107"/>
      <c r="DB312" s="1107" t="e">
        <f>IF($E305&gt;0,DB310/$E305,"-")</f>
        <v>#N/A</v>
      </c>
      <c r="DC312" s="1107"/>
      <c r="DD312" s="1107" t="e">
        <f>IF($E305&gt;0,DD310/$E305,"-")</f>
        <v>#N/A</v>
      </c>
      <c r="DE312" s="1107"/>
      <c r="DF312" s="1107" t="e">
        <f>IF($E305&gt;0,DF310/$E305,"-")</f>
        <v>#N/A</v>
      </c>
      <c r="DG312" s="1107"/>
      <c r="DH312" s="1107" t="e">
        <f>IF($E305&gt;0,DH310/$E305,"-")</f>
        <v>#N/A</v>
      </c>
      <c r="DI312" s="1107"/>
      <c r="DJ312" s="1112" t="e">
        <f>IF($E305&gt;0,DJ310/$E305,"-")</f>
        <v>#N/A</v>
      </c>
      <c r="DK312" s="1112"/>
      <c r="DL312" s="1107" t="e">
        <f>IF($E305&gt;0,DL310/$E305,"-")</f>
        <v>#N/A</v>
      </c>
      <c r="DM312" s="1107"/>
      <c r="DN312" s="1107" t="e">
        <f>IF($E305&gt;0,DN310/$E305,"-")</f>
        <v>#N/A</v>
      </c>
      <c r="DO312" s="1107"/>
      <c r="DP312" s="1107" t="e">
        <f>IF($E305&gt;0,DP310/$E305,"-")</f>
        <v>#N/A</v>
      </c>
      <c r="DQ312" s="1107"/>
      <c r="DR312" s="1107" t="e">
        <f>IF($E305&gt;0,DR310/$E305,"-")</f>
        <v>#N/A</v>
      </c>
      <c r="DS312" s="1107"/>
      <c r="DT312" s="1107" t="e">
        <f>IF($E305&gt;0,DT310/$E305,"-")</f>
        <v>#N/A</v>
      </c>
      <c r="DU312" s="1107"/>
      <c r="DV312" s="1107" t="e">
        <f>IF($E305&gt;0,DV310/$E305,"-")</f>
        <v>#N/A</v>
      </c>
      <c r="DW312" s="1107"/>
      <c r="DX312" s="1107" t="e">
        <f>IF($E305&gt;0,DX310/$E305,"-")</f>
        <v>#N/A</v>
      </c>
      <c r="DY312" s="1107"/>
      <c r="DZ312" s="1107" t="e">
        <f>IF($E305&gt;0,DZ310/$E305,"-")</f>
        <v>#N/A</v>
      </c>
      <c r="EA312" s="1107"/>
      <c r="EB312" s="1107" t="e">
        <f>IF($E305&gt;0,EB310/$E305,"-")</f>
        <v>#N/A</v>
      </c>
      <c r="EC312" s="1107"/>
      <c r="ED312" s="1107" t="e">
        <f>IF($E305&gt;0,ED310/$E305,"-")</f>
        <v>#N/A</v>
      </c>
      <c r="EE312" s="1107"/>
      <c r="EF312" s="1107" t="e">
        <f>IF($E305&gt;0,EF310/$E305,"-")</f>
        <v>#N/A</v>
      </c>
      <c r="EG312" s="1107"/>
      <c r="EH312" s="1107" t="e">
        <f>IF($E305&gt;0,EH310/$E305,"-")</f>
        <v>#N/A</v>
      </c>
      <c r="EI312" s="1107"/>
      <c r="EJ312" s="1107" t="e">
        <f>IF($E305&gt;0,EJ310/$E305,"-")</f>
        <v>#N/A</v>
      </c>
      <c r="EK312" s="1107"/>
      <c r="EL312" s="1107" t="e">
        <f>IF($E305&gt;0,EL310/$E305,"-")</f>
        <v>#N/A</v>
      </c>
      <c r="EM312" s="1107"/>
      <c r="EN312" s="1107" t="e">
        <f>IF($E305&gt;0,EN310/$E305,"-")</f>
        <v>#N/A</v>
      </c>
      <c r="EO312" s="1107"/>
      <c r="EP312" s="1107" t="e">
        <f>IF($E305&gt;0,EP310/$E305,"-")</f>
        <v>#N/A</v>
      </c>
      <c r="EQ312" s="1107"/>
      <c r="ER312" s="1107" t="e">
        <f>IF($E305&gt;0,ER310/$E305,"-")</f>
        <v>#N/A</v>
      </c>
      <c r="ES312" s="1107"/>
      <c r="ET312" s="1107" t="e">
        <f>IF($E305&gt;0,ET310/$E305,"-")</f>
        <v>#N/A</v>
      </c>
      <c r="EU312" s="1107"/>
      <c r="EV312" s="1107" t="e">
        <f>IF($E305&gt;0,EV310/$E305,"-")</f>
        <v>#N/A</v>
      </c>
      <c r="EW312" s="1107"/>
      <c r="EX312" s="1107" t="e">
        <f>IF($E305&gt;0,EX310/$E305,"-")</f>
        <v>#N/A</v>
      </c>
      <c r="EY312" s="1107"/>
      <c r="EZ312" s="1107" t="e">
        <f>IF($E305&gt;0,EZ310/$E305,"-")</f>
        <v>#N/A</v>
      </c>
      <c r="FA312" s="1107"/>
      <c r="FB312" s="1107" t="e">
        <f>IF($E305&gt;0,FB310/$E305,"-")</f>
        <v>#N/A</v>
      </c>
      <c r="FC312" s="1107"/>
      <c r="FD312" s="1107" t="e">
        <f>IF($E305&gt;0,FD310/$E305,"-")</f>
        <v>#N/A</v>
      </c>
      <c r="FE312" s="1107"/>
      <c r="FF312" s="1107" t="e">
        <f>IF($E305&gt;0,FF310/$E305,"-")</f>
        <v>#N/A</v>
      </c>
      <c r="FG312" s="1107"/>
      <c r="FH312" s="1107" t="e">
        <f>IF($E305&gt;0,FH310/$E305,"-")</f>
        <v>#N/A</v>
      </c>
      <c r="FI312" s="1107"/>
      <c r="FJ312" s="1107" t="e">
        <f>IF($E305&gt;0,FJ310/$E305,"-")</f>
        <v>#N/A</v>
      </c>
      <c r="FK312" s="1107"/>
      <c r="FL312" s="1107" t="e">
        <f>IF($E305&gt;0,FL310/$E305,"-")</f>
        <v>#N/A</v>
      </c>
      <c r="FM312" s="1107"/>
      <c r="FN312" s="1107" t="e">
        <f>IF($E305&gt;0,FN310/$E305,"-")</f>
        <v>#N/A</v>
      </c>
      <c r="FO312" s="1107"/>
      <c r="FP312" s="1107" t="e">
        <f>IF($E305&gt;0,FP310/$E305,"-")</f>
        <v>#N/A</v>
      </c>
      <c r="FQ312" s="1107"/>
      <c r="FR312" s="1107" t="e">
        <f>IF($E305&gt;0,FR310/$E305,"-")</f>
        <v>#N/A</v>
      </c>
      <c r="FS312" s="1107"/>
      <c r="FT312" s="1107" t="e">
        <f>IF($E305&gt;0,FT310/$E305,"-")</f>
        <v>#N/A</v>
      </c>
      <c r="FU312" s="1107"/>
      <c r="FV312" s="1107" t="e">
        <f>IF($E305&gt;0,FV310/$E305,"-")</f>
        <v>#N/A</v>
      </c>
      <c r="FW312" s="1107"/>
      <c r="FX312" s="1107" t="e">
        <f>IF($E305&gt;0,FX310/$E305,"-")</f>
        <v>#N/A</v>
      </c>
      <c r="FY312" s="1107"/>
      <c r="FZ312" s="1107" t="e">
        <f>IF($E305&gt;0,FZ310/$E305,"-")</f>
        <v>#N/A</v>
      </c>
      <c r="GA312" s="1107"/>
      <c r="GB312" s="1107" t="e">
        <f>IF($E305&gt;0,GB310/$E305,"-")</f>
        <v>#N/A</v>
      </c>
      <c r="GC312" s="1107"/>
      <c r="GD312" s="1107" t="e">
        <f>IF($E305&gt;0,GD310/$E305,"-")</f>
        <v>#N/A</v>
      </c>
      <c r="GE312" s="1107"/>
      <c r="GF312" s="1107" t="e">
        <f>IF($E305&gt;0,GF310/$E305,"-")</f>
        <v>#N/A</v>
      </c>
      <c r="GG312" s="1107"/>
      <c r="GH312" s="1107" t="e">
        <f>IF($E305&gt;0,GH310/$E305,"-")</f>
        <v>#N/A</v>
      </c>
      <c r="GI312" s="1107"/>
      <c r="GJ312" s="1107" t="e">
        <f>IF($E305&gt;0,GJ310/$E305,"-")</f>
        <v>#N/A</v>
      </c>
      <c r="GK312" s="1107"/>
      <c r="GL312" s="1107" t="e">
        <f>IF($E305&gt;0,GL310/$E305,"-")</f>
        <v>#N/A</v>
      </c>
      <c r="GM312" s="1107"/>
      <c r="GN312" s="1107" t="e">
        <f>IF($E305&gt;0,GN310/$E305,"-")</f>
        <v>#N/A</v>
      </c>
      <c r="GO312" s="1107"/>
      <c r="GP312" s="1107" t="e">
        <f>IF($E305&gt;0,GP310/$E305,"-")</f>
        <v>#N/A</v>
      </c>
      <c r="GQ312" s="1107"/>
      <c r="GR312" s="1107" t="e">
        <f>IF($E305&gt;0,GR310/$E305,"-")</f>
        <v>#N/A</v>
      </c>
      <c r="GS312" s="1107"/>
      <c r="GT312" s="1107" t="e">
        <f>IF($E305&gt;0,GT310/$E305,"-")</f>
        <v>#N/A</v>
      </c>
      <c r="GU312" s="1107"/>
      <c r="GV312" s="1107" t="e">
        <f t="shared" ref="GV312" si="1265">IF($E305&gt;0,GV310/$E305,"-")</f>
        <v>#N/A</v>
      </c>
      <c r="GW312" s="1107"/>
      <c r="GX312" s="1107" t="e">
        <f t="shared" ref="GX312" si="1266">IF($E305&gt;0,GX310/$E305,"-")</f>
        <v>#N/A</v>
      </c>
      <c r="GY312" s="1107"/>
      <c r="GZ312" s="1107" t="e">
        <f t="shared" ref="GZ312" si="1267">IF($E305&gt;0,GZ310/$E305,"-")</f>
        <v>#N/A</v>
      </c>
      <c r="HA312" s="1107"/>
      <c r="HB312" s="1107" t="e">
        <f>IF($E305&gt;0,HB310/$E305,"-")</f>
        <v>#N/A</v>
      </c>
      <c r="HC312" s="1107"/>
      <c r="HD312" s="1107" t="e">
        <f t="shared" ref="HD312" si="1268">IF($E305&gt;0,HD310/$E305,"-")</f>
        <v>#N/A</v>
      </c>
      <c r="HE312" s="1107"/>
      <c r="HF312" s="1107" t="e">
        <f t="shared" ref="HF312" si="1269">IF($E305&gt;0,HF310/$E305,"-")</f>
        <v>#N/A</v>
      </c>
      <c r="HG312" s="1107"/>
      <c r="HH312" s="1107" t="e">
        <f t="shared" ref="HH312" si="1270">IF($E305&gt;0,HH310/$E305,"-")</f>
        <v>#N/A</v>
      </c>
      <c r="HI312" s="1107"/>
    </row>
    <row r="313" spans="1:217" s="5" customFormat="1" ht="15" hidden="1" customHeight="1">
      <c r="A313" s="677"/>
      <c r="B313" s="678"/>
      <c r="C313" s="678"/>
      <c r="D313" s="679"/>
      <c r="E313" s="679"/>
      <c r="F313" s="678"/>
      <c r="G313" s="678"/>
      <c r="H313" s="678"/>
      <c r="I313" s="678"/>
      <c r="J313" s="678"/>
      <c r="K313" s="678"/>
      <c r="L313" s="1178"/>
      <c r="M313" s="1178"/>
      <c r="N313" s="1178"/>
      <c r="O313" s="1178"/>
      <c r="P313" s="1178"/>
      <c r="Q313" s="1178"/>
      <c r="R313" s="1178"/>
      <c r="S313" s="1192"/>
      <c r="T313" s="1180"/>
      <c r="U313" s="1178"/>
      <c r="V313" s="1178"/>
      <c r="W313" s="1178"/>
      <c r="X313" s="1178"/>
      <c r="Y313" s="1178"/>
      <c r="Z313" s="1178"/>
      <c r="AA313" s="1192"/>
      <c r="AB313" s="1180"/>
      <c r="AC313" s="1178"/>
      <c r="AD313" s="1178"/>
      <c r="AE313" s="1178"/>
      <c r="AF313" s="1178"/>
      <c r="AG313" s="1178"/>
      <c r="AH313" s="1178"/>
      <c r="AI313" s="1192"/>
      <c r="AJ313" s="1180"/>
      <c r="AK313" s="1178"/>
      <c r="AL313" s="1178"/>
      <c r="AM313" s="1178"/>
      <c r="AN313" s="1178"/>
      <c r="AO313" s="1178"/>
      <c r="AP313" s="1178"/>
      <c r="AQ313" s="1192"/>
      <c r="AR313" s="1180"/>
      <c r="AS313" s="1178"/>
      <c r="AT313" s="831"/>
      <c r="AU313" s="831"/>
      <c r="AV313" s="831"/>
      <c r="AW313" s="831"/>
      <c r="AX313" s="831"/>
      <c r="AY313" s="832"/>
      <c r="AZ313" s="833"/>
      <c r="BA313" s="831"/>
      <c r="BB313" s="831"/>
      <c r="BC313" s="831"/>
      <c r="BD313" s="831"/>
      <c r="BE313" s="831"/>
      <c r="BF313" s="831"/>
      <c r="BG313" s="832"/>
      <c r="BH313" s="833"/>
      <c r="BI313" s="831"/>
      <c r="BJ313" s="831"/>
      <c r="BK313" s="831"/>
      <c r="BL313" s="831"/>
      <c r="BM313" s="831"/>
      <c r="BN313" s="831"/>
      <c r="BO313" s="832"/>
      <c r="BP313" s="833"/>
      <c r="BQ313" s="831"/>
      <c r="BR313" s="831"/>
      <c r="BS313" s="831"/>
      <c r="BT313" s="831"/>
      <c r="BU313" s="831"/>
      <c r="BV313" s="831"/>
      <c r="BW313" s="832"/>
      <c r="BX313" s="833"/>
      <c r="BY313" s="831"/>
      <c r="BZ313" s="831"/>
      <c r="CA313" s="831"/>
      <c r="CB313" s="831"/>
      <c r="CC313" s="831"/>
      <c r="CD313" s="1178"/>
      <c r="CE313" s="1179"/>
      <c r="CF313" s="1180"/>
      <c r="CG313" s="1181"/>
      <c r="CH313" s="1178"/>
      <c r="CI313" s="1181"/>
      <c r="CJ313" s="1178"/>
      <c r="CK313" s="1181"/>
      <c r="CL313" s="1178"/>
      <c r="CM313" s="1179"/>
      <c r="CN313" s="1180"/>
      <c r="CO313" s="1181"/>
      <c r="CP313" s="1182"/>
      <c r="CQ313" s="1183"/>
      <c r="CR313" s="1182"/>
      <c r="CS313" s="1183"/>
      <c r="CT313" s="834"/>
      <c r="CU313" s="835"/>
      <c r="CV313" s="836"/>
      <c r="CW313" s="834"/>
      <c r="CX313" s="834"/>
      <c r="CY313" s="834"/>
      <c r="CZ313" s="834"/>
      <c r="DA313" s="834"/>
      <c r="DB313" s="834"/>
      <c r="DC313" s="835"/>
      <c r="DD313" s="836"/>
      <c r="DE313" s="834"/>
      <c r="DF313" s="834"/>
      <c r="DG313" s="834"/>
      <c r="DH313" s="834"/>
      <c r="DI313" s="834"/>
      <c r="DJ313" s="977"/>
      <c r="DK313" s="977"/>
      <c r="DL313" s="836"/>
      <c r="DM313" s="834"/>
      <c r="DN313" s="834"/>
      <c r="DO313" s="834"/>
      <c r="DP313" s="834"/>
      <c r="DQ313" s="834"/>
      <c r="DR313" s="834"/>
      <c r="DS313" s="835"/>
      <c r="DT313" s="836"/>
      <c r="DU313" s="834"/>
      <c r="DV313" s="834"/>
      <c r="DW313" s="834"/>
      <c r="DX313" s="834"/>
      <c r="DY313" s="834"/>
      <c r="DZ313" s="834"/>
      <c r="EA313" s="835"/>
      <c r="EB313" s="836"/>
      <c r="EC313" s="834"/>
      <c r="ED313" s="834"/>
      <c r="EE313" s="834"/>
      <c r="EF313" s="834"/>
      <c r="EG313" s="834"/>
      <c r="EH313" s="834"/>
      <c r="EI313" s="835"/>
      <c r="EJ313" s="836"/>
      <c r="EK313" s="834"/>
      <c r="EL313" s="834"/>
      <c r="EM313" s="834"/>
      <c r="EN313" s="834"/>
      <c r="EO313" s="834"/>
      <c r="EP313" s="834"/>
      <c r="EQ313" s="835"/>
      <c r="ER313" s="836"/>
      <c r="ES313" s="834"/>
      <c r="ET313" s="834"/>
      <c r="EU313" s="834"/>
      <c r="EV313" s="834"/>
      <c r="EW313" s="834"/>
      <c r="EX313" s="834"/>
      <c r="EY313" s="835"/>
      <c r="EZ313" s="836"/>
      <c r="FA313" s="834"/>
      <c r="FB313" s="834"/>
      <c r="FC313" s="834"/>
      <c r="FD313" s="834"/>
      <c r="FE313" s="834"/>
      <c r="FF313" s="834"/>
      <c r="FG313" s="835"/>
      <c r="FH313" s="836"/>
      <c r="FI313" s="834"/>
      <c r="FJ313" s="834"/>
      <c r="FK313" s="834"/>
      <c r="FL313" s="834"/>
      <c r="FM313" s="834"/>
      <c r="FN313" s="834"/>
      <c r="FO313" s="835"/>
      <c r="FP313" s="836"/>
      <c r="FQ313" s="834"/>
      <c r="FR313" s="834"/>
      <c r="FS313" s="834"/>
      <c r="FT313" s="834"/>
      <c r="FU313" s="834"/>
      <c r="FV313" s="834"/>
      <c r="FW313" s="835"/>
      <c r="FX313" s="836"/>
      <c r="FY313" s="834"/>
      <c r="FZ313" s="834"/>
      <c r="GA313" s="834"/>
      <c r="GB313" s="834"/>
      <c r="GC313" s="834"/>
      <c r="GD313" s="834"/>
      <c r="GE313" s="835"/>
      <c r="GF313" s="836"/>
      <c r="GG313" s="834"/>
      <c r="GH313" s="834"/>
      <c r="GI313" s="834"/>
      <c r="GJ313" s="834"/>
      <c r="GK313" s="834"/>
      <c r="GL313" s="834"/>
      <c r="GM313" s="835"/>
      <c r="GN313" s="836"/>
      <c r="GO313" s="834"/>
      <c r="GP313" s="834"/>
      <c r="GQ313" s="834"/>
      <c r="GR313" s="834"/>
      <c r="GS313" s="834"/>
      <c r="GT313" s="834"/>
      <c r="GU313" s="835"/>
      <c r="GV313" s="834"/>
      <c r="GW313" s="835"/>
      <c r="GX313" s="834"/>
      <c r="GY313" s="835"/>
      <c r="GZ313" s="834"/>
      <c r="HA313" s="835"/>
      <c r="HB313" s="834"/>
      <c r="HC313" s="835"/>
      <c r="HD313" s="834"/>
      <c r="HE313" s="835"/>
      <c r="HF313" s="834"/>
      <c r="HG313" s="835"/>
      <c r="HH313" s="834"/>
      <c r="HI313" s="835"/>
    </row>
    <row r="314" spans="1:217" ht="12.75" hidden="1" customHeight="1">
      <c r="A314" s="1139" t="s">
        <v>348</v>
      </c>
      <c r="B314" s="1140" t="e">
        <f>VLOOKUP(A314,PLANEJAMENTO!$B$10:$C$56,2,FALSE)</f>
        <v>#N/A</v>
      </c>
      <c r="C314" s="1139" t="e">
        <f>VLOOKUP(A314,PLANEJAMENTO!$B$10:$D$56,3,FALSE)</f>
        <v>#N/A</v>
      </c>
      <c r="D314" s="1141" t="e">
        <f>VLOOKUP(A314,PLANEJAMENTO!$B$10:$E$56,4,FALSE)</f>
        <v>#N/A</v>
      </c>
      <c r="E314" s="1141" t="e">
        <f>D314</f>
        <v>#N/A</v>
      </c>
      <c r="F314" s="1142"/>
      <c r="G314" s="1141">
        <f>F314*9</f>
        <v>0</v>
      </c>
      <c r="H314" s="733"/>
      <c r="I314" s="1143"/>
      <c r="J314" s="1144"/>
      <c r="K314" s="734" t="s">
        <v>379</v>
      </c>
      <c r="L314" s="1145"/>
      <c r="M314" s="1146"/>
      <c r="N314" s="1145"/>
      <c r="O314" s="1146"/>
      <c r="P314" s="1145"/>
      <c r="Q314" s="1146"/>
      <c r="R314" s="1145"/>
      <c r="S314" s="1146"/>
      <c r="T314" s="1145"/>
      <c r="U314" s="1146"/>
      <c r="V314" s="1145"/>
      <c r="W314" s="1146"/>
      <c r="X314" s="1145"/>
      <c r="Y314" s="1146"/>
      <c r="Z314" s="1145"/>
      <c r="AA314" s="1146"/>
      <c r="AB314" s="1145"/>
      <c r="AC314" s="1146"/>
      <c r="AD314" s="1145"/>
      <c r="AE314" s="1146"/>
      <c r="AF314" s="1145"/>
      <c r="AG314" s="1146"/>
      <c r="AH314" s="1145"/>
      <c r="AI314" s="1146"/>
      <c r="AJ314" s="1145"/>
      <c r="AK314" s="1146"/>
      <c r="AL314" s="1145"/>
      <c r="AM314" s="1146"/>
      <c r="AN314" s="1145"/>
      <c r="AO314" s="1146"/>
      <c r="AP314" s="1145"/>
      <c r="AQ314" s="1146"/>
      <c r="AR314" s="1145"/>
      <c r="AS314" s="1146"/>
      <c r="AT314" s="1145"/>
      <c r="AU314" s="1146"/>
      <c r="AV314" s="1189"/>
      <c r="AW314" s="1190"/>
      <c r="AX314" s="1145"/>
      <c r="AY314" s="1146"/>
      <c r="AZ314" s="1145"/>
      <c r="BA314" s="1146"/>
      <c r="BB314" s="1145"/>
      <c r="BC314" s="1146"/>
      <c r="BD314" s="1145"/>
      <c r="BE314" s="1146"/>
      <c r="BF314" s="1145"/>
      <c r="BG314" s="1146"/>
      <c r="BH314" s="1145"/>
      <c r="BI314" s="1146"/>
      <c r="BJ314" s="1145"/>
      <c r="BK314" s="1146"/>
      <c r="BL314" s="1145"/>
      <c r="BM314" s="1146"/>
      <c r="BN314" s="1145"/>
      <c r="BO314" s="1146"/>
      <c r="BP314" s="1145"/>
      <c r="BQ314" s="1146"/>
      <c r="BR314" s="1132"/>
      <c r="BS314" s="1132"/>
      <c r="BT314" s="1132"/>
      <c r="BU314" s="1132"/>
      <c r="BV314" s="1132"/>
      <c r="BW314" s="1132"/>
      <c r="BX314" s="1132"/>
      <c r="BY314" s="1132"/>
      <c r="BZ314" s="1132"/>
      <c r="CA314" s="1132"/>
      <c r="CB314" s="1132"/>
      <c r="CC314" s="1132"/>
      <c r="CD314" s="1132"/>
      <c r="CE314" s="1132"/>
      <c r="CF314" s="1132"/>
      <c r="CG314" s="1132"/>
      <c r="CH314" s="1132"/>
      <c r="CI314" s="1132"/>
      <c r="CJ314" s="1132"/>
      <c r="CK314" s="1132"/>
      <c r="CL314" s="1132"/>
      <c r="CM314" s="1132"/>
      <c r="CN314" s="1132"/>
      <c r="CO314" s="1132"/>
      <c r="CP314" s="1132"/>
      <c r="CQ314" s="1132"/>
      <c r="CR314" s="1132"/>
      <c r="CS314" s="1132"/>
      <c r="CT314" s="1132"/>
      <c r="CU314" s="1132"/>
      <c r="CV314" s="1191">
        <f>6-CV305</f>
        <v>6</v>
      </c>
      <c r="CW314" s="1191"/>
      <c r="CX314" s="1191">
        <v>1.6198830409356757</v>
      </c>
      <c r="CY314" s="1191"/>
      <c r="CZ314" s="1132"/>
      <c r="DA314" s="1132"/>
      <c r="DB314" s="1132"/>
      <c r="DC314" s="1132"/>
      <c r="DD314" s="1132"/>
      <c r="DE314" s="1132"/>
      <c r="DF314" s="1132"/>
      <c r="DG314" s="1132"/>
      <c r="DH314" s="1132"/>
      <c r="DI314" s="1132"/>
      <c r="DJ314" s="1138"/>
      <c r="DK314" s="1138"/>
      <c r="DL314" s="1132"/>
      <c r="DM314" s="1132"/>
      <c r="DN314" s="1132"/>
      <c r="DO314" s="1132"/>
      <c r="DP314" s="1132"/>
      <c r="DQ314" s="1132"/>
      <c r="DR314" s="1155"/>
      <c r="DS314" s="1155"/>
      <c r="DT314" s="1155"/>
      <c r="DU314" s="1155"/>
      <c r="DV314" s="1155"/>
      <c r="DW314" s="1155"/>
      <c r="DX314" s="1155"/>
      <c r="DY314" s="1155"/>
      <c r="DZ314" s="1132"/>
      <c r="EA314" s="1132"/>
      <c r="EB314" s="1132"/>
      <c r="EC314" s="1132"/>
      <c r="ED314" s="1132"/>
      <c r="EE314" s="1132"/>
      <c r="EF314" s="1132"/>
      <c r="EG314" s="1132"/>
      <c r="EH314" s="1132"/>
      <c r="EI314" s="1132"/>
      <c r="EJ314" s="1132"/>
      <c r="EK314" s="1132"/>
      <c r="EL314" s="1155"/>
      <c r="EM314" s="1155"/>
      <c r="EN314" s="1132"/>
      <c r="EO314" s="1132"/>
      <c r="EP314" s="1155"/>
      <c r="EQ314" s="1155"/>
      <c r="ER314" s="1155"/>
      <c r="ES314" s="1155"/>
      <c r="ET314" s="1132"/>
      <c r="EU314" s="1132"/>
      <c r="EV314" s="1155"/>
      <c r="EW314" s="1155"/>
      <c r="EX314" s="1132"/>
      <c r="EY314" s="1132"/>
      <c r="EZ314" s="1132"/>
      <c r="FA314" s="1132"/>
      <c r="FB314" s="1132"/>
      <c r="FC314" s="1132"/>
      <c r="FD314" s="1132"/>
      <c r="FE314" s="1132"/>
      <c r="FF314" s="1132"/>
      <c r="FG314" s="1132"/>
      <c r="FH314" s="1132"/>
      <c r="FI314" s="1132"/>
      <c r="FJ314" s="1132"/>
      <c r="FK314" s="1132"/>
      <c r="FL314" s="1132"/>
      <c r="FM314" s="1132"/>
      <c r="FN314" s="1132"/>
      <c r="FO314" s="1132"/>
      <c r="FP314" s="1132"/>
      <c r="FQ314" s="1132"/>
      <c r="FR314" s="1132"/>
      <c r="FS314" s="1132"/>
      <c r="FT314" s="1132"/>
      <c r="FU314" s="1132"/>
      <c r="FV314" s="1132"/>
      <c r="FW314" s="1132"/>
      <c r="FX314" s="1132"/>
      <c r="FY314" s="1132"/>
      <c r="FZ314" s="1132"/>
      <c r="GA314" s="1132"/>
      <c r="GB314" s="1132"/>
      <c r="GC314" s="1132"/>
      <c r="GD314" s="1132"/>
      <c r="GE314" s="1132"/>
      <c r="GF314" s="1132"/>
      <c r="GG314" s="1132"/>
      <c r="GH314" s="1132"/>
      <c r="GI314" s="1132"/>
      <c r="GJ314" s="1132"/>
      <c r="GK314" s="1132"/>
      <c r="GL314" s="1132"/>
      <c r="GM314" s="1132"/>
      <c r="GN314" s="1132"/>
      <c r="GO314" s="1132"/>
      <c r="GP314" s="1132"/>
      <c r="GQ314" s="1132"/>
      <c r="GR314" s="1132"/>
      <c r="GS314" s="1132"/>
      <c r="GT314" s="1132"/>
      <c r="GU314" s="1132"/>
      <c r="GV314" s="1132"/>
      <c r="GW314" s="1132"/>
      <c r="GX314" s="1132"/>
      <c r="GY314" s="1132"/>
      <c r="GZ314" s="1132"/>
      <c r="HA314" s="1132"/>
      <c r="HB314" s="1132"/>
      <c r="HC314" s="1132"/>
      <c r="HD314" s="1132"/>
      <c r="HE314" s="1132"/>
      <c r="HF314" s="1132"/>
      <c r="HG314" s="1132"/>
      <c r="HH314" s="1132"/>
      <c r="HI314" s="1132"/>
    </row>
    <row r="315" spans="1:217" ht="12.75" hidden="1" customHeight="1">
      <c r="A315" s="1139"/>
      <c r="B315" s="1140"/>
      <c r="C315" s="1139"/>
      <c r="D315" s="1141"/>
      <c r="E315" s="1141"/>
      <c r="F315" s="1142"/>
      <c r="G315" s="1141"/>
      <c r="H315" s="733"/>
      <c r="I315" s="1143"/>
      <c r="J315" s="1144"/>
      <c r="K315" s="837" t="s">
        <v>380</v>
      </c>
      <c r="L315" s="1133"/>
      <c r="M315" s="1134"/>
      <c r="N315" s="1133"/>
      <c r="O315" s="1134"/>
      <c r="P315" s="1133"/>
      <c r="Q315" s="1134"/>
      <c r="R315" s="1133"/>
      <c r="S315" s="1134"/>
      <c r="T315" s="1133"/>
      <c r="U315" s="1134"/>
      <c r="V315" s="1133"/>
      <c r="W315" s="1134"/>
      <c r="X315" s="1133"/>
      <c r="Y315" s="1134"/>
      <c r="Z315" s="1133"/>
      <c r="AA315" s="1134"/>
      <c r="AB315" s="1133"/>
      <c r="AC315" s="1134"/>
      <c r="AD315" s="1133"/>
      <c r="AE315" s="1134"/>
      <c r="AF315" s="1133"/>
      <c r="AG315" s="1134"/>
      <c r="AH315" s="1133"/>
      <c r="AI315" s="1134"/>
      <c r="AJ315" s="1133"/>
      <c r="AK315" s="1134"/>
      <c r="AL315" s="1133"/>
      <c r="AM315" s="1134"/>
      <c r="AN315" s="1133"/>
      <c r="AO315" s="1134"/>
      <c r="AP315" s="1133"/>
      <c r="AQ315" s="1134"/>
      <c r="AR315" s="1133"/>
      <c r="AS315" s="1134"/>
      <c r="AT315" s="1133"/>
      <c r="AU315" s="1134"/>
      <c r="AV315" s="1133"/>
      <c r="AW315" s="1134"/>
      <c r="AX315" s="1133"/>
      <c r="AY315" s="1134"/>
      <c r="AZ315" s="1133"/>
      <c r="BA315" s="1134"/>
      <c r="BB315" s="1133"/>
      <c r="BC315" s="1134"/>
      <c r="BD315" s="1133"/>
      <c r="BE315" s="1134"/>
      <c r="BF315" s="1133"/>
      <c r="BG315" s="1134"/>
      <c r="BH315" s="1133"/>
      <c r="BI315" s="1134"/>
      <c r="BJ315" s="1133"/>
      <c r="BK315" s="1134"/>
      <c r="BL315" s="1133"/>
      <c r="BM315" s="1134"/>
      <c r="BN315" s="1133"/>
      <c r="BO315" s="1134"/>
      <c r="BP315" s="1133"/>
      <c r="BQ315" s="1134"/>
      <c r="BR315" s="1129"/>
      <c r="BS315" s="1129"/>
      <c r="BT315" s="1129"/>
      <c r="BU315" s="1129"/>
      <c r="BV315" s="1129"/>
      <c r="BW315" s="1129"/>
      <c r="BX315" s="1129"/>
      <c r="BY315" s="1129"/>
      <c r="BZ315" s="1129"/>
      <c r="CA315" s="1129"/>
      <c r="CB315" s="1129"/>
      <c r="CC315" s="1129"/>
      <c r="CD315" s="1129"/>
      <c r="CE315" s="1129"/>
      <c r="CF315" s="1129"/>
      <c r="CG315" s="1129"/>
      <c r="CH315" s="1129"/>
      <c r="CI315" s="1129"/>
      <c r="CJ315" s="1129"/>
      <c r="CK315" s="1129"/>
      <c r="CL315" s="1129"/>
      <c r="CM315" s="1129"/>
      <c r="CN315" s="1129"/>
      <c r="CO315" s="1129"/>
      <c r="CP315" s="1129"/>
      <c r="CQ315" s="1129"/>
      <c r="CR315" s="1129"/>
      <c r="CS315" s="1129"/>
      <c r="CT315" s="1129"/>
      <c r="CU315" s="1129"/>
      <c r="CV315" s="1129">
        <v>2</v>
      </c>
      <c r="CW315" s="1129"/>
      <c r="CX315" s="1129">
        <v>2</v>
      </c>
      <c r="CY315" s="1129"/>
      <c r="CZ315" s="1129"/>
      <c r="DA315" s="1129"/>
      <c r="DB315" s="1129"/>
      <c r="DC315" s="1129"/>
      <c r="DD315" s="1129"/>
      <c r="DE315" s="1129"/>
      <c r="DF315" s="1129"/>
      <c r="DG315" s="1129"/>
      <c r="DH315" s="1129"/>
      <c r="DI315" s="1129"/>
      <c r="DJ315" s="1135"/>
      <c r="DK315" s="1135"/>
      <c r="DL315" s="1129"/>
      <c r="DM315" s="1129"/>
      <c r="DN315" s="1129"/>
      <c r="DO315" s="1129"/>
      <c r="DP315" s="1129"/>
      <c r="DQ315" s="1129"/>
      <c r="DR315" s="1129"/>
      <c r="DS315" s="1129"/>
      <c r="DT315" s="1129"/>
      <c r="DU315" s="1129"/>
      <c r="DV315" s="1129"/>
      <c r="DW315" s="1129"/>
      <c r="DX315" s="1129"/>
      <c r="DY315" s="1129"/>
      <c r="DZ315" s="1129"/>
      <c r="EA315" s="1129"/>
      <c r="EB315" s="1129"/>
      <c r="EC315" s="1129"/>
      <c r="ED315" s="1129"/>
      <c r="EE315" s="1129"/>
      <c r="EF315" s="1129"/>
      <c r="EG315" s="1129"/>
      <c r="EH315" s="1129"/>
      <c r="EI315" s="1129"/>
      <c r="EJ315" s="1129"/>
      <c r="EK315" s="1129"/>
      <c r="EL315" s="1129"/>
      <c r="EM315" s="1129"/>
      <c r="EN315" s="1129"/>
      <c r="EO315" s="1129"/>
      <c r="EP315" s="1129"/>
      <c r="EQ315" s="1129"/>
      <c r="ER315" s="1129"/>
      <c r="ES315" s="1129"/>
      <c r="ET315" s="1129"/>
      <c r="EU315" s="1129"/>
      <c r="EV315" s="1129"/>
      <c r="EW315" s="1129"/>
      <c r="EX315" s="1129"/>
      <c r="EY315" s="1129"/>
      <c r="EZ315" s="1129"/>
      <c r="FA315" s="1129"/>
      <c r="FB315" s="1129"/>
      <c r="FC315" s="1129"/>
      <c r="FD315" s="1129"/>
      <c r="FE315" s="1129"/>
      <c r="FF315" s="1129"/>
      <c r="FG315" s="1129"/>
      <c r="FH315" s="1129"/>
      <c r="FI315" s="1129"/>
      <c r="FJ315" s="1129"/>
      <c r="FK315" s="1129"/>
      <c r="FL315" s="1129"/>
      <c r="FM315" s="1129"/>
      <c r="FN315" s="1129"/>
      <c r="FO315" s="1129"/>
      <c r="FP315" s="1129"/>
      <c r="FQ315" s="1129"/>
      <c r="FR315" s="1129"/>
      <c r="FS315" s="1129"/>
      <c r="FT315" s="1129"/>
      <c r="FU315" s="1129"/>
      <c r="FV315" s="1129"/>
      <c r="FW315" s="1129"/>
      <c r="FX315" s="1129"/>
      <c r="FY315" s="1129"/>
      <c r="FZ315" s="1129"/>
      <c r="GA315" s="1129"/>
      <c r="GB315" s="1129"/>
      <c r="GC315" s="1129"/>
      <c r="GD315" s="1129"/>
      <c r="GE315" s="1129"/>
      <c r="GF315" s="1129"/>
      <c r="GG315" s="1129"/>
      <c r="GH315" s="1129"/>
      <c r="GI315" s="1129"/>
      <c r="GJ315" s="1129"/>
      <c r="GK315" s="1129"/>
      <c r="GL315" s="1129"/>
      <c r="GM315" s="1129"/>
      <c r="GN315" s="1129"/>
      <c r="GO315" s="1129"/>
      <c r="GP315" s="1129"/>
      <c r="GQ315" s="1129"/>
      <c r="GR315" s="1129"/>
      <c r="GS315" s="1129"/>
      <c r="GT315" s="1129"/>
      <c r="GU315" s="1129"/>
      <c r="GV315" s="1129"/>
      <c r="GW315" s="1129"/>
      <c r="GX315" s="1129"/>
      <c r="GY315" s="1129"/>
      <c r="GZ315" s="1129"/>
      <c r="HA315" s="1129"/>
      <c r="HB315" s="1129"/>
      <c r="HC315" s="1129"/>
      <c r="HD315" s="1129"/>
      <c r="HE315" s="1129"/>
      <c r="HF315" s="1129"/>
      <c r="HG315" s="1129"/>
      <c r="HH315" s="1129"/>
      <c r="HI315" s="1129"/>
    </row>
    <row r="316" spans="1:217" ht="12.75" hidden="1" customHeight="1">
      <c r="A316" s="1139"/>
      <c r="B316" s="1140"/>
      <c r="C316" s="1139"/>
      <c r="D316" s="1141"/>
      <c r="E316" s="1141"/>
      <c r="F316" s="1142"/>
      <c r="G316" s="1141"/>
      <c r="H316" s="733"/>
      <c r="I316" s="1143"/>
      <c r="J316" s="1144"/>
      <c r="K316" s="838" t="s">
        <v>381</v>
      </c>
      <c r="L316" s="1125">
        <f>(L314*L315*$G314)*$L$8</f>
        <v>0</v>
      </c>
      <c r="M316" s="1126"/>
      <c r="N316" s="1125">
        <f>(N314*N315*$G314)*$L$8</f>
        <v>0</v>
      </c>
      <c r="O316" s="1126"/>
      <c r="P316" s="1125">
        <f>(P314*P315*$G314)*$L$8</f>
        <v>0</v>
      </c>
      <c r="Q316" s="1126"/>
      <c r="R316" s="1125">
        <f>(R314*R315*$G314)*$L$8</f>
        <v>0</v>
      </c>
      <c r="S316" s="1126"/>
      <c r="T316" s="1125">
        <f>(T314*T315*$G314)*$T$8</f>
        <v>0</v>
      </c>
      <c r="U316" s="1126"/>
      <c r="V316" s="1125">
        <f>(V314*V315*$G314)*$T$8</f>
        <v>0</v>
      </c>
      <c r="W316" s="1126"/>
      <c r="X316" s="1125">
        <f>(X314*X315*$G314)*$T$8</f>
        <v>0</v>
      </c>
      <c r="Y316" s="1126"/>
      <c r="Z316" s="1125">
        <f>(Z314*Z315*$G314)*$T$8</f>
        <v>0</v>
      </c>
      <c r="AA316" s="1126"/>
      <c r="AB316" s="1125">
        <f>(AB314*AB315*$G314)*$AB$8</f>
        <v>0</v>
      </c>
      <c r="AC316" s="1126"/>
      <c r="AD316" s="1125">
        <f>(AD314*AD315*$G314)*$AB$8</f>
        <v>0</v>
      </c>
      <c r="AE316" s="1126"/>
      <c r="AF316" s="1125">
        <f>(AF314*AF315*$G314)*$AB$8</f>
        <v>0</v>
      </c>
      <c r="AG316" s="1126"/>
      <c r="AH316" s="1125">
        <f>(AH314*AH315*$G314)*$AB$8</f>
        <v>0</v>
      </c>
      <c r="AI316" s="1126"/>
      <c r="AJ316" s="1125">
        <f>(AJ314*AJ315*$G314)*$AJ$8</f>
        <v>0</v>
      </c>
      <c r="AK316" s="1126"/>
      <c r="AL316" s="1125">
        <f>(AL314*AL315*$G314)*$AJ$8</f>
        <v>0</v>
      </c>
      <c r="AM316" s="1126"/>
      <c r="AN316" s="1125">
        <f>(AN314*AN315*$G314)*$AJ$8</f>
        <v>0</v>
      </c>
      <c r="AO316" s="1126"/>
      <c r="AP316" s="1125">
        <f>(AP314*AP315*$G314)*$AJ$8</f>
        <v>0</v>
      </c>
      <c r="AQ316" s="1126"/>
      <c r="AR316" s="1125">
        <f>(AR314*AR315*$G314)*$AT$8</f>
        <v>0</v>
      </c>
      <c r="AS316" s="1126"/>
      <c r="AT316" s="1125">
        <f>(AT314*AT315*$G314)*$AT$8</f>
        <v>0</v>
      </c>
      <c r="AU316" s="1126"/>
      <c r="AV316" s="1125">
        <f>(AV314*AV315*$G314)*$AT$8</f>
        <v>0</v>
      </c>
      <c r="AW316" s="1126"/>
      <c r="AX316" s="1125">
        <f>(AX314*AX315*$G314)*$AT$8</f>
        <v>0</v>
      </c>
      <c r="AY316" s="1126"/>
      <c r="AZ316" s="1125">
        <f>(AZ314*AZ315*$G314)*$BB$8</f>
        <v>0</v>
      </c>
      <c r="BA316" s="1126"/>
      <c r="BB316" s="1125">
        <f>(BB314*BB315*$G314)*$BB$8</f>
        <v>0</v>
      </c>
      <c r="BC316" s="1126"/>
      <c r="BD316" s="1125">
        <f>(BD314*BD315*$G314)*$BB$8</f>
        <v>0</v>
      </c>
      <c r="BE316" s="1126"/>
      <c r="BF316" s="1125">
        <f>(BF314*BF315*$G314)*$BB$8</f>
        <v>0</v>
      </c>
      <c r="BG316" s="1126"/>
      <c r="BH316" s="1125">
        <f>(BH314*BH315*$G314)*$BJ$8</f>
        <v>0</v>
      </c>
      <c r="BI316" s="1126"/>
      <c r="BJ316" s="1125">
        <f>(BJ314*BJ315*$G314)*$BJ$8</f>
        <v>0</v>
      </c>
      <c r="BK316" s="1126"/>
      <c r="BL316" s="1125">
        <f>(BL314*BL315*$G314)*$BJ$8</f>
        <v>0</v>
      </c>
      <c r="BM316" s="1126"/>
      <c r="BN316" s="1125">
        <f>(BN314*BN315*$G314)*$BJ$8</f>
        <v>0</v>
      </c>
      <c r="BO316" s="1126"/>
      <c r="BP316" s="1125">
        <f>(BP314*BP315*$G314)*$BT$8</f>
        <v>0</v>
      </c>
      <c r="BQ316" s="1126"/>
      <c r="BR316" s="1125">
        <f>(BR314*BR315*$G314)*$BT$8</f>
        <v>0</v>
      </c>
      <c r="BS316" s="1126"/>
      <c r="BT316" s="1125">
        <f>(BT314*BT315*$G314)*$BT$8</f>
        <v>0</v>
      </c>
      <c r="BU316" s="1126"/>
      <c r="BV316" s="1125">
        <f>(BV314*BV315*$G314)*$BT$8</f>
        <v>0</v>
      </c>
      <c r="BW316" s="1126"/>
      <c r="BX316" s="1125">
        <f>(BX314*BX315*$G314)*$CB$8</f>
        <v>0</v>
      </c>
      <c r="BY316" s="1126"/>
      <c r="BZ316" s="1125">
        <f>(BZ314*BZ315*$G314)*$CB$8</f>
        <v>0</v>
      </c>
      <c r="CA316" s="1126"/>
      <c r="CB316" s="1125">
        <f>(CB314*CB315*$G314)*$CB$8</f>
        <v>0</v>
      </c>
      <c r="CC316" s="1126"/>
      <c r="CD316" s="1125">
        <f>(CD314*CD315*$G314)*$CB$8</f>
        <v>0</v>
      </c>
      <c r="CE316" s="1126"/>
      <c r="CF316" s="1125">
        <f>(CF314*CF315*$G314)*$CB$8</f>
        <v>0</v>
      </c>
      <c r="CG316" s="1126"/>
      <c r="CH316" s="1125">
        <f>(CH314*CH315*$G314)*$CB$8</f>
        <v>0</v>
      </c>
      <c r="CI316" s="1126"/>
      <c r="CJ316" s="1125">
        <f>(CJ314*CJ315*$G314)*$CJ$8</f>
        <v>0</v>
      </c>
      <c r="CK316" s="1126"/>
      <c r="CL316" s="1125">
        <f>(CL314*CL315*$G314)*$CJ$8</f>
        <v>0</v>
      </c>
      <c r="CM316" s="1126"/>
      <c r="CN316" s="1125">
        <f>(CN314*CN315*$G314)*$CJ$8</f>
        <v>0</v>
      </c>
      <c r="CO316" s="1126"/>
      <c r="CP316" s="1125">
        <f>(CP314*CP315*$G314)*$CJ$8</f>
        <v>0</v>
      </c>
      <c r="CQ316" s="1126"/>
      <c r="CR316" s="1125">
        <f>(CR314*CR315*$G314)*$CJ$8</f>
        <v>0</v>
      </c>
      <c r="CS316" s="1126"/>
      <c r="CT316" s="1125">
        <f t="shared" ref="CT316" si="1271">(CT314*CT315*$G314)*$CT$8</f>
        <v>0</v>
      </c>
      <c r="CU316" s="1126"/>
      <c r="CV316" s="1125">
        <f>(CV314*CV315*$G314)*$CT$8</f>
        <v>0</v>
      </c>
      <c r="CW316" s="1126"/>
      <c r="CX316" s="1125">
        <f>(CX314*CX315*$G314)*$CT$8</f>
        <v>0</v>
      </c>
      <c r="CY316" s="1126"/>
      <c r="CZ316" s="1125">
        <f>(CZ314*CZ315*$G314)*$DB$8</f>
        <v>0</v>
      </c>
      <c r="DA316" s="1126"/>
      <c r="DB316" s="1125">
        <f>(DB314*DB315*$G314)*$DB$8</f>
        <v>0</v>
      </c>
      <c r="DC316" s="1126"/>
      <c r="DD316" s="1125">
        <f>(DD314*DD315*$G$314)*$DL$8</f>
        <v>0</v>
      </c>
      <c r="DE316" s="1126"/>
      <c r="DF316" s="1125">
        <f>(DF314*DF315*$G$314)*$DL$8</f>
        <v>0</v>
      </c>
      <c r="DG316" s="1126"/>
      <c r="DH316" s="1125">
        <f>(DH314*DH315*$G$314)*$DL$8</f>
        <v>0</v>
      </c>
      <c r="DI316" s="1126"/>
      <c r="DJ316" s="1130">
        <f>(DJ314*DJ315*$G$314)*$DL$8</f>
        <v>0</v>
      </c>
      <c r="DK316" s="1131"/>
      <c r="DL316" s="1125">
        <f>(DL314*DL315*$G$314)*$DT$8</f>
        <v>0</v>
      </c>
      <c r="DM316" s="1126"/>
      <c r="DN316" s="1125">
        <f>(DN314*DN315*$G$314)*$DT$8</f>
        <v>0</v>
      </c>
      <c r="DO316" s="1126"/>
      <c r="DP316" s="1125">
        <f>(DP314*DP315*$G$314)*$DT$8</f>
        <v>0</v>
      </c>
      <c r="DQ316" s="1126"/>
      <c r="DR316" s="1125">
        <f>(DR314*DR315*$G$314)*$DT$8</f>
        <v>0</v>
      </c>
      <c r="DS316" s="1126"/>
      <c r="DT316" s="1125">
        <f>(DT314*DT315*$G$314)*$EB$8</f>
        <v>0</v>
      </c>
      <c r="DU316" s="1126"/>
      <c r="DV316" s="1125">
        <f>(DV314*DV315*$G$314)*$EB$8</f>
        <v>0</v>
      </c>
      <c r="DW316" s="1126"/>
      <c r="DX316" s="1125">
        <f>(DX314*DX315*$G$314)*$EB$8</f>
        <v>0</v>
      </c>
      <c r="DY316" s="1126"/>
      <c r="DZ316" s="1125">
        <f>(DZ314*DZ315*$G$314)*$EB$8</f>
        <v>0</v>
      </c>
      <c r="EA316" s="1126"/>
      <c r="EB316" s="1125">
        <f>(EB314*EB315*$G$314)*$EJ$8</f>
        <v>0</v>
      </c>
      <c r="EC316" s="1126"/>
      <c r="ED316" s="1125">
        <f>(ED314*ED315*$G$314)*$EJ$8</f>
        <v>0</v>
      </c>
      <c r="EE316" s="1126"/>
      <c r="EF316" s="1125">
        <f>(EF314*EF315*$G$314)*$EJ$8</f>
        <v>0</v>
      </c>
      <c r="EG316" s="1126"/>
      <c r="EH316" s="1125">
        <f>(EH314*EH315*$G$314)*$EJ$8</f>
        <v>0</v>
      </c>
      <c r="EI316" s="1126"/>
      <c r="EJ316" s="1125">
        <f>(EJ314*EJ315*$G$314)*$ET$8</f>
        <v>0</v>
      </c>
      <c r="EK316" s="1126"/>
      <c r="EL316" s="1125">
        <f>(EL314*EL315*$G$314)*$ET$8</f>
        <v>0</v>
      </c>
      <c r="EM316" s="1126"/>
      <c r="EN316" s="1125">
        <f>(EN314*EN315*$G$314)*$ET$8</f>
        <v>0</v>
      </c>
      <c r="EO316" s="1126"/>
      <c r="EP316" s="1125">
        <f>(EP314*EP315*$G$314)*$ET$8</f>
        <v>0</v>
      </c>
      <c r="EQ316" s="1126"/>
      <c r="ER316" s="1125">
        <f>(ER314*ER315*$G$314)*$FB$8</f>
        <v>0</v>
      </c>
      <c r="ES316" s="1126"/>
      <c r="ET316" s="1125">
        <f>(ET314*ET315*$G$314)*$FB$8</f>
        <v>0</v>
      </c>
      <c r="EU316" s="1126"/>
      <c r="EV316" s="1125">
        <f>(EV314*EV315*$G$314)*$FB$8</f>
        <v>0</v>
      </c>
      <c r="EW316" s="1126"/>
      <c r="EX316" s="1125">
        <f>(EX314*EX315*$G$314)*$FB$8</f>
        <v>0</v>
      </c>
      <c r="EY316" s="1126"/>
      <c r="EZ316" s="1125">
        <f>(EZ314*EZ315*$G$314)*$FL$8</f>
        <v>0</v>
      </c>
      <c r="FA316" s="1126"/>
      <c r="FB316" s="1125">
        <f>(FB314*FB315*$G$314)*$FL$8</f>
        <v>0</v>
      </c>
      <c r="FC316" s="1126"/>
      <c r="FD316" s="1125">
        <f>(FD314*FD315*$G$314)*$FL$8</f>
        <v>0</v>
      </c>
      <c r="FE316" s="1126"/>
      <c r="FF316" s="1125">
        <f>(FF314*FF315*$G$314)*$FL$8</f>
        <v>0</v>
      </c>
      <c r="FG316" s="1126"/>
      <c r="FH316" s="1125">
        <f>(FH314*FH315*$G$314)*$FT$8</f>
        <v>0</v>
      </c>
      <c r="FI316" s="1126"/>
      <c r="FJ316" s="1125">
        <f>(FJ314*FJ315*$G$314)*$FT$8</f>
        <v>0</v>
      </c>
      <c r="FK316" s="1126"/>
      <c r="FL316" s="1125">
        <f>(FL314*FL315*$G$314)*$FT$8</f>
        <v>0</v>
      </c>
      <c r="FM316" s="1126"/>
      <c r="FN316" s="1125">
        <f>(FN314*FN315*$G$314)*$FT$8</f>
        <v>0</v>
      </c>
      <c r="FO316" s="1126"/>
      <c r="FP316" s="1125">
        <f>(FP314*FP315*$G$314)*$GD$8</f>
        <v>0</v>
      </c>
      <c r="FQ316" s="1126"/>
      <c r="FR316" s="1125">
        <f>(FR314*FR315*$G$314)*$GD$8</f>
        <v>0</v>
      </c>
      <c r="FS316" s="1126"/>
      <c r="FT316" s="1125">
        <f>(FT314*FT315*$G$314)*$GD$8</f>
        <v>0</v>
      </c>
      <c r="FU316" s="1126"/>
      <c r="FV316" s="1125">
        <f>(FV314*FV315*$G$314)*$GD$8</f>
        <v>0</v>
      </c>
      <c r="FW316" s="1126"/>
      <c r="FX316" s="1125">
        <f>(FX314*FX315*$G$314)*$GL$8</f>
        <v>0</v>
      </c>
      <c r="FY316" s="1126"/>
      <c r="FZ316" s="1125">
        <f>(FZ314*FZ315*$G$314)*$GL$8</f>
        <v>0</v>
      </c>
      <c r="GA316" s="1126"/>
      <c r="GB316" s="1125">
        <f>(GB314*GB315*$G$314)*$GL$8</f>
        <v>0</v>
      </c>
      <c r="GC316" s="1126"/>
      <c r="GD316" s="1125">
        <f>(GD314*GD315*$G$314)*$GL$8</f>
        <v>0</v>
      </c>
      <c r="GE316" s="1126"/>
      <c r="GF316" s="1125">
        <f>(GF314*GF315*$G$314)*$GT$8</f>
        <v>0</v>
      </c>
      <c r="GG316" s="1126"/>
      <c r="GH316" s="1125">
        <f>(GH314*GH315*$G$314)*$GT$8</f>
        <v>0</v>
      </c>
      <c r="GI316" s="1126"/>
      <c r="GJ316" s="1125">
        <f>(GJ314*GJ315*$G$314)*$GT$8</f>
        <v>0</v>
      </c>
      <c r="GK316" s="1126"/>
      <c r="GL316" s="1125">
        <f>(GL314*GL315*$G$314)*$GT$8</f>
        <v>0</v>
      </c>
      <c r="GM316" s="1126"/>
      <c r="GN316" s="1125">
        <f>(GN314*GN315*$G$314)*$GN$8</f>
        <v>0</v>
      </c>
      <c r="GO316" s="1126"/>
      <c r="GP316" s="1125">
        <f>(GP314*GP315*$G$314)*$GN$8</f>
        <v>0</v>
      </c>
      <c r="GQ316" s="1126"/>
      <c r="GR316" s="1125">
        <f>(GR314*GR315*$G$314)*$GN$8</f>
        <v>0</v>
      </c>
      <c r="GS316" s="1126"/>
      <c r="GT316" s="1125">
        <f>(GT314*GT315*$G$314)*$GN$8</f>
        <v>0</v>
      </c>
      <c r="GU316" s="1126"/>
      <c r="GV316" s="1125">
        <f t="shared" ref="GV316" si="1272">(GV314*GV315*$G$314)*$GN$8</f>
        <v>0</v>
      </c>
      <c r="GW316" s="1126"/>
      <c r="GX316" s="1125">
        <f t="shared" ref="GX316" si="1273">(GX314*GX315*$G$314)*$GN$8</f>
        <v>0</v>
      </c>
      <c r="GY316" s="1126"/>
      <c r="GZ316" s="1125">
        <f t="shared" ref="GZ316" si="1274">(GZ314*GZ315*$G$314)*$GN$8</f>
        <v>0</v>
      </c>
      <c r="HA316" s="1126"/>
      <c r="HB316" s="1125">
        <f>(HB314*HB315*$G$314)*$GN$8</f>
        <v>0</v>
      </c>
      <c r="HC316" s="1126"/>
      <c r="HD316" s="1125">
        <f t="shared" ref="HD316" si="1275">(HD314*HD315*$G$314)*$GN$8</f>
        <v>0</v>
      </c>
      <c r="HE316" s="1126"/>
      <c r="HF316" s="1125">
        <f t="shared" ref="HF316" si="1276">(HF314*HF315*$G$314)*$GN$8</f>
        <v>0</v>
      </c>
      <c r="HG316" s="1126"/>
      <c r="HH316" s="1125">
        <f t="shared" ref="HH316" si="1277">(HH314*HH315*$G$314)*$GN$8</f>
        <v>0</v>
      </c>
      <c r="HI316" s="1126"/>
    </row>
    <row r="317" spans="1:217" ht="12.75" hidden="1" customHeight="1">
      <c r="A317" s="1139"/>
      <c r="B317" s="1140"/>
      <c r="C317" s="1139"/>
      <c r="D317" s="1141"/>
      <c r="E317" s="1141"/>
      <c r="F317" s="1142"/>
      <c r="G317" s="1141"/>
      <c r="H317" s="733"/>
      <c r="I317" s="1143"/>
      <c r="J317" s="1144"/>
      <c r="K317" s="839" t="s">
        <v>382</v>
      </c>
      <c r="L317" s="1121">
        <f>L316</f>
        <v>0</v>
      </c>
      <c r="M317" s="1122"/>
      <c r="N317" s="1121">
        <f>L317+N316</f>
        <v>0</v>
      </c>
      <c r="O317" s="1122"/>
      <c r="P317" s="1121">
        <f>N317+P316</f>
        <v>0</v>
      </c>
      <c r="Q317" s="1122"/>
      <c r="R317" s="1121">
        <f>P317+R316</f>
        <v>0</v>
      </c>
      <c r="S317" s="1122"/>
      <c r="T317" s="1121">
        <f>R317+T316</f>
        <v>0</v>
      </c>
      <c r="U317" s="1122"/>
      <c r="V317" s="1121">
        <f>T317+V316</f>
        <v>0</v>
      </c>
      <c r="W317" s="1122"/>
      <c r="X317" s="1121">
        <f>V317+X316</f>
        <v>0</v>
      </c>
      <c r="Y317" s="1122"/>
      <c r="Z317" s="1121">
        <f>X317+Z316</f>
        <v>0</v>
      </c>
      <c r="AA317" s="1122"/>
      <c r="AB317" s="1121">
        <f>Z317+AB316</f>
        <v>0</v>
      </c>
      <c r="AC317" s="1122"/>
      <c r="AD317" s="1121">
        <f>AB317+AD316</f>
        <v>0</v>
      </c>
      <c r="AE317" s="1122"/>
      <c r="AF317" s="1121">
        <f>AD317+AF316</f>
        <v>0</v>
      </c>
      <c r="AG317" s="1122"/>
      <c r="AH317" s="1121">
        <f>AF317+AH316</f>
        <v>0</v>
      </c>
      <c r="AI317" s="1122"/>
      <c r="AJ317" s="1121">
        <f>AH317+AJ316</f>
        <v>0</v>
      </c>
      <c r="AK317" s="1122"/>
      <c r="AL317" s="1121">
        <f>AJ317+AL316</f>
        <v>0</v>
      </c>
      <c r="AM317" s="1122"/>
      <c r="AN317" s="1121">
        <f>AL317+AN316</f>
        <v>0</v>
      </c>
      <c r="AO317" s="1122"/>
      <c r="AP317" s="1121">
        <f>AN317+AP316</f>
        <v>0</v>
      </c>
      <c r="AQ317" s="1122"/>
      <c r="AR317" s="1121">
        <f>AP317+AR316</f>
        <v>0</v>
      </c>
      <c r="AS317" s="1122"/>
      <c r="AT317" s="1121">
        <f>AR317+AT316</f>
        <v>0</v>
      </c>
      <c r="AU317" s="1122"/>
      <c r="AV317" s="1121">
        <f>AT317+AV316</f>
        <v>0</v>
      </c>
      <c r="AW317" s="1122"/>
      <c r="AX317" s="1121">
        <f>AV317+AX316</f>
        <v>0</v>
      </c>
      <c r="AY317" s="1122"/>
      <c r="AZ317" s="1121">
        <f>AX317+AZ316</f>
        <v>0</v>
      </c>
      <c r="BA317" s="1122"/>
      <c r="BB317" s="1121">
        <f>AZ317+BB316</f>
        <v>0</v>
      </c>
      <c r="BC317" s="1122"/>
      <c r="BD317" s="1121">
        <f>BB317+BD316</f>
        <v>0</v>
      </c>
      <c r="BE317" s="1122"/>
      <c r="BF317" s="1121">
        <f>BD317+BF316</f>
        <v>0</v>
      </c>
      <c r="BG317" s="1122"/>
      <c r="BH317" s="1121">
        <f>BF317+BH316</f>
        <v>0</v>
      </c>
      <c r="BI317" s="1122"/>
      <c r="BJ317" s="1121">
        <f>BH317+BJ316</f>
        <v>0</v>
      </c>
      <c r="BK317" s="1122"/>
      <c r="BL317" s="1121">
        <f>BJ317+BL316</f>
        <v>0</v>
      </c>
      <c r="BM317" s="1122"/>
      <c r="BN317" s="1121">
        <f>BL317+BN316</f>
        <v>0</v>
      </c>
      <c r="BO317" s="1122"/>
      <c r="BP317" s="1121">
        <f>BN317+BP316</f>
        <v>0</v>
      </c>
      <c r="BQ317" s="1122"/>
      <c r="BR317" s="1121">
        <f>BP317+BR316</f>
        <v>0</v>
      </c>
      <c r="BS317" s="1122"/>
      <c r="BT317" s="1121">
        <f>BR317+BT316</f>
        <v>0</v>
      </c>
      <c r="BU317" s="1122"/>
      <c r="BV317" s="1121">
        <f>BT317+BV316</f>
        <v>0</v>
      </c>
      <c r="BW317" s="1122"/>
      <c r="BX317" s="1121">
        <f>BV317+BX316</f>
        <v>0</v>
      </c>
      <c r="BY317" s="1122"/>
      <c r="BZ317" s="1121">
        <f>BX317+BZ316</f>
        <v>0</v>
      </c>
      <c r="CA317" s="1122"/>
      <c r="CB317" s="1121">
        <f>BZ317+CB316</f>
        <v>0</v>
      </c>
      <c r="CC317" s="1122"/>
      <c r="CD317" s="1121">
        <f>CB317+CD316</f>
        <v>0</v>
      </c>
      <c r="CE317" s="1122"/>
      <c r="CF317" s="1121">
        <f>CD317+CF316</f>
        <v>0</v>
      </c>
      <c r="CG317" s="1122"/>
      <c r="CH317" s="1121">
        <f>CF317+CH316</f>
        <v>0</v>
      </c>
      <c r="CI317" s="1122"/>
      <c r="CJ317" s="1121">
        <f>CH317+CJ316</f>
        <v>0</v>
      </c>
      <c r="CK317" s="1122"/>
      <c r="CL317" s="1121">
        <f>CJ317+CL316</f>
        <v>0</v>
      </c>
      <c r="CM317" s="1122"/>
      <c r="CN317" s="1121">
        <f>CL317+CN316</f>
        <v>0</v>
      </c>
      <c r="CO317" s="1122"/>
      <c r="CP317" s="1121">
        <f>CN317+CP316</f>
        <v>0</v>
      </c>
      <c r="CQ317" s="1122"/>
      <c r="CR317" s="1121">
        <f>CP317+CR316</f>
        <v>0</v>
      </c>
      <c r="CS317" s="1122"/>
      <c r="CT317" s="1121">
        <f>CR317+CT316</f>
        <v>0</v>
      </c>
      <c r="CU317" s="1122"/>
      <c r="CV317" s="1121">
        <f>CT317+CV316</f>
        <v>0</v>
      </c>
      <c r="CW317" s="1122"/>
      <c r="CX317" s="1121">
        <f>CV317+CX316</f>
        <v>0</v>
      </c>
      <c r="CY317" s="1122"/>
      <c r="CZ317" s="1121">
        <f>CX317+CZ316</f>
        <v>0</v>
      </c>
      <c r="DA317" s="1122"/>
      <c r="DB317" s="1121">
        <f>CZ317+DB316</f>
        <v>0</v>
      </c>
      <c r="DC317" s="1122"/>
      <c r="DD317" s="1121">
        <f>DB317+DD316</f>
        <v>0</v>
      </c>
      <c r="DE317" s="1122"/>
      <c r="DF317" s="1121">
        <f>DD317+DF316</f>
        <v>0</v>
      </c>
      <c r="DG317" s="1122"/>
      <c r="DH317" s="1121">
        <f>DF317+DH316</f>
        <v>0</v>
      </c>
      <c r="DI317" s="1122"/>
      <c r="DJ317" s="1127">
        <f>DH317+DJ316</f>
        <v>0</v>
      </c>
      <c r="DK317" s="1128"/>
      <c r="DL317" s="1121">
        <f>DJ317+DL316</f>
        <v>0</v>
      </c>
      <c r="DM317" s="1122"/>
      <c r="DN317" s="1121">
        <f>DL317+DN316</f>
        <v>0</v>
      </c>
      <c r="DO317" s="1122"/>
      <c r="DP317" s="1121">
        <f>DN317+DP316</f>
        <v>0</v>
      </c>
      <c r="DQ317" s="1122"/>
      <c r="DR317" s="1121">
        <f>DP317+DR316</f>
        <v>0</v>
      </c>
      <c r="DS317" s="1122"/>
      <c r="DT317" s="1121">
        <f>DR317+DT316</f>
        <v>0</v>
      </c>
      <c r="DU317" s="1122"/>
      <c r="DV317" s="1121">
        <f>DT317+DV316</f>
        <v>0</v>
      </c>
      <c r="DW317" s="1122"/>
      <c r="DX317" s="1121">
        <f>DV317+DX316</f>
        <v>0</v>
      </c>
      <c r="DY317" s="1122"/>
      <c r="DZ317" s="1121">
        <f>DX317+DZ316</f>
        <v>0</v>
      </c>
      <c r="EA317" s="1122"/>
      <c r="EB317" s="1121">
        <f>DZ317+EB316</f>
        <v>0</v>
      </c>
      <c r="EC317" s="1122"/>
      <c r="ED317" s="1121">
        <f>EB317+ED316</f>
        <v>0</v>
      </c>
      <c r="EE317" s="1122"/>
      <c r="EF317" s="1121">
        <f>ED317+EF316</f>
        <v>0</v>
      </c>
      <c r="EG317" s="1122"/>
      <c r="EH317" s="1121">
        <f>EF317+EH316</f>
        <v>0</v>
      </c>
      <c r="EI317" s="1122"/>
      <c r="EJ317" s="1121">
        <f>EH317+EJ316</f>
        <v>0</v>
      </c>
      <c r="EK317" s="1122"/>
      <c r="EL317" s="1121">
        <f>EJ317+EL316</f>
        <v>0</v>
      </c>
      <c r="EM317" s="1122"/>
      <c r="EN317" s="1121">
        <f>EL317+EN316</f>
        <v>0</v>
      </c>
      <c r="EO317" s="1122"/>
      <c r="EP317" s="1121">
        <f>EN317+EP316</f>
        <v>0</v>
      </c>
      <c r="EQ317" s="1122"/>
      <c r="ER317" s="1121">
        <f>EP317+ER316</f>
        <v>0</v>
      </c>
      <c r="ES317" s="1122"/>
      <c r="ET317" s="1121">
        <f>ER317+ET316</f>
        <v>0</v>
      </c>
      <c r="EU317" s="1122"/>
      <c r="EV317" s="1121">
        <f>ET317+EV316</f>
        <v>0</v>
      </c>
      <c r="EW317" s="1122"/>
      <c r="EX317" s="1121">
        <f>EV317+EX316</f>
        <v>0</v>
      </c>
      <c r="EY317" s="1122"/>
      <c r="EZ317" s="1121">
        <f>EX317+EZ316</f>
        <v>0</v>
      </c>
      <c r="FA317" s="1122"/>
      <c r="FB317" s="1121">
        <f>EZ317+FB316</f>
        <v>0</v>
      </c>
      <c r="FC317" s="1122"/>
      <c r="FD317" s="1121">
        <f>FB317+FD316</f>
        <v>0</v>
      </c>
      <c r="FE317" s="1122"/>
      <c r="FF317" s="1121">
        <f>FD317+FF316</f>
        <v>0</v>
      </c>
      <c r="FG317" s="1122"/>
      <c r="FH317" s="1121">
        <f>FF317+FH316</f>
        <v>0</v>
      </c>
      <c r="FI317" s="1122"/>
      <c r="FJ317" s="1121">
        <f>FH317+FJ316</f>
        <v>0</v>
      </c>
      <c r="FK317" s="1122"/>
      <c r="FL317" s="1121">
        <f>FJ317+FL316</f>
        <v>0</v>
      </c>
      <c r="FM317" s="1122"/>
      <c r="FN317" s="1121">
        <f>FL317+FN316</f>
        <v>0</v>
      </c>
      <c r="FO317" s="1122"/>
      <c r="FP317" s="1121">
        <f>FN317+FP316</f>
        <v>0</v>
      </c>
      <c r="FQ317" s="1122"/>
      <c r="FR317" s="1121">
        <f>FP317+FR316</f>
        <v>0</v>
      </c>
      <c r="FS317" s="1122"/>
      <c r="FT317" s="1121">
        <f>FR317+FT316</f>
        <v>0</v>
      </c>
      <c r="FU317" s="1122"/>
      <c r="FV317" s="1121">
        <f>FT317+FV316</f>
        <v>0</v>
      </c>
      <c r="FW317" s="1122"/>
      <c r="FX317" s="1121">
        <f>FV317+FX316</f>
        <v>0</v>
      </c>
      <c r="FY317" s="1122"/>
      <c r="FZ317" s="1121">
        <f>FX317+FZ316</f>
        <v>0</v>
      </c>
      <c r="GA317" s="1122"/>
      <c r="GB317" s="1121">
        <f>FZ317+GB316</f>
        <v>0</v>
      </c>
      <c r="GC317" s="1122"/>
      <c r="GD317" s="1121">
        <f>GB317+GD316</f>
        <v>0</v>
      </c>
      <c r="GE317" s="1122"/>
      <c r="GF317" s="1121">
        <f>GD317+GF316</f>
        <v>0</v>
      </c>
      <c r="GG317" s="1122"/>
      <c r="GH317" s="1121">
        <f>GF317+GH316</f>
        <v>0</v>
      </c>
      <c r="GI317" s="1122"/>
      <c r="GJ317" s="1121">
        <f>GH317+GJ316</f>
        <v>0</v>
      </c>
      <c r="GK317" s="1122"/>
      <c r="GL317" s="1121">
        <f>GJ317+GL316</f>
        <v>0</v>
      </c>
      <c r="GM317" s="1122"/>
      <c r="GN317" s="1121">
        <f>GL317+GN316</f>
        <v>0</v>
      </c>
      <c r="GO317" s="1122"/>
      <c r="GP317" s="1121">
        <f>GN317+GP316</f>
        <v>0</v>
      </c>
      <c r="GQ317" s="1122"/>
      <c r="GR317" s="1121">
        <f>GP317+GR316</f>
        <v>0</v>
      </c>
      <c r="GS317" s="1122"/>
      <c r="GT317" s="1121">
        <f>GR317+GT316</f>
        <v>0</v>
      </c>
      <c r="GU317" s="1122"/>
      <c r="GV317" s="1121">
        <f t="shared" ref="GV317" si="1278">GT317+GV316</f>
        <v>0</v>
      </c>
      <c r="GW317" s="1122"/>
      <c r="GX317" s="1121">
        <f t="shared" ref="GX317" si="1279">GV317+GX316</f>
        <v>0</v>
      </c>
      <c r="GY317" s="1122"/>
      <c r="GZ317" s="1121">
        <f t="shared" ref="GZ317" si="1280">GX317+GZ316</f>
        <v>0</v>
      </c>
      <c r="HA317" s="1122"/>
      <c r="HB317" s="1121">
        <f>GZ317+HB316</f>
        <v>0</v>
      </c>
      <c r="HC317" s="1122"/>
      <c r="HD317" s="1121">
        <f t="shared" ref="HD317" si="1281">HB317+HD316</f>
        <v>0</v>
      </c>
      <c r="HE317" s="1122"/>
      <c r="HF317" s="1121">
        <f t="shared" ref="HF317" si="1282">HD317+HF316</f>
        <v>0</v>
      </c>
      <c r="HG317" s="1122"/>
      <c r="HH317" s="1121">
        <f t="shared" ref="HH317" si="1283">HF317+HH316</f>
        <v>0</v>
      </c>
      <c r="HI317" s="1122"/>
    </row>
    <row r="318" spans="1:217" s="19" customFormat="1" ht="12.75" hidden="1" customHeight="1">
      <c r="A318" s="1139"/>
      <c r="B318" s="1140"/>
      <c r="C318" s="1139"/>
      <c r="D318" s="1141"/>
      <c r="E318" s="1141"/>
      <c r="F318" s="1142"/>
      <c r="G318" s="1141"/>
      <c r="H318" s="840"/>
      <c r="I318" s="1143"/>
      <c r="J318" s="1144"/>
      <c r="K318" s="841" t="s">
        <v>383</v>
      </c>
      <c r="L318" s="1117"/>
      <c r="M318" s="1118"/>
      <c r="N318" s="1117"/>
      <c r="O318" s="1118"/>
      <c r="P318" s="1117"/>
      <c r="Q318" s="1118"/>
      <c r="R318" s="1117"/>
      <c r="S318" s="1118"/>
      <c r="T318" s="1117"/>
      <c r="U318" s="1118"/>
      <c r="V318" s="1117"/>
      <c r="W318" s="1118"/>
      <c r="X318" s="1117"/>
      <c r="Y318" s="1118"/>
      <c r="Z318" s="1117"/>
      <c r="AA318" s="1118"/>
      <c r="AB318" s="1117"/>
      <c r="AC318" s="1118"/>
      <c r="AD318" s="1117"/>
      <c r="AE318" s="1118"/>
      <c r="AF318" s="1117"/>
      <c r="AG318" s="1118"/>
      <c r="AH318" s="1117"/>
      <c r="AI318" s="1118"/>
      <c r="AJ318" s="1117"/>
      <c r="AK318" s="1118"/>
      <c r="AL318" s="1117"/>
      <c r="AM318" s="1118"/>
      <c r="AN318" s="1117"/>
      <c r="AO318" s="1118"/>
      <c r="AP318" s="1117"/>
      <c r="AQ318" s="1118"/>
      <c r="AR318" s="1117"/>
      <c r="AS318" s="1118"/>
      <c r="AT318" s="1117"/>
      <c r="AU318" s="1118"/>
      <c r="AV318" s="1117"/>
      <c r="AW318" s="1118"/>
      <c r="AX318" s="1117"/>
      <c r="AY318" s="1118"/>
      <c r="AZ318" s="1117"/>
      <c r="BA318" s="1118"/>
      <c r="BB318" s="1117"/>
      <c r="BC318" s="1118"/>
      <c r="BD318" s="1117"/>
      <c r="BE318" s="1118"/>
      <c r="BF318" s="1117"/>
      <c r="BG318" s="1118"/>
      <c r="BH318" s="1117"/>
      <c r="BI318" s="1118"/>
      <c r="BJ318" s="1117"/>
      <c r="BK318" s="1118"/>
      <c r="BL318" s="1117"/>
      <c r="BM318" s="1118"/>
      <c r="BN318" s="1117"/>
      <c r="BO318" s="1118"/>
      <c r="BP318" s="1117"/>
      <c r="BQ318" s="1118"/>
      <c r="BR318" s="1117"/>
      <c r="BS318" s="1118"/>
      <c r="BT318" s="1117"/>
      <c r="BU318" s="1118"/>
      <c r="BV318" s="1117"/>
      <c r="BW318" s="1118"/>
      <c r="BX318" s="1117"/>
      <c r="BY318" s="1118"/>
      <c r="BZ318" s="1117"/>
      <c r="CA318" s="1118"/>
      <c r="CB318" s="1117"/>
      <c r="CC318" s="1118"/>
      <c r="CD318" s="1117"/>
      <c r="CE318" s="1118"/>
      <c r="CF318" s="1117"/>
      <c r="CG318" s="1118"/>
      <c r="CH318" s="1117"/>
      <c r="CI318" s="1118"/>
      <c r="CJ318" s="1117"/>
      <c r="CK318" s="1118"/>
      <c r="CL318" s="1117"/>
      <c r="CM318" s="1118"/>
      <c r="CN318" s="1117"/>
      <c r="CO318" s="1118"/>
      <c r="CP318" s="1117"/>
      <c r="CQ318" s="1118"/>
      <c r="CR318" s="1117"/>
      <c r="CS318" s="1118"/>
      <c r="CT318" s="1117"/>
      <c r="CU318" s="1118"/>
      <c r="CV318" s="1117"/>
      <c r="CW318" s="1118"/>
      <c r="CX318" s="1117"/>
      <c r="CY318" s="1118"/>
      <c r="CZ318" s="1117"/>
      <c r="DA318" s="1118"/>
      <c r="DB318" s="1117"/>
      <c r="DC318" s="1118"/>
      <c r="DD318" s="1117"/>
      <c r="DE318" s="1118"/>
      <c r="DF318" s="1117"/>
      <c r="DG318" s="1118"/>
      <c r="DH318" s="1117"/>
      <c r="DI318" s="1118"/>
      <c r="DJ318" s="1123"/>
      <c r="DK318" s="1124"/>
      <c r="DL318" s="1117"/>
      <c r="DM318" s="1118"/>
      <c r="DN318" s="1117"/>
      <c r="DO318" s="1118"/>
      <c r="DP318" s="1117"/>
      <c r="DQ318" s="1118"/>
      <c r="DR318" s="1117"/>
      <c r="DS318" s="1118"/>
      <c r="DT318" s="1117"/>
      <c r="DU318" s="1118"/>
      <c r="DV318" s="1117"/>
      <c r="DW318" s="1118"/>
      <c r="DX318" s="1117"/>
      <c r="DY318" s="1118"/>
      <c r="DZ318" s="1117"/>
      <c r="EA318" s="1118"/>
      <c r="EB318" s="1117"/>
      <c r="EC318" s="1118"/>
      <c r="ED318" s="1117"/>
      <c r="EE318" s="1118"/>
      <c r="EF318" s="1117"/>
      <c r="EG318" s="1118"/>
      <c r="EH318" s="1117"/>
      <c r="EI318" s="1118"/>
      <c r="EJ318" s="1117"/>
      <c r="EK318" s="1118"/>
      <c r="EL318" s="1117"/>
      <c r="EM318" s="1118"/>
      <c r="EN318" s="1117"/>
      <c r="EO318" s="1118"/>
      <c r="EP318" s="1117"/>
      <c r="EQ318" s="1118"/>
      <c r="ER318" s="1117"/>
      <c r="ES318" s="1118"/>
      <c r="ET318" s="1117"/>
      <c r="EU318" s="1118"/>
      <c r="EV318" s="1117"/>
      <c r="EW318" s="1118"/>
      <c r="EX318" s="1117"/>
      <c r="EY318" s="1118"/>
      <c r="EZ318" s="1117"/>
      <c r="FA318" s="1118"/>
      <c r="FB318" s="1117"/>
      <c r="FC318" s="1118"/>
      <c r="FD318" s="1117"/>
      <c r="FE318" s="1118"/>
      <c r="FF318" s="1117"/>
      <c r="FG318" s="1118"/>
      <c r="FH318" s="1117"/>
      <c r="FI318" s="1118"/>
      <c r="FJ318" s="1117"/>
      <c r="FK318" s="1118"/>
      <c r="FL318" s="1117"/>
      <c r="FM318" s="1118"/>
      <c r="FN318" s="1117"/>
      <c r="FO318" s="1118"/>
      <c r="FP318" s="1117"/>
      <c r="FQ318" s="1118"/>
      <c r="FR318" s="1117"/>
      <c r="FS318" s="1118"/>
      <c r="FT318" s="1117"/>
      <c r="FU318" s="1118"/>
      <c r="FV318" s="1117"/>
      <c r="FW318" s="1118"/>
      <c r="FX318" s="1117"/>
      <c r="FY318" s="1118"/>
      <c r="FZ318" s="1117"/>
      <c r="GA318" s="1118"/>
      <c r="GB318" s="1117"/>
      <c r="GC318" s="1118"/>
      <c r="GD318" s="1117"/>
      <c r="GE318" s="1118"/>
      <c r="GF318" s="1117"/>
      <c r="GG318" s="1118"/>
      <c r="GH318" s="1117"/>
      <c r="GI318" s="1118"/>
      <c r="GJ318" s="1117"/>
      <c r="GK318" s="1118"/>
      <c r="GL318" s="1117"/>
      <c r="GM318" s="1118"/>
      <c r="GN318" s="1117"/>
      <c r="GO318" s="1118"/>
      <c r="GP318" s="1117"/>
      <c r="GQ318" s="1118"/>
      <c r="GR318" s="1117"/>
      <c r="GS318" s="1118"/>
      <c r="GT318" s="1117"/>
      <c r="GU318" s="1118"/>
      <c r="GV318" s="1117"/>
      <c r="GW318" s="1118"/>
      <c r="GX318" s="1117"/>
      <c r="GY318" s="1118"/>
      <c r="GZ318" s="1117"/>
      <c r="HA318" s="1118"/>
      <c r="HB318" s="1117"/>
      <c r="HC318" s="1118"/>
      <c r="HD318" s="1117"/>
      <c r="HE318" s="1118"/>
      <c r="HF318" s="1117"/>
      <c r="HG318" s="1118"/>
      <c r="HH318" s="1117"/>
      <c r="HI318" s="1118"/>
    </row>
    <row r="319" spans="1:217" s="20" customFormat="1" ht="12.75" hidden="1" customHeight="1">
      <c r="A319" s="1139"/>
      <c r="B319" s="1140"/>
      <c r="C319" s="1139"/>
      <c r="D319" s="1141"/>
      <c r="E319" s="1141"/>
      <c r="F319" s="1142"/>
      <c r="G319" s="1141"/>
      <c r="H319" s="842"/>
      <c r="I319" s="1143"/>
      <c r="J319" s="1144"/>
      <c r="K319" s="843" t="s">
        <v>384</v>
      </c>
      <c r="L319" s="1113">
        <f>L318</f>
        <v>0</v>
      </c>
      <c r="M319" s="1114"/>
      <c r="N319" s="1113">
        <f>N318+L319</f>
        <v>0</v>
      </c>
      <c r="O319" s="1114"/>
      <c r="P319" s="1113">
        <f>P318+N319</f>
        <v>0</v>
      </c>
      <c r="Q319" s="1114"/>
      <c r="R319" s="1113">
        <f>R318+P319</f>
        <v>0</v>
      </c>
      <c r="S319" s="1114"/>
      <c r="T319" s="1113">
        <f>T318+R319</f>
        <v>0</v>
      </c>
      <c r="U319" s="1114"/>
      <c r="V319" s="1113">
        <f>V318+T319</f>
        <v>0</v>
      </c>
      <c r="W319" s="1114"/>
      <c r="X319" s="1113">
        <f>X318+V319</f>
        <v>0</v>
      </c>
      <c r="Y319" s="1114"/>
      <c r="Z319" s="1113">
        <f>Z318+X319</f>
        <v>0</v>
      </c>
      <c r="AA319" s="1114"/>
      <c r="AB319" s="1113">
        <f>AB318+Z319</f>
        <v>0</v>
      </c>
      <c r="AC319" s="1114"/>
      <c r="AD319" s="1113">
        <f>AD318+AB319</f>
        <v>0</v>
      </c>
      <c r="AE319" s="1114"/>
      <c r="AF319" s="1113">
        <f>AF318+AD319</f>
        <v>0</v>
      </c>
      <c r="AG319" s="1114"/>
      <c r="AH319" s="1113">
        <f>AH318+AF319</f>
        <v>0</v>
      </c>
      <c r="AI319" s="1114"/>
      <c r="AJ319" s="1113">
        <f>AJ318+AH319</f>
        <v>0</v>
      </c>
      <c r="AK319" s="1114"/>
      <c r="AL319" s="1113">
        <f>AL318+AJ319</f>
        <v>0</v>
      </c>
      <c r="AM319" s="1114"/>
      <c r="AN319" s="1113">
        <f>AN318+AL319</f>
        <v>0</v>
      </c>
      <c r="AO319" s="1114"/>
      <c r="AP319" s="1113">
        <f>AP318+AN319</f>
        <v>0</v>
      </c>
      <c r="AQ319" s="1114"/>
      <c r="AR319" s="1113">
        <f>AR318+AP319</f>
        <v>0</v>
      </c>
      <c r="AS319" s="1114"/>
      <c r="AT319" s="1113">
        <f>AT318+AR319</f>
        <v>0</v>
      </c>
      <c r="AU319" s="1114"/>
      <c r="AV319" s="1113">
        <f>AV318+AT319</f>
        <v>0</v>
      </c>
      <c r="AW319" s="1114"/>
      <c r="AX319" s="1113">
        <f>AX318+AV319</f>
        <v>0</v>
      </c>
      <c r="AY319" s="1114"/>
      <c r="AZ319" s="1113">
        <f>AZ318+AX319</f>
        <v>0</v>
      </c>
      <c r="BA319" s="1114"/>
      <c r="BB319" s="1113">
        <f>BB318+AZ319</f>
        <v>0</v>
      </c>
      <c r="BC319" s="1114"/>
      <c r="BD319" s="1113">
        <f>BD318+BB319</f>
        <v>0</v>
      </c>
      <c r="BE319" s="1114"/>
      <c r="BF319" s="1113">
        <f>BF318+BD319</f>
        <v>0</v>
      </c>
      <c r="BG319" s="1114"/>
      <c r="BH319" s="1113">
        <f>BH318+BF319</f>
        <v>0</v>
      </c>
      <c r="BI319" s="1114"/>
      <c r="BJ319" s="1113">
        <f>BJ318+BH319</f>
        <v>0</v>
      </c>
      <c r="BK319" s="1114"/>
      <c r="BL319" s="1113">
        <f>BL318+BJ319</f>
        <v>0</v>
      </c>
      <c r="BM319" s="1114"/>
      <c r="BN319" s="1113">
        <f>BN318+BL319</f>
        <v>0</v>
      </c>
      <c r="BO319" s="1114"/>
      <c r="BP319" s="1113">
        <f>BP318+BN319</f>
        <v>0</v>
      </c>
      <c r="BQ319" s="1114"/>
      <c r="BR319" s="1113">
        <f>BR318+BP319</f>
        <v>0</v>
      </c>
      <c r="BS319" s="1114"/>
      <c r="BT319" s="1113">
        <f>BT318+BR319</f>
        <v>0</v>
      </c>
      <c r="BU319" s="1114"/>
      <c r="BV319" s="1113">
        <f>BV318+BT319</f>
        <v>0</v>
      </c>
      <c r="BW319" s="1114"/>
      <c r="BX319" s="1113">
        <f>BX318+BV319</f>
        <v>0</v>
      </c>
      <c r="BY319" s="1114"/>
      <c r="BZ319" s="1113">
        <f>BZ318+BX319</f>
        <v>0</v>
      </c>
      <c r="CA319" s="1114"/>
      <c r="CB319" s="1113">
        <f>CB318+BZ319</f>
        <v>0</v>
      </c>
      <c r="CC319" s="1114"/>
      <c r="CD319" s="1113">
        <f>CD318+CB319</f>
        <v>0</v>
      </c>
      <c r="CE319" s="1114"/>
      <c r="CF319" s="1113">
        <f>CF318+CD319</f>
        <v>0</v>
      </c>
      <c r="CG319" s="1114"/>
      <c r="CH319" s="1113">
        <f>CH318+CF319</f>
        <v>0</v>
      </c>
      <c r="CI319" s="1114"/>
      <c r="CJ319" s="1113">
        <f>CJ318+CH319</f>
        <v>0</v>
      </c>
      <c r="CK319" s="1114"/>
      <c r="CL319" s="1113">
        <f>CL318+CJ319</f>
        <v>0</v>
      </c>
      <c r="CM319" s="1114"/>
      <c r="CN319" s="1113">
        <f>CN318+CL319</f>
        <v>0</v>
      </c>
      <c r="CO319" s="1114"/>
      <c r="CP319" s="1113">
        <f>CP318+CN319</f>
        <v>0</v>
      </c>
      <c r="CQ319" s="1114"/>
      <c r="CR319" s="1113">
        <f>CR318+CP319</f>
        <v>0</v>
      </c>
      <c r="CS319" s="1114"/>
      <c r="CT319" s="1113">
        <f>CT318+CR319</f>
        <v>0</v>
      </c>
      <c r="CU319" s="1114"/>
      <c r="CV319" s="1113">
        <f>CV318+CT319</f>
        <v>0</v>
      </c>
      <c r="CW319" s="1114"/>
      <c r="CX319" s="1113">
        <f>CX318+CV319</f>
        <v>0</v>
      </c>
      <c r="CY319" s="1114"/>
      <c r="CZ319" s="1113">
        <f>CZ318+CX319</f>
        <v>0</v>
      </c>
      <c r="DA319" s="1114"/>
      <c r="DB319" s="1113">
        <f>DB318+CZ319</f>
        <v>0</v>
      </c>
      <c r="DC319" s="1114"/>
      <c r="DD319" s="1113">
        <f>DD318+DB319</f>
        <v>0</v>
      </c>
      <c r="DE319" s="1114"/>
      <c r="DF319" s="1113">
        <f>DF318+DD319</f>
        <v>0</v>
      </c>
      <c r="DG319" s="1114"/>
      <c r="DH319" s="1113">
        <f>DH318+DF319</f>
        <v>0</v>
      </c>
      <c r="DI319" s="1114"/>
      <c r="DJ319" s="1119">
        <f>DJ318+DH319</f>
        <v>0</v>
      </c>
      <c r="DK319" s="1120"/>
      <c r="DL319" s="1113">
        <f>DL318+DJ319</f>
        <v>0</v>
      </c>
      <c r="DM319" s="1114"/>
      <c r="DN319" s="1113">
        <f>DN318+DL319</f>
        <v>0</v>
      </c>
      <c r="DO319" s="1114"/>
      <c r="DP319" s="1113">
        <f>DP318+DN319</f>
        <v>0</v>
      </c>
      <c r="DQ319" s="1114"/>
      <c r="DR319" s="1113">
        <f>DR318+DP319</f>
        <v>0</v>
      </c>
      <c r="DS319" s="1114"/>
      <c r="DT319" s="1113">
        <f>DT318+DR319</f>
        <v>0</v>
      </c>
      <c r="DU319" s="1114"/>
      <c r="DV319" s="1113">
        <f>DV318+DT319</f>
        <v>0</v>
      </c>
      <c r="DW319" s="1114"/>
      <c r="DX319" s="1113">
        <f>DX318+DV319</f>
        <v>0</v>
      </c>
      <c r="DY319" s="1114"/>
      <c r="DZ319" s="1113">
        <f>DZ318+DX319</f>
        <v>0</v>
      </c>
      <c r="EA319" s="1114"/>
      <c r="EB319" s="1113">
        <f>EB318+DZ319</f>
        <v>0</v>
      </c>
      <c r="EC319" s="1114"/>
      <c r="ED319" s="1113">
        <f>ED318+EB319</f>
        <v>0</v>
      </c>
      <c r="EE319" s="1114"/>
      <c r="EF319" s="1113">
        <f>EF318+ED319</f>
        <v>0</v>
      </c>
      <c r="EG319" s="1114"/>
      <c r="EH319" s="1113">
        <f>EH318+EF319</f>
        <v>0</v>
      </c>
      <c r="EI319" s="1114"/>
      <c r="EJ319" s="1113">
        <f>EJ318+EH319</f>
        <v>0</v>
      </c>
      <c r="EK319" s="1114"/>
      <c r="EL319" s="1113">
        <f>EL318+EJ319</f>
        <v>0</v>
      </c>
      <c r="EM319" s="1114"/>
      <c r="EN319" s="1113">
        <f>EN318+EL319</f>
        <v>0</v>
      </c>
      <c r="EO319" s="1114"/>
      <c r="EP319" s="1113">
        <f>EP318+EN319</f>
        <v>0</v>
      </c>
      <c r="EQ319" s="1114"/>
      <c r="ER319" s="1113">
        <f>ER318+EP319</f>
        <v>0</v>
      </c>
      <c r="ES319" s="1114"/>
      <c r="ET319" s="1113">
        <f>ET318+ER319</f>
        <v>0</v>
      </c>
      <c r="EU319" s="1114"/>
      <c r="EV319" s="1113">
        <f>EV318+ET319</f>
        <v>0</v>
      </c>
      <c r="EW319" s="1114"/>
      <c r="EX319" s="1113">
        <f>EX318+EV319</f>
        <v>0</v>
      </c>
      <c r="EY319" s="1114"/>
      <c r="EZ319" s="1113">
        <f>EZ318+EX319</f>
        <v>0</v>
      </c>
      <c r="FA319" s="1114"/>
      <c r="FB319" s="1113">
        <f>FB318+EZ319</f>
        <v>0</v>
      </c>
      <c r="FC319" s="1114"/>
      <c r="FD319" s="1113">
        <f>FD318+FB319</f>
        <v>0</v>
      </c>
      <c r="FE319" s="1114"/>
      <c r="FF319" s="1113">
        <f>FF318+FD319</f>
        <v>0</v>
      </c>
      <c r="FG319" s="1114"/>
      <c r="FH319" s="1113">
        <f>FH318+FF319</f>
        <v>0</v>
      </c>
      <c r="FI319" s="1114"/>
      <c r="FJ319" s="1113">
        <f>FJ318+FH319</f>
        <v>0</v>
      </c>
      <c r="FK319" s="1114"/>
      <c r="FL319" s="1113">
        <f>FL318+FJ319</f>
        <v>0</v>
      </c>
      <c r="FM319" s="1114"/>
      <c r="FN319" s="1113">
        <f>FN318+FL319</f>
        <v>0</v>
      </c>
      <c r="FO319" s="1114"/>
      <c r="FP319" s="1113">
        <f>FP318+FN319</f>
        <v>0</v>
      </c>
      <c r="FQ319" s="1114"/>
      <c r="FR319" s="1113">
        <f>FR318+FP319</f>
        <v>0</v>
      </c>
      <c r="FS319" s="1114"/>
      <c r="FT319" s="1113">
        <f>FT318+FR319</f>
        <v>0</v>
      </c>
      <c r="FU319" s="1114"/>
      <c r="FV319" s="1113">
        <f>FV318+FT319</f>
        <v>0</v>
      </c>
      <c r="FW319" s="1114"/>
      <c r="FX319" s="1113">
        <f>FX318+FV319</f>
        <v>0</v>
      </c>
      <c r="FY319" s="1114"/>
      <c r="FZ319" s="1113">
        <f>FZ318+FX319</f>
        <v>0</v>
      </c>
      <c r="GA319" s="1114"/>
      <c r="GB319" s="1113">
        <f>GB318+FZ319</f>
        <v>0</v>
      </c>
      <c r="GC319" s="1114"/>
      <c r="GD319" s="1113">
        <f>GD318+GB319</f>
        <v>0</v>
      </c>
      <c r="GE319" s="1114"/>
      <c r="GF319" s="1113">
        <f>GF318+GD319</f>
        <v>0</v>
      </c>
      <c r="GG319" s="1114"/>
      <c r="GH319" s="1113">
        <f>GH318+GF319</f>
        <v>0</v>
      </c>
      <c r="GI319" s="1114"/>
      <c r="GJ319" s="1113">
        <f>GJ318+GH319</f>
        <v>0</v>
      </c>
      <c r="GK319" s="1114"/>
      <c r="GL319" s="1113">
        <f>GL318+GJ319</f>
        <v>0</v>
      </c>
      <c r="GM319" s="1114"/>
      <c r="GN319" s="1113">
        <f>GN318+GL319</f>
        <v>0</v>
      </c>
      <c r="GO319" s="1114"/>
      <c r="GP319" s="1113">
        <f>GP318+GN319</f>
        <v>0</v>
      </c>
      <c r="GQ319" s="1114"/>
      <c r="GR319" s="1113">
        <f>GR318+GP319</f>
        <v>0</v>
      </c>
      <c r="GS319" s="1114"/>
      <c r="GT319" s="1113">
        <f>GT318+GR319</f>
        <v>0</v>
      </c>
      <c r="GU319" s="1114"/>
      <c r="GV319" s="1113">
        <f t="shared" ref="GV319" si="1284">GV318+GT319</f>
        <v>0</v>
      </c>
      <c r="GW319" s="1114"/>
      <c r="GX319" s="1113">
        <f t="shared" ref="GX319" si="1285">GX318+GV319</f>
        <v>0</v>
      </c>
      <c r="GY319" s="1114"/>
      <c r="GZ319" s="1113">
        <f t="shared" ref="GZ319" si="1286">GZ318+GX319</f>
        <v>0</v>
      </c>
      <c r="HA319" s="1114"/>
      <c r="HB319" s="1113">
        <f>HB318+GZ319</f>
        <v>0</v>
      </c>
      <c r="HC319" s="1114"/>
      <c r="HD319" s="1113">
        <f t="shared" ref="HD319" si="1287">HD318+HB319</f>
        <v>0</v>
      </c>
      <c r="HE319" s="1114"/>
      <c r="HF319" s="1113">
        <f t="shared" ref="HF319" si="1288">HF318+HD319</f>
        <v>0</v>
      </c>
      <c r="HG319" s="1114"/>
      <c r="HH319" s="1113">
        <f t="shared" ref="HH319" si="1289">HH318+HF319</f>
        <v>0</v>
      </c>
      <c r="HI319" s="1114"/>
    </row>
    <row r="320" spans="1:217" s="21" customFormat="1" ht="12.75" hidden="1" customHeight="1">
      <c r="A320" s="1139"/>
      <c r="B320" s="1140"/>
      <c r="C320" s="1139"/>
      <c r="D320" s="1141"/>
      <c r="E320" s="1141"/>
      <c r="F320" s="1142"/>
      <c r="G320" s="1141"/>
      <c r="H320" s="844"/>
      <c r="I320" s="1143"/>
      <c r="J320" s="1144"/>
      <c r="K320" s="845" t="s">
        <v>385</v>
      </c>
      <c r="L320" s="1108" t="e">
        <f>IF($E314&gt;0,L317/$E314,"-")</f>
        <v>#N/A</v>
      </c>
      <c r="M320" s="1109"/>
      <c r="N320" s="1108" t="e">
        <f>IF($E314&gt;0,N317/$E314,"-")</f>
        <v>#N/A</v>
      </c>
      <c r="O320" s="1109"/>
      <c r="P320" s="1108" t="e">
        <f>IF($E314&gt;0,P317/$E314,"-")</f>
        <v>#N/A</v>
      </c>
      <c r="Q320" s="1109"/>
      <c r="R320" s="1108" t="e">
        <f>IF($E314&gt;0,R317/$E314,"-")</f>
        <v>#N/A</v>
      </c>
      <c r="S320" s="1109"/>
      <c r="T320" s="1108" t="e">
        <f>IF($E314&gt;0,T317/$E314,"-")</f>
        <v>#N/A</v>
      </c>
      <c r="U320" s="1109"/>
      <c r="V320" s="1108" t="e">
        <f>IF($E314&gt;0,V317/$E314,"-")</f>
        <v>#N/A</v>
      </c>
      <c r="W320" s="1109"/>
      <c r="X320" s="1108" t="e">
        <f>IF($E314&gt;0,X317/$E314,"-")</f>
        <v>#N/A</v>
      </c>
      <c r="Y320" s="1109"/>
      <c r="Z320" s="1108" t="e">
        <f>IF($E314&gt;0,Z317/$E314,"-")</f>
        <v>#N/A</v>
      </c>
      <c r="AA320" s="1109"/>
      <c r="AB320" s="1108" t="e">
        <f>IF($E314&gt;0,AB317/$E314,"-")</f>
        <v>#N/A</v>
      </c>
      <c r="AC320" s="1109"/>
      <c r="AD320" s="1108" t="e">
        <f>IF($E314&gt;0,AD317/$E314,"-")</f>
        <v>#N/A</v>
      </c>
      <c r="AE320" s="1109"/>
      <c r="AF320" s="1108" t="e">
        <f>IF($E314&gt;0,AF317/$E314,"-")</f>
        <v>#N/A</v>
      </c>
      <c r="AG320" s="1109"/>
      <c r="AH320" s="1108" t="e">
        <f>IF($E314&gt;0,AH317/$E314,"-")</f>
        <v>#N/A</v>
      </c>
      <c r="AI320" s="1109"/>
      <c r="AJ320" s="1108" t="e">
        <f>IF($E314&gt;0,AJ317/$E314,"-")</f>
        <v>#N/A</v>
      </c>
      <c r="AK320" s="1109"/>
      <c r="AL320" s="1108" t="e">
        <f>IF($E314&gt;0,AL317/$E314,"-")</f>
        <v>#N/A</v>
      </c>
      <c r="AM320" s="1109"/>
      <c r="AN320" s="1108" t="e">
        <f>IF($E314&gt;0,AN317/$E314,"-")</f>
        <v>#N/A</v>
      </c>
      <c r="AO320" s="1109"/>
      <c r="AP320" s="1108" t="e">
        <f>IF($E314&gt;0,AP317/$E314,"-")</f>
        <v>#N/A</v>
      </c>
      <c r="AQ320" s="1109"/>
      <c r="AR320" s="1108" t="e">
        <f>IF($E314&gt;0,AR317/$E314,"-")</f>
        <v>#N/A</v>
      </c>
      <c r="AS320" s="1109"/>
      <c r="AT320" s="1108" t="e">
        <f>IF($E314&gt;0,AT317/$E314,"-")</f>
        <v>#N/A</v>
      </c>
      <c r="AU320" s="1109"/>
      <c r="AV320" s="1108" t="e">
        <f>IF($E314&gt;0,AV317/$E314,"-")</f>
        <v>#N/A</v>
      </c>
      <c r="AW320" s="1109"/>
      <c r="AX320" s="1108" t="e">
        <f>IF($E314&gt;0,AX317/$E314,"-")</f>
        <v>#N/A</v>
      </c>
      <c r="AY320" s="1109"/>
      <c r="AZ320" s="1108" t="e">
        <f>IF($E314&gt;0,AZ317/$E314,"-")</f>
        <v>#N/A</v>
      </c>
      <c r="BA320" s="1109"/>
      <c r="BB320" s="1108" t="e">
        <f>IF($E314&gt;0,BB317/$E314,"-")</f>
        <v>#N/A</v>
      </c>
      <c r="BC320" s="1109"/>
      <c r="BD320" s="1108" t="e">
        <f>IF($E314&gt;0,BD317/$E314,"-")</f>
        <v>#N/A</v>
      </c>
      <c r="BE320" s="1109"/>
      <c r="BF320" s="1108" t="e">
        <f>IF($E314&gt;0,BF317/$E314,"-")</f>
        <v>#N/A</v>
      </c>
      <c r="BG320" s="1109"/>
      <c r="BH320" s="1108" t="e">
        <f>IF($E314&gt;0,BH317/$E314,"-")</f>
        <v>#N/A</v>
      </c>
      <c r="BI320" s="1109"/>
      <c r="BJ320" s="1108" t="e">
        <f>IF($E314&gt;0,BJ317/$E314,"-")</f>
        <v>#N/A</v>
      </c>
      <c r="BK320" s="1109"/>
      <c r="BL320" s="1108" t="e">
        <f>IF($E314&gt;0,BL317/$E314,"-")</f>
        <v>#N/A</v>
      </c>
      <c r="BM320" s="1109"/>
      <c r="BN320" s="1108" t="e">
        <f>IF($E314&gt;0,BN317/$E314,"-")</f>
        <v>#N/A</v>
      </c>
      <c r="BO320" s="1109"/>
      <c r="BP320" s="1108" t="e">
        <f>IF($E314&gt;0,BP317/$E314,"-")</f>
        <v>#N/A</v>
      </c>
      <c r="BQ320" s="1109"/>
      <c r="BR320" s="1108" t="e">
        <f>IF($E314&gt;0,BR317/$E314,"-")</f>
        <v>#N/A</v>
      </c>
      <c r="BS320" s="1109"/>
      <c r="BT320" s="1108" t="e">
        <f>IF($E314&gt;0,BT317/$E314,"-")</f>
        <v>#N/A</v>
      </c>
      <c r="BU320" s="1109"/>
      <c r="BV320" s="1108" t="e">
        <f>IF($E314&gt;0,BV317/$E314,"-")</f>
        <v>#N/A</v>
      </c>
      <c r="BW320" s="1109"/>
      <c r="BX320" s="1108" t="e">
        <f>IF($E314&gt;0,BX317/$E314,"-")</f>
        <v>#N/A</v>
      </c>
      <c r="BY320" s="1109"/>
      <c r="BZ320" s="1108" t="e">
        <f>IF($E314&gt;0,BZ317/$E314,"-")</f>
        <v>#N/A</v>
      </c>
      <c r="CA320" s="1109"/>
      <c r="CB320" s="1108" t="e">
        <f>IF($E314&gt;0,CB317/$E314,"-")</f>
        <v>#N/A</v>
      </c>
      <c r="CC320" s="1109"/>
      <c r="CD320" s="1108" t="e">
        <f>IF($E314&gt;0,CD317/$E314,"-")</f>
        <v>#N/A</v>
      </c>
      <c r="CE320" s="1109"/>
      <c r="CF320" s="1108" t="e">
        <f>IF($E314&gt;0,CF317/$E314,"-")</f>
        <v>#N/A</v>
      </c>
      <c r="CG320" s="1109"/>
      <c r="CH320" s="1108" t="e">
        <f>IF($E314&gt;0,CH317/$E314,"-")</f>
        <v>#N/A</v>
      </c>
      <c r="CI320" s="1109"/>
      <c r="CJ320" s="1108" t="e">
        <f>IF($E314&gt;0,CJ317/$E314,"-")</f>
        <v>#N/A</v>
      </c>
      <c r="CK320" s="1109"/>
      <c r="CL320" s="1108" t="e">
        <f>IF($E314&gt;0,CL317/$E314,"-")</f>
        <v>#N/A</v>
      </c>
      <c r="CM320" s="1109"/>
      <c r="CN320" s="1108" t="e">
        <f>IF($E314&gt;0,CN317/$E314,"-")</f>
        <v>#N/A</v>
      </c>
      <c r="CO320" s="1109"/>
      <c r="CP320" s="1108" t="e">
        <f>IF($E314&gt;0,CP317/$E314,"-")</f>
        <v>#N/A</v>
      </c>
      <c r="CQ320" s="1109"/>
      <c r="CR320" s="1108" t="e">
        <f>IF($E314&gt;0,CR317/$E314,"-")</f>
        <v>#N/A</v>
      </c>
      <c r="CS320" s="1109"/>
      <c r="CT320" s="1108" t="e">
        <f>IF($E314&gt;0,CT317/$E314,"-")</f>
        <v>#N/A</v>
      </c>
      <c r="CU320" s="1109"/>
      <c r="CV320" s="1108" t="e">
        <f>IF($E314&gt;0,CV317/$E314,"-")</f>
        <v>#N/A</v>
      </c>
      <c r="CW320" s="1109"/>
      <c r="CX320" s="1108" t="e">
        <f>IF($E314&gt;0,CX317/$E314,"-")</f>
        <v>#N/A</v>
      </c>
      <c r="CY320" s="1109"/>
      <c r="CZ320" s="1108" t="e">
        <f>IF($E314&gt;0,CZ317/$E314,"-")</f>
        <v>#N/A</v>
      </c>
      <c r="DA320" s="1109"/>
      <c r="DB320" s="1108" t="e">
        <f>IF($E314&gt;0,DB317/$E314,"-")</f>
        <v>#N/A</v>
      </c>
      <c r="DC320" s="1109"/>
      <c r="DD320" s="1108" t="e">
        <f>IF($E314&gt;0,DD317/$E314,"-")</f>
        <v>#N/A</v>
      </c>
      <c r="DE320" s="1109"/>
      <c r="DF320" s="1108" t="e">
        <f>IF($E314&gt;0,DF317/$E314,"-")</f>
        <v>#N/A</v>
      </c>
      <c r="DG320" s="1109"/>
      <c r="DH320" s="1108" t="e">
        <f>IF($E314&gt;0,DH317/$E314,"-")</f>
        <v>#N/A</v>
      </c>
      <c r="DI320" s="1109"/>
      <c r="DJ320" s="1115" t="e">
        <f>IF($E314&gt;0,DJ317/$E314,"-")</f>
        <v>#N/A</v>
      </c>
      <c r="DK320" s="1116"/>
      <c r="DL320" s="1108" t="e">
        <f>IF($E314&gt;0,DL317/$E314,"-")</f>
        <v>#N/A</v>
      </c>
      <c r="DM320" s="1109"/>
      <c r="DN320" s="1108" t="e">
        <f>IF($E314&gt;0,DN317/$E314,"-")</f>
        <v>#N/A</v>
      </c>
      <c r="DO320" s="1109"/>
      <c r="DP320" s="1108" t="e">
        <f>IF($E314&gt;0,DP317/$E314,"-")</f>
        <v>#N/A</v>
      </c>
      <c r="DQ320" s="1109"/>
      <c r="DR320" s="1108" t="e">
        <f>IF($E314&gt;0,DR317/$E314,"-")</f>
        <v>#N/A</v>
      </c>
      <c r="DS320" s="1109"/>
      <c r="DT320" s="1108" t="e">
        <f>IF($E314&gt;0,DT317/$E314,"-")</f>
        <v>#N/A</v>
      </c>
      <c r="DU320" s="1109"/>
      <c r="DV320" s="1108" t="e">
        <f>IF($E314&gt;0,DV317/$E314,"-")</f>
        <v>#N/A</v>
      </c>
      <c r="DW320" s="1109"/>
      <c r="DX320" s="1108" t="e">
        <f>IF($E314&gt;0,DX317/$E314,"-")</f>
        <v>#N/A</v>
      </c>
      <c r="DY320" s="1109"/>
      <c r="DZ320" s="1108" t="e">
        <f>IF($E314&gt;0,DZ317/$E314,"-")</f>
        <v>#N/A</v>
      </c>
      <c r="EA320" s="1109"/>
      <c r="EB320" s="1108" t="e">
        <f>IF($E314&gt;0,EB317/$E314,"-")</f>
        <v>#N/A</v>
      </c>
      <c r="EC320" s="1109"/>
      <c r="ED320" s="1108" t="e">
        <f>IF($E314&gt;0,ED317/$E314,"-")</f>
        <v>#N/A</v>
      </c>
      <c r="EE320" s="1109"/>
      <c r="EF320" s="1108" t="e">
        <f>IF($E314&gt;0,EF317/$E314,"-")</f>
        <v>#N/A</v>
      </c>
      <c r="EG320" s="1109"/>
      <c r="EH320" s="1108" t="e">
        <f>IF($E314&gt;0,EH317/$E314,"-")</f>
        <v>#N/A</v>
      </c>
      <c r="EI320" s="1109"/>
      <c r="EJ320" s="1108" t="e">
        <f>IF($E314&gt;0,EJ317/$E314,"-")</f>
        <v>#N/A</v>
      </c>
      <c r="EK320" s="1109"/>
      <c r="EL320" s="1108" t="e">
        <f>IF($E314&gt;0,EL317/$E314,"-")</f>
        <v>#N/A</v>
      </c>
      <c r="EM320" s="1109"/>
      <c r="EN320" s="1108" t="e">
        <f>IF($E314&gt;0,EN317/$E314,"-")</f>
        <v>#N/A</v>
      </c>
      <c r="EO320" s="1109"/>
      <c r="EP320" s="1108" t="e">
        <f>IF($E314&gt;0,EP317/$E314,"-")</f>
        <v>#N/A</v>
      </c>
      <c r="EQ320" s="1109"/>
      <c r="ER320" s="1108" t="e">
        <f>IF($E314&gt;0,ER317/$E314,"-")</f>
        <v>#N/A</v>
      </c>
      <c r="ES320" s="1109"/>
      <c r="ET320" s="1108" t="e">
        <f>IF($E314&gt;0,ET317/$E314,"-")</f>
        <v>#N/A</v>
      </c>
      <c r="EU320" s="1109"/>
      <c r="EV320" s="1108" t="e">
        <f>IF($E314&gt;0,EV317/$E314,"-")</f>
        <v>#N/A</v>
      </c>
      <c r="EW320" s="1109"/>
      <c r="EX320" s="1108" t="e">
        <f>IF($E314&gt;0,EX317/$E314,"-")</f>
        <v>#N/A</v>
      </c>
      <c r="EY320" s="1109"/>
      <c r="EZ320" s="1108" t="e">
        <f>IF($E314&gt;0,EZ317/$E314,"-")</f>
        <v>#N/A</v>
      </c>
      <c r="FA320" s="1109"/>
      <c r="FB320" s="1108" t="e">
        <f>IF($E314&gt;0,FB317/$E314,"-")</f>
        <v>#N/A</v>
      </c>
      <c r="FC320" s="1109"/>
      <c r="FD320" s="1108" t="e">
        <f>IF($E314&gt;0,FD317/$E314,"-")</f>
        <v>#N/A</v>
      </c>
      <c r="FE320" s="1109"/>
      <c r="FF320" s="1108" t="e">
        <f>IF($E314&gt;0,FF317/$E314,"-")</f>
        <v>#N/A</v>
      </c>
      <c r="FG320" s="1109"/>
      <c r="FH320" s="1108" t="e">
        <f>IF($E314&gt;0,FH317/$E314,"-")</f>
        <v>#N/A</v>
      </c>
      <c r="FI320" s="1109"/>
      <c r="FJ320" s="1108" t="e">
        <f>IF($E314&gt;0,FJ317/$E314,"-")</f>
        <v>#N/A</v>
      </c>
      <c r="FK320" s="1109"/>
      <c r="FL320" s="1108" t="e">
        <f>IF($E314&gt;0,FL317/$E314,"-")</f>
        <v>#N/A</v>
      </c>
      <c r="FM320" s="1109"/>
      <c r="FN320" s="1108" t="e">
        <f>IF($E314&gt;0,FN317/$E314,"-")</f>
        <v>#N/A</v>
      </c>
      <c r="FO320" s="1109"/>
      <c r="FP320" s="1108" t="e">
        <f>IF($E314&gt;0,FP317/$E314,"-")</f>
        <v>#N/A</v>
      </c>
      <c r="FQ320" s="1109"/>
      <c r="FR320" s="1108" t="e">
        <f>IF($E314&gt;0,FR317/$E314,"-")</f>
        <v>#N/A</v>
      </c>
      <c r="FS320" s="1109"/>
      <c r="FT320" s="1108" t="e">
        <f>IF($E314&gt;0,FT317/$E314,"-")</f>
        <v>#N/A</v>
      </c>
      <c r="FU320" s="1109"/>
      <c r="FV320" s="1108" t="e">
        <f>IF($E314&gt;0,FV317/$E314,"-")</f>
        <v>#N/A</v>
      </c>
      <c r="FW320" s="1109"/>
      <c r="FX320" s="1108" t="e">
        <f>IF($E314&gt;0,FX317/$E314,"-")</f>
        <v>#N/A</v>
      </c>
      <c r="FY320" s="1109"/>
      <c r="FZ320" s="1108" t="e">
        <f>IF($E314&gt;0,FZ317/$E314,"-")</f>
        <v>#N/A</v>
      </c>
      <c r="GA320" s="1109"/>
      <c r="GB320" s="1108" t="e">
        <f>IF($E314&gt;0,GB317/$E314,"-")</f>
        <v>#N/A</v>
      </c>
      <c r="GC320" s="1109"/>
      <c r="GD320" s="1108" t="e">
        <f>IF($E314&gt;0,GD317/$E314,"-")</f>
        <v>#N/A</v>
      </c>
      <c r="GE320" s="1109"/>
      <c r="GF320" s="1108" t="e">
        <f>IF($E314&gt;0,GF317/$E314,"-")</f>
        <v>#N/A</v>
      </c>
      <c r="GG320" s="1109"/>
      <c r="GH320" s="1108" t="e">
        <f>IF($E314&gt;0,GH317/$E314,"-")</f>
        <v>#N/A</v>
      </c>
      <c r="GI320" s="1109"/>
      <c r="GJ320" s="1108" t="e">
        <f>IF($E314&gt;0,GJ317/$E314,"-")</f>
        <v>#N/A</v>
      </c>
      <c r="GK320" s="1109"/>
      <c r="GL320" s="1108" t="e">
        <f>IF($E314&gt;0,GL317/$E314,"-")</f>
        <v>#N/A</v>
      </c>
      <c r="GM320" s="1109"/>
      <c r="GN320" s="1108" t="e">
        <f>IF($E314&gt;0,GN317/$E314,"-")</f>
        <v>#N/A</v>
      </c>
      <c r="GO320" s="1109"/>
      <c r="GP320" s="1108" t="e">
        <f>IF($E314&gt;0,GP317/$E314,"-")</f>
        <v>#N/A</v>
      </c>
      <c r="GQ320" s="1109"/>
      <c r="GR320" s="1108" t="e">
        <f>IF($E314&gt;0,GR317/$E314,"-")</f>
        <v>#N/A</v>
      </c>
      <c r="GS320" s="1109"/>
      <c r="GT320" s="1108" t="e">
        <f>IF($E314&gt;0,GT317/$E314,"-")</f>
        <v>#N/A</v>
      </c>
      <c r="GU320" s="1109"/>
      <c r="GV320" s="1108" t="e">
        <f t="shared" ref="GV320" si="1290">IF($E314&gt;0,GV317/$E314,"-")</f>
        <v>#N/A</v>
      </c>
      <c r="GW320" s="1109"/>
      <c r="GX320" s="1108" t="e">
        <f t="shared" ref="GX320" si="1291">IF($E314&gt;0,GX317/$E314,"-")</f>
        <v>#N/A</v>
      </c>
      <c r="GY320" s="1109"/>
      <c r="GZ320" s="1108" t="e">
        <f t="shared" ref="GZ320" si="1292">IF($E314&gt;0,GZ317/$E314,"-")</f>
        <v>#N/A</v>
      </c>
      <c r="HA320" s="1109"/>
      <c r="HB320" s="1108" t="e">
        <f>IF($E314&gt;0,HB317/$E314,"-")</f>
        <v>#N/A</v>
      </c>
      <c r="HC320" s="1109"/>
      <c r="HD320" s="1108" t="e">
        <f t="shared" ref="HD320" si="1293">IF($E314&gt;0,HD317/$E314,"-")</f>
        <v>#N/A</v>
      </c>
      <c r="HE320" s="1109"/>
      <c r="HF320" s="1108" t="e">
        <f t="shared" ref="HF320" si="1294">IF($E314&gt;0,HF317/$E314,"-")</f>
        <v>#N/A</v>
      </c>
      <c r="HG320" s="1109"/>
      <c r="HH320" s="1108" t="e">
        <f t="shared" ref="HH320" si="1295">IF($E314&gt;0,HH317/$E314,"-")</f>
        <v>#N/A</v>
      </c>
      <c r="HI320" s="1109"/>
    </row>
    <row r="321" spans="1:217" ht="12.75" hidden="1" customHeight="1">
      <c r="A321" s="1139"/>
      <c r="B321" s="1140"/>
      <c r="C321" s="1139"/>
      <c r="D321" s="1141"/>
      <c r="E321" s="1141"/>
      <c r="F321" s="1142"/>
      <c r="G321" s="1141"/>
      <c r="H321" s="733"/>
      <c r="I321" s="1143"/>
      <c r="J321" s="1144"/>
      <c r="K321" s="846" t="s">
        <v>386</v>
      </c>
      <c r="L321" s="1110" t="e">
        <f>IF($E314&gt;0,L319/$E314,"-")</f>
        <v>#N/A</v>
      </c>
      <c r="M321" s="1111"/>
      <c r="N321" s="1110" t="e">
        <f>IF($E314&gt;0,N319/$E314,"-")</f>
        <v>#N/A</v>
      </c>
      <c r="O321" s="1111"/>
      <c r="P321" s="1110" t="e">
        <f>IF($E314&gt;0,P319/$E314,"-")</f>
        <v>#N/A</v>
      </c>
      <c r="Q321" s="1111"/>
      <c r="R321" s="1110" t="e">
        <f>IF($E314&gt;0,R319/$E314,"-")</f>
        <v>#N/A</v>
      </c>
      <c r="S321" s="1111"/>
      <c r="T321" s="1110" t="e">
        <f>IF($E314&gt;0,T319/$E314,"-")</f>
        <v>#N/A</v>
      </c>
      <c r="U321" s="1111"/>
      <c r="V321" s="1110" t="e">
        <f>IF($E314&gt;0,V319/$E314,"-")</f>
        <v>#N/A</v>
      </c>
      <c r="W321" s="1111"/>
      <c r="X321" s="1110" t="e">
        <f>IF($E314&gt;0,X319/$E314,"-")</f>
        <v>#N/A</v>
      </c>
      <c r="Y321" s="1111"/>
      <c r="Z321" s="1110" t="e">
        <f>IF($E314&gt;0,Z319/$E314,"-")</f>
        <v>#N/A</v>
      </c>
      <c r="AA321" s="1111"/>
      <c r="AB321" s="1110" t="e">
        <f>IF($E314&gt;0,AB319/$E314,"-")</f>
        <v>#N/A</v>
      </c>
      <c r="AC321" s="1111"/>
      <c r="AD321" s="1110" t="e">
        <f>IF($E314&gt;0,AD319/$E314,"-")</f>
        <v>#N/A</v>
      </c>
      <c r="AE321" s="1111"/>
      <c r="AF321" s="1110" t="e">
        <f>IF($E314&gt;0,AF319/$E314,"-")</f>
        <v>#N/A</v>
      </c>
      <c r="AG321" s="1111"/>
      <c r="AH321" s="1110" t="e">
        <f>IF($E314&gt;0,AH319/$E314,"-")</f>
        <v>#N/A</v>
      </c>
      <c r="AI321" s="1111"/>
      <c r="AJ321" s="1110" t="e">
        <f>IF($E314&gt;0,AJ319/$E314,"-")</f>
        <v>#N/A</v>
      </c>
      <c r="AK321" s="1111"/>
      <c r="AL321" s="1110" t="e">
        <f>IF($E314&gt;0,AL319/$E314,"-")</f>
        <v>#N/A</v>
      </c>
      <c r="AM321" s="1111"/>
      <c r="AN321" s="1110" t="e">
        <f>IF($E314&gt;0,AN319/$E314,"-")</f>
        <v>#N/A</v>
      </c>
      <c r="AO321" s="1111"/>
      <c r="AP321" s="1110" t="e">
        <f>IF($E314&gt;0,AP319/$E314,"-")</f>
        <v>#N/A</v>
      </c>
      <c r="AQ321" s="1111"/>
      <c r="AR321" s="1110" t="e">
        <f>IF($E314&gt;0,AR319/$E314,"-")</f>
        <v>#N/A</v>
      </c>
      <c r="AS321" s="1111"/>
      <c r="AT321" s="1110" t="e">
        <f>IF($E314&gt;0,AT319/$E314,"-")</f>
        <v>#N/A</v>
      </c>
      <c r="AU321" s="1111"/>
      <c r="AV321" s="1110" t="e">
        <f>IF($E314&gt;0,AV319/$E314,"-")</f>
        <v>#N/A</v>
      </c>
      <c r="AW321" s="1111"/>
      <c r="AX321" s="1110" t="e">
        <f>IF($E314&gt;0,AX319/$E314,"-")</f>
        <v>#N/A</v>
      </c>
      <c r="AY321" s="1111"/>
      <c r="AZ321" s="1110" t="e">
        <f>IF($E314&gt;0,AZ319/$E314,"-")</f>
        <v>#N/A</v>
      </c>
      <c r="BA321" s="1111"/>
      <c r="BB321" s="1110" t="e">
        <f>IF($E314&gt;0,BB319/$E314,"-")</f>
        <v>#N/A</v>
      </c>
      <c r="BC321" s="1111"/>
      <c r="BD321" s="1110" t="e">
        <f>IF($E314&gt;0,BD319/$E314,"-")</f>
        <v>#N/A</v>
      </c>
      <c r="BE321" s="1111"/>
      <c r="BF321" s="1110" t="e">
        <f>IF($E314&gt;0,BF319/$E314,"-")</f>
        <v>#N/A</v>
      </c>
      <c r="BG321" s="1111"/>
      <c r="BH321" s="1110" t="e">
        <f>IF($E314&gt;0,BH319/$E314,"-")</f>
        <v>#N/A</v>
      </c>
      <c r="BI321" s="1111"/>
      <c r="BJ321" s="1110" t="e">
        <f>IF($E314&gt;0,BJ319/$E314,"-")</f>
        <v>#N/A</v>
      </c>
      <c r="BK321" s="1111"/>
      <c r="BL321" s="1110" t="e">
        <f>IF($E314&gt;0,BL319/$E314,"-")</f>
        <v>#N/A</v>
      </c>
      <c r="BM321" s="1111"/>
      <c r="BN321" s="1110" t="e">
        <f>IF($E314&gt;0,BN319/$E314,"-")</f>
        <v>#N/A</v>
      </c>
      <c r="BO321" s="1111"/>
      <c r="BP321" s="1110" t="e">
        <f>IF($E314&gt;0,BP319/$E314,"-")</f>
        <v>#N/A</v>
      </c>
      <c r="BQ321" s="1111"/>
      <c r="BR321" s="1107" t="e">
        <f>IF($E314&gt;0,BR319/$E314,"-")</f>
        <v>#N/A</v>
      </c>
      <c r="BS321" s="1107"/>
      <c r="BT321" s="1107" t="e">
        <f>IF($E314&gt;0,BT319/$E314,"-")</f>
        <v>#N/A</v>
      </c>
      <c r="BU321" s="1107"/>
      <c r="BV321" s="1107" t="e">
        <f>IF($E314&gt;0,BV319/$E314,"-")</f>
        <v>#N/A</v>
      </c>
      <c r="BW321" s="1107"/>
      <c r="BX321" s="1107" t="e">
        <f>IF($E314&gt;0,BX319/$E314,"-")</f>
        <v>#N/A</v>
      </c>
      <c r="BY321" s="1107"/>
      <c r="BZ321" s="1107" t="e">
        <f>IF($E314&gt;0,BZ319/$E314,"-")</f>
        <v>#N/A</v>
      </c>
      <c r="CA321" s="1107"/>
      <c r="CB321" s="1107" t="e">
        <f>IF($E314&gt;0,CB319/$E314,"-")</f>
        <v>#N/A</v>
      </c>
      <c r="CC321" s="1107"/>
      <c r="CD321" s="1107" t="e">
        <f>IF($E314&gt;0,CD319/$E314,"-")</f>
        <v>#N/A</v>
      </c>
      <c r="CE321" s="1107"/>
      <c r="CF321" s="1107" t="e">
        <f>IF($E314&gt;0,CF319/$E314,"-")</f>
        <v>#N/A</v>
      </c>
      <c r="CG321" s="1107"/>
      <c r="CH321" s="1107" t="e">
        <f>IF($E314&gt;0,CH319/$E314,"-")</f>
        <v>#N/A</v>
      </c>
      <c r="CI321" s="1107"/>
      <c r="CJ321" s="1107" t="e">
        <f>IF($E314&gt;0,CJ319/$E314,"-")</f>
        <v>#N/A</v>
      </c>
      <c r="CK321" s="1107"/>
      <c r="CL321" s="1107" t="e">
        <f>IF($E314&gt;0,CL319/$E314,"-")</f>
        <v>#N/A</v>
      </c>
      <c r="CM321" s="1107"/>
      <c r="CN321" s="1107" t="e">
        <f>IF($E314&gt;0,CN319/$E314,"-")</f>
        <v>#N/A</v>
      </c>
      <c r="CO321" s="1107"/>
      <c r="CP321" s="1107" t="e">
        <f>IF($E314&gt;0,CP319/$E314,"-")</f>
        <v>#N/A</v>
      </c>
      <c r="CQ321" s="1107"/>
      <c r="CR321" s="1107" t="e">
        <f>IF($E314&gt;0,CR319/$E314,"-")</f>
        <v>#N/A</v>
      </c>
      <c r="CS321" s="1107"/>
      <c r="CT321" s="1107" t="e">
        <f>IF($E314&gt;0,CT319/$E314,"-")</f>
        <v>#N/A</v>
      </c>
      <c r="CU321" s="1107"/>
      <c r="CV321" s="1107" t="e">
        <f>IF($E314&gt;0,CV319/$E314,"-")</f>
        <v>#N/A</v>
      </c>
      <c r="CW321" s="1107"/>
      <c r="CX321" s="1107" t="e">
        <f>IF($E314&gt;0,CX319/$E314,"-")</f>
        <v>#N/A</v>
      </c>
      <c r="CY321" s="1107"/>
      <c r="CZ321" s="1107" t="e">
        <f>IF($E314&gt;0,CZ319/$E314,"-")</f>
        <v>#N/A</v>
      </c>
      <c r="DA321" s="1107"/>
      <c r="DB321" s="1107" t="e">
        <f>IF($E314&gt;0,DB319/$E314,"-")</f>
        <v>#N/A</v>
      </c>
      <c r="DC321" s="1107"/>
      <c r="DD321" s="1107" t="e">
        <f>IF($E314&gt;0,DD319/$E314,"-")</f>
        <v>#N/A</v>
      </c>
      <c r="DE321" s="1107"/>
      <c r="DF321" s="1107" t="e">
        <f>IF($E314&gt;0,DF319/$E314,"-")</f>
        <v>#N/A</v>
      </c>
      <c r="DG321" s="1107"/>
      <c r="DH321" s="1107" t="e">
        <f>IF($E314&gt;0,DH319/$E314,"-")</f>
        <v>#N/A</v>
      </c>
      <c r="DI321" s="1107"/>
      <c r="DJ321" s="1112" t="e">
        <f>IF($E314&gt;0,DJ319/$E314,"-")</f>
        <v>#N/A</v>
      </c>
      <c r="DK321" s="1112"/>
      <c r="DL321" s="1107" t="e">
        <f>IF($E314&gt;0,DL319/$E314,"-")</f>
        <v>#N/A</v>
      </c>
      <c r="DM321" s="1107"/>
      <c r="DN321" s="1107" t="e">
        <f>IF($E314&gt;0,DN319/$E314,"-")</f>
        <v>#N/A</v>
      </c>
      <c r="DO321" s="1107"/>
      <c r="DP321" s="1107" t="e">
        <f>IF($E314&gt;0,DP319/$E314,"-")</f>
        <v>#N/A</v>
      </c>
      <c r="DQ321" s="1107"/>
      <c r="DR321" s="1107" t="e">
        <f>IF($E314&gt;0,DR319/$E314,"-")</f>
        <v>#N/A</v>
      </c>
      <c r="DS321" s="1107"/>
      <c r="DT321" s="1107" t="e">
        <f>IF($E314&gt;0,DT319/$E314,"-")</f>
        <v>#N/A</v>
      </c>
      <c r="DU321" s="1107"/>
      <c r="DV321" s="1107" t="e">
        <f>IF($E314&gt;0,DV319/$E314,"-")</f>
        <v>#N/A</v>
      </c>
      <c r="DW321" s="1107"/>
      <c r="DX321" s="1107" t="e">
        <f>IF($E314&gt;0,DX319/$E314,"-")</f>
        <v>#N/A</v>
      </c>
      <c r="DY321" s="1107"/>
      <c r="DZ321" s="1107" t="e">
        <f>IF($E314&gt;0,DZ319/$E314,"-")</f>
        <v>#N/A</v>
      </c>
      <c r="EA321" s="1107"/>
      <c r="EB321" s="1107" t="e">
        <f>IF($E314&gt;0,EB319/$E314,"-")</f>
        <v>#N/A</v>
      </c>
      <c r="EC321" s="1107"/>
      <c r="ED321" s="1107" t="e">
        <f>IF($E314&gt;0,ED319/$E314,"-")</f>
        <v>#N/A</v>
      </c>
      <c r="EE321" s="1107"/>
      <c r="EF321" s="1107" t="e">
        <f>IF($E314&gt;0,EF319/$E314,"-")</f>
        <v>#N/A</v>
      </c>
      <c r="EG321" s="1107"/>
      <c r="EH321" s="1107" t="e">
        <f>IF($E314&gt;0,EH319/$E314,"-")</f>
        <v>#N/A</v>
      </c>
      <c r="EI321" s="1107"/>
      <c r="EJ321" s="1107" t="e">
        <f>IF($E314&gt;0,EJ319/$E314,"-")</f>
        <v>#N/A</v>
      </c>
      <c r="EK321" s="1107"/>
      <c r="EL321" s="1107" t="e">
        <f>IF($E314&gt;0,EL319/$E314,"-")</f>
        <v>#N/A</v>
      </c>
      <c r="EM321" s="1107"/>
      <c r="EN321" s="1107" t="e">
        <f>IF($E314&gt;0,EN319/$E314,"-")</f>
        <v>#N/A</v>
      </c>
      <c r="EO321" s="1107"/>
      <c r="EP321" s="1107" t="e">
        <f>IF($E314&gt;0,EP319/$E314,"-")</f>
        <v>#N/A</v>
      </c>
      <c r="EQ321" s="1107"/>
      <c r="ER321" s="1107" t="e">
        <f>IF($E314&gt;0,ER319/$E314,"-")</f>
        <v>#N/A</v>
      </c>
      <c r="ES321" s="1107"/>
      <c r="ET321" s="1107" t="e">
        <f>IF($E314&gt;0,ET319/$E314,"-")</f>
        <v>#N/A</v>
      </c>
      <c r="EU321" s="1107"/>
      <c r="EV321" s="1107" t="e">
        <f>IF($E314&gt;0,EV319/$E314,"-")</f>
        <v>#N/A</v>
      </c>
      <c r="EW321" s="1107"/>
      <c r="EX321" s="1107" t="e">
        <f>IF($E314&gt;0,EX319/$E314,"-")</f>
        <v>#N/A</v>
      </c>
      <c r="EY321" s="1107"/>
      <c r="EZ321" s="1107" t="e">
        <f>IF($E314&gt;0,EZ319/$E314,"-")</f>
        <v>#N/A</v>
      </c>
      <c r="FA321" s="1107"/>
      <c r="FB321" s="1107" t="e">
        <f>IF($E314&gt;0,FB319/$E314,"-")</f>
        <v>#N/A</v>
      </c>
      <c r="FC321" s="1107"/>
      <c r="FD321" s="1107" t="e">
        <f>IF($E314&gt;0,FD319/$E314,"-")</f>
        <v>#N/A</v>
      </c>
      <c r="FE321" s="1107"/>
      <c r="FF321" s="1107" t="e">
        <f>IF($E314&gt;0,FF319/$E314,"-")</f>
        <v>#N/A</v>
      </c>
      <c r="FG321" s="1107"/>
      <c r="FH321" s="1107" t="e">
        <f>IF($E314&gt;0,FH319/$E314,"-")</f>
        <v>#N/A</v>
      </c>
      <c r="FI321" s="1107"/>
      <c r="FJ321" s="1107" t="e">
        <f>IF($E314&gt;0,FJ319/$E314,"-")</f>
        <v>#N/A</v>
      </c>
      <c r="FK321" s="1107"/>
      <c r="FL321" s="1107" t="e">
        <f>IF($E314&gt;0,FL319/$E314,"-")</f>
        <v>#N/A</v>
      </c>
      <c r="FM321" s="1107"/>
      <c r="FN321" s="1107" t="e">
        <f>IF($E314&gt;0,FN319/$E314,"-")</f>
        <v>#N/A</v>
      </c>
      <c r="FO321" s="1107"/>
      <c r="FP321" s="1107" t="e">
        <f>IF($E314&gt;0,FP319/$E314,"-")</f>
        <v>#N/A</v>
      </c>
      <c r="FQ321" s="1107"/>
      <c r="FR321" s="1107" t="e">
        <f>IF($E314&gt;0,FR319/$E314,"-")</f>
        <v>#N/A</v>
      </c>
      <c r="FS321" s="1107"/>
      <c r="FT321" s="1107" t="e">
        <f>IF($E314&gt;0,FT319/$E314,"-")</f>
        <v>#N/A</v>
      </c>
      <c r="FU321" s="1107"/>
      <c r="FV321" s="1107" t="e">
        <f>IF($E314&gt;0,FV319/$E314,"-")</f>
        <v>#N/A</v>
      </c>
      <c r="FW321" s="1107"/>
      <c r="FX321" s="1107" t="e">
        <f>IF($E314&gt;0,FX319/$E314,"-")</f>
        <v>#N/A</v>
      </c>
      <c r="FY321" s="1107"/>
      <c r="FZ321" s="1107" t="e">
        <f>IF($E314&gt;0,FZ319/$E314,"-")</f>
        <v>#N/A</v>
      </c>
      <c r="GA321" s="1107"/>
      <c r="GB321" s="1107" t="e">
        <f>IF($E314&gt;0,GB319/$E314,"-")</f>
        <v>#N/A</v>
      </c>
      <c r="GC321" s="1107"/>
      <c r="GD321" s="1107" t="e">
        <f>IF($E314&gt;0,GD319/$E314,"-")</f>
        <v>#N/A</v>
      </c>
      <c r="GE321" s="1107"/>
      <c r="GF321" s="1107" t="e">
        <f>IF($E314&gt;0,GF319/$E314,"-")</f>
        <v>#N/A</v>
      </c>
      <c r="GG321" s="1107"/>
      <c r="GH321" s="1107" t="e">
        <f>IF($E314&gt;0,GH319/$E314,"-")</f>
        <v>#N/A</v>
      </c>
      <c r="GI321" s="1107"/>
      <c r="GJ321" s="1107" t="e">
        <f>IF($E314&gt;0,GJ319/$E314,"-")</f>
        <v>#N/A</v>
      </c>
      <c r="GK321" s="1107"/>
      <c r="GL321" s="1107" t="e">
        <f>IF($E314&gt;0,GL319/$E314,"-")</f>
        <v>#N/A</v>
      </c>
      <c r="GM321" s="1107"/>
      <c r="GN321" s="1107" t="e">
        <f>IF($E314&gt;0,GN319/$E314,"-")</f>
        <v>#N/A</v>
      </c>
      <c r="GO321" s="1107"/>
      <c r="GP321" s="1107" t="e">
        <f>IF($E314&gt;0,GP319/$E314,"-")</f>
        <v>#N/A</v>
      </c>
      <c r="GQ321" s="1107"/>
      <c r="GR321" s="1107" t="e">
        <f>IF($E314&gt;0,GR319/$E314,"-")</f>
        <v>#N/A</v>
      </c>
      <c r="GS321" s="1107"/>
      <c r="GT321" s="1107" t="e">
        <f>IF($E314&gt;0,GT319/$E314,"-")</f>
        <v>#N/A</v>
      </c>
      <c r="GU321" s="1107"/>
      <c r="GV321" s="1107" t="e">
        <f t="shared" ref="GV321" si="1296">IF($E314&gt;0,GV319/$E314,"-")</f>
        <v>#N/A</v>
      </c>
      <c r="GW321" s="1107"/>
      <c r="GX321" s="1107" t="e">
        <f t="shared" ref="GX321" si="1297">IF($E314&gt;0,GX319/$E314,"-")</f>
        <v>#N/A</v>
      </c>
      <c r="GY321" s="1107"/>
      <c r="GZ321" s="1107" t="e">
        <f t="shared" ref="GZ321" si="1298">IF($E314&gt;0,GZ319/$E314,"-")</f>
        <v>#N/A</v>
      </c>
      <c r="HA321" s="1107"/>
      <c r="HB321" s="1107" t="e">
        <f>IF($E314&gt;0,HB319/$E314,"-")</f>
        <v>#N/A</v>
      </c>
      <c r="HC321" s="1107"/>
      <c r="HD321" s="1107" t="e">
        <f t="shared" ref="HD321" si="1299">IF($E314&gt;0,HD319/$E314,"-")</f>
        <v>#N/A</v>
      </c>
      <c r="HE321" s="1107"/>
      <c r="HF321" s="1107" t="e">
        <f t="shared" ref="HF321" si="1300">IF($E314&gt;0,HF319/$E314,"-")</f>
        <v>#N/A</v>
      </c>
      <c r="HG321" s="1107"/>
      <c r="HH321" s="1107" t="e">
        <f t="shared" ref="HH321" si="1301">IF($E314&gt;0,HH319/$E314,"-")</f>
        <v>#N/A</v>
      </c>
      <c r="HI321" s="1107"/>
    </row>
    <row r="322" spans="1:217" s="5" customFormat="1" ht="15" hidden="1" customHeight="1">
      <c r="A322" s="677"/>
      <c r="B322" s="678"/>
      <c r="C322" s="678"/>
      <c r="D322" s="679"/>
      <c r="E322" s="679"/>
      <c r="F322" s="678"/>
      <c r="G322" s="678"/>
      <c r="H322" s="678"/>
      <c r="I322" s="678"/>
      <c r="J322" s="678"/>
      <c r="K322" s="678"/>
      <c r="L322" s="1178"/>
      <c r="M322" s="1178"/>
      <c r="N322" s="1178"/>
      <c r="O322" s="1178"/>
      <c r="P322" s="1178"/>
      <c r="Q322" s="1178"/>
      <c r="R322" s="1178"/>
      <c r="S322" s="1192"/>
      <c r="T322" s="1180"/>
      <c r="U322" s="1178"/>
      <c r="V322" s="1178"/>
      <c r="W322" s="1178"/>
      <c r="X322" s="1178"/>
      <c r="Y322" s="1178"/>
      <c r="Z322" s="1178"/>
      <c r="AA322" s="1192"/>
      <c r="AB322" s="1180"/>
      <c r="AC322" s="1178"/>
      <c r="AD322" s="1178"/>
      <c r="AE322" s="1178"/>
      <c r="AF322" s="1178"/>
      <c r="AG322" s="1178"/>
      <c r="AH322" s="1178"/>
      <c r="AI322" s="1192"/>
      <c r="AJ322" s="1180"/>
      <c r="AK322" s="1178"/>
      <c r="AL322" s="1178"/>
      <c r="AM322" s="1178"/>
      <c r="AN322" s="1178"/>
      <c r="AO322" s="1178"/>
      <c r="AP322" s="1178"/>
      <c r="AQ322" s="1192"/>
      <c r="AR322" s="1180"/>
      <c r="AS322" s="1178"/>
      <c r="AT322" s="831"/>
      <c r="AU322" s="831"/>
      <c r="AV322" s="831"/>
      <c r="AW322" s="831"/>
      <c r="AX322" s="831"/>
      <c r="AY322" s="832"/>
      <c r="AZ322" s="833"/>
      <c r="BA322" s="831"/>
      <c r="BB322" s="831"/>
      <c r="BC322" s="831"/>
      <c r="BD322" s="831"/>
      <c r="BE322" s="831"/>
      <c r="BF322" s="831"/>
      <c r="BG322" s="832"/>
      <c r="BH322" s="833"/>
      <c r="BI322" s="831"/>
      <c r="BJ322" s="831"/>
      <c r="BK322" s="831"/>
      <c r="BL322" s="831"/>
      <c r="BM322" s="831"/>
      <c r="BN322" s="831"/>
      <c r="BO322" s="832"/>
      <c r="BP322" s="833"/>
      <c r="BQ322" s="831"/>
      <c r="BR322" s="831"/>
      <c r="BS322" s="831"/>
      <c r="BT322" s="831"/>
      <c r="BU322" s="831"/>
      <c r="BV322" s="831"/>
      <c r="BW322" s="832"/>
      <c r="BX322" s="833"/>
      <c r="BY322" s="831"/>
      <c r="BZ322" s="831"/>
      <c r="CA322" s="831"/>
      <c r="CB322" s="831"/>
      <c r="CC322" s="831"/>
      <c r="CD322" s="1178"/>
      <c r="CE322" s="1179"/>
      <c r="CF322" s="1180"/>
      <c r="CG322" s="1181"/>
      <c r="CH322" s="1178"/>
      <c r="CI322" s="1181"/>
      <c r="CJ322" s="1178"/>
      <c r="CK322" s="1181"/>
      <c r="CL322" s="1178"/>
      <c r="CM322" s="1179"/>
      <c r="CN322" s="1180"/>
      <c r="CO322" s="1181"/>
      <c r="CP322" s="1182"/>
      <c r="CQ322" s="1183"/>
      <c r="CR322" s="1182"/>
      <c r="CS322" s="1183"/>
      <c r="CT322" s="834"/>
      <c r="CU322" s="835"/>
      <c r="CV322" s="836"/>
      <c r="CW322" s="834"/>
      <c r="CX322" s="834"/>
      <c r="CY322" s="834"/>
      <c r="CZ322" s="834"/>
      <c r="DA322" s="834"/>
      <c r="DB322" s="834"/>
      <c r="DC322" s="835"/>
      <c r="DD322" s="836"/>
      <c r="DE322" s="834"/>
      <c r="DF322" s="834"/>
      <c r="DG322" s="834"/>
      <c r="DH322" s="834"/>
      <c r="DI322" s="834"/>
      <c r="DJ322" s="977"/>
      <c r="DK322" s="977"/>
      <c r="DL322" s="836"/>
      <c r="DM322" s="834"/>
      <c r="DN322" s="834"/>
      <c r="DO322" s="834"/>
      <c r="DP322" s="834"/>
      <c r="DQ322" s="834"/>
      <c r="DR322" s="834"/>
      <c r="DS322" s="835"/>
      <c r="DT322" s="836"/>
      <c r="DU322" s="834"/>
      <c r="DV322" s="834"/>
      <c r="DW322" s="834"/>
      <c r="DX322" s="834"/>
      <c r="DY322" s="834"/>
      <c r="DZ322" s="834"/>
      <c r="EA322" s="835"/>
      <c r="EB322" s="836"/>
      <c r="EC322" s="834"/>
      <c r="ED322" s="834"/>
      <c r="EE322" s="834"/>
      <c r="EF322" s="834"/>
      <c r="EG322" s="834"/>
      <c r="EH322" s="834"/>
      <c r="EI322" s="835"/>
      <c r="EJ322" s="836"/>
      <c r="EK322" s="834"/>
      <c r="EL322" s="834"/>
      <c r="EM322" s="834"/>
      <c r="EN322" s="834"/>
      <c r="EO322" s="834"/>
      <c r="EP322" s="834"/>
      <c r="EQ322" s="835"/>
      <c r="ER322" s="836"/>
      <c r="ES322" s="834"/>
      <c r="ET322" s="834"/>
      <c r="EU322" s="834"/>
      <c r="EV322" s="834"/>
      <c r="EW322" s="834"/>
      <c r="EX322" s="834"/>
      <c r="EY322" s="835"/>
      <c r="EZ322" s="836"/>
      <c r="FA322" s="834"/>
      <c r="FB322" s="834"/>
      <c r="FC322" s="834"/>
      <c r="FD322" s="834"/>
      <c r="FE322" s="834"/>
      <c r="FF322" s="834"/>
      <c r="FG322" s="835"/>
      <c r="FH322" s="836"/>
      <c r="FI322" s="834"/>
      <c r="FJ322" s="834"/>
      <c r="FK322" s="834"/>
      <c r="FL322" s="834"/>
      <c r="FM322" s="834"/>
      <c r="FN322" s="834"/>
      <c r="FO322" s="835"/>
      <c r="FP322" s="836"/>
      <c r="FQ322" s="834"/>
      <c r="FR322" s="834"/>
      <c r="FS322" s="834"/>
      <c r="FT322" s="834"/>
      <c r="FU322" s="834"/>
      <c r="FV322" s="834"/>
      <c r="FW322" s="835"/>
      <c r="FX322" s="836"/>
      <c r="FY322" s="834"/>
      <c r="FZ322" s="834"/>
      <c r="GA322" s="834"/>
      <c r="GB322" s="834"/>
      <c r="GC322" s="834"/>
      <c r="GD322" s="834"/>
      <c r="GE322" s="835"/>
      <c r="GF322" s="836"/>
      <c r="GG322" s="834"/>
      <c r="GH322" s="834"/>
      <c r="GI322" s="834"/>
      <c r="GJ322" s="834"/>
      <c r="GK322" s="834"/>
      <c r="GL322" s="834"/>
      <c r="GM322" s="835"/>
      <c r="GN322" s="836"/>
      <c r="GO322" s="834"/>
      <c r="GP322" s="834"/>
      <c r="GQ322" s="834"/>
      <c r="GR322" s="834"/>
      <c r="GS322" s="834"/>
      <c r="GT322" s="834"/>
      <c r="GU322" s="835"/>
      <c r="GV322" s="834"/>
      <c r="GW322" s="835"/>
      <c r="GX322" s="834"/>
      <c r="GY322" s="835"/>
      <c r="GZ322" s="834"/>
      <c r="HA322" s="835"/>
      <c r="HB322" s="834"/>
      <c r="HC322" s="835"/>
      <c r="HD322" s="834"/>
      <c r="HE322" s="835"/>
      <c r="HF322" s="834"/>
      <c r="HG322" s="835"/>
      <c r="HH322" s="834"/>
      <c r="HI322" s="835"/>
    </row>
    <row r="323" spans="1:217" ht="12.75" hidden="1" customHeight="1">
      <c r="A323" s="1139" t="s">
        <v>350</v>
      </c>
      <c r="B323" s="1140" t="e">
        <f>VLOOKUP(A323,PLANEJAMENTO!$B$10:$C$56,2,FALSE)</f>
        <v>#N/A</v>
      </c>
      <c r="C323" s="1139" t="e">
        <f>VLOOKUP(A323,PLANEJAMENTO!$B$10:$D$56,3,FALSE)</f>
        <v>#N/A</v>
      </c>
      <c r="D323" s="1141" t="e">
        <f>VLOOKUP(A323,PLANEJAMENTO!$B$10:$E$56,4,FALSE)</f>
        <v>#N/A</v>
      </c>
      <c r="E323" s="1141" t="e">
        <f>D323</f>
        <v>#N/A</v>
      </c>
      <c r="F323" s="1142"/>
      <c r="G323" s="1141">
        <f>F323*9</f>
        <v>0</v>
      </c>
      <c r="H323" s="733"/>
      <c r="I323" s="1143"/>
      <c r="J323" s="1144"/>
      <c r="K323" s="734" t="s">
        <v>379</v>
      </c>
      <c r="L323" s="1145"/>
      <c r="M323" s="1146"/>
      <c r="N323" s="1145"/>
      <c r="O323" s="1146"/>
      <c r="P323" s="1145"/>
      <c r="Q323" s="1146"/>
      <c r="R323" s="1145"/>
      <c r="S323" s="1146"/>
      <c r="T323" s="1145"/>
      <c r="U323" s="1146"/>
      <c r="V323" s="1145"/>
      <c r="W323" s="1146"/>
      <c r="X323" s="1145"/>
      <c r="Y323" s="1146"/>
      <c r="Z323" s="1145"/>
      <c r="AA323" s="1146"/>
      <c r="AB323" s="1145"/>
      <c r="AC323" s="1146"/>
      <c r="AD323" s="1145"/>
      <c r="AE323" s="1146"/>
      <c r="AF323" s="1145"/>
      <c r="AG323" s="1146"/>
      <c r="AH323" s="1145"/>
      <c r="AI323" s="1146"/>
      <c r="AJ323" s="1145"/>
      <c r="AK323" s="1146"/>
      <c r="AL323" s="1145"/>
      <c r="AM323" s="1146"/>
      <c r="AN323" s="1145"/>
      <c r="AO323" s="1146"/>
      <c r="AP323" s="1145"/>
      <c r="AQ323" s="1146"/>
      <c r="AR323" s="1145"/>
      <c r="AS323" s="1146"/>
      <c r="AT323" s="1189"/>
      <c r="AU323" s="1190"/>
      <c r="AV323" s="1145"/>
      <c r="AW323" s="1146"/>
      <c r="AX323" s="1145"/>
      <c r="AY323" s="1146"/>
      <c r="AZ323" s="1145"/>
      <c r="BA323" s="1146"/>
      <c r="BB323" s="1145"/>
      <c r="BC323" s="1146"/>
      <c r="BD323" s="1145"/>
      <c r="BE323" s="1146"/>
      <c r="BF323" s="1145"/>
      <c r="BG323" s="1146"/>
      <c r="BH323" s="1145"/>
      <c r="BI323" s="1146"/>
      <c r="BJ323" s="1145"/>
      <c r="BK323" s="1146"/>
      <c r="BL323" s="1145"/>
      <c r="BM323" s="1146"/>
      <c r="BN323" s="1145"/>
      <c r="BO323" s="1146"/>
      <c r="BP323" s="1145"/>
      <c r="BQ323" s="1146"/>
      <c r="BR323" s="1132"/>
      <c r="BS323" s="1132"/>
      <c r="BT323" s="1132"/>
      <c r="BU323" s="1132"/>
      <c r="BV323" s="1132"/>
      <c r="BW323" s="1132"/>
      <c r="BX323" s="1132"/>
      <c r="BY323" s="1132"/>
      <c r="BZ323" s="1132"/>
      <c r="CA323" s="1132"/>
      <c r="CB323" s="1132"/>
      <c r="CC323" s="1132"/>
      <c r="CD323" s="1132"/>
      <c r="CE323" s="1132"/>
      <c r="CF323" s="1132"/>
      <c r="CG323" s="1132"/>
      <c r="CH323" s="1132"/>
      <c r="CI323" s="1132"/>
      <c r="CJ323" s="1132"/>
      <c r="CK323" s="1132"/>
      <c r="CL323" s="1132"/>
      <c r="CM323" s="1132"/>
      <c r="CN323" s="1132"/>
      <c r="CO323" s="1132"/>
      <c r="CP323" s="1132"/>
      <c r="CQ323" s="1132"/>
      <c r="CR323" s="1132"/>
      <c r="CS323" s="1132"/>
      <c r="CT323" s="1132"/>
      <c r="CU323" s="1132"/>
      <c r="CV323" s="1132"/>
      <c r="CW323" s="1132"/>
      <c r="CX323" s="1132"/>
      <c r="CY323" s="1132"/>
      <c r="CZ323" s="1132"/>
      <c r="DA323" s="1132"/>
      <c r="DB323" s="1132"/>
      <c r="DC323" s="1132"/>
      <c r="DD323" s="1132"/>
      <c r="DE323" s="1132"/>
      <c r="DF323" s="1132"/>
      <c r="DG323" s="1132"/>
      <c r="DH323" s="1132"/>
      <c r="DI323" s="1132"/>
      <c r="DJ323" s="1138"/>
      <c r="DK323" s="1138"/>
      <c r="DL323" s="1132"/>
      <c r="DM323" s="1132"/>
      <c r="DN323" s="1132"/>
      <c r="DO323" s="1132"/>
      <c r="DP323" s="1132"/>
      <c r="DQ323" s="1132"/>
      <c r="DR323" s="1132"/>
      <c r="DS323" s="1132"/>
      <c r="DT323" s="1132"/>
      <c r="DU323" s="1132"/>
      <c r="DV323" s="1132"/>
      <c r="DW323" s="1132"/>
      <c r="DX323" s="1132"/>
      <c r="DY323" s="1132"/>
      <c r="DZ323" s="1132"/>
      <c r="EA323" s="1132"/>
      <c r="EB323" s="1132"/>
      <c r="EC323" s="1132"/>
      <c r="ED323" s="1132"/>
      <c r="EE323" s="1132"/>
      <c r="EF323" s="1132"/>
      <c r="EG323" s="1132"/>
      <c r="EH323" s="1132"/>
      <c r="EI323" s="1132"/>
      <c r="EJ323" s="1132"/>
      <c r="EK323" s="1132"/>
      <c r="EL323" s="1132"/>
      <c r="EM323" s="1132"/>
      <c r="EN323" s="1132"/>
      <c r="EO323" s="1132"/>
      <c r="EP323" s="1132"/>
      <c r="EQ323" s="1132"/>
      <c r="ER323" s="1132"/>
      <c r="ES323" s="1132"/>
      <c r="ET323" s="1132"/>
      <c r="EU323" s="1132"/>
      <c r="EV323" s="1148">
        <v>1.3071895424836601</v>
      </c>
      <c r="EW323" s="1148"/>
      <c r="EX323" s="1132"/>
      <c r="EY323" s="1132"/>
      <c r="EZ323" s="1132"/>
      <c r="FA323" s="1132"/>
      <c r="FB323" s="1132"/>
      <c r="FC323" s="1132"/>
      <c r="FD323" s="1132"/>
      <c r="FE323" s="1132"/>
      <c r="FF323" s="1132"/>
      <c r="FG323" s="1132"/>
      <c r="FH323" s="1132"/>
      <c r="FI323" s="1132"/>
      <c r="FJ323" s="1132"/>
      <c r="FK323" s="1132"/>
      <c r="FL323" s="1132"/>
      <c r="FM323" s="1132"/>
      <c r="FN323" s="1132"/>
      <c r="FO323" s="1132"/>
      <c r="FP323" s="1132"/>
      <c r="FQ323" s="1132"/>
      <c r="FR323" s="1132"/>
      <c r="FS323" s="1132"/>
      <c r="FT323" s="1132"/>
      <c r="FU323" s="1132"/>
      <c r="FV323" s="1132"/>
      <c r="FW323" s="1132"/>
      <c r="FX323" s="1132"/>
      <c r="FY323" s="1132"/>
      <c r="FZ323" s="1132"/>
      <c r="GA323" s="1132"/>
      <c r="GB323" s="1132"/>
      <c r="GC323" s="1132"/>
      <c r="GD323" s="1132"/>
      <c r="GE323" s="1132"/>
      <c r="GF323" s="1132"/>
      <c r="GG323" s="1132"/>
      <c r="GH323" s="1132"/>
      <c r="GI323" s="1132"/>
      <c r="GJ323" s="1132"/>
      <c r="GK323" s="1132"/>
      <c r="GL323" s="1132"/>
      <c r="GM323" s="1132"/>
      <c r="GN323" s="1132"/>
      <c r="GO323" s="1132"/>
      <c r="GP323" s="1132"/>
      <c r="GQ323" s="1132"/>
      <c r="GR323" s="1132"/>
      <c r="GS323" s="1132"/>
      <c r="GT323" s="1132"/>
      <c r="GU323" s="1132"/>
      <c r="GV323" s="1132"/>
      <c r="GW323" s="1132"/>
      <c r="GX323" s="1132"/>
      <c r="GY323" s="1132"/>
      <c r="GZ323" s="1132"/>
      <c r="HA323" s="1132"/>
      <c r="HB323" s="1132"/>
      <c r="HC323" s="1132"/>
      <c r="HD323" s="1132"/>
      <c r="HE323" s="1132"/>
      <c r="HF323" s="1132"/>
      <c r="HG323" s="1132"/>
      <c r="HH323" s="1132"/>
      <c r="HI323" s="1132"/>
    </row>
    <row r="324" spans="1:217" ht="12.75" hidden="1" customHeight="1">
      <c r="A324" s="1139"/>
      <c r="B324" s="1140"/>
      <c r="C324" s="1139"/>
      <c r="D324" s="1141"/>
      <c r="E324" s="1141"/>
      <c r="F324" s="1142"/>
      <c r="G324" s="1141"/>
      <c r="H324" s="733"/>
      <c r="I324" s="1143"/>
      <c r="J324" s="1144"/>
      <c r="K324" s="837" t="s">
        <v>380</v>
      </c>
      <c r="L324" s="1133"/>
      <c r="M324" s="1134"/>
      <c r="N324" s="1133"/>
      <c r="O324" s="1134"/>
      <c r="P324" s="1133"/>
      <c r="Q324" s="1134"/>
      <c r="R324" s="1133"/>
      <c r="S324" s="1134"/>
      <c r="T324" s="1133"/>
      <c r="U324" s="1134"/>
      <c r="V324" s="1133"/>
      <c r="W324" s="1134"/>
      <c r="X324" s="1133"/>
      <c r="Y324" s="1134"/>
      <c r="Z324" s="1133"/>
      <c r="AA324" s="1134"/>
      <c r="AB324" s="1133"/>
      <c r="AC324" s="1134"/>
      <c r="AD324" s="1133"/>
      <c r="AE324" s="1134"/>
      <c r="AF324" s="1133"/>
      <c r="AG324" s="1134"/>
      <c r="AH324" s="1133"/>
      <c r="AI324" s="1134"/>
      <c r="AJ324" s="1133"/>
      <c r="AK324" s="1134"/>
      <c r="AL324" s="1133"/>
      <c r="AM324" s="1134"/>
      <c r="AN324" s="1133"/>
      <c r="AO324" s="1134"/>
      <c r="AP324" s="1133"/>
      <c r="AQ324" s="1134"/>
      <c r="AR324" s="1133"/>
      <c r="AS324" s="1134"/>
      <c r="AT324" s="1133"/>
      <c r="AU324" s="1134"/>
      <c r="AV324" s="1133"/>
      <c r="AW324" s="1134"/>
      <c r="AX324" s="1133"/>
      <c r="AY324" s="1134"/>
      <c r="AZ324" s="1133"/>
      <c r="BA324" s="1134"/>
      <c r="BB324" s="1133"/>
      <c r="BC324" s="1134"/>
      <c r="BD324" s="1133"/>
      <c r="BE324" s="1134"/>
      <c r="BF324" s="1133"/>
      <c r="BG324" s="1134"/>
      <c r="BH324" s="1133"/>
      <c r="BI324" s="1134"/>
      <c r="BJ324" s="1133"/>
      <c r="BK324" s="1134"/>
      <c r="BL324" s="1133"/>
      <c r="BM324" s="1134"/>
      <c r="BN324" s="1133"/>
      <c r="BO324" s="1134"/>
      <c r="BP324" s="1133"/>
      <c r="BQ324" s="1134"/>
      <c r="BR324" s="1129"/>
      <c r="BS324" s="1129"/>
      <c r="BT324" s="1129"/>
      <c r="BU324" s="1129"/>
      <c r="BV324" s="1129"/>
      <c r="BW324" s="1129"/>
      <c r="BX324" s="1129"/>
      <c r="BY324" s="1129"/>
      <c r="BZ324" s="1129"/>
      <c r="CA324" s="1129"/>
      <c r="CB324" s="1129"/>
      <c r="CC324" s="1129"/>
      <c r="CD324" s="1129"/>
      <c r="CE324" s="1129"/>
      <c r="CF324" s="1129"/>
      <c r="CG324" s="1129"/>
      <c r="CH324" s="1129"/>
      <c r="CI324" s="1129"/>
      <c r="CJ324" s="1129"/>
      <c r="CK324" s="1129"/>
      <c r="CL324" s="1129"/>
      <c r="CM324" s="1129"/>
      <c r="CN324" s="1129"/>
      <c r="CO324" s="1129"/>
      <c r="CP324" s="1129"/>
      <c r="CQ324" s="1129"/>
      <c r="CR324" s="1129"/>
      <c r="CS324" s="1129"/>
      <c r="CT324" s="1129"/>
      <c r="CU324" s="1129"/>
      <c r="CV324" s="1129"/>
      <c r="CW324" s="1129"/>
      <c r="CX324" s="1129"/>
      <c r="CY324" s="1129"/>
      <c r="CZ324" s="1129"/>
      <c r="DA324" s="1129"/>
      <c r="DB324" s="1129"/>
      <c r="DC324" s="1129"/>
      <c r="DD324" s="1129"/>
      <c r="DE324" s="1129"/>
      <c r="DF324" s="1129"/>
      <c r="DG324" s="1129"/>
      <c r="DH324" s="1129"/>
      <c r="DI324" s="1129"/>
      <c r="DJ324" s="1135"/>
      <c r="DK324" s="1135"/>
      <c r="DL324" s="1129"/>
      <c r="DM324" s="1129"/>
      <c r="DN324" s="1129"/>
      <c r="DO324" s="1129"/>
      <c r="DP324" s="1129"/>
      <c r="DQ324" s="1129"/>
      <c r="DR324" s="1129"/>
      <c r="DS324" s="1129"/>
      <c r="DT324" s="1129"/>
      <c r="DU324" s="1129"/>
      <c r="DV324" s="1129"/>
      <c r="DW324" s="1129"/>
      <c r="DX324" s="1129"/>
      <c r="DY324" s="1129"/>
      <c r="DZ324" s="1129"/>
      <c r="EA324" s="1129"/>
      <c r="EB324" s="1129"/>
      <c r="EC324" s="1129"/>
      <c r="ED324" s="1129"/>
      <c r="EE324" s="1129"/>
      <c r="EF324" s="1129"/>
      <c r="EG324" s="1129"/>
      <c r="EH324" s="1129"/>
      <c r="EI324" s="1129"/>
      <c r="EJ324" s="1129"/>
      <c r="EK324" s="1129"/>
      <c r="EL324" s="1129"/>
      <c r="EM324" s="1129"/>
      <c r="EN324" s="1129"/>
      <c r="EO324" s="1129"/>
      <c r="EP324" s="1129"/>
      <c r="EQ324" s="1129"/>
      <c r="ER324" s="1129"/>
      <c r="ES324" s="1129"/>
      <c r="ET324" s="1129"/>
      <c r="EU324" s="1129"/>
      <c r="EV324" s="1129">
        <v>1</v>
      </c>
      <c r="EW324" s="1129"/>
      <c r="EX324" s="1129"/>
      <c r="EY324" s="1129"/>
      <c r="EZ324" s="1129"/>
      <c r="FA324" s="1129"/>
      <c r="FB324" s="1129"/>
      <c r="FC324" s="1129"/>
      <c r="FD324" s="1129"/>
      <c r="FE324" s="1129"/>
      <c r="FF324" s="1129"/>
      <c r="FG324" s="1129"/>
      <c r="FH324" s="1129"/>
      <c r="FI324" s="1129"/>
      <c r="FJ324" s="1129"/>
      <c r="FK324" s="1129"/>
      <c r="FL324" s="1129"/>
      <c r="FM324" s="1129"/>
      <c r="FN324" s="1129"/>
      <c r="FO324" s="1129"/>
      <c r="FP324" s="1129"/>
      <c r="FQ324" s="1129"/>
      <c r="FR324" s="1129"/>
      <c r="FS324" s="1129"/>
      <c r="FT324" s="1129"/>
      <c r="FU324" s="1129"/>
      <c r="FV324" s="1129"/>
      <c r="FW324" s="1129"/>
      <c r="FX324" s="1129"/>
      <c r="FY324" s="1129"/>
      <c r="FZ324" s="1129"/>
      <c r="GA324" s="1129"/>
      <c r="GB324" s="1129"/>
      <c r="GC324" s="1129"/>
      <c r="GD324" s="1129"/>
      <c r="GE324" s="1129"/>
      <c r="GF324" s="1129"/>
      <c r="GG324" s="1129"/>
      <c r="GH324" s="1129"/>
      <c r="GI324" s="1129"/>
      <c r="GJ324" s="1129"/>
      <c r="GK324" s="1129"/>
      <c r="GL324" s="1129"/>
      <c r="GM324" s="1129"/>
      <c r="GN324" s="1129"/>
      <c r="GO324" s="1129"/>
      <c r="GP324" s="1129"/>
      <c r="GQ324" s="1129"/>
      <c r="GR324" s="1129"/>
      <c r="GS324" s="1129"/>
      <c r="GT324" s="1129"/>
      <c r="GU324" s="1129"/>
      <c r="GV324" s="1129"/>
      <c r="GW324" s="1129"/>
      <c r="GX324" s="1129"/>
      <c r="GY324" s="1129"/>
      <c r="GZ324" s="1129"/>
      <c r="HA324" s="1129"/>
      <c r="HB324" s="1129"/>
      <c r="HC324" s="1129"/>
      <c r="HD324" s="1129"/>
      <c r="HE324" s="1129"/>
      <c r="HF324" s="1129"/>
      <c r="HG324" s="1129"/>
      <c r="HH324" s="1129"/>
      <c r="HI324" s="1129"/>
    </row>
    <row r="325" spans="1:217" ht="12.75" hidden="1" customHeight="1">
      <c r="A325" s="1139"/>
      <c r="B325" s="1140"/>
      <c r="C325" s="1139"/>
      <c r="D325" s="1141"/>
      <c r="E325" s="1141"/>
      <c r="F325" s="1142"/>
      <c r="G325" s="1141"/>
      <c r="H325" s="733"/>
      <c r="I325" s="1143"/>
      <c r="J325" s="1144"/>
      <c r="K325" s="838" t="s">
        <v>381</v>
      </c>
      <c r="L325" s="1125">
        <f>(L323*L324*$G323)*$L$8</f>
        <v>0</v>
      </c>
      <c r="M325" s="1126"/>
      <c r="N325" s="1125">
        <f>(N323*N324*$G323)*$L$8</f>
        <v>0</v>
      </c>
      <c r="O325" s="1126"/>
      <c r="P325" s="1125">
        <f>(P323*P324*$G323)*$L$8</f>
        <v>0</v>
      </c>
      <c r="Q325" s="1126"/>
      <c r="R325" s="1125">
        <f>(R323*R324*$G323)*$L$8</f>
        <v>0</v>
      </c>
      <c r="S325" s="1126"/>
      <c r="T325" s="1125">
        <f>(T323*T324*$G323)*$T$8</f>
        <v>0</v>
      </c>
      <c r="U325" s="1126"/>
      <c r="V325" s="1125">
        <f>(V323*V324*$G323)*$T$8</f>
        <v>0</v>
      </c>
      <c r="W325" s="1126"/>
      <c r="X325" s="1125">
        <f>(X323*X324*$G323)*$T$8</f>
        <v>0</v>
      </c>
      <c r="Y325" s="1126"/>
      <c r="Z325" s="1125">
        <f>(Z323*Z324*$G323)*$T$8</f>
        <v>0</v>
      </c>
      <c r="AA325" s="1126"/>
      <c r="AB325" s="1125">
        <f>(AB323*AB324*$G323)*$AB$8</f>
        <v>0</v>
      </c>
      <c r="AC325" s="1126"/>
      <c r="AD325" s="1125">
        <f>(AD323*AD324*$G323)*$AB$8</f>
        <v>0</v>
      </c>
      <c r="AE325" s="1126"/>
      <c r="AF325" s="1125">
        <f>(AF323*AF324*$G323)*$AB$8</f>
        <v>0</v>
      </c>
      <c r="AG325" s="1126"/>
      <c r="AH325" s="1125">
        <f>(AH323*AH324*$G323)*$AB$8</f>
        <v>0</v>
      </c>
      <c r="AI325" s="1126"/>
      <c r="AJ325" s="1125">
        <f>(AJ323*AJ324*$G323)*$AJ$8</f>
        <v>0</v>
      </c>
      <c r="AK325" s="1126"/>
      <c r="AL325" s="1125">
        <f>(AL323*AL324*$G323)*$AJ$8</f>
        <v>0</v>
      </c>
      <c r="AM325" s="1126"/>
      <c r="AN325" s="1125">
        <f>(AN323*AN324*$G323)*$AJ$8</f>
        <v>0</v>
      </c>
      <c r="AO325" s="1126"/>
      <c r="AP325" s="1125">
        <f>(AP323*AP324*$G323)*$AJ$8</f>
        <v>0</v>
      </c>
      <c r="AQ325" s="1126"/>
      <c r="AR325" s="1125">
        <f>(AR323*AR324*$G323)*$AT$8</f>
        <v>0</v>
      </c>
      <c r="AS325" s="1126"/>
      <c r="AT325" s="1125">
        <f>(AT323*AT324*$G323)*$AT$8</f>
        <v>0</v>
      </c>
      <c r="AU325" s="1126"/>
      <c r="AV325" s="1125">
        <f>(AV323*AV324*$G323)*$AT$8</f>
        <v>0</v>
      </c>
      <c r="AW325" s="1126"/>
      <c r="AX325" s="1125">
        <f>(AX323*AX324*$G323)*$AT$8</f>
        <v>0</v>
      </c>
      <c r="AY325" s="1126"/>
      <c r="AZ325" s="1125">
        <f>(AZ323*AZ324*$G323)*$BB$8</f>
        <v>0</v>
      </c>
      <c r="BA325" s="1126"/>
      <c r="BB325" s="1125">
        <f>(BB323*BB324*$G323)*$BB$8</f>
        <v>0</v>
      </c>
      <c r="BC325" s="1126"/>
      <c r="BD325" s="1125">
        <f>(BD323*BD324*$G323)*$BB$8</f>
        <v>0</v>
      </c>
      <c r="BE325" s="1126"/>
      <c r="BF325" s="1125">
        <f>(BF323*BF324*$G323)*$BB$8</f>
        <v>0</v>
      </c>
      <c r="BG325" s="1126"/>
      <c r="BH325" s="1125">
        <f>(BH323*BH324*$G323)*$BJ$8</f>
        <v>0</v>
      </c>
      <c r="BI325" s="1126"/>
      <c r="BJ325" s="1125">
        <f>(BJ323*BJ324*$G323)*$BJ$8</f>
        <v>0</v>
      </c>
      <c r="BK325" s="1126"/>
      <c r="BL325" s="1125">
        <f>(BL323*BL324*$G323)*$BJ$8</f>
        <v>0</v>
      </c>
      <c r="BM325" s="1126"/>
      <c r="BN325" s="1125">
        <f>(BN323*BN324*$G323)*$BJ$8</f>
        <v>0</v>
      </c>
      <c r="BO325" s="1126"/>
      <c r="BP325" s="1125">
        <f>(BP323*BP324*$G323)*$BT$8</f>
        <v>0</v>
      </c>
      <c r="BQ325" s="1126"/>
      <c r="BR325" s="1125">
        <f>(BR323*BR324*$G323)*$BT$8</f>
        <v>0</v>
      </c>
      <c r="BS325" s="1126"/>
      <c r="BT325" s="1125">
        <f>(BT323*BT324*$G323)*$BT$8</f>
        <v>0</v>
      </c>
      <c r="BU325" s="1126"/>
      <c r="BV325" s="1125">
        <f>(BV323*BV324*$G323)*$BT$8</f>
        <v>0</v>
      </c>
      <c r="BW325" s="1126"/>
      <c r="BX325" s="1125">
        <f>(BX323*BX324*$G323)*$CB$8</f>
        <v>0</v>
      </c>
      <c r="BY325" s="1126"/>
      <c r="BZ325" s="1125">
        <f>(BZ323*BZ324*$G323)*$CB$8</f>
        <v>0</v>
      </c>
      <c r="CA325" s="1126"/>
      <c r="CB325" s="1125">
        <f t="shared" ref="CB325" si="1302">(CB323*CB324*$G323)*$CB$8</f>
        <v>0</v>
      </c>
      <c r="CC325" s="1126"/>
      <c r="CD325" s="1125">
        <f t="shared" ref="CD325" si="1303">(CD323*CD324*$G323)*$CB$8</f>
        <v>0</v>
      </c>
      <c r="CE325" s="1126"/>
      <c r="CF325" s="1125">
        <f t="shared" ref="CF325" si="1304">(CF323*CF324*$G323)*$CB$8</f>
        <v>0</v>
      </c>
      <c r="CG325" s="1126"/>
      <c r="CH325" s="1125">
        <f>(CH323*CH324*$G323)*$CB$8</f>
        <v>0</v>
      </c>
      <c r="CI325" s="1126"/>
      <c r="CJ325" s="1125">
        <f>(CJ323*CJ324*$G323)*$CJ$8</f>
        <v>0</v>
      </c>
      <c r="CK325" s="1126"/>
      <c r="CL325" s="1125">
        <f>(CL323*CL324*$G323)*$CJ$8</f>
        <v>0</v>
      </c>
      <c r="CM325" s="1126"/>
      <c r="CN325" s="1125">
        <f>(CN323*CN324*$G323)*$CJ$8</f>
        <v>0</v>
      </c>
      <c r="CO325" s="1126"/>
      <c r="CP325" s="1125">
        <f>(CP323*CP324*$G323)*$CJ$8</f>
        <v>0</v>
      </c>
      <c r="CQ325" s="1126"/>
      <c r="CR325" s="1125">
        <f>(CR323*CR324*$G323)*$CT$8</f>
        <v>0</v>
      </c>
      <c r="CS325" s="1126"/>
      <c r="CT325" s="1125">
        <f t="shared" ref="CT325" si="1305">(CT323*CT324*$G323)*$CT$8</f>
        <v>0</v>
      </c>
      <c r="CU325" s="1126"/>
      <c r="CV325" s="1125">
        <f>(CV323*CV324*$G323)*$CT$8</f>
        <v>0</v>
      </c>
      <c r="CW325" s="1126"/>
      <c r="CX325" s="1125">
        <f>(CX323*CX324*$G323)*$CT$8</f>
        <v>0</v>
      </c>
      <c r="CY325" s="1126"/>
      <c r="CZ325" s="1125">
        <f>(CZ323*CZ324*$G323)*$DB$8</f>
        <v>0</v>
      </c>
      <c r="DA325" s="1126"/>
      <c r="DB325" s="1125">
        <f>(DB323*DB324*$G323)*$DB$8</f>
        <v>0</v>
      </c>
      <c r="DC325" s="1126"/>
      <c r="DD325" s="1125">
        <f>(DD323*DD324*$G323)*$DB$8</f>
        <v>0</v>
      </c>
      <c r="DE325" s="1126"/>
      <c r="DF325" s="1125">
        <f>(DF323*DF324*$G323)*$DB$8</f>
        <v>0</v>
      </c>
      <c r="DG325" s="1126"/>
      <c r="DH325" s="1125">
        <f>(DH323*DH324*$G323)*$DB$8</f>
        <v>0</v>
      </c>
      <c r="DI325" s="1126"/>
      <c r="DJ325" s="1130">
        <f>(DJ323*DJ324*$G323)*$DB$8</f>
        <v>0</v>
      </c>
      <c r="DK325" s="1131"/>
      <c r="DL325" s="1125">
        <f>(DL323*DL324*$G323)*$DB$8</f>
        <v>0</v>
      </c>
      <c r="DM325" s="1126"/>
      <c r="DN325" s="1125">
        <f>(DN323*DN324*$G323)*$DB$8</f>
        <v>0</v>
      </c>
      <c r="DO325" s="1126"/>
      <c r="DP325" s="1125">
        <f>(DP323*DP324*$G323)*$DB$8</f>
        <v>0</v>
      </c>
      <c r="DQ325" s="1126"/>
      <c r="DR325" s="1125">
        <f>(DR323*DR324*$G323)*$DB$8</f>
        <v>0</v>
      </c>
      <c r="DS325" s="1126"/>
      <c r="DT325" s="1125">
        <f>(DT323*DT324*$G323)*$DB$8</f>
        <v>0</v>
      </c>
      <c r="DU325" s="1126"/>
      <c r="DV325" s="1125">
        <f>(DV323*DV324*$G323)*$DB$8</f>
        <v>0</v>
      </c>
      <c r="DW325" s="1126"/>
      <c r="DX325" s="1125">
        <f>(DX323*DX324*$G323)*$DB$8</f>
        <v>0</v>
      </c>
      <c r="DY325" s="1126"/>
      <c r="DZ325" s="1125">
        <f>(DZ323*DZ324*$G323)*$DB$8</f>
        <v>0</v>
      </c>
      <c r="EA325" s="1126"/>
      <c r="EB325" s="1125">
        <f>(EB323*EB324*$G323)*$DB$8</f>
        <v>0</v>
      </c>
      <c r="EC325" s="1126"/>
      <c r="ED325" s="1125">
        <f>(ED323*ED324*$G323)*$DB$8</f>
        <v>0</v>
      </c>
      <c r="EE325" s="1126"/>
      <c r="EF325" s="1125">
        <f>(EF323*EF324*$G323)*$DB$8</f>
        <v>0</v>
      </c>
      <c r="EG325" s="1126"/>
      <c r="EH325" s="1125">
        <f>(EH323*EH324*$G323)*$DB$8</f>
        <v>0</v>
      </c>
      <c r="EI325" s="1126"/>
      <c r="EJ325" s="1125">
        <f>(EJ323*EJ324*$G323)*$DB$8</f>
        <v>0</v>
      </c>
      <c r="EK325" s="1126"/>
      <c r="EL325" s="1125">
        <f t="shared" ref="EL325" si="1306">(EL323*EL324*$G323)*$EJ$8</f>
        <v>0</v>
      </c>
      <c r="EM325" s="1126"/>
      <c r="EN325" s="1125">
        <f t="shared" ref="EN325" si="1307">(EN323*EN324*$G323)*$EJ$8</f>
        <v>0</v>
      </c>
      <c r="EO325" s="1126"/>
      <c r="EP325" s="1125">
        <f t="shared" ref="EP325" si="1308">(EP323*EP324*$G323)*$EJ$8</f>
        <v>0</v>
      </c>
      <c r="EQ325" s="1126"/>
      <c r="ER325" s="1125">
        <f>(ER323*ER324*$G323)*$EJ$8</f>
        <v>0</v>
      </c>
      <c r="ES325" s="1126"/>
      <c r="ET325" s="1125">
        <f>(ET323*ET324*$G323)*$ET$8</f>
        <v>0</v>
      </c>
      <c r="EU325" s="1126"/>
      <c r="EV325" s="1125">
        <f>(EV323*EV324*$G323)*$ET$8</f>
        <v>0</v>
      </c>
      <c r="EW325" s="1126"/>
      <c r="EX325" s="1125">
        <f t="shared" ref="EX325" si="1309">(EX323*EX324*$G323)*$ET$8</f>
        <v>0</v>
      </c>
      <c r="EY325" s="1126"/>
      <c r="EZ325" s="1125">
        <f t="shared" ref="EZ325" si="1310">(EZ323*EZ324*$G323)*$ET$8</f>
        <v>0</v>
      </c>
      <c r="FA325" s="1126"/>
      <c r="FB325" s="1125">
        <f>(FB323*FB324*$G323)*$DB$8</f>
        <v>0</v>
      </c>
      <c r="FC325" s="1126"/>
      <c r="FD325" s="1125">
        <f>(FD323*FD324*$G323)*$DB$8</f>
        <v>0</v>
      </c>
      <c r="FE325" s="1126"/>
      <c r="FF325" s="1125">
        <f>(FF323*FF324*$G323)*$DB$8</f>
        <v>0</v>
      </c>
      <c r="FG325" s="1126"/>
      <c r="FH325" s="1125">
        <f>(FH323*FH324*$G323)*$DB$8</f>
        <v>0</v>
      </c>
      <c r="FI325" s="1126"/>
      <c r="FJ325" s="1125">
        <f>(FJ323*FJ324*$G323)*$DB$8</f>
        <v>0</v>
      </c>
      <c r="FK325" s="1126"/>
      <c r="FL325" s="1125">
        <f>(FL323*FL324*$G323)*$DB$8</f>
        <v>0</v>
      </c>
      <c r="FM325" s="1126"/>
      <c r="FN325" s="1125">
        <f>(FN323*FN324*$G323)*$DB$8</f>
        <v>0</v>
      </c>
      <c r="FO325" s="1126"/>
      <c r="FP325" s="1125">
        <f>(FP323*FP324*$G323)*$DB$8</f>
        <v>0</v>
      </c>
      <c r="FQ325" s="1126"/>
      <c r="FR325" s="1125">
        <f>(FR323*FR324*$G323)*$DB$8</f>
        <v>0</v>
      </c>
      <c r="FS325" s="1126"/>
      <c r="FT325" s="1125">
        <f>(FT323*FT324*$G323)*$DB$8</f>
        <v>0</v>
      </c>
      <c r="FU325" s="1126"/>
      <c r="FV325" s="1125">
        <f>(FV323*FV324*$G323)*$DB$8</f>
        <v>0</v>
      </c>
      <c r="FW325" s="1126"/>
      <c r="FX325" s="1125">
        <f>(FX323*FX324*$G323)*$DB$8</f>
        <v>0</v>
      </c>
      <c r="FY325" s="1126"/>
      <c r="FZ325" s="1125">
        <f>(FZ323*FZ324*$G323)*$DB$8</f>
        <v>0</v>
      </c>
      <c r="GA325" s="1126"/>
      <c r="GB325" s="1125">
        <f>(GB323*GB324*$G323)*$DB$8</f>
        <v>0</v>
      </c>
      <c r="GC325" s="1126"/>
      <c r="GD325" s="1125">
        <f>(GD323*GD324*$G323)*$DB$8</f>
        <v>0</v>
      </c>
      <c r="GE325" s="1126"/>
      <c r="GF325" s="1125">
        <f>(GF323*GF324*$G323)*$DB$8</f>
        <v>0</v>
      </c>
      <c r="GG325" s="1126"/>
      <c r="GH325" s="1125">
        <f>(GH323*GH324*$G323)*$DB$8</f>
        <v>0</v>
      </c>
      <c r="GI325" s="1126"/>
      <c r="GJ325" s="1125">
        <f>(GJ323*GJ324*$G323)*$DB$8</f>
        <v>0</v>
      </c>
      <c r="GK325" s="1126"/>
      <c r="GL325" s="1125">
        <f>(GL323*GL324*$G323)*$DB$8</f>
        <v>0</v>
      </c>
      <c r="GM325" s="1126"/>
      <c r="GN325" s="1125">
        <f>(GN323*GN324*$G323)*$DB$8</f>
        <v>0</v>
      </c>
      <c r="GO325" s="1126"/>
      <c r="GP325" s="1125">
        <f>(GP323*GP324*$G323)*$DB$8</f>
        <v>0</v>
      </c>
      <c r="GQ325" s="1126"/>
      <c r="GR325" s="1125">
        <f>(GR323*GR324*$G323)*$DB$8</f>
        <v>0</v>
      </c>
      <c r="GS325" s="1126"/>
      <c r="GT325" s="1125">
        <f>(GT323*GT324*$G323)*$DB$8</f>
        <v>0</v>
      </c>
      <c r="GU325" s="1126"/>
      <c r="GV325" s="1125">
        <f t="shared" ref="GV325" si="1311">(GV323*GV324*$G323)*$DB$8</f>
        <v>0</v>
      </c>
      <c r="GW325" s="1126"/>
      <c r="GX325" s="1125">
        <f t="shared" ref="GX325" si="1312">(GX323*GX324*$G323)*$DB$8</f>
        <v>0</v>
      </c>
      <c r="GY325" s="1126"/>
      <c r="GZ325" s="1125">
        <f t="shared" ref="GZ325" si="1313">(GZ323*GZ324*$G323)*$DB$8</f>
        <v>0</v>
      </c>
      <c r="HA325" s="1126"/>
      <c r="HB325" s="1125">
        <f>(HB323*HB324*$G323)*$DB$8</f>
        <v>0</v>
      </c>
      <c r="HC325" s="1126"/>
      <c r="HD325" s="1125">
        <f t="shared" ref="HD325" si="1314">(HD323*HD324*$G323)*$DB$8</f>
        <v>0</v>
      </c>
      <c r="HE325" s="1126"/>
      <c r="HF325" s="1125">
        <f t="shared" ref="HF325" si="1315">(HF323*HF324*$G323)*$DB$8</f>
        <v>0</v>
      </c>
      <c r="HG325" s="1126"/>
      <c r="HH325" s="1125">
        <f t="shared" ref="HH325" si="1316">(HH323*HH324*$G323)*$DB$8</f>
        <v>0</v>
      </c>
      <c r="HI325" s="1126"/>
    </row>
    <row r="326" spans="1:217" ht="12.75" hidden="1" customHeight="1">
      <c r="A326" s="1139"/>
      <c r="B326" s="1140"/>
      <c r="C326" s="1139"/>
      <c r="D326" s="1141"/>
      <c r="E326" s="1141"/>
      <c r="F326" s="1142"/>
      <c r="G326" s="1141"/>
      <c r="H326" s="733"/>
      <c r="I326" s="1143"/>
      <c r="J326" s="1144"/>
      <c r="K326" s="839" t="s">
        <v>382</v>
      </c>
      <c r="L326" s="1121">
        <f>L325</f>
        <v>0</v>
      </c>
      <c r="M326" s="1122"/>
      <c r="N326" s="1121">
        <f>L326+N325</f>
        <v>0</v>
      </c>
      <c r="O326" s="1122"/>
      <c r="P326" s="1121">
        <f>N326+P325</f>
        <v>0</v>
      </c>
      <c r="Q326" s="1122"/>
      <c r="R326" s="1121">
        <f>P326+R325</f>
        <v>0</v>
      </c>
      <c r="S326" s="1122"/>
      <c r="T326" s="1121">
        <f>R326+T325</f>
        <v>0</v>
      </c>
      <c r="U326" s="1122"/>
      <c r="V326" s="1121">
        <f>T326+V325</f>
        <v>0</v>
      </c>
      <c r="W326" s="1122"/>
      <c r="X326" s="1121">
        <f>V326+X325</f>
        <v>0</v>
      </c>
      <c r="Y326" s="1122"/>
      <c r="Z326" s="1121">
        <f>X326+Z325</f>
        <v>0</v>
      </c>
      <c r="AA326" s="1122"/>
      <c r="AB326" s="1121">
        <f>Z326+AB325</f>
        <v>0</v>
      </c>
      <c r="AC326" s="1122"/>
      <c r="AD326" s="1121">
        <f>AB326+AD325</f>
        <v>0</v>
      </c>
      <c r="AE326" s="1122"/>
      <c r="AF326" s="1121">
        <f>AD326+AF325</f>
        <v>0</v>
      </c>
      <c r="AG326" s="1122"/>
      <c r="AH326" s="1121">
        <f>AF326+AH325</f>
        <v>0</v>
      </c>
      <c r="AI326" s="1122"/>
      <c r="AJ326" s="1121">
        <f>AH326+AJ325</f>
        <v>0</v>
      </c>
      <c r="AK326" s="1122"/>
      <c r="AL326" s="1121">
        <f>AJ326+AL325</f>
        <v>0</v>
      </c>
      <c r="AM326" s="1122"/>
      <c r="AN326" s="1121">
        <f>AL326+AN325</f>
        <v>0</v>
      </c>
      <c r="AO326" s="1122"/>
      <c r="AP326" s="1121">
        <f>AN326+AP325</f>
        <v>0</v>
      </c>
      <c r="AQ326" s="1122"/>
      <c r="AR326" s="1121">
        <f>AP326+AR325</f>
        <v>0</v>
      </c>
      <c r="AS326" s="1122"/>
      <c r="AT326" s="1121">
        <f>AR326+AT325</f>
        <v>0</v>
      </c>
      <c r="AU326" s="1122"/>
      <c r="AV326" s="1121">
        <f>AT326+AV325</f>
        <v>0</v>
      </c>
      <c r="AW326" s="1122"/>
      <c r="AX326" s="1121">
        <f>AV326+AX325</f>
        <v>0</v>
      </c>
      <c r="AY326" s="1122"/>
      <c r="AZ326" s="1121">
        <f>AX326+AZ325</f>
        <v>0</v>
      </c>
      <c r="BA326" s="1122"/>
      <c r="BB326" s="1121">
        <f>AZ326+BB325</f>
        <v>0</v>
      </c>
      <c r="BC326" s="1122"/>
      <c r="BD326" s="1121">
        <f>BB326+BD325</f>
        <v>0</v>
      </c>
      <c r="BE326" s="1122"/>
      <c r="BF326" s="1121">
        <f>BD326+BF325</f>
        <v>0</v>
      </c>
      <c r="BG326" s="1122"/>
      <c r="BH326" s="1121">
        <f>BF326+BH325</f>
        <v>0</v>
      </c>
      <c r="BI326" s="1122"/>
      <c r="BJ326" s="1121">
        <f>BH326+BJ325</f>
        <v>0</v>
      </c>
      <c r="BK326" s="1122"/>
      <c r="BL326" s="1121">
        <f>BJ326+BL325</f>
        <v>0</v>
      </c>
      <c r="BM326" s="1122"/>
      <c r="BN326" s="1121">
        <f>BL326+BN325</f>
        <v>0</v>
      </c>
      <c r="BO326" s="1122"/>
      <c r="BP326" s="1121">
        <f>BN326+BP325</f>
        <v>0</v>
      </c>
      <c r="BQ326" s="1122"/>
      <c r="BR326" s="1121">
        <f>BP326+BR325</f>
        <v>0</v>
      </c>
      <c r="BS326" s="1122"/>
      <c r="BT326" s="1121">
        <f>BR326+BT325</f>
        <v>0</v>
      </c>
      <c r="BU326" s="1122"/>
      <c r="BV326" s="1121">
        <f>BT326+BV325</f>
        <v>0</v>
      </c>
      <c r="BW326" s="1122"/>
      <c r="BX326" s="1121">
        <f>BV326+BX325</f>
        <v>0</v>
      </c>
      <c r="BY326" s="1122"/>
      <c r="BZ326" s="1121">
        <f>BX326+BZ325</f>
        <v>0</v>
      </c>
      <c r="CA326" s="1122"/>
      <c r="CB326" s="1121">
        <f>BZ326+CB325</f>
        <v>0</v>
      </c>
      <c r="CC326" s="1122"/>
      <c r="CD326" s="1121">
        <f>CB326+CD325</f>
        <v>0</v>
      </c>
      <c r="CE326" s="1122"/>
      <c r="CF326" s="1121">
        <f>CD326+CF325</f>
        <v>0</v>
      </c>
      <c r="CG326" s="1122"/>
      <c r="CH326" s="1121">
        <f>CF326+CH325</f>
        <v>0</v>
      </c>
      <c r="CI326" s="1122"/>
      <c r="CJ326" s="1121">
        <f>CH326+CJ325</f>
        <v>0</v>
      </c>
      <c r="CK326" s="1122"/>
      <c r="CL326" s="1121">
        <f>CJ326+CL325</f>
        <v>0</v>
      </c>
      <c r="CM326" s="1122"/>
      <c r="CN326" s="1121">
        <f>CL326+CN325</f>
        <v>0</v>
      </c>
      <c r="CO326" s="1122"/>
      <c r="CP326" s="1121">
        <f>CN326+CP325</f>
        <v>0</v>
      </c>
      <c r="CQ326" s="1122"/>
      <c r="CR326" s="1121">
        <f>CP326+CR325</f>
        <v>0</v>
      </c>
      <c r="CS326" s="1122"/>
      <c r="CT326" s="1121">
        <f>CR326+CT325</f>
        <v>0</v>
      </c>
      <c r="CU326" s="1122"/>
      <c r="CV326" s="1121">
        <f>CT326+CV325</f>
        <v>0</v>
      </c>
      <c r="CW326" s="1122"/>
      <c r="CX326" s="1121">
        <f>CV326+CX325</f>
        <v>0</v>
      </c>
      <c r="CY326" s="1122"/>
      <c r="CZ326" s="1121">
        <f>CX326+CZ325</f>
        <v>0</v>
      </c>
      <c r="DA326" s="1122"/>
      <c r="DB326" s="1121">
        <f>CZ326+DB325</f>
        <v>0</v>
      </c>
      <c r="DC326" s="1122"/>
      <c r="DD326" s="1121">
        <f>DB326+DD325</f>
        <v>0</v>
      </c>
      <c r="DE326" s="1122"/>
      <c r="DF326" s="1121">
        <f>DD326+DF325</f>
        <v>0</v>
      </c>
      <c r="DG326" s="1122"/>
      <c r="DH326" s="1121">
        <f>DF326+DH325</f>
        <v>0</v>
      </c>
      <c r="DI326" s="1122"/>
      <c r="DJ326" s="1127">
        <f>DH326+DJ325</f>
        <v>0</v>
      </c>
      <c r="DK326" s="1128"/>
      <c r="DL326" s="1121">
        <f>DJ326+DL325</f>
        <v>0</v>
      </c>
      <c r="DM326" s="1122"/>
      <c r="DN326" s="1121">
        <f>DL326+DN325</f>
        <v>0</v>
      </c>
      <c r="DO326" s="1122"/>
      <c r="DP326" s="1121">
        <f>DN326+DP325</f>
        <v>0</v>
      </c>
      <c r="DQ326" s="1122"/>
      <c r="DR326" s="1121">
        <f>DP326+DR325</f>
        <v>0</v>
      </c>
      <c r="DS326" s="1122"/>
      <c r="DT326" s="1121">
        <f>DR326+DT325</f>
        <v>0</v>
      </c>
      <c r="DU326" s="1122"/>
      <c r="DV326" s="1121">
        <f>DT326+DV325</f>
        <v>0</v>
      </c>
      <c r="DW326" s="1122"/>
      <c r="DX326" s="1121">
        <f>DV326+DX325</f>
        <v>0</v>
      </c>
      <c r="DY326" s="1122"/>
      <c r="DZ326" s="1121">
        <f>DX326+DZ325</f>
        <v>0</v>
      </c>
      <c r="EA326" s="1122"/>
      <c r="EB326" s="1121">
        <f>DZ326+EB325</f>
        <v>0</v>
      </c>
      <c r="EC326" s="1122"/>
      <c r="ED326" s="1121">
        <f>EB326+ED325</f>
        <v>0</v>
      </c>
      <c r="EE326" s="1122"/>
      <c r="EF326" s="1121">
        <f>ED326+EF325</f>
        <v>0</v>
      </c>
      <c r="EG326" s="1122"/>
      <c r="EH326" s="1121">
        <f>EF326+EH325</f>
        <v>0</v>
      </c>
      <c r="EI326" s="1122"/>
      <c r="EJ326" s="1121">
        <f>EH326+EJ325</f>
        <v>0</v>
      </c>
      <c r="EK326" s="1122"/>
      <c r="EL326" s="1121">
        <f>EJ326+EL325</f>
        <v>0</v>
      </c>
      <c r="EM326" s="1122"/>
      <c r="EN326" s="1121">
        <f>EL326+EN325</f>
        <v>0</v>
      </c>
      <c r="EO326" s="1122"/>
      <c r="EP326" s="1121">
        <f>EN326+EP325</f>
        <v>0</v>
      </c>
      <c r="EQ326" s="1122"/>
      <c r="ER326" s="1121">
        <f>EP326+ER325</f>
        <v>0</v>
      </c>
      <c r="ES326" s="1122"/>
      <c r="ET326" s="1121">
        <f>ER326+ET325</f>
        <v>0</v>
      </c>
      <c r="EU326" s="1122"/>
      <c r="EV326" s="1121">
        <f>ET326+EV325</f>
        <v>0</v>
      </c>
      <c r="EW326" s="1122"/>
      <c r="EX326" s="1121">
        <f>EV326+EX325</f>
        <v>0</v>
      </c>
      <c r="EY326" s="1122"/>
      <c r="EZ326" s="1121">
        <f>EX326+EZ325</f>
        <v>0</v>
      </c>
      <c r="FA326" s="1122"/>
      <c r="FB326" s="1121">
        <f>EZ326+FB325</f>
        <v>0</v>
      </c>
      <c r="FC326" s="1122"/>
      <c r="FD326" s="1121">
        <f>FB326+FD325</f>
        <v>0</v>
      </c>
      <c r="FE326" s="1122"/>
      <c r="FF326" s="1121">
        <f>FD326+FF325</f>
        <v>0</v>
      </c>
      <c r="FG326" s="1122"/>
      <c r="FH326" s="1121">
        <f>FF326+FH325</f>
        <v>0</v>
      </c>
      <c r="FI326" s="1122"/>
      <c r="FJ326" s="1121">
        <f>FH326+FJ325</f>
        <v>0</v>
      </c>
      <c r="FK326" s="1122"/>
      <c r="FL326" s="1121">
        <f>FJ326+FL325</f>
        <v>0</v>
      </c>
      <c r="FM326" s="1122"/>
      <c r="FN326" s="1121">
        <f>FL326+FN325</f>
        <v>0</v>
      </c>
      <c r="FO326" s="1122"/>
      <c r="FP326" s="1121">
        <f>FN326+FP325</f>
        <v>0</v>
      </c>
      <c r="FQ326" s="1122"/>
      <c r="FR326" s="1121">
        <f>FP326+FR325</f>
        <v>0</v>
      </c>
      <c r="FS326" s="1122"/>
      <c r="FT326" s="1121">
        <f>FR326+FT325</f>
        <v>0</v>
      </c>
      <c r="FU326" s="1122"/>
      <c r="FV326" s="1121">
        <f>FT326+FV325</f>
        <v>0</v>
      </c>
      <c r="FW326" s="1122"/>
      <c r="FX326" s="1121">
        <f>FV326+FX325</f>
        <v>0</v>
      </c>
      <c r="FY326" s="1122"/>
      <c r="FZ326" s="1121">
        <f>FX326+FZ325</f>
        <v>0</v>
      </c>
      <c r="GA326" s="1122"/>
      <c r="GB326" s="1121">
        <f>FZ326+GB325</f>
        <v>0</v>
      </c>
      <c r="GC326" s="1122"/>
      <c r="GD326" s="1121">
        <f>GB326+GD325</f>
        <v>0</v>
      </c>
      <c r="GE326" s="1122"/>
      <c r="GF326" s="1121">
        <f>GD326+GF325</f>
        <v>0</v>
      </c>
      <c r="GG326" s="1122"/>
      <c r="GH326" s="1121">
        <f>GF326+GH325</f>
        <v>0</v>
      </c>
      <c r="GI326" s="1122"/>
      <c r="GJ326" s="1121">
        <f>GH326+GJ325</f>
        <v>0</v>
      </c>
      <c r="GK326" s="1122"/>
      <c r="GL326" s="1121">
        <f>GJ326+GL325</f>
        <v>0</v>
      </c>
      <c r="GM326" s="1122"/>
      <c r="GN326" s="1121">
        <f>GL326+GN325</f>
        <v>0</v>
      </c>
      <c r="GO326" s="1122"/>
      <c r="GP326" s="1121">
        <f>GN326+GP325</f>
        <v>0</v>
      </c>
      <c r="GQ326" s="1122"/>
      <c r="GR326" s="1121">
        <f>GP326+GR325</f>
        <v>0</v>
      </c>
      <c r="GS326" s="1122"/>
      <c r="GT326" s="1121">
        <f>GR326+GT325</f>
        <v>0</v>
      </c>
      <c r="GU326" s="1122"/>
      <c r="GV326" s="1121">
        <f t="shared" ref="GV326" si="1317">GT326+GV325</f>
        <v>0</v>
      </c>
      <c r="GW326" s="1122"/>
      <c r="GX326" s="1121">
        <f t="shared" ref="GX326" si="1318">GV326+GX325</f>
        <v>0</v>
      </c>
      <c r="GY326" s="1122"/>
      <c r="GZ326" s="1121">
        <f t="shared" ref="GZ326" si="1319">GX326+GZ325</f>
        <v>0</v>
      </c>
      <c r="HA326" s="1122"/>
      <c r="HB326" s="1121">
        <f>GZ326+HB325</f>
        <v>0</v>
      </c>
      <c r="HC326" s="1122"/>
      <c r="HD326" s="1121">
        <f t="shared" ref="HD326" si="1320">HB326+HD325</f>
        <v>0</v>
      </c>
      <c r="HE326" s="1122"/>
      <c r="HF326" s="1121">
        <f t="shared" ref="HF326" si="1321">HD326+HF325</f>
        <v>0</v>
      </c>
      <c r="HG326" s="1122"/>
      <c r="HH326" s="1121">
        <f t="shared" ref="HH326" si="1322">HF326+HH325</f>
        <v>0</v>
      </c>
      <c r="HI326" s="1122"/>
    </row>
    <row r="327" spans="1:217" s="19" customFormat="1" ht="12.75" hidden="1" customHeight="1">
      <c r="A327" s="1139"/>
      <c r="B327" s="1140"/>
      <c r="C327" s="1139"/>
      <c r="D327" s="1141"/>
      <c r="E327" s="1141"/>
      <c r="F327" s="1142"/>
      <c r="G327" s="1141"/>
      <c r="H327" s="840"/>
      <c r="I327" s="1143"/>
      <c r="J327" s="1144"/>
      <c r="K327" s="841" t="s">
        <v>383</v>
      </c>
      <c r="L327" s="1117"/>
      <c r="M327" s="1118"/>
      <c r="N327" s="1117"/>
      <c r="O327" s="1118"/>
      <c r="P327" s="1117"/>
      <c r="Q327" s="1118"/>
      <c r="R327" s="1117"/>
      <c r="S327" s="1118"/>
      <c r="T327" s="1117"/>
      <c r="U327" s="1118"/>
      <c r="V327" s="1117"/>
      <c r="W327" s="1118"/>
      <c r="X327" s="1117"/>
      <c r="Y327" s="1118"/>
      <c r="Z327" s="1117"/>
      <c r="AA327" s="1118"/>
      <c r="AB327" s="1117"/>
      <c r="AC327" s="1118"/>
      <c r="AD327" s="1117"/>
      <c r="AE327" s="1118"/>
      <c r="AF327" s="1117"/>
      <c r="AG327" s="1118"/>
      <c r="AH327" s="1117"/>
      <c r="AI327" s="1118"/>
      <c r="AJ327" s="1117"/>
      <c r="AK327" s="1118"/>
      <c r="AL327" s="1117"/>
      <c r="AM327" s="1118"/>
      <c r="AN327" s="1117"/>
      <c r="AO327" s="1118"/>
      <c r="AP327" s="1117"/>
      <c r="AQ327" s="1118"/>
      <c r="AR327" s="1117"/>
      <c r="AS327" s="1118"/>
      <c r="AT327" s="1117"/>
      <c r="AU327" s="1118"/>
      <c r="AV327" s="1117"/>
      <c r="AW327" s="1118"/>
      <c r="AX327" s="1117"/>
      <c r="AY327" s="1118"/>
      <c r="AZ327" s="1117"/>
      <c r="BA327" s="1118"/>
      <c r="BB327" s="1117"/>
      <c r="BC327" s="1118"/>
      <c r="BD327" s="1117"/>
      <c r="BE327" s="1118"/>
      <c r="BF327" s="1117"/>
      <c r="BG327" s="1118"/>
      <c r="BH327" s="1117"/>
      <c r="BI327" s="1118"/>
      <c r="BJ327" s="1117"/>
      <c r="BK327" s="1118"/>
      <c r="BL327" s="1117"/>
      <c r="BM327" s="1118"/>
      <c r="BN327" s="1117"/>
      <c r="BO327" s="1118"/>
      <c r="BP327" s="1117"/>
      <c r="BQ327" s="1118"/>
      <c r="BR327" s="1117"/>
      <c r="BS327" s="1118"/>
      <c r="BT327" s="1117"/>
      <c r="BU327" s="1118"/>
      <c r="BV327" s="1117"/>
      <c r="BW327" s="1118"/>
      <c r="BX327" s="1117"/>
      <c r="BY327" s="1118"/>
      <c r="BZ327" s="1117"/>
      <c r="CA327" s="1118"/>
      <c r="CB327" s="1117"/>
      <c r="CC327" s="1118"/>
      <c r="CD327" s="1117"/>
      <c r="CE327" s="1118"/>
      <c r="CF327" s="1117"/>
      <c r="CG327" s="1118"/>
      <c r="CH327" s="1117"/>
      <c r="CI327" s="1118"/>
      <c r="CJ327" s="1117"/>
      <c r="CK327" s="1118"/>
      <c r="CL327" s="1117"/>
      <c r="CM327" s="1118"/>
      <c r="CN327" s="1117"/>
      <c r="CO327" s="1118"/>
      <c r="CP327" s="1117"/>
      <c r="CQ327" s="1118"/>
      <c r="CR327" s="1117"/>
      <c r="CS327" s="1118"/>
      <c r="CT327" s="1117"/>
      <c r="CU327" s="1118"/>
      <c r="CV327" s="1117"/>
      <c r="CW327" s="1118"/>
      <c r="CX327" s="1117"/>
      <c r="CY327" s="1118"/>
      <c r="CZ327" s="1117"/>
      <c r="DA327" s="1118"/>
      <c r="DB327" s="1117"/>
      <c r="DC327" s="1118"/>
      <c r="DD327" s="1117"/>
      <c r="DE327" s="1118"/>
      <c r="DF327" s="1117"/>
      <c r="DG327" s="1118"/>
      <c r="DH327" s="1117"/>
      <c r="DI327" s="1118"/>
      <c r="DJ327" s="1123"/>
      <c r="DK327" s="1124"/>
      <c r="DL327" s="1117"/>
      <c r="DM327" s="1118"/>
      <c r="DN327" s="1117"/>
      <c r="DO327" s="1118"/>
      <c r="DP327" s="1117"/>
      <c r="DQ327" s="1118"/>
      <c r="DR327" s="1117"/>
      <c r="DS327" s="1118"/>
      <c r="DT327" s="1117"/>
      <c r="DU327" s="1118"/>
      <c r="DV327" s="1117"/>
      <c r="DW327" s="1118"/>
      <c r="DX327" s="1117"/>
      <c r="DY327" s="1118"/>
      <c r="DZ327" s="1117"/>
      <c r="EA327" s="1118"/>
      <c r="EB327" s="1117"/>
      <c r="EC327" s="1118"/>
      <c r="ED327" s="1117"/>
      <c r="EE327" s="1118"/>
      <c r="EF327" s="1117"/>
      <c r="EG327" s="1118"/>
      <c r="EH327" s="1117"/>
      <c r="EI327" s="1118"/>
      <c r="EJ327" s="1117"/>
      <c r="EK327" s="1118"/>
      <c r="EL327" s="1117"/>
      <c r="EM327" s="1118"/>
      <c r="EN327" s="1117"/>
      <c r="EO327" s="1118"/>
      <c r="EP327" s="1117"/>
      <c r="EQ327" s="1118"/>
      <c r="ER327" s="1117"/>
      <c r="ES327" s="1118"/>
      <c r="ET327" s="1117"/>
      <c r="EU327" s="1118"/>
      <c r="EV327" s="1117"/>
      <c r="EW327" s="1118"/>
      <c r="EX327" s="1117"/>
      <c r="EY327" s="1118"/>
      <c r="EZ327" s="1117"/>
      <c r="FA327" s="1118"/>
      <c r="FB327" s="1117"/>
      <c r="FC327" s="1118"/>
      <c r="FD327" s="1117"/>
      <c r="FE327" s="1118"/>
      <c r="FF327" s="1117"/>
      <c r="FG327" s="1118"/>
      <c r="FH327" s="1117"/>
      <c r="FI327" s="1118"/>
      <c r="FJ327" s="1117"/>
      <c r="FK327" s="1118"/>
      <c r="FL327" s="1117"/>
      <c r="FM327" s="1118"/>
      <c r="FN327" s="1117"/>
      <c r="FO327" s="1118"/>
      <c r="FP327" s="1117"/>
      <c r="FQ327" s="1118"/>
      <c r="FR327" s="1117"/>
      <c r="FS327" s="1118"/>
      <c r="FT327" s="1117"/>
      <c r="FU327" s="1118"/>
      <c r="FV327" s="1117"/>
      <c r="FW327" s="1118"/>
      <c r="FX327" s="1117"/>
      <c r="FY327" s="1118"/>
      <c r="FZ327" s="1117"/>
      <c r="GA327" s="1118"/>
      <c r="GB327" s="1117"/>
      <c r="GC327" s="1118"/>
      <c r="GD327" s="1117"/>
      <c r="GE327" s="1118"/>
      <c r="GF327" s="1117"/>
      <c r="GG327" s="1118"/>
      <c r="GH327" s="1117"/>
      <c r="GI327" s="1118"/>
      <c r="GJ327" s="1117"/>
      <c r="GK327" s="1118"/>
      <c r="GL327" s="1117"/>
      <c r="GM327" s="1118"/>
      <c r="GN327" s="1117"/>
      <c r="GO327" s="1118"/>
      <c r="GP327" s="1117"/>
      <c r="GQ327" s="1118"/>
      <c r="GR327" s="1117"/>
      <c r="GS327" s="1118"/>
      <c r="GT327" s="1117"/>
      <c r="GU327" s="1118"/>
      <c r="GV327" s="1117"/>
      <c r="GW327" s="1118"/>
      <c r="GX327" s="1117"/>
      <c r="GY327" s="1118"/>
      <c r="GZ327" s="1117"/>
      <c r="HA327" s="1118"/>
      <c r="HB327" s="1117"/>
      <c r="HC327" s="1118"/>
      <c r="HD327" s="1117"/>
      <c r="HE327" s="1118"/>
      <c r="HF327" s="1117"/>
      <c r="HG327" s="1118"/>
      <c r="HH327" s="1117"/>
      <c r="HI327" s="1118"/>
    </row>
    <row r="328" spans="1:217" s="20" customFormat="1" ht="12.75" hidden="1" customHeight="1">
      <c r="A328" s="1139"/>
      <c r="B328" s="1140"/>
      <c r="C328" s="1139"/>
      <c r="D328" s="1141"/>
      <c r="E328" s="1141"/>
      <c r="F328" s="1142"/>
      <c r="G328" s="1141"/>
      <c r="H328" s="842"/>
      <c r="I328" s="1143"/>
      <c r="J328" s="1144"/>
      <c r="K328" s="843" t="s">
        <v>384</v>
      </c>
      <c r="L328" s="1113">
        <f>L327</f>
        <v>0</v>
      </c>
      <c r="M328" s="1114"/>
      <c r="N328" s="1113">
        <f>N327+L328</f>
        <v>0</v>
      </c>
      <c r="O328" s="1114"/>
      <c r="P328" s="1113">
        <f>P327+N328</f>
        <v>0</v>
      </c>
      <c r="Q328" s="1114"/>
      <c r="R328" s="1113">
        <f>R327+P328</f>
        <v>0</v>
      </c>
      <c r="S328" s="1114"/>
      <c r="T328" s="1113">
        <f>T327+R328</f>
        <v>0</v>
      </c>
      <c r="U328" s="1114"/>
      <c r="V328" s="1113">
        <f>V327+T328</f>
        <v>0</v>
      </c>
      <c r="W328" s="1114"/>
      <c r="X328" s="1113">
        <f>X327+V328</f>
        <v>0</v>
      </c>
      <c r="Y328" s="1114"/>
      <c r="Z328" s="1113">
        <f>Z327+X328</f>
        <v>0</v>
      </c>
      <c r="AA328" s="1114"/>
      <c r="AB328" s="1113">
        <f>AB327+Z328</f>
        <v>0</v>
      </c>
      <c r="AC328" s="1114"/>
      <c r="AD328" s="1113">
        <f>AD327+AB328</f>
        <v>0</v>
      </c>
      <c r="AE328" s="1114"/>
      <c r="AF328" s="1113">
        <f>AF327+AD328</f>
        <v>0</v>
      </c>
      <c r="AG328" s="1114"/>
      <c r="AH328" s="1113">
        <f>AH327+AF328</f>
        <v>0</v>
      </c>
      <c r="AI328" s="1114"/>
      <c r="AJ328" s="1113">
        <f>AJ327+AH328</f>
        <v>0</v>
      </c>
      <c r="AK328" s="1114"/>
      <c r="AL328" s="1113">
        <f>AL327+AJ328</f>
        <v>0</v>
      </c>
      <c r="AM328" s="1114"/>
      <c r="AN328" s="1113">
        <f>AN327+AL328</f>
        <v>0</v>
      </c>
      <c r="AO328" s="1114"/>
      <c r="AP328" s="1113">
        <f>AP327+AN328</f>
        <v>0</v>
      </c>
      <c r="AQ328" s="1114"/>
      <c r="AR328" s="1113">
        <f>AR327+AP328</f>
        <v>0</v>
      </c>
      <c r="AS328" s="1114"/>
      <c r="AT328" s="1113">
        <f>AT327+AR328</f>
        <v>0</v>
      </c>
      <c r="AU328" s="1114"/>
      <c r="AV328" s="1113">
        <f>AV327+AT328</f>
        <v>0</v>
      </c>
      <c r="AW328" s="1114"/>
      <c r="AX328" s="1113">
        <f>AX327+AV328</f>
        <v>0</v>
      </c>
      <c r="AY328" s="1114"/>
      <c r="AZ328" s="1113">
        <f>AZ327+AX328</f>
        <v>0</v>
      </c>
      <c r="BA328" s="1114"/>
      <c r="BB328" s="1113">
        <f>BB327+AZ328</f>
        <v>0</v>
      </c>
      <c r="BC328" s="1114"/>
      <c r="BD328" s="1113">
        <f>BD327+BB328</f>
        <v>0</v>
      </c>
      <c r="BE328" s="1114"/>
      <c r="BF328" s="1113">
        <f>BF327+BD328</f>
        <v>0</v>
      </c>
      <c r="BG328" s="1114"/>
      <c r="BH328" s="1113">
        <f>BH327+BF328</f>
        <v>0</v>
      </c>
      <c r="BI328" s="1114"/>
      <c r="BJ328" s="1113">
        <f>BJ327+BH328</f>
        <v>0</v>
      </c>
      <c r="BK328" s="1114"/>
      <c r="BL328" s="1113">
        <f>BL327+BJ328</f>
        <v>0</v>
      </c>
      <c r="BM328" s="1114"/>
      <c r="BN328" s="1113">
        <f>BN327+BL328</f>
        <v>0</v>
      </c>
      <c r="BO328" s="1114"/>
      <c r="BP328" s="1113">
        <f>BP327+BN328</f>
        <v>0</v>
      </c>
      <c r="BQ328" s="1114"/>
      <c r="BR328" s="1113">
        <f>BR327+BP328</f>
        <v>0</v>
      </c>
      <c r="BS328" s="1114"/>
      <c r="BT328" s="1113">
        <f>BT327+BR328</f>
        <v>0</v>
      </c>
      <c r="BU328" s="1114"/>
      <c r="BV328" s="1113">
        <f>BV327+BT328</f>
        <v>0</v>
      </c>
      <c r="BW328" s="1114"/>
      <c r="BX328" s="1113">
        <f>BX327+BV328</f>
        <v>0</v>
      </c>
      <c r="BY328" s="1114"/>
      <c r="BZ328" s="1113">
        <f>BZ327+BX328</f>
        <v>0</v>
      </c>
      <c r="CA328" s="1114"/>
      <c r="CB328" s="1113">
        <f>CB327+BZ328</f>
        <v>0</v>
      </c>
      <c r="CC328" s="1114"/>
      <c r="CD328" s="1113">
        <f>CD327+CB328</f>
        <v>0</v>
      </c>
      <c r="CE328" s="1114"/>
      <c r="CF328" s="1113">
        <f>CF327+CD328</f>
        <v>0</v>
      </c>
      <c r="CG328" s="1114"/>
      <c r="CH328" s="1113">
        <f>CH327+CF328</f>
        <v>0</v>
      </c>
      <c r="CI328" s="1114"/>
      <c r="CJ328" s="1113">
        <f>CJ327+CH328</f>
        <v>0</v>
      </c>
      <c r="CK328" s="1114"/>
      <c r="CL328" s="1113">
        <f>CL327+CJ328</f>
        <v>0</v>
      </c>
      <c r="CM328" s="1114"/>
      <c r="CN328" s="1113">
        <f>CN327+CL328</f>
        <v>0</v>
      </c>
      <c r="CO328" s="1114"/>
      <c r="CP328" s="1113">
        <f>CP327+CN328</f>
        <v>0</v>
      </c>
      <c r="CQ328" s="1114"/>
      <c r="CR328" s="1113">
        <f>CR327+CP328</f>
        <v>0</v>
      </c>
      <c r="CS328" s="1114"/>
      <c r="CT328" s="1113">
        <f>CT327+CR328</f>
        <v>0</v>
      </c>
      <c r="CU328" s="1114"/>
      <c r="CV328" s="1113">
        <f>CV327+CT328</f>
        <v>0</v>
      </c>
      <c r="CW328" s="1114"/>
      <c r="CX328" s="1113">
        <f>CX327+CV328</f>
        <v>0</v>
      </c>
      <c r="CY328" s="1114"/>
      <c r="CZ328" s="1113">
        <f>CZ327+CX328</f>
        <v>0</v>
      </c>
      <c r="DA328" s="1114"/>
      <c r="DB328" s="1113">
        <f>DB327+CZ328</f>
        <v>0</v>
      </c>
      <c r="DC328" s="1114"/>
      <c r="DD328" s="1113">
        <f>DD327+DB328</f>
        <v>0</v>
      </c>
      <c r="DE328" s="1114"/>
      <c r="DF328" s="1113">
        <f>DF327+DD328</f>
        <v>0</v>
      </c>
      <c r="DG328" s="1114"/>
      <c r="DH328" s="1113">
        <f>DH327+DF328</f>
        <v>0</v>
      </c>
      <c r="DI328" s="1114"/>
      <c r="DJ328" s="1119">
        <f>DJ327+DH328</f>
        <v>0</v>
      </c>
      <c r="DK328" s="1120"/>
      <c r="DL328" s="1113">
        <f>DL327+DJ328</f>
        <v>0</v>
      </c>
      <c r="DM328" s="1114"/>
      <c r="DN328" s="1113">
        <f>DN327+DL328</f>
        <v>0</v>
      </c>
      <c r="DO328" s="1114"/>
      <c r="DP328" s="1113">
        <f>DP327+DN328</f>
        <v>0</v>
      </c>
      <c r="DQ328" s="1114"/>
      <c r="DR328" s="1113">
        <f>DR327+DP328</f>
        <v>0</v>
      </c>
      <c r="DS328" s="1114"/>
      <c r="DT328" s="1113">
        <f>DT327+DR328</f>
        <v>0</v>
      </c>
      <c r="DU328" s="1114"/>
      <c r="DV328" s="1113">
        <f>DV327+DT328</f>
        <v>0</v>
      </c>
      <c r="DW328" s="1114"/>
      <c r="DX328" s="1113">
        <f>DX327+DV328</f>
        <v>0</v>
      </c>
      <c r="DY328" s="1114"/>
      <c r="DZ328" s="1113">
        <f>DZ327+DX328</f>
        <v>0</v>
      </c>
      <c r="EA328" s="1114"/>
      <c r="EB328" s="1113">
        <f>EB327+DZ328</f>
        <v>0</v>
      </c>
      <c r="EC328" s="1114"/>
      <c r="ED328" s="1113">
        <f>ED327+EB328</f>
        <v>0</v>
      </c>
      <c r="EE328" s="1114"/>
      <c r="EF328" s="1113">
        <f>EF327+ED328</f>
        <v>0</v>
      </c>
      <c r="EG328" s="1114"/>
      <c r="EH328" s="1113">
        <f>EH327+EF328</f>
        <v>0</v>
      </c>
      <c r="EI328" s="1114"/>
      <c r="EJ328" s="1113">
        <f>EJ327+EH328</f>
        <v>0</v>
      </c>
      <c r="EK328" s="1114"/>
      <c r="EL328" s="1113">
        <f>EL327+EJ328</f>
        <v>0</v>
      </c>
      <c r="EM328" s="1114"/>
      <c r="EN328" s="1113">
        <f>EN327+EL328</f>
        <v>0</v>
      </c>
      <c r="EO328" s="1114"/>
      <c r="EP328" s="1113">
        <f>EP327+EN328</f>
        <v>0</v>
      </c>
      <c r="EQ328" s="1114"/>
      <c r="ER328" s="1113">
        <f>ER327+EP328</f>
        <v>0</v>
      </c>
      <c r="ES328" s="1114"/>
      <c r="ET328" s="1113">
        <f>ET327+ER328</f>
        <v>0</v>
      </c>
      <c r="EU328" s="1114"/>
      <c r="EV328" s="1113">
        <f>EV327+ET328</f>
        <v>0</v>
      </c>
      <c r="EW328" s="1114"/>
      <c r="EX328" s="1113">
        <f>EX327+EV328</f>
        <v>0</v>
      </c>
      <c r="EY328" s="1114"/>
      <c r="EZ328" s="1113">
        <f>EZ327+EX328</f>
        <v>0</v>
      </c>
      <c r="FA328" s="1114"/>
      <c r="FB328" s="1113">
        <f>FB327+EZ328</f>
        <v>0</v>
      </c>
      <c r="FC328" s="1114"/>
      <c r="FD328" s="1113">
        <f>FD327+FB328</f>
        <v>0</v>
      </c>
      <c r="FE328" s="1114"/>
      <c r="FF328" s="1113">
        <f>FF327+FD328</f>
        <v>0</v>
      </c>
      <c r="FG328" s="1114"/>
      <c r="FH328" s="1113">
        <f>FH327+FF328</f>
        <v>0</v>
      </c>
      <c r="FI328" s="1114"/>
      <c r="FJ328" s="1113">
        <f>FJ327+FH328</f>
        <v>0</v>
      </c>
      <c r="FK328" s="1114"/>
      <c r="FL328" s="1113">
        <f>FL327+FJ328</f>
        <v>0</v>
      </c>
      <c r="FM328" s="1114"/>
      <c r="FN328" s="1113">
        <f>FN327+FL328</f>
        <v>0</v>
      </c>
      <c r="FO328" s="1114"/>
      <c r="FP328" s="1113">
        <f>FP327+FN328</f>
        <v>0</v>
      </c>
      <c r="FQ328" s="1114"/>
      <c r="FR328" s="1113">
        <f>FR327+FP328</f>
        <v>0</v>
      </c>
      <c r="FS328" s="1114"/>
      <c r="FT328" s="1113">
        <f>FT327+FR328</f>
        <v>0</v>
      </c>
      <c r="FU328" s="1114"/>
      <c r="FV328" s="1113">
        <f>FV327+FT328</f>
        <v>0</v>
      </c>
      <c r="FW328" s="1114"/>
      <c r="FX328" s="1113">
        <f>FX327+FV328</f>
        <v>0</v>
      </c>
      <c r="FY328" s="1114"/>
      <c r="FZ328" s="1113">
        <f>FZ327+FX328</f>
        <v>0</v>
      </c>
      <c r="GA328" s="1114"/>
      <c r="GB328" s="1113">
        <f>GB327+FZ328</f>
        <v>0</v>
      </c>
      <c r="GC328" s="1114"/>
      <c r="GD328" s="1113">
        <f>GD327+GB328</f>
        <v>0</v>
      </c>
      <c r="GE328" s="1114"/>
      <c r="GF328" s="1113">
        <f>GF327+GD328</f>
        <v>0</v>
      </c>
      <c r="GG328" s="1114"/>
      <c r="GH328" s="1113">
        <f>GH327+GF328</f>
        <v>0</v>
      </c>
      <c r="GI328" s="1114"/>
      <c r="GJ328" s="1113">
        <f>GJ327+GH328</f>
        <v>0</v>
      </c>
      <c r="GK328" s="1114"/>
      <c r="GL328" s="1113">
        <f>GL327+GJ328</f>
        <v>0</v>
      </c>
      <c r="GM328" s="1114"/>
      <c r="GN328" s="1113">
        <f>GN327+GL328</f>
        <v>0</v>
      </c>
      <c r="GO328" s="1114"/>
      <c r="GP328" s="1113">
        <f>GP327+GN328</f>
        <v>0</v>
      </c>
      <c r="GQ328" s="1114"/>
      <c r="GR328" s="1113">
        <f>GR327+GP328</f>
        <v>0</v>
      </c>
      <c r="GS328" s="1114"/>
      <c r="GT328" s="1113">
        <f>GT327+GR328</f>
        <v>0</v>
      </c>
      <c r="GU328" s="1114"/>
      <c r="GV328" s="1113">
        <f t="shared" ref="GV328" si="1323">GV327+GT328</f>
        <v>0</v>
      </c>
      <c r="GW328" s="1114"/>
      <c r="GX328" s="1113">
        <f t="shared" ref="GX328" si="1324">GX327+GV328</f>
        <v>0</v>
      </c>
      <c r="GY328" s="1114"/>
      <c r="GZ328" s="1113">
        <f t="shared" ref="GZ328" si="1325">GZ327+GX328</f>
        <v>0</v>
      </c>
      <c r="HA328" s="1114"/>
      <c r="HB328" s="1113">
        <f>HB327+GZ328</f>
        <v>0</v>
      </c>
      <c r="HC328" s="1114"/>
      <c r="HD328" s="1113">
        <f t="shared" ref="HD328" si="1326">HD327+HB328</f>
        <v>0</v>
      </c>
      <c r="HE328" s="1114"/>
      <c r="HF328" s="1113">
        <f t="shared" ref="HF328" si="1327">HF327+HD328</f>
        <v>0</v>
      </c>
      <c r="HG328" s="1114"/>
      <c r="HH328" s="1113">
        <f t="shared" ref="HH328" si="1328">HH327+HF328</f>
        <v>0</v>
      </c>
      <c r="HI328" s="1114"/>
    </row>
    <row r="329" spans="1:217" s="21" customFormat="1" ht="12.75" hidden="1" customHeight="1">
      <c r="A329" s="1139"/>
      <c r="B329" s="1140"/>
      <c r="C329" s="1139"/>
      <c r="D329" s="1141"/>
      <c r="E329" s="1141"/>
      <c r="F329" s="1142"/>
      <c r="G329" s="1141"/>
      <c r="H329" s="844"/>
      <c r="I329" s="1143"/>
      <c r="J329" s="1144"/>
      <c r="K329" s="845" t="s">
        <v>385</v>
      </c>
      <c r="L329" s="1108" t="e">
        <f>IF($E323&gt;0,L326/$E323,"-")</f>
        <v>#N/A</v>
      </c>
      <c r="M329" s="1109"/>
      <c r="N329" s="1108" t="e">
        <f>IF($E323&gt;0,N326/$E323,"-")</f>
        <v>#N/A</v>
      </c>
      <c r="O329" s="1109"/>
      <c r="P329" s="1108" t="e">
        <f>IF($E323&gt;0,P326/$E323,"-")</f>
        <v>#N/A</v>
      </c>
      <c r="Q329" s="1109"/>
      <c r="R329" s="1108" t="e">
        <f>IF($E323&gt;0,R326/$E323,"-")</f>
        <v>#N/A</v>
      </c>
      <c r="S329" s="1109"/>
      <c r="T329" s="1108" t="e">
        <f>IF($E323&gt;0,T326/$E323,"-")</f>
        <v>#N/A</v>
      </c>
      <c r="U329" s="1109"/>
      <c r="V329" s="1108" t="e">
        <f>IF($E323&gt;0,V326/$E323,"-")</f>
        <v>#N/A</v>
      </c>
      <c r="W329" s="1109"/>
      <c r="X329" s="1108" t="e">
        <f>IF($E323&gt;0,X326/$E323,"-")</f>
        <v>#N/A</v>
      </c>
      <c r="Y329" s="1109"/>
      <c r="Z329" s="1108" t="e">
        <f>IF($E323&gt;0,Z326/$E323,"-")</f>
        <v>#N/A</v>
      </c>
      <c r="AA329" s="1109"/>
      <c r="AB329" s="1108" t="e">
        <f>IF($E323&gt;0,AB326/$E323,"-")</f>
        <v>#N/A</v>
      </c>
      <c r="AC329" s="1109"/>
      <c r="AD329" s="1108" t="e">
        <f>IF($E323&gt;0,AD326/$E323,"-")</f>
        <v>#N/A</v>
      </c>
      <c r="AE329" s="1109"/>
      <c r="AF329" s="1108" t="e">
        <f>IF($E323&gt;0,AF326/$E323,"-")</f>
        <v>#N/A</v>
      </c>
      <c r="AG329" s="1109"/>
      <c r="AH329" s="1108" t="e">
        <f>IF($E323&gt;0,AH326/$E323,"-")</f>
        <v>#N/A</v>
      </c>
      <c r="AI329" s="1109"/>
      <c r="AJ329" s="1108" t="e">
        <f>IF($E323&gt;0,AJ326/$E323,"-")</f>
        <v>#N/A</v>
      </c>
      <c r="AK329" s="1109"/>
      <c r="AL329" s="1108" t="e">
        <f>IF($E323&gt;0,AL326/$E323,"-")</f>
        <v>#N/A</v>
      </c>
      <c r="AM329" s="1109"/>
      <c r="AN329" s="1108" t="e">
        <f>IF($E323&gt;0,AN326/$E323,"-")</f>
        <v>#N/A</v>
      </c>
      <c r="AO329" s="1109"/>
      <c r="AP329" s="1108" t="e">
        <f>IF($E323&gt;0,AP326/$E323,"-")</f>
        <v>#N/A</v>
      </c>
      <c r="AQ329" s="1109"/>
      <c r="AR329" s="1108" t="e">
        <f>IF($E323&gt;0,AR326/$E323,"-")</f>
        <v>#N/A</v>
      </c>
      <c r="AS329" s="1109"/>
      <c r="AT329" s="1108" t="e">
        <f>IF($E323&gt;0,AT326/$E323,"-")</f>
        <v>#N/A</v>
      </c>
      <c r="AU329" s="1109"/>
      <c r="AV329" s="1108" t="e">
        <f>IF($E323&gt;0,AV326/$E323,"-")</f>
        <v>#N/A</v>
      </c>
      <c r="AW329" s="1109"/>
      <c r="AX329" s="1108" t="e">
        <f>IF($E323&gt;0,AX326/$E323,"-")</f>
        <v>#N/A</v>
      </c>
      <c r="AY329" s="1109"/>
      <c r="AZ329" s="1108" t="e">
        <f>IF($E323&gt;0,AZ326/$E323,"-")</f>
        <v>#N/A</v>
      </c>
      <c r="BA329" s="1109"/>
      <c r="BB329" s="1108" t="e">
        <f>IF($E323&gt;0,BB326/$E323,"-")</f>
        <v>#N/A</v>
      </c>
      <c r="BC329" s="1109"/>
      <c r="BD329" s="1108" t="e">
        <f>IF($E323&gt;0,BD326/$E323,"-")</f>
        <v>#N/A</v>
      </c>
      <c r="BE329" s="1109"/>
      <c r="BF329" s="1108" t="e">
        <f>IF($E323&gt;0,BF326/$E323,"-")</f>
        <v>#N/A</v>
      </c>
      <c r="BG329" s="1109"/>
      <c r="BH329" s="1108" t="e">
        <f>IF($E323&gt;0,BH326/$E323,"-")</f>
        <v>#N/A</v>
      </c>
      <c r="BI329" s="1109"/>
      <c r="BJ329" s="1108" t="e">
        <f>IF($E323&gt;0,BJ326/$E323,"-")</f>
        <v>#N/A</v>
      </c>
      <c r="BK329" s="1109"/>
      <c r="BL329" s="1108" t="e">
        <f>IF($E323&gt;0,BL326/$E323,"-")</f>
        <v>#N/A</v>
      </c>
      <c r="BM329" s="1109"/>
      <c r="BN329" s="1108" t="e">
        <f>IF($E323&gt;0,BN326/$E323,"-")</f>
        <v>#N/A</v>
      </c>
      <c r="BO329" s="1109"/>
      <c r="BP329" s="1108" t="e">
        <f>IF($E323&gt;0,BP326/$E323,"-")</f>
        <v>#N/A</v>
      </c>
      <c r="BQ329" s="1109"/>
      <c r="BR329" s="1108" t="e">
        <f>IF($E323&gt;0,BR326/$E323,"-")</f>
        <v>#N/A</v>
      </c>
      <c r="BS329" s="1109"/>
      <c r="BT329" s="1108" t="e">
        <f>IF($E323&gt;0,BT326/$E323,"-")</f>
        <v>#N/A</v>
      </c>
      <c r="BU329" s="1109"/>
      <c r="BV329" s="1108" t="e">
        <f>IF($E323&gt;0,BV326/$E323,"-")</f>
        <v>#N/A</v>
      </c>
      <c r="BW329" s="1109"/>
      <c r="BX329" s="1108" t="e">
        <f>IF($E323&gt;0,BX326/$E323,"-")</f>
        <v>#N/A</v>
      </c>
      <c r="BY329" s="1109"/>
      <c r="BZ329" s="1108" t="e">
        <f>IF($E323&gt;0,BZ326/$E323,"-")</f>
        <v>#N/A</v>
      </c>
      <c r="CA329" s="1109"/>
      <c r="CB329" s="1108" t="e">
        <f>IF($E323&gt;0,CB326/$E323,"-")</f>
        <v>#N/A</v>
      </c>
      <c r="CC329" s="1109"/>
      <c r="CD329" s="1108" t="e">
        <f>IF($E323&gt;0,CD326/$E323,"-")</f>
        <v>#N/A</v>
      </c>
      <c r="CE329" s="1109"/>
      <c r="CF329" s="1108" t="e">
        <f>IF($E323&gt;0,CF326/$E323,"-")</f>
        <v>#N/A</v>
      </c>
      <c r="CG329" s="1109"/>
      <c r="CH329" s="1108" t="e">
        <f>IF($E323&gt;0,CH326/$E323,"-")</f>
        <v>#N/A</v>
      </c>
      <c r="CI329" s="1109"/>
      <c r="CJ329" s="1108" t="e">
        <f>IF($E323&gt;0,CJ326/$E323,"-")</f>
        <v>#N/A</v>
      </c>
      <c r="CK329" s="1109"/>
      <c r="CL329" s="1108" t="e">
        <f>IF($E323&gt;0,CL326/$E323,"-")</f>
        <v>#N/A</v>
      </c>
      <c r="CM329" s="1109"/>
      <c r="CN329" s="1108" t="e">
        <f>IF($E323&gt;0,CN326/$E323,"-")</f>
        <v>#N/A</v>
      </c>
      <c r="CO329" s="1109"/>
      <c r="CP329" s="1108" t="e">
        <f>IF($E323&gt;0,CP326/$E323,"-")</f>
        <v>#N/A</v>
      </c>
      <c r="CQ329" s="1109"/>
      <c r="CR329" s="1108" t="e">
        <f>IF($E323&gt;0,CR326/$E323,"-")</f>
        <v>#N/A</v>
      </c>
      <c r="CS329" s="1109"/>
      <c r="CT329" s="1108" t="e">
        <f>IF($E323&gt;0,CT326/$E323,"-")</f>
        <v>#N/A</v>
      </c>
      <c r="CU329" s="1109"/>
      <c r="CV329" s="1108" t="e">
        <f>IF($E323&gt;0,CV326/$E323,"-")</f>
        <v>#N/A</v>
      </c>
      <c r="CW329" s="1109"/>
      <c r="CX329" s="1108" t="e">
        <f>IF($E323&gt;0,CX326/$E323,"-")</f>
        <v>#N/A</v>
      </c>
      <c r="CY329" s="1109"/>
      <c r="CZ329" s="1108" t="e">
        <f>IF($E323&gt;0,CZ326/$E323,"-")</f>
        <v>#N/A</v>
      </c>
      <c r="DA329" s="1109"/>
      <c r="DB329" s="1108" t="e">
        <f>IF($E323&gt;0,DB326/$E323,"-")</f>
        <v>#N/A</v>
      </c>
      <c r="DC329" s="1109"/>
      <c r="DD329" s="1108" t="e">
        <f>IF($E323&gt;0,DD326/$E323,"-")</f>
        <v>#N/A</v>
      </c>
      <c r="DE329" s="1109"/>
      <c r="DF329" s="1108" t="e">
        <f>IF($E323&gt;0,DF326/$E323,"-")</f>
        <v>#N/A</v>
      </c>
      <c r="DG329" s="1109"/>
      <c r="DH329" s="1108" t="e">
        <f>IF($E323&gt;0,DH326/$E323,"-")</f>
        <v>#N/A</v>
      </c>
      <c r="DI329" s="1109"/>
      <c r="DJ329" s="1115" t="e">
        <f>IF($E323&gt;0,DJ326/$E323,"-")</f>
        <v>#N/A</v>
      </c>
      <c r="DK329" s="1116"/>
      <c r="DL329" s="1108" t="e">
        <f>IF($E323&gt;0,DL326/$E323,"-")</f>
        <v>#N/A</v>
      </c>
      <c r="DM329" s="1109"/>
      <c r="DN329" s="1108" t="e">
        <f>IF($E323&gt;0,DN326/$E323,"-")</f>
        <v>#N/A</v>
      </c>
      <c r="DO329" s="1109"/>
      <c r="DP329" s="1108" t="e">
        <f>IF($E323&gt;0,DP326/$E323,"-")</f>
        <v>#N/A</v>
      </c>
      <c r="DQ329" s="1109"/>
      <c r="DR329" s="1108" t="e">
        <f>IF($E323&gt;0,DR326/$E323,"-")</f>
        <v>#N/A</v>
      </c>
      <c r="DS329" s="1109"/>
      <c r="DT329" s="1108" t="e">
        <f>IF($E323&gt;0,DT326/$E323,"-")</f>
        <v>#N/A</v>
      </c>
      <c r="DU329" s="1109"/>
      <c r="DV329" s="1108" t="e">
        <f>IF($E323&gt;0,DV326/$E323,"-")</f>
        <v>#N/A</v>
      </c>
      <c r="DW329" s="1109"/>
      <c r="DX329" s="1108" t="e">
        <f>IF($E323&gt;0,DX326/$E323,"-")</f>
        <v>#N/A</v>
      </c>
      <c r="DY329" s="1109"/>
      <c r="DZ329" s="1108" t="e">
        <f>IF($E323&gt;0,DZ326/$E323,"-")</f>
        <v>#N/A</v>
      </c>
      <c r="EA329" s="1109"/>
      <c r="EB329" s="1108" t="e">
        <f>IF($E323&gt;0,EB326/$E323,"-")</f>
        <v>#N/A</v>
      </c>
      <c r="EC329" s="1109"/>
      <c r="ED329" s="1108" t="e">
        <f>IF($E323&gt;0,ED326/$E323,"-")</f>
        <v>#N/A</v>
      </c>
      <c r="EE329" s="1109"/>
      <c r="EF329" s="1108" t="e">
        <f>IF($E323&gt;0,EF326/$E323,"-")</f>
        <v>#N/A</v>
      </c>
      <c r="EG329" s="1109"/>
      <c r="EH329" s="1108" t="e">
        <f>IF($E323&gt;0,EH326/$E323,"-")</f>
        <v>#N/A</v>
      </c>
      <c r="EI329" s="1109"/>
      <c r="EJ329" s="1108" t="e">
        <f>IF($E323&gt;0,EJ326/$E323,"-")</f>
        <v>#N/A</v>
      </c>
      <c r="EK329" s="1109"/>
      <c r="EL329" s="1108" t="e">
        <f>IF($E323&gt;0,EL326/$E323,"-")</f>
        <v>#N/A</v>
      </c>
      <c r="EM329" s="1109"/>
      <c r="EN329" s="1108" t="e">
        <f>IF($E323&gt;0,EN326/$E323,"-")</f>
        <v>#N/A</v>
      </c>
      <c r="EO329" s="1109"/>
      <c r="EP329" s="1108" t="e">
        <f>IF($E323&gt;0,EP326/$E323,"-")</f>
        <v>#N/A</v>
      </c>
      <c r="EQ329" s="1109"/>
      <c r="ER329" s="1108" t="e">
        <f>IF($E323&gt;0,ER326/$E323,"-")</f>
        <v>#N/A</v>
      </c>
      <c r="ES329" s="1109"/>
      <c r="ET329" s="1108" t="e">
        <f>IF($E323&gt;0,ET326/$E323,"-")</f>
        <v>#N/A</v>
      </c>
      <c r="EU329" s="1109"/>
      <c r="EV329" s="1108" t="e">
        <f>IF($E323&gt;0,EV326/$E323,"-")</f>
        <v>#N/A</v>
      </c>
      <c r="EW329" s="1109"/>
      <c r="EX329" s="1108" t="e">
        <f>IF($E323&gt;0,EX326/$E323,"-")</f>
        <v>#N/A</v>
      </c>
      <c r="EY329" s="1109"/>
      <c r="EZ329" s="1108" t="e">
        <f>IF($E323&gt;0,EZ326/$E323,"-")</f>
        <v>#N/A</v>
      </c>
      <c r="FA329" s="1109"/>
      <c r="FB329" s="1108" t="e">
        <f>IF($E323&gt;0,FB326/$E323,"-")</f>
        <v>#N/A</v>
      </c>
      <c r="FC329" s="1109"/>
      <c r="FD329" s="1108" t="e">
        <f>IF($E323&gt;0,FD326/$E323,"-")</f>
        <v>#N/A</v>
      </c>
      <c r="FE329" s="1109"/>
      <c r="FF329" s="1108" t="e">
        <f>IF($E323&gt;0,FF326/$E323,"-")</f>
        <v>#N/A</v>
      </c>
      <c r="FG329" s="1109"/>
      <c r="FH329" s="1108" t="e">
        <f>IF($E323&gt;0,FH326/$E323,"-")</f>
        <v>#N/A</v>
      </c>
      <c r="FI329" s="1109"/>
      <c r="FJ329" s="1108" t="e">
        <f>IF($E323&gt;0,FJ326/$E323,"-")</f>
        <v>#N/A</v>
      </c>
      <c r="FK329" s="1109"/>
      <c r="FL329" s="1108" t="e">
        <f>IF($E323&gt;0,FL326/$E323,"-")</f>
        <v>#N/A</v>
      </c>
      <c r="FM329" s="1109"/>
      <c r="FN329" s="1108" t="e">
        <f>IF($E323&gt;0,FN326/$E323,"-")</f>
        <v>#N/A</v>
      </c>
      <c r="FO329" s="1109"/>
      <c r="FP329" s="1108" t="e">
        <f>IF($E323&gt;0,FP326/$E323,"-")</f>
        <v>#N/A</v>
      </c>
      <c r="FQ329" s="1109"/>
      <c r="FR329" s="1108" t="e">
        <f>IF($E323&gt;0,FR326/$E323,"-")</f>
        <v>#N/A</v>
      </c>
      <c r="FS329" s="1109"/>
      <c r="FT329" s="1108" t="e">
        <f>IF($E323&gt;0,FT326/$E323,"-")</f>
        <v>#N/A</v>
      </c>
      <c r="FU329" s="1109"/>
      <c r="FV329" s="1108" t="e">
        <f>IF($E323&gt;0,FV326/$E323,"-")</f>
        <v>#N/A</v>
      </c>
      <c r="FW329" s="1109"/>
      <c r="FX329" s="1108" t="e">
        <f>IF($E323&gt;0,FX326/$E323,"-")</f>
        <v>#N/A</v>
      </c>
      <c r="FY329" s="1109"/>
      <c r="FZ329" s="1108" t="e">
        <f>IF($E323&gt;0,FZ326/$E323,"-")</f>
        <v>#N/A</v>
      </c>
      <c r="GA329" s="1109"/>
      <c r="GB329" s="1108" t="e">
        <f>IF($E323&gt;0,GB326/$E323,"-")</f>
        <v>#N/A</v>
      </c>
      <c r="GC329" s="1109"/>
      <c r="GD329" s="1108" t="e">
        <f>IF($E323&gt;0,GD326/$E323,"-")</f>
        <v>#N/A</v>
      </c>
      <c r="GE329" s="1109"/>
      <c r="GF329" s="1108" t="e">
        <f>IF($E323&gt;0,GF326/$E323,"-")</f>
        <v>#N/A</v>
      </c>
      <c r="GG329" s="1109"/>
      <c r="GH329" s="1108" t="e">
        <f>IF($E323&gt;0,GH326/$E323,"-")</f>
        <v>#N/A</v>
      </c>
      <c r="GI329" s="1109"/>
      <c r="GJ329" s="1108" t="e">
        <f>IF($E323&gt;0,GJ326/$E323,"-")</f>
        <v>#N/A</v>
      </c>
      <c r="GK329" s="1109"/>
      <c r="GL329" s="1108" t="e">
        <f>IF($E323&gt;0,GL326/$E323,"-")</f>
        <v>#N/A</v>
      </c>
      <c r="GM329" s="1109"/>
      <c r="GN329" s="1108" t="e">
        <f>IF($E323&gt;0,GN326/$E323,"-")</f>
        <v>#N/A</v>
      </c>
      <c r="GO329" s="1109"/>
      <c r="GP329" s="1108" t="e">
        <f>IF($E323&gt;0,GP326/$E323,"-")</f>
        <v>#N/A</v>
      </c>
      <c r="GQ329" s="1109"/>
      <c r="GR329" s="1108" t="e">
        <f>IF($E323&gt;0,GR326/$E323,"-")</f>
        <v>#N/A</v>
      </c>
      <c r="GS329" s="1109"/>
      <c r="GT329" s="1108" t="e">
        <f>IF($E323&gt;0,GT326/$E323,"-")</f>
        <v>#N/A</v>
      </c>
      <c r="GU329" s="1109"/>
      <c r="GV329" s="1108" t="e">
        <f t="shared" ref="GV329" si="1329">IF($E323&gt;0,GV326/$E323,"-")</f>
        <v>#N/A</v>
      </c>
      <c r="GW329" s="1109"/>
      <c r="GX329" s="1108" t="e">
        <f t="shared" ref="GX329" si="1330">IF($E323&gt;0,GX326/$E323,"-")</f>
        <v>#N/A</v>
      </c>
      <c r="GY329" s="1109"/>
      <c r="GZ329" s="1108" t="e">
        <f t="shared" ref="GZ329" si="1331">IF($E323&gt;0,GZ326/$E323,"-")</f>
        <v>#N/A</v>
      </c>
      <c r="HA329" s="1109"/>
      <c r="HB329" s="1108" t="e">
        <f>IF($E323&gt;0,HB326/$E323,"-")</f>
        <v>#N/A</v>
      </c>
      <c r="HC329" s="1109"/>
      <c r="HD329" s="1108" t="e">
        <f t="shared" ref="HD329" si="1332">IF($E323&gt;0,HD326/$E323,"-")</f>
        <v>#N/A</v>
      </c>
      <c r="HE329" s="1109"/>
      <c r="HF329" s="1108" t="e">
        <f t="shared" ref="HF329" si="1333">IF($E323&gt;0,HF326/$E323,"-")</f>
        <v>#N/A</v>
      </c>
      <c r="HG329" s="1109"/>
      <c r="HH329" s="1108" t="e">
        <f t="shared" ref="HH329" si="1334">IF($E323&gt;0,HH326/$E323,"-")</f>
        <v>#N/A</v>
      </c>
      <c r="HI329" s="1109"/>
    </row>
    <row r="330" spans="1:217" ht="12.75" hidden="1" customHeight="1">
      <c r="A330" s="1139"/>
      <c r="B330" s="1140"/>
      <c r="C330" s="1139"/>
      <c r="D330" s="1141"/>
      <c r="E330" s="1141"/>
      <c r="F330" s="1142"/>
      <c r="G330" s="1141"/>
      <c r="H330" s="733"/>
      <c r="I330" s="1143"/>
      <c r="J330" s="1144"/>
      <c r="K330" s="846" t="s">
        <v>386</v>
      </c>
      <c r="L330" s="1110" t="e">
        <f>IF($E323&gt;0,L328/$E323,"-")</f>
        <v>#N/A</v>
      </c>
      <c r="M330" s="1111"/>
      <c r="N330" s="1110" t="e">
        <f>IF($E323&gt;0,N328/$E323,"-")</f>
        <v>#N/A</v>
      </c>
      <c r="O330" s="1111"/>
      <c r="P330" s="1110" t="e">
        <f>IF($E323&gt;0,P328/$E323,"-")</f>
        <v>#N/A</v>
      </c>
      <c r="Q330" s="1111"/>
      <c r="R330" s="1110" t="e">
        <f>IF($E323&gt;0,R328/$E323,"-")</f>
        <v>#N/A</v>
      </c>
      <c r="S330" s="1111"/>
      <c r="T330" s="1110" t="e">
        <f>IF($E323&gt;0,T328/$E323,"-")</f>
        <v>#N/A</v>
      </c>
      <c r="U330" s="1111"/>
      <c r="V330" s="1110" t="e">
        <f>IF($E323&gt;0,V328/$E323,"-")</f>
        <v>#N/A</v>
      </c>
      <c r="W330" s="1111"/>
      <c r="X330" s="1110" t="e">
        <f>IF($E323&gt;0,X328/$E323,"-")</f>
        <v>#N/A</v>
      </c>
      <c r="Y330" s="1111"/>
      <c r="Z330" s="1110" t="e">
        <f>IF($E323&gt;0,Z328/$E323,"-")</f>
        <v>#N/A</v>
      </c>
      <c r="AA330" s="1111"/>
      <c r="AB330" s="1110" t="e">
        <f>IF($E323&gt;0,AB328/$E323,"-")</f>
        <v>#N/A</v>
      </c>
      <c r="AC330" s="1111"/>
      <c r="AD330" s="1110" t="e">
        <f>IF($E323&gt;0,AD328/$E323,"-")</f>
        <v>#N/A</v>
      </c>
      <c r="AE330" s="1111"/>
      <c r="AF330" s="1110" t="e">
        <f>IF($E323&gt;0,AF328/$E323,"-")</f>
        <v>#N/A</v>
      </c>
      <c r="AG330" s="1111"/>
      <c r="AH330" s="1110" t="e">
        <f>IF($E323&gt;0,AH328/$E323,"-")</f>
        <v>#N/A</v>
      </c>
      <c r="AI330" s="1111"/>
      <c r="AJ330" s="1110" t="e">
        <f>IF($E323&gt;0,AJ328/$E323,"-")</f>
        <v>#N/A</v>
      </c>
      <c r="AK330" s="1111"/>
      <c r="AL330" s="1110" t="e">
        <f>IF($E323&gt;0,AL328/$E323,"-")</f>
        <v>#N/A</v>
      </c>
      <c r="AM330" s="1111"/>
      <c r="AN330" s="1110" t="e">
        <f>IF($E323&gt;0,AN328/$E323,"-")</f>
        <v>#N/A</v>
      </c>
      <c r="AO330" s="1111"/>
      <c r="AP330" s="1110" t="e">
        <f>IF($E323&gt;0,AP328/$E323,"-")</f>
        <v>#N/A</v>
      </c>
      <c r="AQ330" s="1111"/>
      <c r="AR330" s="1110" t="e">
        <f>IF($E323&gt;0,AR328/$E323,"-")</f>
        <v>#N/A</v>
      </c>
      <c r="AS330" s="1111"/>
      <c r="AT330" s="1110" t="e">
        <f>IF($E323&gt;0,AT328/$E323,"-")</f>
        <v>#N/A</v>
      </c>
      <c r="AU330" s="1111"/>
      <c r="AV330" s="1110" t="e">
        <f>IF($E323&gt;0,AV328/$E323,"-")</f>
        <v>#N/A</v>
      </c>
      <c r="AW330" s="1111"/>
      <c r="AX330" s="1110" t="e">
        <f>IF($E323&gt;0,AX328/$E323,"-")</f>
        <v>#N/A</v>
      </c>
      <c r="AY330" s="1111"/>
      <c r="AZ330" s="1110" t="e">
        <f>IF($E323&gt;0,AZ328/$E323,"-")</f>
        <v>#N/A</v>
      </c>
      <c r="BA330" s="1111"/>
      <c r="BB330" s="1110" t="e">
        <f>IF($E323&gt;0,BB328/$E323,"-")</f>
        <v>#N/A</v>
      </c>
      <c r="BC330" s="1111"/>
      <c r="BD330" s="1110" t="e">
        <f>IF($E323&gt;0,BD328/$E323,"-")</f>
        <v>#N/A</v>
      </c>
      <c r="BE330" s="1111"/>
      <c r="BF330" s="1110" t="e">
        <f>IF($E323&gt;0,BF328/$E323,"-")</f>
        <v>#N/A</v>
      </c>
      <c r="BG330" s="1111"/>
      <c r="BH330" s="1110" t="e">
        <f>IF($E323&gt;0,BH328/$E323,"-")</f>
        <v>#N/A</v>
      </c>
      <c r="BI330" s="1111"/>
      <c r="BJ330" s="1110" t="e">
        <f>IF($E323&gt;0,BJ328/$E323,"-")</f>
        <v>#N/A</v>
      </c>
      <c r="BK330" s="1111"/>
      <c r="BL330" s="1110" t="e">
        <f>IF($E323&gt;0,BL328/$E323,"-")</f>
        <v>#N/A</v>
      </c>
      <c r="BM330" s="1111"/>
      <c r="BN330" s="1110" t="e">
        <f>IF($E323&gt;0,BN328/$E323,"-")</f>
        <v>#N/A</v>
      </c>
      <c r="BO330" s="1111"/>
      <c r="BP330" s="1110" t="e">
        <f>IF($E323&gt;0,BP328/$E323,"-")</f>
        <v>#N/A</v>
      </c>
      <c r="BQ330" s="1111"/>
      <c r="BR330" s="1107" t="e">
        <f>IF($E323&gt;0,BR328/$E323,"-")</f>
        <v>#N/A</v>
      </c>
      <c r="BS330" s="1107"/>
      <c r="BT330" s="1107" t="e">
        <f>IF($E323&gt;0,BT328/$E323,"-")</f>
        <v>#N/A</v>
      </c>
      <c r="BU330" s="1107"/>
      <c r="BV330" s="1107" t="e">
        <f>IF($E323&gt;0,BV328/$E323,"-")</f>
        <v>#N/A</v>
      </c>
      <c r="BW330" s="1107"/>
      <c r="BX330" s="1107" t="e">
        <f>IF($E323&gt;0,BX328/$E323,"-")</f>
        <v>#N/A</v>
      </c>
      <c r="BY330" s="1107"/>
      <c r="BZ330" s="1107" t="e">
        <f>IF($E323&gt;0,BZ328/$E323,"-")</f>
        <v>#N/A</v>
      </c>
      <c r="CA330" s="1107"/>
      <c r="CB330" s="1107" t="e">
        <f>IF($E323&gt;0,CB328/$E323,"-")</f>
        <v>#N/A</v>
      </c>
      <c r="CC330" s="1107"/>
      <c r="CD330" s="1107" t="e">
        <f>IF($E323&gt;0,CD328/$E323,"-")</f>
        <v>#N/A</v>
      </c>
      <c r="CE330" s="1107"/>
      <c r="CF330" s="1107" t="e">
        <f>IF($E323&gt;0,CF328/$E323,"-")</f>
        <v>#N/A</v>
      </c>
      <c r="CG330" s="1107"/>
      <c r="CH330" s="1107" t="e">
        <f>IF($E323&gt;0,CH328/$E323,"-")</f>
        <v>#N/A</v>
      </c>
      <c r="CI330" s="1107"/>
      <c r="CJ330" s="1107" t="e">
        <f>IF($E323&gt;0,CJ328/$E323,"-")</f>
        <v>#N/A</v>
      </c>
      <c r="CK330" s="1107"/>
      <c r="CL330" s="1107" t="e">
        <f>IF($E323&gt;0,CL328/$E323,"-")</f>
        <v>#N/A</v>
      </c>
      <c r="CM330" s="1107"/>
      <c r="CN330" s="1107" t="e">
        <f>IF($E323&gt;0,CN328/$E323,"-")</f>
        <v>#N/A</v>
      </c>
      <c r="CO330" s="1107"/>
      <c r="CP330" s="1107" t="e">
        <f>IF($E323&gt;0,CP328/$E323,"-")</f>
        <v>#N/A</v>
      </c>
      <c r="CQ330" s="1107"/>
      <c r="CR330" s="1107" t="e">
        <f>IF($E323&gt;0,CR328/$E323,"-")</f>
        <v>#N/A</v>
      </c>
      <c r="CS330" s="1107"/>
      <c r="CT330" s="1107" t="e">
        <f>IF($E323&gt;0,CT328/$E323,"-")</f>
        <v>#N/A</v>
      </c>
      <c r="CU330" s="1107"/>
      <c r="CV330" s="1107" t="e">
        <f>IF($E323&gt;0,CV328/$E323,"-")</f>
        <v>#N/A</v>
      </c>
      <c r="CW330" s="1107"/>
      <c r="CX330" s="1107" t="e">
        <f>IF($E323&gt;0,CX328/$E323,"-")</f>
        <v>#N/A</v>
      </c>
      <c r="CY330" s="1107"/>
      <c r="CZ330" s="1107" t="e">
        <f>IF($E323&gt;0,CZ328/$E323,"-")</f>
        <v>#N/A</v>
      </c>
      <c r="DA330" s="1107"/>
      <c r="DB330" s="1107" t="e">
        <f>IF($E323&gt;0,DB328/$E323,"-")</f>
        <v>#N/A</v>
      </c>
      <c r="DC330" s="1107"/>
      <c r="DD330" s="1107" t="e">
        <f>IF($E323&gt;0,DD328/$E323,"-")</f>
        <v>#N/A</v>
      </c>
      <c r="DE330" s="1107"/>
      <c r="DF330" s="1107" t="e">
        <f>IF($E323&gt;0,DF328/$E323,"-")</f>
        <v>#N/A</v>
      </c>
      <c r="DG330" s="1107"/>
      <c r="DH330" s="1107" t="e">
        <f>IF($E323&gt;0,DH328/$E323,"-")</f>
        <v>#N/A</v>
      </c>
      <c r="DI330" s="1107"/>
      <c r="DJ330" s="1112" t="e">
        <f>IF($E323&gt;0,DJ328/$E323,"-")</f>
        <v>#N/A</v>
      </c>
      <c r="DK330" s="1112"/>
      <c r="DL330" s="1107" t="e">
        <f>IF($E323&gt;0,DL328/$E323,"-")</f>
        <v>#N/A</v>
      </c>
      <c r="DM330" s="1107"/>
      <c r="DN330" s="1107" t="e">
        <f>IF($E323&gt;0,DN328/$E323,"-")</f>
        <v>#N/A</v>
      </c>
      <c r="DO330" s="1107"/>
      <c r="DP330" s="1107" t="e">
        <f>IF($E323&gt;0,DP328/$E323,"-")</f>
        <v>#N/A</v>
      </c>
      <c r="DQ330" s="1107"/>
      <c r="DR330" s="1107" t="e">
        <f>IF($E323&gt;0,DR328/$E323,"-")</f>
        <v>#N/A</v>
      </c>
      <c r="DS330" s="1107"/>
      <c r="DT330" s="1107" t="e">
        <f>IF($E323&gt;0,DT328/$E323,"-")</f>
        <v>#N/A</v>
      </c>
      <c r="DU330" s="1107"/>
      <c r="DV330" s="1107" t="e">
        <f>IF($E323&gt;0,DV328/$E323,"-")</f>
        <v>#N/A</v>
      </c>
      <c r="DW330" s="1107"/>
      <c r="DX330" s="1107" t="e">
        <f>IF($E323&gt;0,DX328/$E323,"-")</f>
        <v>#N/A</v>
      </c>
      <c r="DY330" s="1107"/>
      <c r="DZ330" s="1107" t="e">
        <f>IF($E323&gt;0,DZ328/$E323,"-")</f>
        <v>#N/A</v>
      </c>
      <c r="EA330" s="1107"/>
      <c r="EB330" s="1107" t="e">
        <f>IF($E323&gt;0,EB328/$E323,"-")</f>
        <v>#N/A</v>
      </c>
      <c r="EC330" s="1107"/>
      <c r="ED330" s="1107" t="e">
        <f>IF($E323&gt;0,ED328/$E323,"-")</f>
        <v>#N/A</v>
      </c>
      <c r="EE330" s="1107"/>
      <c r="EF330" s="1107" t="e">
        <f>IF($E323&gt;0,EF328/$E323,"-")</f>
        <v>#N/A</v>
      </c>
      <c r="EG330" s="1107"/>
      <c r="EH330" s="1107" t="e">
        <f>IF($E323&gt;0,EH328/$E323,"-")</f>
        <v>#N/A</v>
      </c>
      <c r="EI330" s="1107"/>
      <c r="EJ330" s="1107" t="e">
        <f>IF($E323&gt;0,EJ328/$E323,"-")</f>
        <v>#N/A</v>
      </c>
      <c r="EK330" s="1107"/>
      <c r="EL330" s="1107" t="e">
        <f>IF($E323&gt;0,EL328/$E323,"-")</f>
        <v>#N/A</v>
      </c>
      <c r="EM330" s="1107"/>
      <c r="EN330" s="1107" t="e">
        <f>IF($E323&gt;0,EN328/$E323,"-")</f>
        <v>#N/A</v>
      </c>
      <c r="EO330" s="1107"/>
      <c r="EP330" s="1107" t="e">
        <f>IF($E323&gt;0,EP328/$E323,"-")</f>
        <v>#N/A</v>
      </c>
      <c r="EQ330" s="1107"/>
      <c r="ER330" s="1107" t="e">
        <f>IF($E323&gt;0,ER328/$E323,"-")</f>
        <v>#N/A</v>
      </c>
      <c r="ES330" s="1107"/>
      <c r="ET330" s="1107" t="e">
        <f>IF($E323&gt;0,ET328/$E323,"-")</f>
        <v>#N/A</v>
      </c>
      <c r="EU330" s="1107"/>
      <c r="EV330" s="1107" t="e">
        <f>IF($E323&gt;0,EV328/$E323,"-")</f>
        <v>#N/A</v>
      </c>
      <c r="EW330" s="1107"/>
      <c r="EX330" s="1107" t="e">
        <f>IF($E323&gt;0,EX328/$E323,"-")</f>
        <v>#N/A</v>
      </c>
      <c r="EY330" s="1107"/>
      <c r="EZ330" s="1107" t="e">
        <f>IF($E323&gt;0,EZ328/$E323,"-")</f>
        <v>#N/A</v>
      </c>
      <c r="FA330" s="1107"/>
      <c r="FB330" s="1107" t="e">
        <f>IF($E323&gt;0,FB328/$E323,"-")</f>
        <v>#N/A</v>
      </c>
      <c r="FC330" s="1107"/>
      <c r="FD330" s="1107" t="e">
        <f>IF($E323&gt;0,FD328/$E323,"-")</f>
        <v>#N/A</v>
      </c>
      <c r="FE330" s="1107"/>
      <c r="FF330" s="1107" t="e">
        <f>IF($E323&gt;0,FF328/$E323,"-")</f>
        <v>#N/A</v>
      </c>
      <c r="FG330" s="1107"/>
      <c r="FH330" s="1107" t="e">
        <f>IF($E323&gt;0,FH328/$E323,"-")</f>
        <v>#N/A</v>
      </c>
      <c r="FI330" s="1107"/>
      <c r="FJ330" s="1107" t="e">
        <f>IF($E323&gt;0,FJ328/$E323,"-")</f>
        <v>#N/A</v>
      </c>
      <c r="FK330" s="1107"/>
      <c r="FL330" s="1107" t="e">
        <f>IF($E323&gt;0,FL328/$E323,"-")</f>
        <v>#N/A</v>
      </c>
      <c r="FM330" s="1107"/>
      <c r="FN330" s="1107" t="e">
        <f>IF($E323&gt;0,FN328/$E323,"-")</f>
        <v>#N/A</v>
      </c>
      <c r="FO330" s="1107"/>
      <c r="FP330" s="1107" t="e">
        <f>IF($E323&gt;0,FP328/$E323,"-")</f>
        <v>#N/A</v>
      </c>
      <c r="FQ330" s="1107"/>
      <c r="FR330" s="1107" t="e">
        <f>IF($E323&gt;0,FR328/$E323,"-")</f>
        <v>#N/A</v>
      </c>
      <c r="FS330" s="1107"/>
      <c r="FT330" s="1107" t="e">
        <f>IF($E323&gt;0,FT328/$E323,"-")</f>
        <v>#N/A</v>
      </c>
      <c r="FU330" s="1107"/>
      <c r="FV330" s="1107" t="e">
        <f>IF($E323&gt;0,FV328/$E323,"-")</f>
        <v>#N/A</v>
      </c>
      <c r="FW330" s="1107"/>
      <c r="FX330" s="1107" t="e">
        <f>IF($E323&gt;0,FX328/$E323,"-")</f>
        <v>#N/A</v>
      </c>
      <c r="FY330" s="1107"/>
      <c r="FZ330" s="1107" t="e">
        <f>IF($E323&gt;0,FZ328/$E323,"-")</f>
        <v>#N/A</v>
      </c>
      <c r="GA330" s="1107"/>
      <c r="GB330" s="1107" t="e">
        <f>IF($E323&gt;0,GB328/$E323,"-")</f>
        <v>#N/A</v>
      </c>
      <c r="GC330" s="1107"/>
      <c r="GD330" s="1107" t="e">
        <f>IF($E323&gt;0,GD328/$E323,"-")</f>
        <v>#N/A</v>
      </c>
      <c r="GE330" s="1107"/>
      <c r="GF330" s="1107" t="e">
        <f>IF($E323&gt;0,GF328/$E323,"-")</f>
        <v>#N/A</v>
      </c>
      <c r="GG330" s="1107"/>
      <c r="GH330" s="1107" t="e">
        <f>IF($E323&gt;0,GH328/$E323,"-")</f>
        <v>#N/A</v>
      </c>
      <c r="GI330" s="1107"/>
      <c r="GJ330" s="1107" t="e">
        <f>IF($E323&gt;0,GJ328/$E323,"-")</f>
        <v>#N/A</v>
      </c>
      <c r="GK330" s="1107"/>
      <c r="GL330" s="1107" t="e">
        <f>IF($E323&gt;0,GL328/$E323,"-")</f>
        <v>#N/A</v>
      </c>
      <c r="GM330" s="1107"/>
      <c r="GN330" s="1107" t="e">
        <f>IF($E323&gt;0,GN328/$E323,"-")</f>
        <v>#N/A</v>
      </c>
      <c r="GO330" s="1107"/>
      <c r="GP330" s="1107" t="e">
        <f>IF($E323&gt;0,GP328/$E323,"-")</f>
        <v>#N/A</v>
      </c>
      <c r="GQ330" s="1107"/>
      <c r="GR330" s="1107" t="e">
        <f>IF($E323&gt;0,GR328/$E323,"-")</f>
        <v>#N/A</v>
      </c>
      <c r="GS330" s="1107"/>
      <c r="GT330" s="1107" t="e">
        <f>IF($E323&gt;0,GT328/$E323,"-")</f>
        <v>#N/A</v>
      </c>
      <c r="GU330" s="1107"/>
      <c r="GV330" s="1107" t="e">
        <f t="shared" ref="GV330" si="1335">IF($E323&gt;0,GV328/$E323,"-")</f>
        <v>#N/A</v>
      </c>
      <c r="GW330" s="1107"/>
      <c r="GX330" s="1107" t="e">
        <f t="shared" ref="GX330" si="1336">IF($E323&gt;0,GX328/$E323,"-")</f>
        <v>#N/A</v>
      </c>
      <c r="GY330" s="1107"/>
      <c r="GZ330" s="1107" t="e">
        <f t="shared" ref="GZ330" si="1337">IF($E323&gt;0,GZ328/$E323,"-")</f>
        <v>#N/A</v>
      </c>
      <c r="HA330" s="1107"/>
      <c r="HB330" s="1107" t="e">
        <f>IF($E323&gt;0,HB328/$E323,"-")</f>
        <v>#N/A</v>
      </c>
      <c r="HC330" s="1107"/>
      <c r="HD330" s="1107" t="e">
        <f t="shared" ref="HD330" si="1338">IF($E323&gt;0,HD328/$E323,"-")</f>
        <v>#N/A</v>
      </c>
      <c r="HE330" s="1107"/>
      <c r="HF330" s="1107" t="e">
        <f t="shared" ref="HF330" si="1339">IF($E323&gt;0,HF328/$E323,"-")</f>
        <v>#N/A</v>
      </c>
      <c r="HG330" s="1107"/>
      <c r="HH330" s="1107" t="e">
        <f t="shared" ref="HH330" si="1340">IF($E323&gt;0,HH328/$E323,"-")</f>
        <v>#N/A</v>
      </c>
      <c r="HI330" s="1107"/>
    </row>
    <row r="331" spans="1:217" s="5" customFormat="1" ht="15" hidden="1" customHeight="1">
      <c r="A331" s="677"/>
      <c r="B331" s="678"/>
      <c r="C331" s="678"/>
      <c r="D331" s="679"/>
      <c r="E331" s="679"/>
      <c r="F331" s="678"/>
      <c r="G331" s="678"/>
      <c r="H331" s="678"/>
      <c r="I331" s="678"/>
      <c r="J331" s="678"/>
      <c r="K331" s="678"/>
      <c r="L331" s="1178"/>
      <c r="M331" s="1178"/>
      <c r="N331" s="1178"/>
      <c r="O331" s="1178"/>
      <c r="P331" s="1178"/>
      <c r="Q331" s="1178"/>
      <c r="R331" s="1178"/>
      <c r="S331" s="1192"/>
      <c r="T331" s="1180"/>
      <c r="U331" s="1178"/>
      <c r="V331" s="1178"/>
      <c r="W331" s="1178"/>
      <c r="X331" s="1178"/>
      <c r="Y331" s="1178"/>
      <c r="Z331" s="1178"/>
      <c r="AA331" s="1192"/>
      <c r="AB331" s="1180"/>
      <c r="AC331" s="1178"/>
      <c r="AD331" s="1178"/>
      <c r="AE331" s="1178"/>
      <c r="AF331" s="1178"/>
      <c r="AG331" s="1178"/>
      <c r="AH331" s="1178"/>
      <c r="AI331" s="1192"/>
      <c r="AJ331" s="1180"/>
      <c r="AK331" s="1178"/>
      <c r="AL331" s="1178"/>
      <c r="AM331" s="1178"/>
      <c r="AN331" s="1178"/>
      <c r="AO331" s="1178"/>
      <c r="AP331" s="1178"/>
      <c r="AQ331" s="1192"/>
      <c r="AR331" s="1180"/>
      <c r="AS331" s="1178"/>
      <c r="AT331" s="831"/>
      <c r="AU331" s="831"/>
      <c r="AV331" s="831"/>
      <c r="AW331" s="831"/>
      <c r="AX331" s="831"/>
      <c r="AY331" s="832"/>
      <c r="AZ331" s="833"/>
      <c r="BA331" s="831"/>
      <c r="BB331" s="831"/>
      <c r="BC331" s="831"/>
      <c r="BD331" s="831"/>
      <c r="BE331" s="831"/>
      <c r="BF331" s="831"/>
      <c r="BG331" s="832"/>
      <c r="BH331" s="833"/>
      <c r="BI331" s="831"/>
      <c r="BJ331" s="831"/>
      <c r="BK331" s="831"/>
      <c r="BL331" s="831"/>
      <c r="BM331" s="831"/>
      <c r="BN331" s="831"/>
      <c r="BO331" s="832"/>
      <c r="BP331" s="833"/>
      <c r="BQ331" s="831"/>
      <c r="BR331" s="831"/>
      <c r="BS331" s="831"/>
      <c r="BT331" s="831"/>
      <c r="BU331" s="831"/>
      <c r="BV331" s="831"/>
      <c r="BW331" s="832"/>
      <c r="BX331" s="833"/>
      <c r="BY331" s="831"/>
      <c r="BZ331" s="831"/>
      <c r="CA331" s="831"/>
      <c r="CB331" s="831"/>
      <c r="CC331" s="831"/>
      <c r="CD331" s="1178"/>
      <c r="CE331" s="1179"/>
      <c r="CF331" s="1180"/>
      <c r="CG331" s="1181"/>
      <c r="CH331" s="1178"/>
      <c r="CI331" s="1181"/>
      <c r="CJ331" s="1178"/>
      <c r="CK331" s="1181"/>
      <c r="CL331" s="1178"/>
      <c r="CM331" s="1179"/>
      <c r="CN331" s="1180"/>
      <c r="CO331" s="1181"/>
      <c r="CP331" s="1182"/>
      <c r="CQ331" s="1183"/>
      <c r="CR331" s="1182"/>
      <c r="CS331" s="1183"/>
      <c r="CT331" s="834"/>
      <c r="CU331" s="835"/>
      <c r="CV331" s="836"/>
      <c r="CW331" s="834"/>
      <c r="CX331" s="834"/>
      <c r="CY331" s="834"/>
      <c r="CZ331" s="834"/>
      <c r="DA331" s="834"/>
      <c r="DB331" s="834"/>
      <c r="DC331" s="835"/>
      <c r="DD331" s="836"/>
      <c r="DE331" s="834"/>
      <c r="DF331" s="834"/>
      <c r="DG331" s="834"/>
      <c r="DH331" s="834"/>
      <c r="DI331" s="834"/>
      <c r="DJ331" s="977"/>
      <c r="DK331" s="977"/>
      <c r="DL331" s="836"/>
      <c r="DM331" s="834"/>
      <c r="DN331" s="834"/>
      <c r="DO331" s="834"/>
      <c r="DP331" s="834"/>
      <c r="DQ331" s="834"/>
      <c r="DR331" s="834"/>
      <c r="DS331" s="835"/>
      <c r="DT331" s="836"/>
      <c r="DU331" s="834"/>
      <c r="DV331" s="834"/>
      <c r="DW331" s="834"/>
      <c r="DX331" s="834"/>
      <c r="DY331" s="834"/>
      <c r="DZ331" s="834"/>
      <c r="EA331" s="835"/>
      <c r="EB331" s="836"/>
      <c r="EC331" s="834"/>
      <c r="ED331" s="834"/>
      <c r="EE331" s="834"/>
      <c r="EF331" s="834"/>
      <c r="EG331" s="834"/>
      <c r="EH331" s="834"/>
      <c r="EI331" s="835"/>
      <c r="EJ331" s="836"/>
      <c r="EK331" s="834"/>
      <c r="EL331" s="834"/>
      <c r="EM331" s="834"/>
      <c r="EN331" s="834"/>
      <c r="EO331" s="834"/>
      <c r="EP331" s="834"/>
      <c r="EQ331" s="835"/>
      <c r="ER331" s="836"/>
      <c r="ES331" s="834"/>
      <c r="ET331" s="834"/>
      <c r="EU331" s="834"/>
      <c r="EV331" s="834"/>
      <c r="EW331" s="834"/>
      <c r="EX331" s="834"/>
      <c r="EY331" s="835"/>
      <c r="EZ331" s="836"/>
      <c r="FA331" s="834"/>
      <c r="FB331" s="834"/>
      <c r="FC331" s="834"/>
      <c r="FD331" s="834"/>
      <c r="FE331" s="834"/>
      <c r="FF331" s="834"/>
      <c r="FG331" s="835"/>
      <c r="FH331" s="836"/>
      <c r="FI331" s="834"/>
      <c r="FJ331" s="834"/>
      <c r="FK331" s="834"/>
      <c r="FL331" s="834"/>
      <c r="FM331" s="834"/>
      <c r="FN331" s="834"/>
      <c r="FO331" s="835"/>
      <c r="FP331" s="836"/>
      <c r="FQ331" s="834"/>
      <c r="FR331" s="834"/>
      <c r="FS331" s="834"/>
      <c r="FT331" s="834"/>
      <c r="FU331" s="834"/>
      <c r="FV331" s="834"/>
      <c r="FW331" s="835"/>
      <c r="FX331" s="836"/>
      <c r="FY331" s="834"/>
      <c r="FZ331" s="834"/>
      <c r="GA331" s="834"/>
      <c r="GB331" s="834"/>
      <c r="GC331" s="834"/>
      <c r="GD331" s="834"/>
      <c r="GE331" s="835"/>
      <c r="GF331" s="836"/>
      <c r="GG331" s="834"/>
      <c r="GH331" s="834"/>
      <c r="GI331" s="834"/>
      <c r="GJ331" s="834"/>
      <c r="GK331" s="834"/>
      <c r="GL331" s="834"/>
      <c r="GM331" s="835"/>
      <c r="GN331" s="836"/>
      <c r="GO331" s="834"/>
      <c r="GP331" s="834"/>
      <c r="GQ331" s="834"/>
      <c r="GR331" s="834"/>
      <c r="GS331" s="834"/>
      <c r="GT331" s="834"/>
      <c r="GU331" s="835"/>
      <c r="GV331" s="834"/>
      <c r="GW331" s="835"/>
      <c r="GX331" s="834"/>
      <c r="GY331" s="835"/>
      <c r="GZ331" s="834"/>
      <c r="HA331" s="835"/>
      <c r="HB331" s="834"/>
      <c r="HC331" s="835"/>
      <c r="HD331" s="834"/>
      <c r="HE331" s="835"/>
      <c r="HF331" s="834"/>
      <c r="HG331" s="835"/>
      <c r="HH331" s="834"/>
      <c r="HI331" s="835"/>
    </row>
    <row r="332" spans="1:217" ht="12.75" hidden="1" customHeight="1">
      <c r="A332" s="735">
        <v>7</v>
      </c>
      <c r="B332" s="736" t="e">
        <f>PLANEJAMENTO!#REF!</f>
        <v>#REF!</v>
      </c>
      <c r="C332" s="735"/>
      <c r="D332" s="737"/>
      <c r="E332" s="737"/>
      <c r="F332" s="737"/>
      <c r="G332" s="735"/>
    </row>
    <row r="333" spans="1:217" ht="12.75" hidden="1" customHeight="1">
      <c r="A333" s="1139" t="s">
        <v>387</v>
      </c>
      <c r="B333" s="1140" t="e">
        <f>VLOOKUP(A333,PLANEJAMENTO!$B$10:$C$56,2,FALSE)</f>
        <v>#N/A</v>
      </c>
      <c r="C333" s="1139" t="e">
        <f>VLOOKUP(A333,PLANEJAMENTO!$B$10:$D$56,3,FALSE)</f>
        <v>#N/A</v>
      </c>
      <c r="D333" s="1141" t="e">
        <f>VLOOKUP(A333,PLANEJAMENTO!$B$10:$E$56,4,FALSE)</f>
        <v>#N/A</v>
      </c>
      <c r="E333" s="1141" t="e">
        <f>D333</f>
        <v>#N/A</v>
      </c>
      <c r="F333" s="1142"/>
      <c r="G333" s="1141">
        <f>F333*8</f>
        <v>0</v>
      </c>
      <c r="H333" s="733"/>
      <c r="I333" s="1143"/>
      <c r="J333" s="1144"/>
      <c r="K333" s="734" t="s">
        <v>379</v>
      </c>
      <c r="L333" s="1136"/>
      <c r="M333" s="1137"/>
      <c r="N333" s="1136"/>
      <c r="O333" s="1137"/>
      <c r="P333" s="1136"/>
      <c r="Q333" s="1137"/>
      <c r="R333" s="1136"/>
      <c r="S333" s="1137"/>
      <c r="T333" s="1136"/>
      <c r="U333" s="1137"/>
      <c r="V333" s="1136"/>
      <c r="W333" s="1137"/>
      <c r="X333" s="1136"/>
      <c r="Y333" s="1137"/>
      <c r="Z333" s="1136"/>
      <c r="AA333" s="1137"/>
      <c r="AB333" s="1136"/>
      <c r="AC333" s="1137"/>
      <c r="AD333" s="1136"/>
      <c r="AE333" s="1137"/>
      <c r="AF333" s="1136"/>
      <c r="AG333" s="1137"/>
      <c r="AH333" s="1136"/>
      <c r="AI333" s="1137"/>
      <c r="AJ333" s="1136"/>
      <c r="AK333" s="1137"/>
      <c r="AL333" s="1136"/>
      <c r="AM333" s="1137"/>
      <c r="AN333" s="1136"/>
      <c r="AO333" s="1137"/>
      <c r="AP333" s="1136"/>
      <c r="AQ333" s="1137"/>
      <c r="AR333" s="1136"/>
      <c r="AS333" s="1137"/>
      <c r="AT333" s="1136"/>
      <c r="AU333" s="1137"/>
      <c r="AV333" s="1136"/>
      <c r="AW333" s="1137"/>
      <c r="AX333" s="1136"/>
      <c r="AY333" s="1137"/>
      <c r="AZ333" s="1136"/>
      <c r="BA333" s="1137"/>
      <c r="BB333" s="1136"/>
      <c r="BC333" s="1137"/>
      <c r="BD333" s="1136"/>
      <c r="BE333" s="1137"/>
      <c r="BF333" s="1136">
        <v>5</v>
      </c>
      <c r="BG333" s="1137"/>
      <c r="BH333" s="1136">
        <v>5</v>
      </c>
      <c r="BI333" s="1137"/>
      <c r="BJ333" s="1136">
        <v>5</v>
      </c>
      <c r="BK333" s="1137"/>
      <c r="BL333" s="1136">
        <v>5</v>
      </c>
      <c r="BM333" s="1137"/>
      <c r="BN333" s="1136">
        <v>5</v>
      </c>
      <c r="BO333" s="1137"/>
      <c r="BP333" s="1136">
        <v>5</v>
      </c>
      <c r="BQ333" s="1137"/>
      <c r="BR333" s="1136">
        <v>5</v>
      </c>
      <c r="BS333" s="1137"/>
      <c r="BT333" s="1136">
        <v>5</v>
      </c>
      <c r="BU333" s="1137"/>
      <c r="BV333" s="1136">
        <v>5</v>
      </c>
      <c r="BW333" s="1137"/>
      <c r="BX333" s="1136">
        <v>5</v>
      </c>
      <c r="BY333" s="1137"/>
      <c r="BZ333" s="1136">
        <v>5</v>
      </c>
      <c r="CA333" s="1137"/>
      <c r="CB333" s="1136">
        <v>5</v>
      </c>
      <c r="CC333" s="1137"/>
      <c r="CD333" s="1136"/>
      <c r="CE333" s="1137"/>
      <c r="CF333" s="1136"/>
      <c r="CG333" s="1137"/>
      <c r="CH333" s="1136"/>
      <c r="CI333" s="1137"/>
      <c r="CJ333" s="1136"/>
      <c r="CK333" s="1137"/>
      <c r="CL333" s="1136"/>
      <c r="CM333" s="1137"/>
      <c r="CN333" s="1136"/>
      <c r="CO333" s="1137"/>
      <c r="CP333" s="1136"/>
      <c r="CQ333" s="1137"/>
      <c r="CR333" s="1136"/>
      <c r="CS333" s="1137"/>
      <c r="CT333" s="1136"/>
      <c r="CU333" s="1137"/>
      <c r="CV333" s="1132"/>
      <c r="CW333" s="1132"/>
      <c r="CX333" s="1132"/>
      <c r="CY333" s="1132"/>
      <c r="CZ333" s="1132"/>
      <c r="DA333" s="1132"/>
      <c r="DB333" s="1132"/>
      <c r="DC333" s="1132"/>
      <c r="DD333" s="1132"/>
      <c r="DE333" s="1132"/>
      <c r="DF333" s="1132"/>
      <c r="DG333" s="1132"/>
      <c r="DH333" s="1132"/>
      <c r="DI333" s="1132"/>
      <c r="DJ333" s="1138"/>
      <c r="DK333" s="1138"/>
      <c r="DL333" s="1132"/>
      <c r="DM333" s="1132"/>
      <c r="DN333" s="1132"/>
      <c r="DO333" s="1132"/>
      <c r="DP333" s="1132"/>
      <c r="DQ333" s="1132"/>
      <c r="DR333" s="1132"/>
      <c r="DS333" s="1132"/>
      <c r="DT333" s="1132"/>
      <c r="DU333" s="1132"/>
      <c r="DV333" s="1132"/>
      <c r="DW333" s="1132"/>
      <c r="DX333" s="1132"/>
      <c r="DY333" s="1132"/>
      <c r="DZ333" s="1132"/>
      <c r="EA333" s="1132"/>
      <c r="EB333" s="1132"/>
      <c r="EC333" s="1132"/>
      <c r="ED333" s="1132"/>
      <c r="EE333" s="1132"/>
      <c r="EF333" s="1132"/>
      <c r="EG333" s="1132"/>
      <c r="EH333" s="1132"/>
      <c r="EI333" s="1132"/>
      <c r="EJ333" s="1132"/>
      <c r="EK333" s="1132"/>
      <c r="EL333" s="1132"/>
      <c r="EM333" s="1132"/>
      <c r="EN333" s="1132"/>
      <c r="EO333" s="1132"/>
      <c r="EP333" s="1132"/>
      <c r="EQ333" s="1132"/>
      <c r="ER333" s="1132"/>
      <c r="ES333" s="1132"/>
      <c r="ET333" s="1132"/>
      <c r="EU333" s="1132"/>
      <c r="EV333" s="1132"/>
      <c r="EW333" s="1132"/>
      <c r="EX333" s="1132"/>
      <c r="EY333" s="1132"/>
      <c r="EZ333" s="1132"/>
      <c r="FA333" s="1132"/>
      <c r="FB333" s="1154">
        <v>3.0501089324618738</v>
      </c>
      <c r="FC333" s="1154"/>
      <c r="FD333" s="1132"/>
      <c r="FE333" s="1132"/>
      <c r="FF333" s="1132"/>
      <c r="FG333" s="1132"/>
      <c r="FH333" s="1132"/>
      <c r="FI333" s="1132"/>
      <c r="FJ333" s="1132"/>
      <c r="FK333" s="1132"/>
      <c r="FL333" s="1132"/>
      <c r="FM333" s="1132"/>
      <c r="FN333" s="1132"/>
      <c r="FO333" s="1132"/>
      <c r="FP333" s="1132"/>
      <c r="FQ333" s="1132"/>
      <c r="FR333" s="1132"/>
      <c r="FS333" s="1132"/>
      <c r="FT333" s="1132"/>
      <c r="FU333" s="1132"/>
      <c r="FV333" s="1132"/>
      <c r="FW333" s="1132"/>
      <c r="FX333" s="1132"/>
      <c r="FY333" s="1132"/>
      <c r="FZ333" s="1132"/>
      <c r="GA333" s="1132"/>
      <c r="GB333" s="1132"/>
      <c r="GC333" s="1132"/>
      <c r="GD333" s="1132"/>
      <c r="GE333" s="1132"/>
      <c r="GF333" s="1132"/>
      <c r="GG333" s="1132"/>
      <c r="GH333" s="1132"/>
      <c r="GI333" s="1132"/>
      <c r="GJ333" s="1132"/>
      <c r="GK333" s="1132"/>
      <c r="GL333" s="1132"/>
      <c r="GM333" s="1132"/>
      <c r="GN333" s="1132"/>
      <c r="GO333" s="1132"/>
      <c r="GP333" s="1132"/>
      <c r="GQ333" s="1132"/>
      <c r="GR333" s="1132"/>
      <c r="GS333" s="1132"/>
      <c r="GT333" s="1132"/>
      <c r="GU333" s="1132"/>
      <c r="GV333" s="1132"/>
      <c r="GW333" s="1132"/>
      <c r="GX333" s="1132"/>
      <c r="GY333" s="1132"/>
      <c r="GZ333" s="1132"/>
      <c r="HA333" s="1132"/>
      <c r="HB333" s="1132"/>
      <c r="HC333" s="1132"/>
      <c r="HD333" s="1132"/>
      <c r="HE333" s="1132"/>
      <c r="HF333" s="1132"/>
      <c r="HG333" s="1132"/>
      <c r="HH333" s="1132"/>
      <c r="HI333" s="1132"/>
    </row>
    <row r="334" spans="1:217" ht="12.75" hidden="1" customHeight="1">
      <c r="A334" s="1139"/>
      <c r="B334" s="1140"/>
      <c r="C334" s="1139"/>
      <c r="D334" s="1141"/>
      <c r="E334" s="1141"/>
      <c r="F334" s="1142"/>
      <c r="G334" s="1141"/>
      <c r="H334" s="733"/>
      <c r="I334" s="1143"/>
      <c r="J334" s="1144"/>
      <c r="K334" s="837" t="s">
        <v>380</v>
      </c>
      <c r="L334" s="1133"/>
      <c r="M334" s="1134"/>
      <c r="N334" s="1133"/>
      <c r="O334" s="1134"/>
      <c r="P334" s="1133"/>
      <c r="Q334" s="1134"/>
      <c r="R334" s="1133"/>
      <c r="S334" s="1134"/>
      <c r="T334" s="1133"/>
      <c r="U334" s="1134"/>
      <c r="V334" s="1133"/>
      <c r="W334" s="1134"/>
      <c r="X334" s="1133"/>
      <c r="Y334" s="1134"/>
      <c r="Z334" s="1133"/>
      <c r="AA334" s="1134"/>
      <c r="AB334" s="1133"/>
      <c r="AC334" s="1134"/>
      <c r="AD334" s="1133"/>
      <c r="AE334" s="1134"/>
      <c r="AF334" s="1133"/>
      <c r="AG334" s="1134"/>
      <c r="AH334" s="1133"/>
      <c r="AI334" s="1134"/>
      <c r="AJ334" s="1133"/>
      <c r="AK334" s="1134"/>
      <c r="AL334" s="1133"/>
      <c r="AM334" s="1134"/>
      <c r="AN334" s="1133"/>
      <c r="AO334" s="1134"/>
      <c r="AP334" s="1133"/>
      <c r="AQ334" s="1134"/>
      <c r="AR334" s="1133"/>
      <c r="AS334" s="1134"/>
      <c r="AT334" s="1133"/>
      <c r="AU334" s="1134"/>
      <c r="AV334" s="1133"/>
      <c r="AW334" s="1134"/>
      <c r="AX334" s="1133"/>
      <c r="AY334" s="1134"/>
      <c r="AZ334" s="1133"/>
      <c r="BA334" s="1134"/>
      <c r="BB334" s="1133"/>
      <c r="BC334" s="1134"/>
      <c r="BD334" s="1133"/>
      <c r="BE334" s="1134"/>
      <c r="BF334" s="1133">
        <v>1</v>
      </c>
      <c r="BG334" s="1134"/>
      <c r="BH334" s="1133">
        <v>2</v>
      </c>
      <c r="BI334" s="1134"/>
      <c r="BJ334" s="1133">
        <v>3</v>
      </c>
      <c r="BK334" s="1134"/>
      <c r="BL334" s="1133">
        <v>3</v>
      </c>
      <c r="BM334" s="1134"/>
      <c r="BN334" s="1133">
        <v>3</v>
      </c>
      <c r="BO334" s="1134"/>
      <c r="BP334" s="1133">
        <v>3</v>
      </c>
      <c r="BQ334" s="1134"/>
      <c r="BR334" s="1133">
        <v>3</v>
      </c>
      <c r="BS334" s="1134"/>
      <c r="BT334" s="1133">
        <v>3</v>
      </c>
      <c r="BU334" s="1134"/>
      <c r="BV334" s="1133">
        <v>3</v>
      </c>
      <c r="BW334" s="1134"/>
      <c r="BX334" s="1133">
        <v>3</v>
      </c>
      <c r="BY334" s="1134"/>
      <c r="BZ334" s="1133">
        <v>3</v>
      </c>
      <c r="CA334" s="1134"/>
      <c r="CB334" s="1133">
        <v>3</v>
      </c>
      <c r="CC334" s="1134"/>
      <c r="CD334" s="1133"/>
      <c r="CE334" s="1134"/>
      <c r="CF334" s="1133"/>
      <c r="CG334" s="1134"/>
      <c r="CH334" s="1133"/>
      <c r="CI334" s="1134"/>
      <c r="CJ334" s="1133"/>
      <c r="CK334" s="1134"/>
      <c r="CL334" s="1133"/>
      <c r="CM334" s="1134"/>
      <c r="CN334" s="1133"/>
      <c r="CO334" s="1134"/>
      <c r="CP334" s="1133"/>
      <c r="CQ334" s="1134"/>
      <c r="CR334" s="1133"/>
      <c r="CS334" s="1134"/>
      <c r="CT334" s="1133"/>
      <c r="CU334" s="1134"/>
      <c r="CV334" s="1129"/>
      <c r="CW334" s="1129"/>
      <c r="CX334" s="1129"/>
      <c r="CY334" s="1129"/>
      <c r="CZ334" s="1129"/>
      <c r="DA334" s="1129"/>
      <c r="DB334" s="1129"/>
      <c r="DC334" s="1129"/>
      <c r="DD334" s="1129"/>
      <c r="DE334" s="1129"/>
      <c r="DF334" s="1129"/>
      <c r="DG334" s="1129"/>
      <c r="DH334" s="1129"/>
      <c r="DI334" s="1129"/>
      <c r="DJ334" s="1135"/>
      <c r="DK334" s="1135"/>
      <c r="DL334" s="1129"/>
      <c r="DM334" s="1129"/>
      <c r="DN334" s="1129"/>
      <c r="DO334" s="1129"/>
      <c r="DP334" s="1129"/>
      <c r="DQ334" s="1129"/>
      <c r="DR334" s="1129"/>
      <c r="DS334" s="1129"/>
      <c r="DT334" s="1129"/>
      <c r="DU334" s="1129"/>
      <c r="DV334" s="1129"/>
      <c r="DW334" s="1129"/>
      <c r="DX334" s="1129"/>
      <c r="DY334" s="1129"/>
      <c r="DZ334" s="1129"/>
      <c r="EA334" s="1129"/>
      <c r="EB334" s="1129"/>
      <c r="EC334" s="1129"/>
      <c r="ED334" s="1129"/>
      <c r="EE334" s="1129"/>
      <c r="EF334" s="1129"/>
      <c r="EG334" s="1129"/>
      <c r="EH334" s="1129"/>
      <c r="EI334" s="1129"/>
      <c r="EJ334" s="1129"/>
      <c r="EK334" s="1129"/>
      <c r="EL334" s="1129"/>
      <c r="EM334" s="1129"/>
      <c r="EN334" s="1129"/>
      <c r="EO334" s="1129"/>
      <c r="EP334" s="1129"/>
      <c r="EQ334" s="1129"/>
      <c r="ER334" s="1129"/>
      <c r="ES334" s="1129"/>
      <c r="ET334" s="1129"/>
      <c r="EU334" s="1129"/>
      <c r="EV334" s="1129"/>
      <c r="EW334" s="1129"/>
      <c r="EX334" s="1129"/>
      <c r="EY334" s="1129"/>
      <c r="EZ334" s="1129"/>
      <c r="FA334" s="1129"/>
      <c r="FB334" s="1129">
        <v>1</v>
      </c>
      <c r="FC334" s="1129"/>
      <c r="FD334" s="1129"/>
      <c r="FE334" s="1129"/>
      <c r="FF334" s="1129"/>
      <c r="FG334" s="1129"/>
      <c r="FH334" s="1129"/>
      <c r="FI334" s="1129"/>
      <c r="FJ334" s="1129"/>
      <c r="FK334" s="1129"/>
      <c r="FL334" s="1129"/>
      <c r="FM334" s="1129"/>
      <c r="FN334" s="1129"/>
      <c r="FO334" s="1129"/>
      <c r="FP334" s="1129"/>
      <c r="FQ334" s="1129"/>
      <c r="FR334" s="1129"/>
      <c r="FS334" s="1129"/>
      <c r="FT334" s="1129"/>
      <c r="FU334" s="1129"/>
      <c r="FV334" s="1129"/>
      <c r="FW334" s="1129"/>
      <c r="FX334" s="1129"/>
      <c r="FY334" s="1129"/>
      <c r="FZ334" s="1129"/>
      <c r="GA334" s="1129"/>
      <c r="GB334" s="1129"/>
      <c r="GC334" s="1129"/>
      <c r="GD334" s="1129"/>
      <c r="GE334" s="1129"/>
      <c r="GF334" s="1129"/>
      <c r="GG334" s="1129"/>
      <c r="GH334" s="1129"/>
      <c r="GI334" s="1129"/>
      <c r="GJ334" s="1129"/>
      <c r="GK334" s="1129"/>
      <c r="GL334" s="1129"/>
      <c r="GM334" s="1129"/>
      <c r="GN334" s="1129"/>
      <c r="GO334" s="1129"/>
      <c r="GP334" s="1129"/>
      <c r="GQ334" s="1129"/>
      <c r="GR334" s="1129"/>
      <c r="GS334" s="1129"/>
      <c r="GT334" s="1129"/>
      <c r="GU334" s="1129"/>
      <c r="GV334" s="1129"/>
      <c r="GW334" s="1129"/>
      <c r="GX334" s="1129"/>
      <c r="GY334" s="1129"/>
      <c r="GZ334" s="1129"/>
      <c r="HA334" s="1129"/>
      <c r="HB334" s="1129"/>
      <c r="HC334" s="1129"/>
      <c r="HD334" s="1129"/>
      <c r="HE334" s="1129"/>
      <c r="HF334" s="1129"/>
      <c r="HG334" s="1129"/>
      <c r="HH334" s="1129"/>
      <c r="HI334" s="1129"/>
    </row>
    <row r="335" spans="1:217" ht="12.75" hidden="1" customHeight="1">
      <c r="A335" s="1139"/>
      <c r="B335" s="1140"/>
      <c r="C335" s="1139"/>
      <c r="D335" s="1141"/>
      <c r="E335" s="1141"/>
      <c r="F335" s="1142"/>
      <c r="G335" s="1141"/>
      <c r="H335" s="733"/>
      <c r="I335" s="1143"/>
      <c r="J335" s="1144"/>
      <c r="K335" s="838" t="s">
        <v>381</v>
      </c>
      <c r="L335" s="1125">
        <f>(L333*L334*$G333)*$L$8</f>
        <v>0</v>
      </c>
      <c r="M335" s="1126"/>
      <c r="N335" s="1125">
        <f>(N333*N334*$G333)*$L$8</f>
        <v>0</v>
      </c>
      <c r="O335" s="1126"/>
      <c r="P335" s="1125">
        <f>(P333*P334*$G333)*$L$8</f>
        <v>0</v>
      </c>
      <c r="Q335" s="1126"/>
      <c r="R335" s="1125">
        <f>(R333*R334*$G333)*$L$8</f>
        <v>0</v>
      </c>
      <c r="S335" s="1126"/>
      <c r="T335" s="1125">
        <f>(T333*T334*$G333)*$T$8</f>
        <v>0</v>
      </c>
      <c r="U335" s="1126"/>
      <c r="V335" s="1125">
        <f>(V333*V334*$G333)*$T$8</f>
        <v>0</v>
      </c>
      <c r="W335" s="1126"/>
      <c r="X335" s="1125">
        <f>(X333*X334*$G333)*$T$8</f>
        <v>0</v>
      </c>
      <c r="Y335" s="1126"/>
      <c r="Z335" s="1125">
        <f>(Z333*Z334*$G333)*$T$8</f>
        <v>0</v>
      </c>
      <c r="AA335" s="1126"/>
      <c r="AB335" s="1125">
        <f>(AB333*AB334*$G333)*$AB$8</f>
        <v>0</v>
      </c>
      <c r="AC335" s="1126"/>
      <c r="AD335" s="1125">
        <f>(AD333*AD334*$G333)*$AB$8</f>
        <v>0</v>
      </c>
      <c r="AE335" s="1126"/>
      <c r="AF335" s="1125">
        <f>(AF333*AF334*$G333)*$AB$8</f>
        <v>0</v>
      </c>
      <c r="AG335" s="1126"/>
      <c r="AH335" s="1125">
        <f>(AH333*AH334*$G333)*$AB$8</f>
        <v>0</v>
      </c>
      <c r="AI335" s="1126"/>
      <c r="AJ335" s="1125">
        <f>(AJ333*AJ334*$G333)*$AJ$8</f>
        <v>0</v>
      </c>
      <c r="AK335" s="1126"/>
      <c r="AL335" s="1125">
        <f>(AL333*AL334*$G333)*$AJ$8</f>
        <v>0</v>
      </c>
      <c r="AM335" s="1126"/>
      <c r="AN335" s="1125">
        <f>(AN333*AN334*$G333)*$AJ$8</f>
        <v>0</v>
      </c>
      <c r="AO335" s="1126"/>
      <c r="AP335" s="1125">
        <f>(AP333*AP334*$G333)*$AJ$8</f>
        <v>0</v>
      </c>
      <c r="AQ335" s="1126"/>
      <c r="AR335" s="1125">
        <f>(AR333*AR334*$G333)*$AT$8</f>
        <v>0</v>
      </c>
      <c r="AS335" s="1126"/>
      <c r="AT335" s="1125">
        <f>(AT333*AT334*$G333)*$AT$8</f>
        <v>0</v>
      </c>
      <c r="AU335" s="1126"/>
      <c r="AV335" s="1125">
        <f>(AV333*AV334*$G333)*$AT$8</f>
        <v>0</v>
      </c>
      <c r="AW335" s="1126"/>
      <c r="AX335" s="1125">
        <f>(AX333*AX334*$G333)*$AT$8</f>
        <v>0</v>
      </c>
      <c r="AY335" s="1126"/>
      <c r="AZ335" s="1125">
        <f>(AZ333*AZ334*$G333)*$AT$8</f>
        <v>0</v>
      </c>
      <c r="BA335" s="1126"/>
      <c r="BB335" s="1125">
        <f>(BB333*BB334*$G333)*$BB$8</f>
        <v>0</v>
      </c>
      <c r="BC335" s="1126"/>
      <c r="BD335" s="1125">
        <f t="shared" ref="BD335" si="1341">(BD333*BD334*$G333)*$BB$8</f>
        <v>0</v>
      </c>
      <c r="BE335" s="1126"/>
      <c r="BF335" s="1125">
        <f t="shared" ref="BF335" si="1342">(BF333*BF334*$G333)*$BB$8</f>
        <v>0</v>
      </c>
      <c r="BG335" s="1126"/>
      <c r="BH335" s="1125">
        <f t="shared" ref="BH335" si="1343">(BH333*BH334*$G333)*$BB$8</f>
        <v>0</v>
      </c>
      <c r="BI335" s="1126"/>
      <c r="BJ335" s="1125">
        <f>(BJ333*BJ334*$G333)*$BJ$8</f>
        <v>0</v>
      </c>
      <c r="BK335" s="1126"/>
      <c r="BL335" s="1125">
        <f>(BL333*BL334*$G333)*$BJ$8</f>
        <v>0</v>
      </c>
      <c r="BM335" s="1126"/>
      <c r="BN335" s="1125">
        <f t="shared" ref="BN335" si="1344">(BN333*BN334*$G333)*$BJ$8</f>
        <v>0</v>
      </c>
      <c r="BO335" s="1126"/>
      <c r="BP335" s="1125">
        <f t="shared" ref="BP335" si="1345">(BP333*BP334*$G333)*$BJ$8</f>
        <v>0</v>
      </c>
      <c r="BQ335" s="1126"/>
      <c r="BR335" s="1125">
        <f t="shared" ref="BR335" si="1346">(BR333*BR334*$G333)*$BJ$8</f>
        <v>0</v>
      </c>
      <c r="BS335" s="1126"/>
      <c r="BT335" s="1125">
        <f>(BT333*BT334*$G333)*$BT$8</f>
        <v>0</v>
      </c>
      <c r="BU335" s="1126"/>
      <c r="BV335" s="1125">
        <f t="shared" ref="BV335" si="1347">(BV333*BV334*$G333)*$BT$8</f>
        <v>0</v>
      </c>
      <c r="BW335" s="1126"/>
      <c r="BX335" s="1125">
        <f>(BX333*BX334*$G333)*$BT$8</f>
        <v>0</v>
      </c>
      <c r="BY335" s="1126"/>
      <c r="BZ335" s="1125">
        <f t="shared" ref="BZ335" si="1348">(BZ333*BZ334*$G333)*$BT$8</f>
        <v>0</v>
      </c>
      <c r="CA335" s="1126"/>
      <c r="CB335" s="1125">
        <f>(CB333*CB334*$G333)*$CB$8</f>
        <v>0</v>
      </c>
      <c r="CC335" s="1126"/>
      <c r="CD335" s="1125">
        <f t="shared" ref="CD335" si="1349">(CD333*CD334*$G333)*$CB$8</f>
        <v>0</v>
      </c>
      <c r="CE335" s="1126"/>
      <c r="CF335" s="1125">
        <f t="shared" ref="CF335" si="1350">(CF333*CF334*$G333)*$CB$8</f>
        <v>0</v>
      </c>
      <c r="CG335" s="1126"/>
      <c r="CH335" s="1125">
        <f t="shared" ref="CH335" si="1351">(CH333*CH334*$G333)*$CB$8</f>
        <v>0</v>
      </c>
      <c r="CI335" s="1126"/>
      <c r="CJ335" s="1125">
        <f t="shared" ref="CJ335" si="1352">(CJ333*CJ334*$G333)*$CJ$8</f>
        <v>0</v>
      </c>
      <c r="CK335" s="1126"/>
      <c r="CL335" s="1125">
        <f t="shared" ref="CL335" si="1353">(CL333*CL334*$G333)*$CJ$8</f>
        <v>0</v>
      </c>
      <c r="CM335" s="1126"/>
      <c r="CN335" s="1125">
        <f>(CN333*CN334*$G333)*$CJ$8</f>
        <v>0</v>
      </c>
      <c r="CO335" s="1126"/>
      <c r="CP335" s="1125">
        <f>(CP333*CP334*$G333)*$CJ$8</f>
        <v>0</v>
      </c>
      <c r="CQ335" s="1126"/>
      <c r="CR335" s="1125">
        <f>(CR333*CR334*$G333)*$CJ$8</f>
        <v>0</v>
      </c>
      <c r="CS335" s="1126"/>
      <c r="CT335" s="1125">
        <f t="shared" ref="CT335" si="1354">(CT333*CT334*$G333)*$CT$8</f>
        <v>0</v>
      </c>
      <c r="CU335" s="1126"/>
      <c r="CV335" s="1125">
        <f t="shared" ref="CV335" si="1355">(CV333*CV334*$G333)*$CT$8</f>
        <v>0</v>
      </c>
      <c r="CW335" s="1126"/>
      <c r="CX335" s="1125">
        <f>(CX333*CX334*$G333)*$CT$8</f>
        <v>0</v>
      </c>
      <c r="CY335" s="1126"/>
      <c r="CZ335" s="1125">
        <f>(CZ333*CZ334*$G333)*$CT$8</f>
        <v>0</v>
      </c>
      <c r="DA335" s="1126"/>
      <c r="DB335" s="1125">
        <f>(DB333*DB334*$G333)*$DB$8</f>
        <v>0</v>
      </c>
      <c r="DC335" s="1126"/>
      <c r="DD335" s="1125">
        <f>(DD333*DD334*$G333)*$DB$8</f>
        <v>0</v>
      </c>
      <c r="DE335" s="1126"/>
      <c r="DF335" s="1125">
        <f>(DF333*DF334*$G333)*$DB$8</f>
        <v>0</v>
      </c>
      <c r="DG335" s="1126"/>
      <c r="DH335" s="1125">
        <f>(DH333*DH334*$G333)*$DB$8</f>
        <v>0</v>
      </c>
      <c r="DI335" s="1126"/>
      <c r="DJ335" s="1130">
        <f>(DJ333*DJ334*$G333)*$DB$8</f>
        <v>0</v>
      </c>
      <c r="DK335" s="1131"/>
      <c r="DL335" s="1125">
        <f>(DL333*DL334*$G333)*$DL$8</f>
        <v>0</v>
      </c>
      <c r="DM335" s="1126"/>
      <c r="DN335" s="1125">
        <f>(DN333*DN334*$G333)*$DL$8</f>
        <v>0</v>
      </c>
      <c r="DO335" s="1126"/>
      <c r="DP335" s="1125">
        <f t="shared" ref="DP335" si="1356">(DP333*DP334*$G333)*$DL$8</f>
        <v>0</v>
      </c>
      <c r="DQ335" s="1126"/>
      <c r="DR335" s="1125">
        <f t="shared" ref="DR335" si="1357">(DR333*DR334*$G333)*$DL$8</f>
        <v>0</v>
      </c>
      <c r="DS335" s="1126"/>
      <c r="DT335" s="1125">
        <f>(DT333*DT334*$G333)*$DB$8</f>
        <v>0</v>
      </c>
      <c r="DU335" s="1126"/>
      <c r="DV335" s="1125">
        <f>(DV333*DV334*$G333)*$DB$8</f>
        <v>0</v>
      </c>
      <c r="DW335" s="1126"/>
      <c r="DX335" s="1125">
        <f>(DX333*DX334*$G333)*$DB$8</f>
        <v>0</v>
      </c>
      <c r="DY335" s="1126"/>
      <c r="DZ335" s="1125">
        <f>(DZ333*DZ334*$G333)*$DB$8</f>
        <v>0</v>
      </c>
      <c r="EA335" s="1126"/>
      <c r="EB335" s="1125">
        <f>(EB333*EB334*$G333)*$DB$8</f>
        <v>0</v>
      </c>
      <c r="EC335" s="1126"/>
      <c r="ED335" s="1125">
        <f>(ED333*ED334*$G333)*$DB$8</f>
        <v>0</v>
      </c>
      <c r="EE335" s="1126"/>
      <c r="EF335" s="1125">
        <f>(EF333*EF334*$G333)*$DB$8</f>
        <v>0</v>
      </c>
      <c r="EG335" s="1126"/>
      <c r="EH335" s="1125">
        <f>(EH333*EH334*$G333)*$DB$8</f>
        <v>0</v>
      </c>
      <c r="EI335" s="1126"/>
      <c r="EJ335" s="1125">
        <f>(EJ333*EJ334*$G333)*$DB$8</f>
        <v>0</v>
      </c>
      <c r="EK335" s="1126"/>
      <c r="EL335" s="1125">
        <f>(EL333*EL334*$G333)*$DB$8</f>
        <v>0</v>
      </c>
      <c r="EM335" s="1126"/>
      <c r="EN335" s="1125">
        <f>(EN333*EN334*$G333)*$DB$8</f>
        <v>0</v>
      </c>
      <c r="EO335" s="1126"/>
      <c r="EP335" s="1125">
        <f>(EP333*EP334*$G333)*$DB$8</f>
        <v>0</v>
      </c>
      <c r="EQ335" s="1126"/>
      <c r="ER335" s="1125">
        <f>(ER333*ER334*$G333)*$DB$8</f>
        <v>0</v>
      </c>
      <c r="ES335" s="1126"/>
      <c r="ET335" s="1125">
        <f>(ET333*ET334*$G333)*$ET$8</f>
        <v>0</v>
      </c>
      <c r="EU335" s="1126"/>
      <c r="EV335" s="1125">
        <f t="shared" ref="EV335" si="1358">(EV333*EV334*$G333)*$ET$8</f>
        <v>0</v>
      </c>
      <c r="EW335" s="1126"/>
      <c r="EX335" s="1125">
        <f>(EX333*EX334*$G333)*$ET$8</f>
        <v>0</v>
      </c>
      <c r="EY335" s="1126"/>
      <c r="EZ335" s="1125">
        <f>(EZ333*EZ334*$G333)*$ET$8</f>
        <v>0</v>
      </c>
      <c r="FA335" s="1126"/>
      <c r="FB335" s="1125">
        <f>(FB333*FB334*$G333)*$FB$8</f>
        <v>0</v>
      </c>
      <c r="FC335" s="1126"/>
      <c r="FD335" s="1125">
        <f>(FD333*FD334*$G333)*$DB$8</f>
        <v>0</v>
      </c>
      <c r="FE335" s="1126"/>
      <c r="FF335" s="1125">
        <f>(FF333*FF334*$G333)*$DB$8</f>
        <v>0</v>
      </c>
      <c r="FG335" s="1126"/>
      <c r="FH335" s="1125">
        <f>(FH333*FH334*$G333)*$DB$8</f>
        <v>0</v>
      </c>
      <c r="FI335" s="1126"/>
      <c r="FJ335" s="1125">
        <f>(FJ333*FJ334*$G333)*$DB$8</f>
        <v>0</v>
      </c>
      <c r="FK335" s="1126"/>
      <c r="FL335" s="1125">
        <f>(FL333*FL334*$G333)*$DB$8</f>
        <v>0</v>
      </c>
      <c r="FM335" s="1126"/>
      <c r="FN335" s="1125">
        <f>(FN333*FN334*$G333)*$DB$8</f>
        <v>0</v>
      </c>
      <c r="FO335" s="1126"/>
      <c r="FP335" s="1125">
        <f>(FP333*FP334*$G333)*$DB$8</f>
        <v>0</v>
      </c>
      <c r="FQ335" s="1126"/>
      <c r="FR335" s="1125">
        <f>(FR333*FR334*$G333)*$DB$8</f>
        <v>0</v>
      </c>
      <c r="FS335" s="1126"/>
      <c r="FT335" s="1125">
        <f>(FT333*FT334*$G333)*$DB$8</f>
        <v>0</v>
      </c>
      <c r="FU335" s="1126"/>
      <c r="FV335" s="1125">
        <f>(FV333*FV334*$G333)*$DB$8</f>
        <v>0</v>
      </c>
      <c r="FW335" s="1126"/>
      <c r="FX335" s="1125">
        <f>(FX333*FX334*$G333)*$DB$8</f>
        <v>0</v>
      </c>
      <c r="FY335" s="1126"/>
      <c r="FZ335" s="1125">
        <f>(FZ333*FZ334*$G333)*$DB$8</f>
        <v>0</v>
      </c>
      <c r="GA335" s="1126"/>
      <c r="GB335" s="1125">
        <f>(GB333*GB334*$G333)*$DB$8</f>
        <v>0</v>
      </c>
      <c r="GC335" s="1126"/>
      <c r="GD335" s="1125">
        <f>(GD333*GD334*$G333)*$DB$8</f>
        <v>0</v>
      </c>
      <c r="GE335" s="1126"/>
      <c r="GF335" s="1125">
        <f>(GF333*GF334*$G333)*$DB$8</f>
        <v>0</v>
      </c>
      <c r="GG335" s="1126"/>
      <c r="GH335" s="1125">
        <f>(GH333*GH334*$G333)*$DB$8</f>
        <v>0</v>
      </c>
      <c r="GI335" s="1126"/>
      <c r="GJ335" s="1125">
        <f>(GJ333*GJ334*$G333)*$DB$8</f>
        <v>0</v>
      </c>
      <c r="GK335" s="1126"/>
      <c r="GL335" s="1125">
        <f>(GL333*GL334*$G333)*$DB$8</f>
        <v>0</v>
      </c>
      <c r="GM335" s="1126"/>
      <c r="GN335" s="1125">
        <f>(GN333*GN334*$G333)*$DB$8</f>
        <v>0</v>
      </c>
      <c r="GO335" s="1126"/>
      <c r="GP335" s="1125">
        <f>(GP333*GP334*$G333)*$DB$8</f>
        <v>0</v>
      </c>
      <c r="GQ335" s="1126"/>
      <c r="GR335" s="1125">
        <f>(GR333*GR334*$G333)*$DB$8</f>
        <v>0</v>
      </c>
      <c r="GS335" s="1126"/>
      <c r="GT335" s="1125">
        <f>(GT333*GT334*$G333)*$DB$8</f>
        <v>0</v>
      </c>
      <c r="GU335" s="1126"/>
      <c r="GV335" s="1125">
        <f t="shared" ref="GV335" si="1359">(GV333*GV334*$G333)*$DB$8</f>
        <v>0</v>
      </c>
      <c r="GW335" s="1126"/>
      <c r="GX335" s="1125">
        <f t="shared" ref="GX335" si="1360">(GX333*GX334*$G333)*$DB$8</f>
        <v>0</v>
      </c>
      <c r="GY335" s="1126"/>
      <c r="GZ335" s="1125">
        <f t="shared" ref="GZ335" si="1361">(GZ333*GZ334*$G333)*$DB$8</f>
        <v>0</v>
      </c>
      <c r="HA335" s="1126"/>
      <c r="HB335" s="1125">
        <f>(HB333*HB334*$G333)*$DB$8</f>
        <v>0</v>
      </c>
      <c r="HC335" s="1126"/>
      <c r="HD335" s="1125">
        <f t="shared" ref="HD335" si="1362">(HD333*HD334*$G333)*$DB$8</f>
        <v>0</v>
      </c>
      <c r="HE335" s="1126"/>
      <c r="HF335" s="1125">
        <f t="shared" ref="HF335" si="1363">(HF333*HF334*$G333)*$DB$8</f>
        <v>0</v>
      </c>
      <c r="HG335" s="1126"/>
      <c r="HH335" s="1125">
        <f t="shared" ref="HH335" si="1364">(HH333*HH334*$G333)*$DB$8</f>
        <v>0</v>
      </c>
      <c r="HI335" s="1126"/>
    </row>
    <row r="336" spans="1:217" ht="12.75" hidden="1" customHeight="1">
      <c r="A336" s="1139"/>
      <c r="B336" s="1140"/>
      <c r="C336" s="1139"/>
      <c r="D336" s="1141"/>
      <c r="E336" s="1141"/>
      <c r="F336" s="1142"/>
      <c r="G336" s="1141"/>
      <c r="H336" s="733"/>
      <c r="I336" s="1143"/>
      <c r="J336" s="1144"/>
      <c r="K336" s="839" t="s">
        <v>382</v>
      </c>
      <c r="L336" s="1121">
        <f>L335</f>
        <v>0</v>
      </c>
      <c r="M336" s="1122"/>
      <c r="N336" s="1121">
        <f>L336+N335</f>
        <v>0</v>
      </c>
      <c r="O336" s="1122"/>
      <c r="P336" s="1121">
        <f>N336+P335</f>
        <v>0</v>
      </c>
      <c r="Q336" s="1122"/>
      <c r="R336" s="1121">
        <f>P336+R335</f>
        <v>0</v>
      </c>
      <c r="S336" s="1122"/>
      <c r="T336" s="1121">
        <f>R336+T335</f>
        <v>0</v>
      </c>
      <c r="U336" s="1122"/>
      <c r="V336" s="1121">
        <f>T336+V335</f>
        <v>0</v>
      </c>
      <c r="W336" s="1122"/>
      <c r="X336" s="1121">
        <f>V336+X335</f>
        <v>0</v>
      </c>
      <c r="Y336" s="1122"/>
      <c r="Z336" s="1121">
        <f>X336+Z335</f>
        <v>0</v>
      </c>
      <c r="AA336" s="1122"/>
      <c r="AB336" s="1121">
        <f>Z336+AB335</f>
        <v>0</v>
      </c>
      <c r="AC336" s="1122"/>
      <c r="AD336" s="1121">
        <f>AB336+AD335</f>
        <v>0</v>
      </c>
      <c r="AE336" s="1122"/>
      <c r="AF336" s="1121">
        <f>AD336+AF335</f>
        <v>0</v>
      </c>
      <c r="AG336" s="1122"/>
      <c r="AH336" s="1121">
        <f>AF336+AH335</f>
        <v>0</v>
      </c>
      <c r="AI336" s="1122"/>
      <c r="AJ336" s="1121">
        <f>AH336+AJ335</f>
        <v>0</v>
      </c>
      <c r="AK336" s="1122"/>
      <c r="AL336" s="1121">
        <f>AJ336+AL335</f>
        <v>0</v>
      </c>
      <c r="AM336" s="1122"/>
      <c r="AN336" s="1121">
        <f>AL336+AN335</f>
        <v>0</v>
      </c>
      <c r="AO336" s="1122"/>
      <c r="AP336" s="1121">
        <f>AN336+AP335</f>
        <v>0</v>
      </c>
      <c r="AQ336" s="1122"/>
      <c r="AR336" s="1121">
        <f>AP336+AR335</f>
        <v>0</v>
      </c>
      <c r="AS336" s="1122"/>
      <c r="AT336" s="1121">
        <f>AR336+AT335</f>
        <v>0</v>
      </c>
      <c r="AU336" s="1122"/>
      <c r="AV336" s="1121">
        <f>AT336+AV335</f>
        <v>0</v>
      </c>
      <c r="AW336" s="1122"/>
      <c r="AX336" s="1121">
        <f>AV336+AX335</f>
        <v>0</v>
      </c>
      <c r="AY336" s="1122"/>
      <c r="AZ336" s="1121">
        <f>AX336+AZ335</f>
        <v>0</v>
      </c>
      <c r="BA336" s="1122"/>
      <c r="BB336" s="1121">
        <f>AZ336+BB335</f>
        <v>0</v>
      </c>
      <c r="BC336" s="1122"/>
      <c r="BD336" s="1121">
        <f>BB336+BD335</f>
        <v>0</v>
      </c>
      <c r="BE336" s="1122"/>
      <c r="BF336" s="1121">
        <f>BD336+BF335</f>
        <v>0</v>
      </c>
      <c r="BG336" s="1122"/>
      <c r="BH336" s="1121">
        <f>BF336+BH335</f>
        <v>0</v>
      </c>
      <c r="BI336" s="1122"/>
      <c r="BJ336" s="1121">
        <f>BH336+BJ335</f>
        <v>0</v>
      </c>
      <c r="BK336" s="1122"/>
      <c r="BL336" s="1121">
        <f>BJ336+BL335</f>
        <v>0</v>
      </c>
      <c r="BM336" s="1122"/>
      <c r="BN336" s="1121">
        <f>BL336+BN335</f>
        <v>0</v>
      </c>
      <c r="BO336" s="1122"/>
      <c r="BP336" s="1121">
        <f>BN336+BP335</f>
        <v>0</v>
      </c>
      <c r="BQ336" s="1122"/>
      <c r="BR336" s="1121">
        <f>BP336+BR335</f>
        <v>0</v>
      </c>
      <c r="BS336" s="1122"/>
      <c r="BT336" s="1121">
        <f>BR336+BT335</f>
        <v>0</v>
      </c>
      <c r="BU336" s="1122"/>
      <c r="BV336" s="1121">
        <f>BT336+BV335</f>
        <v>0</v>
      </c>
      <c r="BW336" s="1122"/>
      <c r="BX336" s="1121">
        <f>BV336+BX335</f>
        <v>0</v>
      </c>
      <c r="BY336" s="1122"/>
      <c r="BZ336" s="1121">
        <f>BX336+BZ335</f>
        <v>0</v>
      </c>
      <c r="CA336" s="1122"/>
      <c r="CB336" s="1121">
        <f>BZ336+CB335</f>
        <v>0</v>
      </c>
      <c r="CC336" s="1122"/>
      <c r="CD336" s="1121">
        <f>CB336+CD335</f>
        <v>0</v>
      </c>
      <c r="CE336" s="1122"/>
      <c r="CF336" s="1121">
        <f>CD336+CF335</f>
        <v>0</v>
      </c>
      <c r="CG336" s="1122"/>
      <c r="CH336" s="1121">
        <f>CF336+CH335</f>
        <v>0</v>
      </c>
      <c r="CI336" s="1122"/>
      <c r="CJ336" s="1121">
        <f>CH336+CJ335</f>
        <v>0</v>
      </c>
      <c r="CK336" s="1122"/>
      <c r="CL336" s="1121">
        <f>CJ336+CL335</f>
        <v>0</v>
      </c>
      <c r="CM336" s="1122"/>
      <c r="CN336" s="1121">
        <f>CL336+CN335</f>
        <v>0</v>
      </c>
      <c r="CO336" s="1122"/>
      <c r="CP336" s="1121">
        <f>CN336+CP335</f>
        <v>0</v>
      </c>
      <c r="CQ336" s="1122"/>
      <c r="CR336" s="1121">
        <f>CP336+CR335</f>
        <v>0</v>
      </c>
      <c r="CS336" s="1122"/>
      <c r="CT336" s="1121">
        <f>CR336+CT335</f>
        <v>0</v>
      </c>
      <c r="CU336" s="1122"/>
      <c r="CV336" s="1121">
        <f>CT336+CV335</f>
        <v>0</v>
      </c>
      <c r="CW336" s="1122"/>
      <c r="CX336" s="1121">
        <f>CV336+CX335</f>
        <v>0</v>
      </c>
      <c r="CY336" s="1122"/>
      <c r="CZ336" s="1121">
        <f>CX336+CZ335</f>
        <v>0</v>
      </c>
      <c r="DA336" s="1122"/>
      <c r="DB336" s="1121">
        <f>CZ336+DB335</f>
        <v>0</v>
      </c>
      <c r="DC336" s="1122"/>
      <c r="DD336" s="1121">
        <f>DB336+DD335</f>
        <v>0</v>
      </c>
      <c r="DE336" s="1122"/>
      <c r="DF336" s="1121">
        <f>DD336+DF335</f>
        <v>0</v>
      </c>
      <c r="DG336" s="1122"/>
      <c r="DH336" s="1121">
        <f>DF336+DH335</f>
        <v>0</v>
      </c>
      <c r="DI336" s="1122"/>
      <c r="DJ336" s="1127">
        <f>DH336+DJ335</f>
        <v>0</v>
      </c>
      <c r="DK336" s="1128"/>
      <c r="DL336" s="1121">
        <f>DJ336+DL335</f>
        <v>0</v>
      </c>
      <c r="DM336" s="1122"/>
      <c r="DN336" s="1121">
        <f>DL336+DN335</f>
        <v>0</v>
      </c>
      <c r="DO336" s="1122"/>
      <c r="DP336" s="1121">
        <f>DN336+DP335</f>
        <v>0</v>
      </c>
      <c r="DQ336" s="1122"/>
      <c r="DR336" s="1121">
        <f>DP336+DR335</f>
        <v>0</v>
      </c>
      <c r="DS336" s="1122"/>
      <c r="DT336" s="1121">
        <f>DR336+DT335</f>
        <v>0</v>
      </c>
      <c r="DU336" s="1122"/>
      <c r="DV336" s="1121">
        <f>DT336+DV335</f>
        <v>0</v>
      </c>
      <c r="DW336" s="1122"/>
      <c r="DX336" s="1121">
        <f>DV336+DX335</f>
        <v>0</v>
      </c>
      <c r="DY336" s="1122"/>
      <c r="DZ336" s="1121">
        <f>DX336+DZ335</f>
        <v>0</v>
      </c>
      <c r="EA336" s="1122"/>
      <c r="EB336" s="1121">
        <f>DZ336+EB335</f>
        <v>0</v>
      </c>
      <c r="EC336" s="1122"/>
      <c r="ED336" s="1121">
        <f>EB336+ED335</f>
        <v>0</v>
      </c>
      <c r="EE336" s="1122"/>
      <c r="EF336" s="1121">
        <f>ED336+EF335</f>
        <v>0</v>
      </c>
      <c r="EG336" s="1122"/>
      <c r="EH336" s="1121">
        <f>EF336+EH335</f>
        <v>0</v>
      </c>
      <c r="EI336" s="1122"/>
      <c r="EJ336" s="1121">
        <f>EH336+EJ335</f>
        <v>0</v>
      </c>
      <c r="EK336" s="1122"/>
      <c r="EL336" s="1121">
        <f>EJ336+EL335</f>
        <v>0</v>
      </c>
      <c r="EM336" s="1122"/>
      <c r="EN336" s="1121">
        <f>EL336+EN335</f>
        <v>0</v>
      </c>
      <c r="EO336" s="1122"/>
      <c r="EP336" s="1121">
        <f>EN336+EP335</f>
        <v>0</v>
      </c>
      <c r="EQ336" s="1122"/>
      <c r="ER336" s="1121">
        <f>EP336+ER335</f>
        <v>0</v>
      </c>
      <c r="ES336" s="1122"/>
      <c r="ET336" s="1121">
        <f>ER336+ET335</f>
        <v>0</v>
      </c>
      <c r="EU336" s="1122"/>
      <c r="EV336" s="1121">
        <f>ET336+EV335</f>
        <v>0</v>
      </c>
      <c r="EW336" s="1122"/>
      <c r="EX336" s="1121">
        <f>EV336+EX335</f>
        <v>0</v>
      </c>
      <c r="EY336" s="1122"/>
      <c r="EZ336" s="1121">
        <f>EX336+EZ335</f>
        <v>0</v>
      </c>
      <c r="FA336" s="1122"/>
      <c r="FB336" s="1121">
        <f>EZ336+FB335</f>
        <v>0</v>
      </c>
      <c r="FC336" s="1122"/>
      <c r="FD336" s="1121">
        <f>FB336+FD335</f>
        <v>0</v>
      </c>
      <c r="FE336" s="1122"/>
      <c r="FF336" s="1121">
        <f>FD336+FF335</f>
        <v>0</v>
      </c>
      <c r="FG336" s="1122"/>
      <c r="FH336" s="1121">
        <f>FF336+FH335</f>
        <v>0</v>
      </c>
      <c r="FI336" s="1122"/>
      <c r="FJ336" s="1121">
        <f>FH336+FJ335</f>
        <v>0</v>
      </c>
      <c r="FK336" s="1122"/>
      <c r="FL336" s="1121">
        <f>FJ336+FL335</f>
        <v>0</v>
      </c>
      <c r="FM336" s="1122"/>
      <c r="FN336" s="1121">
        <f>FL336+FN335</f>
        <v>0</v>
      </c>
      <c r="FO336" s="1122"/>
      <c r="FP336" s="1121">
        <f>FN336+FP335</f>
        <v>0</v>
      </c>
      <c r="FQ336" s="1122"/>
      <c r="FR336" s="1121">
        <f>FP336+FR335</f>
        <v>0</v>
      </c>
      <c r="FS336" s="1122"/>
      <c r="FT336" s="1121">
        <f>FR336+FT335</f>
        <v>0</v>
      </c>
      <c r="FU336" s="1122"/>
      <c r="FV336" s="1121">
        <f>FT336+FV335</f>
        <v>0</v>
      </c>
      <c r="FW336" s="1122"/>
      <c r="FX336" s="1121">
        <f>FV336+FX335</f>
        <v>0</v>
      </c>
      <c r="FY336" s="1122"/>
      <c r="FZ336" s="1121">
        <f>FX336+FZ335</f>
        <v>0</v>
      </c>
      <c r="GA336" s="1122"/>
      <c r="GB336" s="1121">
        <f>FZ336+GB335</f>
        <v>0</v>
      </c>
      <c r="GC336" s="1122"/>
      <c r="GD336" s="1121">
        <f>GB336+GD335</f>
        <v>0</v>
      </c>
      <c r="GE336" s="1122"/>
      <c r="GF336" s="1121">
        <f>GD336+GF335</f>
        <v>0</v>
      </c>
      <c r="GG336" s="1122"/>
      <c r="GH336" s="1121">
        <f>GF336+GH335</f>
        <v>0</v>
      </c>
      <c r="GI336" s="1122"/>
      <c r="GJ336" s="1121">
        <f>GH336+GJ335</f>
        <v>0</v>
      </c>
      <c r="GK336" s="1122"/>
      <c r="GL336" s="1121">
        <f>GJ336+GL335</f>
        <v>0</v>
      </c>
      <c r="GM336" s="1122"/>
      <c r="GN336" s="1121">
        <f>GL336+GN335</f>
        <v>0</v>
      </c>
      <c r="GO336" s="1122"/>
      <c r="GP336" s="1121">
        <f>GN336+GP335</f>
        <v>0</v>
      </c>
      <c r="GQ336" s="1122"/>
      <c r="GR336" s="1121">
        <f>GP336+GR335</f>
        <v>0</v>
      </c>
      <c r="GS336" s="1122"/>
      <c r="GT336" s="1121">
        <f>GR336+GT335</f>
        <v>0</v>
      </c>
      <c r="GU336" s="1122"/>
      <c r="GV336" s="1121">
        <f t="shared" ref="GV336" si="1365">GT336+GV335</f>
        <v>0</v>
      </c>
      <c r="GW336" s="1122"/>
      <c r="GX336" s="1121">
        <f t="shared" ref="GX336" si="1366">GV336+GX335</f>
        <v>0</v>
      </c>
      <c r="GY336" s="1122"/>
      <c r="GZ336" s="1121">
        <f t="shared" ref="GZ336" si="1367">GX336+GZ335</f>
        <v>0</v>
      </c>
      <c r="HA336" s="1122"/>
      <c r="HB336" s="1121">
        <f>GZ336+HB335</f>
        <v>0</v>
      </c>
      <c r="HC336" s="1122"/>
      <c r="HD336" s="1121">
        <f t="shared" ref="HD336" si="1368">HB336+HD335</f>
        <v>0</v>
      </c>
      <c r="HE336" s="1122"/>
      <c r="HF336" s="1121">
        <f t="shared" ref="HF336" si="1369">HD336+HF335</f>
        <v>0</v>
      </c>
      <c r="HG336" s="1122"/>
      <c r="HH336" s="1121">
        <f t="shared" ref="HH336" si="1370">HF336+HH335</f>
        <v>0</v>
      </c>
      <c r="HI336" s="1122"/>
    </row>
    <row r="337" spans="1:217" s="19" customFormat="1" ht="12.75" hidden="1" customHeight="1">
      <c r="A337" s="1139"/>
      <c r="B337" s="1140"/>
      <c r="C337" s="1139"/>
      <c r="D337" s="1141"/>
      <c r="E337" s="1141"/>
      <c r="F337" s="1142"/>
      <c r="G337" s="1141"/>
      <c r="H337" s="840"/>
      <c r="I337" s="1143"/>
      <c r="J337" s="1144"/>
      <c r="K337" s="841" t="s">
        <v>383</v>
      </c>
      <c r="L337" s="1117"/>
      <c r="M337" s="1118"/>
      <c r="N337" s="1117"/>
      <c r="O337" s="1118"/>
      <c r="P337" s="1117"/>
      <c r="Q337" s="1118"/>
      <c r="R337" s="1117"/>
      <c r="S337" s="1118"/>
      <c r="T337" s="1117"/>
      <c r="U337" s="1118"/>
      <c r="V337" s="1117"/>
      <c r="W337" s="1118"/>
      <c r="X337" s="1117"/>
      <c r="Y337" s="1118"/>
      <c r="Z337" s="1117"/>
      <c r="AA337" s="1118"/>
      <c r="AB337" s="1117"/>
      <c r="AC337" s="1118"/>
      <c r="AD337" s="1117"/>
      <c r="AE337" s="1118"/>
      <c r="AF337" s="1117"/>
      <c r="AG337" s="1118"/>
      <c r="AH337" s="1117"/>
      <c r="AI337" s="1118"/>
      <c r="AJ337" s="1117"/>
      <c r="AK337" s="1118"/>
      <c r="AL337" s="1117"/>
      <c r="AM337" s="1118"/>
      <c r="AN337" s="1117"/>
      <c r="AO337" s="1118"/>
      <c r="AP337" s="1117"/>
      <c r="AQ337" s="1118"/>
      <c r="AR337" s="1117"/>
      <c r="AS337" s="1118"/>
      <c r="AT337" s="1117"/>
      <c r="AU337" s="1118"/>
      <c r="AV337" s="1117"/>
      <c r="AW337" s="1118"/>
      <c r="AX337" s="1117"/>
      <c r="AY337" s="1118"/>
      <c r="AZ337" s="1117"/>
      <c r="BA337" s="1118"/>
      <c r="BB337" s="1117"/>
      <c r="BC337" s="1118"/>
      <c r="BD337" s="1117"/>
      <c r="BE337" s="1118"/>
      <c r="BF337" s="1117"/>
      <c r="BG337" s="1118"/>
      <c r="BH337" s="1117"/>
      <c r="BI337" s="1118"/>
      <c r="BJ337" s="1117"/>
      <c r="BK337" s="1118"/>
      <c r="BL337" s="1117"/>
      <c r="BM337" s="1118"/>
      <c r="BN337" s="1117"/>
      <c r="BO337" s="1118"/>
      <c r="BP337" s="1117"/>
      <c r="BQ337" s="1118"/>
      <c r="BR337" s="1117"/>
      <c r="BS337" s="1118"/>
      <c r="BT337" s="1117"/>
      <c r="BU337" s="1118"/>
      <c r="BV337" s="1117"/>
      <c r="BW337" s="1118"/>
      <c r="BX337" s="1117"/>
      <c r="BY337" s="1118"/>
      <c r="BZ337" s="1117"/>
      <c r="CA337" s="1118"/>
      <c r="CB337" s="1117"/>
      <c r="CC337" s="1118"/>
      <c r="CD337" s="1117"/>
      <c r="CE337" s="1118"/>
      <c r="CF337" s="1117"/>
      <c r="CG337" s="1118"/>
      <c r="CH337" s="1117"/>
      <c r="CI337" s="1118"/>
      <c r="CJ337" s="1117"/>
      <c r="CK337" s="1118"/>
      <c r="CL337" s="1117"/>
      <c r="CM337" s="1118"/>
      <c r="CN337" s="1117"/>
      <c r="CO337" s="1118"/>
      <c r="CP337" s="1117"/>
      <c r="CQ337" s="1118"/>
      <c r="CR337" s="1117"/>
      <c r="CS337" s="1118"/>
      <c r="CT337" s="1117"/>
      <c r="CU337" s="1118"/>
      <c r="CV337" s="1117"/>
      <c r="CW337" s="1118"/>
      <c r="CX337" s="1117"/>
      <c r="CY337" s="1118"/>
      <c r="CZ337" s="1117"/>
      <c r="DA337" s="1118"/>
      <c r="DB337" s="1117"/>
      <c r="DC337" s="1118"/>
      <c r="DD337" s="1117"/>
      <c r="DE337" s="1118"/>
      <c r="DF337" s="1117"/>
      <c r="DG337" s="1118"/>
      <c r="DH337" s="1117"/>
      <c r="DI337" s="1118"/>
      <c r="DJ337" s="1123"/>
      <c r="DK337" s="1124"/>
      <c r="DL337" s="1117"/>
      <c r="DM337" s="1118"/>
      <c r="DN337" s="1117"/>
      <c r="DO337" s="1118"/>
      <c r="DP337" s="1117"/>
      <c r="DQ337" s="1118"/>
      <c r="DR337" s="1117"/>
      <c r="DS337" s="1118"/>
      <c r="DT337" s="1117"/>
      <c r="DU337" s="1118"/>
      <c r="DV337" s="1117"/>
      <c r="DW337" s="1118"/>
      <c r="DX337" s="1117"/>
      <c r="DY337" s="1118"/>
      <c r="DZ337" s="1117"/>
      <c r="EA337" s="1118"/>
      <c r="EB337" s="1117"/>
      <c r="EC337" s="1118"/>
      <c r="ED337" s="1117"/>
      <c r="EE337" s="1118"/>
      <c r="EF337" s="1117"/>
      <c r="EG337" s="1118"/>
      <c r="EH337" s="1117"/>
      <c r="EI337" s="1118"/>
      <c r="EJ337" s="1117"/>
      <c r="EK337" s="1118"/>
      <c r="EL337" s="1117"/>
      <c r="EM337" s="1118"/>
      <c r="EN337" s="1117"/>
      <c r="EO337" s="1118"/>
      <c r="EP337" s="1117"/>
      <c r="EQ337" s="1118"/>
      <c r="ER337" s="1117"/>
      <c r="ES337" s="1118"/>
      <c r="ET337" s="1117"/>
      <c r="EU337" s="1118"/>
      <c r="EV337" s="1117"/>
      <c r="EW337" s="1118"/>
      <c r="EX337" s="1117"/>
      <c r="EY337" s="1118"/>
      <c r="EZ337" s="1117"/>
      <c r="FA337" s="1118"/>
      <c r="FB337" s="1117"/>
      <c r="FC337" s="1118"/>
      <c r="FD337" s="1117"/>
      <c r="FE337" s="1118"/>
      <c r="FF337" s="1117"/>
      <c r="FG337" s="1118"/>
      <c r="FH337" s="1117"/>
      <c r="FI337" s="1118"/>
      <c r="FJ337" s="1117"/>
      <c r="FK337" s="1118"/>
      <c r="FL337" s="1117"/>
      <c r="FM337" s="1118"/>
      <c r="FN337" s="1117"/>
      <c r="FO337" s="1118"/>
      <c r="FP337" s="1117"/>
      <c r="FQ337" s="1118"/>
      <c r="FR337" s="1117"/>
      <c r="FS337" s="1118"/>
      <c r="FT337" s="1117"/>
      <c r="FU337" s="1118"/>
      <c r="FV337" s="1117"/>
      <c r="FW337" s="1118"/>
      <c r="FX337" s="1117"/>
      <c r="FY337" s="1118"/>
      <c r="FZ337" s="1117"/>
      <c r="GA337" s="1118"/>
      <c r="GB337" s="1117"/>
      <c r="GC337" s="1118"/>
      <c r="GD337" s="1117"/>
      <c r="GE337" s="1118"/>
      <c r="GF337" s="1117"/>
      <c r="GG337" s="1118"/>
      <c r="GH337" s="1117"/>
      <c r="GI337" s="1118"/>
      <c r="GJ337" s="1117"/>
      <c r="GK337" s="1118"/>
      <c r="GL337" s="1117"/>
      <c r="GM337" s="1118"/>
      <c r="GN337" s="1117"/>
      <c r="GO337" s="1118"/>
      <c r="GP337" s="1117"/>
      <c r="GQ337" s="1118"/>
      <c r="GR337" s="1117"/>
      <c r="GS337" s="1118"/>
      <c r="GT337" s="1117"/>
      <c r="GU337" s="1118"/>
      <c r="GV337" s="1117"/>
      <c r="GW337" s="1118"/>
      <c r="GX337" s="1117"/>
      <c r="GY337" s="1118"/>
      <c r="GZ337" s="1117"/>
      <c r="HA337" s="1118"/>
      <c r="HB337" s="1117"/>
      <c r="HC337" s="1118"/>
      <c r="HD337" s="1117"/>
      <c r="HE337" s="1118"/>
      <c r="HF337" s="1117"/>
      <c r="HG337" s="1118"/>
      <c r="HH337" s="1117"/>
      <c r="HI337" s="1118"/>
    </row>
    <row r="338" spans="1:217" s="20" customFormat="1" ht="12.75" hidden="1" customHeight="1">
      <c r="A338" s="1139"/>
      <c r="B338" s="1140"/>
      <c r="C338" s="1139"/>
      <c r="D338" s="1141"/>
      <c r="E338" s="1141"/>
      <c r="F338" s="1142"/>
      <c r="G338" s="1141"/>
      <c r="H338" s="842"/>
      <c r="I338" s="1143"/>
      <c r="J338" s="1144"/>
      <c r="K338" s="843" t="s">
        <v>384</v>
      </c>
      <c r="L338" s="1113">
        <f>L337</f>
        <v>0</v>
      </c>
      <c r="M338" s="1114"/>
      <c r="N338" s="1113">
        <f>N337+L338</f>
        <v>0</v>
      </c>
      <c r="O338" s="1114"/>
      <c r="P338" s="1113">
        <f>P337+N338</f>
        <v>0</v>
      </c>
      <c r="Q338" s="1114"/>
      <c r="R338" s="1113">
        <f>R337+P338</f>
        <v>0</v>
      </c>
      <c r="S338" s="1114"/>
      <c r="T338" s="1113">
        <f>T337+R338</f>
        <v>0</v>
      </c>
      <c r="U338" s="1114"/>
      <c r="V338" s="1113">
        <f>V337+T338</f>
        <v>0</v>
      </c>
      <c r="W338" s="1114"/>
      <c r="X338" s="1113">
        <f>X337+V338</f>
        <v>0</v>
      </c>
      <c r="Y338" s="1114"/>
      <c r="Z338" s="1113">
        <f>Z337+X338</f>
        <v>0</v>
      </c>
      <c r="AA338" s="1114"/>
      <c r="AB338" s="1113">
        <f>AB337+Z338</f>
        <v>0</v>
      </c>
      <c r="AC338" s="1114"/>
      <c r="AD338" s="1113">
        <f>AD337+AB338</f>
        <v>0</v>
      </c>
      <c r="AE338" s="1114"/>
      <c r="AF338" s="1113">
        <f>AF337+AD338</f>
        <v>0</v>
      </c>
      <c r="AG338" s="1114"/>
      <c r="AH338" s="1113">
        <f>AH337+AF338</f>
        <v>0</v>
      </c>
      <c r="AI338" s="1114"/>
      <c r="AJ338" s="1113">
        <f>AJ337+AH338</f>
        <v>0</v>
      </c>
      <c r="AK338" s="1114"/>
      <c r="AL338" s="1113">
        <f>AL337+AJ338</f>
        <v>0</v>
      </c>
      <c r="AM338" s="1114"/>
      <c r="AN338" s="1113">
        <f>AN337+AL338</f>
        <v>0</v>
      </c>
      <c r="AO338" s="1114"/>
      <c r="AP338" s="1113">
        <f>AP337+AN338</f>
        <v>0</v>
      </c>
      <c r="AQ338" s="1114"/>
      <c r="AR338" s="1113">
        <f>AR337+AP338</f>
        <v>0</v>
      </c>
      <c r="AS338" s="1114"/>
      <c r="AT338" s="1113">
        <f>AT337+AR338</f>
        <v>0</v>
      </c>
      <c r="AU338" s="1114"/>
      <c r="AV338" s="1113">
        <f>AV337+AT338</f>
        <v>0</v>
      </c>
      <c r="AW338" s="1114"/>
      <c r="AX338" s="1113">
        <f>AX337+AV338</f>
        <v>0</v>
      </c>
      <c r="AY338" s="1114"/>
      <c r="AZ338" s="1113">
        <f>AZ337+AX338</f>
        <v>0</v>
      </c>
      <c r="BA338" s="1114"/>
      <c r="BB338" s="1113">
        <f>BB337+AZ338</f>
        <v>0</v>
      </c>
      <c r="BC338" s="1114"/>
      <c r="BD338" s="1113">
        <f>BD337+BB338</f>
        <v>0</v>
      </c>
      <c r="BE338" s="1114"/>
      <c r="BF338" s="1113">
        <f>BF337+BD338</f>
        <v>0</v>
      </c>
      <c r="BG338" s="1114"/>
      <c r="BH338" s="1113">
        <f>BH337+BF338</f>
        <v>0</v>
      </c>
      <c r="BI338" s="1114"/>
      <c r="BJ338" s="1113">
        <f>BJ337+BH338</f>
        <v>0</v>
      </c>
      <c r="BK338" s="1114"/>
      <c r="BL338" s="1113">
        <f>BL337+BJ338</f>
        <v>0</v>
      </c>
      <c r="BM338" s="1114"/>
      <c r="BN338" s="1113">
        <f>BN337+BL338</f>
        <v>0</v>
      </c>
      <c r="BO338" s="1114"/>
      <c r="BP338" s="1113">
        <f>BP337+BN338</f>
        <v>0</v>
      </c>
      <c r="BQ338" s="1114"/>
      <c r="BR338" s="1113">
        <f>BR337+BP338</f>
        <v>0</v>
      </c>
      <c r="BS338" s="1114"/>
      <c r="BT338" s="1113">
        <f>BT337+BR338</f>
        <v>0</v>
      </c>
      <c r="BU338" s="1114"/>
      <c r="BV338" s="1113">
        <f>BV337+BT338</f>
        <v>0</v>
      </c>
      <c r="BW338" s="1114"/>
      <c r="BX338" s="1113">
        <f>BX337+BV338</f>
        <v>0</v>
      </c>
      <c r="BY338" s="1114"/>
      <c r="BZ338" s="1113">
        <f>BZ337+BX338</f>
        <v>0</v>
      </c>
      <c r="CA338" s="1114"/>
      <c r="CB338" s="1113">
        <f>CB337+BZ338</f>
        <v>0</v>
      </c>
      <c r="CC338" s="1114"/>
      <c r="CD338" s="1113">
        <f>CD337+CB338</f>
        <v>0</v>
      </c>
      <c r="CE338" s="1114"/>
      <c r="CF338" s="1113">
        <f>CF337+CD338</f>
        <v>0</v>
      </c>
      <c r="CG338" s="1114"/>
      <c r="CH338" s="1113">
        <f>CH337+CF338</f>
        <v>0</v>
      </c>
      <c r="CI338" s="1114"/>
      <c r="CJ338" s="1113">
        <f>CJ337+CH338</f>
        <v>0</v>
      </c>
      <c r="CK338" s="1114"/>
      <c r="CL338" s="1113">
        <f>CL337+CJ338</f>
        <v>0</v>
      </c>
      <c r="CM338" s="1114"/>
      <c r="CN338" s="1113">
        <f>CN337+CL338</f>
        <v>0</v>
      </c>
      <c r="CO338" s="1114"/>
      <c r="CP338" s="1113">
        <f>CP337+CN338</f>
        <v>0</v>
      </c>
      <c r="CQ338" s="1114"/>
      <c r="CR338" s="1113">
        <f>CR337+CP338</f>
        <v>0</v>
      </c>
      <c r="CS338" s="1114"/>
      <c r="CT338" s="1113">
        <f>CT337+CR338</f>
        <v>0</v>
      </c>
      <c r="CU338" s="1114"/>
      <c r="CV338" s="1113">
        <f>CV337+CT338</f>
        <v>0</v>
      </c>
      <c r="CW338" s="1114"/>
      <c r="CX338" s="1113">
        <f>CX337+CV338</f>
        <v>0</v>
      </c>
      <c r="CY338" s="1114"/>
      <c r="CZ338" s="1113">
        <f>CZ337+CX338</f>
        <v>0</v>
      </c>
      <c r="DA338" s="1114"/>
      <c r="DB338" s="1113">
        <f>DB337+CZ338</f>
        <v>0</v>
      </c>
      <c r="DC338" s="1114"/>
      <c r="DD338" s="1113">
        <f>DD337+DB338</f>
        <v>0</v>
      </c>
      <c r="DE338" s="1114"/>
      <c r="DF338" s="1113">
        <f>DF337+DD338</f>
        <v>0</v>
      </c>
      <c r="DG338" s="1114"/>
      <c r="DH338" s="1113">
        <f>DH337+DF338</f>
        <v>0</v>
      </c>
      <c r="DI338" s="1114"/>
      <c r="DJ338" s="1119">
        <f>DJ337+DH338</f>
        <v>0</v>
      </c>
      <c r="DK338" s="1120"/>
      <c r="DL338" s="1113">
        <f>DL337+DJ338</f>
        <v>0</v>
      </c>
      <c r="DM338" s="1114"/>
      <c r="DN338" s="1113">
        <f>DN337+DL338</f>
        <v>0</v>
      </c>
      <c r="DO338" s="1114"/>
      <c r="DP338" s="1113">
        <f>DP337+DN338</f>
        <v>0</v>
      </c>
      <c r="DQ338" s="1114"/>
      <c r="DR338" s="1113">
        <f>DR337+DP338</f>
        <v>0</v>
      </c>
      <c r="DS338" s="1114"/>
      <c r="DT338" s="1113">
        <f>DT337+DR338</f>
        <v>0</v>
      </c>
      <c r="DU338" s="1114"/>
      <c r="DV338" s="1113">
        <f>DV337+DT338</f>
        <v>0</v>
      </c>
      <c r="DW338" s="1114"/>
      <c r="DX338" s="1113">
        <f>DX337+DV338</f>
        <v>0</v>
      </c>
      <c r="DY338" s="1114"/>
      <c r="DZ338" s="1113">
        <f>DZ337+DX338</f>
        <v>0</v>
      </c>
      <c r="EA338" s="1114"/>
      <c r="EB338" s="1113">
        <f>EB337+DZ338</f>
        <v>0</v>
      </c>
      <c r="EC338" s="1114"/>
      <c r="ED338" s="1113">
        <f>ED337+EB338</f>
        <v>0</v>
      </c>
      <c r="EE338" s="1114"/>
      <c r="EF338" s="1113">
        <f>EF337+ED338</f>
        <v>0</v>
      </c>
      <c r="EG338" s="1114"/>
      <c r="EH338" s="1113">
        <f>EH337+EF338</f>
        <v>0</v>
      </c>
      <c r="EI338" s="1114"/>
      <c r="EJ338" s="1113">
        <f>EJ337+EH338</f>
        <v>0</v>
      </c>
      <c r="EK338" s="1114"/>
      <c r="EL338" s="1113">
        <f>EL337+EJ338</f>
        <v>0</v>
      </c>
      <c r="EM338" s="1114"/>
      <c r="EN338" s="1113">
        <f>EN337+EL338</f>
        <v>0</v>
      </c>
      <c r="EO338" s="1114"/>
      <c r="EP338" s="1113">
        <f>EP337+EN338</f>
        <v>0</v>
      </c>
      <c r="EQ338" s="1114"/>
      <c r="ER338" s="1113">
        <f>ER337+EP338</f>
        <v>0</v>
      </c>
      <c r="ES338" s="1114"/>
      <c r="ET338" s="1113">
        <f>ET337+ER338</f>
        <v>0</v>
      </c>
      <c r="EU338" s="1114"/>
      <c r="EV338" s="1113">
        <f>EV337+ET338</f>
        <v>0</v>
      </c>
      <c r="EW338" s="1114"/>
      <c r="EX338" s="1113">
        <f>EX337+EV338</f>
        <v>0</v>
      </c>
      <c r="EY338" s="1114"/>
      <c r="EZ338" s="1113">
        <f>EZ337+EX338</f>
        <v>0</v>
      </c>
      <c r="FA338" s="1114"/>
      <c r="FB338" s="1113">
        <f>FB337+EZ338</f>
        <v>0</v>
      </c>
      <c r="FC338" s="1114"/>
      <c r="FD338" s="1113">
        <f>FD337+FB338</f>
        <v>0</v>
      </c>
      <c r="FE338" s="1114"/>
      <c r="FF338" s="1113">
        <f>FF337+FD338</f>
        <v>0</v>
      </c>
      <c r="FG338" s="1114"/>
      <c r="FH338" s="1113">
        <f>FH337+FF338</f>
        <v>0</v>
      </c>
      <c r="FI338" s="1114"/>
      <c r="FJ338" s="1113">
        <f>FJ337+FH338</f>
        <v>0</v>
      </c>
      <c r="FK338" s="1114"/>
      <c r="FL338" s="1113">
        <f>FL337+FJ338</f>
        <v>0</v>
      </c>
      <c r="FM338" s="1114"/>
      <c r="FN338" s="1113">
        <f>FN337+FL338</f>
        <v>0</v>
      </c>
      <c r="FO338" s="1114"/>
      <c r="FP338" s="1113">
        <f>FP337+FN338</f>
        <v>0</v>
      </c>
      <c r="FQ338" s="1114"/>
      <c r="FR338" s="1113">
        <f>FR337+FP338</f>
        <v>0</v>
      </c>
      <c r="FS338" s="1114"/>
      <c r="FT338" s="1113">
        <f>FT337+FR338</f>
        <v>0</v>
      </c>
      <c r="FU338" s="1114"/>
      <c r="FV338" s="1113">
        <f>FV337+FT338</f>
        <v>0</v>
      </c>
      <c r="FW338" s="1114"/>
      <c r="FX338" s="1113">
        <f>FX337+FV338</f>
        <v>0</v>
      </c>
      <c r="FY338" s="1114"/>
      <c r="FZ338" s="1113">
        <f>FZ337+FX338</f>
        <v>0</v>
      </c>
      <c r="GA338" s="1114"/>
      <c r="GB338" s="1113">
        <f>GB337+FZ338</f>
        <v>0</v>
      </c>
      <c r="GC338" s="1114"/>
      <c r="GD338" s="1113">
        <f>GD337+GB338</f>
        <v>0</v>
      </c>
      <c r="GE338" s="1114"/>
      <c r="GF338" s="1113">
        <f>GF337+GD338</f>
        <v>0</v>
      </c>
      <c r="GG338" s="1114"/>
      <c r="GH338" s="1113">
        <f>GH337+GF338</f>
        <v>0</v>
      </c>
      <c r="GI338" s="1114"/>
      <c r="GJ338" s="1113">
        <f>GJ337+GH338</f>
        <v>0</v>
      </c>
      <c r="GK338" s="1114"/>
      <c r="GL338" s="1113">
        <f>GL337+GJ338</f>
        <v>0</v>
      </c>
      <c r="GM338" s="1114"/>
      <c r="GN338" s="1113">
        <f>GN337+GL338</f>
        <v>0</v>
      </c>
      <c r="GO338" s="1114"/>
      <c r="GP338" s="1113">
        <f>GP337+GN338</f>
        <v>0</v>
      </c>
      <c r="GQ338" s="1114"/>
      <c r="GR338" s="1113">
        <f>GR337+GP338</f>
        <v>0</v>
      </c>
      <c r="GS338" s="1114"/>
      <c r="GT338" s="1113">
        <f>GT337+GR338</f>
        <v>0</v>
      </c>
      <c r="GU338" s="1114"/>
      <c r="GV338" s="1113">
        <f t="shared" ref="GV338" si="1371">GV337+GT338</f>
        <v>0</v>
      </c>
      <c r="GW338" s="1114"/>
      <c r="GX338" s="1113">
        <f t="shared" ref="GX338" si="1372">GX337+GV338</f>
        <v>0</v>
      </c>
      <c r="GY338" s="1114"/>
      <c r="GZ338" s="1113">
        <f t="shared" ref="GZ338" si="1373">GZ337+GX338</f>
        <v>0</v>
      </c>
      <c r="HA338" s="1114"/>
      <c r="HB338" s="1113">
        <f>HB337+GZ338</f>
        <v>0</v>
      </c>
      <c r="HC338" s="1114"/>
      <c r="HD338" s="1113">
        <f t="shared" ref="HD338" si="1374">HD337+HB338</f>
        <v>0</v>
      </c>
      <c r="HE338" s="1114"/>
      <c r="HF338" s="1113">
        <f t="shared" ref="HF338" si="1375">HF337+HD338</f>
        <v>0</v>
      </c>
      <c r="HG338" s="1114"/>
      <c r="HH338" s="1113">
        <f t="shared" ref="HH338" si="1376">HH337+HF338</f>
        <v>0</v>
      </c>
      <c r="HI338" s="1114"/>
    </row>
    <row r="339" spans="1:217" s="21" customFormat="1" ht="12.75" hidden="1" customHeight="1">
      <c r="A339" s="1139"/>
      <c r="B339" s="1140"/>
      <c r="C339" s="1139"/>
      <c r="D339" s="1141"/>
      <c r="E339" s="1141"/>
      <c r="F339" s="1142"/>
      <c r="G339" s="1141"/>
      <c r="H339" s="844"/>
      <c r="I339" s="1143"/>
      <c r="J339" s="1144"/>
      <c r="K339" s="845" t="s">
        <v>385</v>
      </c>
      <c r="L339" s="1108" t="e">
        <f>IF($E333&gt;0,L336/$E333,"-")</f>
        <v>#N/A</v>
      </c>
      <c r="M339" s="1109"/>
      <c r="N339" s="1108" t="e">
        <f>IF($E333&gt;0,N336/$E333,"-")</f>
        <v>#N/A</v>
      </c>
      <c r="O339" s="1109"/>
      <c r="P339" s="1108" t="e">
        <f>IF($E333&gt;0,P336/$E333,"-")</f>
        <v>#N/A</v>
      </c>
      <c r="Q339" s="1109"/>
      <c r="R339" s="1108" t="e">
        <f>IF($E333&gt;0,R336/$E333,"-")</f>
        <v>#N/A</v>
      </c>
      <c r="S339" s="1109"/>
      <c r="T339" s="1108" t="e">
        <f>IF($E333&gt;0,T336/$E333,"-")</f>
        <v>#N/A</v>
      </c>
      <c r="U339" s="1109"/>
      <c r="V339" s="1108" t="e">
        <f>IF($E333&gt;0,V336/$E333,"-")</f>
        <v>#N/A</v>
      </c>
      <c r="W339" s="1109"/>
      <c r="X339" s="1108" t="e">
        <f>IF($E333&gt;0,X336/$E333,"-")</f>
        <v>#N/A</v>
      </c>
      <c r="Y339" s="1109"/>
      <c r="Z339" s="1108" t="e">
        <f>IF($E333&gt;0,Z336/$E333,"-")</f>
        <v>#N/A</v>
      </c>
      <c r="AA339" s="1109"/>
      <c r="AB339" s="1108" t="e">
        <f>IF($E333&gt;0,AB336/$E333,"-")</f>
        <v>#N/A</v>
      </c>
      <c r="AC339" s="1109"/>
      <c r="AD339" s="1108" t="e">
        <f>IF($E333&gt;0,AD336/$E333,"-")</f>
        <v>#N/A</v>
      </c>
      <c r="AE339" s="1109"/>
      <c r="AF339" s="1108" t="e">
        <f>IF($E333&gt;0,AF336/$E333,"-")</f>
        <v>#N/A</v>
      </c>
      <c r="AG339" s="1109"/>
      <c r="AH339" s="1108" t="e">
        <f>IF($E333&gt;0,AH336/$E333,"-")</f>
        <v>#N/A</v>
      </c>
      <c r="AI339" s="1109"/>
      <c r="AJ339" s="1108" t="e">
        <f>IF($E333&gt;0,AJ336/$E333,"-")</f>
        <v>#N/A</v>
      </c>
      <c r="AK339" s="1109"/>
      <c r="AL339" s="1108" t="e">
        <f>IF($E333&gt;0,AL336/$E333,"-")</f>
        <v>#N/A</v>
      </c>
      <c r="AM339" s="1109"/>
      <c r="AN339" s="1108" t="e">
        <f>IF($E333&gt;0,AN336/$E333,"-")</f>
        <v>#N/A</v>
      </c>
      <c r="AO339" s="1109"/>
      <c r="AP339" s="1108" t="e">
        <f>IF($E333&gt;0,AP336/$E333,"-")</f>
        <v>#N/A</v>
      </c>
      <c r="AQ339" s="1109"/>
      <c r="AR339" s="1108" t="e">
        <f>IF($E333&gt;0,AR336/$E333,"-")</f>
        <v>#N/A</v>
      </c>
      <c r="AS339" s="1109"/>
      <c r="AT339" s="1108" t="e">
        <f>IF($E333&gt;0,AT336/$E333,"-")</f>
        <v>#N/A</v>
      </c>
      <c r="AU339" s="1109"/>
      <c r="AV339" s="1108" t="e">
        <f>IF($E333&gt;0,AV336/$E333,"-")</f>
        <v>#N/A</v>
      </c>
      <c r="AW339" s="1109"/>
      <c r="AX339" s="1108" t="e">
        <f>IF($E333&gt;0,AX336/$E333,"-")</f>
        <v>#N/A</v>
      </c>
      <c r="AY339" s="1109"/>
      <c r="AZ339" s="1108" t="e">
        <f>IF($E333&gt;0,AZ336/$E333,"-")</f>
        <v>#N/A</v>
      </c>
      <c r="BA339" s="1109"/>
      <c r="BB339" s="1108" t="e">
        <f>IF($E333&gt;0,BB336/$E333,"-")</f>
        <v>#N/A</v>
      </c>
      <c r="BC339" s="1109"/>
      <c r="BD339" s="1108" t="e">
        <f>IF($E333&gt;0,BD336/$E333,"-")</f>
        <v>#N/A</v>
      </c>
      <c r="BE339" s="1109"/>
      <c r="BF339" s="1108" t="e">
        <f>IF($E333&gt;0,BF336/$E333,"-")</f>
        <v>#N/A</v>
      </c>
      <c r="BG339" s="1109"/>
      <c r="BH339" s="1108" t="e">
        <f>IF($E333&gt;0,BH336/$E333,"-")</f>
        <v>#N/A</v>
      </c>
      <c r="BI339" s="1109"/>
      <c r="BJ339" s="1108" t="e">
        <f>IF($E333&gt;0,BJ336/$E333,"-")</f>
        <v>#N/A</v>
      </c>
      <c r="BK339" s="1109"/>
      <c r="BL339" s="1108" t="e">
        <f>IF($E333&gt;0,BL336/$E333,"-")</f>
        <v>#N/A</v>
      </c>
      <c r="BM339" s="1109"/>
      <c r="BN339" s="1108" t="e">
        <f>IF($E333&gt;0,BN336/$E333,"-")</f>
        <v>#N/A</v>
      </c>
      <c r="BO339" s="1109"/>
      <c r="BP339" s="1108" t="e">
        <f>IF($E333&gt;0,BP336/$E333,"-")</f>
        <v>#N/A</v>
      </c>
      <c r="BQ339" s="1109"/>
      <c r="BR339" s="1108" t="e">
        <f>IF($E333&gt;0,BR336/$E333,"-")</f>
        <v>#N/A</v>
      </c>
      <c r="BS339" s="1109"/>
      <c r="BT339" s="1108" t="e">
        <f>IF($E333&gt;0,BT336/$E333,"-")</f>
        <v>#N/A</v>
      </c>
      <c r="BU339" s="1109"/>
      <c r="BV339" s="1108" t="e">
        <f>IF($E333&gt;0,BV336/$E333,"-")</f>
        <v>#N/A</v>
      </c>
      <c r="BW339" s="1109"/>
      <c r="BX339" s="1108" t="e">
        <f>IF($E333&gt;0,BX336/$E333,"-")</f>
        <v>#N/A</v>
      </c>
      <c r="BY339" s="1109"/>
      <c r="BZ339" s="1108" t="e">
        <f>IF($E333&gt;0,BZ336/$E333,"-")</f>
        <v>#N/A</v>
      </c>
      <c r="CA339" s="1109"/>
      <c r="CB339" s="1108" t="e">
        <f>IF($E333&gt;0,CB336/$E333,"-")</f>
        <v>#N/A</v>
      </c>
      <c r="CC339" s="1109"/>
      <c r="CD339" s="1108" t="e">
        <f>IF($E333&gt;0,CD336/$E333,"-")</f>
        <v>#N/A</v>
      </c>
      <c r="CE339" s="1109"/>
      <c r="CF339" s="1108" t="e">
        <f>IF($E333&gt;0,CF336/$E333,"-")</f>
        <v>#N/A</v>
      </c>
      <c r="CG339" s="1109"/>
      <c r="CH339" s="1108" t="e">
        <f>IF($E333&gt;0,CH336/$E333,"-")</f>
        <v>#N/A</v>
      </c>
      <c r="CI339" s="1109"/>
      <c r="CJ339" s="1108" t="e">
        <f>IF($E333&gt;0,CJ336/$E333,"-")</f>
        <v>#N/A</v>
      </c>
      <c r="CK339" s="1109"/>
      <c r="CL339" s="1108" t="e">
        <f>IF($E333&gt;0,CL336/$E333,"-")</f>
        <v>#N/A</v>
      </c>
      <c r="CM339" s="1109"/>
      <c r="CN339" s="1108" t="e">
        <f>IF($E333&gt;0,CN336/$E333,"-")</f>
        <v>#N/A</v>
      </c>
      <c r="CO339" s="1109"/>
      <c r="CP339" s="1108" t="e">
        <f>IF($E333&gt;0,CP336/$E333,"-")</f>
        <v>#N/A</v>
      </c>
      <c r="CQ339" s="1109"/>
      <c r="CR339" s="1108" t="e">
        <f>IF($E333&gt;0,CR336/$E333,"-")</f>
        <v>#N/A</v>
      </c>
      <c r="CS339" s="1109"/>
      <c r="CT339" s="1108" t="e">
        <f>IF($E333&gt;0,CT336/$E333,"-")</f>
        <v>#N/A</v>
      </c>
      <c r="CU339" s="1109"/>
      <c r="CV339" s="1108" t="e">
        <f>IF($E333&gt;0,CV336/$E333,"-")</f>
        <v>#N/A</v>
      </c>
      <c r="CW339" s="1109"/>
      <c r="CX339" s="1108" t="e">
        <f>IF($E333&gt;0,CX336/$E333,"-")</f>
        <v>#N/A</v>
      </c>
      <c r="CY339" s="1109"/>
      <c r="CZ339" s="1108" t="e">
        <f>IF($E333&gt;0,CZ336/$E333,"-")</f>
        <v>#N/A</v>
      </c>
      <c r="DA339" s="1109"/>
      <c r="DB339" s="1108" t="e">
        <f>IF($E333&gt;0,DB336/$E333,"-")</f>
        <v>#N/A</v>
      </c>
      <c r="DC339" s="1109"/>
      <c r="DD339" s="1108" t="e">
        <f>IF($E333&gt;0,DD336/$E333,"-")</f>
        <v>#N/A</v>
      </c>
      <c r="DE339" s="1109"/>
      <c r="DF339" s="1108" t="e">
        <f>IF($E333&gt;0,DF336/$E333,"-")</f>
        <v>#N/A</v>
      </c>
      <c r="DG339" s="1109"/>
      <c r="DH339" s="1108" t="e">
        <f>IF($E333&gt;0,DH336/$E333,"-")</f>
        <v>#N/A</v>
      </c>
      <c r="DI339" s="1109"/>
      <c r="DJ339" s="1115" t="e">
        <f>IF($E333&gt;0,DJ336/$E333,"-")</f>
        <v>#N/A</v>
      </c>
      <c r="DK339" s="1116"/>
      <c r="DL339" s="1108" t="e">
        <f>IF($E333&gt;0,DL336/$E333,"-")</f>
        <v>#N/A</v>
      </c>
      <c r="DM339" s="1109"/>
      <c r="DN339" s="1108" t="e">
        <f>IF($E333&gt;0,DN336/$E333,"-")</f>
        <v>#N/A</v>
      </c>
      <c r="DO339" s="1109"/>
      <c r="DP339" s="1108" t="e">
        <f>IF($E333&gt;0,DP336/$E333,"-")</f>
        <v>#N/A</v>
      </c>
      <c r="DQ339" s="1109"/>
      <c r="DR339" s="1108" t="e">
        <f>IF($E333&gt;0,DR336/$E333,"-")</f>
        <v>#N/A</v>
      </c>
      <c r="DS339" s="1109"/>
      <c r="DT339" s="1108" t="e">
        <f>IF($E333&gt;0,DT336/$E333,"-")</f>
        <v>#N/A</v>
      </c>
      <c r="DU339" s="1109"/>
      <c r="DV339" s="1108" t="e">
        <f>IF($E333&gt;0,DV336/$E333,"-")</f>
        <v>#N/A</v>
      </c>
      <c r="DW339" s="1109"/>
      <c r="DX339" s="1108" t="e">
        <f>IF($E333&gt;0,DX336/$E333,"-")</f>
        <v>#N/A</v>
      </c>
      <c r="DY339" s="1109"/>
      <c r="DZ339" s="1108" t="e">
        <f>IF($E333&gt;0,DZ336/$E333,"-")</f>
        <v>#N/A</v>
      </c>
      <c r="EA339" s="1109"/>
      <c r="EB339" s="1108" t="e">
        <f>IF($E333&gt;0,EB336/$E333,"-")</f>
        <v>#N/A</v>
      </c>
      <c r="EC339" s="1109"/>
      <c r="ED339" s="1108" t="e">
        <f>IF($E333&gt;0,ED336/$E333,"-")</f>
        <v>#N/A</v>
      </c>
      <c r="EE339" s="1109"/>
      <c r="EF339" s="1108" t="e">
        <f>IF($E333&gt;0,EF336/$E333,"-")</f>
        <v>#N/A</v>
      </c>
      <c r="EG339" s="1109"/>
      <c r="EH339" s="1108" t="e">
        <f>IF($E333&gt;0,EH336/$E333,"-")</f>
        <v>#N/A</v>
      </c>
      <c r="EI339" s="1109"/>
      <c r="EJ339" s="1108" t="e">
        <f>IF($E333&gt;0,EJ336/$E333,"-")</f>
        <v>#N/A</v>
      </c>
      <c r="EK339" s="1109"/>
      <c r="EL339" s="1108" t="e">
        <f>IF($E333&gt;0,EL336/$E333,"-")</f>
        <v>#N/A</v>
      </c>
      <c r="EM339" s="1109"/>
      <c r="EN339" s="1108" t="e">
        <f>IF($E333&gt;0,EN336/$E333,"-")</f>
        <v>#N/A</v>
      </c>
      <c r="EO339" s="1109"/>
      <c r="EP339" s="1108" t="e">
        <f>IF($E333&gt;0,EP336/$E333,"-")</f>
        <v>#N/A</v>
      </c>
      <c r="EQ339" s="1109"/>
      <c r="ER339" s="1108" t="e">
        <f>IF($E333&gt;0,ER336/$E333,"-")</f>
        <v>#N/A</v>
      </c>
      <c r="ES339" s="1109"/>
      <c r="ET339" s="1108" t="e">
        <f>IF($E333&gt;0,ET336/$E333,"-")</f>
        <v>#N/A</v>
      </c>
      <c r="EU339" s="1109"/>
      <c r="EV339" s="1108" t="e">
        <f>IF($E333&gt;0,EV336/$E333,"-")</f>
        <v>#N/A</v>
      </c>
      <c r="EW339" s="1109"/>
      <c r="EX339" s="1108" t="e">
        <f>IF($E333&gt;0,EX336/$E333,"-")</f>
        <v>#N/A</v>
      </c>
      <c r="EY339" s="1109"/>
      <c r="EZ339" s="1108" t="e">
        <f>IF($E333&gt;0,EZ336/$E333,"-")</f>
        <v>#N/A</v>
      </c>
      <c r="FA339" s="1109"/>
      <c r="FB339" s="1108" t="e">
        <f>IF($E333&gt;0,FB336/$E333,"-")</f>
        <v>#N/A</v>
      </c>
      <c r="FC339" s="1109"/>
      <c r="FD339" s="1108" t="e">
        <f>IF($E333&gt;0,FD336/$E333,"-")</f>
        <v>#N/A</v>
      </c>
      <c r="FE339" s="1109"/>
      <c r="FF339" s="1108" t="e">
        <f>IF($E333&gt;0,FF336/$E333,"-")</f>
        <v>#N/A</v>
      </c>
      <c r="FG339" s="1109"/>
      <c r="FH339" s="1108" t="e">
        <f>IF($E333&gt;0,FH336/$E333,"-")</f>
        <v>#N/A</v>
      </c>
      <c r="FI339" s="1109"/>
      <c r="FJ339" s="1108" t="e">
        <f>IF($E333&gt;0,FJ336/$E333,"-")</f>
        <v>#N/A</v>
      </c>
      <c r="FK339" s="1109"/>
      <c r="FL339" s="1108" t="e">
        <f>IF($E333&gt;0,FL336/$E333,"-")</f>
        <v>#N/A</v>
      </c>
      <c r="FM339" s="1109"/>
      <c r="FN339" s="1108" t="e">
        <f>IF($E333&gt;0,FN336/$E333,"-")</f>
        <v>#N/A</v>
      </c>
      <c r="FO339" s="1109"/>
      <c r="FP339" s="1108" t="e">
        <f>IF($E333&gt;0,FP336/$E333,"-")</f>
        <v>#N/A</v>
      </c>
      <c r="FQ339" s="1109"/>
      <c r="FR339" s="1108" t="e">
        <f>IF($E333&gt;0,FR336/$E333,"-")</f>
        <v>#N/A</v>
      </c>
      <c r="FS339" s="1109"/>
      <c r="FT339" s="1108" t="e">
        <f>IF($E333&gt;0,FT336/$E333,"-")</f>
        <v>#N/A</v>
      </c>
      <c r="FU339" s="1109"/>
      <c r="FV339" s="1108" t="e">
        <f>IF($E333&gt;0,FV336/$E333,"-")</f>
        <v>#N/A</v>
      </c>
      <c r="FW339" s="1109"/>
      <c r="FX339" s="1108" t="e">
        <f>IF($E333&gt;0,FX336/$E333,"-")</f>
        <v>#N/A</v>
      </c>
      <c r="FY339" s="1109"/>
      <c r="FZ339" s="1108" t="e">
        <f>IF($E333&gt;0,FZ336/$E333,"-")</f>
        <v>#N/A</v>
      </c>
      <c r="GA339" s="1109"/>
      <c r="GB339" s="1108" t="e">
        <f>IF($E333&gt;0,GB336/$E333,"-")</f>
        <v>#N/A</v>
      </c>
      <c r="GC339" s="1109"/>
      <c r="GD339" s="1108" t="e">
        <f>IF($E333&gt;0,GD336/$E333,"-")</f>
        <v>#N/A</v>
      </c>
      <c r="GE339" s="1109"/>
      <c r="GF339" s="1108" t="e">
        <f>IF($E333&gt;0,GF336/$E333,"-")</f>
        <v>#N/A</v>
      </c>
      <c r="GG339" s="1109"/>
      <c r="GH339" s="1108" t="e">
        <f>IF($E333&gt;0,GH336/$E333,"-")</f>
        <v>#N/A</v>
      </c>
      <c r="GI339" s="1109"/>
      <c r="GJ339" s="1108" t="e">
        <f>IF($E333&gt;0,GJ336/$E333,"-")</f>
        <v>#N/A</v>
      </c>
      <c r="GK339" s="1109"/>
      <c r="GL339" s="1108" t="e">
        <f>IF($E333&gt;0,GL336/$E333,"-")</f>
        <v>#N/A</v>
      </c>
      <c r="GM339" s="1109"/>
      <c r="GN339" s="1108" t="e">
        <f>IF($E333&gt;0,GN336/$E333,"-")</f>
        <v>#N/A</v>
      </c>
      <c r="GO339" s="1109"/>
      <c r="GP339" s="1108" t="e">
        <f>IF($E333&gt;0,GP336/$E333,"-")</f>
        <v>#N/A</v>
      </c>
      <c r="GQ339" s="1109"/>
      <c r="GR339" s="1108" t="e">
        <f>IF($E333&gt;0,GR336/$E333,"-")</f>
        <v>#N/A</v>
      </c>
      <c r="GS339" s="1109"/>
      <c r="GT339" s="1108" t="e">
        <f>IF($E333&gt;0,GT336/$E333,"-")</f>
        <v>#N/A</v>
      </c>
      <c r="GU339" s="1109"/>
      <c r="GV339" s="1108" t="e">
        <f t="shared" ref="GV339" si="1377">IF($E333&gt;0,GV336/$E333,"-")</f>
        <v>#N/A</v>
      </c>
      <c r="GW339" s="1109"/>
      <c r="GX339" s="1108" t="e">
        <f t="shared" ref="GX339" si="1378">IF($E333&gt;0,GX336/$E333,"-")</f>
        <v>#N/A</v>
      </c>
      <c r="GY339" s="1109"/>
      <c r="GZ339" s="1108" t="e">
        <f t="shared" ref="GZ339" si="1379">IF($E333&gt;0,GZ336/$E333,"-")</f>
        <v>#N/A</v>
      </c>
      <c r="HA339" s="1109"/>
      <c r="HB339" s="1108" t="e">
        <f>IF($E333&gt;0,HB336/$E333,"-")</f>
        <v>#N/A</v>
      </c>
      <c r="HC339" s="1109"/>
      <c r="HD339" s="1108" t="e">
        <f t="shared" ref="HD339" si="1380">IF($E333&gt;0,HD336/$E333,"-")</f>
        <v>#N/A</v>
      </c>
      <c r="HE339" s="1109"/>
      <c r="HF339" s="1108" t="e">
        <f t="shared" ref="HF339" si="1381">IF($E333&gt;0,HF336/$E333,"-")</f>
        <v>#N/A</v>
      </c>
      <c r="HG339" s="1109"/>
      <c r="HH339" s="1108" t="e">
        <f t="shared" ref="HH339" si="1382">IF($E333&gt;0,HH336/$E333,"-")</f>
        <v>#N/A</v>
      </c>
      <c r="HI339" s="1109"/>
    </row>
    <row r="340" spans="1:217" ht="12.75" hidden="1" customHeight="1">
      <c r="A340" s="1139"/>
      <c r="B340" s="1140"/>
      <c r="C340" s="1139"/>
      <c r="D340" s="1141"/>
      <c r="E340" s="1141"/>
      <c r="F340" s="1142"/>
      <c r="G340" s="1141"/>
      <c r="H340" s="733"/>
      <c r="I340" s="1143"/>
      <c r="J340" s="1144"/>
      <c r="K340" s="846" t="s">
        <v>386</v>
      </c>
      <c r="L340" s="1110" t="e">
        <f>IF($E333&gt;0,L338/$E333,"-")</f>
        <v>#N/A</v>
      </c>
      <c r="M340" s="1111"/>
      <c r="N340" s="1110" t="e">
        <f>IF($E333&gt;0,N338/$E333,"-")</f>
        <v>#N/A</v>
      </c>
      <c r="O340" s="1111"/>
      <c r="P340" s="1110" t="e">
        <f>IF($E333&gt;0,P338/$E333,"-")</f>
        <v>#N/A</v>
      </c>
      <c r="Q340" s="1111"/>
      <c r="R340" s="1110" t="e">
        <f>IF($E333&gt;0,R338/$E333,"-")</f>
        <v>#N/A</v>
      </c>
      <c r="S340" s="1111"/>
      <c r="T340" s="1110" t="e">
        <f>IF($E333&gt;0,T338/$E333,"-")</f>
        <v>#N/A</v>
      </c>
      <c r="U340" s="1111"/>
      <c r="V340" s="1110" t="e">
        <f>IF($E333&gt;0,V338/$E333,"-")</f>
        <v>#N/A</v>
      </c>
      <c r="W340" s="1111"/>
      <c r="X340" s="1110" t="e">
        <f>IF($E333&gt;0,X338/$E333,"-")</f>
        <v>#N/A</v>
      </c>
      <c r="Y340" s="1111"/>
      <c r="Z340" s="1110" t="e">
        <f>IF($E333&gt;0,Z338/$E333,"-")</f>
        <v>#N/A</v>
      </c>
      <c r="AA340" s="1111"/>
      <c r="AB340" s="1110" t="e">
        <f>IF($E333&gt;0,AB338/$E333,"-")</f>
        <v>#N/A</v>
      </c>
      <c r="AC340" s="1111"/>
      <c r="AD340" s="1110" t="e">
        <f>IF($E333&gt;0,AD338/$E333,"-")</f>
        <v>#N/A</v>
      </c>
      <c r="AE340" s="1111"/>
      <c r="AF340" s="1110" t="e">
        <f>IF($E333&gt;0,AF338/$E333,"-")</f>
        <v>#N/A</v>
      </c>
      <c r="AG340" s="1111"/>
      <c r="AH340" s="1110" t="e">
        <f>IF($E333&gt;0,AH338/$E333,"-")</f>
        <v>#N/A</v>
      </c>
      <c r="AI340" s="1111"/>
      <c r="AJ340" s="1110" t="e">
        <f>IF($E333&gt;0,AJ338/$E333,"-")</f>
        <v>#N/A</v>
      </c>
      <c r="AK340" s="1111"/>
      <c r="AL340" s="1110" t="e">
        <f>IF($E333&gt;0,AL338/$E333,"-")</f>
        <v>#N/A</v>
      </c>
      <c r="AM340" s="1111"/>
      <c r="AN340" s="1110" t="e">
        <f>IF($E333&gt;0,AN338/$E333,"-")</f>
        <v>#N/A</v>
      </c>
      <c r="AO340" s="1111"/>
      <c r="AP340" s="1110" t="e">
        <f>IF($E333&gt;0,AP338/$E333,"-")</f>
        <v>#N/A</v>
      </c>
      <c r="AQ340" s="1111"/>
      <c r="AR340" s="1110" t="e">
        <f>IF($E333&gt;0,AR338/$E333,"-")</f>
        <v>#N/A</v>
      </c>
      <c r="AS340" s="1111"/>
      <c r="AT340" s="1110" t="e">
        <f>IF($E333&gt;0,AT338/$E333,"-")</f>
        <v>#N/A</v>
      </c>
      <c r="AU340" s="1111"/>
      <c r="AV340" s="1110" t="e">
        <f>IF($E333&gt;0,AV338/$E333,"-")</f>
        <v>#N/A</v>
      </c>
      <c r="AW340" s="1111"/>
      <c r="AX340" s="1110" t="e">
        <f>IF($E333&gt;0,AX338/$E333,"-")</f>
        <v>#N/A</v>
      </c>
      <c r="AY340" s="1111"/>
      <c r="AZ340" s="1110" t="e">
        <f>IF($E333&gt;0,AZ338/$E333,"-")</f>
        <v>#N/A</v>
      </c>
      <c r="BA340" s="1111"/>
      <c r="BB340" s="1110" t="e">
        <f>IF($E333&gt;0,BB338/$E333,"-")</f>
        <v>#N/A</v>
      </c>
      <c r="BC340" s="1111"/>
      <c r="BD340" s="1110" t="e">
        <f>IF($E333&gt;0,BD338/$E333,"-")</f>
        <v>#N/A</v>
      </c>
      <c r="BE340" s="1111"/>
      <c r="BF340" s="1110" t="e">
        <f>IF($E333&gt;0,BF338/$E333,"-")</f>
        <v>#N/A</v>
      </c>
      <c r="BG340" s="1111"/>
      <c r="BH340" s="1110" t="e">
        <f>IF($E333&gt;0,BH338/$E333,"-")</f>
        <v>#N/A</v>
      </c>
      <c r="BI340" s="1111"/>
      <c r="BJ340" s="1110" t="e">
        <f>IF($E333&gt;0,BJ338/$E333,"-")</f>
        <v>#N/A</v>
      </c>
      <c r="BK340" s="1111"/>
      <c r="BL340" s="1110" t="e">
        <f>IF($E333&gt;0,BL338/$E333,"-")</f>
        <v>#N/A</v>
      </c>
      <c r="BM340" s="1111"/>
      <c r="BN340" s="1110" t="e">
        <f>IF($E333&gt;0,BN338/$E333,"-")</f>
        <v>#N/A</v>
      </c>
      <c r="BO340" s="1111"/>
      <c r="BP340" s="1110" t="e">
        <f>IF($E333&gt;0,BP338/$E333,"-")</f>
        <v>#N/A</v>
      </c>
      <c r="BQ340" s="1111"/>
      <c r="BR340" s="1107" t="e">
        <f>IF($E333&gt;0,BR338/$E333,"-")</f>
        <v>#N/A</v>
      </c>
      <c r="BS340" s="1107"/>
      <c r="BT340" s="1107" t="e">
        <f>IF($E333&gt;0,BT338/$E333,"-")</f>
        <v>#N/A</v>
      </c>
      <c r="BU340" s="1107"/>
      <c r="BV340" s="1107" t="e">
        <f>IF($E333&gt;0,BV338/$E333,"-")</f>
        <v>#N/A</v>
      </c>
      <c r="BW340" s="1107"/>
      <c r="BX340" s="1107" t="e">
        <f>IF($E333&gt;0,BX338/$E333,"-")</f>
        <v>#N/A</v>
      </c>
      <c r="BY340" s="1107"/>
      <c r="BZ340" s="1107" t="e">
        <f>IF($E333&gt;0,BZ338/$E333,"-")</f>
        <v>#N/A</v>
      </c>
      <c r="CA340" s="1107"/>
      <c r="CB340" s="1107" t="e">
        <f>IF($E333&gt;0,CB338/$E333,"-")</f>
        <v>#N/A</v>
      </c>
      <c r="CC340" s="1107"/>
      <c r="CD340" s="1107" t="e">
        <f>IF($E333&gt;0,CD338/$E333,"-")</f>
        <v>#N/A</v>
      </c>
      <c r="CE340" s="1107"/>
      <c r="CF340" s="1107" t="e">
        <f>IF($E333&gt;0,CF338/$E333,"-")</f>
        <v>#N/A</v>
      </c>
      <c r="CG340" s="1107"/>
      <c r="CH340" s="1107" t="e">
        <f>IF($E333&gt;0,CH338/$E333,"-")</f>
        <v>#N/A</v>
      </c>
      <c r="CI340" s="1107"/>
      <c r="CJ340" s="1107" t="e">
        <f>IF($E333&gt;0,CJ338/$E333,"-")</f>
        <v>#N/A</v>
      </c>
      <c r="CK340" s="1107"/>
      <c r="CL340" s="1107" t="e">
        <f>IF($E333&gt;0,CL338/$E333,"-")</f>
        <v>#N/A</v>
      </c>
      <c r="CM340" s="1107"/>
      <c r="CN340" s="1107" t="e">
        <f>IF($E333&gt;0,CN338/$E333,"-")</f>
        <v>#N/A</v>
      </c>
      <c r="CO340" s="1107"/>
      <c r="CP340" s="1107" t="e">
        <f>IF($E333&gt;0,CP338/$E333,"-")</f>
        <v>#N/A</v>
      </c>
      <c r="CQ340" s="1107"/>
      <c r="CR340" s="1107" t="e">
        <f>IF($E333&gt;0,CR338/$E333,"-")</f>
        <v>#N/A</v>
      </c>
      <c r="CS340" s="1107"/>
      <c r="CT340" s="1107" t="e">
        <f>IF($E333&gt;0,CT338/$E333,"-")</f>
        <v>#N/A</v>
      </c>
      <c r="CU340" s="1107"/>
      <c r="CV340" s="1107" t="e">
        <f>IF($E333&gt;0,CV338/$E333,"-")</f>
        <v>#N/A</v>
      </c>
      <c r="CW340" s="1107"/>
      <c r="CX340" s="1107" t="e">
        <f>IF($E333&gt;0,CX338/$E333,"-")</f>
        <v>#N/A</v>
      </c>
      <c r="CY340" s="1107"/>
      <c r="CZ340" s="1107" t="e">
        <f>IF($E333&gt;0,CZ338/$E333,"-")</f>
        <v>#N/A</v>
      </c>
      <c r="DA340" s="1107"/>
      <c r="DB340" s="1107" t="e">
        <f>IF($E333&gt;0,DB338/$E333,"-")</f>
        <v>#N/A</v>
      </c>
      <c r="DC340" s="1107"/>
      <c r="DD340" s="1107" t="e">
        <f>IF($E333&gt;0,DD338/$E333,"-")</f>
        <v>#N/A</v>
      </c>
      <c r="DE340" s="1107"/>
      <c r="DF340" s="1107" t="e">
        <f>IF($E333&gt;0,DF338/$E333,"-")</f>
        <v>#N/A</v>
      </c>
      <c r="DG340" s="1107"/>
      <c r="DH340" s="1107" t="e">
        <f>IF($E333&gt;0,DH338/$E333,"-")</f>
        <v>#N/A</v>
      </c>
      <c r="DI340" s="1107"/>
      <c r="DJ340" s="1112" t="e">
        <f>IF($E333&gt;0,DJ338/$E333,"-")</f>
        <v>#N/A</v>
      </c>
      <c r="DK340" s="1112"/>
      <c r="DL340" s="1107" t="e">
        <f>IF($E333&gt;0,DL338/$E333,"-")</f>
        <v>#N/A</v>
      </c>
      <c r="DM340" s="1107"/>
      <c r="DN340" s="1107" t="e">
        <f>IF($E333&gt;0,DN338/$E333,"-")</f>
        <v>#N/A</v>
      </c>
      <c r="DO340" s="1107"/>
      <c r="DP340" s="1107" t="e">
        <f>IF($E333&gt;0,DP338/$E333,"-")</f>
        <v>#N/A</v>
      </c>
      <c r="DQ340" s="1107"/>
      <c r="DR340" s="1107" t="e">
        <f>IF($E333&gt;0,DR338/$E333,"-")</f>
        <v>#N/A</v>
      </c>
      <c r="DS340" s="1107"/>
      <c r="DT340" s="1107" t="e">
        <f>IF($E333&gt;0,DT338/$E333,"-")</f>
        <v>#N/A</v>
      </c>
      <c r="DU340" s="1107"/>
      <c r="DV340" s="1107" t="e">
        <f>IF($E333&gt;0,DV338/$E333,"-")</f>
        <v>#N/A</v>
      </c>
      <c r="DW340" s="1107"/>
      <c r="DX340" s="1107" t="e">
        <f>IF($E333&gt;0,DX338/$E333,"-")</f>
        <v>#N/A</v>
      </c>
      <c r="DY340" s="1107"/>
      <c r="DZ340" s="1107" t="e">
        <f>IF($E333&gt;0,DZ338/$E333,"-")</f>
        <v>#N/A</v>
      </c>
      <c r="EA340" s="1107"/>
      <c r="EB340" s="1107" t="e">
        <f>IF($E333&gt;0,EB338/$E333,"-")</f>
        <v>#N/A</v>
      </c>
      <c r="EC340" s="1107"/>
      <c r="ED340" s="1107" t="e">
        <f>IF($E333&gt;0,ED338/$E333,"-")</f>
        <v>#N/A</v>
      </c>
      <c r="EE340" s="1107"/>
      <c r="EF340" s="1107" t="e">
        <f>IF($E333&gt;0,EF338/$E333,"-")</f>
        <v>#N/A</v>
      </c>
      <c r="EG340" s="1107"/>
      <c r="EH340" s="1107" t="e">
        <f>IF($E333&gt;0,EH338/$E333,"-")</f>
        <v>#N/A</v>
      </c>
      <c r="EI340" s="1107"/>
      <c r="EJ340" s="1107" t="e">
        <f>IF($E333&gt;0,EJ338/$E333,"-")</f>
        <v>#N/A</v>
      </c>
      <c r="EK340" s="1107"/>
      <c r="EL340" s="1107" t="e">
        <f>IF($E333&gt;0,EL338/$E333,"-")</f>
        <v>#N/A</v>
      </c>
      <c r="EM340" s="1107"/>
      <c r="EN340" s="1107" t="e">
        <f>IF($E333&gt;0,EN338/$E333,"-")</f>
        <v>#N/A</v>
      </c>
      <c r="EO340" s="1107"/>
      <c r="EP340" s="1107" t="e">
        <f>IF($E333&gt;0,EP338/$E333,"-")</f>
        <v>#N/A</v>
      </c>
      <c r="EQ340" s="1107"/>
      <c r="ER340" s="1107" t="e">
        <f>IF($E333&gt;0,ER338/$E333,"-")</f>
        <v>#N/A</v>
      </c>
      <c r="ES340" s="1107"/>
      <c r="ET340" s="1107" t="e">
        <f>IF($E333&gt;0,ET338/$E333,"-")</f>
        <v>#N/A</v>
      </c>
      <c r="EU340" s="1107"/>
      <c r="EV340" s="1107" t="e">
        <f>IF($E333&gt;0,EV338/$E333,"-")</f>
        <v>#N/A</v>
      </c>
      <c r="EW340" s="1107"/>
      <c r="EX340" s="1107" t="e">
        <f>IF($E333&gt;0,EX338/$E333,"-")</f>
        <v>#N/A</v>
      </c>
      <c r="EY340" s="1107"/>
      <c r="EZ340" s="1107" t="e">
        <f>IF($E333&gt;0,EZ338/$E333,"-")</f>
        <v>#N/A</v>
      </c>
      <c r="FA340" s="1107"/>
      <c r="FB340" s="1107" t="e">
        <f>IF($E333&gt;0,FB338/$E333,"-")</f>
        <v>#N/A</v>
      </c>
      <c r="FC340" s="1107"/>
      <c r="FD340" s="1107" t="e">
        <f>IF($E333&gt;0,FD338/$E333,"-")</f>
        <v>#N/A</v>
      </c>
      <c r="FE340" s="1107"/>
      <c r="FF340" s="1107" t="e">
        <f>IF($E333&gt;0,FF338/$E333,"-")</f>
        <v>#N/A</v>
      </c>
      <c r="FG340" s="1107"/>
      <c r="FH340" s="1107" t="e">
        <f>IF($E333&gt;0,FH338/$E333,"-")</f>
        <v>#N/A</v>
      </c>
      <c r="FI340" s="1107"/>
      <c r="FJ340" s="1107" t="e">
        <f>IF($E333&gt;0,FJ338/$E333,"-")</f>
        <v>#N/A</v>
      </c>
      <c r="FK340" s="1107"/>
      <c r="FL340" s="1107" t="e">
        <f>IF($E333&gt;0,FL338/$E333,"-")</f>
        <v>#N/A</v>
      </c>
      <c r="FM340" s="1107"/>
      <c r="FN340" s="1107" t="e">
        <f>IF($E333&gt;0,FN338/$E333,"-")</f>
        <v>#N/A</v>
      </c>
      <c r="FO340" s="1107"/>
      <c r="FP340" s="1107" t="e">
        <f>IF($E333&gt;0,FP338/$E333,"-")</f>
        <v>#N/A</v>
      </c>
      <c r="FQ340" s="1107"/>
      <c r="FR340" s="1107" t="e">
        <f>IF($E333&gt;0,FR338/$E333,"-")</f>
        <v>#N/A</v>
      </c>
      <c r="FS340" s="1107"/>
      <c r="FT340" s="1107" t="e">
        <f>IF($E333&gt;0,FT338/$E333,"-")</f>
        <v>#N/A</v>
      </c>
      <c r="FU340" s="1107"/>
      <c r="FV340" s="1107" t="e">
        <f>IF($E333&gt;0,FV338/$E333,"-")</f>
        <v>#N/A</v>
      </c>
      <c r="FW340" s="1107"/>
      <c r="FX340" s="1107" t="e">
        <f>IF($E333&gt;0,FX338/$E333,"-")</f>
        <v>#N/A</v>
      </c>
      <c r="FY340" s="1107"/>
      <c r="FZ340" s="1107" t="e">
        <f>IF($E333&gt;0,FZ338/$E333,"-")</f>
        <v>#N/A</v>
      </c>
      <c r="GA340" s="1107"/>
      <c r="GB340" s="1107" t="e">
        <f>IF($E333&gt;0,GB338/$E333,"-")</f>
        <v>#N/A</v>
      </c>
      <c r="GC340" s="1107"/>
      <c r="GD340" s="1107" t="e">
        <f>IF($E333&gt;0,GD338/$E333,"-")</f>
        <v>#N/A</v>
      </c>
      <c r="GE340" s="1107"/>
      <c r="GF340" s="1107" t="e">
        <f>IF($E333&gt;0,GF338/$E333,"-")</f>
        <v>#N/A</v>
      </c>
      <c r="GG340" s="1107"/>
      <c r="GH340" s="1107" t="e">
        <f>IF($E333&gt;0,GH338/$E333,"-")</f>
        <v>#N/A</v>
      </c>
      <c r="GI340" s="1107"/>
      <c r="GJ340" s="1107" t="e">
        <f>IF($E333&gt;0,GJ338/$E333,"-")</f>
        <v>#N/A</v>
      </c>
      <c r="GK340" s="1107"/>
      <c r="GL340" s="1107" t="e">
        <f>IF($E333&gt;0,GL338/$E333,"-")</f>
        <v>#N/A</v>
      </c>
      <c r="GM340" s="1107"/>
      <c r="GN340" s="1107" t="e">
        <f>IF($E333&gt;0,GN338/$E333,"-")</f>
        <v>#N/A</v>
      </c>
      <c r="GO340" s="1107"/>
      <c r="GP340" s="1107" t="e">
        <f>IF($E333&gt;0,GP338/$E333,"-")</f>
        <v>#N/A</v>
      </c>
      <c r="GQ340" s="1107"/>
      <c r="GR340" s="1107" t="e">
        <f>IF($E333&gt;0,GR338/$E333,"-")</f>
        <v>#N/A</v>
      </c>
      <c r="GS340" s="1107"/>
      <c r="GT340" s="1107" t="e">
        <f>IF($E333&gt;0,GT338/$E333,"-")</f>
        <v>#N/A</v>
      </c>
      <c r="GU340" s="1107"/>
      <c r="GV340" s="1107" t="e">
        <f t="shared" ref="GV340" si="1383">IF($E333&gt;0,GV338/$E333,"-")</f>
        <v>#N/A</v>
      </c>
      <c r="GW340" s="1107"/>
      <c r="GX340" s="1107" t="e">
        <f t="shared" ref="GX340" si="1384">IF($E333&gt;0,GX338/$E333,"-")</f>
        <v>#N/A</v>
      </c>
      <c r="GY340" s="1107"/>
      <c r="GZ340" s="1107" t="e">
        <f t="shared" ref="GZ340" si="1385">IF($E333&gt;0,GZ338/$E333,"-")</f>
        <v>#N/A</v>
      </c>
      <c r="HA340" s="1107"/>
      <c r="HB340" s="1107" t="e">
        <f>IF($E333&gt;0,HB338/$E333,"-")</f>
        <v>#N/A</v>
      </c>
      <c r="HC340" s="1107"/>
      <c r="HD340" s="1107" t="e">
        <f t="shared" ref="HD340" si="1386">IF($E333&gt;0,HD338/$E333,"-")</f>
        <v>#N/A</v>
      </c>
      <c r="HE340" s="1107"/>
      <c r="HF340" s="1107" t="e">
        <f t="shared" ref="HF340" si="1387">IF($E333&gt;0,HF338/$E333,"-")</f>
        <v>#N/A</v>
      </c>
      <c r="HG340" s="1107"/>
      <c r="HH340" s="1107" t="e">
        <f t="shared" ref="HH340" si="1388">IF($E333&gt;0,HH338/$E333,"-")</f>
        <v>#N/A</v>
      </c>
      <c r="HI340" s="1107"/>
    </row>
    <row r="341" spans="1:217" s="5" customFormat="1" ht="15" hidden="1" customHeight="1">
      <c r="A341" s="677"/>
      <c r="B341" s="678"/>
      <c r="C341" s="678"/>
      <c r="D341" s="679"/>
      <c r="E341" s="679"/>
      <c r="F341" s="678"/>
      <c r="G341" s="678"/>
      <c r="H341" s="678"/>
      <c r="I341" s="678"/>
      <c r="J341" s="678"/>
      <c r="K341" s="678"/>
      <c r="L341" s="1178"/>
      <c r="M341" s="1178"/>
      <c r="N341" s="1178"/>
      <c r="O341" s="1178"/>
      <c r="P341" s="1178"/>
      <c r="Q341" s="1178"/>
      <c r="R341" s="1178"/>
      <c r="S341" s="1192"/>
      <c r="T341" s="1180"/>
      <c r="U341" s="1178"/>
      <c r="V341" s="1178"/>
      <c r="W341" s="1178"/>
      <c r="X341" s="1178"/>
      <c r="Y341" s="1178"/>
      <c r="Z341" s="1178"/>
      <c r="AA341" s="1192"/>
      <c r="AB341" s="1180"/>
      <c r="AC341" s="1178"/>
      <c r="AD341" s="1178"/>
      <c r="AE341" s="1178"/>
      <c r="AF341" s="1178"/>
      <c r="AG341" s="1178"/>
      <c r="AH341" s="1178"/>
      <c r="AI341" s="1192"/>
      <c r="AJ341" s="1180"/>
      <c r="AK341" s="1178"/>
      <c r="AL341" s="1178"/>
      <c r="AM341" s="1178"/>
      <c r="AN341" s="1178"/>
      <c r="AO341" s="1178"/>
      <c r="AP341" s="1178"/>
      <c r="AQ341" s="1192"/>
      <c r="AR341" s="1180"/>
      <c r="AS341" s="1178"/>
      <c r="AT341" s="831"/>
      <c r="AU341" s="831"/>
      <c r="AV341" s="831"/>
      <c r="AW341" s="831"/>
      <c r="AX341" s="831"/>
      <c r="AY341" s="832"/>
      <c r="AZ341" s="833"/>
      <c r="BA341" s="831"/>
      <c r="BB341" s="831"/>
      <c r="BC341" s="831"/>
      <c r="BD341" s="831"/>
      <c r="BE341" s="831"/>
      <c r="BF341" s="831"/>
      <c r="BG341" s="832"/>
      <c r="BH341" s="833"/>
      <c r="BI341" s="831"/>
      <c r="BJ341" s="831"/>
      <c r="BK341" s="831"/>
      <c r="BL341" s="831"/>
      <c r="BM341" s="831"/>
      <c r="BN341" s="831"/>
      <c r="BO341" s="832"/>
      <c r="BP341" s="833"/>
      <c r="BQ341" s="831"/>
      <c r="BR341" s="831"/>
      <c r="BS341" s="831"/>
      <c r="BT341" s="831"/>
      <c r="BU341" s="831"/>
      <c r="BV341" s="831"/>
      <c r="BW341" s="832"/>
      <c r="BX341" s="833"/>
      <c r="BY341" s="831"/>
      <c r="BZ341" s="831"/>
      <c r="CA341" s="831"/>
      <c r="CB341" s="831"/>
      <c r="CC341" s="831"/>
      <c r="CD341" s="1178"/>
      <c r="CE341" s="1179"/>
      <c r="CF341" s="1180"/>
      <c r="CG341" s="1181"/>
      <c r="CH341" s="1178"/>
      <c r="CI341" s="1181"/>
      <c r="CJ341" s="1178"/>
      <c r="CK341" s="1181"/>
      <c r="CL341" s="1178"/>
      <c r="CM341" s="1179"/>
      <c r="CN341" s="1180"/>
      <c r="CO341" s="1181"/>
      <c r="CP341" s="1182"/>
      <c r="CQ341" s="1183"/>
      <c r="CR341" s="1182"/>
      <c r="CS341" s="1183"/>
      <c r="CT341" s="834"/>
      <c r="CU341" s="835"/>
      <c r="CV341" s="836"/>
      <c r="CW341" s="834"/>
      <c r="CX341" s="834"/>
      <c r="CY341" s="834"/>
      <c r="CZ341" s="834"/>
      <c r="DA341" s="834"/>
      <c r="DB341" s="834"/>
      <c r="DC341" s="835"/>
      <c r="DD341" s="836"/>
      <c r="DE341" s="834"/>
      <c r="DF341" s="834"/>
      <c r="DG341" s="834"/>
      <c r="DH341" s="834"/>
      <c r="DI341" s="834"/>
      <c r="DJ341" s="977"/>
      <c r="DK341" s="977"/>
      <c r="DL341" s="836"/>
      <c r="DM341" s="834"/>
      <c r="DN341" s="834"/>
      <c r="DO341" s="834"/>
      <c r="DP341" s="834"/>
      <c r="DQ341" s="834"/>
      <c r="DR341" s="834"/>
      <c r="DS341" s="835"/>
      <c r="DT341" s="836"/>
      <c r="DU341" s="834"/>
      <c r="DV341" s="834"/>
      <c r="DW341" s="834"/>
      <c r="DX341" s="834"/>
      <c r="DY341" s="834"/>
      <c r="DZ341" s="834"/>
      <c r="EA341" s="835"/>
      <c r="EB341" s="836"/>
      <c r="EC341" s="834"/>
      <c r="ED341" s="834"/>
      <c r="EE341" s="834"/>
      <c r="EF341" s="834"/>
      <c r="EG341" s="834"/>
      <c r="EH341" s="834"/>
      <c r="EI341" s="835"/>
      <c r="EJ341" s="836"/>
      <c r="EK341" s="834"/>
      <c r="EL341" s="834"/>
      <c r="EM341" s="834"/>
      <c r="EN341" s="834"/>
      <c r="EO341" s="834"/>
      <c r="EP341" s="834"/>
      <c r="EQ341" s="835"/>
      <c r="ER341" s="836"/>
      <c r="ES341" s="834"/>
      <c r="ET341" s="834"/>
      <c r="EU341" s="834"/>
      <c r="EV341" s="834"/>
      <c r="EW341" s="834"/>
      <c r="EX341" s="834"/>
      <c r="EY341" s="835"/>
      <c r="EZ341" s="836"/>
      <c r="FA341" s="834"/>
      <c r="FB341" s="834"/>
      <c r="FC341" s="834"/>
      <c r="FD341" s="834"/>
      <c r="FE341" s="834"/>
      <c r="FF341" s="834"/>
      <c r="FG341" s="835"/>
      <c r="FH341" s="836"/>
      <c r="FI341" s="834"/>
      <c r="FJ341" s="834"/>
      <c r="FK341" s="834"/>
      <c r="FL341" s="834"/>
      <c r="FM341" s="834"/>
      <c r="FN341" s="834"/>
      <c r="FO341" s="835"/>
      <c r="FP341" s="836"/>
      <c r="FQ341" s="834"/>
      <c r="FR341" s="834"/>
      <c r="FS341" s="834"/>
      <c r="FT341" s="834"/>
      <c r="FU341" s="834"/>
      <c r="FV341" s="834"/>
      <c r="FW341" s="835"/>
      <c r="FX341" s="836"/>
      <c r="FY341" s="834"/>
      <c r="FZ341" s="834"/>
      <c r="GA341" s="834"/>
      <c r="GB341" s="834"/>
      <c r="GC341" s="834"/>
      <c r="GD341" s="834"/>
      <c r="GE341" s="835"/>
      <c r="GF341" s="836"/>
      <c r="GG341" s="834"/>
      <c r="GH341" s="834"/>
      <c r="GI341" s="834"/>
      <c r="GJ341" s="834"/>
      <c r="GK341" s="834"/>
      <c r="GL341" s="834"/>
      <c r="GM341" s="835"/>
      <c r="GN341" s="836"/>
      <c r="GO341" s="834"/>
      <c r="GP341" s="834"/>
      <c r="GQ341" s="834"/>
      <c r="GR341" s="834"/>
      <c r="GS341" s="834"/>
      <c r="GT341" s="834"/>
      <c r="GU341" s="835"/>
      <c r="GV341" s="834"/>
      <c r="GW341" s="835"/>
      <c r="GX341" s="834"/>
      <c r="GY341" s="835"/>
      <c r="GZ341" s="834"/>
      <c r="HA341" s="835"/>
      <c r="HB341" s="834"/>
      <c r="HC341" s="835"/>
      <c r="HD341" s="834"/>
      <c r="HE341" s="835"/>
      <c r="HF341" s="834"/>
      <c r="HG341" s="835"/>
      <c r="HH341" s="834"/>
      <c r="HI341" s="835"/>
    </row>
    <row r="342" spans="1:217" ht="12.75" hidden="1" customHeight="1">
      <c r="A342" s="1139" t="s">
        <v>388</v>
      </c>
      <c r="B342" s="1140" t="s">
        <v>389</v>
      </c>
      <c r="C342" s="1139" t="e">
        <f>C333</f>
        <v>#N/A</v>
      </c>
      <c r="D342" s="1141" t="e">
        <f>D333</f>
        <v>#N/A</v>
      </c>
      <c r="E342" s="1141" t="e">
        <f>D342</f>
        <v>#N/A</v>
      </c>
      <c r="F342" s="1142"/>
      <c r="G342" s="1141">
        <f>F342*8</f>
        <v>0</v>
      </c>
      <c r="H342" s="733"/>
      <c r="I342" s="1143"/>
      <c r="J342" s="1144"/>
      <c r="K342" s="734" t="s">
        <v>379</v>
      </c>
      <c r="L342" s="1145"/>
      <c r="M342" s="1146"/>
      <c r="N342" s="1145"/>
      <c r="O342" s="1146"/>
      <c r="P342" s="1145"/>
      <c r="Q342" s="1146"/>
      <c r="R342" s="1145"/>
      <c r="S342" s="1146"/>
      <c r="T342" s="1145"/>
      <c r="U342" s="1146"/>
      <c r="V342" s="1145"/>
      <c r="W342" s="1146"/>
      <c r="X342" s="1145"/>
      <c r="Y342" s="1146"/>
      <c r="Z342" s="1145"/>
      <c r="AA342" s="1146"/>
      <c r="AB342" s="1145"/>
      <c r="AC342" s="1146"/>
      <c r="AD342" s="1145"/>
      <c r="AE342" s="1146"/>
      <c r="AF342" s="1145"/>
      <c r="AG342" s="1146"/>
      <c r="AH342" s="1145"/>
      <c r="AI342" s="1146"/>
      <c r="AJ342" s="1145"/>
      <c r="AK342" s="1146"/>
      <c r="AL342" s="1145"/>
      <c r="AM342" s="1146"/>
      <c r="AN342" s="1145"/>
      <c r="AO342" s="1146"/>
      <c r="AP342" s="1145"/>
      <c r="AQ342" s="1146"/>
      <c r="AR342" s="1145"/>
      <c r="AS342" s="1146"/>
      <c r="AT342" s="1145"/>
      <c r="AU342" s="1146"/>
      <c r="AV342" s="1145"/>
      <c r="AW342" s="1146"/>
      <c r="AX342" s="1145"/>
      <c r="AY342" s="1146"/>
      <c r="AZ342" s="1145"/>
      <c r="BA342" s="1146"/>
      <c r="BB342" s="1145"/>
      <c r="BC342" s="1146"/>
      <c r="BD342" s="1145"/>
      <c r="BE342" s="1146"/>
      <c r="BF342" s="1145"/>
      <c r="BG342" s="1146"/>
      <c r="BH342" s="1145"/>
      <c r="BI342" s="1146"/>
      <c r="BJ342" s="1145"/>
      <c r="BK342" s="1146"/>
      <c r="BL342" s="1145"/>
      <c r="BM342" s="1146"/>
      <c r="BN342" s="1145"/>
      <c r="BO342" s="1146"/>
      <c r="BP342" s="1145"/>
      <c r="BQ342" s="1146"/>
      <c r="BR342" s="1132"/>
      <c r="BS342" s="1132"/>
      <c r="BT342" s="1132"/>
      <c r="BU342" s="1132"/>
      <c r="BV342" s="1132"/>
      <c r="BW342" s="1132"/>
      <c r="BX342" s="1132"/>
      <c r="BY342" s="1132"/>
      <c r="BZ342" s="1132"/>
      <c r="CA342" s="1132"/>
      <c r="CB342" s="1132"/>
      <c r="CC342" s="1132"/>
      <c r="CD342" s="1132">
        <v>5</v>
      </c>
      <c r="CE342" s="1132"/>
      <c r="CF342" s="1132">
        <v>5</v>
      </c>
      <c r="CG342" s="1132"/>
      <c r="CH342" s="1132">
        <v>5</v>
      </c>
      <c r="CI342" s="1132"/>
      <c r="CJ342" s="1132">
        <v>3.1138392857142838</v>
      </c>
      <c r="CK342" s="1132"/>
      <c r="CL342" s="1132"/>
      <c r="CM342" s="1132"/>
      <c r="CN342" s="1132"/>
      <c r="CO342" s="1132"/>
      <c r="CP342" s="1132"/>
      <c r="CQ342" s="1132"/>
      <c r="CR342" s="1132"/>
      <c r="CS342" s="1132"/>
      <c r="CT342" s="1132"/>
      <c r="CU342" s="1132"/>
      <c r="CV342" s="1132"/>
      <c r="CW342" s="1132"/>
      <c r="CX342" s="1132"/>
      <c r="CY342" s="1132"/>
      <c r="CZ342" s="1132"/>
      <c r="DA342" s="1132"/>
      <c r="DB342" s="1132"/>
      <c r="DC342" s="1132"/>
      <c r="DD342" s="1132"/>
      <c r="DE342" s="1132"/>
      <c r="DF342" s="1132"/>
      <c r="DG342" s="1132"/>
      <c r="DH342" s="1132"/>
      <c r="DI342" s="1132"/>
      <c r="DJ342" s="1138"/>
      <c r="DK342" s="1138"/>
      <c r="DL342" s="1132"/>
      <c r="DM342" s="1132"/>
      <c r="DN342" s="1132"/>
      <c r="DO342" s="1132"/>
      <c r="DP342" s="1132"/>
      <c r="DQ342" s="1132"/>
      <c r="DR342" s="1132"/>
      <c r="DS342" s="1132"/>
      <c r="DT342" s="1132"/>
      <c r="DU342" s="1132"/>
      <c r="DV342" s="1132"/>
      <c r="DW342" s="1132"/>
      <c r="DX342" s="1132"/>
      <c r="DY342" s="1132"/>
      <c r="DZ342" s="1132"/>
      <c r="EA342" s="1132"/>
      <c r="EB342" s="1132"/>
      <c r="EC342" s="1132"/>
      <c r="ED342" s="1132"/>
      <c r="EE342" s="1132"/>
      <c r="EF342" s="1132"/>
      <c r="EG342" s="1132"/>
      <c r="EH342" s="1132"/>
      <c r="EI342" s="1132"/>
      <c r="EJ342" s="1132"/>
      <c r="EK342" s="1132"/>
      <c r="EL342" s="1132"/>
      <c r="EM342" s="1132"/>
      <c r="EN342" s="1132"/>
      <c r="EO342" s="1132"/>
      <c r="EP342" s="1132"/>
      <c r="EQ342" s="1132"/>
      <c r="ER342" s="1132"/>
      <c r="ES342" s="1132"/>
      <c r="ET342" s="1132"/>
      <c r="EU342" s="1132"/>
      <c r="EV342" s="1132"/>
      <c r="EW342" s="1132"/>
      <c r="EX342" s="1132"/>
      <c r="EY342" s="1132"/>
      <c r="EZ342" s="1132"/>
      <c r="FA342" s="1132"/>
      <c r="FB342" s="1154">
        <v>0.16993464052287585</v>
      </c>
      <c r="FC342" s="1154"/>
      <c r="FD342" s="1132"/>
      <c r="FE342" s="1132"/>
      <c r="FF342" s="1132"/>
      <c r="FG342" s="1132"/>
      <c r="FH342" s="1132"/>
      <c r="FI342" s="1132"/>
      <c r="FJ342" s="1132"/>
      <c r="FK342" s="1132"/>
      <c r="FL342" s="1132"/>
      <c r="FM342" s="1132"/>
      <c r="FN342" s="1132"/>
      <c r="FO342" s="1132"/>
      <c r="FP342" s="1132"/>
      <c r="FQ342" s="1132"/>
      <c r="FR342" s="1132"/>
      <c r="FS342" s="1132"/>
      <c r="FT342" s="1132"/>
      <c r="FU342" s="1132"/>
      <c r="FV342" s="1132"/>
      <c r="FW342" s="1132"/>
      <c r="FX342" s="1132"/>
      <c r="FY342" s="1132"/>
      <c r="FZ342" s="1132"/>
      <c r="GA342" s="1132"/>
      <c r="GB342" s="1132"/>
      <c r="GC342" s="1132"/>
      <c r="GD342" s="1132"/>
      <c r="GE342" s="1132"/>
      <c r="GF342" s="1132"/>
      <c r="GG342" s="1132"/>
      <c r="GH342" s="1132"/>
      <c r="GI342" s="1132"/>
      <c r="GJ342" s="1132"/>
      <c r="GK342" s="1132"/>
      <c r="GL342" s="1132"/>
      <c r="GM342" s="1132"/>
      <c r="GN342" s="1132"/>
      <c r="GO342" s="1132"/>
      <c r="GP342" s="1132"/>
      <c r="GQ342" s="1132"/>
      <c r="GR342" s="1132"/>
      <c r="GS342" s="1132"/>
      <c r="GT342" s="1132"/>
      <c r="GU342" s="1132"/>
      <c r="GV342" s="1132"/>
      <c r="GW342" s="1132"/>
      <c r="GX342" s="1132"/>
      <c r="GY342" s="1132"/>
      <c r="GZ342" s="1132"/>
      <c r="HA342" s="1132"/>
      <c r="HB342" s="1132"/>
      <c r="HC342" s="1132"/>
      <c r="HD342" s="1132"/>
      <c r="HE342" s="1132"/>
      <c r="HF342" s="1132"/>
      <c r="HG342" s="1132"/>
      <c r="HH342" s="1132"/>
      <c r="HI342" s="1132"/>
    </row>
    <row r="343" spans="1:217" ht="12.75" hidden="1" customHeight="1">
      <c r="A343" s="1139"/>
      <c r="B343" s="1140"/>
      <c r="C343" s="1139"/>
      <c r="D343" s="1141"/>
      <c r="E343" s="1141"/>
      <c r="F343" s="1142"/>
      <c r="G343" s="1141"/>
      <c r="H343" s="733"/>
      <c r="I343" s="1143"/>
      <c r="J343" s="1144"/>
      <c r="K343" s="837" t="s">
        <v>380</v>
      </c>
      <c r="L343" s="1133"/>
      <c r="M343" s="1134"/>
      <c r="N343" s="1133"/>
      <c r="O343" s="1134"/>
      <c r="P343" s="1133"/>
      <c r="Q343" s="1134"/>
      <c r="R343" s="1133"/>
      <c r="S343" s="1134"/>
      <c r="T343" s="1133"/>
      <c r="U343" s="1134"/>
      <c r="V343" s="1133"/>
      <c r="W343" s="1134"/>
      <c r="X343" s="1133"/>
      <c r="Y343" s="1134"/>
      <c r="Z343" s="1133"/>
      <c r="AA343" s="1134"/>
      <c r="AB343" s="1133"/>
      <c r="AC343" s="1134"/>
      <c r="AD343" s="1133"/>
      <c r="AE343" s="1134"/>
      <c r="AF343" s="1133"/>
      <c r="AG343" s="1134"/>
      <c r="AH343" s="1133"/>
      <c r="AI343" s="1134"/>
      <c r="AJ343" s="1133"/>
      <c r="AK343" s="1134"/>
      <c r="AL343" s="1133"/>
      <c r="AM343" s="1134"/>
      <c r="AN343" s="1133"/>
      <c r="AO343" s="1134"/>
      <c r="AP343" s="1133"/>
      <c r="AQ343" s="1134"/>
      <c r="AR343" s="1133"/>
      <c r="AS343" s="1134"/>
      <c r="AT343" s="1133"/>
      <c r="AU343" s="1134"/>
      <c r="AV343" s="1133"/>
      <c r="AW343" s="1134"/>
      <c r="AX343" s="1133"/>
      <c r="AY343" s="1134"/>
      <c r="AZ343" s="1133"/>
      <c r="BA343" s="1134"/>
      <c r="BB343" s="1133"/>
      <c r="BC343" s="1134"/>
      <c r="BD343" s="1133"/>
      <c r="BE343" s="1134"/>
      <c r="BF343" s="1133"/>
      <c r="BG343" s="1134"/>
      <c r="BH343" s="1133"/>
      <c r="BI343" s="1134"/>
      <c r="BJ343" s="1133"/>
      <c r="BK343" s="1134"/>
      <c r="BL343" s="1133"/>
      <c r="BM343" s="1134"/>
      <c r="BN343" s="1133"/>
      <c r="BO343" s="1134"/>
      <c r="BP343" s="1133"/>
      <c r="BQ343" s="1134"/>
      <c r="BR343" s="1129"/>
      <c r="BS343" s="1129"/>
      <c r="BT343" s="1129"/>
      <c r="BU343" s="1129"/>
      <c r="BV343" s="1129"/>
      <c r="BW343" s="1129"/>
      <c r="BX343" s="1129"/>
      <c r="BY343" s="1129"/>
      <c r="BZ343" s="1129"/>
      <c r="CA343" s="1129"/>
      <c r="CB343" s="1129"/>
      <c r="CC343" s="1129"/>
      <c r="CD343" s="1129">
        <v>3</v>
      </c>
      <c r="CE343" s="1129"/>
      <c r="CF343" s="1129">
        <v>3</v>
      </c>
      <c r="CG343" s="1129"/>
      <c r="CH343" s="1129">
        <v>3</v>
      </c>
      <c r="CI343" s="1129"/>
      <c r="CJ343" s="1129">
        <v>3</v>
      </c>
      <c r="CK343" s="1129"/>
      <c r="CL343" s="1129"/>
      <c r="CM343" s="1129"/>
      <c r="CN343" s="1129"/>
      <c r="CO343" s="1129"/>
      <c r="CP343" s="1129"/>
      <c r="CQ343" s="1129"/>
      <c r="CR343" s="1129"/>
      <c r="CS343" s="1129"/>
      <c r="CT343" s="1129"/>
      <c r="CU343" s="1129"/>
      <c r="CV343" s="1129"/>
      <c r="CW343" s="1129"/>
      <c r="CX343" s="1129"/>
      <c r="CY343" s="1129"/>
      <c r="CZ343" s="1129"/>
      <c r="DA343" s="1129"/>
      <c r="DB343" s="1129"/>
      <c r="DC343" s="1129"/>
      <c r="DD343" s="1129"/>
      <c r="DE343" s="1129"/>
      <c r="DF343" s="1129"/>
      <c r="DG343" s="1129"/>
      <c r="DH343" s="1129"/>
      <c r="DI343" s="1129"/>
      <c r="DJ343" s="1135"/>
      <c r="DK343" s="1135"/>
      <c r="DL343" s="1129"/>
      <c r="DM343" s="1129"/>
      <c r="DN343" s="1129"/>
      <c r="DO343" s="1129"/>
      <c r="DP343" s="1129"/>
      <c r="DQ343" s="1129"/>
      <c r="DR343" s="1129"/>
      <c r="DS343" s="1129"/>
      <c r="DT343" s="1129"/>
      <c r="DU343" s="1129"/>
      <c r="DV343" s="1129"/>
      <c r="DW343" s="1129"/>
      <c r="DX343" s="1129"/>
      <c r="DY343" s="1129"/>
      <c r="DZ343" s="1129"/>
      <c r="EA343" s="1129"/>
      <c r="EB343" s="1129"/>
      <c r="EC343" s="1129"/>
      <c r="ED343" s="1129"/>
      <c r="EE343" s="1129"/>
      <c r="EF343" s="1129"/>
      <c r="EG343" s="1129"/>
      <c r="EH343" s="1129"/>
      <c r="EI343" s="1129"/>
      <c r="EJ343" s="1129"/>
      <c r="EK343" s="1129"/>
      <c r="EL343" s="1129"/>
      <c r="EM343" s="1129"/>
      <c r="EN343" s="1129"/>
      <c r="EO343" s="1129"/>
      <c r="EP343" s="1129"/>
      <c r="EQ343" s="1129"/>
      <c r="ER343" s="1129"/>
      <c r="ES343" s="1129"/>
      <c r="ET343" s="1129"/>
      <c r="EU343" s="1129"/>
      <c r="EV343" s="1129"/>
      <c r="EW343" s="1129"/>
      <c r="EX343" s="1133"/>
      <c r="EY343" s="1134"/>
      <c r="EZ343" s="1129"/>
      <c r="FA343" s="1129"/>
      <c r="FB343" s="1133">
        <v>1</v>
      </c>
      <c r="FC343" s="1134"/>
      <c r="FD343" s="1129"/>
      <c r="FE343" s="1129"/>
      <c r="FF343" s="1129"/>
      <c r="FG343" s="1129"/>
      <c r="FH343" s="1129"/>
      <c r="FI343" s="1129"/>
      <c r="FJ343" s="1129"/>
      <c r="FK343" s="1129"/>
      <c r="FL343" s="1129"/>
      <c r="FM343" s="1129"/>
      <c r="FN343" s="1129"/>
      <c r="FO343" s="1129"/>
      <c r="FP343" s="1129"/>
      <c r="FQ343" s="1129"/>
      <c r="FR343" s="1129"/>
      <c r="FS343" s="1129"/>
      <c r="FT343" s="1129"/>
      <c r="FU343" s="1129"/>
      <c r="FV343" s="1129"/>
      <c r="FW343" s="1129"/>
      <c r="FX343" s="1129"/>
      <c r="FY343" s="1129"/>
      <c r="FZ343" s="1129"/>
      <c r="GA343" s="1129"/>
      <c r="GB343" s="1129"/>
      <c r="GC343" s="1129"/>
      <c r="GD343" s="1129"/>
      <c r="GE343" s="1129"/>
      <c r="GF343" s="1129"/>
      <c r="GG343" s="1129"/>
      <c r="GH343" s="1129"/>
      <c r="GI343" s="1129"/>
      <c r="GJ343" s="1129"/>
      <c r="GK343" s="1129"/>
      <c r="GL343" s="1129"/>
      <c r="GM343" s="1129"/>
      <c r="GN343" s="1129"/>
      <c r="GO343" s="1129"/>
      <c r="GP343" s="1129"/>
      <c r="GQ343" s="1129"/>
      <c r="GR343" s="1129"/>
      <c r="GS343" s="1129"/>
      <c r="GT343" s="1129"/>
      <c r="GU343" s="1129"/>
      <c r="GV343" s="1129"/>
      <c r="GW343" s="1129"/>
      <c r="GX343" s="1129"/>
      <c r="GY343" s="1129"/>
      <c r="GZ343" s="1129"/>
      <c r="HA343" s="1129"/>
      <c r="HB343" s="1129"/>
      <c r="HC343" s="1129"/>
      <c r="HD343" s="1129"/>
      <c r="HE343" s="1129"/>
      <c r="HF343" s="1129"/>
      <c r="HG343" s="1129"/>
      <c r="HH343" s="1129"/>
      <c r="HI343" s="1129"/>
    </row>
    <row r="344" spans="1:217" ht="12.75" hidden="1" customHeight="1">
      <c r="A344" s="1139"/>
      <c r="B344" s="1140"/>
      <c r="C344" s="1139"/>
      <c r="D344" s="1141"/>
      <c r="E344" s="1141"/>
      <c r="F344" s="1142"/>
      <c r="G344" s="1141"/>
      <c r="H344" s="733"/>
      <c r="I344" s="1143"/>
      <c r="J344" s="1144"/>
      <c r="K344" s="838" t="s">
        <v>381</v>
      </c>
      <c r="L344" s="1125">
        <f>(L342*L343*$G342)*$L$8</f>
        <v>0</v>
      </c>
      <c r="M344" s="1126"/>
      <c r="N344" s="1125">
        <f>(N342*N343*$G342)*$L$8</f>
        <v>0</v>
      </c>
      <c r="O344" s="1126"/>
      <c r="P344" s="1125">
        <f>(P342*P343*$G342)*$L$8</f>
        <v>0</v>
      </c>
      <c r="Q344" s="1126"/>
      <c r="R344" s="1125">
        <f>(R342*R343*$G342)*$L$8</f>
        <v>0</v>
      </c>
      <c r="S344" s="1126"/>
      <c r="T344" s="1125">
        <f>(T342*T343*$G342)*$T$8</f>
        <v>0</v>
      </c>
      <c r="U344" s="1126"/>
      <c r="V344" s="1125">
        <f>(V342*V343*$G342)*$T$8</f>
        <v>0</v>
      </c>
      <c r="W344" s="1126"/>
      <c r="X344" s="1125">
        <f>(X342*X343*$G342)*$T$8</f>
        <v>0</v>
      </c>
      <c r="Y344" s="1126"/>
      <c r="Z344" s="1125">
        <f>(Z342*Z343*$G342)*$T$8</f>
        <v>0</v>
      </c>
      <c r="AA344" s="1126"/>
      <c r="AB344" s="1125">
        <f>(AB342*AB343*$G342)*$AB$8</f>
        <v>0</v>
      </c>
      <c r="AC344" s="1126"/>
      <c r="AD344" s="1125">
        <f>(AD342*AD343*$G342)*$AB$8</f>
        <v>0</v>
      </c>
      <c r="AE344" s="1126"/>
      <c r="AF344" s="1125">
        <f>(AF342*AF343*$G342)*$AB$8</f>
        <v>0</v>
      </c>
      <c r="AG344" s="1126"/>
      <c r="AH344" s="1125">
        <f>(AH342*AH343*$G342)*$AB$8</f>
        <v>0</v>
      </c>
      <c r="AI344" s="1126"/>
      <c r="AJ344" s="1125">
        <f>(AJ342*AJ343*$G342)*$AJ$8</f>
        <v>0</v>
      </c>
      <c r="AK344" s="1126"/>
      <c r="AL344" s="1125">
        <f>(AL342*AL343*$G342)*$AJ$8</f>
        <v>0</v>
      </c>
      <c r="AM344" s="1126"/>
      <c r="AN344" s="1125">
        <f>(AN342*AN343*$G342)*$AJ$8</f>
        <v>0</v>
      </c>
      <c r="AO344" s="1126"/>
      <c r="AP344" s="1125">
        <f>(AP342*AP343*$G342)*$AJ$8</f>
        <v>0</v>
      </c>
      <c r="AQ344" s="1126"/>
      <c r="AR344" s="1125">
        <f>(AR342*AR343*$G342)*$AT$8</f>
        <v>0</v>
      </c>
      <c r="AS344" s="1126"/>
      <c r="AT344" s="1125">
        <f>(AT342*AT343*$G342)*$AT$8</f>
        <v>0</v>
      </c>
      <c r="AU344" s="1126"/>
      <c r="AV344" s="1125">
        <f>(AV342*AV343*$G342)*$AT$8</f>
        <v>0</v>
      </c>
      <c r="AW344" s="1126"/>
      <c r="AX344" s="1125">
        <f>(AX342*AX343*$G342)*$AT$8</f>
        <v>0</v>
      </c>
      <c r="AY344" s="1126"/>
      <c r="AZ344" s="1125">
        <f>(AZ342*AZ343*$G342)*$BB$8</f>
        <v>0</v>
      </c>
      <c r="BA344" s="1126"/>
      <c r="BB344" s="1125">
        <f>(BB342*BB343*$G342)*$BB$8</f>
        <v>0</v>
      </c>
      <c r="BC344" s="1126"/>
      <c r="BD344" s="1125">
        <f>(BD342*BD343*$G342)*$BB$8</f>
        <v>0</v>
      </c>
      <c r="BE344" s="1126"/>
      <c r="BF344" s="1125">
        <f>(BF342*BF343*$G342)*$BB$8</f>
        <v>0</v>
      </c>
      <c r="BG344" s="1126"/>
      <c r="BH344" s="1125">
        <f>(BH342*BH343*$G342)*$BJ$8</f>
        <v>0</v>
      </c>
      <c r="BI344" s="1126"/>
      <c r="BJ344" s="1125">
        <f>(BJ342*BJ343*$G342)*$BJ$8</f>
        <v>0</v>
      </c>
      <c r="BK344" s="1126"/>
      <c r="BL344" s="1125">
        <f>(BL342*BL343*$G342)*$BJ$8</f>
        <v>0</v>
      </c>
      <c r="BM344" s="1126"/>
      <c r="BN344" s="1125">
        <f>(BN342*BN343*$G342)*$BJ$8</f>
        <v>0</v>
      </c>
      <c r="BO344" s="1126"/>
      <c r="BP344" s="1125">
        <f>(BP342*BP343*$G342)*$BT$8</f>
        <v>0</v>
      </c>
      <c r="BQ344" s="1126"/>
      <c r="BR344" s="1125">
        <f>(BR342*BR343*$G342)*$BT$8</f>
        <v>0</v>
      </c>
      <c r="BS344" s="1126"/>
      <c r="BT344" s="1125">
        <f>(BT342*BT343*$G342)*$BT$8</f>
        <v>0</v>
      </c>
      <c r="BU344" s="1126"/>
      <c r="BV344" s="1125">
        <f>(BV342*BV343*$G342)*$BT$8</f>
        <v>0</v>
      </c>
      <c r="BW344" s="1126"/>
      <c r="BX344" s="1125">
        <f>(BX342*BX343*$G342)*$CB$8</f>
        <v>0</v>
      </c>
      <c r="BY344" s="1126"/>
      <c r="BZ344" s="1125">
        <f>(BZ342*BZ343*$G342)*$CB$8</f>
        <v>0</v>
      </c>
      <c r="CA344" s="1126"/>
      <c r="CB344" s="1125">
        <f>(CB342*CB343*$G342)*$CB$8</f>
        <v>0</v>
      </c>
      <c r="CC344" s="1126"/>
      <c r="CD344" s="1125">
        <f>(CD342*CD343*$G342)*$CB$8</f>
        <v>0</v>
      </c>
      <c r="CE344" s="1126"/>
      <c r="CF344" s="1125">
        <f t="shared" ref="CF344" si="1389">(CF342*CF343*$G342)*$CB$8</f>
        <v>0</v>
      </c>
      <c r="CG344" s="1126"/>
      <c r="CH344" s="1125">
        <f t="shared" ref="CH344" si="1390">(CH342*CH343*$G342)*$CB$8</f>
        <v>0</v>
      </c>
      <c r="CI344" s="1126"/>
      <c r="CJ344" s="1125">
        <f t="shared" ref="CJ344" si="1391">(CJ342*CJ343*$G342)*$CJ$8</f>
        <v>0</v>
      </c>
      <c r="CK344" s="1126"/>
      <c r="CL344" s="1125">
        <f t="shared" ref="CL344" si="1392">(CL342*CL343*$G342)*$CJ$8</f>
        <v>0</v>
      </c>
      <c r="CM344" s="1126"/>
      <c r="CN344" s="1125">
        <f>(CN342*CN343*$G342)*$CJ$8</f>
        <v>0</v>
      </c>
      <c r="CO344" s="1126"/>
      <c r="CP344" s="1125">
        <f>(CP342*CP343*$G342)*$CJ$8</f>
        <v>0</v>
      </c>
      <c r="CQ344" s="1126"/>
      <c r="CR344" s="1125">
        <f>(CR342*CR343*$G342)*$CT$8</f>
        <v>0</v>
      </c>
      <c r="CS344" s="1126"/>
      <c r="CT344" s="1125">
        <f>(CT342*CT343*$G342)*$CT$8</f>
        <v>0</v>
      </c>
      <c r="CU344" s="1126"/>
      <c r="CV344" s="1125">
        <f t="shared" ref="CV344" si="1393">(CV342*CV343*$G342)*$CT$8</f>
        <v>0</v>
      </c>
      <c r="CW344" s="1126"/>
      <c r="CX344" s="1125">
        <f>(CX342*CX343*$G342)*$CT$8</f>
        <v>0</v>
      </c>
      <c r="CY344" s="1126"/>
      <c r="CZ344" s="1125">
        <f>(CZ342*CZ343*$G342)*$DB$8</f>
        <v>0</v>
      </c>
      <c r="DA344" s="1126"/>
      <c r="DB344" s="1125">
        <f>(DB342*DB343*$G342)*$DB$8</f>
        <v>0</v>
      </c>
      <c r="DC344" s="1126"/>
      <c r="DD344" s="1125">
        <f>(DD342*DD343*$G342)*$DB$8</f>
        <v>0</v>
      </c>
      <c r="DE344" s="1126"/>
      <c r="DF344" s="1125">
        <f>(DF342*DF343*$G342)*$DB$8</f>
        <v>0</v>
      </c>
      <c r="DG344" s="1126"/>
      <c r="DH344" s="1125">
        <f>(DH342*DH343*$G342)*$DB$8</f>
        <v>0</v>
      </c>
      <c r="DI344" s="1126"/>
      <c r="DJ344" s="1130">
        <f>(DJ342*DJ343*$G342)*$DB$8</f>
        <v>0</v>
      </c>
      <c r="DK344" s="1131"/>
      <c r="DL344" s="1125">
        <f>(DL342*DL343*$G342)*$DL$8</f>
        <v>0</v>
      </c>
      <c r="DM344" s="1126"/>
      <c r="DN344" s="1125">
        <f t="shared" ref="DN344" si="1394">(DN342*DN343*$G342)*$DL$8</f>
        <v>0</v>
      </c>
      <c r="DO344" s="1126"/>
      <c r="DP344" s="1125">
        <f t="shared" ref="DP344" si="1395">(DP342*DP343*$G342)*$DL$8</f>
        <v>0</v>
      </c>
      <c r="DQ344" s="1126"/>
      <c r="DR344" s="1125">
        <f t="shared" ref="DR344" si="1396">(DR342*DR343*$G342)*$DL$8</f>
        <v>0</v>
      </c>
      <c r="DS344" s="1126"/>
      <c r="DT344" s="1125">
        <f>(DT342*DT343*$G342)*$DB$8</f>
        <v>0</v>
      </c>
      <c r="DU344" s="1126"/>
      <c r="DV344" s="1125">
        <f>(DV342*DV343*$G342)*$DB$8</f>
        <v>0</v>
      </c>
      <c r="DW344" s="1126"/>
      <c r="DX344" s="1125">
        <f>(DX342*DX343*$G342)*$DB$8</f>
        <v>0</v>
      </c>
      <c r="DY344" s="1126"/>
      <c r="DZ344" s="1125">
        <f>(DZ342*DZ343*$G342)*$DB$8</f>
        <v>0</v>
      </c>
      <c r="EA344" s="1126"/>
      <c r="EB344" s="1125">
        <f>(EB342*EB343*$G342)*$DB$8</f>
        <v>0</v>
      </c>
      <c r="EC344" s="1126"/>
      <c r="ED344" s="1125">
        <f>(ED342*ED343*$G342)*$DB$8</f>
        <v>0</v>
      </c>
      <c r="EE344" s="1126"/>
      <c r="EF344" s="1125">
        <f>(EF342*EF343*$G342)*$DB$8</f>
        <v>0</v>
      </c>
      <c r="EG344" s="1126"/>
      <c r="EH344" s="1125">
        <f>(EH342*EH343*$G342)*$DB$8</f>
        <v>0</v>
      </c>
      <c r="EI344" s="1126"/>
      <c r="EJ344" s="1125">
        <f>(EJ342*EJ343*$G342)*$DB$8</f>
        <v>0</v>
      </c>
      <c r="EK344" s="1126"/>
      <c r="EL344" s="1125">
        <f>(EL342*EL343*$G342)*$DB$8</f>
        <v>0</v>
      </c>
      <c r="EM344" s="1126"/>
      <c r="EN344" s="1125">
        <f>(EN342*EN343*$G342)*$DB$8</f>
        <v>0</v>
      </c>
      <c r="EO344" s="1126"/>
      <c r="EP344" s="1125">
        <f>(EP342*EP343*$G342)*$DB$8</f>
        <v>0</v>
      </c>
      <c r="EQ344" s="1126"/>
      <c r="ER344" s="1125">
        <f>(ER342*ER343*$G342)*$DB$8</f>
        <v>0</v>
      </c>
      <c r="ES344" s="1126"/>
      <c r="ET344" s="1125">
        <f>(ET342*ET343*$G342)*$ET$8</f>
        <v>0</v>
      </c>
      <c r="EU344" s="1126"/>
      <c r="EV344" s="1125">
        <f>(EV342*EV343*$G342)*$ET$8</f>
        <v>0</v>
      </c>
      <c r="EW344" s="1126"/>
      <c r="EX344" s="1125">
        <f>(EX342*EX343*$G342)*$ET$8</f>
        <v>0</v>
      </c>
      <c r="EY344" s="1126"/>
      <c r="EZ344" s="1125">
        <f>(EZ342*EZ343*$G342)*$ET$8</f>
        <v>0</v>
      </c>
      <c r="FA344" s="1126"/>
      <c r="FB344" s="1125">
        <f>(FB342*FB343*$G342)*$FB$8</f>
        <v>0</v>
      </c>
      <c r="FC344" s="1126"/>
      <c r="FD344" s="1125">
        <f>(FD342*FD343*$G342)*$DB$8</f>
        <v>0</v>
      </c>
      <c r="FE344" s="1126"/>
      <c r="FF344" s="1125">
        <f>(FF342*FF343*$G342)*$DB$8</f>
        <v>0</v>
      </c>
      <c r="FG344" s="1126"/>
      <c r="FH344" s="1125">
        <f>(FH342*FH343*$G342)*$DB$8</f>
        <v>0</v>
      </c>
      <c r="FI344" s="1126"/>
      <c r="FJ344" s="1125">
        <f>(FJ342*FJ343*$G342)*$DB$8</f>
        <v>0</v>
      </c>
      <c r="FK344" s="1126"/>
      <c r="FL344" s="1125">
        <f>(FL342*FL343*$G342)*$DB$8</f>
        <v>0</v>
      </c>
      <c r="FM344" s="1126"/>
      <c r="FN344" s="1125">
        <f>(FN342*FN343*$G342)*$DB$8</f>
        <v>0</v>
      </c>
      <c r="FO344" s="1126"/>
      <c r="FP344" s="1125">
        <f>(FP342*FP343*$G342)*$DB$8</f>
        <v>0</v>
      </c>
      <c r="FQ344" s="1126"/>
      <c r="FR344" s="1125">
        <f>(FR342*FR343*$G342)*$DB$8</f>
        <v>0</v>
      </c>
      <c r="FS344" s="1126"/>
      <c r="FT344" s="1125">
        <f>(FT342*FT343*$G342)*$DB$8</f>
        <v>0</v>
      </c>
      <c r="FU344" s="1126"/>
      <c r="FV344" s="1125">
        <f>(FV342*FV343*$G342)*$DB$8</f>
        <v>0</v>
      </c>
      <c r="FW344" s="1126"/>
      <c r="FX344" s="1125">
        <f>(FX342*FX343*$G342)*$DB$8</f>
        <v>0</v>
      </c>
      <c r="FY344" s="1126"/>
      <c r="FZ344" s="1125">
        <f>(FZ342*FZ343*$G342)*$DB$8</f>
        <v>0</v>
      </c>
      <c r="GA344" s="1126"/>
      <c r="GB344" s="1125">
        <f>(GB342*GB343*$G342)*$DB$8</f>
        <v>0</v>
      </c>
      <c r="GC344" s="1126"/>
      <c r="GD344" s="1125">
        <f>(GD342*GD343*$G342)*$DB$8</f>
        <v>0</v>
      </c>
      <c r="GE344" s="1126"/>
      <c r="GF344" s="1125">
        <f>(GF342*GF343*$G342)*$DB$8</f>
        <v>0</v>
      </c>
      <c r="GG344" s="1126"/>
      <c r="GH344" s="1125">
        <f>(GH342*GH343*$G342)*$DB$8</f>
        <v>0</v>
      </c>
      <c r="GI344" s="1126"/>
      <c r="GJ344" s="1125">
        <f>(GJ342*GJ343*$G342)*$DB$8</f>
        <v>0</v>
      </c>
      <c r="GK344" s="1126"/>
      <c r="GL344" s="1125">
        <f>(GL342*GL343*$G342)*$DB$8</f>
        <v>0</v>
      </c>
      <c r="GM344" s="1126"/>
      <c r="GN344" s="1125">
        <f>(GN342*GN343*$G342)*$DB$8</f>
        <v>0</v>
      </c>
      <c r="GO344" s="1126"/>
      <c r="GP344" s="1125">
        <f>(GP342*GP343*$G342)*$DB$8</f>
        <v>0</v>
      </c>
      <c r="GQ344" s="1126"/>
      <c r="GR344" s="1125">
        <f>(GR342*GR343*$G342)*$DB$8</f>
        <v>0</v>
      </c>
      <c r="GS344" s="1126"/>
      <c r="GT344" s="1125">
        <f>(GT342*GT343*$G342)*$DB$8</f>
        <v>0</v>
      </c>
      <c r="GU344" s="1126"/>
      <c r="GV344" s="1125">
        <f t="shared" ref="GV344" si="1397">(GV342*GV343*$G342)*$DB$8</f>
        <v>0</v>
      </c>
      <c r="GW344" s="1126"/>
      <c r="GX344" s="1125">
        <f t="shared" ref="GX344" si="1398">(GX342*GX343*$G342)*$DB$8</f>
        <v>0</v>
      </c>
      <c r="GY344" s="1126"/>
      <c r="GZ344" s="1125">
        <f t="shared" ref="GZ344" si="1399">(GZ342*GZ343*$G342)*$DB$8</f>
        <v>0</v>
      </c>
      <c r="HA344" s="1126"/>
      <c r="HB344" s="1125">
        <f>(HB342*HB343*$G342)*$DB$8</f>
        <v>0</v>
      </c>
      <c r="HC344" s="1126"/>
      <c r="HD344" s="1125">
        <f t="shared" ref="HD344" si="1400">(HD342*HD343*$G342)*$DB$8</f>
        <v>0</v>
      </c>
      <c r="HE344" s="1126"/>
      <c r="HF344" s="1125">
        <f t="shared" ref="HF344" si="1401">(HF342*HF343*$G342)*$DB$8</f>
        <v>0</v>
      </c>
      <c r="HG344" s="1126"/>
      <c r="HH344" s="1125">
        <f t="shared" ref="HH344" si="1402">(HH342*HH343*$G342)*$DB$8</f>
        <v>0</v>
      </c>
      <c r="HI344" s="1126"/>
    </row>
    <row r="345" spans="1:217" ht="12.75" hidden="1" customHeight="1">
      <c r="A345" s="1139"/>
      <c r="B345" s="1140"/>
      <c r="C345" s="1139"/>
      <c r="D345" s="1141"/>
      <c r="E345" s="1141"/>
      <c r="F345" s="1142"/>
      <c r="G345" s="1141"/>
      <c r="H345" s="733"/>
      <c r="I345" s="1143"/>
      <c r="J345" s="1144"/>
      <c r="K345" s="839" t="s">
        <v>382</v>
      </c>
      <c r="L345" s="1121">
        <f>L344</f>
        <v>0</v>
      </c>
      <c r="M345" s="1122"/>
      <c r="N345" s="1121">
        <f>L345+N344</f>
        <v>0</v>
      </c>
      <c r="O345" s="1122"/>
      <c r="P345" s="1121">
        <f>N345+P344</f>
        <v>0</v>
      </c>
      <c r="Q345" s="1122"/>
      <c r="R345" s="1121">
        <f>P345+R344</f>
        <v>0</v>
      </c>
      <c r="S345" s="1122"/>
      <c r="T345" s="1121">
        <f>R345+T344</f>
        <v>0</v>
      </c>
      <c r="U345" s="1122"/>
      <c r="V345" s="1121">
        <f>T345+V344</f>
        <v>0</v>
      </c>
      <c r="W345" s="1122"/>
      <c r="X345" s="1121">
        <f>V345+X344</f>
        <v>0</v>
      </c>
      <c r="Y345" s="1122"/>
      <c r="Z345" s="1121">
        <f>X345+Z344</f>
        <v>0</v>
      </c>
      <c r="AA345" s="1122"/>
      <c r="AB345" s="1121">
        <f>Z345+AB344</f>
        <v>0</v>
      </c>
      <c r="AC345" s="1122"/>
      <c r="AD345" s="1121">
        <f>AB345+AD344</f>
        <v>0</v>
      </c>
      <c r="AE345" s="1122"/>
      <c r="AF345" s="1121">
        <f>AD345+AF344</f>
        <v>0</v>
      </c>
      <c r="AG345" s="1122"/>
      <c r="AH345" s="1121">
        <f>AF345+AH344</f>
        <v>0</v>
      </c>
      <c r="AI345" s="1122"/>
      <c r="AJ345" s="1121">
        <f>AH345+AJ344</f>
        <v>0</v>
      </c>
      <c r="AK345" s="1122"/>
      <c r="AL345" s="1121">
        <f>AJ345+AL344</f>
        <v>0</v>
      </c>
      <c r="AM345" s="1122"/>
      <c r="AN345" s="1121">
        <f>AL345+AN344</f>
        <v>0</v>
      </c>
      <c r="AO345" s="1122"/>
      <c r="AP345" s="1121">
        <f>AN345+AP344</f>
        <v>0</v>
      </c>
      <c r="AQ345" s="1122"/>
      <c r="AR345" s="1121">
        <f>AP345+AR344</f>
        <v>0</v>
      </c>
      <c r="AS345" s="1122"/>
      <c r="AT345" s="1121">
        <f>AR345+AT344</f>
        <v>0</v>
      </c>
      <c r="AU345" s="1122"/>
      <c r="AV345" s="1121">
        <f>AT345+AV344</f>
        <v>0</v>
      </c>
      <c r="AW345" s="1122"/>
      <c r="AX345" s="1121">
        <f>AV345+AX344</f>
        <v>0</v>
      </c>
      <c r="AY345" s="1122"/>
      <c r="AZ345" s="1121">
        <f>AX345+AZ344</f>
        <v>0</v>
      </c>
      <c r="BA345" s="1122"/>
      <c r="BB345" s="1121">
        <f>AZ345+BB344</f>
        <v>0</v>
      </c>
      <c r="BC345" s="1122"/>
      <c r="BD345" s="1121">
        <f>BB345+BD344</f>
        <v>0</v>
      </c>
      <c r="BE345" s="1122"/>
      <c r="BF345" s="1121">
        <f>BD345+BF344</f>
        <v>0</v>
      </c>
      <c r="BG345" s="1122"/>
      <c r="BH345" s="1121">
        <f>BF345+BH344</f>
        <v>0</v>
      </c>
      <c r="BI345" s="1122"/>
      <c r="BJ345" s="1121">
        <f>BH345+BJ344</f>
        <v>0</v>
      </c>
      <c r="BK345" s="1122"/>
      <c r="BL345" s="1121">
        <f>BJ345+BL344</f>
        <v>0</v>
      </c>
      <c r="BM345" s="1122"/>
      <c r="BN345" s="1121">
        <f>BL345+BN344</f>
        <v>0</v>
      </c>
      <c r="BO345" s="1122"/>
      <c r="BP345" s="1121">
        <f>BN345+BP344</f>
        <v>0</v>
      </c>
      <c r="BQ345" s="1122"/>
      <c r="BR345" s="1121">
        <f>BP345+BR344</f>
        <v>0</v>
      </c>
      <c r="BS345" s="1122"/>
      <c r="BT345" s="1121">
        <f>BR345+BT344</f>
        <v>0</v>
      </c>
      <c r="BU345" s="1122"/>
      <c r="BV345" s="1121">
        <f>BT345+BV344</f>
        <v>0</v>
      </c>
      <c r="BW345" s="1122"/>
      <c r="BX345" s="1121">
        <f>BV345+BX344</f>
        <v>0</v>
      </c>
      <c r="BY345" s="1122"/>
      <c r="BZ345" s="1121">
        <f>BX345+BZ344</f>
        <v>0</v>
      </c>
      <c r="CA345" s="1122"/>
      <c r="CB345" s="1121">
        <f>BZ345+CB344</f>
        <v>0</v>
      </c>
      <c r="CC345" s="1122"/>
      <c r="CD345" s="1121">
        <f>CB345+CD344</f>
        <v>0</v>
      </c>
      <c r="CE345" s="1122"/>
      <c r="CF345" s="1121">
        <f>CD345+CF344</f>
        <v>0</v>
      </c>
      <c r="CG345" s="1122"/>
      <c r="CH345" s="1121">
        <f>CF345+CH344</f>
        <v>0</v>
      </c>
      <c r="CI345" s="1122"/>
      <c r="CJ345" s="1121">
        <f>CH345+CJ344</f>
        <v>0</v>
      </c>
      <c r="CK345" s="1122"/>
      <c r="CL345" s="1121">
        <f>CJ345+CL344</f>
        <v>0</v>
      </c>
      <c r="CM345" s="1122"/>
      <c r="CN345" s="1121">
        <f>CL345+CN344</f>
        <v>0</v>
      </c>
      <c r="CO345" s="1122"/>
      <c r="CP345" s="1121">
        <f>CN345+CP344</f>
        <v>0</v>
      </c>
      <c r="CQ345" s="1122"/>
      <c r="CR345" s="1121">
        <f>CP345+CR344</f>
        <v>0</v>
      </c>
      <c r="CS345" s="1122"/>
      <c r="CT345" s="1121">
        <f>CR345+CT344</f>
        <v>0</v>
      </c>
      <c r="CU345" s="1122"/>
      <c r="CV345" s="1121">
        <f>CT345+CV344</f>
        <v>0</v>
      </c>
      <c r="CW345" s="1122"/>
      <c r="CX345" s="1121">
        <f>CV345+CX344</f>
        <v>0</v>
      </c>
      <c r="CY345" s="1122"/>
      <c r="CZ345" s="1121">
        <f>CX345+CZ344</f>
        <v>0</v>
      </c>
      <c r="DA345" s="1122"/>
      <c r="DB345" s="1121">
        <f>CZ345+DB344</f>
        <v>0</v>
      </c>
      <c r="DC345" s="1122"/>
      <c r="DD345" s="1121">
        <f>DB345+DD344</f>
        <v>0</v>
      </c>
      <c r="DE345" s="1122"/>
      <c r="DF345" s="1121">
        <f>DD345+DF344</f>
        <v>0</v>
      </c>
      <c r="DG345" s="1122"/>
      <c r="DH345" s="1121">
        <f>DF345+DH344</f>
        <v>0</v>
      </c>
      <c r="DI345" s="1122"/>
      <c r="DJ345" s="1127">
        <f>DH345+DJ344</f>
        <v>0</v>
      </c>
      <c r="DK345" s="1128"/>
      <c r="DL345" s="1121">
        <f>DJ345+DL344</f>
        <v>0</v>
      </c>
      <c r="DM345" s="1122"/>
      <c r="DN345" s="1121">
        <f>DL345+DN344</f>
        <v>0</v>
      </c>
      <c r="DO345" s="1122"/>
      <c r="DP345" s="1121">
        <f>DN345+DP344</f>
        <v>0</v>
      </c>
      <c r="DQ345" s="1122"/>
      <c r="DR345" s="1121">
        <f>DP345+DR344</f>
        <v>0</v>
      </c>
      <c r="DS345" s="1122"/>
      <c r="DT345" s="1121">
        <f>DR345+DT344</f>
        <v>0</v>
      </c>
      <c r="DU345" s="1122"/>
      <c r="DV345" s="1121">
        <f>DT345+DV344</f>
        <v>0</v>
      </c>
      <c r="DW345" s="1122"/>
      <c r="DX345" s="1121">
        <f>DV345+DX344</f>
        <v>0</v>
      </c>
      <c r="DY345" s="1122"/>
      <c r="DZ345" s="1121">
        <f>DX345+DZ344</f>
        <v>0</v>
      </c>
      <c r="EA345" s="1122"/>
      <c r="EB345" s="1121">
        <f>DZ345+EB344</f>
        <v>0</v>
      </c>
      <c r="EC345" s="1122"/>
      <c r="ED345" s="1121">
        <f>EB345+ED344</f>
        <v>0</v>
      </c>
      <c r="EE345" s="1122"/>
      <c r="EF345" s="1121">
        <f>ED345+EF344</f>
        <v>0</v>
      </c>
      <c r="EG345" s="1122"/>
      <c r="EH345" s="1121">
        <f>EF345+EH344</f>
        <v>0</v>
      </c>
      <c r="EI345" s="1122"/>
      <c r="EJ345" s="1121">
        <f>EH345+EJ344</f>
        <v>0</v>
      </c>
      <c r="EK345" s="1122"/>
      <c r="EL345" s="1121">
        <f>EJ345+EL344</f>
        <v>0</v>
      </c>
      <c r="EM345" s="1122"/>
      <c r="EN345" s="1121">
        <f>EL345+EN344</f>
        <v>0</v>
      </c>
      <c r="EO345" s="1122"/>
      <c r="EP345" s="1121">
        <f>EN345+EP344</f>
        <v>0</v>
      </c>
      <c r="EQ345" s="1122"/>
      <c r="ER345" s="1121">
        <f>EP345+ER344</f>
        <v>0</v>
      </c>
      <c r="ES345" s="1122"/>
      <c r="ET345" s="1121">
        <f>ER345+ET344</f>
        <v>0</v>
      </c>
      <c r="EU345" s="1122"/>
      <c r="EV345" s="1121">
        <f>ET345+EV344</f>
        <v>0</v>
      </c>
      <c r="EW345" s="1122"/>
      <c r="EX345" s="1121">
        <f>EV345+EX344</f>
        <v>0</v>
      </c>
      <c r="EY345" s="1122"/>
      <c r="EZ345" s="1121">
        <f>EX345+EZ344</f>
        <v>0</v>
      </c>
      <c r="FA345" s="1122"/>
      <c r="FB345" s="1121">
        <f>EZ345+FB344</f>
        <v>0</v>
      </c>
      <c r="FC345" s="1122"/>
      <c r="FD345" s="1121">
        <f>FB345+FD344</f>
        <v>0</v>
      </c>
      <c r="FE345" s="1122"/>
      <c r="FF345" s="1121">
        <f>FD345+FF344</f>
        <v>0</v>
      </c>
      <c r="FG345" s="1122"/>
      <c r="FH345" s="1121">
        <f>FF345+FH344</f>
        <v>0</v>
      </c>
      <c r="FI345" s="1122"/>
      <c r="FJ345" s="1121">
        <f>FH345+FJ344</f>
        <v>0</v>
      </c>
      <c r="FK345" s="1122"/>
      <c r="FL345" s="1121">
        <f>FJ345+FL344</f>
        <v>0</v>
      </c>
      <c r="FM345" s="1122"/>
      <c r="FN345" s="1121">
        <f>FL345+FN344</f>
        <v>0</v>
      </c>
      <c r="FO345" s="1122"/>
      <c r="FP345" s="1121">
        <f>FN345+FP344</f>
        <v>0</v>
      </c>
      <c r="FQ345" s="1122"/>
      <c r="FR345" s="1121">
        <f>FP345+FR344</f>
        <v>0</v>
      </c>
      <c r="FS345" s="1122"/>
      <c r="FT345" s="1121">
        <f>FR345+FT344</f>
        <v>0</v>
      </c>
      <c r="FU345" s="1122"/>
      <c r="FV345" s="1121">
        <f>FT345+FV344</f>
        <v>0</v>
      </c>
      <c r="FW345" s="1122"/>
      <c r="FX345" s="1121">
        <f>FV345+FX344</f>
        <v>0</v>
      </c>
      <c r="FY345" s="1122"/>
      <c r="FZ345" s="1121">
        <f>FX345+FZ344</f>
        <v>0</v>
      </c>
      <c r="GA345" s="1122"/>
      <c r="GB345" s="1121">
        <f>FZ345+GB344</f>
        <v>0</v>
      </c>
      <c r="GC345" s="1122"/>
      <c r="GD345" s="1121">
        <f>GB345+GD344</f>
        <v>0</v>
      </c>
      <c r="GE345" s="1122"/>
      <c r="GF345" s="1121">
        <f>GD345+GF344</f>
        <v>0</v>
      </c>
      <c r="GG345" s="1122"/>
      <c r="GH345" s="1121">
        <f>GF345+GH344</f>
        <v>0</v>
      </c>
      <c r="GI345" s="1122"/>
      <c r="GJ345" s="1121">
        <f>GH345+GJ344</f>
        <v>0</v>
      </c>
      <c r="GK345" s="1122"/>
      <c r="GL345" s="1121">
        <f>GJ345+GL344</f>
        <v>0</v>
      </c>
      <c r="GM345" s="1122"/>
      <c r="GN345" s="1121">
        <f>GL345+GN344</f>
        <v>0</v>
      </c>
      <c r="GO345" s="1122"/>
      <c r="GP345" s="1121">
        <f>GN345+GP344</f>
        <v>0</v>
      </c>
      <c r="GQ345" s="1122"/>
      <c r="GR345" s="1121">
        <f>GP345+GR344</f>
        <v>0</v>
      </c>
      <c r="GS345" s="1122"/>
      <c r="GT345" s="1121">
        <f>GR345+GT344</f>
        <v>0</v>
      </c>
      <c r="GU345" s="1122"/>
      <c r="GV345" s="1121">
        <f t="shared" ref="GV345" si="1403">GT345+GV344</f>
        <v>0</v>
      </c>
      <c r="GW345" s="1122"/>
      <c r="GX345" s="1121">
        <f t="shared" ref="GX345" si="1404">GV345+GX344</f>
        <v>0</v>
      </c>
      <c r="GY345" s="1122"/>
      <c r="GZ345" s="1121">
        <f t="shared" ref="GZ345" si="1405">GX345+GZ344</f>
        <v>0</v>
      </c>
      <c r="HA345" s="1122"/>
      <c r="HB345" s="1121">
        <f>GZ345+HB344</f>
        <v>0</v>
      </c>
      <c r="HC345" s="1122"/>
      <c r="HD345" s="1121">
        <f t="shared" ref="HD345" si="1406">HB345+HD344</f>
        <v>0</v>
      </c>
      <c r="HE345" s="1122"/>
      <c r="HF345" s="1121">
        <f t="shared" ref="HF345" si="1407">HD345+HF344</f>
        <v>0</v>
      </c>
      <c r="HG345" s="1122"/>
      <c r="HH345" s="1121">
        <f t="shared" ref="HH345" si="1408">HF345+HH344</f>
        <v>0</v>
      </c>
      <c r="HI345" s="1122"/>
    </row>
    <row r="346" spans="1:217" s="19" customFormat="1" ht="12.75" hidden="1" customHeight="1">
      <c r="A346" s="1139"/>
      <c r="B346" s="1140"/>
      <c r="C346" s="1139"/>
      <c r="D346" s="1141"/>
      <c r="E346" s="1141"/>
      <c r="F346" s="1142"/>
      <c r="G346" s="1141"/>
      <c r="H346" s="840"/>
      <c r="I346" s="1143"/>
      <c r="J346" s="1144"/>
      <c r="K346" s="841" t="s">
        <v>383</v>
      </c>
      <c r="L346" s="1117"/>
      <c r="M346" s="1118"/>
      <c r="N346" s="1117"/>
      <c r="O346" s="1118"/>
      <c r="P346" s="1117"/>
      <c r="Q346" s="1118"/>
      <c r="R346" s="1117"/>
      <c r="S346" s="1118"/>
      <c r="T346" s="1117"/>
      <c r="U346" s="1118"/>
      <c r="V346" s="1117"/>
      <c r="W346" s="1118"/>
      <c r="X346" s="1117"/>
      <c r="Y346" s="1118"/>
      <c r="Z346" s="1117"/>
      <c r="AA346" s="1118"/>
      <c r="AB346" s="1117"/>
      <c r="AC346" s="1118"/>
      <c r="AD346" s="1117"/>
      <c r="AE346" s="1118"/>
      <c r="AF346" s="1117"/>
      <c r="AG346" s="1118"/>
      <c r="AH346" s="1117"/>
      <c r="AI346" s="1118"/>
      <c r="AJ346" s="1117"/>
      <c r="AK346" s="1118"/>
      <c r="AL346" s="1117"/>
      <c r="AM346" s="1118"/>
      <c r="AN346" s="1117"/>
      <c r="AO346" s="1118"/>
      <c r="AP346" s="1117"/>
      <c r="AQ346" s="1118"/>
      <c r="AR346" s="1117"/>
      <c r="AS346" s="1118"/>
      <c r="AT346" s="1117"/>
      <c r="AU346" s="1118"/>
      <c r="AV346" s="1117"/>
      <c r="AW346" s="1118"/>
      <c r="AX346" s="1117"/>
      <c r="AY346" s="1118"/>
      <c r="AZ346" s="1117"/>
      <c r="BA346" s="1118"/>
      <c r="BB346" s="1117"/>
      <c r="BC346" s="1118"/>
      <c r="BD346" s="1117"/>
      <c r="BE346" s="1118"/>
      <c r="BF346" s="1117"/>
      <c r="BG346" s="1118"/>
      <c r="BH346" s="1117"/>
      <c r="BI346" s="1118"/>
      <c r="BJ346" s="1117"/>
      <c r="BK346" s="1118"/>
      <c r="BL346" s="1117"/>
      <c r="BM346" s="1118"/>
      <c r="BN346" s="1117"/>
      <c r="BO346" s="1118"/>
      <c r="BP346" s="1117"/>
      <c r="BQ346" s="1118"/>
      <c r="BR346" s="1117"/>
      <c r="BS346" s="1118"/>
      <c r="BT346" s="1117"/>
      <c r="BU346" s="1118"/>
      <c r="BV346" s="1117"/>
      <c r="BW346" s="1118"/>
      <c r="BX346" s="1117"/>
      <c r="BY346" s="1118"/>
      <c r="BZ346" s="1117"/>
      <c r="CA346" s="1118"/>
      <c r="CB346" s="1117"/>
      <c r="CC346" s="1118"/>
      <c r="CD346" s="1117"/>
      <c r="CE346" s="1118"/>
      <c r="CF346" s="1117"/>
      <c r="CG346" s="1118"/>
      <c r="CH346" s="1117"/>
      <c r="CI346" s="1118"/>
      <c r="CJ346" s="1117"/>
      <c r="CK346" s="1118"/>
      <c r="CL346" s="1117"/>
      <c r="CM346" s="1118"/>
      <c r="CN346" s="1117"/>
      <c r="CO346" s="1118"/>
      <c r="CP346" s="1117"/>
      <c r="CQ346" s="1118"/>
      <c r="CR346" s="1117"/>
      <c r="CS346" s="1118"/>
      <c r="CT346" s="1117"/>
      <c r="CU346" s="1118"/>
      <c r="CV346" s="1117"/>
      <c r="CW346" s="1118"/>
      <c r="CX346" s="1117"/>
      <c r="CY346" s="1118"/>
      <c r="CZ346" s="1117"/>
      <c r="DA346" s="1118"/>
      <c r="DB346" s="1117"/>
      <c r="DC346" s="1118"/>
      <c r="DD346" s="1117"/>
      <c r="DE346" s="1118"/>
      <c r="DF346" s="1117"/>
      <c r="DG346" s="1118"/>
      <c r="DH346" s="1117"/>
      <c r="DI346" s="1118"/>
      <c r="DJ346" s="1123"/>
      <c r="DK346" s="1124"/>
      <c r="DL346" s="1117"/>
      <c r="DM346" s="1118"/>
      <c r="DN346" s="1117"/>
      <c r="DO346" s="1118"/>
      <c r="DP346" s="1117"/>
      <c r="DQ346" s="1118"/>
      <c r="DR346" s="1117"/>
      <c r="DS346" s="1118"/>
      <c r="DT346" s="1117"/>
      <c r="DU346" s="1118"/>
      <c r="DV346" s="1117"/>
      <c r="DW346" s="1118"/>
      <c r="DX346" s="1117"/>
      <c r="DY346" s="1118"/>
      <c r="DZ346" s="1117"/>
      <c r="EA346" s="1118"/>
      <c r="EB346" s="1117"/>
      <c r="EC346" s="1118"/>
      <c r="ED346" s="1117"/>
      <c r="EE346" s="1118"/>
      <c r="EF346" s="1117"/>
      <c r="EG346" s="1118"/>
      <c r="EH346" s="1117"/>
      <c r="EI346" s="1118"/>
      <c r="EJ346" s="1117"/>
      <c r="EK346" s="1118"/>
      <c r="EL346" s="1117"/>
      <c r="EM346" s="1118"/>
      <c r="EN346" s="1117"/>
      <c r="EO346" s="1118"/>
      <c r="EP346" s="1117"/>
      <c r="EQ346" s="1118"/>
      <c r="ER346" s="1117"/>
      <c r="ES346" s="1118"/>
      <c r="ET346" s="1117"/>
      <c r="EU346" s="1118"/>
      <c r="EV346" s="1117"/>
      <c r="EW346" s="1118"/>
      <c r="EX346" s="1117"/>
      <c r="EY346" s="1118"/>
      <c r="EZ346" s="1117"/>
      <c r="FA346" s="1118"/>
      <c r="FB346" s="1117"/>
      <c r="FC346" s="1118"/>
      <c r="FD346" s="1117"/>
      <c r="FE346" s="1118"/>
      <c r="FF346" s="1117"/>
      <c r="FG346" s="1118"/>
      <c r="FH346" s="1117"/>
      <c r="FI346" s="1118"/>
      <c r="FJ346" s="1117"/>
      <c r="FK346" s="1118"/>
      <c r="FL346" s="1117"/>
      <c r="FM346" s="1118"/>
      <c r="FN346" s="1117"/>
      <c r="FO346" s="1118"/>
      <c r="FP346" s="1117"/>
      <c r="FQ346" s="1118"/>
      <c r="FR346" s="1117"/>
      <c r="FS346" s="1118"/>
      <c r="FT346" s="1117"/>
      <c r="FU346" s="1118"/>
      <c r="FV346" s="1117"/>
      <c r="FW346" s="1118"/>
      <c r="FX346" s="1117"/>
      <c r="FY346" s="1118"/>
      <c r="FZ346" s="1117"/>
      <c r="GA346" s="1118"/>
      <c r="GB346" s="1117"/>
      <c r="GC346" s="1118"/>
      <c r="GD346" s="1117"/>
      <c r="GE346" s="1118"/>
      <c r="GF346" s="1117"/>
      <c r="GG346" s="1118"/>
      <c r="GH346" s="1117"/>
      <c r="GI346" s="1118"/>
      <c r="GJ346" s="1117"/>
      <c r="GK346" s="1118"/>
      <c r="GL346" s="1117"/>
      <c r="GM346" s="1118"/>
      <c r="GN346" s="1117"/>
      <c r="GO346" s="1118"/>
      <c r="GP346" s="1117"/>
      <c r="GQ346" s="1118"/>
      <c r="GR346" s="1117"/>
      <c r="GS346" s="1118"/>
      <c r="GT346" s="1117"/>
      <c r="GU346" s="1118"/>
      <c r="GV346" s="1117"/>
      <c r="GW346" s="1118"/>
      <c r="GX346" s="1117"/>
      <c r="GY346" s="1118"/>
      <c r="GZ346" s="1117"/>
      <c r="HA346" s="1118"/>
      <c r="HB346" s="1117"/>
      <c r="HC346" s="1118"/>
      <c r="HD346" s="1117"/>
      <c r="HE346" s="1118"/>
      <c r="HF346" s="1117"/>
      <c r="HG346" s="1118"/>
      <c r="HH346" s="1117"/>
      <c r="HI346" s="1118"/>
    </row>
    <row r="347" spans="1:217" s="20" customFormat="1" ht="12.75" hidden="1" customHeight="1">
      <c r="A347" s="1139"/>
      <c r="B347" s="1140"/>
      <c r="C347" s="1139"/>
      <c r="D347" s="1141"/>
      <c r="E347" s="1141"/>
      <c r="F347" s="1142"/>
      <c r="G347" s="1141"/>
      <c r="H347" s="842"/>
      <c r="I347" s="1143"/>
      <c r="J347" s="1144"/>
      <c r="K347" s="843" t="s">
        <v>384</v>
      </c>
      <c r="L347" s="1113">
        <f>L346</f>
        <v>0</v>
      </c>
      <c r="M347" s="1114"/>
      <c r="N347" s="1113">
        <f>N346+L347</f>
        <v>0</v>
      </c>
      <c r="O347" s="1114"/>
      <c r="P347" s="1113">
        <f>P346+N347</f>
        <v>0</v>
      </c>
      <c r="Q347" s="1114"/>
      <c r="R347" s="1113">
        <f>R346+P347</f>
        <v>0</v>
      </c>
      <c r="S347" s="1114"/>
      <c r="T347" s="1113">
        <f>T346+R347</f>
        <v>0</v>
      </c>
      <c r="U347" s="1114"/>
      <c r="V347" s="1113">
        <f>V346+T347</f>
        <v>0</v>
      </c>
      <c r="W347" s="1114"/>
      <c r="X347" s="1113">
        <f>X346+V347</f>
        <v>0</v>
      </c>
      <c r="Y347" s="1114"/>
      <c r="Z347" s="1113">
        <f>Z346+X347</f>
        <v>0</v>
      </c>
      <c r="AA347" s="1114"/>
      <c r="AB347" s="1113">
        <f>AB346+Z347</f>
        <v>0</v>
      </c>
      <c r="AC347" s="1114"/>
      <c r="AD347" s="1113">
        <f>AD346+AB347</f>
        <v>0</v>
      </c>
      <c r="AE347" s="1114"/>
      <c r="AF347" s="1113">
        <f>AF346+AD347</f>
        <v>0</v>
      </c>
      <c r="AG347" s="1114"/>
      <c r="AH347" s="1113">
        <f>AH346+AF347</f>
        <v>0</v>
      </c>
      <c r="AI347" s="1114"/>
      <c r="AJ347" s="1113">
        <f>AJ346+AH347</f>
        <v>0</v>
      </c>
      <c r="AK347" s="1114"/>
      <c r="AL347" s="1113">
        <f>AL346+AJ347</f>
        <v>0</v>
      </c>
      <c r="AM347" s="1114"/>
      <c r="AN347" s="1113">
        <f>AN346+AL347</f>
        <v>0</v>
      </c>
      <c r="AO347" s="1114"/>
      <c r="AP347" s="1113">
        <f>AP346+AN347</f>
        <v>0</v>
      </c>
      <c r="AQ347" s="1114"/>
      <c r="AR347" s="1113">
        <f>AR346+AP347</f>
        <v>0</v>
      </c>
      <c r="AS347" s="1114"/>
      <c r="AT347" s="1113">
        <f>AT346+AR347</f>
        <v>0</v>
      </c>
      <c r="AU347" s="1114"/>
      <c r="AV347" s="1113">
        <f>AV346+AT347</f>
        <v>0</v>
      </c>
      <c r="AW347" s="1114"/>
      <c r="AX347" s="1113">
        <f>AX346+AV347</f>
        <v>0</v>
      </c>
      <c r="AY347" s="1114"/>
      <c r="AZ347" s="1113">
        <f>AZ346+AX347</f>
        <v>0</v>
      </c>
      <c r="BA347" s="1114"/>
      <c r="BB347" s="1113">
        <f>BB346+AZ347</f>
        <v>0</v>
      </c>
      <c r="BC347" s="1114"/>
      <c r="BD347" s="1113">
        <f>BD346+BB347</f>
        <v>0</v>
      </c>
      <c r="BE347" s="1114"/>
      <c r="BF347" s="1113">
        <f>BF346+BD347</f>
        <v>0</v>
      </c>
      <c r="BG347" s="1114"/>
      <c r="BH347" s="1113">
        <f>BH346+BF347</f>
        <v>0</v>
      </c>
      <c r="BI347" s="1114"/>
      <c r="BJ347" s="1113">
        <f>BJ346+BH347</f>
        <v>0</v>
      </c>
      <c r="BK347" s="1114"/>
      <c r="BL347" s="1113">
        <f>BL346+BJ347</f>
        <v>0</v>
      </c>
      <c r="BM347" s="1114"/>
      <c r="BN347" s="1113">
        <f>BN346+BL347</f>
        <v>0</v>
      </c>
      <c r="BO347" s="1114"/>
      <c r="BP347" s="1113">
        <f>BP346+BN347</f>
        <v>0</v>
      </c>
      <c r="BQ347" s="1114"/>
      <c r="BR347" s="1113">
        <f>BR346+BP347</f>
        <v>0</v>
      </c>
      <c r="BS347" s="1114"/>
      <c r="BT347" s="1113">
        <f>BT346+BR347</f>
        <v>0</v>
      </c>
      <c r="BU347" s="1114"/>
      <c r="BV347" s="1113">
        <f>BV346+BT347</f>
        <v>0</v>
      </c>
      <c r="BW347" s="1114"/>
      <c r="BX347" s="1113">
        <f>BX346+BV347</f>
        <v>0</v>
      </c>
      <c r="BY347" s="1114"/>
      <c r="BZ347" s="1113">
        <f>BZ346+BX347</f>
        <v>0</v>
      </c>
      <c r="CA347" s="1114"/>
      <c r="CB347" s="1113">
        <f>CB346+BZ347</f>
        <v>0</v>
      </c>
      <c r="CC347" s="1114"/>
      <c r="CD347" s="1113">
        <f>CD346+CB347</f>
        <v>0</v>
      </c>
      <c r="CE347" s="1114"/>
      <c r="CF347" s="1113">
        <f>CF346+CD347</f>
        <v>0</v>
      </c>
      <c r="CG347" s="1114"/>
      <c r="CH347" s="1113">
        <f>CH346+CF347</f>
        <v>0</v>
      </c>
      <c r="CI347" s="1114"/>
      <c r="CJ347" s="1113">
        <f>CJ346+CH347</f>
        <v>0</v>
      </c>
      <c r="CK347" s="1114"/>
      <c r="CL347" s="1113">
        <f>CL346+CJ347</f>
        <v>0</v>
      </c>
      <c r="CM347" s="1114"/>
      <c r="CN347" s="1113">
        <f>CN346+CL347</f>
        <v>0</v>
      </c>
      <c r="CO347" s="1114"/>
      <c r="CP347" s="1113">
        <f>CP346+CN347</f>
        <v>0</v>
      </c>
      <c r="CQ347" s="1114"/>
      <c r="CR347" s="1113">
        <f>CR346+CP347</f>
        <v>0</v>
      </c>
      <c r="CS347" s="1114"/>
      <c r="CT347" s="1113">
        <f>CT346+CR347</f>
        <v>0</v>
      </c>
      <c r="CU347" s="1114"/>
      <c r="CV347" s="1113">
        <f>CV346+CT347</f>
        <v>0</v>
      </c>
      <c r="CW347" s="1114"/>
      <c r="CX347" s="1113">
        <f>CX346+CV347</f>
        <v>0</v>
      </c>
      <c r="CY347" s="1114"/>
      <c r="CZ347" s="1113">
        <f>CZ346+CX347</f>
        <v>0</v>
      </c>
      <c r="DA347" s="1114"/>
      <c r="DB347" s="1113">
        <f>DB346+CZ347</f>
        <v>0</v>
      </c>
      <c r="DC347" s="1114"/>
      <c r="DD347" s="1113">
        <f>DD346+DB347</f>
        <v>0</v>
      </c>
      <c r="DE347" s="1114"/>
      <c r="DF347" s="1113">
        <f>DF346+DD347</f>
        <v>0</v>
      </c>
      <c r="DG347" s="1114"/>
      <c r="DH347" s="1113">
        <f>DH346+DF347</f>
        <v>0</v>
      </c>
      <c r="DI347" s="1114"/>
      <c r="DJ347" s="1119">
        <f>DJ346+DH347</f>
        <v>0</v>
      </c>
      <c r="DK347" s="1120"/>
      <c r="DL347" s="1113">
        <f>DL346+DJ347</f>
        <v>0</v>
      </c>
      <c r="DM347" s="1114"/>
      <c r="DN347" s="1113">
        <f>DN346+DL347</f>
        <v>0</v>
      </c>
      <c r="DO347" s="1114"/>
      <c r="DP347" s="1113">
        <f>DP346+DN347</f>
        <v>0</v>
      </c>
      <c r="DQ347" s="1114"/>
      <c r="DR347" s="1113">
        <f>DR346+DP347</f>
        <v>0</v>
      </c>
      <c r="DS347" s="1114"/>
      <c r="DT347" s="1113">
        <f>DT346+DR347</f>
        <v>0</v>
      </c>
      <c r="DU347" s="1114"/>
      <c r="DV347" s="1113">
        <f>DV346+DT347</f>
        <v>0</v>
      </c>
      <c r="DW347" s="1114"/>
      <c r="DX347" s="1113">
        <f>DX346+DV347</f>
        <v>0</v>
      </c>
      <c r="DY347" s="1114"/>
      <c r="DZ347" s="1113">
        <f>DZ346+DX347</f>
        <v>0</v>
      </c>
      <c r="EA347" s="1114"/>
      <c r="EB347" s="1113">
        <f>EB346+DZ347</f>
        <v>0</v>
      </c>
      <c r="EC347" s="1114"/>
      <c r="ED347" s="1113">
        <f>ED346+EB347</f>
        <v>0</v>
      </c>
      <c r="EE347" s="1114"/>
      <c r="EF347" s="1113">
        <f>EF346+ED347</f>
        <v>0</v>
      </c>
      <c r="EG347" s="1114"/>
      <c r="EH347" s="1113">
        <f>EH346+EF347</f>
        <v>0</v>
      </c>
      <c r="EI347" s="1114"/>
      <c r="EJ347" s="1113">
        <f>EJ346+EH347</f>
        <v>0</v>
      </c>
      <c r="EK347" s="1114"/>
      <c r="EL347" s="1113">
        <f>EL346+EJ347</f>
        <v>0</v>
      </c>
      <c r="EM347" s="1114"/>
      <c r="EN347" s="1113">
        <f>EN346+EL347</f>
        <v>0</v>
      </c>
      <c r="EO347" s="1114"/>
      <c r="EP347" s="1113">
        <f>EP346+EN347</f>
        <v>0</v>
      </c>
      <c r="EQ347" s="1114"/>
      <c r="ER347" s="1113">
        <f>ER346+EP347</f>
        <v>0</v>
      </c>
      <c r="ES347" s="1114"/>
      <c r="ET347" s="1113">
        <f>ET346+ER347</f>
        <v>0</v>
      </c>
      <c r="EU347" s="1114"/>
      <c r="EV347" s="1113">
        <f>EV346+ET347</f>
        <v>0</v>
      </c>
      <c r="EW347" s="1114"/>
      <c r="EX347" s="1113">
        <f>EX346+EV347</f>
        <v>0</v>
      </c>
      <c r="EY347" s="1114"/>
      <c r="EZ347" s="1113">
        <f>EZ346+EX347</f>
        <v>0</v>
      </c>
      <c r="FA347" s="1114"/>
      <c r="FB347" s="1113">
        <f>FB346+EZ347</f>
        <v>0</v>
      </c>
      <c r="FC347" s="1114"/>
      <c r="FD347" s="1113">
        <f>FD346+FB347</f>
        <v>0</v>
      </c>
      <c r="FE347" s="1114"/>
      <c r="FF347" s="1113">
        <f>FF346+FD347</f>
        <v>0</v>
      </c>
      <c r="FG347" s="1114"/>
      <c r="FH347" s="1113">
        <f>FH346+FF347</f>
        <v>0</v>
      </c>
      <c r="FI347" s="1114"/>
      <c r="FJ347" s="1113">
        <f>FJ346+FH347</f>
        <v>0</v>
      </c>
      <c r="FK347" s="1114"/>
      <c r="FL347" s="1113">
        <f>FL346+FJ347</f>
        <v>0</v>
      </c>
      <c r="FM347" s="1114"/>
      <c r="FN347" s="1113">
        <f>FN346+FL347</f>
        <v>0</v>
      </c>
      <c r="FO347" s="1114"/>
      <c r="FP347" s="1113">
        <f>FP346+FN347</f>
        <v>0</v>
      </c>
      <c r="FQ347" s="1114"/>
      <c r="FR347" s="1113">
        <f>FR346+FP347</f>
        <v>0</v>
      </c>
      <c r="FS347" s="1114"/>
      <c r="FT347" s="1113">
        <f>FT346+FR347</f>
        <v>0</v>
      </c>
      <c r="FU347" s="1114"/>
      <c r="FV347" s="1113">
        <f>FV346+FT347</f>
        <v>0</v>
      </c>
      <c r="FW347" s="1114"/>
      <c r="FX347" s="1113">
        <f>FX346+FV347</f>
        <v>0</v>
      </c>
      <c r="FY347" s="1114"/>
      <c r="FZ347" s="1113">
        <f>FZ346+FX347</f>
        <v>0</v>
      </c>
      <c r="GA347" s="1114"/>
      <c r="GB347" s="1113">
        <f>GB346+FZ347</f>
        <v>0</v>
      </c>
      <c r="GC347" s="1114"/>
      <c r="GD347" s="1113">
        <f>GD346+GB347</f>
        <v>0</v>
      </c>
      <c r="GE347" s="1114"/>
      <c r="GF347" s="1113">
        <f>GF346+GD347</f>
        <v>0</v>
      </c>
      <c r="GG347" s="1114"/>
      <c r="GH347" s="1113">
        <f>GH346+GF347</f>
        <v>0</v>
      </c>
      <c r="GI347" s="1114"/>
      <c r="GJ347" s="1113">
        <f>GJ346+GH347</f>
        <v>0</v>
      </c>
      <c r="GK347" s="1114"/>
      <c r="GL347" s="1113">
        <f>GL346+GJ347</f>
        <v>0</v>
      </c>
      <c r="GM347" s="1114"/>
      <c r="GN347" s="1113">
        <f>GN346+GL347</f>
        <v>0</v>
      </c>
      <c r="GO347" s="1114"/>
      <c r="GP347" s="1113">
        <f>GP346+GN347</f>
        <v>0</v>
      </c>
      <c r="GQ347" s="1114"/>
      <c r="GR347" s="1113">
        <f>GR346+GP347</f>
        <v>0</v>
      </c>
      <c r="GS347" s="1114"/>
      <c r="GT347" s="1113">
        <f>GT346+GR347</f>
        <v>0</v>
      </c>
      <c r="GU347" s="1114"/>
      <c r="GV347" s="1113">
        <f t="shared" ref="GV347" si="1409">GV346+GT347</f>
        <v>0</v>
      </c>
      <c r="GW347" s="1114"/>
      <c r="GX347" s="1113">
        <f t="shared" ref="GX347" si="1410">GX346+GV347</f>
        <v>0</v>
      </c>
      <c r="GY347" s="1114"/>
      <c r="GZ347" s="1113">
        <f t="shared" ref="GZ347" si="1411">GZ346+GX347</f>
        <v>0</v>
      </c>
      <c r="HA347" s="1114"/>
      <c r="HB347" s="1113">
        <f>HB346+GZ347</f>
        <v>0</v>
      </c>
      <c r="HC347" s="1114"/>
      <c r="HD347" s="1113">
        <f t="shared" ref="HD347" si="1412">HD346+HB347</f>
        <v>0</v>
      </c>
      <c r="HE347" s="1114"/>
      <c r="HF347" s="1113">
        <f t="shared" ref="HF347" si="1413">HF346+HD347</f>
        <v>0</v>
      </c>
      <c r="HG347" s="1114"/>
      <c r="HH347" s="1113">
        <f t="shared" ref="HH347" si="1414">HH346+HF347</f>
        <v>0</v>
      </c>
      <c r="HI347" s="1114"/>
    </row>
    <row r="348" spans="1:217" s="21" customFormat="1" ht="12.75" hidden="1" customHeight="1">
      <c r="A348" s="1139"/>
      <c r="B348" s="1140"/>
      <c r="C348" s="1139"/>
      <c r="D348" s="1141"/>
      <c r="E348" s="1141"/>
      <c r="F348" s="1142"/>
      <c r="G348" s="1141"/>
      <c r="H348" s="844"/>
      <c r="I348" s="1143"/>
      <c r="J348" s="1144"/>
      <c r="K348" s="845" t="s">
        <v>385</v>
      </c>
      <c r="L348" s="1108" t="e">
        <f>IF($E342&gt;0,L345/$E342,"-")</f>
        <v>#N/A</v>
      </c>
      <c r="M348" s="1109"/>
      <c r="N348" s="1108" t="e">
        <f>IF($E342&gt;0,N345/$E342,"-")</f>
        <v>#N/A</v>
      </c>
      <c r="O348" s="1109"/>
      <c r="P348" s="1108" t="e">
        <f>IF($E342&gt;0,P345/$E342,"-")</f>
        <v>#N/A</v>
      </c>
      <c r="Q348" s="1109"/>
      <c r="R348" s="1108" t="e">
        <f>IF($E342&gt;0,R345/$E342,"-")</f>
        <v>#N/A</v>
      </c>
      <c r="S348" s="1109"/>
      <c r="T348" s="1108" t="e">
        <f>IF($E342&gt;0,T345/$E342,"-")</f>
        <v>#N/A</v>
      </c>
      <c r="U348" s="1109"/>
      <c r="V348" s="1108" t="e">
        <f>IF($E342&gt;0,V345/$E342,"-")</f>
        <v>#N/A</v>
      </c>
      <c r="W348" s="1109"/>
      <c r="X348" s="1108" t="e">
        <f>IF($E342&gt;0,X345/$E342,"-")</f>
        <v>#N/A</v>
      </c>
      <c r="Y348" s="1109"/>
      <c r="Z348" s="1108" t="e">
        <f>IF($E342&gt;0,Z345/$E342,"-")</f>
        <v>#N/A</v>
      </c>
      <c r="AA348" s="1109"/>
      <c r="AB348" s="1108" t="e">
        <f>IF($E342&gt;0,AB345/$E342,"-")</f>
        <v>#N/A</v>
      </c>
      <c r="AC348" s="1109"/>
      <c r="AD348" s="1108" t="e">
        <f>IF($E342&gt;0,AD345/$E342,"-")</f>
        <v>#N/A</v>
      </c>
      <c r="AE348" s="1109"/>
      <c r="AF348" s="1108" t="e">
        <f>IF($E342&gt;0,AF345/$E342,"-")</f>
        <v>#N/A</v>
      </c>
      <c r="AG348" s="1109"/>
      <c r="AH348" s="1108" t="e">
        <f>IF($E342&gt;0,AH345/$E342,"-")</f>
        <v>#N/A</v>
      </c>
      <c r="AI348" s="1109"/>
      <c r="AJ348" s="1108" t="e">
        <f>IF($E342&gt;0,AJ345/$E342,"-")</f>
        <v>#N/A</v>
      </c>
      <c r="AK348" s="1109"/>
      <c r="AL348" s="1108" t="e">
        <f>IF($E342&gt;0,AL345/$E342,"-")</f>
        <v>#N/A</v>
      </c>
      <c r="AM348" s="1109"/>
      <c r="AN348" s="1108" t="e">
        <f>IF($E342&gt;0,AN345/$E342,"-")</f>
        <v>#N/A</v>
      </c>
      <c r="AO348" s="1109"/>
      <c r="AP348" s="1108" t="e">
        <f>IF($E342&gt;0,AP345/$E342,"-")</f>
        <v>#N/A</v>
      </c>
      <c r="AQ348" s="1109"/>
      <c r="AR348" s="1108" t="e">
        <f>IF($E342&gt;0,AR345/$E342,"-")</f>
        <v>#N/A</v>
      </c>
      <c r="AS348" s="1109"/>
      <c r="AT348" s="1108" t="e">
        <f>IF($E342&gt;0,AT345/$E342,"-")</f>
        <v>#N/A</v>
      </c>
      <c r="AU348" s="1109"/>
      <c r="AV348" s="1108" t="e">
        <f>IF($E342&gt;0,AV345/$E342,"-")</f>
        <v>#N/A</v>
      </c>
      <c r="AW348" s="1109"/>
      <c r="AX348" s="1108" t="e">
        <f>IF($E342&gt;0,AX345/$E342,"-")</f>
        <v>#N/A</v>
      </c>
      <c r="AY348" s="1109"/>
      <c r="AZ348" s="1108" t="e">
        <f>IF($E342&gt;0,AZ345/$E342,"-")</f>
        <v>#N/A</v>
      </c>
      <c r="BA348" s="1109"/>
      <c r="BB348" s="1108" t="e">
        <f>IF($E342&gt;0,BB345/$E342,"-")</f>
        <v>#N/A</v>
      </c>
      <c r="BC348" s="1109"/>
      <c r="BD348" s="1108" t="e">
        <f>IF($E342&gt;0,BD345/$E342,"-")</f>
        <v>#N/A</v>
      </c>
      <c r="BE348" s="1109"/>
      <c r="BF348" s="1108" t="e">
        <f>IF($E342&gt;0,BF345/$E342,"-")</f>
        <v>#N/A</v>
      </c>
      <c r="BG348" s="1109"/>
      <c r="BH348" s="1108" t="e">
        <f>IF($E342&gt;0,BH345/$E342,"-")</f>
        <v>#N/A</v>
      </c>
      <c r="BI348" s="1109"/>
      <c r="BJ348" s="1108" t="e">
        <f>IF($E342&gt;0,BJ345/$E342,"-")</f>
        <v>#N/A</v>
      </c>
      <c r="BK348" s="1109"/>
      <c r="BL348" s="1108" t="e">
        <f>IF($E342&gt;0,BL345/$E342,"-")</f>
        <v>#N/A</v>
      </c>
      <c r="BM348" s="1109"/>
      <c r="BN348" s="1108" t="e">
        <f>IF($E342&gt;0,BN345/$E342,"-")</f>
        <v>#N/A</v>
      </c>
      <c r="BO348" s="1109"/>
      <c r="BP348" s="1108" t="e">
        <f>IF($E342&gt;0,BP345/$E342,"-")</f>
        <v>#N/A</v>
      </c>
      <c r="BQ348" s="1109"/>
      <c r="BR348" s="1108" t="e">
        <f>IF($E342&gt;0,BR345/$E342,"-")</f>
        <v>#N/A</v>
      </c>
      <c r="BS348" s="1109"/>
      <c r="BT348" s="1108" t="e">
        <f>IF($E342&gt;0,BT345/$E342,"-")</f>
        <v>#N/A</v>
      </c>
      <c r="BU348" s="1109"/>
      <c r="BV348" s="1108" t="e">
        <f>IF($E342&gt;0,BV345/$E342,"-")</f>
        <v>#N/A</v>
      </c>
      <c r="BW348" s="1109"/>
      <c r="BX348" s="1108" t="e">
        <f>IF($E342&gt;0,BX345/$E342,"-")</f>
        <v>#N/A</v>
      </c>
      <c r="BY348" s="1109"/>
      <c r="BZ348" s="1108" t="e">
        <f>IF($E342&gt;0,BZ345/$E342,"-")</f>
        <v>#N/A</v>
      </c>
      <c r="CA348" s="1109"/>
      <c r="CB348" s="1108" t="e">
        <f>IF($E342&gt;0,CB345/$E342,"-")</f>
        <v>#N/A</v>
      </c>
      <c r="CC348" s="1109"/>
      <c r="CD348" s="1108" t="e">
        <f>IF($E342&gt;0,CD345/$E342,"-")</f>
        <v>#N/A</v>
      </c>
      <c r="CE348" s="1109"/>
      <c r="CF348" s="1108" t="e">
        <f>IF($E342&gt;0,CF345/$E342,"-")</f>
        <v>#N/A</v>
      </c>
      <c r="CG348" s="1109"/>
      <c r="CH348" s="1108" t="e">
        <f>IF($E342&gt;0,CH345/$E342,"-")</f>
        <v>#N/A</v>
      </c>
      <c r="CI348" s="1109"/>
      <c r="CJ348" s="1108" t="e">
        <f>IF($E342&gt;0,CJ345/$E342,"-")</f>
        <v>#N/A</v>
      </c>
      <c r="CK348" s="1109"/>
      <c r="CL348" s="1108" t="e">
        <f>IF($E342&gt;0,CL345/$E342,"-")</f>
        <v>#N/A</v>
      </c>
      <c r="CM348" s="1109"/>
      <c r="CN348" s="1108" t="e">
        <f>IF($E342&gt;0,CN345/$E342,"-")</f>
        <v>#N/A</v>
      </c>
      <c r="CO348" s="1109"/>
      <c r="CP348" s="1108" t="e">
        <f>IF($E342&gt;0,CP345/$E342,"-")</f>
        <v>#N/A</v>
      </c>
      <c r="CQ348" s="1109"/>
      <c r="CR348" s="1108" t="e">
        <f>IF($E342&gt;0,CR345/$E342,"-")</f>
        <v>#N/A</v>
      </c>
      <c r="CS348" s="1109"/>
      <c r="CT348" s="1108" t="e">
        <f>IF($E342&gt;0,CT345/$E342,"-")</f>
        <v>#N/A</v>
      </c>
      <c r="CU348" s="1109"/>
      <c r="CV348" s="1108" t="e">
        <f>IF($E342&gt;0,CV345/$E342,"-")</f>
        <v>#N/A</v>
      </c>
      <c r="CW348" s="1109"/>
      <c r="CX348" s="1108" t="e">
        <f>IF($E342&gt;0,CX345/$E342,"-")</f>
        <v>#N/A</v>
      </c>
      <c r="CY348" s="1109"/>
      <c r="CZ348" s="1108" t="e">
        <f>IF($E342&gt;0,CZ345/$E342,"-")</f>
        <v>#N/A</v>
      </c>
      <c r="DA348" s="1109"/>
      <c r="DB348" s="1108" t="e">
        <f>IF($E342&gt;0,DB345/$E342,"-")</f>
        <v>#N/A</v>
      </c>
      <c r="DC348" s="1109"/>
      <c r="DD348" s="1108" t="e">
        <f>IF($E342&gt;0,DD345/$E342,"-")</f>
        <v>#N/A</v>
      </c>
      <c r="DE348" s="1109"/>
      <c r="DF348" s="1108" t="e">
        <f>IF($E342&gt;0,DF345/$E342,"-")</f>
        <v>#N/A</v>
      </c>
      <c r="DG348" s="1109"/>
      <c r="DH348" s="1108" t="e">
        <f>IF($E342&gt;0,DH345/$E342,"-")</f>
        <v>#N/A</v>
      </c>
      <c r="DI348" s="1109"/>
      <c r="DJ348" s="1115" t="e">
        <f>IF($E342&gt;0,DJ345/$E342,"-")</f>
        <v>#N/A</v>
      </c>
      <c r="DK348" s="1116"/>
      <c r="DL348" s="1108" t="e">
        <f>IF($E342&gt;0,DL345/$E342,"-")</f>
        <v>#N/A</v>
      </c>
      <c r="DM348" s="1109"/>
      <c r="DN348" s="1108" t="e">
        <f>IF($E342&gt;0,DN345/$E342,"-")</f>
        <v>#N/A</v>
      </c>
      <c r="DO348" s="1109"/>
      <c r="DP348" s="1108" t="e">
        <f>IF($E342&gt;0,DP345/$E342,"-")</f>
        <v>#N/A</v>
      </c>
      <c r="DQ348" s="1109"/>
      <c r="DR348" s="1108" t="e">
        <f>IF($E342&gt;0,DR345/$E342,"-")</f>
        <v>#N/A</v>
      </c>
      <c r="DS348" s="1109"/>
      <c r="DT348" s="1108" t="e">
        <f>IF($E342&gt;0,DT345/$E342,"-")</f>
        <v>#N/A</v>
      </c>
      <c r="DU348" s="1109"/>
      <c r="DV348" s="1108" t="e">
        <f>IF($E342&gt;0,DV345/$E342,"-")</f>
        <v>#N/A</v>
      </c>
      <c r="DW348" s="1109"/>
      <c r="DX348" s="1108" t="e">
        <f>IF($E342&gt;0,DX345/$E342,"-")</f>
        <v>#N/A</v>
      </c>
      <c r="DY348" s="1109"/>
      <c r="DZ348" s="1108" t="e">
        <f>IF($E342&gt;0,DZ345/$E342,"-")</f>
        <v>#N/A</v>
      </c>
      <c r="EA348" s="1109"/>
      <c r="EB348" s="1108" t="e">
        <f>IF($E342&gt;0,EB345/$E342,"-")</f>
        <v>#N/A</v>
      </c>
      <c r="EC348" s="1109"/>
      <c r="ED348" s="1108" t="e">
        <f>IF($E342&gt;0,ED345/$E342,"-")</f>
        <v>#N/A</v>
      </c>
      <c r="EE348" s="1109"/>
      <c r="EF348" s="1108" t="e">
        <f>IF($E342&gt;0,EF345/$E342,"-")</f>
        <v>#N/A</v>
      </c>
      <c r="EG348" s="1109"/>
      <c r="EH348" s="1108" t="e">
        <f>IF($E342&gt;0,EH345/$E342,"-")</f>
        <v>#N/A</v>
      </c>
      <c r="EI348" s="1109"/>
      <c r="EJ348" s="1108" t="e">
        <f>IF($E342&gt;0,EJ345/$E342,"-")</f>
        <v>#N/A</v>
      </c>
      <c r="EK348" s="1109"/>
      <c r="EL348" s="1108" t="e">
        <f>IF($E342&gt;0,EL345/$E342,"-")</f>
        <v>#N/A</v>
      </c>
      <c r="EM348" s="1109"/>
      <c r="EN348" s="1108" t="e">
        <f>IF($E342&gt;0,EN345/$E342,"-")</f>
        <v>#N/A</v>
      </c>
      <c r="EO348" s="1109"/>
      <c r="EP348" s="1108" t="e">
        <f>IF($E342&gt;0,EP345/$E342,"-")</f>
        <v>#N/A</v>
      </c>
      <c r="EQ348" s="1109"/>
      <c r="ER348" s="1108" t="e">
        <f>IF($E342&gt;0,ER345/$E342,"-")</f>
        <v>#N/A</v>
      </c>
      <c r="ES348" s="1109"/>
      <c r="ET348" s="1108" t="e">
        <f>IF($E342&gt;0,ET345/$E342,"-")</f>
        <v>#N/A</v>
      </c>
      <c r="EU348" s="1109"/>
      <c r="EV348" s="1108" t="e">
        <f>IF($E342&gt;0,EV345/$E342,"-")</f>
        <v>#N/A</v>
      </c>
      <c r="EW348" s="1109"/>
      <c r="EX348" s="1108" t="e">
        <f>IF($E342&gt;0,EX345/$E342,"-")</f>
        <v>#N/A</v>
      </c>
      <c r="EY348" s="1109"/>
      <c r="EZ348" s="1108" t="e">
        <f>IF($E342&gt;0,EZ345/$E342,"-")</f>
        <v>#N/A</v>
      </c>
      <c r="FA348" s="1109"/>
      <c r="FB348" s="1108" t="e">
        <f>IF($E342&gt;0,FB345/$E342,"-")</f>
        <v>#N/A</v>
      </c>
      <c r="FC348" s="1109"/>
      <c r="FD348" s="1108" t="e">
        <f>IF($E342&gt;0,FD345/$E342,"-")</f>
        <v>#N/A</v>
      </c>
      <c r="FE348" s="1109"/>
      <c r="FF348" s="1108" t="e">
        <f>IF($E342&gt;0,FF345/$E342,"-")</f>
        <v>#N/A</v>
      </c>
      <c r="FG348" s="1109"/>
      <c r="FH348" s="1108" t="e">
        <f>IF($E342&gt;0,FH345/$E342,"-")</f>
        <v>#N/A</v>
      </c>
      <c r="FI348" s="1109"/>
      <c r="FJ348" s="1108" t="e">
        <f>IF($E342&gt;0,FJ345/$E342,"-")</f>
        <v>#N/A</v>
      </c>
      <c r="FK348" s="1109"/>
      <c r="FL348" s="1108" t="e">
        <f>IF($E342&gt;0,FL345/$E342,"-")</f>
        <v>#N/A</v>
      </c>
      <c r="FM348" s="1109"/>
      <c r="FN348" s="1108" t="e">
        <f>IF($E342&gt;0,FN345/$E342,"-")</f>
        <v>#N/A</v>
      </c>
      <c r="FO348" s="1109"/>
      <c r="FP348" s="1108" t="e">
        <f>IF($E342&gt;0,FP345/$E342,"-")</f>
        <v>#N/A</v>
      </c>
      <c r="FQ348" s="1109"/>
      <c r="FR348" s="1108" t="e">
        <f>IF($E342&gt;0,FR345/$E342,"-")</f>
        <v>#N/A</v>
      </c>
      <c r="FS348" s="1109"/>
      <c r="FT348" s="1108" t="e">
        <f>IF($E342&gt;0,FT345/$E342,"-")</f>
        <v>#N/A</v>
      </c>
      <c r="FU348" s="1109"/>
      <c r="FV348" s="1108" t="e">
        <f>IF($E342&gt;0,FV345/$E342,"-")</f>
        <v>#N/A</v>
      </c>
      <c r="FW348" s="1109"/>
      <c r="FX348" s="1108" t="e">
        <f>IF($E342&gt;0,FX345/$E342,"-")</f>
        <v>#N/A</v>
      </c>
      <c r="FY348" s="1109"/>
      <c r="FZ348" s="1108" t="e">
        <f>IF($E342&gt;0,FZ345/$E342,"-")</f>
        <v>#N/A</v>
      </c>
      <c r="GA348" s="1109"/>
      <c r="GB348" s="1108" t="e">
        <f>IF($E342&gt;0,GB345/$E342,"-")</f>
        <v>#N/A</v>
      </c>
      <c r="GC348" s="1109"/>
      <c r="GD348" s="1108" t="e">
        <f>IF($E342&gt;0,GD345/$E342,"-")</f>
        <v>#N/A</v>
      </c>
      <c r="GE348" s="1109"/>
      <c r="GF348" s="1108" t="e">
        <f>IF($E342&gt;0,GF345/$E342,"-")</f>
        <v>#N/A</v>
      </c>
      <c r="GG348" s="1109"/>
      <c r="GH348" s="1108" t="e">
        <f>IF($E342&gt;0,GH345/$E342,"-")</f>
        <v>#N/A</v>
      </c>
      <c r="GI348" s="1109"/>
      <c r="GJ348" s="1108" t="e">
        <f>IF($E342&gt;0,GJ345/$E342,"-")</f>
        <v>#N/A</v>
      </c>
      <c r="GK348" s="1109"/>
      <c r="GL348" s="1108" t="e">
        <f>IF($E342&gt;0,GL345/$E342,"-")</f>
        <v>#N/A</v>
      </c>
      <c r="GM348" s="1109"/>
      <c r="GN348" s="1108" t="e">
        <f>IF($E342&gt;0,GN345/$E342,"-")</f>
        <v>#N/A</v>
      </c>
      <c r="GO348" s="1109"/>
      <c r="GP348" s="1108" t="e">
        <f>IF($E342&gt;0,GP345/$E342,"-")</f>
        <v>#N/A</v>
      </c>
      <c r="GQ348" s="1109"/>
      <c r="GR348" s="1108" t="e">
        <f>IF($E342&gt;0,GR345/$E342,"-")</f>
        <v>#N/A</v>
      </c>
      <c r="GS348" s="1109"/>
      <c r="GT348" s="1108" t="e">
        <f>IF($E342&gt;0,GT345/$E342,"-")</f>
        <v>#N/A</v>
      </c>
      <c r="GU348" s="1109"/>
      <c r="GV348" s="1108" t="e">
        <f t="shared" ref="GV348" si="1415">IF($E342&gt;0,GV345/$E342,"-")</f>
        <v>#N/A</v>
      </c>
      <c r="GW348" s="1109"/>
      <c r="GX348" s="1108" t="e">
        <f t="shared" ref="GX348" si="1416">IF($E342&gt;0,GX345/$E342,"-")</f>
        <v>#N/A</v>
      </c>
      <c r="GY348" s="1109"/>
      <c r="GZ348" s="1108" t="e">
        <f t="shared" ref="GZ348" si="1417">IF($E342&gt;0,GZ345/$E342,"-")</f>
        <v>#N/A</v>
      </c>
      <c r="HA348" s="1109"/>
      <c r="HB348" s="1108" t="e">
        <f>IF($E342&gt;0,HB345/$E342,"-")</f>
        <v>#N/A</v>
      </c>
      <c r="HC348" s="1109"/>
      <c r="HD348" s="1108" t="e">
        <f t="shared" ref="HD348" si="1418">IF($E342&gt;0,HD345/$E342,"-")</f>
        <v>#N/A</v>
      </c>
      <c r="HE348" s="1109"/>
      <c r="HF348" s="1108" t="e">
        <f t="shared" ref="HF348" si="1419">IF($E342&gt;0,HF345/$E342,"-")</f>
        <v>#N/A</v>
      </c>
      <c r="HG348" s="1109"/>
      <c r="HH348" s="1108" t="e">
        <f t="shared" ref="HH348" si="1420">IF($E342&gt;0,HH345/$E342,"-")</f>
        <v>#N/A</v>
      </c>
      <c r="HI348" s="1109"/>
    </row>
    <row r="349" spans="1:217" ht="12.75" hidden="1" customHeight="1">
      <c r="A349" s="1139"/>
      <c r="B349" s="1140"/>
      <c r="C349" s="1139"/>
      <c r="D349" s="1141"/>
      <c r="E349" s="1141"/>
      <c r="F349" s="1142"/>
      <c r="G349" s="1141"/>
      <c r="H349" s="733"/>
      <c r="I349" s="1143"/>
      <c r="J349" s="1144"/>
      <c r="K349" s="846" t="s">
        <v>386</v>
      </c>
      <c r="L349" s="1110" t="e">
        <f>IF($E342&gt;0,L347/$E342,"-")</f>
        <v>#N/A</v>
      </c>
      <c r="M349" s="1111"/>
      <c r="N349" s="1110" t="e">
        <f>IF($E342&gt;0,N347/$E342,"-")</f>
        <v>#N/A</v>
      </c>
      <c r="O349" s="1111"/>
      <c r="P349" s="1110" t="e">
        <f>IF($E342&gt;0,P347/$E342,"-")</f>
        <v>#N/A</v>
      </c>
      <c r="Q349" s="1111"/>
      <c r="R349" s="1110" t="e">
        <f>IF($E342&gt;0,R347/$E342,"-")</f>
        <v>#N/A</v>
      </c>
      <c r="S349" s="1111"/>
      <c r="T349" s="1110" t="e">
        <f>IF($E342&gt;0,T347/$E342,"-")</f>
        <v>#N/A</v>
      </c>
      <c r="U349" s="1111"/>
      <c r="V349" s="1110" t="e">
        <f>IF($E342&gt;0,V347/$E342,"-")</f>
        <v>#N/A</v>
      </c>
      <c r="W349" s="1111"/>
      <c r="X349" s="1110" t="e">
        <f>IF($E342&gt;0,X347/$E342,"-")</f>
        <v>#N/A</v>
      </c>
      <c r="Y349" s="1111"/>
      <c r="Z349" s="1110" t="e">
        <f>IF($E342&gt;0,Z347/$E342,"-")</f>
        <v>#N/A</v>
      </c>
      <c r="AA349" s="1111"/>
      <c r="AB349" s="1110" t="e">
        <f>IF($E342&gt;0,AB347/$E342,"-")</f>
        <v>#N/A</v>
      </c>
      <c r="AC349" s="1111"/>
      <c r="AD349" s="1110" t="e">
        <f>IF($E342&gt;0,AD347/$E342,"-")</f>
        <v>#N/A</v>
      </c>
      <c r="AE349" s="1111"/>
      <c r="AF349" s="1110" t="e">
        <f>IF($E342&gt;0,AF347/$E342,"-")</f>
        <v>#N/A</v>
      </c>
      <c r="AG349" s="1111"/>
      <c r="AH349" s="1110" t="e">
        <f>IF($E342&gt;0,AH347/$E342,"-")</f>
        <v>#N/A</v>
      </c>
      <c r="AI349" s="1111"/>
      <c r="AJ349" s="1110" t="e">
        <f>IF($E342&gt;0,AJ347/$E342,"-")</f>
        <v>#N/A</v>
      </c>
      <c r="AK349" s="1111"/>
      <c r="AL349" s="1110" t="e">
        <f>IF($E342&gt;0,AL347/$E342,"-")</f>
        <v>#N/A</v>
      </c>
      <c r="AM349" s="1111"/>
      <c r="AN349" s="1110" t="e">
        <f>IF($E342&gt;0,AN347/$E342,"-")</f>
        <v>#N/A</v>
      </c>
      <c r="AO349" s="1111"/>
      <c r="AP349" s="1110" t="e">
        <f>IF($E342&gt;0,AP347/$E342,"-")</f>
        <v>#N/A</v>
      </c>
      <c r="AQ349" s="1111"/>
      <c r="AR349" s="1110" t="e">
        <f>IF($E342&gt;0,AR347/$E342,"-")</f>
        <v>#N/A</v>
      </c>
      <c r="AS349" s="1111"/>
      <c r="AT349" s="1110" t="e">
        <f>IF($E342&gt;0,AT347/$E342,"-")</f>
        <v>#N/A</v>
      </c>
      <c r="AU349" s="1111"/>
      <c r="AV349" s="1110" t="e">
        <f>IF($E342&gt;0,AV347/$E342,"-")</f>
        <v>#N/A</v>
      </c>
      <c r="AW349" s="1111"/>
      <c r="AX349" s="1110" t="e">
        <f>IF($E342&gt;0,AX347/$E342,"-")</f>
        <v>#N/A</v>
      </c>
      <c r="AY349" s="1111"/>
      <c r="AZ349" s="1110" t="e">
        <f>IF($E342&gt;0,AZ347/$E342,"-")</f>
        <v>#N/A</v>
      </c>
      <c r="BA349" s="1111"/>
      <c r="BB349" s="1110" t="e">
        <f>IF($E342&gt;0,BB347/$E342,"-")</f>
        <v>#N/A</v>
      </c>
      <c r="BC349" s="1111"/>
      <c r="BD349" s="1110" t="e">
        <f>IF($E342&gt;0,BD347/$E342,"-")</f>
        <v>#N/A</v>
      </c>
      <c r="BE349" s="1111"/>
      <c r="BF349" s="1110" t="e">
        <f>IF($E342&gt;0,BF347/$E342,"-")</f>
        <v>#N/A</v>
      </c>
      <c r="BG349" s="1111"/>
      <c r="BH349" s="1110" t="e">
        <f>IF($E342&gt;0,BH347/$E342,"-")</f>
        <v>#N/A</v>
      </c>
      <c r="BI349" s="1111"/>
      <c r="BJ349" s="1110" t="e">
        <f>IF($E342&gt;0,BJ347/$E342,"-")</f>
        <v>#N/A</v>
      </c>
      <c r="BK349" s="1111"/>
      <c r="BL349" s="1110" t="e">
        <f>IF($E342&gt;0,BL347/$E342,"-")</f>
        <v>#N/A</v>
      </c>
      <c r="BM349" s="1111"/>
      <c r="BN349" s="1110" t="e">
        <f>IF($E342&gt;0,BN347/$E342,"-")</f>
        <v>#N/A</v>
      </c>
      <c r="BO349" s="1111"/>
      <c r="BP349" s="1110" t="e">
        <f>IF($E342&gt;0,BP347/$E342,"-")</f>
        <v>#N/A</v>
      </c>
      <c r="BQ349" s="1111"/>
      <c r="BR349" s="1107" t="e">
        <f>IF($E342&gt;0,BR347/$E342,"-")</f>
        <v>#N/A</v>
      </c>
      <c r="BS349" s="1107"/>
      <c r="BT349" s="1107" t="e">
        <f>IF($E342&gt;0,BT347/$E342,"-")</f>
        <v>#N/A</v>
      </c>
      <c r="BU349" s="1107"/>
      <c r="BV349" s="1107" t="e">
        <f>IF($E342&gt;0,BV347/$E342,"-")</f>
        <v>#N/A</v>
      </c>
      <c r="BW349" s="1107"/>
      <c r="BX349" s="1107" t="e">
        <f>IF($E342&gt;0,BX347/$E342,"-")</f>
        <v>#N/A</v>
      </c>
      <c r="BY349" s="1107"/>
      <c r="BZ349" s="1107" t="e">
        <f>IF($E342&gt;0,BZ347/$E342,"-")</f>
        <v>#N/A</v>
      </c>
      <c r="CA349" s="1107"/>
      <c r="CB349" s="1107" t="e">
        <f>IF($E342&gt;0,CB347/$E342,"-")</f>
        <v>#N/A</v>
      </c>
      <c r="CC349" s="1107"/>
      <c r="CD349" s="1107" t="e">
        <f>IF($E342&gt;0,CD347/$E342,"-")</f>
        <v>#N/A</v>
      </c>
      <c r="CE349" s="1107"/>
      <c r="CF349" s="1107" t="e">
        <f>IF($E342&gt;0,CF347/$E342,"-")</f>
        <v>#N/A</v>
      </c>
      <c r="CG349" s="1107"/>
      <c r="CH349" s="1107" t="e">
        <f>IF($E342&gt;0,CH347/$E342,"-")</f>
        <v>#N/A</v>
      </c>
      <c r="CI349" s="1107"/>
      <c r="CJ349" s="1107" t="e">
        <f>IF($E342&gt;0,CJ347/$E342,"-")</f>
        <v>#N/A</v>
      </c>
      <c r="CK349" s="1107"/>
      <c r="CL349" s="1107" t="e">
        <f>IF($E342&gt;0,CL347/$E342,"-")</f>
        <v>#N/A</v>
      </c>
      <c r="CM349" s="1107"/>
      <c r="CN349" s="1107" t="e">
        <f>IF($E342&gt;0,CN347/$E342,"-")</f>
        <v>#N/A</v>
      </c>
      <c r="CO349" s="1107"/>
      <c r="CP349" s="1107" t="e">
        <f>IF($E342&gt;0,CP347/$E342,"-")</f>
        <v>#N/A</v>
      </c>
      <c r="CQ349" s="1107"/>
      <c r="CR349" s="1107" t="e">
        <f>IF($E342&gt;0,CR347/$E342,"-")</f>
        <v>#N/A</v>
      </c>
      <c r="CS349" s="1107"/>
      <c r="CT349" s="1107" t="e">
        <f>IF($E342&gt;0,CT347/$E342,"-")</f>
        <v>#N/A</v>
      </c>
      <c r="CU349" s="1107"/>
      <c r="CV349" s="1107" t="e">
        <f>IF($E342&gt;0,CV347/$E342,"-")</f>
        <v>#N/A</v>
      </c>
      <c r="CW349" s="1107"/>
      <c r="CX349" s="1107" t="e">
        <f>IF($E342&gt;0,CX347/$E342,"-")</f>
        <v>#N/A</v>
      </c>
      <c r="CY349" s="1107"/>
      <c r="CZ349" s="1107" t="e">
        <f>IF($E342&gt;0,CZ347/$E342,"-")</f>
        <v>#N/A</v>
      </c>
      <c r="DA349" s="1107"/>
      <c r="DB349" s="1107" t="e">
        <f>IF($E342&gt;0,DB347/$E342,"-")</f>
        <v>#N/A</v>
      </c>
      <c r="DC349" s="1107"/>
      <c r="DD349" s="1107" t="e">
        <f>IF($E342&gt;0,DD347/$E342,"-")</f>
        <v>#N/A</v>
      </c>
      <c r="DE349" s="1107"/>
      <c r="DF349" s="1107" t="e">
        <f>IF($E342&gt;0,DF347/$E342,"-")</f>
        <v>#N/A</v>
      </c>
      <c r="DG349" s="1107"/>
      <c r="DH349" s="1107" t="e">
        <f>IF($E342&gt;0,DH347/$E342,"-")</f>
        <v>#N/A</v>
      </c>
      <c r="DI349" s="1107"/>
      <c r="DJ349" s="1112" t="e">
        <f>IF($E342&gt;0,DJ347/$E342,"-")</f>
        <v>#N/A</v>
      </c>
      <c r="DK349" s="1112"/>
      <c r="DL349" s="1107" t="e">
        <f>IF($E342&gt;0,DL347/$E342,"-")</f>
        <v>#N/A</v>
      </c>
      <c r="DM349" s="1107"/>
      <c r="DN349" s="1107" t="e">
        <f>IF($E342&gt;0,DN347/$E342,"-")</f>
        <v>#N/A</v>
      </c>
      <c r="DO349" s="1107"/>
      <c r="DP349" s="1107" t="e">
        <f>IF($E342&gt;0,DP347/$E342,"-")</f>
        <v>#N/A</v>
      </c>
      <c r="DQ349" s="1107"/>
      <c r="DR349" s="1107" t="e">
        <f>IF($E342&gt;0,DR347/$E342,"-")</f>
        <v>#N/A</v>
      </c>
      <c r="DS349" s="1107"/>
      <c r="DT349" s="1107" t="e">
        <f>IF($E342&gt;0,DT347/$E342,"-")</f>
        <v>#N/A</v>
      </c>
      <c r="DU349" s="1107"/>
      <c r="DV349" s="1107" t="e">
        <f>IF($E342&gt;0,DV347/$E342,"-")</f>
        <v>#N/A</v>
      </c>
      <c r="DW349" s="1107"/>
      <c r="DX349" s="1107" t="e">
        <f>IF($E342&gt;0,DX347/$E342,"-")</f>
        <v>#N/A</v>
      </c>
      <c r="DY349" s="1107"/>
      <c r="DZ349" s="1107" t="e">
        <f>IF($E342&gt;0,DZ347/$E342,"-")</f>
        <v>#N/A</v>
      </c>
      <c r="EA349" s="1107"/>
      <c r="EB349" s="1107" t="e">
        <f>IF($E342&gt;0,EB347/$E342,"-")</f>
        <v>#N/A</v>
      </c>
      <c r="EC349" s="1107"/>
      <c r="ED349" s="1107" t="e">
        <f>IF($E342&gt;0,ED347/$E342,"-")</f>
        <v>#N/A</v>
      </c>
      <c r="EE349" s="1107"/>
      <c r="EF349" s="1107" t="e">
        <f>IF($E342&gt;0,EF347/$E342,"-")</f>
        <v>#N/A</v>
      </c>
      <c r="EG349" s="1107"/>
      <c r="EH349" s="1107" t="e">
        <f>IF($E342&gt;0,EH347/$E342,"-")</f>
        <v>#N/A</v>
      </c>
      <c r="EI349" s="1107"/>
      <c r="EJ349" s="1107" t="e">
        <f>IF($E342&gt;0,EJ347/$E342,"-")</f>
        <v>#N/A</v>
      </c>
      <c r="EK349" s="1107"/>
      <c r="EL349" s="1107" t="e">
        <f>IF($E342&gt;0,EL347/$E342,"-")</f>
        <v>#N/A</v>
      </c>
      <c r="EM349" s="1107"/>
      <c r="EN349" s="1107" t="e">
        <f>IF($E342&gt;0,EN347/$E342,"-")</f>
        <v>#N/A</v>
      </c>
      <c r="EO349" s="1107"/>
      <c r="EP349" s="1107" t="e">
        <f>IF($E342&gt;0,EP347/$E342,"-")</f>
        <v>#N/A</v>
      </c>
      <c r="EQ349" s="1107"/>
      <c r="ER349" s="1107" t="e">
        <f>IF($E342&gt;0,ER347/$E342,"-")</f>
        <v>#N/A</v>
      </c>
      <c r="ES349" s="1107"/>
      <c r="ET349" s="1107" t="e">
        <f>IF($E342&gt;0,ET347/$E342,"-")</f>
        <v>#N/A</v>
      </c>
      <c r="EU349" s="1107"/>
      <c r="EV349" s="1107" t="e">
        <f>IF($E342&gt;0,EV347/$E342,"-")</f>
        <v>#N/A</v>
      </c>
      <c r="EW349" s="1107"/>
      <c r="EX349" s="1107" t="e">
        <f>IF($E342&gt;0,EX347/$E342,"-")</f>
        <v>#N/A</v>
      </c>
      <c r="EY349" s="1107"/>
      <c r="EZ349" s="1107" t="e">
        <f>IF($E342&gt;0,EZ347/$E342,"-")</f>
        <v>#N/A</v>
      </c>
      <c r="FA349" s="1107"/>
      <c r="FB349" s="1107" t="e">
        <f>IF($E342&gt;0,FB347/$E342,"-")</f>
        <v>#N/A</v>
      </c>
      <c r="FC349" s="1107"/>
      <c r="FD349" s="1107" t="e">
        <f>IF($E342&gt;0,FD347/$E342,"-")</f>
        <v>#N/A</v>
      </c>
      <c r="FE349" s="1107"/>
      <c r="FF349" s="1107" t="e">
        <f>IF($E342&gt;0,FF347/$E342,"-")</f>
        <v>#N/A</v>
      </c>
      <c r="FG349" s="1107"/>
      <c r="FH349" s="1107" t="e">
        <f>IF($E342&gt;0,FH347/$E342,"-")</f>
        <v>#N/A</v>
      </c>
      <c r="FI349" s="1107"/>
      <c r="FJ349" s="1107" t="e">
        <f>IF($E342&gt;0,FJ347/$E342,"-")</f>
        <v>#N/A</v>
      </c>
      <c r="FK349" s="1107"/>
      <c r="FL349" s="1107" t="e">
        <f>IF($E342&gt;0,FL347/$E342,"-")</f>
        <v>#N/A</v>
      </c>
      <c r="FM349" s="1107"/>
      <c r="FN349" s="1107" t="e">
        <f>IF($E342&gt;0,FN347/$E342,"-")</f>
        <v>#N/A</v>
      </c>
      <c r="FO349" s="1107"/>
      <c r="FP349" s="1107" t="e">
        <f>IF($E342&gt;0,FP347/$E342,"-")</f>
        <v>#N/A</v>
      </c>
      <c r="FQ349" s="1107"/>
      <c r="FR349" s="1107" t="e">
        <f>IF($E342&gt;0,FR347/$E342,"-")</f>
        <v>#N/A</v>
      </c>
      <c r="FS349" s="1107"/>
      <c r="FT349" s="1107" t="e">
        <f>IF($E342&gt;0,FT347/$E342,"-")</f>
        <v>#N/A</v>
      </c>
      <c r="FU349" s="1107"/>
      <c r="FV349" s="1107" t="e">
        <f>IF($E342&gt;0,FV347/$E342,"-")</f>
        <v>#N/A</v>
      </c>
      <c r="FW349" s="1107"/>
      <c r="FX349" s="1107" t="e">
        <f>IF($E342&gt;0,FX347/$E342,"-")</f>
        <v>#N/A</v>
      </c>
      <c r="FY349" s="1107"/>
      <c r="FZ349" s="1107" t="e">
        <f>IF($E342&gt;0,FZ347/$E342,"-")</f>
        <v>#N/A</v>
      </c>
      <c r="GA349" s="1107"/>
      <c r="GB349" s="1107" t="e">
        <f>IF($E342&gt;0,GB347/$E342,"-")</f>
        <v>#N/A</v>
      </c>
      <c r="GC349" s="1107"/>
      <c r="GD349" s="1107" t="e">
        <f>IF($E342&gt;0,GD347/$E342,"-")</f>
        <v>#N/A</v>
      </c>
      <c r="GE349" s="1107"/>
      <c r="GF349" s="1107" t="e">
        <f>IF($E342&gt;0,GF347/$E342,"-")</f>
        <v>#N/A</v>
      </c>
      <c r="GG349" s="1107"/>
      <c r="GH349" s="1107" t="e">
        <f>IF($E342&gt;0,GH347/$E342,"-")</f>
        <v>#N/A</v>
      </c>
      <c r="GI349" s="1107"/>
      <c r="GJ349" s="1107" t="e">
        <f>IF($E342&gt;0,GJ347/$E342,"-")</f>
        <v>#N/A</v>
      </c>
      <c r="GK349" s="1107"/>
      <c r="GL349" s="1107" t="e">
        <f>IF($E342&gt;0,GL347/$E342,"-")</f>
        <v>#N/A</v>
      </c>
      <c r="GM349" s="1107"/>
      <c r="GN349" s="1107" t="e">
        <f>IF($E342&gt;0,GN347/$E342,"-")</f>
        <v>#N/A</v>
      </c>
      <c r="GO349" s="1107"/>
      <c r="GP349" s="1107" t="e">
        <f>IF($E342&gt;0,GP347/$E342,"-")</f>
        <v>#N/A</v>
      </c>
      <c r="GQ349" s="1107"/>
      <c r="GR349" s="1107" t="e">
        <f>IF($E342&gt;0,GR347/$E342,"-")</f>
        <v>#N/A</v>
      </c>
      <c r="GS349" s="1107"/>
      <c r="GT349" s="1107" t="e">
        <f>IF($E342&gt;0,GT347/$E342,"-")</f>
        <v>#N/A</v>
      </c>
      <c r="GU349" s="1107"/>
      <c r="GV349" s="1107" t="e">
        <f t="shared" ref="GV349" si="1421">IF($E342&gt;0,GV347/$E342,"-")</f>
        <v>#N/A</v>
      </c>
      <c r="GW349" s="1107"/>
      <c r="GX349" s="1107" t="e">
        <f t="shared" ref="GX349" si="1422">IF($E342&gt;0,GX347/$E342,"-")</f>
        <v>#N/A</v>
      </c>
      <c r="GY349" s="1107"/>
      <c r="GZ349" s="1107" t="e">
        <f t="shared" ref="GZ349" si="1423">IF($E342&gt;0,GZ347/$E342,"-")</f>
        <v>#N/A</v>
      </c>
      <c r="HA349" s="1107"/>
      <c r="HB349" s="1107" t="e">
        <f>IF($E342&gt;0,HB347/$E342,"-")</f>
        <v>#N/A</v>
      </c>
      <c r="HC349" s="1107"/>
      <c r="HD349" s="1107" t="e">
        <f t="shared" ref="HD349" si="1424">IF($E342&gt;0,HD347/$E342,"-")</f>
        <v>#N/A</v>
      </c>
      <c r="HE349" s="1107"/>
      <c r="HF349" s="1107" t="e">
        <f t="shared" ref="HF349" si="1425">IF($E342&gt;0,HF347/$E342,"-")</f>
        <v>#N/A</v>
      </c>
      <c r="HG349" s="1107"/>
      <c r="HH349" s="1107" t="e">
        <f t="shared" ref="HH349" si="1426">IF($E342&gt;0,HH347/$E342,"-")</f>
        <v>#N/A</v>
      </c>
      <c r="HI349" s="1107"/>
    </row>
    <row r="350" spans="1:217" s="5" customFormat="1" ht="15" hidden="1" customHeight="1">
      <c r="A350" s="677"/>
      <c r="B350" s="678"/>
      <c r="C350" s="678"/>
      <c r="D350" s="679"/>
      <c r="E350" s="679"/>
      <c r="F350" s="678"/>
      <c r="G350" s="678"/>
      <c r="H350" s="678"/>
      <c r="I350" s="678"/>
      <c r="J350" s="678"/>
      <c r="K350" s="678"/>
      <c r="L350" s="1178"/>
      <c r="M350" s="1178"/>
      <c r="N350" s="1178"/>
      <c r="O350" s="1178"/>
      <c r="P350" s="1178"/>
      <c r="Q350" s="1178"/>
      <c r="R350" s="1178"/>
      <c r="S350" s="1192"/>
      <c r="T350" s="1180"/>
      <c r="U350" s="1178"/>
      <c r="V350" s="1178"/>
      <c r="W350" s="1178"/>
      <c r="X350" s="1178"/>
      <c r="Y350" s="1178"/>
      <c r="Z350" s="1178"/>
      <c r="AA350" s="1192"/>
      <c r="AB350" s="1180"/>
      <c r="AC350" s="1178"/>
      <c r="AD350" s="1178"/>
      <c r="AE350" s="1178"/>
      <c r="AF350" s="1178"/>
      <c r="AG350" s="1178"/>
      <c r="AH350" s="1178"/>
      <c r="AI350" s="1192"/>
      <c r="AJ350" s="1180"/>
      <c r="AK350" s="1178"/>
      <c r="AL350" s="1178"/>
      <c r="AM350" s="1178"/>
      <c r="AN350" s="1178"/>
      <c r="AO350" s="1178"/>
      <c r="AP350" s="1178"/>
      <c r="AQ350" s="1192"/>
      <c r="AR350" s="1180"/>
      <c r="AS350" s="1178"/>
      <c r="AT350" s="831"/>
      <c r="AU350" s="831"/>
      <c r="AV350" s="831"/>
      <c r="AW350" s="831"/>
      <c r="AX350" s="831"/>
      <c r="AY350" s="832"/>
      <c r="AZ350" s="833"/>
      <c r="BA350" s="831"/>
      <c r="BB350" s="831"/>
      <c r="BC350" s="831"/>
      <c r="BD350" s="831"/>
      <c r="BE350" s="831"/>
      <c r="BF350" s="831"/>
      <c r="BG350" s="832"/>
      <c r="BH350" s="833"/>
      <c r="BI350" s="831"/>
      <c r="BJ350" s="831"/>
      <c r="BK350" s="831"/>
      <c r="BL350" s="831"/>
      <c r="BM350" s="831"/>
      <c r="BN350" s="831"/>
      <c r="BO350" s="832"/>
      <c r="BP350" s="833"/>
      <c r="BQ350" s="831"/>
      <c r="BR350" s="831"/>
      <c r="BS350" s="831"/>
      <c r="BT350" s="831"/>
      <c r="BU350" s="831"/>
      <c r="BV350" s="831"/>
      <c r="BW350" s="832"/>
      <c r="BX350" s="833"/>
      <c r="BY350" s="831"/>
      <c r="BZ350" s="831"/>
      <c r="CA350" s="831"/>
      <c r="CB350" s="831"/>
      <c r="CC350" s="831"/>
      <c r="CD350" s="1178"/>
      <c r="CE350" s="1179"/>
      <c r="CF350" s="1180"/>
      <c r="CG350" s="1181"/>
      <c r="CH350" s="1178"/>
      <c r="CI350" s="1181"/>
      <c r="CJ350" s="1178"/>
      <c r="CK350" s="1181"/>
      <c r="CL350" s="1178"/>
      <c r="CM350" s="1179"/>
      <c r="CN350" s="1180"/>
      <c r="CO350" s="1181"/>
      <c r="CP350" s="1182"/>
      <c r="CQ350" s="1183"/>
      <c r="CR350" s="1182"/>
      <c r="CS350" s="1183"/>
      <c r="CT350" s="834"/>
      <c r="CU350" s="835"/>
      <c r="CV350" s="836"/>
      <c r="CW350" s="834"/>
      <c r="CX350" s="834"/>
      <c r="CY350" s="834"/>
      <c r="CZ350" s="834"/>
      <c r="DA350" s="834"/>
      <c r="DB350" s="834"/>
      <c r="DC350" s="835"/>
      <c r="DD350" s="836"/>
      <c r="DE350" s="834"/>
      <c r="DF350" s="834"/>
      <c r="DG350" s="834"/>
      <c r="DH350" s="834"/>
      <c r="DI350" s="834"/>
      <c r="DJ350" s="977"/>
      <c r="DK350" s="977"/>
      <c r="DL350" s="836"/>
      <c r="DM350" s="834"/>
      <c r="DN350" s="834"/>
      <c r="DO350" s="834"/>
      <c r="DP350" s="834"/>
      <c r="DQ350" s="834"/>
      <c r="DR350" s="834"/>
      <c r="DS350" s="835"/>
      <c r="DT350" s="836"/>
      <c r="DU350" s="834"/>
      <c r="DV350" s="834"/>
      <c r="DW350" s="834"/>
      <c r="DX350" s="834"/>
      <c r="DY350" s="834"/>
      <c r="DZ350" s="834"/>
      <c r="EA350" s="835"/>
      <c r="EB350" s="836"/>
      <c r="EC350" s="834"/>
      <c r="ED350" s="834"/>
      <c r="EE350" s="834"/>
      <c r="EF350" s="834"/>
      <c r="EG350" s="834"/>
      <c r="EH350" s="834"/>
      <c r="EI350" s="835"/>
      <c r="EJ350" s="836"/>
      <c r="EK350" s="834"/>
      <c r="EL350" s="834"/>
      <c r="EM350" s="834"/>
      <c r="EN350" s="834"/>
      <c r="EO350" s="834"/>
      <c r="EP350" s="834"/>
      <c r="EQ350" s="835"/>
      <c r="ER350" s="836"/>
      <c r="ES350" s="834"/>
      <c r="ET350" s="834"/>
      <c r="EU350" s="834"/>
      <c r="EV350" s="834"/>
      <c r="EW350" s="834"/>
      <c r="EX350" s="834"/>
      <c r="EY350" s="835"/>
      <c r="EZ350" s="836"/>
      <c r="FA350" s="834"/>
      <c r="FB350" s="834"/>
      <c r="FC350" s="834"/>
      <c r="FD350" s="834"/>
      <c r="FE350" s="834"/>
      <c r="FF350" s="834"/>
      <c r="FG350" s="835"/>
      <c r="FH350" s="836"/>
      <c r="FI350" s="834"/>
      <c r="FJ350" s="834"/>
      <c r="FK350" s="834"/>
      <c r="FL350" s="834"/>
      <c r="FM350" s="834"/>
      <c r="FN350" s="834"/>
      <c r="FO350" s="835"/>
      <c r="FP350" s="836"/>
      <c r="FQ350" s="834"/>
      <c r="FR350" s="834"/>
      <c r="FS350" s="834"/>
      <c r="FT350" s="834"/>
      <c r="FU350" s="834"/>
      <c r="FV350" s="834"/>
      <c r="FW350" s="835"/>
      <c r="FX350" s="836"/>
      <c r="FY350" s="834"/>
      <c r="FZ350" s="834"/>
      <c r="GA350" s="834"/>
      <c r="GB350" s="834"/>
      <c r="GC350" s="834"/>
      <c r="GD350" s="834"/>
      <c r="GE350" s="835"/>
      <c r="GF350" s="836"/>
      <c r="GG350" s="834"/>
      <c r="GH350" s="834"/>
      <c r="GI350" s="834"/>
      <c r="GJ350" s="834"/>
      <c r="GK350" s="834"/>
      <c r="GL350" s="834"/>
      <c r="GM350" s="835"/>
      <c r="GN350" s="836"/>
      <c r="GO350" s="834"/>
      <c r="GP350" s="834"/>
      <c r="GQ350" s="834"/>
      <c r="GR350" s="834"/>
      <c r="GS350" s="834"/>
      <c r="GT350" s="834"/>
      <c r="GU350" s="835"/>
      <c r="GV350" s="834"/>
      <c r="GW350" s="835"/>
      <c r="GX350" s="834"/>
      <c r="GY350" s="835"/>
      <c r="GZ350" s="834"/>
      <c r="HA350" s="835"/>
      <c r="HB350" s="834"/>
      <c r="HC350" s="835"/>
      <c r="HD350" s="834"/>
      <c r="HE350" s="835"/>
      <c r="HF350" s="834"/>
      <c r="HG350" s="835"/>
      <c r="HH350" s="834"/>
      <c r="HI350" s="835"/>
    </row>
    <row r="351" spans="1:217" ht="12.75" hidden="1" customHeight="1">
      <c r="A351" s="1139" t="s">
        <v>390</v>
      </c>
      <c r="B351" s="1140" t="e">
        <f>VLOOKUP(A351,PLANEJAMENTO!$B$10:$C$56,2,FALSE)</f>
        <v>#N/A</v>
      </c>
      <c r="C351" s="1139" t="e">
        <f>VLOOKUP(A351,PLANEJAMENTO!$B$10:$D$56,3,FALSE)</f>
        <v>#N/A</v>
      </c>
      <c r="D351" s="1141" t="e">
        <f>VLOOKUP(A351,PLANEJAMENTO!$B$10:$E$56,4,FALSE)</f>
        <v>#N/A</v>
      </c>
      <c r="E351" s="1141" t="e">
        <f>D351</f>
        <v>#N/A</v>
      </c>
      <c r="F351" s="1142"/>
      <c r="G351" s="1141">
        <f>F351*9</f>
        <v>0</v>
      </c>
      <c r="H351" s="733"/>
      <c r="I351" s="1143"/>
      <c r="J351" s="1144"/>
      <c r="K351" s="734" t="s">
        <v>379</v>
      </c>
      <c r="L351" s="1145"/>
      <c r="M351" s="1146"/>
      <c r="N351" s="1145"/>
      <c r="O351" s="1146"/>
      <c r="P351" s="1145"/>
      <c r="Q351" s="1146"/>
      <c r="R351" s="1145"/>
      <c r="S351" s="1146"/>
      <c r="T351" s="1145"/>
      <c r="U351" s="1146"/>
      <c r="V351" s="1145"/>
      <c r="W351" s="1146"/>
      <c r="X351" s="1145"/>
      <c r="Y351" s="1146"/>
      <c r="Z351" s="1145"/>
      <c r="AA351" s="1146"/>
      <c r="AB351" s="1145"/>
      <c r="AC351" s="1146"/>
      <c r="AD351" s="1145"/>
      <c r="AE351" s="1146"/>
      <c r="AF351" s="1145"/>
      <c r="AG351" s="1146"/>
      <c r="AH351" s="1145"/>
      <c r="AI351" s="1146"/>
      <c r="AJ351" s="1145"/>
      <c r="AK351" s="1146"/>
      <c r="AL351" s="1145"/>
      <c r="AM351" s="1146"/>
      <c r="AN351" s="1145"/>
      <c r="AO351" s="1146"/>
      <c r="AP351" s="1145"/>
      <c r="AQ351" s="1146"/>
      <c r="AR351" s="1145"/>
      <c r="AS351" s="1146"/>
      <c r="AT351" s="1145"/>
      <c r="AU351" s="1146"/>
      <c r="AV351" s="1145"/>
      <c r="AW351" s="1146"/>
      <c r="AX351" s="1145"/>
      <c r="AY351" s="1146"/>
      <c r="AZ351" s="1145"/>
      <c r="BA351" s="1146"/>
      <c r="BB351" s="1145"/>
      <c r="BC351" s="1146"/>
      <c r="BD351" s="1145"/>
      <c r="BE351" s="1146"/>
      <c r="BF351" s="1145"/>
      <c r="BG351" s="1146"/>
      <c r="BH351" s="1145"/>
      <c r="BI351" s="1146"/>
      <c r="BJ351" s="1145"/>
      <c r="BK351" s="1146"/>
      <c r="BL351" s="1145"/>
      <c r="BM351" s="1146"/>
      <c r="BN351" s="1145"/>
      <c r="BO351" s="1146"/>
      <c r="BP351" s="1145"/>
      <c r="BQ351" s="1146"/>
      <c r="BR351" s="1132"/>
      <c r="BS351" s="1132"/>
      <c r="BT351" s="1132"/>
      <c r="BU351" s="1132"/>
      <c r="BV351" s="1132"/>
      <c r="BW351" s="1132"/>
      <c r="BX351" s="1132"/>
      <c r="BY351" s="1132"/>
      <c r="BZ351" s="1132"/>
      <c r="CA351" s="1132"/>
      <c r="CB351" s="1132"/>
      <c r="CC351" s="1132"/>
      <c r="CD351" s="1132"/>
      <c r="CE351" s="1132"/>
      <c r="CF351" s="1132"/>
      <c r="CG351" s="1132"/>
      <c r="CH351" s="1132"/>
      <c r="CI351" s="1132"/>
      <c r="CJ351" s="1132"/>
      <c r="CK351" s="1132"/>
      <c r="CL351" s="1132"/>
      <c r="CM351" s="1132"/>
      <c r="CN351" s="1132"/>
      <c r="CO351" s="1132"/>
      <c r="CP351" s="1132"/>
      <c r="CQ351" s="1132"/>
      <c r="CR351" s="1132"/>
      <c r="CS351" s="1132"/>
      <c r="CT351" s="1132"/>
      <c r="CU351" s="1132"/>
      <c r="CV351" s="1132"/>
      <c r="CW351" s="1132"/>
      <c r="CX351" s="1132"/>
      <c r="CY351" s="1132"/>
      <c r="CZ351" s="1132"/>
      <c r="DA351" s="1132"/>
      <c r="DB351" s="1132"/>
      <c r="DC351" s="1132"/>
      <c r="DD351" s="1132"/>
      <c r="DE351" s="1132"/>
      <c r="DF351" s="1132"/>
      <c r="DG351" s="1132"/>
      <c r="DH351" s="1132"/>
      <c r="DI351" s="1132"/>
      <c r="DJ351" s="1138"/>
      <c r="DK351" s="1138"/>
      <c r="DL351" s="1132"/>
      <c r="DM351" s="1132"/>
      <c r="DN351" s="1132"/>
      <c r="DO351" s="1132"/>
      <c r="DP351" s="1132"/>
      <c r="DQ351" s="1132"/>
      <c r="DR351" s="1132"/>
      <c r="DS351" s="1132"/>
      <c r="DT351" s="1132"/>
      <c r="DU351" s="1132"/>
      <c r="DV351" s="1132"/>
      <c r="DW351" s="1132"/>
      <c r="DX351" s="1132"/>
      <c r="DY351" s="1132"/>
      <c r="DZ351" s="1132"/>
      <c r="EA351" s="1132"/>
      <c r="EB351" s="1132"/>
      <c r="EC351" s="1132"/>
      <c r="ED351" s="1132"/>
      <c r="EE351" s="1132"/>
      <c r="EF351" s="1132"/>
      <c r="EG351" s="1132"/>
      <c r="EH351" s="1132"/>
      <c r="EI351" s="1132"/>
      <c r="EJ351" s="1132"/>
      <c r="EK351" s="1132"/>
      <c r="EL351" s="1132"/>
      <c r="EM351" s="1132"/>
      <c r="EN351" s="1132"/>
      <c r="EO351" s="1132"/>
      <c r="EP351" s="1132"/>
      <c r="EQ351" s="1132"/>
      <c r="ER351" s="1132"/>
      <c r="ES351" s="1132"/>
      <c r="ET351" s="1132"/>
      <c r="EU351" s="1132"/>
      <c r="EV351" s="1132"/>
      <c r="EW351" s="1132"/>
      <c r="EX351" s="1132"/>
      <c r="EY351" s="1132"/>
      <c r="EZ351" s="1132"/>
      <c r="FA351" s="1132"/>
      <c r="FB351" s="1154">
        <f>6-FB342-FB333</f>
        <v>2.7799564270152501</v>
      </c>
      <c r="FC351" s="1154"/>
      <c r="FD351" s="1154">
        <v>4.2788671023965161</v>
      </c>
      <c r="FE351" s="1154"/>
      <c r="FF351" s="1132"/>
      <c r="FG351" s="1132"/>
      <c r="FH351" s="1132"/>
      <c r="FI351" s="1132"/>
      <c r="FJ351" s="1132"/>
      <c r="FK351" s="1132"/>
      <c r="FL351" s="1132"/>
      <c r="FM351" s="1132"/>
      <c r="FN351" s="1132"/>
      <c r="FO351" s="1132"/>
      <c r="FP351" s="1132"/>
      <c r="FQ351" s="1132"/>
      <c r="FR351" s="1132"/>
      <c r="FS351" s="1132"/>
      <c r="FT351" s="1132"/>
      <c r="FU351" s="1132"/>
      <c r="FV351" s="1132"/>
      <c r="FW351" s="1132"/>
      <c r="FX351" s="1132"/>
      <c r="FY351" s="1132"/>
      <c r="FZ351" s="1132"/>
      <c r="GA351" s="1132"/>
      <c r="GB351" s="1132"/>
      <c r="GC351" s="1132"/>
      <c r="GD351" s="1132"/>
      <c r="GE351" s="1132"/>
      <c r="GF351" s="1132"/>
      <c r="GG351" s="1132"/>
      <c r="GH351" s="1132"/>
      <c r="GI351" s="1132"/>
      <c r="GJ351" s="1132"/>
      <c r="GK351" s="1132"/>
      <c r="GL351" s="1132"/>
      <c r="GM351" s="1132"/>
      <c r="GN351" s="1132"/>
      <c r="GO351" s="1132"/>
      <c r="GP351" s="1132"/>
      <c r="GQ351" s="1132"/>
      <c r="GR351" s="1132"/>
      <c r="GS351" s="1132"/>
      <c r="GT351" s="1132"/>
      <c r="GU351" s="1132"/>
      <c r="GV351" s="1132"/>
      <c r="GW351" s="1132"/>
      <c r="GX351" s="1132"/>
      <c r="GY351" s="1132"/>
      <c r="GZ351" s="1132"/>
      <c r="HA351" s="1132"/>
      <c r="HB351" s="1132"/>
      <c r="HC351" s="1132"/>
      <c r="HD351" s="1132"/>
      <c r="HE351" s="1132"/>
      <c r="HF351" s="1132"/>
      <c r="HG351" s="1132"/>
      <c r="HH351" s="1132"/>
      <c r="HI351" s="1132"/>
    </row>
    <row r="352" spans="1:217" ht="12.75" hidden="1" customHeight="1">
      <c r="A352" s="1139"/>
      <c r="B352" s="1140"/>
      <c r="C352" s="1139"/>
      <c r="D352" s="1141"/>
      <c r="E352" s="1141"/>
      <c r="F352" s="1142"/>
      <c r="G352" s="1141"/>
      <c r="H352" s="733"/>
      <c r="I352" s="1143"/>
      <c r="J352" s="1144"/>
      <c r="K352" s="837" t="s">
        <v>380</v>
      </c>
      <c r="L352" s="1133"/>
      <c r="M352" s="1134"/>
      <c r="N352" s="1133"/>
      <c r="O352" s="1134"/>
      <c r="P352" s="1133"/>
      <c r="Q352" s="1134"/>
      <c r="R352" s="1133"/>
      <c r="S352" s="1134"/>
      <c r="T352" s="1133"/>
      <c r="U352" s="1134"/>
      <c r="V352" s="1133"/>
      <c r="W352" s="1134"/>
      <c r="X352" s="1133"/>
      <c r="Y352" s="1134"/>
      <c r="Z352" s="1133"/>
      <c r="AA352" s="1134"/>
      <c r="AB352" s="1133"/>
      <c r="AC352" s="1134"/>
      <c r="AD352" s="1133"/>
      <c r="AE352" s="1134"/>
      <c r="AF352" s="1133"/>
      <c r="AG352" s="1134"/>
      <c r="AH352" s="1133"/>
      <c r="AI352" s="1134"/>
      <c r="AJ352" s="1133"/>
      <c r="AK352" s="1134"/>
      <c r="AL352" s="1133"/>
      <c r="AM352" s="1134"/>
      <c r="AN352" s="1133"/>
      <c r="AO352" s="1134"/>
      <c r="AP352" s="1133"/>
      <c r="AQ352" s="1134"/>
      <c r="AR352" s="1133"/>
      <c r="AS352" s="1134"/>
      <c r="AT352" s="1133"/>
      <c r="AU352" s="1134"/>
      <c r="AV352" s="1133"/>
      <c r="AW352" s="1134"/>
      <c r="AX352" s="1133"/>
      <c r="AY352" s="1134"/>
      <c r="AZ352" s="1133"/>
      <c r="BA352" s="1134"/>
      <c r="BB352" s="1133"/>
      <c r="BC352" s="1134"/>
      <c r="BD352" s="1133"/>
      <c r="BE352" s="1134"/>
      <c r="BF352" s="1133"/>
      <c r="BG352" s="1134"/>
      <c r="BH352" s="1133"/>
      <c r="BI352" s="1134"/>
      <c r="BJ352" s="1133"/>
      <c r="BK352" s="1134"/>
      <c r="BL352" s="1133"/>
      <c r="BM352" s="1134"/>
      <c r="BN352" s="1133"/>
      <c r="BO352" s="1134"/>
      <c r="BP352" s="1133"/>
      <c r="BQ352" s="1134"/>
      <c r="BR352" s="1129"/>
      <c r="BS352" s="1129"/>
      <c r="BT352" s="1129"/>
      <c r="BU352" s="1129"/>
      <c r="BV352" s="1129"/>
      <c r="BW352" s="1129"/>
      <c r="BX352" s="1129"/>
      <c r="BY352" s="1129"/>
      <c r="BZ352" s="1129"/>
      <c r="CA352" s="1129"/>
      <c r="CB352" s="1129"/>
      <c r="CC352" s="1129"/>
      <c r="CD352" s="1129"/>
      <c r="CE352" s="1129"/>
      <c r="CF352" s="1129"/>
      <c r="CG352" s="1129"/>
      <c r="CH352" s="1129"/>
      <c r="CI352" s="1129"/>
      <c r="CJ352" s="1129"/>
      <c r="CK352" s="1129"/>
      <c r="CL352" s="1129"/>
      <c r="CM352" s="1129"/>
      <c r="CN352" s="1129"/>
      <c r="CO352" s="1129"/>
      <c r="CP352" s="1129"/>
      <c r="CQ352" s="1129"/>
      <c r="CR352" s="1129"/>
      <c r="CS352" s="1129"/>
      <c r="CT352" s="1129"/>
      <c r="CU352" s="1129"/>
      <c r="CV352" s="1129"/>
      <c r="CW352" s="1129"/>
      <c r="CX352" s="1129"/>
      <c r="CY352" s="1129"/>
      <c r="CZ352" s="1129"/>
      <c r="DA352" s="1129"/>
      <c r="DB352" s="1129"/>
      <c r="DC352" s="1129"/>
      <c r="DD352" s="1129"/>
      <c r="DE352" s="1129"/>
      <c r="DF352" s="1129"/>
      <c r="DG352" s="1129"/>
      <c r="DH352" s="1129"/>
      <c r="DI352" s="1129"/>
      <c r="DJ352" s="1135"/>
      <c r="DK352" s="1135"/>
      <c r="DL352" s="1129"/>
      <c r="DM352" s="1129"/>
      <c r="DN352" s="1129"/>
      <c r="DO352" s="1129"/>
      <c r="DP352" s="1129"/>
      <c r="DQ352" s="1129"/>
      <c r="DR352" s="1129"/>
      <c r="DS352" s="1129"/>
      <c r="DT352" s="1129"/>
      <c r="DU352" s="1129"/>
      <c r="DV352" s="1129"/>
      <c r="DW352" s="1129"/>
      <c r="DX352" s="1129"/>
      <c r="DY352" s="1129"/>
      <c r="DZ352" s="1129"/>
      <c r="EA352" s="1129"/>
      <c r="EB352" s="1129"/>
      <c r="EC352" s="1129"/>
      <c r="ED352" s="1129"/>
      <c r="EE352" s="1129"/>
      <c r="EF352" s="1129"/>
      <c r="EG352" s="1129"/>
      <c r="EH352" s="1129"/>
      <c r="EI352" s="1129"/>
      <c r="EJ352" s="1129"/>
      <c r="EK352" s="1129"/>
      <c r="EL352" s="1129"/>
      <c r="EM352" s="1129"/>
      <c r="EN352" s="1129"/>
      <c r="EO352" s="1129"/>
      <c r="EP352" s="1129"/>
      <c r="EQ352" s="1129"/>
      <c r="ER352" s="1129"/>
      <c r="ES352" s="1129"/>
      <c r="ET352" s="1129"/>
      <c r="EU352" s="1129"/>
      <c r="EV352" s="1129"/>
      <c r="EW352" s="1129"/>
      <c r="EX352" s="1129"/>
      <c r="EY352" s="1129"/>
      <c r="EZ352" s="1129"/>
      <c r="FA352" s="1129"/>
      <c r="FB352" s="1129">
        <v>1</v>
      </c>
      <c r="FC352" s="1129"/>
      <c r="FD352" s="1129">
        <v>1</v>
      </c>
      <c r="FE352" s="1129"/>
      <c r="FF352" s="1129"/>
      <c r="FG352" s="1129"/>
      <c r="FH352" s="1129"/>
      <c r="FI352" s="1129"/>
      <c r="FJ352" s="1129"/>
      <c r="FK352" s="1129"/>
      <c r="FL352" s="1129"/>
      <c r="FM352" s="1129"/>
      <c r="FN352" s="1129"/>
      <c r="FO352" s="1129"/>
      <c r="FP352" s="1129"/>
      <c r="FQ352" s="1129"/>
      <c r="FR352" s="1129"/>
      <c r="FS352" s="1129"/>
      <c r="FT352" s="1129"/>
      <c r="FU352" s="1129"/>
      <c r="FV352" s="1129"/>
      <c r="FW352" s="1129"/>
      <c r="FX352" s="1129"/>
      <c r="FY352" s="1129"/>
      <c r="FZ352" s="1129"/>
      <c r="GA352" s="1129"/>
      <c r="GB352" s="1129"/>
      <c r="GC352" s="1129"/>
      <c r="GD352" s="1129"/>
      <c r="GE352" s="1129"/>
      <c r="GF352" s="1129"/>
      <c r="GG352" s="1129"/>
      <c r="GH352" s="1129"/>
      <c r="GI352" s="1129"/>
      <c r="GJ352" s="1129"/>
      <c r="GK352" s="1129"/>
      <c r="GL352" s="1129"/>
      <c r="GM352" s="1129"/>
      <c r="GN352" s="1129"/>
      <c r="GO352" s="1129"/>
      <c r="GP352" s="1129"/>
      <c r="GQ352" s="1129"/>
      <c r="GR352" s="1129"/>
      <c r="GS352" s="1129"/>
      <c r="GT352" s="1129"/>
      <c r="GU352" s="1129"/>
      <c r="GV352" s="1129"/>
      <c r="GW352" s="1129"/>
      <c r="GX352" s="1129"/>
      <c r="GY352" s="1129"/>
      <c r="GZ352" s="1129"/>
      <c r="HA352" s="1129"/>
      <c r="HB352" s="1129"/>
      <c r="HC352" s="1129"/>
      <c r="HD352" s="1129"/>
      <c r="HE352" s="1129"/>
      <c r="HF352" s="1129"/>
      <c r="HG352" s="1129"/>
      <c r="HH352" s="1129"/>
      <c r="HI352" s="1129"/>
    </row>
    <row r="353" spans="1:217" ht="12.75" hidden="1" customHeight="1">
      <c r="A353" s="1139"/>
      <c r="B353" s="1140"/>
      <c r="C353" s="1139"/>
      <c r="D353" s="1141"/>
      <c r="E353" s="1141"/>
      <c r="F353" s="1142"/>
      <c r="G353" s="1141"/>
      <c r="H353" s="733"/>
      <c r="I353" s="1143"/>
      <c r="J353" s="1144"/>
      <c r="K353" s="838" t="s">
        <v>381</v>
      </c>
      <c r="L353" s="1125">
        <f>(L351*L352*$G351)*$L$8</f>
        <v>0</v>
      </c>
      <c r="M353" s="1126"/>
      <c r="N353" s="1125">
        <f>(N351*N352*$G351)*$L$8</f>
        <v>0</v>
      </c>
      <c r="O353" s="1126"/>
      <c r="P353" s="1125">
        <f>(P351*P352*$G351)*$L$8</f>
        <v>0</v>
      </c>
      <c r="Q353" s="1126"/>
      <c r="R353" s="1125">
        <f>(R351*R352*$G351)*$L$8</f>
        <v>0</v>
      </c>
      <c r="S353" s="1126"/>
      <c r="T353" s="1125">
        <f>(T351*T352*$G351)*$T$8</f>
        <v>0</v>
      </c>
      <c r="U353" s="1126"/>
      <c r="V353" s="1125">
        <f>(V351*V352*$G351)*$T$8</f>
        <v>0</v>
      </c>
      <c r="W353" s="1126"/>
      <c r="X353" s="1125">
        <f>(X351*X352*$G351)*$T$8</f>
        <v>0</v>
      </c>
      <c r="Y353" s="1126"/>
      <c r="Z353" s="1125">
        <f>(Z351*Z352*$G351)*$T$8</f>
        <v>0</v>
      </c>
      <c r="AA353" s="1126"/>
      <c r="AB353" s="1125">
        <f>(AB351*AB352*$G351)*$AB$8</f>
        <v>0</v>
      </c>
      <c r="AC353" s="1126"/>
      <c r="AD353" s="1125">
        <f>(AD351*AD352*$G351)*$AB$8</f>
        <v>0</v>
      </c>
      <c r="AE353" s="1126"/>
      <c r="AF353" s="1125">
        <f>(AF351*AF352*$G351)*$AB$8</f>
        <v>0</v>
      </c>
      <c r="AG353" s="1126"/>
      <c r="AH353" s="1125">
        <f>(AH351*AH352*$G351)*$AB$8</f>
        <v>0</v>
      </c>
      <c r="AI353" s="1126"/>
      <c r="AJ353" s="1125">
        <f>(AJ351*AJ352*$G351)*$AJ$8</f>
        <v>0</v>
      </c>
      <c r="AK353" s="1126"/>
      <c r="AL353" s="1125">
        <f>(AL351*AL352*$G351)*$AJ$8</f>
        <v>0</v>
      </c>
      <c r="AM353" s="1126"/>
      <c r="AN353" s="1125">
        <f>(AN351*AN352*$G351)*$AJ$8</f>
        <v>0</v>
      </c>
      <c r="AO353" s="1126"/>
      <c r="AP353" s="1125">
        <f>(AP351*AP352*$G351)*$AJ$8</f>
        <v>0</v>
      </c>
      <c r="AQ353" s="1126"/>
      <c r="AR353" s="1125">
        <f>(AR351*AR352*$G351)*$AT$8</f>
        <v>0</v>
      </c>
      <c r="AS353" s="1126"/>
      <c r="AT353" s="1125">
        <f>(AT351*AT352*$G351)*$AT$8</f>
        <v>0</v>
      </c>
      <c r="AU353" s="1126"/>
      <c r="AV353" s="1125">
        <f>(AV351*AV352*$G351)*$AT$8</f>
        <v>0</v>
      </c>
      <c r="AW353" s="1126"/>
      <c r="AX353" s="1125">
        <f>(AX351*AX352*$G351)*$AT$8</f>
        <v>0</v>
      </c>
      <c r="AY353" s="1126"/>
      <c r="AZ353" s="1125">
        <f>(AZ351*AZ352*$G351)*$BB$8</f>
        <v>0</v>
      </c>
      <c r="BA353" s="1126"/>
      <c r="BB353" s="1125">
        <f>(BB351*BB352*$G351)*$BB$8</f>
        <v>0</v>
      </c>
      <c r="BC353" s="1126"/>
      <c r="BD353" s="1125">
        <f>(BD351*BD352*$G351)*$BB$8</f>
        <v>0</v>
      </c>
      <c r="BE353" s="1126"/>
      <c r="BF353" s="1125">
        <f>(BF351*BF352*$G351)*$BB$8</f>
        <v>0</v>
      </c>
      <c r="BG353" s="1126"/>
      <c r="BH353" s="1125">
        <f>(BH351*BH352*$G351)*$BJ$8</f>
        <v>0</v>
      </c>
      <c r="BI353" s="1126"/>
      <c r="BJ353" s="1125">
        <f>(BJ351*BJ352*$G351)*$BJ$8</f>
        <v>0</v>
      </c>
      <c r="BK353" s="1126"/>
      <c r="BL353" s="1125">
        <f>(BL351*BL352*$G351)*$BJ$8</f>
        <v>0</v>
      </c>
      <c r="BM353" s="1126"/>
      <c r="BN353" s="1125">
        <f>(BN351*BN352*$G351)*$BJ$8</f>
        <v>0</v>
      </c>
      <c r="BO353" s="1126"/>
      <c r="BP353" s="1125">
        <f>(BP351*BP352*$G351)*$BT$8</f>
        <v>0</v>
      </c>
      <c r="BQ353" s="1126"/>
      <c r="BR353" s="1125">
        <f>(BR351*BR352*$G351)*$BT$8</f>
        <v>0</v>
      </c>
      <c r="BS353" s="1126"/>
      <c r="BT353" s="1125">
        <f>(BT351*BT352*$G351)*$BT$8</f>
        <v>0</v>
      </c>
      <c r="BU353" s="1126"/>
      <c r="BV353" s="1125">
        <f>(BV351*BV352*$G351)*$BT$8</f>
        <v>0</v>
      </c>
      <c r="BW353" s="1126"/>
      <c r="BX353" s="1125">
        <f>(BX351*BX352*$G351)*$CB$8</f>
        <v>0</v>
      </c>
      <c r="BY353" s="1126"/>
      <c r="BZ353" s="1125">
        <f>(BZ351*BZ352*$G351)*$CB$8</f>
        <v>0</v>
      </c>
      <c r="CA353" s="1126"/>
      <c r="CB353" s="1125">
        <f>(CB351*CB352*$G351)*$CB$8</f>
        <v>0</v>
      </c>
      <c r="CC353" s="1126"/>
      <c r="CD353" s="1125">
        <f>(CD351*CD352*$G351)*$CB$8</f>
        <v>0</v>
      </c>
      <c r="CE353" s="1126"/>
      <c r="CF353" s="1125">
        <f>(CF351*CF352*$G351)*$CJ$8</f>
        <v>0</v>
      </c>
      <c r="CG353" s="1126"/>
      <c r="CH353" s="1125">
        <f>(CH351*CH352*$G351)*$CJ$8</f>
        <v>0</v>
      </c>
      <c r="CI353" s="1126"/>
      <c r="CJ353" s="1125">
        <f>(CJ351*CJ352*$G351)*$CJ$8</f>
        <v>0</v>
      </c>
      <c r="CK353" s="1126"/>
      <c r="CL353" s="1125">
        <f t="shared" ref="CL353" si="1427">(CL351*CL352*$G351)*$CJ$8</f>
        <v>0</v>
      </c>
      <c r="CM353" s="1126"/>
      <c r="CN353" s="1125">
        <f t="shared" ref="CN353" si="1428">(CN351*CN352*$G351)*$CJ$8</f>
        <v>0</v>
      </c>
      <c r="CO353" s="1126"/>
      <c r="CP353" s="1125">
        <f>(CP351*CP352*$G351)*$CJ$8</f>
        <v>0</v>
      </c>
      <c r="CQ353" s="1126"/>
      <c r="CR353" s="1125">
        <f>(CR351*CR352*$G351)*$CT$8</f>
        <v>0</v>
      </c>
      <c r="CS353" s="1126"/>
      <c r="CT353" s="1125">
        <f>(CT351*CT352*$G351)*$CT$8</f>
        <v>0</v>
      </c>
      <c r="CU353" s="1126"/>
      <c r="CV353" s="1125">
        <f t="shared" ref="CV353" si="1429">(CV351*CV352*$G351)*$CT$8</f>
        <v>0</v>
      </c>
      <c r="CW353" s="1126"/>
      <c r="CX353" s="1125">
        <f>(CX351*CX352*$G351)*$CT$8</f>
        <v>0</v>
      </c>
      <c r="CY353" s="1126"/>
      <c r="CZ353" s="1125">
        <f>(CZ351*CZ352*$G351)*$CT$8</f>
        <v>0</v>
      </c>
      <c r="DA353" s="1126"/>
      <c r="DB353" s="1125">
        <f>(DB351*DB352*$G351)*$DB$8</f>
        <v>0</v>
      </c>
      <c r="DC353" s="1126"/>
      <c r="DD353" s="1125">
        <f>(DD351*DD352*$G351)*$DB$8</f>
        <v>0</v>
      </c>
      <c r="DE353" s="1126"/>
      <c r="DF353" s="1125">
        <f>(DF351*DF352*$G351)*$DB$8</f>
        <v>0</v>
      </c>
      <c r="DG353" s="1126"/>
      <c r="DH353" s="1125">
        <f>(DH351*DH352*$G351)*$DB$8</f>
        <v>0</v>
      </c>
      <c r="DI353" s="1126"/>
      <c r="DJ353" s="1130">
        <f>(DJ351*DJ352*$G351)*$DB$8</f>
        <v>0</v>
      </c>
      <c r="DK353" s="1131"/>
      <c r="DL353" s="1125">
        <f>(DL351*DL352*$G351)*$DL$8</f>
        <v>0</v>
      </c>
      <c r="DM353" s="1126"/>
      <c r="DN353" s="1125">
        <f>(DN351*DN352*$G351)*$DL$8</f>
        <v>0</v>
      </c>
      <c r="DO353" s="1126"/>
      <c r="DP353" s="1125">
        <f>(DP351*DP352*$G351)*$DL$8</f>
        <v>0</v>
      </c>
      <c r="DQ353" s="1126"/>
      <c r="DR353" s="1125">
        <f t="shared" ref="DR353" si="1430">(DR351*DR352*$G351)*$DL$8</f>
        <v>0</v>
      </c>
      <c r="DS353" s="1126"/>
      <c r="DT353" s="1125">
        <f>(DT351*DT352*$G351)*$DB$8</f>
        <v>0</v>
      </c>
      <c r="DU353" s="1126"/>
      <c r="DV353" s="1125">
        <f>(DV351*DV352*$G351)*$DB$8</f>
        <v>0</v>
      </c>
      <c r="DW353" s="1126"/>
      <c r="DX353" s="1125">
        <f>(DX351*DX352*$G351)*$DB$8</f>
        <v>0</v>
      </c>
      <c r="DY353" s="1126"/>
      <c r="DZ353" s="1125">
        <f>(DZ351*DZ352*$G351)*$DB$8</f>
        <v>0</v>
      </c>
      <c r="EA353" s="1126"/>
      <c r="EB353" s="1125">
        <f>(EB351*EB352*$G351)*$DB$8</f>
        <v>0</v>
      </c>
      <c r="EC353" s="1126"/>
      <c r="ED353" s="1125">
        <f>(ED351*ED352*$G351)*$DB$8</f>
        <v>0</v>
      </c>
      <c r="EE353" s="1126"/>
      <c r="EF353" s="1125">
        <f>(EF351*EF352*$G351)*$DB$8</f>
        <v>0</v>
      </c>
      <c r="EG353" s="1126"/>
      <c r="EH353" s="1125">
        <f>(EH351*EH352*$G351)*$DB$8</f>
        <v>0</v>
      </c>
      <c r="EI353" s="1126"/>
      <c r="EJ353" s="1125">
        <f>(EJ351*EJ352*$G351)*$DB$8</f>
        <v>0</v>
      </c>
      <c r="EK353" s="1126"/>
      <c r="EL353" s="1125">
        <f>(EL351*EL352*$G351)*$DB$8</f>
        <v>0</v>
      </c>
      <c r="EM353" s="1126"/>
      <c r="EN353" s="1125">
        <f>(EN351*EN352*$G351)*$DB$8</f>
        <v>0</v>
      </c>
      <c r="EO353" s="1126"/>
      <c r="EP353" s="1125">
        <f>(EP351*EP352*$G351)*$DB$8</f>
        <v>0</v>
      </c>
      <c r="EQ353" s="1126"/>
      <c r="ER353" s="1125">
        <f>(ER351*ER352*$G351)*$DB$8</f>
        <v>0</v>
      </c>
      <c r="ES353" s="1126"/>
      <c r="ET353" s="1125">
        <f t="shared" ref="ET353" si="1431">(ET351*ET352*$G351)*$ET$8</f>
        <v>0</v>
      </c>
      <c r="EU353" s="1126"/>
      <c r="EV353" s="1125">
        <f t="shared" ref="EV353" si="1432">(EV351*EV352*$G351)*$ET$8</f>
        <v>0</v>
      </c>
      <c r="EW353" s="1126"/>
      <c r="EX353" s="1125">
        <f t="shared" ref="EX353" si="1433">(EX351*EX352*$G351)*$ET$8</f>
        <v>0</v>
      </c>
      <c r="EY353" s="1126"/>
      <c r="EZ353" s="1125">
        <f>(EZ351*EZ352*$G351)*$ET$8</f>
        <v>0</v>
      </c>
      <c r="FA353" s="1126"/>
      <c r="FB353" s="1125">
        <f>(FB351*FB352*$G351)*$FB$8</f>
        <v>0</v>
      </c>
      <c r="FC353" s="1126"/>
      <c r="FD353" s="1125">
        <f>(FD351*FD352*$G351)*$FB$8</f>
        <v>0</v>
      </c>
      <c r="FE353" s="1126"/>
      <c r="FF353" s="1125">
        <f>(FF351*FF352*$G351)*$DB$8</f>
        <v>0</v>
      </c>
      <c r="FG353" s="1126"/>
      <c r="FH353" s="1125">
        <f>(FH351*FH352*$G351)*$DB$8</f>
        <v>0</v>
      </c>
      <c r="FI353" s="1126"/>
      <c r="FJ353" s="1125">
        <f>(FJ351*FJ352*$G351)*$DB$8</f>
        <v>0</v>
      </c>
      <c r="FK353" s="1126"/>
      <c r="FL353" s="1125">
        <f>(FL351*FL352*$G351)*$DB$8</f>
        <v>0</v>
      </c>
      <c r="FM353" s="1126"/>
      <c r="FN353" s="1125">
        <f>(FN351*FN352*$G351)*$DB$8</f>
        <v>0</v>
      </c>
      <c r="FO353" s="1126"/>
      <c r="FP353" s="1125">
        <f>(FP351*FP352*$G351)*$DB$8</f>
        <v>0</v>
      </c>
      <c r="FQ353" s="1126"/>
      <c r="FR353" s="1125">
        <f>(FR351*FR352*$G351)*$DB$8</f>
        <v>0</v>
      </c>
      <c r="FS353" s="1126"/>
      <c r="FT353" s="1125">
        <f>(FT351*FT352*$G351)*$DB$8</f>
        <v>0</v>
      </c>
      <c r="FU353" s="1126"/>
      <c r="FV353" s="1125">
        <f>(FV351*FV352*$G351)*$DB$8</f>
        <v>0</v>
      </c>
      <c r="FW353" s="1126"/>
      <c r="FX353" s="1125">
        <f>(FX351*FX352*$G351)*$DB$8</f>
        <v>0</v>
      </c>
      <c r="FY353" s="1126"/>
      <c r="FZ353" s="1125">
        <f>(FZ351*FZ352*$G351)*$DB$8</f>
        <v>0</v>
      </c>
      <c r="GA353" s="1126"/>
      <c r="GB353" s="1125">
        <f>(GB351*GB352*$G351)*$DB$8</f>
        <v>0</v>
      </c>
      <c r="GC353" s="1126"/>
      <c r="GD353" s="1125">
        <f>(GD351*GD352*$G351)*$DB$8</f>
        <v>0</v>
      </c>
      <c r="GE353" s="1126"/>
      <c r="GF353" s="1125">
        <f>(GF351*GF352*$G351)*$DB$8</f>
        <v>0</v>
      </c>
      <c r="GG353" s="1126"/>
      <c r="GH353" s="1125">
        <f>(GH351*GH352*$G351)*$DB$8</f>
        <v>0</v>
      </c>
      <c r="GI353" s="1126"/>
      <c r="GJ353" s="1125">
        <f>(GJ351*GJ352*$G351)*$DB$8</f>
        <v>0</v>
      </c>
      <c r="GK353" s="1126"/>
      <c r="GL353" s="1125">
        <f>(GL351*GL352*$G351)*$DB$8</f>
        <v>0</v>
      </c>
      <c r="GM353" s="1126"/>
      <c r="GN353" s="1125">
        <f>(GN351*GN352*$G351)*$DB$8</f>
        <v>0</v>
      </c>
      <c r="GO353" s="1126"/>
      <c r="GP353" s="1125">
        <f>(GP351*GP352*$G351)*$DB$8</f>
        <v>0</v>
      </c>
      <c r="GQ353" s="1126"/>
      <c r="GR353" s="1125">
        <f>(GR351*GR352*$G351)*$DB$8</f>
        <v>0</v>
      </c>
      <c r="GS353" s="1126"/>
      <c r="GT353" s="1125">
        <f>(GT351*GT352*$G351)*$DB$8</f>
        <v>0</v>
      </c>
      <c r="GU353" s="1126"/>
      <c r="GV353" s="1125">
        <f t="shared" ref="GV353" si="1434">(GV351*GV352*$G351)*$DB$8</f>
        <v>0</v>
      </c>
      <c r="GW353" s="1126"/>
      <c r="GX353" s="1125">
        <f t="shared" ref="GX353" si="1435">(GX351*GX352*$G351)*$DB$8</f>
        <v>0</v>
      </c>
      <c r="GY353" s="1126"/>
      <c r="GZ353" s="1125">
        <f t="shared" ref="GZ353" si="1436">(GZ351*GZ352*$G351)*$DB$8</f>
        <v>0</v>
      </c>
      <c r="HA353" s="1126"/>
      <c r="HB353" s="1125">
        <f>(HB351*HB352*$G351)*$DB$8</f>
        <v>0</v>
      </c>
      <c r="HC353" s="1126"/>
      <c r="HD353" s="1125">
        <f t="shared" ref="HD353" si="1437">(HD351*HD352*$G351)*$DB$8</f>
        <v>0</v>
      </c>
      <c r="HE353" s="1126"/>
      <c r="HF353" s="1125">
        <f t="shared" ref="HF353" si="1438">(HF351*HF352*$G351)*$DB$8</f>
        <v>0</v>
      </c>
      <c r="HG353" s="1126"/>
      <c r="HH353" s="1125">
        <f t="shared" ref="HH353" si="1439">(HH351*HH352*$G351)*$DB$8</f>
        <v>0</v>
      </c>
      <c r="HI353" s="1126"/>
    </row>
    <row r="354" spans="1:217" ht="12.75" hidden="1" customHeight="1">
      <c r="A354" s="1139"/>
      <c r="B354" s="1140"/>
      <c r="C354" s="1139"/>
      <c r="D354" s="1141"/>
      <c r="E354" s="1141"/>
      <c r="F354" s="1142"/>
      <c r="G354" s="1141"/>
      <c r="H354" s="733"/>
      <c r="I354" s="1143"/>
      <c r="J354" s="1144"/>
      <c r="K354" s="839" t="s">
        <v>382</v>
      </c>
      <c r="L354" s="1121">
        <f>L353</f>
        <v>0</v>
      </c>
      <c r="M354" s="1122"/>
      <c r="N354" s="1121">
        <f>L354+N353</f>
        <v>0</v>
      </c>
      <c r="O354" s="1122"/>
      <c r="P354" s="1121">
        <f>N354+P353</f>
        <v>0</v>
      </c>
      <c r="Q354" s="1122"/>
      <c r="R354" s="1121">
        <f>P354+R353</f>
        <v>0</v>
      </c>
      <c r="S354" s="1122"/>
      <c r="T354" s="1121">
        <f>R354+T353</f>
        <v>0</v>
      </c>
      <c r="U354" s="1122"/>
      <c r="V354" s="1121">
        <f>T354+V353</f>
        <v>0</v>
      </c>
      <c r="W354" s="1122"/>
      <c r="X354" s="1121">
        <f>V354+X353</f>
        <v>0</v>
      </c>
      <c r="Y354" s="1122"/>
      <c r="Z354" s="1121">
        <f>X354+Z353</f>
        <v>0</v>
      </c>
      <c r="AA354" s="1122"/>
      <c r="AB354" s="1121">
        <f>Z354+AB353</f>
        <v>0</v>
      </c>
      <c r="AC354" s="1122"/>
      <c r="AD354" s="1121">
        <f>AB354+AD353</f>
        <v>0</v>
      </c>
      <c r="AE354" s="1122"/>
      <c r="AF354" s="1121">
        <f>AD354+AF353</f>
        <v>0</v>
      </c>
      <c r="AG354" s="1122"/>
      <c r="AH354" s="1121">
        <f>AF354+AH353</f>
        <v>0</v>
      </c>
      <c r="AI354" s="1122"/>
      <c r="AJ354" s="1121">
        <f>AH354+AJ353</f>
        <v>0</v>
      </c>
      <c r="AK354" s="1122"/>
      <c r="AL354" s="1121">
        <f>AJ354+AL353</f>
        <v>0</v>
      </c>
      <c r="AM354" s="1122"/>
      <c r="AN354" s="1121">
        <f>AL354+AN353</f>
        <v>0</v>
      </c>
      <c r="AO354" s="1122"/>
      <c r="AP354" s="1121">
        <f>AN354+AP353</f>
        <v>0</v>
      </c>
      <c r="AQ354" s="1122"/>
      <c r="AR354" s="1121">
        <f>AP354+AR353</f>
        <v>0</v>
      </c>
      <c r="AS354" s="1122"/>
      <c r="AT354" s="1121">
        <f>AR354+AT353</f>
        <v>0</v>
      </c>
      <c r="AU354" s="1122"/>
      <c r="AV354" s="1121">
        <f>AT354+AV353</f>
        <v>0</v>
      </c>
      <c r="AW354" s="1122"/>
      <c r="AX354" s="1121">
        <f>AV354+AX353</f>
        <v>0</v>
      </c>
      <c r="AY354" s="1122"/>
      <c r="AZ354" s="1121">
        <f>AX354+AZ353</f>
        <v>0</v>
      </c>
      <c r="BA354" s="1122"/>
      <c r="BB354" s="1121">
        <f>AZ354+BB353</f>
        <v>0</v>
      </c>
      <c r="BC354" s="1122"/>
      <c r="BD354" s="1121">
        <f>BB354+BD353</f>
        <v>0</v>
      </c>
      <c r="BE354" s="1122"/>
      <c r="BF354" s="1121">
        <f>BD354+BF353</f>
        <v>0</v>
      </c>
      <c r="BG354" s="1122"/>
      <c r="BH354" s="1121">
        <f>BF354+BH353</f>
        <v>0</v>
      </c>
      <c r="BI354" s="1122"/>
      <c r="BJ354" s="1121">
        <f>BH354+BJ353</f>
        <v>0</v>
      </c>
      <c r="BK354" s="1122"/>
      <c r="BL354" s="1121">
        <f>BJ354+BL353</f>
        <v>0</v>
      </c>
      <c r="BM354" s="1122"/>
      <c r="BN354" s="1121">
        <f>BL354+BN353</f>
        <v>0</v>
      </c>
      <c r="BO354" s="1122"/>
      <c r="BP354" s="1121">
        <f>BN354+BP353</f>
        <v>0</v>
      </c>
      <c r="BQ354" s="1122"/>
      <c r="BR354" s="1121">
        <f>BP354+BR353</f>
        <v>0</v>
      </c>
      <c r="BS354" s="1122"/>
      <c r="BT354" s="1121">
        <f>BR354+BT353</f>
        <v>0</v>
      </c>
      <c r="BU354" s="1122"/>
      <c r="BV354" s="1121">
        <f>BT354+BV353</f>
        <v>0</v>
      </c>
      <c r="BW354" s="1122"/>
      <c r="BX354" s="1121">
        <f>BV354+BX353</f>
        <v>0</v>
      </c>
      <c r="BY354" s="1122"/>
      <c r="BZ354" s="1121">
        <f>BX354+BZ353</f>
        <v>0</v>
      </c>
      <c r="CA354" s="1122"/>
      <c r="CB354" s="1121">
        <f>BZ354+CB353</f>
        <v>0</v>
      </c>
      <c r="CC354" s="1122"/>
      <c r="CD354" s="1121">
        <f>CB354+CD353</f>
        <v>0</v>
      </c>
      <c r="CE354" s="1122"/>
      <c r="CF354" s="1121">
        <f>CD354+CF353</f>
        <v>0</v>
      </c>
      <c r="CG354" s="1122"/>
      <c r="CH354" s="1121">
        <f>CF354+CH353</f>
        <v>0</v>
      </c>
      <c r="CI354" s="1122"/>
      <c r="CJ354" s="1121">
        <f>CH354+CJ353</f>
        <v>0</v>
      </c>
      <c r="CK354" s="1122"/>
      <c r="CL354" s="1121">
        <f>CJ354+CL353</f>
        <v>0</v>
      </c>
      <c r="CM354" s="1122"/>
      <c r="CN354" s="1121">
        <f>CL354+CN353</f>
        <v>0</v>
      </c>
      <c r="CO354" s="1122"/>
      <c r="CP354" s="1121">
        <f>CN354+CP353</f>
        <v>0</v>
      </c>
      <c r="CQ354" s="1122"/>
      <c r="CR354" s="1121">
        <f>CP354+CR353</f>
        <v>0</v>
      </c>
      <c r="CS354" s="1122"/>
      <c r="CT354" s="1121">
        <f>CR354+CT353</f>
        <v>0</v>
      </c>
      <c r="CU354" s="1122"/>
      <c r="CV354" s="1121">
        <f>CT354+CV353</f>
        <v>0</v>
      </c>
      <c r="CW354" s="1122"/>
      <c r="CX354" s="1121">
        <f>CV354+CX353</f>
        <v>0</v>
      </c>
      <c r="CY354" s="1122"/>
      <c r="CZ354" s="1121">
        <f>CX354+CZ353</f>
        <v>0</v>
      </c>
      <c r="DA354" s="1122"/>
      <c r="DB354" s="1121">
        <f>CZ354+DB353</f>
        <v>0</v>
      </c>
      <c r="DC354" s="1122"/>
      <c r="DD354" s="1121">
        <f>DB354+DD353</f>
        <v>0</v>
      </c>
      <c r="DE354" s="1122"/>
      <c r="DF354" s="1121">
        <f>DD354+DF353</f>
        <v>0</v>
      </c>
      <c r="DG354" s="1122"/>
      <c r="DH354" s="1121">
        <f>DF354+DH353</f>
        <v>0</v>
      </c>
      <c r="DI354" s="1122"/>
      <c r="DJ354" s="1127">
        <f>DH354+DJ353</f>
        <v>0</v>
      </c>
      <c r="DK354" s="1128"/>
      <c r="DL354" s="1121">
        <f>DJ354+DL353</f>
        <v>0</v>
      </c>
      <c r="DM354" s="1122"/>
      <c r="DN354" s="1121">
        <f>DL354+DN353</f>
        <v>0</v>
      </c>
      <c r="DO354" s="1122"/>
      <c r="DP354" s="1121">
        <f>DN354+DP353</f>
        <v>0</v>
      </c>
      <c r="DQ354" s="1122"/>
      <c r="DR354" s="1121">
        <f>DP354+DR353</f>
        <v>0</v>
      </c>
      <c r="DS354" s="1122"/>
      <c r="DT354" s="1121">
        <f>DR354+DT353</f>
        <v>0</v>
      </c>
      <c r="DU354" s="1122"/>
      <c r="DV354" s="1121">
        <f>DT354+DV353</f>
        <v>0</v>
      </c>
      <c r="DW354" s="1122"/>
      <c r="DX354" s="1121">
        <f>DV354+DX353</f>
        <v>0</v>
      </c>
      <c r="DY354" s="1122"/>
      <c r="DZ354" s="1121">
        <f>DX354+DZ353</f>
        <v>0</v>
      </c>
      <c r="EA354" s="1122"/>
      <c r="EB354" s="1121">
        <f>DZ354+EB353</f>
        <v>0</v>
      </c>
      <c r="EC354" s="1122"/>
      <c r="ED354" s="1121">
        <f>EB354+ED353</f>
        <v>0</v>
      </c>
      <c r="EE354" s="1122"/>
      <c r="EF354" s="1121">
        <f>ED354+EF353</f>
        <v>0</v>
      </c>
      <c r="EG354" s="1122"/>
      <c r="EH354" s="1121">
        <f>EF354+EH353</f>
        <v>0</v>
      </c>
      <c r="EI354" s="1122"/>
      <c r="EJ354" s="1121">
        <f>EH354+EJ353</f>
        <v>0</v>
      </c>
      <c r="EK354" s="1122"/>
      <c r="EL354" s="1121">
        <f>EJ354+EL353</f>
        <v>0</v>
      </c>
      <c r="EM354" s="1122"/>
      <c r="EN354" s="1121">
        <f>EL354+EN353</f>
        <v>0</v>
      </c>
      <c r="EO354" s="1122"/>
      <c r="EP354" s="1121">
        <f>EN354+EP353</f>
        <v>0</v>
      </c>
      <c r="EQ354" s="1122"/>
      <c r="ER354" s="1121">
        <f>EP354+ER353</f>
        <v>0</v>
      </c>
      <c r="ES354" s="1122"/>
      <c r="ET354" s="1121">
        <f>ER354+ET353</f>
        <v>0</v>
      </c>
      <c r="EU354" s="1122"/>
      <c r="EV354" s="1121">
        <f>ET354+EV353</f>
        <v>0</v>
      </c>
      <c r="EW354" s="1122"/>
      <c r="EX354" s="1121">
        <f>EV354+EX353</f>
        <v>0</v>
      </c>
      <c r="EY354" s="1122"/>
      <c r="EZ354" s="1121">
        <f>EX354+EZ353</f>
        <v>0</v>
      </c>
      <c r="FA354" s="1122"/>
      <c r="FB354" s="1121">
        <f>EZ354+FB353</f>
        <v>0</v>
      </c>
      <c r="FC354" s="1122"/>
      <c r="FD354" s="1121">
        <f>FB354+FD353</f>
        <v>0</v>
      </c>
      <c r="FE354" s="1122"/>
      <c r="FF354" s="1121">
        <f>FD354+FF353</f>
        <v>0</v>
      </c>
      <c r="FG354" s="1122"/>
      <c r="FH354" s="1121">
        <f>FF354+FH353</f>
        <v>0</v>
      </c>
      <c r="FI354" s="1122"/>
      <c r="FJ354" s="1121">
        <f>FH354+FJ353</f>
        <v>0</v>
      </c>
      <c r="FK354" s="1122"/>
      <c r="FL354" s="1121">
        <f>FJ354+FL353</f>
        <v>0</v>
      </c>
      <c r="FM354" s="1122"/>
      <c r="FN354" s="1121">
        <f>FL354+FN353</f>
        <v>0</v>
      </c>
      <c r="FO354" s="1122"/>
      <c r="FP354" s="1121">
        <f>FN354+FP353</f>
        <v>0</v>
      </c>
      <c r="FQ354" s="1122"/>
      <c r="FR354" s="1121">
        <f>FP354+FR353</f>
        <v>0</v>
      </c>
      <c r="FS354" s="1122"/>
      <c r="FT354" s="1121">
        <f>FR354+FT353</f>
        <v>0</v>
      </c>
      <c r="FU354" s="1122"/>
      <c r="FV354" s="1121">
        <f>FT354+FV353</f>
        <v>0</v>
      </c>
      <c r="FW354" s="1122"/>
      <c r="FX354" s="1121">
        <f>FV354+FX353</f>
        <v>0</v>
      </c>
      <c r="FY354" s="1122"/>
      <c r="FZ354" s="1121">
        <f>FX354+FZ353</f>
        <v>0</v>
      </c>
      <c r="GA354" s="1122"/>
      <c r="GB354" s="1121">
        <f>FZ354+GB353</f>
        <v>0</v>
      </c>
      <c r="GC354" s="1122"/>
      <c r="GD354" s="1121">
        <f>GB354+GD353</f>
        <v>0</v>
      </c>
      <c r="GE354" s="1122"/>
      <c r="GF354" s="1121">
        <f>GD354+GF353</f>
        <v>0</v>
      </c>
      <c r="GG354" s="1122"/>
      <c r="GH354" s="1121">
        <f>GF354+GH353</f>
        <v>0</v>
      </c>
      <c r="GI354" s="1122"/>
      <c r="GJ354" s="1121">
        <f>GH354+GJ353</f>
        <v>0</v>
      </c>
      <c r="GK354" s="1122"/>
      <c r="GL354" s="1121">
        <f>GJ354+GL353</f>
        <v>0</v>
      </c>
      <c r="GM354" s="1122"/>
      <c r="GN354" s="1121">
        <f>GL354+GN353</f>
        <v>0</v>
      </c>
      <c r="GO354" s="1122"/>
      <c r="GP354" s="1121">
        <f>GN354+GP353</f>
        <v>0</v>
      </c>
      <c r="GQ354" s="1122"/>
      <c r="GR354" s="1121">
        <f>GP354+GR353</f>
        <v>0</v>
      </c>
      <c r="GS354" s="1122"/>
      <c r="GT354" s="1121">
        <f>GR354+GT353</f>
        <v>0</v>
      </c>
      <c r="GU354" s="1122"/>
      <c r="GV354" s="1121">
        <f t="shared" ref="GV354" si="1440">GT354+GV353</f>
        <v>0</v>
      </c>
      <c r="GW354" s="1122"/>
      <c r="GX354" s="1121">
        <f t="shared" ref="GX354" si="1441">GV354+GX353</f>
        <v>0</v>
      </c>
      <c r="GY354" s="1122"/>
      <c r="GZ354" s="1121">
        <f t="shared" ref="GZ354" si="1442">GX354+GZ353</f>
        <v>0</v>
      </c>
      <c r="HA354" s="1122"/>
      <c r="HB354" s="1121">
        <f>GZ354+HB353</f>
        <v>0</v>
      </c>
      <c r="HC354" s="1122"/>
      <c r="HD354" s="1121">
        <f t="shared" ref="HD354" si="1443">HB354+HD353</f>
        <v>0</v>
      </c>
      <c r="HE354" s="1122"/>
      <c r="HF354" s="1121">
        <f t="shared" ref="HF354" si="1444">HD354+HF353</f>
        <v>0</v>
      </c>
      <c r="HG354" s="1122"/>
      <c r="HH354" s="1121">
        <f t="shared" ref="HH354" si="1445">HF354+HH353</f>
        <v>0</v>
      </c>
      <c r="HI354" s="1122"/>
    </row>
    <row r="355" spans="1:217" s="19" customFormat="1" ht="12.75" hidden="1" customHeight="1">
      <c r="A355" s="1139"/>
      <c r="B355" s="1140"/>
      <c r="C355" s="1139"/>
      <c r="D355" s="1141"/>
      <c r="E355" s="1141"/>
      <c r="F355" s="1142"/>
      <c r="G355" s="1141"/>
      <c r="H355" s="840"/>
      <c r="I355" s="1143"/>
      <c r="J355" s="1144"/>
      <c r="K355" s="841" t="s">
        <v>383</v>
      </c>
      <c r="L355" s="1117"/>
      <c r="M355" s="1118"/>
      <c r="N355" s="1117"/>
      <c r="O355" s="1118"/>
      <c r="P355" s="1117"/>
      <c r="Q355" s="1118"/>
      <c r="R355" s="1117"/>
      <c r="S355" s="1118"/>
      <c r="T355" s="1117"/>
      <c r="U355" s="1118"/>
      <c r="V355" s="1117"/>
      <c r="W355" s="1118"/>
      <c r="X355" s="1117"/>
      <c r="Y355" s="1118"/>
      <c r="Z355" s="1117"/>
      <c r="AA355" s="1118"/>
      <c r="AB355" s="1117"/>
      <c r="AC355" s="1118"/>
      <c r="AD355" s="1117"/>
      <c r="AE355" s="1118"/>
      <c r="AF355" s="1117"/>
      <c r="AG355" s="1118"/>
      <c r="AH355" s="1117"/>
      <c r="AI355" s="1118"/>
      <c r="AJ355" s="1117"/>
      <c r="AK355" s="1118"/>
      <c r="AL355" s="1117"/>
      <c r="AM355" s="1118"/>
      <c r="AN355" s="1117"/>
      <c r="AO355" s="1118"/>
      <c r="AP355" s="1117"/>
      <c r="AQ355" s="1118"/>
      <c r="AR355" s="1117"/>
      <c r="AS355" s="1118"/>
      <c r="AT355" s="1117"/>
      <c r="AU355" s="1118"/>
      <c r="AV355" s="1117"/>
      <c r="AW355" s="1118"/>
      <c r="AX355" s="1117"/>
      <c r="AY355" s="1118"/>
      <c r="AZ355" s="1117"/>
      <c r="BA355" s="1118"/>
      <c r="BB355" s="1117"/>
      <c r="BC355" s="1118"/>
      <c r="BD355" s="1117"/>
      <c r="BE355" s="1118"/>
      <c r="BF355" s="1117"/>
      <c r="BG355" s="1118"/>
      <c r="BH355" s="1117"/>
      <c r="BI355" s="1118"/>
      <c r="BJ355" s="1117"/>
      <c r="BK355" s="1118"/>
      <c r="BL355" s="1117"/>
      <c r="BM355" s="1118"/>
      <c r="BN355" s="1117"/>
      <c r="BO355" s="1118"/>
      <c r="BP355" s="1117"/>
      <c r="BQ355" s="1118"/>
      <c r="BR355" s="1117"/>
      <c r="BS355" s="1118"/>
      <c r="BT355" s="1117"/>
      <c r="BU355" s="1118"/>
      <c r="BV355" s="1117"/>
      <c r="BW355" s="1118"/>
      <c r="BX355" s="1117"/>
      <c r="BY355" s="1118"/>
      <c r="BZ355" s="1117"/>
      <c r="CA355" s="1118"/>
      <c r="CB355" s="1117"/>
      <c r="CC355" s="1118"/>
      <c r="CD355" s="1117"/>
      <c r="CE355" s="1118"/>
      <c r="CF355" s="1117"/>
      <c r="CG355" s="1118"/>
      <c r="CH355" s="1117"/>
      <c r="CI355" s="1118"/>
      <c r="CJ355" s="1117"/>
      <c r="CK355" s="1118"/>
      <c r="CL355" s="1117"/>
      <c r="CM355" s="1118"/>
      <c r="CN355" s="1117"/>
      <c r="CO355" s="1118"/>
      <c r="CP355" s="1117"/>
      <c r="CQ355" s="1118"/>
      <c r="CR355" s="1117"/>
      <c r="CS355" s="1118"/>
      <c r="CT355" s="1117"/>
      <c r="CU355" s="1118"/>
      <c r="CV355" s="1117"/>
      <c r="CW355" s="1118"/>
      <c r="CX355" s="1117"/>
      <c r="CY355" s="1118"/>
      <c r="CZ355" s="1117"/>
      <c r="DA355" s="1118"/>
      <c r="DB355" s="1117"/>
      <c r="DC355" s="1118"/>
      <c r="DD355" s="1117"/>
      <c r="DE355" s="1118"/>
      <c r="DF355" s="1117"/>
      <c r="DG355" s="1118"/>
      <c r="DH355" s="1117"/>
      <c r="DI355" s="1118"/>
      <c r="DJ355" s="1123"/>
      <c r="DK355" s="1124"/>
      <c r="DL355" s="1117"/>
      <c r="DM355" s="1118"/>
      <c r="DN355" s="1117"/>
      <c r="DO355" s="1118"/>
      <c r="DP355" s="1117"/>
      <c r="DQ355" s="1118"/>
      <c r="DR355" s="1117"/>
      <c r="DS355" s="1118"/>
      <c r="DT355" s="1117"/>
      <c r="DU355" s="1118"/>
      <c r="DV355" s="1117"/>
      <c r="DW355" s="1118"/>
      <c r="DX355" s="1117"/>
      <c r="DY355" s="1118"/>
      <c r="DZ355" s="1117"/>
      <c r="EA355" s="1118"/>
      <c r="EB355" s="1117"/>
      <c r="EC355" s="1118"/>
      <c r="ED355" s="1117"/>
      <c r="EE355" s="1118"/>
      <c r="EF355" s="1117"/>
      <c r="EG355" s="1118"/>
      <c r="EH355" s="1117"/>
      <c r="EI355" s="1118"/>
      <c r="EJ355" s="1117"/>
      <c r="EK355" s="1118"/>
      <c r="EL355" s="1117"/>
      <c r="EM355" s="1118"/>
      <c r="EN355" s="1117"/>
      <c r="EO355" s="1118"/>
      <c r="EP355" s="1117"/>
      <c r="EQ355" s="1118"/>
      <c r="ER355" s="1117"/>
      <c r="ES355" s="1118"/>
      <c r="ET355" s="1117"/>
      <c r="EU355" s="1118"/>
      <c r="EV355" s="1117"/>
      <c r="EW355" s="1118"/>
      <c r="EX355" s="1117"/>
      <c r="EY355" s="1118"/>
      <c r="EZ355" s="1117"/>
      <c r="FA355" s="1118"/>
      <c r="FB355" s="1117"/>
      <c r="FC355" s="1118"/>
      <c r="FD355" s="1117"/>
      <c r="FE355" s="1118"/>
      <c r="FF355" s="1117"/>
      <c r="FG355" s="1118"/>
      <c r="FH355" s="1117"/>
      <c r="FI355" s="1118"/>
      <c r="FJ355" s="1117"/>
      <c r="FK355" s="1118"/>
      <c r="FL355" s="1117"/>
      <c r="FM355" s="1118"/>
      <c r="FN355" s="1117"/>
      <c r="FO355" s="1118"/>
      <c r="FP355" s="1117"/>
      <c r="FQ355" s="1118"/>
      <c r="FR355" s="1117"/>
      <c r="FS355" s="1118"/>
      <c r="FT355" s="1117"/>
      <c r="FU355" s="1118"/>
      <c r="FV355" s="1117"/>
      <c r="FW355" s="1118"/>
      <c r="FX355" s="1117"/>
      <c r="FY355" s="1118"/>
      <c r="FZ355" s="1117"/>
      <c r="GA355" s="1118"/>
      <c r="GB355" s="1117"/>
      <c r="GC355" s="1118"/>
      <c r="GD355" s="1117"/>
      <c r="GE355" s="1118"/>
      <c r="GF355" s="1117"/>
      <c r="GG355" s="1118"/>
      <c r="GH355" s="1117"/>
      <c r="GI355" s="1118"/>
      <c r="GJ355" s="1117"/>
      <c r="GK355" s="1118"/>
      <c r="GL355" s="1117"/>
      <c r="GM355" s="1118"/>
      <c r="GN355" s="1117"/>
      <c r="GO355" s="1118"/>
      <c r="GP355" s="1117"/>
      <c r="GQ355" s="1118"/>
      <c r="GR355" s="1117"/>
      <c r="GS355" s="1118"/>
      <c r="GT355" s="1117"/>
      <c r="GU355" s="1118"/>
      <c r="GV355" s="1117"/>
      <c r="GW355" s="1118"/>
      <c r="GX355" s="1117"/>
      <c r="GY355" s="1118"/>
      <c r="GZ355" s="1117"/>
      <c r="HA355" s="1118"/>
      <c r="HB355" s="1117"/>
      <c r="HC355" s="1118"/>
      <c r="HD355" s="1117"/>
      <c r="HE355" s="1118"/>
      <c r="HF355" s="1117"/>
      <c r="HG355" s="1118"/>
      <c r="HH355" s="1117"/>
      <c r="HI355" s="1118"/>
    </row>
    <row r="356" spans="1:217" s="20" customFormat="1" ht="12.75" hidden="1" customHeight="1">
      <c r="A356" s="1139"/>
      <c r="B356" s="1140"/>
      <c r="C356" s="1139"/>
      <c r="D356" s="1141"/>
      <c r="E356" s="1141"/>
      <c r="F356" s="1142"/>
      <c r="G356" s="1141"/>
      <c r="H356" s="842"/>
      <c r="I356" s="1143"/>
      <c r="J356" s="1144"/>
      <c r="K356" s="843" t="s">
        <v>384</v>
      </c>
      <c r="L356" s="1113">
        <f>L355</f>
        <v>0</v>
      </c>
      <c r="M356" s="1114"/>
      <c r="N356" s="1113">
        <f>N355+L356</f>
        <v>0</v>
      </c>
      <c r="O356" s="1114"/>
      <c r="P356" s="1113">
        <f>P355+N356</f>
        <v>0</v>
      </c>
      <c r="Q356" s="1114"/>
      <c r="R356" s="1113">
        <f>R355+P356</f>
        <v>0</v>
      </c>
      <c r="S356" s="1114"/>
      <c r="T356" s="1113">
        <f>T355+R356</f>
        <v>0</v>
      </c>
      <c r="U356" s="1114"/>
      <c r="V356" s="1113">
        <f>V355+T356</f>
        <v>0</v>
      </c>
      <c r="W356" s="1114"/>
      <c r="X356" s="1113">
        <f>X355+V356</f>
        <v>0</v>
      </c>
      <c r="Y356" s="1114"/>
      <c r="Z356" s="1113">
        <f>Z355+X356</f>
        <v>0</v>
      </c>
      <c r="AA356" s="1114"/>
      <c r="AB356" s="1113">
        <f>AB355+Z356</f>
        <v>0</v>
      </c>
      <c r="AC356" s="1114"/>
      <c r="AD356" s="1113">
        <f>AD355+AB356</f>
        <v>0</v>
      </c>
      <c r="AE356" s="1114"/>
      <c r="AF356" s="1113">
        <f>AF355+AD356</f>
        <v>0</v>
      </c>
      <c r="AG356" s="1114"/>
      <c r="AH356" s="1113">
        <f>AH355+AF356</f>
        <v>0</v>
      </c>
      <c r="AI356" s="1114"/>
      <c r="AJ356" s="1113">
        <f>AJ355+AH356</f>
        <v>0</v>
      </c>
      <c r="AK356" s="1114"/>
      <c r="AL356" s="1113">
        <f>AL355+AJ356</f>
        <v>0</v>
      </c>
      <c r="AM356" s="1114"/>
      <c r="AN356" s="1113">
        <f>AN355+AL356</f>
        <v>0</v>
      </c>
      <c r="AO356" s="1114"/>
      <c r="AP356" s="1113">
        <f>AP355+AN356</f>
        <v>0</v>
      </c>
      <c r="AQ356" s="1114"/>
      <c r="AR356" s="1113">
        <f>AR355+AP356</f>
        <v>0</v>
      </c>
      <c r="AS356" s="1114"/>
      <c r="AT356" s="1113">
        <f>AT355+AR356</f>
        <v>0</v>
      </c>
      <c r="AU356" s="1114"/>
      <c r="AV356" s="1113">
        <f>AV355+AT356</f>
        <v>0</v>
      </c>
      <c r="AW356" s="1114"/>
      <c r="AX356" s="1113">
        <f>AX355+AV356</f>
        <v>0</v>
      </c>
      <c r="AY356" s="1114"/>
      <c r="AZ356" s="1113">
        <f>AZ355+AX356</f>
        <v>0</v>
      </c>
      <c r="BA356" s="1114"/>
      <c r="BB356" s="1113">
        <f>BB355+AZ356</f>
        <v>0</v>
      </c>
      <c r="BC356" s="1114"/>
      <c r="BD356" s="1113">
        <f>BD355+BB356</f>
        <v>0</v>
      </c>
      <c r="BE356" s="1114"/>
      <c r="BF356" s="1113">
        <f>BF355+BD356</f>
        <v>0</v>
      </c>
      <c r="BG356" s="1114"/>
      <c r="BH356" s="1113">
        <f>BH355+BF356</f>
        <v>0</v>
      </c>
      <c r="BI356" s="1114"/>
      <c r="BJ356" s="1113">
        <f>BJ355+BH356</f>
        <v>0</v>
      </c>
      <c r="BK356" s="1114"/>
      <c r="BL356" s="1113">
        <f>BL355+BJ356</f>
        <v>0</v>
      </c>
      <c r="BM356" s="1114"/>
      <c r="BN356" s="1113">
        <f>BN355+BL356</f>
        <v>0</v>
      </c>
      <c r="BO356" s="1114"/>
      <c r="BP356" s="1113">
        <f>BP355+BN356</f>
        <v>0</v>
      </c>
      <c r="BQ356" s="1114"/>
      <c r="BR356" s="1113">
        <f>BR355+BP356</f>
        <v>0</v>
      </c>
      <c r="BS356" s="1114"/>
      <c r="BT356" s="1113">
        <f>BT355+BR356</f>
        <v>0</v>
      </c>
      <c r="BU356" s="1114"/>
      <c r="BV356" s="1113">
        <f>BV355+BT356</f>
        <v>0</v>
      </c>
      <c r="BW356" s="1114"/>
      <c r="BX356" s="1113">
        <f>BX355+BV356</f>
        <v>0</v>
      </c>
      <c r="BY356" s="1114"/>
      <c r="BZ356" s="1113">
        <f>BZ355+BX356</f>
        <v>0</v>
      </c>
      <c r="CA356" s="1114"/>
      <c r="CB356" s="1113">
        <f>CB355+BZ356</f>
        <v>0</v>
      </c>
      <c r="CC356" s="1114"/>
      <c r="CD356" s="1113">
        <f>CD355+CB356</f>
        <v>0</v>
      </c>
      <c r="CE356" s="1114"/>
      <c r="CF356" s="1113">
        <f>CF355+CD356</f>
        <v>0</v>
      </c>
      <c r="CG356" s="1114"/>
      <c r="CH356" s="1113">
        <f>CH355+CF356</f>
        <v>0</v>
      </c>
      <c r="CI356" s="1114"/>
      <c r="CJ356" s="1113">
        <f>CJ355+CH356</f>
        <v>0</v>
      </c>
      <c r="CK356" s="1114"/>
      <c r="CL356" s="1113">
        <f>CL355+CJ356</f>
        <v>0</v>
      </c>
      <c r="CM356" s="1114"/>
      <c r="CN356" s="1113">
        <f>CN355+CL356</f>
        <v>0</v>
      </c>
      <c r="CO356" s="1114"/>
      <c r="CP356" s="1113">
        <f>CP355+CN356</f>
        <v>0</v>
      </c>
      <c r="CQ356" s="1114"/>
      <c r="CR356" s="1113">
        <f>CR355+CP356</f>
        <v>0</v>
      </c>
      <c r="CS356" s="1114"/>
      <c r="CT356" s="1113">
        <f>CT355+CR356</f>
        <v>0</v>
      </c>
      <c r="CU356" s="1114"/>
      <c r="CV356" s="1113">
        <f>CV355+CT356</f>
        <v>0</v>
      </c>
      <c r="CW356" s="1114"/>
      <c r="CX356" s="1113">
        <f>CX355+CV356</f>
        <v>0</v>
      </c>
      <c r="CY356" s="1114"/>
      <c r="CZ356" s="1113">
        <f>CZ355+CX356</f>
        <v>0</v>
      </c>
      <c r="DA356" s="1114"/>
      <c r="DB356" s="1113">
        <f>DB355+CZ356</f>
        <v>0</v>
      </c>
      <c r="DC356" s="1114"/>
      <c r="DD356" s="1113">
        <f>DD355+DB356</f>
        <v>0</v>
      </c>
      <c r="DE356" s="1114"/>
      <c r="DF356" s="1113">
        <f>DF355+DD356</f>
        <v>0</v>
      </c>
      <c r="DG356" s="1114"/>
      <c r="DH356" s="1113">
        <f>DH355+DF356</f>
        <v>0</v>
      </c>
      <c r="DI356" s="1114"/>
      <c r="DJ356" s="1119">
        <f>DJ355+DH356</f>
        <v>0</v>
      </c>
      <c r="DK356" s="1120"/>
      <c r="DL356" s="1113">
        <f>DL355+DJ356</f>
        <v>0</v>
      </c>
      <c r="DM356" s="1114"/>
      <c r="DN356" s="1113">
        <f>DN355+DL356</f>
        <v>0</v>
      </c>
      <c r="DO356" s="1114"/>
      <c r="DP356" s="1113">
        <f>DP355+DN356</f>
        <v>0</v>
      </c>
      <c r="DQ356" s="1114"/>
      <c r="DR356" s="1113">
        <f>DR355+DP356</f>
        <v>0</v>
      </c>
      <c r="DS356" s="1114"/>
      <c r="DT356" s="1113">
        <f>DT355+DR356</f>
        <v>0</v>
      </c>
      <c r="DU356" s="1114"/>
      <c r="DV356" s="1113">
        <f>DV355+DT356</f>
        <v>0</v>
      </c>
      <c r="DW356" s="1114"/>
      <c r="DX356" s="1113">
        <f>DX355+DV356</f>
        <v>0</v>
      </c>
      <c r="DY356" s="1114"/>
      <c r="DZ356" s="1113">
        <f>DZ355+DX356</f>
        <v>0</v>
      </c>
      <c r="EA356" s="1114"/>
      <c r="EB356" s="1113">
        <f>EB355+DZ356</f>
        <v>0</v>
      </c>
      <c r="EC356" s="1114"/>
      <c r="ED356" s="1113">
        <f>ED355+EB356</f>
        <v>0</v>
      </c>
      <c r="EE356" s="1114"/>
      <c r="EF356" s="1113">
        <f>EF355+ED356</f>
        <v>0</v>
      </c>
      <c r="EG356" s="1114"/>
      <c r="EH356" s="1113">
        <f>EH355+EF356</f>
        <v>0</v>
      </c>
      <c r="EI356" s="1114"/>
      <c r="EJ356" s="1113">
        <f>EJ355+EH356</f>
        <v>0</v>
      </c>
      <c r="EK356" s="1114"/>
      <c r="EL356" s="1113">
        <f>EL355+EJ356</f>
        <v>0</v>
      </c>
      <c r="EM356" s="1114"/>
      <c r="EN356" s="1113">
        <f>EN355+EL356</f>
        <v>0</v>
      </c>
      <c r="EO356" s="1114"/>
      <c r="EP356" s="1113">
        <f>EP355+EN356</f>
        <v>0</v>
      </c>
      <c r="EQ356" s="1114"/>
      <c r="ER356" s="1113">
        <f>ER355+EP356</f>
        <v>0</v>
      </c>
      <c r="ES356" s="1114"/>
      <c r="ET356" s="1113">
        <f>ET355+ER356</f>
        <v>0</v>
      </c>
      <c r="EU356" s="1114"/>
      <c r="EV356" s="1113">
        <f>EV355+ET356</f>
        <v>0</v>
      </c>
      <c r="EW356" s="1114"/>
      <c r="EX356" s="1113">
        <f>EX355+EV356</f>
        <v>0</v>
      </c>
      <c r="EY356" s="1114"/>
      <c r="EZ356" s="1113">
        <f>EZ355+EX356</f>
        <v>0</v>
      </c>
      <c r="FA356" s="1114"/>
      <c r="FB356" s="1113">
        <f>FB355+EZ356</f>
        <v>0</v>
      </c>
      <c r="FC356" s="1114"/>
      <c r="FD356" s="1113">
        <f>FD355+FB356</f>
        <v>0</v>
      </c>
      <c r="FE356" s="1114"/>
      <c r="FF356" s="1113">
        <f>FF355+FD356</f>
        <v>0</v>
      </c>
      <c r="FG356" s="1114"/>
      <c r="FH356" s="1113">
        <f>FH355+FF356</f>
        <v>0</v>
      </c>
      <c r="FI356" s="1114"/>
      <c r="FJ356" s="1113">
        <f>FJ355+FH356</f>
        <v>0</v>
      </c>
      <c r="FK356" s="1114"/>
      <c r="FL356" s="1113">
        <f>FL355+FJ356</f>
        <v>0</v>
      </c>
      <c r="FM356" s="1114"/>
      <c r="FN356" s="1113">
        <f>FN355+FL356</f>
        <v>0</v>
      </c>
      <c r="FO356" s="1114"/>
      <c r="FP356" s="1113">
        <f>FP355+FN356</f>
        <v>0</v>
      </c>
      <c r="FQ356" s="1114"/>
      <c r="FR356" s="1113">
        <f>FR355+FP356</f>
        <v>0</v>
      </c>
      <c r="FS356" s="1114"/>
      <c r="FT356" s="1113">
        <f>FT355+FR356</f>
        <v>0</v>
      </c>
      <c r="FU356" s="1114"/>
      <c r="FV356" s="1113">
        <f>FV355+FT356</f>
        <v>0</v>
      </c>
      <c r="FW356" s="1114"/>
      <c r="FX356" s="1113">
        <f>FX355+FV356</f>
        <v>0</v>
      </c>
      <c r="FY356" s="1114"/>
      <c r="FZ356" s="1113">
        <f>FZ355+FX356</f>
        <v>0</v>
      </c>
      <c r="GA356" s="1114"/>
      <c r="GB356" s="1113">
        <f>GB355+FZ356</f>
        <v>0</v>
      </c>
      <c r="GC356" s="1114"/>
      <c r="GD356" s="1113">
        <f>GD355+GB356</f>
        <v>0</v>
      </c>
      <c r="GE356" s="1114"/>
      <c r="GF356" s="1113">
        <f>GF355+GD356</f>
        <v>0</v>
      </c>
      <c r="GG356" s="1114"/>
      <c r="GH356" s="1113">
        <f>GH355+GF356</f>
        <v>0</v>
      </c>
      <c r="GI356" s="1114"/>
      <c r="GJ356" s="1113">
        <f>GJ355+GH356</f>
        <v>0</v>
      </c>
      <c r="GK356" s="1114"/>
      <c r="GL356" s="1113">
        <f>GL355+GJ356</f>
        <v>0</v>
      </c>
      <c r="GM356" s="1114"/>
      <c r="GN356" s="1113">
        <f>GN355+GL356</f>
        <v>0</v>
      </c>
      <c r="GO356" s="1114"/>
      <c r="GP356" s="1113">
        <f>GP355+GN356</f>
        <v>0</v>
      </c>
      <c r="GQ356" s="1114"/>
      <c r="GR356" s="1113">
        <f>GR355+GP356</f>
        <v>0</v>
      </c>
      <c r="GS356" s="1114"/>
      <c r="GT356" s="1113">
        <f>GT355+GR356</f>
        <v>0</v>
      </c>
      <c r="GU356" s="1114"/>
      <c r="GV356" s="1113">
        <f t="shared" ref="GV356" si="1446">GV355+GT356</f>
        <v>0</v>
      </c>
      <c r="GW356" s="1114"/>
      <c r="GX356" s="1113">
        <f t="shared" ref="GX356" si="1447">GX355+GV356</f>
        <v>0</v>
      </c>
      <c r="GY356" s="1114"/>
      <c r="GZ356" s="1113">
        <f t="shared" ref="GZ356" si="1448">GZ355+GX356</f>
        <v>0</v>
      </c>
      <c r="HA356" s="1114"/>
      <c r="HB356" s="1113">
        <f>HB355+GZ356</f>
        <v>0</v>
      </c>
      <c r="HC356" s="1114"/>
      <c r="HD356" s="1113">
        <f t="shared" ref="HD356" si="1449">HD355+HB356</f>
        <v>0</v>
      </c>
      <c r="HE356" s="1114"/>
      <c r="HF356" s="1113">
        <f t="shared" ref="HF356" si="1450">HF355+HD356</f>
        <v>0</v>
      </c>
      <c r="HG356" s="1114"/>
      <c r="HH356" s="1113">
        <f t="shared" ref="HH356" si="1451">HH355+HF356</f>
        <v>0</v>
      </c>
      <c r="HI356" s="1114"/>
    </row>
    <row r="357" spans="1:217" s="21" customFormat="1" ht="12.75" hidden="1" customHeight="1">
      <c r="A357" s="1139"/>
      <c r="B357" s="1140"/>
      <c r="C357" s="1139"/>
      <c r="D357" s="1141"/>
      <c r="E357" s="1141"/>
      <c r="F357" s="1142"/>
      <c r="G357" s="1141"/>
      <c r="H357" s="844"/>
      <c r="I357" s="1143"/>
      <c r="J357" s="1144"/>
      <c r="K357" s="845" t="s">
        <v>385</v>
      </c>
      <c r="L357" s="1108" t="e">
        <f>IF($E351&gt;0,L354/$E351,"-")</f>
        <v>#N/A</v>
      </c>
      <c r="M357" s="1109"/>
      <c r="N357" s="1108" t="e">
        <f>IF($E351&gt;0,N354/$E351,"-")</f>
        <v>#N/A</v>
      </c>
      <c r="O357" s="1109"/>
      <c r="P357" s="1108" t="e">
        <f>IF($E351&gt;0,P354/$E351,"-")</f>
        <v>#N/A</v>
      </c>
      <c r="Q357" s="1109"/>
      <c r="R357" s="1108" t="e">
        <f>IF($E351&gt;0,R354/$E351,"-")</f>
        <v>#N/A</v>
      </c>
      <c r="S357" s="1109"/>
      <c r="T357" s="1108" t="e">
        <f>IF($E351&gt;0,T354/$E351,"-")</f>
        <v>#N/A</v>
      </c>
      <c r="U357" s="1109"/>
      <c r="V357" s="1108" t="e">
        <f>IF($E351&gt;0,V354/$E351,"-")</f>
        <v>#N/A</v>
      </c>
      <c r="W357" s="1109"/>
      <c r="X357" s="1108" t="e">
        <f>IF($E351&gt;0,X354/$E351,"-")</f>
        <v>#N/A</v>
      </c>
      <c r="Y357" s="1109"/>
      <c r="Z357" s="1108" t="e">
        <f>IF($E351&gt;0,Z354/$E351,"-")</f>
        <v>#N/A</v>
      </c>
      <c r="AA357" s="1109"/>
      <c r="AB357" s="1108" t="e">
        <f>IF($E351&gt;0,AB354/$E351,"-")</f>
        <v>#N/A</v>
      </c>
      <c r="AC357" s="1109"/>
      <c r="AD357" s="1108" t="e">
        <f>IF($E351&gt;0,AD354/$E351,"-")</f>
        <v>#N/A</v>
      </c>
      <c r="AE357" s="1109"/>
      <c r="AF357" s="1108" t="e">
        <f>IF($E351&gt;0,AF354/$E351,"-")</f>
        <v>#N/A</v>
      </c>
      <c r="AG357" s="1109"/>
      <c r="AH357" s="1108" t="e">
        <f>IF($E351&gt;0,AH354/$E351,"-")</f>
        <v>#N/A</v>
      </c>
      <c r="AI357" s="1109"/>
      <c r="AJ357" s="1108" t="e">
        <f>IF($E351&gt;0,AJ354/$E351,"-")</f>
        <v>#N/A</v>
      </c>
      <c r="AK357" s="1109"/>
      <c r="AL357" s="1108" t="e">
        <f>IF($E351&gt;0,AL354/$E351,"-")</f>
        <v>#N/A</v>
      </c>
      <c r="AM357" s="1109"/>
      <c r="AN357" s="1108" t="e">
        <f>IF($E351&gt;0,AN354/$E351,"-")</f>
        <v>#N/A</v>
      </c>
      <c r="AO357" s="1109"/>
      <c r="AP357" s="1108" t="e">
        <f>IF($E351&gt;0,AP354/$E351,"-")</f>
        <v>#N/A</v>
      </c>
      <c r="AQ357" s="1109"/>
      <c r="AR357" s="1108" t="e">
        <f>IF($E351&gt;0,AR354/$E351,"-")</f>
        <v>#N/A</v>
      </c>
      <c r="AS357" s="1109"/>
      <c r="AT357" s="1108" t="e">
        <f>IF($E351&gt;0,AT354/$E351,"-")</f>
        <v>#N/A</v>
      </c>
      <c r="AU357" s="1109"/>
      <c r="AV357" s="1108" t="e">
        <f>IF($E351&gt;0,AV354/$E351,"-")</f>
        <v>#N/A</v>
      </c>
      <c r="AW357" s="1109"/>
      <c r="AX357" s="1108" t="e">
        <f>IF($E351&gt;0,AX354/$E351,"-")</f>
        <v>#N/A</v>
      </c>
      <c r="AY357" s="1109"/>
      <c r="AZ357" s="1108" t="e">
        <f>IF($E351&gt;0,AZ354/$E351,"-")</f>
        <v>#N/A</v>
      </c>
      <c r="BA357" s="1109"/>
      <c r="BB357" s="1108" t="e">
        <f>IF($E351&gt;0,BB354/$E351,"-")</f>
        <v>#N/A</v>
      </c>
      <c r="BC357" s="1109"/>
      <c r="BD357" s="1108" t="e">
        <f>IF($E351&gt;0,BD354/$E351,"-")</f>
        <v>#N/A</v>
      </c>
      <c r="BE357" s="1109"/>
      <c r="BF357" s="1108" t="e">
        <f>IF($E351&gt;0,BF354/$E351,"-")</f>
        <v>#N/A</v>
      </c>
      <c r="BG357" s="1109"/>
      <c r="BH357" s="1108" t="e">
        <f>IF($E351&gt;0,BH354/$E351,"-")</f>
        <v>#N/A</v>
      </c>
      <c r="BI357" s="1109"/>
      <c r="BJ357" s="1108" t="e">
        <f>IF($E351&gt;0,BJ354/$E351,"-")</f>
        <v>#N/A</v>
      </c>
      <c r="BK357" s="1109"/>
      <c r="BL357" s="1108" t="e">
        <f>IF($E351&gt;0,BL354/$E351,"-")</f>
        <v>#N/A</v>
      </c>
      <c r="BM357" s="1109"/>
      <c r="BN357" s="1108" t="e">
        <f>IF($E351&gt;0,BN354/$E351,"-")</f>
        <v>#N/A</v>
      </c>
      <c r="BO357" s="1109"/>
      <c r="BP357" s="1108" t="e">
        <f>IF($E351&gt;0,BP354/$E351,"-")</f>
        <v>#N/A</v>
      </c>
      <c r="BQ357" s="1109"/>
      <c r="BR357" s="1108" t="e">
        <f>IF($E351&gt;0,BR354/$E351,"-")</f>
        <v>#N/A</v>
      </c>
      <c r="BS357" s="1109"/>
      <c r="BT357" s="1108" t="e">
        <f>IF($E351&gt;0,BT354/$E351,"-")</f>
        <v>#N/A</v>
      </c>
      <c r="BU357" s="1109"/>
      <c r="BV357" s="1108" t="e">
        <f>IF($E351&gt;0,BV354/$E351,"-")</f>
        <v>#N/A</v>
      </c>
      <c r="BW357" s="1109"/>
      <c r="BX357" s="1108" t="e">
        <f>IF($E351&gt;0,BX354/$E351,"-")</f>
        <v>#N/A</v>
      </c>
      <c r="BY357" s="1109"/>
      <c r="BZ357" s="1108" t="e">
        <f>IF($E351&gt;0,BZ354/$E351,"-")</f>
        <v>#N/A</v>
      </c>
      <c r="CA357" s="1109"/>
      <c r="CB357" s="1108" t="e">
        <f>IF($E351&gt;0,CB354/$E351,"-")</f>
        <v>#N/A</v>
      </c>
      <c r="CC357" s="1109"/>
      <c r="CD357" s="1108" t="e">
        <f>IF($E351&gt;0,CD354/$E351,"-")</f>
        <v>#N/A</v>
      </c>
      <c r="CE357" s="1109"/>
      <c r="CF357" s="1108" t="e">
        <f>IF($E351&gt;0,CF354/$E351,"-")</f>
        <v>#N/A</v>
      </c>
      <c r="CG357" s="1109"/>
      <c r="CH357" s="1108" t="e">
        <f>IF($E351&gt;0,CH354/$E351,"-")</f>
        <v>#N/A</v>
      </c>
      <c r="CI357" s="1109"/>
      <c r="CJ357" s="1108" t="e">
        <f>IF($E351&gt;0,CJ354/$E351,"-")</f>
        <v>#N/A</v>
      </c>
      <c r="CK357" s="1109"/>
      <c r="CL357" s="1108" t="e">
        <f>IF($E351&gt;0,CL354/$E351,"-")</f>
        <v>#N/A</v>
      </c>
      <c r="CM357" s="1109"/>
      <c r="CN357" s="1108" t="e">
        <f>IF($E351&gt;0,CN354/$E351,"-")</f>
        <v>#N/A</v>
      </c>
      <c r="CO357" s="1109"/>
      <c r="CP357" s="1108" t="e">
        <f>IF($E351&gt;0,CP354/$E351,"-")</f>
        <v>#N/A</v>
      </c>
      <c r="CQ357" s="1109"/>
      <c r="CR357" s="1108" t="e">
        <f>IF($E351&gt;0,CR354/$E351,"-")</f>
        <v>#N/A</v>
      </c>
      <c r="CS357" s="1109"/>
      <c r="CT357" s="1108" t="e">
        <f>IF($E351&gt;0,CT354/$E351,"-")</f>
        <v>#N/A</v>
      </c>
      <c r="CU357" s="1109"/>
      <c r="CV357" s="1108" t="e">
        <f>IF($E351&gt;0,CV354/$E351,"-")</f>
        <v>#N/A</v>
      </c>
      <c r="CW357" s="1109"/>
      <c r="CX357" s="1108" t="e">
        <f>IF($E351&gt;0,CX354/$E351,"-")</f>
        <v>#N/A</v>
      </c>
      <c r="CY357" s="1109"/>
      <c r="CZ357" s="1108" t="e">
        <f>IF($E351&gt;0,CZ354/$E351,"-")</f>
        <v>#N/A</v>
      </c>
      <c r="DA357" s="1109"/>
      <c r="DB357" s="1108" t="e">
        <f>IF($E351&gt;0,DB354/$E351,"-")</f>
        <v>#N/A</v>
      </c>
      <c r="DC357" s="1109"/>
      <c r="DD357" s="1108" t="e">
        <f>IF($E351&gt;0,DD354/$E351,"-")</f>
        <v>#N/A</v>
      </c>
      <c r="DE357" s="1109"/>
      <c r="DF357" s="1108" t="e">
        <f>IF($E351&gt;0,DF354/$E351,"-")</f>
        <v>#N/A</v>
      </c>
      <c r="DG357" s="1109"/>
      <c r="DH357" s="1108" t="e">
        <f>IF($E351&gt;0,DH354/$E351,"-")</f>
        <v>#N/A</v>
      </c>
      <c r="DI357" s="1109"/>
      <c r="DJ357" s="1115" t="e">
        <f>IF($E351&gt;0,DJ354/$E351,"-")</f>
        <v>#N/A</v>
      </c>
      <c r="DK357" s="1116"/>
      <c r="DL357" s="1108" t="e">
        <f>IF($E351&gt;0,DL354/$E351,"-")</f>
        <v>#N/A</v>
      </c>
      <c r="DM357" s="1109"/>
      <c r="DN357" s="1108" t="e">
        <f>IF($E351&gt;0,DN354/$E351,"-")</f>
        <v>#N/A</v>
      </c>
      <c r="DO357" s="1109"/>
      <c r="DP357" s="1108" t="e">
        <f>IF($E351&gt;0,DP354/$E351,"-")</f>
        <v>#N/A</v>
      </c>
      <c r="DQ357" s="1109"/>
      <c r="DR357" s="1108" t="e">
        <f>IF($E351&gt;0,DR354/$E351,"-")</f>
        <v>#N/A</v>
      </c>
      <c r="DS357" s="1109"/>
      <c r="DT357" s="1108" t="e">
        <f>IF($E351&gt;0,DT354/$E351,"-")</f>
        <v>#N/A</v>
      </c>
      <c r="DU357" s="1109"/>
      <c r="DV357" s="1108" t="e">
        <f>IF($E351&gt;0,DV354/$E351,"-")</f>
        <v>#N/A</v>
      </c>
      <c r="DW357" s="1109"/>
      <c r="DX357" s="1108" t="e">
        <f>IF($E351&gt;0,DX354/$E351,"-")</f>
        <v>#N/A</v>
      </c>
      <c r="DY357" s="1109"/>
      <c r="DZ357" s="1108" t="e">
        <f>IF($E351&gt;0,DZ354/$E351,"-")</f>
        <v>#N/A</v>
      </c>
      <c r="EA357" s="1109"/>
      <c r="EB357" s="1108" t="e">
        <f>IF($E351&gt;0,EB354/$E351,"-")</f>
        <v>#N/A</v>
      </c>
      <c r="EC357" s="1109"/>
      <c r="ED357" s="1108" t="e">
        <f>IF($E351&gt;0,ED354/$E351,"-")</f>
        <v>#N/A</v>
      </c>
      <c r="EE357" s="1109"/>
      <c r="EF357" s="1108" t="e">
        <f>IF($E351&gt;0,EF354/$E351,"-")</f>
        <v>#N/A</v>
      </c>
      <c r="EG357" s="1109"/>
      <c r="EH357" s="1108" t="e">
        <f>IF($E351&gt;0,EH354/$E351,"-")</f>
        <v>#N/A</v>
      </c>
      <c r="EI357" s="1109"/>
      <c r="EJ357" s="1108" t="e">
        <f>IF($E351&gt;0,EJ354/$E351,"-")</f>
        <v>#N/A</v>
      </c>
      <c r="EK357" s="1109"/>
      <c r="EL357" s="1108" t="e">
        <f>IF($E351&gt;0,EL354/$E351,"-")</f>
        <v>#N/A</v>
      </c>
      <c r="EM357" s="1109"/>
      <c r="EN357" s="1108" t="e">
        <f>IF($E351&gt;0,EN354/$E351,"-")</f>
        <v>#N/A</v>
      </c>
      <c r="EO357" s="1109"/>
      <c r="EP357" s="1108" t="e">
        <f>IF($E351&gt;0,EP354/$E351,"-")</f>
        <v>#N/A</v>
      </c>
      <c r="EQ357" s="1109"/>
      <c r="ER357" s="1108" t="e">
        <f>IF($E351&gt;0,ER354/$E351,"-")</f>
        <v>#N/A</v>
      </c>
      <c r="ES357" s="1109"/>
      <c r="ET357" s="1108" t="e">
        <f>IF($E351&gt;0,ET354/$E351,"-")</f>
        <v>#N/A</v>
      </c>
      <c r="EU357" s="1109"/>
      <c r="EV357" s="1108" t="e">
        <f>IF($E351&gt;0,EV354/$E351,"-")</f>
        <v>#N/A</v>
      </c>
      <c r="EW357" s="1109"/>
      <c r="EX357" s="1108" t="e">
        <f>IF($E351&gt;0,EX354/$E351,"-")</f>
        <v>#N/A</v>
      </c>
      <c r="EY357" s="1109"/>
      <c r="EZ357" s="1108" t="e">
        <f>IF($E351&gt;0,EZ354/$E351,"-")</f>
        <v>#N/A</v>
      </c>
      <c r="FA357" s="1109"/>
      <c r="FB357" s="1108" t="e">
        <f>IF($E351&gt;0,FB354/$E351,"-")</f>
        <v>#N/A</v>
      </c>
      <c r="FC357" s="1109"/>
      <c r="FD357" s="1108" t="e">
        <f>IF($E351&gt;0,FD354/$E351,"-")</f>
        <v>#N/A</v>
      </c>
      <c r="FE357" s="1109"/>
      <c r="FF357" s="1108" t="e">
        <f>IF($E351&gt;0,FF354/$E351,"-")</f>
        <v>#N/A</v>
      </c>
      <c r="FG357" s="1109"/>
      <c r="FH357" s="1108" t="e">
        <f>IF($E351&gt;0,FH354/$E351,"-")</f>
        <v>#N/A</v>
      </c>
      <c r="FI357" s="1109"/>
      <c r="FJ357" s="1108" t="e">
        <f>IF($E351&gt;0,FJ354/$E351,"-")</f>
        <v>#N/A</v>
      </c>
      <c r="FK357" s="1109"/>
      <c r="FL357" s="1108" t="e">
        <f>IF($E351&gt;0,FL354/$E351,"-")</f>
        <v>#N/A</v>
      </c>
      <c r="FM357" s="1109"/>
      <c r="FN357" s="1108" t="e">
        <f>IF($E351&gt;0,FN354/$E351,"-")</f>
        <v>#N/A</v>
      </c>
      <c r="FO357" s="1109"/>
      <c r="FP357" s="1108" t="e">
        <f>IF($E351&gt;0,FP354/$E351,"-")</f>
        <v>#N/A</v>
      </c>
      <c r="FQ357" s="1109"/>
      <c r="FR357" s="1108" t="e">
        <f>IF($E351&gt;0,FR354/$E351,"-")</f>
        <v>#N/A</v>
      </c>
      <c r="FS357" s="1109"/>
      <c r="FT357" s="1108" t="e">
        <f>IF($E351&gt;0,FT354/$E351,"-")</f>
        <v>#N/A</v>
      </c>
      <c r="FU357" s="1109"/>
      <c r="FV357" s="1108" t="e">
        <f>IF($E351&gt;0,FV354/$E351,"-")</f>
        <v>#N/A</v>
      </c>
      <c r="FW357" s="1109"/>
      <c r="FX357" s="1108" t="e">
        <f>IF($E351&gt;0,FX354/$E351,"-")</f>
        <v>#N/A</v>
      </c>
      <c r="FY357" s="1109"/>
      <c r="FZ357" s="1108" t="e">
        <f>IF($E351&gt;0,FZ354/$E351,"-")</f>
        <v>#N/A</v>
      </c>
      <c r="GA357" s="1109"/>
      <c r="GB357" s="1108" t="e">
        <f>IF($E351&gt;0,GB354/$E351,"-")</f>
        <v>#N/A</v>
      </c>
      <c r="GC357" s="1109"/>
      <c r="GD357" s="1108" t="e">
        <f>IF($E351&gt;0,GD354/$E351,"-")</f>
        <v>#N/A</v>
      </c>
      <c r="GE357" s="1109"/>
      <c r="GF357" s="1108" t="e">
        <f>IF($E351&gt;0,GF354/$E351,"-")</f>
        <v>#N/A</v>
      </c>
      <c r="GG357" s="1109"/>
      <c r="GH357" s="1108" t="e">
        <f>IF($E351&gt;0,GH354/$E351,"-")</f>
        <v>#N/A</v>
      </c>
      <c r="GI357" s="1109"/>
      <c r="GJ357" s="1108" t="e">
        <f>IF($E351&gt;0,GJ354/$E351,"-")</f>
        <v>#N/A</v>
      </c>
      <c r="GK357" s="1109"/>
      <c r="GL357" s="1108" t="e">
        <f>IF($E351&gt;0,GL354/$E351,"-")</f>
        <v>#N/A</v>
      </c>
      <c r="GM357" s="1109"/>
      <c r="GN357" s="1108" t="e">
        <f>IF($E351&gt;0,GN354/$E351,"-")</f>
        <v>#N/A</v>
      </c>
      <c r="GO357" s="1109"/>
      <c r="GP357" s="1108" t="e">
        <f>IF($E351&gt;0,GP354/$E351,"-")</f>
        <v>#N/A</v>
      </c>
      <c r="GQ357" s="1109"/>
      <c r="GR357" s="1108" t="e">
        <f>IF($E351&gt;0,GR354/$E351,"-")</f>
        <v>#N/A</v>
      </c>
      <c r="GS357" s="1109"/>
      <c r="GT357" s="1108" t="e">
        <f>IF($E351&gt;0,GT354/$E351,"-")</f>
        <v>#N/A</v>
      </c>
      <c r="GU357" s="1109"/>
      <c r="GV357" s="1108" t="e">
        <f t="shared" ref="GV357" si="1452">IF($E351&gt;0,GV354/$E351,"-")</f>
        <v>#N/A</v>
      </c>
      <c r="GW357" s="1109"/>
      <c r="GX357" s="1108" t="e">
        <f t="shared" ref="GX357" si="1453">IF($E351&gt;0,GX354/$E351,"-")</f>
        <v>#N/A</v>
      </c>
      <c r="GY357" s="1109"/>
      <c r="GZ357" s="1108" t="e">
        <f t="shared" ref="GZ357" si="1454">IF($E351&gt;0,GZ354/$E351,"-")</f>
        <v>#N/A</v>
      </c>
      <c r="HA357" s="1109"/>
      <c r="HB357" s="1108" t="e">
        <f>IF($E351&gt;0,HB354/$E351,"-")</f>
        <v>#N/A</v>
      </c>
      <c r="HC357" s="1109"/>
      <c r="HD357" s="1108" t="e">
        <f t="shared" ref="HD357" si="1455">IF($E351&gt;0,HD354/$E351,"-")</f>
        <v>#N/A</v>
      </c>
      <c r="HE357" s="1109"/>
      <c r="HF357" s="1108" t="e">
        <f t="shared" ref="HF357" si="1456">IF($E351&gt;0,HF354/$E351,"-")</f>
        <v>#N/A</v>
      </c>
      <c r="HG357" s="1109"/>
      <c r="HH357" s="1108" t="e">
        <f t="shared" ref="HH357" si="1457">IF($E351&gt;0,HH354/$E351,"-")</f>
        <v>#N/A</v>
      </c>
      <c r="HI357" s="1109"/>
    </row>
    <row r="358" spans="1:217" ht="12.75" hidden="1" customHeight="1">
      <c r="A358" s="1139"/>
      <c r="B358" s="1140"/>
      <c r="C358" s="1139"/>
      <c r="D358" s="1141"/>
      <c r="E358" s="1141"/>
      <c r="F358" s="1142"/>
      <c r="G358" s="1141"/>
      <c r="H358" s="733"/>
      <c r="I358" s="1143"/>
      <c r="J358" s="1144"/>
      <c r="K358" s="846" t="s">
        <v>386</v>
      </c>
      <c r="L358" s="1110" t="e">
        <f>IF($E351&gt;0,L356/$E351,"-")</f>
        <v>#N/A</v>
      </c>
      <c r="M358" s="1111"/>
      <c r="N358" s="1110" t="e">
        <f>IF($E351&gt;0,N356/$E351,"-")</f>
        <v>#N/A</v>
      </c>
      <c r="O358" s="1111"/>
      <c r="P358" s="1110" t="e">
        <f>IF($E351&gt;0,P356/$E351,"-")</f>
        <v>#N/A</v>
      </c>
      <c r="Q358" s="1111"/>
      <c r="R358" s="1110" t="e">
        <f>IF($E351&gt;0,R356/$E351,"-")</f>
        <v>#N/A</v>
      </c>
      <c r="S358" s="1111"/>
      <c r="T358" s="1110" t="e">
        <f>IF($E351&gt;0,T356/$E351,"-")</f>
        <v>#N/A</v>
      </c>
      <c r="U358" s="1111"/>
      <c r="V358" s="1110" t="e">
        <f>IF($E351&gt;0,V356/$E351,"-")</f>
        <v>#N/A</v>
      </c>
      <c r="W358" s="1111"/>
      <c r="X358" s="1110" t="e">
        <f>IF($E351&gt;0,X356/$E351,"-")</f>
        <v>#N/A</v>
      </c>
      <c r="Y358" s="1111"/>
      <c r="Z358" s="1110" t="e">
        <f>IF($E351&gt;0,Z356/$E351,"-")</f>
        <v>#N/A</v>
      </c>
      <c r="AA358" s="1111"/>
      <c r="AB358" s="1110" t="e">
        <f>IF($E351&gt;0,AB356/$E351,"-")</f>
        <v>#N/A</v>
      </c>
      <c r="AC358" s="1111"/>
      <c r="AD358" s="1110" t="e">
        <f>IF($E351&gt;0,AD356/$E351,"-")</f>
        <v>#N/A</v>
      </c>
      <c r="AE358" s="1111"/>
      <c r="AF358" s="1110" t="e">
        <f>IF($E351&gt;0,AF356/$E351,"-")</f>
        <v>#N/A</v>
      </c>
      <c r="AG358" s="1111"/>
      <c r="AH358" s="1110" t="e">
        <f>IF($E351&gt;0,AH356/$E351,"-")</f>
        <v>#N/A</v>
      </c>
      <c r="AI358" s="1111"/>
      <c r="AJ358" s="1110" t="e">
        <f>IF($E351&gt;0,AJ356/$E351,"-")</f>
        <v>#N/A</v>
      </c>
      <c r="AK358" s="1111"/>
      <c r="AL358" s="1110" t="e">
        <f>IF($E351&gt;0,AL356/$E351,"-")</f>
        <v>#N/A</v>
      </c>
      <c r="AM358" s="1111"/>
      <c r="AN358" s="1110" t="e">
        <f>IF($E351&gt;0,AN356/$E351,"-")</f>
        <v>#N/A</v>
      </c>
      <c r="AO358" s="1111"/>
      <c r="AP358" s="1110" t="e">
        <f>IF($E351&gt;0,AP356/$E351,"-")</f>
        <v>#N/A</v>
      </c>
      <c r="AQ358" s="1111"/>
      <c r="AR358" s="1110" t="e">
        <f>IF($E351&gt;0,AR356/$E351,"-")</f>
        <v>#N/A</v>
      </c>
      <c r="AS358" s="1111"/>
      <c r="AT358" s="1110" t="e">
        <f>IF($E351&gt;0,AT356/$E351,"-")</f>
        <v>#N/A</v>
      </c>
      <c r="AU358" s="1111"/>
      <c r="AV358" s="1110" t="e">
        <f>IF($E351&gt;0,AV356/$E351,"-")</f>
        <v>#N/A</v>
      </c>
      <c r="AW358" s="1111"/>
      <c r="AX358" s="1110" t="e">
        <f>IF($E351&gt;0,AX356/$E351,"-")</f>
        <v>#N/A</v>
      </c>
      <c r="AY358" s="1111"/>
      <c r="AZ358" s="1110" t="e">
        <f>IF($E351&gt;0,AZ356/$E351,"-")</f>
        <v>#N/A</v>
      </c>
      <c r="BA358" s="1111"/>
      <c r="BB358" s="1110" t="e">
        <f>IF($E351&gt;0,BB356/$E351,"-")</f>
        <v>#N/A</v>
      </c>
      <c r="BC358" s="1111"/>
      <c r="BD358" s="1110" t="e">
        <f>IF($E351&gt;0,BD356/$E351,"-")</f>
        <v>#N/A</v>
      </c>
      <c r="BE358" s="1111"/>
      <c r="BF358" s="1110" t="e">
        <f>IF($E351&gt;0,BF356/$E351,"-")</f>
        <v>#N/A</v>
      </c>
      <c r="BG358" s="1111"/>
      <c r="BH358" s="1110" t="e">
        <f>IF($E351&gt;0,BH356/$E351,"-")</f>
        <v>#N/A</v>
      </c>
      <c r="BI358" s="1111"/>
      <c r="BJ358" s="1110" t="e">
        <f>IF($E351&gt;0,BJ356/$E351,"-")</f>
        <v>#N/A</v>
      </c>
      <c r="BK358" s="1111"/>
      <c r="BL358" s="1110" t="e">
        <f>IF($E351&gt;0,BL356/$E351,"-")</f>
        <v>#N/A</v>
      </c>
      <c r="BM358" s="1111"/>
      <c r="BN358" s="1110" t="e">
        <f>IF($E351&gt;0,BN356/$E351,"-")</f>
        <v>#N/A</v>
      </c>
      <c r="BO358" s="1111"/>
      <c r="BP358" s="1110" t="e">
        <f>IF($E351&gt;0,BP356/$E351,"-")</f>
        <v>#N/A</v>
      </c>
      <c r="BQ358" s="1111"/>
      <c r="BR358" s="1107" t="e">
        <f>IF($E351&gt;0,BR356/$E351,"-")</f>
        <v>#N/A</v>
      </c>
      <c r="BS358" s="1107"/>
      <c r="BT358" s="1107" t="e">
        <f>IF($E351&gt;0,BT356/$E351,"-")</f>
        <v>#N/A</v>
      </c>
      <c r="BU358" s="1107"/>
      <c r="BV358" s="1107" t="e">
        <f>IF($E351&gt;0,BV356/$E351,"-")</f>
        <v>#N/A</v>
      </c>
      <c r="BW358" s="1107"/>
      <c r="BX358" s="1107" t="e">
        <f>IF($E351&gt;0,BX356/$E351,"-")</f>
        <v>#N/A</v>
      </c>
      <c r="BY358" s="1107"/>
      <c r="BZ358" s="1107" t="e">
        <f>IF($E351&gt;0,BZ356/$E351,"-")</f>
        <v>#N/A</v>
      </c>
      <c r="CA358" s="1107"/>
      <c r="CB358" s="1107" t="e">
        <f>IF($E351&gt;0,CB356/$E351,"-")</f>
        <v>#N/A</v>
      </c>
      <c r="CC358" s="1107"/>
      <c r="CD358" s="1107" t="e">
        <f>IF($E351&gt;0,CD356/$E351,"-")</f>
        <v>#N/A</v>
      </c>
      <c r="CE358" s="1107"/>
      <c r="CF358" s="1107" t="e">
        <f>IF($E351&gt;0,CF356/$E351,"-")</f>
        <v>#N/A</v>
      </c>
      <c r="CG358" s="1107"/>
      <c r="CH358" s="1107" t="e">
        <f>IF($E351&gt;0,CH356/$E351,"-")</f>
        <v>#N/A</v>
      </c>
      <c r="CI358" s="1107"/>
      <c r="CJ358" s="1107" t="e">
        <f>IF($E351&gt;0,CJ356/$E351,"-")</f>
        <v>#N/A</v>
      </c>
      <c r="CK358" s="1107"/>
      <c r="CL358" s="1107" t="e">
        <f>IF($E351&gt;0,CL356/$E351,"-")</f>
        <v>#N/A</v>
      </c>
      <c r="CM358" s="1107"/>
      <c r="CN358" s="1107" t="e">
        <f>IF($E351&gt;0,CN356/$E351,"-")</f>
        <v>#N/A</v>
      </c>
      <c r="CO358" s="1107"/>
      <c r="CP358" s="1107" t="e">
        <f>IF($E351&gt;0,CP356/$E351,"-")</f>
        <v>#N/A</v>
      </c>
      <c r="CQ358" s="1107"/>
      <c r="CR358" s="1107" t="e">
        <f>IF($E351&gt;0,CR356/$E351,"-")</f>
        <v>#N/A</v>
      </c>
      <c r="CS358" s="1107"/>
      <c r="CT358" s="1107" t="e">
        <f>IF($E351&gt;0,CT356/$E351,"-")</f>
        <v>#N/A</v>
      </c>
      <c r="CU358" s="1107"/>
      <c r="CV358" s="1107" t="e">
        <f>IF($E351&gt;0,CV356/$E351,"-")</f>
        <v>#N/A</v>
      </c>
      <c r="CW358" s="1107"/>
      <c r="CX358" s="1107" t="e">
        <f>IF($E351&gt;0,CX356/$E351,"-")</f>
        <v>#N/A</v>
      </c>
      <c r="CY358" s="1107"/>
      <c r="CZ358" s="1107" t="e">
        <f>IF($E351&gt;0,CZ356/$E351,"-")</f>
        <v>#N/A</v>
      </c>
      <c r="DA358" s="1107"/>
      <c r="DB358" s="1107" t="e">
        <f>IF($E351&gt;0,DB356/$E351,"-")</f>
        <v>#N/A</v>
      </c>
      <c r="DC358" s="1107"/>
      <c r="DD358" s="1107" t="e">
        <f>IF($E351&gt;0,DD356/$E351,"-")</f>
        <v>#N/A</v>
      </c>
      <c r="DE358" s="1107"/>
      <c r="DF358" s="1107" t="e">
        <f>IF($E351&gt;0,DF356/$E351,"-")</f>
        <v>#N/A</v>
      </c>
      <c r="DG358" s="1107"/>
      <c r="DH358" s="1107" t="e">
        <f>IF($E351&gt;0,DH356/$E351,"-")</f>
        <v>#N/A</v>
      </c>
      <c r="DI358" s="1107"/>
      <c r="DJ358" s="1112" t="e">
        <f>IF($E351&gt;0,DJ356/$E351,"-")</f>
        <v>#N/A</v>
      </c>
      <c r="DK358" s="1112"/>
      <c r="DL358" s="1107" t="e">
        <f>IF($E351&gt;0,DL356/$E351,"-")</f>
        <v>#N/A</v>
      </c>
      <c r="DM358" s="1107"/>
      <c r="DN358" s="1107" t="e">
        <f>IF($E351&gt;0,DN356/$E351,"-")</f>
        <v>#N/A</v>
      </c>
      <c r="DO358" s="1107"/>
      <c r="DP358" s="1107" t="e">
        <f>IF($E351&gt;0,DP356/$E351,"-")</f>
        <v>#N/A</v>
      </c>
      <c r="DQ358" s="1107"/>
      <c r="DR358" s="1107" t="e">
        <f>IF($E351&gt;0,DR356/$E351,"-")</f>
        <v>#N/A</v>
      </c>
      <c r="DS358" s="1107"/>
      <c r="DT358" s="1107" t="e">
        <f>IF($E351&gt;0,DT356/$E351,"-")</f>
        <v>#N/A</v>
      </c>
      <c r="DU358" s="1107"/>
      <c r="DV358" s="1107" t="e">
        <f>IF($E351&gt;0,DV356/$E351,"-")</f>
        <v>#N/A</v>
      </c>
      <c r="DW358" s="1107"/>
      <c r="DX358" s="1107" t="e">
        <f>IF($E351&gt;0,DX356/$E351,"-")</f>
        <v>#N/A</v>
      </c>
      <c r="DY358" s="1107"/>
      <c r="DZ358" s="1107" t="e">
        <f>IF($E351&gt;0,DZ356/$E351,"-")</f>
        <v>#N/A</v>
      </c>
      <c r="EA358" s="1107"/>
      <c r="EB358" s="1107" t="e">
        <f>IF($E351&gt;0,EB356/$E351,"-")</f>
        <v>#N/A</v>
      </c>
      <c r="EC358" s="1107"/>
      <c r="ED358" s="1107" t="e">
        <f>IF($E351&gt;0,ED356/$E351,"-")</f>
        <v>#N/A</v>
      </c>
      <c r="EE358" s="1107"/>
      <c r="EF358" s="1107" t="e">
        <f>IF($E351&gt;0,EF356/$E351,"-")</f>
        <v>#N/A</v>
      </c>
      <c r="EG358" s="1107"/>
      <c r="EH358" s="1107" t="e">
        <f>IF($E351&gt;0,EH356/$E351,"-")</f>
        <v>#N/A</v>
      </c>
      <c r="EI358" s="1107"/>
      <c r="EJ358" s="1107" t="e">
        <f>IF($E351&gt;0,EJ356/$E351,"-")</f>
        <v>#N/A</v>
      </c>
      <c r="EK358" s="1107"/>
      <c r="EL358" s="1107" t="e">
        <f>IF($E351&gt;0,EL356/$E351,"-")</f>
        <v>#N/A</v>
      </c>
      <c r="EM358" s="1107"/>
      <c r="EN358" s="1107" t="e">
        <f>IF($E351&gt;0,EN356/$E351,"-")</f>
        <v>#N/A</v>
      </c>
      <c r="EO358" s="1107"/>
      <c r="EP358" s="1107" t="e">
        <f>IF($E351&gt;0,EP356/$E351,"-")</f>
        <v>#N/A</v>
      </c>
      <c r="EQ358" s="1107"/>
      <c r="ER358" s="1107" t="e">
        <f>IF($E351&gt;0,ER356/$E351,"-")</f>
        <v>#N/A</v>
      </c>
      <c r="ES358" s="1107"/>
      <c r="ET358" s="1107" t="e">
        <f>IF($E351&gt;0,ET356/$E351,"-")</f>
        <v>#N/A</v>
      </c>
      <c r="EU358" s="1107"/>
      <c r="EV358" s="1107" t="e">
        <f>IF($E351&gt;0,EV356/$E351,"-")</f>
        <v>#N/A</v>
      </c>
      <c r="EW358" s="1107"/>
      <c r="EX358" s="1107" t="e">
        <f>IF($E351&gt;0,EX356/$E351,"-")</f>
        <v>#N/A</v>
      </c>
      <c r="EY358" s="1107"/>
      <c r="EZ358" s="1107" t="e">
        <f>IF($E351&gt;0,EZ356/$E351,"-")</f>
        <v>#N/A</v>
      </c>
      <c r="FA358" s="1107"/>
      <c r="FB358" s="1107" t="e">
        <f>IF($E351&gt;0,FB356/$E351,"-")</f>
        <v>#N/A</v>
      </c>
      <c r="FC358" s="1107"/>
      <c r="FD358" s="1107" t="e">
        <f>IF($E351&gt;0,FD356/$E351,"-")</f>
        <v>#N/A</v>
      </c>
      <c r="FE358" s="1107"/>
      <c r="FF358" s="1107" t="e">
        <f>IF($E351&gt;0,FF356/$E351,"-")</f>
        <v>#N/A</v>
      </c>
      <c r="FG358" s="1107"/>
      <c r="FH358" s="1107" t="e">
        <f>IF($E351&gt;0,FH356/$E351,"-")</f>
        <v>#N/A</v>
      </c>
      <c r="FI358" s="1107"/>
      <c r="FJ358" s="1107" t="e">
        <f>IF($E351&gt;0,FJ356/$E351,"-")</f>
        <v>#N/A</v>
      </c>
      <c r="FK358" s="1107"/>
      <c r="FL358" s="1107" t="e">
        <f>IF($E351&gt;0,FL356/$E351,"-")</f>
        <v>#N/A</v>
      </c>
      <c r="FM358" s="1107"/>
      <c r="FN358" s="1107" t="e">
        <f>IF($E351&gt;0,FN356/$E351,"-")</f>
        <v>#N/A</v>
      </c>
      <c r="FO358" s="1107"/>
      <c r="FP358" s="1107" t="e">
        <f>IF($E351&gt;0,FP356/$E351,"-")</f>
        <v>#N/A</v>
      </c>
      <c r="FQ358" s="1107"/>
      <c r="FR358" s="1107" t="e">
        <f>IF($E351&gt;0,FR356/$E351,"-")</f>
        <v>#N/A</v>
      </c>
      <c r="FS358" s="1107"/>
      <c r="FT358" s="1107" t="e">
        <f>IF($E351&gt;0,FT356/$E351,"-")</f>
        <v>#N/A</v>
      </c>
      <c r="FU358" s="1107"/>
      <c r="FV358" s="1107" t="e">
        <f>IF($E351&gt;0,FV356/$E351,"-")</f>
        <v>#N/A</v>
      </c>
      <c r="FW358" s="1107"/>
      <c r="FX358" s="1107" t="e">
        <f>IF($E351&gt;0,FX356/$E351,"-")</f>
        <v>#N/A</v>
      </c>
      <c r="FY358" s="1107"/>
      <c r="FZ358" s="1107" t="e">
        <f>IF($E351&gt;0,FZ356/$E351,"-")</f>
        <v>#N/A</v>
      </c>
      <c r="GA358" s="1107"/>
      <c r="GB358" s="1107" t="e">
        <f>IF($E351&gt;0,GB356/$E351,"-")</f>
        <v>#N/A</v>
      </c>
      <c r="GC358" s="1107"/>
      <c r="GD358" s="1107" t="e">
        <f>IF($E351&gt;0,GD356/$E351,"-")</f>
        <v>#N/A</v>
      </c>
      <c r="GE358" s="1107"/>
      <c r="GF358" s="1107" t="e">
        <f>IF($E351&gt;0,GF356/$E351,"-")</f>
        <v>#N/A</v>
      </c>
      <c r="GG358" s="1107"/>
      <c r="GH358" s="1107" t="e">
        <f>IF($E351&gt;0,GH356/$E351,"-")</f>
        <v>#N/A</v>
      </c>
      <c r="GI358" s="1107"/>
      <c r="GJ358" s="1107" t="e">
        <f>IF($E351&gt;0,GJ356/$E351,"-")</f>
        <v>#N/A</v>
      </c>
      <c r="GK358" s="1107"/>
      <c r="GL358" s="1107" t="e">
        <f>IF($E351&gt;0,GL356/$E351,"-")</f>
        <v>#N/A</v>
      </c>
      <c r="GM358" s="1107"/>
      <c r="GN358" s="1107" t="e">
        <f>IF($E351&gt;0,GN356/$E351,"-")</f>
        <v>#N/A</v>
      </c>
      <c r="GO358" s="1107"/>
      <c r="GP358" s="1107" t="e">
        <f>IF($E351&gt;0,GP356/$E351,"-")</f>
        <v>#N/A</v>
      </c>
      <c r="GQ358" s="1107"/>
      <c r="GR358" s="1107" t="e">
        <f>IF($E351&gt;0,GR356/$E351,"-")</f>
        <v>#N/A</v>
      </c>
      <c r="GS358" s="1107"/>
      <c r="GT358" s="1107" t="e">
        <f>IF($E351&gt;0,GT356/$E351,"-")</f>
        <v>#N/A</v>
      </c>
      <c r="GU358" s="1107"/>
      <c r="GV358" s="1107" t="e">
        <f t="shared" ref="GV358" si="1458">IF($E351&gt;0,GV356/$E351,"-")</f>
        <v>#N/A</v>
      </c>
      <c r="GW358" s="1107"/>
      <c r="GX358" s="1107" t="e">
        <f t="shared" ref="GX358" si="1459">IF($E351&gt;0,GX356/$E351,"-")</f>
        <v>#N/A</v>
      </c>
      <c r="GY358" s="1107"/>
      <c r="GZ358" s="1107" t="e">
        <f t="shared" ref="GZ358" si="1460">IF($E351&gt;0,GZ356/$E351,"-")</f>
        <v>#N/A</v>
      </c>
      <c r="HA358" s="1107"/>
      <c r="HB358" s="1107" t="e">
        <f>IF($E351&gt;0,HB356/$E351,"-")</f>
        <v>#N/A</v>
      </c>
      <c r="HC358" s="1107"/>
      <c r="HD358" s="1107" t="e">
        <f t="shared" ref="HD358" si="1461">IF($E351&gt;0,HD356/$E351,"-")</f>
        <v>#N/A</v>
      </c>
      <c r="HE358" s="1107"/>
      <c r="HF358" s="1107" t="e">
        <f t="shared" ref="HF358" si="1462">IF($E351&gt;0,HF356/$E351,"-")</f>
        <v>#N/A</v>
      </c>
      <c r="HG358" s="1107"/>
      <c r="HH358" s="1107" t="e">
        <f t="shared" ref="HH358" si="1463">IF($E351&gt;0,HH356/$E351,"-")</f>
        <v>#N/A</v>
      </c>
      <c r="HI358" s="1107"/>
    </row>
    <row r="359" spans="1:217" s="5" customFormat="1" ht="15" hidden="1" customHeight="1">
      <c r="A359" s="677"/>
      <c r="B359" s="678"/>
      <c r="C359" s="678"/>
      <c r="D359" s="679"/>
      <c r="E359" s="679"/>
      <c r="F359" s="678"/>
      <c r="G359" s="678"/>
      <c r="H359" s="678"/>
      <c r="I359" s="678"/>
      <c r="J359" s="678"/>
      <c r="K359" s="678"/>
      <c r="L359" s="1178"/>
      <c r="M359" s="1178"/>
      <c r="N359" s="1178"/>
      <c r="O359" s="1178"/>
      <c r="P359" s="1178"/>
      <c r="Q359" s="1178"/>
      <c r="R359" s="1178"/>
      <c r="S359" s="1192"/>
      <c r="T359" s="1180"/>
      <c r="U359" s="1178"/>
      <c r="V359" s="1178"/>
      <c r="W359" s="1178"/>
      <c r="X359" s="1178"/>
      <c r="Y359" s="1178"/>
      <c r="Z359" s="1178"/>
      <c r="AA359" s="1192"/>
      <c r="AB359" s="1180"/>
      <c r="AC359" s="1178"/>
      <c r="AD359" s="1178"/>
      <c r="AE359" s="1178"/>
      <c r="AF359" s="1178"/>
      <c r="AG359" s="1178"/>
      <c r="AH359" s="1178"/>
      <c r="AI359" s="1192"/>
      <c r="AJ359" s="1180"/>
      <c r="AK359" s="1178"/>
      <c r="AL359" s="1178"/>
      <c r="AM359" s="1178"/>
      <c r="AN359" s="1178"/>
      <c r="AO359" s="1178"/>
      <c r="AP359" s="1178"/>
      <c r="AQ359" s="1192"/>
      <c r="AR359" s="1180"/>
      <c r="AS359" s="1178"/>
      <c r="AT359" s="831"/>
      <c r="AU359" s="831"/>
      <c r="AV359" s="831"/>
      <c r="AW359" s="831"/>
      <c r="AX359" s="831"/>
      <c r="AY359" s="832"/>
      <c r="AZ359" s="833"/>
      <c r="BA359" s="831"/>
      <c r="BB359" s="831"/>
      <c r="BC359" s="831"/>
      <c r="BD359" s="831"/>
      <c r="BE359" s="831"/>
      <c r="BF359" s="831"/>
      <c r="BG359" s="832"/>
      <c r="BH359" s="833"/>
      <c r="BI359" s="831"/>
      <c r="BJ359" s="831"/>
      <c r="BK359" s="831"/>
      <c r="BL359" s="831"/>
      <c r="BM359" s="831"/>
      <c r="BN359" s="831"/>
      <c r="BO359" s="832"/>
      <c r="BP359" s="833"/>
      <c r="BQ359" s="831"/>
      <c r="BR359" s="831"/>
      <c r="BS359" s="831"/>
      <c r="BT359" s="831"/>
      <c r="BU359" s="831"/>
      <c r="BV359" s="831"/>
      <c r="BW359" s="832"/>
      <c r="BX359" s="833"/>
      <c r="BY359" s="831"/>
      <c r="BZ359" s="831"/>
      <c r="CA359" s="831"/>
      <c r="CB359" s="831"/>
      <c r="CC359" s="831"/>
      <c r="CD359" s="1178"/>
      <c r="CE359" s="1179"/>
      <c r="CF359" s="1180"/>
      <c r="CG359" s="1181"/>
      <c r="CH359" s="1178"/>
      <c r="CI359" s="1181"/>
      <c r="CJ359" s="1178"/>
      <c r="CK359" s="1181"/>
      <c r="CL359" s="1178"/>
      <c r="CM359" s="1179"/>
      <c r="CN359" s="1180"/>
      <c r="CO359" s="1181"/>
      <c r="CP359" s="1182"/>
      <c r="CQ359" s="1183"/>
      <c r="CR359" s="1182"/>
      <c r="CS359" s="1183"/>
      <c r="CT359" s="834"/>
      <c r="CU359" s="835"/>
      <c r="CV359" s="836"/>
      <c r="CW359" s="834"/>
      <c r="CX359" s="834"/>
      <c r="CY359" s="834"/>
      <c r="CZ359" s="834"/>
      <c r="DA359" s="834"/>
      <c r="DB359" s="834"/>
      <c r="DC359" s="835"/>
      <c r="DD359" s="836"/>
      <c r="DE359" s="834"/>
      <c r="DF359" s="834"/>
      <c r="DG359" s="834"/>
      <c r="DH359" s="834"/>
      <c r="DI359" s="834"/>
      <c r="DJ359" s="977"/>
      <c r="DK359" s="977"/>
      <c r="DL359" s="836"/>
      <c r="DM359" s="834"/>
      <c r="DN359" s="834"/>
      <c r="DO359" s="834"/>
      <c r="DP359" s="834"/>
      <c r="DQ359" s="834"/>
      <c r="DR359" s="834"/>
      <c r="DS359" s="835"/>
      <c r="DT359" s="836"/>
      <c r="DU359" s="834"/>
      <c r="DV359" s="834"/>
      <c r="DW359" s="834"/>
      <c r="DX359" s="834"/>
      <c r="DY359" s="834"/>
      <c r="DZ359" s="834"/>
      <c r="EA359" s="835"/>
      <c r="EB359" s="836"/>
      <c r="EC359" s="834"/>
      <c r="ED359" s="834"/>
      <c r="EE359" s="834"/>
      <c r="EF359" s="834"/>
      <c r="EG359" s="834"/>
      <c r="EH359" s="834"/>
      <c r="EI359" s="835"/>
      <c r="EJ359" s="836"/>
      <c r="EK359" s="834"/>
      <c r="EL359" s="834"/>
      <c r="EM359" s="834"/>
      <c r="EN359" s="834"/>
      <c r="EO359" s="834"/>
      <c r="EP359" s="834"/>
      <c r="EQ359" s="835"/>
      <c r="ER359" s="836"/>
      <c r="ES359" s="834"/>
      <c r="ET359" s="834"/>
      <c r="EU359" s="834"/>
      <c r="EV359" s="834"/>
      <c r="EW359" s="834"/>
      <c r="EX359" s="834"/>
      <c r="EY359" s="835"/>
      <c r="EZ359" s="836"/>
      <c r="FA359" s="834"/>
      <c r="FB359" s="834"/>
      <c r="FC359" s="834"/>
      <c r="FD359" s="834"/>
      <c r="FE359" s="834"/>
      <c r="FF359" s="834"/>
      <c r="FG359" s="835"/>
      <c r="FH359" s="836"/>
      <c r="FI359" s="834"/>
      <c r="FJ359" s="834"/>
      <c r="FK359" s="834"/>
      <c r="FL359" s="834"/>
      <c r="FM359" s="834"/>
      <c r="FN359" s="834"/>
      <c r="FO359" s="835"/>
      <c r="FP359" s="836"/>
      <c r="FQ359" s="834"/>
      <c r="FR359" s="834"/>
      <c r="FS359" s="834"/>
      <c r="FT359" s="834"/>
      <c r="FU359" s="834"/>
      <c r="FV359" s="834"/>
      <c r="FW359" s="835"/>
      <c r="FX359" s="836"/>
      <c r="FY359" s="834"/>
      <c r="FZ359" s="834"/>
      <c r="GA359" s="834"/>
      <c r="GB359" s="834"/>
      <c r="GC359" s="834"/>
      <c r="GD359" s="834"/>
      <c r="GE359" s="835"/>
      <c r="GF359" s="836"/>
      <c r="GG359" s="834"/>
      <c r="GH359" s="834"/>
      <c r="GI359" s="834"/>
      <c r="GJ359" s="834"/>
      <c r="GK359" s="834"/>
      <c r="GL359" s="834"/>
      <c r="GM359" s="835"/>
      <c r="GN359" s="836"/>
      <c r="GO359" s="834"/>
      <c r="GP359" s="834"/>
      <c r="GQ359" s="834"/>
      <c r="GR359" s="834"/>
      <c r="GS359" s="834"/>
      <c r="GT359" s="834"/>
      <c r="GU359" s="835"/>
      <c r="GV359" s="834"/>
      <c r="GW359" s="835"/>
      <c r="GX359" s="834"/>
      <c r="GY359" s="835"/>
      <c r="GZ359" s="834"/>
      <c r="HA359" s="835"/>
      <c r="HB359" s="834"/>
      <c r="HC359" s="835"/>
      <c r="HD359" s="834"/>
      <c r="HE359" s="835"/>
      <c r="HF359" s="834"/>
      <c r="HG359" s="835"/>
      <c r="HH359" s="834"/>
      <c r="HI359" s="835"/>
    </row>
    <row r="360" spans="1:217" ht="12.75" hidden="1" customHeight="1">
      <c r="A360" s="1139" t="s">
        <v>391</v>
      </c>
      <c r="B360" s="1140" t="e">
        <f>VLOOKUP(A360,PLANEJAMENTO!$B$10:$C$56,2,FALSE)</f>
        <v>#N/A</v>
      </c>
      <c r="C360" s="1139" t="e">
        <f>VLOOKUP(A360,PLANEJAMENTO!$B$10:$D$56,3,FALSE)</f>
        <v>#N/A</v>
      </c>
      <c r="D360" s="1141" t="e">
        <f>VLOOKUP(A360,PLANEJAMENTO!$B$10:$E$56,4,FALSE)</f>
        <v>#N/A</v>
      </c>
      <c r="E360" s="1141" t="e">
        <f>D360</f>
        <v>#N/A</v>
      </c>
      <c r="F360" s="1142"/>
      <c r="G360" s="1141">
        <f>F360*9</f>
        <v>0</v>
      </c>
      <c r="H360" s="733"/>
      <c r="I360" s="1143"/>
      <c r="J360" s="1144"/>
      <c r="K360" s="734" t="s">
        <v>379</v>
      </c>
      <c r="L360" s="1145"/>
      <c r="M360" s="1146"/>
      <c r="N360" s="1145"/>
      <c r="O360" s="1146"/>
      <c r="P360" s="1145"/>
      <c r="Q360" s="1146"/>
      <c r="R360" s="1145"/>
      <c r="S360" s="1146"/>
      <c r="T360" s="1145"/>
      <c r="U360" s="1146"/>
      <c r="V360" s="1145"/>
      <c r="W360" s="1146"/>
      <c r="X360" s="1145"/>
      <c r="Y360" s="1146"/>
      <c r="Z360" s="1145"/>
      <c r="AA360" s="1146"/>
      <c r="AB360" s="1145"/>
      <c r="AC360" s="1146"/>
      <c r="AD360" s="1145"/>
      <c r="AE360" s="1146"/>
      <c r="AF360" s="1145"/>
      <c r="AG360" s="1146"/>
      <c r="AH360" s="1145"/>
      <c r="AI360" s="1146"/>
      <c r="AJ360" s="1145"/>
      <c r="AK360" s="1146"/>
      <c r="AL360" s="1145"/>
      <c r="AM360" s="1146"/>
      <c r="AN360" s="1145"/>
      <c r="AO360" s="1146"/>
      <c r="AP360" s="1145"/>
      <c r="AQ360" s="1146"/>
      <c r="AR360" s="1145"/>
      <c r="AS360" s="1146"/>
      <c r="AT360" s="1145"/>
      <c r="AU360" s="1146"/>
      <c r="AV360" s="1145"/>
      <c r="AW360" s="1146"/>
      <c r="AX360" s="1145"/>
      <c r="AY360" s="1146"/>
      <c r="AZ360" s="1145"/>
      <c r="BA360" s="1146"/>
      <c r="BB360" s="1145"/>
      <c r="BC360" s="1146"/>
      <c r="BD360" s="1145"/>
      <c r="BE360" s="1146"/>
      <c r="BF360" s="1145"/>
      <c r="BG360" s="1146"/>
      <c r="BH360" s="1145"/>
      <c r="BI360" s="1146"/>
      <c r="BJ360" s="1145"/>
      <c r="BK360" s="1146"/>
      <c r="BL360" s="1145"/>
      <c r="BM360" s="1146"/>
      <c r="BN360" s="1145"/>
      <c r="BO360" s="1146"/>
      <c r="BP360" s="1145"/>
      <c r="BQ360" s="1146"/>
      <c r="BR360" s="1132"/>
      <c r="BS360" s="1132"/>
      <c r="BT360" s="1132"/>
      <c r="BU360" s="1132"/>
      <c r="BV360" s="1132"/>
      <c r="BW360" s="1132"/>
      <c r="BX360" s="1132"/>
      <c r="BY360" s="1132"/>
      <c r="BZ360" s="1132"/>
      <c r="CA360" s="1132"/>
      <c r="CB360" s="1132"/>
      <c r="CC360" s="1132"/>
      <c r="CD360" s="1132"/>
      <c r="CE360" s="1132"/>
      <c r="CF360" s="1132"/>
      <c r="CG360" s="1132"/>
      <c r="CH360" s="1132"/>
      <c r="CI360" s="1132"/>
      <c r="CJ360" s="1132"/>
      <c r="CK360" s="1132"/>
      <c r="CL360" s="1132"/>
      <c r="CM360" s="1132"/>
      <c r="CN360" s="1132"/>
      <c r="CO360" s="1132"/>
      <c r="CP360" s="1132"/>
      <c r="CQ360" s="1132"/>
      <c r="CR360" s="1132"/>
      <c r="CS360" s="1132"/>
      <c r="CT360" s="1132"/>
      <c r="CU360" s="1132"/>
      <c r="CV360" s="1132"/>
      <c r="CW360" s="1132"/>
      <c r="CX360" s="1132"/>
      <c r="CY360" s="1132"/>
      <c r="CZ360" s="1132"/>
      <c r="DA360" s="1132"/>
      <c r="DB360" s="1132"/>
      <c r="DC360" s="1132"/>
      <c r="DD360" s="1132"/>
      <c r="DE360" s="1132"/>
      <c r="DF360" s="1132"/>
      <c r="DG360" s="1132"/>
      <c r="DH360" s="1132"/>
      <c r="DI360" s="1132"/>
      <c r="DJ360" s="1138"/>
      <c r="DK360" s="1138"/>
      <c r="DL360" s="1132"/>
      <c r="DM360" s="1132"/>
      <c r="DN360" s="1132"/>
      <c r="DO360" s="1132"/>
      <c r="DP360" s="1132"/>
      <c r="DQ360" s="1132"/>
      <c r="DR360" s="1132"/>
      <c r="DS360" s="1132"/>
      <c r="DT360" s="1132"/>
      <c r="DU360" s="1132"/>
      <c r="DV360" s="1132"/>
      <c r="DW360" s="1132"/>
      <c r="DX360" s="1132"/>
      <c r="DY360" s="1132"/>
      <c r="DZ360" s="1132"/>
      <c r="EA360" s="1132"/>
      <c r="EB360" s="1132"/>
      <c r="EC360" s="1132"/>
      <c r="ED360" s="1132"/>
      <c r="EE360" s="1132"/>
      <c r="EF360" s="1132"/>
      <c r="EG360" s="1132"/>
      <c r="EH360" s="1132"/>
      <c r="EI360" s="1132"/>
      <c r="EJ360" s="1132"/>
      <c r="EK360" s="1132"/>
      <c r="EL360" s="1132"/>
      <c r="EM360" s="1132"/>
      <c r="EN360" s="1132"/>
      <c r="EO360" s="1132"/>
      <c r="EP360" s="1132"/>
      <c r="EQ360" s="1132"/>
      <c r="ER360" s="1132"/>
      <c r="ES360" s="1132"/>
      <c r="ET360" s="1132"/>
      <c r="EU360" s="1132"/>
      <c r="EV360" s="1132"/>
      <c r="EW360" s="1132"/>
      <c r="EX360" s="1132"/>
      <c r="EY360" s="1132"/>
      <c r="EZ360" s="1132"/>
      <c r="FA360" s="1132"/>
      <c r="FB360" s="1132"/>
      <c r="FC360" s="1132"/>
      <c r="FD360" s="1132"/>
      <c r="FE360" s="1132"/>
      <c r="FF360" s="1132"/>
      <c r="FG360" s="1132"/>
      <c r="FH360" s="1132"/>
      <c r="FI360" s="1132"/>
      <c r="FJ360" s="1132"/>
      <c r="FK360" s="1132"/>
      <c r="FL360" s="1132"/>
      <c r="FM360" s="1132"/>
      <c r="FN360" s="1132"/>
      <c r="FO360" s="1132"/>
      <c r="FP360" s="1132"/>
      <c r="FQ360" s="1132"/>
      <c r="FR360" s="1132"/>
      <c r="FS360" s="1132"/>
      <c r="FT360" s="1132"/>
      <c r="FU360" s="1132"/>
      <c r="FV360" s="1132"/>
      <c r="FW360" s="1132"/>
      <c r="FX360" s="1132"/>
      <c r="FY360" s="1132"/>
      <c r="FZ360" s="1132"/>
      <c r="GA360" s="1132"/>
      <c r="GB360" s="1132"/>
      <c r="GC360" s="1132"/>
      <c r="GD360" s="1132"/>
      <c r="GE360" s="1132"/>
      <c r="GF360" s="1132"/>
      <c r="GG360" s="1132"/>
      <c r="GH360" s="1132"/>
      <c r="GI360" s="1132"/>
      <c r="GJ360" s="1132"/>
      <c r="GK360" s="1132"/>
      <c r="GL360" s="1132"/>
      <c r="GM360" s="1132"/>
      <c r="GN360" s="1132"/>
      <c r="GO360" s="1132"/>
      <c r="GP360" s="1132"/>
      <c r="GQ360" s="1132"/>
      <c r="GR360" s="1132"/>
      <c r="GS360" s="1132"/>
      <c r="GT360" s="1132"/>
      <c r="GU360" s="1132"/>
      <c r="GV360" s="1132"/>
      <c r="GW360" s="1132"/>
      <c r="GX360" s="1132"/>
      <c r="GY360" s="1132"/>
      <c r="GZ360" s="1132"/>
      <c r="HA360" s="1132"/>
      <c r="HB360" s="1132"/>
      <c r="HC360" s="1132"/>
      <c r="HD360" s="1132"/>
      <c r="HE360" s="1132"/>
      <c r="HF360" s="1132"/>
      <c r="HG360" s="1132"/>
      <c r="HH360" s="1132"/>
      <c r="HI360" s="1132"/>
    </row>
    <row r="361" spans="1:217" ht="12.75" hidden="1" customHeight="1">
      <c r="A361" s="1139"/>
      <c r="B361" s="1140"/>
      <c r="C361" s="1139"/>
      <c r="D361" s="1141"/>
      <c r="E361" s="1141"/>
      <c r="F361" s="1142"/>
      <c r="G361" s="1141"/>
      <c r="H361" s="733"/>
      <c r="I361" s="1143"/>
      <c r="J361" s="1144"/>
      <c r="K361" s="837" t="s">
        <v>380</v>
      </c>
      <c r="L361" s="1133"/>
      <c r="M361" s="1134"/>
      <c r="N361" s="1133"/>
      <c r="O361" s="1134"/>
      <c r="P361" s="1133"/>
      <c r="Q361" s="1134"/>
      <c r="R361" s="1133"/>
      <c r="S361" s="1134"/>
      <c r="T361" s="1133"/>
      <c r="U361" s="1134"/>
      <c r="V361" s="1133"/>
      <c r="W361" s="1134"/>
      <c r="X361" s="1133"/>
      <c r="Y361" s="1134"/>
      <c r="Z361" s="1133"/>
      <c r="AA361" s="1134"/>
      <c r="AB361" s="1133"/>
      <c r="AC361" s="1134"/>
      <c r="AD361" s="1133"/>
      <c r="AE361" s="1134"/>
      <c r="AF361" s="1133"/>
      <c r="AG361" s="1134"/>
      <c r="AH361" s="1133"/>
      <c r="AI361" s="1134"/>
      <c r="AJ361" s="1133"/>
      <c r="AK361" s="1134"/>
      <c r="AL361" s="1133"/>
      <c r="AM361" s="1134"/>
      <c r="AN361" s="1133"/>
      <c r="AO361" s="1134"/>
      <c r="AP361" s="1133"/>
      <c r="AQ361" s="1134"/>
      <c r="AR361" s="1133"/>
      <c r="AS361" s="1134"/>
      <c r="AT361" s="1133"/>
      <c r="AU361" s="1134"/>
      <c r="AV361" s="1133"/>
      <c r="AW361" s="1134"/>
      <c r="AX361" s="1133"/>
      <c r="AY361" s="1134"/>
      <c r="AZ361" s="1133"/>
      <c r="BA361" s="1134"/>
      <c r="BB361" s="1133"/>
      <c r="BC361" s="1134"/>
      <c r="BD361" s="1133"/>
      <c r="BE361" s="1134"/>
      <c r="BF361" s="1133"/>
      <c r="BG361" s="1134"/>
      <c r="BH361" s="1133"/>
      <c r="BI361" s="1134"/>
      <c r="BJ361" s="1133"/>
      <c r="BK361" s="1134"/>
      <c r="BL361" s="1133"/>
      <c r="BM361" s="1134"/>
      <c r="BN361" s="1133"/>
      <c r="BO361" s="1134"/>
      <c r="BP361" s="1133"/>
      <c r="BQ361" s="1134"/>
      <c r="BR361" s="1129"/>
      <c r="BS361" s="1129"/>
      <c r="BT361" s="1129"/>
      <c r="BU361" s="1129"/>
      <c r="BV361" s="1129"/>
      <c r="BW361" s="1129"/>
      <c r="BX361" s="1129"/>
      <c r="BY361" s="1129"/>
      <c r="BZ361" s="1129"/>
      <c r="CA361" s="1129"/>
      <c r="CB361" s="1129"/>
      <c r="CC361" s="1129"/>
      <c r="CD361" s="1129"/>
      <c r="CE361" s="1129"/>
      <c r="CF361" s="1129"/>
      <c r="CG361" s="1129"/>
      <c r="CH361" s="1129"/>
      <c r="CI361" s="1129"/>
      <c r="CJ361" s="1129"/>
      <c r="CK361" s="1129"/>
      <c r="CL361" s="1129"/>
      <c r="CM361" s="1129"/>
      <c r="CN361" s="1129"/>
      <c r="CO361" s="1129"/>
      <c r="CP361" s="1129"/>
      <c r="CQ361" s="1129"/>
      <c r="CR361" s="1129"/>
      <c r="CS361" s="1129"/>
      <c r="CT361" s="1129"/>
      <c r="CU361" s="1129"/>
      <c r="CV361" s="1129"/>
      <c r="CW361" s="1129"/>
      <c r="CX361" s="1129"/>
      <c r="CY361" s="1129"/>
      <c r="CZ361" s="1129"/>
      <c r="DA361" s="1129"/>
      <c r="DB361" s="1129"/>
      <c r="DC361" s="1129"/>
      <c r="DD361" s="1129"/>
      <c r="DE361" s="1129"/>
      <c r="DF361" s="1129"/>
      <c r="DG361" s="1129"/>
      <c r="DH361" s="1129"/>
      <c r="DI361" s="1129"/>
      <c r="DJ361" s="1135"/>
      <c r="DK361" s="1135"/>
      <c r="DL361" s="1129"/>
      <c r="DM361" s="1129"/>
      <c r="DN361" s="1129"/>
      <c r="DO361" s="1129"/>
      <c r="DP361" s="1129"/>
      <c r="DQ361" s="1129"/>
      <c r="DR361" s="1129"/>
      <c r="DS361" s="1129"/>
      <c r="DT361" s="1129"/>
      <c r="DU361" s="1129"/>
      <c r="DV361" s="1129"/>
      <c r="DW361" s="1129"/>
      <c r="DX361" s="1129"/>
      <c r="DY361" s="1129"/>
      <c r="DZ361" s="1129"/>
      <c r="EA361" s="1129"/>
      <c r="EB361" s="1129"/>
      <c r="EC361" s="1129"/>
      <c r="ED361" s="1129"/>
      <c r="EE361" s="1129"/>
      <c r="EF361" s="1129"/>
      <c r="EG361" s="1129"/>
      <c r="EH361" s="1129"/>
      <c r="EI361" s="1129"/>
      <c r="EJ361" s="1129"/>
      <c r="EK361" s="1129"/>
      <c r="EL361" s="1129"/>
      <c r="EM361" s="1129"/>
      <c r="EN361" s="1129"/>
      <c r="EO361" s="1129"/>
      <c r="EP361" s="1129"/>
      <c r="EQ361" s="1129"/>
      <c r="ER361" s="1129"/>
      <c r="ES361" s="1129"/>
      <c r="ET361" s="1129"/>
      <c r="EU361" s="1129"/>
      <c r="EV361" s="1129"/>
      <c r="EW361" s="1129"/>
      <c r="EX361" s="1129"/>
      <c r="EY361" s="1129"/>
      <c r="EZ361" s="1129"/>
      <c r="FA361" s="1129"/>
      <c r="FB361" s="1129"/>
      <c r="FC361" s="1129"/>
      <c r="FD361" s="1129"/>
      <c r="FE361" s="1129"/>
      <c r="FF361" s="1129"/>
      <c r="FG361" s="1129"/>
      <c r="FH361" s="1129"/>
      <c r="FI361" s="1129"/>
      <c r="FJ361" s="1129"/>
      <c r="FK361" s="1129"/>
      <c r="FL361" s="1129"/>
      <c r="FM361" s="1129"/>
      <c r="FN361" s="1129"/>
      <c r="FO361" s="1129"/>
      <c r="FP361" s="1129"/>
      <c r="FQ361" s="1129"/>
      <c r="FR361" s="1129"/>
      <c r="FS361" s="1129"/>
      <c r="FT361" s="1129"/>
      <c r="FU361" s="1129"/>
      <c r="FV361" s="1129"/>
      <c r="FW361" s="1129"/>
      <c r="FX361" s="1129"/>
      <c r="FY361" s="1129"/>
      <c r="FZ361" s="1129"/>
      <c r="GA361" s="1129"/>
      <c r="GB361" s="1129"/>
      <c r="GC361" s="1129"/>
      <c r="GD361" s="1129"/>
      <c r="GE361" s="1129"/>
      <c r="GF361" s="1129"/>
      <c r="GG361" s="1129"/>
      <c r="GH361" s="1129"/>
      <c r="GI361" s="1129"/>
      <c r="GJ361" s="1129"/>
      <c r="GK361" s="1129"/>
      <c r="GL361" s="1129"/>
      <c r="GM361" s="1129"/>
      <c r="GN361" s="1129"/>
      <c r="GO361" s="1129"/>
      <c r="GP361" s="1129"/>
      <c r="GQ361" s="1129"/>
      <c r="GR361" s="1129"/>
      <c r="GS361" s="1129"/>
      <c r="GT361" s="1129"/>
      <c r="GU361" s="1129"/>
      <c r="GV361" s="1129"/>
      <c r="GW361" s="1129"/>
      <c r="GX361" s="1129"/>
      <c r="GY361" s="1129"/>
      <c r="GZ361" s="1129"/>
      <c r="HA361" s="1129"/>
      <c r="HB361" s="1129"/>
      <c r="HC361" s="1129"/>
      <c r="HD361" s="1129"/>
      <c r="HE361" s="1129"/>
      <c r="HF361" s="1129"/>
      <c r="HG361" s="1129"/>
      <c r="HH361" s="1129"/>
      <c r="HI361" s="1129"/>
    </row>
    <row r="362" spans="1:217" ht="12.75" hidden="1" customHeight="1">
      <c r="A362" s="1139"/>
      <c r="B362" s="1140"/>
      <c r="C362" s="1139"/>
      <c r="D362" s="1141"/>
      <c r="E362" s="1141"/>
      <c r="F362" s="1142"/>
      <c r="G362" s="1141"/>
      <c r="H362" s="733"/>
      <c r="I362" s="1143"/>
      <c r="J362" s="1144"/>
      <c r="K362" s="838" t="s">
        <v>381</v>
      </c>
      <c r="L362" s="1125">
        <f>(L360*L361*$G360)*$L$8</f>
        <v>0</v>
      </c>
      <c r="M362" s="1126"/>
      <c r="N362" s="1125">
        <f>(N360*N361*$G360)*$L$8</f>
        <v>0</v>
      </c>
      <c r="O362" s="1126"/>
      <c r="P362" s="1125">
        <f>(P360*P361*$G360)*$L$8</f>
        <v>0</v>
      </c>
      <c r="Q362" s="1126"/>
      <c r="R362" s="1125">
        <f>(R360*R361*$G360)*$L$8</f>
        <v>0</v>
      </c>
      <c r="S362" s="1126"/>
      <c r="T362" s="1125">
        <f>(T360*T361*$G360)*$T$8</f>
        <v>0</v>
      </c>
      <c r="U362" s="1126"/>
      <c r="V362" s="1125">
        <f>(V360*V361*$G360)*$T$8</f>
        <v>0</v>
      </c>
      <c r="W362" s="1126"/>
      <c r="X362" s="1125">
        <f>(X360*X361*$G360)*$T$8</f>
        <v>0</v>
      </c>
      <c r="Y362" s="1126"/>
      <c r="Z362" s="1125">
        <f>(Z360*Z361*$G360)*$T$8</f>
        <v>0</v>
      </c>
      <c r="AA362" s="1126"/>
      <c r="AB362" s="1125">
        <f>(AB360*AB361*$G360)*$AB$8</f>
        <v>0</v>
      </c>
      <c r="AC362" s="1126"/>
      <c r="AD362" s="1125">
        <f>(AD360*AD361*$G360)*$AB$8</f>
        <v>0</v>
      </c>
      <c r="AE362" s="1126"/>
      <c r="AF362" s="1125">
        <f>(AF360*AF361*$G360)*$AB$8</f>
        <v>0</v>
      </c>
      <c r="AG362" s="1126"/>
      <c r="AH362" s="1125">
        <f>(AH360*AH361*$G360)*$AB$8</f>
        <v>0</v>
      </c>
      <c r="AI362" s="1126"/>
      <c r="AJ362" s="1125">
        <f>(AJ360*AJ361*$G360)*$AJ$8</f>
        <v>0</v>
      </c>
      <c r="AK362" s="1126"/>
      <c r="AL362" s="1125">
        <f>(AL360*AL361*$G360)*$AJ$8</f>
        <v>0</v>
      </c>
      <c r="AM362" s="1126"/>
      <c r="AN362" s="1125">
        <f>(AN360*AN361*$G360)*$AJ$8</f>
        <v>0</v>
      </c>
      <c r="AO362" s="1126"/>
      <c r="AP362" s="1125">
        <f>(AP360*AP361*$G360)*$AJ$8</f>
        <v>0</v>
      </c>
      <c r="AQ362" s="1126"/>
      <c r="AR362" s="1125">
        <f>(AR360*AR361*$G360)*$AT$8</f>
        <v>0</v>
      </c>
      <c r="AS362" s="1126"/>
      <c r="AT362" s="1125">
        <f>(AT360*AT361*$G360)*$AT$8</f>
        <v>0</v>
      </c>
      <c r="AU362" s="1126"/>
      <c r="AV362" s="1125">
        <f>(AV360*AV361*$G360)*$AT$8</f>
        <v>0</v>
      </c>
      <c r="AW362" s="1126"/>
      <c r="AX362" s="1125">
        <f>(AX360*AX361*$G360)*$AT$8</f>
        <v>0</v>
      </c>
      <c r="AY362" s="1126"/>
      <c r="AZ362" s="1125">
        <f>(AZ360*AZ361*$G360)*$BB$8</f>
        <v>0</v>
      </c>
      <c r="BA362" s="1126"/>
      <c r="BB362" s="1125">
        <f>(BB360*BB361*$G360)*$BB$8</f>
        <v>0</v>
      </c>
      <c r="BC362" s="1126"/>
      <c r="BD362" s="1125">
        <f>(BD360*BD361*$G360)*$BB$8</f>
        <v>0</v>
      </c>
      <c r="BE362" s="1126"/>
      <c r="BF362" s="1125">
        <f>(BF360*BF361*$G360)*$BB$8</f>
        <v>0</v>
      </c>
      <c r="BG362" s="1126"/>
      <c r="BH362" s="1125">
        <f>(BH360*BH361*$G360)*$BJ$8</f>
        <v>0</v>
      </c>
      <c r="BI362" s="1126"/>
      <c r="BJ362" s="1125">
        <f>(BJ360*BJ361*$G360)*$BJ$8</f>
        <v>0</v>
      </c>
      <c r="BK362" s="1126"/>
      <c r="BL362" s="1125">
        <f>(BL360*BL361*$G360)*$BJ$8</f>
        <v>0</v>
      </c>
      <c r="BM362" s="1126"/>
      <c r="BN362" s="1125">
        <f>(BN360*BN361*$G360)*$BJ$8</f>
        <v>0</v>
      </c>
      <c r="BO362" s="1126"/>
      <c r="BP362" s="1125">
        <f>(BP360*BP361*$G360)*$BT$8</f>
        <v>0</v>
      </c>
      <c r="BQ362" s="1126"/>
      <c r="BR362" s="1125">
        <f>(BR360*BR361*$G360)*$BT$8</f>
        <v>0</v>
      </c>
      <c r="BS362" s="1126"/>
      <c r="BT362" s="1125">
        <f>(BT360*BT361*$G360)*$BT$8</f>
        <v>0</v>
      </c>
      <c r="BU362" s="1126"/>
      <c r="BV362" s="1125">
        <f>(BV360*BV361*$G360)*$BT$8</f>
        <v>0</v>
      </c>
      <c r="BW362" s="1126"/>
      <c r="BX362" s="1125">
        <f>(BX360*BX361*$G360)*$CB$8</f>
        <v>0</v>
      </c>
      <c r="BY362" s="1126"/>
      <c r="BZ362" s="1125">
        <f>(BZ360*BZ361*$G360)*$CB$8</f>
        <v>0</v>
      </c>
      <c r="CA362" s="1126"/>
      <c r="CB362" s="1125">
        <f>(CB360*CB361*$G360)*$CB$8</f>
        <v>0</v>
      </c>
      <c r="CC362" s="1126"/>
      <c r="CD362" s="1125">
        <f>(CD360*CD361*$G360)*$CB$8</f>
        <v>0</v>
      </c>
      <c r="CE362" s="1126"/>
      <c r="CF362" s="1125">
        <f>(CF360*CF361*$G360)*$CJ$8</f>
        <v>0</v>
      </c>
      <c r="CG362" s="1126"/>
      <c r="CH362" s="1125">
        <f>(CH360*CH361*$G360)*$CJ$8</f>
        <v>0</v>
      </c>
      <c r="CI362" s="1126"/>
      <c r="CJ362" s="1125">
        <f>(CJ360*CJ361*$G360)*$CJ$8</f>
        <v>0</v>
      </c>
      <c r="CK362" s="1126"/>
      <c r="CL362" s="1125">
        <f>(CL360*CL361*$G360)*$CJ$8</f>
        <v>0</v>
      </c>
      <c r="CM362" s="1126"/>
      <c r="CN362" s="1125">
        <f>(CN360*CN361*$G360)*$CT$8</f>
        <v>0</v>
      </c>
      <c r="CO362" s="1126"/>
      <c r="CP362" s="1125">
        <f>(CP360*CP361*$G360)*$CT$8</f>
        <v>0</v>
      </c>
      <c r="CQ362" s="1126"/>
      <c r="CR362" s="1125">
        <f>(CR360*CR361*$G360)*$CT$8</f>
        <v>0</v>
      </c>
      <c r="CS362" s="1126"/>
      <c r="CT362" s="1125">
        <f>(CT360*CT361*$G360)*$CT$8</f>
        <v>0</v>
      </c>
      <c r="CU362" s="1126"/>
      <c r="CV362" s="1125">
        <f>(CV360*CV361*$G360)*$DB$8</f>
        <v>0</v>
      </c>
      <c r="CW362" s="1126"/>
      <c r="CX362" s="1125">
        <f>(CX360*CX361*$G360)*$DB$8</f>
        <v>0</v>
      </c>
      <c r="CY362" s="1126"/>
      <c r="CZ362" s="1125">
        <f>(CZ360*CZ361*$G360)*$DB$8</f>
        <v>0</v>
      </c>
      <c r="DA362" s="1126"/>
      <c r="DB362" s="1125">
        <f>(DB360*DB361*$G360)*$DB$8</f>
        <v>0</v>
      </c>
      <c r="DC362" s="1126"/>
      <c r="DD362" s="1125">
        <f>(DD360*DD361*$G360)*$DB$8</f>
        <v>0</v>
      </c>
      <c r="DE362" s="1126"/>
      <c r="DF362" s="1125">
        <f>(DF360*DF361*$G360)*$DB$8</f>
        <v>0</v>
      </c>
      <c r="DG362" s="1126"/>
      <c r="DH362" s="1125">
        <f>(DH360*DH361*$G360)*$DB$8</f>
        <v>0</v>
      </c>
      <c r="DI362" s="1126"/>
      <c r="DJ362" s="1130">
        <f>(DJ360*DJ361*$G360)*$DB$8</f>
        <v>0</v>
      </c>
      <c r="DK362" s="1131"/>
      <c r="DL362" s="1125">
        <f>(DL360*DL361*$G360)*$DB$8</f>
        <v>0</v>
      </c>
      <c r="DM362" s="1126"/>
      <c r="DN362" s="1125">
        <f>(DN360*DN361*$G360)*$DB$8</f>
        <v>0</v>
      </c>
      <c r="DO362" s="1126"/>
      <c r="DP362" s="1125">
        <f>(DP360*DP361*$G360)*$DB$8</f>
        <v>0</v>
      </c>
      <c r="DQ362" s="1126"/>
      <c r="DR362" s="1125">
        <f>(DR360*DR361*$G360)*$DB$8</f>
        <v>0</v>
      </c>
      <c r="DS362" s="1126"/>
      <c r="DT362" s="1125">
        <f>(DT360*DT361*$G360)*$DB$8</f>
        <v>0</v>
      </c>
      <c r="DU362" s="1126"/>
      <c r="DV362" s="1125">
        <f>(DV360*DV361*$G360)*$DB$8</f>
        <v>0</v>
      </c>
      <c r="DW362" s="1126"/>
      <c r="DX362" s="1125">
        <f>(DX360*DX361*$G360)*$DB$8</f>
        <v>0</v>
      </c>
      <c r="DY362" s="1126"/>
      <c r="DZ362" s="1125">
        <f>(DZ360*DZ361*$G360)*$DB$8</f>
        <v>0</v>
      </c>
      <c r="EA362" s="1126"/>
      <c r="EB362" s="1125">
        <f>(EB360*EB361*$G360)*$DB$8</f>
        <v>0</v>
      </c>
      <c r="EC362" s="1126"/>
      <c r="ED362" s="1125">
        <f>(ED360*ED361*$G360)*$DB$8</f>
        <v>0</v>
      </c>
      <c r="EE362" s="1126"/>
      <c r="EF362" s="1125">
        <f>(EF360*EF361*$G360)*$DB$8</f>
        <v>0</v>
      </c>
      <c r="EG362" s="1126"/>
      <c r="EH362" s="1125">
        <f>(EH360*EH361*$G360)*$DB$8</f>
        <v>0</v>
      </c>
      <c r="EI362" s="1126"/>
      <c r="EJ362" s="1125">
        <f>(EJ360*EJ361*$G360)*$DB$8</f>
        <v>0</v>
      </c>
      <c r="EK362" s="1126"/>
      <c r="EL362" s="1125">
        <f>(EL360*EL361*$G360)*$DB$8</f>
        <v>0</v>
      </c>
      <c r="EM362" s="1126"/>
      <c r="EN362" s="1125">
        <f>(EN360*EN361*$G360)*$DB$8</f>
        <v>0</v>
      </c>
      <c r="EO362" s="1126"/>
      <c r="EP362" s="1125">
        <f>(EP360*EP361*$G360)*$DB$8</f>
        <v>0</v>
      </c>
      <c r="EQ362" s="1126"/>
      <c r="ER362" s="1125">
        <f>(ER360*ER361*$G360)*$DB$8</f>
        <v>0</v>
      </c>
      <c r="ES362" s="1126"/>
      <c r="ET362" s="1125">
        <f>(ET360*ET361*$G360)*$DB$8</f>
        <v>0</v>
      </c>
      <c r="EU362" s="1126"/>
      <c r="EV362" s="1125">
        <f>(EV360*EV361*$G360)*$DB$8</f>
        <v>0</v>
      </c>
      <c r="EW362" s="1126"/>
      <c r="EX362" s="1125">
        <f>(EX360*EX361*$G360)*$DB$8</f>
        <v>0</v>
      </c>
      <c r="EY362" s="1126"/>
      <c r="EZ362" s="1125">
        <f>(EZ360*EZ361*$G360)*$DB$8</f>
        <v>0</v>
      </c>
      <c r="FA362" s="1126"/>
      <c r="FB362" s="1125">
        <f>(FB360*FB361*$G360)*$DB$8</f>
        <v>0</v>
      </c>
      <c r="FC362" s="1126"/>
      <c r="FD362" s="1125">
        <f>(FD360*FD361*$G360)*$DB$8</f>
        <v>0</v>
      </c>
      <c r="FE362" s="1126"/>
      <c r="FF362" s="1125">
        <f>(FF360*FF361*$G360)*$DB$8</f>
        <v>0</v>
      </c>
      <c r="FG362" s="1126"/>
      <c r="FH362" s="1125">
        <f>(FH360*FH361*$G360)*$DB$8</f>
        <v>0</v>
      </c>
      <c r="FI362" s="1126"/>
      <c r="FJ362" s="1125">
        <f>(FJ360*FJ361*$G360)*$DB$8</f>
        <v>0</v>
      </c>
      <c r="FK362" s="1126"/>
      <c r="FL362" s="1125">
        <f>(FL360*FL361*$G360)*$DB$8</f>
        <v>0</v>
      </c>
      <c r="FM362" s="1126"/>
      <c r="FN362" s="1125">
        <f>(FN360*FN361*$G360)*$DB$8</f>
        <v>0</v>
      </c>
      <c r="FO362" s="1126"/>
      <c r="FP362" s="1125">
        <f>(FP360*FP361*$G360)*$DB$8</f>
        <v>0</v>
      </c>
      <c r="FQ362" s="1126"/>
      <c r="FR362" s="1125">
        <f>(FR360*FR361*$G360)*$DB$8</f>
        <v>0</v>
      </c>
      <c r="FS362" s="1126"/>
      <c r="FT362" s="1125">
        <f>(FT360*FT361*$G360)*$DB$8</f>
        <v>0</v>
      </c>
      <c r="FU362" s="1126"/>
      <c r="FV362" s="1125">
        <f>(FV360*FV361*$G360)*$DB$8</f>
        <v>0</v>
      </c>
      <c r="FW362" s="1126"/>
      <c r="FX362" s="1125">
        <f>(FX360*FX361*$G360)*$DB$8</f>
        <v>0</v>
      </c>
      <c r="FY362" s="1126"/>
      <c r="FZ362" s="1125">
        <f>(FZ360*FZ361*$G360)*$DB$8</f>
        <v>0</v>
      </c>
      <c r="GA362" s="1126"/>
      <c r="GB362" s="1125">
        <f>(GB360*GB361*$G360)*$DB$8</f>
        <v>0</v>
      </c>
      <c r="GC362" s="1126"/>
      <c r="GD362" s="1125">
        <f>(GD360*GD361*$G360)*$DB$8</f>
        <v>0</v>
      </c>
      <c r="GE362" s="1126"/>
      <c r="GF362" s="1125">
        <f>(GF360*GF361*$G360)*$DB$8</f>
        <v>0</v>
      </c>
      <c r="GG362" s="1126"/>
      <c r="GH362" s="1125">
        <f>(GH360*GH361*$G360)*$DB$8</f>
        <v>0</v>
      </c>
      <c r="GI362" s="1126"/>
      <c r="GJ362" s="1125">
        <f>(GJ360*GJ361*$G360)*$DB$8</f>
        <v>0</v>
      </c>
      <c r="GK362" s="1126"/>
      <c r="GL362" s="1125">
        <f>(GL360*GL361*$G360)*$DB$8</f>
        <v>0</v>
      </c>
      <c r="GM362" s="1126"/>
      <c r="GN362" s="1125">
        <f>(GN360*GN361*$G360)*$DB$8</f>
        <v>0</v>
      </c>
      <c r="GO362" s="1126"/>
      <c r="GP362" s="1125">
        <f>(GP360*GP361*$G360)*$DB$8</f>
        <v>0</v>
      </c>
      <c r="GQ362" s="1126"/>
      <c r="GR362" s="1125">
        <f>(GR360*GR361*$G360)*$DB$8</f>
        <v>0</v>
      </c>
      <c r="GS362" s="1126"/>
      <c r="GT362" s="1125">
        <f>(GT360*GT361*$G360)*$DB$8</f>
        <v>0</v>
      </c>
      <c r="GU362" s="1126"/>
      <c r="GV362" s="1125">
        <f t="shared" ref="GV362" si="1464">(GV360*GV361*$G360)*$DB$8</f>
        <v>0</v>
      </c>
      <c r="GW362" s="1126"/>
      <c r="GX362" s="1125">
        <f t="shared" ref="GX362" si="1465">(GX360*GX361*$G360)*$DB$8</f>
        <v>0</v>
      </c>
      <c r="GY362" s="1126"/>
      <c r="GZ362" s="1125">
        <f t="shared" ref="GZ362" si="1466">(GZ360*GZ361*$G360)*$DB$8</f>
        <v>0</v>
      </c>
      <c r="HA362" s="1126"/>
      <c r="HB362" s="1125">
        <f>(HB360*HB361*$G360)*$DB$8</f>
        <v>0</v>
      </c>
      <c r="HC362" s="1126"/>
      <c r="HD362" s="1125">
        <f t="shared" ref="HD362" si="1467">(HD360*HD361*$G360)*$DB$8</f>
        <v>0</v>
      </c>
      <c r="HE362" s="1126"/>
      <c r="HF362" s="1125">
        <f t="shared" ref="HF362" si="1468">(HF360*HF361*$G360)*$DB$8</f>
        <v>0</v>
      </c>
      <c r="HG362" s="1126"/>
      <c r="HH362" s="1125">
        <f t="shared" ref="HH362" si="1469">(HH360*HH361*$G360)*$DB$8</f>
        <v>0</v>
      </c>
      <c r="HI362" s="1126"/>
    </row>
    <row r="363" spans="1:217" ht="12.75" hidden="1" customHeight="1">
      <c r="A363" s="1139"/>
      <c r="B363" s="1140"/>
      <c r="C363" s="1139"/>
      <c r="D363" s="1141"/>
      <c r="E363" s="1141"/>
      <c r="F363" s="1142"/>
      <c r="G363" s="1141"/>
      <c r="H363" s="733"/>
      <c r="I363" s="1143"/>
      <c r="J363" s="1144"/>
      <c r="K363" s="839" t="s">
        <v>382</v>
      </c>
      <c r="L363" s="1121">
        <f>L362</f>
        <v>0</v>
      </c>
      <c r="M363" s="1122"/>
      <c r="N363" s="1121">
        <f>L363+N362</f>
        <v>0</v>
      </c>
      <c r="O363" s="1122"/>
      <c r="P363" s="1121">
        <f>N363+P362</f>
        <v>0</v>
      </c>
      <c r="Q363" s="1122"/>
      <c r="R363" s="1121">
        <f>P363+R362</f>
        <v>0</v>
      </c>
      <c r="S363" s="1122"/>
      <c r="T363" s="1121">
        <f>R363+T362</f>
        <v>0</v>
      </c>
      <c r="U363" s="1122"/>
      <c r="V363" s="1121">
        <f>T363+V362</f>
        <v>0</v>
      </c>
      <c r="W363" s="1122"/>
      <c r="X363" s="1121">
        <f>V363+X362</f>
        <v>0</v>
      </c>
      <c r="Y363" s="1122"/>
      <c r="Z363" s="1121">
        <f>X363+Z362</f>
        <v>0</v>
      </c>
      <c r="AA363" s="1122"/>
      <c r="AB363" s="1121">
        <f>Z363+AB362</f>
        <v>0</v>
      </c>
      <c r="AC363" s="1122"/>
      <c r="AD363" s="1121">
        <f>AB363+AD362</f>
        <v>0</v>
      </c>
      <c r="AE363" s="1122"/>
      <c r="AF363" s="1121">
        <f>AD363+AF362</f>
        <v>0</v>
      </c>
      <c r="AG363" s="1122"/>
      <c r="AH363" s="1121">
        <f>AF363+AH362</f>
        <v>0</v>
      </c>
      <c r="AI363" s="1122"/>
      <c r="AJ363" s="1121">
        <f>AH363+AJ362</f>
        <v>0</v>
      </c>
      <c r="AK363" s="1122"/>
      <c r="AL363" s="1121">
        <f>AJ363+AL362</f>
        <v>0</v>
      </c>
      <c r="AM363" s="1122"/>
      <c r="AN363" s="1121">
        <f>AL363+AN362</f>
        <v>0</v>
      </c>
      <c r="AO363" s="1122"/>
      <c r="AP363" s="1121">
        <f>AN363+AP362</f>
        <v>0</v>
      </c>
      <c r="AQ363" s="1122"/>
      <c r="AR363" s="1121">
        <f>AP363+AR362</f>
        <v>0</v>
      </c>
      <c r="AS363" s="1122"/>
      <c r="AT363" s="1121">
        <f>AR363+AT362</f>
        <v>0</v>
      </c>
      <c r="AU363" s="1122"/>
      <c r="AV363" s="1121">
        <f>AT363+AV362</f>
        <v>0</v>
      </c>
      <c r="AW363" s="1122"/>
      <c r="AX363" s="1121">
        <f>AV363+AX362</f>
        <v>0</v>
      </c>
      <c r="AY363" s="1122"/>
      <c r="AZ363" s="1121">
        <f>AX363+AZ362</f>
        <v>0</v>
      </c>
      <c r="BA363" s="1122"/>
      <c r="BB363" s="1121">
        <f>AZ363+BB362</f>
        <v>0</v>
      </c>
      <c r="BC363" s="1122"/>
      <c r="BD363" s="1121">
        <f>BB363+BD362</f>
        <v>0</v>
      </c>
      <c r="BE363" s="1122"/>
      <c r="BF363" s="1121">
        <f>BD363+BF362</f>
        <v>0</v>
      </c>
      <c r="BG363" s="1122"/>
      <c r="BH363" s="1121">
        <f>BF363+BH362</f>
        <v>0</v>
      </c>
      <c r="BI363" s="1122"/>
      <c r="BJ363" s="1121">
        <f>BH363+BJ362</f>
        <v>0</v>
      </c>
      <c r="BK363" s="1122"/>
      <c r="BL363" s="1121">
        <f>BJ363+BL362</f>
        <v>0</v>
      </c>
      <c r="BM363" s="1122"/>
      <c r="BN363" s="1121">
        <f>BL363+BN362</f>
        <v>0</v>
      </c>
      <c r="BO363" s="1122"/>
      <c r="BP363" s="1121">
        <f>BN363+BP362</f>
        <v>0</v>
      </c>
      <c r="BQ363" s="1122"/>
      <c r="BR363" s="1121">
        <f>BP363+BR362</f>
        <v>0</v>
      </c>
      <c r="BS363" s="1122"/>
      <c r="BT363" s="1121">
        <f>BR363+BT362</f>
        <v>0</v>
      </c>
      <c r="BU363" s="1122"/>
      <c r="BV363" s="1121">
        <f>BT363+BV362</f>
        <v>0</v>
      </c>
      <c r="BW363" s="1122"/>
      <c r="BX363" s="1121">
        <f>BV363+BX362</f>
        <v>0</v>
      </c>
      <c r="BY363" s="1122"/>
      <c r="BZ363" s="1121">
        <f>BX363+BZ362</f>
        <v>0</v>
      </c>
      <c r="CA363" s="1122"/>
      <c r="CB363" s="1121">
        <f>BZ363+CB362</f>
        <v>0</v>
      </c>
      <c r="CC363" s="1122"/>
      <c r="CD363" s="1121">
        <f>CB363+CD362</f>
        <v>0</v>
      </c>
      <c r="CE363" s="1122"/>
      <c r="CF363" s="1121">
        <f>CD363+CF362</f>
        <v>0</v>
      </c>
      <c r="CG363" s="1122"/>
      <c r="CH363" s="1121">
        <f>CF363+CH362</f>
        <v>0</v>
      </c>
      <c r="CI363" s="1122"/>
      <c r="CJ363" s="1121">
        <f>CH363+CJ362</f>
        <v>0</v>
      </c>
      <c r="CK363" s="1122"/>
      <c r="CL363" s="1121">
        <f>CJ363+CL362</f>
        <v>0</v>
      </c>
      <c r="CM363" s="1122"/>
      <c r="CN363" s="1121">
        <f>CL363+CN362</f>
        <v>0</v>
      </c>
      <c r="CO363" s="1122"/>
      <c r="CP363" s="1121">
        <f>CN363+CP362</f>
        <v>0</v>
      </c>
      <c r="CQ363" s="1122"/>
      <c r="CR363" s="1121">
        <f>CP363+CR362</f>
        <v>0</v>
      </c>
      <c r="CS363" s="1122"/>
      <c r="CT363" s="1121">
        <f>CR363+CT362</f>
        <v>0</v>
      </c>
      <c r="CU363" s="1122"/>
      <c r="CV363" s="1121">
        <f>CT363+CV362</f>
        <v>0</v>
      </c>
      <c r="CW363" s="1122"/>
      <c r="CX363" s="1121">
        <f>CV363+CX362</f>
        <v>0</v>
      </c>
      <c r="CY363" s="1122"/>
      <c r="CZ363" s="1121">
        <f>CX363+CZ362</f>
        <v>0</v>
      </c>
      <c r="DA363" s="1122"/>
      <c r="DB363" s="1121">
        <f>CZ363+DB362</f>
        <v>0</v>
      </c>
      <c r="DC363" s="1122"/>
      <c r="DD363" s="1121">
        <f>DB363+DD362</f>
        <v>0</v>
      </c>
      <c r="DE363" s="1122"/>
      <c r="DF363" s="1121">
        <f>DD363+DF362</f>
        <v>0</v>
      </c>
      <c r="DG363" s="1122"/>
      <c r="DH363" s="1121">
        <f>DF363+DH362</f>
        <v>0</v>
      </c>
      <c r="DI363" s="1122"/>
      <c r="DJ363" s="1127">
        <f>DH363+DJ362</f>
        <v>0</v>
      </c>
      <c r="DK363" s="1128"/>
      <c r="DL363" s="1121">
        <f>DJ363+DL362</f>
        <v>0</v>
      </c>
      <c r="DM363" s="1122"/>
      <c r="DN363" s="1121">
        <f>DL363+DN362</f>
        <v>0</v>
      </c>
      <c r="DO363" s="1122"/>
      <c r="DP363" s="1121">
        <f>DN363+DP362</f>
        <v>0</v>
      </c>
      <c r="DQ363" s="1122"/>
      <c r="DR363" s="1121">
        <f>DP363+DR362</f>
        <v>0</v>
      </c>
      <c r="DS363" s="1122"/>
      <c r="DT363" s="1121">
        <f>DR363+DT362</f>
        <v>0</v>
      </c>
      <c r="DU363" s="1122"/>
      <c r="DV363" s="1121">
        <f>DT363+DV362</f>
        <v>0</v>
      </c>
      <c r="DW363" s="1122"/>
      <c r="DX363" s="1121">
        <f>DV363+DX362</f>
        <v>0</v>
      </c>
      <c r="DY363" s="1122"/>
      <c r="DZ363" s="1121">
        <f>DX363+DZ362</f>
        <v>0</v>
      </c>
      <c r="EA363" s="1122"/>
      <c r="EB363" s="1121">
        <f>DZ363+EB362</f>
        <v>0</v>
      </c>
      <c r="EC363" s="1122"/>
      <c r="ED363" s="1121">
        <f>EB363+ED362</f>
        <v>0</v>
      </c>
      <c r="EE363" s="1122"/>
      <c r="EF363" s="1121">
        <f>ED363+EF362</f>
        <v>0</v>
      </c>
      <c r="EG363" s="1122"/>
      <c r="EH363" s="1121">
        <f>EF363+EH362</f>
        <v>0</v>
      </c>
      <c r="EI363" s="1122"/>
      <c r="EJ363" s="1121">
        <f>EH363+EJ362</f>
        <v>0</v>
      </c>
      <c r="EK363" s="1122"/>
      <c r="EL363" s="1121">
        <f>EJ363+EL362</f>
        <v>0</v>
      </c>
      <c r="EM363" s="1122"/>
      <c r="EN363" s="1121">
        <f>EL363+EN362</f>
        <v>0</v>
      </c>
      <c r="EO363" s="1122"/>
      <c r="EP363" s="1121">
        <f>EN363+EP362</f>
        <v>0</v>
      </c>
      <c r="EQ363" s="1122"/>
      <c r="ER363" s="1121">
        <f>EP363+ER362</f>
        <v>0</v>
      </c>
      <c r="ES363" s="1122"/>
      <c r="ET363" s="1121">
        <f>ER363+ET362</f>
        <v>0</v>
      </c>
      <c r="EU363" s="1122"/>
      <c r="EV363" s="1121">
        <f>ET363+EV362</f>
        <v>0</v>
      </c>
      <c r="EW363" s="1122"/>
      <c r="EX363" s="1121">
        <f>EV363+EX362</f>
        <v>0</v>
      </c>
      <c r="EY363" s="1122"/>
      <c r="EZ363" s="1121">
        <f>EX363+EZ362</f>
        <v>0</v>
      </c>
      <c r="FA363" s="1122"/>
      <c r="FB363" s="1121">
        <f>EZ363+FB362</f>
        <v>0</v>
      </c>
      <c r="FC363" s="1122"/>
      <c r="FD363" s="1121">
        <f>FB363+FD362</f>
        <v>0</v>
      </c>
      <c r="FE363" s="1122"/>
      <c r="FF363" s="1121">
        <f>FD363+FF362</f>
        <v>0</v>
      </c>
      <c r="FG363" s="1122"/>
      <c r="FH363" s="1121">
        <f>FF363+FH362</f>
        <v>0</v>
      </c>
      <c r="FI363" s="1122"/>
      <c r="FJ363" s="1121">
        <f>FH363+FJ362</f>
        <v>0</v>
      </c>
      <c r="FK363" s="1122"/>
      <c r="FL363" s="1121">
        <f>FJ363+FL362</f>
        <v>0</v>
      </c>
      <c r="FM363" s="1122"/>
      <c r="FN363" s="1121">
        <f>FL363+FN362</f>
        <v>0</v>
      </c>
      <c r="FO363" s="1122"/>
      <c r="FP363" s="1121">
        <f>FN363+FP362</f>
        <v>0</v>
      </c>
      <c r="FQ363" s="1122"/>
      <c r="FR363" s="1121">
        <f>FP363+FR362</f>
        <v>0</v>
      </c>
      <c r="FS363" s="1122"/>
      <c r="FT363" s="1121">
        <f>FR363+FT362</f>
        <v>0</v>
      </c>
      <c r="FU363" s="1122"/>
      <c r="FV363" s="1121">
        <f>FT363+FV362</f>
        <v>0</v>
      </c>
      <c r="FW363" s="1122"/>
      <c r="FX363" s="1121">
        <f>FV363+FX362</f>
        <v>0</v>
      </c>
      <c r="FY363" s="1122"/>
      <c r="FZ363" s="1121">
        <f>FX363+FZ362</f>
        <v>0</v>
      </c>
      <c r="GA363" s="1122"/>
      <c r="GB363" s="1121">
        <f>FZ363+GB362</f>
        <v>0</v>
      </c>
      <c r="GC363" s="1122"/>
      <c r="GD363" s="1121">
        <f>GB363+GD362</f>
        <v>0</v>
      </c>
      <c r="GE363" s="1122"/>
      <c r="GF363" s="1121">
        <f>GD363+GF362</f>
        <v>0</v>
      </c>
      <c r="GG363" s="1122"/>
      <c r="GH363" s="1121">
        <f>GF363+GH362</f>
        <v>0</v>
      </c>
      <c r="GI363" s="1122"/>
      <c r="GJ363" s="1121">
        <f>GH363+GJ362</f>
        <v>0</v>
      </c>
      <c r="GK363" s="1122"/>
      <c r="GL363" s="1121">
        <f>GJ363+GL362</f>
        <v>0</v>
      </c>
      <c r="GM363" s="1122"/>
      <c r="GN363" s="1121">
        <f>GL363+GN362</f>
        <v>0</v>
      </c>
      <c r="GO363" s="1122"/>
      <c r="GP363" s="1121">
        <f>GN363+GP362</f>
        <v>0</v>
      </c>
      <c r="GQ363" s="1122"/>
      <c r="GR363" s="1121">
        <f>GP363+GR362</f>
        <v>0</v>
      </c>
      <c r="GS363" s="1122"/>
      <c r="GT363" s="1121">
        <f>GR363+GT362</f>
        <v>0</v>
      </c>
      <c r="GU363" s="1122"/>
      <c r="GV363" s="1121">
        <f t="shared" ref="GV363" si="1470">GT363+GV362</f>
        <v>0</v>
      </c>
      <c r="GW363" s="1122"/>
      <c r="GX363" s="1121">
        <f t="shared" ref="GX363" si="1471">GV363+GX362</f>
        <v>0</v>
      </c>
      <c r="GY363" s="1122"/>
      <c r="GZ363" s="1121">
        <f t="shared" ref="GZ363" si="1472">GX363+GZ362</f>
        <v>0</v>
      </c>
      <c r="HA363" s="1122"/>
      <c r="HB363" s="1121">
        <f>GZ363+HB362</f>
        <v>0</v>
      </c>
      <c r="HC363" s="1122"/>
      <c r="HD363" s="1121">
        <f t="shared" ref="HD363" si="1473">HB363+HD362</f>
        <v>0</v>
      </c>
      <c r="HE363" s="1122"/>
      <c r="HF363" s="1121">
        <f t="shared" ref="HF363" si="1474">HD363+HF362</f>
        <v>0</v>
      </c>
      <c r="HG363" s="1122"/>
      <c r="HH363" s="1121">
        <f t="shared" ref="HH363" si="1475">HF363+HH362</f>
        <v>0</v>
      </c>
      <c r="HI363" s="1122"/>
    </row>
    <row r="364" spans="1:217" s="19" customFormat="1" ht="12.75" hidden="1" customHeight="1">
      <c r="A364" s="1139"/>
      <c r="B364" s="1140"/>
      <c r="C364" s="1139"/>
      <c r="D364" s="1141"/>
      <c r="E364" s="1141"/>
      <c r="F364" s="1142"/>
      <c r="G364" s="1141"/>
      <c r="H364" s="840"/>
      <c r="I364" s="1143"/>
      <c r="J364" s="1144"/>
      <c r="K364" s="841" t="s">
        <v>383</v>
      </c>
      <c r="L364" s="1117"/>
      <c r="M364" s="1118"/>
      <c r="N364" s="1117"/>
      <c r="O364" s="1118"/>
      <c r="P364" s="1117"/>
      <c r="Q364" s="1118"/>
      <c r="R364" s="1117"/>
      <c r="S364" s="1118"/>
      <c r="T364" s="1117"/>
      <c r="U364" s="1118"/>
      <c r="V364" s="1117"/>
      <c r="W364" s="1118"/>
      <c r="X364" s="1117"/>
      <c r="Y364" s="1118"/>
      <c r="Z364" s="1117"/>
      <c r="AA364" s="1118"/>
      <c r="AB364" s="1117"/>
      <c r="AC364" s="1118"/>
      <c r="AD364" s="1117"/>
      <c r="AE364" s="1118"/>
      <c r="AF364" s="1117"/>
      <c r="AG364" s="1118"/>
      <c r="AH364" s="1117"/>
      <c r="AI364" s="1118"/>
      <c r="AJ364" s="1117"/>
      <c r="AK364" s="1118"/>
      <c r="AL364" s="1117"/>
      <c r="AM364" s="1118"/>
      <c r="AN364" s="1117"/>
      <c r="AO364" s="1118"/>
      <c r="AP364" s="1117"/>
      <c r="AQ364" s="1118"/>
      <c r="AR364" s="1117"/>
      <c r="AS364" s="1118"/>
      <c r="AT364" s="1117"/>
      <c r="AU364" s="1118"/>
      <c r="AV364" s="1117"/>
      <c r="AW364" s="1118"/>
      <c r="AX364" s="1117"/>
      <c r="AY364" s="1118"/>
      <c r="AZ364" s="1117"/>
      <c r="BA364" s="1118"/>
      <c r="BB364" s="1117"/>
      <c r="BC364" s="1118"/>
      <c r="BD364" s="1117"/>
      <c r="BE364" s="1118"/>
      <c r="BF364" s="1117"/>
      <c r="BG364" s="1118"/>
      <c r="BH364" s="1117"/>
      <c r="BI364" s="1118"/>
      <c r="BJ364" s="1117"/>
      <c r="BK364" s="1118"/>
      <c r="BL364" s="1117"/>
      <c r="BM364" s="1118"/>
      <c r="BN364" s="1117"/>
      <c r="BO364" s="1118"/>
      <c r="BP364" s="1117"/>
      <c r="BQ364" s="1118"/>
      <c r="BR364" s="1117"/>
      <c r="BS364" s="1118"/>
      <c r="BT364" s="1117"/>
      <c r="BU364" s="1118"/>
      <c r="BV364" s="1117"/>
      <c r="BW364" s="1118"/>
      <c r="BX364" s="1117"/>
      <c r="BY364" s="1118"/>
      <c r="BZ364" s="1117"/>
      <c r="CA364" s="1118"/>
      <c r="CB364" s="1117"/>
      <c r="CC364" s="1118"/>
      <c r="CD364" s="1117"/>
      <c r="CE364" s="1118"/>
      <c r="CF364" s="1117"/>
      <c r="CG364" s="1118"/>
      <c r="CH364" s="1117"/>
      <c r="CI364" s="1118"/>
      <c r="CJ364" s="1117"/>
      <c r="CK364" s="1118"/>
      <c r="CL364" s="1117"/>
      <c r="CM364" s="1118"/>
      <c r="CN364" s="1117"/>
      <c r="CO364" s="1118"/>
      <c r="CP364" s="1117"/>
      <c r="CQ364" s="1118"/>
      <c r="CR364" s="1117"/>
      <c r="CS364" s="1118"/>
      <c r="CT364" s="1117"/>
      <c r="CU364" s="1118"/>
      <c r="CV364" s="1117"/>
      <c r="CW364" s="1118"/>
      <c r="CX364" s="1117"/>
      <c r="CY364" s="1118"/>
      <c r="CZ364" s="1117"/>
      <c r="DA364" s="1118"/>
      <c r="DB364" s="1117"/>
      <c r="DC364" s="1118"/>
      <c r="DD364" s="1117"/>
      <c r="DE364" s="1118"/>
      <c r="DF364" s="1117"/>
      <c r="DG364" s="1118"/>
      <c r="DH364" s="1117"/>
      <c r="DI364" s="1118"/>
      <c r="DJ364" s="1123"/>
      <c r="DK364" s="1124"/>
      <c r="DL364" s="1117"/>
      <c r="DM364" s="1118"/>
      <c r="DN364" s="1117"/>
      <c r="DO364" s="1118"/>
      <c r="DP364" s="1117"/>
      <c r="DQ364" s="1118"/>
      <c r="DR364" s="1117"/>
      <c r="DS364" s="1118"/>
      <c r="DT364" s="1117"/>
      <c r="DU364" s="1118"/>
      <c r="DV364" s="1117"/>
      <c r="DW364" s="1118"/>
      <c r="DX364" s="1117"/>
      <c r="DY364" s="1118"/>
      <c r="DZ364" s="1117"/>
      <c r="EA364" s="1118"/>
      <c r="EB364" s="1117"/>
      <c r="EC364" s="1118"/>
      <c r="ED364" s="1117"/>
      <c r="EE364" s="1118"/>
      <c r="EF364" s="1117"/>
      <c r="EG364" s="1118"/>
      <c r="EH364" s="1117"/>
      <c r="EI364" s="1118"/>
      <c r="EJ364" s="1117"/>
      <c r="EK364" s="1118"/>
      <c r="EL364" s="1117"/>
      <c r="EM364" s="1118"/>
      <c r="EN364" s="1117"/>
      <c r="EO364" s="1118"/>
      <c r="EP364" s="1117"/>
      <c r="EQ364" s="1118"/>
      <c r="ER364" s="1117"/>
      <c r="ES364" s="1118"/>
      <c r="ET364" s="1117"/>
      <c r="EU364" s="1118"/>
      <c r="EV364" s="1117"/>
      <c r="EW364" s="1118"/>
      <c r="EX364" s="1117"/>
      <c r="EY364" s="1118"/>
      <c r="EZ364" s="1117"/>
      <c r="FA364" s="1118"/>
      <c r="FB364" s="1117"/>
      <c r="FC364" s="1118"/>
      <c r="FD364" s="1117"/>
      <c r="FE364" s="1118"/>
      <c r="FF364" s="1117"/>
      <c r="FG364" s="1118"/>
      <c r="FH364" s="1117"/>
      <c r="FI364" s="1118"/>
      <c r="FJ364" s="1117"/>
      <c r="FK364" s="1118"/>
      <c r="FL364" s="1117"/>
      <c r="FM364" s="1118"/>
      <c r="FN364" s="1117"/>
      <c r="FO364" s="1118"/>
      <c r="FP364" s="1117"/>
      <c r="FQ364" s="1118"/>
      <c r="FR364" s="1117"/>
      <c r="FS364" s="1118"/>
      <c r="FT364" s="1117"/>
      <c r="FU364" s="1118"/>
      <c r="FV364" s="1117"/>
      <c r="FW364" s="1118"/>
      <c r="FX364" s="1117"/>
      <c r="FY364" s="1118"/>
      <c r="FZ364" s="1117"/>
      <c r="GA364" s="1118"/>
      <c r="GB364" s="1117"/>
      <c r="GC364" s="1118"/>
      <c r="GD364" s="1117"/>
      <c r="GE364" s="1118"/>
      <c r="GF364" s="1117"/>
      <c r="GG364" s="1118"/>
      <c r="GH364" s="1117"/>
      <c r="GI364" s="1118"/>
      <c r="GJ364" s="1117"/>
      <c r="GK364" s="1118"/>
      <c r="GL364" s="1117"/>
      <c r="GM364" s="1118"/>
      <c r="GN364" s="1117"/>
      <c r="GO364" s="1118"/>
      <c r="GP364" s="1117"/>
      <c r="GQ364" s="1118"/>
      <c r="GR364" s="1117"/>
      <c r="GS364" s="1118"/>
      <c r="GT364" s="1117"/>
      <c r="GU364" s="1118"/>
      <c r="GV364" s="1117"/>
      <c r="GW364" s="1118"/>
      <c r="GX364" s="1117"/>
      <c r="GY364" s="1118"/>
      <c r="GZ364" s="1117"/>
      <c r="HA364" s="1118"/>
      <c r="HB364" s="1117"/>
      <c r="HC364" s="1118"/>
      <c r="HD364" s="1117"/>
      <c r="HE364" s="1118"/>
      <c r="HF364" s="1117"/>
      <c r="HG364" s="1118"/>
      <c r="HH364" s="1117"/>
      <c r="HI364" s="1118"/>
    </row>
    <row r="365" spans="1:217" s="20" customFormat="1" ht="12.75" hidden="1" customHeight="1">
      <c r="A365" s="1139"/>
      <c r="B365" s="1140"/>
      <c r="C365" s="1139"/>
      <c r="D365" s="1141"/>
      <c r="E365" s="1141"/>
      <c r="F365" s="1142"/>
      <c r="G365" s="1141"/>
      <c r="H365" s="842"/>
      <c r="I365" s="1143"/>
      <c r="J365" s="1144"/>
      <c r="K365" s="843" t="s">
        <v>384</v>
      </c>
      <c r="L365" s="1113">
        <f>L364</f>
        <v>0</v>
      </c>
      <c r="M365" s="1114"/>
      <c r="N365" s="1113">
        <f>N364+L365</f>
        <v>0</v>
      </c>
      <c r="O365" s="1114"/>
      <c r="P365" s="1113">
        <f>P364+N365</f>
        <v>0</v>
      </c>
      <c r="Q365" s="1114"/>
      <c r="R365" s="1113">
        <f>R364+P365</f>
        <v>0</v>
      </c>
      <c r="S365" s="1114"/>
      <c r="T365" s="1113">
        <f>T364+R365</f>
        <v>0</v>
      </c>
      <c r="U365" s="1114"/>
      <c r="V365" s="1113">
        <f>V364+T365</f>
        <v>0</v>
      </c>
      <c r="W365" s="1114"/>
      <c r="X365" s="1113">
        <f>X364+V365</f>
        <v>0</v>
      </c>
      <c r="Y365" s="1114"/>
      <c r="Z365" s="1113">
        <f>Z364+X365</f>
        <v>0</v>
      </c>
      <c r="AA365" s="1114"/>
      <c r="AB365" s="1113">
        <f>AB364+Z365</f>
        <v>0</v>
      </c>
      <c r="AC365" s="1114"/>
      <c r="AD365" s="1113">
        <f>AD364+AB365</f>
        <v>0</v>
      </c>
      <c r="AE365" s="1114"/>
      <c r="AF365" s="1113">
        <f>AF364+AD365</f>
        <v>0</v>
      </c>
      <c r="AG365" s="1114"/>
      <c r="AH365" s="1113">
        <f>AH364+AF365</f>
        <v>0</v>
      </c>
      <c r="AI365" s="1114"/>
      <c r="AJ365" s="1113">
        <f>AJ364+AH365</f>
        <v>0</v>
      </c>
      <c r="AK365" s="1114"/>
      <c r="AL365" s="1113">
        <f>AL364+AJ365</f>
        <v>0</v>
      </c>
      <c r="AM365" s="1114"/>
      <c r="AN365" s="1113">
        <f>AN364+AL365</f>
        <v>0</v>
      </c>
      <c r="AO365" s="1114"/>
      <c r="AP365" s="1113">
        <f>AP364+AN365</f>
        <v>0</v>
      </c>
      <c r="AQ365" s="1114"/>
      <c r="AR365" s="1113">
        <f>AR364+AP365</f>
        <v>0</v>
      </c>
      <c r="AS365" s="1114"/>
      <c r="AT365" s="1113">
        <f>AT364+AR365</f>
        <v>0</v>
      </c>
      <c r="AU365" s="1114"/>
      <c r="AV365" s="1113">
        <f>AV364+AT365</f>
        <v>0</v>
      </c>
      <c r="AW365" s="1114"/>
      <c r="AX365" s="1113">
        <f>AX364+AV365</f>
        <v>0</v>
      </c>
      <c r="AY365" s="1114"/>
      <c r="AZ365" s="1113">
        <f>AZ364+AX365</f>
        <v>0</v>
      </c>
      <c r="BA365" s="1114"/>
      <c r="BB365" s="1113">
        <f>BB364+AZ365</f>
        <v>0</v>
      </c>
      <c r="BC365" s="1114"/>
      <c r="BD365" s="1113">
        <f>BD364+BB365</f>
        <v>0</v>
      </c>
      <c r="BE365" s="1114"/>
      <c r="BF365" s="1113">
        <f>BF364+BD365</f>
        <v>0</v>
      </c>
      <c r="BG365" s="1114"/>
      <c r="BH365" s="1113">
        <f>BH364+BF365</f>
        <v>0</v>
      </c>
      <c r="BI365" s="1114"/>
      <c r="BJ365" s="1113">
        <f>BJ364+BH365</f>
        <v>0</v>
      </c>
      <c r="BK365" s="1114"/>
      <c r="BL365" s="1113">
        <f>BL364+BJ365</f>
        <v>0</v>
      </c>
      <c r="BM365" s="1114"/>
      <c r="BN365" s="1113">
        <f>BN364+BL365</f>
        <v>0</v>
      </c>
      <c r="BO365" s="1114"/>
      <c r="BP365" s="1113">
        <f>BP364+BN365</f>
        <v>0</v>
      </c>
      <c r="BQ365" s="1114"/>
      <c r="BR365" s="1113">
        <f>BR364+BP365</f>
        <v>0</v>
      </c>
      <c r="BS365" s="1114"/>
      <c r="BT365" s="1113">
        <f>BT364+BR365</f>
        <v>0</v>
      </c>
      <c r="BU365" s="1114"/>
      <c r="BV365" s="1113">
        <f>BV364+BT365</f>
        <v>0</v>
      </c>
      <c r="BW365" s="1114"/>
      <c r="BX365" s="1113">
        <f>BX364+BV365</f>
        <v>0</v>
      </c>
      <c r="BY365" s="1114"/>
      <c r="BZ365" s="1113">
        <f>BZ364+BX365</f>
        <v>0</v>
      </c>
      <c r="CA365" s="1114"/>
      <c r="CB365" s="1113">
        <f>CB364+BZ365</f>
        <v>0</v>
      </c>
      <c r="CC365" s="1114"/>
      <c r="CD365" s="1113">
        <f>CD364+CB365</f>
        <v>0</v>
      </c>
      <c r="CE365" s="1114"/>
      <c r="CF365" s="1113">
        <f>CF364+CD365</f>
        <v>0</v>
      </c>
      <c r="CG365" s="1114"/>
      <c r="CH365" s="1113">
        <f>CH364+CF365</f>
        <v>0</v>
      </c>
      <c r="CI365" s="1114"/>
      <c r="CJ365" s="1113">
        <f>CJ364+CH365</f>
        <v>0</v>
      </c>
      <c r="CK365" s="1114"/>
      <c r="CL365" s="1113">
        <f>CL364+CJ365</f>
        <v>0</v>
      </c>
      <c r="CM365" s="1114"/>
      <c r="CN365" s="1113">
        <f>CN364+CL365</f>
        <v>0</v>
      </c>
      <c r="CO365" s="1114"/>
      <c r="CP365" s="1113">
        <f>CP364+CN365</f>
        <v>0</v>
      </c>
      <c r="CQ365" s="1114"/>
      <c r="CR365" s="1113">
        <f>CR364+CP365</f>
        <v>0</v>
      </c>
      <c r="CS365" s="1114"/>
      <c r="CT365" s="1113">
        <f>CT364+CR365</f>
        <v>0</v>
      </c>
      <c r="CU365" s="1114"/>
      <c r="CV365" s="1113">
        <f>CV364+CT365</f>
        <v>0</v>
      </c>
      <c r="CW365" s="1114"/>
      <c r="CX365" s="1113">
        <f>CX364+CV365</f>
        <v>0</v>
      </c>
      <c r="CY365" s="1114"/>
      <c r="CZ365" s="1113">
        <f>CZ364+CX365</f>
        <v>0</v>
      </c>
      <c r="DA365" s="1114"/>
      <c r="DB365" s="1113">
        <f>DB364+CZ365</f>
        <v>0</v>
      </c>
      <c r="DC365" s="1114"/>
      <c r="DD365" s="1113">
        <f>DD364+DB365</f>
        <v>0</v>
      </c>
      <c r="DE365" s="1114"/>
      <c r="DF365" s="1113">
        <f>DF364+DD365</f>
        <v>0</v>
      </c>
      <c r="DG365" s="1114"/>
      <c r="DH365" s="1113">
        <f>DH364+DF365</f>
        <v>0</v>
      </c>
      <c r="DI365" s="1114"/>
      <c r="DJ365" s="1119">
        <f>DJ364+DH365</f>
        <v>0</v>
      </c>
      <c r="DK365" s="1120"/>
      <c r="DL365" s="1113">
        <f>DL364+DJ365</f>
        <v>0</v>
      </c>
      <c r="DM365" s="1114"/>
      <c r="DN365" s="1113">
        <f>DN364+DL365</f>
        <v>0</v>
      </c>
      <c r="DO365" s="1114"/>
      <c r="DP365" s="1113">
        <f>DP364+DN365</f>
        <v>0</v>
      </c>
      <c r="DQ365" s="1114"/>
      <c r="DR365" s="1113">
        <f>DR364+DP365</f>
        <v>0</v>
      </c>
      <c r="DS365" s="1114"/>
      <c r="DT365" s="1113">
        <f>DT364+DR365</f>
        <v>0</v>
      </c>
      <c r="DU365" s="1114"/>
      <c r="DV365" s="1113">
        <f>DV364+DT365</f>
        <v>0</v>
      </c>
      <c r="DW365" s="1114"/>
      <c r="DX365" s="1113">
        <f>DX364+DV365</f>
        <v>0</v>
      </c>
      <c r="DY365" s="1114"/>
      <c r="DZ365" s="1113">
        <f>DZ364+DX365</f>
        <v>0</v>
      </c>
      <c r="EA365" s="1114"/>
      <c r="EB365" s="1113">
        <f>EB364+DZ365</f>
        <v>0</v>
      </c>
      <c r="EC365" s="1114"/>
      <c r="ED365" s="1113">
        <f>ED364+EB365</f>
        <v>0</v>
      </c>
      <c r="EE365" s="1114"/>
      <c r="EF365" s="1113">
        <f>EF364+ED365</f>
        <v>0</v>
      </c>
      <c r="EG365" s="1114"/>
      <c r="EH365" s="1113">
        <f>EH364+EF365</f>
        <v>0</v>
      </c>
      <c r="EI365" s="1114"/>
      <c r="EJ365" s="1113">
        <f>EJ364+EH365</f>
        <v>0</v>
      </c>
      <c r="EK365" s="1114"/>
      <c r="EL365" s="1113">
        <f>EL364+EJ365</f>
        <v>0</v>
      </c>
      <c r="EM365" s="1114"/>
      <c r="EN365" s="1113">
        <f>EN364+EL365</f>
        <v>0</v>
      </c>
      <c r="EO365" s="1114"/>
      <c r="EP365" s="1113">
        <f>EP364+EN365</f>
        <v>0</v>
      </c>
      <c r="EQ365" s="1114"/>
      <c r="ER365" s="1113">
        <f>ER364+EP365</f>
        <v>0</v>
      </c>
      <c r="ES365" s="1114"/>
      <c r="ET365" s="1113">
        <f>ET364+ER365</f>
        <v>0</v>
      </c>
      <c r="EU365" s="1114"/>
      <c r="EV365" s="1113">
        <f>EV364+ET365</f>
        <v>0</v>
      </c>
      <c r="EW365" s="1114"/>
      <c r="EX365" s="1113">
        <f>EX364+EV365</f>
        <v>0</v>
      </c>
      <c r="EY365" s="1114"/>
      <c r="EZ365" s="1113">
        <f>EZ364+EX365</f>
        <v>0</v>
      </c>
      <c r="FA365" s="1114"/>
      <c r="FB365" s="1113">
        <f>FB364+EZ365</f>
        <v>0</v>
      </c>
      <c r="FC365" s="1114"/>
      <c r="FD365" s="1113">
        <f>FD364+FB365</f>
        <v>0</v>
      </c>
      <c r="FE365" s="1114"/>
      <c r="FF365" s="1113">
        <f>FF364+FD365</f>
        <v>0</v>
      </c>
      <c r="FG365" s="1114"/>
      <c r="FH365" s="1113">
        <f>FH364+FF365</f>
        <v>0</v>
      </c>
      <c r="FI365" s="1114"/>
      <c r="FJ365" s="1113">
        <f>FJ364+FH365</f>
        <v>0</v>
      </c>
      <c r="FK365" s="1114"/>
      <c r="FL365" s="1113">
        <f>FL364+FJ365</f>
        <v>0</v>
      </c>
      <c r="FM365" s="1114"/>
      <c r="FN365" s="1113">
        <f>FN364+FL365</f>
        <v>0</v>
      </c>
      <c r="FO365" s="1114"/>
      <c r="FP365" s="1113">
        <f>FP364+FN365</f>
        <v>0</v>
      </c>
      <c r="FQ365" s="1114"/>
      <c r="FR365" s="1113">
        <f>FR364+FP365</f>
        <v>0</v>
      </c>
      <c r="FS365" s="1114"/>
      <c r="FT365" s="1113">
        <f>FT364+FR365</f>
        <v>0</v>
      </c>
      <c r="FU365" s="1114"/>
      <c r="FV365" s="1113">
        <f>FV364+FT365</f>
        <v>0</v>
      </c>
      <c r="FW365" s="1114"/>
      <c r="FX365" s="1113">
        <f>FX364+FV365</f>
        <v>0</v>
      </c>
      <c r="FY365" s="1114"/>
      <c r="FZ365" s="1113">
        <f>FZ364+FX365</f>
        <v>0</v>
      </c>
      <c r="GA365" s="1114"/>
      <c r="GB365" s="1113">
        <f>GB364+FZ365</f>
        <v>0</v>
      </c>
      <c r="GC365" s="1114"/>
      <c r="GD365" s="1113">
        <f>GD364+GB365</f>
        <v>0</v>
      </c>
      <c r="GE365" s="1114"/>
      <c r="GF365" s="1113">
        <f>GF364+GD365</f>
        <v>0</v>
      </c>
      <c r="GG365" s="1114"/>
      <c r="GH365" s="1113">
        <f>GH364+GF365</f>
        <v>0</v>
      </c>
      <c r="GI365" s="1114"/>
      <c r="GJ365" s="1113">
        <f>GJ364+GH365</f>
        <v>0</v>
      </c>
      <c r="GK365" s="1114"/>
      <c r="GL365" s="1113">
        <f>GL364+GJ365</f>
        <v>0</v>
      </c>
      <c r="GM365" s="1114"/>
      <c r="GN365" s="1113">
        <f>GN364+GL365</f>
        <v>0</v>
      </c>
      <c r="GO365" s="1114"/>
      <c r="GP365" s="1113">
        <f>GP364+GN365</f>
        <v>0</v>
      </c>
      <c r="GQ365" s="1114"/>
      <c r="GR365" s="1113">
        <f>GR364+GP365</f>
        <v>0</v>
      </c>
      <c r="GS365" s="1114"/>
      <c r="GT365" s="1113">
        <f>GT364+GR365</f>
        <v>0</v>
      </c>
      <c r="GU365" s="1114"/>
      <c r="GV365" s="1113">
        <f t="shared" ref="GV365" si="1476">GV364+GT365</f>
        <v>0</v>
      </c>
      <c r="GW365" s="1114"/>
      <c r="GX365" s="1113">
        <f t="shared" ref="GX365" si="1477">GX364+GV365</f>
        <v>0</v>
      </c>
      <c r="GY365" s="1114"/>
      <c r="GZ365" s="1113">
        <f t="shared" ref="GZ365" si="1478">GZ364+GX365</f>
        <v>0</v>
      </c>
      <c r="HA365" s="1114"/>
      <c r="HB365" s="1113">
        <f>HB364+GZ365</f>
        <v>0</v>
      </c>
      <c r="HC365" s="1114"/>
      <c r="HD365" s="1113">
        <f t="shared" ref="HD365" si="1479">HD364+HB365</f>
        <v>0</v>
      </c>
      <c r="HE365" s="1114"/>
      <c r="HF365" s="1113">
        <f t="shared" ref="HF365" si="1480">HF364+HD365</f>
        <v>0</v>
      </c>
      <c r="HG365" s="1114"/>
      <c r="HH365" s="1113">
        <f t="shared" ref="HH365" si="1481">HH364+HF365</f>
        <v>0</v>
      </c>
      <c r="HI365" s="1114"/>
    </row>
    <row r="366" spans="1:217" s="21" customFormat="1" ht="12.75" hidden="1" customHeight="1">
      <c r="A366" s="1139"/>
      <c r="B366" s="1140"/>
      <c r="C366" s="1139"/>
      <c r="D366" s="1141"/>
      <c r="E366" s="1141"/>
      <c r="F366" s="1142"/>
      <c r="G366" s="1141"/>
      <c r="H366" s="844"/>
      <c r="I366" s="1143"/>
      <c r="J366" s="1144"/>
      <c r="K366" s="845" t="s">
        <v>385</v>
      </c>
      <c r="L366" s="1108" t="e">
        <f>IF($E360&gt;0,L363/$E360,"-")</f>
        <v>#N/A</v>
      </c>
      <c r="M366" s="1109"/>
      <c r="N366" s="1108" t="e">
        <f>IF($E360&gt;0,N363/$E360,"-")</f>
        <v>#N/A</v>
      </c>
      <c r="O366" s="1109"/>
      <c r="P366" s="1108" t="e">
        <f>IF($E360&gt;0,P363/$E360,"-")</f>
        <v>#N/A</v>
      </c>
      <c r="Q366" s="1109"/>
      <c r="R366" s="1108" t="e">
        <f>IF($E360&gt;0,R363/$E360,"-")</f>
        <v>#N/A</v>
      </c>
      <c r="S366" s="1109"/>
      <c r="T366" s="1108" t="e">
        <f>IF($E360&gt;0,T363/$E360,"-")</f>
        <v>#N/A</v>
      </c>
      <c r="U366" s="1109"/>
      <c r="V366" s="1108" t="e">
        <f>IF($E360&gt;0,V363/$E360,"-")</f>
        <v>#N/A</v>
      </c>
      <c r="W366" s="1109"/>
      <c r="X366" s="1108" t="e">
        <f>IF($E360&gt;0,X363/$E360,"-")</f>
        <v>#N/A</v>
      </c>
      <c r="Y366" s="1109"/>
      <c r="Z366" s="1108" t="e">
        <f>IF($E360&gt;0,Z363/$E360,"-")</f>
        <v>#N/A</v>
      </c>
      <c r="AA366" s="1109"/>
      <c r="AB366" s="1108" t="e">
        <f>IF($E360&gt;0,AB363/$E360,"-")</f>
        <v>#N/A</v>
      </c>
      <c r="AC366" s="1109"/>
      <c r="AD366" s="1108" t="e">
        <f>IF($E360&gt;0,AD363/$E360,"-")</f>
        <v>#N/A</v>
      </c>
      <c r="AE366" s="1109"/>
      <c r="AF366" s="1108" t="e">
        <f>IF($E360&gt;0,AF363/$E360,"-")</f>
        <v>#N/A</v>
      </c>
      <c r="AG366" s="1109"/>
      <c r="AH366" s="1108" t="e">
        <f>IF($E360&gt;0,AH363/$E360,"-")</f>
        <v>#N/A</v>
      </c>
      <c r="AI366" s="1109"/>
      <c r="AJ366" s="1108" t="e">
        <f>IF($E360&gt;0,AJ363/$E360,"-")</f>
        <v>#N/A</v>
      </c>
      <c r="AK366" s="1109"/>
      <c r="AL366" s="1108" t="e">
        <f>IF($E360&gt;0,AL363/$E360,"-")</f>
        <v>#N/A</v>
      </c>
      <c r="AM366" s="1109"/>
      <c r="AN366" s="1108" t="e">
        <f>IF($E360&gt;0,AN363/$E360,"-")</f>
        <v>#N/A</v>
      </c>
      <c r="AO366" s="1109"/>
      <c r="AP366" s="1108" t="e">
        <f>IF($E360&gt;0,AP363/$E360,"-")</f>
        <v>#N/A</v>
      </c>
      <c r="AQ366" s="1109"/>
      <c r="AR366" s="1108" t="e">
        <f>IF($E360&gt;0,AR363/$E360,"-")</f>
        <v>#N/A</v>
      </c>
      <c r="AS366" s="1109"/>
      <c r="AT366" s="1108" t="e">
        <f>IF($E360&gt;0,AT363/$E360,"-")</f>
        <v>#N/A</v>
      </c>
      <c r="AU366" s="1109"/>
      <c r="AV366" s="1108" t="e">
        <f>IF($E360&gt;0,AV363/$E360,"-")</f>
        <v>#N/A</v>
      </c>
      <c r="AW366" s="1109"/>
      <c r="AX366" s="1108" t="e">
        <f>IF($E360&gt;0,AX363/$E360,"-")</f>
        <v>#N/A</v>
      </c>
      <c r="AY366" s="1109"/>
      <c r="AZ366" s="1108" t="e">
        <f>IF($E360&gt;0,AZ363/$E360,"-")</f>
        <v>#N/A</v>
      </c>
      <c r="BA366" s="1109"/>
      <c r="BB366" s="1108" t="e">
        <f>IF($E360&gt;0,BB363/$E360,"-")</f>
        <v>#N/A</v>
      </c>
      <c r="BC366" s="1109"/>
      <c r="BD366" s="1108" t="e">
        <f>IF($E360&gt;0,BD363/$E360,"-")</f>
        <v>#N/A</v>
      </c>
      <c r="BE366" s="1109"/>
      <c r="BF366" s="1108" t="e">
        <f>IF($E360&gt;0,BF363/$E360,"-")</f>
        <v>#N/A</v>
      </c>
      <c r="BG366" s="1109"/>
      <c r="BH366" s="1108" t="e">
        <f>IF($E360&gt;0,BH363/$E360,"-")</f>
        <v>#N/A</v>
      </c>
      <c r="BI366" s="1109"/>
      <c r="BJ366" s="1108" t="e">
        <f>IF($E360&gt;0,BJ363/$E360,"-")</f>
        <v>#N/A</v>
      </c>
      <c r="BK366" s="1109"/>
      <c r="BL366" s="1108" t="e">
        <f>IF($E360&gt;0,BL363/$E360,"-")</f>
        <v>#N/A</v>
      </c>
      <c r="BM366" s="1109"/>
      <c r="BN366" s="1108" t="e">
        <f>IF($E360&gt;0,BN363/$E360,"-")</f>
        <v>#N/A</v>
      </c>
      <c r="BO366" s="1109"/>
      <c r="BP366" s="1108" t="e">
        <f>IF($E360&gt;0,BP363/$E360,"-")</f>
        <v>#N/A</v>
      </c>
      <c r="BQ366" s="1109"/>
      <c r="BR366" s="1108" t="e">
        <f>IF($E360&gt;0,BR363/$E360,"-")</f>
        <v>#N/A</v>
      </c>
      <c r="BS366" s="1109"/>
      <c r="BT366" s="1108" t="e">
        <f>IF($E360&gt;0,BT363/$E360,"-")</f>
        <v>#N/A</v>
      </c>
      <c r="BU366" s="1109"/>
      <c r="BV366" s="1108" t="e">
        <f>IF($E360&gt;0,BV363/$E360,"-")</f>
        <v>#N/A</v>
      </c>
      <c r="BW366" s="1109"/>
      <c r="BX366" s="1108" t="e">
        <f>IF($E360&gt;0,BX363/$E360,"-")</f>
        <v>#N/A</v>
      </c>
      <c r="BY366" s="1109"/>
      <c r="BZ366" s="1108" t="e">
        <f>IF($E360&gt;0,BZ363/$E360,"-")</f>
        <v>#N/A</v>
      </c>
      <c r="CA366" s="1109"/>
      <c r="CB366" s="1108" t="e">
        <f>IF($E360&gt;0,CB363/$E360,"-")</f>
        <v>#N/A</v>
      </c>
      <c r="CC366" s="1109"/>
      <c r="CD366" s="1108" t="e">
        <f>IF($E360&gt;0,CD363/$E360,"-")</f>
        <v>#N/A</v>
      </c>
      <c r="CE366" s="1109"/>
      <c r="CF366" s="1108" t="e">
        <f>IF($E360&gt;0,CF363/$E360,"-")</f>
        <v>#N/A</v>
      </c>
      <c r="CG366" s="1109"/>
      <c r="CH366" s="1108" t="e">
        <f>IF($E360&gt;0,CH363/$E360,"-")</f>
        <v>#N/A</v>
      </c>
      <c r="CI366" s="1109"/>
      <c r="CJ366" s="1108" t="e">
        <f>IF($E360&gt;0,CJ363/$E360,"-")</f>
        <v>#N/A</v>
      </c>
      <c r="CK366" s="1109"/>
      <c r="CL366" s="1108" t="e">
        <f>IF($E360&gt;0,CL363/$E360,"-")</f>
        <v>#N/A</v>
      </c>
      <c r="CM366" s="1109"/>
      <c r="CN366" s="1108" t="e">
        <f>IF($E360&gt;0,CN363/$E360,"-")</f>
        <v>#N/A</v>
      </c>
      <c r="CO366" s="1109"/>
      <c r="CP366" s="1108" t="e">
        <f>IF($E360&gt;0,CP363/$E360,"-")</f>
        <v>#N/A</v>
      </c>
      <c r="CQ366" s="1109"/>
      <c r="CR366" s="1108" t="e">
        <f>IF($E360&gt;0,CR363/$E360,"-")</f>
        <v>#N/A</v>
      </c>
      <c r="CS366" s="1109"/>
      <c r="CT366" s="1108" t="e">
        <f>IF($E360&gt;0,CT363/$E360,"-")</f>
        <v>#N/A</v>
      </c>
      <c r="CU366" s="1109"/>
      <c r="CV366" s="1108" t="e">
        <f>IF($E360&gt;0,CV363/$E360,"-")</f>
        <v>#N/A</v>
      </c>
      <c r="CW366" s="1109"/>
      <c r="CX366" s="1108" t="e">
        <f>IF($E360&gt;0,CX363/$E360,"-")</f>
        <v>#N/A</v>
      </c>
      <c r="CY366" s="1109"/>
      <c r="CZ366" s="1108" t="e">
        <f>IF($E360&gt;0,CZ363/$E360,"-")</f>
        <v>#N/A</v>
      </c>
      <c r="DA366" s="1109"/>
      <c r="DB366" s="1108" t="e">
        <f>IF($E360&gt;0,DB363/$E360,"-")</f>
        <v>#N/A</v>
      </c>
      <c r="DC366" s="1109"/>
      <c r="DD366" s="1108" t="e">
        <f>IF($E360&gt;0,DD363/$E360,"-")</f>
        <v>#N/A</v>
      </c>
      <c r="DE366" s="1109"/>
      <c r="DF366" s="1108" t="e">
        <f>IF($E360&gt;0,DF363/$E360,"-")</f>
        <v>#N/A</v>
      </c>
      <c r="DG366" s="1109"/>
      <c r="DH366" s="1108" t="e">
        <f>IF($E360&gt;0,DH363/$E360,"-")</f>
        <v>#N/A</v>
      </c>
      <c r="DI366" s="1109"/>
      <c r="DJ366" s="1115" t="e">
        <f>IF($E360&gt;0,DJ363/$E360,"-")</f>
        <v>#N/A</v>
      </c>
      <c r="DK366" s="1116"/>
      <c r="DL366" s="1108" t="e">
        <f>IF($E360&gt;0,DL363/$E360,"-")</f>
        <v>#N/A</v>
      </c>
      <c r="DM366" s="1109"/>
      <c r="DN366" s="1108" t="e">
        <f>IF($E360&gt;0,DN363/$E360,"-")</f>
        <v>#N/A</v>
      </c>
      <c r="DO366" s="1109"/>
      <c r="DP366" s="1108" t="e">
        <f>IF($E360&gt;0,DP363/$E360,"-")</f>
        <v>#N/A</v>
      </c>
      <c r="DQ366" s="1109"/>
      <c r="DR366" s="1108" t="e">
        <f>IF($E360&gt;0,DR363/$E360,"-")</f>
        <v>#N/A</v>
      </c>
      <c r="DS366" s="1109"/>
      <c r="DT366" s="1108" t="e">
        <f>IF($E360&gt;0,DT363/$E360,"-")</f>
        <v>#N/A</v>
      </c>
      <c r="DU366" s="1109"/>
      <c r="DV366" s="1108" t="e">
        <f>IF($E360&gt;0,DV363/$E360,"-")</f>
        <v>#N/A</v>
      </c>
      <c r="DW366" s="1109"/>
      <c r="DX366" s="1108" t="e">
        <f>IF($E360&gt;0,DX363/$E360,"-")</f>
        <v>#N/A</v>
      </c>
      <c r="DY366" s="1109"/>
      <c r="DZ366" s="1108" t="e">
        <f>IF($E360&gt;0,DZ363/$E360,"-")</f>
        <v>#N/A</v>
      </c>
      <c r="EA366" s="1109"/>
      <c r="EB366" s="1108" t="e">
        <f>IF($E360&gt;0,EB363/$E360,"-")</f>
        <v>#N/A</v>
      </c>
      <c r="EC366" s="1109"/>
      <c r="ED366" s="1108" t="e">
        <f>IF($E360&gt;0,ED363/$E360,"-")</f>
        <v>#N/A</v>
      </c>
      <c r="EE366" s="1109"/>
      <c r="EF366" s="1108" t="e">
        <f>IF($E360&gt;0,EF363/$E360,"-")</f>
        <v>#N/A</v>
      </c>
      <c r="EG366" s="1109"/>
      <c r="EH366" s="1108" t="e">
        <f>IF($E360&gt;0,EH363/$E360,"-")</f>
        <v>#N/A</v>
      </c>
      <c r="EI366" s="1109"/>
      <c r="EJ366" s="1108" t="e">
        <f>IF($E360&gt;0,EJ363/$E360,"-")</f>
        <v>#N/A</v>
      </c>
      <c r="EK366" s="1109"/>
      <c r="EL366" s="1108" t="e">
        <f>IF($E360&gt;0,EL363/$E360,"-")</f>
        <v>#N/A</v>
      </c>
      <c r="EM366" s="1109"/>
      <c r="EN366" s="1108" t="e">
        <f>IF($E360&gt;0,EN363/$E360,"-")</f>
        <v>#N/A</v>
      </c>
      <c r="EO366" s="1109"/>
      <c r="EP366" s="1108" t="e">
        <f>IF($E360&gt;0,EP363/$E360,"-")</f>
        <v>#N/A</v>
      </c>
      <c r="EQ366" s="1109"/>
      <c r="ER366" s="1108" t="e">
        <f>IF($E360&gt;0,ER363/$E360,"-")</f>
        <v>#N/A</v>
      </c>
      <c r="ES366" s="1109"/>
      <c r="ET366" s="1108" t="e">
        <f>IF($E360&gt;0,ET363/$E360,"-")</f>
        <v>#N/A</v>
      </c>
      <c r="EU366" s="1109"/>
      <c r="EV366" s="1108" t="e">
        <f>IF($E360&gt;0,EV363/$E360,"-")</f>
        <v>#N/A</v>
      </c>
      <c r="EW366" s="1109"/>
      <c r="EX366" s="1108" t="e">
        <f>IF($E360&gt;0,EX363/$E360,"-")</f>
        <v>#N/A</v>
      </c>
      <c r="EY366" s="1109"/>
      <c r="EZ366" s="1108" t="e">
        <f>IF($E360&gt;0,EZ363/$E360,"-")</f>
        <v>#N/A</v>
      </c>
      <c r="FA366" s="1109"/>
      <c r="FB366" s="1108" t="e">
        <f>IF($E360&gt;0,FB363/$E360,"-")</f>
        <v>#N/A</v>
      </c>
      <c r="FC366" s="1109"/>
      <c r="FD366" s="1108" t="e">
        <f>IF($E360&gt;0,FD363/$E360,"-")</f>
        <v>#N/A</v>
      </c>
      <c r="FE366" s="1109"/>
      <c r="FF366" s="1108" t="e">
        <f>IF($E360&gt;0,FF363/$E360,"-")</f>
        <v>#N/A</v>
      </c>
      <c r="FG366" s="1109"/>
      <c r="FH366" s="1108" t="e">
        <f>IF($E360&gt;0,FH363/$E360,"-")</f>
        <v>#N/A</v>
      </c>
      <c r="FI366" s="1109"/>
      <c r="FJ366" s="1108" t="e">
        <f>IF($E360&gt;0,FJ363/$E360,"-")</f>
        <v>#N/A</v>
      </c>
      <c r="FK366" s="1109"/>
      <c r="FL366" s="1108" t="e">
        <f>IF($E360&gt;0,FL363/$E360,"-")</f>
        <v>#N/A</v>
      </c>
      <c r="FM366" s="1109"/>
      <c r="FN366" s="1108" t="e">
        <f>IF($E360&gt;0,FN363/$E360,"-")</f>
        <v>#N/A</v>
      </c>
      <c r="FO366" s="1109"/>
      <c r="FP366" s="1108" t="e">
        <f>IF($E360&gt;0,FP363/$E360,"-")</f>
        <v>#N/A</v>
      </c>
      <c r="FQ366" s="1109"/>
      <c r="FR366" s="1108" t="e">
        <f>IF($E360&gt;0,FR363/$E360,"-")</f>
        <v>#N/A</v>
      </c>
      <c r="FS366" s="1109"/>
      <c r="FT366" s="1108" t="e">
        <f>IF($E360&gt;0,FT363/$E360,"-")</f>
        <v>#N/A</v>
      </c>
      <c r="FU366" s="1109"/>
      <c r="FV366" s="1108" t="e">
        <f>IF($E360&gt;0,FV363/$E360,"-")</f>
        <v>#N/A</v>
      </c>
      <c r="FW366" s="1109"/>
      <c r="FX366" s="1108" t="e">
        <f>IF($E360&gt;0,FX363/$E360,"-")</f>
        <v>#N/A</v>
      </c>
      <c r="FY366" s="1109"/>
      <c r="FZ366" s="1108" t="e">
        <f>IF($E360&gt;0,FZ363/$E360,"-")</f>
        <v>#N/A</v>
      </c>
      <c r="GA366" s="1109"/>
      <c r="GB366" s="1108" t="e">
        <f>IF($E360&gt;0,GB363/$E360,"-")</f>
        <v>#N/A</v>
      </c>
      <c r="GC366" s="1109"/>
      <c r="GD366" s="1108" t="e">
        <f>IF($E360&gt;0,GD363/$E360,"-")</f>
        <v>#N/A</v>
      </c>
      <c r="GE366" s="1109"/>
      <c r="GF366" s="1108" t="e">
        <f>IF($E360&gt;0,GF363/$E360,"-")</f>
        <v>#N/A</v>
      </c>
      <c r="GG366" s="1109"/>
      <c r="GH366" s="1108" t="e">
        <f>IF($E360&gt;0,GH363/$E360,"-")</f>
        <v>#N/A</v>
      </c>
      <c r="GI366" s="1109"/>
      <c r="GJ366" s="1108" t="e">
        <f>IF($E360&gt;0,GJ363/$E360,"-")</f>
        <v>#N/A</v>
      </c>
      <c r="GK366" s="1109"/>
      <c r="GL366" s="1108" t="e">
        <f>IF($E360&gt;0,GL363/$E360,"-")</f>
        <v>#N/A</v>
      </c>
      <c r="GM366" s="1109"/>
      <c r="GN366" s="1108" t="e">
        <f>IF($E360&gt;0,GN363/$E360,"-")</f>
        <v>#N/A</v>
      </c>
      <c r="GO366" s="1109"/>
      <c r="GP366" s="1108" t="e">
        <f>IF($E360&gt;0,GP363/$E360,"-")</f>
        <v>#N/A</v>
      </c>
      <c r="GQ366" s="1109"/>
      <c r="GR366" s="1108" t="e">
        <f>IF($E360&gt;0,GR363/$E360,"-")</f>
        <v>#N/A</v>
      </c>
      <c r="GS366" s="1109"/>
      <c r="GT366" s="1108" t="e">
        <f>IF($E360&gt;0,GT363/$E360,"-")</f>
        <v>#N/A</v>
      </c>
      <c r="GU366" s="1109"/>
      <c r="GV366" s="1108" t="e">
        <f t="shared" ref="GV366" si="1482">IF($E360&gt;0,GV363/$E360,"-")</f>
        <v>#N/A</v>
      </c>
      <c r="GW366" s="1109"/>
      <c r="GX366" s="1108" t="e">
        <f t="shared" ref="GX366" si="1483">IF($E360&gt;0,GX363/$E360,"-")</f>
        <v>#N/A</v>
      </c>
      <c r="GY366" s="1109"/>
      <c r="GZ366" s="1108" t="e">
        <f t="shared" ref="GZ366" si="1484">IF($E360&gt;0,GZ363/$E360,"-")</f>
        <v>#N/A</v>
      </c>
      <c r="HA366" s="1109"/>
      <c r="HB366" s="1108" t="e">
        <f>IF($E360&gt;0,HB363/$E360,"-")</f>
        <v>#N/A</v>
      </c>
      <c r="HC366" s="1109"/>
      <c r="HD366" s="1108" t="e">
        <f t="shared" ref="HD366" si="1485">IF($E360&gt;0,HD363/$E360,"-")</f>
        <v>#N/A</v>
      </c>
      <c r="HE366" s="1109"/>
      <c r="HF366" s="1108" t="e">
        <f t="shared" ref="HF366" si="1486">IF($E360&gt;0,HF363/$E360,"-")</f>
        <v>#N/A</v>
      </c>
      <c r="HG366" s="1109"/>
      <c r="HH366" s="1108" t="e">
        <f t="shared" ref="HH366" si="1487">IF($E360&gt;0,HH363/$E360,"-")</f>
        <v>#N/A</v>
      </c>
      <c r="HI366" s="1109"/>
    </row>
    <row r="367" spans="1:217" ht="12.75" hidden="1" customHeight="1">
      <c r="A367" s="1139"/>
      <c r="B367" s="1140"/>
      <c r="C367" s="1139"/>
      <c r="D367" s="1141"/>
      <c r="E367" s="1141"/>
      <c r="F367" s="1142"/>
      <c r="G367" s="1141"/>
      <c r="H367" s="733"/>
      <c r="I367" s="1143"/>
      <c r="J367" s="1144"/>
      <c r="K367" s="846" t="s">
        <v>386</v>
      </c>
      <c r="L367" s="1110" t="e">
        <f>IF($E360&gt;0,L365/$E360,"-")</f>
        <v>#N/A</v>
      </c>
      <c r="M367" s="1111"/>
      <c r="N367" s="1110" t="e">
        <f>IF($E360&gt;0,N365/$E360,"-")</f>
        <v>#N/A</v>
      </c>
      <c r="O367" s="1111"/>
      <c r="P367" s="1110" t="e">
        <f>IF($E360&gt;0,P365/$E360,"-")</f>
        <v>#N/A</v>
      </c>
      <c r="Q367" s="1111"/>
      <c r="R367" s="1110" t="e">
        <f>IF($E360&gt;0,R365/$E360,"-")</f>
        <v>#N/A</v>
      </c>
      <c r="S367" s="1111"/>
      <c r="T367" s="1110" t="e">
        <f>IF($E360&gt;0,T365/$E360,"-")</f>
        <v>#N/A</v>
      </c>
      <c r="U367" s="1111"/>
      <c r="V367" s="1110" t="e">
        <f>IF($E360&gt;0,V365/$E360,"-")</f>
        <v>#N/A</v>
      </c>
      <c r="W367" s="1111"/>
      <c r="X367" s="1110" t="e">
        <f>IF($E360&gt;0,X365/$E360,"-")</f>
        <v>#N/A</v>
      </c>
      <c r="Y367" s="1111"/>
      <c r="Z367" s="1110" t="e">
        <f>IF($E360&gt;0,Z365/$E360,"-")</f>
        <v>#N/A</v>
      </c>
      <c r="AA367" s="1111"/>
      <c r="AB367" s="1110" t="e">
        <f>IF($E360&gt;0,AB365/$E360,"-")</f>
        <v>#N/A</v>
      </c>
      <c r="AC367" s="1111"/>
      <c r="AD367" s="1110" t="e">
        <f>IF($E360&gt;0,AD365/$E360,"-")</f>
        <v>#N/A</v>
      </c>
      <c r="AE367" s="1111"/>
      <c r="AF367" s="1110" t="e">
        <f>IF($E360&gt;0,AF365/$E360,"-")</f>
        <v>#N/A</v>
      </c>
      <c r="AG367" s="1111"/>
      <c r="AH367" s="1110" t="e">
        <f>IF($E360&gt;0,AH365/$E360,"-")</f>
        <v>#N/A</v>
      </c>
      <c r="AI367" s="1111"/>
      <c r="AJ367" s="1110" t="e">
        <f>IF($E360&gt;0,AJ365/$E360,"-")</f>
        <v>#N/A</v>
      </c>
      <c r="AK367" s="1111"/>
      <c r="AL367" s="1110" t="e">
        <f>IF($E360&gt;0,AL365/$E360,"-")</f>
        <v>#N/A</v>
      </c>
      <c r="AM367" s="1111"/>
      <c r="AN367" s="1110" t="e">
        <f>IF($E360&gt;0,AN365/$E360,"-")</f>
        <v>#N/A</v>
      </c>
      <c r="AO367" s="1111"/>
      <c r="AP367" s="1110" t="e">
        <f>IF($E360&gt;0,AP365/$E360,"-")</f>
        <v>#N/A</v>
      </c>
      <c r="AQ367" s="1111"/>
      <c r="AR367" s="1110" t="e">
        <f>IF($E360&gt;0,AR365/$E360,"-")</f>
        <v>#N/A</v>
      </c>
      <c r="AS367" s="1111"/>
      <c r="AT367" s="1110" t="e">
        <f>IF($E360&gt;0,AT365/$E360,"-")</f>
        <v>#N/A</v>
      </c>
      <c r="AU367" s="1111"/>
      <c r="AV367" s="1110" t="e">
        <f>IF($E360&gt;0,AV365/$E360,"-")</f>
        <v>#N/A</v>
      </c>
      <c r="AW367" s="1111"/>
      <c r="AX367" s="1110" t="e">
        <f>IF($E360&gt;0,AX365/$E360,"-")</f>
        <v>#N/A</v>
      </c>
      <c r="AY367" s="1111"/>
      <c r="AZ367" s="1110" t="e">
        <f>IF($E360&gt;0,AZ365/$E360,"-")</f>
        <v>#N/A</v>
      </c>
      <c r="BA367" s="1111"/>
      <c r="BB367" s="1110" t="e">
        <f>IF($E360&gt;0,BB365/$E360,"-")</f>
        <v>#N/A</v>
      </c>
      <c r="BC367" s="1111"/>
      <c r="BD367" s="1110" t="e">
        <f>IF($E360&gt;0,BD365/$E360,"-")</f>
        <v>#N/A</v>
      </c>
      <c r="BE367" s="1111"/>
      <c r="BF367" s="1110" t="e">
        <f>IF($E360&gt;0,BF365/$E360,"-")</f>
        <v>#N/A</v>
      </c>
      <c r="BG367" s="1111"/>
      <c r="BH367" s="1110" t="e">
        <f>IF($E360&gt;0,BH365/$E360,"-")</f>
        <v>#N/A</v>
      </c>
      <c r="BI367" s="1111"/>
      <c r="BJ367" s="1110" t="e">
        <f>IF($E360&gt;0,BJ365/$E360,"-")</f>
        <v>#N/A</v>
      </c>
      <c r="BK367" s="1111"/>
      <c r="BL367" s="1110" t="e">
        <f>IF($E360&gt;0,BL365/$E360,"-")</f>
        <v>#N/A</v>
      </c>
      <c r="BM367" s="1111"/>
      <c r="BN367" s="1110" t="e">
        <f>IF($E360&gt;0,BN365/$E360,"-")</f>
        <v>#N/A</v>
      </c>
      <c r="BO367" s="1111"/>
      <c r="BP367" s="1110" t="e">
        <f>IF($E360&gt;0,BP365/$E360,"-")</f>
        <v>#N/A</v>
      </c>
      <c r="BQ367" s="1111"/>
      <c r="BR367" s="1107" t="e">
        <f>IF($E360&gt;0,BR365/$E360,"-")</f>
        <v>#N/A</v>
      </c>
      <c r="BS367" s="1107"/>
      <c r="BT367" s="1107" t="e">
        <f>IF($E360&gt;0,BT365/$E360,"-")</f>
        <v>#N/A</v>
      </c>
      <c r="BU367" s="1107"/>
      <c r="BV367" s="1107" t="e">
        <f>IF($E360&gt;0,BV365/$E360,"-")</f>
        <v>#N/A</v>
      </c>
      <c r="BW367" s="1107"/>
      <c r="BX367" s="1107" t="e">
        <f>IF($E360&gt;0,BX365/$E360,"-")</f>
        <v>#N/A</v>
      </c>
      <c r="BY367" s="1107"/>
      <c r="BZ367" s="1107" t="e">
        <f>IF($E360&gt;0,BZ365/$E360,"-")</f>
        <v>#N/A</v>
      </c>
      <c r="CA367" s="1107"/>
      <c r="CB367" s="1107" t="e">
        <f>IF($E360&gt;0,CB365/$E360,"-")</f>
        <v>#N/A</v>
      </c>
      <c r="CC367" s="1107"/>
      <c r="CD367" s="1107" t="e">
        <f>IF($E360&gt;0,CD365/$E360,"-")</f>
        <v>#N/A</v>
      </c>
      <c r="CE367" s="1107"/>
      <c r="CF367" s="1107" t="e">
        <f>IF($E360&gt;0,CF365/$E360,"-")</f>
        <v>#N/A</v>
      </c>
      <c r="CG367" s="1107"/>
      <c r="CH367" s="1107" t="e">
        <f>IF($E360&gt;0,CH365/$E360,"-")</f>
        <v>#N/A</v>
      </c>
      <c r="CI367" s="1107"/>
      <c r="CJ367" s="1107" t="e">
        <f>IF($E360&gt;0,CJ365/$E360,"-")</f>
        <v>#N/A</v>
      </c>
      <c r="CK367" s="1107"/>
      <c r="CL367" s="1107" t="e">
        <f>IF($E360&gt;0,CL365/$E360,"-")</f>
        <v>#N/A</v>
      </c>
      <c r="CM367" s="1107"/>
      <c r="CN367" s="1107" t="e">
        <f>IF($E360&gt;0,CN365/$E360,"-")</f>
        <v>#N/A</v>
      </c>
      <c r="CO367" s="1107"/>
      <c r="CP367" s="1107" t="e">
        <f>IF($E360&gt;0,CP365/$E360,"-")</f>
        <v>#N/A</v>
      </c>
      <c r="CQ367" s="1107"/>
      <c r="CR367" s="1107" t="e">
        <f>IF($E360&gt;0,CR365/$E360,"-")</f>
        <v>#N/A</v>
      </c>
      <c r="CS367" s="1107"/>
      <c r="CT367" s="1107" t="e">
        <f>IF($E360&gt;0,CT365/$E360,"-")</f>
        <v>#N/A</v>
      </c>
      <c r="CU367" s="1107"/>
      <c r="CV367" s="1107" t="e">
        <f>IF($E360&gt;0,CV365/$E360,"-")</f>
        <v>#N/A</v>
      </c>
      <c r="CW367" s="1107"/>
      <c r="CX367" s="1107" t="e">
        <f>IF($E360&gt;0,CX365/$E360,"-")</f>
        <v>#N/A</v>
      </c>
      <c r="CY367" s="1107"/>
      <c r="CZ367" s="1107" t="e">
        <f>IF($E360&gt;0,CZ365/$E360,"-")</f>
        <v>#N/A</v>
      </c>
      <c r="DA367" s="1107"/>
      <c r="DB367" s="1107" t="e">
        <f>IF($E360&gt;0,DB365/$E360,"-")</f>
        <v>#N/A</v>
      </c>
      <c r="DC367" s="1107"/>
      <c r="DD367" s="1107" t="e">
        <f>IF($E360&gt;0,DD365/$E360,"-")</f>
        <v>#N/A</v>
      </c>
      <c r="DE367" s="1107"/>
      <c r="DF367" s="1107" t="e">
        <f>IF($E360&gt;0,DF365/$E360,"-")</f>
        <v>#N/A</v>
      </c>
      <c r="DG367" s="1107"/>
      <c r="DH367" s="1107" t="e">
        <f>IF($E360&gt;0,DH365/$E360,"-")</f>
        <v>#N/A</v>
      </c>
      <c r="DI367" s="1107"/>
      <c r="DJ367" s="1112" t="e">
        <f>IF($E360&gt;0,DJ365/$E360,"-")</f>
        <v>#N/A</v>
      </c>
      <c r="DK367" s="1112"/>
      <c r="DL367" s="1107" t="e">
        <f>IF($E360&gt;0,DL365/$E360,"-")</f>
        <v>#N/A</v>
      </c>
      <c r="DM367" s="1107"/>
      <c r="DN367" s="1107" t="e">
        <f>IF($E360&gt;0,DN365/$E360,"-")</f>
        <v>#N/A</v>
      </c>
      <c r="DO367" s="1107"/>
      <c r="DP367" s="1107" t="e">
        <f>IF($E360&gt;0,DP365/$E360,"-")</f>
        <v>#N/A</v>
      </c>
      <c r="DQ367" s="1107"/>
      <c r="DR367" s="1107" t="e">
        <f>IF($E360&gt;0,DR365/$E360,"-")</f>
        <v>#N/A</v>
      </c>
      <c r="DS367" s="1107"/>
      <c r="DT367" s="1107" t="e">
        <f>IF($E360&gt;0,DT365/$E360,"-")</f>
        <v>#N/A</v>
      </c>
      <c r="DU367" s="1107"/>
      <c r="DV367" s="1107" t="e">
        <f>IF($E360&gt;0,DV365/$E360,"-")</f>
        <v>#N/A</v>
      </c>
      <c r="DW367" s="1107"/>
      <c r="DX367" s="1107" t="e">
        <f>IF($E360&gt;0,DX365/$E360,"-")</f>
        <v>#N/A</v>
      </c>
      <c r="DY367" s="1107"/>
      <c r="DZ367" s="1107" t="e">
        <f>IF($E360&gt;0,DZ365/$E360,"-")</f>
        <v>#N/A</v>
      </c>
      <c r="EA367" s="1107"/>
      <c r="EB367" s="1107" t="e">
        <f>IF($E360&gt;0,EB365/$E360,"-")</f>
        <v>#N/A</v>
      </c>
      <c r="EC367" s="1107"/>
      <c r="ED367" s="1107" t="e">
        <f>IF($E360&gt;0,ED365/$E360,"-")</f>
        <v>#N/A</v>
      </c>
      <c r="EE367" s="1107"/>
      <c r="EF367" s="1107" t="e">
        <f>IF($E360&gt;0,EF365/$E360,"-")</f>
        <v>#N/A</v>
      </c>
      <c r="EG367" s="1107"/>
      <c r="EH367" s="1107" t="e">
        <f>IF($E360&gt;0,EH365/$E360,"-")</f>
        <v>#N/A</v>
      </c>
      <c r="EI367" s="1107"/>
      <c r="EJ367" s="1107" t="e">
        <f>IF($E360&gt;0,EJ365/$E360,"-")</f>
        <v>#N/A</v>
      </c>
      <c r="EK367" s="1107"/>
      <c r="EL367" s="1107" t="e">
        <f>IF($E360&gt;0,EL365/$E360,"-")</f>
        <v>#N/A</v>
      </c>
      <c r="EM367" s="1107"/>
      <c r="EN367" s="1107" t="e">
        <f>IF($E360&gt;0,EN365/$E360,"-")</f>
        <v>#N/A</v>
      </c>
      <c r="EO367" s="1107"/>
      <c r="EP367" s="1107" t="e">
        <f>IF($E360&gt;0,EP365/$E360,"-")</f>
        <v>#N/A</v>
      </c>
      <c r="EQ367" s="1107"/>
      <c r="ER367" s="1107" t="e">
        <f>IF($E360&gt;0,ER365/$E360,"-")</f>
        <v>#N/A</v>
      </c>
      <c r="ES367" s="1107"/>
      <c r="ET367" s="1107" t="e">
        <f>IF($E360&gt;0,ET365/$E360,"-")</f>
        <v>#N/A</v>
      </c>
      <c r="EU367" s="1107"/>
      <c r="EV367" s="1107" t="e">
        <f>IF($E360&gt;0,EV365/$E360,"-")</f>
        <v>#N/A</v>
      </c>
      <c r="EW367" s="1107"/>
      <c r="EX367" s="1107" t="e">
        <f>IF($E360&gt;0,EX365/$E360,"-")</f>
        <v>#N/A</v>
      </c>
      <c r="EY367" s="1107"/>
      <c r="EZ367" s="1107" t="e">
        <f>IF($E360&gt;0,EZ365/$E360,"-")</f>
        <v>#N/A</v>
      </c>
      <c r="FA367" s="1107"/>
      <c r="FB367" s="1107" t="e">
        <f>IF($E360&gt;0,FB365/$E360,"-")</f>
        <v>#N/A</v>
      </c>
      <c r="FC367" s="1107"/>
      <c r="FD367" s="1107" t="e">
        <f>IF($E360&gt;0,FD365/$E360,"-")</f>
        <v>#N/A</v>
      </c>
      <c r="FE367" s="1107"/>
      <c r="FF367" s="1107" t="e">
        <f>IF($E360&gt;0,FF365/$E360,"-")</f>
        <v>#N/A</v>
      </c>
      <c r="FG367" s="1107"/>
      <c r="FH367" s="1107" t="e">
        <f>IF($E360&gt;0,FH365/$E360,"-")</f>
        <v>#N/A</v>
      </c>
      <c r="FI367" s="1107"/>
      <c r="FJ367" s="1107" t="e">
        <f>IF($E360&gt;0,FJ365/$E360,"-")</f>
        <v>#N/A</v>
      </c>
      <c r="FK367" s="1107"/>
      <c r="FL367" s="1107" t="e">
        <f>IF($E360&gt;0,FL365/$E360,"-")</f>
        <v>#N/A</v>
      </c>
      <c r="FM367" s="1107"/>
      <c r="FN367" s="1107" t="e">
        <f>IF($E360&gt;0,FN365/$E360,"-")</f>
        <v>#N/A</v>
      </c>
      <c r="FO367" s="1107"/>
      <c r="FP367" s="1107" t="e">
        <f>IF($E360&gt;0,FP365/$E360,"-")</f>
        <v>#N/A</v>
      </c>
      <c r="FQ367" s="1107"/>
      <c r="FR367" s="1107" t="e">
        <f>IF($E360&gt;0,FR365/$E360,"-")</f>
        <v>#N/A</v>
      </c>
      <c r="FS367" s="1107"/>
      <c r="FT367" s="1107" t="e">
        <f>IF($E360&gt;0,FT365/$E360,"-")</f>
        <v>#N/A</v>
      </c>
      <c r="FU367" s="1107"/>
      <c r="FV367" s="1107" t="e">
        <f>IF($E360&gt;0,FV365/$E360,"-")</f>
        <v>#N/A</v>
      </c>
      <c r="FW367" s="1107"/>
      <c r="FX367" s="1107" t="e">
        <f>IF($E360&gt;0,FX365/$E360,"-")</f>
        <v>#N/A</v>
      </c>
      <c r="FY367" s="1107"/>
      <c r="FZ367" s="1107" t="e">
        <f>IF($E360&gt;0,FZ365/$E360,"-")</f>
        <v>#N/A</v>
      </c>
      <c r="GA367" s="1107"/>
      <c r="GB367" s="1107" t="e">
        <f>IF($E360&gt;0,GB365/$E360,"-")</f>
        <v>#N/A</v>
      </c>
      <c r="GC367" s="1107"/>
      <c r="GD367" s="1107" t="e">
        <f>IF($E360&gt;0,GD365/$E360,"-")</f>
        <v>#N/A</v>
      </c>
      <c r="GE367" s="1107"/>
      <c r="GF367" s="1107" t="e">
        <f>IF($E360&gt;0,GF365/$E360,"-")</f>
        <v>#N/A</v>
      </c>
      <c r="GG367" s="1107"/>
      <c r="GH367" s="1107" t="e">
        <f>IF($E360&gt;0,GH365/$E360,"-")</f>
        <v>#N/A</v>
      </c>
      <c r="GI367" s="1107"/>
      <c r="GJ367" s="1107" t="e">
        <f>IF($E360&gt;0,GJ365/$E360,"-")</f>
        <v>#N/A</v>
      </c>
      <c r="GK367" s="1107"/>
      <c r="GL367" s="1107" t="e">
        <f>IF($E360&gt;0,GL365/$E360,"-")</f>
        <v>#N/A</v>
      </c>
      <c r="GM367" s="1107"/>
      <c r="GN367" s="1107" t="e">
        <f>IF($E360&gt;0,GN365/$E360,"-")</f>
        <v>#N/A</v>
      </c>
      <c r="GO367" s="1107"/>
      <c r="GP367" s="1107" t="e">
        <f>IF($E360&gt;0,GP365/$E360,"-")</f>
        <v>#N/A</v>
      </c>
      <c r="GQ367" s="1107"/>
      <c r="GR367" s="1107" t="e">
        <f>IF($E360&gt;0,GR365/$E360,"-")</f>
        <v>#N/A</v>
      </c>
      <c r="GS367" s="1107"/>
      <c r="GT367" s="1107" t="e">
        <f>IF($E360&gt;0,GT365/$E360,"-")</f>
        <v>#N/A</v>
      </c>
      <c r="GU367" s="1107"/>
      <c r="GV367" s="1107" t="e">
        <f t="shared" ref="GV367" si="1488">IF($E360&gt;0,GV365/$E360,"-")</f>
        <v>#N/A</v>
      </c>
      <c r="GW367" s="1107"/>
      <c r="GX367" s="1107" t="e">
        <f t="shared" ref="GX367" si="1489">IF($E360&gt;0,GX365/$E360,"-")</f>
        <v>#N/A</v>
      </c>
      <c r="GY367" s="1107"/>
      <c r="GZ367" s="1107" t="e">
        <f t="shared" ref="GZ367" si="1490">IF($E360&gt;0,GZ365/$E360,"-")</f>
        <v>#N/A</v>
      </c>
      <c r="HA367" s="1107"/>
      <c r="HB367" s="1107" t="e">
        <f>IF($E360&gt;0,HB365/$E360,"-")</f>
        <v>#N/A</v>
      </c>
      <c r="HC367" s="1107"/>
      <c r="HD367" s="1107" t="e">
        <f t="shared" ref="HD367" si="1491">IF($E360&gt;0,HD365/$E360,"-")</f>
        <v>#N/A</v>
      </c>
      <c r="HE367" s="1107"/>
      <c r="HF367" s="1107" t="e">
        <f t="shared" ref="HF367" si="1492">IF($E360&gt;0,HF365/$E360,"-")</f>
        <v>#N/A</v>
      </c>
      <c r="HG367" s="1107"/>
      <c r="HH367" s="1107" t="e">
        <f t="shared" ref="HH367" si="1493">IF($E360&gt;0,HH365/$E360,"-")</f>
        <v>#N/A</v>
      </c>
      <c r="HI367" s="1107"/>
    </row>
    <row r="368" spans="1:217" s="5" customFormat="1" ht="15" hidden="1" customHeight="1">
      <c r="A368" s="677"/>
      <c r="B368" s="678"/>
      <c r="C368" s="678"/>
      <c r="D368" s="679"/>
      <c r="E368" s="679"/>
      <c r="F368" s="678"/>
      <c r="G368" s="678"/>
      <c r="H368" s="678"/>
      <c r="I368" s="678"/>
      <c r="J368" s="678"/>
      <c r="K368" s="678"/>
      <c r="L368" s="1178"/>
      <c r="M368" s="1178"/>
      <c r="N368" s="1178"/>
      <c r="O368" s="1178"/>
      <c r="P368" s="1178"/>
      <c r="Q368" s="1178"/>
      <c r="R368" s="1178"/>
      <c r="S368" s="1192"/>
      <c r="T368" s="1180"/>
      <c r="U368" s="1178"/>
      <c r="V368" s="1178"/>
      <c r="W368" s="1178"/>
      <c r="X368" s="1178"/>
      <c r="Y368" s="1178"/>
      <c r="Z368" s="1178"/>
      <c r="AA368" s="1192"/>
      <c r="AB368" s="1180"/>
      <c r="AC368" s="1178"/>
      <c r="AD368" s="1178"/>
      <c r="AE368" s="1178"/>
      <c r="AF368" s="1178"/>
      <c r="AG368" s="1178"/>
      <c r="AH368" s="1178"/>
      <c r="AI368" s="1192"/>
      <c r="AJ368" s="1180"/>
      <c r="AK368" s="1178"/>
      <c r="AL368" s="1178"/>
      <c r="AM368" s="1178"/>
      <c r="AN368" s="1178"/>
      <c r="AO368" s="1178"/>
      <c r="AP368" s="1178"/>
      <c r="AQ368" s="1192"/>
      <c r="AR368" s="1180"/>
      <c r="AS368" s="1178"/>
      <c r="AT368" s="831"/>
      <c r="AU368" s="831"/>
      <c r="AV368" s="831"/>
      <c r="AW368" s="831"/>
      <c r="AX368" s="831"/>
      <c r="AY368" s="832"/>
      <c r="AZ368" s="833"/>
      <c r="BA368" s="831"/>
      <c r="BB368" s="831"/>
      <c r="BC368" s="831"/>
      <c r="BD368" s="831"/>
      <c r="BE368" s="831"/>
      <c r="BF368" s="831"/>
      <c r="BG368" s="832"/>
      <c r="BH368" s="833"/>
      <c r="BI368" s="831"/>
      <c r="BJ368" s="831"/>
      <c r="BK368" s="831"/>
      <c r="BL368" s="831"/>
      <c r="BM368" s="831"/>
      <c r="BN368" s="831"/>
      <c r="BO368" s="832"/>
      <c r="BP368" s="833"/>
      <c r="BQ368" s="831"/>
      <c r="BR368" s="831"/>
      <c r="BS368" s="831"/>
      <c r="BT368" s="831"/>
      <c r="BU368" s="831"/>
      <c r="BV368" s="831"/>
      <c r="BW368" s="832"/>
      <c r="BX368" s="833"/>
      <c r="BY368" s="831"/>
      <c r="BZ368" s="831"/>
      <c r="CA368" s="831"/>
      <c r="CB368" s="831"/>
      <c r="CC368" s="831"/>
      <c r="CD368" s="1178"/>
      <c r="CE368" s="1179"/>
      <c r="CF368" s="1180"/>
      <c r="CG368" s="1181"/>
      <c r="CH368" s="1178"/>
      <c r="CI368" s="1181"/>
      <c r="CJ368" s="1178"/>
      <c r="CK368" s="1181"/>
      <c r="CL368" s="1178"/>
      <c r="CM368" s="1179"/>
      <c r="CN368" s="1180"/>
      <c r="CO368" s="1181"/>
      <c r="CP368" s="1182"/>
      <c r="CQ368" s="1183"/>
      <c r="CR368" s="1182"/>
      <c r="CS368" s="1183"/>
      <c r="CT368" s="834"/>
      <c r="CU368" s="835"/>
      <c r="CV368" s="836"/>
      <c r="CW368" s="834"/>
      <c r="CX368" s="834"/>
      <c r="CY368" s="834"/>
      <c r="CZ368" s="834"/>
      <c r="DA368" s="834"/>
      <c r="DB368" s="834"/>
      <c r="DC368" s="835"/>
      <c r="DD368" s="836"/>
      <c r="DE368" s="834"/>
      <c r="DF368" s="834"/>
      <c r="DG368" s="834"/>
      <c r="DH368" s="834"/>
      <c r="DI368" s="834"/>
      <c r="DJ368" s="977"/>
      <c r="DK368" s="977"/>
      <c r="DL368" s="836"/>
      <c r="DM368" s="834"/>
      <c r="DN368" s="834"/>
      <c r="DO368" s="834"/>
      <c r="DP368" s="834"/>
      <c r="DQ368" s="834"/>
      <c r="DR368" s="834"/>
      <c r="DS368" s="835"/>
      <c r="DT368" s="836"/>
      <c r="DU368" s="834"/>
      <c r="DV368" s="834"/>
      <c r="DW368" s="834"/>
      <c r="DX368" s="834"/>
      <c r="DY368" s="834"/>
      <c r="DZ368" s="834"/>
      <c r="EA368" s="835"/>
      <c r="EB368" s="836"/>
      <c r="EC368" s="834"/>
      <c r="ED368" s="834"/>
      <c r="EE368" s="834"/>
      <c r="EF368" s="834"/>
      <c r="EG368" s="834"/>
      <c r="EH368" s="834"/>
      <c r="EI368" s="835"/>
      <c r="EJ368" s="836"/>
      <c r="EK368" s="834"/>
      <c r="EL368" s="834"/>
      <c r="EM368" s="834"/>
      <c r="EN368" s="834"/>
      <c r="EO368" s="834"/>
      <c r="EP368" s="834"/>
      <c r="EQ368" s="835"/>
      <c r="ER368" s="836"/>
      <c r="ES368" s="834"/>
      <c r="ET368" s="834"/>
      <c r="EU368" s="834"/>
      <c r="EV368" s="834"/>
      <c r="EW368" s="834"/>
      <c r="EX368" s="834"/>
      <c r="EY368" s="835"/>
      <c r="EZ368" s="836"/>
      <c r="FA368" s="834"/>
      <c r="FB368" s="834"/>
      <c r="FC368" s="834"/>
      <c r="FD368" s="834"/>
      <c r="FE368" s="834"/>
      <c r="FF368" s="834"/>
      <c r="FG368" s="835"/>
      <c r="FH368" s="836"/>
      <c r="FI368" s="834"/>
      <c r="FJ368" s="834"/>
      <c r="FK368" s="834"/>
      <c r="FL368" s="834"/>
      <c r="FM368" s="834"/>
      <c r="FN368" s="834"/>
      <c r="FO368" s="835"/>
      <c r="FP368" s="836"/>
      <c r="FQ368" s="834"/>
      <c r="FR368" s="834"/>
      <c r="FS368" s="834"/>
      <c r="FT368" s="834"/>
      <c r="FU368" s="834"/>
      <c r="FV368" s="834"/>
      <c r="FW368" s="835"/>
      <c r="FX368" s="836"/>
      <c r="FY368" s="834"/>
      <c r="FZ368" s="834"/>
      <c r="GA368" s="834"/>
      <c r="GB368" s="834"/>
      <c r="GC368" s="834"/>
      <c r="GD368" s="834"/>
      <c r="GE368" s="835"/>
      <c r="GF368" s="836"/>
      <c r="GG368" s="834"/>
      <c r="GH368" s="834"/>
      <c r="GI368" s="834"/>
      <c r="GJ368" s="834"/>
      <c r="GK368" s="834"/>
      <c r="GL368" s="834"/>
      <c r="GM368" s="835"/>
      <c r="GN368" s="836"/>
      <c r="GO368" s="834"/>
      <c r="GP368" s="834"/>
      <c r="GQ368" s="834"/>
      <c r="GR368" s="834"/>
      <c r="GS368" s="834"/>
      <c r="GT368" s="834"/>
      <c r="GU368" s="835"/>
      <c r="GV368" s="834"/>
      <c r="GW368" s="835"/>
      <c r="GX368" s="834"/>
      <c r="GY368" s="835"/>
      <c r="GZ368" s="834"/>
      <c r="HA368" s="835"/>
      <c r="HB368" s="834"/>
      <c r="HC368" s="835"/>
      <c r="HD368" s="834"/>
      <c r="HE368" s="835"/>
      <c r="HF368" s="834"/>
      <c r="HG368" s="835"/>
      <c r="HH368" s="834"/>
      <c r="HI368" s="835"/>
    </row>
    <row r="369" spans="1:217" ht="12.75" hidden="1" customHeight="1">
      <c r="A369" s="1139" t="s">
        <v>392</v>
      </c>
      <c r="B369" s="1140" t="e">
        <f>VLOOKUP(A369,PLANEJAMENTO!$B$10:$C$56,2,FALSE)</f>
        <v>#N/A</v>
      </c>
      <c r="C369" s="1139" t="e">
        <f>VLOOKUP(A369,PLANEJAMENTO!$B$10:$D$56,3,FALSE)</f>
        <v>#N/A</v>
      </c>
      <c r="D369" s="1141" t="e">
        <f>VLOOKUP(A369,PLANEJAMENTO!$B$10:$E$56,4,FALSE)</f>
        <v>#N/A</v>
      </c>
      <c r="E369" s="1141" t="e">
        <f>D369</f>
        <v>#N/A</v>
      </c>
      <c r="F369" s="1142"/>
      <c r="G369" s="1141">
        <f>F369*9</f>
        <v>0</v>
      </c>
      <c r="H369" s="733"/>
      <c r="I369" s="1143"/>
      <c r="J369" s="1144"/>
      <c r="K369" s="734" t="s">
        <v>379</v>
      </c>
      <c r="L369" s="1145"/>
      <c r="M369" s="1146"/>
      <c r="N369" s="1145"/>
      <c r="O369" s="1146"/>
      <c r="P369" s="1145"/>
      <c r="Q369" s="1146"/>
      <c r="R369" s="1145"/>
      <c r="S369" s="1146"/>
      <c r="T369" s="1145"/>
      <c r="U369" s="1146"/>
      <c r="V369" s="1145"/>
      <c r="W369" s="1146"/>
      <c r="X369" s="1145"/>
      <c r="Y369" s="1146"/>
      <c r="Z369" s="1145"/>
      <c r="AA369" s="1146"/>
      <c r="AB369" s="1145"/>
      <c r="AC369" s="1146"/>
      <c r="AD369" s="1145"/>
      <c r="AE369" s="1146"/>
      <c r="AF369" s="1145"/>
      <c r="AG369" s="1146"/>
      <c r="AH369" s="1145"/>
      <c r="AI369" s="1146"/>
      <c r="AJ369" s="1145"/>
      <c r="AK369" s="1146"/>
      <c r="AL369" s="1145"/>
      <c r="AM369" s="1146"/>
      <c r="AN369" s="1145"/>
      <c r="AO369" s="1146"/>
      <c r="AP369" s="1145"/>
      <c r="AQ369" s="1146"/>
      <c r="AR369" s="1145"/>
      <c r="AS369" s="1146"/>
      <c r="AT369" s="1145"/>
      <c r="AU369" s="1146"/>
      <c r="AV369" s="1145"/>
      <c r="AW369" s="1146"/>
      <c r="AX369" s="1145"/>
      <c r="AY369" s="1146"/>
      <c r="AZ369" s="1145"/>
      <c r="BA369" s="1146"/>
      <c r="BB369" s="1145"/>
      <c r="BC369" s="1146"/>
      <c r="BD369" s="1145"/>
      <c r="BE369" s="1146"/>
      <c r="BF369" s="1145"/>
      <c r="BG369" s="1146"/>
      <c r="BH369" s="1145"/>
      <c r="BI369" s="1146"/>
      <c r="BJ369" s="1145"/>
      <c r="BK369" s="1146"/>
      <c r="BL369" s="1145"/>
      <c r="BM369" s="1146"/>
      <c r="BN369" s="1145"/>
      <c r="BO369" s="1146"/>
      <c r="BP369" s="1145"/>
      <c r="BQ369" s="1146"/>
      <c r="BR369" s="1132"/>
      <c r="BS369" s="1132"/>
      <c r="BT369" s="1132"/>
      <c r="BU369" s="1132"/>
      <c r="BV369" s="1132"/>
      <c r="BW369" s="1132"/>
      <c r="BX369" s="1132"/>
      <c r="BY369" s="1132"/>
      <c r="BZ369" s="1132"/>
      <c r="CA369" s="1132"/>
      <c r="CB369" s="1132"/>
      <c r="CC369" s="1132"/>
      <c r="CD369" s="1132"/>
      <c r="CE369" s="1132"/>
      <c r="CF369" s="1132"/>
      <c r="CG369" s="1132"/>
      <c r="CH369" s="1132"/>
      <c r="CI369" s="1132"/>
      <c r="CJ369" s="1132"/>
      <c r="CK369" s="1132"/>
      <c r="CL369" s="1132"/>
      <c r="CM369" s="1132"/>
      <c r="CN369" s="1132"/>
      <c r="CO369" s="1132"/>
      <c r="CP369" s="1132"/>
      <c r="CQ369" s="1132"/>
      <c r="CR369" s="1132"/>
      <c r="CS369" s="1132"/>
      <c r="CT369" s="1132"/>
      <c r="CU369" s="1132"/>
      <c r="CV369" s="1132"/>
      <c r="CW369" s="1132"/>
      <c r="CX369" s="1132"/>
      <c r="CY369" s="1132"/>
      <c r="CZ369" s="1132"/>
      <c r="DA369" s="1132"/>
      <c r="DB369" s="1132"/>
      <c r="DC369" s="1132"/>
      <c r="DD369" s="1132"/>
      <c r="DE369" s="1132"/>
      <c r="DF369" s="1132"/>
      <c r="DG369" s="1132"/>
      <c r="DH369" s="1132"/>
      <c r="DI369" s="1132"/>
      <c r="DJ369" s="1138"/>
      <c r="DK369" s="1138"/>
      <c r="DL369" s="1132"/>
      <c r="DM369" s="1132"/>
      <c r="DN369" s="1132"/>
      <c r="DO369" s="1132"/>
      <c r="DP369" s="1132"/>
      <c r="DQ369" s="1132"/>
      <c r="DR369" s="1132"/>
      <c r="DS369" s="1132"/>
      <c r="DT369" s="1132"/>
      <c r="DU369" s="1132"/>
      <c r="DV369" s="1132"/>
      <c r="DW369" s="1132"/>
      <c r="DX369" s="1132"/>
      <c r="DY369" s="1132"/>
      <c r="DZ369" s="1132"/>
      <c r="EA369" s="1132"/>
      <c r="EB369" s="1132"/>
      <c r="EC369" s="1132"/>
      <c r="ED369" s="1132"/>
      <c r="EE369" s="1132"/>
      <c r="EF369" s="1132"/>
      <c r="EG369" s="1132"/>
      <c r="EH369" s="1132"/>
      <c r="EI369" s="1132"/>
      <c r="EJ369" s="1132"/>
      <c r="EK369" s="1132"/>
      <c r="EL369" s="1132"/>
      <c r="EM369" s="1132"/>
      <c r="EN369" s="1132"/>
      <c r="EO369" s="1132"/>
      <c r="EP369" s="1132"/>
      <c r="EQ369" s="1132"/>
      <c r="ER369" s="1132"/>
      <c r="ES369" s="1132"/>
      <c r="ET369" s="1132"/>
      <c r="EU369" s="1132"/>
      <c r="EV369" s="1132"/>
      <c r="EW369" s="1132"/>
      <c r="EX369" s="1132"/>
      <c r="EY369" s="1132"/>
      <c r="EZ369" s="1132"/>
      <c r="FA369" s="1132"/>
      <c r="FB369" s="1132"/>
      <c r="FC369" s="1132"/>
      <c r="FD369" s="1132"/>
      <c r="FE369" s="1132"/>
      <c r="FF369" s="1132"/>
      <c r="FG369" s="1132"/>
      <c r="FH369" s="1132"/>
      <c r="FI369" s="1132"/>
      <c r="FJ369" s="1132"/>
      <c r="FK369" s="1132"/>
      <c r="FL369" s="1132"/>
      <c r="FM369" s="1132"/>
      <c r="FN369" s="1132"/>
      <c r="FO369" s="1132"/>
      <c r="FP369" s="1132"/>
      <c r="FQ369" s="1132"/>
      <c r="FR369" s="1132"/>
      <c r="FS369" s="1132"/>
      <c r="FT369" s="1132"/>
      <c r="FU369" s="1132"/>
      <c r="FV369" s="1132"/>
      <c r="FW369" s="1132"/>
      <c r="FX369" s="1132"/>
      <c r="FY369" s="1132"/>
      <c r="FZ369" s="1132"/>
      <c r="GA369" s="1132"/>
      <c r="GB369" s="1132"/>
      <c r="GC369" s="1132"/>
      <c r="GD369" s="1132"/>
      <c r="GE369" s="1132"/>
      <c r="GF369" s="1132"/>
      <c r="GG369" s="1132"/>
      <c r="GH369" s="1132"/>
      <c r="GI369" s="1132"/>
      <c r="GJ369" s="1132"/>
      <c r="GK369" s="1132"/>
      <c r="GL369" s="1132"/>
      <c r="GM369" s="1132"/>
      <c r="GN369" s="1132"/>
      <c r="GO369" s="1132"/>
      <c r="GP369" s="1132"/>
      <c r="GQ369" s="1132"/>
      <c r="GR369" s="1132"/>
      <c r="GS369" s="1132"/>
      <c r="GT369" s="1132"/>
      <c r="GU369" s="1132"/>
      <c r="GV369" s="1132"/>
      <c r="GW369" s="1132"/>
      <c r="GX369" s="1132"/>
      <c r="GY369" s="1132"/>
      <c r="GZ369" s="1132"/>
      <c r="HA369" s="1132"/>
      <c r="HB369" s="1132"/>
      <c r="HC369" s="1132"/>
      <c r="HD369" s="1132"/>
      <c r="HE369" s="1132"/>
      <c r="HF369" s="1132"/>
      <c r="HG369" s="1132"/>
      <c r="HH369" s="1132"/>
      <c r="HI369" s="1132"/>
    </row>
    <row r="370" spans="1:217" ht="12.75" hidden="1" customHeight="1">
      <c r="A370" s="1139"/>
      <c r="B370" s="1140"/>
      <c r="C370" s="1139"/>
      <c r="D370" s="1141"/>
      <c r="E370" s="1141"/>
      <c r="F370" s="1142"/>
      <c r="G370" s="1141"/>
      <c r="H370" s="733"/>
      <c r="I370" s="1143"/>
      <c r="J370" s="1144"/>
      <c r="K370" s="837" t="s">
        <v>380</v>
      </c>
      <c r="L370" s="1133"/>
      <c r="M370" s="1134"/>
      <c r="N370" s="1133"/>
      <c r="O370" s="1134"/>
      <c r="P370" s="1133"/>
      <c r="Q370" s="1134"/>
      <c r="R370" s="1133"/>
      <c r="S370" s="1134"/>
      <c r="T370" s="1133"/>
      <c r="U370" s="1134"/>
      <c r="V370" s="1133"/>
      <c r="W370" s="1134"/>
      <c r="X370" s="1133"/>
      <c r="Y370" s="1134"/>
      <c r="Z370" s="1133"/>
      <c r="AA370" s="1134"/>
      <c r="AB370" s="1133"/>
      <c r="AC370" s="1134"/>
      <c r="AD370" s="1133"/>
      <c r="AE370" s="1134"/>
      <c r="AF370" s="1133"/>
      <c r="AG370" s="1134"/>
      <c r="AH370" s="1133"/>
      <c r="AI370" s="1134"/>
      <c r="AJ370" s="1133"/>
      <c r="AK370" s="1134"/>
      <c r="AL370" s="1133"/>
      <c r="AM370" s="1134"/>
      <c r="AN370" s="1133"/>
      <c r="AO370" s="1134"/>
      <c r="AP370" s="1133"/>
      <c r="AQ370" s="1134"/>
      <c r="AR370" s="1133"/>
      <c r="AS370" s="1134"/>
      <c r="AT370" s="1133"/>
      <c r="AU370" s="1134"/>
      <c r="AV370" s="1133"/>
      <c r="AW370" s="1134"/>
      <c r="AX370" s="1133"/>
      <c r="AY370" s="1134"/>
      <c r="AZ370" s="1133"/>
      <c r="BA370" s="1134"/>
      <c r="BB370" s="1133"/>
      <c r="BC370" s="1134"/>
      <c r="BD370" s="1133"/>
      <c r="BE370" s="1134"/>
      <c r="BF370" s="1133"/>
      <c r="BG370" s="1134"/>
      <c r="BH370" s="1133"/>
      <c r="BI370" s="1134"/>
      <c r="BJ370" s="1133"/>
      <c r="BK370" s="1134"/>
      <c r="BL370" s="1133"/>
      <c r="BM370" s="1134"/>
      <c r="BN370" s="1133"/>
      <c r="BO370" s="1134"/>
      <c r="BP370" s="1133"/>
      <c r="BQ370" s="1134"/>
      <c r="BR370" s="1129"/>
      <c r="BS370" s="1129"/>
      <c r="BT370" s="1129"/>
      <c r="BU370" s="1129"/>
      <c r="BV370" s="1129"/>
      <c r="BW370" s="1129"/>
      <c r="BX370" s="1129"/>
      <c r="BY370" s="1129"/>
      <c r="BZ370" s="1129"/>
      <c r="CA370" s="1129"/>
      <c r="CB370" s="1129"/>
      <c r="CC370" s="1129"/>
      <c r="CD370" s="1129"/>
      <c r="CE370" s="1129"/>
      <c r="CF370" s="1129"/>
      <c r="CG370" s="1129"/>
      <c r="CH370" s="1129"/>
      <c r="CI370" s="1129"/>
      <c r="CJ370" s="1129"/>
      <c r="CK370" s="1129"/>
      <c r="CL370" s="1129"/>
      <c r="CM370" s="1129"/>
      <c r="CN370" s="1129"/>
      <c r="CO370" s="1129"/>
      <c r="CP370" s="1129"/>
      <c r="CQ370" s="1129"/>
      <c r="CR370" s="1129"/>
      <c r="CS370" s="1129"/>
      <c r="CT370" s="1129"/>
      <c r="CU370" s="1129"/>
      <c r="CV370" s="1129"/>
      <c r="CW370" s="1129"/>
      <c r="CX370" s="1129"/>
      <c r="CY370" s="1129"/>
      <c r="CZ370" s="1129"/>
      <c r="DA370" s="1129"/>
      <c r="DB370" s="1129"/>
      <c r="DC370" s="1129"/>
      <c r="DD370" s="1129"/>
      <c r="DE370" s="1129"/>
      <c r="DF370" s="1129"/>
      <c r="DG370" s="1129"/>
      <c r="DH370" s="1129"/>
      <c r="DI370" s="1129"/>
      <c r="DJ370" s="1135"/>
      <c r="DK370" s="1135"/>
      <c r="DL370" s="1129"/>
      <c r="DM370" s="1129"/>
      <c r="DN370" s="1129"/>
      <c r="DO370" s="1129"/>
      <c r="DP370" s="1129"/>
      <c r="DQ370" s="1129"/>
      <c r="DR370" s="1129"/>
      <c r="DS370" s="1129"/>
      <c r="DT370" s="1129"/>
      <c r="DU370" s="1129"/>
      <c r="DV370" s="1129"/>
      <c r="DW370" s="1129"/>
      <c r="DX370" s="1129"/>
      <c r="DY370" s="1129"/>
      <c r="DZ370" s="1129"/>
      <c r="EA370" s="1129"/>
      <c r="EB370" s="1129"/>
      <c r="EC370" s="1129"/>
      <c r="ED370" s="1129"/>
      <c r="EE370" s="1129"/>
      <c r="EF370" s="1129"/>
      <c r="EG370" s="1129"/>
      <c r="EH370" s="1129"/>
      <c r="EI370" s="1129"/>
      <c r="EJ370" s="1129"/>
      <c r="EK370" s="1129"/>
      <c r="EL370" s="1129"/>
      <c r="EM370" s="1129"/>
      <c r="EN370" s="1129"/>
      <c r="EO370" s="1129"/>
      <c r="EP370" s="1129"/>
      <c r="EQ370" s="1129"/>
      <c r="ER370" s="1129"/>
      <c r="ES370" s="1129"/>
      <c r="ET370" s="1129"/>
      <c r="EU370" s="1129"/>
      <c r="EV370" s="1129"/>
      <c r="EW370" s="1129"/>
      <c r="EX370" s="1129"/>
      <c r="EY370" s="1129"/>
      <c r="EZ370" s="1129"/>
      <c r="FA370" s="1129"/>
      <c r="FB370" s="1129"/>
      <c r="FC370" s="1129"/>
      <c r="FD370" s="1129"/>
      <c r="FE370" s="1129"/>
      <c r="FF370" s="1129"/>
      <c r="FG370" s="1129"/>
      <c r="FH370" s="1129"/>
      <c r="FI370" s="1129"/>
      <c r="FJ370" s="1129"/>
      <c r="FK370" s="1129"/>
      <c r="FL370" s="1129"/>
      <c r="FM370" s="1129"/>
      <c r="FN370" s="1129"/>
      <c r="FO370" s="1129"/>
      <c r="FP370" s="1129"/>
      <c r="FQ370" s="1129"/>
      <c r="FR370" s="1129"/>
      <c r="FS370" s="1129"/>
      <c r="FT370" s="1129"/>
      <c r="FU370" s="1129"/>
      <c r="FV370" s="1129"/>
      <c r="FW370" s="1129"/>
      <c r="FX370" s="1129"/>
      <c r="FY370" s="1129"/>
      <c r="FZ370" s="1129"/>
      <c r="GA370" s="1129"/>
      <c r="GB370" s="1129"/>
      <c r="GC370" s="1129"/>
      <c r="GD370" s="1129"/>
      <c r="GE370" s="1129"/>
      <c r="GF370" s="1129"/>
      <c r="GG370" s="1129"/>
      <c r="GH370" s="1129"/>
      <c r="GI370" s="1129"/>
      <c r="GJ370" s="1129"/>
      <c r="GK370" s="1129"/>
      <c r="GL370" s="1129"/>
      <c r="GM370" s="1129"/>
      <c r="GN370" s="1129"/>
      <c r="GO370" s="1129"/>
      <c r="GP370" s="1129"/>
      <c r="GQ370" s="1129"/>
      <c r="GR370" s="1129"/>
      <c r="GS370" s="1129"/>
      <c r="GT370" s="1129"/>
      <c r="GU370" s="1129"/>
      <c r="GV370" s="1129"/>
      <c r="GW370" s="1129"/>
      <c r="GX370" s="1129"/>
      <c r="GY370" s="1129"/>
      <c r="GZ370" s="1129"/>
      <c r="HA370" s="1129"/>
      <c r="HB370" s="1129"/>
      <c r="HC370" s="1129"/>
      <c r="HD370" s="1129"/>
      <c r="HE370" s="1129"/>
      <c r="HF370" s="1129"/>
      <c r="HG370" s="1129"/>
      <c r="HH370" s="1129"/>
      <c r="HI370" s="1129"/>
    </row>
    <row r="371" spans="1:217" ht="12.75" hidden="1" customHeight="1">
      <c r="A371" s="1139"/>
      <c r="B371" s="1140"/>
      <c r="C371" s="1139"/>
      <c r="D371" s="1141"/>
      <c r="E371" s="1141"/>
      <c r="F371" s="1142"/>
      <c r="G371" s="1141"/>
      <c r="H371" s="733"/>
      <c r="I371" s="1143"/>
      <c r="J371" s="1144"/>
      <c r="K371" s="838" t="s">
        <v>381</v>
      </c>
      <c r="L371" s="1125">
        <f>(L369*L370*$G369)*$L$8</f>
        <v>0</v>
      </c>
      <c r="M371" s="1126"/>
      <c r="N371" s="1125">
        <f>(N369*N370*$G369)*$L$8</f>
        <v>0</v>
      </c>
      <c r="O371" s="1126"/>
      <c r="P371" s="1125">
        <f>(P369*P370*$G369)*$L$8</f>
        <v>0</v>
      </c>
      <c r="Q371" s="1126"/>
      <c r="R371" s="1125">
        <f>(R369*R370*$G369)*$L$8</f>
        <v>0</v>
      </c>
      <c r="S371" s="1126"/>
      <c r="T371" s="1125">
        <f>(T369*T370*$G369)*$T$8</f>
        <v>0</v>
      </c>
      <c r="U371" s="1126"/>
      <c r="V371" s="1125">
        <f>(V369*V370*$G369)*$T$8</f>
        <v>0</v>
      </c>
      <c r="W371" s="1126"/>
      <c r="X371" s="1125">
        <f>(X369*X370*$G369)*$T$8</f>
        <v>0</v>
      </c>
      <c r="Y371" s="1126"/>
      <c r="Z371" s="1125">
        <f>(Z369*Z370*$G369)*$T$8</f>
        <v>0</v>
      </c>
      <c r="AA371" s="1126"/>
      <c r="AB371" s="1125">
        <f>(AB369*AB370*$G369)*$AB$8</f>
        <v>0</v>
      </c>
      <c r="AC371" s="1126"/>
      <c r="AD371" s="1125">
        <f>(AD369*AD370*$G369)*$AB$8</f>
        <v>0</v>
      </c>
      <c r="AE371" s="1126"/>
      <c r="AF371" s="1125">
        <f>(AF369*AF370*$G369)*$AB$8</f>
        <v>0</v>
      </c>
      <c r="AG371" s="1126"/>
      <c r="AH371" s="1125">
        <f>(AH369*AH370*$G369)*$AB$8</f>
        <v>0</v>
      </c>
      <c r="AI371" s="1126"/>
      <c r="AJ371" s="1125">
        <f>(AJ369*AJ370*$G369)*$AJ$8</f>
        <v>0</v>
      </c>
      <c r="AK371" s="1126"/>
      <c r="AL371" s="1125">
        <f>(AL369*AL370*$G369)*$AJ$8</f>
        <v>0</v>
      </c>
      <c r="AM371" s="1126"/>
      <c r="AN371" s="1125">
        <f>(AN369*AN370*$G369)*$AJ$8</f>
        <v>0</v>
      </c>
      <c r="AO371" s="1126"/>
      <c r="AP371" s="1125">
        <f>(AP369*AP370*$G369)*$AJ$8</f>
        <v>0</v>
      </c>
      <c r="AQ371" s="1126"/>
      <c r="AR371" s="1125">
        <f>(AR369*AR370*$G369)*$AT$8</f>
        <v>0</v>
      </c>
      <c r="AS371" s="1126"/>
      <c r="AT371" s="1125">
        <f>(AT369*AT370*$G369)*$AT$8</f>
        <v>0</v>
      </c>
      <c r="AU371" s="1126"/>
      <c r="AV371" s="1125">
        <f>(AV369*AV370*$G369)*$AT$8</f>
        <v>0</v>
      </c>
      <c r="AW371" s="1126"/>
      <c r="AX371" s="1125">
        <f>(AX369*AX370*$G369)*$AT$8</f>
        <v>0</v>
      </c>
      <c r="AY371" s="1126"/>
      <c r="AZ371" s="1125">
        <f>(AZ369*AZ370*$G369)*$BB$8</f>
        <v>0</v>
      </c>
      <c r="BA371" s="1126"/>
      <c r="BB371" s="1125">
        <f>(BB369*BB370*$G369)*$BB$8</f>
        <v>0</v>
      </c>
      <c r="BC371" s="1126"/>
      <c r="BD371" s="1125">
        <f>(BD369*BD370*$G369)*$BB$8</f>
        <v>0</v>
      </c>
      <c r="BE371" s="1126"/>
      <c r="BF371" s="1125">
        <f>(BF369*BF370*$G369)*$BB$8</f>
        <v>0</v>
      </c>
      <c r="BG371" s="1126"/>
      <c r="BH371" s="1125">
        <f>(BH369*BH370*$G369)*$BJ$8</f>
        <v>0</v>
      </c>
      <c r="BI371" s="1126"/>
      <c r="BJ371" s="1125">
        <f>(BJ369*BJ370*$G369)*$BJ$8</f>
        <v>0</v>
      </c>
      <c r="BK371" s="1126"/>
      <c r="BL371" s="1125">
        <f>(BL369*BL370*$G369)*$BJ$8</f>
        <v>0</v>
      </c>
      <c r="BM371" s="1126"/>
      <c r="BN371" s="1125">
        <f>(BN369*BN370*$G369)*$BJ$8</f>
        <v>0</v>
      </c>
      <c r="BO371" s="1126"/>
      <c r="BP371" s="1125">
        <f>(BP369*BP370*$G369)*$BT$8</f>
        <v>0</v>
      </c>
      <c r="BQ371" s="1126"/>
      <c r="BR371" s="1125">
        <f>(BR369*BR370*$G369)*$BT$8</f>
        <v>0</v>
      </c>
      <c r="BS371" s="1126"/>
      <c r="BT371" s="1125">
        <f>(BT369*BT370*$G369)*$BT$8</f>
        <v>0</v>
      </c>
      <c r="BU371" s="1126"/>
      <c r="BV371" s="1125">
        <f>(BV369*BV370*$G369)*$BT$8</f>
        <v>0</v>
      </c>
      <c r="BW371" s="1126"/>
      <c r="BX371" s="1125">
        <f>(BX369*BX370*$G369)*$CB$8</f>
        <v>0</v>
      </c>
      <c r="BY371" s="1126"/>
      <c r="BZ371" s="1125">
        <f>(BZ369*BZ370*$G369)*$CB$8</f>
        <v>0</v>
      </c>
      <c r="CA371" s="1126"/>
      <c r="CB371" s="1125">
        <f>(CB369*CB370*$G369)*$CB$8</f>
        <v>0</v>
      </c>
      <c r="CC371" s="1126"/>
      <c r="CD371" s="1125">
        <f>(CD369*CD370*$G369)*$CB$8</f>
        <v>0</v>
      </c>
      <c r="CE371" s="1126"/>
      <c r="CF371" s="1125">
        <f>(CF369*CF370*$G369)*$CJ$8</f>
        <v>0</v>
      </c>
      <c r="CG371" s="1126"/>
      <c r="CH371" s="1125">
        <f>(CH369*CH370*$G369)*$CJ$8</f>
        <v>0</v>
      </c>
      <c r="CI371" s="1126"/>
      <c r="CJ371" s="1125">
        <f>(CJ369*CJ370*$G369)*$CJ$8</f>
        <v>0</v>
      </c>
      <c r="CK371" s="1126"/>
      <c r="CL371" s="1125">
        <f>(CL369*CL370*$G369)*$CJ$8</f>
        <v>0</v>
      </c>
      <c r="CM371" s="1126"/>
      <c r="CN371" s="1125">
        <f>(CN369*CN370*$G369)*$CT$8</f>
        <v>0</v>
      </c>
      <c r="CO371" s="1126"/>
      <c r="CP371" s="1125">
        <f>(CP369*CP370*$G369)*$CT$8</f>
        <v>0</v>
      </c>
      <c r="CQ371" s="1126"/>
      <c r="CR371" s="1125">
        <f>(CR369*CR370*$G369)*$CT$8</f>
        <v>0</v>
      </c>
      <c r="CS371" s="1126"/>
      <c r="CT371" s="1125">
        <f>(CT369*CT370*$G369)*$CT$8</f>
        <v>0</v>
      </c>
      <c r="CU371" s="1126"/>
      <c r="CV371" s="1125">
        <f>(CV369*CV370*$G369)*$DB$8</f>
        <v>0</v>
      </c>
      <c r="CW371" s="1126"/>
      <c r="CX371" s="1125">
        <f>(CX369*CX370*$G369)*$DB$8</f>
        <v>0</v>
      </c>
      <c r="CY371" s="1126"/>
      <c r="CZ371" s="1125">
        <f>(CZ369*CZ370*$G369)*$DB$8</f>
        <v>0</v>
      </c>
      <c r="DA371" s="1126"/>
      <c r="DB371" s="1125">
        <f>(DB369*DB370*$G369)*$DB$8</f>
        <v>0</v>
      </c>
      <c r="DC371" s="1126"/>
      <c r="DD371" s="1125">
        <f>(DD369*DD370*$G369)*$DB$8</f>
        <v>0</v>
      </c>
      <c r="DE371" s="1126"/>
      <c r="DF371" s="1125">
        <f>(DF369*DF370*$G369)*$DB$8</f>
        <v>0</v>
      </c>
      <c r="DG371" s="1126"/>
      <c r="DH371" s="1125">
        <f>(DH369*DH370*$G369)*$DB$8</f>
        <v>0</v>
      </c>
      <c r="DI371" s="1126"/>
      <c r="DJ371" s="1130">
        <f>(DJ369*DJ370*$G369)*$DB$8</f>
        <v>0</v>
      </c>
      <c r="DK371" s="1131"/>
      <c r="DL371" s="1125">
        <f>(DL369*DL370*$G369)*$DB$8</f>
        <v>0</v>
      </c>
      <c r="DM371" s="1126"/>
      <c r="DN371" s="1125">
        <f>(DN369*DN370*$G369)*$DB$8</f>
        <v>0</v>
      </c>
      <c r="DO371" s="1126"/>
      <c r="DP371" s="1125">
        <f>(DP369*DP370*$G369)*$DB$8</f>
        <v>0</v>
      </c>
      <c r="DQ371" s="1126"/>
      <c r="DR371" s="1125">
        <f>(DR369*DR370*$G369)*$DB$8</f>
        <v>0</v>
      </c>
      <c r="DS371" s="1126"/>
      <c r="DT371" s="1125">
        <f>(DT369*DT370*$G369)*$DB$8</f>
        <v>0</v>
      </c>
      <c r="DU371" s="1126"/>
      <c r="DV371" s="1125">
        <f>(DV369*DV370*$G369)*$DB$8</f>
        <v>0</v>
      </c>
      <c r="DW371" s="1126"/>
      <c r="DX371" s="1125">
        <f>(DX369*DX370*$G369)*$DB$8</f>
        <v>0</v>
      </c>
      <c r="DY371" s="1126"/>
      <c r="DZ371" s="1125">
        <f>(DZ369*DZ370*$G369)*$DB$8</f>
        <v>0</v>
      </c>
      <c r="EA371" s="1126"/>
      <c r="EB371" s="1125">
        <f>(EB369*EB370*$G369)*$DB$8</f>
        <v>0</v>
      </c>
      <c r="EC371" s="1126"/>
      <c r="ED371" s="1125">
        <f>(ED369*ED370*$G369)*$DB$8</f>
        <v>0</v>
      </c>
      <c r="EE371" s="1126"/>
      <c r="EF371" s="1125">
        <f>(EF369*EF370*$G369)*$DB$8</f>
        <v>0</v>
      </c>
      <c r="EG371" s="1126"/>
      <c r="EH371" s="1125">
        <f>(EH369*EH370*$G369)*$DB$8</f>
        <v>0</v>
      </c>
      <c r="EI371" s="1126"/>
      <c r="EJ371" s="1125">
        <f>(EJ369*EJ370*$G369)*$DB$8</f>
        <v>0</v>
      </c>
      <c r="EK371" s="1126"/>
      <c r="EL371" s="1125">
        <f>(EL369*EL370*$G369)*$DB$8</f>
        <v>0</v>
      </c>
      <c r="EM371" s="1126"/>
      <c r="EN371" s="1125">
        <f>(EN369*EN370*$G369)*$DB$8</f>
        <v>0</v>
      </c>
      <c r="EO371" s="1126"/>
      <c r="EP371" s="1125">
        <f>(EP369*EP370*$G369)*$DB$8</f>
        <v>0</v>
      </c>
      <c r="EQ371" s="1126"/>
      <c r="ER371" s="1125">
        <f>(ER369*ER370*$G369)*$DB$8</f>
        <v>0</v>
      </c>
      <c r="ES371" s="1126"/>
      <c r="ET371" s="1125">
        <f>(ET369*ET370*$G369)*$DB$8</f>
        <v>0</v>
      </c>
      <c r="EU371" s="1126"/>
      <c r="EV371" s="1125">
        <f>(EV369*EV370*$G369)*$DB$8</f>
        <v>0</v>
      </c>
      <c r="EW371" s="1126"/>
      <c r="EX371" s="1125">
        <f>(EX369*EX370*$G369)*$DB$8</f>
        <v>0</v>
      </c>
      <c r="EY371" s="1126"/>
      <c r="EZ371" s="1125">
        <f>(EZ369*EZ370*$G369)*$DB$8</f>
        <v>0</v>
      </c>
      <c r="FA371" s="1126"/>
      <c r="FB371" s="1125">
        <f>(FB369*FB370*$G369)*$DB$8</f>
        <v>0</v>
      </c>
      <c r="FC371" s="1126"/>
      <c r="FD371" s="1125">
        <f>(FD369*FD370*$G369)*$DB$8</f>
        <v>0</v>
      </c>
      <c r="FE371" s="1126"/>
      <c r="FF371" s="1125">
        <f>(FF369*FF370*$G369)*$DB$8</f>
        <v>0</v>
      </c>
      <c r="FG371" s="1126"/>
      <c r="FH371" s="1125">
        <f>(FH369*FH370*$G369)*$DB$8</f>
        <v>0</v>
      </c>
      <c r="FI371" s="1126"/>
      <c r="FJ371" s="1125">
        <f>(FJ369*FJ370*$G369)*$DB$8</f>
        <v>0</v>
      </c>
      <c r="FK371" s="1126"/>
      <c r="FL371" s="1125">
        <f>(FL369*FL370*$G369)*$DB$8</f>
        <v>0</v>
      </c>
      <c r="FM371" s="1126"/>
      <c r="FN371" s="1125">
        <f>(FN369*FN370*$G369)*$DB$8</f>
        <v>0</v>
      </c>
      <c r="FO371" s="1126"/>
      <c r="FP371" s="1125">
        <f>(FP369*FP370*$G369)*$DB$8</f>
        <v>0</v>
      </c>
      <c r="FQ371" s="1126"/>
      <c r="FR371" s="1125">
        <f>(FR369*FR370*$G369)*$DB$8</f>
        <v>0</v>
      </c>
      <c r="FS371" s="1126"/>
      <c r="FT371" s="1125">
        <f>(FT369*FT370*$G369)*$DB$8</f>
        <v>0</v>
      </c>
      <c r="FU371" s="1126"/>
      <c r="FV371" s="1125">
        <f>(FV369*FV370*$G369)*$DB$8</f>
        <v>0</v>
      </c>
      <c r="FW371" s="1126"/>
      <c r="FX371" s="1125">
        <f>(FX369*FX370*$G369)*$DB$8</f>
        <v>0</v>
      </c>
      <c r="FY371" s="1126"/>
      <c r="FZ371" s="1125">
        <f>(FZ369*FZ370*$G369)*$DB$8</f>
        <v>0</v>
      </c>
      <c r="GA371" s="1126"/>
      <c r="GB371" s="1125">
        <f>(GB369*GB370*$G369)*$DB$8</f>
        <v>0</v>
      </c>
      <c r="GC371" s="1126"/>
      <c r="GD371" s="1125">
        <f>(GD369*GD370*$G369)*$DB$8</f>
        <v>0</v>
      </c>
      <c r="GE371" s="1126"/>
      <c r="GF371" s="1125">
        <f>(GF369*GF370*$G369)*$DB$8</f>
        <v>0</v>
      </c>
      <c r="GG371" s="1126"/>
      <c r="GH371" s="1125">
        <f>(GH369*GH370*$G369)*$DB$8</f>
        <v>0</v>
      </c>
      <c r="GI371" s="1126"/>
      <c r="GJ371" s="1125">
        <f>(GJ369*GJ370*$G369)*$DB$8</f>
        <v>0</v>
      </c>
      <c r="GK371" s="1126"/>
      <c r="GL371" s="1125">
        <f>(GL369*GL370*$G369)*$DB$8</f>
        <v>0</v>
      </c>
      <c r="GM371" s="1126"/>
      <c r="GN371" s="1125">
        <f>(GN369*GN370*$G369)*$DB$8</f>
        <v>0</v>
      </c>
      <c r="GO371" s="1126"/>
      <c r="GP371" s="1125">
        <f>(GP369*GP370*$G369)*$DB$8</f>
        <v>0</v>
      </c>
      <c r="GQ371" s="1126"/>
      <c r="GR371" s="1125">
        <f>(GR369*GR370*$G369)*$DB$8</f>
        <v>0</v>
      </c>
      <c r="GS371" s="1126"/>
      <c r="GT371" s="1125">
        <f>(GT369*GT370*$G369)*$DB$8</f>
        <v>0</v>
      </c>
      <c r="GU371" s="1126"/>
      <c r="GV371" s="1125">
        <f t="shared" ref="GV371" si="1494">(GV369*GV370*$G369)*$DB$8</f>
        <v>0</v>
      </c>
      <c r="GW371" s="1126"/>
      <c r="GX371" s="1125">
        <f t="shared" ref="GX371" si="1495">(GX369*GX370*$G369)*$DB$8</f>
        <v>0</v>
      </c>
      <c r="GY371" s="1126"/>
      <c r="GZ371" s="1125">
        <f t="shared" ref="GZ371" si="1496">(GZ369*GZ370*$G369)*$DB$8</f>
        <v>0</v>
      </c>
      <c r="HA371" s="1126"/>
      <c r="HB371" s="1125">
        <f>(HB369*HB370*$G369)*$DB$8</f>
        <v>0</v>
      </c>
      <c r="HC371" s="1126"/>
      <c r="HD371" s="1125">
        <f t="shared" ref="HD371" si="1497">(HD369*HD370*$G369)*$DB$8</f>
        <v>0</v>
      </c>
      <c r="HE371" s="1126"/>
      <c r="HF371" s="1125">
        <f t="shared" ref="HF371" si="1498">(HF369*HF370*$G369)*$DB$8</f>
        <v>0</v>
      </c>
      <c r="HG371" s="1126"/>
      <c r="HH371" s="1125">
        <f t="shared" ref="HH371" si="1499">(HH369*HH370*$G369)*$DB$8</f>
        <v>0</v>
      </c>
      <c r="HI371" s="1126"/>
    </row>
    <row r="372" spans="1:217" ht="12.75" hidden="1" customHeight="1">
      <c r="A372" s="1139"/>
      <c r="B372" s="1140"/>
      <c r="C372" s="1139"/>
      <c r="D372" s="1141"/>
      <c r="E372" s="1141"/>
      <c r="F372" s="1142"/>
      <c r="G372" s="1141"/>
      <c r="H372" s="733"/>
      <c r="I372" s="1143"/>
      <c r="J372" s="1144"/>
      <c r="K372" s="839" t="s">
        <v>382</v>
      </c>
      <c r="L372" s="1121">
        <f>L371</f>
        <v>0</v>
      </c>
      <c r="M372" s="1122"/>
      <c r="N372" s="1121">
        <f>L372+N371</f>
        <v>0</v>
      </c>
      <c r="O372" s="1122"/>
      <c r="P372" s="1121">
        <f>N372+P371</f>
        <v>0</v>
      </c>
      <c r="Q372" s="1122"/>
      <c r="R372" s="1121">
        <f>P372+R371</f>
        <v>0</v>
      </c>
      <c r="S372" s="1122"/>
      <c r="T372" s="1121">
        <f>R372+T371</f>
        <v>0</v>
      </c>
      <c r="U372" s="1122"/>
      <c r="V372" s="1121">
        <f>T372+V371</f>
        <v>0</v>
      </c>
      <c r="W372" s="1122"/>
      <c r="X372" s="1121">
        <f>V372+X371</f>
        <v>0</v>
      </c>
      <c r="Y372" s="1122"/>
      <c r="Z372" s="1121">
        <f>X372+Z371</f>
        <v>0</v>
      </c>
      <c r="AA372" s="1122"/>
      <c r="AB372" s="1121">
        <f>Z372+AB371</f>
        <v>0</v>
      </c>
      <c r="AC372" s="1122"/>
      <c r="AD372" s="1121">
        <f>AB372+AD371</f>
        <v>0</v>
      </c>
      <c r="AE372" s="1122"/>
      <c r="AF372" s="1121">
        <f>AD372+AF371</f>
        <v>0</v>
      </c>
      <c r="AG372" s="1122"/>
      <c r="AH372" s="1121">
        <f>AF372+AH371</f>
        <v>0</v>
      </c>
      <c r="AI372" s="1122"/>
      <c r="AJ372" s="1121">
        <f>AH372+AJ371</f>
        <v>0</v>
      </c>
      <c r="AK372" s="1122"/>
      <c r="AL372" s="1121">
        <f>AJ372+AL371</f>
        <v>0</v>
      </c>
      <c r="AM372" s="1122"/>
      <c r="AN372" s="1121">
        <f>AL372+AN371</f>
        <v>0</v>
      </c>
      <c r="AO372" s="1122"/>
      <c r="AP372" s="1121">
        <f>AN372+AP371</f>
        <v>0</v>
      </c>
      <c r="AQ372" s="1122"/>
      <c r="AR372" s="1121">
        <f>AP372+AR371</f>
        <v>0</v>
      </c>
      <c r="AS372" s="1122"/>
      <c r="AT372" s="1121">
        <f>AR372+AT371</f>
        <v>0</v>
      </c>
      <c r="AU372" s="1122"/>
      <c r="AV372" s="1121">
        <f>AT372+AV371</f>
        <v>0</v>
      </c>
      <c r="AW372" s="1122"/>
      <c r="AX372" s="1121">
        <f>AV372+AX371</f>
        <v>0</v>
      </c>
      <c r="AY372" s="1122"/>
      <c r="AZ372" s="1121">
        <f>AX372+AZ371</f>
        <v>0</v>
      </c>
      <c r="BA372" s="1122"/>
      <c r="BB372" s="1121">
        <f>AZ372+BB371</f>
        <v>0</v>
      </c>
      <c r="BC372" s="1122"/>
      <c r="BD372" s="1121">
        <f>BB372+BD371</f>
        <v>0</v>
      </c>
      <c r="BE372" s="1122"/>
      <c r="BF372" s="1121">
        <f>BD372+BF371</f>
        <v>0</v>
      </c>
      <c r="BG372" s="1122"/>
      <c r="BH372" s="1121">
        <f>BF372+BH371</f>
        <v>0</v>
      </c>
      <c r="BI372" s="1122"/>
      <c r="BJ372" s="1121">
        <f>BH372+BJ371</f>
        <v>0</v>
      </c>
      <c r="BK372" s="1122"/>
      <c r="BL372" s="1121">
        <f>BJ372+BL371</f>
        <v>0</v>
      </c>
      <c r="BM372" s="1122"/>
      <c r="BN372" s="1121">
        <f>BL372+BN371</f>
        <v>0</v>
      </c>
      <c r="BO372" s="1122"/>
      <c r="BP372" s="1121">
        <f>BN372+BP371</f>
        <v>0</v>
      </c>
      <c r="BQ372" s="1122"/>
      <c r="BR372" s="1121">
        <f>BP372+BR371</f>
        <v>0</v>
      </c>
      <c r="BS372" s="1122"/>
      <c r="BT372" s="1121">
        <f>BR372+BT371</f>
        <v>0</v>
      </c>
      <c r="BU372" s="1122"/>
      <c r="BV372" s="1121">
        <f>BT372+BV371</f>
        <v>0</v>
      </c>
      <c r="BW372" s="1122"/>
      <c r="BX372" s="1121">
        <f>BV372+BX371</f>
        <v>0</v>
      </c>
      <c r="BY372" s="1122"/>
      <c r="BZ372" s="1121">
        <f>BX372+BZ371</f>
        <v>0</v>
      </c>
      <c r="CA372" s="1122"/>
      <c r="CB372" s="1121">
        <f>BZ372+CB371</f>
        <v>0</v>
      </c>
      <c r="CC372" s="1122"/>
      <c r="CD372" s="1121">
        <f>CB372+CD371</f>
        <v>0</v>
      </c>
      <c r="CE372" s="1122"/>
      <c r="CF372" s="1121">
        <f>CD372+CF371</f>
        <v>0</v>
      </c>
      <c r="CG372" s="1122"/>
      <c r="CH372" s="1121">
        <f>CF372+CH371</f>
        <v>0</v>
      </c>
      <c r="CI372" s="1122"/>
      <c r="CJ372" s="1121">
        <f>CH372+CJ371</f>
        <v>0</v>
      </c>
      <c r="CK372" s="1122"/>
      <c r="CL372" s="1121">
        <f>CJ372+CL371</f>
        <v>0</v>
      </c>
      <c r="CM372" s="1122"/>
      <c r="CN372" s="1121">
        <f>CL372+CN371</f>
        <v>0</v>
      </c>
      <c r="CO372" s="1122"/>
      <c r="CP372" s="1121">
        <f>CN372+CP371</f>
        <v>0</v>
      </c>
      <c r="CQ372" s="1122"/>
      <c r="CR372" s="1121">
        <f>CP372+CR371</f>
        <v>0</v>
      </c>
      <c r="CS372" s="1122"/>
      <c r="CT372" s="1121">
        <f>CR372+CT371</f>
        <v>0</v>
      </c>
      <c r="CU372" s="1122"/>
      <c r="CV372" s="1121">
        <f>CT372+CV371</f>
        <v>0</v>
      </c>
      <c r="CW372" s="1122"/>
      <c r="CX372" s="1121">
        <f>CV372+CX371</f>
        <v>0</v>
      </c>
      <c r="CY372" s="1122"/>
      <c r="CZ372" s="1121">
        <f>CX372+CZ371</f>
        <v>0</v>
      </c>
      <c r="DA372" s="1122"/>
      <c r="DB372" s="1121">
        <f>CZ372+DB371</f>
        <v>0</v>
      </c>
      <c r="DC372" s="1122"/>
      <c r="DD372" s="1121">
        <f>DB372+DD371</f>
        <v>0</v>
      </c>
      <c r="DE372" s="1122"/>
      <c r="DF372" s="1121">
        <f>DD372+DF371</f>
        <v>0</v>
      </c>
      <c r="DG372" s="1122"/>
      <c r="DH372" s="1121">
        <f>DF372+DH371</f>
        <v>0</v>
      </c>
      <c r="DI372" s="1122"/>
      <c r="DJ372" s="1127">
        <f>DH372+DJ371</f>
        <v>0</v>
      </c>
      <c r="DK372" s="1128"/>
      <c r="DL372" s="1121">
        <f>DJ372+DL371</f>
        <v>0</v>
      </c>
      <c r="DM372" s="1122"/>
      <c r="DN372" s="1121">
        <f>DL372+DN371</f>
        <v>0</v>
      </c>
      <c r="DO372" s="1122"/>
      <c r="DP372" s="1121">
        <f>DN372+DP371</f>
        <v>0</v>
      </c>
      <c r="DQ372" s="1122"/>
      <c r="DR372" s="1121">
        <f>DP372+DR371</f>
        <v>0</v>
      </c>
      <c r="DS372" s="1122"/>
      <c r="DT372" s="1121">
        <f>DR372+DT371</f>
        <v>0</v>
      </c>
      <c r="DU372" s="1122"/>
      <c r="DV372" s="1121">
        <f>DT372+DV371</f>
        <v>0</v>
      </c>
      <c r="DW372" s="1122"/>
      <c r="DX372" s="1121">
        <f>DV372+DX371</f>
        <v>0</v>
      </c>
      <c r="DY372" s="1122"/>
      <c r="DZ372" s="1121">
        <f>DX372+DZ371</f>
        <v>0</v>
      </c>
      <c r="EA372" s="1122"/>
      <c r="EB372" s="1121">
        <f>DZ372+EB371</f>
        <v>0</v>
      </c>
      <c r="EC372" s="1122"/>
      <c r="ED372" s="1121">
        <f>EB372+ED371</f>
        <v>0</v>
      </c>
      <c r="EE372" s="1122"/>
      <c r="EF372" s="1121">
        <f>ED372+EF371</f>
        <v>0</v>
      </c>
      <c r="EG372" s="1122"/>
      <c r="EH372" s="1121">
        <f>EF372+EH371</f>
        <v>0</v>
      </c>
      <c r="EI372" s="1122"/>
      <c r="EJ372" s="1121">
        <f>EH372+EJ371</f>
        <v>0</v>
      </c>
      <c r="EK372" s="1122"/>
      <c r="EL372" s="1121">
        <f>EJ372+EL371</f>
        <v>0</v>
      </c>
      <c r="EM372" s="1122"/>
      <c r="EN372" s="1121">
        <f>EL372+EN371</f>
        <v>0</v>
      </c>
      <c r="EO372" s="1122"/>
      <c r="EP372" s="1121">
        <f>EN372+EP371</f>
        <v>0</v>
      </c>
      <c r="EQ372" s="1122"/>
      <c r="ER372" s="1121">
        <f>EP372+ER371</f>
        <v>0</v>
      </c>
      <c r="ES372" s="1122"/>
      <c r="ET372" s="1121">
        <f>ER372+ET371</f>
        <v>0</v>
      </c>
      <c r="EU372" s="1122"/>
      <c r="EV372" s="1121">
        <f>ET372+EV371</f>
        <v>0</v>
      </c>
      <c r="EW372" s="1122"/>
      <c r="EX372" s="1121">
        <f>EV372+EX371</f>
        <v>0</v>
      </c>
      <c r="EY372" s="1122"/>
      <c r="EZ372" s="1121">
        <f>EX372+EZ371</f>
        <v>0</v>
      </c>
      <c r="FA372" s="1122"/>
      <c r="FB372" s="1121">
        <f>EZ372+FB371</f>
        <v>0</v>
      </c>
      <c r="FC372" s="1122"/>
      <c r="FD372" s="1121">
        <f>FB372+FD371</f>
        <v>0</v>
      </c>
      <c r="FE372" s="1122"/>
      <c r="FF372" s="1121">
        <f>FD372+FF371</f>
        <v>0</v>
      </c>
      <c r="FG372" s="1122"/>
      <c r="FH372" s="1121">
        <f>FF372+FH371</f>
        <v>0</v>
      </c>
      <c r="FI372" s="1122"/>
      <c r="FJ372" s="1121">
        <f>FH372+FJ371</f>
        <v>0</v>
      </c>
      <c r="FK372" s="1122"/>
      <c r="FL372" s="1121">
        <f>FJ372+FL371</f>
        <v>0</v>
      </c>
      <c r="FM372" s="1122"/>
      <c r="FN372" s="1121">
        <f>FL372+FN371</f>
        <v>0</v>
      </c>
      <c r="FO372" s="1122"/>
      <c r="FP372" s="1121">
        <f>FN372+FP371</f>
        <v>0</v>
      </c>
      <c r="FQ372" s="1122"/>
      <c r="FR372" s="1121">
        <f>FP372+FR371</f>
        <v>0</v>
      </c>
      <c r="FS372" s="1122"/>
      <c r="FT372" s="1121">
        <f>FR372+FT371</f>
        <v>0</v>
      </c>
      <c r="FU372" s="1122"/>
      <c r="FV372" s="1121">
        <f>FT372+FV371</f>
        <v>0</v>
      </c>
      <c r="FW372" s="1122"/>
      <c r="FX372" s="1121">
        <f>FV372+FX371</f>
        <v>0</v>
      </c>
      <c r="FY372" s="1122"/>
      <c r="FZ372" s="1121">
        <f>FX372+FZ371</f>
        <v>0</v>
      </c>
      <c r="GA372" s="1122"/>
      <c r="GB372" s="1121">
        <f>FZ372+GB371</f>
        <v>0</v>
      </c>
      <c r="GC372" s="1122"/>
      <c r="GD372" s="1121">
        <f>GB372+GD371</f>
        <v>0</v>
      </c>
      <c r="GE372" s="1122"/>
      <c r="GF372" s="1121">
        <f>GD372+GF371</f>
        <v>0</v>
      </c>
      <c r="GG372" s="1122"/>
      <c r="GH372" s="1121">
        <f>GF372+GH371</f>
        <v>0</v>
      </c>
      <c r="GI372" s="1122"/>
      <c r="GJ372" s="1121">
        <f>GH372+GJ371</f>
        <v>0</v>
      </c>
      <c r="GK372" s="1122"/>
      <c r="GL372" s="1121">
        <f>GJ372+GL371</f>
        <v>0</v>
      </c>
      <c r="GM372" s="1122"/>
      <c r="GN372" s="1121">
        <f>GL372+GN371</f>
        <v>0</v>
      </c>
      <c r="GO372" s="1122"/>
      <c r="GP372" s="1121">
        <f>GN372+GP371</f>
        <v>0</v>
      </c>
      <c r="GQ372" s="1122"/>
      <c r="GR372" s="1121">
        <f>GP372+GR371</f>
        <v>0</v>
      </c>
      <c r="GS372" s="1122"/>
      <c r="GT372" s="1121">
        <f>GR372+GT371</f>
        <v>0</v>
      </c>
      <c r="GU372" s="1122"/>
      <c r="GV372" s="1121">
        <f t="shared" ref="GV372" si="1500">GT372+GV371</f>
        <v>0</v>
      </c>
      <c r="GW372" s="1122"/>
      <c r="GX372" s="1121">
        <f t="shared" ref="GX372" si="1501">GV372+GX371</f>
        <v>0</v>
      </c>
      <c r="GY372" s="1122"/>
      <c r="GZ372" s="1121">
        <f t="shared" ref="GZ372" si="1502">GX372+GZ371</f>
        <v>0</v>
      </c>
      <c r="HA372" s="1122"/>
      <c r="HB372" s="1121">
        <f>GZ372+HB371</f>
        <v>0</v>
      </c>
      <c r="HC372" s="1122"/>
      <c r="HD372" s="1121">
        <f t="shared" ref="HD372" si="1503">HB372+HD371</f>
        <v>0</v>
      </c>
      <c r="HE372" s="1122"/>
      <c r="HF372" s="1121">
        <f t="shared" ref="HF372" si="1504">HD372+HF371</f>
        <v>0</v>
      </c>
      <c r="HG372" s="1122"/>
      <c r="HH372" s="1121">
        <f t="shared" ref="HH372" si="1505">HF372+HH371</f>
        <v>0</v>
      </c>
      <c r="HI372" s="1122"/>
    </row>
    <row r="373" spans="1:217" s="19" customFormat="1" ht="12.75" hidden="1" customHeight="1">
      <c r="A373" s="1139"/>
      <c r="B373" s="1140"/>
      <c r="C373" s="1139"/>
      <c r="D373" s="1141"/>
      <c r="E373" s="1141"/>
      <c r="F373" s="1142"/>
      <c r="G373" s="1141"/>
      <c r="H373" s="840"/>
      <c r="I373" s="1143"/>
      <c r="J373" s="1144"/>
      <c r="K373" s="841" t="s">
        <v>383</v>
      </c>
      <c r="L373" s="1117"/>
      <c r="M373" s="1118"/>
      <c r="N373" s="1117"/>
      <c r="O373" s="1118"/>
      <c r="P373" s="1117"/>
      <c r="Q373" s="1118"/>
      <c r="R373" s="1117"/>
      <c r="S373" s="1118"/>
      <c r="T373" s="1117"/>
      <c r="U373" s="1118"/>
      <c r="V373" s="1117"/>
      <c r="W373" s="1118"/>
      <c r="X373" s="1117"/>
      <c r="Y373" s="1118"/>
      <c r="Z373" s="1117"/>
      <c r="AA373" s="1118"/>
      <c r="AB373" s="1117"/>
      <c r="AC373" s="1118"/>
      <c r="AD373" s="1117"/>
      <c r="AE373" s="1118"/>
      <c r="AF373" s="1117"/>
      <c r="AG373" s="1118"/>
      <c r="AH373" s="1117"/>
      <c r="AI373" s="1118"/>
      <c r="AJ373" s="1117"/>
      <c r="AK373" s="1118"/>
      <c r="AL373" s="1117"/>
      <c r="AM373" s="1118"/>
      <c r="AN373" s="1117"/>
      <c r="AO373" s="1118"/>
      <c r="AP373" s="1117"/>
      <c r="AQ373" s="1118"/>
      <c r="AR373" s="1117"/>
      <c r="AS373" s="1118"/>
      <c r="AT373" s="1117"/>
      <c r="AU373" s="1118"/>
      <c r="AV373" s="1117"/>
      <c r="AW373" s="1118"/>
      <c r="AX373" s="1117"/>
      <c r="AY373" s="1118"/>
      <c r="AZ373" s="1117"/>
      <c r="BA373" s="1118"/>
      <c r="BB373" s="1117"/>
      <c r="BC373" s="1118"/>
      <c r="BD373" s="1117"/>
      <c r="BE373" s="1118"/>
      <c r="BF373" s="1117"/>
      <c r="BG373" s="1118"/>
      <c r="BH373" s="1117"/>
      <c r="BI373" s="1118"/>
      <c r="BJ373" s="1117"/>
      <c r="BK373" s="1118"/>
      <c r="BL373" s="1117"/>
      <c r="BM373" s="1118"/>
      <c r="BN373" s="1117"/>
      <c r="BO373" s="1118"/>
      <c r="BP373" s="1117"/>
      <c r="BQ373" s="1118"/>
      <c r="BR373" s="1117"/>
      <c r="BS373" s="1118"/>
      <c r="BT373" s="1117"/>
      <c r="BU373" s="1118"/>
      <c r="BV373" s="1117"/>
      <c r="BW373" s="1118"/>
      <c r="BX373" s="1117"/>
      <c r="BY373" s="1118"/>
      <c r="BZ373" s="1117"/>
      <c r="CA373" s="1118"/>
      <c r="CB373" s="1117"/>
      <c r="CC373" s="1118"/>
      <c r="CD373" s="1117"/>
      <c r="CE373" s="1118"/>
      <c r="CF373" s="1117"/>
      <c r="CG373" s="1118"/>
      <c r="CH373" s="1117"/>
      <c r="CI373" s="1118"/>
      <c r="CJ373" s="1117"/>
      <c r="CK373" s="1118"/>
      <c r="CL373" s="1117"/>
      <c r="CM373" s="1118"/>
      <c r="CN373" s="1117"/>
      <c r="CO373" s="1118"/>
      <c r="CP373" s="1117"/>
      <c r="CQ373" s="1118"/>
      <c r="CR373" s="1117"/>
      <c r="CS373" s="1118"/>
      <c r="CT373" s="1117"/>
      <c r="CU373" s="1118"/>
      <c r="CV373" s="1117"/>
      <c r="CW373" s="1118"/>
      <c r="CX373" s="1117"/>
      <c r="CY373" s="1118"/>
      <c r="CZ373" s="1117"/>
      <c r="DA373" s="1118"/>
      <c r="DB373" s="1117"/>
      <c r="DC373" s="1118"/>
      <c r="DD373" s="1117"/>
      <c r="DE373" s="1118"/>
      <c r="DF373" s="1117"/>
      <c r="DG373" s="1118"/>
      <c r="DH373" s="1117"/>
      <c r="DI373" s="1118"/>
      <c r="DJ373" s="1123"/>
      <c r="DK373" s="1124"/>
      <c r="DL373" s="1117"/>
      <c r="DM373" s="1118"/>
      <c r="DN373" s="1117"/>
      <c r="DO373" s="1118"/>
      <c r="DP373" s="1117"/>
      <c r="DQ373" s="1118"/>
      <c r="DR373" s="1117"/>
      <c r="DS373" s="1118"/>
      <c r="DT373" s="1117"/>
      <c r="DU373" s="1118"/>
      <c r="DV373" s="1117"/>
      <c r="DW373" s="1118"/>
      <c r="DX373" s="1117"/>
      <c r="DY373" s="1118"/>
      <c r="DZ373" s="1117"/>
      <c r="EA373" s="1118"/>
      <c r="EB373" s="1117"/>
      <c r="EC373" s="1118"/>
      <c r="ED373" s="1117"/>
      <c r="EE373" s="1118"/>
      <c r="EF373" s="1117"/>
      <c r="EG373" s="1118"/>
      <c r="EH373" s="1117"/>
      <c r="EI373" s="1118"/>
      <c r="EJ373" s="1117"/>
      <c r="EK373" s="1118"/>
      <c r="EL373" s="1117"/>
      <c r="EM373" s="1118"/>
      <c r="EN373" s="1117"/>
      <c r="EO373" s="1118"/>
      <c r="EP373" s="1117"/>
      <c r="EQ373" s="1118"/>
      <c r="ER373" s="1117"/>
      <c r="ES373" s="1118"/>
      <c r="ET373" s="1117"/>
      <c r="EU373" s="1118"/>
      <c r="EV373" s="1117"/>
      <c r="EW373" s="1118"/>
      <c r="EX373" s="1117"/>
      <c r="EY373" s="1118"/>
      <c r="EZ373" s="1117"/>
      <c r="FA373" s="1118"/>
      <c r="FB373" s="1117"/>
      <c r="FC373" s="1118"/>
      <c r="FD373" s="1117"/>
      <c r="FE373" s="1118"/>
      <c r="FF373" s="1117"/>
      <c r="FG373" s="1118"/>
      <c r="FH373" s="1117"/>
      <c r="FI373" s="1118"/>
      <c r="FJ373" s="1117"/>
      <c r="FK373" s="1118"/>
      <c r="FL373" s="1117"/>
      <c r="FM373" s="1118"/>
      <c r="FN373" s="1117"/>
      <c r="FO373" s="1118"/>
      <c r="FP373" s="1117"/>
      <c r="FQ373" s="1118"/>
      <c r="FR373" s="1117"/>
      <c r="FS373" s="1118"/>
      <c r="FT373" s="1117"/>
      <c r="FU373" s="1118"/>
      <c r="FV373" s="1117"/>
      <c r="FW373" s="1118"/>
      <c r="FX373" s="1117"/>
      <c r="FY373" s="1118"/>
      <c r="FZ373" s="1117"/>
      <c r="GA373" s="1118"/>
      <c r="GB373" s="1117"/>
      <c r="GC373" s="1118"/>
      <c r="GD373" s="1117"/>
      <c r="GE373" s="1118"/>
      <c r="GF373" s="1117"/>
      <c r="GG373" s="1118"/>
      <c r="GH373" s="1117"/>
      <c r="GI373" s="1118"/>
      <c r="GJ373" s="1117"/>
      <c r="GK373" s="1118"/>
      <c r="GL373" s="1117"/>
      <c r="GM373" s="1118"/>
      <c r="GN373" s="1117"/>
      <c r="GO373" s="1118"/>
      <c r="GP373" s="1117"/>
      <c r="GQ373" s="1118"/>
      <c r="GR373" s="1117"/>
      <c r="GS373" s="1118"/>
      <c r="GT373" s="1117"/>
      <c r="GU373" s="1118"/>
      <c r="GV373" s="1117"/>
      <c r="GW373" s="1118"/>
      <c r="GX373" s="1117"/>
      <c r="GY373" s="1118"/>
      <c r="GZ373" s="1117"/>
      <c r="HA373" s="1118"/>
      <c r="HB373" s="1117"/>
      <c r="HC373" s="1118"/>
      <c r="HD373" s="1117"/>
      <c r="HE373" s="1118"/>
      <c r="HF373" s="1117"/>
      <c r="HG373" s="1118"/>
      <c r="HH373" s="1117"/>
      <c r="HI373" s="1118"/>
    </row>
    <row r="374" spans="1:217" s="20" customFormat="1" ht="12.75" hidden="1" customHeight="1">
      <c r="A374" s="1139"/>
      <c r="B374" s="1140"/>
      <c r="C374" s="1139"/>
      <c r="D374" s="1141"/>
      <c r="E374" s="1141"/>
      <c r="F374" s="1142"/>
      <c r="G374" s="1141"/>
      <c r="H374" s="842"/>
      <c r="I374" s="1143"/>
      <c r="J374" s="1144"/>
      <c r="K374" s="843" t="s">
        <v>384</v>
      </c>
      <c r="L374" s="1113">
        <f>L373</f>
        <v>0</v>
      </c>
      <c r="M374" s="1114"/>
      <c r="N374" s="1113">
        <f>N373+L374</f>
        <v>0</v>
      </c>
      <c r="O374" s="1114"/>
      <c r="P374" s="1113">
        <f>P373+N374</f>
        <v>0</v>
      </c>
      <c r="Q374" s="1114"/>
      <c r="R374" s="1113">
        <f>R373+P374</f>
        <v>0</v>
      </c>
      <c r="S374" s="1114"/>
      <c r="T374" s="1113">
        <f>T373+R374</f>
        <v>0</v>
      </c>
      <c r="U374" s="1114"/>
      <c r="V374" s="1113">
        <f>V373+T374</f>
        <v>0</v>
      </c>
      <c r="W374" s="1114"/>
      <c r="X374" s="1113">
        <f>X373+V374</f>
        <v>0</v>
      </c>
      <c r="Y374" s="1114"/>
      <c r="Z374" s="1113">
        <f>Z373+X374</f>
        <v>0</v>
      </c>
      <c r="AA374" s="1114"/>
      <c r="AB374" s="1113">
        <f>AB373+Z374</f>
        <v>0</v>
      </c>
      <c r="AC374" s="1114"/>
      <c r="AD374" s="1113">
        <f>AD373+AB374</f>
        <v>0</v>
      </c>
      <c r="AE374" s="1114"/>
      <c r="AF374" s="1113">
        <f>AF373+AD374</f>
        <v>0</v>
      </c>
      <c r="AG374" s="1114"/>
      <c r="AH374" s="1113">
        <f>AH373+AF374</f>
        <v>0</v>
      </c>
      <c r="AI374" s="1114"/>
      <c r="AJ374" s="1113">
        <f>AJ373+AH374</f>
        <v>0</v>
      </c>
      <c r="AK374" s="1114"/>
      <c r="AL374" s="1113">
        <f>AL373+AJ374</f>
        <v>0</v>
      </c>
      <c r="AM374" s="1114"/>
      <c r="AN374" s="1113">
        <f>AN373+AL374</f>
        <v>0</v>
      </c>
      <c r="AO374" s="1114"/>
      <c r="AP374" s="1113">
        <f>AP373+AN374</f>
        <v>0</v>
      </c>
      <c r="AQ374" s="1114"/>
      <c r="AR374" s="1113">
        <f>AR373+AP374</f>
        <v>0</v>
      </c>
      <c r="AS374" s="1114"/>
      <c r="AT374" s="1113">
        <f>AT373+AR374</f>
        <v>0</v>
      </c>
      <c r="AU374" s="1114"/>
      <c r="AV374" s="1113">
        <f>AV373+AT374</f>
        <v>0</v>
      </c>
      <c r="AW374" s="1114"/>
      <c r="AX374" s="1113">
        <f>AX373+AV374</f>
        <v>0</v>
      </c>
      <c r="AY374" s="1114"/>
      <c r="AZ374" s="1113">
        <f>AZ373+AX374</f>
        <v>0</v>
      </c>
      <c r="BA374" s="1114"/>
      <c r="BB374" s="1113">
        <f>BB373+AZ374</f>
        <v>0</v>
      </c>
      <c r="BC374" s="1114"/>
      <c r="BD374" s="1113">
        <f>BD373+BB374</f>
        <v>0</v>
      </c>
      <c r="BE374" s="1114"/>
      <c r="BF374" s="1113">
        <f>BF373+BD374</f>
        <v>0</v>
      </c>
      <c r="BG374" s="1114"/>
      <c r="BH374" s="1113">
        <f>BH373+BF374</f>
        <v>0</v>
      </c>
      <c r="BI374" s="1114"/>
      <c r="BJ374" s="1113">
        <f>BJ373+BH374</f>
        <v>0</v>
      </c>
      <c r="BK374" s="1114"/>
      <c r="BL374" s="1113">
        <f>BL373+BJ374</f>
        <v>0</v>
      </c>
      <c r="BM374" s="1114"/>
      <c r="BN374" s="1113">
        <f>BN373+BL374</f>
        <v>0</v>
      </c>
      <c r="BO374" s="1114"/>
      <c r="BP374" s="1113">
        <f>BP373+BN374</f>
        <v>0</v>
      </c>
      <c r="BQ374" s="1114"/>
      <c r="BR374" s="1113">
        <f>BR373+BP374</f>
        <v>0</v>
      </c>
      <c r="BS374" s="1114"/>
      <c r="BT374" s="1113">
        <f>BT373+BR374</f>
        <v>0</v>
      </c>
      <c r="BU374" s="1114"/>
      <c r="BV374" s="1113">
        <f>BV373+BT374</f>
        <v>0</v>
      </c>
      <c r="BW374" s="1114"/>
      <c r="BX374" s="1113">
        <f>BX373+BV374</f>
        <v>0</v>
      </c>
      <c r="BY374" s="1114"/>
      <c r="BZ374" s="1113">
        <f>BZ373+BX374</f>
        <v>0</v>
      </c>
      <c r="CA374" s="1114"/>
      <c r="CB374" s="1113">
        <f>CB373+BZ374</f>
        <v>0</v>
      </c>
      <c r="CC374" s="1114"/>
      <c r="CD374" s="1113">
        <f>CD373+CB374</f>
        <v>0</v>
      </c>
      <c r="CE374" s="1114"/>
      <c r="CF374" s="1113">
        <f>CF373+CD374</f>
        <v>0</v>
      </c>
      <c r="CG374" s="1114"/>
      <c r="CH374" s="1113">
        <f>CH373+CF374</f>
        <v>0</v>
      </c>
      <c r="CI374" s="1114"/>
      <c r="CJ374" s="1113">
        <f>CJ373+CH374</f>
        <v>0</v>
      </c>
      <c r="CK374" s="1114"/>
      <c r="CL374" s="1113">
        <f>CL373+CJ374</f>
        <v>0</v>
      </c>
      <c r="CM374" s="1114"/>
      <c r="CN374" s="1113">
        <f>CN373+CL374</f>
        <v>0</v>
      </c>
      <c r="CO374" s="1114"/>
      <c r="CP374" s="1113">
        <f>CP373+CN374</f>
        <v>0</v>
      </c>
      <c r="CQ374" s="1114"/>
      <c r="CR374" s="1113">
        <f>CR373+CP374</f>
        <v>0</v>
      </c>
      <c r="CS374" s="1114"/>
      <c r="CT374" s="1113">
        <f>CT373+CR374</f>
        <v>0</v>
      </c>
      <c r="CU374" s="1114"/>
      <c r="CV374" s="1113">
        <f>CV373+CT374</f>
        <v>0</v>
      </c>
      <c r="CW374" s="1114"/>
      <c r="CX374" s="1113">
        <f>CX373+CV374</f>
        <v>0</v>
      </c>
      <c r="CY374" s="1114"/>
      <c r="CZ374" s="1113">
        <f>CZ373+CX374</f>
        <v>0</v>
      </c>
      <c r="DA374" s="1114"/>
      <c r="DB374" s="1113">
        <f>DB373+CZ374</f>
        <v>0</v>
      </c>
      <c r="DC374" s="1114"/>
      <c r="DD374" s="1113">
        <f>DD373+DB374</f>
        <v>0</v>
      </c>
      <c r="DE374" s="1114"/>
      <c r="DF374" s="1113">
        <f>DF373+DD374</f>
        <v>0</v>
      </c>
      <c r="DG374" s="1114"/>
      <c r="DH374" s="1113">
        <f>DH373+DF374</f>
        <v>0</v>
      </c>
      <c r="DI374" s="1114"/>
      <c r="DJ374" s="1119">
        <f>DJ373+DH374</f>
        <v>0</v>
      </c>
      <c r="DK374" s="1120"/>
      <c r="DL374" s="1113">
        <f>DL373+DJ374</f>
        <v>0</v>
      </c>
      <c r="DM374" s="1114"/>
      <c r="DN374" s="1113">
        <f>DN373+DL374</f>
        <v>0</v>
      </c>
      <c r="DO374" s="1114"/>
      <c r="DP374" s="1113">
        <f>DP373+DN374</f>
        <v>0</v>
      </c>
      <c r="DQ374" s="1114"/>
      <c r="DR374" s="1113">
        <f>DR373+DP374</f>
        <v>0</v>
      </c>
      <c r="DS374" s="1114"/>
      <c r="DT374" s="1113">
        <f>DT373+DR374</f>
        <v>0</v>
      </c>
      <c r="DU374" s="1114"/>
      <c r="DV374" s="1113">
        <f>DV373+DT374</f>
        <v>0</v>
      </c>
      <c r="DW374" s="1114"/>
      <c r="DX374" s="1113">
        <f>DX373+DV374</f>
        <v>0</v>
      </c>
      <c r="DY374" s="1114"/>
      <c r="DZ374" s="1113">
        <f>DZ373+DX374</f>
        <v>0</v>
      </c>
      <c r="EA374" s="1114"/>
      <c r="EB374" s="1113">
        <f>EB373+DZ374</f>
        <v>0</v>
      </c>
      <c r="EC374" s="1114"/>
      <c r="ED374" s="1113">
        <f>ED373+EB374</f>
        <v>0</v>
      </c>
      <c r="EE374" s="1114"/>
      <c r="EF374" s="1113">
        <f>EF373+ED374</f>
        <v>0</v>
      </c>
      <c r="EG374" s="1114"/>
      <c r="EH374" s="1113">
        <f>EH373+EF374</f>
        <v>0</v>
      </c>
      <c r="EI374" s="1114"/>
      <c r="EJ374" s="1113">
        <f>EJ373+EH374</f>
        <v>0</v>
      </c>
      <c r="EK374" s="1114"/>
      <c r="EL374" s="1113">
        <f>EL373+EJ374</f>
        <v>0</v>
      </c>
      <c r="EM374" s="1114"/>
      <c r="EN374" s="1113">
        <f>EN373+EL374</f>
        <v>0</v>
      </c>
      <c r="EO374" s="1114"/>
      <c r="EP374" s="1113">
        <f>EP373+EN374</f>
        <v>0</v>
      </c>
      <c r="EQ374" s="1114"/>
      <c r="ER374" s="1113">
        <f>ER373+EP374</f>
        <v>0</v>
      </c>
      <c r="ES374" s="1114"/>
      <c r="ET374" s="1113">
        <f>ET373+ER374</f>
        <v>0</v>
      </c>
      <c r="EU374" s="1114"/>
      <c r="EV374" s="1113">
        <f>EV373+ET374</f>
        <v>0</v>
      </c>
      <c r="EW374" s="1114"/>
      <c r="EX374" s="1113">
        <f>EX373+EV374</f>
        <v>0</v>
      </c>
      <c r="EY374" s="1114"/>
      <c r="EZ374" s="1113">
        <f>EZ373+EX374</f>
        <v>0</v>
      </c>
      <c r="FA374" s="1114"/>
      <c r="FB374" s="1113">
        <f>FB373+EZ374</f>
        <v>0</v>
      </c>
      <c r="FC374" s="1114"/>
      <c r="FD374" s="1113">
        <f>FD373+FB374</f>
        <v>0</v>
      </c>
      <c r="FE374" s="1114"/>
      <c r="FF374" s="1113">
        <f>FF373+FD374</f>
        <v>0</v>
      </c>
      <c r="FG374" s="1114"/>
      <c r="FH374" s="1113">
        <f>FH373+FF374</f>
        <v>0</v>
      </c>
      <c r="FI374" s="1114"/>
      <c r="FJ374" s="1113">
        <f>FJ373+FH374</f>
        <v>0</v>
      </c>
      <c r="FK374" s="1114"/>
      <c r="FL374" s="1113">
        <f>FL373+FJ374</f>
        <v>0</v>
      </c>
      <c r="FM374" s="1114"/>
      <c r="FN374" s="1113">
        <f>FN373+FL374</f>
        <v>0</v>
      </c>
      <c r="FO374" s="1114"/>
      <c r="FP374" s="1113">
        <f>FP373+FN374</f>
        <v>0</v>
      </c>
      <c r="FQ374" s="1114"/>
      <c r="FR374" s="1113">
        <f>FR373+FP374</f>
        <v>0</v>
      </c>
      <c r="FS374" s="1114"/>
      <c r="FT374" s="1113">
        <f>FT373+FR374</f>
        <v>0</v>
      </c>
      <c r="FU374" s="1114"/>
      <c r="FV374" s="1113">
        <f>FV373+FT374</f>
        <v>0</v>
      </c>
      <c r="FW374" s="1114"/>
      <c r="FX374" s="1113">
        <f>FX373+FV374</f>
        <v>0</v>
      </c>
      <c r="FY374" s="1114"/>
      <c r="FZ374" s="1113">
        <f>FZ373+FX374</f>
        <v>0</v>
      </c>
      <c r="GA374" s="1114"/>
      <c r="GB374" s="1113">
        <f>GB373+FZ374</f>
        <v>0</v>
      </c>
      <c r="GC374" s="1114"/>
      <c r="GD374" s="1113">
        <f>GD373+GB374</f>
        <v>0</v>
      </c>
      <c r="GE374" s="1114"/>
      <c r="GF374" s="1113">
        <f>GF373+GD374</f>
        <v>0</v>
      </c>
      <c r="GG374" s="1114"/>
      <c r="GH374" s="1113">
        <f>GH373+GF374</f>
        <v>0</v>
      </c>
      <c r="GI374" s="1114"/>
      <c r="GJ374" s="1113">
        <f>GJ373+GH374</f>
        <v>0</v>
      </c>
      <c r="GK374" s="1114"/>
      <c r="GL374" s="1113">
        <f>GL373+GJ374</f>
        <v>0</v>
      </c>
      <c r="GM374" s="1114"/>
      <c r="GN374" s="1113">
        <f>GN373+GL374</f>
        <v>0</v>
      </c>
      <c r="GO374" s="1114"/>
      <c r="GP374" s="1113">
        <f>GP373+GN374</f>
        <v>0</v>
      </c>
      <c r="GQ374" s="1114"/>
      <c r="GR374" s="1113">
        <f>GR373+GP374</f>
        <v>0</v>
      </c>
      <c r="GS374" s="1114"/>
      <c r="GT374" s="1113">
        <f>GT373+GR374</f>
        <v>0</v>
      </c>
      <c r="GU374" s="1114"/>
      <c r="GV374" s="1113">
        <f t="shared" ref="GV374" si="1506">GV373+GT374</f>
        <v>0</v>
      </c>
      <c r="GW374" s="1114"/>
      <c r="GX374" s="1113">
        <f t="shared" ref="GX374" si="1507">GX373+GV374</f>
        <v>0</v>
      </c>
      <c r="GY374" s="1114"/>
      <c r="GZ374" s="1113">
        <f t="shared" ref="GZ374" si="1508">GZ373+GX374</f>
        <v>0</v>
      </c>
      <c r="HA374" s="1114"/>
      <c r="HB374" s="1113">
        <f>HB373+GZ374</f>
        <v>0</v>
      </c>
      <c r="HC374" s="1114"/>
      <c r="HD374" s="1113">
        <f t="shared" ref="HD374" si="1509">HD373+HB374</f>
        <v>0</v>
      </c>
      <c r="HE374" s="1114"/>
      <c r="HF374" s="1113">
        <f t="shared" ref="HF374" si="1510">HF373+HD374</f>
        <v>0</v>
      </c>
      <c r="HG374" s="1114"/>
      <c r="HH374" s="1113">
        <f t="shared" ref="HH374" si="1511">HH373+HF374</f>
        <v>0</v>
      </c>
      <c r="HI374" s="1114"/>
    </row>
    <row r="375" spans="1:217" s="21" customFormat="1" ht="12.75" hidden="1" customHeight="1">
      <c r="A375" s="1139"/>
      <c r="B375" s="1140"/>
      <c r="C375" s="1139"/>
      <c r="D375" s="1141"/>
      <c r="E375" s="1141"/>
      <c r="F375" s="1142"/>
      <c r="G375" s="1141"/>
      <c r="H375" s="844"/>
      <c r="I375" s="1143"/>
      <c r="J375" s="1144"/>
      <c r="K375" s="845" t="s">
        <v>385</v>
      </c>
      <c r="L375" s="1108" t="e">
        <f>IF($E369&gt;0,L372/$E369,"-")</f>
        <v>#N/A</v>
      </c>
      <c r="M375" s="1109"/>
      <c r="N375" s="1108" t="e">
        <f>IF($E369&gt;0,N372/$E369,"-")</f>
        <v>#N/A</v>
      </c>
      <c r="O375" s="1109"/>
      <c r="P375" s="1108" t="e">
        <f>IF($E369&gt;0,P372/$E369,"-")</f>
        <v>#N/A</v>
      </c>
      <c r="Q375" s="1109"/>
      <c r="R375" s="1108" t="e">
        <f>IF($E369&gt;0,R372/$E369,"-")</f>
        <v>#N/A</v>
      </c>
      <c r="S375" s="1109"/>
      <c r="T375" s="1108" t="e">
        <f>IF($E369&gt;0,T372/$E369,"-")</f>
        <v>#N/A</v>
      </c>
      <c r="U375" s="1109"/>
      <c r="V375" s="1108" t="e">
        <f>IF($E369&gt;0,V372/$E369,"-")</f>
        <v>#N/A</v>
      </c>
      <c r="W375" s="1109"/>
      <c r="X375" s="1108" t="e">
        <f>IF($E369&gt;0,X372/$E369,"-")</f>
        <v>#N/A</v>
      </c>
      <c r="Y375" s="1109"/>
      <c r="Z375" s="1108" t="e">
        <f>IF($E369&gt;0,Z372/$E369,"-")</f>
        <v>#N/A</v>
      </c>
      <c r="AA375" s="1109"/>
      <c r="AB375" s="1108" t="e">
        <f>IF($E369&gt;0,AB372/$E369,"-")</f>
        <v>#N/A</v>
      </c>
      <c r="AC375" s="1109"/>
      <c r="AD375" s="1108" t="e">
        <f>IF($E369&gt;0,AD372/$E369,"-")</f>
        <v>#N/A</v>
      </c>
      <c r="AE375" s="1109"/>
      <c r="AF375" s="1108" t="e">
        <f>IF($E369&gt;0,AF372/$E369,"-")</f>
        <v>#N/A</v>
      </c>
      <c r="AG375" s="1109"/>
      <c r="AH375" s="1108" t="e">
        <f>IF($E369&gt;0,AH372/$E369,"-")</f>
        <v>#N/A</v>
      </c>
      <c r="AI375" s="1109"/>
      <c r="AJ375" s="1108" t="e">
        <f>IF($E369&gt;0,AJ372/$E369,"-")</f>
        <v>#N/A</v>
      </c>
      <c r="AK375" s="1109"/>
      <c r="AL375" s="1108" t="e">
        <f>IF($E369&gt;0,AL372/$E369,"-")</f>
        <v>#N/A</v>
      </c>
      <c r="AM375" s="1109"/>
      <c r="AN375" s="1108" t="e">
        <f>IF($E369&gt;0,AN372/$E369,"-")</f>
        <v>#N/A</v>
      </c>
      <c r="AO375" s="1109"/>
      <c r="AP375" s="1108" t="e">
        <f>IF($E369&gt;0,AP372/$E369,"-")</f>
        <v>#N/A</v>
      </c>
      <c r="AQ375" s="1109"/>
      <c r="AR375" s="1108" t="e">
        <f>IF($E369&gt;0,AR372/$E369,"-")</f>
        <v>#N/A</v>
      </c>
      <c r="AS375" s="1109"/>
      <c r="AT375" s="1108" t="e">
        <f>IF($E369&gt;0,AT372/$E369,"-")</f>
        <v>#N/A</v>
      </c>
      <c r="AU375" s="1109"/>
      <c r="AV375" s="1108" t="e">
        <f>IF($E369&gt;0,AV372/$E369,"-")</f>
        <v>#N/A</v>
      </c>
      <c r="AW375" s="1109"/>
      <c r="AX375" s="1108" t="e">
        <f>IF($E369&gt;0,AX372/$E369,"-")</f>
        <v>#N/A</v>
      </c>
      <c r="AY375" s="1109"/>
      <c r="AZ375" s="1108" t="e">
        <f>IF($E369&gt;0,AZ372/$E369,"-")</f>
        <v>#N/A</v>
      </c>
      <c r="BA375" s="1109"/>
      <c r="BB375" s="1108" t="e">
        <f>IF($E369&gt;0,BB372/$E369,"-")</f>
        <v>#N/A</v>
      </c>
      <c r="BC375" s="1109"/>
      <c r="BD375" s="1108" t="e">
        <f>IF($E369&gt;0,BD372/$E369,"-")</f>
        <v>#N/A</v>
      </c>
      <c r="BE375" s="1109"/>
      <c r="BF375" s="1108" t="e">
        <f>IF($E369&gt;0,BF372/$E369,"-")</f>
        <v>#N/A</v>
      </c>
      <c r="BG375" s="1109"/>
      <c r="BH375" s="1108" t="e">
        <f>IF($E369&gt;0,BH372/$E369,"-")</f>
        <v>#N/A</v>
      </c>
      <c r="BI375" s="1109"/>
      <c r="BJ375" s="1108" t="e">
        <f>IF($E369&gt;0,BJ372/$E369,"-")</f>
        <v>#N/A</v>
      </c>
      <c r="BK375" s="1109"/>
      <c r="BL375" s="1108" t="e">
        <f>IF($E369&gt;0,BL372/$E369,"-")</f>
        <v>#N/A</v>
      </c>
      <c r="BM375" s="1109"/>
      <c r="BN375" s="1108" t="e">
        <f>IF($E369&gt;0,BN372/$E369,"-")</f>
        <v>#N/A</v>
      </c>
      <c r="BO375" s="1109"/>
      <c r="BP375" s="1108" t="e">
        <f>IF($E369&gt;0,BP372/$E369,"-")</f>
        <v>#N/A</v>
      </c>
      <c r="BQ375" s="1109"/>
      <c r="BR375" s="1108" t="e">
        <f>IF($E369&gt;0,BR372/$E369,"-")</f>
        <v>#N/A</v>
      </c>
      <c r="BS375" s="1109"/>
      <c r="BT375" s="1108" t="e">
        <f>IF($E369&gt;0,BT372/$E369,"-")</f>
        <v>#N/A</v>
      </c>
      <c r="BU375" s="1109"/>
      <c r="BV375" s="1108" t="e">
        <f>IF($E369&gt;0,BV372/$E369,"-")</f>
        <v>#N/A</v>
      </c>
      <c r="BW375" s="1109"/>
      <c r="BX375" s="1108" t="e">
        <f>IF($E369&gt;0,BX372/$E369,"-")</f>
        <v>#N/A</v>
      </c>
      <c r="BY375" s="1109"/>
      <c r="BZ375" s="1108" t="e">
        <f>IF($E369&gt;0,BZ372/$E369,"-")</f>
        <v>#N/A</v>
      </c>
      <c r="CA375" s="1109"/>
      <c r="CB375" s="1108" t="e">
        <f>IF($E369&gt;0,CB372/$E369,"-")</f>
        <v>#N/A</v>
      </c>
      <c r="CC375" s="1109"/>
      <c r="CD375" s="1108" t="e">
        <f>IF($E369&gt;0,CD372/$E369,"-")</f>
        <v>#N/A</v>
      </c>
      <c r="CE375" s="1109"/>
      <c r="CF375" s="1108" t="e">
        <f>IF($E369&gt;0,CF372/$E369,"-")</f>
        <v>#N/A</v>
      </c>
      <c r="CG375" s="1109"/>
      <c r="CH375" s="1108" t="e">
        <f>IF($E369&gt;0,CH372/$E369,"-")</f>
        <v>#N/A</v>
      </c>
      <c r="CI375" s="1109"/>
      <c r="CJ375" s="1108" t="e">
        <f>IF($E369&gt;0,CJ372/$E369,"-")</f>
        <v>#N/A</v>
      </c>
      <c r="CK375" s="1109"/>
      <c r="CL375" s="1108" t="e">
        <f>IF($E369&gt;0,CL372/$E369,"-")</f>
        <v>#N/A</v>
      </c>
      <c r="CM375" s="1109"/>
      <c r="CN375" s="1108" t="e">
        <f>IF($E369&gt;0,CN372/$E369,"-")</f>
        <v>#N/A</v>
      </c>
      <c r="CO375" s="1109"/>
      <c r="CP375" s="1108" t="e">
        <f>IF($E369&gt;0,CP372/$E369,"-")</f>
        <v>#N/A</v>
      </c>
      <c r="CQ375" s="1109"/>
      <c r="CR375" s="1108" t="e">
        <f>IF($E369&gt;0,CR372/$E369,"-")</f>
        <v>#N/A</v>
      </c>
      <c r="CS375" s="1109"/>
      <c r="CT375" s="1108" t="e">
        <f>IF($E369&gt;0,CT372/$E369,"-")</f>
        <v>#N/A</v>
      </c>
      <c r="CU375" s="1109"/>
      <c r="CV375" s="1108" t="e">
        <f>IF($E369&gt;0,CV372/$E369,"-")</f>
        <v>#N/A</v>
      </c>
      <c r="CW375" s="1109"/>
      <c r="CX375" s="1108" t="e">
        <f>IF($E369&gt;0,CX372/$E369,"-")</f>
        <v>#N/A</v>
      </c>
      <c r="CY375" s="1109"/>
      <c r="CZ375" s="1108" t="e">
        <f>IF($E369&gt;0,CZ372/$E369,"-")</f>
        <v>#N/A</v>
      </c>
      <c r="DA375" s="1109"/>
      <c r="DB375" s="1108" t="e">
        <f>IF($E369&gt;0,DB372/$E369,"-")</f>
        <v>#N/A</v>
      </c>
      <c r="DC375" s="1109"/>
      <c r="DD375" s="1108" t="e">
        <f>IF($E369&gt;0,DD372/$E369,"-")</f>
        <v>#N/A</v>
      </c>
      <c r="DE375" s="1109"/>
      <c r="DF375" s="1108" t="e">
        <f>IF($E369&gt;0,DF372/$E369,"-")</f>
        <v>#N/A</v>
      </c>
      <c r="DG375" s="1109"/>
      <c r="DH375" s="1108" t="e">
        <f>IF($E369&gt;0,DH372/$E369,"-")</f>
        <v>#N/A</v>
      </c>
      <c r="DI375" s="1109"/>
      <c r="DJ375" s="1115" t="e">
        <f>IF($E369&gt;0,DJ372/$E369,"-")</f>
        <v>#N/A</v>
      </c>
      <c r="DK375" s="1116"/>
      <c r="DL375" s="1108" t="e">
        <f>IF($E369&gt;0,DL372/$E369,"-")</f>
        <v>#N/A</v>
      </c>
      <c r="DM375" s="1109"/>
      <c r="DN375" s="1108" t="e">
        <f>IF($E369&gt;0,DN372/$E369,"-")</f>
        <v>#N/A</v>
      </c>
      <c r="DO375" s="1109"/>
      <c r="DP375" s="1108" t="e">
        <f>IF($E369&gt;0,DP372/$E369,"-")</f>
        <v>#N/A</v>
      </c>
      <c r="DQ375" s="1109"/>
      <c r="DR375" s="1108" t="e">
        <f>IF($E369&gt;0,DR372/$E369,"-")</f>
        <v>#N/A</v>
      </c>
      <c r="DS375" s="1109"/>
      <c r="DT375" s="1108" t="e">
        <f>IF($E369&gt;0,DT372/$E369,"-")</f>
        <v>#N/A</v>
      </c>
      <c r="DU375" s="1109"/>
      <c r="DV375" s="1108" t="e">
        <f>IF($E369&gt;0,DV372/$E369,"-")</f>
        <v>#N/A</v>
      </c>
      <c r="DW375" s="1109"/>
      <c r="DX375" s="1108" t="e">
        <f>IF($E369&gt;0,DX372/$E369,"-")</f>
        <v>#N/A</v>
      </c>
      <c r="DY375" s="1109"/>
      <c r="DZ375" s="1108" t="e">
        <f>IF($E369&gt;0,DZ372/$E369,"-")</f>
        <v>#N/A</v>
      </c>
      <c r="EA375" s="1109"/>
      <c r="EB375" s="1108" t="e">
        <f>IF($E369&gt;0,EB372/$E369,"-")</f>
        <v>#N/A</v>
      </c>
      <c r="EC375" s="1109"/>
      <c r="ED375" s="1108" t="e">
        <f>IF($E369&gt;0,ED372/$E369,"-")</f>
        <v>#N/A</v>
      </c>
      <c r="EE375" s="1109"/>
      <c r="EF375" s="1108" t="e">
        <f>IF($E369&gt;0,EF372/$E369,"-")</f>
        <v>#N/A</v>
      </c>
      <c r="EG375" s="1109"/>
      <c r="EH375" s="1108" t="e">
        <f>IF($E369&gt;0,EH372/$E369,"-")</f>
        <v>#N/A</v>
      </c>
      <c r="EI375" s="1109"/>
      <c r="EJ375" s="1108" t="e">
        <f>IF($E369&gt;0,EJ372/$E369,"-")</f>
        <v>#N/A</v>
      </c>
      <c r="EK375" s="1109"/>
      <c r="EL375" s="1108" t="e">
        <f>IF($E369&gt;0,EL372/$E369,"-")</f>
        <v>#N/A</v>
      </c>
      <c r="EM375" s="1109"/>
      <c r="EN375" s="1108" t="e">
        <f>IF($E369&gt;0,EN372/$E369,"-")</f>
        <v>#N/A</v>
      </c>
      <c r="EO375" s="1109"/>
      <c r="EP375" s="1108" t="e">
        <f>IF($E369&gt;0,EP372/$E369,"-")</f>
        <v>#N/A</v>
      </c>
      <c r="EQ375" s="1109"/>
      <c r="ER375" s="1108" t="e">
        <f>IF($E369&gt;0,ER372/$E369,"-")</f>
        <v>#N/A</v>
      </c>
      <c r="ES375" s="1109"/>
      <c r="ET375" s="1108" t="e">
        <f>IF($E369&gt;0,ET372/$E369,"-")</f>
        <v>#N/A</v>
      </c>
      <c r="EU375" s="1109"/>
      <c r="EV375" s="1108" t="e">
        <f>IF($E369&gt;0,EV372/$E369,"-")</f>
        <v>#N/A</v>
      </c>
      <c r="EW375" s="1109"/>
      <c r="EX375" s="1108" t="e">
        <f>IF($E369&gt;0,EX372/$E369,"-")</f>
        <v>#N/A</v>
      </c>
      <c r="EY375" s="1109"/>
      <c r="EZ375" s="1108" t="e">
        <f>IF($E369&gt;0,EZ372/$E369,"-")</f>
        <v>#N/A</v>
      </c>
      <c r="FA375" s="1109"/>
      <c r="FB375" s="1108" t="e">
        <f>IF($E369&gt;0,FB372/$E369,"-")</f>
        <v>#N/A</v>
      </c>
      <c r="FC375" s="1109"/>
      <c r="FD375" s="1108" t="e">
        <f>IF($E369&gt;0,FD372/$E369,"-")</f>
        <v>#N/A</v>
      </c>
      <c r="FE375" s="1109"/>
      <c r="FF375" s="1108" t="e">
        <f>IF($E369&gt;0,FF372/$E369,"-")</f>
        <v>#N/A</v>
      </c>
      <c r="FG375" s="1109"/>
      <c r="FH375" s="1108" t="e">
        <f>IF($E369&gt;0,FH372/$E369,"-")</f>
        <v>#N/A</v>
      </c>
      <c r="FI375" s="1109"/>
      <c r="FJ375" s="1108" t="e">
        <f>IF($E369&gt;0,FJ372/$E369,"-")</f>
        <v>#N/A</v>
      </c>
      <c r="FK375" s="1109"/>
      <c r="FL375" s="1108" t="e">
        <f>IF($E369&gt;0,FL372/$E369,"-")</f>
        <v>#N/A</v>
      </c>
      <c r="FM375" s="1109"/>
      <c r="FN375" s="1108" t="e">
        <f>IF($E369&gt;0,FN372/$E369,"-")</f>
        <v>#N/A</v>
      </c>
      <c r="FO375" s="1109"/>
      <c r="FP375" s="1108" t="e">
        <f>IF($E369&gt;0,FP372/$E369,"-")</f>
        <v>#N/A</v>
      </c>
      <c r="FQ375" s="1109"/>
      <c r="FR375" s="1108" t="e">
        <f>IF($E369&gt;0,FR372/$E369,"-")</f>
        <v>#N/A</v>
      </c>
      <c r="FS375" s="1109"/>
      <c r="FT375" s="1108" t="e">
        <f>IF($E369&gt;0,FT372/$E369,"-")</f>
        <v>#N/A</v>
      </c>
      <c r="FU375" s="1109"/>
      <c r="FV375" s="1108" t="e">
        <f>IF($E369&gt;0,FV372/$E369,"-")</f>
        <v>#N/A</v>
      </c>
      <c r="FW375" s="1109"/>
      <c r="FX375" s="1108" t="e">
        <f>IF($E369&gt;0,FX372/$E369,"-")</f>
        <v>#N/A</v>
      </c>
      <c r="FY375" s="1109"/>
      <c r="FZ375" s="1108" t="e">
        <f>IF($E369&gt;0,FZ372/$E369,"-")</f>
        <v>#N/A</v>
      </c>
      <c r="GA375" s="1109"/>
      <c r="GB375" s="1108" t="e">
        <f>IF($E369&gt;0,GB372/$E369,"-")</f>
        <v>#N/A</v>
      </c>
      <c r="GC375" s="1109"/>
      <c r="GD375" s="1108" t="e">
        <f>IF($E369&gt;0,GD372/$E369,"-")</f>
        <v>#N/A</v>
      </c>
      <c r="GE375" s="1109"/>
      <c r="GF375" s="1108" t="e">
        <f>IF($E369&gt;0,GF372/$E369,"-")</f>
        <v>#N/A</v>
      </c>
      <c r="GG375" s="1109"/>
      <c r="GH375" s="1108" t="e">
        <f>IF($E369&gt;0,GH372/$E369,"-")</f>
        <v>#N/A</v>
      </c>
      <c r="GI375" s="1109"/>
      <c r="GJ375" s="1108" t="e">
        <f>IF($E369&gt;0,GJ372/$E369,"-")</f>
        <v>#N/A</v>
      </c>
      <c r="GK375" s="1109"/>
      <c r="GL375" s="1108" t="e">
        <f>IF($E369&gt;0,GL372/$E369,"-")</f>
        <v>#N/A</v>
      </c>
      <c r="GM375" s="1109"/>
      <c r="GN375" s="1108" t="e">
        <f>IF($E369&gt;0,GN372/$E369,"-")</f>
        <v>#N/A</v>
      </c>
      <c r="GO375" s="1109"/>
      <c r="GP375" s="1108" t="e">
        <f>IF($E369&gt;0,GP372/$E369,"-")</f>
        <v>#N/A</v>
      </c>
      <c r="GQ375" s="1109"/>
      <c r="GR375" s="1108" t="e">
        <f>IF($E369&gt;0,GR372/$E369,"-")</f>
        <v>#N/A</v>
      </c>
      <c r="GS375" s="1109"/>
      <c r="GT375" s="1108" t="e">
        <f>IF($E369&gt;0,GT372/$E369,"-")</f>
        <v>#N/A</v>
      </c>
      <c r="GU375" s="1109"/>
      <c r="GV375" s="1108" t="e">
        <f t="shared" ref="GV375" si="1512">IF($E369&gt;0,GV372/$E369,"-")</f>
        <v>#N/A</v>
      </c>
      <c r="GW375" s="1109"/>
      <c r="GX375" s="1108" t="e">
        <f t="shared" ref="GX375" si="1513">IF($E369&gt;0,GX372/$E369,"-")</f>
        <v>#N/A</v>
      </c>
      <c r="GY375" s="1109"/>
      <c r="GZ375" s="1108" t="e">
        <f t="shared" ref="GZ375" si="1514">IF($E369&gt;0,GZ372/$E369,"-")</f>
        <v>#N/A</v>
      </c>
      <c r="HA375" s="1109"/>
      <c r="HB375" s="1108" t="e">
        <f>IF($E369&gt;0,HB372/$E369,"-")</f>
        <v>#N/A</v>
      </c>
      <c r="HC375" s="1109"/>
      <c r="HD375" s="1108" t="e">
        <f t="shared" ref="HD375" si="1515">IF($E369&gt;0,HD372/$E369,"-")</f>
        <v>#N/A</v>
      </c>
      <c r="HE375" s="1109"/>
      <c r="HF375" s="1108" t="e">
        <f t="shared" ref="HF375" si="1516">IF($E369&gt;0,HF372/$E369,"-")</f>
        <v>#N/A</v>
      </c>
      <c r="HG375" s="1109"/>
      <c r="HH375" s="1108" t="e">
        <f t="shared" ref="HH375" si="1517">IF($E369&gt;0,HH372/$E369,"-")</f>
        <v>#N/A</v>
      </c>
      <c r="HI375" s="1109"/>
    </row>
    <row r="376" spans="1:217" ht="12.75" hidden="1" customHeight="1">
      <c r="A376" s="1139"/>
      <c r="B376" s="1140"/>
      <c r="C376" s="1139"/>
      <c r="D376" s="1141"/>
      <c r="E376" s="1141"/>
      <c r="F376" s="1142"/>
      <c r="G376" s="1141"/>
      <c r="H376" s="733"/>
      <c r="I376" s="1143"/>
      <c r="J376" s="1144"/>
      <c r="K376" s="846" t="s">
        <v>386</v>
      </c>
      <c r="L376" s="1110" t="e">
        <f>IF($E369&gt;0,L374/$E369,"-")</f>
        <v>#N/A</v>
      </c>
      <c r="M376" s="1111"/>
      <c r="N376" s="1110" t="e">
        <f>IF($E369&gt;0,N374/$E369,"-")</f>
        <v>#N/A</v>
      </c>
      <c r="O376" s="1111"/>
      <c r="P376" s="1110" t="e">
        <f>IF($E369&gt;0,P374/$E369,"-")</f>
        <v>#N/A</v>
      </c>
      <c r="Q376" s="1111"/>
      <c r="R376" s="1110" t="e">
        <f>IF($E369&gt;0,R374/$E369,"-")</f>
        <v>#N/A</v>
      </c>
      <c r="S376" s="1111"/>
      <c r="T376" s="1110" t="e">
        <f>IF($E369&gt;0,T374/$E369,"-")</f>
        <v>#N/A</v>
      </c>
      <c r="U376" s="1111"/>
      <c r="V376" s="1110" t="e">
        <f>IF($E369&gt;0,V374/$E369,"-")</f>
        <v>#N/A</v>
      </c>
      <c r="W376" s="1111"/>
      <c r="X376" s="1110" t="e">
        <f>IF($E369&gt;0,X374/$E369,"-")</f>
        <v>#N/A</v>
      </c>
      <c r="Y376" s="1111"/>
      <c r="Z376" s="1110" t="e">
        <f>IF($E369&gt;0,Z374/$E369,"-")</f>
        <v>#N/A</v>
      </c>
      <c r="AA376" s="1111"/>
      <c r="AB376" s="1110" t="e">
        <f>IF($E369&gt;0,AB374/$E369,"-")</f>
        <v>#N/A</v>
      </c>
      <c r="AC376" s="1111"/>
      <c r="AD376" s="1110" t="e">
        <f>IF($E369&gt;0,AD374/$E369,"-")</f>
        <v>#N/A</v>
      </c>
      <c r="AE376" s="1111"/>
      <c r="AF376" s="1110" t="e">
        <f>IF($E369&gt;0,AF374/$E369,"-")</f>
        <v>#N/A</v>
      </c>
      <c r="AG376" s="1111"/>
      <c r="AH376" s="1110" t="e">
        <f>IF($E369&gt;0,AH374/$E369,"-")</f>
        <v>#N/A</v>
      </c>
      <c r="AI376" s="1111"/>
      <c r="AJ376" s="1110" t="e">
        <f>IF($E369&gt;0,AJ374/$E369,"-")</f>
        <v>#N/A</v>
      </c>
      <c r="AK376" s="1111"/>
      <c r="AL376" s="1110" t="e">
        <f>IF($E369&gt;0,AL374/$E369,"-")</f>
        <v>#N/A</v>
      </c>
      <c r="AM376" s="1111"/>
      <c r="AN376" s="1110" t="e">
        <f>IF($E369&gt;0,AN374/$E369,"-")</f>
        <v>#N/A</v>
      </c>
      <c r="AO376" s="1111"/>
      <c r="AP376" s="1110" t="e">
        <f>IF($E369&gt;0,AP374/$E369,"-")</f>
        <v>#N/A</v>
      </c>
      <c r="AQ376" s="1111"/>
      <c r="AR376" s="1110" t="e">
        <f>IF($E369&gt;0,AR374/$E369,"-")</f>
        <v>#N/A</v>
      </c>
      <c r="AS376" s="1111"/>
      <c r="AT376" s="1110" t="e">
        <f>IF($E369&gt;0,AT374/$E369,"-")</f>
        <v>#N/A</v>
      </c>
      <c r="AU376" s="1111"/>
      <c r="AV376" s="1110" t="e">
        <f>IF($E369&gt;0,AV374/$E369,"-")</f>
        <v>#N/A</v>
      </c>
      <c r="AW376" s="1111"/>
      <c r="AX376" s="1110" t="e">
        <f>IF($E369&gt;0,AX374/$E369,"-")</f>
        <v>#N/A</v>
      </c>
      <c r="AY376" s="1111"/>
      <c r="AZ376" s="1110" t="e">
        <f>IF($E369&gt;0,AZ374/$E369,"-")</f>
        <v>#N/A</v>
      </c>
      <c r="BA376" s="1111"/>
      <c r="BB376" s="1110" t="e">
        <f>IF($E369&gt;0,BB374/$E369,"-")</f>
        <v>#N/A</v>
      </c>
      <c r="BC376" s="1111"/>
      <c r="BD376" s="1110" t="e">
        <f>IF($E369&gt;0,BD374/$E369,"-")</f>
        <v>#N/A</v>
      </c>
      <c r="BE376" s="1111"/>
      <c r="BF376" s="1110" t="e">
        <f>IF($E369&gt;0,BF374/$E369,"-")</f>
        <v>#N/A</v>
      </c>
      <c r="BG376" s="1111"/>
      <c r="BH376" s="1110" t="e">
        <f>IF($E369&gt;0,BH374/$E369,"-")</f>
        <v>#N/A</v>
      </c>
      <c r="BI376" s="1111"/>
      <c r="BJ376" s="1110" t="e">
        <f>IF($E369&gt;0,BJ374/$E369,"-")</f>
        <v>#N/A</v>
      </c>
      <c r="BK376" s="1111"/>
      <c r="BL376" s="1110" t="e">
        <f>IF($E369&gt;0,BL374/$E369,"-")</f>
        <v>#N/A</v>
      </c>
      <c r="BM376" s="1111"/>
      <c r="BN376" s="1110" t="e">
        <f>IF($E369&gt;0,BN374/$E369,"-")</f>
        <v>#N/A</v>
      </c>
      <c r="BO376" s="1111"/>
      <c r="BP376" s="1110" t="e">
        <f>IF($E369&gt;0,BP374/$E369,"-")</f>
        <v>#N/A</v>
      </c>
      <c r="BQ376" s="1111"/>
      <c r="BR376" s="1107" t="e">
        <f>IF($E369&gt;0,BR374/$E369,"-")</f>
        <v>#N/A</v>
      </c>
      <c r="BS376" s="1107"/>
      <c r="BT376" s="1107" t="e">
        <f>IF($E369&gt;0,BT374/$E369,"-")</f>
        <v>#N/A</v>
      </c>
      <c r="BU376" s="1107"/>
      <c r="BV376" s="1107" t="e">
        <f>IF($E369&gt;0,BV374/$E369,"-")</f>
        <v>#N/A</v>
      </c>
      <c r="BW376" s="1107"/>
      <c r="BX376" s="1107" t="e">
        <f>IF($E369&gt;0,BX374/$E369,"-")</f>
        <v>#N/A</v>
      </c>
      <c r="BY376" s="1107"/>
      <c r="BZ376" s="1107" t="e">
        <f>IF($E369&gt;0,BZ374/$E369,"-")</f>
        <v>#N/A</v>
      </c>
      <c r="CA376" s="1107"/>
      <c r="CB376" s="1107" t="e">
        <f>IF($E369&gt;0,CB374/$E369,"-")</f>
        <v>#N/A</v>
      </c>
      <c r="CC376" s="1107"/>
      <c r="CD376" s="1107" t="e">
        <f>IF($E369&gt;0,CD374/$E369,"-")</f>
        <v>#N/A</v>
      </c>
      <c r="CE376" s="1107"/>
      <c r="CF376" s="1107" t="e">
        <f>IF($E369&gt;0,CF374/$E369,"-")</f>
        <v>#N/A</v>
      </c>
      <c r="CG376" s="1107"/>
      <c r="CH376" s="1107" t="e">
        <f>IF($E369&gt;0,CH374/$E369,"-")</f>
        <v>#N/A</v>
      </c>
      <c r="CI376" s="1107"/>
      <c r="CJ376" s="1107" t="e">
        <f>IF($E369&gt;0,CJ374/$E369,"-")</f>
        <v>#N/A</v>
      </c>
      <c r="CK376" s="1107"/>
      <c r="CL376" s="1107" t="e">
        <f>IF($E369&gt;0,CL374/$E369,"-")</f>
        <v>#N/A</v>
      </c>
      <c r="CM376" s="1107"/>
      <c r="CN376" s="1107" t="e">
        <f>IF($E369&gt;0,CN374/$E369,"-")</f>
        <v>#N/A</v>
      </c>
      <c r="CO376" s="1107"/>
      <c r="CP376" s="1107" t="e">
        <f>IF($E369&gt;0,CP374/$E369,"-")</f>
        <v>#N/A</v>
      </c>
      <c r="CQ376" s="1107"/>
      <c r="CR376" s="1107" t="e">
        <f>IF($E369&gt;0,CR374/$E369,"-")</f>
        <v>#N/A</v>
      </c>
      <c r="CS376" s="1107"/>
      <c r="CT376" s="1107" t="e">
        <f>IF($E369&gt;0,CT374/$E369,"-")</f>
        <v>#N/A</v>
      </c>
      <c r="CU376" s="1107"/>
      <c r="CV376" s="1107" t="e">
        <f>IF($E369&gt;0,CV374/$E369,"-")</f>
        <v>#N/A</v>
      </c>
      <c r="CW376" s="1107"/>
      <c r="CX376" s="1107" t="e">
        <f>IF($E369&gt;0,CX374/$E369,"-")</f>
        <v>#N/A</v>
      </c>
      <c r="CY376" s="1107"/>
      <c r="CZ376" s="1107" t="e">
        <f>IF($E369&gt;0,CZ374/$E369,"-")</f>
        <v>#N/A</v>
      </c>
      <c r="DA376" s="1107"/>
      <c r="DB376" s="1107" t="e">
        <f>IF($E369&gt;0,DB374/$E369,"-")</f>
        <v>#N/A</v>
      </c>
      <c r="DC376" s="1107"/>
      <c r="DD376" s="1107" t="e">
        <f>IF($E369&gt;0,DD374/$E369,"-")</f>
        <v>#N/A</v>
      </c>
      <c r="DE376" s="1107"/>
      <c r="DF376" s="1107" t="e">
        <f>IF($E369&gt;0,DF374/$E369,"-")</f>
        <v>#N/A</v>
      </c>
      <c r="DG376" s="1107"/>
      <c r="DH376" s="1107" t="e">
        <f>IF($E369&gt;0,DH374/$E369,"-")</f>
        <v>#N/A</v>
      </c>
      <c r="DI376" s="1107"/>
      <c r="DJ376" s="1112" t="e">
        <f>IF($E369&gt;0,DJ374/$E369,"-")</f>
        <v>#N/A</v>
      </c>
      <c r="DK376" s="1112"/>
      <c r="DL376" s="1107" t="e">
        <f>IF($E369&gt;0,DL374/$E369,"-")</f>
        <v>#N/A</v>
      </c>
      <c r="DM376" s="1107"/>
      <c r="DN376" s="1107" t="e">
        <f>IF($E369&gt;0,DN374/$E369,"-")</f>
        <v>#N/A</v>
      </c>
      <c r="DO376" s="1107"/>
      <c r="DP376" s="1107" t="e">
        <f>IF($E369&gt;0,DP374/$E369,"-")</f>
        <v>#N/A</v>
      </c>
      <c r="DQ376" s="1107"/>
      <c r="DR376" s="1107" t="e">
        <f>IF($E369&gt;0,DR374/$E369,"-")</f>
        <v>#N/A</v>
      </c>
      <c r="DS376" s="1107"/>
      <c r="DT376" s="1107" t="e">
        <f>IF($E369&gt;0,DT374/$E369,"-")</f>
        <v>#N/A</v>
      </c>
      <c r="DU376" s="1107"/>
      <c r="DV376" s="1107" t="e">
        <f>IF($E369&gt;0,DV374/$E369,"-")</f>
        <v>#N/A</v>
      </c>
      <c r="DW376" s="1107"/>
      <c r="DX376" s="1107" t="e">
        <f>IF($E369&gt;0,DX374/$E369,"-")</f>
        <v>#N/A</v>
      </c>
      <c r="DY376" s="1107"/>
      <c r="DZ376" s="1107" t="e">
        <f>IF($E369&gt;0,DZ374/$E369,"-")</f>
        <v>#N/A</v>
      </c>
      <c r="EA376" s="1107"/>
      <c r="EB376" s="1107" t="e">
        <f>IF($E369&gt;0,EB374/$E369,"-")</f>
        <v>#N/A</v>
      </c>
      <c r="EC376" s="1107"/>
      <c r="ED376" s="1107" t="e">
        <f>IF($E369&gt;0,ED374/$E369,"-")</f>
        <v>#N/A</v>
      </c>
      <c r="EE376" s="1107"/>
      <c r="EF376" s="1107" t="e">
        <f>IF($E369&gt;0,EF374/$E369,"-")</f>
        <v>#N/A</v>
      </c>
      <c r="EG376" s="1107"/>
      <c r="EH376" s="1107" t="e">
        <f>IF($E369&gt;0,EH374/$E369,"-")</f>
        <v>#N/A</v>
      </c>
      <c r="EI376" s="1107"/>
      <c r="EJ376" s="1107" t="e">
        <f>IF($E369&gt;0,EJ374/$E369,"-")</f>
        <v>#N/A</v>
      </c>
      <c r="EK376" s="1107"/>
      <c r="EL376" s="1107" t="e">
        <f>IF($E369&gt;0,EL374/$E369,"-")</f>
        <v>#N/A</v>
      </c>
      <c r="EM376" s="1107"/>
      <c r="EN376" s="1107" t="e">
        <f>IF($E369&gt;0,EN374/$E369,"-")</f>
        <v>#N/A</v>
      </c>
      <c r="EO376" s="1107"/>
      <c r="EP376" s="1107" t="e">
        <f>IF($E369&gt;0,EP374/$E369,"-")</f>
        <v>#N/A</v>
      </c>
      <c r="EQ376" s="1107"/>
      <c r="ER376" s="1107" t="e">
        <f>IF($E369&gt;0,ER374/$E369,"-")</f>
        <v>#N/A</v>
      </c>
      <c r="ES376" s="1107"/>
      <c r="ET376" s="1107" t="e">
        <f>IF($E369&gt;0,ET374/$E369,"-")</f>
        <v>#N/A</v>
      </c>
      <c r="EU376" s="1107"/>
      <c r="EV376" s="1107" t="e">
        <f>IF($E369&gt;0,EV374/$E369,"-")</f>
        <v>#N/A</v>
      </c>
      <c r="EW376" s="1107"/>
      <c r="EX376" s="1107" t="e">
        <f>IF($E369&gt;0,EX374/$E369,"-")</f>
        <v>#N/A</v>
      </c>
      <c r="EY376" s="1107"/>
      <c r="EZ376" s="1107" t="e">
        <f>IF($E369&gt;0,EZ374/$E369,"-")</f>
        <v>#N/A</v>
      </c>
      <c r="FA376" s="1107"/>
      <c r="FB376" s="1107" t="e">
        <f>IF($E369&gt;0,FB374/$E369,"-")</f>
        <v>#N/A</v>
      </c>
      <c r="FC376" s="1107"/>
      <c r="FD376" s="1107" t="e">
        <f>IF($E369&gt;0,FD374/$E369,"-")</f>
        <v>#N/A</v>
      </c>
      <c r="FE376" s="1107"/>
      <c r="FF376" s="1107" t="e">
        <f>IF($E369&gt;0,FF374/$E369,"-")</f>
        <v>#N/A</v>
      </c>
      <c r="FG376" s="1107"/>
      <c r="FH376" s="1107" t="e">
        <f>IF($E369&gt;0,FH374/$E369,"-")</f>
        <v>#N/A</v>
      </c>
      <c r="FI376" s="1107"/>
      <c r="FJ376" s="1107" t="e">
        <f>IF($E369&gt;0,FJ374/$E369,"-")</f>
        <v>#N/A</v>
      </c>
      <c r="FK376" s="1107"/>
      <c r="FL376" s="1107" t="e">
        <f>IF($E369&gt;0,FL374/$E369,"-")</f>
        <v>#N/A</v>
      </c>
      <c r="FM376" s="1107"/>
      <c r="FN376" s="1107" t="e">
        <f>IF($E369&gt;0,FN374/$E369,"-")</f>
        <v>#N/A</v>
      </c>
      <c r="FO376" s="1107"/>
      <c r="FP376" s="1107" t="e">
        <f>IF($E369&gt;0,FP374/$E369,"-")</f>
        <v>#N/A</v>
      </c>
      <c r="FQ376" s="1107"/>
      <c r="FR376" s="1107" t="e">
        <f>IF($E369&gt;0,FR374/$E369,"-")</f>
        <v>#N/A</v>
      </c>
      <c r="FS376" s="1107"/>
      <c r="FT376" s="1107" t="e">
        <f>IF($E369&gt;0,FT374/$E369,"-")</f>
        <v>#N/A</v>
      </c>
      <c r="FU376" s="1107"/>
      <c r="FV376" s="1107" t="e">
        <f>IF($E369&gt;0,FV374/$E369,"-")</f>
        <v>#N/A</v>
      </c>
      <c r="FW376" s="1107"/>
      <c r="FX376" s="1107" t="e">
        <f>IF($E369&gt;0,FX374/$E369,"-")</f>
        <v>#N/A</v>
      </c>
      <c r="FY376" s="1107"/>
      <c r="FZ376" s="1107" t="e">
        <f>IF($E369&gt;0,FZ374/$E369,"-")</f>
        <v>#N/A</v>
      </c>
      <c r="GA376" s="1107"/>
      <c r="GB376" s="1107" t="e">
        <f>IF($E369&gt;0,GB374/$E369,"-")</f>
        <v>#N/A</v>
      </c>
      <c r="GC376" s="1107"/>
      <c r="GD376" s="1107" t="e">
        <f>IF($E369&gt;0,GD374/$E369,"-")</f>
        <v>#N/A</v>
      </c>
      <c r="GE376" s="1107"/>
      <c r="GF376" s="1107" t="e">
        <f>IF($E369&gt;0,GF374/$E369,"-")</f>
        <v>#N/A</v>
      </c>
      <c r="GG376" s="1107"/>
      <c r="GH376" s="1107" t="e">
        <f>IF($E369&gt;0,GH374/$E369,"-")</f>
        <v>#N/A</v>
      </c>
      <c r="GI376" s="1107"/>
      <c r="GJ376" s="1107" t="e">
        <f>IF($E369&gt;0,GJ374/$E369,"-")</f>
        <v>#N/A</v>
      </c>
      <c r="GK376" s="1107"/>
      <c r="GL376" s="1107" t="e">
        <f>IF($E369&gt;0,GL374/$E369,"-")</f>
        <v>#N/A</v>
      </c>
      <c r="GM376" s="1107"/>
      <c r="GN376" s="1107" t="e">
        <f>IF($E369&gt;0,GN374/$E369,"-")</f>
        <v>#N/A</v>
      </c>
      <c r="GO376" s="1107"/>
      <c r="GP376" s="1107" t="e">
        <f>IF($E369&gt;0,GP374/$E369,"-")</f>
        <v>#N/A</v>
      </c>
      <c r="GQ376" s="1107"/>
      <c r="GR376" s="1107" t="e">
        <f>IF($E369&gt;0,GR374/$E369,"-")</f>
        <v>#N/A</v>
      </c>
      <c r="GS376" s="1107"/>
      <c r="GT376" s="1107" t="e">
        <f>IF($E369&gt;0,GT374/$E369,"-")</f>
        <v>#N/A</v>
      </c>
      <c r="GU376" s="1107"/>
      <c r="GV376" s="1107" t="e">
        <f t="shared" ref="GV376" si="1518">IF($E369&gt;0,GV374/$E369,"-")</f>
        <v>#N/A</v>
      </c>
      <c r="GW376" s="1107"/>
      <c r="GX376" s="1107" t="e">
        <f t="shared" ref="GX376" si="1519">IF($E369&gt;0,GX374/$E369,"-")</f>
        <v>#N/A</v>
      </c>
      <c r="GY376" s="1107"/>
      <c r="GZ376" s="1107" t="e">
        <f t="shared" ref="GZ376" si="1520">IF($E369&gt;0,GZ374/$E369,"-")</f>
        <v>#N/A</v>
      </c>
      <c r="HA376" s="1107"/>
      <c r="HB376" s="1107" t="e">
        <f>IF($E369&gt;0,HB374/$E369,"-")</f>
        <v>#N/A</v>
      </c>
      <c r="HC376" s="1107"/>
      <c r="HD376" s="1107" t="e">
        <f t="shared" ref="HD376" si="1521">IF($E369&gt;0,HD374/$E369,"-")</f>
        <v>#N/A</v>
      </c>
      <c r="HE376" s="1107"/>
      <c r="HF376" s="1107" t="e">
        <f t="shared" ref="HF376" si="1522">IF($E369&gt;0,HF374/$E369,"-")</f>
        <v>#N/A</v>
      </c>
      <c r="HG376" s="1107"/>
      <c r="HH376" s="1107" t="e">
        <f t="shared" ref="HH376" si="1523">IF($E369&gt;0,HH374/$E369,"-")</f>
        <v>#N/A</v>
      </c>
      <c r="HI376" s="1107"/>
    </row>
    <row r="377" spans="1:217" s="5" customFormat="1" ht="15" hidden="1" customHeight="1">
      <c r="A377" s="677"/>
      <c r="B377" s="678"/>
      <c r="C377" s="678"/>
      <c r="D377" s="679"/>
      <c r="E377" s="679"/>
      <c r="F377" s="678"/>
      <c r="G377" s="678"/>
      <c r="H377" s="678"/>
      <c r="I377" s="678"/>
      <c r="J377" s="678"/>
      <c r="K377" s="678"/>
      <c r="L377" s="1178"/>
      <c r="M377" s="1178"/>
      <c r="N377" s="1178"/>
      <c r="O377" s="1178"/>
      <c r="P377" s="1178"/>
      <c r="Q377" s="1178"/>
      <c r="R377" s="1178"/>
      <c r="S377" s="1192"/>
      <c r="T377" s="1180"/>
      <c r="U377" s="1178"/>
      <c r="V377" s="1178"/>
      <c r="W377" s="1178"/>
      <c r="X377" s="1178"/>
      <c r="Y377" s="1178"/>
      <c r="Z377" s="1178"/>
      <c r="AA377" s="1192"/>
      <c r="AB377" s="1180"/>
      <c r="AC377" s="1178"/>
      <c r="AD377" s="1178"/>
      <c r="AE377" s="1178"/>
      <c r="AF377" s="1178"/>
      <c r="AG377" s="1178"/>
      <c r="AH377" s="1178"/>
      <c r="AI377" s="1192"/>
      <c r="AJ377" s="1180"/>
      <c r="AK377" s="1178"/>
      <c r="AL377" s="1178"/>
      <c r="AM377" s="1178"/>
      <c r="AN377" s="1178"/>
      <c r="AO377" s="1178"/>
      <c r="AP377" s="1178"/>
      <c r="AQ377" s="1192"/>
      <c r="AR377" s="1180"/>
      <c r="AS377" s="1178"/>
      <c r="AT377" s="831"/>
      <c r="AU377" s="831"/>
      <c r="AV377" s="831"/>
      <c r="AW377" s="831"/>
      <c r="AX377" s="831"/>
      <c r="AY377" s="832"/>
      <c r="AZ377" s="833"/>
      <c r="BA377" s="831"/>
      <c r="BB377" s="831"/>
      <c r="BC377" s="831"/>
      <c r="BD377" s="831"/>
      <c r="BE377" s="831"/>
      <c r="BF377" s="831"/>
      <c r="BG377" s="832"/>
      <c r="BH377" s="833"/>
      <c r="BI377" s="831"/>
      <c r="BJ377" s="831"/>
      <c r="BK377" s="831"/>
      <c r="BL377" s="831"/>
      <c r="BM377" s="831"/>
      <c r="BN377" s="831"/>
      <c r="BO377" s="832"/>
      <c r="BP377" s="833"/>
      <c r="BQ377" s="831"/>
      <c r="BR377" s="831"/>
      <c r="BS377" s="831"/>
      <c r="BT377" s="831"/>
      <c r="BU377" s="831"/>
      <c r="BV377" s="831"/>
      <c r="BW377" s="832"/>
      <c r="BX377" s="833"/>
      <c r="BY377" s="831"/>
      <c r="BZ377" s="831"/>
      <c r="CA377" s="831"/>
      <c r="CB377" s="831"/>
      <c r="CC377" s="831"/>
      <c r="CD377" s="1178"/>
      <c r="CE377" s="1179"/>
      <c r="CF377" s="1180"/>
      <c r="CG377" s="1181"/>
      <c r="CH377" s="1178"/>
      <c r="CI377" s="1181"/>
      <c r="CJ377" s="1178"/>
      <c r="CK377" s="1181"/>
      <c r="CL377" s="1178"/>
      <c r="CM377" s="1179"/>
      <c r="CN377" s="1180"/>
      <c r="CO377" s="1181"/>
      <c r="CP377" s="1182"/>
      <c r="CQ377" s="1183"/>
      <c r="CR377" s="1182"/>
      <c r="CS377" s="1183"/>
      <c r="CT377" s="834"/>
      <c r="CU377" s="835"/>
      <c r="CV377" s="836"/>
      <c r="CW377" s="834"/>
      <c r="CX377" s="834"/>
      <c r="CY377" s="834"/>
      <c r="CZ377" s="834"/>
      <c r="DA377" s="834"/>
      <c r="DB377" s="834"/>
      <c r="DC377" s="835"/>
      <c r="DD377" s="836"/>
      <c r="DE377" s="834"/>
      <c r="DF377" s="834"/>
      <c r="DG377" s="834"/>
      <c r="DH377" s="834"/>
      <c r="DI377" s="834"/>
      <c r="DJ377" s="977"/>
      <c r="DK377" s="977"/>
      <c r="DL377" s="836"/>
      <c r="DM377" s="834"/>
      <c r="DN377" s="834"/>
      <c r="DO377" s="834"/>
      <c r="DP377" s="834"/>
      <c r="DQ377" s="834"/>
      <c r="DR377" s="834"/>
      <c r="DS377" s="835"/>
      <c r="DT377" s="836"/>
      <c r="DU377" s="834"/>
      <c r="DV377" s="834"/>
      <c r="DW377" s="834"/>
      <c r="DX377" s="834"/>
      <c r="DY377" s="834"/>
      <c r="DZ377" s="834"/>
      <c r="EA377" s="835"/>
      <c r="EB377" s="836"/>
      <c r="EC377" s="834"/>
      <c r="ED377" s="834"/>
      <c r="EE377" s="834"/>
      <c r="EF377" s="834"/>
      <c r="EG377" s="834"/>
      <c r="EH377" s="834"/>
      <c r="EI377" s="835"/>
      <c r="EJ377" s="836"/>
      <c r="EK377" s="834"/>
      <c r="EL377" s="834"/>
      <c r="EM377" s="834"/>
      <c r="EN377" s="834"/>
      <c r="EO377" s="834"/>
      <c r="EP377" s="834"/>
      <c r="EQ377" s="835"/>
      <c r="ER377" s="836"/>
      <c r="ES377" s="834"/>
      <c r="ET377" s="834"/>
      <c r="EU377" s="834"/>
      <c r="EV377" s="834"/>
      <c r="EW377" s="834"/>
      <c r="EX377" s="834"/>
      <c r="EY377" s="835"/>
      <c r="EZ377" s="836"/>
      <c r="FA377" s="834"/>
      <c r="FB377" s="834"/>
      <c r="FC377" s="834"/>
      <c r="FD377" s="834"/>
      <c r="FE377" s="834"/>
      <c r="FF377" s="834"/>
      <c r="FG377" s="835"/>
      <c r="FH377" s="836"/>
      <c r="FI377" s="834"/>
      <c r="FJ377" s="834"/>
      <c r="FK377" s="834"/>
      <c r="FL377" s="834"/>
      <c r="FM377" s="834"/>
      <c r="FN377" s="834"/>
      <c r="FO377" s="835"/>
      <c r="FP377" s="836"/>
      <c r="FQ377" s="834"/>
      <c r="FR377" s="834"/>
      <c r="FS377" s="834"/>
      <c r="FT377" s="834"/>
      <c r="FU377" s="834"/>
      <c r="FV377" s="834"/>
      <c r="FW377" s="835"/>
      <c r="FX377" s="836"/>
      <c r="FY377" s="834"/>
      <c r="FZ377" s="834"/>
      <c r="GA377" s="834"/>
      <c r="GB377" s="834"/>
      <c r="GC377" s="834"/>
      <c r="GD377" s="834"/>
      <c r="GE377" s="835"/>
      <c r="GF377" s="836"/>
      <c r="GG377" s="834"/>
      <c r="GH377" s="834"/>
      <c r="GI377" s="834"/>
      <c r="GJ377" s="834"/>
      <c r="GK377" s="834"/>
      <c r="GL377" s="834"/>
      <c r="GM377" s="835"/>
      <c r="GN377" s="836"/>
      <c r="GO377" s="834"/>
      <c r="GP377" s="834"/>
      <c r="GQ377" s="834"/>
      <c r="GR377" s="834"/>
      <c r="GS377" s="834"/>
      <c r="GT377" s="834"/>
      <c r="GU377" s="835"/>
      <c r="GV377" s="834"/>
      <c r="GW377" s="835"/>
      <c r="GX377" s="834"/>
      <c r="GY377" s="835"/>
      <c r="GZ377" s="834"/>
      <c r="HA377" s="835"/>
      <c r="HB377" s="834"/>
      <c r="HC377" s="835"/>
      <c r="HD377" s="834"/>
      <c r="HE377" s="835"/>
      <c r="HF377" s="834"/>
      <c r="HG377" s="835"/>
      <c r="HH377" s="834"/>
      <c r="HI377" s="835"/>
    </row>
    <row r="378" spans="1:217" ht="12.75" hidden="1" customHeight="1">
      <c r="A378" s="1139" t="s">
        <v>393</v>
      </c>
      <c r="B378" s="1140" t="e">
        <f>VLOOKUP(A378,PLANEJAMENTO!$B$10:$C$56,2,FALSE)</f>
        <v>#N/A</v>
      </c>
      <c r="C378" s="1139" t="e">
        <f>VLOOKUP(A378,PLANEJAMENTO!$B$10:$D$56,3,FALSE)</f>
        <v>#N/A</v>
      </c>
      <c r="D378" s="1141" t="e">
        <f>VLOOKUP(A378,PLANEJAMENTO!$B$10:$E$56,4,FALSE)</f>
        <v>#N/A</v>
      </c>
      <c r="E378" s="1141" t="e">
        <f>D378</f>
        <v>#N/A</v>
      </c>
      <c r="F378" s="1142"/>
      <c r="G378" s="1141">
        <f>F378*9</f>
        <v>0</v>
      </c>
      <c r="H378" s="733"/>
      <c r="I378" s="1143"/>
      <c r="J378" s="1144"/>
      <c r="K378" s="734" t="s">
        <v>379</v>
      </c>
      <c r="L378" s="1136"/>
      <c r="M378" s="1137"/>
      <c r="N378" s="1136"/>
      <c r="O378" s="1137"/>
      <c r="P378" s="1136"/>
      <c r="Q378" s="1137"/>
      <c r="R378" s="1136"/>
      <c r="S378" s="1137"/>
      <c r="T378" s="1136"/>
      <c r="U378" s="1137"/>
      <c r="V378" s="1136"/>
      <c r="W378" s="1137"/>
      <c r="X378" s="1136"/>
      <c r="Y378" s="1137"/>
      <c r="Z378" s="1136"/>
      <c r="AA378" s="1137"/>
      <c r="AB378" s="1136"/>
      <c r="AC378" s="1137"/>
      <c r="AD378" s="1136"/>
      <c r="AE378" s="1137"/>
      <c r="AF378" s="1136"/>
      <c r="AG378" s="1137"/>
      <c r="AH378" s="1136"/>
      <c r="AI378" s="1137"/>
      <c r="AJ378" s="1136"/>
      <c r="AK378" s="1137"/>
      <c r="AL378" s="1136"/>
      <c r="AM378" s="1137"/>
      <c r="AN378" s="1136"/>
      <c r="AO378" s="1137"/>
      <c r="AP378" s="1136"/>
      <c r="AQ378" s="1137"/>
      <c r="AR378" s="1136"/>
      <c r="AS378" s="1137"/>
      <c r="AT378" s="1136"/>
      <c r="AU378" s="1137"/>
      <c r="AV378" s="1136"/>
      <c r="AW378" s="1137"/>
      <c r="AX378" s="1136"/>
      <c r="AY378" s="1137"/>
      <c r="AZ378" s="1136"/>
      <c r="BA378" s="1137"/>
      <c r="BB378" s="1136"/>
      <c r="BC378" s="1137"/>
      <c r="BD378" s="1136"/>
      <c r="BE378" s="1137"/>
      <c r="BF378" s="1136"/>
      <c r="BG378" s="1137"/>
      <c r="BH378" s="1136"/>
      <c r="BI378" s="1137"/>
      <c r="BJ378" s="1136"/>
      <c r="BK378" s="1137"/>
      <c r="BL378" s="1136"/>
      <c r="BM378" s="1137"/>
      <c r="BN378" s="1136"/>
      <c r="BO378" s="1137"/>
      <c r="BP378" s="1136"/>
      <c r="BQ378" s="1137"/>
      <c r="BR378" s="1132"/>
      <c r="BS378" s="1132"/>
      <c r="BT378" s="1132"/>
      <c r="BU378" s="1132"/>
      <c r="BV378" s="1132"/>
      <c r="BW378" s="1132"/>
      <c r="BX378" s="1132"/>
      <c r="BY378" s="1132"/>
      <c r="BZ378" s="1132"/>
      <c r="CA378" s="1132"/>
      <c r="CB378" s="1132"/>
      <c r="CC378" s="1132"/>
      <c r="CD378" s="1132"/>
      <c r="CE378" s="1132"/>
      <c r="CF378" s="1132"/>
      <c r="CG378" s="1132"/>
      <c r="CH378" s="1132"/>
      <c r="CI378" s="1132"/>
      <c r="CJ378" s="1132"/>
      <c r="CK378" s="1132"/>
      <c r="CL378" s="1132"/>
      <c r="CM378" s="1132"/>
      <c r="CN378" s="1132"/>
      <c r="CO378" s="1132"/>
      <c r="CP378" s="1132"/>
      <c r="CQ378" s="1132"/>
      <c r="CR378" s="1132"/>
      <c r="CS378" s="1132"/>
      <c r="CT378" s="1132"/>
      <c r="CU378" s="1132"/>
      <c r="CV378" s="1132"/>
      <c r="CW378" s="1132"/>
      <c r="CX378" s="1132"/>
      <c r="CY378" s="1132"/>
      <c r="CZ378" s="1132"/>
      <c r="DA378" s="1132"/>
      <c r="DB378" s="1132"/>
      <c r="DC378" s="1132"/>
      <c r="DD378" s="1132"/>
      <c r="DE378" s="1132"/>
      <c r="DF378" s="1132"/>
      <c r="DG378" s="1132"/>
      <c r="DH378" s="1132"/>
      <c r="DI378" s="1132"/>
      <c r="DJ378" s="1138"/>
      <c r="DK378" s="1138"/>
      <c r="DL378" s="1132"/>
      <c r="DM378" s="1132"/>
      <c r="DN378" s="1132"/>
      <c r="DO378" s="1132"/>
      <c r="DP378" s="1132"/>
      <c r="DQ378" s="1132"/>
      <c r="DR378" s="1132"/>
      <c r="DS378" s="1132"/>
      <c r="DT378" s="1132"/>
      <c r="DU378" s="1132"/>
      <c r="DV378" s="1132"/>
      <c r="DW378" s="1132"/>
      <c r="DX378" s="1132"/>
      <c r="DY378" s="1132"/>
      <c r="DZ378" s="1132"/>
      <c r="EA378" s="1132"/>
      <c r="EB378" s="1132"/>
      <c r="EC378" s="1132"/>
      <c r="ED378" s="1132"/>
      <c r="EE378" s="1132"/>
      <c r="EF378" s="1132"/>
      <c r="EG378" s="1132"/>
      <c r="EH378" s="1132"/>
      <c r="EI378" s="1132"/>
      <c r="EJ378" s="1132"/>
      <c r="EK378" s="1132"/>
      <c r="EL378" s="1132"/>
      <c r="EM378" s="1132"/>
      <c r="EN378" s="1132"/>
      <c r="EO378" s="1132"/>
      <c r="EP378" s="1132"/>
      <c r="EQ378" s="1132"/>
      <c r="ER378" s="1132"/>
      <c r="ES378" s="1132"/>
      <c r="ET378" s="1132"/>
      <c r="EU378" s="1132"/>
      <c r="EV378" s="1132"/>
      <c r="EW378" s="1132"/>
      <c r="EX378" s="1132"/>
      <c r="EY378" s="1132"/>
      <c r="EZ378" s="1132"/>
      <c r="FA378" s="1132"/>
      <c r="FB378" s="1132"/>
      <c r="FC378" s="1132"/>
      <c r="FD378" s="1132"/>
      <c r="FE378" s="1132"/>
      <c r="FF378" s="1132"/>
      <c r="FG378" s="1132"/>
      <c r="FH378" s="1132"/>
      <c r="FI378" s="1132"/>
      <c r="FJ378" s="1132"/>
      <c r="FK378" s="1132"/>
      <c r="FL378" s="1132"/>
      <c r="FM378" s="1132"/>
      <c r="FN378" s="1132"/>
      <c r="FO378" s="1132"/>
      <c r="FP378" s="1132"/>
      <c r="FQ378" s="1132"/>
      <c r="FR378" s="1132"/>
      <c r="FS378" s="1132"/>
      <c r="FT378" s="1132"/>
      <c r="FU378" s="1132"/>
      <c r="FV378" s="1132"/>
      <c r="FW378" s="1132"/>
      <c r="FX378" s="1132"/>
      <c r="FY378" s="1132"/>
      <c r="FZ378" s="1132"/>
      <c r="GA378" s="1132"/>
      <c r="GB378" s="1132"/>
      <c r="GC378" s="1132"/>
      <c r="GD378" s="1132"/>
      <c r="GE378" s="1132"/>
      <c r="GF378" s="1132"/>
      <c r="GG378" s="1132"/>
      <c r="GH378" s="1132"/>
      <c r="GI378" s="1132"/>
      <c r="GJ378" s="1132"/>
      <c r="GK378" s="1132"/>
      <c r="GL378" s="1132"/>
      <c r="GM378" s="1132"/>
      <c r="GN378" s="1132"/>
      <c r="GO378" s="1132"/>
      <c r="GP378" s="1132"/>
      <c r="GQ378" s="1132"/>
      <c r="GR378" s="1132"/>
      <c r="GS378" s="1132"/>
      <c r="GT378" s="1132"/>
      <c r="GU378" s="1132"/>
      <c r="GV378" s="1132"/>
      <c r="GW378" s="1132"/>
      <c r="GX378" s="1132"/>
      <c r="GY378" s="1132"/>
      <c r="GZ378" s="1132"/>
      <c r="HA378" s="1132"/>
      <c r="HB378" s="1132"/>
      <c r="HC378" s="1132"/>
      <c r="HD378" s="1132"/>
      <c r="HE378" s="1132"/>
      <c r="HF378" s="1132"/>
      <c r="HG378" s="1132"/>
      <c r="HH378" s="1132"/>
      <c r="HI378" s="1132"/>
    </row>
    <row r="379" spans="1:217" ht="12.75" hidden="1" customHeight="1">
      <c r="A379" s="1139"/>
      <c r="B379" s="1140"/>
      <c r="C379" s="1139"/>
      <c r="D379" s="1141"/>
      <c r="E379" s="1141"/>
      <c r="F379" s="1142"/>
      <c r="G379" s="1141"/>
      <c r="H379" s="733"/>
      <c r="I379" s="1143"/>
      <c r="J379" s="1144"/>
      <c r="K379" s="837" t="s">
        <v>380</v>
      </c>
      <c r="L379" s="1133"/>
      <c r="M379" s="1134"/>
      <c r="N379" s="1133"/>
      <c r="O379" s="1134"/>
      <c r="P379" s="1133"/>
      <c r="Q379" s="1134"/>
      <c r="R379" s="1133"/>
      <c r="S379" s="1134"/>
      <c r="T379" s="1133"/>
      <c r="U379" s="1134"/>
      <c r="V379" s="1133"/>
      <c r="W379" s="1134"/>
      <c r="X379" s="1133"/>
      <c r="Y379" s="1134"/>
      <c r="Z379" s="1133"/>
      <c r="AA379" s="1134"/>
      <c r="AB379" s="1133"/>
      <c r="AC379" s="1134"/>
      <c r="AD379" s="1133"/>
      <c r="AE379" s="1134"/>
      <c r="AF379" s="1133"/>
      <c r="AG379" s="1134"/>
      <c r="AH379" s="1133"/>
      <c r="AI379" s="1134"/>
      <c r="AJ379" s="1133"/>
      <c r="AK379" s="1134"/>
      <c r="AL379" s="1133"/>
      <c r="AM379" s="1134"/>
      <c r="AN379" s="1133"/>
      <c r="AO379" s="1134"/>
      <c r="AP379" s="1133"/>
      <c r="AQ379" s="1134"/>
      <c r="AR379" s="1133"/>
      <c r="AS379" s="1134"/>
      <c r="AT379" s="1133"/>
      <c r="AU379" s="1134"/>
      <c r="AV379" s="1133"/>
      <c r="AW379" s="1134"/>
      <c r="AX379" s="1133"/>
      <c r="AY379" s="1134"/>
      <c r="AZ379" s="1133"/>
      <c r="BA379" s="1134"/>
      <c r="BB379" s="1133"/>
      <c r="BC379" s="1134"/>
      <c r="BD379" s="1133"/>
      <c r="BE379" s="1134"/>
      <c r="BF379" s="1133"/>
      <c r="BG379" s="1134"/>
      <c r="BH379" s="1133"/>
      <c r="BI379" s="1134"/>
      <c r="BJ379" s="1133"/>
      <c r="BK379" s="1134"/>
      <c r="BL379" s="1133"/>
      <c r="BM379" s="1134"/>
      <c r="BN379" s="1133"/>
      <c r="BO379" s="1134"/>
      <c r="BP379" s="1133"/>
      <c r="BQ379" s="1134"/>
      <c r="BR379" s="1129"/>
      <c r="BS379" s="1129"/>
      <c r="BT379" s="1129"/>
      <c r="BU379" s="1129"/>
      <c r="BV379" s="1129"/>
      <c r="BW379" s="1129"/>
      <c r="BX379" s="1129"/>
      <c r="BY379" s="1129"/>
      <c r="BZ379" s="1129"/>
      <c r="CA379" s="1129"/>
      <c r="CB379" s="1129"/>
      <c r="CC379" s="1129"/>
      <c r="CD379" s="1129"/>
      <c r="CE379" s="1129"/>
      <c r="CF379" s="1129"/>
      <c r="CG379" s="1129"/>
      <c r="CH379" s="1129"/>
      <c r="CI379" s="1129"/>
      <c r="CJ379" s="1129"/>
      <c r="CK379" s="1129"/>
      <c r="CL379" s="1129"/>
      <c r="CM379" s="1129"/>
      <c r="CN379" s="1129"/>
      <c r="CO379" s="1129"/>
      <c r="CP379" s="1129"/>
      <c r="CQ379" s="1129"/>
      <c r="CR379" s="1129"/>
      <c r="CS379" s="1129"/>
      <c r="CT379" s="1129"/>
      <c r="CU379" s="1129"/>
      <c r="CV379" s="1129"/>
      <c r="CW379" s="1129"/>
      <c r="CX379" s="1129"/>
      <c r="CY379" s="1129"/>
      <c r="CZ379" s="1129"/>
      <c r="DA379" s="1129"/>
      <c r="DB379" s="1129"/>
      <c r="DC379" s="1129"/>
      <c r="DD379" s="1129"/>
      <c r="DE379" s="1129"/>
      <c r="DF379" s="1129"/>
      <c r="DG379" s="1129"/>
      <c r="DH379" s="1129"/>
      <c r="DI379" s="1129"/>
      <c r="DJ379" s="1135"/>
      <c r="DK379" s="1135"/>
      <c r="DL379" s="1129"/>
      <c r="DM379" s="1129"/>
      <c r="DN379" s="1129"/>
      <c r="DO379" s="1129"/>
      <c r="DP379" s="1129"/>
      <c r="DQ379" s="1129"/>
      <c r="DR379" s="1129"/>
      <c r="DS379" s="1129"/>
      <c r="DT379" s="1129"/>
      <c r="DU379" s="1129"/>
      <c r="DV379" s="1129"/>
      <c r="DW379" s="1129"/>
      <c r="DX379" s="1129"/>
      <c r="DY379" s="1129"/>
      <c r="DZ379" s="1129"/>
      <c r="EA379" s="1129"/>
      <c r="EB379" s="1129"/>
      <c r="EC379" s="1129"/>
      <c r="ED379" s="1129"/>
      <c r="EE379" s="1129"/>
      <c r="EF379" s="1129"/>
      <c r="EG379" s="1129"/>
      <c r="EH379" s="1129"/>
      <c r="EI379" s="1129"/>
      <c r="EJ379" s="1129"/>
      <c r="EK379" s="1129"/>
      <c r="EL379" s="1129"/>
      <c r="EM379" s="1129"/>
      <c r="EN379" s="1129"/>
      <c r="EO379" s="1129"/>
      <c r="EP379" s="1129"/>
      <c r="EQ379" s="1129"/>
      <c r="ER379" s="1129"/>
      <c r="ES379" s="1129"/>
      <c r="ET379" s="1129"/>
      <c r="EU379" s="1129"/>
      <c r="EV379" s="1129"/>
      <c r="EW379" s="1129"/>
      <c r="EX379" s="1129"/>
      <c r="EY379" s="1129"/>
      <c r="EZ379" s="1129"/>
      <c r="FA379" s="1129"/>
      <c r="FB379" s="1129"/>
      <c r="FC379" s="1129"/>
      <c r="FD379" s="1129"/>
      <c r="FE379" s="1129"/>
      <c r="FF379" s="1129"/>
      <c r="FG379" s="1129"/>
      <c r="FH379" s="1129"/>
      <c r="FI379" s="1129"/>
      <c r="FJ379" s="1129"/>
      <c r="FK379" s="1129"/>
      <c r="FL379" s="1129"/>
      <c r="FM379" s="1129"/>
      <c r="FN379" s="1129"/>
      <c r="FO379" s="1129"/>
      <c r="FP379" s="1129"/>
      <c r="FQ379" s="1129"/>
      <c r="FR379" s="1129"/>
      <c r="FS379" s="1129"/>
      <c r="FT379" s="1129"/>
      <c r="FU379" s="1129"/>
      <c r="FV379" s="1129"/>
      <c r="FW379" s="1129"/>
      <c r="FX379" s="1129"/>
      <c r="FY379" s="1129"/>
      <c r="FZ379" s="1129"/>
      <c r="GA379" s="1129"/>
      <c r="GB379" s="1129"/>
      <c r="GC379" s="1129"/>
      <c r="GD379" s="1129"/>
      <c r="GE379" s="1129"/>
      <c r="GF379" s="1129"/>
      <c r="GG379" s="1129"/>
      <c r="GH379" s="1129"/>
      <c r="GI379" s="1129"/>
      <c r="GJ379" s="1129"/>
      <c r="GK379" s="1129"/>
      <c r="GL379" s="1129"/>
      <c r="GM379" s="1129"/>
      <c r="GN379" s="1129"/>
      <c r="GO379" s="1129"/>
      <c r="GP379" s="1129"/>
      <c r="GQ379" s="1129"/>
      <c r="GR379" s="1129"/>
      <c r="GS379" s="1129"/>
      <c r="GT379" s="1129"/>
      <c r="GU379" s="1129"/>
      <c r="GV379" s="1129"/>
      <c r="GW379" s="1129"/>
      <c r="GX379" s="1129"/>
      <c r="GY379" s="1129"/>
      <c r="GZ379" s="1129"/>
      <c r="HA379" s="1129"/>
      <c r="HB379" s="1129"/>
      <c r="HC379" s="1129"/>
      <c r="HD379" s="1129"/>
      <c r="HE379" s="1129"/>
      <c r="HF379" s="1129"/>
      <c r="HG379" s="1129"/>
      <c r="HH379" s="1129"/>
      <c r="HI379" s="1129"/>
    </row>
    <row r="380" spans="1:217" ht="12.75" hidden="1" customHeight="1">
      <c r="A380" s="1139"/>
      <c r="B380" s="1140"/>
      <c r="C380" s="1139"/>
      <c r="D380" s="1141"/>
      <c r="E380" s="1141"/>
      <c r="F380" s="1142"/>
      <c r="G380" s="1141"/>
      <c r="H380" s="733"/>
      <c r="I380" s="1143"/>
      <c r="J380" s="1144"/>
      <c r="K380" s="838" t="s">
        <v>381</v>
      </c>
      <c r="L380" s="1125">
        <f>(L378*L379*$G378)*$L$8</f>
        <v>0</v>
      </c>
      <c r="M380" s="1126"/>
      <c r="N380" s="1125">
        <f>(N378*N379*$G378)*$L$8</f>
        <v>0</v>
      </c>
      <c r="O380" s="1126"/>
      <c r="P380" s="1125">
        <f>(P378*P379*$G378)*$L$8</f>
        <v>0</v>
      </c>
      <c r="Q380" s="1126"/>
      <c r="R380" s="1125">
        <f>(R378*R379*$G378)*$L$8</f>
        <v>0</v>
      </c>
      <c r="S380" s="1126"/>
      <c r="T380" s="1125">
        <f>(T378*T379*$G378)*$T$8</f>
        <v>0</v>
      </c>
      <c r="U380" s="1126"/>
      <c r="V380" s="1125">
        <f>(V378*V379*$G378)*$T$8</f>
        <v>0</v>
      </c>
      <c r="W380" s="1126"/>
      <c r="X380" s="1125">
        <f>(X378*X379*$G378)*$T$8</f>
        <v>0</v>
      </c>
      <c r="Y380" s="1126"/>
      <c r="Z380" s="1125">
        <f>(Z378*Z379*$G378)*$T$8</f>
        <v>0</v>
      </c>
      <c r="AA380" s="1126"/>
      <c r="AB380" s="1125">
        <f>(AB378*AB379*$G378)*$AB$8</f>
        <v>0</v>
      </c>
      <c r="AC380" s="1126"/>
      <c r="AD380" s="1125">
        <f>(AD378*AD379*$G378)*$AB$8</f>
        <v>0</v>
      </c>
      <c r="AE380" s="1126"/>
      <c r="AF380" s="1125">
        <f>(AF378*AF379*$G378)*$AB$8</f>
        <v>0</v>
      </c>
      <c r="AG380" s="1126"/>
      <c r="AH380" s="1125">
        <f>(AH378*AH379*$G378)*$AB$8</f>
        <v>0</v>
      </c>
      <c r="AI380" s="1126"/>
      <c r="AJ380" s="1125">
        <f>(AJ378*AJ379*$G378)*$AJ$8</f>
        <v>0</v>
      </c>
      <c r="AK380" s="1126"/>
      <c r="AL380" s="1125">
        <f>(AL378*AL379*$G378)*$AJ$8</f>
        <v>0</v>
      </c>
      <c r="AM380" s="1126"/>
      <c r="AN380" s="1125">
        <f>(AN378*AN379*$G378)*$AJ$8</f>
        <v>0</v>
      </c>
      <c r="AO380" s="1126"/>
      <c r="AP380" s="1125">
        <f>(AP378*AP379*$G378)*$AJ$8</f>
        <v>0</v>
      </c>
      <c r="AQ380" s="1126"/>
      <c r="AR380" s="1125">
        <f>(AR378*AR379*$G378)*$AT$8</f>
        <v>0</v>
      </c>
      <c r="AS380" s="1126"/>
      <c r="AT380" s="1125">
        <f>(AT378*AT379*$G378)*$AT$8</f>
        <v>0</v>
      </c>
      <c r="AU380" s="1126"/>
      <c r="AV380" s="1125">
        <f>(AV378*AV379*$G378)*$AT$8</f>
        <v>0</v>
      </c>
      <c r="AW380" s="1126"/>
      <c r="AX380" s="1125">
        <f>(AX378*AX379*$G378)*$AT$8</f>
        <v>0</v>
      </c>
      <c r="AY380" s="1126"/>
      <c r="AZ380" s="1125">
        <f>(AZ378*AZ379*$G378)*$BB$8</f>
        <v>0</v>
      </c>
      <c r="BA380" s="1126"/>
      <c r="BB380" s="1125">
        <f>(BB378*BB379*$G378)*$BB$8</f>
        <v>0</v>
      </c>
      <c r="BC380" s="1126"/>
      <c r="BD380" s="1125">
        <f>(BD378*BD379*$G378)*$BB$8</f>
        <v>0</v>
      </c>
      <c r="BE380" s="1126"/>
      <c r="BF380" s="1125">
        <f>(BF378*BF379*$G378)*$BB$8</f>
        <v>0</v>
      </c>
      <c r="BG380" s="1126"/>
      <c r="BH380" s="1125">
        <f>(BH378*BH379*$G378)*$BJ$8</f>
        <v>0</v>
      </c>
      <c r="BI380" s="1126"/>
      <c r="BJ380" s="1125">
        <f>(BJ378*BJ379*$G378)*$BJ$8</f>
        <v>0</v>
      </c>
      <c r="BK380" s="1126"/>
      <c r="BL380" s="1125">
        <f>(BL378*BL379*$G378)*$BJ$8</f>
        <v>0</v>
      </c>
      <c r="BM380" s="1126"/>
      <c r="BN380" s="1125">
        <f>(BN378*BN379*$G378)*$BJ$8</f>
        <v>0</v>
      </c>
      <c r="BO380" s="1126"/>
      <c r="BP380" s="1125">
        <f>(BP378*BP379*$G378)*$BT$8</f>
        <v>0</v>
      </c>
      <c r="BQ380" s="1126"/>
      <c r="BR380" s="1125">
        <f>(BR378*BR379*$G378)*$BT$8</f>
        <v>0</v>
      </c>
      <c r="BS380" s="1126"/>
      <c r="BT380" s="1125">
        <f>(BT378*BT379*$G378)*$BT$8</f>
        <v>0</v>
      </c>
      <c r="BU380" s="1126"/>
      <c r="BV380" s="1125">
        <f>(BV378*BV379*$G378)*$BT$8</f>
        <v>0</v>
      </c>
      <c r="BW380" s="1126"/>
      <c r="BX380" s="1125">
        <f>(BX378*BX379*$G378)*$CB$8</f>
        <v>0</v>
      </c>
      <c r="BY380" s="1126"/>
      <c r="BZ380" s="1125">
        <f>(BZ378*BZ379*$G378)*$CB$8</f>
        <v>0</v>
      </c>
      <c r="CA380" s="1126"/>
      <c r="CB380" s="1125">
        <f>(CB378*CB379*$G378)*$CB$8</f>
        <v>0</v>
      </c>
      <c r="CC380" s="1126"/>
      <c r="CD380" s="1125">
        <f>(CD378*CD379*$G378)*$CB$8</f>
        <v>0</v>
      </c>
      <c r="CE380" s="1126"/>
      <c r="CF380" s="1125">
        <f>(CF378*CF379*$G378)*$CJ$8</f>
        <v>0</v>
      </c>
      <c r="CG380" s="1126"/>
      <c r="CH380" s="1125">
        <f>(CH378*CH379*$G378)*$CJ$8</f>
        <v>0</v>
      </c>
      <c r="CI380" s="1126"/>
      <c r="CJ380" s="1125">
        <f>(CJ378*CJ379*$G378)*$CJ$8</f>
        <v>0</v>
      </c>
      <c r="CK380" s="1126"/>
      <c r="CL380" s="1125">
        <f>(CL378*CL379*$G378)*$CJ$8</f>
        <v>0</v>
      </c>
      <c r="CM380" s="1126"/>
      <c r="CN380" s="1125">
        <f>(CN378*CN379*$G378)*$CT$8</f>
        <v>0</v>
      </c>
      <c r="CO380" s="1126"/>
      <c r="CP380" s="1125">
        <f>(CP378*CP379*$G378)*$CT$8</f>
        <v>0</v>
      </c>
      <c r="CQ380" s="1126"/>
      <c r="CR380" s="1125">
        <f>(CR378*CR379*$G378)*$CT$8</f>
        <v>0</v>
      </c>
      <c r="CS380" s="1126"/>
      <c r="CT380" s="1125">
        <f>(CT378*CT379*$G378)*$CT$8</f>
        <v>0</v>
      </c>
      <c r="CU380" s="1126"/>
      <c r="CV380" s="1125">
        <f>(CV378*CV379*$G378)*$DB$8</f>
        <v>0</v>
      </c>
      <c r="CW380" s="1126"/>
      <c r="CX380" s="1125">
        <f>(CX378*CX379*$G378)*$DB$8</f>
        <v>0</v>
      </c>
      <c r="CY380" s="1126"/>
      <c r="CZ380" s="1125">
        <f>(CZ378*CZ379*$G378)*$DB$8</f>
        <v>0</v>
      </c>
      <c r="DA380" s="1126"/>
      <c r="DB380" s="1125">
        <f>(DB378*DB379*$G378)*$DB$8</f>
        <v>0</v>
      </c>
      <c r="DC380" s="1126"/>
      <c r="DD380" s="1125">
        <f>(DD378*DD379*$G378)*$DB$8</f>
        <v>0</v>
      </c>
      <c r="DE380" s="1126"/>
      <c r="DF380" s="1125">
        <f>(DF378*DF379*$G378)*$DB$8</f>
        <v>0</v>
      </c>
      <c r="DG380" s="1126"/>
      <c r="DH380" s="1125">
        <f>(DH378*DH379*$G378)*$DB$8</f>
        <v>0</v>
      </c>
      <c r="DI380" s="1126"/>
      <c r="DJ380" s="1130">
        <f>(DJ378*DJ379*$G378)*$DB$8</f>
        <v>0</v>
      </c>
      <c r="DK380" s="1131"/>
      <c r="DL380" s="1125">
        <f>(DL378*DL379*$G378)*$DB$8</f>
        <v>0</v>
      </c>
      <c r="DM380" s="1126"/>
      <c r="DN380" s="1125">
        <f>(DN378*DN379*$G378)*$DB$8</f>
        <v>0</v>
      </c>
      <c r="DO380" s="1126"/>
      <c r="DP380" s="1125">
        <f>(DP378*DP379*$G378)*$DB$8</f>
        <v>0</v>
      </c>
      <c r="DQ380" s="1126"/>
      <c r="DR380" s="1125">
        <f>(DR378*DR379*$G378)*$DB$8</f>
        <v>0</v>
      </c>
      <c r="DS380" s="1126"/>
      <c r="DT380" s="1125">
        <f>(DT378*DT379*$G378)*$DB$8</f>
        <v>0</v>
      </c>
      <c r="DU380" s="1126"/>
      <c r="DV380" s="1125">
        <f>(DV378*DV379*$G378)*$DB$8</f>
        <v>0</v>
      </c>
      <c r="DW380" s="1126"/>
      <c r="DX380" s="1125">
        <f>(DX378*DX379*$G378)*$DB$8</f>
        <v>0</v>
      </c>
      <c r="DY380" s="1126"/>
      <c r="DZ380" s="1125">
        <f>(DZ378*DZ379*$G378)*$DB$8</f>
        <v>0</v>
      </c>
      <c r="EA380" s="1126"/>
      <c r="EB380" s="1125">
        <f>(EB378*EB379*$G378)*$DB$8</f>
        <v>0</v>
      </c>
      <c r="EC380" s="1126"/>
      <c r="ED380" s="1125">
        <f>(ED378*ED379*$G378)*$DB$8</f>
        <v>0</v>
      </c>
      <c r="EE380" s="1126"/>
      <c r="EF380" s="1125">
        <f>(EF378*EF379*$G378)*$DB$8</f>
        <v>0</v>
      </c>
      <c r="EG380" s="1126"/>
      <c r="EH380" s="1125">
        <f>(EH378*EH379*$G378)*$DB$8</f>
        <v>0</v>
      </c>
      <c r="EI380" s="1126"/>
      <c r="EJ380" s="1125">
        <f>(EJ378*EJ379*$G378)*$DB$8</f>
        <v>0</v>
      </c>
      <c r="EK380" s="1126"/>
      <c r="EL380" s="1125">
        <f>(EL378*EL379*$G378)*$DB$8</f>
        <v>0</v>
      </c>
      <c r="EM380" s="1126"/>
      <c r="EN380" s="1125">
        <f>(EN378*EN379*$G378)*$DB$8</f>
        <v>0</v>
      </c>
      <c r="EO380" s="1126"/>
      <c r="EP380" s="1125">
        <f>(EP378*EP379*$G378)*$DB$8</f>
        <v>0</v>
      </c>
      <c r="EQ380" s="1126"/>
      <c r="ER380" s="1125">
        <f>(ER378*ER379*$G378)*$DB$8</f>
        <v>0</v>
      </c>
      <c r="ES380" s="1126"/>
      <c r="ET380" s="1125">
        <f>(ET378*ET379*$G378)*$DB$8</f>
        <v>0</v>
      </c>
      <c r="EU380" s="1126"/>
      <c r="EV380" s="1125">
        <f>(EV378*EV379*$G378)*$DB$8</f>
        <v>0</v>
      </c>
      <c r="EW380" s="1126"/>
      <c r="EX380" s="1125">
        <f>(EX378*EX379*$G378)*$DB$8</f>
        <v>0</v>
      </c>
      <c r="EY380" s="1126"/>
      <c r="EZ380" s="1125">
        <f>(EZ378*EZ379*$G378)*$DB$8</f>
        <v>0</v>
      </c>
      <c r="FA380" s="1126"/>
      <c r="FB380" s="1125">
        <f>(FB378*FB379*$G378)*$DB$8</f>
        <v>0</v>
      </c>
      <c r="FC380" s="1126"/>
      <c r="FD380" s="1125">
        <f>(FD378*FD379*$G378)*$DB$8</f>
        <v>0</v>
      </c>
      <c r="FE380" s="1126"/>
      <c r="FF380" s="1125">
        <f>(FF378*FF379*$G378)*$DB$8</f>
        <v>0</v>
      </c>
      <c r="FG380" s="1126"/>
      <c r="FH380" s="1125">
        <f>(FH378*FH379*$G378)*$DB$8</f>
        <v>0</v>
      </c>
      <c r="FI380" s="1126"/>
      <c r="FJ380" s="1125">
        <f>(FJ378*FJ379*$G378)*$DB$8</f>
        <v>0</v>
      </c>
      <c r="FK380" s="1126"/>
      <c r="FL380" s="1125">
        <f>(FL378*FL379*$G378)*$DB$8</f>
        <v>0</v>
      </c>
      <c r="FM380" s="1126"/>
      <c r="FN380" s="1125">
        <f>(FN378*FN379*$G378)*$DB$8</f>
        <v>0</v>
      </c>
      <c r="FO380" s="1126"/>
      <c r="FP380" s="1125">
        <f>(FP378*FP379*$G378)*$DB$8</f>
        <v>0</v>
      </c>
      <c r="FQ380" s="1126"/>
      <c r="FR380" s="1125">
        <f>(FR378*FR379*$G378)*$DB$8</f>
        <v>0</v>
      </c>
      <c r="FS380" s="1126"/>
      <c r="FT380" s="1125">
        <f>(FT378*FT379*$G378)*$DB$8</f>
        <v>0</v>
      </c>
      <c r="FU380" s="1126"/>
      <c r="FV380" s="1125">
        <f>(FV378*FV379*$G378)*$DB$8</f>
        <v>0</v>
      </c>
      <c r="FW380" s="1126"/>
      <c r="FX380" s="1125">
        <f>(FX378*FX379*$G378)*$DB$8</f>
        <v>0</v>
      </c>
      <c r="FY380" s="1126"/>
      <c r="FZ380" s="1125">
        <f>(FZ378*FZ379*$G378)*$DB$8</f>
        <v>0</v>
      </c>
      <c r="GA380" s="1126"/>
      <c r="GB380" s="1125">
        <f>(GB378*GB379*$G378)*$DB$8</f>
        <v>0</v>
      </c>
      <c r="GC380" s="1126"/>
      <c r="GD380" s="1125">
        <f>(GD378*GD379*$G378)*$DB$8</f>
        <v>0</v>
      </c>
      <c r="GE380" s="1126"/>
      <c r="GF380" s="1125">
        <f>(GF378*GF379*$G378)*$DB$8</f>
        <v>0</v>
      </c>
      <c r="GG380" s="1126"/>
      <c r="GH380" s="1125">
        <f>(GH378*GH379*$G378)*$DB$8</f>
        <v>0</v>
      </c>
      <c r="GI380" s="1126"/>
      <c r="GJ380" s="1125">
        <f>(GJ378*GJ379*$G378)*$DB$8</f>
        <v>0</v>
      </c>
      <c r="GK380" s="1126"/>
      <c r="GL380" s="1125">
        <f>(GL378*GL379*$G378)*$DB$8</f>
        <v>0</v>
      </c>
      <c r="GM380" s="1126"/>
      <c r="GN380" s="1125">
        <f>(GN378*GN379*$G378)*$DB$8</f>
        <v>0</v>
      </c>
      <c r="GO380" s="1126"/>
      <c r="GP380" s="1125">
        <f>(GP378*GP379*$G378)*$DB$8</f>
        <v>0</v>
      </c>
      <c r="GQ380" s="1126"/>
      <c r="GR380" s="1125">
        <f>(GR378*GR379*$G378)*$DB$8</f>
        <v>0</v>
      </c>
      <c r="GS380" s="1126"/>
      <c r="GT380" s="1125">
        <f>(GT378*GT379*$G378)*$DB$8</f>
        <v>0</v>
      </c>
      <c r="GU380" s="1126"/>
      <c r="GV380" s="1125">
        <f t="shared" ref="GV380" si="1524">(GV378*GV379*$G378)*$DB$8</f>
        <v>0</v>
      </c>
      <c r="GW380" s="1126"/>
      <c r="GX380" s="1125">
        <f t="shared" ref="GX380" si="1525">(GX378*GX379*$G378)*$DB$8</f>
        <v>0</v>
      </c>
      <c r="GY380" s="1126"/>
      <c r="GZ380" s="1125">
        <f t="shared" ref="GZ380" si="1526">(GZ378*GZ379*$G378)*$DB$8</f>
        <v>0</v>
      </c>
      <c r="HA380" s="1126"/>
      <c r="HB380" s="1125">
        <f>(HB378*HB379*$G378)*$DB$8</f>
        <v>0</v>
      </c>
      <c r="HC380" s="1126"/>
      <c r="HD380" s="1125">
        <f t="shared" ref="HD380" si="1527">(HD378*HD379*$G378)*$DB$8</f>
        <v>0</v>
      </c>
      <c r="HE380" s="1126"/>
      <c r="HF380" s="1125">
        <f t="shared" ref="HF380" si="1528">(HF378*HF379*$G378)*$DB$8</f>
        <v>0</v>
      </c>
      <c r="HG380" s="1126"/>
      <c r="HH380" s="1125">
        <f t="shared" ref="HH380" si="1529">(HH378*HH379*$G378)*$DB$8</f>
        <v>0</v>
      </c>
      <c r="HI380" s="1126"/>
    </row>
    <row r="381" spans="1:217" ht="12.75" hidden="1" customHeight="1">
      <c r="A381" s="1139"/>
      <c r="B381" s="1140"/>
      <c r="C381" s="1139"/>
      <c r="D381" s="1141"/>
      <c r="E381" s="1141"/>
      <c r="F381" s="1142"/>
      <c r="G381" s="1141"/>
      <c r="H381" s="733"/>
      <c r="I381" s="1143"/>
      <c r="J381" s="1144"/>
      <c r="K381" s="839" t="s">
        <v>382</v>
      </c>
      <c r="L381" s="1121">
        <f>L380</f>
        <v>0</v>
      </c>
      <c r="M381" s="1122"/>
      <c r="N381" s="1121">
        <f>L381+N380</f>
        <v>0</v>
      </c>
      <c r="O381" s="1122"/>
      <c r="P381" s="1121">
        <f>N381+P380</f>
        <v>0</v>
      </c>
      <c r="Q381" s="1122"/>
      <c r="R381" s="1121">
        <f>P381+R380</f>
        <v>0</v>
      </c>
      <c r="S381" s="1122"/>
      <c r="T381" s="1121">
        <f>R381+T380</f>
        <v>0</v>
      </c>
      <c r="U381" s="1122"/>
      <c r="V381" s="1121">
        <f>T381+V380</f>
        <v>0</v>
      </c>
      <c r="W381" s="1122"/>
      <c r="X381" s="1121">
        <f>V381+X380</f>
        <v>0</v>
      </c>
      <c r="Y381" s="1122"/>
      <c r="Z381" s="1121">
        <f>X381+Z380</f>
        <v>0</v>
      </c>
      <c r="AA381" s="1122"/>
      <c r="AB381" s="1121">
        <f>Z381+AB380</f>
        <v>0</v>
      </c>
      <c r="AC381" s="1122"/>
      <c r="AD381" s="1121">
        <f>AB381+AD380</f>
        <v>0</v>
      </c>
      <c r="AE381" s="1122"/>
      <c r="AF381" s="1121">
        <f>AD381+AF380</f>
        <v>0</v>
      </c>
      <c r="AG381" s="1122"/>
      <c r="AH381" s="1121">
        <f>AF381+AH380</f>
        <v>0</v>
      </c>
      <c r="AI381" s="1122"/>
      <c r="AJ381" s="1121">
        <f>AH381+AJ380</f>
        <v>0</v>
      </c>
      <c r="AK381" s="1122"/>
      <c r="AL381" s="1121">
        <f>AJ381+AL380</f>
        <v>0</v>
      </c>
      <c r="AM381" s="1122"/>
      <c r="AN381" s="1121">
        <f>AL381+AN380</f>
        <v>0</v>
      </c>
      <c r="AO381" s="1122"/>
      <c r="AP381" s="1121">
        <f>AN381+AP380</f>
        <v>0</v>
      </c>
      <c r="AQ381" s="1122"/>
      <c r="AR381" s="1121">
        <f>AP381+AR380</f>
        <v>0</v>
      </c>
      <c r="AS381" s="1122"/>
      <c r="AT381" s="1121">
        <f>AR381+AT380</f>
        <v>0</v>
      </c>
      <c r="AU381" s="1122"/>
      <c r="AV381" s="1121">
        <f>AT381+AV380</f>
        <v>0</v>
      </c>
      <c r="AW381" s="1122"/>
      <c r="AX381" s="1121">
        <f>AV381+AX380</f>
        <v>0</v>
      </c>
      <c r="AY381" s="1122"/>
      <c r="AZ381" s="1121">
        <f>AX381+AZ380</f>
        <v>0</v>
      </c>
      <c r="BA381" s="1122"/>
      <c r="BB381" s="1121">
        <f>AZ381+BB380</f>
        <v>0</v>
      </c>
      <c r="BC381" s="1122"/>
      <c r="BD381" s="1121">
        <f>BB381+BD380</f>
        <v>0</v>
      </c>
      <c r="BE381" s="1122"/>
      <c r="BF381" s="1121">
        <f>BD381+BF380</f>
        <v>0</v>
      </c>
      <c r="BG381" s="1122"/>
      <c r="BH381" s="1121">
        <f>BF381+BH380</f>
        <v>0</v>
      </c>
      <c r="BI381" s="1122"/>
      <c r="BJ381" s="1121">
        <f>BH381+BJ380</f>
        <v>0</v>
      </c>
      <c r="BK381" s="1122"/>
      <c r="BL381" s="1121">
        <f>BJ381+BL380</f>
        <v>0</v>
      </c>
      <c r="BM381" s="1122"/>
      <c r="BN381" s="1121">
        <f>BL381+BN380</f>
        <v>0</v>
      </c>
      <c r="BO381" s="1122"/>
      <c r="BP381" s="1121">
        <f>BN381+BP380</f>
        <v>0</v>
      </c>
      <c r="BQ381" s="1122"/>
      <c r="BR381" s="1121">
        <f>BP381+BR380</f>
        <v>0</v>
      </c>
      <c r="BS381" s="1122"/>
      <c r="BT381" s="1121">
        <f>BR381+BT380</f>
        <v>0</v>
      </c>
      <c r="BU381" s="1122"/>
      <c r="BV381" s="1121">
        <f>BT381+BV380</f>
        <v>0</v>
      </c>
      <c r="BW381" s="1122"/>
      <c r="BX381" s="1121">
        <f>BV381+BX380</f>
        <v>0</v>
      </c>
      <c r="BY381" s="1122"/>
      <c r="BZ381" s="1121">
        <f>BX381+BZ380</f>
        <v>0</v>
      </c>
      <c r="CA381" s="1122"/>
      <c r="CB381" s="1121">
        <f>BZ381+CB380</f>
        <v>0</v>
      </c>
      <c r="CC381" s="1122"/>
      <c r="CD381" s="1121">
        <f>CB381+CD380</f>
        <v>0</v>
      </c>
      <c r="CE381" s="1122"/>
      <c r="CF381" s="1121">
        <f>CD381+CF380</f>
        <v>0</v>
      </c>
      <c r="CG381" s="1122"/>
      <c r="CH381" s="1121">
        <f>CF381+CH380</f>
        <v>0</v>
      </c>
      <c r="CI381" s="1122"/>
      <c r="CJ381" s="1121">
        <f>CH381+CJ380</f>
        <v>0</v>
      </c>
      <c r="CK381" s="1122"/>
      <c r="CL381" s="1121">
        <f>CJ381+CL380</f>
        <v>0</v>
      </c>
      <c r="CM381" s="1122"/>
      <c r="CN381" s="1121">
        <f>CL381+CN380</f>
        <v>0</v>
      </c>
      <c r="CO381" s="1122"/>
      <c r="CP381" s="1121">
        <f>CN381+CP380</f>
        <v>0</v>
      </c>
      <c r="CQ381" s="1122"/>
      <c r="CR381" s="1121">
        <f>CP381+CR380</f>
        <v>0</v>
      </c>
      <c r="CS381" s="1122"/>
      <c r="CT381" s="1121">
        <f>CR381+CT380</f>
        <v>0</v>
      </c>
      <c r="CU381" s="1122"/>
      <c r="CV381" s="1121">
        <f>CT381+CV380</f>
        <v>0</v>
      </c>
      <c r="CW381" s="1122"/>
      <c r="CX381" s="1121">
        <f>CV381+CX380</f>
        <v>0</v>
      </c>
      <c r="CY381" s="1122"/>
      <c r="CZ381" s="1121">
        <f>CX381+CZ380</f>
        <v>0</v>
      </c>
      <c r="DA381" s="1122"/>
      <c r="DB381" s="1121">
        <f>CZ381+DB380</f>
        <v>0</v>
      </c>
      <c r="DC381" s="1122"/>
      <c r="DD381" s="1121">
        <f>DB381+DD380</f>
        <v>0</v>
      </c>
      <c r="DE381" s="1122"/>
      <c r="DF381" s="1121">
        <f>DD381+DF380</f>
        <v>0</v>
      </c>
      <c r="DG381" s="1122"/>
      <c r="DH381" s="1121">
        <f>DF381+DH380</f>
        <v>0</v>
      </c>
      <c r="DI381" s="1122"/>
      <c r="DJ381" s="1127">
        <f>DH381+DJ380</f>
        <v>0</v>
      </c>
      <c r="DK381" s="1128"/>
      <c r="DL381" s="1121">
        <f>DJ381+DL380</f>
        <v>0</v>
      </c>
      <c r="DM381" s="1122"/>
      <c r="DN381" s="1121">
        <f>DL381+DN380</f>
        <v>0</v>
      </c>
      <c r="DO381" s="1122"/>
      <c r="DP381" s="1121">
        <f>DN381+DP380</f>
        <v>0</v>
      </c>
      <c r="DQ381" s="1122"/>
      <c r="DR381" s="1121">
        <f>DP381+DR380</f>
        <v>0</v>
      </c>
      <c r="DS381" s="1122"/>
      <c r="DT381" s="1121">
        <f>DR381+DT380</f>
        <v>0</v>
      </c>
      <c r="DU381" s="1122"/>
      <c r="DV381" s="1121">
        <f>DT381+DV380</f>
        <v>0</v>
      </c>
      <c r="DW381" s="1122"/>
      <c r="DX381" s="1121">
        <f>DV381+DX380</f>
        <v>0</v>
      </c>
      <c r="DY381" s="1122"/>
      <c r="DZ381" s="1121">
        <f>DX381+DZ380</f>
        <v>0</v>
      </c>
      <c r="EA381" s="1122"/>
      <c r="EB381" s="1121">
        <f>DZ381+EB380</f>
        <v>0</v>
      </c>
      <c r="EC381" s="1122"/>
      <c r="ED381" s="1121">
        <f>EB381+ED380</f>
        <v>0</v>
      </c>
      <c r="EE381" s="1122"/>
      <c r="EF381" s="1121">
        <f>ED381+EF380</f>
        <v>0</v>
      </c>
      <c r="EG381" s="1122"/>
      <c r="EH381" s="1121">
        <f>EF381+EH380</f>
        <v>0</v>
      </c>
      <c r="EI381" s="1122"/>
      <c r="EJ381" s="1121">
        <f>EH381+EJ380</f>
        <v>0</v>
      </c>
      <c r="EK381" s="1122"/>
      <c r="EL381" s="1121">
        <f>EJ381+EL380</f>
        <v>0</v>
      </c>
      <c r="EM381" s="1122"/>
      <c r="EN381" s="1121">
        <f>EL381+EN380</f>
        <v>0</v>
      </c>
      <c r="EO381" s="1122"/>
      <c r="EP381" s="1121">
        <f>EN381+EP380</f>
        <v>0</v>
      </c>
      <c r="EQ381" s="1122"/>
      <c r="ER381" s="1121">
        <f>EP381+ER380</f>
        <v>0</v>
      </c>
      <c r="ES381" s="1122"/>
      <c r="ET381" s="1121">
        <f>ER381+ET380</f>
        <v>0</v>
      </c>
      <c r="EU381" s="1122"/>
      <c r="EV381" s="1121">
        <f>ET381+EV380</f>
        <v>0</v>
      </c>
      <c r="EW381" s="1122"/>
      <c r="EX381" s="1121">
        <f>EV381+EX380</f>
        <v>0</v>
      </c>
      <c r="EY381" s="1122"/>
      <c r="EZ381" s="1121">
        <f>EX381+EZ380</f>
        <v>0</v>
      </c>
      <c r="FA381" s="1122"/>
      <c r="FB381" s="1121">
        <f>EZ381+FB380</f>
        <v>0</v>
      </c>
      <c r="FC381" s="1122"/>
      <c r="FD381" s="1121">
        <f>FB381+FD380</f>
        <v>0</v>
      </c>
      <c r="FE381" s="1122"/>
      <c r="FF381" s="1121">
        <f>FD381+FF380</f>
        <v>0</v>
      </c>
      <c r="FG381" s="1122"/>
      <c r="FH381" s="1121">
        <f>FF381+FH380</f>
        <v>0</v>
      </c>
      <c r="FI381" s="1122"/>
      <c r="FJ381" s="1121">
        <f>FH381+FJ380</f>
        <v>0</v>
      </c>
      <c r="FK381" s="1122"/>
      <c r="FL381" s="1121">
        <f>FJ381+FL380</f>
        <v>0</v>
      </c>
      <c r="FM381" s="1122"/>
      <c r="FN381" s="1121">
        <f>FL381+FN380</f>
        <v>0</v>
      </c>
      <c r="FO381" s="1122"/>
      <c r="FP381" s="1121">
        <f>FN381+FP380</f>
        <v>0</v>
      </c>
      <c r="FQ381" s="1122"/>
      <c r="FR381" s="1121">
        <f>FP381+FR380</f>
        <v>0</v>
      </c>
      <c r="FS381" s="1122"/>
      <c r="FT381" s="1121">
        <f>FR381+FT380</f>
        <v>0</v>
      </c>
      <c r="FU381" s="1122"/>
      <c r="FV381" s="1121">
        <f>FT381+FV380</f>
        <v>0</v>
      </c>
      <c r="FW381" s="1122"/>
      <c r="FX381" s="1121">
        <f>FV381+FX380</f>
        <v>0</v>
      </c>
      <c r="FY381" s="1122"/>
      <c r="FZ381" s="1121">
        <f>FX381+FZ380</f>
        <v>0</v>
      </c>
      <c r="GA381" s="1122"/>
      <c r="GB381" s="1121">
        <f>FZ381+GB380</f>
        <v>0</v>
      </c>
      <c r="GC381" s="1122"/>
      <c r="GD381" s="1121">
        <f>GB381+GD380</f>
        <v>0</v>
      </c>
      <c r="GE381" s="1122"/>
      <c r="GF381" s="1121">
        <f>GD381+GF380</f>
        <v>0</v>
      </c>
      <c r="GG381" s="1122"/>
      <c r="GH381" s="1121">
        <f>GF381+GH380</f>
        <v>0</v>
      </c>
      <c r="GI381" s="1122"/>
      <c r="GJ381" s="1121">
        <f>GH381+GJ380</f>
        <v>0</v>
      </c>
      <c r="GK381" s="1122"/>
      <c r="GL381" s="1121">
        <f>GJ381+GL380</f>
        <v>0</v>
      </c>
      <c r="GM381" s="1122"/>
      <c r="GN381" s="1121">
        <f>GL381+GN380</f>
        <v>0</v>
      </c>
      <c r="GO381" s="1122"/>
      <c r="GP381" s="1121">
        <f>GN381+GP380</f>
        <v>0</v>
      </c>
      <c r="GQ381" s="1122"/>
      <c r="GR381" s="1121">
        <f>GP381+GR380</f>
        <v>0</v>
      </c>
      <c r="GS381" s="1122"/>
      <c r="GT381" s="1121">
        <f>GR381+GT380</f>
        <v>0</v>
      </c>
      <c r="GU381" s="1122"/>
      <c r="GV381" s="1121">
        <f t="shared" ref="GV381" si="1530">GT381+GV380</f>
        <v>0</v>
      </c>
      <c r="GW381" s="1122"/>
      <c r="GX381" s="1121">
        <f t="shared" ref="GX381" si="1531">GV381+GX380</f>
        <v>0</v>
      </c>
      <c r="GY381" s="1122"/>
      <c r="GZ381" s="1121">
        <f t="shared" ref="GZ381" si="1532">GX381+GZ380</f>
        <v>0</v>
      </c>
      <c r="HA381" s="1122"/>
      <c r="HB381" s="1121">
        <f>GZ381+HB380</f>
        <v>0</v>
      </c>
      <c r="HC381" s="1122"/>
      <c r="HD381" s="1121">
        <f t="shared" ref="HD381" si="1533">HB381+HD380</f>
        <v>0</v>
      </c>
      <c r="HE381" s="1122"/>
      <c r="HF381" s="1121">
        <f t="shared" ref="HF381" si="1534">HD381+HF380</f>
        <v>0</v>
      </c>
      <c r="HG381" s="1122"/>
      <c r="HH381" s="1121">
        <f t="shared" ref="HH381" si="1535">HF381+HH380</f>
        <v>0</v>
      </c>
      <c r="HI381" s="1122"/>
    </row>
    <row r="382" spans="1:217" s="19" customFormat="1" ht="12.75" hidden="1" customHeight="1">
      <c r="A382" s="1139"/>
      <c r="B382" s="1140"/>
      <c r="C382" s="1139"/>
      <c r="D382" s="1141"/>
      <c r="E382" s="1141"/>
      <c r="F382" s="1142"/>
      <c r="G382" s="1141"/>
      <c r="H382" s="840"/>
      <c r="I382" s="1143"/>
      <c r="J382" s="1144"/>
      <c r="K382" s="841" t="s">
        <v>383</v>
      </c>
      <c r="L382" s="1117"/>
      <c r="M382" s="1118"/>
      <c r="N382" s="1117"/>
      <c r="O382" s="1118"/>
      <c r="P382" s="1117"/>
      <c r="Q382" s="1118"/>
      <c r="R382" s="1117"/>
      <c r="S382" s="1118"/>
      <c r="T382" s="1117"/>
      <c r="U382" s="1118"/>
      <c r="V382" s="1117"/>
      <c r="W382" s="1118"/>
      <c r="X382" s="1117"/>
      <c r="Y382" s="1118"/>
      <c r="Z382" s="1117"/>
      <c r="AA382" s="1118"/>
      <c r="AB382" s="1117"/>
      <c r="AC382" s="1118"/>
      <c r="AD382" s="1117"/>
      <c r="AE382" s="1118"/>
      <c r="AF382" s="1117"/>
      <c r="AG382" s="1118"/>
      <c r="AH382" s="1117"/>
      <c r="AI382" s="1118"/>
      <c r="AJ382" s="1117"/>
      <c r="AK382" s="1118"/>
      <c r="AL382" s="1117"/>
      <c r="AM382" s="1118"/>
      <c r="AN382" s="1117"/>
      <c r="AO382" s="1118"/>
      <c r="AP382" s="1117"/>
      <c r="AQ382" s="1118"/>
      <c r="AR382" s="1117"/>
      <c r="AS382" s="1118"/>
      <c r="AT382" s="1117"/>
      <c r="AU382" s="1118"/>
      <c r="AV382" s="1117"/>
      <c r="AW382" s="1118"/>
      <c r="AX382" s="1117"/>
      <c r="AY382" s="1118"/>
      <c r="AZ382" s="1117"/>
      <c r="BA382" s="1118"/>
      <c r="BB382" s="1117"/>
      <c r="BC382" s="1118"/>
      <c r="BD382" s="1117"/>
      <c r="BE382" s="1118"/>
      <c r="BF382" s="1117"/>
      <c r="BG382" s="1118"/>
      <c r="BH382" s="1117"/>
      <c r="BI382" s="1118"/>
      <c r="BJ382" s="1117"/>
      <c r="BK382" s="1118"/>
      <c r="BL382" s="1117"/>
      <c r="BM382" s="1118"/>
      <c r="BN382" s="1117"/>
      <c r="BO382" s="1118"/>
      <c r="BP382" s="1117"/>
      <c r="BQ382" s="1118"/>
      <c r="BR382" s="1117"/>
      <c r="BS382" s="1118"/>
      <c r="BT382" s="1117"/>
      <c r="BU382" s="1118"/>
      <c r="BV382" s="1117"/>
      <c r="BW382" s="1118"/>
      <c r="BX382" s="1117"/>
      <c r="BY382" s="1118"/>
      <c r="BZ382" s="1117"/>
      <c r="CA382" s="1118"/>
      <c r="CB382" s="1117"/>
      <c r="CC382" s="1118"/>
      <c r="CD382" s="1117"/>
      <c r="CE382" s="1118"/>
      <c r="CF382" s="1117"/>
      <c r="CG382" s="1118"/>
      <c r="CH382" s="1117"/>
      <c r="CI382" s="1118"/>
      <c r="CJ382" s="1117"/>
      <c r="CK382" s="1118"/>
      <c r="CL382" s="1117"/>
      <c r="CM382" s="1118"/>
      <c r="CN382" s="1117"/>
      <c r="CO382" s="1118"/>
      <c r="CP382" s="1117"/>
      <c r="CQ382" s="1118"/>
      <c r="CR382" s="1117"/>
      <c r="CS382" s="1118"/>
      <c r="CT382" s="1117"/>
      <c r="CU382" s="1118"/>
      <c r="CV382" s="1117"/>
      <c r="CW382" s="1118"/>
      <c r="CX382" s="1117"/>
      <c r="CY382" s="1118"/>
      <c r="CZ382" s="1117"/>
      <c r="DA382" s="1118"/>
      <c r="DB382" s="1117"/>
      <c r="DC382" s="1118"/>
      <c r="DD382" s="1117"/>
      <c r="DE382" s="1118"/>
      <c r="DF382" s="1117"/>
      <c r="DG382" s="1118"/>
      <c r="DH382" s="1117"/>
      <c r="DI382" s="1118"/>
      <c r="DJ382" s="1123"/>
      <c r="DK382" s="1124"/>
      <c r="DL382" s="1117"/>
      <c r="DM382" s="1118"/>
      <c r="DN382" s="1117"/>
      <c r="DO382" s="1118"/>
      <c r="DP382" s="1117"/>
      <c r="DQ382" s="1118"/>
      <c r="DR382" s="1117"/>
      <c r="DS382" s="1118"/>
      <c r="DT382" s="1117"/>
      <c r="DU382" s="1118"/>
      <c r="DV382" s="1117"/>
      <c r="DW382" s="1118"/>
      <c r="DX382" s="1117"/>
      <c r="DY382" s="1118"/>
      <c r="DZ382" s="1117"/>
      <c r="EA382" s="1118"/>
      <c r="EB382" s="1117"/>
      <c r="EC382" s="1118"/>
      <c r="ED382" s="1117"/>
      <c r="EE382" s="1118"/>
      <c r="EF382" s="1117"/>
      <c r="EG382" s="1118"/>
      <c r="EH382" s="1117"/>
      <c r="EI382" s="1118"/>
      <c r="EJ382" s="1117"/>
      <c r="EK382" s="1118"/>
      <c r="EL382" s="1117"/>
      <c r="EM382" s="1118"/>
      <c r="EN382" s="1117"/>
      <c r="EO382" s="1118"/>
      <c r="EP382" s="1117"/>
      <c r="EQ382" s="1118"/>
      <c r="ER382" s="1117"/>
      <c r="ES382" s="1118"/>
      <c r="ET382" s="1117"/>
      <c r="EU382" s="1118"/>
      <c r="EV382" s="1117"/>
      <c r="EW382" s="1118"/>
      <c r="EX382" s="1117"/>
      <c r="EY382" s="1118"/>
      <c r="EZ382" s="1117"/>
      <c r="FA382" s="1118"/>
      <c r="FB382" s="1117"/>
      <c r="FC382" s="1118"/>
      <c r="FD382" s="1117"/>
      <c r="FE382" s="1118"/>
      <c r="FF382" s="1117"/>
      <c r="FG382" s="1118"/>
      <c r="FH382" s="1117"/>
      <c r="FI382" s="1118"/>
      <c r="FJ382" s="1117"/>
      <c r="FK382" s="1118"/>
      <c r="FL382" s="1117"/>
      <c r="FM382" s="1118"/>
      <c r="FN382" s="1117"/>
      <c r="FO382" s="1118"/>
      <c r="FP382" s="1117"/>
      <c r="FQ382" s="1118"/>
      <c r="FR382" s="1117"/>
      <c r="FS382" s="1118"/>
      <c r="FT382" s="1117"/>
      <c r="FU382" s="1118"/>
      <c r="FV382" s="1117"/>
      <c r="FW382" s="1118"/>
      <c r="FX382" s="1117"/>
      <c r="FY382" s="1118"/>
      <c r="FZ382" s="1117"/>
      <c r="GA382" s="1118"/>
      <c r="GB382" s="1117"/>
      <c r="GC382" s="1118"/>
      <c r="GD382" s="1117"/>
      <c r="GE382" s="1118"/>
      <c r="GF382" s="1117"/>
      <c r="GG382" s="1118"/>
      <c r="GH382" s="1117"/>
      <c r="GI382" s="1118"/>
      <c r="GJ382" s="1117"/>
      <c r="GK382" s="1118"/>
      <c r="GL382" s="1117"/>
      <c r="GM382" s="1118"/>
      <c r="GN382" s="1117"/>
      <c r="GO382" s="1118"/>
      <c r="GP382" s="1117"/>
      <c r="GQ382" s="1118"/>
      <c r="GR382" s="1117"/>
      <c r="GS382" s="1118"/>
      <c r="GT382" s="1117"/>
      <c r="GU382" s="1118"/>
      <c r="GV382" s="1117"/>
      <c r="GW382" s="1118"/>
      <c r="GX382" s="1117"/>
      <c r="GY382" s="1118"/>
      <c r="GZ382" s="1117"/>
      <c r="HA382" s="1118"/>
      <c r="HB382" s="1117"/>
      <c r="HC382" s="1118"/>
      <c r="HD382" s="1117"/>
      <c r="HE382" s="1118"/>
      <c r="HF382" s="1117"/>
      <c r="HG382" s="1118"/>
      <c r="HH382" s="1117"/>
      <c r="HI382" s="1118"/>
    </row>
    <row r="383" spans="1:217" s="20" customFormat="1" ht="12.75" hidden="1" customHeight="1">
      <c r="A383" s="1139"/>
      <c r="B383" s="1140"/>
      <c r="C383" s="1139"/>
      <c r="D383" s="1141"/>
      <c r="E383" s="1141"/>
      <c r="F383" s="1142"/>
      <c r="G383" s="1141"/>
      <c r="H383" s="842"/>
      <c r="I383" s="1143"/>
      <c r="J383" s="1144"/>
      <c r="K383" s="843" t="s">
        <v>384</v>
      </c>
      <c r="L383" s="1113">
        <f>L382</f>
        <v>0</v>
      </c>
      <c r="M383" s="1114"/>
      <c r="N383" s="1113">
        <f>N382+L383</f>
        <v>0</v>
      </c>
      <c r="O383" s="1114"/>
      <c r="P383" s="1113">
        <f>P382+N383</f>
        <v>0</v>
      </c>
      <c r="Q383" s="1114"/>
      <c r="R383" s="1113">
        <f>R382+P383</f>
        <v>0</v>
      </c>
      <c r="S383" s="1114"/>
      <c r="T383" s="1113">
        <f>T382+R383</f>
        <v>0</v>
      </c>
      <c r="U383" s="1114"/>
      <c r="V383" s="1113">
        <f>V382+T383</f>
        <v>0</v>
      </c>
      <c r="W383" s="1114"/>
      <c r="X383" s="1113">
        <f>X382+V383</f>
        <v>0</v>
      </c>
      <c r="Y383" s="1114"/>
      <c r="Z383" s="1113">
        <f>Z382+X383</f>
        <v>0</v>
      </c>
      <c r="AA383" s="1114"/>
      <c r="AB383" s="1113">
        <f>AB382+Z383</f>
        <v>0</v>
      </c>
      <c r="AC383" s="1114"/>
      <c r="AD383" s="1113">
        <f>AD382+AB383</f>
        <v>0</v>
      </c>
      <c r="AE383" s="1114"/>
      <c r="AF383" s="1113">
        <f>AF382+AD383</f>
        <v>0</v>
      </c>
      <c r="AG383" s="1114"/>
      <c r="AH383" s="1113">
        <f>AH382+AF383</f>
        <v>0</v>
      </c>
      <c r="AI383" s="1114"/>
      <c r="AJ383" s="1113">
        <f>AJ382+AH383</f>
        <v>0</v>
      </c>
      <c r="AK383" s="1114"/>
      <c r="AL383" s="1113">
        <f>AL382+AJ383</f>
        <v>0</v>
      </c>
      <c r="AM383" s="1114"/>
      <c r="AN383" s="1113">
        <f>AN382+AL383</f>
        <v>0</v>
      </c>
      <c r="AO383" s="1114"/>
      <c r="AP383" s="1113">
        <f>AP382+AN383</f>
        <v>0</v>
      </c>
      <c r="AQ383" s="1114"/>
      <c r="AR383" s="1113">
        <f>AR382+AP383</f>
        <v>0</v>
      </c>
      <c r="AS383" s="1114"/>
      <c r="AT383" s="1113">
        <f>AT382+AR383</f>
        <v>0</v>
      </c>
      <c r="AU383" s="1114"/>
      <c r="AV383" s="1113">
        <f>AV382+AT383</f>
        <v>0</v>
      </c>
      <c r="AW383" s="1114"/>
      <c r="AX383" s="1113">
        <f>AX382+AV383</f>
        <v>0</v>
      </c>
      <c r="AY383" s="1114"/>
      <c r="AZ383" s="1113">
        <f>AZ382+AX383</f>
        <v>0</v>
      </c>
      <c r="BA383" s="1114"/>
      <c r="BB383" s="1113">
        <f>BB382+AZ383</f>
        <v>0</v>
      </c>
      <c r="BC383" s="1114"/>
      <c r="BD383" s="1113">
        <f>BD382+BB383</f>
        <v>0</v>
      </c>
      <c r="BE383" s="1114"/>
      <c r="BF383" s="1113">
        <f>BF382+BD383</f>
        <v>0</v>
      </c>
      <c r="BG383" s="1114"/>
      <c r="BH383" s="1113">
        <f>BH382+BF383</f>
        <v>0</v>
      </c>
      <c r="BI383" s="1114"/>
      <c r="BJ383" s="1113">
        <f>BJ382+BH383</f>
        <v>0</v>
      </c>
      <c r="BK383" s="1114"/>
      <c r="BL383" s="1113">
        <f>BL382+BJ383</f>
        <v>0</v>
      </c>
      <c r="BM383" s="1114"/>
      <c r="BN383" s="1113">
        <f>BN382+BL383</f>
        <v>0</v>
      </c>
      <c r="BO383" s="1114"/>
      <c r="BP383" s="1113">
        <f>BP382+BN383</f>
        <v>0</v>
      </c>
      <c r="BQ383" s="1114"/>
      <c r="BR383" s="1113">
        <f>BR382+BP383</f>
        <v>0</v>
      </c>
      <c r="BS383" s="1114"/>
      <c r="BT383" s="1113">
        <f>BT382+BR383</f>
        <v>0</v>
      </c>
      <c r="BU383" s="1114"/>
      <c r="BV383" s="1113">
        <f>BV382+BT383</f>
        <v>0</v>
      </c>
      <c r="BW383" s="1114"/>
      <c r="BX383" s="1113">
        <f>BX382+BV383</f>
        <v>0</v>
      </c>
      <c r="BY383" s="1114"/>
      <c r="BZ383" s="1113">
        <f>BZ382+BX383</f>
        <v>0</v>
      </c>
      <c r="CA383" s="1114"/>
      <c r="CB383" s="1113">
        <f>CB382+BZ383</f>
        <v>0</v>
      </c>
      <c r="CC383" s="1114"/>
      <c r="CD383" s="1113">
        <f>CD382+CB383</f>
        <v>0</v>
      </c>
      <c r="CE383" s="1114"/>
      <c r="CF383" s="1113">
        <f>CF382+CD383</f>
        <v>0</v>
      </c>
      <c r="CG383" s="1114"/>
      <c r="CH383" s="1113">
        <f>CH382+CF383</f>
        <v>0</v>
      </c>
      <c r="CI383" s="1114"/>
      <c r="CJ383" s="1113">
        <f>CJ382+CH383</f>
        <v>0</v>
      </c>
      <c r="CK383" s="1114"/>
      <c r="CL383" s="1113">
        <f>CL382+CJ383</f>
        <v>0</v>
      </c>
      <c r="CM383" s="1114"/>
      <c r="CN383" s="1113">
        <f>CN382+CL383</f>
        <v>0</v>
      </c>
      <c r="CO383" s="1114"/>
      <c r="CP383" s="1113">
        <f>CP382+CN383</f>
        <v>0</v>
      </c>
      <c r="CQ383" s="1114"/>
      <c r="CR383" s="1113">
        <f>CR382+CP383</f>
        <v>0</v>
      </c>
      <c r="CS383" s="1114"/>
      <c r="CT383" s="1113">
        <f>CT382+CR383</f>
        <v>0</v>
      </c>
      <c r="CU383" s="1114"/>
      <c r="CV383" s="1113">
        <f>CV382+CT383</f>
        <v>0</v>
      </c>
      <c r="CW383" s="1114"/>
      <c r="CX383" s="1113">
        <f>CX382+CV383</f>
        <v>0</v>
      </c>
      <c r="CY383" s="1114"/>
      <c r="CZ383" s="1113">
        <f>CZ382+CX383</f>
        <v>0</v>
      </c>
      <c r="DA383" s="1114"/>
      <c r="DB383" s="1113">
        <f>DB382+CZ383</f>
        <v>0</v>
      </c>
      <c r="DC383" s="1114"/>
      <c r="DD383" s="1113">
        <f>DD382+DB383</f>
        <v>0</v>
      </c>
      <c r="DE383" s="1114"/>
      <c r="DF383" s="1113">
        <f>DF382+DD383</f>
        <v>0</v>
      </c>
      <c r="DG383" s="1114"/>
      <c r="DH383" s="1113">
        <f>DH382+DF383</f>
        <v>0</v>
      </c>
      <c r="DI383" s="1114"/>
      <c r="DJ383" s="1119">
        <f>DJ382+DH383</f>
        <v>0</v>
      </c>
      <c r="DK383" s="1120"/>
      <c r="DL383" s="1113">
        <f>DL382+DJ383</f>
        <v>0</v>
      </c>
      <c r="DM383" s="1114"/>
      <c r="DN383" s="1113">
        <f>DN382+DL383</f>
        <v>0</v>
      </c>
      <c r="DO383" s="1114"/>
      <c r="DP383" s="1113">
        <f>DP382+DN383</f>
        <v>0</v>
      </c>
      <c r="DQ383" s="1114"/>
      <c r="DR383" s="1113">
        <f>DR382+DP383</f>
        <v>0</v>
      </c>
      <c r="DS383" s="1114"/>
      <c r="DT383" s="1113">
        <f>DT382+DR383</f>
        <v>0</v>
      </c>
      <c r="DU383" s="1114"/>
      <c r="DV383" s="1113">
        <f>DV382+DT383</f>
        <v>0</v>
      </c>
      <c r="DW383" s="1114"/>
      <c r="DX383" s="1113">
        <f>DX382+DV383</f>
        <v>0</v>
      </c>
      <c r="DY383" s="1114"/>
      <c r="DZ383" s="1113">
        <f>DZ382+DX383</f>
        <v>0</v>
      </c>
      <c r="EA383" s="1114"/>
      <c r="EB383" s="1113">
        <f>EB382+DZ383</f>
        <v>0</v>
      </c>
      <c r="EC383" s="1114"/>
      <c r="ED383" s="1113">
        <f>ED382+EB383</f>
        <v>0</v>
      </c>
      <c r="EE383" s="1114"/>
      <c r="EF383" s="1113">
        <f>EF382+ED383</f>
        <v>0</v>
      </c>
      <c r="EG383" s="1114"/>
      <c r="EH383" s="1113">
        <f>EH382+EF383</f>
        <v>0</v>
      </c>
      <c r="EI383" s="1114"/>
      <c r="EJ383" s="1113">
        <f>EJ382+EH383</f>
        <v>0</v>
      </c>
      <c r="EK383" s="1114"/>
      <c r="EL383" s="1113">
        <f>EL382+EJ383</f>
        <v>0</v>
      </c>
      <c r="EM383" s="1114"/>
      <c r="EN383" s="1113">
        <f>EN382+EL383</f>
        <v>0</v>
      </c>
      <c r="EO383" s="1114"/>
      <c r="EP383" s="1113">
        <f>EP382+EN383</f>
        <v>0</v>
      </c>
      <c r="EQ383" s="1114"/>
      <c r="ER383" s="1113">
        <f>ER382+EP383</f>
        <v>0</v>
      </c>
      <c r="ES383" s="1114"/>
      <c r="ET383" s="1113">
        <f>ET382+ER383</f>
        <v>0</v>
      </c>
      <c r="EU383" s="1114"/>
      <c r="EV383" s="1113">
        <f>EV382+ET383</f>
        <v>0</v>
      </c>
      <c r="EW383" s="1114"/>
      <c r="EX383" s="1113">
        <f>EX382+EV383</f>
        <v>0</v>
      </c>
      <c r="EY383" s="1114"/>
      <c r="EZ383" s="1113">
        <f>EZ382+EX383</f>
        <v>0</v>
      </c>
      <c r="FA383" s="1114"/>
      <c r="FB383" s="1113">
        <f>FB382+EZ383</f>
        <v>0</v>
      </c>
      <c r="FC383" s="1114"/>
      <c r="FD383" s="1113">
        <f>FD382+FB383</f>
        <v>0</v>
      </c>
      <c r="FE383" s="1114"/>
      <c r="FF383" s="1113">
        <f>FF382+FD383</f>
        <v>0</v>
      </c>
      <c r="FG383" s="1114"/>
      <c r="FH383" s="1113">
        <f>FH382+FF383</f>
        <v>0</v>
      </c>
      <c r="FI383" s="1114"/>
      <c r="FJ383" s="1113">
        <f>FJ382+FH383</f>
        <v>0</v>
      </c>
      <c r="FK383" s="1114"/>
      <c r="FL383" s="1113">
        <f>FL382+FJ383</f>
        <v>0</v>
      </c>
      <c r="FM383" s="1114"/>
      <c r="FN383" s="1113">
        <f>FN382+FL383</f>
        <v>0</v>
      </c>
      <c r="FO383" s="1114"/>
      <c r="FP383" s="1113">
        <f>FP382+FN383</f>
        <v>0</v>
      </c>
      <c r="FQ383" s="1114"/>
      <c r="FR383" s="1113">
        <f>FR382+FP383</f>
        <v>0</v>
      </c>
      <c r="FS383" s="1114"/>
      <c r="FT383" s="1113">
        <f>FT382+FR383</f>
        <v>0</v>
      </c>
      <c r="FU383" s="1114"/>
      <c r="FV383" s="1113">
        <f>FV382+FT383</f>
        <v>0</v>
      </c>
      <c r="FW383" s="1114"/>
      <c r="FX383" s="1113">
        <f>FX382+FV383</f>
        <v>0</v>
      </c>
      <c r="FY383" s="1114"/>
      <c r="FZ383" s="1113">
        <f>FZ382+FX383</f>
        <v>0</v>
      </c>
      <c r="GA383" s="1114"/>
      <c r="GB383" s="1113">
        <f>GB382+FZ383</f>
        <v>0</v>
      </c>
      <c r="GC383" s="1114"/>
      <c r="GD383" s="1113">
        <f>GD382+GB383</f>
        <v>0</v>
      </c>
      <c r="GE383" s="1114"/>
      <c r="GF383" s="1113">
        <f>GF382+GD383</f>
        <v>0</v>
      </c>
      <c r="GG383" s="1114"/>
      <c r="GH383" s="1113">
        <f>GH382+GF383</f>
        <v>0</v>
      </c>
      <c r="GI383" s="1114"/>
      <c r="GJ383" s="1113">
        <f>GJ382+GH383</f>
        <v>0</v>
      </c>
      <c r="GK383" s="1114"/>
      <c r="GL383" s="1113">
        <f>GL382+GJ383</f>
        <v>0</v>
      </c>
      <c r="GM383" s="1114"/>
      <c r="GN383" s="1113">
        <f>GN382+GL383</f>
        <v>0</v>
      </c>
      <c r="GO383" s="1114"/>
      <c r="GP383" s="1113">
        <f>GP382+GN383</f>
        <v>0</v>
      </c>
      <c r="GQ383" s="1114"/>
      <c r="GR383" s="1113">
        <f>GR382+GP383</f>
        <v>0</v>
      </c>
      <c r="GS383" s="1114"/>
      <c r="GT383" s="1113">
        <f>GT382+GR383</f>
        <v>0</v>
      </c>
      <c r="GU383" s="1114"/>
      <c r="GV383" s="1113">
        <f t="shared" ref="GV383" si="1536">GV382+GT383</f>
        <v>0</v>
      </c>
      <c r="GW383" s="1114"/>
      <c r="GX383" s="1113">
        <f t="shared" ref="GX383" si="1537">GX382+GV383</f>
        <v>0</v>
      </c>
      <c r="GY383" s="1114"/>
      <c r="GZ383" s="1113">
        <f t="shared" ref="GZ383" si="1538">GZ382+GX383</f>
        <v>0</v>
      </c>
      <c r="HA383" s="1114"/>
      <c r="HB383" s="1113">
        <f>HB382+GZ383</f>
        <v>0</v>
      </c>
      <c r="HC383" s="1114"/>
      <c r="HD383" s="1113">
        <f t="shared" ref="HD383" si="1539">HD382+HB383</f>
        <v>0</v>
      </c>
      <c r="HE383" s="1114"/>
      <c r="HF383" s="1113">
        <f t="shared" ref="HF383" si="1540">HF382+HD383</f>
        <v>0</v>
      </c>
      <c r="HG383" s="1114"/>
      <c r="HH383" s="1113">
        <f t="shared" ref="HH383" si="1541">HH382+HF383</f>
        <v>0</v>
      </c>
      <c r="HI383" s="1114"/>
    </row>
    <row r="384" spans="1:217" s="21" customFormat="1" ht="12.75" hidden="1" customHeight="1">
      <c r="A384" s="1139"/>
      <c r="B384" s="1140"/>
      <c r="C384" s="1139"/>
      <c r="D384" s="1141"/>
      <c r="E384" s="1141"/>
      <c r="F384" s="1142"/>
      <c r="G384" s="1141"/>
      <c r="H384" s="844"/>
      <c r="I384" s="1143"/>
      <c r="J384" s="1144"/>
      <c r="K384" s="845" t="s">
        <v>385</v>
      </c>
      <c r="L384" s="1108" t="e">
        <f>IF($E378&gt;0,L381/$E378,"-")</f>
        <v>#N/A</v>
      </c>
      <c r="M384" s="1109"/>
      <c r="N384" s="1108" t="e">
        <f>IF($E378&gt;0,N381/$E378,"-")</f>
        <v>#N/A</v>
      </c>
      <c r="O384" s="1109"/>
      <c r="P384" s="1108" t="e">
        <f>IF($E378&gt;0,P381/$E378,"-")</f>
        <v>#N/A</v>
      </c>
      <c r="Q384" s="1109"/>
      <c r="R384" s="1108" t="e">
        <f>IF($E378&gt;0,R381/$E378,"-")</f>
        <v>#N/A</v>
      </c>
      <c r="S384" s="1109"/>
      <c r="T384" s="1108" t="e">
        <f>IF($E378&gt;0,T381/$E378,"-")</f>
        <v>#N/A</v>
      </c>
      <c r="U384" s="1109"/>
      <c r="V384" s="1108" t="e">
        <f>IF($E378&gt;0,V381/$E378,"-")</f>
        <v>#N/A</v>
      </c>
      <c r="W384" s="1109"/>
      <c r="X384" s="1108" t="e">
        <f>IF($E378&gt;0,X381/$E378,"-")</f>
        <v>#N/A</v>
      </c>
      <c r="Y384" s="1109"/>
      <c r="Z384" s="1108" t="e">
        <f>IF($E378&gt;0,Z381/$E378,"-")</f>
        <v>#N/A</v>
      </c>
      <c r="AA384" s="1109"/>
      <c r="AB384" s="1108" t="e">
        <f>IF($E378&gt;0,AB381/$E378,"-")</f>
        <v>#N/A</v>
      </c>
      <c r="AC384" s="1109"/>
      <c r="AD384" s="1108" t="e">
        <f>IF($E378&gt;0,AD381/$E378,"-")</f>
        <v>#N/A</v>
      </c>
      <c r="AE384" s="1109"/>
      <c r="AF384" s="1108" t="e">
        <f>IF($E378&gt;0,AF381/$E378,"-")</f>
        <v>#N/A</v>
      </c>
      <c r="AG384" s="1109"/>
      <c r="AH384" s="1108" t="e">
        <f>IF($E378&gt;0,AH381/$E378,"-")</f>
        <v>#N/A</v>
      </c>
      <c r="AI384" s="1109"/>
      <c r="AJ384" s="1108" t="e">
        <f>IF($E378&gt;0,AJ381/$E378,"-")</f>
        <v>#N/A</v>
      </c>
      <c r="AK384" s="1109"/>
      <c r="AL384" s="1108" t="e">
        <f>IF($E378&gt;0,AL381/$E378,"-")</f>
        <v>#N/A</v>
      </c>
      <c r="AM384" s="1109"/>
      <c r="AN384" s="1108" t="e">
        <f>IF($E378&gt;0,AN381/$E378,"-")</f>
        <v>#N/A</v>
      </c>
      <c r="AO384" s="1109"/>
      <c r="AP384" s="1108" t="e">
        <f>IF($E378&gt;0,AP381/$E378,"-")</f>
        <v>#N/A</v>
      </c>
      <c r="AQ384" s="1109"/>
      <c r="AR384" s="1108" t="e">
        <f>IF($E378&gt;0,AR381/$E378,"-")</f>
        <v>#N/A</v>
      </c>
      <c r="AS384" s="1109"/>
      <c r="AT384" s="1108" t="e">
        <f>IF($E378&gt;0,AT381/$E378,"-")</f>
        <v>#N/A</v>
      </c>
      <c r="AU384" s="1109"/>
      <c r="AV384" s="1108" t="e">
        <f>IF($E378&gt;0,AV381/$E378,"-")</f>
        <v>#N/A</v>
      </c>
      <c r="AW384" s="1109"/>
      <c r="AX384" s="1108" t="e">
        <f>IF($E378&gt;0,AX381/$E378,"-")</f>
        <v>#N/A</v>
      </c>
      <c r="AY384" s="1109"/>
      <c r="AZ384" s="1108" t="e">
        <f>IF($E378&gt;0,AZ381/$E378,"-")</f>
        <v>#N/A</v>
      </c>
      <c r="BA384" s="1109"/>
      <c r="BB384" s="1108" t="e">
        <f>IF($E378&gt;0,BB381/$E378,"-")</f>
        <v>#N/A</v>
      </c>
      <c r="BC384" s="1109"/>
      <c r="BD384" s="1108" t="e">
        <f>IF($E378&gt;0,BD381/$E378,"-")</f>
        <v>#N/A</v>
      </c>
      <c r="BE384" s="1109"/>
      <c r="BF384" s="1108" t="e">
        <f>IF($E378&gt;0,BF381/$E378,"-")</f>
        <v>#N/A</v>
      </c>
      <c r="BG384" s="1109"/>
      <c r="BH384" s="1108" t="e">
        <f>IF($E378&gt;0,BH381/$E378,"-")</f>
        <v>#N/A</v>
      </c>
      <c r="BI384" s="1109"/>
      <c r="BJ384" s="1108" t="e">
        <f>IF($E378&gt;0,BJ381/$E378,"-")</f>
        <v>#N/A</v>
      </c>
      <c r="BK384" s="1109"/>
      <c r="BL384" s="1108" t="e">
        <f>IF($E378&gt;0,BL381/$E378,"-")</f>
        <v>#N/A</v>
      </c>
      <c r="BM384" s="1109"/>
      <c r="BN384" s="1108" t="e">
        <f>IF($E378&gt;0,BN381/$E378,"-")</f>
        <v>#N/A</v>
      </c>
      <c r="BO384" s="1109"/>
      <c r="BP384" s="1108" t="e">
        <f>IF($E378&gt;0,BP381/$E378,"-")</f>
        <v>#N/A</v>
      </c>
      <c r="BQ384" s="1109"/>
      <c r="BR384" s="1108" t="e">
        <f>IF($E378&gt;0,BR381/$E378,"-")</f>
        <v>#N/A</v>
      </c>
      <c r="BS384" s="1109"/>
      <c r="BT384" s="1108" t="e">
        <f>IF($E378&gt;0,BT381/$E378,"-")</f>
        <v>#N/A</v>
      </c>
      <c r="BU384" s="1109"/>
      <c r="BV384" s="1108" t="e">
        <f>IF($E378&gt;0,BV381/$E378,"-")</f>
        <v>#N/A</v>
      </c>
      <c r="BW384" s="1109"/>
      <c r="BX384" s="1108" t="e">
        <f>IF($E378&gt;0,BX381/$E378,"-")</f>
        <v>#N/A</v>
      </c>
      <c r="BY384" s="1109"/>
      <c r="BZ384" s="1108" t="e">
        <f>IF($E378&gt;0,BZ381/$E378,"-")</f>
        <v>#N/A</v>
      </c>
      <c r="CA384" s="1109"/>
      <c r="CB384" s="1108" t="e">
        <f>IF($E378&gt;0,CB381/$E378,"-")</f>
        <v>#N/A</v>
      </c>
      <c r="CC384" s="1109"/>
      <c r="CD384" s="1108" t="e">
        <f>IF($E378&gt;0,CD381/$E378,"-")</f>
        <v>#N/A</v>
      </c>
      <c r="CE384" s="1109"/>
      <c r="CF384" s="1108" t="e">
        <f>IF($E378&gt;0,CF381/$E378,"-")</f>
        <v>#N/A</v>
      </c>
      <c r="CG384" s="1109"/>
      <c r="CH384" s="1108" t="e">
        <f>IF($E378&gt;0,CH381/$E378,"-")</f>
        <v>#N/A</v>
      </c>
      <c r="CI384" s="1109"/>
      <c r="CJ384" s="1108" t="e">
        <f>IF($E378&gt;0,CJ381/$E378,"-")</f>
        <v>#N/A</v>
      </c>
      <c r="CK384" s="1109"/>
      <c r="CL384" s="1108" t="e">
        <f>IF($E378&gt;0,CL381/$E378,"-")</f>
        <v>#N/A</v>
      </c>
      <c r="CM384" s="1109"/>
      <c r="CN384" s="1108" t="e">
        <f>IF($E378&gt;0,CN381/$E378,"-")</f>
        <v>#N/A</v>
      </c>
      <c r="CO384" s="1109"/>
      <c r="CP384" s="1108" t="e">
        <f>IF($E378&gt;0,CP381/$E378,"-")</f>
        <v>#N/A</v>
      </c>
      <c r="CQ384" s="1109"/>
      <c r="CR384" s="1108" t="e">
        <f>IF($E378&gt;0,CR381/$E378,"-")</f>
        <v>#N/A</v>
      </c>
      <c r="CS384" s="1109"/>
      <c r="CT384" s="1108" t="e">
        <f>IF($E378&gt;0,CT381/$E378,"-")</f>
        <v>#N/A</v>
      </c>
      <c r="CU384" s="1109"/>
      <c r="CV384" s="1108" t="e">
        <f>IF($E378&gt;0,CV381/$E378,"-")</f>
        <v>#N/A</v>
      </c>
      <c r="CW384" s="1109"/>
      <c r="CX384" s="1108" t="e">
        <f>IF($E378&gt;0,CX381/$E378,"-")</f>
        <v>#N/A</v>
      </c>
      <c r="CY384" s="1109"/>
      <c r="CZ384" s="1108" t="e">
        <f>IF($E378&gt;0,CZ381/$E378,"-")</f>
        <v>#N/A</v>
      </c>
      <c r="DA384" s="1109"/>
      <c r="DB384" s="1108" t="e">
        <f>IF($E378&gt;0,DB381/$E378,"-")</f>
        <v>#N/A</v>
      </c>
      <c r="DC384" s="1109"/>
      <c r="DD384" s="1108" t="e">
        <f>IF($E378&gt;0,DD381/$E378,"-")</f>
        <v>#N/A</v>
      </c>
      <c r="DE384" s="1109"/>
      <c r="DF384" s="1108" t="e">
        <f>IF($E378&gt;0,DF381/$E378,"-")</f>
        <v>#N/A</v>
      </c>
      <c r="DG384" s="1109"/>
      <c r="DH384" s="1108" t="e">
        <f>IF($E378&gt;0,DH381/$E378,"-")</f>
        <v>#N/A</v>
      </c>
      <c r="DI384" s="1109"/>
      <c r="DJ384" s="1115" t="e">
        <f>IF($E378&gt;0,DJ381/$E378,"-")</f>
        <v>#N/A</v>
      </c>
      <c r="DK384" s="1116"/>
      <c r="DL384" s="1108" t="e">
        <f>IF($E378&gt;0,DL381/$E378,"-")</f>
        <v>#N/A</v>
      </c>
      <c r="DM384" s="1109"/>
      <c r="DN384" s="1108" t="e">
        <f>IF($E378&gt;0,DN381/$E378,"-")</f>
        <v>#N/A</v>
      </c>
      <c r="DO384" s="1109"/>
      <c r="DP384" s="1108" t="e">
        <f>IF($E378&gt;0,DP381/$E378,"-")</f>
        <v>#N/A</v>
      </c>
      <c r="DQ384" s="1109"/>
      <c r="DR384" s="1108" t="e">
        <f>IF($E378&gt;0,DR381/$E378,"-")</f>
        <v>#N/A</v>
      </c>
      <c r="DS384" s="1109"/>
      <c r="DT384" s="1108" t="e">
        <f>IF($E378&gt;0,DT381/$E378,"-")</f>
        <v>#N/A</v>
      </c>
      <c r="DU384" s="1109"/>
      <c r="DV384" s="1108" t="e">
        <f>IF($E378&gt;0,DV381/$E378,"-")</f>
        <v>#N/A</v>
      </c>
      <c r="DW384" s="1109"/>
      <c r="DX384" s="1108" t="e">
        <f>IF($E378&gt;0,DX381/$E378,"-")</f>
        <v>#N/A</v>
      </c>
      <c r="DY384" s="1109"/>
      <c r="DZ384" s="1108" t="e">
        <f>IF($E378&gt;0,DZ381/$E378,"-")</f>
        <v>#N/A</v>
      </c>
      <c r="EA384" s="1109"/>
      <c r="EB384" s="1108" t="e">
        <f>IF($E378&gt;0,EB381/$E378,"-")</f>
        <v>#N/A</v>
      </c>
      <c r="EC384" s="1109"/>
      <c r="ED384" s="1108" t="e">
        <f>IF($E378&gt;0,ED381/$E378,"-")</f>
        <v>#N/A</v>
      </c>
      <c r="EE384" s="1109"/>
      <c r="EF384" s="1108" t="e">
        <f>IF($E378&gt;0,EF381/$E378,"-")</f>
        <v>#N/A</v>
      </c>
      <c r="EG384" s="1109"/>
      <c r="EH384" s="1108" t="e">
        <f>IF($E378&gt;0,EH381/$E378,"-")</f>
        <v>#N/A</v>
      </c>
      <c r="EI384" s="1109"/>
      <c r="EJ384" s="1108" t="e">
        <f>IF($E378&gt;0,EJ381/$E378,"-")</f>
        <v>#N/A</v>
      </c>
      <c r="EK384" s="1109"/>
      <c r="EL384" s="1108" t="e">
        <f>IF($E378&gt;0,EL381/$E378,"-")</f>
        <v>#N/A</v>
      </c>
      <c r="EM384" s="1109"/>
      <c r="EN384" s="1108" t="e">
        <f>IF($E378&gt;0,EN381/$E378,"-")</f>
        <v>#N/A</v>
      </c>
      <c r="EO384" s="1109"/>
      <c r="EP384" s="1108" t="e">
        <f>IF($E378&gt;0,EP381/$E378,"-")</f>
        <v>#N/A</v>
      </c>
      <c r="EQ384" s="1109"/>
      <c r="ER384" s="1108" t="e">
        <f>IF($E378&gt;0,ER381/$E378,"-")</f>
        <v>#N/A</v>
      </c>
      <c r="ES384" s="1109"/>
      <c r="ET384" s="1108" t="e">
        <f>IF($E378&gt;0,ET381/$E378,"-")</f>
        <v>#N/A</v>
      </c>
      <c r="EU384" s="1109"/>
      <c r="EV384" s="1108" t="e">
        <f>IF($E378&gt;0,EV381/$E378,"-")</f>
        <v>#N/A</v>
      </c>
      <c r="EW384" s="1109"/>
      <c r="EX384" s="1108" t="e">
        <f>IF($E378&gt;0,EX381/$E378,"-")</f>
        <v>#N/A</v>
      </c>
      <c r="EY384" s="1109"/>
      <c r="EZ384" s="1108" t="e">
        <f>IF($E378&gt;0,EZ381/$E378,"-")</f>
        <v>#N/A</v>
      </c>
      <c r="FA384" s="1109"/>
      <c r="FB384" s="1108" t="e">
        <f>IF($E378&gt;0,FB381/$E378,"-")</f>
        <v>#N/A</v>
      </c>
      <c r="FC384" s="1109"/>
      <c r="FD384" s="1108" t="e">
        <f>IF($E378&gt;0,FD381/$E378,"-")</f>
        <v>#N/A</v>
      </c>
      <c r="FE384" s="1109"/>
      <c r="FF384" s="1108" t="e">
        <f>IF($E378&gt;0,FF381/$E378,"-")</f>
        <v>#N/A</v>
      </c>
      <c r="FG384" s="1109"/>
      <c r="FH384" s="1108" t="e">
        <f>IF($E378&gt;0,FH381/$E378,"-")</f>
        <v>#N/A</v>
      </c>
      <c r="FI384" s="1109"/>
      <c r="FJ384" s="1108" t="e">
        <f>IF($E378&gt;0,FJ381/$E378,"-")</f>
        <v>#N/A</v>
      </c>
      <c r="FK384" s="1109"/>
      <c r="FL384" s="1108" t="e">
        <f>IF($E378&gt;0,FL381/$E378,"-")</f>
        <v>#N/A</v>
      </c>
      <c r="FM384" s="1109"/>
      <c r="FN384" s="1108" t="e">
        <f>IF($E378&gt;0,FN381/$E378,"-")</f>
        <v>#N/A</v>
      </c>
      <c r="FO384" s="1109"/>
      <c r="FP384" s="1108" t="e">
        <f>IF($E378&gt;0,FP381/$E378,"-")</f>
        <v>#N/A</v>
      </c>
      <c r="FQ384" s="1109"/>
      <c r="FR384" s="1108" t="e">
        <f>IF($E378&gt;0,FR381/$E378,"-")</f>
        <v>#N/A</v>
      </c>
      <c r="FS384" s="1109"/>
      <c r="FT384" s="1108" t="e">
        <f>IF($E378&gt;0,FT381/$E378,"-")</f>
        <v>#N/A</v>
      </c>
      <c r="FU384" s="1109"/>
      <c r="FV384" s="1108" t="e">
        <f>IF($E378&gt;0,FV381/$E378,"-")</f>
        <v>#N/A</v>
      </c>
      <c r="FW384" s="1109"/>
      <c r="FX384" s="1108" t="e">
        <f>IF($E378&gt;0,FX381/$E378,"-")</f>
        <v>#N/A</v>
      </c>
      <c r="FY384" s="1109"/>
      <c r="FZ384" s="1108" t="e">
        <f>IF($E378&gt;0,FZ381/$E378,"-")</f>
        <v>#N/A</v>
      </c>
      <c r="GA384" s="1109"/>
      <c r="GB384" s="1108" t="e">
        <f>IF($E378&gt;0,GB381/$E378,"-")</f>
        <v>#N/A</v>
      </c>
      <c r="GC384" s="1109"/>
      <c r="GD384" s="1108" t="e">
        <f>IF($E378&gt;0,GD381/$E378,"-")</f>
        <v>#N/A</v>
      </c>
      <c r="GE384" s="1109"/>
      <c r="GF384" s="1108" t="e">
        <f>IF($E378&gt;0,GF381/$E378,"-")</f>
        <v>#N/A</v>
      </c>
      <c r="GG384" s="1109"/>
      <c r="GH384" s="1108" t="e">
        <f>IF($E378&gt;0,GH381/$E378,"-")</f>
        <v>#N/A</v>
      </c>
      <c r="GI384" s="1109"/>
      <c r="GJ384" s="1108" t="e">
        <f>IF($E378&gt;0,GJ381/$E378,"-")</f>
        <v>#N/A</v>
      </c>
      <c r="GK384" s="1109"/>
      <c r="GL384" s="1108" t="e">
        <f>IF($E378&gt;0,GL381/$E378,"-")</f>
        <v>#N/A</v>
      </c>
      <c r="GM384" s="1109"/>
      <c r="GN384" s="1108" t="e">
        <f>IF($E378&gt;0,GN381/$E378,"-")</f>
        <v>#N/A</v>
      </c>
      <c r="GO384" s="1109"/>
      <c r="GP384" s="1108" t="e">
        <f>IF($E378&gt;0,GP381/$E378,"-")</f>
        <v>#N/A</v>
      </c>
      <c r="GQ384" s="1109"/>
      <c r="GR384" s="1108" t="e">
        <f>IF($E378&gt;0,GR381/$E378,"-")</f>
        <v>#N/A</v>
      </c>
      <c r="GS384" s="1109"/>
      <c r="GT384" s="1108" t="e">
        <f>IF($E378&gt;0,GT381/$E378,"-")</f>
        <v>#N/A</v>
      </c>
      <c r="GU384" s="1109"/>
      <c r="GV384" s="1108" t="e">
        <f t="shared" ref="GV384" si="1542">IF($E378&gt;0,GV381/$E378,"-")</f>
        <v>#N/A</v>
      </c>
      <c r="GW384" s="1109"/>
      <c r="GX384" s="1108" t="e">
        <f t="shared" ref="GX384" si="1543">IF($E378&gt;0,GX381/$E378,"-")</f>
        <v>#N/A</v>
      </c>
      <c r="GY384" s="1109"/>
      <c r="GZ384" s="1108" t="e">
        <f t="shared" ref="GZ384" si="1544">IF($E378&gt;0,GZ381/$E378,"-")</f>
        <v>#N/A</v>
      </c>
      <c r="HA384" s="1109"/>
      <c r="HB384" s="1108" t="e">
        <f>IF($E378&gt;0,HB381/$E378,"-")</f>
        <v>#N/A</v>
      </c>
      <c r="HC384" s="1109"/>
      <c r="HD384" s="1108" t="e">
        <f t="shared" ref="HD384" si="1545">IF($E378&gt;0,HD381/$E378,"-")</f>
        <v>#N/A</v>
      </c>
      <c r="HE384" s="1109"/>
      <c r="HF384" s="1108" t="e">
        <f t="shared" ref="HF384" si="1546">IF($E378&gt;0,HF381/$E378,"-")</f>
        <v>#N/A</v>
      </c>
      <c r="HG384" s="1109"/>
      <c r="HH384" s="1108" t="e">
        <f t="shared" ref="HH384" si="1547">IF($E378&gt;0,HH381/$E378,"-")</f>
        <v>#N/A</v>
      </c>
      <c r="HI384" s="1109"/>
    </row>
    <row r="385" spans="1:217" ht="12.75" hidden="1" customHeight="1">
      <c r="A385" s="1139"/>
      <c r="B385" s="1140"/>
      <c r="C385" s="1139"/>
      <c r="D385" s="1141"/>
      <c r="E385" s="1141"/>
      <c r="F385" s="1142"/>
      <c r="G385" s="1141"/>
      <c r="H385" s="733"/>
      <c r="I385" s="1143"/>
      <c r="J385" s="1144"/>
      <c r="K385" s="846" t="s">
        <v>386</v>
      </c>
      <c r="L385" s="1110" t="e">
        <f>IF($E378&gt;0,L383/$E378,"-")</f>
        <v>#N/A</v>
      </c>
      <c r="M385" s="1111"/>
      <c r="N385" s="1110" t="e">
        <f>IF($E378&gt;0,N383/$E378,"-")</f>
        <v>#N/A</v>
      </c>
      <c r="O385" s="1111"/>
      <c r="P385" s="1110" t="e">
        <f>IF($E378&gt;0,P383/$E378,"-")</f>
        <v>#N/A</v>
      </c>
      <c r="Q385" s="1111"/>
      <c r="R385" s="1110" t="e">
        <f>IF($E378&gt;0,R383/$E378,"-")</f>
        <v>#N/A</v>
      </c>
      <c r="S385" s="1111"/>
      <c r="T385" s="1110" t="e">
        <f>IF($E378&gt;0,T383/$E378,"-")</f>
        <v>#N/A</v>
      </c>
      <c r="U385" s="1111"/>
      <c r="V385" s="1110" t="e">
        <f>IF($E378&gt;0,V383/$E378,"-")</f>
        <v>#N/A</v>
      </c>
      <c r="W385" s="1111"/>
      <c r="X385" s="1110" t="e">
        <f>IF($E378&gt;0,X383/$E378,"-")</f>
        <v>#N/A</v>
      </c>
      <c r="Y385" s="1111"/>
      <c r="Z385" s="1110" t="e">
        <f>IF($E378&gt;0,Z383/$E378,"-")</f>
        <v>#N/A</v>
      </c>
      <c r="AA385" s="1111"/>
      <c r="AB385" s="1110" t="e">
        <f>IF($E378&gt;0,AB383/$E378,"-")</f>
        <v>#N/A</v>
      </c>
      <c r="AC385" s="1111"/>
      <c r="AD385" s="1110" t="e">
        <f>IF($E378&gt;0,AD383/$E378,"-")</f>
        <v>#N/A</v>
      </c>
      <c r="AE385" s="1111"/>
      <c r="AF385" s="1110" t="e">
        <f>IF($E378&gt;0,AF383/$E378,"-")</f>
        <v>#N/A</v>
      </c>
      <c r="AG385" s="1111"/>
      <c r="AH385" s="1110" t="e">
        <f>IF($E378&gt;0,AH383/$E378,"-")</f>
        <v>#N/A</v>
      </c>
      <c r="AI385" s="1111"/>
      <c r="AJ385" s="1110" t="e">
        <f>IF($E378&gt;0,AJ383/$E378,"-")</f>
        <v>#N/A</v>
      </c>
      <c r="AK385" s="1111"/>
      <c r="AL385" s="1110" t="e">
        <f>IF($E378&gt;0,AL383/$E378,"-")</f>
        <v>#N/A</v>
      </c>
      <c r="AM385" s="1111"/>
      <c r="AN385" s="1110" t="e">
        <f>IF($E378&gt;0,AN383/$E378,"-")</f>
        <v>#N/A</v>
      </c>
      <c r="AO385" s="1111"/>
      <c r="AP385" s="1110" t="e">
        <f>IF($E378&gt;0,AP383/$E378,"-")</f>
        <v>#N/A</v>
      </c>
      <c r="AQ385" s="1111"/>
      <c r="AR385" s="1110" t="e">
        <f>IF($E378&gt;0,AR383/$E378,"-")</f>
        <v>#N/A</v>
      </c>
      <c r="AS385" s="1111"/>
      <c r="AT385" s="1110" t="e">
        <f>IF($E378&gt;0,AT383/$E378,"-")</f>
        <v>#N/A</v>
      </c>
      <c r="AU385" s="1111"/>
      <c r="AV385" s="1110" t="e">
        <f>IF($E378&gt;0,AV383/$E378,"-")</f>
        <v>#N/A</v>
      </c>
      <c r="AW385" s="1111"/>
      <c r="AX385" s="1110" t="e">
        <f>IF($E378&gt;0,AX383/$E378,"-")</f>
        <v>#N/A</v>
      </c>
      <c r="AY385" s="1111"/>
      <c r="AZ385" s="1110" t="e">
        <f>IF($E378&gt;0,AZ383/$E378,"-")</f>
        <v>#N/A</v>
      </c>
      <c r="BA385" s="1111"/>
      <c r="BB385" s="1110" t="e">
        <f>IF($E378&gt;0,BB383/$E378,"-")</f>
        <v>#N/A</v>
      </c>
      <c r="BC385" s="1111"/>
      <c r="BD385" s="1110" t="e">
        <f>IF($E378&gt;0,BD383/$E378,"-")</f>
        <v>#N/A</v>
      </c>
      <c r="BE385" s="1111"/>
      <c r="BF385" s="1110" t="e">
        <f>IF($E378&gt;0,BF383/$E378,"-")</f>
        <v>#N/A</v>
      </c>
      <c r="BG385" s="1111"/>
      <c r="BH385" s="1110" t="e">
        <f>IF($E378&gt;0,BH383/$E378,"-")</f>
        <v>#N/A</v>
      </c>
      <c r="BI385" s="1111"/>
      <c r="BJ385" s="1110" t="e">
        <f>IF($E378&gt;0,BJ383/$E378,"-")</f>
        <v>#N/A</v>
      </c>
      <c r="BK385" s="1111"/>
      <c r="BL385" s="1110" t="e">
        <f>IF($E378&gt;0,BL383/$E378,"-")</f>
        <v>#N/A</v>
      </c>
      <c r="BM385" s="1111"/>
      <c r="BN385" s="1110" t="e">
        <f>IF($E378&gt;0,BN383/$E378,"-")</f>
        <v>#N/A</v>
      </c>
      <c r="BO385" s="1111"/>
      <c r="BP385" s="1110" t="e">
        <f>IF($E378&gt;0,BP383/$E378,"-")</f>
        <v>#N/A</v>
      </c>
      <c r="BQ385" s="1111"/>
      <c r="BR385" s="1107" t="e">
        <f>IF($E378&gt;0,BR383/$E378,"-")</f>
        <v>#N/A</v>
      </c>
      <c r="BS385" s="1107"/>
      <c r="BT385" s="1107" t="e">
        <f>IF($E378&gt;0,BT383/$E378,"-")</f>
        <v>#N/A</v>
      </c>
      <c r="BU385" s="1107"/>
      <c r="BV385" s="1107" t="e">
        <f>IF($E378&gt;0,BV383/$E378,"-")</f>
        <v>#N/A</v>
      </c>
      <c r="BW385" s="1107"/>
      <c r="BX385" s="1107" t="e">
        <f>IF($E378&gt;0,BX383/$E378,"-")</f>
        <v>#N/A</v>
      </c>
      <c r="BY385" s="1107"/>
      <c r="BZ385" s="1107" t="e">
        <f>IF($E378&gt;0,BZ383/$E378,"-")</f>
        <v>#N/A</v>
      </c>
      <c r="CA385" s="1107"/>
      <c r="CB385" s="1107" t="e">
        <f>IF($E378&gt;0,CB383/$E378,"-")</f>
        <v>#N/A</v>
      </c>
      <c r="CC385" s="1107"/>
      <c r="CD385" s="1107" t="e">
        <f>IF($E378&gt;0,CD383/$E378,"-")</f>
        <v>#N/A</v>
      </c>
      <c r="CE385" s="1107"/>
      <c r="CF385" s="1107" t="e">
        <f>IF($E378&gt;0,CF383/$E378,"-")</f>
        <v>#N/A</v>
      </c>
      <c r="CG385" s="1107"/>
      <c r="CH385" s="1107" t="e">
        <f>IF($E378&gt;0,CH383/$E378,"-")</f>
        <v>#N/A</v>
      </c>
      <c r="CI385" s="1107"/>
      <c r="CJ385" s="1107" t="e">
        <f>IF($E378&gt;0,CJ383/$E378,"-")</f>
        <v>#N/A</v>
      </c>
      <c r="CK385" s="1107"/>
      <c r="CL385" s="1107" t="e">
        <f>IF($E378&gt;0,CL383/$E378,"-")</f>
        <v>#N/A</v>
      </c>
      <c r="CM385" s="1107"/>
      <c r="CN385" s="1107" t="e">
        <f>IF($E378&gt;0,CN383/$E378,"-")</f>
        <v>#N/A</v>
      </c>
      <c r="CO385" s="1107"/>
      <c r="CP385" s="1107" t="e">
        <f>IF($E378&gt;0,CP383/$E378,"-")</f>
        <v>#N/A</v>
      </c>
      <c r="CQ385" s="1107"/>
      <c r="CR385" s="1107" t="e">
        <f>IF($E378&gt;0,CR383/$E378,"-")</f>
        <v>#N/A</v>
      </c>
      <c r="CS385" s="1107"/>
      <c r="CT385" s="1107" t="e">
        <f>IF($E378&gt;0,CT383/$E378,"-")</f>
        <v>#N/A</v>
      </c>
      <c r="CU385" s="1107"/>
      <c r="CV385" s="1107" t="e">
        <f>IF($E378&gt;0,CV383/$E378,"-")</f>
        <v>#N/A</v>
      </c>
      <c r="CW385" s="1107"/>
      <c r="CX385" s="1107" t="e">
        <f>IF($E378&gt;0,CX383/$E378,"-")</f>
        <v>#N/A</v>
      </c>
      <c r="CY385" s="1107"/>
      <c r="CZ385" s="1107" t="e">
        <f>IF($E378&gt;0,CZ383/$E378,"-")</f>
        <v>#N/A</v>
      </c>
      <c r="DA385" s="1107"/>
      <c r="DB385" s="1107" t="e">
        <f>IF($E378&gt;0,DB383/$E378,"-")</f>
        <v>#N/A</v>
      </c>
      <c r="DC385" s="1107"/>
      <c r="DD385" s="1107" t="e">
        <f>IF($E378&gt;0,DD383/$E378,"-")</f>
        <v>#N/A</v>
      </c>
      <c r="DE385" s="1107"/>
      <c r="DF385" s="1107" t="e">
        <f>IF($E378&gt;0,DF383/$E378,"-")</f>
        <v>#N/A</v>
      </c>
      <c r="DG385" s="1107"/>
      <c r="DH385" s="1107" t="e">
        <f>IF($E378&gt;0,DH383/$E378,"-")</f>
        <v>#N/A</v>
      </c>
      <c r="DI385" s="1107"/>
      <c r="DJ385" s="1112" t="e">
        <f>IF($E378&gt;0,DJ383/$E378,"-")</f>
        <v>#N/A</v>
      </c>
      <c r="DK385" s="1112"/>
      <c r="DL385" s="1107" t="e">
        <f>IF($E378&gt;0,DL383/$E378,"-")</f>
        <v>#N/A</v>
      </c>
      <c r="DM385" s="1107"/>
      <c r="DN385" s="1107" t="e">
        <f>IF($E378&gt;0,DN383/$E378,"-")</f>
        <v>#N/A</v>
      </c>
      <c r="DO385" s="1107"/>
      <c r="DP385" s="1107" t="e">
        <f>IF($E378&gt;0,DP383/$E378,"-")</f>
        <v>#N/A</v>
      </c>
      <c r="DQ385" s="1107"/>
      <c r="DR385" s="1107" t="e">
        <f>IF($E378&gt;0,DR383/$E378,"-")</f>
        <v>#N/A</v>
      </c>
      <c r="DS385" s="1107"/>
      <c r="DT385" s="1107" t="e">
        <f>IF($E378&gt;0,DT383/$E378,"-")</f>
        <v>#N/A</v>
      </c>
      <c r="DU385" s="1107"/>
      <c r="DV385" s="1107" t="e">
        <f>IF($E378&gt;0,DV383/$E378,"-")</f>
        <v>#N/A</v>
      </c>
      <c r="DW385" s="1107"/>
      <c r="DX385" s="1107" t="e">
        <f>IF($E378&gt;0,DX383/$E378,"-")</f>
        <v>#N/A</v>
      </c>
      <c r="DY385" s="1107"/>
      <c r="DZ385" s="1107" t="e">
        <f>IF($E378&gt;0,DZ383/$E378,"-")</f>
        <v>#N/A</v>
      </c>
      <c r="EA385" s="1107"/>
      <c r="EB385" s="1107" t="e">
        <f>IF($E378&gt;0,EB383/$E378,"-")</f>
        <v>#N/A</v>
      </c>
      <c r="EC385" s="1107"/>
      <c r="ED385" s="1107" t="e">
        <f>IF($E378&gt;0,ED383/$E378,"-")</f>
        <v>#N/A</v>
      </c>
      <c r="EE385" s="1107"/>
      <c r="EF385" s="1107" t="e">
        <f>IF($E378&gt;0,EF383/$E378,"-")</f>
        <v>#N/A</v>
      </c>
      <c r="EG385" s="1107"/>
      <c r="EH385" s="1107" t="e">
        <f>IF($E378&gt;0,EH383/$E378,"-")</f>
        <v>#N/A</v>
      </c>
      <c r="EI385" s="1107"/>
      <c r="EJ385" s="1107" t="e">
        <f>IF($E378&gt;0,EJ383/$E378,"-")</f>
        <v>#N/A</v>
      </c>
      <c r="EK385" s="1107"/>
      <c r="EL385" s="1107" t="e">
        <f>IF($E378&gt;0,EL383/$E378,"-")</f>
        <v>#N/A</v>
      </c>
      <c r="EM385" s="1107"/>
      <c r="EN385" s="1107" t="e">
        <f>IF($E378&gt;0,EN383/$E378,"-")</f>
        <v>#N/A</v>
      </c>
      <c r="EO385" s="1107"/>
      <c r="EP385" s="1107" t="e">
        <f>IF($E378&gt;0,EP383/$E378,"-")</f>
        <v>#N/A</v>
      </c>
      <c r="EQ385" s="1107"/>
      <c r="ER385" s="1107" t="e">
        <f>IF($E378&gt;0,ER383/$E378,"-")</f>
        <v>#N/A</v>
      </c>
      <c r="ES385" s="1107"/>
      <c r="ET385" s="1107" t="e">
        <f>IF($E378&gt;0,ET383/$E378,"-")</f>
        <v>#N/A</v>
      </c>
      <c r="EU385" s="1107"/>
      <c r="EV385" s="1107" t="e">
        <f>IF($E378&gt;0,EV383/$E378,"-")</f>
        <v>#N/A</v>
      </c>
      <c r="EW385" s="1107"/>
      <c r="EX385" s="1107" t="e">
        <f>IF($E378&gt;0,EX383/$E378,"-")</f>
        <v>#N/A</v>
      </c>
      <c r="EY385" s="1107"/>
      <c r="EZ385" s="1107" t="e">
        <f>IF($E378&gt;0,EZ383/$E378,"-")</f>
        <v>#N/A</v>
      </c>
      <c r="FA385" s="1107"/>
      <c r="FB385" s="1107" t="e">
        <f>IF($E378&gt;0,FB383/$E378,"-")</f>
        <v>#N/A</v>
      </c>
      <c r="FC385" s="1107"/>
      <c r="FD385" s="1107" t="e">
        <f>IF($E378&gt;0,FD383/$E378,"-")</f>
        <v>#N/A</v>
      </c>
      <c r="FE385" s="1107"/>
      <c r="FF385" s="1107" t="e">
        <f>IF($E378&gt;0,FF383/$E378,"-")</f>
        <v>#N/A</v>
      </c>
      <c r="FG385" s="1107"/>
      <c r="FH385" s="1107" t="e">
        <f>IF($E378&gt;0,FH383/$E378,"-")</f>
        <v>#N/A</v>
      </c>
      <c r="FI385" s="1107"/>
      <c r="FJ385" s="1107" t="e">
        <f>IF($E378&gt;0,FJ383/$E378,"-")</f>
        <v>#N/A</v>
      </c>
      <c r="FK385" s="1107"/>
      <c r="FL385" s="1107" t="e">
        <f>IF($E378&gt;0,FL383/$E378,"-")</f>
        <v>#N/A</v>
      </c>
      <c r="FM385" s="1107"/>
      <c r="FN385" s="1107" t="e">
        <f>IF($E378&gt;0,FN383/$E378,"-")</f>
        <v>#N/A</v>
      </c>
      <c r="FO385" s="1107"/>
      <c r="FP385" s="1107" t="e">
        <f>IF($E378&gt;0,FP383/$E378,"-")</f>
        <v>#N/A</v>
      </c>
      <c r="FQ385" s="1107"/>
      <c r="FR385" s="1107" t="e">
        <f>IF($E378&gt;0,FR383/$E378,"-")</f>
        <v>#N/A</v>
      </c>
      <c r="FS385" s="1107"/>
      <c r="FT385" s="1107" t="e">
        <f>IF($E378&gt;0,FT383/$E378,"-")</f>
        <v>#N/A</v>
      </c>
      <c r="FU385" s="1107"/>
      <c r="FV385" s="1107" t="e">
        <f>IF($E378&gt;0,FV383/$E378,"-")</f>
        <v>#N/A</v>
      </c>
      <c r="FW385" s="1107"/>
      <c r="FX385" s="1107" t="e">
        <f>IF($E378&gt;0,FX383/$E378,"-")</f>
        <v>#N/A</v>
      </c>
      <c r="FY385" s="1107"/>
      <c r="FZ385" s="1107" t="e">
        <f>IF($E378&gt;0,FZ383/$E378,"-")</f>
        <v>#N/A</v>
      </c>
      <c r="GA385" s="1107"/>
      <c r="GB385" s="1107" t="e">
        <f>IF($E378&gt;0,GB383/$E378,"-")</f>
        <v>#N/A</v>
      </c>
      <c r="GC385" s="1107"/>
      <c r="GD385" s="1107" t="e">
        <f>IF($E378&gt;0,GD383/$E378,"-")</f>
        <v>#N/A</v>
      </c>
      <c r="GE385" s="1107"/>
      <c r="GF385" s="1107" t="e">
        <f>IF($E378&gt;0,GF383/$E378,"-")</f>
        <v>#N/A</v>
      </c>
      <c r="GG385" s="1107"/>
      <c r="GH385" s="1107" t="e">
        <f>IF($E378&gt;0,GH383/$E378,"-")</f>
        <v>#N/A</v>
      </c>
      <c r="GI385" s="1107"/>
      <c r="GJ385" s="1107" t="e">
        <f>IF($E378&gt;0,GJ383/$E378,"-")</f>
        <v>#N/A</v>
      </c>
      <c r="GK385" s="1107"/>
      <c r="GL385" s="1107" t="e">
        <f>IF($E378&gt;0,GL383/$E378,"-")</f>
        <v>#N/A</v>
      </c>
      <c r="GM385" s="1107"/>
      <c r="GN385" s="1107" t="e">
        <f>IF($E378&gt;0,GN383/$E378,"-")</f>
        <v>#N/A</v>
      </c>
      <c r="GO385" s="1107"/>
      <c r="GP385" s="1107" t="e">
        <f>IF($E378&gt;0,GP383/$E378,"-")</f>
        <v>#N/A</v>
      </c>
      <c r="GQ385" s="1107"/>
      <c r="GR385" s="1107" t="e">
        <f>IF($E378&gt;0,GR383/$E378,"-")</f>
        <v>#N/A</v>
      </c>
      <c r="GS385" s="1107"/>
      <c r="GT385" s="1107" t="e">
        <f>IF($E378&gt;0,GT383/$E378,"-")</f>
        <v>#N/A</v>
      </c>
      <c r="GU385" s="1107"/>
      <c r="GV385" s="1107" t="e">
        <f t="shared" ref="GV385" si="1548">IF($E378&gt;0,GV383/$E378,"-")</f>
        <v>#N/A</v>
      </c>
      <c r="GW385" s="1107"/>
      <c r="GX385" s="1107" t="e">
        <f t="shared" ref="GX385" si="1549">IF($E378&gt;0,GX383/$E378,"-")</f>
        <v>#N/A</v>
      </c>
      <c r="GY385" s="1107"/>
      <c r="GZ385" s="1107" t="e">
        <f t="shared" ref="GZ385" si="1550">IF($E378&gt;0,GZ383/$E378,"-")</f>
        <v>#N/A</v>
      </c>
      <c r="HA385" s="1107"/>
      <c r="HB385" s="1107" t="e">
        <f>IF($E378&gt;0,HB383/$E378,"-")</f>
        <v>#N/A</v>
      </c>
      <c r="HC385" s="1107"/>
      <c r="HD385" s="1107" t="e">
        <f t="shared" ref="HD385" si="1551">IF($E378&gt;0,HD383/$E378,"-")</f>
        <v>#N/A</v>
      </c>
      <c r="HE385" s="1107"/>
      <c r="HF385" s="1107" t="e">
        <f t="shared" ref="HF385" si="1552">IF($E378&gt;0,HF383/$E378,"-")</f>
        <v>#N/A</v>
      </c>
      <c r="HG385" s="1107"/>
      <c r="HH385" s="1107" t="e">
        <f t="shared" ref="HH385" si="1553">IF($E378&gt;0,HH383/$E378,"-")</f>
        <v>#N/A</v>
      </c>
      <c r="HI385" s="1107"/>
    </row>
    <row r="386" spans="1:217" s="5" customFormat="1" ht="15" hidden="1" customHeight="1">
      <c r="A386" s="677"/>
      <c r="B386" s="678"/>
      <c r="C386" s="678"/>
      <c r="D386" s="679"/>
      <c r="E386" s="679"/>
      <c r="F386" s="678"/>
      <c r="G386" s="678"/>
      <c r="H386" s="678"/>
      <c r="I386" s="678"/>
      <c r="J386" s="678"/>
      <c r="K386" s="678"/>
      <c r="L386" s="1178"/>
      <c r="M386" s="1178"/>
      <c r="N386" s="1178"/>
      <c r="O386" s="1178"/>
      <c r="P386" s="1178"/>
      <c r="Q386" s="1178"/>
      <c r="R386" s="1178"/>
      <c r="S386" s="1192"/>
      <c r="T386" s="1180"/>
      <c r="U386" s="1178"/>
      <c r="V386" s="1178"/>
      <c r="W386" s="1178"/>
      <c r="X386" s="1178"/>
      <c r="Y386" s="1178"/>
      <c r="Z386" s="1178"/>
      <c r="AA386" s="1192"/>
      <c r="AB386" s="1180"/>
      <c r="AC386" s="1178"/>
      <c r="AD386" s="1178"/>
      <c r="AE386" s="1178"/>
      <c r="AF386" s="1178"/>
      <c r="AG386" s="1178"/>
      <c r="AH386" s="1178"/>
      <c r="AI386" s="1192"/>
      <c r="AJ386" s="1180"/>
      <c r="AK386" s="1178"/>
      <c r="AL386" s="1178"/>
      <c r="AM386" s="1178"/>
      <c r="AN386" s="1178"/>
      <c r="AO386" s="1178"/>
      <c r="AP386" s="1178"/>
      <c r="AQ386" s="1192"/>
      <c r="AR386" s="1180"/>
      <c r="AS386" s="1178"/>
      <c r="AT386" s="831"/>
      <c r="AU386" s="831"/>
      <c r="AV386" s="831"/>
      <c r="AW386" s="831"/>
      <c r="AX386" s="831"/>
      <c r="AY386" s="832"/>
      <c r="AZ386" s="833"/>
      <c r="BA386" s="831"/>
      <c r="BB386" s="831"/>
      <c r="BC386" s="831"/>
      <c r="BD386" s="831"/>
      <c r="BE386" s="831"/>
      <c r="BF386" s="831"/>
      <c r="BG386" s="832"/>
      <c r="BH386" s="833"/>
      <c r="BI386" s="831"/>
      <c r="BJ386" s="831"/>
      <c r="BK386" s="831"/>
      <c r="BL386" s="831"/>
      <c r="BM386" s="831"/>
      <c r="BN386" s="831"/>
      <c r="BO386" s="832"/>
      <c r="BP386" s="833"/>
      <c r="BQ386" s="831"/>
      <c r="BR386" s="831"/>
      <c r="BS386" s="831"/>
      <c r="BT386" s="831"/>
      <c r="BU386" s="831"/>
      <c r="BV386" s="831"/>
      <c r="BW386" s="832"/>
      <c r="BX386" s="833"/>
      <c r="BY386" s="831"/>
      <c r="BZ386" s="831"/>
      <c r="CA386" s="831"/>
      <c r="CB386" s="831"/>
      <c r="CC386" s="831"/>
      <c r="CD386" s="1178"/>
      <c r="CE386" s="1179"/>
      <c r="CF386" s="1180"/>
      <c r="CG386" s="1181"/>
      <c r="CH386" s="1178"/>
      <c r="CI386" s="1181"/>
      <c r="CJ386" s="1178"/>
      <c r="CK386" s="1181"/>
      <c r="CL386" s="1178"/>
      <c r="CM386" s="1179"/>
      <c r="CN386" s="1180"/>
      <c r="CO386" s="1181"/>
      <c r="CP386" s="1182"/>
      <c r="CQ386" s="1183"/>
      <c r="CR386" s="1182"/>
      <c r="CS386" s="1183"/>
      <c r="CT386" s="834"/>
      <c r="CU386" s="835"/>
      <c r="CV386" s="836"/>
      <c r="CW386" s="834"/>
      <c r="CX386" s="834"/>
      <c r="CY386" s="834"/>
      <c r="CZ386" s="834"/>
      <c r="DA386" s="834"/>
      <c r="DB386" s="834"/>
      <c r="DC386" s="835"/>
      <c r="DD386" s="836"/>
      <c r="DE386" s="834"/>
      <c r="DF386" s="834"/>
      <c r="DG386" s="834"/>
      <c r="DH386" s="834"/>
      <c r="DI386" s="834"/>
      <c r="DJ386" s="977"/>
      <c r="DK386" s="977"/>
      <c r="DL386" s="836"/>
      <c r="DM386" s="834"/>
      <c r="DN386" s="834"/>
      <c r="DO386" s="834"/>
      <c r="DP386" s="834"/>
      <c r="DQ386" s="834"/>
      <c r="DR386" s="834"/>
      <c r="DS386" s="835"/>
      <c r="DT386" s="836"/>
      <c r="DU386" s="834"/>
      <c r="DV386" s="834"/>
      <c r="DW386" s="834"/>
      <c r="DX386" s="834"/>
      <c r="DY386" s="834"/>
      <c r="DZ386" s="834"/>
      <c r="EA386" s="835"/>
      <c r="EB386" s="836"/>
      <c r="EC386" s="834"/>
      <c r="ED386" s="834"/>
      <c r="EE386" s="834"/>
      <c r="EF386" s="834"/>
      <c r="EG386" s="834"/>
      <c r="EH386" s="834"/>
      <c r="EI386" s="835"/>
      <c r="EJ386" s="836"/>
      <c r="EK386" s="834"/>
      <c r="EL386" s="834"/>
      <c r="EM386" s="834"/>
      <c r="EN386" s="834"/>
      <c r="EO386" s="834"/>
      <c r="EP386" s="834"/>
      <c r="EQ386" s="835"/>
      <c r="ER386" s="836"/>
      <c r="ES386" s="834"/>
      <c r="ET386" s="834"/>
      <c r="EU386" s="834"/>
      <c r="EV386" s="834"/>
      <c r="EW386" s="834"/>
      <c r="EX386" s="834"/>
      <c r="EY386" s="835"/>
      <c r="EZ386" s="836"/>
      <c r="FA386" s="834"/>
      <c r="FB386" s="834"/>
      <c r="FC386" s="834"/>
      <c r="FD386" s="834"/>
      <c r="FE386" s="834"/>
      <c r="FF386" s="834"/>
      <c r="FG386" s="835"/>
      <c r="FH386" s="836"/>
      <c r="FI386" s="834"/>
      <c r="FJ386" s="834"/>
      <c r="FK386" s="834"/>
      <c r="FL386" s="834"/>
      <c r="FM386" s="834"/>
      <c r="FN386" s="834"/>
      <c r="FO386" s="835"/>
      <c r="FP386" s="836"/>
      <c r="FQ386" s="834"/>
      <c r="FR386" s="834"/>
      <c r="FS386" s="834"/>
      <c r="FT386" s="834"/>
      <c r="FU386" s="834"/>
      <c r="FV386" s="834"/>
      <c r="FW386" s="835"/>
      <c r="FX386" s="836"/>
      <c r="FY386" s="834"/>
      <c r="FZ386" s="834"/>
      <c r="GA386" s="834"/>
      <c r="GB386" s="834"/>
      <c r="GC386" s="834"/>
      <c r="GD386" s="834"/>
      <c r="GE386" s="835"/>
      <c r="GF386" s="836"/>
      <c r="GG386" s="834"/>
      <c r="GH386" s="834"/>
      <c r="GI386" s="834"/>
      <c r="GJ386" s="834"/>
      <c r="GK386" s="834"/>
      <c r="GL386" s="834"/>
      <c r="GM386" s="835"/>
      <c r="GN386" s="836"/>
      <c r="GO386" s="834"/>
      <c r="GP386" s="834"/>
      <c r="GQ386" s="834"/>
      <c r="GR386" s="834"/>
      <c r="GS386" s="834"/>
      <c r="GT386" s="834"/>
      <c r="GU386" s="835"/>
      <c r="GV386" s="834"/>
      <c r="GW386" s="835"/>
      <c r="GX386" s="834"/>
      <c r="GY386" s="835"/>
      <c r="GZ386" s="834"/>
      <c r="HA386" s="835"/>
      <c r="HB386" s="834"/>
      <c r="HC386" s="835"/>
      <c r="HD386" s="834"/>
      <c r="HE386" s="835"/>
      <c r="HF386" s="834"/>
      <c r="HG386" s="835"/>
      <c r="HH386" s="834"/>
      <c r="HI386" s="835"/>
    </row>
    <row r="387" spans="1:217" ht="12.75" hidden="1" customHeight="1">
      <c r="A387" s="1139" t="s">
        <v>394</v>
      </c>
      <c r="B387" s="1140" t="e">
        <f>VLOOKUP(A387,PLANEJAMENTO!$B$10:$C$56,2,FALSE)</f>
        <v>#N/A</v>
      </c>
      <c r="C387" s="1139" t="e">
        <f>VLOOKUP(A387,PLANEJAMENTO!$B$10:$D$56,3,FALSE)</f>
        <v>#N/A</v>
      </c>
      <c r="D387" s="1141" t="e">
        <f>VLOOKUP(A387,PLANEJAMENTO!$B$10:$E$56,4,FALSE)</f>
        <v>#N/A</v>
      </c>
      <c r="E387" s="1141" t="e">
        <f>D387</f>
        <v>#N/A</v>
      </c>
      <c r="F387" s="1142"/>
      <c r="G387" s="1141">
        <f>F387*9</f>
        <v>0</v>
      </c>
      <c r="H387" s="733"/>
      <c r="I387" s="1143"/>
      <c r="J387" s="1144"/>
      <c r="K387" s="734" t="s">
        <v>379</v>
      </c>
      <c r="L387" s="1145"/>
      <c r="M387" s="1146"/>
      <c r="N387" s="1145"/>
      <c r="O387" s="1146"/>
      <c r="P387" s="1145"/>
      <c r="Q387" s="1146"/>
      <c r="R387" s="1145"/>
      <c r="S387" s="1146"/>
      <c r="T387" s="1145"/>
      <c r="U387" s="1146"/>
      <c r="V387" s="1145"/>
      <c r="W387" s="1146"/>
      <c r="X387" s="1145"/>
      <c r="Y387" s="1146"/>
      <c r="Z387" s="1145"/>
      <c r="AA387" s="1146"/>
      <c r="AB387" s="1145"/>
      <c r="AC387" s="1146"/>
      <c r="AD387" s="1145"/>
      <c r="AE387" s="1146"/>
      <c r="AF387" s="1145"/>
      <c r="AG387" s="1146"/>
      <c r="AH387" s="1145"/>
      <c r="AI387" s="1146"/>
      <c r="AJ387" s="1145"/>
      <c r="AK387" s="1146"/>
      <c r="AL387" s="1145"/>
      <c r="AM387" s="1146"/>
      <c r="AN387" s="1145"/>
      <c r="AO387" s="1146"/>
      <c r="AP387" s="1145"/>
      <c r="AQ387" s="1146"/>
      <c r="AR387" s="1145"/>
      <c r="AS387" s="1146"/>
      <c r="AT387" s="1145"/>
      <c r="AU387" s="1146"/>
      <c r="AV387" s="1145"/>
      <c r="AW387" s="1146"/>
      <c r="AX387" s="1189"/>
      <c r="AY387" s="1190"/>
      <c r="AZ387" s="1145"/>
      <c r="BA387" s="1146"/>
      <c r="BB387" s="1145"/>
      <c r="BC387" s="1146"/>
      <c r="BD387" s="1145"/>
      <c r="BE387" s="1146"/>
      <c r="BF387" s="1145"/>
      <c r="BG387" s="1146"/>
      <c r="BH387" s="1145"/>
      <c r="BI387" s="1146"/>
      <c r="BJ387" s="1145"/>
      <c r="BK387" s="1146"/>
      <c r="BL387" s="1145"/>
      <c r="BM387" s="1146"/>
      <c r="BN387" s="1145"/>
      <c r="BO387" s="1146"/>
      <c r="BP387" s="1145"/>
      <c r="BQ387" s="1146"/>
      <c r="BR387" s="1132"/>
      <c r="BS387" s="1132"/>
      <c r="BT387" s="1132"/>
      <c r="BU387" s="1132"/>
      <c r="BV387" s="1132"/>
      <c r="BW387" s="1132"/>
      <c r="BX387" s="1132"/>
      <c r="BY387" s="1132"/>
      <c r="BZ387" s="1132"/>
      <c r="CA387" s="1132"/>
      <c r="CB387" s="1132"/>
      <c r="CC387" s="1132"/>
      <c r="CD387" s="1132"/>
      <c r="CE387" s="1132"/>
      <c r="CF387" s="1132"/>
      <c r="CG387" s="1132"/>
      <c r="CH387" s="1132"/>
      <c r="CI387" s="1132"/>
      <c r="CJ387" s="1132"/>
      <c r="CK387" s="1132"/>
      <c r="CL387" s="1132"/>
      <c r="CM387" s="1132"/>
      <c r="CN387" s="1132"/>
      <c r="CO387" s="1132"/>
      <c r="CP387" s="1132"/>
      <c r="CQ387" s="1132"/>
      <c r="CR387" s="1132"/>
      <c r="CS387" s="1132"/>
      <c r="CT387" s="1132"/>
      <c r="CU387" s="1132"/>
      <c r="CV387" s="1132"/>
      <c r="CW387" s="1132"/>
      <c r="CX387" s="1132"/>
      <c r="CY387" s="1132"/>
      <c r="CZ387" s="1132"/>
      <c r="DA387" s="1132"/>
      <c r="DB387" s="1132"/>
      <c r="DC387" s="1132"/>
      <c r="DD387" s="1132"/>
      <c r="DE387" s="1132"/>
      <c r="DF387" s="1132"/>
      <c r="DG387" s="1132"/>
      <c r="DH387" s="1132"/>
      <c r="DI387" s="1132"/>
      <c r="DJ387" s="1138"/>
      <c r="DK387" s="1138"/>
      <c r="DL387" s="1132"/>
      <c r="DM387" s="1132"/>
      <c r="DN387" s="1132"/>
      <c r="DO387" s="1132"/>
      <c r="DP387" s="1132"/>
      <c r="DQ387" s="1132"/>
      <c r="DR387" s="1132"/>
      <c r="DS387" s="1132"/>
      <c r="DT387" s="1132"/>
      <c r="DU387" s="1132"/>
      <c r="DV387" s="1132"/>
      <c r="DW387" s="1132"/>
      <c r="DX387" s="1132"/>
      <c r="DY387" s="1132"/>
      <c r="DZ387" s="1132"/>
      <c r="EA387" s="1132"/>
      <c r="EB387" s="1132"/>
      <c r="EC387" s="1132"/>
      <c r="ED387" s="1132"/>
      <c r="EE387" s="1132"/>
      <c r="EF387" s="1132"/>
      <c r="EG387" s="1132"/>
      <c r="EH387" s="1132"/>
      <c r="EI387" s="1132"/>
      <c r="EJ387" s="1132"/>
      <c r="EK387" s="1132"/>
      <c r="EL387" s="1132"/>
      <c r="EM387" s="1132"/>
      <c r="EN387" s="1132"/>
      <c r="EO387" s="1132"/>
      <c r="EP387" s="1132"/>
      <c r="EQ387" s="1132"/>
      <c r="ER387" s="1132"/>
      <c r="ES387" s="1132"/>
      <c r="ET387" s="1132"/>
      <c r="EU387" s="1132"/>
      <c r="EV387" s="1132"/>
      <c r="EW387" s="1132"/>
      <c r="EX387" s="1132"/>
      <c r="EY387" s="1132"/>
      <c r="EZ387" s="1132"/>
      <c r="FA387" s="1132"/>
      <c r="FB387" s="1132"/>
      <c r="FC387" s="1132"/>
      <c r="FD387" s="1132"/>
      <c r="FE387" s="1132"/>
      <c r="FF387" s="1132"/>
      <c r="FG387" s="1132"/>
      <c r="FH387" s="1132"/>
      <c r="FI387" s="1132"/>
      <c r="FJ387" s="1132"/>
      <c r="FK387" s="1132"/>
      <c r="FL387" s="1132"/>
      <c r="FM387" s="1132"/>
      <c r="FN387" s="1132"/>
      <c r="FO387" s="1132"/>
      <c r="FP387" s="1132"/>
      <c r="FQ387" s="1132"/>
      <c r="FR387" s="1132"/>
      <c r="FS387" s="1132"/>
      <c r="FT387" s="1132"/>
      <c r="FU387" s="1132"/>
      <c r="FV387" s="1132"/>
      <c r="FW387" s="1132"/>
      <c r="FX387" s="1132"/>
      <c r="FY387" s="1132"/>
      <c r="FZ387" s="1132"/>
      <c r="GA387" s="1132"/>
      <c r="GB387" s="1132"/>
      <c r="GC387" s="1132"/>
      <c r="GD387" s="1132"/>
      <c r="GE387" s="1132"/>
      <c r="GF387" s="1132"/>
      <c r="GG387" s="1132"/>
      <c r="GH387" s="1132"/>
      <c r="GI387" s="1132"/>
      <c r="GJ387" s="1132"/>
      <c r="GK387" s="1132"/>
      <c r="GL387" s="1132"/>
      <c r="GM387" s="1132"/>
      <c r="GN387" s="1132"/>
      <c r="GO387" s="1132"/>
      <c r="GP387" s="1132"/>
      <c r="GQ387" s="1132"/>
      <c r="GR387" s="1132"/>
      <c r="GS387" s="1132"/>
      <c r="GT387" s="1132"/>
      <c r="GU387" s="1132"/>
      <c r="GV387" s="1132"/>
      <c r="GW387" s="1132"/>
      <c r="GX387" s="1132"/>
      <c r="GY387" s="1132"/>
      <c r="GZ387" s="1132"/>
      <c r="HA387" s="1132"/>
      <c r="HB387" s="1132"/>
      <c r="HC387" s="1132"/>
      <c r="HD387" s="1132"/>
      <c r="HE387" s="1132"/>
      <c r="HF387" s="1132"/>
      <c r="HG387" s="1132"/>
      <c r="HH387" s="1132"/>
      <c r="HI387" s="1132"/>
    </row>
    <row r="388" spans="1:217" ht="12.75" hidden="1" customHeight="1">
      <c r="A388" s="1139"/>
      <c r="B388" s="1140"/>
      <c r="C388" s="1139"/>
      <c r="D388" s="1141"/>
      <c r="E388" s="1141"/>
      <c r="F388" s="1142"/>
      <c r="G388" s="1141"/>
      <c r="H388" s="733"/>
      <c r="I388" s="1143"/>
      <c r="J388" s="1144"/>
      <c r="K388" s="837" t="s">
        <v>380</v>
      </c>
      <c r="L388" s="1133"/>
      <c r="M388" s="1134"/>
      <c r="N388" s="1133"/>
      <c r="O388" s="1134"/>
      <c r="P388" s="1133"/>
      <c r="Q388" s="1134"/>
      <c r="R388" s="1133"/>
      <c r="S388" s="1134"/>
      <c r="T388" s="1133"/>
      <c r="U388" s="1134"/>
      <c r="V388" s="1133"/>
      <c r="W388" s="1134"/>
      <c r="X388" s="1133"/>
      <c r="Y388" s="1134"/>
      <c r="Z388" s="1133"/>
      <c r="AA388" s="1134"/>
      <c r="AB388" s="1133"/>
      <c r="AC388" s="1134"/>
      <c r="AD388" s="1133"/>
      <c r="AE388" s="1134"/>
      <c r="AF388" s="1133"/>
      <c r="AG388" s="1134"/>
      <c r="AH388" s="1133"/>
      <c r="AI388" s="1134"/>
      <c r="AJ388" s="1133"/>
      <c r="AK388" s="1134"/>
      <c r="AL388" s="1133"/>
      <c r="AM388" s="1134"/>
      <c r="AN388" s="1133"/>
      <c r="AO388" s="1134"/>
      <c r="AP388" s="1133"/>
      <c r="AQ388" s="1134"/>
      <c r="AR388" s="1133"/>
      <c r="AS388" s="1134"/>
      <c r="AT388" s="1133"/>
      <c r="AU388" s="1134"/>
      <c r="AV388" s="1133"/>
      <c r="AW388" s="1134"/>
      <c r="AX388" s="1133"/>
      <c r="AY388" s="1134"/>
      <c r="AZ388" s="1133"/>
      <c r="BA388" s="1134"/>
      <c r="BB388" s="1133"/>
      <c r="BC388" s="1134"/>
      <c r="BD388" s="1133"/>
      <c r="BE388" s="1134"/>
      <c r="BF388" s="1133"/>
      <c r="BG388" s="1134"/>
      <c r="BH388" s="1133"/>
      <c r="BI388" s="1134"/>
      <c r="BJ388" s="1133"/>
      <c r="BK388" s="1134"/>
      <c r="BL388" s="1133"/>
      <c r="BM388" s="1134"/>
      <c r="BN388" s="1133"/>
      <c r="BO388" s="1134"/>
      <c r="BP388" s="1133"/>
      <c r="BQ388" s="1134"/>
      <c r="BR388" s="1129"/>
      <c r="BS388" s="1129"/>
      <c r="BT388" s="1129"/>
      <c r="BU388" s="1129"/>
      <c r="BV388" s="1129"/>
      <c r="BW388" s="1129"/>
      <c r="BX388" s="1129"/>
      <c r="BY388" s="1129"/>
      <c r="BZ388" s="1129"/>
      <c r="CA388" s="1129"/>
      <c r="CB388" s="1129"/>
      <c r="CC388" s="1129"/>
      <c r="CD388" s="1129"/>
      <c r="CE388" s="1129"/>
      <c r="CF388" s="1129"/>
      <c r="CG388" s="1129"/>
      <c r="CH388" s="1129"/>
      <c r="CI388" s="1129"/>
      <c r="CJ388" s="1129"/>
      <c r="CK388" s="1129"/>
      <c r="CL388" s="1129"/>
      <c r="CM388" s="1129"/>
      <c r="CN388" s="1129"/>
      <c r="CO388" s="1129"/>
      <c r="CP388" s="1129"/>
      <c r="CQ388" s="1129"/>
      <c r="CR388" s="1129"/>
      <c r="CS388" s="1129"/>
      <c r="CT388" s="1129"/>
      <c r="CU388" s="1129"/>
      <c r="CV388" s="1129"/>
      <c r="CW388" s="1129"/>
      <c r="CX388" s="1129"/>
      <c r="CY388" s="1129"/>
      <c r="CZ388" s="1129"/>
      <c r="DA388" s="1129"/>
      <c r="DB388" s="1129"/>
      <c r="DC388" s="1129"/>
      <c r="DD388" s="1129"/>
      <c r="DE388" s="1129"/>
      <c r="DF388" s="1129"/>
      <c r="DG388" s="1129"/>
      <c r="DH388" s="1129"/>
      <c r="DI388" s="1129"/>
      <c r="DJ388" s="1135"/>
      <c r="DK388" s="1135"/>
      <c r="DL388" s="1129"/>
      <c r="DM388" s="1129"/>
      <c r="DN388" s="1129"/>
      <c r="DO388" s="1129"/>
      <c r="DP388" s="1129"/>
      <c r="DQ388" s="1129"/>
      <c r="DR388" s="1129"/>
      <c r="DS388" s="1129"/>
      <c r="DT388" s="1129"/>
      <c r="DU388" s="1129"/>
      <c r="DV388" s="1129"/>
      <c r="DW388" s="1129"/>
      <c r="DX388" s="1129"/>
      <c r="DY388" s="1129"/>
      <c r="DZ388" s="1129"/>
      <c r="EA388" s="1129"/>
      <c r="EB388" s="1129"/>
      <c r="EC388" s="1129"/>
      <c r="ED388" s="1129"/>
      <c r="EE388" s="1129"/>
      <c r="EF388" s="1129"/>
      <c r="EG388" s="1129"/>
      <c r="EH388" s="1129"/>
      <c r="EI388" s="1129"/>
      <c r="EJ388" s="1129"/>
      <c r="EK388" s="1129"/>
      <c r="EL388" s="1129"/>
      <c r="EM388" s="1129"/>
      <c r="EN388" s="1129"/>
      <c r="EO388" s="1129"/>
      <c r="EP388" s="1129"/>
      <c r="EQ388" s="1129"/>
      <c r="ER388" s="1129"/>
      <c r="ES388" s="1129"/>
      <c r="ET388" s="1129"/>
      <c r="EU388" s="1129"/>
      <c r="EV388" s="1129"/>
      <c r="EW388" s="1129"/>
      <c r="EX388" s="1129"/>
      <c r="EY388" s="1129"/>
      <c r="EZ388" s="1129"/>
      <c r="FA388" s="1129"/>
      <c r="FB388" s="1129"/>
      <c r="FC388" s="1129"/>
      <c r="FD388" s="1129"/>
      <c r="FE388" s="1129"/>
      <c r="FF388" s="1129"/>
      <c r="FG388" s="1129"/>
      <c r="FH388" s="1129"/>
      <c r="FI388" s="1129"/>
      <c r="FJ388" s="1129"/>
      <c r="FK388" s="1129"/>
      <c r="FL388" s="1129"/>
      <c r="FM388" s="1129"/>
      <c r="FN388" s="1129"/>
      <c r="FO388" s="1129"/>
      <c r="FP388" s="1129"/>
      <c r="FQ388" s="1129"/>
      <c r="FR388" s="1129"/>
      <c r="FS388" s="1129"/>
      <c r="FT388" s="1129"/>
      <c r="FU388" s="1129"/>
      <c r="FV388" s="1129"/>
      <c r="FW388" s="1129"/>
      <c r="FX388" s="1129"/>
      <c r="FY388" s="1129"/>
      <c r="FZ388" s="1129"/>
      <c r="GA388" s="1129"/>
      <c r="GB388" s="1129"/>
      <c r="GC388" s="1129"/>
      <c r="GD388" s="1129"/>
      <c r="GE388" s="1129"/>
      <c r="GF388" s="1129"/>
      <c r="GG388" s="1129"/>
      <c r="GH388" s="1129"/>
      <c r="GI388" s="1129"/>
      <c r="GJ388" s="1129"/>
      <c r="GK388" s="1129"/>
      <c r="GL388" s="1129"/>
      <c r="GM388" s="1129"/>
      <c r="GN388" s="1129"/>
      <c r="GO388" s="1129"/>
      <c r="GP388" s="1129"/>
      <c r="GQ388" s="1129"/>
      <c r="GR388" s="1129"/>
      <c r="GS388" s="1129"/>
      <c r="GT388" s="1129"/>
      <c r="GU388" s="1129"/>
      <c r="GV388" s="1129"/>
      <c r="GW388" s="1129"/>
      <c r="GX388" s="1129"/>
      <c r="GY388" s="1129"/>
      <c r="GZ388" s="1129"/>
      <c r="HA388" s="1129"/>
      <c r="HB388" s="1129"/>
      <c r="HC388" s="1129"/>
      <c r="HD388" s="1129"/>
      <c r="HE388" s="1129"/>
      <c r="HF388" s="1129"/>
      <c r="HG388" s="1129"/>
      <c r="HH388" s="1129"/>
      <c r="HI388" s="1129"/>
    </row>
    <row r="389" spans="1:217" ht="12.75" hidden="1" customHeight="1">
      <c r="A389" s="1139"/>
      <c r="B389" s="1140"/>
      <c r="C389" s="1139"/>
      <c r="D389" s="1141"/>
      <c r="E389" s="1141"/>
      <c r="F389" s="1142"/>
      <c r="G389" s="1141"/>
      <c r="H389" s="733"/>
      <c r="I389" s="1143"/>
      <c r="J389" s="1144"/>
      <c r="K389" s="838" t="s">
        <v>381</v>
      </c>
      <c r="L389" s="1125">
        <f>(L387*L388*$G387)*$L$8</f>
        <v>0</v>
      </c>
      <c r="M389" s="1126"/>
      <c r="N389" s="1125">
        <f>(N387*N388*$G387)*$L$8</f>
        <v>0</v>
      </c>
      <c r="O389" s="1126"/>
      <c r="P389" s="1125">
        <f>(P387*P388*$G387)*$L$8</f>
        <v>0</v>
      </c>
      <c r="Q389" s="1126"/>
      <c r="R389" s="1125">
        <f>(R387*R388*$G387)*$L$8</f>
        <v>0</v>
      </c>
      <c r="S389" s="1126"/>
      <c r="T389" s="1125">
        <f>(T387*T388*$G387)*$T$8</f>
        <v>0</v>
      </c>
      <c r="U389" s="1126"/>
      <c r="V389" s="1125">
        <f>(V387*V388*$G387)*$T$8</f>
        <v>0</v>
      </c>
      <c r="W389" s="1126"/>
      <c r="X389" s="1125">
        <f>(X387*X388*$G387)*$T$8</f>
        <v>0</v>
      </c>
      <c r="Y389" s="1126"/>
      <c r="Z389" s="1125">
        <f>(Z387*Z388*$G387)*$T$8</f>
        <v>0</v>
      </c>
      <c r="AA389" s="1126"/>
      <c r="AB389" s="1125">
        <f>(AB387*AB388*$G387)*$AB$8</f>
        <v>0</v>
      </c>
      <c r="AC389" s="1126"/>
      <c r="AD389" s="1125">
        <f>(AD387*AD388*$G387)*$AB$8</f>
        <v>0</v>
      </c>
      <c r="AE389" s="1126"/>
      <c r="AF389" s="1125">
        <f>(AF387*AF388*$G387)*$AB$8</f>
        <v>0</v>
      </c>
      <c r="AG389" s="1126"/>
      <c r="AH389" s="1125">
        <f>(AH387*AH388*$G387)*$AB$8</f>
        <v>0</v>
      </c>
      <c r="AI389" s="1126"/>
      <c r="AJ389" s="1125">
        <f>(AJ387*AJ388*$G387)*$AJ$8</f>
        <v>0</v>
      </c>
      <c r="AK389" s="1126"/>
      <c r="AL389" s="1125">
        <f>(AL387*AL388*$G387)*$AJ$8</f>
        <v>0</v>
      </c>
      <c r="AM389" s="1126"/>
      <c r="AN389" s="1125">
        <f>(AN387*AN388*$G387)*$AJ$8</f>
        <v>0</v>
      </c>
      <c r="AO389" s="1126"/>
      <c r="AP389" s="1125">
        <f>(AP387*AP388*$G387)*$AJ$8</f>
        <v>0</v>
      </c>
      <c r="AQ389" s="1126"/>
      <c r="AR389" s="1125">
        <f>(AR387*AR388*$G387)*$AT$8</f>
        <v>0</v>
      </c>
      <c r="AS389" s="1126"/>
      <c r="AT389" s="1125">
        <f>(AT387*AT388*$G387)*$AT$8</f>
        <v>0</v>
      </c>
      <c r="AU389" s="1126"/>
      <c r="AV389" s="1125">
        <f>(AV387*AV388*$G387)*$AT$8</f>
        <v>0</v>
      </c>
      <c r="AW389" s="1126"/>
      <c r="AX389" s="1125">
        <f>(AX387*AX388*$G387)*$AT$8</f>
        <v>0</v>
      </c>
      <c r="AY389" s="1126"/>
      <c r="AZ389" s="1125">
        <f>(AZ387*AZ388*$G387)*$BB$8</f>
        <v>0</v>
      </c>
      <c r="BA389" s="1126"/>
      <c r="BB389" s="1125">
        <f>(BB387*BB388*$G387)*$BB$8</f>
        <v>0</v>
      </c>
      <c r="BC389" s="1126"/>
      <c r="BD389" s="1125">
        <f>(BD387*BD388*$G387)*$BB$8</f>
        <v>0</v>
      </c>
      <c r="BE389" s="1126"/>
      <c r="BF389" s="1125">
        <f>(BF387*BF388*$G387)*$BB$8</f>
        <v>0</v>
      </c>
      <c r="BG389" s="1126"/>
      <c r="BH389" s="1125">
        <f>(BH387*BH388*$G387)*$BJ$8</f>
        <v>0</v>
      </c>
      <c r="BI389" s="1126"/>
      <c r="BJ389" s="1125">
        <f>(BJ387*BJ388*$G387)*$BJ$8</f>
        <v>0</v>
      </c>
      <c r="BK389" s="1126"/>
      <c r="BL389" s="1125">
        <f>(BL387*BL388*$G387)*$BJ$8</f>
        <v>0</v>
      </c>
      <c r="BM389" s="1126"/>
      <c r="BN389" s="1125">
        <f>(BN387*BN388*$G387)*$BJ$8</f>
        <v>0</v>
      </c>
      <c r="BO389" s="1126"/>
      <c r="BP389" s="1125">
        <f>(BP387*BP388*$G387)*$BT$8</f>
        <v>0</v>
      </c>
      <c r="BQ389" s="1126"/>
      <c r="BR389" s="1125">
        <f>(BR387*BR388*$G387)*$BT$8</f>
        <v>0</v>
      </c>
      <c r="BS389" s="1126"/>
      <c r="BT389" s="1125">
        <f>(BT387*BT388*$G387)*$BT$8</f>
        <v>0</v>
      </c>
      <c r="BU389" s="1126"/>
      <c r="BV389" s="1125">
        <f>(BV387*BV388*$G387)*$BT$8</f>
        <v>0</v>
      </c>
      <c r="BW389" s="1126"/>
      <c r="BX389" s="1125">
        <f>(BX387*BX388*$G387)*$CB$8</f>
        <v>0</v>
      </c>
      <c r="BY389" s="1126"/>
      <c r="BZ389" s="1125">
        <f>(BZ387*BZ388*$G387)*$CB$8</f>
        <v>0</v>
      </c>
      <c r="CA389" s="1126"/>
      <c r="CB389" s="1125">
        <f>(CB387*CB388*$G387)*$CB$8</f>
        <v>0</v>
      </c>
      <c r="CC389" s="1126"/>
      <c r="CD389" s="1125">
        <f>(CD387*CD388*$G387)*$CB$8</f>
        <v>0</v>
      </c>
      <c r="CE389" s="1126"/>
      <c r="CF389" s="1125">
        <f>(CF387*CF388*$G387)*$CJ$8</f>
        <v>0</v>
      </c>
      <c r="CG389" s="1126"/>
      <c r="CH389" s="1125">
        <f>(CH387*CH388*$G387)*$CJ$8</f>
        <v>0</v>
      </c>
      <c r="CI389" s="1126"/>
      <c r="CJ389" s="1125">
        <f>(CJ387*CJ388*$G387)*$CJ$8</f>
        <v>0</v>
      </c>
      <c r="CK389" s="1126"/>
      <c r="CL389" s="1125">
        <f>(CL387*CL388*$G387)*$CJ$8</f>
        <v>0</v>
      </c>
      <c r="CM389" s="1126"/>
      <c r="CN389" s="1125">
        <f>(CN387*CN388*$G387)*$CT$8</f>
        <v>0</v>
      </c>
      <c r="CO389" s="1126"/>
      <c r="CP389" s="1125">
        <f>(CP387*CP388*$G387)*$CT$8</f>
        <v>0</v>
      </c>
      <c r="CQ389" s="1126"/>
      <c r="CR389" s="1125">
        <f>(CR387*CR388*$G387)*$CT$8</f>
        <v>0</v>
      </c>
      <c r="CS389" s="1126"/>
      <c r="CT389" s="1125">
        <f>(CT387*CT388*$G387)*$CT$8</f>
        <v>0</v>
      </c>
      <c r="CU389" s="1126"/>
      <c r="CV389" s="1125">
        <f>(CV387*CV388*$G387)*$DB$8</f>
        <v>0</v>
      </c>
      <c r="CW389" s="1126"/>
      <c r="CX389" s="1125">
        <f>(CX387*CX388*$G387)*$DB$8</f>
        <v>0</v>
      </c>
      <c r="CY389" s="1126"/>
      <c r="CZ389" s="1125">
        <f>(CZ387*CZ388*$G387)*$DB$8</f>
        <v>0</v>
      </c>
      <c r="DA389" s="1126"/>
      <c r="DB389" s="1125">
        <f>(DB387*DB388*$G387)*$DB$8</f>
        <v>0</v>
      </c>
      <c r="DC389" s="1126"/>
      <c r="DD389" s="1125">
        <f>(DD387*DD388*$G387)*$DB$8</f>
        <v>0</v>
      </c>
      <c r="DE389" s="1126"/>
      <c r="DF389" s="1125">
        <f>(DF387*DF388*$G387)*$DB$8</f>
        <v>0</v>
      </c>
      <c r="DG389" s="1126"/>
      <c r="DH389" s="1125">
        <f>(DH387*DH388*$G387)*$DB$8</f>
        <v>0</v>
      </c>
      <c r="DI389" s="1126"/>
      <c r="DJ389" s="1130">
        <f>(DJ387*DJ388*$G387)*$DB$8</f>
        <v>0</v>
      </c>
      <c r="DK389" s="1131"/>
      <c r="DL389" s="1125">
        <f>(DL387*DL388*$G387)*$DB$8</f>
        <v>0</v>
      </c>
      <c r="DM389" s="1126"/>
      <c r="DN389" s="1125">
        <f>(DN387*DN388*$G387)*$DB$8</f>
        <v>0</v>
      </c>
      <c r="DO389" s="1126"/>
      <c r="DP389" s="1125">
        <f>(DP387*DP388*$G387)*$DB$8</f>
        <v>0</v>
      </c>
      <c r="DQ389" s="1126"/>
      <c r="DR389" s="1125">
        <f>(DR387*DR388*$G387)*$DB$8</f>
        <v>0</v>
      </c>
      <c r="DS389" s="1126"/>
      <c r="DT389" s="1125">
        <f>(DT387*DT388*$G387)*$DB$8</f>
        <v>0</v>
      </c>
      <c r="DU389" s="1126"/>
      <c r="DV389" s="1125">
        <f>(DV387*DV388*$G387)*$DB$8</f>
        <v>0</v>
      </c>
      <c r="DW389" s="1126"/>
      <c r="DX389" s="1125">
        <f>(DX387*DX388*$G387)*$DB$8</f>
        <v>0</v>
      </c>
      <c r="DY389" s="1126"/>
      <c r="DZ389" s="1125">
        <f>(DZ387*DZ388*$G387)*$DB$8</f>
        <v>0</v>
      </c>
      <c r="EA389" s="1126"/>
      <c r="EB389" s="1125">
        <f>(EB387*EB388*$G387)*$DB$8</f>
        <v>0</v>
      </c>
      <c r="EC389" s="1126"/>
      <c r="ED389" s="1125">
        <f>(ED387*ED388*$G387)*$DB$8</f>
        <v>0</v>
      </c>
      <c r="EE389" s="1126"/>
      <c r="EF389" s="1125">
        <f>(EF387*EF388*$G387)*$DB$8</f>
        <v>0</v>
      </c>
      <c r="EG389" s="1126"/>
      <c r="EH389" s="1125">
        <f>(EH387*EH388*$G387)*$DB$8</f>
        <v>0</v>
      </c>
      <c r="EI389" s="1126"/>
      <c r="EJ389" s="1125">
        <f>(EJ387*EJ388*$G387)*$DB$8</f>
        <v>0</v>
      </c>
      <c r="EK389" s="1126"/>
      <c r="EL389" s="1125">
        <f>(EL387*EL388*$G387)*$DB$8</f>
        <v>0</v>
      </c>
      <c r="EM389" s="1126"/>
      <c r="EN389" s="1125">
        <f>(EN387*EN388*$G387)*$DB$8</f>
        <v>0</v>
      </c>
      <c r="EO389" s="1126"/>
      <c r="EP389" s="1125">
        <f>(EP387*EP388*$G387)*$DB$8</f>
        <v>0</v>
      </c>
      <c r="EQ389" s="1126"/>
      <c r="ER389" s="1125">
        <f>(ER387*ER388*$G387)*$DB$8</f>
        <v>0</v>
      </c>
      <c r="ES389" s="1126"/>
      <c r="ET389" s="1125">
        <f>(ET387*ET388*$G387)*$DB$8</f>
        <v>0</v>
      </c>
      <c r="EU389" s="1126"/>
      <c r="EV389" s="1125">
        <f>(EV387*EV388*$G387)*$DB$8</f>
        <v>0</v>
      </c>
      <c r="EW389" s="1126"/>
      <c r="EX389" s="1125">
        <f>(EX387*EX388*$G387)*$DB$8</f>
        <v>0</v>
      </c>
      <c r="EY389" s="1126"/>
      <c r="EZ389" s="1125">
        <f>(EZ387*EZ388*$G387)*$DB$8</f>
        <v>0</v>
      </c>
      <c r="FA389" s="1126"/>
      <c r="FB389" s="1125">
        <f>(FB387*FB388*$G387)*$DB$8</f>
        <v>0</v>
      </c>
      <c r="FC389" s="1126"/>
      <c r="FD389" s="1125">
        <f>(FD387*FD388*$G387)*$DB$8</f>
        <v>0</v>
      </c>
      <c r="FE389" s="1126"/>
      <c r="FF389" s="1125">
        <f>(FF387*FF388*$G387)*$DB$8</f>
        <v>0</v>
      </c>
      <c r="FG389" s="1126"/>
      <c r="FH389" s="1125">
        <f>(FH387*FH388*$G387)*$DB$8</f>
        <v>0</v>
      </c>
      <c r="FI389" s="1126"/>
      <c r="FJ389" s="1125">
        <f>(FJ387*FJ388*$G387)*$DB$8</f>
        <v>0</v>
      </c>
      <c r="FK389" s="1126"/>
      <c r="FL389" s="1125">
        <f>(FL387*FL388*$G387)*$DB$8</f>
        <v>0</v>
      </c>
      <c r="FM389" s="1126"/>
      <c r="FN389" s="1125">
        <f>(FN387*FN388*$G387)*$DB$8</f>
        <v>0</v>
      </c>
      <c r="FO389" s="1126"/>
      <c r="FP389" s="1125">
        <f>(FP387*FP388*$G387)*$DB$8</f>
        <v>0</v>
      </c>
      <c r="FQ389" s="1126"/>
      <c r="FR389" s="1125">
        <f>(FR387*FR388*$G387)*$DB$8</f>
        <v>0</v>
      </c>
      <c r="FS389" s="1126"/>
      <c r="FT389" s="1125">
        <f>(FT387*FT388*$G387)*$DB$8</f>
        <v>0</v>
      </c>
      <c r="FU389" s="1126"/>
      <c r="FV389" s="1125">
        <f>(FV387*FV388*$G387)*$DB$8</f>
        <v>0</v>
      </c>
      <c r="FW389" s="1126"/>
      <c r="FX389" s="1125">
        <f>(FX387*FX388*$G387)*$DB$8</f>
        <v>0</v>
      </c>
      <c r="FY389" s="1126"/>
      <c r="FZ389" s="1125">
        <f>(FZ387*FZ388*$G387)*$DB$8</f>
        <v>0</v>
      </c>
      <c r="GA389" s="1126"/>
      <c r="GB389" s="1125">
        <f>(GB387*GB388*$G387)*$DB$8</f>
        <v>0</v>
      </c>
      <c r="GC389" s="1126"/>
      <c r="GD389" s="1125">
        <f>(GD387*GD388*$G387)*$DB$8</f>
        <v>0</v>
      </c>
      <c r="GE389" s="1126"/>
      <c r="GF389" s="1125">
        <f>(GF387*GF388*$G387)*$DB$8</f>
        <v>0</v>
      </c>
      <c r="GG389" s="1126"/>
      <c r="GH389" s="1125">
        <f>(GH387*GH388*$G387)*$DB$8</f>
        <v>0</v>
      </c>
      <c r="GI389" s="1126"/>
      <c r="GJ389" s="1125">
        <f>(GJ387*GJ388*$G387)*$DB$8</f>
        <v>0</v>
      </c>
      <c r="GK389" s="1126"/>
      <c r="GL389" s="1125">
        <f>(GL387*GL388*$G387)*$DB$8</f>
        <v>0</v>
      </c>
      <c r="GM389" s="1126"/>
      <c r="GN389" s="1125">
        <f>(GN387*GN388*$G387)*$DB$8</f>
        <v>0</v>
      </c>
      <c r="GO389" s="1126"/>
      <c r="GP389" s="1125">
        <f>(GP387*GP388*$G387)*$DB$8</f>
        <v>0</v>
      </c>
      <c r="GQ389" s="1126"/>
      <c r="GR389" s="1125">
        <f>(GR387*GR388*$G387)*$DB$8</f>
        <v>0</v>
      </c>
      <c r="GS389" s="1126"/>
      <c r="GT389" s="1125">
        <f>(GT387*GT388*$G387)*$DB$8</f>
        <v>0</v>
      </c>
      <c r="GU389" s="1126"/>
      <c r="GV389" s="1125">
        <f t="shared" ref="GV389" si="1554">(GV387*GV388*$G387)*$DB$8</f>
        <v>0</v>
      </c>
      <c r="GW389" s="1126"/>
      <c r="GX389" s="1125">
        <f t="shared" ref="GX389" si="1555">(GX387*GX388*$G387)*$DB$8</f>
        <v>0</v>
      </c>
      <c r="GY389" s="1126"/>
      <c r="GZ389" s="1125">
        <f t="shared" ref="GZ389" si="1556">(GZ387*GZ388*$G387)*$DB$8</f>
        <v>0</v>
      </c>
      <c r="HA389" s="1126"/>
      <c r="HB389" s="1125">
        <f>(HB387*HB388*$G387)*$DB$8</f>
        <v>0</v>
      </c>
      <c r="HC389" s="1126"/>
      <c r="HD389" s="1125">
        <f t="shared" ref="HD389" si="1557">(HD387*HD388*$G387)*$DB$8</f>
        <v>0</v>
      </c>
      <c r="HE389" s="1126"/>
      <c r="HF389" s="1125">
        <f t="shared" ref="HF389" si="1558">(HF387*HF388*$G387)*$DB$8</f>
        <v>0</v>
      </c>
      <c r="HG389" s="1126"/>
      <c r="HH389" s="1125">
        <f t="shared" ref="HH389" si="1559">(HH387*HH388*$G387)*$DB$8</f>
        <v>0</v>
      </c>
      <c r="HI389" s="1126"/>
    </row>
    <row r="390" spans="1:217" ht="12.75" hidden="1" customHeight="1">
      <c r="A390" s="1139"/>
      <c r="B390" s="1140"/>
      <c r="C390" s="1139"/>
      <c r="D390" s="1141"/>
      <c r="E390" s="1141"/>
      <c r="F390" s="1142"/>
      <c r="G390" s="1141"/>
      <c r="H390" s="733"/>
      <c r="I390" s="1143"/>
      <c r="J390" s="1144"/>
      <c r="K390" s="839" t="s">
        <v>382</v>
      </c>
      <c r="L390" s="1121">
        <f>L389</f>
        <v>0</v>
      </c>
      <c r="M390" s="1122"/>
      <c r="N390" s="1121">
        <f>L390+N389</f>
        <v>0</v>
      </c>
      <c r="O390" s="1122"/>
      <c r="P390" s="1121">
        <f>N390+P389</f>
        <v>0</v>
      </c>
      <c r="Q390" s="1122"/>
      <c r="R390" s="1121">
        <f>P390+R389</f>
        <v>0</v>
      </c>
      <c r="S390" s="1122"/>
      <c r="T390" s="1121">
        <f>R390+T389</f>
        <v>0</v>
      </c>
      <c r="U390" s="1122"/>
      <c r="V390" s="1121">
        <f>T390+V389</f>
        <v>0</v>
      </c>
      <c r="W390" s="1122"/>
      <c r="X390" s="1121">
        <f>V390+X389</f>
        <v>0</v>
      </c>
      <c r="Y390" s="1122"/>
      <c r="Z390" s="1121">
        <f>X390+Z389</f>
        <v>0</v>
      </c>
      <c r="AA390" s="1122"/>
      <c r="AB390" s="1121">
        <f>Z390+AB389</f>
        <v>0</v>
      </c>
      <c r="AC390" s="1122"/>
      <c r="AD390" s="1121">
        <f>AB390+AD389</f>
        <v>0</v>
      </c>
      <c r="AE390" s="1122"/>
      <c r="AF390" s="1121">
        <f>AD390+AF389</f>
        <v>0</v>
      </c>
      <c r="AG390" s="1122"/>
      <c r="AH390" s="1121">
        <f>AF390+AH389</f>
        <v>0</v>
      </c>
      <c r="AI390" s="1122"/>
      <c r="AJ390" s="1121">
        <f>AH390+AJ389</f>
        <v>0</v>
      </c>
      <c r="AK390" s="1122"/>
      <c r="AL390" s="1121">
        <f>AJ390+AL389</f>
        <v>0</v>
      </c>
      <c r="AM390" s="1122"/>
      <c r="AN390" s="1121">
        <f>AL390+AN389</f>
        <v>0</v>
      </c>
      <c r="AO390" s="1122"/>
      <c r="AP390" s="1121">
        <f>AN390+AP389</f>
        <v>0</v>
      </c>
      <c r="AQ390" s="1122"/>
      <c r="AR390" s="1121">
        <f>AP390+AR389</f>
        <v>0</v>
      </c>
      <c r="AS390" s="1122"/>
      <c r="AT390" s="1121">
        <f>AR390+AT389</f>
        <v>0</v>
      </c>
      <c r="AU390" s="1122"/>
      <c r="AV390" s="1121">
        <f>AT390+AV389</f>
        <v>0</v>
      </c>
      <c r="AW390" s="1122"/>
      <c r="AX390" s="1121">
        <f>AV390+AX389</f>
        <v>0</v>
      </c>
      <c r="AY390" s="1122"/>
      <c r="AZ390" s="1121">
        <f>AX390+AZ389</f>
        <v>0</v>
      </c>
      <c r="BA390" s="1122"/>
      <c r="BB390" s="1121">
        <f>AZ390+BB389</f>
        <v>0</v>
      </c>
      <c r="BC390" s="1122"/>
      <c r="BD390" s="1121">
        <f>BB390+BD389</f>
        <v>0</v>
      </c>
      <c r="BE390" s="1122"/>
      <c r="BF390" s="1121">
        <f>BD390+BF389</f>
        <v>0</v>
      </c>
      <c r="BG390" s="1122"/>
      <c r="BH390" s="1121">
        <f>BF390+BH389</f>
        <v>0</v>
      </c>
      <c r="BI390" s="1122"/>
      <c r="BJ390" s="1121">
        <f>BH390+BJ389</f>
        <v>0</v>
      </c>
      <c r="BK390" s="1122"/>
      <c r="BL390" s="1121">
        <f>BJ390+BL389</f>
        <v>0</v>
      </c>
      <c r="BM390" s="1122"/>
      <c r="BN390" s="1121">
        <f>BL390+BN389</f>
        <v>0</v>
      </c>
      <c r="BO390" s="1122"/>
      <c r="BP390" s="1121">
        <f>BN390+BP389</f>
        <v>0</v>
      </c>
      <c r="BQ390" s="1122"/>
      <c r="BR390" s="1121">
        <f>BP390+BR389</f>
        <v>0</v>
      </c>
      <c r="BS390" s="1122"/>
      <c r="BT390" s="1121">
        <f>BR390+BT389</f>
        <v>0</v>
      </c>
      <c r="BU390" s="1122"/>
      <c r="BV390" s="1121">
        <f>BT390+BV389</f>
        <v>0</v>
      </c>
      <c r="BW390" s="1122"/>
      <c r="BX390" s="1121">
        <f>BV390+BX389</f>
        <v>0</v>
      </c>
      <c r="BY390" s="1122"/>
      <c r="BZ390" s="1121">
        <f>BX390+BZ389</f>
        <v>0</v>
      </c>
      <c r="CA390" s="1122"/>
      <c r="CB390" s="1121">
        <f>BZ390+CB389</f>
        <v>0</v>
      </c>
      <c r="CC390" s="1122"/>
      <c r="CD390" s="1121">
        <f>CB390+CD389</f>
        <v>0</v>
      </c>
      <c r="CE390" s="1122"/>
      <c r="CF390" s="1121">
        <f>CD390+CF389</f>
        <v>0</v>
      </c>
      <c r="CG390" s="1122"/>
      <c r="CH390" s="1121">
        <f>CF390+CH389</f>
        <v>0</v>
      </c>
      <c r="CI390" s="1122"/>
      <c r="CJ390" s="1121">
        <f>CH390+CJ389</f>
        <v>0</v>
      </c>
      <c r="CK390" s="1122"/>
      <c r="CL390" s="1121">
        <f>CJ390+CL389</f>
        <v>0</v>
      </c>
      <c r="CM390" s="1122"/>
      <c r="CN390" s="1121">
        <f>CL390+CN389</f>
        <v>0</v>
      </c>
      <c r="CO390" s="1122"/>
      <c r="CP390" s="1121">
        <f>CN390+CP389</f>
        <v>0</v>
      </c>
      <c r="CQ390" s="1122"/>
      <c r="CR390" s="1121">
        <f>CP390+CR389</f>
        <v>0</v>
      </c>
      <c r="CS390" s="1122"/>
      <c r="CT390" s="1121">
        <f>CR390+CT389</f>
        <v>0</v>
      </c>
      <c r="CU390" s="1122"/>
      <c r="CV390" s="1121">
        <f>CT390+CV389</f>
        <v>0</v>
      </c>
      <c r="CW390" s="1122"/>
      <c r="CX390" s="1121">
        <f>CV390+CX389</f>
        <v>0</v>
      </c>
      <c r="CY390" s="1122"/>
      <c r="CZ390" s="1121">
        <f>CX390+CZ389</f>
        <v>0</v>
      </c>
      <c r="DA390" s="1122"/>
      <c r="DB390" s="1121">
        <f>CZ390+DB389</f>
        <v>0</v>
      </c>
      <c r="DC390" s="1122"/>
      <c r="DD390" s="1121">
        <f>DB390+DD389</f>
        <v>0</v>
      </c>
      <c r="DE390" s="1122"/>
      <c r="DF390" s="1121">
        <f>DD390+DF389</f>
        <v>0</v>
      </c>
      <c r="DG390" s="1122"/>
      <c r="DH390" s="1121">
        <f>DF390+DH389</f>
        <v>0</v>
      </c>
      <c r="DI390" s="1122"/>
      <c r="DJ390" s="1127">
        <f>DH390+DJ389</f>
        <v>0</v>
      </c>
      <c r="DK390" s="1128"/>
      <c r="DL390" s="1121">
        <f>DJ390+DL389</f>
        <v>0</v>
      </c>
      <c r="DM390" s="1122"/>
      <c r="DN390" s="1121">
        <f>DL390+DN389</f>
        <v>0</v>
      </c>
      <c r="DO390" s="1122"/>
      <c r="DP390" s="1121">
        <f>DN390+DP389</f>
        <v>0</v>
      </c>
      <c r="DQ390" s="1122"/>
      <c r="DR390" s="1121">
        <f>DP390+DR389</f>
        <v>0</v>
      </c>
      <c r="DS390" s="1122"/>
      <c r="DT390" s="1121">
        <f>DR390+DT389</f>
        <v>0</v>
      </c>
      <c r="DU390" s="1122"/>
      <c r="DV390" s="1121">
        <f>DT390+DV389</f>
        <v>0</v>
      </c>
      <c r="DW390" s="1122"/>
      <c r="DX390" s="1121">
        <f>DV390+DX389</f>
        <v>0</v>
      </c>
      <c r="DY390" s="1122"/>
      <c r="DZ390" s="1121">
        <f>DX390+DZ389</f>
        <v>0</v>
      </c>
      <c r="EA390" s="1122"/>
      <c r="EB390" s="1121">
        <f>DZ390+EB389</f>
        <v>0</v>
      </c>
      <c r="EC390" s="1122"/>
      <c r="ED390" s="1121">
        <f>EB390+ED389</f>
        <v>0</v>
      </c>
      <c r="EE390" s="1122"/>
      <c r="EF390" s="1121">
        <f>ED390+EF389</f>
        <v>0</v>
      </c>
      <c r="EG390" s="1122"/>
      <c r="EH390" s="1121">
        <f>EF390+EH389</f>
        <v>0</v>
      </c>
      <c r="EI390" s="1122"/>
      <c r="EJ390" s="1121">
        <f>EH390+EJ389</f>
        <v>0</v>
      </c>
      <c r="EK390" s="1122"/>
      <c r="EL390" s="1121">
        <f>EJ390+EL389</f>
        <v>0</v>
      </c>
      <c r="EM390" s="1122"/>
      <c r="EN390" s="1121">
        <f>EL390+EN389</f>
        <v>0</v>
      </c>
      <c r="EO390" s="1122"/>
      <c r="EP390" s="1121">
        <f>EN390+EP389</f>
        <v>0</v>
      </c>
      <c r="EQ390" s="1122"/>
      <c r="ER390" s="1121">
        <f>EP390+ER389</f>
        <v>0</v>
      </c>
      <c r="ES390" s="1122"/>
      <c r="ET390" s="1121">
        <f>ER390+ET389</f>
        <v>0</v>
      </c>
      <c r="EU390" s="1122"/>
      <c r="EV390" s="1121">
        <f>ET390+EV389</f>
        <v>0</v>
      </c>
      <c r="EW390" s="1122"/>
      <c r="EX390" s="1121">
        <f>EV390+EX389</f>
        <v>0</v>
      </c>
      <c r="EY390" s="1122"/>
      <c r="EZ390" s="1121">
        <f>EX390+EZ389</f>
        <v>0</v>
      </c>
      <c r="FA390" s="1122"/>
      <c r="FB390" s="1121">
        <f>EZ390+FB389</f>
        <v>0</v>
      </c>
      <c r="FC390" s="1122"/>
      <c r="FD390" s="1121">
        <f>FB390+FD389</f>
        <v>0</v>
      </c>
      <c r="FE390" s="1122"/>
      <c r="FF390" s="1121">
        <f>FD390+FF389</f>
        <v>0</v>
      </c>
      <c r="FG390" s="1122"/>
      <c r="FH390" s="1121">
        <f>FF390+FH389</f>
        <v>0</v>
      </c>
      <c r="FI390" s="1122"/>
      <c r="FJ390" s="1121">
        <f>FH390+FJ389</f>
        <v>0</v>
      </c>
      <c r="FK390" s="1122"/>
      <c r="FL390" s="1121">
        <f>FJ390+FL389</f>
        <v>0</v>
      </c>
      <c r="FM390" s="1122"/>
      <c r="FN390" s="1121">
        <f>FL390+FN389</f>
        <v>0</v>
      </c>
      <c r="FO390" s="1122"/>
      <c r="FP390" s="1121">
        <f>FN390+FP389</f>
        <v>0</v>
      </c>
      <c r="FQ390" s="1122"/>
      <c r="FR390" s="1121">
        <f>FP390+FR389</f>
        <v>0</v>
      </c>
      <c r="FS390" s="1122"/>
      <c r="FT390" s="1121">
        <f>FR390+FT389</f>
        <v>0</v>
      </c>
      <c r="FU390" s="1122"/>
      <c r="FV390" s="1121">
        <f>FT390+FV389</f>
        <v>0</v>
      </c>
      <c r="FW390" s="1122"/>
      <c r="FX390" s="1121">
        <f>FV390+FX389</f>
        <v>0</v>
      </c>
      <c r="FY390" s="1122"/>
      <c r="FZ390" s="1121">
        <f>FX390+FZ389</f>
        <v>0</v>
      </c>
      <c r="GA390" s="1122"/>
      <c r="GB390" s="1121">
        <f>FZ390+GB389</f>
        <v>0</v>
      </c>
      <c r="GC390" s="1122"/>
      <c r="GD390" s="1121">
        <f>GB390+GD389</f>
        <v>0</v>
      </c>
      <c r="GE390" s="1122"/>
      <c r="GF390" s="1121">
        <f>GD390+GF389</f>
        <v>0</v>
      </c>
      <c r="GG390" s="1122"/>
      <c r="GH390" s="1121">
        <f>GF390+GH389</f>
        <v>0</v>
      </c>
      <c r="GI390" s="1122"/>
      <c r="GJ390" s="1121">
        <f>GH390+GJ389</f>
        <v>0</v>
      </c>
      <c r="GK390" s="1122"/>
      <c r="GL390" s="1121">
        <f>GJ390+GL389</f>
        <v>0</v>
      </c>
      <c r="GM390" s="1122"/>
      <c r="GN390" s="1121">
        <f>GL390+GN389</f>
        <v>0</v>
      </c>
      <c r="GO390" s="1122"/>
      <c r="GP390" s="1121">
        <f>GN390+GP389</f>
        <v>0</v>
      </c>
      <c r="GQ390" s="1122"/>
      <c r="GR390" s="1121">
        <f>GP390+GR389</f>
        <v>0</v>
      </c>
      <c r="GS390" s="1122"/>
      <c r="GT390" s="1121">
        <f>GR390+GT389</f>
        <v>0</v>
      </c>
      <c r="GU390" s="1122"/>
      <c r="GV390" s="1121">
        <f t="shared" ref="GV390" si="1560">GT390+GV389</f>
        <v>0</v>
      </c>
      <c r="GW390" s="1122"/>
      <c r="GX390" s="1121">
        <f t="shared" ref="GX390" si="1561">GV390+GX389</f>
        <v>0</v>
      </c>
      <c r="GY390" s="1122"/>
      <c r="GZ390" s="1121">
        <f t="shared" ref="GZ390" si="1562">GX390+GZ389</f>
        <v>0</v>
      </c>
      <c r="HA390" s="1122"/>
      <c r="HB390" s="1121">
        <f>GZ390+HB389</f>
        <v>0</v>
      </c>
      <c r="HC390" s="1122"/>
      <c r="HD390" s="1121">
        <f t="shared" ref="HD390" si="1563">HB390+HD389</f>
        <v>0</v>
      </c>
      <c r="HE390" s="1122"/>
      <c r="HF390" s="1121">
        <f t="shared" ref="HF390" si="1564">HD390+HF389</f>
        <v>0</v>
      </c>
      <c r="HG390" s="1122"/>
      <c r="HH390" s="1121">
        <f t="shared" ref="HH390" si="1565">HF390+HH389</f>
        <v>0</v>
      </c>
      <c r="HI390" s="1122"/>
    </row>
    <row r="391" spans="1:217" s="19" customFormat="1" ht="12.75" hidden="1" customHeight="1">
      <c r="A391" s="1139"/>
      <c r="B391" s="1140"/>
      <c r="C391" s="1139"/>
      <c r="D391" s="1141"/>
      <c r="E391" s="1141"/>
      <c r="F391" s="1142"/>
      <c r="G391" s="1141"/>
      <c r="H391" s="840"/>
      <c r="I391" s="1143"/>
      <c r="J391" s="1144"/>
      <c r="K391" s="841" t="s">
        <v>383</v>
      </c>
      <c r="L391" s="1117"/>
      <c r="M391" s="1118"/>
      <c r="N391" s="1117"/>
      <c r="O391" s="1118"/>
      <c r="P391" s="1117"/>
      <c r="Q391" s="1118"/>
      <c r="R391" s="1117"/>
      <c r="S391" s="1118"/>
      <c r="T391" s="1117"/>
      <c r="U391" s="1118"/>
      <c r="V391" s="1117"/>
      <c r="W391" s="1118"/>
      <c r="X391" s="1117"/>
      <c r="Y391" s="1118"/>
      <c r="Z391" s="1117"/>
      <c r="AA391" s="1118"/>
      <c r="AB391" s="1117"/>
      <c r="AC391" s="1118"/>
      <c r="AD391" s="1117"/>
      <c r="AE391" s="1118"/>
      <c r="AF391" s="1117"/>
      <c r="AG391" s="1118"/>
      <c r="AH391" s="1117"/>
      <c r="AI391" s="1118"/>
      <c r="AJ391" s="1117"/>
      <c r="AK391" s="1118"/>
      <c r="AL391" s="1117"/>
      <c r="AM391" s="1118"/>
      <c r="AN391" s="1117"/>
      <c r="AO391" s="1118"/>
      <c r="AP391" s="1117"/>
      <c r="AQ391" s="1118"/>
      <c r="AR391" s="1117"/>
      <c r="AS391" s="1118"/>
      <c r="AT391" s="1117"/>
      <c r="AU391" s="1118"/>
      <c r="AV391" s="1117"/>
      <c r="AW391" s="1118"/>
      <c r="AX391" s="1117"/>
      <c r="AY391" s="1118"/>
      <c r="AZ391" s="1117"/>
      <c r="BA391" s="1118"/>
      <c r="BB391" s="1117"/>
      <c r="BC391" s="1118"/>
      <c r="BD391" s="1117"/>
      <c r="BE391" s="1118"/>
      <c r="BF391" s="1117"/>
      <c r="BG391" s="1118"/>
      <c r="BH391" s="1117"/>
      <c r="BI391" s="1118"/>
      <c r="BJ391" s="1117"/>
      <c r="BK391" s="1118"/>
      <c r="BL391" s="1117"/>
      <c r="BM391" s="1118"/>
      <c r="BN391" s="1117"/>
      <c r="BO391" s="1118"/>
      <c r="BP391" s="1117"/>
      <c r="BQ391" s="1118"/>
      <c r="BR391" s="1117"/>
      <c r="BS391" s="1118"/>
      <c r="BT391" s="1117"/>
      <c r="BU391" s="1118"/>
      <c r="BV391" s="1117"/>
      <c r="BW391" s="1118"/>
      <c r="BX391" s="1117"/>
      <c r="BY391" s="1118"/>
      <c r="BZ391" s="1117"/>
      <c r="CA391" s="1118"/>
      <c r="CB391" s="1117"/>
      <c r="CC391" s="1118"/>
      <c r="CD391" s="1117"/>
      <c r="CE391" s="1118"/>
      <c r="CF391" s="1117"/>
      <c r="CG391" s="1118"/>
      <c r="CH391" s="1117"/>
      <c r="CI391" s="1118"/>
      <c r="CJ391" s="1117"/>
      <c r="CK391" s="1118"/>
      <c r="CL391" s="1117"/>
      <c r="CM391" s="1118"/>
      <c r="CN391" s="1117"/>
      <c r="CO391" s="1118"/>
      <c r="CP391" s="1117"/>
      <c r="CQ391" s="1118"/>
      <c r="CR391" s="1117"/>
      <c r="CS391" s="1118"/>
      <c r="CT391" s="1117"/>
      <c r="CU391" s="1118"/>
      <c r="CV391" s="1117"/>
      <c r="CW391" s="1118"/>
      <c r="CX391" s="1117"/>
      <c r="CY391" s="1118"/>
      <c r="CZ391" s="1117"/>
      <c r="DA391" s="1118"/>
      <c r="DB391" s="1117"/>
      <c r="DC391" s="1118"/>
      <c r="DD391" s="1117"/>
      <c r="DE391" s="1118"/>
      <c r="DF391" s="1117"/>
      <c r="DG391" s="1118"/>
      <c r="DH391" s="1117"/>
      <c r="DI391" s="1118"/>
      <c r="DJ391" s="1123"/>
      <c r="DK391" s="1124"/>
      <c r="DL391" s="1117"/>
      <c r="DM391" s="1118"/>
      <c r="DN391" s="1117"/>
      <c r="DO391" s="1118"/>
      <c r="DP391" s="1117"/>
      <c r="DQ391" s="1118"/>
      <c r="DR391" s="1117"/>
      <c r="DS391" s="1118"/>
      <c r="DT391" s="1117"/>
      <c r="DU391" s="1118"/>
      <c r="DV391" s="1117"/>
      <c r="DW391" s="1118"/>
      <c r="DX391" s="1117"/>
      <c r="DY391" s="1118"/>
      <c r="DZ391" s="1117"/>
      <c r="EA391" s="1118"/>
      <c r="EB391" s="1117"/>
      <c r="EC391" s="1118"/>
      <c r="ED391" s="1117"/>
      <c r="EE391" s="1118"/>
      <c r="EF391" s="1117"/>
      <c r="EG391" s="1118"/>
      <c r="EH391" s="1117"/>
      <c r="EI391" s="1118"/>
      <c r="EJ391" s="1117"/>
      <c r="EK391" s="1118"/>
      <c r="EL391" s="1117"/>
      <c r="EM391" s="1118"/>
      <c r="EN391" s="1117"/>
      <c r="EO391" s="1118"/>
      <c r="EP391" s="1117"/>
      <c r="EQ391" s="1118"/>
      <c r="ER391" s="1117"/>
      <c r="ES391" s="1118"/>
      <c r="ET391" s="1117"/>
      <c r="EU391" s="1118"/>
      <c r="EV391" s="1117"/>
      <c r="EW391" s="1118"/>
      <c r="EX391" s="1117"/>
      <c r="EY391" s="1118"/>
      <c r="EZ391" s="1117"/>
      <c r="FA391" s="1118"/>
      <c r="FB391" s="1117"/>
      <c r="FC391" s="1118"/>
      <c r="FD391" s="1117"/>
      <c r="FE391" s="1118"/>
      <c r="FF391" s="1117"/>
      <c r="FG391" s="1118"/>
      <c r="FH391" s="1117"/>
      <c r="FI391" s="1118"/>
      <c r="FJ391" s="1117"/>
      <c r="FK391" s="1118"/>
      <c r="FL391" s="1117"/>
      <c r="FM391" s="1118"/>
      <c r="FN391" s="1117"/>
      <c r="FO391" s="1118"/>
      <c r="FP391" s="1117"/>
      <c r="FQ391" s="1118"/>
      <c r="FR391" s="1117"/>
      <c r="FS391" s="1118"/>
      <c r="FT391" s="1117"/>
      <c r="FU391" s="1118"/>
      <c r="FV391" s="1117"/>
      <c r="FW391" s="1118"/>
      <c r="FX391" s="1117"/>
      <c r="FY391" s="1118"/>
      <c r="FZ391" s="1117"/>
      <c r="GA391" s="1118"/>
      <c r="GB391" s="1117"/>
      <c r="GC391" s="1118"/>
      <c r="GD391" s="1117"/>
      <c r="GE391" s="1118"/>
      <c r="GF391" s="1117"/>
      <c r="GG391" s="1118"/>
      <c r="GH391" s="1117"/>
      <c r="GI391" s="1118"/>
      <c r="GJ391" s="1117"/>
      <c r="GK391" s="1118"/>
      <c r="GL391" s="1117"/>
      <c r="GM391" s="1118"/>
      <c r="GN391" s="1117"/>
      <c r="GO391" s="1118"/>
      <c r="GP391" s="1117"/>
      <c r="GQ391" s="1118"/>
      <c r="GR391" s="1117"/>
      <c r="GS391" s="1118"/>
      <c r="GT391" s="1117"/>
      <c r="GU391" s="1118"/>
      <c r="GV391" s="1117"/>
      <c r="GW391" s="1118"/>
      <c r="GX391" s="1117"/>
      <c r="GY391" s="1118"/>
      <c r="GZ391" s="1117"/>
      <c r="HA391" s="1118"/>
      <c r="HB391" s="1117"/>
      <c r="HC391" s="1118"/>
      <c r="HD391" s="1117"/>
      <c r="HE391" s="1118"/>
      <c r="HF391" s="1117"/>
      <c r="HG391" s="1118"/>
      <c r="HH391" s="1117"/>
      <c r="HI391" s="1118"/>
    </row>
    <row r="392" spans="1:217" s="20" customFormat="1" ht="12.75" hidden="1" customHeight="1">
      <c r="A392" s="1139"/>
      <c r="B392" s="1140"/>
      <c r="C392" s="1139"/>
      <c r="D392" s="1141"/>
      <c r="E392" s="1141"/>
      <c r="F392" s="1142"/>
      <c r="G392" s="1141"/>
      <c r="H392" s="842"/>
      <c r="I392" s="1143"/>
      <c r="J392" s="1144"/>
      <c r="K392" s="843" t="s">
        <v>384</v>
      </c>
      <c r="L392" s="1113">
        <f>L391</f>
        <v>0</v>
      </c>
      <c r="M392" s="1114"/>
      <c r="N392" s="1113">
        <f>N391+L392</f>
        <v>0</v>
      </c>
      <c r="O392" s="1114"/>
      <c r="P392" s="1113">
        <f>P391+N392</f>
        <v>0</v>
      </c>
      <c r="Q392" s="1114"/>
      <c r="R392" s="1113">
        <f>R391+P392</f>
        <v>0</v>
      </c>
      <c r="S392" s="1114"/>
      <c r="T392" s="1113">
        <f>T391+R392</f>
        <v>0</v>
      </c>
      <c r="U392" s="1114"/>
      <c r="V392" s="1113">
        <f>V391+T392</f>
        <v>0</v>
      </c>
      <c r="W392" s="1114"/>
      <c r="X392" s="1113">
        <f>X391+V392</f>
        <v>0</v>
      </c>
      <c r="Y392" s="1114"/>
      <c r="Z392" s="1113">
        <f>Z391+X392</f>
        <v>0</v>
      </c>
      <c r="AA392" s="1114"/>
      <c r="AB392" s="1113">
        <f>AB391+Z392</f>
        <v>0</v>
      </c>
      <c r="AC392" s="1114"/>
      <c r="AD392" s="1113">
        <f>AD391+AB392</f>
        <v>0</v>
      </c>
      <c r="AE392" s="1114"/>
      <c r="AF392" s="1113">
        <f>AF391+AD392</f>
        <v>0</v>
      </c>
      <c r="AG392" s="1114"/>
      <c r="AH392" s="1113">
        <f>AH391+AF392</f>
        <v>0</v>
      </c>
      <c r="AI392" s="1114"/>
      <c r="AJ392" s="1113">
        <f>AJ391+AH392</f>
        <v>0</v>
      </c>
      <c r="AK392" s="1114"/>
      <c r="AL392" s="1113">
        <f>AL391+AJ392</f>
        <v>0</v>
      </c>
      <c r="AM392" s="1114"/>
      <c r="AN392" s="1113">
        <f>AN391+AL392</f>
        <v>0</v>
      </c>
      <c r="AO392" s="1114"/>
      <c r="AP392" s="1113">
        <f>AP391+AN392</f>
        <v>0</v>
      </c>
      <c r="AQ392" s="1114"/>
      <c r="AR392" s="1113">
        <f>AR391+AP392</f>
        <v>0</v>
      </c>
      <c r="AS392" s="1114"/>
      <c r="AT392" s="1113">
        <f>AT391+AR392</f>
        <v>0</v>
      </c>
      <c r="AU392" s="1114"/>
      <c r="AV392" s="1113">
        <f>AV391+AT392</f>
        <v>0</v>
      </c>
      <c r="AW392" s="1114"/>
      <c r="AX392" s="1113">
        <f>AX391+AV392</f>
        <v>0</v>
      </c>
      <c r="AY392" s="1114"/>
      <c r="AZ392" s="1113">
        <f>AZ391+AX392</f>
        <v>0</v>
      </c>
      <c r="BA392" s="1114"/>
      <c r="BB392" s="1113">
        <f>BB391+AZ392</f>
        <v>0</v>
      </c>
      <c r="BC392" s="1114"/>
      <c r="BD392" s="1113">
        <f>BD391+BB392</f>
        <v>0</v>
      </c>
      <c r="BE392" s="1114"/>
      <c r="BF392" s="1113">
        <f>BF391+BD392</f>
        <v>0</v>
      </c>
      <c r="BG392" s="1114"/>
      <c r="BH392" s="1113">
        <f>BH391+BF392</f>
        <v>0</v>
      </c>
      <c r="BI392" s="1114"/>
      <c r="BJ392" s="1113">
        <f>BJ391+BH392</f>
        <v>0</v>
      </c>
      <c r="BK392" s="1114"/>
      <c r="BL392" s="1113">
        <f>BL391+BJ392</f>
        <v>0</v>
      </c>
      <c r="BM392" s="1114"/>
      <c r="BN392" s="1113">
        <f>BN391+BL392</f>
        <v>0</v>
      </c>
      <c r="BO392" s="1114"/>
      <c r="BP392" s="1113">
        <f>BP391+BN392</f>
        <v>0</v>
      </c>
      <c r="BQ392" s="1114"/>
      <c r="BR392" s="1113">
        <f>BR391+BP392</f>
        <v>0</v>
      </c>
      <c r="BS392" s="1114"/>
      <c r="BT392" s="1113">
        <f>BT391+BR392</f>
        <v>0</v>
      </c>
      <c r="BU392" s="1114"/>
      <c r="BV392" s="1113">
        <f>BV391+BT392</f>
        <v>0</v>
      </c>
      <c r="BW392" s="1114"/>
      <c r="BX392" s="1113">
        <f>BX391+BV392</f>
        <v>0</v>
      </c>
      <c r="BY392" s="1114"/>
      <c r="BZ392" s="1113">
        <f>BZ391+BX392</f>
        <v>0</v>
      </c>
      <c r="CA392" s="1114"/>
      <c r="CB392" s="1113">
        <f>CB391+BZ392</f>
        <v>0</v>
      </c>
      <c r="CC392" s="1114"/>
      <c r="CD392" s="1113">
        <f>CD391+CB392</f>
        <v>0</v>
      </c>
      <c r="CE392" s="1114"/>
      <c r="CF392" s="1113">
        <f>CF391+CD392</f>
        <v>0</v>
      </c>
      <c r="CG392" s="1114"/>
      <c r="CH392" s="1113">
        <f>CH391+CF392</f>
        <v>0</v>
      </c>
      <c r="CI392" s="1114"/>
      <c r="CJ392" s="1113">
        <f>CJ391+CH392</f>
        <v>0</v>
      </c>
      <c r="CK392" s="1114"/>
      <c r="CL392" s="1113">
        <f>CL391+CJ392</f>
        <v>0</v>
      </c>
      <c r="CM392" s="1114"/>
      <c r="CN392" s="1113">
        <f>CN391+CL392</f>
        <v>0</v>
      </c>
      <c r="CO392" s="1114"/>
      <c r="CP392" s="1113">
        <f>CP391+CN392</f>
        <v>0</v>
      </c>
      <c r="CQ392" s="1114"/>
      <c r="CR392" s="1113">
        <f>CR391+CP392</f>
        <v>0</v>
      </c>
      <c r="CS392" s="1114"/>
      <c r="CT392" s="1113">
        <f>CT391+CR392</f>
        <v>0</v>
      </c>
      <c r="CU392" s="1114"/>
      <c r="CV392" s="1113">
        <f>CV391+CT392</f>
        <v>0</v>
      </c>
      <c r="CW392" s="1114"/>
      <c r="CX392" s="1113">
        <f>CX391+CV392</f>
        <v>0</v>
      </c>
      <c r="CY392" s="1114"/>
      <c r="CZ392" s="1113">
        <f>CZ391+CX392</f>
        <v>0</v>
      </c>
      <c r="DA392" s="1114"/>
      <c r="DB392" s="1113">
        <f>DB391+CZ392</f>
        <v>0</v>
      </c>
      <c r="DC392" s="1114"/>
      <c r="DD392" s="1113">
        <f>DD391+DB392</f>
        <v>0</v>
      </c>
      <c r="DE392" s="1114"/>
      <c r="DF392" s="1113">
        <f>DF391+DD392</f>
        <v>0</v>
      </c>
      <c r="DG392" s="1114"/>
      <c r="DH392" s="1113">
        <f>DH391+DF392</f>
        <v>0</v>
      </c>
      <c r="DI392" s="1114"/>
      <c r="DJ392" s="1119">
        <f>DJ391+DH392</f>
        <v>0</v>
      </c>
      <c r="DK392" s="1120"/>
      <c r="DL392" s="1113">
        <f>DL391+DJ392</f>
        <v>0</v>
      </c>
      <c r="DM392" s="1114"/>
      <c r="DN392" s="1113">
        <f>DN391+DL392</f>
        <v>0</v>
      </c>
      <c r="DO392" s="1114"/>
      <c r="DP392" s="1113">
        <f>DP391+DN392</f>
        <v>0</v>
      </c>
      <c r="DQ392" s="1114"/>
      <c r="DR392" s="1113">
        <f>DR391+DP392</f>
        <v>0</v>
      </c>
      <c r="DS392" s="1114"/>
      <c r="DT392" s="1113">
        <f>DT391+DR392</f>
        <v>0</v>
      </c>
      <c r="DU392" s="1114"/>
      <c r="DV392" s="1113">
        <f>DV391+DT392</f>
        <v>0</v>
      </c>
      <c r="DW392" s="1114"/>
      <c r="DX392" s="1113">
        <f>DX391+DV392</f>
        <v>0</v>
      </c>
      <c r="DY392" s="1114"/>
      <c r="DZ392" s="1113">
        <f>DZ391+DX392</f>
        <v>0</v>
      </c>
      <c r="EA392" s="1114"/>
      <c r="EB392" s="1113">
        <f>EB391+DZ392</f>
        <v>0</v>
      </c>
      <c r="EC392" s="1114"/>
      <c r="ED392" s="1113">
        <f>ED391+EB392</f>
        <v>0</v>
      </c>
      <c r="EE392" s="1114"/>
      <c r="EF392" s="1113">
        <f>EF391+ED392</f>
        <v>0</v>
      </c>
      <c r="EG392" s="1114"/>
      <c r="EH392" s="1113">
        <f>EH391+EF392</f>
        <v>0</v>
      </c>
      <c r="EI392" s="1114"/>
      <c r="EJ392" s="1113">
        <f>EJ391+EH392</f>
        <v>0</v>
      </c>
      <c r="EK392" s="1114"/>
      <c r="EL392" s="1113">
        <f>EL391+EJ392</f>
        <v>0</v>
      </c>
      <c r="EM392" s="1114"/>
      <c r="EN392" s="1113">
        <f>EN391+EL392</f>
        <v>0</v>
      </c>
      <c r="EO392" s="1114"/>
      <c r="EP392" s="1113">
        <f>EP391+EN392</f>
        <v>0</v>
      </c>
      <c r="EQ392" s="1114"/>
      <c r="ER392" s="1113">
        <f>ER391+EP392</f>
        <v>0</v>
      </c>
      <c r="ES392" s="1114"/>
      <c r="ET392" s="1113">
        <f>ET391+ER392</f>
        <v>0</v>
      </c>
      <c r="EU392" s="1114"/>
      <c r="EV392" s="1113">
        <f>EV391+ET392</f>
        <v>0</v>
      </c>
      <c r="EW392" s="1114"/>
      <c r="EX392" s="1113">
        <f>EX391+EV392</f>
        <v>0</v>
      </c>
      <c r="EY392" s="1114"/>
      <c r="EZ392" s="1113">
        <f>EZ391+EX392</f>
        <v>0</v>
      </c>
      <c r="FA392" s="1114"/>
      <c r="FB392" s="1113">
        <f>FB391+EZ392</f>
        <v>0</v>
      </c>
      <c r="FC392" s="1114"/>
      <c r="FD392" s="1113">
        <f>FD391+FB392</f>
        <v>0</v>
      </c>
      <c r="FE392" s="1114"/>
      <c r="FF392" s="1113">
        <f>FF391+FD392</f>
        <v>0</v>
      </c>
      <c r="FG392" s="1114"/>
      <c r="FH392" s="1113">
        <f>FH391+FF392</f>
        <v>0</v>
      </c>
      <c r="FI392" s="1114"/>
      <c r="FJ392" s="1113">
        <f>FJ391+FH392</f>
        <v>0</v>
      </c>
      <c r="FK392" s="1114"/>
      <c r="FL392" s="1113">
        <f>FL391+FJ392</f>
        <v>0</v>
      </c>
      <c r="FM392" s="1114"/>
      <c r="FN392" s="1113">
        <f>FN391+FL392</f>
        <v>0</v>
      </c>
      <c r="FO392" s="1114"/>
      <c r="FP392" s="1113">
        <f>FP391+FN392</f>
        <v>0</v>
      </c>
      <c r="FQ392" s="1114"/>
      <c r="FR392" s="1113">
        <f>FR391+FP392</f>
        <v>0</v>
      </c>
      <c r="FS392" s="1114"/>
      <c r="FT392" s="1113">
        <f>FT391+FR392</f>
        <v>0</v>
      </c>
      <c r="FU392" s="1114"/>
      <c r="FV392" s="1113">
        <f>FV391+FT392</f>
        <v>0</v>
      </c>
      <c r="FW392" s="1114"/>
      <c r="FX392" s="1113">
        <f>FX391+FV392</f>
        <v>0</v>
      </c>
      <c r="FY392" s="1114"/>
      <c r="FZ392" s="1113">
        <f>FZ391+FX392</f>
        <v>0</v>
      </c>
      <c r="GA392" s="1114"/>
      <c r="GB392" s="1113">
        <f>GB391+FZ392</f>
        <v>0</v>
      </c>
      <c r="GC392" s="1114"/>
      <c r="GD392" s="1113">
        <f>GD391+GB392</f>
        <v>0</v>
      </c>
      <c r="GE392" s="1114"/>
      <c r="GF392" s="1113">
        <f>GF391+GD392</f>
        <v>0</v>
      </c>
      <c r="GG392" s="1114"/>
      <c r="GH392" s="1113">
        <f>GH391+GF392</f>
        <v>0</v>
      </c>
      <c r="GI392" s="1114"/>
      <c r="GJ392" s="1113">
        <f>GJ391+GH392</f>
        <v>0</v>
      </c>
      <c r="GK392" s="1114"/>
      <c r="GL392" s="1113">
        <f>GL391+GJ392</f>
        <v>0</v>
      </c>
      <c r="GM392" s="1114"/>
      <c r="GN392" s="1113">
        <f>GN391+GL392</f>
        <v>0</v>
      </c>
      <c r="GO392" s="1114"/>
      <c r="GP392" s="1113">
        <f>GP391+GN392</f>
        <v>0</v>
      </c>
      <c r="GQ392" s="1114"/>
      <c r="GR392" s="1113">
        <f>GR391+GP392</f>
        <v>0</v>
      </c>
      <c r="GS392" s="1114"/>
      <c r="GT392" s="1113">
        <f>GT391+GR392</f>
        <v>0</v>
      </c>
      <c r="GU392" s="1114"/>
      <c r="GV392" s="1113">
        <f t="shared" ref="GV392" si="1566">GV391+GT392</f>
        <v>0</v>
      </c>
      <c r="GW392" s="1114"/>
      <c r="GX392" s="1113">
        <f t="shared" ref="GX392" si="1567">GX391+GV392</f>
        <v>0</v>
      </c>
      <c r="GY392" s="1114"/>
      <c r="GZ392" s="1113">
        <f t="shared" ref="GZ392" si="1568">GZ391+GX392</f>
        <v>0</v>
      </c>
      <c r="HA392" s="1114"/>
      <c r="HB392" s="1113">
        <f>HB391+GZ392</f>
        <v>0</v>
      </c>
      <c r="HC392" s="1114"/>
      <c r="HD392" s="1113">
        <f t="shared" ref="HD392" si="1569">HD391+HB392</f>
        <v>0</v>
      </c>
      <c r="HE392" s="1114"/>
      <c r="HF392" s="1113">
        <f t="shared" ref="HF392" si="1570">HF391+HD392</f>
        <v>0</v>
      </c>
      <c r="HG392" s="1114"/>
      <c r="HH392" s="1113">
        <f t="shared" ref="HH392" si="1571">HH391+HF392</f>
        <v>0</v>
      </c>
      <c r="HI392" s="1114"/>
    </row>
    <row r="393" spans="1:217" s="21" customFormat="1" ht="12.75" hidden="1" customHeight="1">
      <c r="A393" s="1139"/>
      <c r="B393" s="1140"/>
      <c r="C393" s="1139"/>
      <c r="D393" s="1141"/>
      <c r="E393" s="1141"/>
      <c r="F393" s="1142"/>
      <c r="G393" s="1141"/>
      <c r="H393" s="844"/>
      <c r="I393" s="1143"/>
      <c r="J393" s="1144"/>
      <c r="K393" s="845" t="s">
        <v>385</v>
      </c>
      <c r="L393" s="1108" t="e">
        <f>IF($E387&gt;0,L390/$E387,"-")</f>
        <v>#N/A</v>
      </c>
      <c r="M393" s="1109"/>
      <c r="N393" s="1108" t="e">
        <f>IF($E387&gt;0,N390/$E387,"-")</f>
        <v>#N/A</v>
      </c>
      <c r="O393" s="1109"/>
      <c r="P393" s="1108" t="e">
        <f>IF($E387&gt;0,P390/$E387,"-")</f>
        <v>#N/A</v>
      </c>
      <c r="Q393" s="1109"/>
      <c r="R393" s="1108" t="e">
        <f>IF($E387&gt;0,R390/$E387,"-")</f>
        <v>#N/A</v>
      </c>
      <c r="S393" s="1109"/>
      <c r="T393" s="1108" t="e">
        <f>IF($E387&gt;0,T390/$E387,"-")</f>
        <v>#N/A</v>
      </c>
      <c r="U393" s="1109"/>
      <c r="V393" s="1108" t="e">
        <f>IF($E387&gt;0,V390/$E387,"-")</f>
        <v>#N/A</v>
      </c>
      <c r="W393" s="1109"/>
      <c r="X393" s="1108" t="e">
        <f>IF($E387&gt;0,X390/$E387,"-")</f>
        <v>#N/A</v>
      </c>
      <c r="Y393" s="1109"/>
      <c r="Z393" s="1108" t="e">
        <f>IF($E387&gt;0,Z390/$E387,"-")</f>
        <v>#N/A</v>
      </c>
      <c r="AA393" s="1109"/>
      <c r="AB393" s="1108" t="e">
        <f>IF($E387&gt;0,AB390/$E387,"-")</f>
        <v>#N/A</v>
      </c>
      <c r="AC393" s="1109"/>
      <c r="AD393" s="1108" t="e">
        <f>IF($E387&gt;0,AD390/$E387,"-")</f>
        <v>#N/A</v>
      </c>
      <c r="AE393" s="1109"/>
      <c r="AF393" s="1108" t="e">
        <f>IF($E387&gt;0,AF390/$E387,"-")</f>
        <v>#N/A</v>
      </c>
      <c r="AG393" s="1109"/>
      <c r="AH393" s="1108" t="e">
        <f>IF($E387&gt;0,AH390/$E387,"-")</f>
        <v>#N/A</v>
      </c>
      <c r="AI393" s="1109"/>
      <c r="AJ393" s="1108" t="e">
        <f>IF($E387&gt;0,AJ390/$E387,"-")</f>
        <v>#N/A</v>
      </c>
      <c r="AK393" s="1109"/>
      <c r="AL393" s="1108" t="e">
        <f>IF($E387&gt;0,AL390/$E387,"-")</f>
        <v>#N/A</v>
      </c>
      <c r="AM393" s="1109"/>
      <c r="AN393" s="1108" t="e">
        <f>IF($E387&gt;0,AN390/$E387,"-")</f>
        <v>#N/A</v>
      </c>
      <c r="AO393" s="1109"/>
      <c r="AP393" s="1108" t="e">
        <f>IF($E387&gt;0,AP390/$E387,"-")</f>
        <v>#N/A</v>
      </c>
      <c r="AQ393" s="1109"/>
      <c r="AR393" s="1108" t="e">
        <f>IF($E387&gt;0,AR390/$E387,"-")</f>
        <v>#N/A</v>
      </c>
      <c r="AS393" s="1109"/>
      <c r="AT393" s="1108" t="e">
        <f>IF($E387&gt;0,AT390/$E387,"-")</f>
        <v>#N/A</v>
      </c>
      <c r="AU393" s="1109"/>
      <c r="AV393" s="1108" t="e">
        <f>IF($E387&gt;0,AV390/$E387,"-")</f>
        <v>#N/A</v>
      </c>
      <c r="AW393" s="1109"/>
      <c r="AX393" s="1108" t="e">
        <f>IF($E387&gt;0,AX390/$E387,"-")</f>
        <v>#N/A</v>
      </c>
      <c r="AY393" s="1109"/>
      <c r="AZ393" s="1108" t="e">
        <f>IF($E387&gt;0,AZ390/$E387,"-")</f>
        <v>#N/A</v>
      </c>
      <c r="BA393" s="1109"/>
      <c r="BB393" s="1108" t="e">
        <f>IF($E387&gt;0,BB390/$E387,"-")</f>
        <v>#N/A</v>
      </c>
      <c r="BC393" s="1109"/>
      <c r="BD393" s="1108" t="e">
        <f>IF($E387&gt;0,BD390/$E387,"-")</f>
        <v>#N/A</v>
      </c>
      <c r="BE393" s="1109"/>
      <c r="BF393" s="1108" t="e">
        <f>IF($E387&gt;0,BF390/$E387,"-")</f>
        <v>#N/A</v>
      </c>
      <c r="BG393" s="1109"/>
      <c r="BH393" s="1108" t="e">
        <f>IF($E387&gt;0,BH390/$E387,"-")</f>
        <v>#N/A</v>
      </c>
      <c r="BI393" s="1109"/>
      <c r="BJ393" s="1108" t="e">
        <f>IF($E387&gt;0,BJ390/$E387,"-")</f>
        <v>#N/A</v>
      </c>
      <c r="BK393" s="1109"/>
      <c r="BL393" s="1108" t="e">
        <f>IF($E387&gt;0,BL390/$E387,"-")</f>
        <v>#N/A</v>
      </c>
      <c r="BM393" s="1109"/>
      <c r="BN393" s="1108" t="e">
        <f>IF($E387&gt;0,BN390/$E387,"-")</f>
        <v>#N/A</v>
      </c>
      <c r="BO393" s="1109"/>
      <c r="BP393" s="1108" t="e">
        <f>IF($E387&gt;0,BP390/$E387,"-")</f>
        <v>#N/A</v>
      </c>
      <c r="BQ393" s="1109"/>
      <c r="BR393" s="1108" t="e">
        <f>IF($E387&gt;0,BR390/$E387,"-")</f>
        <v>#N/A</v>
      </c>
      <c r="BS393" s="1109"/>
      <c r="BT393" s="1108" t="e">
        <f>IF($E387&gt;0,BT390/$E387,"-")</f>
        <v>#N/A</v>
      </c>
      <c r="BU393" s="1109"/>
      <c r="BV393" s="1108" t="e">
        <f>IF($E387&gt;0,BV390/$E387,"-")</f>
        <v>#N/A</v>
      </c>
      <c r="BW393" s="1109"/>
      <c r="BX393" s="1108" t="e">
        <f>IF($E387&gt;0,BX390/$E387,"-")</f>
        <v>#N/A</v>
      </c>
      <c r="BY393" s="1109"/>
      <c r="BZ393" s="1108" t="e">
        <f>IF($E387&gt;0,BZ390/$E387,"-")</f>
        <v>#N/A</v>
      </c>
      <c r="CA393" s="1109"/>
      <c r="CB393" s="1108" t="e">
        <f>IF($E387&gt;0,CB390/$E387,"-")</f>
        <v>#N/A</v>
      </c>
      <c r="CC393" s="1109"/>
      <c r="CD393" s="1108" t="e">
        <f>IF($E387&gt;0,CD390/$E387,"-")</f>
        <v>#N/A</v>
      </c>
      <c r="CE393" s="1109"/>
      <c r="CF393" s="1108" t="e">
        <f>IF($E387&gt;0,CF390/$E387,"-")</f>
        <v>#N/A</v>
      </c>
      <c r="CG393" s="1109"/>
      <c r="CH393" s="1108" t="e">
        <f>IF($E387&gt;0,CH390/$E387,"-")</f>
        <v>#N/A</v>
      </c>
      <c r="CI393" s="1109"/>
      <c r="CJ393" s="1108" t="e">
        <f>IF($E387&gt;0,CJ390/$E387,"-")</f>
        <v>#N/A</v>
      </c>
      <c r="CK393" s="1109"/>
      <c r="CL393" s="1108" t="e">
        <f>IF($E387&gt;0,CL390/$E387,"-")</f>
        <v>#N/A</v>
      </c>
      <c r="CM393" s="1109"/>
      <c r="CN393" s="1108" t="e">
        <f>IF($E387&gt;0,CN390/$E387,"-")</f>
        <v>#N/A</v>
      </c>
      <c r="CO393" s="1109"/>
      <c r="CP393" s="1108" t="e">
        <f>IF($E387&gt;0,CP390/$E387,"-")</f>
        <v>#N/A</v>
      </c>
      <c r="CQ393" s="1109"/>
      <c r="CR393" s="1108" t="e">
        <f>IF($E387&gt;0,CR390/$E387,"-")</f>
        <v>#N/A</v>
      </c>
      <c r="CS393" s="1109"/>
      <c r="CT393" s="1108" t="e">
        <f>IF($E387&gt;0,CT390/$E387,"-")</f>
        <v>#N/A</v>
      </c>
      <c r="CU393" s="1109"/>
      <c r="CV393" s="1108" t="e">
        <f>IF($E387&gt;0,CV390/$E387,"-")</f>
        <v>#N/A</v>
      </c>
      <c r="CW393" s="1109"/>
      <c r="CX393" s="1108" t="e">
        <f>IF($E387&gt;0,CX390/$E387,"-")</f>
        <v>#N/A</v>
      </c>
      <c r="CY393" s="1109"/>
      <c r="CZ393" s="1108" t="e">
        <f>IF($E387&gt;0,CZ390/$E387,"-")</f>
        <v>#N/A</v>
      </c>
      <c r="DA393" s="1109"/>
      <c r="DB393" s="1108" t="e">
        <f>IF($E387&gt;0,DB390/$E387,"-")</f>
        <v>#N/A</v>
      </c>
      <c r="DC393" s="1109"/>
      <c r="DD393" s="1108" t="e">
        <f>IF($E387&gt;0,DD390/$E387,"-")</f>
        <v>#N/A</v>
      </c>
      <c r="DE393" s="1109"/>
      <c r="DF393" s="1108" t="e">
        <f>IF($E387&gt;0,DF390/$E387,"-")</f>
        <v>#N/A</v>
      </c>
      <c r="DG393" s="1109"/>
      <c r="DH393" s="1108" t="e">
        <f>IF($E387&gt;0,DH390/$E387,"-")</f>
        <v>#N/A</v>
      </c>
      <c r="DI393" s="1109"/>
      <c r="DJ393" s="1115" t="e">
        <f>IF($E387&gt;0,DJ390/$E387,"-")</f>
        <v>#N/A</v>
      </c>
      <c r="DK393" s="1116"/>
      <c r="DL393" s="1108" t="e">
        <f>IF($E387&gt;0,DL390/$E387,"-")</f>
        <v>#N/A</v>
      </c>
      <c r="DM393" s="1109"/>
      <c r="DN393" s="1108" t="e">
        <f>IF($E387&gt;0,DN390/$E387,"-")</f>
        <v>#N/A</v>
      </c>
      <c r="DO393" s="1109"/>
      <c r="DP393" s="1108" t="e">
        <f>IF($E387&gt;0,DP390/$E387,"-")</f>
        <v>#N/A</v>
      </c>
      <c r="DQ393" s="1109"/>
      <c r="DR393" s="1108" t="e">
        <f>IF($E387&gt;0,DR390/$E387,"-")</f>
        <v>#N/A</v>
      </c>
      <c r="DS393" s="1109"/>
      <c r="DT393" s="1108" t="e">
        <f>IF($E387&gt;0,DT390/$E387,"-")</f>
        <v>#N/A</v>
      </c>
      <c r="DU393" s="1109"/>
      <c r="DV393" s="1108" t="e">
        <f>IF($E387&gt;0,DV390/$E387,"-")</f>
        <v>#N/A</v>
      </c>
      <c r="DW393" s="1109"/>
      <c r="DX393" s="1108" t="e">
        <f>IF($E387&gt;0,DX390/$E387,"-")</f>
        <v>#N/A</v>
      </c>
      <c r="DY393" s="1109"/>
      <c r="DZ393" s="1108" t="e">
        <f>IF($E387&gt;0,DZ390/$E387,"-")</f>
        <v>#N/A</v>
      </c>
      <c r="EA393" s="1109"/>
      <c r="EB393" s="1108" t="e">
        <f>IF($E387&gt;0,EB390/$E387,"-")</f>
        <v>#N/A</v>
      </c>
      <c r="EC393" s="1109"/>
      <c r="ED393" s="1108" t="e">
        <f>IF($E387&gt;0,ED390/$E387,"-")</f>
        <v>#N/A</v>
      </c>
      <c r="EE393" s="1109"/>
      <c r="EF393" s="1108" t="e">
        <f>IF($E387&gt;0,EF390/$E387,"-")</f>
        <v>#N/A</v>
      </c>
      <c r="EG393" s="1109"/>
      <c r="EH393" s="1108" t="e">
        <f>IF($E387&gt;0,EH390/$E387,"-")</f>
        <v>#N/A</v>
      </c>
      <c r="EI393" s="1109"/>
      <c r="EJ393" s="1108" t="e">
        <f>IF($E387&gt;0,EJ390/$E387,"-")</f>
        <v>#N/A</v>
      </c>
      <c r="EK393" s="1109"/>
      <c r="EL393" s="1108" t="e">
        <f>IF($E387&gt;0,EL390/$E387,"-")</f>
        <v>#N/A</v>
      </c>
      <c r="EM393" s="1109"/>
      <c r="EN393" s="1108" t="e">
        <f>IF($E387&gt;0,EN390/$E387,"-")</f>
        <v>#N/A</v>
      </c>
      <c r="EO393" s="1109"/>
      <c r="EP393" s="1108" t="e">
        <f>IF($E387&gt;0,EP390/$E387,"-")</f>
        <v>#N/A</v>
      </c>
      <c r="EQ393" s="1109"/>
      <c r="ER393" s="1108" t="e">
        <f>IF($E387&gt;0,ER390/$E387,"-")</f>
        <v>#N/A</v>
      </c>
      <c r="ES393" s="1109"/>
      <c r="ET393" s="1108" t="e">
        <f>IF($E387&gt;0,ET390/$E387,"-")</f>
        <v>#N/A</v>
      </c>
      <c r="EU393" s="1109"/>
      <c r="EV393" s="1108" t="e">
        <f>IF($E387&gt;0,EV390/$E387,"-")</f>
        <v>#N/A</v>
      </c>
      <c r="EW393" s="1109"/>
      <c r="EX393" s="1108" t="e">
        <f>IF($E387&gt;0,EX390/$E387,"-")</f>
        <v>#N/A</v>
      </c>
      <c r="EY393" s="1109"/>
      <c r="EZ393" s="1108" t="e">
        <f>IF($E387&gt;0,EZ390/$E387,"-")</f>
        <v>#N/A</v>
      </c>
      <c r="FA393" s="1109"/>
      <c r="FB393" s="1108" t="e">
        <f>IF($E387&gt;0,FB390/$E387,"-")</f>
        <v>#N/A</v>
      </c>
      <c r="FC393" s="1109"/>
      <c r="FD393" s="1108" t="e">
        <f>IF($E387&gt;0,FD390/$E387,"-")</f>
        <v>#N/A</v>
      </c>
      <c r="FE393" s="1109"/>
      <c r="FF393" s="1108" t="e">
        <f>IF($E387&gt;0,FF390/$E387,"-")</f>
        <v>#N/A</v>
      </c>
      <c r="FG393" s="1109"/>
      <c r="FH393" s="1108" t="e">
        <f>IF($E387&gt;0,FH390/$E387,"-")</f>
        <v>#N/A</v>
      </c>
      <c r="FI393" s="1109"/>
      <c r="FJ393" s="1108" t="e">
        <f>IF($E387&gt;0,FJ390/$E387,"-")</f>
        <v>#N/A</v>
      </c>
      <c r="FK393" s="1109"/>
      <c r="FL393" s="1108" t="e">
        <f>IF($E387&gt;0,FL390/$E387,"-")</f>
        <v>#N/A</v>
      </c>
      <c r="FM393" s="1109"/>
      <c r="FN393" s="1108" t="e">
        <f>IF($E387&gt;0,FN390/$E387,"-")</f>
        <v>#N/A</v>
      </c>
      <c r="FO393" s="1109"/>
      <c r="FP393" s="1108" t="e">
        <f>IF($E387&gt;0,FP390/$E387,"-")</f>
        <v>#N/A</v>
      </c>
      <c r="FQ393" s="1109"/>
      <c r="FR393" s="1108" t="e">
        <f>IF($E387&gt;0,FR390/$E387,"-")</f>
        <v>#N/A</v>
      </c>
      <c r="FS393" s="1109"/>
      <c r="FT393" s="1108" t="e">
        <f>IF($E387&gt;0,FT390/$E387,"-")</f>
        <v>#N/A</v>
      </c>
      <c r="FU393" s="1109"/>
      <c r="FV393" s="1108" t="e">
        <f>IF($E387&gt;0,FV390/$E387,"-")</f>
        <v>#N/A</v>
      </c>
      <c r="FW393" s="1109"/>
      <c r="FX393" s="1108" t="e">
        <f>IF($E387&gt;0,FX390/$E387,"-")</f>
        <v>#N/A</v>
      </c>
      <c r="FY393" s="1109"/>
      <c r="FZ393" s="1108" t="e">
        <f>IF($E387&gt;0,FZ390/$E387,"-")</f>
        <v>#N/A</v>
      </c>
      <c r="GA393" s="1109"/>
      <c r="GB393" s="1108" t="e">
        <f>IF($E387&gt;0,GB390/$E387,"-")</f>
        <v>#N/A</v>
      </c>
      <c r="GC393" s="1109"/>
      <c r="GD393" s="1108" t="e">
        <f>IF($E387&gt;0,GD390/$E387,"-")</f>
        <v>#N/A</v>
      </c>
      <c r="GE393" s="1109"/>
      <c r="GF393" s="1108" t="e">
        <f>IF($E387&gt;0,GF390/$E387,"-")</f>
        <v>#N/A</v>
      </c>
      <c r="GG393" s="1109"/>
      <c r="GH393" s="1108" t="e">
        <f>IF($E387&gt;0,GH390/$E387,"-")</f>
        <v>#N/A</v>
      </c>
      <c r="GI393" s="1109"/>
      <c r="GJ393" s="1108" t="e">
        <f>IF($E387&gt;0,GJ390/$E387,"-")</f>
        <v>#N/A</v>
      </c>
      <c r="GK393" s="1109"/>
      <c r="GL393" s="1108" t="e">
        <f>IF($E387&gt;0,GL390/$E387,"-")</f>
        <v>#N/A</v>
      </c>
      <c r="GM393" s="1109"/>
      <c r="GN393" s="1108" t="e">
        <f>IF($E387&gt;0,GN390/$E387,"-")</f>
        <v>#N/A</v>
      </c>
      <c r="GO393" s="1109"/>
      <c r="GP393" s="1108" t="e">
        <f>IF($E387&gt;0,GP390/$E387,"-")</f>
        <v>#N/A</v>
      </c>
      <c r="GQ393" s="1109"/>
      <c r="GR393" s="1108" t="e">
        <f>IF($E387&gt;0,GR390/$E387,"-")</f>
        <v>#N/A</v>
      </c>
      <c r="GS393" s="1109"/>
      <c r="GT393" s="1108" t="e">
        <f>IF($E387&gt;0,GT390/$E387,"-")</f>
        <v>#N/A</v>
      </c>
      <c r="GU393" s="1109"/>
      <c r="GV393" s="1108" t="e">
        <f t="shared" ref="GV393" si="1572">IF($E387&gt;0,GV390/$E387,"-")</f>
        <v>#N/A</v>
      </c>
      <c r="GW393" s="1109"/>
      <c r="GX393" s="1108" t="e">
        <f t="shared" ref="GX393" si="1573">IF($E387&gt;0,GX390/$E387,"-")</f>
        <v>#N/A</v>
      </c>
      <c r="GY393" s="1109"/>
      <c r="GZ393" s="1108" t="e">
        <f t="shared" ref="GZ393" si="1574">IF($E387&gt;0,GZ390/$E387,"-")</f>
        <v>#N/A</v>
      </c>
      <c r="HA393" s="1109"/>
      <c r="HB393" s="1108" t="e">
        <f>IF($E387&gt;0,HB390/$E387,"-")</f>
        <v>#N/A</v>
      </c>
      <c r="HC393" s="1109"/>
      <c r="HD393" s="1108" t="e">
        <f t="shared" ref="HD393" si="1575">IF($E387&gt;0,HD390/$E387,"-")</f>
        <v>#N/A</v>
      </c>
      <c r="HE393" s="1109"/>
      <c r="HF393" s="1108" t="e">
        <f t="shared" ref="HF393" si="1576">IF($E387&gt;0,HF390/$E387,"-")</f>
        <v>#N/A</v>
      </c>
      <c r="HG393" s="1109"/>
      <c r="HH393" s="1108" t="e">
        <f t="shared" ref="HH393" si="1577">IF($E387&gt;0,HH390/$E387,"-")</f>
        <v>#N/A</v>
      </c>
      <c r="HI393" s="1109"/>
    </row>
    <row r="394" spans="1:217" ht="12.75" hidden="1" customHeight="1">
      <c r="A394" s="1139"/>
      <c r="B394" s="1140"/>
      <c r="C394" s="1139"/>
      <c r="D394" s="1141"/>
      <c r="E394" s="1141"/>
      <c r="F394" s="1142"/>
      <c r="G394" s="1141"/>
      <c r="H394" s="733"/>
      <c r="I394" s="1143"/>
      <c r="J394" s="1144"/>
      <c r="K394" s="846" t="s">
        <v>386</v>
      </c>
      <c r="L394" s="1110" t="e">
        <f>IF($E387&gt;0,L392/$E387,"-")</f>
        <v>#N/A</v>
      </c>
      <c r="M394" s="1111"/>
      <c r="N394" s="1110" t="e">
        <f>IF($E387&gt;0,N392/$E387,"-")</f>
        <v>#N/A</v>
      </c>
      <c r="O394" s="1111"/>
      <c r="P394" s="1110" t="e">
        <f>IF($E387&gt;0,P392/$E387,"-")</f>
        <v>#N/A</v>
      </c>
      <c r="Q394" s="1111"/>
      <c r="R394" s="1110" t="e">
        <f>IF($E387&gt;0,R392/$E387,"-")</f>
        <v>#N/A</v>
      </c>
      <c r="S394" s="1111"/>
      <c r="T394" s="1110" t="e">
        <f>IF($E387&gt;0,T392/$E387,"-")</f>
        <v>#N/A</v>
      </c>
      <c r="U394" s="1111"/>
      <c r="V394" s="1110" t="e">
        <f>IF($E387&gt;0,V392/$E387,"-")</f>
        <v>#N/A</v>
      </c>
      <c r="W394" s="1111"/>
      <c r="X394" s="1110" t="e">
        <f>IF($E387&gt;0,X392/$E387,"-")</f>
        <v>#N/A</v>
      </c>
      <c r="Y394" s="1111"/>
      <c r="Z394" s="1110" t="e">
        <f>IF($E387&gt;0,Z392/$E387,"-")</f>
        <v>#N/A</v>
      </c>
      <c r="AA394" s="1111"/>
      <c r="AB394" s="1110" t="e">
        <f>IF($E387&gt;0,AB392/$E387,"-")</f>
        <v>#N/A</v>
      </c>
      <c r="AC394" s="1111"/>
      <c r="AD394" s="1110" t="e">
        <f>IF($E387&gt;0,AD392/$E387,"-")</f>
        <v>#N/A</v>
      </c>
      <c r="AE394" s="1111"/>
      <c r="AF394" s="1110" t="e">
        <f>IF($E387&gt;0,AF392/$E387,"-")</f>
        <v>#N/A</v>
      </c>
      <c r="AG394" s="1111"/>
      <c r="AH394" s="1110" t="e">
        <f>IF($E387&gt;0,AH392/$E387,"-")</f>
        <v>#N/A</v>
      </c>
      <c r="AI394" s="1111"/>
      <c r="AJ394" s="1110" t="e">
        <f>IF($E387&gt;0,AJ392/$E387,"-")</f>
        <v>#N/A</v>
      </c>
      <c r="AK394" s="1111"/>
      <c r="AL394" s="1110" t="e">
        <f>IF($E387&gt;0,AL392/$E387,"-")</f>
        <v>#N/A</v>
      </c>
      <c r="AM394" s="1111"/>
      <c r="AN394" s="1110" t="e">
        <f>IF($E387&gt;0,AN392/$E387,"-")</f>
        <v>#N/A</v>
      </c>
      <c r="AO394" s="1111"/>
      <c r="AP394" s="1110" t="e">
        <f>IF($E387&gt;0,AP392/$E387,"-")</f>
        <v>#N/A</v>
      </c>
      <c r="AQ394" s="1111"/>
      <c r="AR394" s="1110" t="e">
        <f>IF($E387&gt;0,AR392/$E387,"-")</f>
        <v>#N/A</v>
      </c>
      <c r="AS394" s="1111"/>
      <c r="AT394" s="1110" t="e">
        <f>IF($E387&gt;0,AT392/$E387,"-")</f>
        <v>#N/A</v>
      </c>
      <c r="AU394" s="1111"/>
      <c r="AV394" s="1110" t="e">
        <f>IF($E387&gt;0,AV392/$E387,"-")</f>
        <v>#N/A</v>
      </c>
      <c r="AW394" s="1111"/>
      <c r="AX394" s="1110" t="e">
        <f>IF($E387&gt;0,AX392/$E387,"-")</f>
        <v>#N/A</v>
      </c>
      <c r="AY394" s="1111"/>
      <c r="AZ394" s="1110" t="e">
        <f>IF($E387&gt;0,AZ392/$E387,"-")</f>
        <v>#N/A</v>
      </c>
      <c r="BA394" s="1111"/>
      <c r="BB394" s="1110" t="e">
        <f>IF($E387&gt;0,BB392/$E387,"-")</f>
        <v>#N/A</v>
      </c>
      <c r="BC394" s="1111"/>
      <c r="BD394" s="1110" t="e">
        <f>IF($E387&gt;0,BD392/$E387,"-")</f>
        <v>#N/A</v>
      </c>
      <c r="BE394" s="1111"/>
      <c r="BF394" s="1110" t="e">
        <f>IF($E387&gt;0,BF392/$E387,"-")</f>
        <v>#N/A</v>
      </c>
      <c r="BG394" s="1111"/>
      <c r="BH394" s="1110" t="e">
        <f>IF($E387&gt;0,BH392/$E387,"-")</f>
        <v>#N/A</v>
      </c>
      <c r="BI394" s="1111"/>
      <c r="BJ394" s="1110" t="e">
        <f>IF($E387&gt;0,BJ392/$E387,"-")</f>
        <v>#N/A</v>
      </c>
      <c r="BK394" s="1111"/>
      <c r="BL394" s="1110" t="e">
        <f>IF($E387&gt;0,BL392/$E387,"-")</f>
        <v>#N/A</v>
      </c>
      <c r="BM394" s="1111"/>
      <c r="BN394" s="1110" t="e">
        <f>IF($E387&gt;0,BN392/$E387,"-")</f>
        <v>#N/A</v>
      </c>
      <c r="BO394" s="1111"/>
      <c r="BP394" s="1110" t="e">
        <f>IF($E387&gt;0,BP392/$E387,"-")</f>
        <v>#N/A</v>
      </c>
      <c r="BQ394" s="1111"/>
      <c r="BR394" s="1107" t="e">
        <f>IF($E387&gt;0,BR392/$E387,"-")</f>
        <v>#N/A</v>
      </c>
      <c r="BS394" s="1107"/>
      <c r="BT394" s="1107" t="e">
        <f>IF($E387&gt;0,BT392/$E387,"-")</f>
        <v>#N/A</v>
      </c>
      <c r="BU394" s="1107"/>
      <c r="BV394" s="1107" t="e">
        <f>IF($E387&gt;0,BV392/$E387,"-")</f>
        <v>#N/A</v>
      </c>
      <c r="BW394" s="1107"/>
      <c r="BX394" s="1107" t="e">
        <f>IF($E387&gt;0,BX392/$E387,"-")</f>
        <v>#N/A</v>
      </c>
      <c r="BY394" s="1107"/>
      <c r="BZ394" s="1107" t="e">
        <f>IF($E387&gt;0,BZ392/$E387,"-")</f>
        <v>#N/A</v>
      </c>
      <c r="CA394" s="1107"/>
      <c r="CB394" s="1107" t="e">
        <f>IF($E387&gt;0,CB392/$E387,"-")</f>
        <v>#N/A</v>
      </c>
      <c r="CC394" s="1107"/>
      <c r="CD394" s="1107" t="e">
        <f>IF($E387&gt;0,CD392/$E387,"-")</f>
        <v>#N/A</v>
      </c>
      <c r="CE394" s="1107"/>
      <c r="CF394" s="1107" t="e">
        <f>IF($E387&gt;0,CF392/$E387,"-")</f>
        <v>#N/A</v>
      </c>
      <c r="CG394" s="1107"/>
      <c r="CH394" s="1107" t="e">
        <f>IF($E387&gt;0,CH392/$E387,"-")</f>
        <v>#N/A</v>
      </c>
      <c r="CI394" s="1107"/>
      <c r="CJ394" s="1107" t="e">
        <f>IF($E387&gt;0,CJ392/$E387,"-")</f>
        <v>#N/A</v>
      </c>
      <c r="CK394" s="1107"/>
      <c r="CL394" s="1107" t="e">
        <f>IF($E387&gt;0,CL392/$E387,"-")</f>
        <v>#N/A</v>
      </c>
      <c r="CM394" s="1107"/>
      <c r="CN394" s="1107" t="e">
        <f>IF($E387&gt;0,CN392/$E387,"-")</f>
        <v>#N/A</v>
      </c>
      <c r="CO394" s="1107"/>
      <c r="CP394" s="1107" t="e">
        <f>IF($E387&gt;0,CP392/$E387,"-")</f>
        <v>#N/A</v>
      </c>
      <c r="CQ394" s="1107"/>
      <c r="CR394" s="1107" t="e">
        <f>IF($E387&gt;0,CR392/$E387,"-")</f>
        <v>#N/A</v>
      </c>
      <c r="CS394" s="1107"/>
      <c r="CT394" s="1107" t="e">
        <f>IF($E387&gt;0,CT392/$E387,"-")</f>
        <v>#N/A</v>
      </c>
      <c r="CU394" s="1107"/>
      <c r="CV394" s="1107" t="e">
        <f>IF($E387&gt;0,CV392/$E387,"-")</f>
        <v>#N/A</v>
      </c>
      <c r="CW394" s="1107"/>
      <c r="CX394" s="1107" t="e">
        <f>IF($E387&gt;0,CX392/$E387,"-")</f>
        <v>#N/A</v>
      </c>
      <c r="CY394" s="1107"/>
      <c r="CZ394" s="1107" t="e">
        <f>IF($E387&gt;0,CZ392/$E387,"-")</f>
        <v>#N/A</v>
      </c>
      <c r="DA394" s="1107"/>
      <c r="DB394" s="1107" t="e">
        <f>IF($E387&gt;0,DB392/$E387,"-")</f>
        <v>#N/A</v>
      </c>
      <c r="DC394" s="1107"/>
      <c r="DD394" s="1107" t="e">
        <f>IF($E387&gt;0,DD392/$E387,"-")</f>
        <v>#N/A</v>
      </c>
      <c r="DE394" s="1107"/>
      <c r="DF394" s="1107" t="e">
        <f>IF($E387&gt;0,DF392/$E387,"-")</f>
        <v>#N/A</v>
      </c>
      <c r="DG394" s="1107"/>
      <c r="DH394" s="1107" t="e">
        <f>IF($E387&gt;0,DH392/$E387,"-")</f>
        <v>#N/A</v>
      </c>
      <c r="DI394" s="1107"/>
      <c r="DJ394" s="1112" t="e">
        <f>IF($E387&gt;0,DJ392/$E387,"-")</f>
        <v>#N/A</v>
      </c>
      <c r="DK394" s="1112"/>
      <c r="DL394" s="1107" t="e">
        <f>IF($E387&gt;0,DL392/$E387,"-")</f>
        <v>#N/A</v>
      </c>
      <c r="DM394" s="1107"/>
      <c r="DN394" s="1107" t="e">
        <f>IF($E387&gt;0,DN392/$E387,"-")</f>
        <v>#N/A</v>
      </c>
      <c r="DO394" s="1107"/>
      <c r="DP394" s="1107" t="e">
        <f>IF($E387&gt;0,DP392/$E387,"-")</f>
        <v>#N/A</v>
      </c>
      <c r="DQ394" s="1107"/>
      <c r="DR394" s="1107" t="e">
        <f>IF($E387&gt;0,DR392/$E387,"-")</f>
        <v>#N/A</v>
      </c>
      <c r="DS394" s="1107"/>
      <c r="DT394" s="1107" t="e">
        <f>IF($E387&gt;0,DT392/$E387,"-")</f>
        <v>#N/A</v>
      </c>
      <c r="DU394" s="1107"/>
      <c r="DV394" s="1107" t="e">
        <f>IF($E387&gt;0,DV392/$E387,"-")</f>
        <v>#N/A</v>
      </c>
      <c r="DW394" s="1107"/>
      <c r="DX394" s="1107" t="e">
        <f>IF($E387&gt;0,DX392/$E387,"-")</f>
        <v>#N/A</v>
      </c>
      <c r="DY394" s="1107"/>
      <c r="DZ394" s="1107" t="e">
        <f>IF($E387&gt;0,DZ392/$E387,"-")</f>
        <v>#N/A</v>
      </c>
      <c r="EA394" s="1107"/>
      <c r="EB394" s="1107" t="e">
        <f>IF($E387&gt;0,EB392/$E387,"-")</f>
        <v>#N/A</v>
      </c>
      <c r="EC394" s="1107"/>
      <c r="ED394" s="1107" t="e">
        <f>IF($E387&gt;0,ED392/$E387,"-")</f>
        <v>#N/A</v>
      </c>
      <c r="EE394" s="1107"/>
      <c r="EF394" s="1107" t="e">
        <f>IF($E387&gt;0,EF392/$E387,"-")</f>
        <v>#N/A</v>
      </c>
      <c r="EG394" s="1107"/>
      <c r="EH394" s="1107" t="e">
        <f>IF($E387&gt;0,EH392/$E387,"-")</f>
        <v>#N/A</v>
      </c>
      <c r="EI394" s="1107"/>
      <c r="EJ394" s="1107" t="e">
        <f>IF($E387&gt;0,EJ392/$E387,"-")</f>
        <v>#N/A</v>
      </c>
      <c r="EK394" s="1107"/>
      <c r="EL394" s="1107" t="e">
        <f>IF($E387&gt;0,EL392/$E387,"-")</f>
        <v>#N/A</v>
      </c>
      <c r="EM394" s="1107"/>
      <c r="EN394" s="1107" t="e">
        <f>IF($E387&gt;0,EN392/$E387,"-")</f>
        <v>#N/A</v>
      </c>
      <c r="EO394" s="1107"/>
      <c r="EP394" s="1107" t="e">
        <f>IF($E387&gt;0,EP392/$E387,"-")</f>
        <v>#N/A</v>
      </c>
      <c r="EQ394" s="1107"/>
      <c r="ER394" s="1107" t="e">
        <f>IF($E387&gt;0,ER392/$E387,"-")</f>
        <v>#N/A</v>
      </c>
      <c r="ES394" s="1107"/>
      <c r="ET394" s="1107" t="e">
        <f>IF($E387&gt;0,ET392/$E387,"-")</f>
        <v>#N/A</v>
      </c>
      <c r="EU394" s="1107"/>
      <c r="EV394" s="1107" t="e">
        <f>IF($E387&gt;0,EV392/$E387,"-")</f>
        <v>#N/A</v>
      </c>
      <c r="EW394" s="1107"/>
      <c r="EX394" s="1107" t="e">
        <f>IF($E387&gt;0,EX392/$E387,"-")</f>
        <v>#N/A</v>
      </c>
      <c r="EY394" s="1107"/>
      <c r="EZ394" s="1107" t="e">
        <f>IF($E387&gt;0,EZ392/$E387,"-")</f>
        <v>#N/A</v>
      </c>
      <c r="FA394" s="1107"/>
      <c r="FB394" s="1107" t="e">
        <f>IF($E387&gt;0,FB392/$E387,"-")</f>
        <v>#N/A</v>
      </c>
      <c r="FC394" s="1107"/>
      <c r="FD394" s="1107" t="e">
        <f>IF($E387&gt;0,FD392/$E387,"-")</f>
        <v>#N/A</v>
      </c>
      <c r="FE394" s="1107"/>
      <c r="FF394" s="1107" t="e">
        <f>IF($E387&gt;0,FF392/$E387,"-")</f>
        <v>#N/A</v>
      </c>
      <c r="FG394" s="1107"/>
      <c r="FH394" s="1107" t="e">
        <f>IF($E387&gt;0,FH392/$E387,"-")</f>
        <v>#N/A</v>
      </c>
      <c r="FI394" s="1107"/>
      <c r="FJ394" s="1107" t="e">
        <f>IF($E387&gt;0,FJ392/$E387,"-")</f>
        <v>#N/A</v>
      </c>
      <c r="FK394" s="1107"/>
      <c r="FL394" s="1107" t="e">
        <f>IF($E387&gt;0,FL392/$E387,"-")</f>
        <v>#N/A</v>
      </c>
      <c r="FM394" s="1107"/>
      <c r="FN394" s="1107" t="e">
        <f>IF($E387&gt;0,FN392/$E387,"-")</f>
        <v>#N/A</v>
      </c>
      <c r="FO394" s="1107"/>
      <c r="FP394" s="1107" t="e">
        <f>IF($E387&gt;0,FP392/$E387,"-")</f>
        <v>#N/A</v>
      </c>
      <c r="FQ394" s="1107"/>
      <c r="FR394" s="1107" t="e">
        <f>IF($E387&gt;0,FR392/$E387,"-")</f>
        <v>#N/A</v>
      </c>
      <c r="FS394" s="1107"/>
      <c r="FT394" s="1107" t="e">
        <f>IF($E387&gt;0,FT392/$E387,"-")</f>
        <v>#N/A</v>
      </c>
      <c r="FU394" s="1107"/>
      <c r="FV394" s="1107" t="e">
        <f>IF($E387&gt;0,FV392/$E387,"-")</f>
        <v>#N/A</v>
      </c>
      <c r="FW394" s="1107"/>
      <c r="FX394" s="1107" t="e">
        <f>IF($E387&gt;0,FX392/$E387,"-")</f>
        <v>#N/A</v>
      </c>
      <c r="FY394" s="1107"/>
      <c r="FZ394" s="1107" t="e">
        <f>IF($E387&gt;0,FZ392/$E387,"-")</f>
        <v>#N/A</v>
      </c>
      <c r="GA394" s="1107"/>
      <c r="GB394" s="1107" t="e">
        <f>IF($E387&gt;0,GB392/$E387,"-")</f>
        <v>#N/A</v>
      </c>
      <c r="GC394" s="1107"/>
      <c r="GD394" s="1107" t="e">
        <f>IF($E387&gt;0,GD392/$E387,"-")</f>
        <v>#N/A</v>
      </c>
      <c r="GE394" s="1107"/>
      <c r="GF394" s="1107" t="e">
        <f>IF($E387&gt;0,GF392/$E387,"-")</f>
        <v>#N/A</v>
      </c>
      <c r="GG394" s="1107"/>
      <c r="GH394" s="1107" t="e">
        <f>IF($E387&gt;0,GH392/$E387,"-")</f>
        <v>#N/A</v>
      </c>
      <c r="GI394" s="1107"/>
      <c r="GJ394" s="1107" t="e">
        <f>IF($E387&gt;0,GJ392/$E387,"-")</f>
        <v>#N/A</v>
      </c>
      <c r="GK394" s="1107"/>
      <c r="GL394" s="1107" t="e">
        <f>IF($E387&gt;0,GL392/$E387,"-")</f>
        <v>#N/A</v>
      </c>
      <c r="GM394" s="1107"/>
      <c r="GN394" s="1107" t="e">
        <f>IF($E387&gt;0,GN392/$E387,"-")</f>
        <v>#N/A</v>
      </c>
      <c r="GO394" s="1107"/>
      <c r="GP394" s="1107" t="e">
        <f>IF($E387&gt;0,GP392/$E387,"-")</f>
        <v>#N/A</v>
      </c>
      <c r="GQ394" s="1107"/>
      <c r="GR394" s="1107" t="e">
        <f>IF($E387&gt;0,GR392/$E387,"-")</f>
        <v>#N/A</v>
      </c>
      <c r="GS394" s="1107"/>
      <c r="GT394" s="1107" t="e">
        <f>IF($E387&gt;0,GT392/$E387,"-")</f>
        <v>#N/A</v>
      </c>
      <c r="GU394" s="1107"/>
      <c r="GV394" s="1107" t="e">
        <f t="shared" ref="GV394" si="1578">IF($E387&gt;0,GV392/$E387,"-")</f>
        <v>#N/A</v>
      </c>
      <c r="GW394" s="1107"/>
      <c r="GX394" s="1107" t="e">
        <f t="shared" ref="GX394" si="1579">IF($E387&gt;0,GX392/$E387,"-")</f>
        <v>#N/A</v>
      </c>
      <c r="GY394" s="1107"/>
      <c r="GZ394" s="1107" t="e">
        <f t="shared" ref="GZ394" si="1580">IF($E387&gt;0,GZ392/$E387,"-")</f>
        <v>#N/A</v>
      </c>
      <c r="HA394" s="1107"/>
      <c r="HB394" s="1107" t="e">
        <f>IF($E387&gt;0,HB392/$E387,"-")</f>
        <v>#N/A</v>
      </c>
      <c r="HC394" s="1107"/>
      <c r="HD394" s="1107" t="e">
        <f t="shared" ref="HD394" si="1581">IF($E387&gt;0,HD392/$E387,"-")</f>
        <v>#N/A</v>
      </c>
      <c r="HE394" s="1107"/>
      <c r="HF394" s="1107" t="e">
        <f t="shared" ref="HF394" si="1582">IF($E387&gt;0,HF392/$E387,"-")</f>
        <v>#N/A</v>
      </c>
      <c r="HG394" s="1107"/>
      <c r="HH394" s="1107" t="e">
        <f t="shared" ref="HH394" si="1583">IF($E387&gt;0,HH392/$E387,"-")</f>
        <v>#N/A</v>
      </c>
      <c r="HI394" s="1107"/>
    </row>
    <row r="395" spans="1:217" s="5" customFormat="1" ht="15" hidden="1" customHeight="1">
      <c r="A395" s="677"/>
      <c r="B395" s="678"/>
      <c r="C395" s="678"/>
      <c r="D395" s="679"/>
      <c r="E395" s="679"/>
      <c r="F395" s="678"/>
      <c r="G395" s="678"/>
      <c r="H395" s="678"/>
      <c r="I395" s="678"/>
      <c r="J395" s="678"/>
      <c r="K395" s="678"/>
      <c r="L395" s="1178"/>
      <c r="M395" s="1178"/>
      <c r="N395" s="1178"/>
      <c r="O395" s="1178"/>
      <c r="P395" s="1178"/>
      <c r="Q395" s="1178"/>
      <c r="R395" s="1178"/>
      <c r="S395" s="1192"/>
      <c r="T395" s="1180"/>
      <c r="U395" s="1178"/>
      <c r="V395" s="1178"/>
      <c r="W395" s="1178"/>
      <c r="X395" s="1178"/>
      <c r="Y395" s="1178"/>
      <c r="Z395" s="1178"/>
      <c r="AA395" s="1192"/>
      <c r="AB395" s="1180"/>
      <c r="AC395" s="1178"/>
      <c r="AD395" s="1178"/>
      <c r="AE395" s="1178"/>
      <c r="AF395" s="1178"/>
      <c r="AG395" s="1178"/>
      <c r="AH395" s="1178"/>
      <c r="AI395" s="1192"/>
      <c r="AJ395" s="1180"/>
      <c r="AK395" s="1178"/>
      <c r="AL395" s="1178"/>
      <c r="AM395" s="1178"/>
      <c r="AN395" s="1178"/>
      <c r="AO395" s="1178"/>
      <c r="AP395" s="1178"/>
      <c r="AQ395" s="1192"/>
      <c r="AR395" s="1180"/>
      <c r="AS395" s="1178"/>
      <c r="AT395" s="831"/>
      <c r="AU395" s="831"/>
      <c r="AV395" s="831"/>
      <c r="AW395" s="831"/>
      <c r="AX395" s="831"/>
      <c r="AY395" s="832"/>
      <c r="AZ395" s="833"/>
      <c r="BA395" s="831"/>
      <c r="BB395" s="831"/>
      <c r="BC395" s="831"/>
      <c r="BD395" s="831"/>
      <c r="BE395" s="831"/>
      <c r="BF395" s="831"/>
      <c r="BG395" s="832"/>
      <c r="BH395" s="833"/>
      <c r="BI395" s="831"/>
      <c r="BJ395" s="831"/>
      <c r="BK395" s="831"/>
      <c r="BL395" s="831"/>
      <c r="BM395" s="831"/>
      <c r="BN395" s="831"/>
      <c r="BO395" s="832"/>
      <c r="BP395" s="833"/>
      <c r="BQ395" s="831"/>
      <c r="BR395" s="831"/>
      <c r="BS395" s="831"/>
      <c r="BT395" s="831"/>
      <c r="BU395" s="831"/>
      <c r="BV395" s="831"/>
      <c r="BW395" s="832"/>
      <c r="BX395" s="833"/>
      <c r="BY395" s="831"/>
      <c r="BZ395" s="831"/>
      <c r="CA395" s="831"/>
      <c r="CB395" s="831"/>
      <c r="CC395" s="831"/>
      <c r="CD395" s="1178"/>
      <c r="CE395" s="1179"/>
      <c r="CF395" s="1180"/>
      <c r="CG395" s="1181"/>
      <c r="CH395" s="1178"/>
      <c r="CI395" s="1181"/>
      <c r="CJ395" s="1178"/>
      <c r="CK395" s="1181"/>
      <c r="CL395" s="1178"/>
      <c r="CM395" s="1179"/>
      <c r="CN395" s="1180"/>
      <c r="CO395" s="1181"/>
      <c r="CP395" s="1182"/>
      <c r="CQ395" s="1183"/>
      <c r="CR395" s="1182"/>
      <c r="CS395" s="1183"/>
      <c r="CT395" s="834"/>
      <c r="CU395" s="835"/>
      <c r="CV395" s="836"/>
      <c r="CW395" s="834"/>
      <c r="CX395" s="834"/>
      <c r="CY395" s="834"/>
      <c r="CZ395" s="834"/>
      <c r="DA395" s="834"/>
      <c r="DB395" s="834"/>
      <c r="DC395" s="835"/>
      <c r="DD395" s="836"/>
      <c r="DE395" s="834"/>
      <c r="DF395" s="834"/>
      <c r="DG395" s="834"/>
      <c r="DH395" s="834"/>
      <c r="DI395" s="834"/>
      <c r="DJ395" s="977"/>
      <c r="DK395" s="977"/>
      <c r="DL395" s="836"/>
      <c r="DM395" s="834"/>
      <c r="DN395" s="834"/>
      <c r="DO395" s="834"/>
      <c r="DP395" s="834"/>
      <c r="DQ395" s="834"/>
      <c r="DR395" s="834"/>
      <c r="DS395" s="835"/>
      <c r="DT395" s="836"/>
      <c r="DU395" s="834"/>
      <c r="DV395" s="834"/>
      <c r="DW395" s="834"/>
      <c r="DX395" s="834"/>
      <c r="DY395" s="834"/>
      <c r="DZ395" s="834"/>
      <c r="EA395" s="835"/>
      <c r="EB395" s="836"/>
      <c r="EC395" s="834"/>
      <c r="ED395" s="834"/>
      <c r="EE395" s="834"/>
      <c r="EF395" s="834"/>
      <c r="EG395" s="834"/>
      <c r="EH395" s="834"/>
      <c r="EI395" s="835"/>
      <c r="EJ395" s="836"/>
      <c r="EK395" s="834"/>
      <c r="EL395" s="834"/>
      <c r="EM395" s="834"/>
      <c r="EN395" s="834"/>
      <c r="EO395" s="834"/>
      <c r="EP395" s="834"/>
      <c r="EQ395" s="835"/>
      <c r="ER395" s="836"/>
      <c r="ES395" s="834"/>
      <c r="ET395" s="834"/>
      <c r="EU395" s="834"/>
      <c r="EV395" s="834"/>
      <c r="EW395" s="834"/>
      <c r="EX395" s="834"/>
      <c r="EY395" s="835"/>
      <c r="EZ395" s="836"/>
      <c r="FA395" s="834"/>
      <c r="FB395" s="834"/>
      <c r="FC395" s="834"/>
      <c r="FD395" s="834"/>
      <c r="FE395" s="834"/>
      <c r="FF395" s="834"/>
      <c r="FG395" s="835"/>
      <c r="FH395" s="836"/>
      <c r="FI395" s="834"/>
      <c r="FJ395" s="834"/>
      <c r="FK395" s="834"/>
      <c r="FL395" s="834"/>
      <c r="FM395" s="834"/>
      <c r="FN395" s="834"/>
      <c r="FO395" s="835"/>
      <c r="FP395" s="836"/>
      <c r="FQ395" s="834"/>
      <c r="FR395" s="834"/>
      <c r="FS395" s="834"/>
      <c r="FT395" s="834"/>
      <c r="FU395" s="834"/>
      <c r="FV395" s="834"/>
      <c r="FW395" s="835"/>
      <c r="FX395" s="836"/>
      <c r="FY395" s="834"/>
      <c r="FZ395" s="834"/>
      <c r="GA395" s="834"/>
      <c r="GB395" s="834"/>
      <c r="GC395" s="834"/>
      <c r="GD395" s="834"/>
      <c r="GE395" s="835"/>
      <c r="GF395" s="836"/>
      <c r="GG395" s="834"/>
      <c r="GH395" s="834"/>
      <c r="GI395" s="834"/>
      <c r="GJ395" s="834"/>
      <c r="GK395" s="834"/>
      <c r="GL395" s="834"/>
      <c r="GM395" s="835"/>
      <c r="GN395" s="836"/>
      <c r="GO395" s="834"/>
      <c r="GP395" s="834"/>
      <c r="GQ395" s="834"/>
      <c r="GR395" s="834"/>
      <c r="GS395" s="834"/>
      <c r="GT395" s="834"/>
      <c r="GU395" s="835"/>
      <c r="GV395" s="834"/>
      <c r="GW395" s="835"/>
      <c r="GX395" s="834"/>
      <c r="GY395" s="835"/>
      <c r="GZ395" s="834"/>
      <c r="HA395" s="835"/>
      <c r="HB395" s="834"/>
      <c r="HC395" s="835"/>
      <c r="HD395" s="834"/>
      <c r="HE395" s="835"/>
      <c r="HF395" s="834"/>
      <c r="HG395" s="835"/>
      <c r="HH395" s="834"/>
      <c r="HI395" s="835"/>
    </row>
    <row r="396" spans="1:217" ht="12.75" hidden="1" customHeight="1">
      <c r="A396" s="1139" t="s">
        <v>395</v>
      </c>
      <c r="B396" s="1140" t="e">
        <f>VLOOKUP(A396,PLANEJAMENTO!$B$10:$C$56,2,FALSE)</f>
        <v>#N/A</v>
      </c>
      <c r="C396" s="1139" t="e">
        <f>VLOOKUP(A396,PLANEJAMENTO!$B$10:$D$56,3,FALSE)</f>
        <v>#N/A</v>
      </c>
      <c r="D396" s="1141" t="e">
        <f>VLOOKUP(A396,PLANEJAMENTO!$B$10:$E$56,4,FALSE)</f>
        <v>#N/A</v>
      </c>
      <c r="E396" s="1141" t="e">
        <f>D396</f>
        <v>#N/A</v>
      </c>
      <c r="F396" s="1142"/>
      <c r="G396" s="1141">
        <f>F396*9</f>
        <v>0</v>
      </c>
      <c r="H396" s="733"/>
      <c r="I396" s="1143"/>
      <c r="J396" s="1144"/>
      <c r="K396" s="734" t="s">
        <v>379</v>
      </c>
      <c r="L396" s="1145"/>
      <c r="M396" s="1146"/>
      <c r="N396" s="1145"/>
      <c r="O396" s="1146"/>
      <c r="P396" s="1145"/>
      <c r="Q396" s="1146"/>
      <c r="R396" s="1145"/>
      <c r="S396" s="1146"/>
      <c r="T396" s="1145"/>
      <c r="U396" s="1146"/>
      <c r="V396" s="1145"/>
      <c r="W396" s="1146"/>
      <c r="X396" s="1145"/>
      <c r="Y396" s="1146"/>
      <c r="Z396" s="1145"/>
      <c r="AA396" s="1146"/>
      <c r="AB396" s="1145"/>
      <c r="AC396" s="1146"/>
      <c r="AD396" s="1145"/>
      <c r="AE396" s="1146"/>
      <c r="AF396" s="1145"/>
      <c r="AG396" s="1146"/>
      <c r="AH396" s="1145"/>
      <c r="AI396" s="1146"/>
      <c r="AJ396" s="1145"/>
      <c r="AK396" s="1146"/>
      <c r="AL396" s="1145"/>
      <c r="AM396" s="1146"/>
      <c r="AN396" s="1145"/>
      <c r="AO396" s="1146"/>
      <c r="AP396" s="1145"/>
      <c r="AQ396" s="1146"/>
      <c r="AR396" s="1145"/>
      <c r="AS396" s="1146"/>
      <c r="AT396" s="1145"/>
      <c r="AU396" s="1146"/>
      <c r="AV396" s="1145"/>
      <c r="AW396" s="1146"/>
      <c r="AX396" s="1189"/>
      <c r="AY396" s="1190"/>
      <c r="AZ396" s="1145"/>
      <c r="BA396" s="1146"/>
      <c r="BB396" s="1145"/>
      <c r="BC396" s="1146"/>
      <c r="BD396" s="1145"/>
      <c r="BE396" s="1146"/>
      <c r="BF396" s="1145"/>
      <c r="BG396" s="1146"/>
      <c r="BH396" s="1145"/>
      <c r="BI396" s="1146"/>
      <c r="BJ396" s="1145"/>
      <c r="BK396" s="1146"/>
      <c r="BL396" s="1145"/>
      <c r="BM396" s="1146"/>
      <c r="BN396" s="1145"/>
      <c r="BO396" s="1146"/>
      <c r="BP396" s="1145"/>
      <c r="BQ396" s="1146"/>
      <c r="BR396" s="1132"/>
      <c r="BS396" s="1132"/>
      <c r="BT396" s="1132"/>
      <c r="BU396" s="1132"/>
      <c r="BV396" s="1132"/>
      <c r="BW396" s="1132"/>
      <c r="BX396" s="1132"/>
      <c r="BY396" s="1132"/>
      <c r="BZ396" s="1132"/>
      <c r="CA396" s="1132"/>
      <c r="CB396" s="1132"/>
      <c r="CC396" s="1132"/>
      <c r="CD396" s="1132"/>
      <c r="CE396" s="1132"/>
      <c r="CF396" s="1132"/>
      <c r="CG396" s="1132"/>
      <c r="CH396" s="1132"/>
      <c r="CI396" s="1132"/>
      <c r="CJ396" s="1132"/>
      <c r="CK396" s="1132"/>
      <c r="CL396" s="1132"/>
      <c r="CM396" s="1132"/>
      <c r="CN396" s="1132"/>
      <c r="CO396" s="1132"/>
      <c r="CP396" s="1132"/>
      <c r="CQ396" s="1132"/>
      <c r="CR396" s="1132"/>
      <c r="CS396" s="1132"/>
      <c r="CT396" s="1132"/>
      <c r="CU396" s="1132"/>
      <c r="CV396" s="1132"/>
      <c r="CW396" s="1132"/>
      <c r="CX396" s="1132"/>
      <c r="CY396" s="1132"/>
      <c r="CZ396" s="1132"/>
      <c r="DA396" s="1132"/>
      <c r="DB396" s="1132"/>
      <c r="DC396" s="1132"/>
      <c r="DD396" s="1132"/>
      <c r="DE396" s="1132"/>
      <c r="DF396" s="1132"/>
      <c r="DG396" s="1132"/>
      <c r="DH396" s="1132"/>
      <c r="DI396" s="1132"/>
      <c r="DJ396" s="1138"/>
      <c r="DK396" s="1138"/>
      <c r="DL396" s="1132"/>
      <c r="DM396" s="1132"/>
      <c r="DN396" s="1132"/>
      <c r="DO396" s="1132"/>
      <c r="DP396" s="1132"/>
      <c r="DQ396" s="1132"/>
      <c r="DR396" s="1132"/>
      <c r="DS396" s="1132"/>
      <c r="DT396" s="1132"/>
      <c r="DU396" s="1132"/>
      <c r="DV396" s="1132"/>
      <c r="DW396" s="1132"/>
      <c r="DX396" s="1132"/>
      <c r="DY396" s="1132"/>
      <c r="DZ396" s="1132"/>
      <c r="EA396" s="1132"/>
      <c r="EB396" s="1132"/>
      <c r="EC396" s="1132"/>
      <c r="ED396" s="1132"/>
      <c r="EE396" s="1132"/>
      <c r="EF396" s="1132"/>
      <c r="EG396" s="1132"/>
      <c r="EH396" s="1132"/>
      <c r="EI396" s="1132"/>
      <c r="EJ396" s="1132"/>
      <c r="EK396" s="1132"/>
      <c r="EL396" s="1132"/>
      <c r="EM396" s="1132"/>
      <c r="EN396" s="1132"/>
      <c r="EO396" s="1132"/>
      <c r="EP396" s="1132"/>
      <c r="EQ396" s="1132"/>
      <c r="ER396" s="1132"/>
      <c r="ES396" s="1132"/>
      <c r="ET396" s="1132"/>
      <c r="EU396" s="1132"/>
      <c r="EV396" s="1132"/>
      <c r="EW396" s="1132"/>
      <c r="EX396" s="1132"/>
      <c r="EY396" s="1132"/>
      <c r="EZ396" s="1132"/>
      <c r="FA396" s="1132"/>
      <c r="FB396" s="1132"/>
      <c r="FC396" s="1132"/>
      <c r="FD396" s="1132"/>
      <c r="FE396" s="1132"/>
      <c r="FF396" s="1132"/>
      <c r="FG396" s="1132"/>
      <c r="FH396" s="1132"/>
      <c r="FI396" s="1132"/>
      <c r="FJ396" s="1132"/>
      <c r="FK396" s="1132"/>
      <c r="FL396" s="1132"/>
      <c r="FM396" s="1132"/>
      <c r="FN396" s="1132"/>
      <c r="FO396" s="1132"/>
      <c r="FP396" s="1132"/>
      <c r="FQ396" s="1132"/>
      <c r="FR396" s="1132"/>
      <c r="FS396" s="1132"/>
      <c r="FT396" s="1132"/>
      <c r="FU396" s="1132"/>
      <c r="FV396" s="1132"/>
      <c r="FW396" s="1132"/>
      <c r="FX396" s="1132"/>
      <c r="FY396" s="1132"/>
      <c r="FZ396" s="1132"/>
      <c r="GA396" s="1132"/>
      <c r="GB396" s="1132"/>
      <c r="GC396" s="1132"/>
      <c r="GD396" s="1132"/>
      <c r="GE396" s="1132"/>
      <c r="GF396" s="1132"/>
      <c r="GG396" s="1132"/>
      <c r="GH396" s="1132"/>
      <c r="GI396" s="1132"/>
      <c r="GJ396" s="1132"/>
      <c r="GK396" s="1132"/>
      <c r="GL396" s="1132"/>
      <c r="GM396" s="1132"/>
      <c r="GN396" s="1132"/>
      <c r="GO396" s="1132"/>
      <c r="GP396" s="1132"/>
      <c r="GQ396" s="1132"/>
      <c r="GR396" s="1132"/>
      <c r="GS396" s="1132"/>
      <c r="GT396" s="1132"/>
      <c r="GU396" s="1132"/>
      <c r="GV396" s="1132"/>
      <c r="GW396" s="1132"/>
      <c r="GX396" s="1132"/>
      <c r="GY396" s="1132"/>
      <c r="GZ396" s="1132"/>
      <c r="HA396" s="1132"/>
      <c r="HB396" s="1132"/>
      <c r="HC396" s="1132"/>
      <c r="HD396" s="1132"/>
      <c r="HE396" s="1132"/>
      <c r="HF396" s="1132"/>
      <c r="HG396" s="1132"/>
      <c r="HH396" s="1132"/>
      <c r="HI396" s="1132"/>
    </row>
    <row r="397" spans="1:217" ht="12.75" hidden="1" customHeight="1">
      <c r="A397" s="1139"/>
      <c r="B397" s="1140"/>
      <c r="C397" s="1139"/>
      <c r="D397" s="1141"/>
      <c r="E397" s="1141"/>
      <c r="F397" s="1142"/>
      <c r="G397" s="1141"/>
      <c r="H397" s="733"/>
      <c r="I397" s="1143"/>
      <c r="J397" s="1144"/>
      <c r="K397" s="837" t="s">
        <v>380</v>
      </c>
      <c r="L397" s="1133"/>
      <c r="M397" s="1134"/>
      <c r="N397" s="1133"/>
      <c r="O397" s="1134"/>
      <c r="P397" s="1133"/>
      <c r="Q397" s="1134"/>
      <c r="R397" s="1133"/>
      <c r="S397" s="1134"/>
      <c r="T397" s="1133"/>
      <c r="U397" s="1134"/>
      <c r="V397" s="1133"/>
      <c r="W397" s="1134"/>
      <c r="X397" s="1133"/>
      <c r="Y397" s="1134"/>
      <c r="Z397" s="1133"/>
      <c r="AA397" s="1134"/>
      <c r="AB397" s="1133"/>
      <c r="AC397" s="1134"/>
      <c r="AD397" s="1133"/>
      <c r="AE397" s="1134"/>
      <c r="AF397" s="1133"/>
      <c r="AG397" s="1134"/>
      <c r="AH397" s="1133"/>
      <c r="AI397" s="1134"/>
      <c r="AJ397" s="1133"/>
      <c r="AK397" s="1134"/>
      <c r="AL397" s="1133"/>
      <c r="AM397" s="1134"/>
      <c r="AN397" s="1133"/>
      <c r="AO397" s="1134"/>
      <c r="AP397" s="1133"/>
      <c r="AQ397" s="1134"/>
      <c r="AR397" s="1133"/>
      <c r="AS397" s="1134"/>
      <c r="AT397" s="1133"/>
      <c r="AU397" s="1134"/>
      <c r="AV397" s="1133"/>
      <c r="AW397" s="1134"/>
      <c r="AX397" s="1133"/>
      <c r="AY397" s="1134"/>
      <c r="AZ397" s="1133"/>
      <c r="BA397" s="1134"/>
      <c r="BB397" s="1133"/>
      <c r="BC397" s="1134"/>
      <c r="BD397" s="1133"/>
      <c r="BE397" s="1134"/>
      <c r="BF397" s="1133"/>
      <c r="BG397" s="1134"/>
      <c r="BH397" s="1133"/>
      <c r="BI397" s="1134"/>
      <c r="BJ397" s="1133"/>
      <c r="BK397" s="1134"/>
      <c r="BL397" s="1133"/>
      <c r="BM397" s="1134"/>
      <c r="BN397" s="1133"/>
      <c r="BO397" s="1134"/>
      <c r="BP397" s="1133"/>
      <c r="BQ397" s="1134"/>
      <c r="BR397" s="1129"/>
      <c r="BS397" s="1129"/>
      <c r="BT397" s="1129"/>
      <c r="BU397" s="1129"/>
      <c r="BV397" s="1129"/>
      <c r="BW397" s="1129"/>
      <c r="BX397" s="1129"/>
      <c r="BY397" s="1129"/>
      <c r="BZ397" s="1129"/>
      <c r="CA397" s="1129"/>
      <c r="CB397" s="1129"/>
      <c r="CC397" s="1129"/>
      <c r="CD397" s="1129"/>
      <c r="CE397" s="1129"/>
      <c r="CF397" s="1129"/>
      <c r="CG397" s="1129"/>
      <c r="CH397" s="1129"/>
      <c r="CI397" s="1129"/>
      <c r="CJ397" s="1129"/>
      <c r="CK397" s="1129"/>
      <c r="CL397" s="1129"/>
      <c r="CM397" s="1129"/>
      <c r="CN397" s="1129"/>
      <c r="CO397" s="1129"/>
      <c r="CP397" s="1129"/>
      <c r="CQ397" s="1129"/>
      <c r="CR397" s="1129"/>
      <c r="CS397" s="1129"/>
      <c r="CT397" s="1129"/>
      <c r="CU397" s="1129"/>
      <c r="CV397" s="1129"/>
      <c r="CW397" s="1129"/>
      <c r="CX397" s="1129"/>
      <c r="CY397" s="1129"/>
      <c r="CZ397" s="1129"/>
      <c r="DA397" s="1129"/>
      <c r="DB397" s="1129"/>
      <c r="DC397" s="1129"/>
      <c r="DD397" s="1129"/>
      <c r="DE397" s="1129"/>
      <c r="DF397" s="1129"/>
      <c r="DG397" s="1129"/>
      <c r="DH397" s="1129"/>
      <c r="DI397" s="1129"/>
      <c r="DJ397" s="1135"/>
      <c r="DK397" s="1135"/>
      <c r="DL397" s="1129"/>
      <c r="DM397" s="1129"/>
      <c r="DN397" s="1129"/>
      <c r="DO397" s="1129"/>
      <c r="DP397" s="1129"/>
      <c r="DQ397" s="1129"/>
      <c r="DR397" s="1129"/>
      <c r="DS397" s="1129"/>
      <c r="DT397" s="1129"/>
      <c r="DU397" s="1129"/>
      <c r="DV397" s="1129"/>
      <c r="DW397" s="1129"/>
      <c r="DX397" s="1129"/>
      <c r="DY397" s="1129"/>
      <c r="DZ397" s="1129"/>
      <c r="EA397" s="1129"/>
      <c r="EB397" s="1129"/>
      <c r="EC397" s="1129"/>
      <c r="ED397" s="1129"/>
      <c r="EE397" s="1129"/>
      <c r="EF397" s="1129"/>
      <c r="EG397" s="1129"/>
      <c r="EH397" s="1129"/>
      <c r="EI397" s="1129"/>
      <c r="EJ397" s="1129"/>
      <c r="EK397" s="1129"/>
      <c r="EL397" s="1129"/>
      <c r="EM397" s="1129"/>
      <c r="EN397" s="1129"/>
      <c r="EO397" s="1129"/>
      <c r="EP397" s="1129"/>
      <c r="EQ397" s="1129"/>
      <c r="ER397" s="1129"/>
      <c r="ES397" s="1129"/>
      <c r="ET397" s="1129"/>
      <c r="EU397" s="1129"/>
      <c r="EV397" s="1129"/>
      <c r="EW397" s="1129"/>
      <c r="EX397" s="1129"/>
      <c r="EY397" s="1129"/>
      <c r="EZ397" s="1129"/>
      <c r="FA397" s="1129"/>
      <c r="FB397" s="1129"/>
      <c r="FC397" s="1129"/>
      <c r="FD397" s="1129"/>
      <c r="FE397" s="1129"/>
      <c r="FF397" s="1129"/>
      <c r="FG397" s="1129"/>
      <c r="FH397" s="1129"/>
      <c r="FI397" s="1129"/>
      <c r="FJ397" s="1129"/>
      <c r="FK397" s="1129"/>
      <c r="FL397" s="1129"/>
      <c r="FM397" s="1129"/>
      <c r="FN397" s="1129"/>
      <c r="FO397" s="1129"/>
      <c r="FP397" s="1129"/>
      <c r="FQ397" s="1129"/>
      <c r="FR397" s="1129"/>
      <c r="FS397" s="1129"/>
      <c r="FT397" s="1129"/>
      <c r="FU397" s="1129"/>
      <c r="FV397" s="1129"/>
      <c r="FW397" s="1129"/>
      <c r="FX397" s="1129"/>
      <c r="FY397" s="1129"/>
      <c r="FZ397" s="1129"/>
      <c r="GA397" s="1129"/>
      <c r="GB397" s="1129"/>
      <c r="GC397" s="1129"/>
      <c r="GD397" s="1129"/>
      <c r="GE397" s="1129"/>
      <c r="GF397" s="1129"/>
      <c r="GG397" s="1129"/>
      <c r="GH397" s="1129"/>
      <c r="GI397" s="1129"/>
      <c r="GJ397" s="1129"/>
      <c r="GK397" s="1129"/>
      <c r="GL397" s="1129"/>
      <c r="GM397" s="1129"/>
      <c r="GN397" s="1129"/>
      <c r="GO397" s="1129"/>
      <c r="GP397" s="1129"/>
      <c r="GQ397" s="1129"/>
      <c r="GR397" s="1129"/>
      <c r="GS397" s="1129"/>
      <c r="GT397" s="1129"/>
      <c r="GU397" s="1129"/>
      <c r="GV397" s="1129"/>
      <c r="GW397" s="1129"/>
      <c r="GX397" s="1129"/>
      <c r="GY397" s="1129"/>
      <c r="GZ397" s="1129"/>
      <c r="HA397" s="1129"/>
      <c r="HB397" s="1129"/>
      <c r="HC397" s="1129"/>
      <c r="HD397" s="1129"/>
      <c r="HE397" s="1129"/>
      <c r="HF397" s="1129"/>
      <c r="HG397" s="1129"/>
      <c r="HH397" s="1129"/>
      <c r="HI397" s="1129"/>
    </row>
    <row r="398" spans="1:217" ht="12.75" hidden="1" customHeight="1">
      <c r="A398" s="1139"/>
      <c r="B398" s="1140"/>
      <c r="C398" s="1139"/>
      <c r="D398" s="1141"/>
      <c r="E398" s="1141"/>
      <c r="F398" s="1142"/>
      <c r="G398" s="1141"/>
      <c r="H398" s="733"/>
      <c r="I398" s="1143"/>
      <c r="J398" s="1144"/>
      <c r="K398" s="838" t="s">
        <v>381</v>
      </c>
      <c r="L398" s="1125">
        <f>(L396*L397*$G396)*$L$8</f>
        <v>0</v>
      </c>
      <c r="M398" s="1126"/>
      <c r="N398" s="1125">
        <f>(N396*N397*$G396)*$L$8</f>
        <v>0</v>
      </c>
      <c r="O398" s="1126"/>
      <c r="P398" s="1125">
        <f>(P396*P397*$G396)*$L$8</f>
        <v>0</v>
      </c>
      <c r="Q398" s="1126"/>
      <c r="R398" s="1125">
        <f>(R396*R397*$G396)*$L$8</f>
        <v>0</v>
      </c>
      <c r="S398" s="1126"/>
      <c r="T398" s="1125">
        <f>(T396*T397*$G396)*$T$8</f>
        <v>0</v>
      </c>
      <c r="U398" s="1126"/>
      <c r="V398" s="1125">
        <f>(V396*V397*$G396)*$T$8</f>
        <v>0</v>
      </c>
      <c r="W398" s="1126"/>
      <c r="X398" s="1125">
        <f>(X396*X397*$G396)*$T$8</f>
        <v>0</v>
      </c>
      <c r="Y398" s="1126"/>
      <c r="Z398" s="1125">
        <f>(Z396*Z397*$G396)*$T$8</f>
        <v>0</v>
      </c>
      <c r="AA398" s="1126"/>
      <c r="AB398" s="1125">
        <f>(AB396*AB397*$G396)*$AB$8</f>
        <v>0</v>
      </c>
      <c r="AC398" s="1126"/>
      <c r="AD398" s="1125">
        <f>(AD396*AD397*$G396)*$AB$8</f>
        <v>0</v>
      </c>
      <c r="AE398" s="1126"/>
      <c r="AF398" s="1125">
        <f>(AF396*AF397*$G396)*$AB$8</f>
        <v>0</v>
      </c>
      <c r="AG398" s="1126"/>
      <c r="AH398" s="1125">
        <f>(AH396*AH397*$G396)*$AB$8</f>
        <v>0</v>
      </c>
      <c r="AI398" s="1126"/>
      <c r="AJ398" s="1125">
        <f>(AJ396*AJ397*$G396)*$AJ$8</f>
        <v>0</v>
      </c>
      <c r="AK398" s="1126"/>
      <c r="AL398" s="1125">
        <f>(AL396*AL397*$G396)*$AJ$8</f>
        <v>0</v>
      </c>
      <c r="AM398" s="1126"/>
      <c r="AN398" s="1125">
        <f>(AN396*AN397*$G396)*$AJ$8</f>
        <v>0</v>
      </c>
      <c r="AO398" s="1126"/>
      <c r="AP398" s="1125">
        <f>(AP396*AP397*$G396)*$AJ$8</f>
        <v>0</v>
      </c>
      <c r="AQ398" s="1126"/>
      <c r="AR398" s="1125">
        <f>(AR396*AR397*$G396)*$AT$8</f>
        <v>0</v>
      </c>
      <c r="AS398" s="1126"/>
      <c r="AT398" s="1125">
        <f>(AT396*AT397*$G396)*$AT$8</f>
        <v>0</v>
      </c>
      <c r="AU398" s="1126"/>
      <c r="AV398" s="1125">
        <f>(AV396*AV397*$G396)*$AT$8</f>
        <v>0</v>
      </c>
      <c r="AW398" s="1126"/>
      <c r="AX398" s="1125">
        <f>(AX396*AX397*$G396)*$AT$8</f>
        <v>0</v>
      </c>
      <c r="AY398" s="1126"/>
      <c r="AZ398" s="1125">
        <f>(AZ396*AZ397*$G396)*$BB$8</f>
        <v>0</v>
      </c>
      <c r="BA398" s="1126"/>
      <c r="BB398" s="1125">
        <f>(BB396*BB397*$G396)*$BB$8</f>
        <v>0</v>
      </c>
      <c r="BC398" s="1126"/>
      <c r="BD398" s="1125">
        <f>(BD396*BD397*$G396)*$BB$8</f>
        <v>0</v>
      </c>
      <c r="BE398" s="1126"/>
      <c r="BF398" s="1125">
        <f>(BF396*BF397*$G396)*$BB$8</f>
        <v>0</v>
      </c>
      <c r="BG398" s="1126"/>
      <c r="BH398" s="1125">
        <f>(BH396*BH397*$G396)*$BJ$8</f>
        <v>0</v>
      </c>
      <c r="BI398" s="1126"/>
      <c r="BJ398" s="1125">
        <f>(BJ396*BJ397*$G396)*$BJ$8</f>
        <v>0</v>
      </c>
      <c r="BK398" s="1126"/>
      <c r="BL398" s="1125">
        <f>(BL396*BL397*$G396)*$BJ$8</f>
        <v>0</v>
      </c>
      <c r="BM398" s="1126"/>
      <c r="BN398" s="1125">
        <f>(BN396*BN397*$G396)*$BJ$8</f>
        <v>0</v>
      </c>
      <c r="BO398" s="1126"/>
      <c r="BP398" s="1125">
        <f>(BP396*BP397*$G396)*$BT$8</f>
        <v>0</v>
      </c>
      <c r="BQ398" s="1126"/>
      <c r="BR398" s="1125">
        <f>(BR396*BR397*$G396)*$BT$8</f>
        <v>0</v>
      </c>
      <c r="BS398" s="1126"/>
      <c r="BT398" s="1125">
        <f>(BT396*BT397*$G396)*$BT$8</f>
        <v>0</v>
      </c>
      <c r="BU398" s="1126"/>
      <c r="BV398" s="1125">
        <f>(BV396*BV397*$G396)*$BT$8</f>
        <v>0</v>
      </c>
      <c r="BW398" s="1126"/>
      <c r="BX398" s="1125">
        <f>(BX396*BX397*$G396)*$CB$8</f>
        <v>0</v>
      </c>
      <c r="BY398" s="1126"/>
      <c r="BZ398" s="1125">
        <f>(BZ396*BZ397*$G396)*$CB$8</f>
        <v>0</v>
      </c>
      <c r="CA398" s="1126"/>
      <c r="CB398" s="1125">
        <f>(CB396*CB397*$G396)*$CB$8</f>
        <v>0</v>
      </c>
      <c r="CC398" s="1126"/>
      <c r="CD398" s="1125">
        <f>(CD396*CD397*$G396)*$CB$8</f>
        <v>0</v>
      </c>
      <c r="CE398" s="1126"/>
      <c r="CF398" s="1125">
        <f>(CF396*CF397*$G396)*$CJ$8</f>
        <v>0</v>
      </c>
      <c r="CG398" s="1126"/>
      <c r="CH398" s="1125">
        <f>(CH396*CH397*$G396)*$CJ$8</f>
        <v>0</v>
      </c>
      <c r="CI398" s="1126"/>
      <c r="CJ398" s="1125">
        <f>(CJ396*CJ397*$G396)*$CJ$8</f>
        <v>0</v>
      </c>
      <c r="CK398" s="1126"/>
      <c r="CL398" s="1125">
        <f>(CL396*CL397*$G396)*$CJ$8</f>
        <v>0</v>
      </c>
      <c r="CM398" s="1126"/>
      <c r="CN398" s="1125">
        <f>(CN396*CN397*$G396)*$CT$8</f>
        <v>0</v>
      </c>
      <c r="CO398" s="1126"/>
      <c r="CP398" s="1125">
        <f>(CP396*CP397*$G396)*$CT$8</f>
        <v>0</v>
      </c>
      <c r="CQ398" s="1126"/>
      <c r="CR398" s="1125">
        <f>(CR396*CR397*$G396)*$CT$8</f>
        <v>0</v>
      </c>
      <c r="CS398" s="1126"/>
      <c r="CT398" s="1125">
        <f>(CT396*CT397*$G396)*$CT$8</f>
        <v>0</v>
      </c>
      <c r="CU398" s="1126"/>
      <c r="CV398" s="1125">
        <f>(CV396*CV397*$G396)*$DB$8</f>
        <v>0</v>
      </c>
      <c r="CW398" s="1126"/>
      <c r="CX398" s="1125">
        <f>(CX396*CX397*$G396)*$DB$8</f>
        <v>0</v>
      </c>
      <c r="CY398" s="1126"/>
      <c r="CZ398" s="1125">
        <f>(CZ396*CZ397*$G396)*$DB$8</f>
        <v>0</v>
      </c>
      <c r="DA398" s="1126"/>
      <c r="DB398" s="1125">
        <f>(DB396*DB397*$G396)*$DB$8</f>
        <v>0</v>
      </c>
      <c r="DC398" s="1126"/>
      <c r="DD398" s="1125">
        <f>(DD396*DD397*$G396)*$DB$8</f>
        <v>0</v>
      </c>
      <c r="DE398" s="1126"/>
      <c r="DF398" s="1125">
        <f>(DF396*DF397*$G396)*$DB$8</f>
        <v>0</v>
      </c>
      <c r="DG398" s="1126"/>
      <c r="DH398" s="1125">
        <f>(DH396*DH397*$G396)*$DB$8</f>
        <v>0</v>
      </c>
      <c r="DI398" s="1126"/>
      <c r="DJ398" s="1130">
        <f>(DJ396*DJ397*$G396)*$DB$8</f>
        <v>0</v>
      </c>
      <c r="DK398" s="1131"/>
      <c r="DL398" s="1125">
        <f>(DL396*DL397*$G396)*$DB$8</f>
        <v>0</v>
      </c>
      <c r="DM398" s="1126"/>
      <c r="DN398" s="1125">
        <f>(DN396*DN397*$G396)*$DB$8</f>
        <v>0</v>
      </c>
      <c r="DO398" s="1126"/>
      <c r="DP398" s="1125">
        <f>(DP396*DP397*$G396)*$DB$8</f>
        <v>0</v>
      </c>
      <c r="DQ398" s="1126"/>
      <c r="DR398" s="1125">
        <f>(DR396*DR397*$G396)*$DB$8</f>
        <v>0</v>
      </c>
      <c r="DS398" s="1126"/>
      <c r="DT398" s="1125">
        <f>(DT396*DT397*$G396)*$DB$8</f>
        <v>0</v>
      </c>
      <c r="DU398" s="1126"/>
      <c r="DV398" s="1125">
        <f>(DV396*DV397*$G396)*$DB$8</f>
        <v>0</v>
      </c>
      <c r="DW398" s="1126"/>
      <c r="DX398" s="1125">
        <f>(DX396*DX397*$G396)*$DB$8</f>
        <v>0</v>
      </c>
      <c r="DY398" s="1126"/>
      <c r="DZ398" s="1125">
        <f>(DZ396*DZ397*$G396)*$DB$8</f>
        <v>0</v>
      </c>
      <c r="EA398" s="1126"/>
      <c r="EB398" s="1125">
        <f>(EB396*EB397*$G396)*$DB$8</f>
        <v>0</v>
      </c>
      <c r="EC398" s="1126"/>
      <c r="ED398" s="1125">
        <f>(ED396*ED397*$G396)*$DB$8</f>
        <v>0</v>
      </c>
      <c r="EE398" s="1126"/>
      <c r="EF398" s="1125">
        <f>(EF396*EF397*$G396)*$DB$8</f>
        <v>0</v>
      </c>
      <c r="EG398" s="1126"/>
      <c r="EH398" s="1125">
        <f>(EH396*EH397*$G396)*$DB$8</f>
        <v>0</v>
      </c>
      <c r="EI398" s="1126"/>
      <c r="EJ398" s="1125">
        <f>(EJ396*EJ397*$G396)*$DB$8</f>
        <v>0</v>
      </c>
      <c r="EK398" s="1126"/>
      <c r="EL398" s="1125">
        <f>(EL396*EL397*$G396)*$DB$8</f>
        <v>0</v>
      </c>
      <c r="EM398" s="1126"/>
      <c r="EN398" s="1125">
        <f>(EN396*EN397*$G396)*$DB$8</f>
        <v>0</v>
      </c>
      <c r="EO398" s="1126"/>
      <c r="EP398" s="1125">
        <f>(EP396*EP397*$G396)*$DB$8</f>
        <v>0</v>
      </c>
      <c r="EQ398" s="1126"/>
      <c r="ER398" s="1125">
        <f>(ER396*ER397*$G396)*$DB$8</f>
        <v>0</v>
      </c>
      <c r="ES398" s="1126"/>
      <c r="ET398" s="1125">
        <f>(ET396*ET397*$G396)*$DB$8</f>
        <v>0</v>
      </c>
      <c r="EU398" s="1126"/>
      <c r="EV398" s="1125">
        <f>(EV396*EV397*$G396)*$DB$8</f>
        <v>0</v>
      </c>
      <c r="EW398" s="1126"/>
      <c r="EX398" s="1125">
        <f>(EX396*EX397*$G396)*$DB$8</f>
        <v>0</v>
      </c>
      <c r="EY398" s="1126"/>
      <c r="EZ398" s="1125">
        <f>(EZ396*EZ397*$G396)*$DB$8</f>
        <v>0</v>
      </c>
      <c r="FA398" s="1126"/>
      <c r="FB398" s="1125">
        <f>(FB396*FB397*$G396)*$DB$8</f>
        <v>0</v>
      </c>
      <c r="FC398" s="1126"/>
      <c r="FD398" s="1125">
        <f>(FD396*FD397*$G396)*$DB$8</f>
        <v>0</v>
      </c>
      <c r="FE398" s="1126"/>
      <c r="FF398" s="1125">
        <f>(FF396*FF397*$G396)*$DB$8</f>
        <v>0</v>
      </c>
      <c r="FG398" s="1126"/>
      <c r="FH398" s="1125">
        <f>(FH396*FH397*$G396)*$DB$8</f>
        <v>0</v>
      </c>
      <c r="FI398" s="1126"/>
      <c r="FJ398" s="1125">
        <f>(FJ396*FJ397*$G396)*$DB$8</f>
        <v>0</v>
      </c>
      <c r="FK398" s="1126"/>
      <c r="FL398" s="1125">
        <f>(FL396*FL397*$G396)*$DB$8</f>
        <v>0</v>
      </c>
      <c r="FM398" s="1126"/>
      <c r="FN398" s="1125">
        <f>(FN396*FN397*$G396)*$DB$8</f>
        <v>0</v>
      </c>
      <c r="FO398" s="1126"/>
      <c r="FP398" s="1125">
        <f>(FP396*FP397*$G396)*$DB$8</f>
        <v>0</v>
      </c>
      <c r="FQ398" s="1126"/>
      <c r="FR398" s="1125">
        <f>(FR396*FR397*$G396)*$DB$8</f>
        <v>0</v>
      </c>
      <c r="FS398" s="1126"/>
      <c r="FT398" s="1125">
        <f>(FT396*FT397*$G396)*$DB$8</f>
        <v>0</v>
      </c>
      <c r="FU398" s="1126"/>
      <c r="FV398" s="1125">
        <f>(FV396*FV397*$G396)*$DB$8</f>
        <v>0</v>
      </c>
      <c r="FW398" s="1126"/>
      <c r="FX398" s="1125">
        <f>(FX396*FX397*$G396)*$DB$8</f>
        <v>0</v>
      </c>
      <c r="FY398" s="1126"/>
      <c r="FZ398" s="1125">
        <f>(FZ396*FZ397*$G396)*$DB$8</f>
        <v>0</v>
      </c>
      <c r="GA398" s="1126"/>
      <c r="GB398" s="1125">
        <f>(GB396*GB397*$G396)*$DB$8</f>
        <v>0</v>
      </c>
      <c r="GC398" s="1126"/>
      <c r="GD398" s="1125">
        <f>(GD396*GD397*$G396)*$DB$8</f>
        <v>0</v>
      </c>
      <c r="GE398" s="1126"/>
      <c r="GF398" s="1125">
        <f>(GF396*GF397*$G396)*$DB$8</f>
        <v>0</v>
      </c>
      <c r="GG398" s="1126"/>
      <c r="GH398" s="1125">
        <f>(GH396*GH397*$G396)*$DB$8</f>
        <v>0</v>
      </c>
      <c r="GI398" s="1126"/>
      <c r="GJ398" s="1125">
        <f>(GJ396*GJ397*$G396)*$DB$8</f>
        <v>0</v>
      </c>
      <c r="GK398" s="1126"/>
      <c r="GL398" s="1125">
        <f>(GL396*GL397*$G396)*$DB$8</f>
        <v>0</v>
      </c>
      <c r="GM398" s="1126"/>
      <c r="GN398" s="1125">
        <f>(GN396*GN397*$G396)*$DB$8</f>
        <v>0</v>
      </c>
      <c r="GO398" s="1126"/>
      <c r="GP398" s="1125">
        <f>(GP396*GP397*$G396)*$DB$8</f>
        <v>0</v>
      </c>
      <c r="GQ398" s="1126"/>
      <c r="GR398" s="1125">
        <f>(GR396*GR397*$G396)*$DB$8</f>
        <v>0</v>
      </c>
      <c r="GS398" s="1126"/>
      <c r="GT398" s="1125">
        <f>(GT396*GT397*$G396)*$DB$8</f>
        <v>0</v>
      </c>
      <c r="GU398" s="1126"/>
      <c r="GV398" s="1125">
        <f t="shared" ref="GV398" si="1584">(GV396*GV397*$G396)*$DB$8</f>
        <v>0</v>
      </c>
      <c r="GW398" s="1126"/>
      <c r="GX398" s="1125">
        <f t="shared" ref="GX398" si="1585">(GX396*GX397*$G396)*$DB$8</f>
        <v>0</v>
      </c>
      <c r="GY398" s="1126"/>
      <c r="GZ398" s="1125">
        <f t="shared" ref="GZ398" si="1586">(GZ396*GZ397*$G396)*$DB$8</f>
        <v>0</v>
      </c>
      <c r="HA398" s="1126"/>
      <c r="HB398" s="1125">
        <f>(HB396*HB397*$G396)*$DB$8</f>
        <v>0</v>
      </c>
      <c r="HC398" s="1126"/>
      <c r="HD398" s="1125">
        <f t="shared" ref="HD398" si="1587">(HD396*HD397*$G396)*$DB$8</f>
        <v>0</v>
      </c>
      <c r="HE398" s="1126"/>
      <c r="HF398" s="1125">
        <f t="shared" ref="HF398" si="1588">(HF396*HF397*$G396)*$DB$8</f>
        <v>0</v>
      </c>
      <c r="HG398" s="1126"/>
      <c r="HH398" s="1125">
        <f t="shared" ref="HH398" si="1589">(HH396*HH397*$G396)*$DB$8</f>
        <v>0</v>
      </c>
      <c r="HI398" s="1126"/>
    </row>
    <row r="399" spans="1:217" ht="12.75" hidden="1" customHeight="1">
      <c r="A399" s="1139"/>
      <c r="B399" s="1140"/>
      <c r="C399" s="1139"/>
      <c r="D399" s="1141"/>
      <c r="E399" s="1141"/>
      <c r="F399" s="1142"/>
      <c r="G399" s="1141"/>
      <c r="H399" s="733"/>
      <c r="I399" s="1143"/>
      <c r="J399" s="1144"/>
      <c r="K399" s="839" t="s">
        <v>382</v>
      </c>
      <c r="L399" s="1121">
        <f>L398</f>
        <v>0</v>
      </c>
      <c r="M399" s="1122"/>
      <c r="N399" s="1121">
        <f>L399+N398</f>
        <v>0</v>
      </c>
      <c r="O399" s="1122"/>
      <c r="P399" s="1121">
        <f>N399+P398</f>
        <v>0</v>
      </c>
      <c r="Q399" s="1122"/>
      <c r="R399" s="1121">
        <f>P399+R398</f>
        <v>0</v>
      </c>
      <c r="S399" s="1122"/>
      <c r="T399" s="1121">
        <f>R399+T398</f>
        <v>0</v>
      </c>
      <c r="U399" s="1122"/>
      <c r="V399" s="1121">
        <f>T399+V398</f>
        <v>0</v>
      </c>
      <c r="W399" s="1122"/>
      <c r="X399" s="1121">
        <f>V399+X398</f>
        <v>0</v>
      </c>
      <c r="Y399" s="1122"/>
      <c r="Z399" s="1121">
        <f>X399+Z398</f>
        <v>0</v>
      </c>
      <c r="AA399" s="1122"/>
      <c r="AB399" s="1121">
        <f>Z399+AB398</f>
        <v>0</v>
      </c>
      <c r="AC399" s="1122"/>
      <c r="AD399" s="1121">
        <f>AB399+AD398</f>
        <v>0</v>
      </c>
      <c r="AE399" s="1122"/>
      <c r="AF399" s="1121">
        <f>AD399+AF398</f>
        <v>0</v>
      </c>
      <c r="AG399" s="1122"/>
      <c r="AH399" s="1121">
        <f>AF399+AH398</f>
        <v>0</v>
      </c>
      <c r="AI399" s="1122"/>
      <c r="AJ399" s="1121">
        <f>AH399+AJ398</f>
        <v>0</v>
      </c>
      <c r="AK399" s="1122"/>
      <c r="AL399" s="1121">
        <f>AJ399+AL398</f>
        <v>0</v>
      </c>
      <c r="AM399" s="1122"/>
      <c r="AN399" s="1121">
        <f>AL399+AN398</f>
        <v>0</v>
      </c>
      <c r="AO399" s="1122"/>
      <c r="AP399" s="1121">
        <f>AN399+AP398</f>
        <v>0</v>
      </c>
      <c r="AQ399" s="1122"/>
      <c r="AR399" s="1121">
        <f>AP399+AR398</f>
        <v>0</v>
      </c>
      <c r="AS399" s="1122"/>
      <c r="AT399" s="1121">
        <f>AR399+AT398</f>
        <v>0</v>
      </c>
      <c r="AU399" s="1122"/>
      <c r="AV399" s="1121">
        <f>AT399+AV398</f>
        <v>0</v>
      </c>
      <c r="AW399" s="1122"/>
      <c r="AX399" s="1121">
        <f>AV399+AX398</f>
        <v>0</v>
      </c>
      <c r="AY399" s="1122"/>
      <c r="AZ399" s="1121">
        <f>AX399+AZ398</f>
        <v>0</v>
      </c>
      <c r="BA399" s="1122"/>
      <c r="BB399" s="1121">
        <f>AZ399+BB398</f>
        <v>0</v>
      </c>
      <c r="BC399" s="1122"/>
      <c r="BD399" s="1121">
        <f>BB399+BD398</f>
        <v>0</v>
      </c>
      <c r="BE399" s="1122"/>
      <c r="BF399" s="1121">
        <f>BD399+BF398</f>
        <v>0</v>
      </c>
      <c r="BG399" s="1122"/>
      <c r="BH399" s="1121">
        <f>BF399+BH398</f>
        <v>0</v>
      </c>
      <c r="BI399" s="1122"/>
      <c r="BJ399" s="1121">
        <f>BH399+BJ398</f>
        <v>0</v>
      </c>
      <c r="BK399" s="1122"/>
      <c r="BL399" s="1121">
        <f>BJ399+BL398</f>
        <v>0</v>
      </c>
      <c r="BM399" s="1122"/>
      <c r="BN399" s="1121">
        <f>BL399+BN398</f>
        <v>0</v>
      </c>
      <c r="BO399" s="1122"/>
      <c r="BP399" s="1121">
        <f>BN399+BP398</f>
        <v>0</v>
      </c>
      <c r="BQ399" s="1122"/>
      <c r="BR399" s="1121">
        <f>BP399+BR398</f>
        <v>0</v>
      </c>
      <c r="BS399" s="1122"/>
      <c r="BT399" s="1121">
        <f>BR399+BT398</f>
        <v>0</v>
      </c>
      <c r="BU399" s="1122"/>
      <c r="BV399" s="1121">
        <f>BT399+BV398</f>
        <v>0</v>
      </c>
      <c r="BW399" s="1122"/>
      <c r="BX399" s="1121">
        <f>BV399+BX398</f>
        <v>0</v>
      </c>
      <c r="BY399" s="1122"/>
      <c r="BZ399" s="1121">
        <f>BX399+BZ398</f>
        <v>0</v>
      </c>
      <c r="CA399" s="1122"/>
      <c r="CB399" s="1121">
        <f>BZ399+CB398</f>
        <v>0</v>
      </c>
      <c r="CC399" s="1122"/>
      <c r="CD399" s="1121">
        <f>CB399+CD398</f>
        <v>0</v>
      </c>
      <c r="CE399" s="1122"/>
      <c r="CF399" s="1121">
        <f>CD399+CF398</f>
        <v>0</v>
      </c>
      <c r="CG399" s="1122"/>
      <c r="CH399" s="1121">
        <f>CF399+CH398</f>
        <v>0</v>
      </c>
      <c r="CI399" s="1122"/>
      <c r="CJ399" s="1121">
        <f>CH399+CJ398</f>
        <v>0</v>
      </c>
      <c r="CK399" s="1122"/>
      <c r="CL399" s="1121">
        <f>CJ399+CL398</f>
        <v>0</v>
      </c>
      <c r="CM399" s="1122"/>
      <c r="CN399" s="1121">
        <f>CL399+CN398</f>
        <v>0</v>
      </c>
      <c r="CO399" s="1122"/>
      <c r="CP399" s="1121">
        <f>CN399+CP398</f>
        <v>0</v>
      </c>
      <c r="CQ399" s="1122"/>
      <c r="CR399" s="1121">
        <f>CP399+CR398</f>
        <v>0</v>
      </c>
      <c r="CS399" s="1122"/>
      <c r="CT399" s="1121">
        <f>CR399+CT398</f>
        <v>0</v>
      </c>
      <c r="CU399" s="1122"/>
      <c r="CV399" s="1121">
        <f>CT399+CV398</f>
        <v>0</v>
      </c>
      <c r="CW399" s="1122"/>
      <c r="CX399" s="1121">
        <f>CV399+CX398</f>
        <v>0</v>
      </c>
      <c r="CY399" s="1122"/>
      <c r="CZ399" s="1121">
        <f>CX399+CZ398</f>
        <v>0</v>
      </c>
      <c r="DA399" s="1122"/>
      <c r="DB399" s="1121">
        <f>CZ399+DB398</f>
        <v>0</v>
      </c>
      <c r="DC399" s="1122"/>
      <c r="DD399" s="1121">
        <f>DB399+DD398</f>
        <v>0</v>
      </c>
      <c r="DE399" s="1122"/>
      <c r="DF399" s="1121">
        <f>DD399+DF398</f>
        <v>0</v>
      </c>
      <c r="DG399" s="1122"/>
      <c r="DH399" s="1121">
        <f>DF399+DH398</f>
        <v>0</v>
      </c>
      <c r="DI399" s="1122"/>
      <c r="DJ399" s="1127">
        <f>DH399+DJ398</f>
        <v>0</v>
      </c>
      <c r="DK399" s="1128"/>
      <c r="DL399" s="1121">
        <f>DJ399+DL398</f>
        <v>0</v>
      </c>
      <c r="DM399" s="1122"/>
      <c r="DN399" s="1121">
        <f>DL399+DN398</f>
        <v>0</v>
      </c>
      <c r="DO399" s="1122"/>
      <c r="DP399" s="1121">
        <f>DN399+DP398</f>
        <v>0</v>
      </c>
      <c r="DQ399" s="1122"/>
      <c r="DR399" s="1121">
        <f>DP399+DR398</f>
        <v>0</v>
      </c>
      <c r="DS399" s="1122"/>
      <c r="DT399" s="1121">
        <f>DR399+DT398</f>
        <v>0</v>
      </c>
      <c r="DU399" s="1122"/>
      <c r="DV399" s="1121">
        <f>DT399+DV398</f>
        <v>0</v>
      </c>
      <c r="DW399" s="1122"/>
      <c r="DX399" s="1121">
        <f>DV399+DX398</f>
        <v>0</v>
      </c>
      <c r="DY399" s="1122"/>
      <c r="DZ399" s="1121">
        <f>DX399+DZ398</f>
        <v>0</v>
      </c>
      <c r="EA399" s="1122"/>
      <c r="EB399" s="1121">
        <f>DZ399+EB398</f>
        <v>0</v>
      </c>
      <c r="EC399" s="1122"/>
      <c r="ED399" s="1121">
        <f>EB399+ED398</f>
        <v>0</v>
      </c>
      <c r="EE399" s="1122"/>
      <c r="EF399" s="1121">
        <f>ED399+EF398</f>
        <v>0</v>
      </c>
      <c r="EG399" s="1122"/>
      <c r="EH399" s="1121">
        <f>EF399+EH398</f>
        <v>0</v>
      </c>
      <c r="EI399" s="1122"/>
      <c r="EJ399" s="1121">
        <f>EH399+EJ398</f>
        <v>0</v>
      </c>
      <c r="EK399" s="1122"/>
      <c r="EL399" s="1121">
        <f>EJ399+EL398</f>
        <v>0</v>
      </c>
      <c r="EM399" s="1122"/>
      <c r="EN399" s="1121">
        <f>EL399+EN398</f>
        <v>0</v>
      </c>
      <c r="EO399" s="1122"/>
      <c r="EP399" s="1121">
        <f>EN399+EP398</f>
        <v>0</v>
      </c>
      <c r="EQ399" s="1122"/>
      <c r="ER399" s="1121">
        <f>EP399+ER398</f>
        <v>0</v>
      </c>
      <c r="ES399" s="1122"/>
      <c r="ET399" s="1121">
        <f>ER399+ET398</f>
        <v>0</v>
      </c>
      <c r="EU399" s="1122"/>
      <c r="EV399" s="1121">
        <f>ET399+EV398</f>
        <v>0</v>
      </c>
      <c r="EW399" s="1122"/>
      <c r="EX399" s="1121">
        <f>EV399+EX398</f>
        <v>0</v>
      </c>
      <c r="EY399" s="1122"/>
      <c r="EZ399" s="1121">
        <f>EX399+EZ398</f>
        <v>0</v>
      </c>
      <c r="FA399" s="1122"/>
      <c r="FB399" s="1121">
        <f>EZ399+FB398</f>
        <v>0</v>
      </c>
      <c r="FC399" s="1122"/>
      <c r="FD399" s="1121">
        <f>FB399+FD398</f>
        <v>0</v>
      </c>
      <c r="FE399" s="1122"/>
      <c r="FF399" s="1121">
        <f>FD399+FF398</f>
        <v>0</v>
      </c>
      <c r="FG399" s="1122"/>
      <c r="FH399" s="1121">
        <f>FF399+FH398</f>
        <v>0</v>
      </c>
      <c r="FI399" s="1122"/>
      <c r="FJ399" s="1121">
        <f>FH399+FJ398</f>
        <v>0</v>
      </c>
      <c r="FK399" s="1122"/>
      <c r="FL399" s="1121">
        <f>FJ399+FL398</f>
        <v>0</v>
      </c>
      <c r="FM399" s="1122"/>
      <c r="FN399" s="1121">
        <f>FL399+FN398</f>
        <v>0</v>
      </c>
      <c r="FO399" s="1122"/>
      <c r="FP399" s="1121">
        <f>FN399+FP398</f>
        <v>0</v>
      </c>
      <c r="FQ399" s="1122"/>
      <c r="FR399" s="1121">
        <f>FP399+FR398</f>
        <v>0</v>
      </c>
      <c r="FS399" s="1122"/>
      <c r="FT399" s="1121">
        <f>FR399+FT398</f>
        <v>0</v>
      </c>
      <c r="FU399" s="1122"/>
      <c r="FV399" s="1121">
        <f>FT399+FV398</f>
        <v>0</v>
      </c>
      <c r="FW399" s="1122"/>
      <c r="FX399" s="1121">
        <f>FV399+FX398</f>
        <v>0</v>
      </c>
      <c r="FY399" s="1122"/>
      <c r="FZ399" s="1121">
        <f>FX399+FZ398</f>
        <v>0</v>
      </c>
      <c r="GA399" s="1122"/>
      <c r="GB399" s="1121">
        <f>FZ399+GB398</f>
        <v>0</v>
      </c>
      <c r="GC399" s="1122"/>
      <c r="GD399" s="1121">
        <f>GB399+GD398</f>
        <v>0</v>
      </c>
      <c r="GE399" s="1122"/>
      <c r="GF399" s="1121">
        <f>GD399+GF398</f>
        <v>0</v>
      </c>
      <c r="GG399" s="1122"/>
      <c r="GH399" s="1121">
        <f>GF399+GH398</f>
        <v>0</v>
      </c>
      <c r="GI399" s="1122"/>
      <c r="GJ399" s="1121">
        <f>GH399+GJ398</f>
        <v>0</v>
      </c>
      <c r="GK399" s="1122"/>
      <c r="GL399" s="1121">
        <f>GJ399+GL398</f>
        <v>0</v>
      </c>
      <c r="GM399" s="1122"/>
      <c r="GN399" s="1121">
        <f>GL399+GN398</f>
        <v>0</v>
      </c>
      <c r="GO399" s="1122"/>
      <c r="GP399" s="1121">
        <f>GN399+GP398</f>
        <v>0</v>
      </c>
      <c r="GQ399" s="1122"/>
      <c r="GR399" s="1121">
        <f>GP399+GR398</f>
        <v>0</v>
      </c>
      <c r="GS399" s="1122"/>
      <c r="GT399" s="1121">
        <f>GR399+GT398</f>
        <v>0</v>
      </c>
      <c r="GU399" s="1122"/>
      <c r="GV399" s="1121">
        <f t="shared" ref="GV399" si="1590">GT399+GV398</f>
        <v>0</v>
      </c>
      <c r="GW399" s="1122"/>
      <c r="GX399" s="1121">
        <f t="shared" ref="GX399" si="1591">GV399+GX398</f>
        <v>0</v>
      </c>
      <c r="GY399" s="1122"/>
      <c r="GZ399" s="1121">
        <f t="shared" ref="GZ399" si="1592">GX399+GZ398</f>
        <v>0</v>
      </c>
      <c r="HA399" s="1122"/>
      <c r="HB399" s="1121">
        <f>GZ399+HB398</f>
        <v>0</v>
      </c>
      <c r="HC399" s="1122"/>
      <c r="HD399" s="1121">
        <f t="shared" ref="HD399" si="1593">HB399+HD398</f>
        <v>0</v>
      </c>
      <c r="HE399" s="1122"/>
      <c r="HF399" s="1121">
        <f t="shared" ref="HF399" si="1594">HD399+HF398</f>
        <v>0</v>
      </c>
      <c r="HG399" s="1122"/>
      <c r="HH399" s="1121">
        <f t="shared" ref="HH399" si="1595">HF399+HH398</f>
        <v>0</v>
      </c>
      <c r="HI399" s="1122"/>
    </row>
    <row r="400" spans="1:217" s="19" customFormat="1" ht="12.75" hidden="1" customHeight="1">
      <c r="A400" s="1139"/>
      <c r="B400" s="1140"/>
      <c r="C400" s="1139"/>
      <c r="D400" s="1141"/>
      <c r="E400" s="1141"/>
      <c r="F400" s="1142"/>
      <c r="G400" s="1141"/>
      <c r="H400" s="840"/>
      <c r="I400" s="1143"/>
      <c r="J400" s="1144"/>
      <c r="K400" s="841" t="s">
        <v>383</v>
      </c>
      <c r="L400" s="1117"/>
      <c r="M400" s="1118"/>
      <c r="N400" s="1117"/>
      <c r="O400" s="1118"/>
      <c r="P400" s="1117"/>
      <c r="Q400" s="1118"/>
      <c r="R400" s="1117"/>
      <c r="S400" s="1118"/>
      <c r="T400" s="1117"/>
      <c r="U400" s="1118"/>
      <c r="V400" s="1117"/>
      <c r="W400" s="1118"/>
      <c r="X400" s="1117"/>
      <c r="Y400" s="1118"/>
      <c r="Z400" s="1117"/>
      <c r="AA400" s="1118"/>
      <c r="AB400" s="1117"/>
      <c r="AC400" s="1118"/>
      <c r="AD400" s="1117"/>
      <c r="AE400" s="1118"/>
      <c r="AF400" s="1117"/>
      <c r="AG400" s="1118"/>
      <c r="AH400" s="1117"/>
      <c r="AI400" s="1118"/>
      <c r="AJ400" s="1117"/>
      <c r="AK400" s="1118"/>
      <c r="AL400" s="1117"/>
      <c r="AM400" s="1118"/>
      <c r="AN400" s="1117"/>
      <c r="AO400" s="1118"/>
      <c r="AP400" s="1117"/>
      <c r="AQ400" s="1118"/>
      <c r="AR400" s="1117"/>
      <c r="AS400" s="1118"/>
      <c r="AT400" s="1117"/>
      <c r="AU400" s="1118"/>
      <c r="AV400" s="1117"/>
      <c r="AW400" s="1118"/>
      <c r="AX400" s="1117"/>
      <c r="AY400" s="1118"/>
      <c r="AZ400" s="1117"/>
      <c r="BA400" s="1118"/>
      <c r="BB400" s="1117"/>
      <c r="BC400" s="1118"/>
      <c r="BD400" s="1117"/>
      <c r="BE400" s="1118"/>
      <c r="BF400" s="1117"/>
      <c r="BG400" s="1118"/>
      <c r="BH400" s="1117"/>
      <c r="BI400" s="1118"/>
      <c r="BJ400" s="1117"/>
      <c r="BK400" s="1118"/>
      <c r="BL400" s="1117"/>
      <c r="BM400" s="1118"/>
      <c r="BN400" s="1117"/>
      <c r="BO400" s="1118"/>
      <c r="BP400" s="1117"/>
      <c r="BQ400" s="1118"/>
      <c r="BR400" s="1117"/>
      <c r="BS400" s="1118"/>
      <c r="BT400" s="1117"/>
      <c r="BU400" s="1118"/>
      <c r="BV400" s="1117"/>
      <c r="BW400" s="1118"/>
      <c r="BX400" s="1117"/>
      <c r="BY400" s="1118"/>
      <c r="BZ400" s="1117"/>
      <c r="CA400" s="1118"/>
      <c r="CB400" s="1117"/>
      <c r="CC400" s="1118"/>
      <c r="CD400" s="1117"/>
      <c r="CE400" s="1118"/>
      <c r="CF400" s="1117"/>
      <c r="CG400" s="1118"/>
      <c r="CH400" s="1117"/>
      <c r="CI400" s="1118"/>
      <c r="CJ400" s="1117"/>
      <c r="CK400" s="1118"/>
      <c r="CL400" s="1117"/>
      <c r="CM400" s="1118"/>
      <c r="CN400" s="1117"/>
      <c r="CO400" s="1118"/>
      <c r="CP400" s="1117"/>
      <c r="CQ400" s="1118"/>
      <c r="CR400" s="1117"/>
      <c r="CS400" s="1118"/>
      <c r="CT400" s="1117"/>
      <c r="CU400" s="1118"/>
      <c r="CV400" s="1117"/>
      <c r="CW400" s="1118"/>
      <c r="CX400" s="1117"/>
      <c r="CY400" s="1118"/>
      <c r="CZ400" s="1117"/>
      <c r="DA400" s="1118"/>
      <c r="DB400" s="1117"/>
      <c r="DC400" s="1118"/>
      <c r="DD400" s="1117"/>
      <c r="DE400" s="1118"/>
      <c r="DF400" s="1117"/>
      <c r="DG400" s="1118"/>
      <c r="DH400" s="1117"/>
      <c r="DI400" s="1118"/>
      <c r="DJ400" s="1123"/>
      <c r="DK400" s="1124"/>
      <c r="DL400" s="1117"/>
      <c r="DM400" s="1118"/>
      <c r="DN400" s="1117"/>
      <c r="DO400" s="1118"/>
      <c r="DP400" s="1117"/>
      <c r="DQ400" s="1118"/>
      <c r="DR400" s="1117"/>
      <c r="DS400" s="1118"/>
      <c r="DT400" s="1117"/>
      <c r="DU400" s="1118"/>
      <c r="DV400" s="1117"/>
      <c r="DW400" s="1118"/>
      <c r="DX400" s="1117"/>
      <c r="DY400" s="1118"/>
      <c r="DZ400" s="1117"/>
      <c r="EA400" s="1118"/>
      <c r="EB400" s="1117"/>
      <c r="EC400" s="1118"/>
      <c r="ED400" s="1117"/>
      <c r="EE400" s="1118"/>
      <c r="EF400" s="1117"/>
      <c r="EG400" s="1118"/>
      <c r="EH400" s="1117"/>
      <c r="EI400" s="1118"/>
      <c r="EJ400" s="1117"/>
      <c r="EK400" s="1118"/>
      <c r="EL400" s="1117"/>
      <c r="EM400" s="1118"/>
      <c r="EN400" s="1117"/>
      <c r="EO400" s="1118"/>
      <c r="EP400" s="1117"/>
      <c r="EQ400" s="1118"/>
      <c r="ER400" s="1117"/>
      <c r="ES400" s="1118"/>
      <c r="ET400" s="1117"/>
      <c r="EU400" s="1118"/>
      <c r="EV400" s="1117"/>
      <c r="EW400" s="1118"/>
      <c r="EX400" s="1117"/>
      <c r="EY400" s="1118"/>
      <c r="EZ400" s="1117"/>
      <c r="FA400" s="1118"/>
      <c r="FB400" s="1117"/>
      <c r="FC400" s="1118"/>
      <c r="FD400" s="1117"/>
      <c r="FE400" s="1118"/>
      <c r="FF400" s="1117"/>
      <c r="FG400" s="1118"/>
      <c r="FH400" s="1117"/>
      <c r="FI400" s="1118"/>
      <c r="FJ400" s="1117"/>
      <c r="FK400" s="1118"/>
      <c r="FL400" s="1117"/>
      <c r="FM400" s="1118"/>
      <c r="FN400" s="1117"/>
      <c r="FO400" s="1118"/>
      <c r="FP400" s="1117"/>
      <c r="FQ400" s="1118"/>
      <c r="FR400" s="1117"/>
      <c r="FS400" s="1118"/>
      <c r="FT400" s="1117"/>
      <c r="FU400" s="1118"/>
      <c r="FV400" s="1117"/>
      <c r="FW400" s="1118"/>
      <c r="FX400" s="1117"/>
      <c r="FY400" s="1118"/>
      <c r="FZ400" s="1117"/>
      <c r="GA400" s="1118"/>
      <c r="GB400" s="1117"/>
      <c r="GC400" s="1118"/>
      <c r="GD400" s="1117"/>
      <c r="GE400" s="1118"/>
      <c r="GF400" s="1117"/>
      <c r="GG400" s="1118"/>
      <c r="GH400" s="1117"/>
      <c r="GI400" s="1118"/>
      <c r="GJ400" s="1117"/>
      <c r="GK400" s="1118"/>
      <c r="GL400" s="1117"/>
      <c r="GM400" s="1118"/>
      <c r="GN400" s="1117"/>
      <c r="GO400" s="1118"/>
      <c r="GP400" s="1117"/>
      <c r="GQ400" s="1118"/>
      <c r="GR400" s="1117"/>
      <c r="GS400" s="1118"/>
      <c r="GT400" s="1117"/>
      <c r="GU400" s="1118"/>
      <c r="GV400" s="1117"/>
      <c r="GW400" s="1118"/>
      <c r="GX400" s="1117"/>
      <c r="GY400" s="1118"/>
      <c r="GZ400" s="1117"/>
      <c r="HA400" s="1118"/>
      <c r="HB400" s="1117"/>
      <c r="HC400" s="1118"/>
      <c r="HD400" s="1117"/>
      <c r="HE400" s="1118"/>
      <c r="HF400" s="1117"/>
      <c r="HG400" s="1118"/>
      <c r="HH400" s="1117"/>
      <c r="HI400" s="1118"/>
    </row>
    <row r="401" spans="1:217" s="20" customFormat="1" ht="12.75" hidden="1" customHeight="1">
      <c r="A401" s="1139"/>
      <c r="B401" s="1140"/>
      <c r="C401" s="1139"/>
      <c r="D401" s="1141"/>
      <c r="E401" s="1141"/>
      <c r="F401" s="1142"/>
      <c r="G401" s="1141"/>
      <c r="H401" s="842"/>
      <c r="I401" s="1143"/>
      <c r="J401" s="1144"/>
      <c r="K401" s="843" t="s">
        <v>384</v>
      </c>
      <c r="L401" s="1113">
        <f>L400</f>
        <v>0</v>
      </c>
      <c r="M401" s="1114"/>
      <c r="N401" s="1113">
        <f>N400+L401</f>
        <v>0</v>
      </c>
      <c r="O401" s="1114"/>
      <c r="P401" s="1113">
        <f>P400+N401</f>
        <v>0</v>
      </c>
      <c r="Q401" s="1114"/>
      <c r="R401" s="1113">
        <f>R400+P401</f>
        <v>0</v>
      </c>
      <c r="S401" s="1114"/>
      <c r="T401" s="1113">
        <f>T400+R401</f>
        <v>0</v>
      </c>
      <c r="U401" s="1114"/>
      <c r="V401" s="1113">
        <f>V400+T401</f>
        <v>0</v>
      </c>
      <c r="W401" s="1114"/>
      <c r="X401" s="1113">
        <f>X400+V401</f>
        <v>0</v>
      </c>
      <c r="Y401" s="1114"/>
      <c r="Z401" s="1113">
        <f>Z400+X401</f>
        <v>0</v>
      </c>
      <c r="AA401" s="1114"/>
      <c r="AB401" s="1113">
        <f>AB400+Z401</f>
        <v>0</v>
      </c>
      <c r="AC401" s="1114"/>
      <c r="AD401" s="1113">
        <f>AD400+AB401</f>
        <v>0</v>
      </c>
      <c r="AE401" s="1114"/>
      <c r="AF401" s="1113">
        <f>AF400+AD401</f>
        <v>0</v>
      </c>
      <c r="AG401" s="1114"/>
      <c r="AH401" s="1113">
        <f>AH400+AF401</f>
        <v>0</v>
      </c>
      <c r="AI401" s="1114"/>
      <c r="AJ401" s="1113">
        <f>AJ400+AH401</f>
        <v>0</v>
      </c>
      <c r="AK401" s="1114"/>
      <c r="AL401" s="1113">
        <f>AL400+AJ401</f>
        <v>0</v>
      </c>
      <c r="AM401" s="1114"/>
      <c r="AN401" s="1113">
        <f>AN400+AL401</f>
        <v>0</v>
      </c>
      <c r="AO401" s="1114"/>
      <c r="AP401" s="1113">
        <f>AP400+AN401</f>
        <v>0</v>
      </c>
      <c r="AQ401" s="1114"/>
      <c r="AR401" s="1113">
        <f>AR400+AP401</f>
        <v>0</v>
      </c>
      <c r="AS401" s="1114"/>
      <c r="AT401" s="1113">
        <f>AT400+AR401</f>
        <v>0</v>
      </c>
      <c r="AU401" s="1114"/>
      <c r="AV401" s="1113">
        <f>AV400+AT401</f>
        <v>0</v>
      </c>
      <c r="AW401" s="1114"/>
      <c r="AX401" s="1113">
        <f>AX400+AV401</f>
        <v>0</v>
      </c>
      <c r="AY401" s="1114"/>
      <c r="AZ401" s="1113">
        <f>AZ400+AX401</f>
        <v>0</v>
      </c>
      <c r="BA401" s="1114"/>
      <c r="BB401" s="1113">
        <f>BB400+AZ401</f>
        <v>0</v>
      </c>
      <c r="BC401" s="1114"/>
      <c r="BD401" s="1113">
        <f>BD400+BB401</f>
        <v>0</v>
      </c>
      <c r="BE401" s="1114"/>
      <c r="BF401" s="1113">
        <f>BF400+BD401</f>
        <v>0</v>
      </c>
      <c r="BG401" s="1114"/>
      <c r="BH401" s="1113">
        <f>BH400+BF401</f>
        <v>0</v>
      </c>
      <c r="BI401" s="1114"/>
      <c r="BJ401" s="1113">
        <f>BJ400+BH401</f>
        <v>0</v>
      </c>
      <c r="BK401" s="1114"/>
      <c r="BL401" s="1113">
        <f>BL400+BJ401</f>
        <v>0</v>
      </c>
      <c r="BM401" s="1114"/>
      <c r="BN401" s="1113">
        <f>BN400+BL401</f>
        <v>0</v>
      </c>
      <c r="BO401" s="1114"/>
      <c r="BP401" s="1113">
        <f>BP400+BN401</f>
        <v>0</v>
      </c>
      <c r="BQ401" s="1114"/>
      <c r="BR401" s="1113">
        <f>BR400+BP401</f>
        <v>0</v>
      </c>
      <c r="BS401" s="1114"/>
      <c r="BT401" s="1113">
        <f>BT400+BR401</f>
        <v>0</v>
      </c>
      <c r="BU401" s="1114"/>
      <c r="BV401" s="1113">
        <f>BV400+BT401</f>
        <v>0</v>
      </c>
      <c r="BW401" s="1114"/>
      <c r="BX401" s="1113">
        <f>BX400+BV401</f>
        <v>0</v>
      </c>
      <c r="BY401" s="1114"/>
      <c r="BZ401" s="1113">
        <f>BZ400+BX401</f>
        <v>0</v>
      </c>
      <c r="CA401" s="1114"/>
      <c r="CB401" s="1113">
        <f>CB400+BZ401</f>
        <v>0</v>
      </c>
      <c r="CC401" s="1114"/>
      <c r="CD401" s="1113">
        <f>CD400+CB401</f>
        <v>0</v>
      </c>
      <c r="CE401" s="1114"/>
      <c r="CF401" s="1113">
        <f>CF400+CD401</f>
        <v>0</v>
      </c>
      <c r="CG401" s="1114"/>
      <c r="CH401" s="1113">
        <f>CH400+CF401</f>
        <v>0</v>
      </c>
      <c r="CI401" s="1114"/>
      <c r="CJ401" s="1113">
        <f>CJ400+CH401</f>
        <v>0</v>
      </c>
      <c r="CK401" s="1114"/>
      <c r="CL401" s="1113">
        <f>CL400+CJ401</f>
        <v>0</v>
      </c>
      <c r="CM401" s="1114"/>
      <c r="CN401" s="1113">
        <f>CN400+CL401</f>
        <v>0</v>
      </c>
      <c r="CO401" s="1114"/>
      <c r="CP401" s="1113">
        <f>CP400+CN401</f>
        <v>0</v>
      </c>
      <c r="CQ401" s="1114"/>
      <c r="CR401" s="1113">
        <f>CR400+CP401</f>
        <v>0</v>
      </c>
      <c r="CS401" s="1114"/>
      <c r="CT401" s="1113">
        <f>CT400+CR401</f>
        <v>0</v>
      </c>
      <c r="CU401" s="1114"/>
      <c r="CV401" s="1113">
        <f>CV400+CT401</f>
        <v>0</v>
      </c>
      <c r="CW401" s="1114"/>
      <c r="CX401" s="1113">
        <f>CX400+CV401</f>
        <v>0</v>
      </c>
      <c r="CY401" s="1114"/>
      <c r="CZ401" s="1113">
        <f>CZ400+CX401</f>
        <v>0</v>
      </c>
      <c r="DA401" s="1114"/>
      <c r="DB401" s="1113">
        <f>DB400+CZ401</f>
        <v>0</v>
      </c>
      <c r="DC401" s="1114"/>
      <c r="DD401" s="1113">
        <f>DD400+DB401</f>
        <v>0</v>
      </c>
      <c r="DE401" s="1114"/>
      <c r="DF401" s="1113">
        <f>DF400+DD401</f>
        <v>0</v>
      </c>
      <c r="DG401" s="1114"/>
      <c r="DH401" s="1113">
        <f>DH400+DF401</f>
        <v>0</v>
      </c>
      <c r="DI401" s="1114"/>
      <c r="DJ401" s="1119">
        <f>DJ400+DH401</f>
        <v>0</v>
      </c>
      <c r="DK401" s="1120"/>
      <c r="DL401" s="1113">
        <f>DL400+DJ401</f>
        <v>0</v>
      </c>
      <c r="DM401" s="1114"/>
      <c r="DN401" s="1113">
        <f>DN400+DL401</f>
        <v>0</v>
      </c>
      <c r="DO401" s="1114"/>
      <c r="DP401" s="1113">
        <f>DP400+DN401</f>
        <v>0</v>
      </c>
      <c r="DQ401" s="1114"/>
      <c r="DR401" s="1113">
        <f>DR400+DP401</f>
        <v>0</v>
      </c>
      <c r="DS401" s="1114"/>
      <c r="DT401" s="1113">
        <f>DT400+DR401</f>
        <v>0</v>
      </c>
      <c r="DU401" s="1114"/>
      <c r="DV401" s="1113">
        <f>DV400+DT401</f>
        <v>0</v>
      </c>
      <c r="DW401" s="1114"/>
      <c r="DX401" s="1113">
        <f>DX400+DV401</f>
        <v>0</v>
      </c>
      <c r="DY401" s="1114"/>
      <c r="DZ401" s="1113">
        <f>DZ400+DX401</f>
        <v>0</v>
      </c>
      <c r="EA401" s="1114"/>
      <c r="EB401" s="1113">
        <f>EB400+DZ401</f>
        <v>0</v>
      </c>
      <c r="EC401" s="1114"/>
      <c r="ED401" s="1113">
        <f>ED400+EB401</f>
        <v>0</v>
      </c>
      <c r="EE401" s="1114"/>
      <c r="EF401" s="1113">
        <f>EF400+ED401</f>
        <v>0</v>
      </c>
      <c r="EG401" s="1114"/>
      <c r="EH401" s="1113">
        <f>EH400+EF401</f>
        <v>0</v>
      </c>
      <c r="EI401" s="1114"/>
      <c r="EJ401" s="1113">
        <f>EJ400+EH401</f>
        <v>0</v>
      </c>
      <c r="EK401" s="1114"/>
      <c r="EL401" s="1113">
        <f>EL400+EJ401</f>
        <v>0</v>
      </c>
      <c r="EM401" s="1114"/>
      <c r="EN401" s="1113">
        <f>EN400+EL401</f>
        <v>0</v>
      </c>
      <c r="EO401" s="1114"/>
      <c r="EP401" s="1113">
        <f>EP400+EN401</f>
        <v>0</v>
      </c>
      <c r="EQ401" s="1114"/>
      <c r="ER401" s="1113">
        <f>ER400+EP401</f>
        <v>0</v>
      </c>
      <c r="ES401" s="1114"/>
      <c r="ET401" s="1113">
        <f>ET400+ER401</f>
        <v>0</v>
      </c>
      <c r="EU401" s="1114"/>
      <c r="EV401" s="1113">
        <f>EV400+ET401</f>
        <v>0</v>
      </c>
      <c r="EW401" s="1114"/>
      <c r="EX401" s="1113">
        <f>EX400+EV401</f>
        <v>0</v>
      </c>
      <c r="EY401" s="1114"/>
      <c r="EZ401" s="1113">
        <f>EZ400+EX401</f>
        <v>0</v>
      </c>
      <c r="FA401" s="1114"/>
      <c r="FB401" s="1113">
        <f>FB400+EZ401</f>
        <v>0</v>
      </c>
      <c r="FC401" s="1114"/>
      <c r="FD401" s="1113">
        <f>FD400+FB401</f>
        <v>0</v>
      </c>
      <c r="FE401" s="1114"/>
      <c r="FF401" s="1113">
        <f>FF400+FD401</f>
        <v>0</v>
      </c>
      <c r="FG401" s="1114"/>
      <c r="FH401" s="1113">
        <f>FH400+FF401</f>
        <v>0</v>
      </c>
      <c r="FI401" s="1114"/>
      <c r="FJ401" s="1113">
        <f>FJ400+FH401</f>
        <v>0</v>
      </c>
      <c r="FK401" s="1114"/>
      <c r="FL401" s="1113">
        <f>FL400+FJ401</f>
        <v>0</v>
      </c>
      <c r="FM401" s="1114"/>
      <c r="FN401" s="1113">
        <f>FN400+FL401</f>
        <v>0</v>
      </c>
      <c r="FO401" s="1114"/>
      <c r="FP401" s="1113">
        <f>FP400+FN401</f>
        <v>0</v>
      </c>
      <c r="FQ401" s="1114"/>
      <c r="FR401" s="1113">
        <f>FR400+FP401</f>
        <v>0</v>
      </c>
      <c r="FS401" s="1114"/>
      <c r="FT401" s="1113">
        <f>FT400+FR401</f>
        <v>0</v>
      </c>
      <c r="FU401" s="1114"/>
      <c r="FV401" s="1113">
        <f>FV400+FT401</f>
        <v>0</v>
      </c>
      <c r="FW401" s="1114"/>
      <c r="FX401" s="1113">
        <f>FX400+FV401</f>
        <v>0</v>
      </c>
      <c r="FY401" s="1114"/>
      <c r="FZ401" s="1113">
        <f>FZ400+FX401</f>
        <v>0</v>
      </c>
      <c r="GA401" s="1114"/>
      <c r="GB401" s="1113">
        <f>GB400+FZ401</f>
        <v>0</v>
      </c>
      <c r="GC401" s="1114"/>
      <c r="GD401" s="1113">
        <f>GD400+GB401</f>
        <v>0</v>
      </c>
      <c r="GE401" s="1114"/>
      <c r="GF401" s="1113">
        <f>GF400+GD401</f>
        <v>0</v>
      </c>
      <c r="GG401" s="1114"/>
      <c r="GH401" s="1113">
        <f>GH400+GF401</f>
        <v>0</v>
      </c>
      <c r="GI401" s="1114"/>
      <c r="GJ401" s="1113">
        <f>GJ400+GH401</f>
        <v>0</v>
      </c>
      <c r="GK401" s="1114"/>
      <c r="GL401" s="1113">
        <f>GL400+GJ401</f>
        <v>0</v>
      </c>
      <c r="GM401" s="1114"/>
      <c r="GN401" s="1113">
        <f>GN400+GL401</f>
        <v>0</v>
      </c>
      <c r="GO401" s="1114"/>
      <c r="GP401" s="1113">
        <f>GP400+GN401</f>
        <v>0</v>
      </c>
      <c r="GQ401" s="1114"/>
      <c r="GR401" s="1113">
        <f>GR400+GP401</f>
        <v>0</v>
      </c>
      <c r="GS401" s="1114"/>
      <c r="GT401" s="1113">
        <f>GT400+GR401</f>
        <v>0</v>
      </c>
      <c r="GU401" s="1114"/>
      <c r="GV401" s="1113">
        <f t="shared" ref="GV401" si="1596">GV400+GT401</f>
        <v>0</v>
      </c>
      <c r="GW401" s="1114"/>
      <c r="GX401" s="1113">
        <f t="shared" ref="GX401" si="1597">GX400+GV401</f>
        <v>0</v>
      </c>
      <c r="GY401" s="1114"/>
      <c r="GZ401" s="1113">
        <f t="shared" ref="GZ401" si="1598">GZ400+GX401</f>
        <v>0</v>
      </c>
      <c r="HA401" s="1114"/>
      <c r="HB401" s="1113">
        <f>HB400+GZ401</f>
        <v>0</v>
      </c>
      <c r="HC401" s="1114"/>
      <c r="HD401" s="1113">
        <f t="shared" ref="HD401" si="1599">HD400+HB401</f>
        <v>0</v>
      </c>
      <c r="HE401" s="1114"/>
      <c r="HF401" s="1113">
        <f t="shared" ref="HF401" si="1600">HF400+HD401</f>
        <v>0</v>
      </c>
      <c r="HG401" s="1114"/>
      <c r="HH401" s="1113">
        <f t="shared" ref="HH401" si="1601">HH400+HF401</f>
        <v>0</v>
      </c>
      <c r="HI401" s="1114"/>
    </row>
    <row r="402" spans="1:217" s="21" customFormat="1" ht="12.75" hidden="1" customHeight="1">
      <c r="A402" s="1139"/>
      <c r="B402" s="1140"/>
      <c r="C402" s="1139"/>
      <c r="D402" s="1141"/>
      <c r="E402" s="1141"/>
      <c r="F402" s="1142"/>
      <c r="G402" s="1141"/>
      <c r="H402" s="844"/>
      <c r="I402" s="1143"/>
      <c r="J402" s="1144"/>
      <c r="K402" s="845" t="s">
        <v>385</v>
      </c>
      <c r="L402" s="1108" t="e">
        <f>IF($E396&gt;0,L399/$E396,"-")</f>
        <v>#N/A</v>
      </c>
      <c r="M402" s="1109"/>
      <c r="N402" s="1108" t="e">
        <f>IF($E396&gt;0,N399/$E396,"-")</f>
        <v>#N/A</v>
      </c>
      <c r="O402" s="1109"/>
      <c r="P402" s="1108" t="e">
        <f>IF($E396&gt;0,P399/$E396,"-")</f>
        <v>#N/A</v>
      </c>
      <c r="Q402" s="1109"/>
      <c r="R402" s="1108" t="e">
        <f>IF($E396&gt;0,R399/$E396,"-")</f>
        <v>#N/A</v>
      </c>
      <c r="S402" s="1109"/>
      <c r="T402" s="1108" t="e">
        <f>IF($E396&gt;0,T399/$E396,"-")</f>
        <v>#N/A</v>
      </c>
      <c r="U402" s="1109"/>
      <c r="V402" s="1108" t="e">
        <f>IF($E396&gt;0,V399/$E396,"-")</f>
        <v>#N/A</v>
      </c>
      <c r="W402" s="1109"/>
      <c r="X402" s="1108" t="e">
        <f>IF($E396&gt;0,X399/$E396,"-")</f>
        <v>#N/A</v>
      </c>
      <c r="Y402" s="1109"/>
      <c r="Z402" s="1108" t="e">
        <f>IF($E396&gt;0,Z399/$E396,"-")</f>
        <v>#N/A</v>
      </c>
      <c r="AA402" s="1109"/>
      <c r="AB402" s="1108" t="e">
        <f>IF($E396&gt;0,AB399/$E396,"-")</f>
        <v>#N/A</v>
      </c>
      <c r="AC402" s="1109"/>
      <c r="AD402" s="1108" t="e">
        <f>IF($E396&gt;0,AD399/$E396,"-")</f>
        <v>#N/A</v>
      </c>
      <c r="AE402" s="1109"/>
      <c r="AF402" s="1108" t="e">
        <f>IF($E396&gt;0,AF399/$E396,"-")</f>
        <v>#N/A</v>
      </c>
      <c r="AG402" s="1109"/>
      <c r="AH402" s="1108" t="e">
        <f>IF($E396&gt;0,AH399/$E396,"-")</f>
        <v>#N/A</v>
      </c>
      <c r="AI402" s="1109"/>
      <c r="AJ402" s="1108" t="e">
        <f>IF($E396&gt;0,AJ399/$E396,"-")</f>
        <v>#N/A</v>
      </c>
      <c r="AK402" s="1109"/>
      <c r="AL402" s="1108" t="e">
        <f>IF($E396&gt;0,AL399/$E396,"-")</f>
        <v>#N/A</v>
      </c>
      <c r="AM402" s="1109"/>
      <c r="AN402" s="1108" t="e">
        <f>IF($E396&gt;0,AN399/$E396,"-")</f>
        <v>#N/A</v>
      </c>
      <c r="AO402" s="1109"/>
      <c r="AP402" s="1108" t="e">
        <f>IF($E396&gt;0,AP399/$E396,"-")</f>
        <v>#N/A</v>
      </c>
      <c r="AQ402" s="1109"/>
      <c r="AR402" s="1108" t="e">
        <f>IF($E396&gt;0,AR399/$E396,"-")</f>
        <v>#N/A</v>
      </c>
      <c r="AS402" s="1109"/>
      <c r="AT402" s="1108" t="e">
        <f>IF($E396&gt;0,AT399/$E396,"-")</f>
        <v>#N/A</v>
      </c>
      <c r="AU402" s="1109"/>
      <c r="AV402" s="1108" t="e">
        <f>IF($E396&gt;0,AV399/$E396,"-")</f>
        <v>#N/A</v>
      </c>
      <c r="AW402" s="1109"/>
      <c r="AX402" s="1108" t="e">
        <f>IF($E396&gt;0,AX399/$E396,"-")</f>
        <v>#N/A</v>
      </c>
      <c r="AY402" s="1109"/>
      <c r="AZ402" s="1108" t="e">
        <f>IF($E396&gt;0,AZ399/$E396,"-")</f>
        <v>#N/A</v>
      </c>
      <c r="BA402" s="1109"/>
      <c r="BB402" s="1108" t="e">
        <f>IF($E396&gt;0,BB399/$E396,"-")</f>
        <v>#N/A</v>
      </c>
      <c r="BC402" s="1109"/>
      <c r="BD402" s="1108" t="e">
        <f>IF($E396&gt;0,BD399/$E396,"-")</f>
        <v>#N/A</v>
      </c>
      <c r="BE402" s="1109"/>
      <c r="BF402" s="1108" t="e">
        <f>IF($E396&gt;0,BF399/$E396,"-")</f>
        <v>#N/A</v>
      </c>
      <c r="BG402" s="1109"/>
      <c r="BH402" s="1108" t="e">
        <f>IF($E396&gt;0,BH399/$E396,"-")</f>
        <v>#N/A</v>
      </c>
      <c r="BI402" s="1109"/>
      <c r="BJ402" s="1108" t="e">
        <f>IF($E396&gt;0,BJ399/$E396,"-")</f>
        <v>#N/A</v>
      </c>
      <c r="BK402" s="1109"/>
      <c r="BL402" s="1108" t="e">
        <f>IF($E396&gt;0,BL399/$E396,"-")</f>
        <v>#N/A</v>
      </c>
      <c r="BM402" s="1109"/>
      <c r="BN402" s="1108" t="e">
        <f>IF($E396&gt;0,BN399/$E396,"-")</f>
        <v>#N/A</v>
      </c>
      <c r="BO402" s="1109"/>
      <c r="BP402" s="1108" t="e">
        <f>IF($E396&gt;0,BP399/$E396,"-")</f>
        <v>#N/A</v>
      </c>
      <c r="BQ402" s="1109"/>
      <c r="BR402" s="1108" t="e">
        <f>IF($E396&gt;0,BR399/$E396,"-")</f>
        <v>#N/A</v>
      </c>
      <c r="BS402" s="1109"/>
      <c r="BT402" s="1108" t="e">
        <f>IF($E396&gt;0,BT399/$E396,"-")</f>
        <v>#N/A</v>
      </c>
      <c r="BU402" s="1109"/>
      <c r="BV402" s="1108" t="e">
        <f>IF($E396&gt;0,BV399/$E396,"-")</f>
        <v>#N/A</v>
      </c>
      <c r="BW402" s="1109"/>
      <c r="BX402" s="1108" t="e">
        <f>IF($E396&gt;0,BX399/$E396,"-")</f>
        <v>#N/A</v>
      </c>
      <c r="BY402" s="1109"/>
      <c r="BZ402" s="1108" t="e">
        <f>IF($E396&gt;0,BZ399/$E396,"-")</f>
        <v>#N/A</v>
      </c>
      <c r="CA402" s="1109"/>
      <c r="CB402" s="1108" t="e">
        <f>IF($E396&gt;0,CB399/$E396,"-")</f>
        <v>#N/A</v>
      </c>
      <c r="CC402" s="1109"/>
      <c r="CD402" s="1108" t="e">
        <f>IF($E396&gt;0,CD399/$E396,"-")</f>
        <v>#N/A</v>
      </c>
      <c r="CE402" s="1109"/>
      <c r="CF402" s="1108" t="e">
        <f>IF($E396&gt;0,CF399/$E396,"-")</f>
        <v>#N/A</v>
      </c>
      <c r="CG402" s="1109"/>
      <c r="CH402" s="1108" t="e">
        <f>IF($E396&gt;0,CH399/$E396,"-")</f>
        <v>#N/A</v>
      </c>
      <c r="CI402" s="1109"/>
      <c r="CJ402" s="1108" t="e">
        <f>IF($E396&gt;0,CJ399/$E396,"-")</f>
        <v>#N/A</v>
      </c>
      <c r="CK402" s="1109"/>
      <c r="CL402" s="1108" t="e">
        <f>IF($E396&gt;0,CL399/$E396,"-")</f>
        <v>#N/A</v>
      </c>
      <c r="CM402" s="1109"/>
      <c r="CN402" s="1108" t="e">
        <f>IF($E396&gt;0,CN399/$E396,"-")</f>
        <v>#N/A</v>
      </c>
      <c r="CO402" s="1109"/>
      <c r="CP402" s="1108" t="e">
        <f>IF($E396&gt;0,CP399/$E396,"-")</f>
        <v>#N/A</v>
      </c>
      <c r="CQ402" s="1109"/>
      <c r="CR402" s="1108" t="e">
        <f>IF($E396&gt;0,CR399/$E396,"-")</f>
        <v>#N/A</v>
      </c>
      <c r="CS402" s="1109"/>
      <c r="CT402" s="1108" t="e">
        <f>IF($E396&gt;0,CT399/$E396,"-")</f>
        <v>#N/A</v>
      </c>
      <c r="CU402" s="1109"/>
      <c r="CV402" s="1108" t="e">
        <f>IF($E396&gt;0,CV399/$E396,"-")</f>
        <v>#N/A</v>
      </c>
      <c r="CW402" s="1109"/>
      <c r="CX402" s="1108" t="e">
        <f>IF($E396&gt;0,CX399/$E396,"-")</f>
        <v>#N/A</v>
      </c>
      <c r="CY402" s="1109"/>
      <c r="CZ402" s="1108" t="e">
        <f>IF($E396&gt;0,CZ399/$E396,"-")</f>
        <v>#N/A</v>
      </c>
      <c r="DA402" s="1109"/>
      <c r="DB402" s="1108" t="e">
        <f>IF($E396&gt;0,DB399/$E396,"-")</f>
        <v>#N/A</v>
      </c>
      <c r="DC402" s="1109"/>
      <c r="DD402" s="1108" t="e">
        <f>IF($E396&gt;0,DD399/$E396,"-")</f>
        <v>#N/A</v>
      </c>
      <c r="DE402" s="1109"/>
      <c r="DF402" s="1108" t="e">
        <f>IF($E396&gt;0,DF399/$E396,"-")</f>
        <v>#N/A</v>
      </c>
      <c r="DG402" s="1109"/>
      <c r="DH402" s="1108" t="e">
        <f>IF($E396&gt;0,DH399/$E396,"-")</f>
        <v>#N/A</v>
      </c>
      <c r="DI402" s="1109"/>
      <c r="DJ402" s="1115" t="e">
        <f>IF($E396&gt;0,DJ399/$E396,"-")</f>
        <v>#N/A</v>
      </c>
      <c r="DK402" s="1116"/>
      <c r="DL402" s="1108" t="e">
        <f>IF($E396&gt;0,DL399/$E396,"-")</f>
        <v>#N/A</v>
      </c>
      <c r="DM402" s="1109"/>
      <c r="DN402" s="1108" t="e">
        <f>IF($E396&gt;0,DN399/$E396,"-")</f>
        <v>#N/A</v>
      </c>
      <c r="DO402" s="1109"/>
      <c r="DP402" s="1108" t="e">
        <f>IF($E396&gt;0,DP399/$E396,"-")</f>
        <v>#N/A</v>
      </c>
      <c r="DQ402" s="1109"/>
      <c r="DR402" s="1108" t="e">
        <f>IF($E396&gt;0,DR399/$E396,"-")</f>
        <v>#N/A</v>
      </c>
      <c r="DS402" s="1109"/>
      <c r="DT402" s="1108" t="e">
        <f>IF($E396&gt;0,DT399/$E396,"-")</f>
        <v>#N/A</v>
      </c>
      <c r="DU402" s="1109"/>
      <c r="DV402" s="1108" t="e">
        <f>IF($E396&gt;0,DV399/$E396,"-")</f>
        <v>#N/A</v>
      </c>
      <c r="DW402" s="1109"/>
      <c r="DX402" s="1108" t="e">
        <f>IF($E396&gt;0,DX399/$E396,"-")</f>
        <v>#N/A</v>
      </c>
      <c r="DY402" s="1109"/>
      <c r="DZ402" s="1108" t="e">
        <f>IF($E396&gt;0,DZ399/$E396,"-")</f>
        <v>#N/A</v>
      </c>
      <c r="EA402" s="1109"/>
      <c r="EB402" s="1108" t="e">
        <f>IF($E396&gt;0,EB399/$E396,"-")</f>
        <v>#N/A</v>
      </c>
      <c r="EC402" s="1109"/>
      <c r="ED402" s="1108" t="e">
        <f>IF($E396&gt;0,ED399/$E396,"-")</f>
        <v>#N/A</v>
      </c>
      <c r="EE402" s="1109"/>
      <c r="EF402" s="1108" t="e">
        <f>IF($E396&gt;0,EF399/$E396,"-")</f>
        <v>#N/A</v>
      </c>
      <c r="EG402" s="1109"/>
      <c r="EH402" s="1108" t="e">
        <f>IF($E396&gt;0,EH399/$E396,"-")</f>
        <v>#N/A</v>
      </c>
      <c r="EI402" s="1109"/>
      <c r="EJ402" s="1108" t="e">
        <f>IF($E396&gt;0,EJ399/$E396,"-")</f>
        <v>#N/A</v>
      </c>
      <c r="EK402" s="1109"/>
      <c r="EL402" s="1108" t="e">
        <f>IF($E396&gt;0,EL399/$E396,"-")</f>
        <v>#N/A</v>
      </c>
      <c r="EM402" s="1109"/>
      <c r="EN402" s="1108" t="e">
        <f>IF($E396&gt;0,EN399/$E396,"-")</f>
        <v>#N/A</v>
      </c>
      <c r="EO402" s="1109"/>
      <c r="EP402" s="1108" t="e">
        <f>IF($E396&gt;0,EP399/$E396,"-")</f>
        <v>#N/A</v>
      </c>
      <c r="EQ402" s="1109"/>
      <c r="ER402" s="1108" t="e">
        <f>IF($E396&gt;0,ER399/$E396,"-")</f>
        <v>#N/A</v>
      </c>
      <c r="ES402" s="1109"/>
      <c r="ET402" s="1108" t="e">
        <f>IF($E396&gt;0,ET399/$E396,"-")</f>
        <v>#N/A</v>
      </c>
      <c r="EU402" s="1109"/>
      <c r="EV402" s="1108" t="e">
        <f>IF($E396&gt;0,EV399/$E396,"-")</f>
        <v>#N/A</v>
      </c>
      <c r="EW402" s="1109"/>
      <c r="EX402" s="1108" t="e">
        <f>IF($E396&gt;0,EX399/$E396,"-")</f>
        <v>#N/A</v>
      </c>
      <c r="EY402" s="1109"/>
      <c r="EZ402" s="1108" t="e">
        <f>IF($E396&gt;0,EZ399/$E396,"-")</f>
        <v>#N/A</v>
      </c>
      <c r="FA402" s="1109"/>
      <c r="FB402" s="1108" t="e">
        <f>IF($E396&gt;0,FB399/$E396,"-")</f>
        <v>#N/A</v>
      </c>
      <c r="FC402" s="1109"/>
      <c r="FD402" s="1108" t="e">
        <f>IF($E396&gt;0,FD399/$E396,"-")</f>
        <v>#N/A</v>
      </c>
      <c r="FE402" s="1109"/>
      <c r="FF402" s="1108" t="e">
        <f>IF($E396&gt;0,FF399/$E396,"-")</f>
        <v>#N/A</v>
      </c>
      <c r="FG402" s="1109"/>
      <c r="FH402" s="1108" t="e">
        <f>IF($E396&gt;0,FH399/$E396,"-")</f>
        <v>#N/A</v>
      </c>
      <c r="FI402" s="1109"/>
      <c r="FJ402" s="1108" t="e">
        <f>IF($E396&gt;0,FJ399/$E396,"-")</f>
        <v>#N/A</v>
      </c>
      <c r="FK402" s="1109"/>
      <c r="FL402" s="1108" t="e">
        <f>IF($E396&gt;0,FL399/$E396,"-")</f>
        <v>#N/A</v>
      </c>
      <c r="FM402" s="1109"/>
      <c r="FN402" s="1108" t="e">
        <f>IF($E396&gt;0,FN399/$E396,"-")</f>
        <v>#N/A</v>
      </c>
      <c r="FO402" s="1109"/>
      <c r="FP402" s="1108" t="e">
        <f>IF($E396&gt;0,FP399/$E396,"-")</f>
        <v>#N/A</v>
      </c>
      <c r="FQ402" s="1109"/>
      <c r="FR402" s="1108" t="e">
        <f>IF($E396&gt;0,FR399/$E396,"-")</f>
        <v>#N/A</v>
      </c>
      <c r="FS402" s="1109"/>
      <c r="FT402" s="1108" t="e">
        <f>IF($E396&gt;0,FT399/$E396,"-")</f>
        <v>#N/A</v>
      </c>
      <c r="FU402" s="1109"/>
      <c r="FV402" s="1108" t="e">
        <f>IF($E396&gt;0,FV399/$E396,"-")</f>
        <v>#N/A</v>
      </c>
      <c r="FW402" s="1109"/>
      <c r="FX402" s="1108" t="e">
        <f>IF($E396&gt;0,FX399/$E396,"-")</f>
        <v>#N/A</v>
      </c>
      <c r="FY402" s="1109"/>
      <c r="FZ402" s="1108" t="e">
        <f>IF($E396&gt;0,FZ399/$E396,"-")</f>
        <v>#N/A</v>
      </c>
      <c r="GA402" s="1109"/>
      <c r="GB402" s="1108" t="e">
        <f>IF($E396&gt;0,GB399/$E396,"-")</f>
        <v>#N/A</v>
      </c>
      <c r="GC402" s="1109"/>
      <c r="GD402" s="1108" t="e">
        <f>IF($E396&gt;0,GD399/$E396,"-")</f>
        <v>#N/A</v>
      </c>
      <c r="GE402" s="1109"/>
      <c r="GF402" s="1108" t="e">
        <f>IF($E396&gt;0,GF399/$E396,"-")</f>
        <v>#N/A</v>
      </c>
      <c r="GG402" s="1109"/>
      <c r="GH402" s="1108" t="e">
        <f>IF($E396&gt;0,GH399/$E396,"-")</f>
        <v>#N/A</v>
      </c>
      <c r="GI402" s="1109"/>
      <c r="GJ402" s="1108" t="e">
        <f>IF($E396&gt;0,GJ399/$E396,"-")</f>
        <v>#N/A</v>
      </c>
      <c r="GK402" s="1109"/>
      <c r="GL402" s="1108" t="e">
        <f>IF($E396&gt;0,GL399/$E396,"-")</f>
        <v>#N/A</v>
      </c>
      <c r="GM402" s="1109"/>
      <c r="GN402" s="1108" t="e">
        <f>IF($E396&gt;0,GN399/$E396,"-")</f>
        <v>#N/A</v>
      </c>
      <c r="GO402" s="1109"/>
      <c r="GP402" s="1108" t="e">
        <f>IF($E396&gt;0,GP399/$E396,"-")</f>
        <v>#N/A</v>
      </c>
      <c r="GQ402" s="1109"/>
      <c r="GR402" s="1108" t="e">
        <f>IF($E396&gt;0,GR399/$E396,"-")</f>
        <v>#N/A</v>
      </c>
      <c r="GS402" s="1109"/>
      <c r="GT402" s="1108" t="e">
        <f>IF($E396&gt;0,GT399/$E396,"-")</f>
        <v>#N/A</v>
      </c>
      <c r="GU402" s="1109"/>
      <c r="GV402" s="1108" t="e">
        <f t="shared" ref="GV402" si="1602">IF($E396&gt;0,GV399/$E396,"-")</f>
        <v>#N/A</v>
      </c>
      <c r="GW402" s="1109"/>
      <c r="GX402" s="1108" t="e">
        <f t="shared" ref="GX402" si="1603">IF($E396&gt;0,GX399/$E396,"-")</f>
        <v>#N/A</v>
      </c>
      <c r="GY402" s="1109"/>
      <c r="GZ402" s="1108" t="e">
        <f t="shared" ref="GZ402" si="1604">IF($E396&gt;0,GZ399/$E396,"-")</f>
        <v>#N/A</v>
      </c>
      <c r="HA402" s="1109"/>
      <c r="HB402" s="1108" t="e">
        <f>IF($E396&gt;0,HB399/$E396,"-")</f>
        <v>#N/A</v>
      </c>
      <c r="HC402" s="1109"/>
      <c r="HD402" s="1108" t="e">
        <f t="shared" ref="HD402" si="1605">IF($E396&gt;0,HD399/$E396,"-")</f>
        <v>#N/A</v>
      </c>
      <c r="HE402" s="1109"/>
      <c r="HF402" s="1108" t="e">
        <f t="shared" ref="HF402" si="1606">IF($E396&gt;0,HF399/$E396,"-")</f>
        <v>#N/A</v>
      </c>
      <c r="HG402" s="1109"/>
      <c r="HH402" s="1108" t="e">
        <f t="shared" ref="HH402" si="1607">IF($E396&gt;0,HH399/$E396,"-")</f>
        <v>#N/A</v>
      </c>
      <c r="HI402" s="1109"/>
    </row>
    <row r="403" spans="1:217" ht="12.75" hidden="1" customHeight="1">
      <c r="A403" s="1139"/>
      <c r="B403" s="1140"/>
      <c r="C403" s="1139"/>
      <c r="D403" s="1141"/>
      <c r="E403" s="1141"/>
      <c r="F403" s="1142"/>
      <c r="G403" s="1141"/>
      <c r="H403" s="733"/>
      <c r="I403" s="1143"/>
      <c r="J403" s="1144"/>
      <c r="K403" s="846" t="s">
        <v>386</v>
      </c>
      <c r="L403" s="1110" t="e">
        <f>IF($E396&gt;0,L401/$E396,"-")</f>
        <v>#N/A</v>
      </c>
      <c r="M403" s="1111"/>
      <c r="N403" s="1110" t="e">
        <f>IF($E396&gt;0,N401/$E396,"-")</f>
        <v>#N/A</v>
      </c>
      <c r="O403" s="1111"/>
      <c r="P403" s="1110" t="e">
        <f>IF($E396&gt;0,P401/$E396,"-")</f>
        <v>#N/A</v>
      </c>
      <c r="Q403" s="1111"/>
      <c r="R403" s="1110" t="e">
        <f>IF($E396&gt;0,R401/$E396,"-")</f>
        <v>#N/A</v>
      </c>
      <c r="S403" s="1111"/>
      <c r="T403" s="1110" t="e">
        <f>IF($E396&gt;0,T401/$E396,"-")</f>
        <v>#N/A</v>
      </c>
      <c r="U403" s="1111"/>
      <c r="V403" s="1110" t="e">
        <f>IF($E396&gt;0,V401/$E396,"-")</f>
        <v>#N/A</v>
      </c>
      <c r="W403" s="1111"/>
      <c r="X403" s="1110" t="e">
        <f>IF($E396&gt;0,X401/$E396,"-")</f>
        <v>#N/A</v>
      </c>
      <c r="Y403" s="1111"/>
      <c r="Z403" s="1110" t="e">
        <f>IF($E396&gt;0,Z401/$E396,"-")</f>
        <v>#N/A</v>
      </c>
      <c r="AA403" s="1111"/>
      <c r="AB403" s="1110" t="e">
        <f>IF($E396&gt;0,AB401/$E396,"-")</f>
        <v>#N/A</v>
      </c>
      <c r="AC403" s="1111"/>
      <c r="AD403" s="1110" t="e">
        <f>IF($E396&gt;0,AD401/$E396,"-")</f>
        <v>#N/A</v>
      </c>
      <c r="AE403" s="1111"/>
      <c r="AF403" s="1110" t="e">
        <f>IF($E396&gt;0,AF401/$E396,"-")</f>
        <v>#N/A</v>
      </c>
      <c r="AG403" s="1111"/>
      <c r="AH403" s="1110" t="e">
        <f>IF($E396&gt;0,AH401/$E396,"-")</f>
        <v>#N/A</v>
      </c>
      <c r="AI403" s="1111"/>
      <c r="AJ403" s="1110" t="e">
        <f>IF($E396&gt;0,AJ401/$E396,"-")</f>
        <v>#N/A</v>
      </c>
      <c r="AK403" s="1111"/>
      <c r="AL403" s="1110" t="e">
        <f>IF($E396&gt;0,AL401/$E396,"-")</f>
        <v>#N/A</v>
      </c>
      <c r="AM403" s="1111"/>
      <c r="AN403" s="1110" t="e">
        <f>IF($E396&gt;0,AN401/$E396,"-")</f>
        <v>#N/A</v>
      </c>
      <c r="AO403" s="1111"/>
      <c r="AP403" s="1110" t="e">
        <f>IF($E396&gt;0,AP401/$E396,"-")</f>
        <v>#N/A</v>
      </c>
      <c r="AQ403" s="1111"/>
      <c r="AR403" s="1110" t="e">
        <f>IF($E396&gt;0,AR401/$E396,"-")</f>
        <v>#N/A</v>
      </c>
      <c r="AS403" s="1111"/>
      <c r="AT403" s="1110" t="e">
        <f>IF($E396&gt;0,AT401/$E396,"-")</f>
        <v>#N/A</v>
      </c>
      <c r="AU403" s="1111"/>
      <c r="AV403" s="1110" t="e">
        <f>IF($E396&gt;0,AV401/$E396,"-")</f>
        <v>#N/A</v>
      </c>
      <c r="AW403" s="1111"/>
      <c r="AX403" s="1110" t="e">
        <f>IF($E396&gt;0,AX401/$E396,"-")</f>
        <v>#N/A</v>
      </c>
      <c r="AY403" s="1111"/>
      <c r="AZ403" s="1110" t="e">
        <f>IF($E396&gt;0,AZ401/$E396,"-")</f>
        <v>#N/A</v>
      </c>
      <c r="BA403" s="1111"/>
      <c r="BB403" s="1110" t="e">
        <f>IF($E396&gt;0,BB401/$E396,"-")</f>
        <v>#N/A</v>
      </c>
      <c r="BC403" s="1111"/>
      <c r="BD403" s="1110" t="e">
        <f>IF($E396&gt;0,BD401/$E396,"-")</f>
        <v>#N/A</v>
      </c>
      <c r="BE403" s="1111"/>
      <c r="BF403" s="1110" t="e">
        <f>IF($E396&gt;0,BF401/$E396,"-")</f>
        <v>#N/A</v>
      </c>
      <c r="BG403" s="1111"/>
      <c r="BH403" s="1110" t="e">
        <f>IF($E396&gt;0,BH401/$E396,"-")</f>
        <v>#N/A</v>
      </c>
      <c r="BI403" s="1111"/>
      <c r="BJ403" s="1110" t="e">
        <f>IF($E396&gt;0,BJ401/$E396,"-")</f>
        <v>#N/A</v>
      </c>
      <c r="BK403" s="1111"/>
      <c r="BL403" s="1110" t="e">
        <f>IF($E396&gt;0,BL401/$E396,"-")</f>
        <v>#N/A</v>
      </c>
      <c r="BM403" s="1111"/>
      <c r="BN403" s="1110" t="e">
        <f>IF($E396&gt;0,BN401/$E396,"-")</f>
        <v>#N/A</v>
      </c>
      <c r="BO403" s="1111"/>
      <c r="BP403" s="1110" t="e">
        <f>IF($E396&gt;0,BP401/$E396,"-")</f>
        <v>#N/A</v>
      </c>
      <c r="BQ403" s="1111"/>
      <c r="BR403" s="1107" t="e">
        <f>IF($E396&gt;0,BR401/$E396,"-")</f>
        <v>#N/A</v>
      </c>
      <c r="BS403" s="1107"/>
      <c r="BT403" s="1107" t="e">
        <f>IF($E396&gt;0,BT401/$E396,"-")</f>
        <v>#N/A</v>
      </c>
      <c r="BU403" s="1107"/>
      <c r="BV403" s="1107" t="e">
        <f>IF($E396&gt;0,BV401/$E396,"-")</f>
        <v>#N/A</v>
      </c>
      <c r="BW403" s="1107"/>
      <c r="BX403" s="1107" t="e">
        <f>IF($E396&gt;0,BX401/$E396,"-")</f>
        <v>#N/A</v>
      </c>
      <c r="BY403" s="1107"/>
      <c r="BZ403" s="1107" t="e">
        <f>IF($E396&gt;0,BZ401/$E396,"-")</f>
        <v>#N/A</v>
      </c>
      <c r="CA403" s="1107"/>
      <c r="CB403" s="1107" t="e">
        <f>IF($E396&gt;0,CB401/$E396,"-")</f>
        <v>#N/A</v>
      </c>
      <c r="CC403" s="1107"/>
      <c r="CD403" s="1107" t="e">
        <f>IF($E396&gt;0,CD401/$E396,"-")</f>
        <v>#N/A</v>
      </c>
      <c r="CE403" s="1107"/>
      <c r="CF403" s="1107" t="e">
        <f>IF($E396&gt;0,CF401/$E396,"-")</f>
        <v>#N/A</v>
      </c>
      <c r="CG403" s="1107"/>
      <c r="CH403" s="1107" t="e">
        <f>IF($E396&gt;0,CH401/$E396,"-")</f>
        <v>#N/A</v>
      </c>
      <c r="CI403" s="1107"/>
      <c r="CJ403" s="1107" t="e">
        <f>IF($E396&gt;0,CJ401/$E396,"-")</f>
        <v>#N/A</v>
      </c>
      <c r="CK403" s="1107"/>
      <c r="CL403" s="1107" t="e">
        <f>IF($E396&gt;0,CL401/$E396,"-")</f>
        <v>#N/A</v>
      </c>
      <c r="CM403" s="1107"/>
      <c r="CN403" s="1107" t="e">
        <f>IF($E396&gt;0,CN401/$E396,"-")</f>
        <v>#N/A</v>
      </c>
      <c r="CO403" s="1107"/>
      <c r="CP403" s="1107" t="e">
        <f>IF($E396&gt;0,CP401/$E396,"-")</f>
        <v>#N/A</v>
      </c>
      <c r="CQ403" s="1107"/>
      <c r="CR403" s="1107" t="e">
        <f>IF($E396&gt;0,CR401/$E396,"-")</f>
        <v>#N/A</v>
      </c>
      <c r="CS403" s="1107"/>
      <c r="CT403" s="1107" t="e">
        <f>IF($E396&gt;0,CT401/$E396,"-")</f>
        <v>#N/A</v>
      </c>
      <c r="CU403" s="1107"/>
      <c r="CV403" s="1107" t="e">
        <f>IF($E396&gt;0,CV401/$E396,"-")</f>
        <v>#N/A</v>
      </c>
      <c r="CW403" s="1107"/>
      <c r="CX403" s="1107" t="e">
        <f>IF($E396&gt;0,CX401/$E396,"-")</f>
        <v>#N/A</v>
      </c>
      <c r="CY403" s="1107"/>
      <c r="CZ403" s="1107" t="e">
        <f>IF($E396&gt;0,CZ401/$E396,"-")</f>
        <v>#N/A</v>
      </c>
      <c r="DA403" s="1107"/>
      <c r="DB403" s="1107" t="e">
        <f>IF($E396&gt;0,DB401/$E396,"-")</f>
        <v>#N/A</v>
      </c>
      <c r="DC403" s="1107"/>
      <c r="DD403" s="1107" t="e">
        <f>IF($E396&gt;0,DD401/$E396,"-")</f>
        <v>#N/A</v>
      </c>
      <c r="DE403" s="1107"/>
      <c r="DF403" s="1107" t="e">
        <f>IF($E396&gt;0,DF401/$E396,"-")</f>
        <v>#N/A</v>
      </c>
      <c r="DG403" s="1107"/>
      <c r="DH403" s="1107" t="e">
        <f>IF($E396&gt;0,DH401/$E396,"-")</f>
        <v>#N/A</v>
      </c>
      <c r="DI403" s="1107"/>
      <c r="DJ403" s="1112" t="e">
        <f>IF($E396&gt;0,DJ401/$E396,"-")</f>
        <v>#N/A</v>
      </c>
      <c r="DK403" s="1112"/>
      <c r="DL403" s="1107" t="e">
        <f>IF($E396&gt;0,DL401/$E396,"-")</f>
        <v>#N/A</v>
      </c>
      <c r="DM403" s="1107"/>
      <c r="DN403" s="1107" t="e">
        <f>IF($E396&gt;0,DN401/$E396,"-")</f>
        <v>#N/A</v>
      </c>
      <c r="DO403" s="1107"/>
      <c r="DP403" s="1107" t="e">
        <f>IF($E396&gt;0,DP401/$E396,"-")</f>
        <v>#N/A</v>
      </c>
      <c r="DQ403" s="1107"/>
      <c r="DR403" s="1107" t="e">
        <f>IF($E396&gt;0,DR401/$E396,"-")</f>
        <v>#N/A</v>
      </c>
      <c r="DS403" s="1107"/>
      <c r="DT403" s="1107" t="e">
        <f>IF($E396&gt;0,DT401/$E396,"-")</f>
        <v>#N/A</v>
      </c>
      <c r="DU403" s="1107"/>
      <c r="DV403" s="1107" t="e">
        <f>IF($E396&gt;0,DV401/$E396,"-")</f>
        <v>#N/A</v>
      </c>
      <c r="DW403" s="1107"/>
      <c r="DX403" s="1107" t="e">
        <f>IF($E396&gt;0,DX401/$E396,"-")</f>
        <v>#N/A</v>
      </c>
      <c r="DY403" s="1107"/>
      <c r="DZ403" s="1107" t="e">
        <f>IF($E396&gt;0,DZ401/$E396,"-")</f>
        <v>#N/A</v>
      </c>
      <c r="EA403" s="1107"/>
      <c r="EB403" s="1107" t="e">
        <f>IF($E396&gt;0,EB401/$E396,"-")</f>
        <v>#N/A</v>
      </c>
      <c r="EC403" s="1107"/>
      <c r="ED403" s="1107" t="e">
        <f>IF($E396&gt;0,ED401/$E396,"-")</f>
        <v>#N/A</v>
      </c>
      <c r="EE403" s="1107"/>
      <c r="EF403" s="1107" t="e">
        <f>IF($E396&gt;0,EF401/$E396,"-")</f>
        <v>#N/A</v>
      </c>
      <c r="EG403" s="1107"/>
      <c r="EH403" s="1107" t="e">
        <f>IF($E396&gt;0,EH401/$E396,"-")</f>
        <v>#N/A</v>
      </c>
      <c r="EI403" s="1107"/>
      <c r="EJ403" s="1107" t="e">
        <f>IF($E396&gt;0,EJ401/$E396,"-")</f>
        <v>#N/A</v>
      </c>
      <c r="EK403" s="1107"/>
      <c r="EL403" s="1107" t="e">
        <f>IF($E396&gt;0,EL401/$E396,"-")</f>
        <v>#N/A</v>
      </c>
      <c r="EM403" s="1107"/>
      <c r="EN403" s="1107" t="e">
        <f>IF($E396&gt;0,EN401/$E396,"-")</f>
        <v>#N/A</v>
      </c>
      <c r="EO403" s="1107"/>
      <c r="EP403" s="1107" t="e">
        <f>IF($E396&gt;0,EP401/$E396,"-")</f>
        <v>#N/A</v>
      </c>
      <c r="EQ403" s="1107"/>
      <c r="ER403" s="1107" t="e">
        <f>IF($E396&gt;0,ER401/$E396,"-")</f>
        <v>#N/A</v>
      </c>
      <c r="ES403" s="1107"/>
      <c r="ET403" s="1107" t="e">
        <f>IF($E396&gt;0,ET401/$E396,"-")</f>
        <v>#N/A</v>
      </c>
      <c r="EU403" s="1107"/>
      <c r="EV403" s="1107" t="e">
        <f>IF($E396&gt;0,EV401/$E396,"-")</f>
        <v>#N/A</v>
      </c>
      <c r="EW403" s="1107"/>
      <c r="EX403" s="1107" t="e">
        <f>IF($E396&gt;0,EX401/$E396,"-")</f>
        <v>#N/A</v>
      </c>
      <c r="EY403" s="1107"/>
      <c r="EZ403" s="1107" t="e">
        <f>IF($E396&gt;0,EZ401/$E396,"-")</f>
        <v>#N/A</v>
      </c>
      <c r="FA403" s="1107"/>
      <c r="FB403" s="1107" t="e">
        <f>IF($E396&gt;0,FB401/$E396,"-")</f>
        <v>#N/A</v>
      </c>
      <c r="FC403" s="1107"/>
      <c r="FD403" s="1107" t="e">
        <f>IF($E396&gt;0,FD401/$E396,"-")</f>
        <v>#N/A</v>
      </c>
      <c r="FE403" s="1107"/>
      <c r="FF403" s="1107" t="e">
        <f>IF($E396&gt;0,FF401/$E396,"-")</f>
        <v>#N/A</v>
      </c>
      <c r="FG403" s="1107"/>
      <c r="FH403" s="1107" t="e">
        <f>IF($E396&gt;0,FH401/$E396,"-")</f>
        <v>#N/A</v>
      </c>
      <c r="FI403" s="1107"/>
      <c r="FJ403" s="1107" t="e">
        <f>IF($E396&gt;0,FJ401/$E396,"-")</f>
        <v>#N/A</v>
      </c>
      <c r="FK403" s="1107"/>
      <c r="FL403" s="1107" t="e">
        <f>IF($E396&gt;0,FL401/$E396,"-")</f>
        <v>#N/A</v>
      </c>
      <c r="FM403" s="1107"/>
      <c r="FN403" s="1107" t="e">
        <f>IF($E396&gt;0,FN401/$E396,"-")</f>
        <v>#N/A</v>
      </c>
      <c r="FO403" s="1107"/>
      <c r="FP403" s="1107" t="e">
        <f>IF($E396&gt;0,FP401/$E396,"-")</f>
        <v>#N/A</v>
      </c>
      <c r="FQ403" s="1107"/>
      <c r="FR403" s="1107" t="e">
        <f>IF($E396&gt;0,FR401/$E396,"-")</f>
        <v>#N/A</v>
      </c>
      <c r="FS403" s="1107"/>
      <c r="FT403" s="1107" t="e">
        <f>IF($E396&gt;0,FT401/$E396,"-")</f>
        <v>#N/A</v>
      </c>
      <c r="FU403" s="1107"/>
      <c r="FV403" s="1107" t="e">
        <f>IF($E396&gt;0,FV401/$E396,"-")</f>
        <v>#N/A</v>
      </c>
      <c r="FW403" s="1107"/>
      <c r="FX403" s="1107" t="e">
        <f>IF($E396&gt;0,FX401/$E396,"-")</f>
        <v>#N/A</v>
      </c>
      <c r="FY403" s="1107"/>
      <c r="FZ403" s="1107" t="e">
        <f>IF($E396&gt;0,FZ401/$E396,"-")</f>
        <v>#N/A</v>
      </c>
      <c r="GA403" s="1107"/>
      <c r="GB403" s="1107" t="e">
        <f>IF($E396&gt;0,GB401/$E396,"-")</f>
        <v>#N/A</v>
      </c>
      <c r="GC403" s="1107"/>
      <c r="GD403" s="1107" t="e">
        <f>IF($E396&gt;0,GD401/$E396,"-")</f>
        <v>#N/A</v>
      </c>
      <c r="GE403" s="1107"/>
      <c r="GF403" s="1107" t="e">
        <f>IF($E396&gt;0,GF401/$E396,"-")</f>
        <v>#N/A</v>
      </c>
      <c r="GG403" s="1107"/>
      <c r="GH403" s="1107" t="e">
        <f>IF($E396&gt;0,GH401/$E396,"-")</f>
        <v>#N/A</v>
      </c>
      <c r="GI403" s="1107"/>
      <c r="GJ403" s="1107" t="e">
        <f>IF($E396&gt;0,GJ401/$E396,"-")</f>
        <v>#N/A</v>
      </c>
      <c r="GK403" s="1107"/>
      <c r="GL403" s="1107" t="e">
        <f>IF($E396&gt;0,GL401/$E396,"-")</f>
        <v>#N/A</v>
      </c>
      <c r="GM403" s="1107"/>
      <c r="GN403" s="1107" t="e">
        <f>IF($E396&gt;0,GN401/$E396,"-")</f>
        <v>#N/A</v>
      </c>
      <c r="GO403" s="1107"/>
      <c r="GP403" s="1107" t="e">
        <f>IF($E396&gt;0,GP401/$E396,"-")</f>
        <v>#N/A</v>
      </c>
      <c r="GQ403" s="1107"/>
      <c r="GR403" s="1107" t="e">
        <f>IF($E396&gt;0,GR401/$E396,"-")</f>
        <v>#N/A</v>
      </c>
      <c r="GS403" s="1107"/>
      <c r="GT403" s="1107" t="e">
        <f>IF($E396&gt;0,GT401/$E396,"-")</f>
        <v>#N/A</v>
      </c>
      <c r="GU403" s="1107"/>
      <c r="GV403" s="1107" t="e">
        <f t="shared" ref="GV403" si="1608">IF($E396&gt;0,GV401/$E396,"-")</f>
        <v>#N/A</v>
      </c>
      <c r="GW403" s="1107"/>
      <c r="GX403" s="1107" t="e">
        <f t="shared" ref="GX403" si="1609">IF($E396&gt;0,GX401/$E396,"-")</f>
        <v>#N/A</v>
      </c>
      <c r="GY403" s="1107"/>
      <c r="GZ403" s="1107" t="e">
        <f t="shared" ref="GZ403" si="1610">IF($E396&gt;0,GZ401/$E396,"-")</f>
        <v>#N/A</v>
      </c>
      <c r="HA403" s="1107"/>
      <c r="HB403" s="1107" t="e">
        <f>IF($E396&gt;0,HB401/$E396,"-")</f>
        <v>#N/A</v>
      </c>
      <c r="HC403" s="1107"/>
      <c r="HD403" s="1107" t="e">
        <f t="shared" ref="HD403" si="1611">IF($E396&gt;0,HD401/$E396,"-")</f>
        <v>#N/A</v>
      </c>
      <c r="HE403" s="1107"/>
      <c r="HF403" s="1107" t="e">
        <f t="shared" ref="HF403" si="1612">IF($E396&gt;0,HF401/$E396,"-")</f>
        <v>#N/A</v>
      </c>
      <c r="HG403" s="1107"/>
      <c r="HH403" s="1107" t="e">
        <f t="shared" ref="HH403" si="1613">IF($E396&gt;0,HH401/$E396,"-")</f>
        <v>#N/A</v>
      </c>
      <c r="HI403" s="1107"/>
    </row>
    <row r="404" spans="1:217" s="5" customFormat="1" ht="15" hidden="1" customHeight="1">
      <c r="A404" s="677"/>
      <c r="B404" s="678"/>
      <c r="C404" s="678"/>
      <c r="D404" s="679"/>
      <c r="E404" s="679"/>
      <c r="F404" s="678"/>
      <c r="G404" s="678"/>
      <c r="H404" s="678"/>
      <c r="I404" s="678"/>
      <c r="J404" s="678"/>
      <c r="K404" s="678"/>
      <c r="L404" s="1178"/>
      <c r="M404" s="1178"/>
      <c r="N404" s="1178"/>
      <c r="O404" s="1178"/>
      <c r="P404" s="1178"/>
      <c r="Q404" s="1178"/>
      <c r="R404" s="1178"/>
      <c r="S404" s="1192"/>
      <c r="T404" s="1180"/>
      <c r="U404" s="1178"/>
      <c r="V404" s="1178"/>
      <c r="W404" s="1178"/>
      <c r="X404" s="1178"/>
      <c r="Y404" s="1178"/>
      <c r="Z404" s="1178"/>
      <c r="AA404" s="1192"/>
      <c r="AB404" s="1180"/>
      <c r="AC404" s="1178"/>
      <c r="AD404" s="1178"/>
      <c r="AE404" s="1178"/>
      <c r="AF404" s="1178"/>
      <c r="AG404" s="1178"/>
      <c r="AH404" s="1178"/>
      <c r="AI404" s="1192"/>
      <c r="AJ404" s="1180"/>
      <c r="AK404" s="1178"/>
      <c r="AL404" s="1178"/>
      <c r="AM404" s="1178"/>
      <c r="AN404" s="1178"/>
      <c r="AO404" s="1178"/>
      <c r="AP404" s="1178"/>
      <c r="AQ404" s="1192"/>
      <c r="AR404" s="1180"/>
      <c r="AS404" s="1178"/>
      <c r="AT404" s="831"/>
      <c r="AU404" s="831"/>
      <c r="AV404" s="831"/>
      <c r="AW404" s="831"/>
      <c r="AX404" s="831"/>
      <c r="AY404" s="832"/>
      <c r="AZ404" s="833"/>
      <c r="BA404" s="831"/>
      <c r="BB404" s="831"/>
      <c r="BC404" s="831"/>
      <c r="BD404" s="831"/>
      <c r="BE404" s="831"/>
      <c r="BF404" s="831"/>
      <c r="BG404" s="832"/>
      <c r="BH404" s="833"/>
      <c r="BI404" s="831"/>
      <c r="BJ404" s="831"/>
      <c r="BK404" s="831"/>
      <c r="BL404" s="831"/>
      <c r="BM404" s="831"/>
      <c r="BN404" s="831"/>
      <c r="BO404" s="832"/>
      <c r="BP404" s="833"/>
      <c r="BQ404" s="831"/>
      <c r="BR404" s="831"/>
      <c r="BS404" s="831"/>
      <c r="BT404" s="831"/>
      <c r="BU404" s="831"/>
      <c r="BV404" s="831"/>
      <c r="BW404" s="832"/>
      <c r="BX404" s="833"/>
      <c r="BY404" s="831"/>
      <c r="BZ404" s="831"/>
      <c r="CA404" s="831"/>
      <c r="CB404" s="831"/>
      <c r="CC404" s="831"/>
      <c r="CD404" s="1178"/>
      <c r="CE404" s="1179"/>
      <c r="CF404" s="1180"/>
      <c r="CG404" s="1181"/>
      <c r="CH404" s="1178"/>
      <c r="CI404" s="1181"/>
      <c r="CJ404" s="1178"/>
      <c r="CK404" s="1181"/>
      <c r="CL404" s="1178"/>
      <c r="CM404" s="1179"/>
      <c r="CN404" s="1180"/>
      <c r="CO404" s="1181"/>
      <c r="CP404" s="1182"/>
      <c r="CQ404" s="1183"/>
      <c r="CR404" s="1182"/>
      <c r="CS404" s="1183"/>
      <c r="CT404" s="834"/>
      <c r="CU404" s="835"/>
      <c r="CV404" s="836"/>
      <c r="CW404" s="834"/>
      <c r="CX404" s="834"/>
      <c r="CY404" s="834"/>
      <c r="CZ404" s="834"/>
      <c r="DA404" s="834"/>
      <c r="DB404" s="834"/>
      <c r="DC404" s="835"/>
      <c r="DD404" s="836"/>
      <c r="DE404" s="834"/>
      <c r="DF404" s="834"/>
      <c r="DG404" s="834"/>
      <c r="DH404" s="834"/>
      <c r="DI404" s="834"/>
      <c r="DJ404" s="977"/>
      <c r="DK404" s="977"/>
      <c r="DL404" s="836"/>
      <c r="DM404" s="834"/>
      <c r="DN404" s="834"/>
      <c r="DO404" s="834"/>
      <c r="DP404" s="834"/>
      <c r="DQ404" s="834"/>
      <c r="DR404" s="834"/>
      <c r="DS404" s="835"/>
      <c r="DT404" s="836"/>
      <c r="DU404" s="834"/>
      <c r="DV404" s="834"/>
      <c r="DW404" s="834"/>
      <c r="DX404" s="834"/>
      <c r="DY404" s="834"/>
      <c r="DZ404" s="834"/>
      <c r="EA404" s="835"/>
      <c r="EB404" s="836"/>
      <c r="EC404" s="834"/>
      <c r="ED404" s="834"/>
      <c r="EE404" s="834"/>
      <c r="EF404" s="834"/>
      <c r="EG404" s="834"/>
      <c r="EH404" s="834"/>
      <c r="EI404" s="835"/>
      <c r="EJ404" s="836"/>
      <c r="EK404" s="834"/>
      <c r="EL404" s="834"/>
      <c r="EM404" s="834"/>
      <c r="EN404" s="834"/>
      <c r="EO404" s="834"/>
      <c r="EP404" s="834"/>
      <c r="EQ404" s="835"/>
      <c r="ER404" s="836"/>
      <c r="ES404" s="834"/>
      <c r="ET404" s="834"/>
      <c r="EU404" s="834"/>
      <c r="EV404" s="834"/>
      <c r="EW404" s="834"/>
      <c r="EX404" s="834"/>
      <c r="EY404" s="835"/>
      <c r="EZ404" s="836"/>
      <c r="FA404" s="834"/>
      <c r="FB404" s="834"/>
      <c r="FC404" s="834"/>
      <c r="FD404" s="834"/>
      <c r="FE404" s="834"/>
      <c r="FF404" s="834"/>
      <c r="FG404" s="835"/>
      <c r="FH404" s="836"/>
      <c r="FI404" s="834"/>
      <c r="FJ404" s="834"/>
      <c r="FK404" s="834"/>
      <c r="FL404" s="834"/>
      <c r="FM404" s="834"/>
      <c r="FN404" s="834"/>
      <c r="FO404" s="835"/>
      <c r="FP404" s="836"/>
      <c r="FQ404" s="834"/>
      <c r="FR404" s="834"/>
      <c r="FS404" s="834"/>
      <c r="FT404" s="834"/>
      <c r="FU404" s="834"/>
      <c r="FV404" s="834"/>
      <c r="FW404" s="835"/>
      <c r="FX404" s="836"/>
      <c r="FY404" s="834"/>
      <c r="FZ404" s="834"/>
      <c r="GA404" s="834"/>
      <c r="GB404" s="834"/>
      <c r="GC404" s="834"/>
      <c r="GD404" s="834"/>
      <c r="GE404" s="835"/>
      <c r="GF404" s="836"/>
      <c r="GG404" s="834"/>
      <c r="GH404" s="834"/>
      <c r="GI404" s="834"/>
      <c r="GJ404" s="834"/>
      <c r="GK404" s="834"/>
      <c r="GL404" s="834"/>
      <c r="GM404" s="835"/>
      <c r="GN404" s="836"/>
      <c r="GO404" s="834"/>
      <c r="GP404" s="834"/>
      <c r="GQ404" s="834"/>
      <c r="GR404" s="834"/>
      <c r="GS404" s="834"/>
      <c r="GT404" s="834"/>
      <c r="GU404" s="835"/>
      <c r="GV404" s="834"/>
      <c r="GW404" s="835"/>
      <c r="GX404" s="834"/>
      <c r="GY404" s="835"/>
      <c r="GZ404" s="834"/>
      <c r="HA404" s="835"/>
      <c r="HB404" s="834"/>
      <c r="HC404" s="835"/>
      <c r="HD404" s="834"/>
      <c r="HE404" s="835"/>
      <c r="HF404" s="834"/>
      <c r="HG404" s="835"/>
      <c r="HH404" s="834"/>
      <c r="HI404" s="835"/>
    </row>
    <row r="405" spans="1:217" ht="12.75" hidden="1" customHeight="1">
      <c r="A405" s="1139" t="s">
        <v>396</v>
      </c>
      <c r="B405" s="1140" t="e">
        <f>VLOOKUP(A405,PLANEJAMENTO!$B$10:$C$56,2,FALSE)</f>
        <v>#N/A</v>
      </c>
      <c r="C405" s="1139" t="e">
        <f>VLOOKUP(A405,PLANEJAMENTO!$B$10:$D$56,3,FALSE)</f>
        <v>#N/A</v>
      </c>
      <c r="D405" s="1141" t="e">
        <f>VLOOKUP(A405,PLANEJAMENTO!$B$10:$E$56,4,FALSE)</f>
        <v>#N/A</v>
      </c>
      <c r="E405" s="1141" t="e">
        <f>D405</f>
        <v>#N/A</v>
      </c>
      <c r="F405" s="1142"/>
      <c r="G405" s="1141">
        <f>F405*9</f>
        <v>0</v>
      </c>
      <c r="H405" s="733"/>
      <c r="I405" s="1143"/>
      <c r="J405" s="1144"/>
      <c r="K405" s="734" t="s">
        <v>379</v>
      </c>
      <c r="L405" s="1145"/>
      <c r="M405" s="1146"/>
      <c r="N405" s="1145"/>
      <c r="O405" s="1146"/>
      <c r="P405" s="1145"/>
      <c r="Q405" s="1146"/>
      <c r="R405" s="1145"/>
      <c r="S405" s="1146"/>
      <c r="T405" s="1145"/>
      <c r="U405" s="1146"/>
      <c r="V405" s="1145"/>
      <c r="W405" s="1146"/>
      <c r="X405" s="1145"/>
      <c r="Y405" s="1146"/>
      <c r="Z405" s="1145"/>
      <c r="AA405" s="1146"/>
      <c r="AB405" s="1145"/>
      <c r="AC405" s="1146"/>
      <c r="AD405" s="1145"/>
      <c r="AE405" s="1146"/>
      <c r="AF405" s="1145"/>
      <c r="AG405" s="1146"/>
      <c r="AH405" s="1145"/>
      <c r="AI405" s="1146"/>
      <c r="AJ405" s="1145"/>
      <c r="AK405" s="1146"/>
      <c r="AL405" s="1145"/>
      <c r="AM405" s="1146"/>
      <c r="AN405" s="1145"/>
      <c r="AO405" s="1146"/>
      <c r="AP405" s="1145"/>
      <c r="AQ405" s="1146"/>
      <c r="AR405" s="1145"/>
      <c r="AS405" s="1146"/>
      <c r="AT405" s="1145"/>
      <c r="AU405" s="1146"/>
      <c r="AV405" s="1145"/>
      <c r="AW405" s="1146"/>
      <c r="AX405" s="1145"/>
      <c r="AY405" s="1146"/>
      <c r="AZ405" s="1145"/>
      <c r="BA405" s="1146"/>
      <c r="BB405" s="1145"/>
      <c r="BC405" s="1146"/>
      <c r="BD405" s="1145"/>
      <c r="BE405" s="1146"/>
      <c r="BF405" s="1145"/>
      <c r="BG405" s="1146"/>
      <c r="BH405" s="1145"/>
      <c r="BI405" s="1146"/>
      <c r="BJ405" s="1145"/>
      <c r="BK405" s="1146"/>
      <c r="BL405" s="1145"/>
      <c r="BM405" s="1146"/>
      <c r="BN405" s="1145"/>
      <c r="BO405" s="1146"/>
      <c r="BP405" s="1145"/>
      <c r="BQ405" s="1146"/>
      <c r="BR405" s="1132"/>
      <c r="BS405" s="1132"/>
      <c r="BT405" s="1132"/>
      <c r="BU405" s="1132"/>
      <c r="BV405" s="1132"/>
      <c r="BW405" s="1132"/>
      <c r="BX405" s="1132"/>
      <c r="BY405" s="1132"/>
      <c r="BZ405" s="1132"/>
      <c r="CA405" s="1132"/>
      <c r="CB405" s="1132"/>
      <c r="CC405" s="1132"/>
      <c r="CD405" s="1132"/>
      <c r="CE405" s="1132"/>
      <c r="CF405" s="1132"/>
      <c r="CG405" s="1132"/>
      <c r="CH405" s="1132"/>
      <c r="CI405" s="1132"/>
      <c r="CJ405" s="1132"/>
      <c r="CK405" s="1132"/>
      <c r="CL405" s="1132"/>
      <c r="CM405" s="1132"/>
      <c r="CN405" s="1132"/>
      <c r="CO405" s="1132"/>
      <c r="CP405" s="1132"/>
      <c r="CQ405" s="1132"/>
      <c r="CR405" s="1132"/>
      <c r="CS405" s="1132"/>
      <c r="CT405" s="1132"/>
      <c r="CU405" s="1132"/>
      <c r="CV405" s="1132"/>
      <c r="CW405" s="1132"/>
      <c r="CX405" s="1132"/>
      <c r="CY405" s="1132"/>
      <c r="CZ405" s="1132"/>
      <c r="DA405" s="1132"/>
      <c r="DB405" s="1132"/>
      <c r="DC405" s="1132"/>
      <c r="DD405" s="1132"/>
      <c r="DE405" s="1132"/>
      <c r="DF405" s="1132"/>
      <c r="DG405" s="1132"/>
      <c r="DH405" s="1132"/>
      <c r="DI405" s="1132"/>
      <c r="DJ405" s="1138"/>
      <c r="DK405" s="1138"/>
      <c r="DL405" s="1132"/>
      <c r="DM405" s="1132"/>
      <c r="DN405" s="1132"/>
      <c r="DO405" s="1132"/>
      <c r="DP405" s="1132"/>
      <c r="DQ405" s="1132"/>
      <c r="DR405" s="1132"/>
      <c r="DS405" s="1132"/>
      <c r="DT405" s="1132"/>
      <c r="DU405" s="1132"/>
      <c r="DV405" s="1132"/>
      <c r="DW405" s="1132"/>
      <c r="DX405" s="1132"/>
      <c r="DY405" s="1132"/>
      <c r="DZ405" s="1132"/>
      <c r="EA405" s="1132"/>
      <c r="EB405" s="1132"/>
      <c r="EC405" s="1132"/>
      <c r="ED405" s="1132"/>
      <c r="EE405" s="1132"/>
      <c r="EF405" s="1132"/>
      <c r="EG405" s="1132"/>
      <c r="EH405" s="1132"/>
      <c r="EI405" s="1132"/>
      <c r="EJ405" s="1132"/>
      <c r="EK405" s="1132"/>
      <c r="EL405" s="1132"/>
      <c r="EM405" s="1132"/>
      <c r="EN405" s="1132"/>
      <c r="EO405" s="1132"/>
      <c r="EP405" s="1132"/>
      <c r="EQ405" s="1132"/>
      <c r="ER405" s="1132"/>
      <c r="ES405" s="1132"/>
      <c r="ET405" s="1132"/>
      <c r="EU405" s="1132"/>
      <c r="EV405" s="1132"/>
      <c r="EW405" s="1132"/>
      <c r="EX405" s="1132"/>
      <c r="EY405" s="1132"/>
      <c r="EZ405" s="1132"/>
      <c r="FA405" s="1132"/>
      <c r="FB405" s="1132"/>
      <c r="FC405" s="1132"/>
      <c r="FD405" s="1132"/>
      <c r="FE405" s="1132"/>
      <c r="FF405" s="1132"/>
      <c r="FG405" s="1132"/>
      <c r="FH405" s="1132"/>
      <c r="FI405" s="1132"/>
      <c r="FJ405" s="1132"/>
      <c r="FK405" s="1132"/>
      <c r="FL405" s="1132"/>
      <c r="FM405" s="1132"/>
      <c r="FN405" s="1132"/>
      <c r="FO405" s="1132"/>
      <c r="FP405" s="1132"/>
      <c r="FQ405" s="1132"/>
      <c r="FR405" s="1132"/>
      <c r="FS405" s="1132"/>
      <c r="FT405" s="1132"/>
      <c r="FU405" s="1132"/>
      <c r="FV405" s="1132"/>
      <c r="FW405" s="1132"/>
      <c r="FX405" s="1132"/>
      <c r="FY405" s="1132"/>
      <c r="FZ405" s="1132"/>
      <c r="GA405" s="1132"/>
      <c r="GB405" s="1132"/>
      <c r="GC405" s="1132"/>
      <c r="GD405" s="1132"/>
      <c r="GE405" s="1132"/>
      <c r="GF405" s="1132"/>
      <c r="GG405" s="1132"/>
      <c r="GH405" s="1132"/>
      <c r="GI405" s="1132"/>
      <c r="GJ405" s="1132"/>
      <c r="GK405" s="1132"/>
      <c r="GL405" s="1132"/>
      <c r="GM405" s="1132"/>
      <c r="GN405" s="1132"/>
      <c r="GO405" s="1132"/>
      <c r="GP405" s="1132"/>
      <c r="GQ405" s="1132"/>
      <c r="GR405" s="1132"/>
      <c r="GS405" s="1132"/>
      <c r="GT405" s="1132"/>
      <c r="GU405" s="1132"/>
      <c r="GV405" s="1132"/>
      <c r="GW405" s="1132"/>
      <c r="GX405" s="1132"/>
      <c r="GY405" s="1132"/>
      <c r="GZ405" s="1132"/>
      <c r="HA405" s="1132"/>
      <c r="HB405" s="1132"/>
      <c r="HC405" s="1132"/>
      <c r="HD405" s="1132"/>
      <c r="HE405" s="1132"/>
      <c r="HF405" s="1132"/>
      <c r="HG405" s="1132"/>
      <c r="HH405" s="1132"/>
      <c r="HI405" s="1132"/>
    </row>
    <row r="406" spans="1:217" ht="12.75" hidden="1" customHeight="1">
      <c r="A406" s="1139"/>
      <c r="B406" s="1140"/>
      <c r="C406" s="1139"/>
      <c r="D406" s="1141"/>
      <c r="E406" s="1141"/>
      <c r="F406" s="1142"/>
      <c r="G406" s="1141"/>
      <c r="H406" s="733"/>
      <c r="I406" s="1143"/>
      <c r="J406" s="1144"/>
      <c r="K406" s="837" t="s">
        <v>380</v>
      </c>
      <c r="L406" s="1133"/>
      <c r="M406" s="1134"/>
      <c r="N406" s="1133"/>
      <c r="O406" s="1134"/>
      <c r="P406" s="1133"/>
      <c r="Q406" s="1134"/>
      <c r="R406" s="1133"/>
      <c r="S406" s="1134"/>
      <c r="T406" s="1133"/>
      <c r="U406" s="1134"/>
      <c r="V406" s="1133"/>
      <c r="W406" s="1134"/>
      <c r="X406" s="1133"/>
      <c r="Y406" s="1134"/>
      <c r="Z406" s="1133"/>
      <c r="AA406" s="1134"/>
      <c r="AB406" s="1133"/>
      <c r="AC406" s="1134"/>
      <c r="AD406" s="1133"/>
      <c r="AE406" s="1134"/>
      <c r="AF406" s="1133"/>
      <c r="AG406" s="1134"/>
      <c r="AH406" s="1133"/>
      <c r="AI406" s="1134"/>
      <c r="AJ406" s="1133"/>
      <c r="AK406" s="1134"/>
      <c r="AL406" s="1133"/>
      <c r="AM406" s="1134"/>
      <c r="AN406" s="1133"/>
      <c r="AO406" s="1134"/>
      <c r="AP406" s="1133"/>
      <c r="AQ406" s="1134"/>
      <c r="AR406" s="1133"/>
      <c r="AS406" s="1134"/>
      <c r="AT406" s="1133"/>
      <c r="AU406" s="1134"/>
      <c r="AV406" s="1133"/>
      <c r="AW406" s="1134"/>
      <c r="AX406" s="1133"/>
      <c r="AY406" s="1134"/>
      <c r="AZ406" s="1133"/>
      <c r="BA406" s="1134"/>
      <c r="BB406" s="1133"/>
      <c r="BC406" s="1134"/>
      <c r="BD406" s="1133"/>
      <c r="BE406" s="1134"/>
      <c r="BF406" s="1133"/>
      <c r="BG406" s="1134"/>
      <c r="BH406" s="1133"/>
      <c r="BI406" s="1134"/>
      <c r="BJ406" s="1133"/>
      <c r="BK406" s="1134"/>
      <c r="BL406" s="1133"/>
      <c r="BM406" s="1134"/>
      <c r="BN406" s="1133"/>
      <c r="BO406" s="1134"/>
      <c r="BP406" s="1133"/>
      <c r="BQ406" s="1134"/>
      <c r="BR406" s="1129"/>
      <c r="BS406" s="1129"/>
      <c r="BT406" s="1129"/>
      <c r="BU406" s="1129"/>
      <c r="BV406" s="1129"/>
      <c r="BW406" s="1129"/>
      <c r="BX406" s="1129"/>
      <c r="BY406" s="1129"/>
      <c r="BZ406" s="1129"/>
      <c r="CA406" s="1129"/>
      <c r="CB406" s="1129"/>
      <c r="CC406" s="1129"/>
      <c r="CD406" s="1129"/>
      <c r="CE406" s="1129"/>
      <c r="CF406" s="1129"/>
      <c r="CG406" s="1129"/>
      <c r="CH406" s="1129"/>
      <c r="CI406" s="1129"/>
      <c r="CJ406" s="1129"/>
      <c r="CK406" s="1129"/>
      <c r="CL406" s="1129"/>
      <c r="CM406" s="1129"/>
      <c r="CN406" s="1129"/>
      <c r="CO406" s="1129"/>
      <c r="CP406" s="1129"/>
      <c r="CQ406" s="1129"/>
      <c r="CR406" s="1129"/>
      <c r="CS406" s="1129"/>
      <c r="CT406" s="1129"/>
      <c r="CU406" s="1129"/>
      <c r="CV406" s="1129"/>
      <c r="CW406" s="1129"/>
      <c r="CX406" s="1129"/>
      <c r="CY406" s="1129"/>
      <c r="CZ406" s="1129"/>
      <c r="DA406" s="1129"/>
      <c r="DB406" s="1129"/>
      <c r="DC406" s="1129"/>
      <c r="DD406" s="1129"/>
      <c r="DE406" s="1129"/>
      <c r="DF406" s="1129"/>
      <c r="DG406" s="1129"/>
      <c r="DH406" s="1129"/>
      <c r="DI406" s="1129"/>
      <c r="DJ406" s="1135"/>
      <c r="DK406" s="1135"/>
      <c r="DL406" s="1129"/>
      <c r="DM406" s="1129"/>
      <c r="DN406" s="1129"/>
      <c r="DO406" s="1129"/>
      <c r="DP406" s="1129"/>
      <c r="DQ406" s="1129"/>
      <c r="DR406" s="1129"/>
      <c r="DS406" s="1129"/>
      <c r="DT406" s="1129"/>
      <c r="DU406" s="1129"/>
      <c r="DV406" s="1129"/>
      <c r="DW406" s="1129"/>
      <c r="DX406" s="1129"/>
      <c r="DY406" s="1129"/>
      <c r="DZ406" s="1129"/>
      <c r="EA406" s="1129"/>
      <c r="EB406" s="1129"/>
      <c r="EC406" s="1129"/>
      <c r="ED406" s="1129"/>
      <c r="EE406" s="1129"/>
      <c r="EF406" s="1129"/>
      <c r="EG406" s="1129"/>
      <c r="EH406" s="1129"/>
      <c r="EI406" s="1129"/>
      <c r="EJ406" s="1129"/>
      <c r="EK406" s="1129"/>
      <c r="EL406" s="1129"/>
      <c r="EM406" s="1129"/>
      <c r="EN406" s="1129"/>
      <c r="EO406" s="1129"/>
      <c r="EP406" s="1129"/>
      <c r="EQ406" s="1129"/>
      <c r="ER406" s="1129"/>
      <c r="ES406" s="1129"/>
      <c r="ET406" s="1129"/>
      <c r="EU406" s="1129"/>
      <c r="EV406" s="1129"/>
      <c r="EW406" s="1129"/>
      <c r="EX406" s="1129"/>
      <c r="EY406" s="1129"/>
      <c r="EZ406" s="1129"/>
      <c r="FA406" s="1129"/>
      <c r="FB406" s="1129"/>
      <c r="FC406" s="1129"/>
      <c r="FD406" s="1129"/>
      <c r="FE406" s="1129"/>
      <c r="FF406" s="1129"/>
      <c r="FG406" s="1129"/>
      <c r="FH406" s="1129"/>
      <c r="FI406" s="1129"/>
      <c r="FJ406" s="1129"/>
      <c r="FK406" s="1129"/>
      <c r="FL406" s="1129"/>
      <c r="FM406" s="1129"/>
      <c r="FN406" s="1129"/>
      <c r="FO406" s="1129"/>
      <c r="FP406" s="1129"/>
      <c r="FQ406" s="1129"/>
      <c r="FR406" s="1129"/>
      <c r="FS406" s="1129"/>
      <c r="FT406" s="1129"/>
      <c r="FU406" s="1129"/>
      <c r="FV406" s="1129"/>
      <c r="FW406" s="1129"/>
      <c r="FX406" s="1129"/>
      <c r="FY406" s="1129"/>
      <c r="FZ406" s="1129"/>
      <c r="GA406" s="1129"/>
      <c r="GB406" s="1129"/>
      <c r="GC406" s="1129"/>
      <c r="GD406" s="1129"/>
      <c r="GE406" s="1129"/>
      <c r="GF406" s="1129"/>
      <c r="GG406" s="1129"/>
      <c r="GH406" s="1129"/>
      <c r="GI406" s="1129"/>
      <c r="GJ406" s="1129"/>
      <c r="GK406" s="1129"/>
      <c r="GL406" s="1129"/>
      <c r="GM406" s="1129"/>
      <c r="GN406" s="1129"/>
      <c r="GO406" s="1129"/>
      <c r="GP406" s="1129"/>
      <c r="GQ406" s="1129"/>
      <c r="GR406" s="1129"/>
      <c r="GS406" s="1129"/>
      <c r="GT406" s="1129"/>
      <c r="GU406" s="1129"/>
      <c r="GV406" s="1129"/>
      <c r="GW406" s="1129"/>
      <c r="GX406" s="1129"/>
      <c r="GY406" s="1129"/>
      <c r="GZ406" s="1129"/>
      <c r="HA406" s="1129"/>
      <c r="HB406" s="1129"/>
      <c r="HC406" s="1129"/>
      <c r="HD406" s="1129"/>
      <c r="HE406" s="1129"/>
      <c r="HF406" s="1129"/>
      <c r="HG406" s="1129"/>
      <c r="HH406" s="1129"/>
      <c r="HI406" s="1129"/>
    </row>
    <row r="407" spans="1:217" ht="12.75" hidden="1" customHeight="1">
      <c r="A407" s="1139"/>
      <c r="B407" s="1140"/>
      <c r="C407" s="1139"/>
      <c r="D407" s="1141"/>
      <c r="E407" s="1141"/>
      <c r="F407" s="1142"/>
      <c r="G407" s="1141"/>
      <c r="H407" s="733"/>
      <c r="I407" s="1143"/>
      <c r="J407" s="1144"/>
      <c r="K407" s="838" t="s">
        <v>381</v>
      </c>
      <c r="L407" s="1125">
        <f>(L405*L406*$G405)*$L$8</f>
        <v>0</v>
      </c>
      <c r="M407" s="1126"/>
      <c r="N407" s="1125">
        <f>(N405*N406*$G405)*$L$8</f>
        <v>0</v>
      </c>
      <c r="O407" s="1126"/>
      <c r="P407" s="1125">
        <f>(P405*P406*$G405)*$L$8</f>
        <v>0</v>
      </c>
      <c r="Q407" s="1126"/>
      <c r="R407" s="1125">
        <f>(R405*R406*$G405)*$L$8</f>
        <v>0</v>
      </c>
      <c r="S407" s="1126"/>
      <c r="T407" s="1125">
        <f>(T405*T406*$G405)*$T$8</f>
        <v>0</v>
      </c>
      <c r="U407" s="1126"/>
      <c r="V407" s="1125">
        <f>(V405*V406*$G405)*$T$8</f>
        <v>0</v>
      </c>
      <c r="W407" s="1126"/>
      <c r="X407" s="1125">
        <f>(X405*X406*$G405)*$T$8</f>
        <v>0</v>
      </c>
      <c r="Y407" s="1126"/>
      <c r="Z407" s="1125">
        <f>(Z405*Z406*$G405)*$T$8</f>
        <v>0</v>
      </c>
      <c r="AA407" s="1126"/>
      <c r="AB407" s="1125">
        <f>(AB405*AB406*$G405)*$AB$8</f>
        <v>0</v>
      </c>
      <c r="AC407" s="1126"/>
      <c r="AD407" s="1125">
        <f>(AD405*AD406*$G405)*$AB$8</f>
        <v>0</v>
      </c>
      <c r="AE407" s="1126"/>
      <c r="AF407" s="1125">
        <f>(AF405*AF406*$G405)*$AB$8</f>
        <v>0</v>
      </c>
      <c r="AG407" s="1126"/>
      <c r="AH407" s="1125">
        <f>(AH405*AH406*$G405)*$AB$8</f>
        <v>0</v>
      </c>
      <c r="AI407" s="1126"/>
      <c r="AJ407" s="1125">
        <f>(AJ405*AJ406*$G405)*$AJ$8</f>
        <v>0</v>
      </c>
      <c r="AK407" s="1126"/>
      <c r="AL407" s="1125">
        <f>(AL405*AL406*$G405)*$AJ$8</f>
        <v>0</v>
      </c>
      <c r="AM407" s="1126"/>
      <c r="AN407" s="1125">
        <f>(AN405*AN406*$G405)*$AJ$8</f>
        <v>0</v>
      </c>
      <c r="AO407" s="1126"/>
      <c r="AP407" s="1125">
        <f>(AP405*AP406*$G405)*$AJ$8</f>
        <v>0</v>
      </c>
      <c r="AQ407" s="1126"/>
      <c r="AR407" s="1125">
        <f>(AR405*AR406*$G405)*$AT$8</f>
        <v>0</v>
      </c>
      <c r="AS407" s="1126"/>
      <c r="AT407" s="1125">
        <f>(AT405*AT406*$G405)*$AT$8</f>
        <v>0</v>
      </c>
      <c r="AU407" s="1126"/>
      <c r="AV407" s="1125">
        <f>(AV405*AV406*$G405)*$AT$8</f>
        <v>0</v>
      </c>
      <c r="AW407" s="1126"/>
      <c r="AX407" s="1125">
        <f>(AX405*AX406*$G405)*$AT$8</f>
        <v>0</v>
      </c>
      <c r="AY407" s="1126"/>
      <c r="AZ407" s="1125">
        <f>(AZ405*AZ406*$G405)*$BB$8</f>
        <v>0</v>
      </c>
      <c r="BA407" s="1126"/>
      <c r="BB407" s="1125">
        <f>(BB405*BB406*$G405)*$BB$8</f>
        <v>0</v>
      </c>
      <c r="BC407" s="1126"/>
      <c r="BD407" s="1125">
        <f>(BD405*BD406*$G405)*$BB$8</f>
        <v>0</v>
      </c>
      <c r="BE407" s="1126"/>
      <c r="BF407" s="1125">
        <f>(BF405*BF406*$G405)*$BB$8</f>
        <v>0</v>
      </c>
      <c r="BG407" s="1126"/>
      <c r="BH407" s="1125">
        <f>(BH405*BH406*$G405)*$BJ$8</f>
        <v>0</v>
      </c>
      <c r="BI407" s="1126"/>
      <c r="BJ407" s="1125">
        <f>(BJ405*BJ406*$G405)*$BJ$8</f>
        <v>0</v>
      </c>
      <c r="BK407" s="1126"/>
      <c r="BL407" s="1125">
        <f>(BL405*BL406*$G405)*$BJ$8</f>
        <v>0</v>
      </c>
      <c r="BM407" s="1126"/>
      <c r="BN407" s="1125">
        <f>(BN405*BN406*$G405)*$BJ$8</f>
        <v>0</v>
      </c>
      <c r="BO407" s="1126"/>
      <c r="BP407" s="1125">
        <f>(BP405*BP406*$G405)*$BT$8</f>
        <v>0</v>
      </c>
      <c r="BQ407" s="1126"/>
      <c r="BR407" s="1125">
        <f>(BR405*BR406*$G405)*$BT$8</f>
        <v>0</v>
      </c>
      <c r="BS407" s="1126"/>
      <c r="BT407" s="1125">
        <f>(BT405*BT406*$G405)*$BT$8</f>
        <v>0</v>
      </c>
      <c r="BU407" s="1126"/>
      <c r="BV407" s="1125">
        <f>(BV405*BV406*$G405)*$BT$8</f>
        <v>0</v>
      </c>
      <c r="BW407" s="1126"/>
      <c r="BX407" s="1125">
        <f>(BX405*BX406*$G405)*$CB$8</f>
        <v>0</v>
      </c>
      <c r="BY407" s="1126"/>
      <c r="BZ407" s="1125">
        <f>(BZ405*BZ406*$G405)*$CB$8</f>
        <v>0</v>
      </c>
      <c r="CA407" s="1126"/>
      <c r="CB407" s="1125">
        <f>(CB405*CB406*$G405)*$CB$8</f>
        <v>0</v>
      </c>
      <c r="CC407" s="1126"/>
      <c r="CD407" s="1125">
        <f>(CD405*CD406*$G405)*$CB$8</f>
        <v>0</v>
      </c>
      <c r="CE407" s="1126"/>
      <c r="CF407" s="1125">
        <f>(CF405*CF406*$G405)*$CJ$8</f>
        <v>0</v>
      </c>
      <c r="CG407" s="1126"/>
      <c r="CH407" s="1125">
        <f>(CH405*CH406*$G405)*$CJ$8</f>
        <v>0</v>
      </c>
      <c r="CI407" s="1126"/>
      <c r="CJ407" s="1125">
        <f>(CJ405*CJ406*$G405)*$CJ$8</f>
        <v>0</v>
      </c>
      <c r="CK407" s="1126"/>
      <c r="CL407" s="1125">
        <f>(CL405*CL406*$G405)*$CJ$8</f>
        <v>0</v>
      </c>
      <c r="CM407" s="1126"/>
      <c r="CN407" s="1125">
        <f>(CN405*CN406*$G405)*$CT$8</f>
        <v>0</v>
      </c>
      <c r="CO407" s="1126"/>
      <c r="CP407" s="1125">
        <f>(CP405*CP406*$G405)*$CT$8</f>
        <v>0</v>
      </c>
      <c r="CQ407" s="1126"/>
      <c r="CR407" s="1125">
        <f>(CR405*CR406*$G405)*$CT$8</f>
        <v>0</v>
      </c>
      <c r="CS407" s="1126"/>
      <c r="CT407" s="1125">
        <f>(CT405*CT406*$G405)*$CT$8</f>
        <v>0</v>
      </c>
      <c r="CU407" s="1126"/>
      <c r="CV407" s="1125">
        <f>(CV405*CV406*$G405)*$DB$8</f>
        <v>0</v>
      </c>
      <c r="CW407" s="1126"/>
      <c r="CX407" s="1125">
        <f>(CX405*CX406*$G405)*$DB$8</f>
        <v>0</v>
      </c>
      <c r="CY407" s="1126"/>
      <c r="CZ407" s="1125">
        <f>(CZ405*CZ406*$G405)*$DB$8</f>
        <v>0</v>
      </c>
      <c r="DA407" s="1126"/>
      <c r="DB407" s="1125">
        <f>(DB405*DB406*$G405)*$DB$8</f>
        <v>0</v>
      </c>
      <c r="DC407" s="1126"/>
      <c r="DD407" s="1125">
        <f>(DD405*DD406*$G405)*$DB$8</f>
        <v>0</v>
      </c>
      <c r="DE407" s="1126"/>
      <c r="DF407" s="1125">
        <f>(DF405*DF406*$G405)*$DB$8</f>
        <v>0</v>
      </c>
      <c r="DG407" s="1126"/>
      <c r="DH407" s="1125">
        <f>(DH405*DH406*$G405)*$DB$8</f>
        <v>0</v>
      </c>
      <c r="DI407" s="1126"/>
      <c r="DJ407" s="1130">
        <f>(DJ405*DJ406*$G405)*$DB$8</f>
        <v>0</v>
      </c>
      <c r="DK407" s="1131"/>
      <c r="DL407" s="1125">
        <f>(DL405*DL406*$G405)*$DB$8</f>
        <v>0</v>
      </c>
      <c r="DM407" s="1126"/>
      <c r="DN407" s="1125">
        <f>(DN405*DN406*$G405)*$DB$8</f>
        <v>0</v>
      </c>
      <c r="DO407" s="1126"/>
      <c r="DP407" s="1125">
        <f>(DP405*DP406*$G405)*$DB$8</f>
        <v>0</v>
      </c>
      <c r="DQ407" s="1126"/>
      <c r="DR407" s="1125">
        <f>(DR405*DR406*$G405)*$DB$8</f>
        <v>0</v>
      </c>
      <c r="DS407" s="1126"/>
      <c r="DT407" s="1125">
        <f>(DT405*DT406*$G405)*$DB$8</f>
        <v>0</v>
      </c>
      <c r="DU407" s="1126"/>
      <c r="DV407" s="1125">
        <f>(DV405*DV406*$G405)*$DB$8</f>
        <v>0</v>
      </c>
      <c r="DW407" s="1126"/>
      <c r="DX407" s="1125">
        <f>(DX405*DX406*$G405)*$DB$8</f>
        <v>0</v>
      </c>
      <c r="DY407" s="1126"/>
      <c r="DZ407" s="1125">
        <f>(DZ405*DZ406*$G405)*$DB$8</f>
        <v>0</v>
      </c>
      <c r="EA407" s="1126"/>
      <c r="EB407" s="1125">
        <f>(EB405*EB406*$G405)*$DB$8</f>
        <v>0</v>
      </c>
      <c r="EC407" s="1126"/>
      <c r="ED407" s="1125">
        <f>(ED405*ED406*$G405)*$DB$8</f>
        <v>0</v>
      </c>
      <c r="EE407" s="1126"/>
      <c r="EF407" s="1125">
        <f>(EF405*EF406*$G405)*$DB$8</f>
        <v>0</v>
      </c>
      <c r="EG407" s="1126"/>
      <c r="EH407" s="1125">
        <f>(EH405*EH406*$G405)*$DB$8</f>
        <v>0</v>
      </c>
      <c r="EI407" s="1126"/>
      <c r="EJ407" s="1125">
        <f>(EJ405*EJ406*$G405)*$DB$8</f>
        <v>0</v>
      </c>
      <c r="EK407" s="1126"/>
      <c r="EL407" s="1125">
        <f>(EL405*EL406*$G405)*$DB$8</f>
        <v>0</v>
      </c>
      <c r="EM407" s="1126"/>
      <c r="EN407" s="1125">
        <f>(EN405*EN406*$G405)*$DB$8</f>
        <v>0</v>
      </c>
      <c r="EO407" s="1126"/>
      <c r="EP407" s="1125">
        <f>(EP405*EP406*$G405)*$DB$8</f>
        <v>0</v>
      </c>
      <c r="EQ407" s="1126"/>
      <c r="ER407" s="1125">
        <f>(ER405*ER406*$G405)*$DB$8</f>
        <v>0</v>
      </c>
      <c r="ES407" s="1126"/>
      <c r="ET407" s="1125">
        <f>(ET405*ET406*$G405)*$DB$8</f>
        <v>0</v>
      </c>
      <c r="EU407" s="1126"/>
      <c r="EV407" s="1125">
        <f>(EV405*EV406*$G405)*$DB$8</f>
        <v>0</v>
      </c>
      <c r="EW407" s="1126"/>
      <c r="EX407" s="1125">
        <f>(EX405*EX406*$G405)*$DB$8</f>
        <v>0</v>
      </c>
      <c r="EY407" s="1126"/>
      <c r="EZ407" s="1125">
        <f>(EZ405*EZ406*$G405)*$DB$8</f>
        <v>0</v>
      </c>
      <c r="FA407" s="1126"/>
      <c r="FB407" s="1125">
        <f>(FB405*FB406*$G405)*$DB$8</f>
        <v>0</v>
      </c>
      <c r="FC407" s="1126"/>
      <c r="FD407" s="1125">
        <f>(FD405*FD406*$G405)*$DB$8</f>
        <v>0</v>
      </c>
      <c r="FE407" s="1126"/>
      <c r="FF407" s="1125">
        <f>(FF405*FF406*$G405)*$DB$8</f>
        <v>0</v>
      </c>
      <c r="FG407" s="1126"/>
      <c r="FH407" s="1125">
        <f>(FH405*FH406*$G405)*$DB$8</f>
        <v>0</v>
      </c>
      <c r="FI407" s="1126"/>
      <c r="FJ407" s="1125">
        <f>(FJ405*FJ406*$G405)*$DB$8</f>
        <v>0</v>
      </c>
      <c r="FK407" s="1126"/>
      <c r="FL407" s="1125">
        <f>(FL405*FL406*$G405)*$DB$8</f>
        <v>0</v>
      </c>
      <c r="FM407" s="1126"/>
      <c r="FN407" s="1125">
        <f>(FN405*FN406*$G405)*$DB$8</f>
        <v>0</v>
      </c>
      <c r="FO407" s="1126"/>
      <c r="FP407" s="1125">
        <f>(FP405*FP406*$G405)*$DB$8</f>
        <v>0</v>
      </c>
      <c r="FQ407" s="1126"/>
      <c r="FR407" s="1125">
        <f>(FR405*FR406*$G405)*$DB$8</f>
        <v>0</v>
      </c>
      <c r="FS407" s="1126"/>
      <c r="FT407" s="1125">
        <f>(FT405*FT406*$G405)*$DB$8</f>
        <v>0</v>
      </c>
      <c r="FU407" s="1126"/>
      <c r="FV407" s="1125">
        <f>(FV405*FV406*$G405)*$DB$8</f>
        <v>0</v>
      </c>
      <c r="FW407" s="1126"/>
      <c r="FX407" s="1125">
        <f>(FX405*FX406*$G405)*$DB$8</f>
        <v>0</v>
      </c>
      <c r="FY407" s="1126"/>
      <c r="FZ407" s="1125">
        <f>(FZ405*FZ406*$G405)*$DB$8</f>
        <v>0</v>
      </c>
      <c r="GA407" s="1126"/>
      <c r="GB407" s="1125">
        <f>(GB405*GB406*$G405)*$DB$8</f>
        <v>0</v>
      </c>
      <c r="GC407" s="1126"/>
      <c r="GD407" s="1125">
        <f>(GD405*GD406*$G405)*$DB$8</f>
        <v>0</v>
      </c>
      <c r="GE407" s="1126"/>
      <c r="GF407" s="1125">
        <f>(GF405*GF406*$G405)*$DB$8</f>
        <v>0</v>
      </c>
      <c r="GG407" s="1126"/>
      <c r="GH407" s="1125">
        <f>(GH405*GH406*$G405)*$DB$8</f>
        <v>0</v>
      </c>
      <c r="GI407" s="1126"/>
      <c r="GJ407" s="1125">
        <f>(GJ405*GJ406*$G405)*$DB$8</f>
        <v>0</v>
      </c>
      <c r="GK407" s="1126"/>
      <c r="GL407" s="1125">
        <f>(GL405*GL406*$G405)*$DB$8</f>
        <v>0</v>
      </c>
      <c r="GM407" s="1126"/>
      <c r="GN407" s="1125">
        <f>(GN405*GN406*$G405)*$DB$8</f>
        <v>0</v>
      </c>
      <c r="GO407" s="1126"/>
      <c r="GP407" s="1125">
        <f>(GP405*GP406*$G405)*$DB$8</f>
        <v>0</v>
      </c>
      <c r="GQ407" s="1126"/>
      <c r="GR407" s="1125">
        <f>(GR405*GR406*$G405)*$DB$8</f>
        <v>0</v>
      </c>
      <c r="GS407" s="1126"/>
      <c r="GT407" s="1125">
        <f>(GT405*GT406*$G405)*$DB$8</f>
        <v>0</v>
      </c>
      <c r="GU407" s="1126"/>
      <c r="GV407" s="1125">
        <f t="shared" ref="GV407" si="1614">(GV405*GV406*$G405)*$DB$8</f>
        <v>0</v>
      </c>
      <c r="GW407" s="1126"/>
      <c r="GX407" s="1125">
        <f t="shared" ref="GX407" si="1615">(GX405*GX406*$G405)*$DB$8</f>
        <v>0</v>
      </c>
      <c r="GY407" s="1126"/>
      <c r="GZ407" s="1125">
        <f t="shared" ref="GZ407" si="1616">(GZ405*GZ406*$G405)*$DB$8</f>
        <v>0</v>
      </c>
      <c r="HA407" s="1126"/>
      <c r="HB407" s="1125">
        <f>(HB405*HB406*$G405)*$DB$8</f>
        <v>0</v>
      </c>
      <c r="HC407" s="1126"/>
      <c r="HD407" s="1125">
        <f t="shared" ref="HD407" si="1617">(HD405*HD406*$G405)*$DB$8</f>
        <v>0</v>
      </c>
      <c r="HE407" s="1126"/>
      <c r="HF407" s="1125">
        <f t="shared" ref="HF407" si="1618">(HF405*HF406*$G405)*$DB$8</f>
        <v>0</v>
      </c>
      <c r="HG407" s="1126"/>
      <c r="HH407" s="1125">
        <f t="shared" ref="HH407" si="1619">(HH405*HH406*$G405)*$DB$8</f>
        <v>0</v>
      </c>
      <c r="HI407" s="1126"/>
    </row>
    <row r="408" spans="1:217" ht="12.75" hidden="1" customHeight="1">
      <c r="A408" s="1139"/>
      <c r="B408" s="1140"/>
      <c r="C408" s="1139"/>
      <c r="D408" s="1141"/>
      <c r="E408" s="1141"/>
      <c r="F408" s="1142"/>
      <c r="G408" s="1141"/>
      <c r="H408" s="733"/>
      <c r="I408" s="1143"/>
      <c r="J408" s="1144"/>
      <c r="K408" s="839" t="s">
        <v>382</v>
      </c>
      <c r="L408" s="1121">
        <f>L407</f>
        <v>0</v>
      </c>
      <c r="M408" s="1122"/>
      <c r="N408" s="1121">
        <f>L408+N407</f>
        <v>0</v>
      </c>
      <c r="O408" s="1122"/>
      <c r="P408" s="1121">
        <f>N408+P407</f>
        <v>0</v>
      </c>
      <c r="Q408" s="1122"/>
      <c r="R408" s="1121">
        <f>P408+R407</f>
        <v>0</v>
      </c>
      <c r="S408" s="1122"/>
      <c r="T408" s="1121">
        <f>R408+T407</f>
        <v>0</v>
      </c>
      <c r="U408" s="1122"/>
      <c r="V408" s="1121">
        <f>T408+V407</f>
        <v>0</v>
      </c>
      <c r="W408" s="1122"/>
      <c r="X408" s="1121">
        <f>V408+X407</f>
        <v>0</v>
      </c>
      <c r="Y408" s="1122"/>
      <c r="Z408" s="1121">
        <f>X408+Z407</f>
        <v>0</v>
      </c>
      <c r="AA408" s="1122"/>
      <c r="AB408" s="1121">
        <f>Z408+AB407</f>
        <v>0</v>
      </c>
      <c r="AC408" s="1122"/>
      <c r="AD408" s="1121">
        <f>AB408+AD407</f>
        <v>0</v>
      </c>
      <c r="AE408" s="1122"/>
      <c r="AF408" s="1121">
        <f>AD408+AF407</f>
        <v>0</v>
      </c>
      <c r="AG408" s="1122"/>
      <c r="AH408" s="1121">
        <f>AF408+AH407</f>
        <v>0</v>
      </c>
      <c r="AI408" s="1122"/>
      <c r="AJ408" s="1121">
        <f>AH408+AJ407</f>
        <v>0</v>
      </c>
      <c r="AK408" s="1122"/>
      <c r="AL408" s="1121">
        <f>AJ408+AL407</f>
        <v>0</v>
      </c>
      <c r="AM408" s="1122"/>
      <c r="AN408" s="1121">
        <f>AL408+AN407</f>
        <v>0</v>
      </c>
      <c r="AO408" s="1122"/>
      <c r="AP408" s="1121">
        <f>AN408+AP407</f>
        <v>0</v>
      </c>
      <c r="AQ408" s="1122"/>
      <c r="AR408" s="1121">
        <f>AP408+AR407</f>
        <v>0</v>
      </c>
      <c r="AS408" s="1122"/>
      <c r="AT408" s="1121">
        <f>AR408+AT407</f>
        <v>0</v>
      </c>
      <c r="AU408" s="1122"/>
      <c r="AV408" s="1121">
        <f>AT408+AV407</f>
        <v>0</v>
      </c>
      <c r="AW408" s="1122"/>
      <c r="AX408" s="1121">
        <f>AV408+AX407</f>
        <v>0</v>
      </c>
      <c r="AY408" s="1122"/>
      <c r="AZ408" s="1121">
        <f>AX408+AZ407</f>
        <v>0</v>
      </c>
      <c r="BA408" s="1122"/>
      <c r="BB408" s="1121">
        <f>AZ408+BB407</f>
        <v>0</v>
      </c>
      <c r="BC408" s="1122"/>
      <c r="BD408" s="1121">
        <f>BB408+BD407</f>
        <v>0</v>
      </c>
      <c r="BE408" s="1122"/>
      <c r="BF408" s="1121">
        <f>BD408+BF407</f>
        <v>0</v>
      </c>
      <c r="BG408" s="1122"/>
      <c r="BH408" s="1121">
        <f>BF408+BH407</f>
        <v>0</v>
      </c>
      <c r="BI408" s="1122"/>
      <c r="BJ408" s="1121">
        <f>BH408+BJ407</f>
        <v>0</v>
      </c>
      <c r="BK408" s="1122"/>
      <c r="BL408" s="1121">
        <f>BJ408+BL407</f>
        <v>0</v>
      </c>
      <c r="BM408" s="1122"/>
      <c r="BN408" s="1121">
        <f>BL408+BN407</f>
        <v>0</v>
      </c>
      <c r="BO408" s="1122"/>
      <c r="BP408" s="1121">
        <f>BN408+BP407</f>
        <v>0</v>
      </c>
      <c r="BQ408" s="1122"/>
      <c r="BR408" s="1121">
        <f>BP408+BR407</f>
        <v>0</v>
      </c>
      <c r="BS408" s="1122"/>
      <c r="BT408" s="1121">
        <f>BR408+BT407</f>
        <v>0</v>
      </c>
      <c r="BU408" s="1122"/>
      <c r="BV408" s="1121">
        <f>BT408+BV407</f>
        <v>0</v>
      </c>
      <c r="BW408" s="1122"/>
      <c r="BX408" s="1121">
        <f>BV408+BX407</f>
        <v>0</v>
      </c>
      <c r="BY408" s="1122"/>
      <c r="BZ408" s="1121">
        <f>BX408+BZ407</f>
        <v>0</v>
      </c>
      <c r="CA408" s="1122"/>
      <c r="CB408" s="1121">
        <f>BZ408+CB407</f>
        <v>0</v>
      </c>
      <c r="CC408" s="1122"/>
      <c r="CD408" s="1121">
        <f>CB408+CD407</f>
        <v>0</v>
      </c>
      <c r="CE408" s="1122"/>
      <c r="CF408" s="1121">
        <f>CD408+CF407</f>
        <v>0</v>
      </c>
      <c r="CG408" s="1122"/>
      <c r="CH408" s="1121">
        <f>CF408+CH407</f>
        <v>0</v>
      </c>
      <c r="CI408" s="1122"/>
      <c r="CJ408" s="1121">
        <f>CH408+CJ407</f>
        <v>0</v>
      </c>
      <c r="CK408" s="1122"/>
      <c r="CL408" s="1121">
        <f>CJ408+CL407</f>
        <v>0</v>
      </c>
      <c r="CM408" s="1122"/>
      <c r="CN408" s="1121">
        <f>CL408+CN407</f>
        <v>0</v>
      </c>
      <c r="CO408" s="1122"/>
      <c r="CP408" s="1121">
        <f>CN408+CP407</f>
        <v>0</v>
      </c>
      <c r="CQ408" s="1122"/>
      <c r="CR408" s="1121">
        <f>CP408+CR407</f>
        <v>0</v>
      </c>
      <c r="CS408" s="1122"/>
      <c r="CT408" s="1121">
        <f>CR408+CT407</f>
        <v>0</v>
      </c>
      <c r="CU408" s="1122"/>
      <c r="CV408" s="1121">
        <f>CT408+CV407</f>
        <v>0</v>
      </c>
      <c r="CW408" s="1122"/>
      <c r="CX408" s="1121">
        <f>CV408+CX407</f>
        <v>0</v>
      </c>
      <c r="CY408" s="1122"/>
      <c r="CZ408" s="1121">
        <f>CX408+CZ407</f>
        <v>0</v>
      </c>
      <c r="DA408" s="1122"/>
      <c r="DB408" s="1121">
        <f>CZ408+DB407</f>
        <v>0</v>
      </c>
      <c r="DC408" s="1122"/>
      <c r="DD408" s="1121">
        <f>DB408+DD407</f>
        <v>0</v>
      </c>
      <c r="DE408" s="1122"/>
      <c r="DF408" s="1121">
        <f>DD408+DF407</f>
        <v>0</v>
      </c>
      <c r="DG408" s="1122"/>
      <c r="DH408" s="1121">
        <f>DF408+DH407</f>
        <v>0</v>
      </c>
      <c r="DI408" s="1122"/>
      <c r="DJ408" s="1127">
        <f>DH408+DJ407</f>
        <v>0</v>
      </c>
      <c r="DK408" s="1128"/>
      <c r="DL408" s="1121">
        <f>DJ408+DL407</f>
        <v>0</v>
      </c>
      <c r="DM408" s="1122"/>
      <c r="DN408" s="1121">
        <f>DL408+DN407</f>
        <v>0</v>
      </c>
      <c r="DO408" s="1122"/>
      <c r="DP408" s="1121">
        <f>DN408+DP407</f>
        <v>0</v>
      </c>
      <c r="DQ408" s="1122"/>
      <c r="DR408" s="1121">
        <f>DP408+DR407</f>
        <v>0</v>
      </c>
      <c r="DS408" s="1122"/>
      <c r="DT408" s="1121">
        <f>DR408+DT407</f>
        <v>0</v>
      </c>
      <c r="DU408" s="1122"/>
      <c r="DV408" s="1121">
        <f>DT408+DV407</f>
        <v>0</v>
      </c>
      <c r="DW408" s="1122"/>
      <c r="DX408" s="1121">
        <f>DV408+DX407</f>
        <v>0</v>
      </c>
      <c r="DY408" s="1122"/>
      <c r="DZ408" s="1121">
        <f>DX408+DZ407</f>
        <v>0</v>
      </c>
      <c r="EA408" s="1122"/>
      <c r="EB408" s="1121">
        <f>DZ408+EB407</f>
        <v>0</v>
      </c>
      <c r="EC408" s="1122"/>
      <c r="ED408" s="1121">
        <f>EB408+ED407</f>
        <v>0</v>
      </c>
      <c r="EE408" s="1122"/>
      <c r="EF408" s="1121">
        <f>ED408+EF407</f>
        <v>0</v>
      </c>
      <c r="EG408" s="1122"/>
      <c r="EH408" s="1121">
        <f>EF408+EH407</f>
        <v>0</v>
      </c>
      <c r="EI408" s="1122"/>
      <c r="EJ408" s="1121">
        <f>EH408+EJ407</f>
        <v>0</v>
      </c>
      <c r="EK408" s="1122"/>
      <c r="EL408" s="1121">
        <f>EJ408+EL407</f>
        <v>0</v>
      </c>
      <c r="EM408" s="1122"/>
      <c r="EN408" s="1121">
        <f>EL408+EN407</f>
        <v>0</v>
      </c>
      <c r="EO408" s="1122"/>
      <c r="EP408" s="1121">
        <f>EN408+EP407</f>
        <v>0</v>
      </c>
      <c r="EQ408" s="1122"/>
      <c r="ER408" s="1121">
        <f>EP408+ER407</f>
        <v>0</v>
      </c>
      <c r="ES408" s="1122"/>
      <c r="ET408" s="1121">
        <f>ER408+ET407</f>
        <v>0</v>
      </c>
      <c r="EU408" s="1122"/>
      <c r="EV408" s="1121">
        <f>ET408+EV407</f>
        <v>0</v>
      </c>
      <c r="EW408" s="1122"/>
      <c r="EX408" s="1121">
        <f>EV408+EX407</f>
        <v>0</v>
      </c>
      <c r="EY408" s="1122"/>
      <c r="EZ408" s="1121">
        <f>EX408+EZ407</f>
        <v>0</v>
      </c>
      <c r="FA408" s="1122"/>
      <c r="FB408" s="1121">
        <f>EZ408+FB407</f>
        <v>0</v>
      </c>
      <c r="FC408" s="1122"/>
      <c r="FD408" s="1121">
        <f>FB408+FD407</f>
        <v>0</v>
      </c>
      <c r="FE408" s="1122"/>
      <c r="FF408" s="1121">
        <f>FD408+FF407</f>
        <v>0</v>
      </c>
      <c r="FG408" s="1122"/>
      <c r="FH408" s="1121">
        <f>FF408+FH407</f>
        <v>0</v>
      </c>
      <c r="FI408" s="1122"/>
      <c r="FJ408" s="1121">
        <f>FH408+FJ407</f>
        <v>0</v>
      </c>
      <c r="FK408" s="1122"/>
      <c r="FL408" s="1121">
        <f>FJ408+FL407</f>
        <v>0</v>
      </c>
      <c r="FM408" s="1122"/>
      <c r="FN408" s="1121">
        <f>FL408+FN407</f>
        <v>0</v>
      </c>
      <c r="FO408" s="1122"/>
      <c r="FP408" s="1121">
        <f>FN408+FP407</f>
        <v>0</v>
      </c>
      <c r="FQ408" s="1122"/>
      <c r="FR408" s="1121">
        <f>FP408+FR407</f>
        <v>0</v>
      </c>
      <c r="FS408" s="1122"/>
      <c r="FT408" s="1121">
        <f>FR408+FT407</f>
        <v>0</v>
      </c>
      <c r="FU408" s="1122"/>
      <c r="FV408" s="1121">
        <f>FT408+FV407</f>
        <v>0</v>
      </c>
      <c r="FW408" s="1122"/>
      <c r="FX408" s="1121">
        <f>FV408+FX407</f>
        <v>0</v>
      </c>
      <c r="FY408" s="1122"/>
      <c r="FZ408" s="1121">
        <f>FX408+FZ407</f>
        <v>0</v>
      </c>
      <c r="GA408" s="1122"/>
      <c r="GB408" s="1121">
        <f>FZ408+GB407</f>
        <v>0</v>
      </c>
      <c r="GC408" s="1122"/>
      <c r="GD408" s="1121">
        <f>GB408+GD407</f>
        <v>0</v>
      </c>
      <c r="GE408" s="1122"/>
      <c r="GF408" s="1121">
        <f>GD408+GF407</f>
        <v>0</v>
      </c>
      <c r="GG408" s="1122"/>
      <c r="GH408" s="1121">
        <f>GF408+GH407</f>
        <v>0</v>
      </c>
      <c r="GI408" s="1122"/>
      <c r="GJ408" s="1121">
        <f>GH408+GJ407</f>
        <v>0</v>
      </c>
      <c r="GK408" s="1122"/>
      <c r="GL408" s="1121">
        <f>GJ408+GL407</f>
        <v>0</v>
      </c>
      <c r="GM408" s="1122"/>
      <c r="GN408" s="1121">
        <f>GL408+GN407</f>
        <v>0</v>
      </c>
      <c r="GO408" s="1122"/>
      <c r="GP408" s="1121">
        <f>GN408+GP407</f>
        <v>0</v>
      </c>
      <c r="GQ408" s="1122"/>
      <c r="GR408" s="1121">
        <f>GP408+GR407</f>
        <v>0</v>
      </c>
      <c r="GS408" s="1122"/>
      <c r="GT408" s="1121">
        <f>GR408+GT407</f>
        <v>0</v>
      </c>
      <c r="GU408" s="1122"/>
      <c r="GV408" s="1121">
        <f t="shared" ref="GV408" si="1620">GT408+GV407</f>
        <v>0</v>
      </c>
      <c r="GW408" s="1122"/>
      <c r="GX408" s="1121">
        <f t="shared" ref="GX408" si="1621">GV408+GX407</f>
        <v>0</v>
      </c>
      <c r="GY408" s="1122"/>
      <c r="GZ408" s="1121">
        <f t="shared" ref="GZ408" si="1622">GX408+GZ407</f>
        <v>0</v>
      </c>
      <c r="HA408" s="1122"/>
      <c r="HB408" s="1121">
        <f>GZ408+HB407</f>
        <v>0</v>
      </c>
      <c r="HC408" s="1122"/>
      <c r="HD408" s="1121">
        <f t="shared" ref="HD408" si="1623">HB408+HD407</f>
        <v>0</v>
      </c>
      <c r="HE408" s="1122"/>
      <c r="HF408" s="1121">
        <f t="shared" ref="HF408" si="1624">HD408+HF407</f>
        <v>0</v>
      </c>
      <c r="HG408" s="1122"/>
      <c r="HH408" s="1121">
        <f t="shared" ref="HH408" si="1625">HF408+HH407</f>
        <v>0</v>
      </c>
      <c r="HI408" s="1122"/>
    </row>
    <row r="409" spans="1:217" s="19" customFormat="1" ht="12.75" hidden="1" customHeight="1">
      <c r="A409" s="1139"/>
      <c r="B409" s="1140"/>
      <c r="C409" s="1139"/>
      <c r="D409" s="1141"/>
      <c r="E409" s="1141"/>
      <c r="F409" s="1142"/>
      <c r="G409" s="1141"/>
      <c r="H409" s="840"/>
      <c r="I409" s="1143"/>
      <c r="J409" s="1144"/>
      <c r="K409" s="841" t="s">
        <v>383</v>
      </c>
      <c r="L409" s="1117"/>
      <c r="M409" s="1118"/>
      <c r="N409" s="1117"/>
      <c r="O409" s="1118"/>
      <c r="P409" s="1117"/>
      <c r="Q409" s="1118"/>
      <c r="R409" s="1117"/>
      <c r="S409" s="1118"/>
      <c r="T409" s="1117"/>
      <c r="U409" s="1118"/>
      <c r="V409" s="1117"/>
      <c r="W409" s="1118"/>
      <c r="X409" s="1117"/>
      <c r="Y409" s="1118"/>
      <c r="Z409" s="1117"/>
      <c r="AA409" s="1118"/>
      <c r="AB409" s="1117"/>
      <c r="AC409" s="1118"/>
      <c r="AD409" s="1117"/>
      <c r="AE409" s="1118"/>
      <c r="AF409" s="1117"/>
      <c r="AG409" s="1118"/>
      <c r="AH409" s="1117"/>
      <c r="AI409" s="1118"/>
      <c r="AJ409" s="1117"/>
      <c r="AK409" s="1118"/>
      <c r="AL409" s="1117"/>
      <c r="AM409" s="1118"/>
      <c r="AN409" s="1117"/>
      <c r="AO409" s="1118"/>
      <c r="AP409" s="1117"/>
      <c r="AQ409" s="1118"/>
      <c r="AR409" s="1117"/>
      <c r="AS409" s="1118"/>
      <c r="AT409" s="1117"/>
      <c r="AU409" s="1118"/>
      <c r="AV409" s="1117"/>
      <c r="AW409" s="1118"/>
      <c r="AX409" s="1117"/>
      <c r="AY409" s="1118"/>
      <c r="AZ409" s="1117"/>
      <c r="BA409" s="1118"/>
      <c r="BB409" s="1117"/>
      <c r="BC409" s="1118"/>
      <c r="BD409" s="1117"/>
      <c r="BE409" s="1118"/>
      <c r="BF409" s="1117"/>
      <c r="BG409" s="1118"/>
      <c r="BH409" s="1117"/>
      <c r="BI409" s="1118"/>
      <c r="BJ409" s="1117"/>
      <c r="BK409" s="1118"/>
      <c r="BL409" s="1117"/>
      <c r="BM409" s="1118"/>
      <c r="BN409" s="1117"/>
      <c r="BO409" s="1118"/>
      <c r="BP409" s="1117"/>
      <c r="BQ409" s="1118"/>
      <c r="BR409" s="1117"/>
      <c r="BS409" s="1118"/>
      <c r="BT409" s="1117"/>
      <c r="BU409" s="1118"/>
      <c r="BV409" s="1117"/>
      <c r="BW409" s="1118"/>
      <c r="BX409" s="1117"/>
      <c r="BY409" s="1118"/>
      <c r="BZ409" s="1117"/>
      <c r="CA409" s="1118"/>
      <c r="CB409" s="1117"/>
      <c r="CC409" s="1118"/>
      <c r="CD409" s="1117"/>
      <c r="CE409" s="1118"/>
      <c r="CF409" s="1117"/>
      <c r="CG409" s="1118"/>
      <c r="CH409" s="1117"/>
      <c r="CI409" s="1118"/>
      <c r="CJ409" s="1117"/>
      <c r="CK409" s="1118"/>
      <c r="CL409" s="1117"/>
      <c r="CM409" s="1118"/>
      <c r="CN409" s="1117"/>
      <c r="CO409" s="1118"/>
      <c r="CP409" s="1117"/>
      <c r="CQ409" s="1118"/>
      <c r="CR409" s="1117"/>
      <c r="CS409" s="1118"/>
      <c r="CT409" s="1117"/>
      <c r="CU409" s="1118"/>
      <c r="CV409" s="1117"/>
      <c r="CW409" s="1118"/>
      <c r="CX409" s="1117"/>
      <c r="CY409" s="1118"/>
      <c r="CZ409" s="1117"/>
      <c r="DA409" s="1118"/>
      <c r="DB409" s="1117"/>
      <c r="DC409" s="1118"/>
      <c r="DD409" s="1117"/>
      <c r="DE409" s="1118"/>
      <c r="DF409" s="1117"/>
      <c r="DG409" s="1118"/>
      <c r="DH409" s="1117"/>
      <c r="DI409" s="1118"/>
      <c r="DJ409" s="1123"/>
      <c r="DK409" s="1124"/>
      <c r="DL409" s="1117"/>
      <c r="DM409" s="1118"/>
      <c r="DN409" s="1117"/>
      <c r="DO409" s="1118"/>
      <c r="DP409" s="1117"/>
      <c r="DQ409" s="1118"/>
      <c r="DR409" s="1117"/>
      <c r="DS409" s="1118"/>
      <c r="DT409" s="1117"/>
      <c r="DU409" s="1118"/>
      <c r="DV409" s="1117"/>
      <c r="DW409" s="1118"/>
      <c r="DX409" s="1117"/>
      <c r="DY409" s="1118"/>
      <c r="DZ409" s="1117"/>
      <c r="EA409" s="1118"/>
      <c r="EB409" s="1117"/>
      <c r="EC409" s="1118"/>
      <c r="ED409" s="1117"/>
      <c r="EE409" s="1118"/>
      <c r="EF409" s="1117"/>
      <c r="EG409" s="1118"/>
      <c r="EH409" s="1117"/>
      <c r="EI409" s="1118"/>
      <c r="EJ409" s="1117"/>
      <c r="EK409" s="1118"/>
      <c r="EL409" s="1117"/>
      <c r="EM409" s="1118"/>
      <c r="EN409" s="1117"/>
      <c r="EO409" s="1118"/>
      <c r="EP409" s="1117"/>
      <c r="EQ409" s="1118"/>
      <c r="ER409" s="1117"/>
      <c r="ES409" s="1118"/>
      <c r="ET409" s="1117"/>
      <c r="EU409" s="1118"/>
      <c r="EV409" s="1117"/>
      <c r="EW409" s="1118"/>
      <c r="EX409" s="1117"/>
      <c r="EY409" s="1118"/>
      <c r="EZ409" s="1117"/>
      <c r="FA409" s="1118"/>
      <c r="FB409" s="1117"/>
      <c r="FC409" s="1118"/>
      <c r="FD409" s="1117"/>
      <c r="FE409" s="1118"/>
      <c r="FF409" s="1117"/>
      <c r="FG409" s="1118"/>
      <c r="FH409" s="1117"/>
      <c r="FI409" s="1118"/>
      <c r="FJ409" s="1117"/>
      <c r="FK409" s="1118"/>
      <c r="FL409" s="1117"/>
      <c r="FM409" s="1118"/>
      <c r="FN409" s="1117"/>
      <c r="FO409" s="1118"/>
      <c r="FP409" s="1117"/>
      <c r="FQ409" s="1118"/>
      <c r="FR409" s="1117"/>
      <c r="FS409" s="1118"/>
      <c r="FT409" s="1117"/>
      <c r="FU409" s="1118"/>
      <c r="FV409" s="1117"/>
      <c r="FW409" s="1118"/>
      <c r="FX409" s="1117"/>
      <c r="FY409" s="1118"/>
      <c r="FZ409" s="1117"/>
      <c r="GA409" s="1118"/>
      <c r="GB409" s="1117"/>
      <c r="GC409" s="1118"/>
      <c r="GD409" s="1117"/>
      <c r="GE409" s="1118"/>
      <c r="GF409" s="1117"/>
      <c r="GG409" s="1118"/>
      <c r="GH409" s="1117"/>
      <c r="GI409" s="1118"/>
      <c r="GJ409" s="1117"/>
      <c r="GK409" s="1118"/>
      <c r="GL409" s="1117"/>
      <c r="GM409" s="1118"/>
      <c r="GN409" s="1117"/>
      <c r="GO409" s="1118"/>
      <c r="GP409" s="1117"/>
      <c r="GQ409" s="1118"/>
      <c r="GR409" s="1117"/>
      <c r="GS409" s="1118"/>
      <c r="GT409" s="1117"/>
      <c r="GU409" s="1118"/>
      <c r="GV409" s="1117"/>
      <c r="GW409" s="1118"/>
      <c r="GX409" s="1117"/>
      <c r="GY409" s="1118"/>
      <c r="GZ409" s="1117"/>
      <c r="HA409" s="1118"/>
      <c r="HB409" s="1117"/>
      <c r="HC409" s="1118"/>
      <c r="HD409" s="1117"/>
      <c r="HE409" s="1118"/>
      <c r="HF409" s="1117"/>
      <c r="HG409" s="1118"/>
      <c r="HH409" s="1117"/>
      <c r="HI409" s="1118"/>
    </row>
    <row r="410" spans="1:217" s="20" customFormat="1" ht="12.75" hidden="1" customHeight="1">
      <c r="A410" s="1139"/>
      <c r="B410" s="1140"/>
      <c r="C410" s="1139"/>
      <c r="D410" s="1141"/>
      <c r="E410" s="1141"/>
      <c r="F410" s="1142"/>
      <c r="G410" s="1141"/>
      <c r="H410" s="842"/>
      <c r="I410" s="1143"/>
      <c r="J410" s="1144"/>
      <c r="K410" s="843" t="s">
        <v>384</v>
      </c>
      <c r="L410" s="1113">
        <f>L409</f>
        <v>0</v>
      </c>
      <c r="M410" s="1114"/>
      <c r="N410" s="1113">
        <f>N409+L410</f>
        <v>0</v>
      </c>
      <c r="O410" s="1114"/>
      <c r="P410" s="1113">
        <f>P409+N410</f>
        <v>0</v>
      </c>
      <c r="Q410" s="1114"/>
      <c r="R410" s="1113">
        <f>R409+P410</f>
        <v>0</v>
      </c>
      <c r="S410" s="1114"/>
      <c r="T410" s="1113">
        <f>T409+R410</f>
        <v>0</v>
      </c>
      <c r="U410" s="1114"/>
      <c r="V410" s="1113">
        <f>V409+T410</f>
        <v>0</v>
      </c>
      <c r="W410" s="1114"/>
      <c r="X410" s="1113">
        <f>X409+V410</f>
        <v>0</v>
      </c>
      <c r="Y410" s="1114"/>
      <c r="Z410" s="1113">
        <f>Z409+X410</f>
        <v>0</v>
      </c>
      <c r="AA410" s="1114"/>
      <c r="AB410" s="1113">
        <f>AB409+Z410</f>
        <v>0</v>
      </c>
      <c r="AC410" s="1114"/>
      <c r="AD410" s="1113">
        <f>AD409+AB410</f>
        <v>0</v>
      </c>
      <c r="AE410" s="1114"/>
      <c r="AF410" s="1113">
        <f>AF409+AD410</f>
        <v>0</v>
      </c>
      <c r="AG410" s="1114"/>
      <c r="AH410" s="1113">
        <f>AH409+AF410</f>
        <v>0</v>
      </c>
      <c r="AI410" s="1114"/>
      <c r="AJ410" s="1113">
        <f>AJ409+AH410</f>
        <v>0</v>
      </c>
      <c r="AK410" s="1114"/>
      <c r="AL410" s="1113">
        <f>AL409+AJ410</f>
        <v>0</v>
      </c>
      <c r="AM410" s="1114"/>
      <c r="AN410" s="1113">
        <f>AN409+AL410</f>
        <v>0</v>
      </c>
      <c r="AO410" s="1114"/>
      <c r="AP410" s="1113">
        <f>AP409+AN410</f>
        <v>0</v>
      </c>
      <c r="AQ410" s="1114"/>
      <c r="AR410" s="1113">
        <f>AR409+AP410</f>
        <v>0</v>
      </c>
      <c r="AS410" s="1114"/>
      <c r="AT410" s="1113">
        <f>AT409+AR410</f>
        <v>0</v>
      </c>
      <c r="AU410" s="1114"/>
      <c r="AV410" s="1113">
        <f>AV409+AT410</f>
        <v>0</v>
      </c>
      <c r="AW410" s="1114"/>
      <c r="AX410" s="1113">
        <f>AX409+AV410</f>
        <v>0</v>
      </c>
      <c r="AY410" s="1114"/>
      <c r="AZ410" s="1113">
        <f>AZ409+AX410</f>
        <v>0</v>
      </c>
      <c r="BA410" s="1114"/>
      <c r="BB410" s="1113">
        <f>BB409+AZ410</f>
        <v>0</v>
      </c>
      <c r="BC410" s="1114"/>
      <c r="BD410" s="1113">
        <f>BD409+BB410</f>
        <v>0</v>
      </c>
      <c r="BE410" s="1114"/>
      <c r="BF410" s="1113">
        <f>BF409+BD410</f>
        <v>0</v>
      </c>
      <c r="BG410" s="1114"/>
      <c r="BH410" s="1113">
        <f>BH409+BF410</f>
        <v>0</v>
      </c>
      <c r="BI410" s="1114"/>
      <c r="BJ410" s="1113">
        <f>BJ409+BH410</f>
        <v>0</v>
      </c>
      <c r="BK410" s="1114"/>
      <c r="BL410" s="1113">
        <f>BL409+BJ410</f>
        <v>0</v>
      </c>
      <c r="BM410" s="1114"/>
      <c r="BN410" s="1113">
        <f>BN409+BL410</f>
        <v>0</v>
      </c>
      <c r="BO410" s="1114"/>
      <c r="BP410" s="1113">
        <f>BP409+BN410</f>
        <v>0</v>
      </c>
      <c r="BQ410" s="1114"/>
      <c r="BR410" s="1113">
        <f>BR409+BP410</f>
        <v>0</v>
      </c>
      <c r="BS410" s="1114"/>
      <c r="BT410" s="1113">
        <f>BT409+BR410</f>
        <v>0</v>
      </c>
      <c r="BU410" s="1114"/>
      <c r="BV410" s="1113">
        <f>BV409+BT410</f>
        <v>0</v>
      </c>
      <c r="BW410" s="1114"/>
      <c r="BX410" s="1113">
        <f>BX409+BV410</f>
        <v>0</v>
      </c>
      <c r="BY410" s="1114"/>
      <c r="BZ410" s="1113">
        <f>BZ409+BX410</f>
        <v>0</v>
      </c>
      <c r="CA410" s="1114"/>
      <c r="CB410" s="1113">
        <f>CB409+BZ410</f>
        <v>0</v>
      </c>
      <c r="CC410" s="1114"/>
      <c r="CD410" s="1113">
        <f>CD409+CB410</f>
        <v>0</v>
      </c>
      <c r="CE410" s="1114"/>
      <c r="CF410" s="1113">
        <f>CF409+CD410</f>
        <v>0</v>
      </c>
      <c r="CG410" s="1114"/>
      <c r="CH410" s="1113">
        <f>CH409+CF410</f>
        <v>0</v>
      </c>
      <c r="CI410" s="1114"/>
      <c r="CJ410" s="1113">
        <f>CJ409+CH410</f>
        <v>0</v>
      </c>
      <c r="CK410" s="1114"/>
      <c r="CL410" s="1113">
        <f>CL409+CJ410</f>
        <v>0</v>
      </c>
      <c r="CM410" s="1114"/>
      <c r="CN410" s="1113">
        <f>CN409+CL410</f>
        <v>0</v>
      </c>
      <c r="CO410" s="1114"/>
      <c r="CP410" s="1113">
        <f>CP409+CN410</f>
        <v>0</v>
      </c>
      <c r="CQ410" s="1114"/>
      <c r="CR410" s="1113">
        <f>CR409+CP410</f>
        <v>0</v>
      </c>
      <c r="CS410" s="1114"/>
      <c r="CT410" s="1113">
        <f>CT409+CR410</f>
        <v>0</v>
      </c>
      <c r="CU410" s="1114"/>
      <c r="CV410" s="1113">
        <f>CV409+CT410</f>
        <v>0</v>
      </c>
      <c r="CW410" s="1114"/>
      <c r="CX410" s="1113">
        <f>CX409+CV410</f>
        <v>0</v>
      </c>
      <c r="CY410" s="1114"/>
      <c r="CZ410" s="1113">
        <f>CZ409+CX410</f>
        <v>0</v>
      </c>
      <c r="DA410" s="1114"/>
      <c r="DB410" s="1113">
        <f>DB409+CZ410</f>
        <v>0</v>
      </c>
      <c r="DC410" s="1114"/>
      <c r="DD410" s="1113">
        <f>DD409+DB410</f>
        <v>0</v>
      </c>
      <c r="DE410" s="1114"/>
      <c r="DF410" s="1113">
        <f>DF409+DD410</f>
        <v>0</v>
      </c>
      <c r="DG410" s="1114"/>
      <c r="DH410" s="1113">
        <f>DH409+DF410</f>
        <v>0</v>
      </c>
      <c r="DI410" s="1114"/>
      <c r="DJ410" s="1119">
        <f>DJ409+DH410</f>
        <v>0</v>
      </c>
      <c r="DK410" s="1120"/>
      <c r="DL410" s="1113">
        <f>DL409+DJ410</f>
        <v>0</v>
      </c>
      <c r="DM410" s="1114"/>
      <c r="DN410" s="1113">
        <f>DN409+DL410</f>
        <v>0</v>
      </c>
      <c r="DO410" s="1114"/>
      <c r="DP410" s="1113">
        <f>DP409+DN410</f>
        <v>0</v>
      </c>
      <c r="DQ410" s="1114"/>
      <c r="DR410" s="1113">
        <f>DR409+DP410</f>
        <v>0</v>
      </c>
      <c r="DS410" s="1114"/>
      <c r="DT410" s="1113">
        <f>DT409+DR410</f>
        <v>0</v>
      </c>
      <c r="DU410" s="1114"/>
      <c r="DV410" s="1113">
        <f>DV409+DT410</f>
        <v>0</v>
      </c>
      <c r="DW410" s="1114"/>
      <c r="DX410" s="1113">
        <f>DX409+DV410</f>
        <v>0</v>
      </c>
      <c r="DY410" s="1114"/>
      <c r="DZ410" s="1113">
        <f>DZ409+DX410</f>
        <v>0</v>
      </c>
      <c r="EA410" s="1114"/>
      <c r="EB410" s="1113">
        <f>EB409+DZ410</f>
        <v>0</v>
      </c>
      <c r="EC410" s="1114"/>
      <c r="ED410" s="1113">
        <f>ED409+EB410</f>
        <v>0</v>
      </c>
      <c r="EE410" s="1114"/>
      <c r="EF410" s="1113">
        <f>EF409+ED410</f>
        <v>0</v>
      </c>
      <c r="EG410" s="1114"/>
      <c r="EH410" s="1113">
        <f>EH409+EF410</f>
        <v>0</v>
      </c>
      <c r="EI410" s="1114"/>
      <c r="EJ410" s="1113">
        <f>EJ409+EH410</f>
        <v>0</v>
      </c>
      <c r="EK410" s="1114"/>
      <c r="EL410" s="1113">
        <f>EL409+EJ410</f>
        <v>0</v>
      </c>
      <c r="EM410" s="1114"/>
      <c r="EN410" s="1113">
        <f>EN409+EL410</f>
        <v>0</v>
      </c>
      <c r="EO410" s="1114"/>
      <c r="EP410" s="1113">
        <f>EP409+EN410</f>
        <v>0</v>
      </c>
      <c r="EQ410" s="1114"/>
      <c r="ER410" s="1113">
        <f>ER409+EP410</f>
        <v>0</v>
      </c>
      <c r="ES410" s="1114"/>
      <c r="ET410" s="1113">
        <f>ET409+ER410</f>
        <v>0</v>
      </c>
      <c r="EU410" s="1114"/>
      <c r="EV410" s="1113">
        <f>EV409+ET410</f>
        <v>0</v>
      </c>
      <c r="EW410" s="1114"/>
      <c r="EX410" s="1113">
        <f>EX409+EV410</f>
        <v>0</v>
      </c>
      <c r="EY410" s="1114"/>
      <c r="EZ410" s="1113">
        <f>EZ409+EX410</f>
        <v>0</v>
      </c>
      <c r="FA410" s="1114"/>
      <c r="FB410" s="1113">
        <f>FB409+EZ410</f>
        <v>0</v>
      </c>
      <c r="FC410" s="1114"/>
      <c r="FD410" s="1113">
        <f>FD409+FB410</f>
        <v>0</v>
      </c>
      <c r="FE410" s="1114"/>
      <c r="FF410" s="1113">
        <f>FF409+FD410</f>
        <v>0</v>
      </c>
      <c r="FG410" s="1114"/>
      <c r="FH410" s="1113">
        <f>FH409+FF410</f>
        <v>0</v>
      </c>
      <c r="FI410" s="1114"/>
      <c r="FJ410" s="1113">
        <f>FJ409+FH410</f>
        <v>0</v>
      </c>
      <c r="FK410" s="1114"/>
      <c r="FL410" s="1113">
        <f>FL409+FJ410</f>
        <v>0</v>
      </c>
      <c r="FM410" s="1114"/>
      <c r="FN410" s="1113">
        <f>FN409+FL410</f>
        <v>0</v>
      </c>
      <c r="FO410" s="1114"/>
      <c r="FP410" s="1113">
        <f>FP409+FN410</f>
        <v>0</v>
      </c>
      <c r="FQ410" s="1114"/>
      <c r="FR410" s="1113">
        <f>FR409+FP410</f>
        <v>0</v>
      </c>
      <c r="FS410" s="1114"/>
      <c r="FT410" s="1113">
        <f>FT409+FR410</f>
        <v>0</v>
      </c>
      <c r="FU410" s="1114"/>
      <c r="FV410" s="1113">
        <f>FV409+FT410</f>
        <v>0</v>
      </c>
      <c r="FW410" s="1114"/>
      <c r="FX410" s="1113">
        <f>FX409+FV410</f>
        <v>0</v>
      </c>
      <c r="FY410" s="1114"/>
      <c r="FZ410" s="1113">
        <f>FZ409+FX410</f>
        <v>0</v>
      </c>
      <c r="GA410" s="1114"/>
      <c r="GB410" s="1113">
        <f>GB409+FZ410</f>
        <v>0</v>
      </c>
      <c r="GC410" s="1114"/>
      <c r="GD410" s="1113">
        <f>GD409+GB410</f>
        <v>0</v>
      </c>
      <c r="GE410" s="1114"/>
      <c r="GF410" s="1113">
        <f>GF409+GD410</f>
        <v>0</v>
      </c>
      <c r="GG410" s="1114"/>
      <c r="GH410" s="1113">
        <f>GH409+GF410</f>
        <v>0</v>
      </c>
      <c r="GI410" s="1114"/>
      <c r="GJ410" s="1113">
        <f>GJ409+GH410</f>
        <v>0</v>
      </c>
      <c r="GK410" s="1114"/>
      <c r="GL410" s="1113">
        <f>GL409+GJ410</f>
        <v>0</v>
      </c>
      <c r="GM410" s="1114"/>
      <c r="GN410" s="1113">
        <f>GN409+GL410</f>
        <v>0</v>
      </c>
      <c r="GO410" s="1114"/>
      <c r="GP410" s="1113">
        <f>GP409+GN410</f>
        <v>0</v>
      </c>
      <c r="GQ410" s="1114"/>
      <c r="GR410" s="1113">
        <f>GR409+GP410</f>
        <v>0</v>
      </c>
      <c r="GS410" s="1114"/>
      <c r="GT410" s="1113">
        <f>GT409+GR410</f>
        <v>0</v>
      </c>
      <c r="GU410" s="1114"/>
      <c r="GV410" s="1113">
        <f t="shared" ref="GV410" si="1626">GV409+GT410</f>
        <v>0</v>
      </c>
      <c r="GW410" s="1114"/>
      <c r="GX410" s="1113">
        <f t="shared" ref="GX410" si="1627">GX409+GV410</f>
        <v>0</v>
      </c>
      <c r="GY410" s="1114"/>
      <c r="GZ410" s="1113">
        <f t="shared" ref="GZ410" si="1628">GZ409+GX410</f>
        <v>0</v>
      </c>
      <c r="HA410" s="1114"/>
      <c r="HB410" s="1113">
        <f>HB409+GZ410</f>
        <v>0</v>
      </c>
      <c r="HC410" s="1114"/>
      <c r="HD410" s="1113">
        <f t="shared" ref="HD410" si="1629">HD409+HB410</f>
        <v>0</v>
      </c>
      <c r="HE410" s="1114"/>
      <c r="HF410" s="1113">
        <f t="shared" ref="HF410" si="1630">HF409+HD410</f>
        <v>0</v>
      </c>
      <c r="HG410" s="1114"/>
      <c r="HH410" s="1113">
        <f t="shared" ref="HH410" si="1631">HH409+HF410</f>
        <v>0</v>
      </c>
      <c r="HI410" s="1114"/>
    </row>
    <row r="411" spans="1:217" s="21" customFormat="1" ht="12.75" hidden="1" customHeight="1">
      <c r="A411" s="1139"/>
      <c r="B411" s="1140"/>
      <c r="C411" s="1139"/>
      <c r="D411" s="1141"/>
      <c r="E411" s="1141"/>
      <c r="F411" s="1142"/>
      <c r="G411" s="1141"/>
      <c r="H411" s="844"/>
      <c r="I411" s="1143"/>
      <c r="J411" s="1144"/>
      <c r="K411" s="845" t="s">
        <v>385</v>
      </c>
      <c r="L411" s="1108" t="e">
        <f>IF($E405&gt;0,L408/$E405,"-")</f>
        <v>#N/A</v>
      </c>
      <c r="M411" s="1109"/>
      <c r="N411" s="1108" t="e">
        <f>IF($E405&gt;0,N408/$E405,"-")</f>
        <v>#N/A</v>
      </c>
      <c r="O411" s="1109"/>
      <c r="P411" s="1108" t="e">
        <f>IF($E405&gt;0,P408/$E405,"-")</f>
        <v>#N/A</v>
      </c>
      <c r="Q411" s="1109"/>
      <c r="R411" s="1108" t="e">
        <f>IF($E405&gt;0,R408/$E405,"-")</f>
        <v>#N/A</v>
      </c>
      <c r="S411" s="1109"/>
      <c r="T411" s="1108" t="e">
        <f>IF($E405&gt;0,T408/$E405,"-")</f>
        <v>#N/A</v>
      </c>
      <c r="U411" s="1109"/>
      <c r="V411" s="1108" t="e">
        <f>IF($E405&gt;0,V408/$E405,"-")</f>
        <v>#N/A</v>
      </c>
      <c r="W411" s="1109"/>
      <c r="X411" s="1108" t="e">
        <f>IF($E405&gt;0,X408/$E405,"-")</f>
        <v>#N/A</v>
      </c>
      <c r="Y411" s="1109"/>
      <c r="Z411" s="1108" t="e">
        <f>IF($E405&gt;0,Z408/$E405,"-")</f>
        <v>#N/A</v>
      </c>
      <c r="AA411" s="1109"/>
      <c r="AB411" s="1108" t="e">
        <f>IF($E405&gt;0,AB408/$E405,"-")</f>
        <v>#N/A</v>
      </c>
      <c r="AC411" s="1109"/>
      <c r="AD411" s="1108" t="e">
        <f>IF($E405&gt;0,AD408/$E405,"-")</f>
        <v>#N/A</v>
      </c>
      <c r="AE411" s="1109"/>
      <c r="AF411" s="1108" t="e">
        <f>IF($E405&gt;0,AF408/$E405,"-")</f>
        <v>#N/A</v>
      </c>
      <c r="AG411" s="1109"/>
      <c r="AH411" s="1108" t="e">
        <f>IF($E405&gt;0,AH408/$E405,"-")</f>
        <v>#N/A</v>
      </c>
      <c r="AI411" s="1109"/>
      <c r="AJ411" s="1108" t="e">
        <f>IF($E405&gt;0,AJ408/$E405,"-")</f>
        <v>#N/A</v>
      </c>
      <c r="AK411" s="1109"/>
      <c r="AL411" s="1108" t="e">
        <f>IF($E405&gt;0,AL408/$E405,"-")</f>
        <v>#N/A</v>
      </c>
      <c r="AM411" s="1109"/>
      <c r="AN411" s="1108" t="e">
        <f>IF($E405&gt;0,AN408/$E405,"-")</f>
        <v>#N/A</v>
      </c>
      <c r="AO411" s="1109"/>
      <c r="AP411" s="1108" t="e">
        <f>IF($E405&gt;0,AP408/$E405,"-")</f>
        <v>#N/A</v>
      </c>
      <c r="AQ411" s="1109"/>
      <c r="AR411" s="1108" t="e">
        <f>IF($E405&gt;0,AR408/$E405,"-")</f>
        <v>#N/A</v>
      </c>
      <c r="AS411" s="1109"/>
      <c r="AT411" s="1108" t="e">
        <f>IF($E405&gt;0,AT408/$E405,"-")</f>
        <v>#N/A</v>
      </c>
      <c r="AU411" s="1109"/>
      <c r="AV411" s="1108" t="e">
        <f>IF($E405&gt;0,AV408/$E405,"-")</f>
        <v>#N/A</v>
      </c>
      <c r="AW411" s="1109"/>
      <c r="AX411" s="1108" t="e">
        <f>IF($E405&gt;0,AX408/$E405,"-")</f>
        <v>#N/A</v>
      </c>
      <c r="AY411" s="1109"/>
      <c r="AZ411" s="1108" t="e">
        <f>IF($E405&gt;0,AZ408/$E405,"-")</f>
        <v>#N/A</v>
      </c>
      <c r="BA411" s="1109"/>
      <c r="BB411" s="1108" t="e">
        <f>IF($E405&gt;0,BB408/$E405,"-")</f>
        <v>#N/A</v>
      </c>
      <c r="BC411" s="1109"/>
      <c r="BD411" s="1108" t="e">
        <f>IF($E405&gt;0,BD408/$E405,"-")</f>
        <v>#N/A</v>
      </c>
      <c r="BE411" s="1109"/>
      <c r="BF411" s="1108" t="e">
        <f>IF($E405&gt;0,BF408/$E405,"-")</f>
        <v>#N/A</v>
      </c>
      <c r="BG411" s="1109"/>
      <c r="BH411" s="1108" t="e">
        <f>IF($E405&gt;0,BH408/$E405,"-")</f>
        <v>#N/A</v>
      </c>
      <c r="BI411" s="1109"/>
      <c r="BJ411" s="1108" t="e">
        <f>IF($E405&gt;0,BJ408/$E405,"-")</f>
        <v>#N/A</v>
      </c>
      <c r="BK411" s="1109"/>
      <c r="BL411" s="1108" t="e">
        <f>IF($E405&gt;0,BL408/$E405,"-")</f>
        <v>#N/A</v>
      </c>
      <c r="BM411" s="1109"/>
      <c r="BN411" s="1108" t="e">
        <f>IF($E405&gt;0,BN408/$E405,"-")</f>
        <v>#N/A</v>
      </c>
      <c r="BO411" s="1109"/>
      <c r="BP411" s="1108" t="e">
        <f>IF($E405&gt;0,BP408/$E405,"-")</f>
        <v>#N/A</v>
      </c>
      <c r="BQ411" s="1109"/>
      <c r="BR411" s="1108" t="e">
        <f>IF($E405&gt;0,BR408/$E405,"-")</f>
        <v>#N/A</v>
      </c>
      <c r="BS411" s="1109"/>
      <c r="BT411" s="1108" t="e">
        <f>IF($E405&gt;0,BT408/$E405,"-")</f>
        <v>#N/A</v>
      </c>
      <c r="BU411" s="1109"/>
      <c r="BV411" s="1108" t="e">
        <f>IF($E405&gt;0,BV408/$E405,"-")</f>
        <v>#N/A</v>
      </c>
      <c r="BW411" s="1109"/>
      <c r="BX411" s="1108" t="e">
        <f>IF($E405&gt;0,BX408/$E405,"-")</f>
        <v>#N/A</v>
      </c>
      <c r="BY411" s="1109"/>
      <c r="BZ411" s="1108" t="e">
        <f>IF($E405&gt;0,BZ408/$E405,"-")</f>
        <v>#N/A</v>
      </c>
      <c r="CA411" s="1109"/>
      <c r="CB411" s="1108" t="e">
        <f>IF($E405&gt;0,CB408/$E405,"-")</f>
        <v>#N/A</v>
      </c>
      <c r="CC411" s="1109"/>
      <c r="CD411" s="1108" t="e">
        <f>IF($E405&gt;0,CD408/$E405,"-")</f>
        <v>#N/A</v>
      </c>
      <c r="CE411" s="1109"/>
      <c r="CF411" s="1108" t="e">
        <f>IF($E405&gt;0,CF408/$E405,"-")</f>
        <v>#N/A</v>
      </c>
      <c r="CG411" s="1109"/>
      <c r="CH411" s="1108" t="e">
        <f>IF($E405&gt;0,CH408/$E405,"-")</f>
        <v>#N/A</v>
      </c>
      <c r="CI411" s="1109"/>
      <c r="CJ411" s="1108" t="e">
        <f>IF($E405&gt;0,CJ408/$E405,"-")</f>
        <v>#N/A</v>
      </c>
      <c r="CK411" s="1109"/>
      <c r="CL411" s="1108" t="e">
        <f>IF($E405&gt;0,CL408/$E405,"-")</f>
        <v>#N/A</v>
      </c>
      <c r="CM411" s="1109"/>
      <c r="CN411" s="1108" t="e">
        <f>IF($E405&gt;0,CN408/$E405,"-")</f>
        <v>#N/A</v>
      </c>
      <c r="CO411" s="1109"/>
      <c r="CP411" s="1108" t="e">
        <f>IF($E405&gt;0,CP408/$E405,"-")</f>
        <v>#N/A</v>
      </c>
      <c r="CQ411" s="1109"/>
      <c r="CR411" s="1108" t="e">
        <f>IF($E405&gt;0,CR408/$E405,"-")</f>
        <v>#N/A</v>
      </c>
      <c r="CS411" s="1109"/>
      <c r="CT411" s="1108" t="e">
        <f>IF($E405&gt;0,CT408/$E405,"-")</f>
        <v>#N/A</v>
      </c>
      <c r="CU411" s="1109"/>
      <c r="CV411" s="1108" t="e">
        <f>IF($E405&gt;0,CV408/$E405,"-")</f>
        <v>#N/A</v>
      </c>
      <c r="CW411" s="1109"/>
      <c r="CX411" s="1108" t="e">
        <f>IF($E405&gt;0,CX408/$E405,"-")</f>
        <v>#N/A</v>
      </c>
      <c r="CY411" s="1109"/>
      <c r="CZ411" s="1108" t="e">
        <f>IF($E405&gt;0,CZ408/$E405,"-")</f>
        <v>#N/A</v>
      </c>
      <c r="DA411" s="1109"/>
      <c r="DB411" s="1108" t="e">
        <f>IF($E405&gt;0,DB408/$E405,"-")</f>
        <v>#N/A</v>
      </c>
      <c r="DC411" s="1109"/>
      <c r="DD411" s="1108" t="e">
        <f>IF($E405&gt;0,DD408/$E405,"-")</f>
        <v>#N/A</v>
      </c>
      <c r="DE411" s="1109"/>
      <c r="DF411" s="1108" t="e">
        <f>IF($E405&gt;0,DF408/$E405,"-")</f>
        <v>#N/A</v>
      </c>
      <c r="DG411" s="1109"/>
      <c r="DH411" s="1108" t="e">
        <f>IF($E405&gt;0,DH408/$E405,"-")</f>
        <v>#N/A</v>
      </c>
      <c r="DI411" s="1109"/>
      <c r="DJ411" s="1115" t="e">
        <f>IF($E405&gt;0,DJ408/$E405,"-")</f>
        <v>#N/A</v>
      </c>
      <c r="DK411" s="1116"/>
      <c r="DL411" s="1108" t="e">
        <f>IF($E405&gt;0,DL408/$E405,"-")</f>
        <v>#N/A</v>
      </c>
      <c r="DM411" s="1109"/>
      <c r="DN411" s="1108" t="e">
        <f>IF($E405&gt;0,DN408/$E405,"-")</f>
        <v>#N/A</v>
      </c>
      <c r="DO411" s="1109"/>
      <c r="DP411" s="1108" t="e">
        <f>IF($E405&gt;0,DP408/$E405,"-")</f>
        <v>#N/A</v>
      </c>
      <c r="DQ411" s="1109"/>
      <c r="DR411" s="1108" t="e">
        <f>IF($E405&gt;0,DR408/$E405,"-")</f>
        <v>#N/A</v>
      </c>
      <c r="DS411" s="1109"/>
      <c r="DT411" s="1108" t="e">
        <f>IF($E405&gt;0,DT408/$E405,"-")</f>
        <v>#N/A</v>
      </c>
      <c r="DU411" s="1109"/>
      <c r="DV411" s="1108" t="e">
        <f>IF($E405&gt;0,DV408/$E405,"-")</f>
        <v>#N/A</v>
      </c>
      <c r="DW411" s="1109"/>
      <c r="DX411" s="1108" t="e">
        <f>IF($E405&gt;0,DX408/$E405,"-")</f>
        <v>#N/A</v>
      </c>
      <c r="DY411" s="1109"/>
      <c r="DZ411" s="1108" t="e">
        <f>IF($E405&gt;0,DZ408/$E405,"-")</f>
        <v>#N/A</v>
      </c>
      <c r="EA411" s="1109"/>
      <c r="EB411" s="1108" t="e">
        <f>IF($E405&gt;0,EB408/$E405,"-")</f>
        <v>#N/A</v>
      </c>
      <c r="EC411" s="1109"/>
      <c r="ED411" s="1108" t="e">
        <f>IF($E405&gt;0,ED408/$E405,"-")</f>
        <v>#N/A</v>
      </c>
      <c r="EE411" s="1109"/>
      <c r="EF411" s="1108" t="e">
        <f>IF($E405&gt;0,EF408/$E405,"-")</f>
        <v>#N/A</v>
      </c>
      <c r="EG411" s="1109"/>
      <c r="EH411" s="1108" t="e">
        <f>IF($E405&gt;0,EH408/$E405,"-")</f>
        <v>#N/A</v>
      </c>
      <c r="EI411" s="1109"/>
      <c r="EJ411" s="1108" t="e">
        <f>IF($E405&gt;0,EJ408/$E405,"-")</f>
        <v>#N/A</v>
      </c>
      <c r="EK411" s="1109"/>
      <c r="EL411" s="1108" t="e">
        <f>IF($E405&gt;0,EL408/$E405,"-")</f>
        <v>#N/A</v>
      </c>
      <c r="EM411" s="1109"/>
      <c r="EN411" s="1108" t="e">
        <f>IF($E405&gt;0,EN408/$E405,"-")</f>
        <v>#N/A</v>
      </c>
      <c r="EO411" s="1109"/>
      <c r="EP411" s="1108" t="e">
        <f>IF($E405&gt;0,EP408/$E405,"-")</f>
        <v>#N/A</v>
      </c>
      <c r="EQ411" s="1109"/>
      <c r="ER411" s="1108" t="e">
        <f>IF($E405&gt;0,ER408/$E405,"-")</f>
        <v>#N/A</v>
      </c>
      <c r="ES411" s="1109"/>
      <c r="ET411" s="1108" t="e">
        <f>IF($E405&gt;0,ET408/$E405,"-")</f>
        <v>#N/A</v>
      </c>
      <c r="EU411" s="1109"/>
      <c r="EV411" s="1108" t="e">
        <f>IF($E405&gt;0,EV408/$E405,"-")</f>
        <v>#N/A</v>
      </c>
      <c r="EW411" s="1109"/>
      <c r="EX411" s="1108" t="e">
        <f>IF($E405&gt;0,EX408/$E405,"-")</f>
        <v>#N/A</v>
      </c>
      <c r="EY411" s="1109"/>
      <c r="EZ411" s="1108" t="e">
        <f>IF($E405&gt;0,EZ408/$E405,"-")</f>
        <v>#N/A</v>
      </c>
      <c r="FA411" s="1109"/>
      <c r="FB411" s="1108" t="e">
        <f>IF($E405&gt;0,FB408/$E405,"-")</f>
        <v>#N/A</v>
      </c>
      <c r="FC411" s="1109"/>
      <c r="FD411" s="1108" t="e">
        <f>IF($E405&gt;0,FD408/$E405,"-")</f>
        <v>#N/A</v>
      </c>
      <c r="FE411" s="1109"/>
      <c r="FF411" s="1108" t="e">
        <f>IF($E405&gt;0,FF408/$E405,"-")</f>
        <v>#N/A</v>
      </c>
      <c r="FG411" s="1109"/>
      <c r="FH411" s="1108" t="e">
        <f>IF($E405&gt;0,FH408/$E405,"-")</f>
        <v>#N/A</v>
      </c>
      <c r="FI411" s="1109"/>
      <c r="FJ411" s="1108" t="e">
        <f>IF($E405&gt;0,FJ408/$E405,"-")</f>
        <v>#N/A</v>
      </c>
      <c r="FK411" s="1109"/>
      <c r="FL411" s="1108" t="e">
        <f>IF($E405&gt;0,FL408/$E405,"-")</f>
        <v>#N/A</v>
      </c>
      <c r="FM411" s="1109"/>
      <c r="FN411" s="1108" t="e">
        <f>IF($E405&gt;0,FN408/$E405,"-")</f>
        <v>#N/A</v>
      </c>
      <c r="FO411" s="1109"/>
      <c r="FP411" s="1108" t="e">
        <f>IF($E405&gt;0,FP408/$E405,"-")</f>
        <v>#N/A</v>
      </c>
      <c r="FQ411" s="1109"/>
      <c r="FR411" s="1108" t="e">
        <f>IF($E405&gt;0,FR408/$E405,"-")</f>
        <v>#N/A</v>
      </c>
      <c r="FS411" s="1109"/>
      <c r="FT411" s="1108" t="e">
        <f>IF($E405&gt;0,FT408/$E405,"-")</f>
        <v>#N/A</v>
      </c>
      <c r="FU411" s="1109"/>
      <c r="FV411" s="1108" t="e">
        <f>IF($E405&gt;0,FV408/$E405,"-")</f>
        <v>#N/A</v>
      </c>
      <c r="FW411" s="1109"/>
      <c r="FX411" s="1108" t="e">
        <f>IF($E405&gt;0,FX408/$E405,"-")</f>
        <v>#N/A</v>
      </c>
      <c r="FY411" s="1109"/>
      <c r="FZ411" s="1108" t="e">
        <f>IF($E405&gt;0,FZ408/$E405,"-")</f>
        <v>#N/A</v>
      </c>
      <c r="GA411" s="1109"/>
      <c r="GB411" s="1108" t="e">
        <f>IF($E405&gt;0,GB408/$E405,"-")</f>
        <v>#N/A</v>
      </c>
      <c r="GC411" s="1109"/>
      <c r="GD411" s="1108" t="e">
        <f>IF($E405&gt;0,GD408/$E405,"-")</f>
        <v>#N/A</v>
      </c>
      <c r="GE411" s="1109"/>
      <c r="GF411" s="1108" t="e">
        <f>IF($E405&gt;0,GF408/$E405,"-")</f>
        <v>#N/A</v>
      </c>
      <c r="GG411" s="1109"/>
      <c r="GH411" s="1108" t="e">
        <f>IF($E405&gt;0,GH408/$E405,"-")</f>
        <v>#N/A</v>
      </c>
      <c r="GI411" s="1109"/>
      <c r="GJ411" s="1108" t="e">
        <f>IF($E405&gt;0,GJ408/$E405,"-")</f>
        <v>#N/A</v>
      </c>
      <c r="GK411" s="1109"/>
      <c r="GL411" s="1108" t="e">
        <f>IF($E405&gt;0,GL408/$E405,"-")</f>
        <v>#N/A</v>
      </c>
      <c r="GM411" s="1109"/>
      <c r="GN411" s="1108" t="e">
        <f>IF($E405&gt;0,GN408/$E405,"-")</f>
        <v>#N/A</v>
      </c>
      <c r="GO411" s="1109"/>
      <c r="GP411" s="1108" t="e">
        <f>IF($E405&gt;0,GP408/$E405,"-")</f>
        <v>#N/A</v>
      </c>
      <c r="GQ411" s="1109"/>
      <c r="GR411" s="1108" t="e">
        <f>IF($E405&gt;0,GR408/$E405,"-")</f>
        <v>#N/A</v>
      </c>
      <c r="GS411" s="1109"/>
      <c r="GT411" s="1108" t="e">
        <f>IF($E405&gt;0,GT408/$E405,"-")</f>
        <v>#N/A</v>
      </c>
      <c r="GU411" s="1109"/>
      <c r="GV411" s="1108" t="e">
        <f t="shared" ref="GV411" si="1632">IF($E405&gt;0,GV408/$E405,"-")</f>
        <v>#N/A</v>
      </c>
      <c r="GW411" s="1109"/>
      <c r="GX411" s="1108" t="e">
        <f t="shared" ref="GX411" si="1633">IF($E405&gt;0,GX408/$E405,"-")</f>
        <v>#N/A</v>
      </c>
      <c r="GY411" s="1109"/>
      <c r="GZ411" s="1108" t="e">
        <f t="shared" ref="GZ411" si="1634">IF($E405&gt;0,GZ408/$E405,"-")</f>
        <v>#N/A</v>
      </c>
      <c r="HA411" s="1109"/>
      <c r="HB411" s="1108" t="e">
        <f>IF($E405&gt;0,HB408/$E405,"-")</f>
        <v>#N/A</v>
      </c>
      <c r="HC411" s="1109"/>
      <c r="HD411" s="1108" t="e">
        <f t="shared" ref="HD411" si="1635">IF($E405&gt;0,HD408/$E405,"-")</f>
        <v>#N/A</v>
      </c>
      <c r="HE411" s="1109"/>
      <c r="HF411" s="1108" t="e">
        <f t="shared" ref="HF411" si="1636">IF($E405&gt;0,HF408/$E405,"-")</f>
        <v>#N/A</v>
      </c>
      <c r="HG411" s="1109"/>
      <c r="HH411" s="1108" t="e">
        <f t="shared" ref="HH411" si="1637">IF($E405&gt;0,HH408/$E405,"-")</f>
        <v>#N/A</v>
      </c>
      <c r="HI411" s="1109"/>
    </row>
    <row r="412" spans="1:217" ht="12.75" hidden="1" customHeight="1">
      <c r="A412" s="1139"/>
      <c r="B412" s="1140"/>
      <c r="C412" s="1139"/>
      <c r="D412" s="1141"/>
      <c r="E412" s="1141"/>
      <c r="F412" s="1142"/>
      <c r="G412" s="1141"/>
      <c r="H412" s="733"/>
      <c r="I412" s="1143"/>
      <c r="J412" s="1144"/>
      <c r="K412" s="846" t="s">
        <v>386</v>
      </c>
      <c r="L412" s="1110" t="e">
        <f>IF($E405&gt;0,L410/$E405,"-")</f>
        <v>#N/A</v>
      </c>
      <c r="M412" s="1111"/>
      <c r="N412" s="1110" t="e">
        <f>IF($E405&gt;0,N410/$E405,"-")</f>
        <v>#N/A</v>
      </c>
      <c r="O412" s="1111"/>
      <c r="P412" s="1110" t="e">
        <f>IF($E405&gt;0,P410/$E405,"-")</f>
        <v>#N/A</v>
      </c>
      <c r="Q412" s="1111"/>
      <c r="R412" s="1110" t="e">
        <f>IF($E405&gt;0,R410/$E405,"-")</f>
        <v>#N/A</v>
      </c>
      <c r="S412" s="1111"/>
      <c r="T412" s="1110" t="e">
        <f>IF($E405&gt;0,T410/$E405,"-")</f>
        <v>#N/A</v>
      </c>
      <c r="U412" s="1111"/>
      <c r="V412" s="1110" t="e">
        <f>IF($E405&gt;0,V410/$E405,"-")</f>
        <v>#N/A</v>
      </c>
      <c r="W412" s="1111"/>
      <c r="X412" s="1110" t="e">
        <f>IF($E405&gt;0,X410/$E405,"-")</f>
        <v>#N/A</v>
      </c>
      <c r="Y412" s="1111"/>
      <c r="Z412" s="1110" t="e">
        <f>IF($E405&gt;0,Z410/$E405,"-")</f>
        <v>#N/A</v>
      </c>
      <c r="AA412" s="1111"/>
      <c r="AB412" s="1110" t="e">
        <f>IF($E405&gt;0,AB410/$E405,"-")</f>
        <v>#N/A</v>
      </c>
      <c r="AC412" s="1111"/>
      <c r="AD412" s="1110" t="e">
        <f>IF($E405&gt;0,AD410/$E405,"-")</f>
        <v>#N/A</v>
      </c>
      <c r="AE412" s="1111"/>
      <c r="AF412" s="1110" t="e">
        <f>IF($E405&gt;0,AF410/$E405,"-")</f>
        <v>#N/A</v>
      </c>
      <c r="AG412" s="1111"/>
      <c r="AH412" s="1110" t="e">
        <f>IF($E405&gt;0,AH410/$E405,"-")</f>
        <v>#N/A</v>
      </c>
      <c r="AI412" s="1111"/>
      <c r="AJ412" s="1110" t="e">
        <f>IF($E405&gt;0,AJ410/$E405,"-")</f>
        <v>#N/A</v>
      </c>
      <c r="AK412" s="1111"/>
      <c r="AL412" s="1110" t="e">
        <f>IF($E405&gt;0,AL410/$E405,"-")</f>
        <v>#N/A</v>
      </c>
      <c r="AM412" s="1111"/>
      <c r="AN412" s="1110" t="e">
        <f>IF($E405&gt;0,AN410/$E405,"-")</f>
        <v>#N/A</v>
      </c>
      <c r="AO412" s="1111"/>
      <c r="AP412" s="1110" t="e">
        <f>IF($E405&gt;0,AP410/$E405,"-")</f>
        <v>#N/A</v>
      </c>
      <c r="AQ412" s="1111"/>
      <c r="AR412" s="1110" t="e">
        <f>IF($E405&gt;0,AR410/$E405,"-")</f>
        <v>#N/A</v>
      </c>
      <c r="AS412" s="1111"/>
      <c r="AT412" s="1110" t="e">
        <f>IF($E405&gt;0,AT410/$E405,"-")</f>
        <v>#N/A</v>
      </c>
      <c r="AU412" s="1111"/>
      <c r="AV412" s="1110" t="e">
        <f>IF($E405&gt;0,AV410/$E405,"-")</f>
        <v>#N/A</v>
      </c>
      <c r="AW412" s="1111"/>
      <c r="AX412" s="1110" t="e">
        <f>IF($E405&gt;0,AX410/$E405,"-")</f>
        <v>#N/A</v>
      </c>
      <c r="AY412" s="1111"/>
      <c r="AZ412" s="1110" t="e">
        <f>IF($E405&gt;0,AZ410/$E405,"-")</f>
        <v>#N/A</v>
      </c>
      <c r="BA412" s="1111"/>
      <c r="BB412" s="1110" t="e">
        <f>IF($E405&gt;0,BB410/$E405,"-")</f>
        <v>#N/A</v>
      </c>
      <c r="BC412" s="1111"/>
      <c r="BD412" s="1110" t="e">
        <f>IF($E405&gt;0,BD410/$E405,"-")</f>
        <v>#N/A</v>
      </c>
      <c r="BE412" s="1111"/>
      <c r="BF412" s="1110" t="e">
        <f>IF($E405&gt;0,BF410/$E405,"-")</f>
        <v>#N/A</v>
      </c>
      <c r="BG412" s="1111"/>
      <c r="BH412" s="1110" t="e">
        <f>IF($E405&gt;0,BH410/$E405,"-")</f>
        <v>#N/A</v>
      </c>
      <c r="BI412" s="1111"/>
      <c r="BJ412" s="1110" t="e">
        <f>IF($E405&gt;0,BJ410/$E405,"-")</f>
        <v>#N/A</v>
      </c>
      <c r="BK412" s="1111"/>
      <c r="BL412" s="1110" t="e">
        <f>IF($E405&gt;0,BL410/$E405,"-")</f>
        <v>#N/A</v>
      </c>
      <c r="BM412" s="1111"/>
      <c r="BN412" s="1110" t="e">
        <f>IF($E405&gt;0,BN410/$E405,"-")</f>
        <v>#N/A</v>
      </c>
      <c r="BO412" s="1111"/>
      <c r="BP412" s="1110" t="e">
        <f>IF($E405&gt;0,BP410/$E405,"-")</f>
        <v>#N/A</v>
      </c>
      <c r="BQ412" s="1111"/>
      <c r="BR412" s="1107" t="e">
        <f>IF($E405&gt;0,BR410/$E405,"-")</f>
        <v>#N/A</v>
      </c>
      <c r="BS412" s="1107"/>
      <c r="BT412" s="1107" t="e">
        <f>IF($E405&gt;0,BT410/$E405,"-")</f>
        <v>#N/A</v>
      </c>
      <c r="BU412" s="1107"/>
      <c r="BV412" s="1107" t="e">
        <f>IF($E405&gt;0,BV410/$E405,"-")</f>
        <v>#N/A</v>
      </c>
      <c r="BW412" s="1107"/>
      <c r="BX412" s="1107" t="e">
        <f>IF($E405&gt;0,BX410/$E405,"-")</f>
        <v>#N/A</v>
      </c>
      <c r="BY412" s="1107"/>
      <c r="BZ412" s="1107" t="e">
        <f>IF($E405&gt;0,BZ410/$E405,"-")</f>
        <v>#N/A</v>
      </c>
      <c r="CA412" s="1107"/>
      <c r="CB412" s="1107" t="e">
        <f>IF($E405&gt;0,CB410/$E405,"-")</f>
        <v>#N/A</v>
      </c>
      <c r="CC412" s="1107"/>
      <c r="CD412" s="1107" t="e">
        <f>IF($E405&gt;0,CD410/$E405,"-")</f>
        <v>#N/A</v>
      </c>
      <c r="CE412" s="1107"/>
      <c r="CF412" s="1107" t="e">
        <f>IF($E405&gt;0,CF410/$E405,"-")</f>
        <v>#N/A</v>
      </c>
      <c r="CG412" s="1107"/>
      <c r="CH412" s="1107" t="e">
        <f>IF($E405&gt;0,CH410/$E405,"-")</f>
        <v>#N/A</v>
      </c>
      <c r="CI412" s="1107"/>
      <c r="CJ412" s="1107" t="e">
        <f>IF($E405&gt;0,CJ410/$E405,"-")</f>
        <v>#N/A</v>
      </c>
      <c r="CK412" s="1107"/>
      <c r="CL412" s="1107" t="e">
        <f>IF($E405&gt;0,CL410/$E405,"-")</f>
        <v>#N/A</v>
      </c>
      <c r="CM412" s="1107"/>
      <c r="CN412" s="1107" t="e">
        <f>IF($E405&gt;0,CN410/$E405,"-")</f>
        <v>#N/A</v>
      </c>
      <c r="CO412" s="1107"/>
      <c r="CP412" s="1107" t="e">
        <f>IF($E405&gt;0,CP410/$E405,"-")</f>
        <v>#N/A</v>
      </c>
      <c r="CQ412" s="1107"/>
      <c r="CR412" s="1107" t="e">
        <f>IF($E405&gt;0,CR410/$E405,"-")</f>
        <v>#N/A</v>
      </c>
      <c r="CS412" s="1107"/>
      <c r="CT412" s="1107" t="e">
        <f>IF($E405&gt;0,CT410/$E405,"-")</f>
        <v>#N/A</v>
      </c>
      <c r="CU412" s="1107"/>
      <c r="CV412" s="1107" t="e">
        <f>IF($E405&gt;0,CV410/$E405,"-")</f>
        <v>#N/A</v>
      </c>
      <c r="CW412" s="1107"/>
      <c r="CX412" s="1107" t="e">
        <f>IF($E405&gt;0,CX410/$E405,"-")</f>
        <v>#N/A</v>
      </c>
      <c r="CY412" s="1107"/>
      <c r="CZ412" s="1107" t="e">
        <f>IF($E405&gt;0,CZ410/$E405,"-")</f>
        <v>#N/A</v>
      </c>
      <c r="DA412" s="1107"/>
      <c r="DB412" s="1107" t="e">
        <f>IF($E405&gt;0,DB410/$E405,"-")</f>
        <v>#N/A</v>
      </c>
      <c r="DC412" s="1107"/>
      <c r="DD412" s="1107" t="e">
        <f>IF($E405&gt;0,DD410/$E405,"-")</f>
        <v>#N/A</v>
      </c>
      <c r="DE412" s="1107"/>
      <c r="DF412" s="1107" t="e">
        <f>IF($E405&gt;0,DF410/$E405,"-")</f>
        <v>#N/A</v>
      </c>
      <c r="DG412" s="1107"/>
      <c r="DH412" s="1107" t="e">
        <f>IF($E405&gt;0,DH410/$E405,"-")</f>
        <v>#N/A</v>
      </c>
      <c r="DI412" s="1107"/>
      <c r="DJ412" s="1112" t="e">
        <f>IF($E405&gt;0,DJ410/$E405,"-")</f>
        <v>#N/A</v>
      </c>
      <c r="DK412" s="1112"/>
      <c r="DL412" s="1107" t="e">
        <f>IF($E405&gt;0,DL410/$E405,"-")</f>
        <v>#N/A</v>
      </c>
      <c r="DM412" s="1107"/>
      <c r="DN412" s="1107" t="e">
        <f>IF($E405&gt;0,DN410/$E405,"-")</f>
        <v>#N/A</v>
      </c>
      <c r="DO412" s="1107"/>
      <c r="DP412" s="1107" t="e">
        <f>IF($E405&gt;0,DP410/$E405,"-")</f>
        <v>#N/A</v>
      </c>
      <c r="DQ412" s="1107"/>
      <c r="DR412" s="1107" t="e">
        <f>IF($E405&gt;0,DR410/$E405,"-")</f>
        <v>#N/A</v>
      </c>
      <c r="DS412" s="1107"/>
      <c r="DT412" s="1107" t="e">
        <f>IF($E405&gt;0,DT410/$E405,"-")</f>
        <v>#N/A</v>
      </c>
      <c r="DU412" s="1107"/>
      <c r="DV412" s="1107" t="e">
        <f>IF($E405&gt;0,DV410/$E405,"-")</f>
        <v>#N/A</v>
      </c>
      <c r="DW412" s="1107"/>
      <c r="DX412" s="1107" t="e">
        <f>IF($E405&gt;0,DX410/$E405,"-")</f>
        <v>#N/A</v>
      </c>
      <c r="DY412" s="1107"/>
      <c r="DZ412" s="1107" t="e">
        <f>IF($E405&gt;0,DZ410/$E405,"-")</f>
        <v>#N/A</v>
      </c>
      <c r="EA412" s="1107"/>
      <c r="EB412" s="1107" t="e">
        <f>IF($E405&gt;0,EB410/$E405,"-")</f>
        <v>#N/A</v>
      </c>
      <c r="EC412" s="1107"/>
      <c r="ED412" s="1107" t="e">
        <f>IF($E405&gt;0,ED410/$E405,"-")</f>
        <v>#N/A</v>
      </c>
      <c r="EE412" s="1107"/>
      <c r="EF412" s="1107" t="e">
        <f>IF($E405&gt;0,EF410/$E405,"-")</f>
        <v>#N/A</v>
      </c>
      <c r="EG412" s="1107"/>
      <c r="EH412" s="1107" t="e">
        <f>IF($E405&gt;0,EH410/$E405,"-")</f>
        <v>#N/A</v>
      </c>
      <c r="EI412" s="1107"/>
      <c r="EJ412" s="1107" t="e">
        <f>IF($E405&gt;0,EJ410/$E405,"-")</f>
        <v>#N/A</v>
      </c>
      <c r="EK412" s="1107"/>
      <c r="EL412" s="1107" t="e">
        <f>IF($E405&gt;0,EL410/$E405,"-")</f>
        <v>#N/A</v>
      </c>
      <c r="EM412" s="1107"/>
      <c r="EN412" s="1107" t="e">
        <f>IF($E405&gt;0,EN410/$E405,"-")</f>
        <v>#N/A</v>
      </c>
      <c r="EO412" s="1107"/>
      <c r="EP412" s="1107" t="e">
        <f>IF($E405&gt;0,EP410/$E405,"-")</f>
        <v>#N/A</v>
      </c>
      <c r="EQ412" s="1107"/>
      <c r="ER412" s="1107" t="e">
        <f>IF($E405&gt;0,ER410/$E405,"-")</f>
        <v>#N/A</v>
      </c>
      <c r="ES412" s="1107"/>
      <c r="ET412" s="1107" t="e">
        <f>IF($E405&gt;0,ET410/$E405,"-")</f>
        <v>#N/A</v>
      </c>
      <c r="EU412" s="1107"/>
      <c r="EV412" s="1107" t="e">
        <f>IF($E405&gt;0,EV410/$E405,"-")</f>
        <v>#N/A</v>
      </c>
      <c r="EW412" s="1107"/>
      <c r="EX412" s="1107" t="e">
        <f>IF($E405&gt;0,EX410/$E405,"-")</f>
        <v>#N/A</v>
      </c>
      <c r="EY412" s="1107"/>
      <c r="EZ412" s="1107" t="e">
        <f>IF($E405&gt;0,EZ410/$E405,"-")</f>
        <v>#N/A</v>
      </c>
      <c r="FA412" s="1107"/>
      <c r="FB412" s="1107" t="e">
        <f>IF($E405&gt;0,FB410/$E405,"-")</f>
        <v>#N/A</v>
      </c>
      <c r="FC412" s="1107"/>
      <c r="FD412" s="1107" t="e">
        <f>IF($E405&gt;0,FD410/$E405,"-")</f>
        <v>#N/A</v>
      </c>
      <c r="FE412" s="1107"/>
      <c r="FF412" s="1107" t="e">
        <f>IF($E405&gt;0,FF410/$E405,"-")</f>
        <v>#N/A</v>
      </c>
      <c r="FG412" s="1107"/>
      <c r="FH412" s="1107" t="e">
        <f>IF($E405&gt;0,FH410/$E405,"-")</f>
        <v>#N/A</v>
      </c>
      <c r="FI412" s="1107"/>
      <c r="FJ412" s="1107" t="e">
        <f>IF($E405&gt;0,FJ410/$E405,"-")</f>
        <v>#N/A</v>
      </c>
      <c r="FK412" s="1107"/>
      <c r="FL412" s="1107" t="e">
        <f>IF($E405&gt;0,FL410/$E405,"-")</f>
        <v>#N/A</v>
      </c>
      <c r="FM412" s="1107"/>
      <c r="FN412" s="1107" t="e">
        <f>IF($E405&gt;0,FN410/$E405,"-")</f>
        <v>#N/A</v>
      </c>
      <c r="FO412" s="1107"/>
      <c r="FP412" s="1107" t="e">
        <f>IF($E405&gt;0,FP410/$E405,"-")</f>
        <v>#N/A</v>
      </c>
      <c r="FQ412" s="1107"/>
      <c r="FR412" s="1107" t="e">
        <f>IF($E405&gt;0,FR410/$E405,"-")</f>
        <v>#N/A</v>
      </c>
      <c r="FS412" s="1107"/>
      <c r="FT412" s="1107" t="e">
        <f>IF($E405&gt;0,FT410/$E405,"-")</f>
        <v>#N/A</v>
      </c>
      <c r="FU412" s="1107"/>
      <c r="FV412" s="1107" t="e">
        <f>IF($E405&gt;0,FV410/$E405,"-")</f>
        <v>#N/A</v>
      </c>
      <c r="FW412" s="1107"/>
      <c r="FX412" s="1107" t="e">
        <f>IF($E405&gt;0,FX410/$E405,"-")</f>
        <v>#N/A</v>
      </c>
      <c r="FY412" s="1107"/>
      <c r="FZ412" s="1107" t="e">
        <f>IF($E405&gt;0,FZ410/$E405,"-")</f>
        <v>#N/A</v>
      </c>
      <c r="GA412" s="1107"/>
      <c r="GB412" s="1107" t="e">
        <f>IF($E405&gt;0,GB410/$E405,"-")</f>
        <v>#N/A</v>
      </c>
      <c r="GC412" s="1107"/>
      <c r="GD412" s="1107" t="e">
        <f>IF($E405&gt;0,GD410/$E405,"-")</f>
        <v>#N/A</v>
      </c>
      <c r="GE412" s="1107"/>
      <c r="GF412" s="1107" t="e">
        <f>IF($E405&gt;0,GF410/$E405,"-")</f>
        <v>#N/A</v>
      </c>
      <c r="GG412" s="1107"/>
      <c r="GH412" s="1107" t="e">
        <f>IF($E405&gt;0,GH410/$E405,"-")</f>
        <v>#N/A</v>
      </c>
      <c r="GI412" s="1107"/>
      <c r="GJ412" s="1107" t="e">
        <f>IF($E405&gt;0,GJ410/$E405,"-")</f>
        <v>#N/A</v>
      </c>
      <c r="GK412" s="1107"/>
      <c r="GL412" s="1107" t="e">
        <f>IF($E405&gt;0,GL410/$E405,"-")</f>
        <v>#N/A</v>
      </c>
      <c r="GM412" s="1107"/>
      <c r="GN412" s="1107" t="e">
        <f>IF($E405&gt;0,GN410/$E405,"-")</f>
        <v>#N/A</v>
      </c>
      <c r="GO412" s="1107"/>
      <c r="GP412" s="1107" t="e">
        <f>IF($E405&gt;0,GP410/$E405,"-")</f>
        <v>#N/A</v>
      </c>
      <c r="GQ412" s="1107"/>
      <c r="GR412" s="1107" t="e">
        <f>IF($E405&gt;0,GR410/$E405,"-")</f>
        <v>#N/A</v>
      </c>
      <c r="GS412" s="1107"/>
      <c r="GT412" s="1107" t="e">
        <f>IF($E405&gt;0,GT410/$E405,"-")</f>
        <v>#N/A</v>
      </c>
      <c r="GU412" s="1107"/>
      <c r="GV412" s="1107" t="e">
        <f t="shared" ref="GV412" si="1638">IF($E405&gt;0,GV410/$E405,"-")</f>
        <v>#N/A</v>
      </c>
      <c r="GW412" s="1107"/>
      <c r="GX412" s="1107" t="e">
        <f t="shared" ref="GX412" si="1639">IF($E405&gt;0,GX410/$E405,"-")</f>
        <v>#N/A</v>
      </c>
      <c r="GY412" s="1107"/>
      <c r="GZ412" s="1107" t="e">
        <f t="shared" ref="GZ412" si="1640">IF($E405&gt;0,GZ410/$E405,"-")</f>
        <v>#N/A</v>
      </c>
      <c r="HA412" s="1107"/>
      <c r="HB412" s="1107" t="e">
        <f>IF($E405&gt;0,HB410/$E405,"-")</f>
        <v>#N/A</v>
      </c>
      <c r="HC412" s="1107"/>
      <c r="HD412" s="1107" t="e">
        <f t="shared" ref="HD412" si="1641">IF($E405&gt;0,HD410/$E405,"-")</f>
        <v>#N/A</v>
      </c>
      <c r="HE412" s="1107"/>
      <c r="HF412" s="1107" t="e">
        <f t="shared" ref="HF412" si="1642">IF($E405&gt;0,HF410/$E405,"-")</f>
        <v>#N/A</v>
      </c>
      <c r="HG412" s="1107"/>
      <c r="HH412" s="1107" t="e">
        <f t="shared" ref="HH412" si="1643">IF($E405&gt;0,HH410/$E405,"-")</f>
        <v>#N/A</v>
      </c>
      <c r="HI412" s="1107"/>
    </row>
    <row r="413" spans="1:217" s="5" customFormat="1" ht="15" hidden="1" customHeight="1">
      <c r="A413" s="677"/>
      <c r="B413" s="678"/>
      <c r="C413" s="678"/>
      <c r="D413" s="679"/>
      <c r="E413" s="679"/>
      <c r="F413" s="678"/>
      <c r="G413" s="678"/>
      <c r="H413" s="678"/>
      <c r="I413" s="678"/>
      <c r="J413" s="678"/>
      <c r="K413" s="678"/>
      <c r="L413" s="1178"/>
      <c r="M413" s="1178"/>
      <c r="N413" s="1178"/>
      <c r="O413" s="1178"/>
      <c r="P413" s="1178"/>
      <c r="Q413" s="1178"/>
      <c r="R413" s="1178"/>
      <c r="S413" s="1192"/>
      <c r="T413" s="1180"/>
      <c r="U413" s="1178"/>
      <c r="V413" s="1178"/>
      <c r="W413" s="1178"/>
      <c r="X413" s="1178"/>
      <c r="Y413" s="1178"/>
      <c r="Z413" s="1178"/>
      <c r="AA413" s="1192"/>
      <c r="AB413" s="1180"/>
      <c r="AC413" s="1178"/>
      <c r="AD413" s="1178"/>
      <c r="AE413" s="1178"/>
      <c r="AF413" s="1178"/>
      <c r="AG413" s="1178"/>
      <c r="AH413" s="1178"/>
      <c r="AI413" s="1192"/>
      <c r="AJ413" s="1180"/>
      <c r="AK413" s="1178"/>
      <c r="AL413" s="1178"/>
      <c r="AM413" s="1178"/>
      <c r="AN413" s="1178"/>
      <c r="AO413" s="1178"/>
      <c r="AP413" s="1178"/>
      <c r="AQ413" s="1192"/>
      <c r="AR413" s="1180"/>
      <c r="AS413" s="1178"/>
      <c r="AT413" s="831"/>
      <c r="AU413" s="831"/>
      <c r="AV413" s="831"/>
      <c r="AW413" s="831"/>
      <c r="AX413" s="831"/>
      <c r="AY413" s="832"/>
      <c r="AZ413" s="833"/>
      <c r="BA413" s="831"/>
      <c r="BB413" s="831"/>
      <c r="BC413" s="831"/>
      <c r="BD413" s="831"/>
      <c r="BE413" s="831"/>
      <c r="BF413" s="831"/>
      <c r="BG413" s="832"/>
      <c r="BH413" s="833"/>
      <c r="BI413" s="831"/>
      <c r="BJ413" s="831"/>
      <c r="BK413" s="831"/>
      <c r="BL413" s="831"/>
      <c r="BM413" s="831"/>
      <c r="BN413" s="831"/>
      <c r="BO413" s="832"/>
      <c r="BP413" s="833"/>
      <c r="BQ413" s="831"/>
      <c r="BR413" s="831"/>
      <c r="BS413" s="831"/>
      <c r="BT413" s="831"/>
      <c r="BU413" s="831"/>
      <c r="BV413" s="831"/>
      <c r="BW413" s="832"/>
      <c r="BX413" s="833"/>
      <c r="BY413" s="831"/>
      <c r="BZ413" s="831"/>
      <c r="CA413" s="831"/>
      <c r="CB413" s="831"/>
      <c r="CC413" s="831"/>
      <c r="CD413" s="1178"/>
      <c r="CE413" s="1179"/>
      <c r="CF413" s="1180"/>
      <c r="CG413" s="1181"/>
      <c r="CH413" s="1178"/>
      <c r="CI413" s="1181"/>
      <c r="CJ413" s="1178"/>
      <c r="CK413" s="1181"/>
      <c r="CL413" s="1178"/>
      <c r="CM413" s="1179"/>
      <c r="CN413" s="1180"/>
      <c r="CO413" s="1181"/>
      <c r="CP413" s="1182"/>
      <c r="CQ413" s="1183"/>
      <c r="CR413" s="1182"/>
      <c r="CS413" s="1183"/>
      <c r="CT413" s="834"/>
      <c r="CU413" s="835"/>
      <c r="CV413" s="836"/>
      <c r="CW413" s="834"/>
      <c r="CX413" s="834"/>
      <c r="CY413" s="834"/>
      <c r="CZ413" s="834"/>
      <c r="DA413" s="834"/>
      <c r="DB413" s="834"/>
      <c r="DC413" s="835"/>
      <c r="DD413" s="836"/>
      <c r="DE413" s="834"/>
      <c r="DF413" s="834"/>
      <c r="DG413" s="834"/>
      <c r="DH413" s="834"/>
      <c r="DI413" s="834"/>
      <c r="DJ413" s="977"/>
      <c r="DK413" s="977"/>
      <c r="DL413" s="836"/>
      <c r="DM413" s="834"/>
      <c r="DN413" s="834"/>
      <c r="DO413" s="834"/>
      <c r="DP413" s="834"/>
      <c r="DQ413" s="834"/>
      <c r="DR413" s="834"/>
      <c r="DS413" s="835"/>
      <c r="DT413" s="836"/>
      <c r="DU413" s="834"/>
      <c r="DV413" s="834"/>
      <c r="DW413" s="834"/>
      <c r="DX413" s="834"/>
      <c r="DY413" s="834"/>
      <c r="DZ413" s="834"/>
      <c r="EA413" s="835"/>
      <c r="EB413" s="836"/>
      <c r="EC413" s="834"/>
      <c r="ED413" s="834"/>
      <c r="EE413" s="834"/>
      <c r="EF413" s="834"/>
      <c r="EG413" s="834"/>
      <c r="EH413" s="834"/>
      <c r="EI413" s="835"/>
      <c r="EJ413" s="836"/>
      <c r="EK413" s="834"/>
      <c r="EL413" s="834"/>
      <c r="EM413" s="834"/>
      <c r="EN413" s="834"/>
      <c r="EO413" s="834"/>
      <c r="EP413" s="834"/>
      <c r="EQ413" s="835"/>
      <c r="ER413" s="836"/>
      <c r="ES413" s="834"/>
      <c r="ET413" s="834"/>
      <c r="EU413" s="834"/>
      <c r="EV413" s="834"/>
      <c r="EW413" s="834"/>
      <c r="EX413" s="834"/>
      <c r="EY413" s="835"/>
      <c r="EZ413" s="836"/>
      <c r="FA413" s="834"/>
      <c r="FB413" s="834"/>
      <c r="FC413" s="834"/>
      <c r="FD413" s="834"/>
      <c r="FE413" s="834"/>
      <c r="FF413" s="834"/>
      <c r="FG413" s="835"/>
      <c r="FH413" s="836"/>
      <c r="FI413" s="834"/>
      <c r="FJ413" s="834"/>
      <c r="FK413" s="834"/>
      <c r="FL413" s="834"/>
      <c r="FM413" s="834"/>
      <c r="FN413" s="834"/>
      <c r="FO413" s="835"/>
      <c r="FP413" s="836"/>
      <c r="FQ413" s="834"/>
      <c r="FR413" s="834"/>
      <c r="FS413" s="834"/>
      <c r="FT413" s="834"/>
      <c r="FU413" s="834"/>
      <c r="FV413" s="834"/>
      <c r="FW413" s="835"/>
      <c r="FX413" s="836"/>
      <c r="FY413" s="834"/>
      <c r="FZ413" s="834"/>
      <c r="GA413" s="834"/>
      <c r="GB413" s="834"/>
      <c r="GC413" s="834"/>
      <c r="GD413" s="834"/>
      <c r="GE413" s="835"/>
      <c r="GF413" s="836"/>
      <c r="GG413" s="834"/>
      <c r="GH413" s="834"/>
      <c r="GI413" s="834"/>
      <c r="GJ413" s="834"/>
      <c r="GK413" s="834"/>
      <c r="GL413" s="834"/>
      <c r="GM413" s="835"/>
      <c r="GN413" s="836"/>
      <c r="GO413" s="834"/>
      <c r="GP413" s="834"/>
      <c r="GQ413" s="834"/>
      <c r="GR413" s="834"/>
      <c r="GS413" s="834"/>
      <c r="GT413" s="834"/>
      <c r="GU413" s="835"/>
      <c r="GV413" s="834"/>
      <c r="GW413" s="835"/>
      <c r="GX413" s="834"/>
      <c r="GY413" s="835"/>
      <c r="GZ413" s="834"/>
      <c r="HA413" s="835"/>
      <c r="HB413" s="834"/>
      <c r="HC413" s="835"/>
      <c r="HD413" s="834"/>
      <c r="HE413" s="835"/>
      <c r="HF413" s="834"/>
      <c r="HG413" s="835"/>
      <c r="HH413" s="834"/>
      <c r="HI413" s="835"/>
    </row>
    <row r="414" spans="1:217" ht="12.75" hidden="1" customHeight="1">
      <c r="A414" s="1139" t="s">
        <v>397</v>
      </c>
      <c r="B414" s="1140" t="e">
        <f>VLOOKUP(A414,PLANEJAMENTO!$B$10:$C$56,2,FALSE)</f>
        <v>#N/A</v>
      </c>
      <c r="C414" s="1139" t="e">
        <f>VLOOKUP(A414,PLANEJAMENTO!$B$10:$D$56,3,FALSE)</f>
        <v>#N/A</v>
      </c>
      <c r="D414" s="1141" t="e">
        <f>VLOOKUP(A414,PLANEJAMENTO!$B$10:$E$56,4,FALSE)</f>
        <v>#N/A</v>
      </c>
      <c r="E414" s="1141" t="e">
        <f>D414</f>
        <v>#N/A</v>
      </c>
      <c r="F414" s="1142"/>
      <c r="G414" s="1141">
        <f>F414*9</f>
        <v>0</v>
      </c>
      <c r="H414" s="733"/>
      <c r="I414" s="1143"/>
      <c r="J414" s="1144"/>
      <c r="K414" s="734" t="s">
        <v>379</v>
      </c>
      <c r="L414" s="1145"/>
      <c r="M414" s="1146"/>
      <c r="N414" s="1145"/>
      <c r="O414" s="1146"/>
      <c r="P414" s="1145"/>
      <c r="Q414" s="1146"/>
      <c r="R414" s="1145"/>
      <c r="S414" s="1146"/>
      <c r="T414" s="1145"/>
      <c r="U414" s="1146"/>
      <c r="V414" s="1145"/>
      <c r="W414" s="1146"/>
      <c r="X414" s="1145"/>
      <c r="Y414" s="1146"/>
      <c r="Z414" s="1145"/>
      <c r="AA414" s="1146"/>
      <c r="AB414" s="1145"/>
      <c r="AC414" s="1146"/>
      <c r="AD414" s="1145"/>
      <c r="AE414" s="1146"/>
      <c r="AF414" s="1145"/>
      <c r="AG414" s="1146"/>
      <c r="AH414" s="1145"/>
      <c r="AI414" s="1146"/>
      <c r="AJ414" s="1145"/>
      <c r="AK414" s="1146"/>
      <c r="AL414" s="1145"/>
      <c r="AM414" s="1146"/>
      <c r="AN414" s="1145"/>
      <c r="AO414" s="1146"/>
      <c r="AP414" s="1145"/>
      <c r="AQ414" s="1146"/>
      <c r="AR414" s="1145"/>
      <c r="AS414" s="1146"/>
      <c r="AT414" s="1145"/>
      <c r="AU414" s="1146"/>
      <c r="AV414" s="1145"/>
      <c r="AW414" s="1146"/>
      <c r="AX414" s="1145"/>
      <c r="AY414" s="1146"/>
      <c r="AZ414" s="1145"/>
      <c r="BA414" s="1146"/>
      <c r="BB414" s="1145"/>
      <c r="BC414" s="1146"/>
      <c r="BD414" s="1145"/>
      <c r="BE414" s="1146"/>
      <c r="BF414" s="1145"/>
      <c r="BG414" s="1146"/>
      <c r="BH414" s="1145"/>
      <c r="BI414" s="1146"/>
      <c r="BJ414" s="1145"/>
      <c r="BK414" s="1146"/>
      <c r="BL414" s="1145"/>
      <c r="BM414" s="1146"/>
      <c r="BN414" s="1145"/>
      <c r="BO414" s="1146"/>
      <c r="BP414" s="1145"/>
      <c r="BQ414" s="1146"/>
      <c r="BR414" s="1132"/>
      <c r="BS414" s="1132"/>
      <c r="BT414" s="1132"/>
      <c r="BU414" s="1132"/>
      <c r="BV414" s="1132"/>
      <c r="BW414" s="1132"/>
      <c r="BX414" s="1132"/>
      <c r="BY414" s="1132"/>
      <c r="BZ414" s="1132"/>
      <c r="CA414" s="1132"/>
      <c r="CB414" s="1132"/>
      <c r="CC414" s="1132"/>
      <c r="CD414" s="1132"/>
      <c r="CE414" s="1132"/>
      <c r="CF414" s="1132"/>
      <c r="CG414" s="1132"/>
      <c r="CH414" s="1132"/>
      <c r="CI414" s="1132"/>
      <c r="CJ414" s="1132"/>
      <c r="CK414" s="1132"/>
      <c r="CL414" s="1132"/>
      <c r="CM414" s="1132"/>
      <c r="CN414" s="1132"/>
      <c r="CO414" s="1132"/>
      <c r="CP414" s="1132"/>
      <c r="CQ414" s="1132"/>
      <c r="CR414" s="1132"/>
      <c r="CS414" s="1132"/>
      <c r="CT414" s="1132"/>
      <c r="CU414" s="1132"/>
      <c r="CV414" s="1132"/>
      <c r="CW414" s="1132"/>
      <c r="CX414" s="1132"/>
      <c r="CY414" s="1132"/>
      <c r="CZ414" s="1132"/>
      <c r="DA414" s="1132"/>
      <c r="DB414" s="1132"/>
      <c r="DC414" s="1132"/>
      <c r="DD414" s="1132"/>
      <c r="DE414" s="1132"/>
      <c r="DF414" s="1132"/>
      <c r="DG414" s="1132"/>
      <c r="DH414" s="1132"/>
      <c r="DI414" s="1132"/>
      <c r="DJ414" s="1138"/>
      <c r="DK414" s="1138"/>
      <c r="DL414" s="1132"/>
      <c r="DM414" s="1132"/>
      <c r="DN414" s="1132"/>
      <c r="DO414" s="1132"/>
      <c r="DP414" s="1132"/>
      <c r="DQ414" s="1132"/>
      <c r="DR414" s="1132"/>
      <c r="DS414" s="1132"/>
      <c r="DT414" s="1132"/>
      <c r="DU414" s="1132"/>
      <c r="DV414" s="1132"/>
      <c r="DW414" s="1132"/>
      <c r="DX414" s="1132"/>
      <c r="DY414" s="1132"/>
      <c r="DZ414" s="1132"/>
      <c r="EA414" s="1132"/>
      <c r="EB414" s="1132"/>
      <c r="EC414" s="1132"/>
      <c r="ED414" s="1132"/>
      <c r="EE414" s="1132"/>
      <c r="EF414" s="1132"/>
      <c r="EG414" s="1132"/>
      <c r="EH414" s="1132"/>
      <c r="EI414" s="1132"/>
      <c r="EJ414" s="1132"/>
      <c r="EK414" s="1132"/>
      <c r="EL414" s="1132"/>
      <c r="EM414" s="1132"/>
      <c r="EN414" s="1132"/>
      <c r="EO414" s="1132"/>
      <c r="EP414" s="1132"/>
      <c r="EQ414" s="1132"/>
      <c r="ER414" s="1132"/>
      <c r="ES414" s="1132"/>
      <c r="ET414" s="1132"/>
      <c r="EU414" s="1132"/>
      <c r="EV414" s="1132"/>
      <c r="EW414" s="1132"/>
      <c r="EX414" s="1132"/>
      <c r="EY414" s="1132"/>
      <c r="EZ414" s="1132"/>
      <c r="FA414" s="1132"/>
      <c r="FB414" s="1132"/>
      <c r="FC414" s="1132"/>
      <c r="FD414" s="1132"/>
      <c r="FE414" s="1132"/>
      <c r="FF414" s="1132"/>
      <c r="FG414" s="1132"/>
      <c r="FH414" s="1132"/>
      <c r="FI414" s="1132"/>
      <c r="FJ414" s="1132"/>
      <c r="FK414" s="1132"/>
      <c r="FL414" s="1132"/>
      <c r="FM414" s="1132"/>
      <c r="FN414" s="1132"/>
      <c r="FO414" s="1132"/>
      <c r="FP414" s="1132"/>
      <c r="FQ414" s="1132"/>
      <c r="FR414" s="1132"/>
      <c r="FS414" s="1132"/>
      <c r="FT414" s="1132"/>
      <c r="FU414" s="1132"/>
      <c r="FV414" s="1132"/>
      <c r="FW414" s="1132"/>
      <c r="FX414" s="1132"/>
      <c r="FY414" s="1132"/>
      <c r="FZ414" s="1132"/>
      <c r="GA414" s="1132"/>
      <c r="GB414" s="1132"/>
      <c r="GC414" s="1132"/>
      <c r="GD414" s="1132"/>
      <c r="GE414" s="1132"/>
      <c r="GF414" s="1132"/>
      <c r="GG414" s="1132"/>
      <c r="GH414" s="1132"/>
      <c r="GI414" s="1132"/>
      <c r="GJ414" s="1132"/>
      <c r="GK414" s="1132"/>
      <c r="GL414" s="1132"/>
      <c r="GM414" s="1132"/>
      <c r="GN414" s="1132"/>
      <c r="GO414" s="1132"/>
      <c r="GP414" s="1132"/>
      <c r="GQ414" s="1132"/>
      <c r="GR414" s="1132"/>
      <c r="GS414" s="1132"/>
      <c r="GT414" s="1132"/>
      <c r="GU414" s="1132"/>
      <c r="GV414" s="1132"/>
      <c r="GW414" s="1132"/>
      <c r="GX414" s="1132"/>
      <c r="GY414" s="1132"/>
      <c r="GZ414" s="1132"/>
      <c r="HA414" s="1132"/>
      <c r="HB414" s="1132"/>
      <c r="HC414" s="1132"/>
      <c r="HD414" s="1132"/>
      <c r="HE414" s="1132"/>
      <c r="HF414" s="1132"/>
      <c r="HG414" s="1132"/>
      <c r="HH414" s="1132"/>
      <c r="HI414" s="1132"/>
    </row>
    <row r="415" spans="1:217" ht="12.75" hidden="1" customHeight="1">
      <c r="A415" s="1139"/>
      <c r="B415" s="1140"/>
      <c r="C415" s="1139"/>
      <c r="D415" s="1141"/>
      <c r="E415" s="1141"/>
      <c r="F415" s="1142"/>
      <c r="G415" s="1141"/>
      <c r="H415" s="733"/>
      <c r="I415" s="1143"/>
      <c r="J415" s="1144"/>
      <c r="K415" s="837" t="s">
        <v>380</v>
      </c>
      <c r="L415" s="1133"/>
      <c r="M415" s="1134"/>
      <c r="N415" s="1133"/>
      <c r="O415" s="1134"/>
      <c r="P415" s="1133"/>
      <c r="Q415" s="1134"/>
      <c r="R415" s="1133"/>
      <c r="S415" s="1134"/>
      <c r="T415" s="1133"/>
      <c r="U415" s="1134"/>
      <c r="V415" s="1133"/>
      <c r="W415" s="1134"/>
      <c r="X415" s="1133"/>
      <c r="Y415" s="1134"/>
      <c r="Z415" s="1133"/>
      <c r="AA415" s="1134"/>
      <c r="AB415" s="1133"/>
      <c r="AC415" s="1134"/>
      <c r="AD415" s="1133"/>
      <c r="AE415" s="1134"/>
      <c r="AF415" s="1133"/>
      <c r="AG415" s="1134"/>
      <c r="AH415" s="1133"/>
      <c r="AI415" s="1134"/>
      <c r="AJ415" s="1133"/>
      <c r="AK415" s="1134"/>
      <c r="AL415" s="1133"/>
      <c r="AM415" s="1134"/>
      <c r="AN415" s="1133"/>
      <c r="AO415" s="1134"/>
      <c r="AP415" s="1133"/>
      <c r="AQ415" s="1134"/>
      <c r="AR415" s="1133"/>
      <c r="AS415" s="1134"/>
      <c r="AT415" s="1133"/>
      <c r="AU415" s="1134"/>
      <c r="AV415" s="1133"/>
      <c r="AW415" s="1134"/>
      <c r="AX415" s="1133"/>
      <c r="AY415" s="1134"/>
      <c r="AZ415" s="1133"/>
      <c r="BA415" s="1134"/>
      <c r="BB415" s="1133"/>
      <c r="BC415" s="1134"/>
      <c r="BD415" s="1133"/>
      <c r="BE415" s="1134"/>
      <c r="BF415" s="1133"/>
      <c r="BG415" s="1134"/>
      <c r="BH415" s="1133"/>
      <c r="BI415" s="1134"/>
      <c r="BJ415" s="1133"/>
      <c r="BK415" s="1134"/>
      <c r="BL415" s="1133"/>
      <c r="BM415" s="1134"/>
      <c r="BN415" s="1133"/>
      <c r="BO415" s="1134"/>
      <c r="BP415" s="1133"/>
      <c r="BQ415" s="1134"/>
      <c r="BR415" s="1129"/>
      <c r="BS415" s="1129"/>
      <c r="BT415" s="1129"/>
      <c r="BU415" s="1129"/>
      <c r="BV415" s="1129"/>
      <c r="BW415" s="1129"/>
      <c r="BX415" s="1129"/>
      <c r="BY415" s="1129"/>
      <c r="BZ415" s="1129"/>
      <c r="CA415" s="1129"/>
      <c r="CB415" s="1129"/>
      <c r="CC415" s="1129"/>
      <c r="CD415" s="1129"/>
      <c r="CE415" s="1129"/>
      <c r="CF415" s="1129"/>
      <c r="CG415" s="1129"/>
      <c r="CH415" s="1129"/>
      <c r="CI415" s="1129"/>
      <c r="CJ415" s="1129"/>
      <c r="CK415" s="1129"/>
      <c r="CL415" s="1129"/>
      <c r="CM415" s="1129"/>
      <c r="CN415" s="1129"/>
      <c r="CO415" s="1129"/>
      <c r="CP415" s="1129"/>
      <c r="CQ415" s="1129"/>
      <c r="CR415" s="1129"/>
      <c r="CS415" s="1129"/>
      <c r="CT415" s="1129"/>
      <c r="CU415" s="1129"/>
      <c r="CV415" s="1129"/>
      <c r="CW415" s="1129"/>
      <c r="CX415" s="1129"/>
      <c r="CY415" s="1129"/>
      <c r="CZ415" s="1129"/>
      <c r="DA415" s="1129"/>
      <c r="DB415" s="1129"/>
      <c r="DC415" s="1129"/>
      <c r="DD415" s="1129"/>
      <c r="DE415" s="1129"/>
      <c r="DF415" s="1129"/>
      <c r="DG415" s="1129"/>
      <c r="DH415" s="1129"/>
      <c r="DI415" s="1129"/>
      <c r="DJ415" s="1135"/>
      <c r="DK415" s="1135"/>
      <c r="DL415" s="1129"/>
      <c r="DM415" s="1129"/>
      <c r="DN415" s="1129"/>
      <c r="DO415" s="1129"/>
      <c r="DP415" s="1129"/>
      <c r="DQ415" s="1129"/>
      <c r="DR415" s="1129"/>
      <c r="DS415" s="1129"/>
      <c r="DT415" s="1129"/>
      <c r="DU415" s="1129"/>
      <c r="DV415" s="1129"/>
      <c r="DW415" s="1129"/>
      <c r="DX415" s="1129"/>
      <c r="DY415" s="1129"/>
      <c r="DZ415" s="1129"/>
      <c r="EA415" s="1129"/>
      <c r="EB415" s="1129"/>
      <c r="EC415" s="1129"/>
      <c r="ED415" s="1129"/>
      <c r="EE415" s="1129"/>
      <c r="EF415" s="1129"/>
      <c r="EG415" s="1129"/>
      <c r="EH415" s="1129"/>
      <c r="EI415" s="1129"/>
      <c r="EJ415" s="1129"/>
      <c r="EK415" s="1129"/>
      <c r="EL415" s="1129"/>
      <c r="EM415" s="1129"/>
      <c r="EN415" s="1129"/>
      <c r="EO415" s="1129"/>
      <c r="EP415" s="1129"/>
      <c r="EQ415" s="1129"/>
      <c r="ER415" s="1129"/>
      <c r="ES415" s="1129"/>
      <c r="ET415" s="1129"/>
      <c r="EU415" s="1129"/>
      <c r="EV415" s="1129"/>
      <c r="EW415" s="1129"/>
      <c r="EX415" s="1129"/>
      <c r="EY415" s="1129"/>
      <c r="EZ415" s="1129"/>
      <c r="FA415" s="1129"/>
      <c r="FB415" s="1129"/>
      <c r="FC415" s="1129"/>
      <c r="FD415" s="1129"/>
      <c r="FE415" s="1129"/>
      <c r="FF415" s="1129"/>
      <c r="FG415" s="1129"/>
      <c r="FH415" s="1129"/>
      <c r="FI415" s="1129"/>
      <c r="FJ415" s="1129"/>
      <c r="FK415" s="1129"/>
      <c r="FL415" s="1129"/>
      <c r="FM415" s="1129"/>
      <c r="FN415" s="1129"/>
      <c r="FO415" s="1129"/>
      <c r="FP415" s="1129"/>
      <c r="FQ415" s="1129"/>
      <c r="FR415" s="1129"/>
      <c r="FS415" s="1129"/>
      <c r="FT415" s="1129"/>
      <c r="FU415" s="1129"/>
      <c r="FV415" s="1129"/>
      <c r="FW415" s="1129"/>
      <c r="FX415" s="1129"/>
      <c r="FY415" s="1129"/>
      <c r="FZ415" s="1129"/>
      <c r="GA415" s="1129"/>
      <c r="GB415" s="1129"/>
      <c r="GC415" s="1129"/>
      <c r="GD415" s="1129"/>
      <c r="GE415" s="1129"/>
      <c r="GF415" s="1129"/>
      <c r="GG415" s="1129"/>
      <c r="GH415" s="1129"/>
      <c r="GI415" s="1129"/>
      <c r="GJ415" s="1129"/>
      <c r="GK415" s="1129"/>
      <c r="GL415" s="1129"/>
      <c r="GM415" s="1129"/>
      <c r="GN415" s="1129"/>
      <c r="GO415" s="1129"/>
      <c r="GP415" s="1129"/>
      <c r="GQ415" s="1129"/>
      <c r="GR415" s="1129"/>
      <c r="GS415" s="1129"/>
      <c r="GT415" s="1129"/>
      <c r="GU415" s="1129"/>
      <c r="GV415" s="1129"/>
      <c r="GW415" s="1129"/>
      <c r="GX415" s="1129"/>
      <c r="GY415" s="1129"/>
      <c r="GZ415" s="1129"/>
      <c r="HA415" s="1129"/>
      <c r="HB415" s="1129"/>
      <c r="HC415" s="1129"/>
      <c r="HD415" s="1129"/>
      <c r="HE415" s="1129"/>
      <c r="HF415" s="1129"/>
      <c r="HG415" s="1129"/>
      <c r="HH415" s="1129"/>
      <c r="HI415" s="1129"/>
    </row>
    <row r="416" spans="1:217" ht="12.75" hidden="1" customHeight="1">
      <c r="A416" s="1139"/>
      <c r="B416" s="1140"/>
      <c r="C416" s="1139"/>
      <c r="D416" s="1141"/>
      <c r="E416" s="1141"/>
      <c r="F416" s="1142"/>
      <c r="G416" s="1141"/>
      <c r="H416" s="733"/>
      <c r="I416" s="1143"/>
      <c r="J416" s="1144"/>
      <c r="K416" s="838" t="s">
        <v>381</v>
      </c>
      <c r="L416" s="1125">
        <f>(L414*L415*$G414)*$L$8</f>
        <v>0</v>
      </c>
      <c r="M416" s="1126"/>
      <c r="N416" s="1125">
        <f>(N414*N415*$G414)*$L$8</f>
        <v>0</v>
      </c>
      <c r="O416" s="1126"/>
      <c r="P416" s="1125">
        <f>(P414*P415*$G414)*$L$8</f>
        <v>0</v>
      </c>
      <c r="Q416" s="1126"/>
      <c r="R416" s="1125">
        <f>(R414*R415*$G414)*$L$8</f>
        <v>0</v>
      </c>
      <c r="S416" s="1126"/>
      <c r="T416" s="1125">
        <f>(T414*T415*$G414)*$T$8</f>
        <v>0</v>
      </c>
      <c r="U416" s="1126"/>
      <c r="V416" s="1125">
        <f>(V414*V415*$G414)*$T$8</f>
        <v>0</v>
      </c>
      <c r="W416" s="1126"/>
      <c r="X416" s="1125">
        <f>(X414*X415*$G414)*$T$8</f>
        <v>0</v>
      </c>
      <c r="Y416" s="1126"/>
      <c r="Z416" s="1125">
        <f>(Z414*Z415*$G414)*$T$8</f>
        <v>0</v>
      </c>
      <c r="AA416" s="1126"/>
      <c r="AB416" s="1125">
        <f>(AB414*AB415*$G414)*$AB$8</f>
        <v>0</v>
      </c>
      <c r="AC416" s="1126"/>
      <c r="AD416" s="1125">
        <f>(AD414*AD415*$G414)*$AB$8</f>
        <v>0</v>
      </c>
      <c r="AE416" s="1126"/>
      <c r="AF416" s="1125">
        <f>(AF414*AF415*$G414)*$AB$8</f>
        <v>0</v>
      </c>
      <c r="AG416" s="1126"/>
      <c r="AH416" s="1125">
        <f>(AH414*AH415*$G414)*$AB$8</f>
        <v>0</v>
      </c>
      <c r="AI416" s="1126"/>
      <c r="AJ416" s="1125">
        <f>(AJ414*AJ415*$G414)*$AJ$8</f>
        <v>0</v>
      </c>
      <c r="AK416" s="1126"/>
      <c r="AL416" s="1125">
        <f>(AL414*AL415*$G414)*$AJ$8</f>
        <v>0</v>
      </c>
      <c r="AM416" s="1126"/>
      <c r="AN416" s="1125">
        <f>(AN414*AN415*$G414)*$AJ$8</f>
        <v>0</v>
      </c>
      <c r="AO416" s="1126"/>
      <c r="AP416" s="1125">
        <f>(AP414*AP415*$G414)*$AJ$8</f>
        <v>0</v>
      </c>
      <c r="AQ416" s="1126"/>
      <c r="AR416" s="1125">
        <f>(AR414*AR415*$G414)*$AT$8</f>
        <v>0</v>
      </c>
      <c r="AS416" s="1126"/>
      <c r="AT416" s="1125">
        <f>(AT414*AT415*$G414)*$AT$8</f>
        <v>0</v>
      </c>
      <c r="AU416" s="1126"/>
      <c r="AV416" s="1125">
        <f>(AV414*AV415*$G414)*$AT$8</f>
        <v>0</v>
      </c>
      <c r="AW416" s="1126"/>
      <c r="AX416" s="1125">
        <f>(AX414*AX415*$G414)*$AT$8</f>
        <v>0</v>
      </c>
      <c r="AY416" s="1126"/>
      <c r="AZ416" s="1125">
        <f>(AZ414*AZ415*$G414)*$BB$8</f>
        <v>0</v>
      </c>
      <c r="BA416" s="1126"/>
      <c r="BB416" s="1125">
        <f>(BB414*BB415*$G414)*$BB$8</f>
        <v>0</v>
      </c>
      <c r="BC416" s="1126"/>
      <c r="BD416" s="1125">
        <f>(BD414*BD415*$G414)*$BB$8</f>
        <v>0</v>
      </c>
      <c r="BE416" s="1126"/>
      <c r="BF416" s="1125">
        <f>(BF414*BF415*$G414)*$BB$8</f>
        <v>0</v>
      </c>
      <c r="BG416" s="1126"/>
      <c r="BH416" s="1125">
        <f>(BH414*BH415*$G414)*$BJ$8</f>
        <v>0</v>
      </c>
      <c r="BI416" s="1126"/>
      <c r="BJ416" s="1125">
        <f>(BJ414*BJ415*$G414)*$BJ$8</f>
        <v>0</v>
      </c>
      <c r="BK416" s="1126"/>
      <c r="BL416" s="1125">
        <f>(BL414*BL415*$G414)*$BJ$8</f>
        <v>0</v>
      </c>
      <c r="BM416" s="1126"/>
      <c r="BN416" s="1125">
        <f>(BN414*BN415*$G414)*$BJ$8</f>
        <v>0</v>
      </c>
      <c r="BO416" s="1126"/>
      <c r="BP416" s="1125">
        <f>(BP414*BP415*$G414)*$BT$8</f>
        <v>0</v>
      </c>
      <c r="BQ416" s="1126"/>
      <c r="BR416" s="1125">
        <f>(BR414*BR415*$G414)*$BT$8</f>
        <v>0</v>
      </c>
      <c r="BS416" s="1126"/>
      <c r="BT416" s="1125">
        <f>(BT414*BT415*$G414)*$BT$8</f>
        <v>0</v>
      </c>
      <c r="BU416" s="1126"/>
      <c r="BV416" s="1125">
        <f>(BV414*BV415*$G414)*$BT$8</f>
        <v>0</v>
      </c>
      <c r="BW416" s="1126"/>
      <c r="BX416" s="1125">
        <f>(BX414*BX415*$G414)*$CB$8</f>
        <v>0</v>
      </c>
      <c r="BY416" s="1126"/>
      <c r="BZ416" s="1125">
        <f>(BZ414*BZ415*$G414)*$CB$8</f>
        <v>0</v>
      </c>
      <c r="CA416" s="1126"/>
      <c r="CB416" s="1125">
        <f>(CB414*CB415*$G414)*$CB$8</f>
        <v>0</v>
      </c>
      <c r="CC416" s="1126"/>
      <c r="CD416" s="1125">
        <f>(CD414*CD415*$G414)*$CB$8</f>
        <v>0</v>
      </c>
      <c r="CE416" s="1126"/>
      <c r="CF416" s="1125">
        <f>(CF414*CF415*$G414)*$CJ$8</f>
        <v>0</v>
      </c>
      <c r="CG416" s="1126"/>
      <c r="CH416" s="1125">
        <f>(CH414*CH415*$G414)*$CJ$8</f>
        <v>0</v>
      </c>
      <c r="CI416" s="1126"/>
      <c r="CJ416" s="1125">
        <f>(CJ414*CJ415*$G414)*$CJ$8</f>
        <v>0</v>
      </c>
      <c r="CK416" s="1126"/>
      <c r="CL416" s="1125">
        <f>(CL414*CL415*$G414)*$CJ$8</f>
        <v>0</v>
      </c>
      <c r="CM416" s="1126"/>
      <c r="CN416" s="1125">
        <f>(CN414*CN415*$G414)*$CT$8</f>
        <v>0</v>
      </c>
      <c r="CO416" s="1126"/>
      <c r="CP416" s="1125">
        <f>(CP414*CP415*$G414)*$CT$8</f>
        <v>0</v>
      </c>
      <c r="CQ416" s="1126"/>
      <c r="CR416" s="1125">
        <f>(CR414*CR415*$G414)*$CT$8</f>
        <v>0</v>
      </c>
      <c r="CS416" s="1126"/>
      <c r="CT416" s="1125">
        <f>(CT414*CT415*$G414)*$CT$8</f>
        <v>0</v>
      </c>
      <c r="CU416" s="1126"/>
      <c r="CV416" s="1125">
        <f>(CV414*CV415*$G414)*$DB$8</f>
        <v>0</v>
      </c>
      <c r="CW416" s="1126"/>
      <c r="CX416" s="1125">
        <f>(CX414*CX415*$G414)*$DB$8</f>
        <v>0</v>
      </c>
      <c r="CY416" s="1126"/>
      <c r="CZ416" s="1125">
        <f>(CZ414*CZ415*$G414)*$DB$8</f>
        <v>0</v>
      </c>
      <c r="DA416" s="1126"/>
      <c r="DB416" s="1125">
        <f>(DB414*DB415*$G414)*$DB$8</f>
        <v>0</v>
      </c>
      <c r="DC416" s="1126"/>
      <c r="DD416" s="1125">
        <f>(DD414*DD415*$G414)*$DB$8</f>
        <v>0</v>
      </c>
      <c r="DE416" s="1126"/>
      <c r="DF416" s="1125">
        <f>(DF414*DF415*$G414)*$DB$8</f>
        <v>0</v>
      </c>
      <c r="DG416" s="1126"/>
      <c r="DH416" s="1125">
        <f>(DH414*DH415*$G414)*$DB$8</f>
        <v>0</v>
      </c>
      <c r="DI416" s="1126"/>
      <c r="DJ416" s="1130">
        <f>(DJ414*DJ415*$G414)*$DB$8</f>
        <v>0</v>
      </c>
      <c r="DK416" s="1131"/>
      <c r="DL416" s="1125">
        <f>(DL414*DL415*$G414)*$DB$8</f>
        <v>0</v>
      </c>
      <c r="DM416" s="1126"/>
      <c r="DN416" s="1125">
        <f>(DN414*DN415*$G414)*$DB$8</f>
        <v>0</v>
      </c>
      <c r="DO416" s="1126"/>
      <c r="DP416" s="1125">
        <f>(DP414*DP415*$G414)*$DB$8</f>
        <v>0</v>
      </c>
      <c r="DQ416" s="1126"/>
      <c r="DR416" s="1125">
        <f>(DR414*DR415*$G414)*$DB$8</f>
        <v>0</v>
      </c>
      <c r="DS416" s="1126"/>
      <c r="DT416" s="1125">
        <f>(DT414*DT415*$G414)*$DB$8</f>
        <v>0</v>
      </c>
      <c r="DU416" s="1126"/>
      <c r="DV416" s="1125">
        <f>(DV414*DV415*$G414)*$DB$8</f>
        <v>0</v>
      </c>
      <c r="DW416" s="1126"/>
      <c r="DX416" s="1125">
        <f>(DX414*DX415*$G414)*$DB$8</f>
        <v>0</v>
      </c>
      <c r="DY416" s="1126"/>
      <c r="DZ416" s="1125">
        <f>(DZ414*DZ415*$G414)*$DB$8</f>
        <v>0</v>
      </c>
      <c r="EA416" s="1126"/>
      <c r="EB416" s="1125">
        <f>(EB414*EB415*$G414)*$DB$8</f>
        <v>0</v>
      </c>
      <c r="EC416" s="1126"/>
      <c r="ED416" s="1125">
        <f>(ED414*ED415*$G414)*$DB$8</f>
        <v>0</v>
      </c>
      <c r="EE416" s="1126"/>
      <c r="EF416" s="1125">
        <f>(EF414*EF415*$G414)*$DB$8</f>
        <v>0</v>
      </c>
      <c r="EG416" s="1126"/>
      <c r="EH416" s="1125">
        <f>(EH414*EH415*$G414)*$DB$8</f>
        <v>0</v>
      </c>
      <c r="EI416" s="1126"/>
      <c r="EJ416" s="1125">
        <f>(EJ414*EJ415*$G414)*$DB$8</f>
        <v>0</v>
      </c>
      <c r="EK416" s="1126"/>
      <c r="EL416" s="1125">
        <f>(EL414*EL415*$G414)*$DB$8</f>
        <v>0</v>
      </c>
      <c r="EM416" s="1126"/>
      <c r="EN416" s="1125">
        <f>(EN414*EN415*$G414)*$DB$8</f>
        <v>0</v>
      </c>
      <c r="EO416" s="1126"/>
      <c r="EP416" s="1125">
        <f>(EP414*EP415*$G414)*$DB$8</f>
        <v>0</v>
      </c>
      <c r="EQ416" s="1126"/>
      <c r="ER416" s="1125">
        <f>(ER414*ER415*$G414)*$DB$8</f>
        <v>0</v>
      </c>
      <c r="ES416" s="1126"/>
      <c r="ET416" s="1125">
        <f>(ET414*ET415*$G414)*$DB$8</f>
        <v>0</v>
      </c>
      <c r="EU416" s="1126"/>
      <c r="EV416" s="1125">
        <f>(EV414*EV415*$G414)*$DB$8</f>
        <v>0</v>
      </c>
      <c r="EW416" s="1126"/>
      <c r="EX416" s="1125">
        <f>(EX414*EX415*$G414)*$DB$8</f>
        <v>0</v>
      </c>
      <c r="EY416" s="1126"/>
      <c r="EZ416" s="1125">
        <f>(EZ414*EZ415*$G414)*$DB$8</f>
        <v>0</v>
      </c>
      <c r="FA416" s="1126"/>
      <c r="FB416" s="1125">
        <f>(FB414*FB415*$G414)*$DB$8</f>
        <v>0</v>
      </c>
      <c r="FC416" s="1126"/>
      <c r="FD416" s="1125">
        <f>(FD414*FD415*$G414)*$DB$8</f>
        <v>0</v>
      </c>
      <c r="FE416" s="1126"/>
      <c r="FF416" s="1125">
        <f>(FF414*FF415*$G414)*$DB$8</f>
        <v>0</v>
      </c>
      <c r="FG416" s="1126"/>
      <c r="FH416" s="1125">
        <f>(FH414*FH415*$G414)*$DB$8</f>
        <v>0</v>
      </c>
      <c r="FI416" s="1126"/>
      <c r="FJ416" s="1125">
        <f>(FJ414*FJ415*$G414)*$DB$8</f>
        <v>0</v>
      </c>
      <c r="FK416" s="1126"/>
      <c r="FL416" s="1125">
        <f>(FL414*FL415*$G414)*$DB$8</f>
        <v>0</v>
      </c>
      <c r="FM416" s="1126"/>
      <c r="FN416" s="1125">
        <f>(FN414*FN415*$G414)*$DB$8</f>
        <v>0</v>
      </c>
      <c r="FO416" s="1126"/>
      <c r="FP416" s="1125">
        <f>(FP414*FP415*$G414)*$DB$8</f>
        <v>0</v>
      </c>
      <c r="FQ416" s="1126"/>
      <c r="FR416" s="1125">
        <f>(FR414*FR415*$G414)*$DB$8</f>
        <v>0</v>
      </c>
      <c r="FS416" s="1126"/>
      <c r="FT416" s="1125">
        <f>(FT414*FT415*$G414)*$DB$8</f>
        <v>0</v>
      </c>
      <c r="FU416" s="1126"/>
      <c r="FV416" s="1125">
        <f>(FV414*FV415*$G414)*$DB$8</f>
        <v>0</v>
      </c>
      <c r="FW416" s="1126"/>
      <c r="FX416" s="1125">
        <f>(FX414*FX415*$G414)*$DB$8</f>
        <v>0</v>
      </c>
      <c r="FY416" s="1126"/>
      <c r="FZ416" s="1125">
        <f>(FZ414*FZ415*$G414)*$DB$8</f>
        <v>0</v>
      </c>
      <c r="GA416" s="1126"/>
      <c r="GB416" s="1125">
        <f>(GB414*GB415*$G414)*$DB$8</f>
        <v>0</v>
      </c>
      <c r="GC416" s="1126"/>
      <c r="GD416" s="1125">
        <f>(GD414*GD415*$G414)*$DB$8</f>
        <v>0</v>
      </c>
      <c r="GE416" s="1126"/>
      <c r="GF416" s="1125">
        <f>(GF414*GF415*$G414)*$DB$8</f>
        <v>0</v>
      </c>
      <c r="GG416" s="1126"/>
      <c r="GH416" s="1125">
        <f>(GH414*GH415*$G414)*$DB$8</f>
        <v>0</v>
      </c>
      <c r="GI416" s="1126"/>
      <c r="GJ416" s="1125">
        <f>(GJ414*GJ415*$G414)*$DB$8</f>
        <v>0</v>
      </c>
      <c r="GK416" s="1126"/>
      <c r="GL416" s="1125">
        <f>(GL414*GL415*$G414)*$DB$8</f>
        <v>0</v>
      </c>
      <c r="GM416" s="1126"/>
      <c r="GN416" s="1125">
        <f>(GN414*GN415*$G414)*$DB$8</f>
        <v>0</v>
      </c>
      <c r="GO416" s="1126"/>
      <c r="GP416" s="1125">
        <f>(GP414*GP415*$G414)*$DB$8</f>
        <v>0</v>
      </c>
      <c r="GQ416" s="1126"/>
      <c r="GR416" s="1125">
        <f>(GR414*GR415*$G414)*$DB$8</f>
        <v>0</v>
      </c>
      <c r="GS416" s="1126"/>
      <c r="GT416" s="1125">
        <f>(GT414*GT415*$G414)*$DB$8</f>
        <v>0</v>
      </c>
      <c r="GU416" s="1126"/>
      <c r="GV416" s="1125">
        <f t="shared" ref="GV416" si="1644">(GV414*GV415*$G414)*$DB$8</f>
        <v>0</v>
      </c>
      <c r="GW416" s="1126"/>
      <c r="GX416" s="1125">
        <f t="shared" ref="GX416" si="1645">(GX414*GX415*$G414)*$DB$8</f>
        <v>0</v>
      </c>
      <c r="GY416" s="1126"/>
      <c r="GZ416" s="1125">
        <f t="shared" ref="GZ416" si="1646">(GZ414*GZ415*$G414)*$DB$8</f>
        <v>0</v>
      </c>
      <c r="HA416" s="1126"/>
      <c r="HB416" s="1125">
        <f>(HB414*HB415*$G414)*$DB$8</f>
        <v>0</v>
      </c>
      <c r="HC416" s="1126"/>
      <c r="HD416" s="1125">
        <f t="shared" ref="HD416" si="1647">(HD414*HD415*$G414)*$DB$8</f>
        <v>0</v>
      </c>
      <c r="HE416" s="1126"/>
      <c r="HF416" s="1125">
        <f t="shared" ref="HF416" si="1648">(HF414*HF415*$G414)*$DB$8</f>
        <v>0</v>
      </c>
      <c r="HG416" s="1126"/>
      <c r="HH416" s="1125">
        <f t="shared" ref="HH416" si="1649">(HH414*HH415*$G414)*$DB$8</f>
        <v>0</v>
      </c>
      <c r="HI416" s="1126"/>
    </row>
    <row r="417" spans="1:217" ht="12.75" hidden="1" customHeight="1">
      <c r="A417" s="1139"/>
      <c r="B417" s="1140"/>
      <c r="C417" s="1139"/>
      <c r="D417" s="1141"/>
      <c r="E417" s="1141"/>
      <c r="F417" s="1142"/>
      <c r="G417" s="1141"/>
      <c r="H417" s="733"/>
      <c r="I417" s="1143"/>
      <c r="J417" s="1144"/>
      <c r="K417" s="839" t="s">
        <v>382</v>
      </c>
      <c r="L417" s="1121">
        <f>L416</f>
        <v>0</v>
      </c>
      <c r="M417" s="1122"/>
      <c r="N417" s="1121">
        <f>L417+N416</f>
        <v>0</v>
      </c>
      <c r="O417" s="1122"/>
      <c r="P417" s="1121">
        <f>N417+P416</f>
        <v>0</v>
      </c>
      <c r="Q417" s="1122"/>
      <c r="R417" s="1121">
        <f>P417+R416</f>
        <v>0</v>
      </c>
      <c r="S417" s="1122"/>
      <c r="T417" s="1121">
        <f>R417+T416</f>
        <v>0</v>
      </c>
      <c r="U417" s="1122"/>
      <c r="V417" s="1121">
        <f>T417+V416</f>
        <v>0</v>
      </c>
      <c r="W417" s="1122"/>
      <c r="X417" s="1121">
        <f>V417+X416</f>
        <v>0</v>
      </c>
      <c r="Y417" s="1122"/>
      <c r="Z417" s="1121">
        <f>X417+Z416</f>
        <v>0</v>
      </c>
      <c r="AA417" s="1122"/>
      <c r="AB417" s="1121">
        <f>Z417+AB416</f>
        <v>0</v>
      </c>
      <c r="AC417" s="1122"/>
      <c r="AD417" s="1121">
        <f>AB417+AD416</f>
        <v>0</v>
      </c>
      <c r="AE417" s="1122"/>
      <c r="AF417" s="1121">
        <f>AD417+AF416</f>
        <v>0</v>
      </c>
      <c r="AG417" s="1122"/>
      <c r="AH417" s="1121">
        <f>AF417+AH416</f>
        <v>0</v>
      </c>
      <c r="AI417" s="1122"/>
      <c r="AJ417" s="1121">
        <f>AH417+AJ416</f>
        <v>0</v>
      </c>
      <c r="AK417" s="1122"/>
      <c r="AL417" s="1121">
        <f>AJ417+AL416</f>
        <v>0</v>
      </c>
      <c r="AM417" s="1122"/>
      <c r="AN417" s="1121">
        <f>AL417+AN416</f>
        <v>0</v>
      </c>
      <c r="AO417" s="1122"/>
      <c r="AP417" s="1121">
        <f>AN417+AP416</f>
        <v>0</v>
      </c>
      <c r="AQ417" s="1122"/>
      <c r="AR417" s="1121">
        <f>AP417+AR416</f>
        <v>0</v>
      </c>
      <c r="AS417" s="1122"/>
      <c r="AT417" s="1121">
        <f>AR417+AT416</f>
        <v>0</v>
      </c>
      <c r="AU417" s="1122"/>
      <c r="AV417" s="1121">
        <f>AT417+AV416</f>
        <v>0</v>
      </c>
      <c r="AW417" s="1122"/>
      <c r="AX417" s="1121">
        <f>AV417+AX416</f>
        <v>0</v>
      </c>
      <c r="AY417" s="1122"/>
      <c r="AZ417" s="1121">
        <f>AX417+AZ416</f>
        <v>0</v>
      </c>
      <c r="BA417" s="1122"/>
      <c r="BB417" s="1121">
        <f>AZ417+BB416</f>
        <v>0</v>
      </c>
      <c r="BC417" s="1122"/>
      <c r="BD417" s="1121">
        <f>BB417+BD416</f>
        <v>0</v>
      </c>
      <c r="BE417" s="1122"/>
      <c r="BF417" s="1121">
        <f>BD417+BF416</f>
        <v>0</v>
      </c>
      <c r="BG417" s="1122"/>
      <c r="BH417" s="1121">
        <f>BF417+BH416</f>
        <v>0</v>
      </c>
      <c r="BI417" s="1122"/>
      <c r="BJ417" s="1121">
        <f>BH417+BJ416</f>
        <v>0</v>
      </c>
      <c r="BK417" s="1122"/>
      <c r="BL417" s="1121">
        <f>BJ417+BL416</f>
        <v>0</v>
      </c>
      <c r="BM417" s="1122"/>
      <c r="BN417" s="1121">
        <f>BL417+BN416</f>
        <v>0</v>
      </c>
      <c r="BO417" s="1122"/>
      <c r="BP417" s="1121">
        <f>BN417+BP416</f>
        <v>0</v>
      </c>
      <c r="BQ417" s="1122"/>
      <c r="BR417" s="1121">
        <f>BP417+BR416</f>
        <v>0</v>
      </c>
      <c r="BS417" s="1122"/>
      <c r="BT417" s="1121">
        <f>BR417+BT416</f>
        <v>0</v>
      </c>
      <c r="BU417" s="1122"/>
      <c r="BV417" s="1121">
        <f>BT417+BV416</f>
        <v>0</v>
      </c>
      <c r="BW417" s="1122"/>
      <c r="BX417" s="1121">
        <f>BV417+BX416</f>
        <v>0</v>
      </c>
      <c r="BY417" s="1122"/>
      <c r="BZ417" s="1121">
        <f>BX417+BZ416</f>
        <v>0</v>
      </c>
      <c r="CA417" s="1122"/>
      <c r="CB417" s="1121">
        <f>BZ417+CB416</f>
        <v>0</v>
      </c>
      <c r="CC417" s="1122"/>
      <c r="CD417" s="1121">
        <f>CB417+CD416</f>
        <v>0</v>
      </c>
      <c r="CE417" s="1122"/>
      <c r="CF417" s="1121">
        <f>CD417+CF416</f>
        <v>0</v>
      </c>
      <c r="CG417" s="1122"/>
      <c r="CH417" s="1121">
        <f>CF417+CH416</f>
        <v>0</v>
      </c>
      <c r="CI417" s="1122"/>
      <c r="CJ417" s="1121">
        <f>CH417+CJ416</f>
        <v>0</v>
      </c>
      <c r="CK417" s="1122"/>
      <c r="CL417" s="1121">
        <f>CJ417+CL416</f>
        <v>0</v>
      </c>
      <c r="CM417" s="1122"/>
      <c r="CN417" s="1121">
        <f>CL417+CN416</f>
        <v>0</v>
      </c>
      <c r="CO417" s="1122"/>
      <c r="CP417" s="1121">
        <f>CN417+CP416</f>
        <v>0</v>
      </c>
      <c r="CQ417" s="1122"/>
      <c r="CR417" s="1121">
        <f>CP417+CR416</f>
        <v>0</v>
      </c>
      <c r="CS417" s="1122"/>
      <c r="CT417" s="1121">
        <f>CR417+CT416</f>
        <v>0</v>
      </c>
      <c r="CU417" s="1122"/>
      <c r="CV417" s="1121">
        <f>CT417+CV416</f>
        <v>0</v>
      </c>
      <c r="CW417" s="1122"/>
      <c r="CX417" s="1121">
        <f>CV417+CX416</f>
        <v>0</v>
      </c>
      <c r="CY417" s="1122"/>
      <c r="CZ417" s="1121">
        <f>CX417+CZ416</f>
        <v>0</v>
      </c>
      <c r="DA417" s="1122"/>
      <c r="DB417" s="1121">
        <f>CZ417+DB416</f>
        <v>0</v>
      </c>
      <c r="DC417" s="1122"/>
      <c r="DD417" s="1121">
        <f>DB417+DD416</f>
        <v>0</v>
      </c>
      <c r="DE417" s="1122"/>
      <c r="DF417" s="1121">
        <f>DD417+DF416</f>
        <v>0</v>
      </c>
      <c r="DG417" s="1122"/>
      <c r="DH417" s="1121">
        <f>DF417+DH416</f>
        <v>0</v>
      </c>
      <c r="DI417" s="1122"/>
      <c r="DJ417" s="1127">
        <f>DH417+DJ416</f>
        <v>0</v>
      </c>
      <c r="DK417" s="1128"/>
      <c r="DL417" s="1121">
        <f>DJ417+DL416</f>
        <v>0</v>
      </c>
      <c r="DM417" s="1122"/>
      <c r="DN417" s="1121">
        <f>DL417+DN416</f>
        <v>0</v>
      </c>
      <c r="DO417" s="1122"/>
      <c r="DP417" s="1121">
        <f>DN417+DP416</f>
        <v>0</v>
      </c>
      <c r="DQ417" s="1122"/>
      <c r="DR417" s="1121">
        <f>DP417+DR416</f>
        <v>0</v>
      </c>
      <c r="DS417" s="1122"/>
      <c r="DT417" s="1121">
        <f>DR417+DT416</f>
        <v>0</v>
      </c>
      <c r="DU417" s="1122"/>
      <c r="DV417" s="1121">
        <f>DT417+DV416</f>
        <v>0</v>
      </c>
      <c r="DW417" s="1122"/>
      <c r="DX417" s="1121">
        <f>DV417+DX416</f>
        <v>0</v>
      </c>
      <c r="DY417" s="1122"/>
      <c r="DZ417" s="1121">
        <f>DX417+DZ416</f>
        <v>0</v>
      </c>
      <c r="EA417" s="1122"/>
      <c r="EB417" s="1121">
        <f>DZ417+EB416</f>
        <v>0</v>
      </c>
      <c r="EC417" s="1122"/>
      <c r="ED417" s="1121">
        <f>EB417+ED416</f>
        <v>0</v>
      </c>
      <c r="EE417" s="1122"/>
      <c r="EF417" s="1121">
        <f>ED417+EF416</f>
        <v>0</v>
      </c>
      <c r="EG417" s="1122"/>
      <c r="EH417" s="1121">
        <f>EF417+EH416</f>
        <v>0</v>
      </c>
      <c r="EI417" s="1122"/>
      <c r="EJ417" s="1121">
        <f>EH417+EJ416</f>
        <v>0</v>
      </c>
      <c r="EK417" s="1122"/>
      <c r="EL417" s="1121">
        <f>EJ417+EL416</f>
        <v>0</v>
      </c>
      <c r="EM417" s="1122"/>
      <c r="EN417" s="1121">
        <f>EL417+EN416</f>
        <v>0</v>
      </c>
      <c r="EO417" s="1122"/>
      <c r="EP417" s="1121">
        <f>EN417+EP416</f>
        <v>0</v>
      </c>
      <c r="EQ417" s="1122"/>
      <c r="ER417" s="1121">
        <f>EP417+ER416</f>
        <v>0</v>
      </c>
      <c r="ES417" s="1122"/>
      <c r="ET417" s="1121">
        <f>ER417+ET416</f>
        <v>0</v>
      </c>
      <c r="EU417" s="1122"/>
      <c r="EV417" s="1121">
        <f>ET417+EV416</f>
        <v>0</v>
      </c>
      <c r="EW417" s="1122"/>
      <c r="EX417" s="1121">
        <f>EV417+EX416</f>
        <v>0</v>
      </c>
      <c r="EY417" s="1122"/>
      <c r="EZ417" s="1121">
        <f>EX417+EZ416</f>
        <v>0</v>
      </c>
      <c r="FA417" s="1122"/>
      <c r="FB417" s="1121">
        <f>EZ417+FB416</f>
        <v>0</v>
      </c>
      <c r="FC417" s="1122"/>
      <c r="FD417" s="1121">
        <f>FB417+FD416</f>
        <v>0</v>
      </c>
      <c r="FE417" s="1122"/>
      <c r="FF417" s="1121">
        <f>FD417+FF416</f>
        <v>0</v>
      </c>
      <c r="FG417" s="1122"/>
      <c r="FH417" s="1121">
        <f>FF417+FH416</f>
        <v>0</v>
      </c>
      <c r="FI417" s="1122"/>
      <c r="FJ417" s="1121">
        <f>FH417+FJ416</f>
        <v>0</v>
      </c>
      <c r="FK417" s="1122"/>
      <c r="FL417" s="1121">
        <f>FJ417+FL416</f>
        <v>0</v>
      </c>
      <c r="FM417" s="1122"/>
      <c r="FN417" s="1121">
        <f>FL417+FN416</f>
        <v>0</v>
      </c>
      <c r="FO417" s="1122"/>
      <c r="FP417" s="1121">
        <f>FN417+FP416</f>
        <v>0</v>
      </c>
      <c r="FQ417" s="1122"/>
      <c r="FR417" s="1121">
        <f>FP417+FR416</f>
        <v>0</v>
      </c>
      <c r="FS417" s="1122"/>
      <c r="FT417" s="1121">
        <f>FR417+FT416</f>
        <v>0</v>
      </c>
      <c r="FU417" s="1122"/>
      <c r="FV417" s="1121">
        <f>FT417+FV416</f>
        <v>0</v>
      </c>
      <c r="FW417" s="1122"/>
      <c r="FX417" s="1121">
        <f>FV417+FX416</f>
        <v>0</v>
      </c>
      <c r="FY417" s="1122"/>
      <c r="FZ417" s="1121">
        <f>FX417+FZ416</f>
        <v>0</v>
      </c>
      <c r="GA417" s="1122"/>
      <c r="GB417" s="1121">
        <f>FZ417+GB416</f>
        <v>0</v>
      </c>
      <c r="GC417" s="1122"/>
      <c r="GD417" s="1121">
        <f>GB417+GD416</f>
        <v>0</v>
      </c>
      <c r="GE417" s="1122"/>
      <c r="GF417" s="1121">
        <f>GD417+GF416</f>
        <v>0</v>
      </c>
      <c r="GG417" s="1122"/>
      <c r="GH417" s="1121">
        <f>GF417+GH416</f>
        <v>0</v>
      </c>
      <c r="GI417" s="1122"/>
      <c r="GJ417" s="1121">
        <f>GH417+GJ416</f>
        <v>0</v>
      </c>
      <c r="GK417" s="1122"/>
      <c r="GL417" s="1121">
        <f>GJ417+GL416</f>
        <v>0</v>
      </c>
      <c r="GM417" s="1122"/>
      <c r="GN417" s="1121">
        <f>GL417+GN416</f>
        <v>0</v>
      </c>
      <c r="GO417" s="1122"/>
      <c r="GP417" s="1121">
        <f>GN417+GP416</f>
        <v>0</v>
      </c>
      <c r="GQ417" s="1122"/>
      <c r="GR417" s="1121">
        <f>GP417+GR416</f>
        <v>0</v>
      </c>
      <c r="GS417" s="1122"/>
      <c r="GT417" s="1121">
        <f>GR417+GT416</f>
        <v>0</v>
      </c>
      <c r="GU417" s="1122"/>
      <c r="GV417" s="1121">
        <f t="shared" ref="GV417" si="1650">GT417+GV416</f>
        <v>0</v>
      </c>
      <c r="GW417" s="1122"/>
      <c r="GX417" s="1121">
        <f t="shared" ref="GX417" si="1651">GV417+GX416</f>
        <v>0</v>
      </c>
      <c r="GY417" s="1122"/>
      <c r="GZ417" s="1121">
        <f t="shared" ref="GZ417" si="1652">GX417+GZ416</f>
        <v>0</v>
      </c>
      <c r="HA417" s="1122"/>
      <c r="HB417" s="1121">
        <f>GZ417+HB416</f>
        <v>0</v>
      </c>
      <c r="HC417" s="1122"/>
      <c r="HD417" s="1121">
        <f t="shared" ref="HD417" si="1653">HB417+HD416</f>
        <v>0</v>
      </c>
      <c r="HE417" s="1122"/>
      <c r="HF417" s="1121">
        <f t="shared" ref="HF417" si="1654">HD417+HF416</f>
        <v>0</v>
      </c>
      <c r="HG417" s="1122"/>
      <c r="HH417" s="1121">
        <f t="shared" ref="HH417" si="1655">HF417+HH416</f>
        <v>0</v>
      </c>
      <c r="HI417" s="1122"/>
    </row>
    <row r="418" spans="1:217" s="19" customFormat="1" ht="12.75" hidden="1" customHeight="1">
      <c r="A418" s="1139"/>
      <c r="B418" s="1140"/>
      <c r="C418" s="1139"/>
      <c r="D418" s="1141"/>
      <c r="E418" s="1141"/>
      <c r="F418" s="1142"/>
      <c r="G418" s="1141"/>
      <c r="H418" s="840"/>
      <c r="I418" s="1143"/>
      <c r="J418" s="1144"/>
      <c r="K418" s="841" t="s">
        <v>383</v>
      </c>
      <c r="L418" s="1117"/>
      <c r="M418" s="1118"/>
      <c r="N418" s="1117"/>
      <c r="O418" s="1118"/>
      <c r="P418" s="1117"/>
      <c r="Q418" s="1118"/>
      <c r="R418" s="1117"/>
      <c r="S418" s="1118"/>
      <c r="T418" s="1117"/>
      <c r="U418" s="1118"/>
      <c r="V418" s="1117"/>
      <c r="W418" s="1118"/>
      <c r="X418" s="1117"/>
      <c r="Y418" s="1118"/>
      <c r="Z418" s="1117"/>
      <c r="AA418" s="1118"/>
      <c r="AB418" s="1117"/>
      <c r="AC418" s="1118"/>
      <c r="AD418" s="1117"/>
      <c r="AE418" s="1118"/>
      <c r="AF418" s="1117"/>
      <c r="AG418" s="1118"/>
      <c r="AH418" s="1117"/>
      <c r="AI418" s="1118"/>
      <c r="AJ418" s="1117"/>
      <c r="AK418" s="1118"/>
      <c r="AL418" s="1117"/>
      <c r="AM418" s="1118"/>
      <c r="AN418" s="1117"/>
      <c r="AO418" s="1118"/>
      <c r="AP418" s="1117"/>
      <c r="AQ418" s="1118"/>
      <c r="AR418" s="1117"/>
      <c r="AS418" s="1118"/>
      <c r="AT418" s="1117"/>
      <c r="AU418" s="1118"/>
      <c r="AV418" s="1117"/>
      <c r="AW418" s="1118"/>
      <c r="AX418" s="1117"/>
      <c r="AY418" s="1118"/>
      <c r="AZ418" s="1117"/>
      <c r="BA418" s="1118"/>
      <c r="BB418" s="1117"/>
      <c r="BC418" s="1118"/>
      <c r="BD418" s="1117"/>
      <c r="BE418" s="1118"/>
      <c r="BF418" s="1117"/>
      <c r="BG418" s="1118"/>
      <c r="BH418" s="1117"/>
      <c r="BI418" s="1118"/>
      <c r="BJ418" s="1117"/>
      <c r="BK418" s="1118"/>
      <c r="BL418" s="1117"/>
      <c r="BM418" s="1118"/>
      <c r="BN418" s="1117"/>
      <c r="BO418" s="1118"/>
      <c r="BP418" s="1117"/>
      <c r="BQ418" s="1118"/>
      <c r="BR418" s="1117"/>
      <c r="BS418" s="1118"/>
      <c r="BT418" s="1117"/>
      <c r="BU418" s="1118"/>
      <c r="BV418" s="1117"/>
      <c r="BW418" s="1118"/>
      <c r="BX418" s="1117"/>
      <c r="BY418" s="1118"/>
      <c r="BZ418" s="1117"/>
      <c r="CA418" s="1118"/>
      <c r="CB418" s="1117"/>
      <c r="CC418" s="1118"/>
      <c r="CD418" s="1117"/>
      <c r="CE418" s="1118"/>
      <c r="CF418" s="1117"/>
      <c r="CG418" s="1118"/>
      <c r="CH418" s="1117"/>
      <c r="CI418" s="1118"/>
      <c r="CJ418" s="1117"/>
      <c r="CK418" s="1118"/>
      <c r="CL418" s="1117"/>
      <c r="CM418" s="1118"/>
      <c r="CN418" s="1117"/>
      <c r="CO418" s="1118"/>
      <c r="CP418" s="1117"/>
      <c r="CQ418" s="1118"/>
      <c r="CR418" s="1117"/>
      <c r="CS418" s="1118"/>
      <c r="CT418" s="1117"/>
      <c r="CU418" s="1118"/>
      <c r="CV418" s="1117"/>
      <c r="CW418" s="1118"/>
      <c r="CX418" s="1117"/>
      <c r="CY418" s="1118"/>
      <c r="CZ418" s="1117"/>
      <c r="DA418" s="1118"/>
      <c r="DB418" s="1117"/>
      <c r="DC418" s="1118"/>
      <c r="DD418" s="1117"/>
      <c r="DE418" s="1118"/>
      <c r="DF418" s="1117"/>
      <c r="DG418" s="1118"/>
      <c r="DH418" s="1117"/>
      <c r="DI418" s="1118"/>
      <c r="DJ418" s="1123"/>
      <c r="DK418" s="1124"/>
      <c r="DL418" s="1117"/>
      <c r="DM418" s="1118"/>
      <c r="DN418" s="1117"/>
      <c r="DO418" s="1118"/>
      <c r="DP418" s="1117"/>
      <c r="DQ418" s="1118"/>
      <c r="DR418" s="1117"/>
      <c r="DS418" s="1118"/>
      <c r="DT418" s="1117"/>
      <c r="DU418" s="1118"/>
      <c r="DV418" s="1117"/>
      <c r="DW418" s="1118"/>
      <c r="DX418" s="1117"/>
      <c r="DY418" s="1118"/>
      <c r="DZ418" s="1117"/>
      <c r="EA418" s="1118"/>
      <c r="EB418" s="1117"/>
      <c r="EC418" s="1118"/>
      <c r="ED418" s="1117"/>
      <c r="EE418" s="1118"/>
      <c r="EF418" s="1117"/>
      <c r="EG418" s="1118"/>
      <c r="EH418" s="1117"/>
      <c r="EI418" s="1118"/>
      <c r="EJ418" s="1117"/>
      <c r="EK418" s="1118"/>
      <c r="EL418" s="1117"/>
      <c r="EM418" s="1118"/>
      <c r="EN418" s="1117"/>
      <c r="EO418" s="1118"/>
      <c r="EP418" s="1117"/>
      <c r="EQ418" s="1118"/>
      <c r="ER418" s="1117"/>
      <c r="ES418" s="1118"/>
      <c r="ET418" s="1117"/>
      <c r="EU418" s="1118"/>
      <c r="EV418" s="1117"/>
      <c r="EW418" s="1118"/>
      <c r="EX418" s="1117"/>
      <c r="EY418" s="1118"/>
      <c r="EZ418" s="1117"/>
      <c r="FA418" s="1118"/>
      <c r="FB418" s="1117"/>
      <c r="FC418" s="1118"/>
      <c r="FD418" s="1117"/>
      <c r="FE418" s="1118"/>
      <c r="FF418" s="1117"/>
      <c r="FG418" s="1118"/>
      <c r="FH418" s="1117"/>
      <c r="FI418" s="1118"/>
      <c r="FJ418" s="1117"/>
      <c r="FK418" s="1118"/>
      <c r="FL418" s="1117"/>
      <c r="FM418" s="1118"/>
      <c r="FN418" s="1117"/>
      <c r="FO418" s="1118"/>
      <c r="FP418" s="1117"/>
      <c r="FQ418" s="1118"/>
      <c r="FR418" s="1117"/>
      <c r="FS418" s="1118"/>
      <c r="FT418" s="1117"/>
      <c r="FU418" s="1118"/>
      <c r="FV418" s="1117"/>
      <c r="FW418" s="1118"/>
      <c r="FX418" s="1117"/>
      <c r="FY418" s="1118"/>
      <c r="FZ418" s="1117"/>
      <c r="GA418" s="1118"/>
      <c r="GB418" s="1117"/>
      <c r="GC418" s="1118"/>
      <c r="GD418" s="1117"/>
      <c r="GE418" s="1118"/>
      <c r="GF418" s="1117"/>
      <c r="GG418" s="1118"/>
      <c r="GH418" s="1117"/>
      <c r="GI418" s="1118"/>
      <c r="GJ418" s="1117"/>
      <c r="GK418" s="1118"/>
      <c r="GL418" s="1117"/>
      <c r="GM418" s="1118"/>
      <c r="GN418" s="1117"/>
      <c r="GO418" s="1118"/>
      <c r="GP418" s="1117"/>
      <c r="GQ418" s="1118"/>
      <c r="GR418" s="1117"/>
      <c r="GS418" s="1118"/>
      <c r="GT418" s="1117"/>
      <c r="GU418" s="1118"/>
      <c r="GV418" s="1117"/>
      <c r="GW418" s="1118"/>
      <c r="GX418" s="1117"/>
      <c r="GY418" s="1118"/>
      <c r="GZ418" s="1117"/>
      <c r="HA418" s="1118"/>
      <c r="HB418" s="1117"/>
      <c r="HC418" s="1118"/>
      <c r="HD418" s="1117"/>
      <c r="HE418" s="1118"/>
      <c r="HF418" s="1117"/>
      <c r="HG418" s="1118"/>
      <c r="HH418" s="1117"/>
      <c r="HI418" s="1118"/>
    </row>
    <row r="419" spans="1:217" s="20" customFormat="1" ht="12.75" hidden="1" customHeight="1">
      <c r="A419" s="1139"/>
      <c r="B419" s="1140"/>
      <c r="C419" s="1139"/>
      <c r="D419" s="1141"/>
      <c r="E419" s="1141"/>
      <c r="F419" s="1142"/>
      <c r="G419" s="1141"/>
      <c r="H419" s="842"/>
      <c r="I419" s="1143"/>
      <c r="J419" s="1144"/>
      <c r="K419" s="843" t="s">
        <v>384</v>
      </c>
      <c r="L419" s="1113">
        <f>L418</f>
        <v>0</v>
      </c>
      <c r="M419" s="1114"/>
      <c r="N419" s="1113">
        <f>N418+L419</f>
        <v>0</v>
      </c>
      <c r="O419" s="1114"/>
      <c r="P419" s="1113">
        <f>P418+N419</f>
        <v>0</v>
      </c>
      <c r="Q419" s="1114"/>
      <c r="R419" s="1113">
        <f>R418+P419</f>
        <v>0</v>
      </c>
      <c r="S419" s="1114"/>
      <c r="T419" s="1113">
        <f>T418+R419</f>
        <v>0</v>
      </c>
      <c r="U419" s="1114"/>
      <c r="V419" s="1113">
        <f>V418+T419</f>
        <v>0</v>
      </c>
      <c r="W419" s="1114"/>
      <c r="X419" s="1113">
        <f>X418+V419</f>
        <v>0</v>
      </c>
      <c r="Y419" s="1114"/>
      <c r="Z419" s="1113">
        <f>Z418+X419</f>
        <v>0</v>
      </c>
      <c r="AA419" s="1114"/>
      <c r="AB419" s="1113">
        <f>AB418+Z419</f>
        <v>0</v>
      </c>
      <c r="AC419" s="1114"/>
      <c r="AD419" s="1113">
        <f>AD418+AB419</f>
        <v>0</v>
      </c>
      <c r="AE419" s="1114"/>
      <c r="AF419" s="1113">
        <f>AF418+AD419</f>
        <v>0</v>
      </c>
      <c r="AG419" s="1114"/>
      <c r="AH419" s="1113">
        <f>AH418+AF419</f>
        <v>0</v>
      </c>
      <c r="AI419" s="1114"/>
      <c r="AJ419" s="1113">
        <f>AJ418+AH419</f>
        <v>0</v>
      </c>
      <c r="AK419" s="1114"/>
      <c r="AL419" s="1113">
        <f>AL418+AJ419</f>
        <v>0</v>
      </c>
      <c r="AM419" s="1114"/>
      <c r="AN419" s="1113">
        <f>AN418+AL419</f>
        <v>0</v>
      </c>
      <c r="AO419" s="1114"/>
      <c r="AP419" s="1113">
        <f>AP418+AN419</f>
        <v>0</v>
      </c>
      <c r="AQ419" s="1114"/>
      <c r="AR419" s="1113">
        <f>AR418+AP419</f>
        <v>0</v>
      </c>
      <c r="AS419" s="1114"/>
      <c r="AT419" s="1113">
        <f>AT418+AR419</f>
        <v>0</v>
      </c>
      <c r="AU419" s="1114"/>
      <c r="AV419" s="1113">
        <f>AV418+AT419</f>
        <v>0</v>
      </c>
      <c r="AW419" s="1114"/>
      <c r="AX419" s="1113">
        <f>AX418+AV419</f>
        <v>0</v>
      </c>
      <c r="AY419" s="1114"/>
      <c r="AZ419" s="1113">
        <f>AZ418+AX419</f>
        <v>0</v>
      </c>
      <c r="BA419" s="1114"/>
      <c r="BB419" s="1113">
        <f>BB418+AZ419</f>
        <v>0</v>
      </c>
      <c r="BC419" s="1114"/>
      <c r="BD419" s="1113">
        <f>BD418+BB419</f>
        <v>0</v>
      </c>
      <c r="BE419" s="1114"/>
      <c r="BF419" s="1113">
        <f>BF418+BD419</f>
        <v>0</v>
      </c>
      <c r="BG419" s="1114"/>
      <c r="BH419" s="1113">
        <f>BH418+BF419</f>
        <v>0</v>
      </c>
      <c r="BI419" s="1114"/>
      <c r="BJ419" s="1113">
        <f>BJ418+BH419</f>
        <v>0</v>
      </c>
      <c r="BK419" s="1114"/>
      <c r="BL419" s="1113">
        <f>BL418+BJ419</f>
        <v>0</v>
      </c>
      <c r="BM419" s="1114"/>
      <c r="BN419" s="1113">
        <f>BN418+BL419</f>
        <v>0</v>
      </c>
      <c r="BO419" s="1114"/>
      <c r="BP419" s="1113">
        <f>BP418+BN419</f>
        <v>0</v>
      </c>
      <c r="BQ419" s="1114"/>
      <c r="BR419" s="1113">
        <f>BR418+BP419</f>
        <v>0</v>
      </c>
      <c r="BS419" s="1114"/>
      <c r="BT419" s="1113">
        <f>BT418+BR419</f>
        <v>0</v>
      </c>
      <c r="BU419" s="1114"/>
      <c r="BV419" s="1113">
        <f>BV418+BT419</f>
        <v>0</v>
      </c>
      <c r="BW419" s="1114"/>
      <c r="BX419" s="1113">
        <f>BX418+BV419</f>
        <v>0</v>
      </c>
      <c r="BY419" s="1114"/>
      <c r="BZ419" s="1113">
        <f>BZ418+BX419</f>
        <v>0</v>
      </c>
      <c r="CA419" s="1114"/>
      <c r="CB419" s="1113">
        <f>CB418+BZ419</f>
        <v>0</v>
      </c>
      <c r="CC419" s="1114"/>
      <c r="CD419" s="1113">
        <f>CD418+CB419</f>
        <v>0</v>
      </c>
      <c r="CE419" s="1114"/>
      <c r="CF419" s="1113">
        <f>CF418+CD419</f>
        <v>0</v>
      </c>
      <c r="CG419" s="1114"/>
      <c r="CH419" s="1113">
        <f>CH418+CF419</f>
        <v>0</v>
      </c>
      <c r="CI419" s="1114"/>
      <c r="CJ419" s="1113">
        <f>CJ418+CH419</f>
        <v>0</v>
      </c>
      <c r="CK419" s="1114"/>
      <c r="CL419" s="1113">
        <f>CL418+CJ419</f>
        <v>0</v>
      </c>
      <c r="CM419" s="1114"/>
      <c r="CN419" s="1113">
        <f>CN418+CL419</f>
        <v>0</v>
      </c>
      <c r="CO419" s="1114"/>
      <c r="CP419" s="1113">
        <f>CP418+CN419</f>
        <v>0</v>
      </c>
      <c r="CQ419" s="1114"/>
      <c r="CR419" s="1113">
        <f>CR418+CP419</f>
        <v>0</v>
      </c>
      <c r="CS419" s="1114"/>
      <c r="CT419" s="1113">
        <f>CT418+CR419</f>
        <v>0</v>
      </c>
      <c r="CU419" s="1114"/>
      <c r="CV419" s="1113">
        <f>CV418+CT419</f>
        <v>0</v>
      </c>
      <c r="CW419" s="1114"/>
      <c r="CX419" s="1113">
        <f>CX418+CV419</f>
        <v>0</v>
      </c>
      <c r="CY419" s="1114"/>
      <c r="CZ419" s="1113">
        <f>CZ418+CX419</f>
        <v>0</v>
      </c>
      <c r="DA419" s="1114"/>
      <c r="DB419" s="1113">
        <f>DB418+CZ419</f>
        <v>0</v>
      </c>
      <c r="DC419" s="1114"/>
      <c r="DD419" s="1113">
        <f>DD418+DB419</f>
        <v>0</v>
      </c>
      <c r="DE419" s="1114"/>
      <c r="DF419" s="1113">
        <f>DF418+DD419</f>
        <v>0</v>
      </c>
      <c r="DG419" s="1114"/>
      <c r="DH419" s="1113">
        <f>DH418+DF419</f>
        <v>0</v>
      </c>
      <c r="DI419" s="1114"/>
      <c r="DJ419" s="1119">
        <f>DJ418+DH419</f>
        <v>0</v>
      </c>
      <c r="DK419" s="1120"/>
      <c r="DL419" s="1113">
        <f>DL418+DJ419</f>
        <v>0</v>
      </c>
      <c r="DM419" s="1114"/>
      <c r="DN419" s="1113">
        <f>DN418+DL419</f>
        <v>0</v>
      </c>
      <c r="DO419" s="1114"/>
      <c r="DP419" s="1113">
        <f>DP418+DN419</f>
        <v>0</v>
      </c>
      <c r="DQ419" s="1114"/>
      <c r="DR419" s="1113">
        <f>DR418+DP419</f>
        <v>0</v>
      </c>
      <c r="DS419" s="1114"/>
      <c r="DT419" s="1113">
        <f>DT418+DR419</f>
        <v>0</v>
      </c>
      <c r="DU419" s="1114"/>
      <c r="DV419" s="1113">
        <f>DV418+DT419</f>
        <v>0</v>
      </c>
      <c r="DW419" s="1114"/>
      <c r="DX419" s="1113">
        <f>DX418+DV419</f>
        <v>0</v>
      </c>
      <c r="DY419" s="1114"/>
      <c r="DZ419" s="1113">
        <f>DZ418+DX419</f>
        <v>0</v>
      </c>
      <c r="EA419" s="1114"/>
      <c r="EB419" s="1113">
        <f>EB418+DZ419</f>
        <v>0</v>
      </c>
      <c r="EC419" s="1114"/>
      <c r="ED419" s="1113">
        <f>ED418+EB419</f>
        <v>0</v>
      </c>
      <c r="EE419" s="1114"/>
      <c r="EF419" s="1113">
        <f>EF418+ED419</f>
        <v>0</v>
      </c>
      <c r="EG419" s="1114"/>
      <c r="EH419" s="1113">
        <f>EH418+EF419</f>
        <v>0</v>
      </c>
      <c r="EI419" s="1114"/>
      <c r="EJ419" s="1113">
        <f>EJ418+EH419</f>
        <v>0</v>
      </c>
      <c r="EK419" s="1114"/>
      <c r="EL419" s="1113">
        <f>EL418+EJ419</f>
        <v>0</v>
      </c>
      <c r="EM419" s="1114"/>
      <c r="EN419" s="1113">
        <f>EN418+EL419</f>
        <v>0</v>
      </c>
      <c r="EO419" s="1114"/>
      <c r="EP419" s="1113">
        <f>EP418+EN419</f>
        <v>0</v>
      </c>
      <c r="EQ419" s="1114"/>
      <c r="ER419" s="1113">
        <f>ER418+EP419</f>
        <v>0</v>
      </c>
      <c r="ES419" s="1114"/>
      <c r="ET419" s="1113">
        <f>ET418+ER419</f>
        <v>0</v>
      </c>
      <c r="EU419" s="1114"/>
      <c r="EV419" s="1113">
        <f>EV418+ET419</f>
        <v>0</v>
      </c>
      <c r="EW419" s="1114"/>
      <c r="EX419" s="1113">
        <f>EX418+EV419</f>
        <v>0</v>
      </c>
      <c r="EY419" s="1114"/>
      <c r="EZ419" s="1113">
        <f>EZ418+EX419</f>
        <v>0</v>
      </c>
      <c r="FA419" s="1114"/>
      <c r="FB419" s="1113">
        <f>FB418+EZ419</f>
        <v>0</v>
      </c>
      <c r="FC419" s="1114"/>
      <c r="FD419" s="1113">
        <f>FD418+FB419</f>
        <v>0</v>
      </c>
      <c r="FE419" s="1114"/>
      <c r="FF419" s="1113">
        <f>FF418+FD419</f>
        <v>0</v>
      </c>
      <c r="FG419" s="1114"/>
      <c r="FH419" s="1113">
        <f>FH418+FF419</f>
        <v>0</v>
      </c>
      <c r="FI419" s="1114"/>
      <c r="FJ419" s="1113">
        <f>FJ418+FH419</f>
        <v>0</v>
      </c>
      <c r="FK419" s="1114"/>
      <c r="FL419" s="1113">
        <f>FL418+FJ419</f>
        <v>0</v>
      </c>
      <c r="FM419" s="1114"/>
      <c r="FN419" s="1113">
        <f>FN418+FL419</f>
        <v>0</v>
      </c>
      <c r="FO419" s="1114"/>
      <c r="FP419" s="1113">
        <f>FP418+FN419</f>
        <v>0</v>
      </c>
      <c r="FQ419" s="1114"/>
      <c r="FR419" s="1113">
        <f>FR418+FP419</f>
        <v>0</v>
      </c>
      <c r="FS419" s="1114"/>
      <c r="FT419" s="1113">
        <f>FT418+FR419</f>
        <v>0</v>
      </c>
      <c r="FU419" s="1114"/>
      <c r="FV419" s="1113">
        <f>FV418+FT419</f>
        <v>0</v>
      </c>
      <c r="FW419" s="1114"/>
      <c r="FX419" s="1113">
        <f>FX418+FV419</f>
        <v>0</v>
      </c>
      <c r="FY419" s="1114"/>
      <c r="FZ419" s="1113">
        <f>FZ418+FX419</f>
        <v>0</v>
      </c>
      <c r="GA419" s="1114"/>
      <c r="GB419" s="1113">
        <f>GB418+FZ419</f>
        <v>0</v>
      </c>
      <c r="GC419" s="1114"/>
      <c r="GD419" s="1113">
        <f>GD418+GB419</f>
        <v>0</v>
      </c>
      <c r="GE419" s="1114"/>
      <c r="GF419" s="1113">
        <f>GF418+GD419</f>
        <v>0</v>
      </c>
      <c r="GG419" s="1114"/>
      <c r="GH419" s="1113">
        <f>GH418+GF419</f>
        <v>0</v>
      </c>
      <c r="GI419" s="1114"/>
      <c r="GJ419" s="1113">
        <f>GJ418+GH419</f>
        <v>0</v>
      </c>
      <c r="GK419" s="1114"/>
      <c r="GL419" s="1113">
        <f>GL418+GJ419</f>
        <v>0</v>
      </c>
      <c r="GM419" s="1114"/>
      <c r="GN419" s="1113">
        <f>GN418+GL419</f>
        <v>0</v>
      </c>
      <c r="GO419" s="1114"/>
      <c r="GP419" s="1113">
        <f>GP418+GN419</f>
        <v>0</v>
      </c>
      <c r="GQ419" s="1114"/>
      <c r="GR419" s="1113">
        <f>GR418+GP419</f>
        <v>0</v>
      </c>
      <c r="GS419" s="1114"/>
      <c r="GT419" s="1113">
        <f>GT418+GR419</f>
        <v>0</v>
      </c>
      <c r="GU419" s="1114"/>
      <c r="GV419" s="1113">
        <f t="shared" ref="GV419" si="1656">GV418+GT419</f>
        <v>0</v>
      </c>
      <c r="GW419" s="1114"/>
      <c r="GX419" s="1113">
        <f t="shared" ref="GX419" si="1657">GX418+GV419</f>
        <v>0</v>
      </c>
      <c r="GY419" s="1114"/>
      <c r="GZ419" s="1113">
        <f t="shared" ref="GZ419" si="1658">GZ418+GX419</f>
        <v>0</v>
      </c>
      <c r="HA419" s="1114"/>
      <c r="HB419" s="1113">
        <f>HB418+GZ419</f>
        <v>0</v>
      </c>
      <c r="HC419" s="1114"/>
      <c r="HD419" s="1113">
        <f t="shared" ref="HD419" si="1659">HD418+HB419</f>
        <v>0</v>
      </c>
      <c r="HE419" s="1114"/>
      <c r="HF419" s="1113">
        <f t="shared" ref="HF419" si="1660">HF418+HD419</f>
        <v>0</v>
      </c>
      <c r="HG419" s="1114"/>
      <c r="HH419" s="1113">
        <f t="shared" ref="HH419" si="1661">HH418+HF419</f>
        <v>0</v>
      </c>
      <c r="HI419" s="1114"/>
    </row>
    <row r="420" spans="1:217" s="21" customFormat="1" ht="12.75" hidden="1" customHeight="1">
      <c r="A420" s="1139"/>
      <c r="B420" s="1140"/>
      <c r="C420" s="1139"/>
      <c r="D420" s="1141"/>
      <c r="E420" s="1141"/>
      <c r="F420" s="1142"/>
      <c r="G420" s="1141"/>
      <c r="H420" s="844"/>
      <c r="I420" s="1143"/>
      <c r="J420" s="1144"/>
      <c r="K420" s="845" t="s">
        <v>385</v>
      </c>
      <c r="L420" s="1108" t="e">
        <f>IF($E414&gt;0,L417/$E414,"-")</f>
        <v>#N/A</v>
      </c>
      <c r="M420" s="1109"/>
      <c r="N420" s="1108" t="e">
        <f>IF($E414&gt;0,N417/$E414,"-")</f>
        <v>#N/A</v>
      </c>
      <c r="O420" s="1109"/>
      <c r="P420" s="1108" t="e">
        <f>IF($E414&gt;0,P417/$E414,"-")</f>
        <v>#N/A</v>
      </c>
      <c r="Q420" s="1109"/>
      <c r="R420" s="1108" t="e">
        <f>IF($E414&gt;0,R417/$E414,"-")</f>
        <v>#N/A</v>
      </c>
      <c r="S420" s="1109"/>
      <c r="T420" s="1108" t="e">
        <f>IF($E414&gt;0,T417/$E414,"-")</f>
        <v>#N/A</v>
      </c>
      <c r="U420" s="1109"/>
      <c r="V420" s="1108" t="e">
        <f>IF($E414&gt;0,V417/$E414,"-")</f>
        <v>#N/A</v>
      </c>
      <c r="W420" s="1109"/>
      <c r="X420" s="1108" t="e">
        <f>IF($E414&gt;0,X417/$E414,"-")</f>
        <v>#N/A</v>
      </c>
      <c r="Y420" s="1109"/>
      <c r="Z420" s="1108" t="e">
        <f>IF($E414&gt;0,Z417/$E414,"-")</f>
        <v>#N/A</v>
      </c>
      <c r="AA420" s="1109"/>
      <c r="AB420" s="1108" t="e">
        <f>IF($E414&gt;0,AB417/$E414,"-")</f>
        <v>#N/A</v>
      </c>
      <c r="AC420" s="1109"/>
      <c r="AD420" s="1108" t="e">
        <f>IF($E414&gt;0,AD417/$E414,"-")</f>
        <v>#N/A</v>
      </c>
      <c r="AE420" s="1109"/>
      <c r="AF420" s="1108" t="e">
        <f>IF($E414&gt;0,AF417/$E414,"-")</f>
        <v>#N/A</v>
      </c>
      <c r="AG420" s="1109"/>
      <c r="AH420" s="1108" t="e">
        <f>IF($E414&gt;0,AH417/$E414,"-")</f>
        <v>#N/A</v>
      </c>
      <c r="AI420" s="1109"/>
      <c r="AJ420" s="1108" t="e">
        <f>IF($E414&gt;0,AJ417/$E414,"-")</f>
        <v>#N/A</v>
      </c>
      <c r="AK420" s="1109"/>
      <c r="AL420" s="1108" t="e">
        <f>IF($E414&gt;0,AL417/$E414,"-")</f>
        <v>#N/A</v>
      </c>
      <c r="AM420" s="1109"/>
      <c r="AN420" s="1108" t="e">
        <f>IF($E414&gt;0,AN417/$E414,"-")</f>
        <v>#N/A</v>
      </c>
      <c r="AO420" s="1109"/>
      <c r="AP420" s="1108" t="e">
        <f>IF($E414&gt;0,AP417/$E414,"-")</f>
        <v>#N/A</v>
      </c>
      <c r="AQ420" s="1109"/>
      <c r="AR420" s="1108" t="e">
        <f>IF($E414&gt;0,AR417/$E414,"-")</f>
        <v>#N/A</v>
      </c>
      <c r="AS420" s="1109"/>
      <c r="AT420" s="1108" t="e">
        <f>IF($E414&gt;0,AT417/$E414,"-")</f>
        <v>#N/A</v>
      </c>
      <c r="AU420" s="1109"/>
      <c r="AV420" s="1108" t="e">
        <f>IF($E414&gt;0,AV417/$E414,"-")</f>
        <v>#N/A</v>
      </c>
      <c r="AW420" s="1109"/>
      <c r="AX420" s="1108" t="e">
        <f>IF($E414&gt;0,AX417/$E414,"-")</f>
        <v>#N/A</v>
      </c>
      <c r="AY420" s="1109"/>
      <c r="AZ420" s="1108" t="e">
        <f>IF($E414&gt;0,AZ417/$E414,"-")</f>
        <v>#N/A</v>
      </c>
      <c r="BA420" s="1109"/>
      <c r="BB420" s="1108" t="e">
        <f>IF($E414&gt;0,BB417/$E414,"-")</f>
        <v>#N/A</v>
      </c>
      <c r="BC420" s="1109"/>
      <c r="BD420" s="1108" t="e">
        <f>IF($E414&gt;0,BD417/$E414,"-")</f>
        <v>#N/A</v>
      </c>
      <c r="BE420" s="1109"/>
      <c r="BF420" s="1108" t="e">
        <f>IF($E414&gt;0,BF417/$E414,"-")</f>
        <v>#N/A</v>
      </c>
      <c r="BG420" s="1109"/>
      <c r="BH420" s="1108" t="e">
        <f>IF($E414&gt;0,BH417/$E414,"-")</f>
        <v>#N/A</v>
      </c>
      <c r="BI420" s="1109"/>
      <c r="BJ420" s="1108" t="e">
        <f>IF($E414&gt;0,BJ417/$E414,"-")</f>
        <v>#N/A</v>
      </c>
      <c r="BK420" s="1109"/>
      <c r="BL420" s="1108" t="e">
        <f>IF($E414&gt;0,BL417/$E414,"-")</f>
        <v>#N/A</v>
      </c>
      <c r="BM420" s="1109"/>
      <c r="BN420" s="1108" t="e">
        <f>IF($E414&gt;0,BN417/$E414,"-")</f>
        <v>#N/A</v>
      </c>
      <c r="BO420" s="1109"/>
      <c r="BP420" s="1108" t="e">
        <f>IF($E414&gt;0,BP417/$E414,"-")</f>
        <v>#N/A</v>
      </c>
      <c r="BQ420" s="1109"/>
      <c r="BR420" s="1108" t="e">
        <f>IF($E414&gt;0,BR417/$E414,"-")</f>
        <v>#N/A</v>
      </c>
      <c r="BS420" s="1109"/>
      <c r="BT420" s="1108" t="e">
        <f>IF($E414&gt;0,BT417/$E414,"-")</f>
        <v>#N/A</v>
      </c>
      <c r="BU420" s="1109"/>
      <c r="BV420" s="1108" t="e">
        <f>IF($E414&gt;0,BV417/$E414,"-")</f>
        <v>#N/A</v>
      </c>
      <c r="BW420" s="1109"/>
      <c r="BX420" s="1108" t="e">
        <f>IF($E414&gt;0,BX417/$E414,"-")</f>
        <v>#N/A</v>
      </c>
      <c r="BY420" s="1109"/>
      <c r="BZ420" s="1108" t="e">
        <f>IF($E414&gt;0,BZ417/$E414,"-")</f>
        <v>#N/A</v>
      </c>
      <c r="CA420" s="1109"/>
      <c r="CB420" s="1108" t="e">
        <f>IF($E414&gt;0,CB417/$E414,"-")</f>
        <v>#N/A</v>
      </c>
      <c r="CC420" s="1109"/>
      <c r="CD420" s="1108" t="e">
        <f>IF($E414&gt;0,CD417/$E414,"-")</f>
        <v>#N/A</v>
      </c>
      <c r="CE420" s="1109"/>
      <c r="CF420" s="1108" t="e">
        <f>IF($E414&gt;0,CF417/$E414,"-")</f>
        <v>#N/A</v>
      </c>
      <c r="CG420" s="1109"/>
      <c r="CH420" s="1108" t="e">
        <f>IF($E414&gt;0,CH417/$E414,"-")</f>
        <v>#N/A</v>
      </c>
      <c r="CI420" s="1109"/>
      <c r="CJ420" s="1108" t="e">
        <f>IF($E414&gt;0,CJ417/$E414,"-")</f>
        <v>#N/A</v>
      </c>
      <c r="CK420" s="1109"/>
      <c r="CL420" s="1108" t="e">
        <f>IF($E414&gt;0,CL417/$E414,"-")</f>
        <v>#N/A</v>
      </c>
      <c r="CM420" s="1109"/>
      <c r="CN420" s="1108" t="e">
        <f>IF($E414&gt;0,CN417/$E414,"-")</f>
        <v>#N/A</v>
      </c>
      <c r="CO420" s="1109"/>
      <c r="CP420" s="1108" t="e">
        <f>IF($E414&gt;0,CP417/$E414,"-")</f>
        <v>#N/A</v>
      </c>
      <c r="CQ420" s="1109"/>
      <c r="CR420" s="1108" t="e">
        <f>IF($E414&gt;0,CR417/$E414,"-")</f>
        <v>#N/A</v>
      </c>
      <c r="CS420" s="1109"/>
      <c r="CT420" s="1108" t="e">
        <f>IF($E414&gt;0,CT417/$E414,"-")</f>
        <v>#N/A</v>
      </c>
      <c r="CU420" s="1109"/>
      <c r="CV420" s="1108" t="e">
        <f>IF($E414&gt;0,CV417/$E414,"-")</f>
        <v>#N/A</v>
      </c>
      <c r="CW420" s="1109"/>
      <c r="CX420" s="1108" t="e">
        <f>IF($E414&gt;0,CX417/$E414,"-")</f>
        <v>#N/A</v>
      </c>
      <c r="CY420" s="1109"/>
      <c r="CZ420" s="1108" t="e">
        <f>IF($E414&gt;0,CZ417/$E414,"-")</f>
        <v>#N/A</v>
      </c>
      <c r="DA420" s="1109"/>
      <c r="DB420" s="1108" t="e">
        <f>IF($E414&gt;0,DB417/$E414,"-")</f>
        <v>#N/A</v>
      </c>
      <c r="DC420" s="1109"/>
      <c r="DD420" s="1108" t="e">
        <f>IF($E414&gt;0,DD417/$E414,"-")</f>
        <v>#N/A</v>
      </c>
      <c r="DE420" s="1109"/>
      <c r="DF420" s="1108" t="e">
        <f>IF($E414&gt;0,DF417/$E414,"-")</f>
        <v>#N/A</v>
      </c>
      <c r="DG420" s="1109"/>
      <c r="DH420" s="1108" t="e">
        <f>IF($E414&gt;0,DH417/$E414,"-")</f>
        <v>#N/A</v>
      </c>
      <c r="DI420" s="1109"/>
      <c r="DJ420" s="1115" t="e">
        <f>IF($E414&gt;0,DJ417/$E414,"-")</f>
        <v>#N/A</v>
      </c>
      <c r="DK420" s="1116"/>
      <c r="DL420" s="1108" t="e">
        <f>IF($E414&gt;0,DL417/$E414,"-")</f>
        <v>#N/A</v>
      </c>
      <c r="DM420" s="1109"/>
      <c r="DN420" s="1108" t="e">
        <f>IF($E414&gt;0,DN417/$E414,"-")</f>
        <v>#N/A</v>
      </c>
      <c r="DO420" s="1109"/>
      <c r="DP420" s="1108" t="e">
        <f>IF($E414&gt;0,DP417/$E414,"-")</f>
        <v>#N/A</v>
      </c>
      <c r="DQ420" s="1109"/>
      <c r="DR420" s="1108" t="e">
        <f>IF($E414&gt;0,DR417/$E414,"-")</f>
        <v>#N/A</v>
      </c>
      <c r="DS420" s="1109"/>
      <c r="DT420" s="1108" t="e">
        <f>IF($E414&gt;0,DT417/$E414,"-")</f>
        <v>#N/A</v>
      </c>
      <c r="DU420" s="1109"/>
      <c r="DV420" s="1108" t="e">
        <f>IF($E414&gt;0,DV417/$E414,"-")</f>
        <v>#N/A</v>
      </c>
      <c r="DW420" s="1109"/>
      <c r="DX420" s="1108" t="e">
        <f>IF($E414&gt;0,DX417/$E414,"-")</f>
        <v>#N/A</v>
      </c>
      <c r="DY420" s="1109"/>
      <c r="DZ420" s="1108" t="e">
        <f>IF($E414&gt;0,DZ417/$E414,"-")</f>
        <v>#N/A</v>
      </c>
      <c r="EA420" s="1109"/>
      <c r="EB420" s="1108" t="e">
        <f>IF($E414&gt;0,EB417/$E414,"-")</f>
        <v>#N/A</v>
      </c>
      <c r="EC420" s="1109"/>
      <c r="ED420" s="1108" t="e">
        <f>IF($E414&gt;0,ED417/$E414,"-")</f>
        <v>#N/A</v>
      </c>
      <c r="EE420" s="1109"/>
      <c r="EF420" s="1108" t="e">
        <f>IF($E414&gt;0,EF417/$E414,"-")</f>
        <v>#N/A</v>
      </c>
      <c r="EG420" s="1109"/>
      <c r="EH420" s="1108" t="e">
        <f>IF($E414&gt;0,EH417/$E414,"-")</f>
        <v>#N/A</v>
      </c>
      <c r="EI420" s="1109"/>
      <c r="EJ420" s="1108" t="e">
        <f>IF($E414&gt;0,EJ417/$E414,"-")</f>
        <v>#N/A</v>
      </c>
      <c r="EK420" s="1109"/>
      <c r="EL420" s="1108" t="e">
        <f>IF($E414&gt;0,EL417/$E414,"-")</f>
        <v>#N/A</v>
      </c>
      <c r="EM420" s="1109"/>
      <c r="EN420" s="1108" t="e">
        <f>IF($E414&gt;0,EN417/$E414,"-")</f>
        <v>#N/A</v>
      </c>
      <c r="EO420" s="1109"/>
      <c r="EP420" s="1108" t="e">
        <f>IF($E414&gt;0,EP417/$E414,"-")</f>
        <v>#N/A</v>
      </c>
      <c r="EQ420" s="1109"/>
      <c r="ER420" s="1108" t="e">
        <f>IF($E414&gt;0,ER417/$E414,"-")</f>
        <v>#N/A</v>
      </c>
      <c r="ES420" s="1109"/>
      <c r="ET420" s="1108" t="e">
        <f>IF($E414&gt;0,ET417/$E414,"-")</f>
        <v>#N/A</v>
      </c>
      <c r="EU420" s="1109"/>
      <c r="EV420" s="1108" t="e">
        <f>IF($E414&gt;0,EV417/$E414,"-")</f>
        <v>#N/A</v>
      </c>
      <c r="EW420" s="1109"/>
      <c r="EX420" s="1108" t="e">
        <f>IF($E414&gt;0,EX417/$E414,"-")</f>
        <v>#N/A</v>
      </c>
      <c r="EY420" s="1109"/>
      <c r="EZ420" s="1108" t="e">
        <f>IF($E414&gt;0,EZ417/$E414,"-")</f>
        <v>#N/A</v>
      </c>
      <c r="FA420" s="1109"/>
      <c r="FB420" s="1108" t="e">
        <f>IF($E414&gt;0,FB417/$E414,"-")</f>
        <v>#N/A</v>
      </c>
      <c r="FC420" s="1109"/>
      <c r="FD420" s="1108" t="e">
        <f>IF($E414&gt;0,FD417/$E414,"-")</f>
        <v>#N/A</v>
      </c>
      <c r="FE420" s="1109"/>
      <c r="FF420" s="1108" t="e">
        <f>IF($E414&gt;0,FF417/$E414,"-")</f>
        <v>#N/A</v>
      </c>
      <c r="FG420" s="1109"/>
      <c r="FH420" s="1108" t="e">
        <f>IF($E414&gt;0,FH417/$E414,"-")</f>
        <v>#N/A</v>
      </c>
      <c r="FI420" s="1109"/>
      <c r="FJ420" s="1108" t="e">
        <f>IF($E414&gt;0,FJ417/$E414,"-")</f>
        <v>#N/A</v>
      </c>
      <c r="FK420" s="1109"/>
      <c r="FL420" s="1108" t="e">
        <f>IF($E414&gt;0,FL417/$E414,"-")</f>
        <v>#N/A</v>
      </c>
      <c r="FM420" s="1109"/>
      <c r="FN420" s="1108" t="e">
        <f>IF($E414&gt;0,FN417/$E414,"-")</f>
        <v>#N/A</v>
      </c>
      <c r="FO420" s="1109"/>
      <c r="FP420" s="1108" t="e">
        <f>IF($E414&gt;0,FP417/$E414,"-")</f>
        <v>#N/A</v>
      </c>
      <c r="FQ420" s="1109"/>
      <c r="FR420" s="1108" t="e">
        <f>IF($E414&gt;0,FR417/$E414,"-")</f>
        <v>#N/A</v>
      </c>
      <c r="FS420" s="1109"/>
      <c r="FT420" s="1108" t="e">
        <f>IF($E414&gt;0,FT417/$E414,"-")</f>
        <v>#N/A</v>
      </c>
      <c r="FU420" s="1109"/>
      <c r="FV420" s="1108" t="e">
        <f>IF($E414&gt;0,FV417/$E414,"-")</f>
        <v>#N/A</v>
      </c>
      <c r="FW420" s="1109"/>
      <c r="FX420" s="1108" t="e">
        <f>IF($E414&gt;0,FX417/$E414,"-")</f>
        <v>#N/A</v>
      </c>
      <c r="FY420" s="1109"/>
      <c r="FZ420" s="1108" t="e">
        <f>IF($E414&gt;0,FZ417/$E414,"-")</f>
        <v>#N/A</v>
      </c>
      <c r="GA420" s="1109"/>
      <c r="GB420" s="1108" t="e">
        <f>IF($E414&gt;0,GB417/$E414,"-")</f>
        <v>#N/A</v>
      </c>
      <c r="GC420" s="1109"/>
      <c r="GD420" s="1108" t="e">
        <f>IF($E414&gt;0,GD417/$E414,"-")</f>
        <v>#N/A</v>
      </c>
      <c r="GE420" s="1109"/>
      <c r="GF420" s="1108" t="e">
        <f>IF($E414&gt;0,GF417/$E414,"-")</f>
        <v>#N/A</v>
      </c>
      <c r="GG420" s="1109"/>
      <c r="GH420" s="1108" t="e">
        <f>IF($E414&gt;0,GH417/$E414,"-")</f>
        <v>#N/A</v>
      </c>
      <c r="GI420" s="1109"/>
      <c r="GJ420" s="1108" t="e">
        <f>IF($E414&gt;0,GJ417/$E414,"-")</f>
        <v>#N/A</v>
      </c>
      <c r="GK420" s="1109"/>
      <c r="GL420" s="1108" t="e">
        <f>IF($E414&gt;0,GL417/$E414,"-")</f>
        <v>#N/A</v>
      </c>
      <c r="GM420" s="1109"/>
      <c r="GN420" s="1108" t="e">
        <f>IF($E414&gt;0,GN417/$E414,"-")</f>
        <v>#N/A</v>
      </c>
      <c r="GO420" s="1109"/>
      <c r="GP420" s="1108" t="e">
        <f>IF($E414&gt;0,GP417/$E414,"-")</f>
        <v>#N/A</v>
      </c>
      <c r="GQ420" s="1109"/>
      <c r="GR420" s="1108" t="e">
        <f>IF($E414&gt;0,GR417/$E414,"-")</f>
        <v>#N/A</v>
      </c>
      <c r="GS420" s="1109"/>
      <c r="GT420" s="1108" t="e">
        <f>IF($E414&gt;0,GT417/$E414,"-")</f>
        <v>#N/A</v>
      </c>
      <c r="GU420" s="1109"/>
      <c r="GV420" s="1108" t="e">
        <f t="shared" ref="GV420" si="1662">IF($E414&gt;0,GV417/$E414,"-")</f>
        <v>#N/A</v>
      </c>
      <c r="GW420" s="1109"/>
      <c r="GX420" s="1108" t="e">
        <f t="shared" ref="GX420" si="1663">IF($E414&gt;0,GX417/$E414,"-")</f>
        <v>#N/A</v>
      </c>
      <c r="GY420" s="1109"/>
      <c r="GZ420" s="1108" t="e">
        <f t="shared" ref="GZ420" si="1664">IF($E414&gt;0,GZ417/$E414,"-")</f>
        <v>#N/A</v>
      </c>
      <c r="HA420" s="1109"/>
      <c r="HB420" s="1108" t="e">
        <f>IF($E414&gt;0,HB417/$E414,"-")</f>
        <v>#N/A</v>
      </c>
      <c r="HC420" s="1109"/>
      <c r="HD420" s="1108" t="e">
        <f t="shared" ref="HD420" si="1665">IF($E414&gt;0,HD417/$E414,"-")</f>
        <v>#N/A</v>
      </c>
      <c r="HE420" s="1109"/>
      <c r="HF420" s="1108" t="e">
        <f t="shared" ref="HF420" si="1666">IF($E414&gt;0,HF417/$E414,"-")</f>
        <v>#N/A</v>
      </c>
      <c r="HG420" s="1109"/>
      <c r="HH420" s="1108" t="e">
        <f t="shared" ref="HH420" si="1667">IF($E414&gt;0,HH417/$E414,"-")</f>
        <v>#N/A</v>
      </c>
      <c r="HI420" s="1109"/>
    </row>
    <row r="421" spans="1:217" ht="12.75" hidden="1" customHeight="1">
      <c r="A421" s="1139"/>
      <c r="B421" s="1140"/>
      <c r="C421" s="1139"/>
      <c r="D421" s="1141"/>
      <c r="E421" s="1141"/>
      <c r="F421" s="1142"/>
      <c r="G421" s="1141"/>
      <c r="H421" s="733"/>
      <c r="I421" s="1143"/>
      <c r="J421" s="1144"/>
      <c r="K421" s="846" t="s">
        <v>386</v>
      </c>
      <c r="L421" s="1110" t="e">
        <f>IF($E414&gt;0,L419/$E414,"-")</f>
        <v>#N/A</v>
      </c>
      <c r="M421" s="1111"/>
      <c r="N421" s="1110" t="e">
        <f>IF($E414&gt;0,N419/$E414,"-")</f>
        <v>#N/A</v>
      </c>
      <c r="O421" s="1111"/>
      <c r="P421" s="1110" t="e">
        <f>IF($E414&gt;0,P419/$E414,"-")</f>
        <v>#N/A</v>
      </c>
      <c r="Q421" s="1111"/>
      <c r="R421" s="1110" t="e">
        <f>IF($E414&gt;0,R419/$E414,"-")</f>
        <v>#N/A</v>
      </c>
      <c r="S421" s="1111"/>
      <c r="T421" s="1110" t="e">
        <f>IF($E414&gt;0,T419/$E414,"-")</f>
        <v>#N/A</v>
      </c>
      <c r="U421" s="1111"/>
      <c r="V421" s="1110" t="e">
        <f>IF($E414&gt;0,V419/$E414,"-")</f>
        <v>#N/A</v>
      </c>
      <c r="W421" s="1111"/>
      <c r="X421" s="1110" t="e">
        <f>IF($E414&gt;0,X419/$E414,"-")</f>
        <v>#N/A</v>
      </c>
      <c r="Y421" s="1111"/>
      <c r="Z421" s="1110" t="e">
        <f>IF($E414&gt;0,Z419/$E414,"-")</f>
        <v>#N/A</v>
      </c>
      <c r="AA421" s="1111"/>
      <c r="AB421" s="1110" t="e">
        <f>IF($E414&gt;0,AB419/$E414,"-")</f>
        <v>#N/A</v>
      </c>
      <c r="AC421" s="1111"/>
      <c r="AD421" s="1110" t="e">
        <f>IF($E414&gt;0,AD419/$E414,"-")</f>
        <v>#N/A</v>
      </c>
      <c r="AE421" s="1111"/>
      <c r="AF421" s="1110" t="e">
        <f>IF($E414&gt;0,AF419/$E414,"-")</f>
        <v>#N/A</v>
      </c>
      <c r="AG421" s="1111"/>
      <c r="AH421" s="1110" t="e">
        <f>IF($E414&gt;0,AH419/$E414,"-")</f>
        <v>#N/A</v>
      </c>
      <c r="AI421" s="1111"/>
      <c r="AJ421" s="1110" t="e">
        <f>IF($E414&gt;0,AJ419/$E414,"-")</f>
        <v>#N/A</v>
      </c>
      <c r="AK421" s="1111"/>
      <c r="AL421" s="1110" t="e">
        <f>IF($E414&gt;0,AL419/$E414,"-")</f>
        <v>#N/A</v>
      </c>
      <c r="AM421" s="1111"/>
      <c r="AN421" s="1110" t="e">
        <f>IF($E414&gt;0,AN419/$E414,"-")</f>
        <v>#N/A</v>
      </c>
      <c r="AO421" s="1111"/>
      <c r="AP421" s="1110" t="e">
        <f>IF($E414&gt;0,AP419/$E414,"-")</f>
        <v>#N/A</v>
      </c>
      <c r="AQ421" s="1111"/>
      <c r="AR421" s="1110" t="e">
        <f>IF($E414&gt;0,AR419/$E414,"-")</f>
        <v>#N/A</v>
      </c>
      <c r="AS421" s="1111"/>
      <c r="AT421" s="1110" t="e">
        <f>IF($E414&gt;0,AT419/$E414,"-")</f>
        <v>#N/A</v>
      </c>
      <c r="AU421" s="1111"/>
      <c r="AV421" s="1110" t="e">
        <f>IF($E414&gt;0,AV419/$E414,"-")</f>
        <v>#N/A</v>
      </c>
      <c r="AW421" s="1111"/>
      <c r="AX421" s="1110" t="e">
        <f>IF($E414&gt;0,AX419/$E414,"-")</f>
        <v>#N/A</v>
      </c>
      <c r="AY421" s="1111"/>
      <c r="AZ421" s="1110" t="e">
        <f>IF($E414&gt;0,AZ419/$E414,"-")</f>
        <v>#N/A</v>
      </c>
      <c r="BA421" s="1111"/>
      <c r="BB421" s="1110" t="e">
        <f>IF($E414&gt;0,BB419/$E414,"-")</f>
        <v>#N/A</v>
      </c>
      <c r="BC421" s="1111"/>
      <c r="BD421" s="1110" t="e">
        <f>IF($E414&gt;0,BD419/$E414,"-")</f>
        <v>#N/A</v>
      </c>
      <c r="BE421" s="1111"/>
      <c r="BF421" s="1110" t="e">
        <f>IF($E414&gt;0,BF419/$E414,"-")</f>
        <v>#N/A</v>
      </c>
      <c r="BG421" s="1111"/>
      <c r="BH421" s="1110" t="e">
        <f>IF($E414&gt;0,BH419/$E414,"-")</f>
        <v>#N/A</v>
      </c>
      <c r="BI421" s="1111"/>
      <c r="BJ421" s="1110" t="e">
        <f>IF($E414&gt;0,BJ419/$E414,"-")</f>
        <v>#N/A</v>
      </c>
      <c r="BK421" s="1111"/>
      <c r="BL421" s="1110" t="e">
        <f>IF($E414&gt;0,BL419/$E414,"-")</f>
        <v>#N/A</v>
      </c>
      <c r="BM421" s="1111"/>
      <c r="BN421" s="1110" t="e">
        <f>IF($E414&gt;0,BN419/$E414,"-")</f>
        <v>#N/A</v>
      </c>
      <c r="BO421" s="1111"/>
      <c r="BP421" s="1110" t="e">
        <f>IF($E414&gt;0,BP419/$E414,"-")</f>
        <v>#N/A</v>
      </c>
      <c r="BQ421" s="1111"/>
      <c r="BR421" s="1107" t="e">
        <f>IF($E414&gt;0,BR419/$E414,"-")</f>
        <v>#N/A</v>
      </c>
      <c r="BS421" s="1107"/>
      <c r="BT421" s="1107" t="e">
        <f>IF($E414&gt;0,BT419/$E414,"-")</f>
        <v>#N/A</v>
      </c>
      <c r="BU421" s="1107"/>
      <c r="BV421" s="1107" t="e">
        <f>IF($E414&gt;0,BV419/$E414,"-")</f>
        <v>#N/A</v>
      </c>
      <c r="BW421" s="1107"/>
      <c r="BX421" s="1107" t="e">
        <f>IF($E414&gt;0,BX419/$E414,"-")</f>
        <v>#N/A</v>
      </c>
      <c r="BY421" s="1107"/>
      <c r="BZ421" s="1107" t="e">
        <f>IF($E414&gt;0,BZ419/$E414,"-")</f>
        <v>#N/A</v>
      </c>
      <c r="CA421" s="1107"/>
      <c r="CB421" s="1107" t="e">
        <f>IF($E414&gt;0,CB419/$E414,"-")</f>
        <v>#N/A</v>
      </c>
      <c r="CC421" s="1107"/>
      <c r="CD421" s="1107" t="e">
        <f>IF($E414&gt;0,CD419/$E414,"-")</f>
        <v>#N/A</v>
      </c>
      <c r="CE421" s="1107"/>
      <c r="CF421" s="1107" t="e">
        <f>IF($E414&gt;0,CF419/$E414,"-")</f>
        <v>#N/A</v>
      </c>
      <c r="CG421" s="1107"/>
      <c r="CH421" s="1107" t="e">
        <f>IF($E414&gt;0,CH419/$E414,"-")</f>
        <v>#N/A</v>
      </c>
      <c r="CI421" s="1107"/>
      <c r="CJ421" s="1107" t="e">
        <f>IF($E414&gt;0,CJ419/$E414,"-")</f>
        <v>#N/A</v>
      </c>
      <c r="CK421" s="1107"/>
      <c r="CL421" s="1107" t="e">
        <f>IF($E414&gt;0,CL419/$E414,"-")</f>
        <v>#N/A</v>
      </c>
      <c r="CM421" s="1107"/>
      <c r="CN421" s="1107" t="e">
        <f>IF($E414&gt;0,CN419/$E414,"-")</f>
        <v>#N/A</v>
      </c>
      <c r="CO421" s="1107"/>
      <c r="CP421" s="1107" t="e">
        <f>IF($E414&gt;0,CP419/$E414,"-")</f>
        <v>#N/A</v>
      </c>
      <c r="CQ421" s="1107"/>
      <c r="CR421" s="1107" t="e">
        <f>IF($E414&gt;0,CR419/$E414,"-")</f>
        <v>#N/A</v>
      </c>
      <c r="CS421" s="1107"/>
      <c r="CT421" s="1107" t="e">
        <f>IF($E414&gt;0,CT419/$E414,"-")</f>
        <v>#N/A</v>
      </c>
      <c r="CU421" s="1107"/>
      <c r="CV421" s="1107" t="e">
        <f>IF($E414&gt;0,CV419/$E414,"-")</f>
        <v>#N/A</v>
      </c>
      <c r="CW421" s="1107"/>
      <c r="CX421" s="1107" t="e">
        <f>IF($E414&gt;0,CX419/$E414,"-")</f>
        <v>#N/A</v>
      </c>
      <c r="CY421" s="1107"/>
      <c r="CZ421" s="1107" t="e">
        <f>IF($E414&gt;0,CZ419/$E414,"-")</f>
        <v>#N/A</v>
      </c>
      <c r="DA421" s="1107"/>
      <c r="DB421" s="1107" t="e">
        <f>IF($E414&gt;0,DB419/$E414,"-")</f>
        <v>#N/A</v>
      </c>
      <c r="DC421" s="1107"/>
      <c r="DD421" s="1107" t="e">
        <f>IF($E414&gt;0,DD419/$E414,"-")</f>
        <v>#N/A</v>
      </c>
      <c r="DE421" s="1107"/>
      <c r="DF421" s="1107" t="e">
        <f>IF($E414&gt;0,DF419/$E414,"-")</f>
        <v>#N/A</v>
      </c>
      <c r="DG421" s="1107"/>
      <c r="DH421" s="1107" t="e">
        <f>IF($E414&gt;0,DH419/$E414,"-")</f>
        <v>#N/A</v>
      </c>
      <c r="DI421" s="1107"/>
      <c r="DJ421" s="1112" t="e">
        <f>IF($E414&gt;0,DJ419/$E414,"-")</f>
        <v>#N/A</v>
      </c>
      <c r="DK421" s="1112"/>
      <c r="DL421" s="1107" t="e">
        <f>IF($E414&gt;0,DL419/$E414,"-")</f>
        <v>#N/A</v>
      </c>
      <c r="DM421" s="1107"/>
      <c r="DN421" s="1107" t="e">
        <f>IF($E414&gt;0,DN419/$E414,"-")</f>
        <v>#N/A</v>
      </c>
      <c r="DO421" s="1107"/>
      <c r="DP421" s="1107" t="e">
        <f>IF($E414&gt;0,DP419/$E414,"-")</f>
        <v>#N/A</v>
      </c>
      <c r="DQ421" s="1107"/>
      <c r="DR421" s="1107" t="e">
        <f>IF($E414&gt;0,DR419/$E414,"-")</f>
        <v>#N/A</v>
      </c>
      <c r="DS421" s="1107"/>
      <c r="DT421" s="1107" t="e">
        <f>IF($E414&gt;0,DT419/$E414,"-")</f>
        <v>#N/A</v>
      </c>
      <c r="DU421" s="1107"/>
      <c r="DV421" s="1107" t="e">
        <f>IF($E414&gt;0,DV419/$E414,"-")</f>
        <v>#N/A</v>
      </c>
      <c r="DW421" s="1107"/>
      <c r="DX421" s="1107" t="e">
        <f>IF($E414&gt;0,DX419/$E414,"-")</f>
        <v>#N/A</v>
      </c>
      <c r="DY421" s="1107"/>
      <c r="DZ421" s="1107" t="e">
        <f>IF($E414&gt;0,DZ419/$E414,"-")</f>
        <v>#N/A</v>
      </c>
      <c r="EA421" s="1107"/>
      <c r="EB421" s="1107" t="e">
        <f>IF($E414&gt;0,EB419/$E414,"-")</f>
        <v>#N/A</v>
      </c>
      <c r="EC421" s="1107"/>
      <c r="ED421" s="1107" t="e">
        <f>IF($E414&gt;0,ED419/$E414,"-")</f>
        <v>#N/A</v>
      </c>
      <c r="EE421" s="1107"/>
      <c r="EF421" s="1107" t="e">
        <f>IF($E414&gt;0,EF419/$E414,"-")</f>
        <v>#N/A</v>
      </c>
      <c r="EG421" s="1107"/>
      <c r="EH421" s="1107" t="e">
        <f>IF($E414&gt;0,EH419/$E414,"-")</f>
        <v>#N/A</v>
      </c>
      <c r="EI421" s="1107"/>
      <c r="EJ421" s="1107" t="e">
        <f>IF($E414&gt;0,EJ419/$E414,"-")</f>
        <v>#N/A</v>
      </c>
      <c r="EK421" s="1107"/>
      <c r="EL421" s="1107" t="e">
        <f>IF($E414&gt;0,EL419/$E414,"-")</f>
        <v>#N/A</v>
      </c>
      <c r="EM421" s="1107"/>
      <c r="EN421" s="1107" t="e">
        <f>IF($E414&gt;0,EN419/$E414,"-")</f>
        <v>#N/A</v>
      </c>
      <c r="EO421" s="1107"/>
      <c r="EP421" s="1107" t="e">
        <f>IF($E414&gt;0,EP419/$E414,"-")</f>
        <v>#N/A</v>
      </c>
      <c r="EQ421" s="1107"/>
      <c r="ER421" s="1107" t="e">
        <f>IF($E414&gt;0,ER419/$E414,"-")</f>
        <v>#N/A</v>
      </c>
      <c r="ES421" s="1107"/>
      <c r="ET421" s="1107" t="e">
        <f>IF($E414&gt;0,ET419/$E414,"-")</f>
        <v>#N/A</v>
      </c>
      <c r="EU421" s="1107"/>
      <c r="EV421" s="1107" t="e">
        <f>IF($E414&gt;0,EV419/$E414,"-")</f>
        <v>#N/A</v>
      </c>
      <c r="EW421" s="1107"/>
      <c r="EX421" s="1107" t="e">
        <f>IF($E414&gt;0,EX419/$E414,"-")</f>
        <v>#N/A</v>
      </c>
      <c r="EY421" s="1107"/>
      <c r="EZ421" s="1107" t="e">
        <f>IF($E414&gt;0,EZ419/$E414,"-")</f>
        <v>#N/A</v>
      </c>
      <c r="FA421" s="1107"/>
      <c r="FB421" s="1107" t="e">
        <f>IF($E414&gt;0,FB419/$E414,"-")</f>
        <v>#N/A</v>
      </c>
      <c r="FC421" s="1107"/>
      <c r="FD421" s="1107" t="e">
        <f>IF($E414&gt;0,FD419/$E414,"-")</f>
        <v>#N/A</v>
      </c>
      <c r="FE421" s="1107"/>
      <c r="FF421" s="1107" t="e">
        <f>IF($E414&gt;0,FF419/$E414,"-")</f>
        <v>#N/A</v>
      </c>
      <c r="FG421" s="1107"/>
      <c r="FH421" s="1107" t="e">
        <f>IF($E414&gt;0,FH419/$E414,"-")</f>
        <v>#N/A</v>
      </c>
      <c r="FI421" s="1107"/>
      <c r="FJ421" s="1107" t="e">
        <f>IF($E414&gt;0,FJ419/$E414,"-")</f>
        <v>#N/A</v>
      </c>
      <c r="FK421" s="1107"/>
      <c r="FL421" s="1107" t="e">
        <f>IF($E414&gt;0,FL419/$E414,"-")</f>
        <v>#N/A</v>
      </c>
      <c r="FM421" s="1107"/>
      <c r="FN421" s="1107" t="e">
        <f>IF($E414&gt;0,FN419/$E414,"-")</f>
        <v>#N/A</v>
      </c>
      <c r="FO421" s="1107"/>
      <c r="FP421" s="1107" t="e">
        <f>IF($E414&gt;0,FP419/$E414,"-")</f>
        <v>#N/A</v>
      </c>
      <c r="FQ421" s="1107"/>
      <c r="FR421" s="1107" t="e">
        <f>IF($E414&gt;0,FR419/$E414,"-")</f>
        <v>#N/A</v>
      </c>
      <c r="FS421" s="1107"/>
      <c r="FT421" s="1107" t="e">
        <f>IF($E414&gt;0,FT419/$E414,"-")</f>
        <v>#N/A</v>
      </c>
      <c r="FU421" s="1107"/>
      <c r="FV421" s="1107" t="e">
        <f>IF($E414&gt;0,FV419/$E414,"-")</f>
        <v>#N/A</v>
      </c>
      <c r="FW421" s="1107"/>
      <c r="FX421" s="1107" t="e">
        <f>IF($E414&gt;0,FX419/$E414,"-")</f>
        <v>#N/A</v>
      </c>
      <c r="FY421" s="1107"/>
      <c r="FZ421" s="1107" t="e">
        <f>IF($E414&gt;0,FZ419/$E414,"-")</f>
        <v>#N/A</v>
      </c>
      <c r="GA421" s="1107"/>
      <c r="GB421" s="1107" t="e">
        <f>IF($E414&gt;0,GB419/$E414,"-")</f>
        <v>#N/A</v>
      </c>
      <c r="GC421" s="1107"/>
      <c r="GD421" s="1107" t="e">
        <f>IF($E414&gt;0,GD419/$E414,"-")</f>
        <v>#N/A</v>
      </c>
      <c r="GE421" s="1107"/>
      <c r="GF421" s="1107" t="e">
        <f>IF($E414&gt;0,GF419/$E414,"-")</f>
        <v>#N/A</v>
      </c>
      <c r="GG421" s="1107"/>
      <c r="GH421" s="1107" t="e">
        <f>IF($E414&gt;0,GH419/$E414,"-")</f>
        <v>#N/A</v>
      </c>
      <c r="GI421" s="1107"/>
      <c r="GJ421" s="1107" t="e">
        <f>IF($E414&gt;0,GJ419/$E414,"-")</f>
        <v>#N/A</v>
      </c>
      <c r="GK421" s="1107"/>
      <c r="GL421" s="1107" t="e">
        <f>IF($E414&gt;0,GL419/$E414,"-")</f>
        <v>#N/A</v>
      </c>
      <c r="GM421" s="1107"/>
      <c r="GN421" s="1107" t="e">
        <f>IF($E414&gt;0,GN419/$E414,"-")</f>
        <v>#N/A</v>
      </c>
      <c r="GO421" s="1107"/>
      <c r="GP421" s="1107" t="e">
        <f>IF($E414&gt;0,GP419/$E414,"-")</f>
        <v>#N/A</v>
      </c>
      <c r="GQ421" s="1107"/>
      <c r="GR421" s="1107" t="e">
        <f>IF($E414&gt;0,GR419/$E414,"-")</f>
        <v>#N/A</v>
      </c>
      <c r="GS421" s="1107"/>
      <c r="GT421" s="1107" t="e">
        <f>IF($E414&gt;0,GT419/$E414,"-")</f>
        <v>#N/A</v>
      </c>
      <c r="GU421" s="1107"/>
      <c r="GV421" s="1107" t="e">
        <f t="shared" ref="GV421" si="1668">IF($E414&gt;0,GV419/$E414,"-")</f>
        <v>#N/A</v>
      </c>
      <c r="GW421" s="1107"/>
      <c r="GX421" s="1107" t="e">
        <f t="shared" ref="GX421" si="1669">IF($E414&gt;0,GX419/$E414,"-")</f>
        <v>#N/A</v>
      </c>
      <c r="GY421" s="1107"/>
      <c r="GZ421" s="1107" t="e">
        <f t="shared" ref="GZ421" si="1670">IF($E414&gt;0,GZ419/$E414,"-")</f>
        <v>#N/A</v>
      </c>
      <c r="HA421" s="1107"/>
      <c r="HB421" s="1107" t="e">
        <f>IF($E414&gt;0,HB419/$E414,"-")</f>
        <v>#N/A</v>
      </c>
      <c r="HC421" s="1107"/>
      <c r="HD421" s="1107" t="e">
        <f t="shared" ref="HD421" si="1671">IF($E414&gt;0,HD419/$E414,"-")</f>
        <v>#N/A</v>
      </c>
      <c r="HE421" s="1107"/>
      <c r="HF421" s="1107" t="e">
        <f t="shared" ref="HF421" si="1672">IF($E414&gt;0,HF419/$E414,"-")</f>
        <v>#N/A</v>
      </c>
      <c r="HG421" s="1107"/>
      <c r="HH421" s="1107" t="e">
        <f t="shared" ref="HH421" si="1673">IF($E414&gt;0,HH419/$E414,"-")</f>
        <v>#N/A</v>
      </c>
      <c r="HI421" s="1107"/>
    </row>
    <row r="422" spans="1:217" s="5" customFormat="1" ht="15" hidden="1" customHeight="1">
      <c r="A422" s="677"/>
      <c r="B422" s="678"/>
      <c r="C422" s="678"/>
      <c r="D422" s="679"/>
      <c r="E422" s="679"/>
      <c r="F422" s="678"/>
      <c r="G422" s="678"/>
      <c r="H422" s="678"/>
      <c r="I422" s="678"/>
      <c r="J422" s="678"/>
      <c r="K422" s="678"/>
      <c r="L422" s="1178"/>
      <c r="M422" s="1178"/>
      <c r="N422" s="1178"/>
      <c r="O422" s="1178"/>
      <c r="P422" s="1178"/>
      <c r="Q422" s="1178"/>
      <c r="R422" s="1178"/>
      <c r="S422" s="1192"/>
      <c r="T422" s="1180"/>
      <c r="U422" s="1178"/>
      <c r="V422" s="1178"/>
      <c r="W422" s="1178"/>
      <c r="X422" s="1178"/>
      <c r="Y422" s="1178"/>
      <c r="Z422" s="1178"/>
      <c r="AA422" s="1192"/>
      <c r="AB422" s="1180"/>
      <c r="AC422" s="1178"/>
      <c r="AD422" s="1178"/>
      <c r="AE422" s="1178"/>
      <c r="AF422" s="1178"/>
      <c r="AG422" s="1178"/>
      <c r="AH422" s="1178"/>
      <c r="AI422" s="1192"/>
      <c r="AJ422" s="1180"/>
      <c r="AK422" s="1178"/>
      <c r="AL422" s="1178"/>
      <c r="AM422" s="1178"/>
      <c r="AN422" s="1178"/>
      <c r="AO422" s="1178"/>
      <c r="AP422" s="1178"/>
      <c r="AQ422" s="1192"/>
      <c r="AR422" s="1180"/>
      <c r="AS422" s="1178"/>
      <c r="AT422" s="831"/>
      <c r="AU422" s="831"/>
      <c r="AV422" s="831"/>
      <c r="AW422" s="831"/>
      <c r="AX422" s="831"/>
      <c r="AY422" s="832"/>
      <c r="AZ422" s="833"/>
      <c r="BA422" s="831"/>
      <c r="BB422" s="831"/>
      <c r="BC422" s="831"/>
      <c r="BD422" s="831"/>
      <c r="BE422" s="831"/>
      <c r="BF422" s="831"/>
      <c r="BG422" s="832"/>
      <c r="BH422" s="833"/>
      <c r="BI422" s="831"/>
      <c r="BJ422" s="831"/>
      <c r="BK422" s="831"/>
      <c r="BL422" s="831"/>
      <c r="BM422" s="831"/>
      <c r="BN422" s="831"/>
      <c r="BO422" s="832"/>
      <c r="BP422" s="833"/>
      <c r="BQ422" s="831"/>
      <c r="BR422" s="831"/>
      <c r="BS422" s="831"/>
      <c r="BT422" s="831"/>
      <c r="BU422" s="831"/>
      <c r="BV422" s="831"/>
      <c r="BW422" s="832"/>
      <c r="BX422" s="833"/>
      <c r="BY422" s="831"/>
      <c r="BZ422" s="831"/>
      <c r="CA422" s="831"/>
      <c r="CB422" s="831"/>
      <c r="CC422" s="831"/>
      <c r="CD422" s="1178"/>
      <c r="CE422" s="1179"/>
      <c r="CF422" s="1180"/>
      <c r="CG422" s="1181"/>
      <c r="CH422" s="1178"/>
      <c r="CI422" s="1181"/>
      <c r="CJ422" s="1178"/>
      <c r="CK422" s="1181"/>
      <c r="CL422" s="1178"/>
      <c r="CM422" s="1179"/>
      <c r="CN422" s="1180"/>
      <c r="CO422" s="1181"/>
      <c r="CP422" s="1182"/>
      <c r="CQ422" s="1183"/>
      <c r="CR422" s="1182"/>
      <c r="CS422" s="1183"/>
      <c r="CT422" s="834"/>
      <c r="CU422" s="835"/>
      <c r="CV422" s="836"/>
      <c r="CW422" s="834"/>
      <c r="CX422" s="834"/>
      <c r="CY422" s="834"/>
      <c r="CZ422" s="834"/>
      <c r="DA422" s="834"/>
      <c r="DB422" s="834"/>
      <c r="DC422" s="835"/>
      <c r="DD422" s="836"/>
      <c r="DE422" s="834"/>
      <c r="DF422" s="834"/>
      <c r="DG422" s="834"/>
      <c r="DH422" s="834"/>
      <c r="DI422" s="834"/>
      <c r="DJ422" s="977"/>
      <c r="DK422" s="977"/>
      <c r="DL422" s="836"/>
      <c r="DM422" s="834"/>
      <c r="DN422" s="834"/>
      <c r="DO422" s="834"/>
      <c r="DP422" s="834"/>
      <c r="DQ422" s="834"/>
      <c r="DR422" s="834"/>
      <c r="DS422" s="835"/>
      <c r="DT422" s="836"/>
      <c r="DU422" s="834"/>
      <c r="DV422" s="834"/>
      <c r="DW422" s="834"/>
      <c r="DX422" s="834"/>
      <c r="DY422" s="834"/>
      <c r="DZ422" s="834"/>
      <c r="EA422" s="835"/>
      <c r="EB422" s="836"/>
      <c r="EC422" s="834"/>
      <c r="ED422" s="834"/>
      <c r="EE422" s="834"/>
      <c r="EF422" s="834"/>
      <c r="EG422" s="834"/>
      <c r="EH422" s="834"/>
      <c r="EI422" s="835"/>
      <c r="EJ422" s="836"/>
      <c r="EK422" s="834"/>
      <c r="EL422" s="834"/>
      <c r="EM422" s="834"/>
      <c r="EN422" s="834"/>
      <c r="EO422" s="834"/>
      <c r="EP422" s="834"/>
      <c r="EQ422" s="835"/>
      <c r="ER422" s="836"/>
      <c r="ES422" s="834"/>
      <c r="ET422" s="834"/>
      <c r="EU422" s="834"/>
      <c r="EV422" s="834"/>
      <c r="EW422" s="834"/>
      <c r="EX422" s="834"/>
      <c r="EY422" s="835"/>
      <c r="EZ422" s="836"/>
      <c r="FA422" s="834"/>
      <c r="FB422" s="834"/>
      <c r="FC422" s="834"/>
      <c r="FD422" s="834"/>
      <c r="FE422" s="834"/>
      <c r="FF422" s="834"/>
      <c r="FG422" s="835"/>
      <c r="FH422" s="836"/>
      <c r="FI422" s="834"/>
      <c r="FJ422" s="834"/>
      <c r="FK422" s="834"/>
      <c r="FL422" s="834"/>
      <c r="FM422" s="834"/>
      <c r="FN422" s="834"/>
      <c r="FO422" s="835"/>
      <c r="FP422" s="836"/>
      <c r="FQ422" s="834"/>
      <c r="FR422" s="834"/>
      <c r="FS422" s="834"/>
      <c r="FT422" s="834"/>
      <c r="FU422" s="834"/>
      <c r="FV422" s="834"/>
      <c r="FW422" s="835"/>
      <c r="FX422" s="836"/>
      <c r="FY422" s="834"/>
      <c r="FZ422" s="834"/>
      <c r="GA422" s="834"/>
      <c r="GB422" s="834"/>
      <c r="GC422" s="834"/>
      <c r="GD422" s="834"/>
      <c r="GE422" s="835"/>
      <c r="GF422" s="836"/>
      <c r="GG422" s="834"/>
      <c r="GH422" s="834"/>
      <c r="GI422" s="834"/>
      <c r="GJ422" s="834"/>
      <c r="GK422" s="834"/>
      <c r="GL422" s="834"/>
      <c r="GM422" s="835"/>
      <c r="GN422" s="836"/>
      <c r="GO422" s="834"/>
      <c r="GP422" s="834"/>
      <c r="GQ422" s="834"/>
      <c r="GR422" s="834"/>
      <c r="GS422" s="834"/>
      <c r="GT422" s="834"/>
      <c r="GU422" s="835"/>
      <c r="GV422" s="834"/>
      <c r="GW422" s="835"/>
      <c r="GX422" s="834"/>
      <c r="GY422" s="835"/>
      <c r="GZ422" s="834"/>
      <c r="HA422" s="835"/>
      <c r="HB422" s="834"/>
      <c r="HC422" s="835"/>
      <c r="HD422" s="834"/>
      <c r="HE422" s="835"/>
      <c r="HF422" s="834"/>
      <c r="HG422" s="835"/>
      <c r="HH422" s="834"/>
      <c r="HI422" s="835"/>
    </row>
    <row r="423" spans="1:217" ht="12.75" hidden="1" customHeight="1">
      <c r="A423" s="1139" t="s">
        <v>398</v>
      </c>
      <c r="B423" s="1140" t="e">
        <f>VLOOKUP(A423,PLANEJAMENTO!$B$10:$C$56,2,FALSE)</f>
        <v>#N/A</v>
      </c>
      <c r="C423" s="1139" t="e">
        <f>VLOOKUP(A423,PLANEJAMENTO!$B$10:$D$56,3,FALSE)</f>
        <v>#N/A</v>
      </c>
      <c r="D423" s="1141" t="e">
        <f>VLOOKUP(A423,PLANEJAMENTO!$B$10:$E$56,4,FALSE)</f>
        <v>#N/A</v>
      </c>
      <c r="E423" s="1141" t="e">
        <f>D423</f>
        <v>#N/A</v>
      </c>
      <c r="F423" s="1142"/>
      <c r="G423" s="1141">
        <f>F423*9</f>
        <v>0</v>
      </c>
      <c r="H423" s="733"/>
      <c r="I423" s="1143"/>
      <c r="J423" s="1144"/>
      <c r="K423" s="734" t="s">
        <v>379</v>
      </c>
      <c r="L423" s="1145"/>
      <c r="M423" s="1146"/>
      <c r="N423" s="1145"/>
      <c r="O423" s="1146"/>
      <c r="P423" s="1145"/>
      <c r="Q423" s="1146"/>
      <c r="R423" s="1145"/>
      <c r="S423" s="1146"/>
      <c r="T423" s="1145"/>
      <c r="U423" s="1146"/>
      <c r="V423" s="1145"/>
      <c r="W423" s="1146"/>
      <c r="X423" s="1145"/>
      <c r="Y423" s="1146"/>
      <c r="Z423" s="1145"/>
      <c r="AA423" s="1146"/>
      <c r="AB423" s="1145"/>
      <c r="AC423" s="1146"/>
      <c r="AD423" s="1145"/>
      <c r="AE423" s="1146"/>
      <c r="AF423" s="1145"/>
      <c r="AG423" s="1146"/>
      <c r="AH423" s="1145"/>
      <c r="AI423" s="1146"/>
      <c r="AJ423" s="1145"/>
      <c r="AK423" s="1146"/>
      <c r="AL423" s="1145"/>
      <c r="AM423" s="1146"/>
      <c r="AN423" s="1145"/>
      <c r="AO423" s="1146"/>
      <c r="AP423" s="1145"/>
      <c r="AQ423" s="1146"/>
      <c r="AR423" s="1145"/>
      <c r="AS423" s="1146"/>
      <c r="AT423" s="1145"/>
      <c r="AU423" s="1146"/>
      <c r="AV423" s="1145"/>
      <c r="AW423" s="1146"/>
      <c r="AX423" s="1145"/>
      <c r="AY423" s="1146"/>
      <c r="AZ423" s="1145"/>
      <c r="BA423" s="1146"/>
      <c r="BB423" s="1145"/>
      <c r="BC423" s="1146"/>
      <c r="BD423" s="1145"/>
      <c r="BE423" s="1146"/>
      <c r="BF423" s="1145"/>
      <c r="BG423" s="1146"/>
      <c r="BH423" s="1145"/>
      <c r="BI423" s="1146"/>
      <c r="BJ423" s="1145"/>
      <c r="BK423" s="1146"/>
      <c r="BL423" s="1145"/>
      <c r="BM423" s="1146"/>
      <c r="BN423" s="1145"/>
      <c r="BO423" s="1146"/>
      <c r="BP423" s="1145"/>
      <c r="BQ423" s="1146"/>
      <c r="BR423" s="1132"/>
      <c r="BS423" s="1132"/>
      <c r="BT423" s="1132"/>
      <c r="BU423" s="1132"/>
      <c r="BV423" s="1132"/>
      <c r="BW423" s="1132"/>
      <c r="BX423" s="1132"/>
      <c r="BY423" s="1132"/>
      <c r="BZ423" s="1132"/>
      <c r="CA423" s="1132"/>
      <c r="CB423" s="1132"/>
      <c r="CC423" s="1132"/>
      <c r="CD423" s="1132"/>
      <c r="CE423" s="1132"/>
      <c r="CF423" s="1132"/>
      <c r="CG423" s="1132"/>
      <c r="CH423" s="1132"/>
      <c r="CI423" s="1132"/>
      <c r="CJ423" s="1132"/>
      <c r="CK423" s="1132"/>
      <c r="CL423" s="1132"/>
      <c r="CM423" s="1132"/>
      <c r="CN423" s="1132"/>
      <c r="CO423" s="1132"/>
      <c r="CP423" s="1132"/>
      <c r="CQ423" s="1132"/>
      <c r="CR423" s="1132"/>
      <c r="CS423" s="1132"/>
      <c r="CT423" s="1132"/>
      <c r="CU423" s="1132"/>
      <c r="CV423" s="1132"/>
      <c r="CW423" s="1132"/>
      <c r="CX423" s="1132"/>
      <c r="CY423" s="1132"/>
      <c r="CZ423" s="1132"/>
      <c r="DA423" s="1132"/>
      <c r="DB423" s="1132"/>
      <c r="DC423" s="1132"/>
      <c r="DD423" s="1132"/>
      <c r="DE423" s="1132"/>
      <c r="DF423" s="1132"/>
      <c r="DG423" s="1132"/>
      <c r="DH423" s="1132"/>
      <c r="DI423" s="1132"/>
      <c r="DJ423" s="1138"/>
      <c r="DK423" s="1138"/>
      <c r="DL423" s="1132"/>
      <c r="DM423" s="1132"/>
      <c r="DN423" s="1132"/>
      <c r="DO423" s="1132"/>
      <c r="DP423" s="1132"/>
      <c r="DQ423" s="1132"/>
      <c r="DR423" s="1132"/>
      <c r="DS423" s="1132"/>
      <c r="DT423" s="1132"/>
      <c r="DU423" s="1132"/>
      <c r="DV423" s="1132"/>
      <c r="DW423" s="1132"/>
      <c r="DX423" s="1132"/>
      <c r="DY423" s="1132"/>
      <c r="DZ423" s="1132"/>
      <c r="EA423" s="1132"/>
      <c r="EB423" s="1132"/>
      <c r="EC423" s="1132"/>
      <c r="ED423" s="1132"/>
      <c r="EE423" s="1132"/>
      <c r="EF423" s="1132"/>
      <c r="EG423" s="1132"/>
      <c r="EH423" s="1132"/>
      <c r="EI423" s="1132"/>
      <c r="EJ423" s="1132"/>
      <c r="EK423" s="1132"/>
      <c r="EL423" s="1132"/>
      <c r="EM423" s="1132"/>
      <c r="EN423" s="1132"/>
      <c r="EO423" s="1132"/>
      <c r="EP423" s="1132"/>
      <c r="EQ423" s="1132"/>
      <c r="ER423" s="1132"/>
      <c r="ES423" s="1132"/>
      <c r="ET423" s="1132"/>
      <c r="EU423" s="1132"/>
      <c r="EV423" s="1132"/>
      <c r="EW423" s="1132"/>
      <c r="EX423" s="1132"/>
      <c r="EY423" s="1132"/>
      <c r="EZ423" s="1132"/>
      <c r="FA423" s="1132"/>
      <c r="FB423" s="1132"/>
      <c r="FC423" s="1132"/>
      <c r="FD423" s="1132"/>
      <c r="FE423" s="1132"/>
      <c r="FF423" s="1132"/>
      <c r="FG423" s="1132"/>
      <c r="FH423" s="1132"/>
      <c r="FI423" s="1132"/>
      <c r="FJ423" s="1132"/>
      <c r="FK423" s="1132"/>
      <c r="FL423" s="1132"/>
      <c r="FM423" s="1132"/>
      <c r="FN423" s="1132"/>
      <c r="FO423" s="1132"/>
      <c r="FP423" s="1132"/>
      <c r="FQ423" s="1132"/>
      <c r="FR423" s="1132"/>
      <c r="FS423" s="1132"/>
      <c r="FT423" s="1132"/>
      <c r="FU423" s="1132"/>
      <c r="FV423" s="1132"/>
      <c r="FW423" s="1132"/>
      <c r="FX423" s="1132"/>
      <c r="FY423" s="1132"/>
      <c r="FZ423" s="1132"/>
      <c r="GA423" s="1132"/>
      <c r="GB423" s="1132"/>
      <c r="GC423" s="1132"/>
      <c r="GD423" s="1132"/>
      <c r="GE423" s="1132"/>
      <c r="GF423" s="1132"/>
      <c r="GG423" s="1132"/>
      <c r="GH423" s="1132"/>
      <c r="GI423" s="1132"/>
      <c r="GJ423" s="1132"/>
      <c r="GK423" s="1132"/>
      <c r="GL423" s="1132"/>
      <c r="GM423" s="1132"/>
      <c r="GN423" s="1132"/>
      <c r="GO423" s="1132"/>
      <c r="GP423" s="1132"/>
      <c r="GQ423" s="1132"/>
      <c r="GR423" s="1132"/>
      <c r="GS423" s="1132"/>
      <c r="GT423" s="1132"/>
      <c r="GU423" s="1132"/>
      <c r="GV423" s="1132"/>
      <c r="GW423" s="1132"/>
      <c r="GX423" s="1132"/>
      <c r="GY423" s="1132"/>
      <c r="GZ423" s="1132"/>
      <c r="HA423" s="1132"/>
      <c r="HB423" s="1132"/>
      <c r="HC423" s="1132"/>
      <c r="HD423" s="1132"/>
      <c r="HE423" s="1132"/>
      <c r="HF423" s="1132"/>
      <c r="HG423" s="1132"/>
      <c r="HH423" s="1132"/>
      <c r="HI423" s="1132"/>
    </row>
    <row r="424" spans="1:217" ht="12.75" hidden="1" customHeight="1">
      <c r="A424" s="1139"/>
      <c r="B424" s="1140"/>
      <c r="C424" s="1139"/>
      <c r="D424" s="1141"/>
      <c r="E424" s="1141"/>
      <c r="F424" s="1142"/>
      <c r="G424" s="1141"/>
      <c r="H424" s="733"/>
      <c r="I424" s="1143"/>
      <c r="J424" s="1144"/>
      <c r="K424" s="837" t="s">
        <v>380</v>
      </c>
      <c r="L424" s="1133"/>
      <c r="M424" s="1134"/>
      <c r="N424" s="1133"/>
      <c r="O424" s="1134"/>
      <c r="P424" s="1133"/>
      <c r="Q424" s="1134"/>
      <c r="R424" s="1133"/>
      <c r="S424" s="1134"/>
      <c r="T424" s="1133"/>
      <c r="U424" s="1134"/>
      <c r="V424" s="1133"/>
      <c r="W424" s="1134"/>
      <c r="X424" s="1133"/>
      <c r="Y424" s="1134"/>
      <c r="Z424" s="1133"/>
      <c r="AA424" s="1134"/>
      <c r="AB424" s="1133"/>
      <c r="AC424" s="1134"/>
      <c r="AD424" s="1133"/>
      <c r="AE424" s="1134"/>
      <c r="AF424" s="1133"/>
      <c r="AG424" s="1134"/>
      <c r="AH424" s="1133"/>
      <c r="AI424" s="1134"/>
      <c r="AJ424" s="1133"/>
      <c r="AK424" s="1134"/>
      <c r="AL424" s="1133"/>
      <c r="AM424" s="1134"/>
      <c r="AN424" s="1133"/>
      <c r="AO424" s="1134"/>
      <c r="AP424" s="1133"/>
      <c r="AQ424" s="1134"/>
      <c r="AR424" s="1133"/>
      <c r="AS424" s="1134"/>
      <c r="AT424" s="1133"/>
      <c r="AU424" s="1134"/>
      <c r="AV424" s="1133"/>
      <c r="AW424" s="1134"/>
      <c r="AX424" s="1133"/>
      <c r="AY424" s="1134"/>
      <c r="AZ424" s="1133"/>
      <c r="BA424" s="1134"/>
      <c r="BB424" s="1133"/>
      <c r="BC424" s="1134"/>
      <c r="BD424" s="1133"/>
      <c r="BE424" s="1134"/>
      <c r="BF424" s="1133"/>
      <c r="BG424" s="1134"/>
      <c r="BH424" s="1133"/>
      <c r="BI424" s="1134"/>
      <c r="BJ424" s="1133"/>
      <c r="BK424" s="1134"/>
      <c r="BL424" s="1133"/>
      <c r="BM424" s="1134"/>
      <c r="BN424" s="1133"/>
      <c r="BO424" s="1134"/>
      <c r="BP424" s="1133"/>
      <c r="BQ424" s="1134"/>
      <c r="BR424" s="1129"/>
      <c r="BS424" s="1129"/>
      <c r="BT424" s="1129"/>
      <c r="BU424" s="1129"/>
      <c r="BV424" s="1129"/>
      <c r="BW424" s="1129"/>
      <c r="BX424" s="1129"/>
      <c r="BY424" s="1129"/>
      <c r="BZ424" s="1129"/>
      <c r="CA424" s="1129"/>
      <c r="CB424" s="1129"/>
      <c r="CC424" s="1129"/>
      <c r="CD424" s="1129"/>
      <c r="CE424" s="1129"/>
      <c r="CF424" s="1129"/>
      <c r="CG424" s="1129"/>
      <c r="CH424" s="1129"/>
      <c r="CI424" s="1129"/>
      <c r="CJ424" s="1129"/>
      <c r="CK424" s="1129"/>
      <c r="CL424" s="1129"/>
      <c r="CM424" s="1129"/>
      <c r="CN424" s="1129"/>
      <c r="CO424" s="1129"/>
      <c r="CP424" s="1129"/>
      <c r="CQ424" s="1129"/>
      <c r="CR424" s="1129"/>
      <c r="CS424" s="1129"/>
      <c r="CT424" s="1129"/>
      <c r="CU424" s="1129"/>
      <c r="CV424" s="1129"/>
      <c r="CW424" s="1129"/>
      <c r="CX424" s="1129"/>
      <c r="CY424" s="1129"/>
      <c r="CZ424" s="1129"/>
      <c r="DA424" s="1129"/>
      <c r="DB424" s="1129"/>
      <c r="DC424" s="1129"/>
      <c r="DD424" s="1129"/>
      <c r="DE424" s="1129"/>
      <c r="DF424" s="1129"/>
      <c r="DG424" s="1129"/>
      <c r="DH424" s="1129"/>
      <c r="DI424" s="1129"/>
      <c r="DJ424" s="1135"/>
      <c r="DK424" s="1135"/>
      <c r="DL424" s="1129"/>
      <c r="DM424" s="1129"/>
      <c r="DN424" s="1129"/>
      <c r="DO424" s="1129"/>
      <c r="DP424" s="1129"/>
      <c r="DQ424" s="1129"/>
      <c r="DR424" s="1129"/>
      <c r="DS424" s="1129"/>
      <c r="DT424" s="1129"/>
      <c r="DU424" s="1129"/>
      <c r="DV424" s="1129"/>
      <c r="DW424" s="1129"/>
      <c r="DX424" s="1129"/>
      <c r="DY424" s="1129"/>
      <c r="DZ424" s="1129"/>
      <c r="EA424" s="1129"/>
      <c r="EB424" s="1129"/>
      <c r="EC424" s="1129"/>
      <c r="ED424" s="1129"/>
      <c r="EE424" s="1129"/>
      <c r="EF424" s="1129"/>
      <c r="EG424" s="1129"/>
      <c r="EH424" s="1129"/>
      <c r="EI424" s="1129"/>
      <c r="EJ424" s="1129"/>
      <c r="EK424" s="1129"/>
      <c r="EL424" s="1129"/>
      <c r="EM424" s="1129"/>
      <c r="EN424" s="1129"/>
      <c r="EO424" s="1129"/>
      <c r="EP424" s="1129"/>
      <c r="EQ424" s="1129"/>
      <c r="ER424" s="1129"/>
      <c r="ES424" s="1129"/>
      <c r="ET424" s="1129"/>
      <c r="EU424" s="1129"/>
      <c r="EV424" s="1129"/>
      <c r="EW424" s="1129"/>
      <c r="EX424" s="1129"/>
      <c r="EY424" s="1129"/>
      <c r="EZ424" s="1129"/>
      <c r="FA424" s="1129"/>
      <c r="FB424" s="1129"/>
      <c r="FC424" s="1129"/>
      <c r="FD424" s="1129"/>
      <c r="FE424" s="1129"/>
      <c r="FF424" s="1129"/>
      <c r="FG424" s="1129"/>
      <c r="FH424" s="1129"/>
      <c r="FI424" s="1129"/>
      <c r="FJ424" s="1129"/>
      <c r="FK424" s="1129"/>
      <c r="FL424" s="1129"/>
      <c r="FM424" s="1129"/>
      <c r="FN424" s="1129"/>
      <c r="FO424" s="1129"/>
      <c r="FP424" s="1129"/>
      <c r="FQ424" s="1129"/>
      <c r="FR424" s="1129"/>
      <c r="FS424" s="1129"/>
      <c r="FT424" s="1129"/>
      <c r="FU424" s="1129"/>
      <c r="FV424" s="1129"/>
      <c r="FW424" s="1129"/>
      <c r="FX424" s="1129"/>
      <c r="FY424" s="1129"/>
      <c r="FZ424" s="1129"/>
      <c r="GA424" s="1129"/>
      <c r="GB424" s="1129"/>
      <c r="GC424" s="1129"/>
      <c r="GD424" s="1129"/>
      <c r="GE424" s="1129"/>
      <c r="GF424" s="1129"/>
      <c r="GG424" s="1129"/>
      <c r="GH424" s="1129"/>
      <c r="GI424" s="1129"/>
      <c r="GJ424" s="1129"/>
      <c r="GK424" s="1129"/>
      <c r="GL424" s="1129"/>
      <c r="GM424" s="1129"/>
      <c r="GN424" s="1129"/>
      <c r="GO424" s="1129"/>
      <c r="GP424" s="1129"/>
      <c r="GQ424" s="1129"/>
      <c r="GR424" s="1129"/>
      <c r="GS424" s="1129"/>
      <c r="GT424" s="1129"/>
      <c r="GU424" s="1129"/>
      <c r="GV424" s="1129"/>
      <c r="GW424" s="1129"/>
      <c r="GX424" s="1129"/>
      <c r="GY424" s="1129"/>
      <c r="GZ424" s="1129"/>
      <c r="HA424" s="1129"/>
      <c r="HB424" s="1129"/>
      <c r="HC424" s="1129"/>
      <c r="HD424" s="1129"/>
      <c r="HE424" s="1129"/>
      <c r="HF424" s="1129"/>
      <c r="HG424" s="1129"/>
      <c r="HH424" s="1129"/>
      <c r="HI424" s="1129"/>
    </row>
    <row r="425" spans="1:217" ht="12.75" hidden="1" customHeight="1">
      <c r="A425" s="1139"/>
      <c r="B425" s="1140"/>
      <c r="C425" s="1139"/>
      <c r="D425" s="1141"/>
      <c r="E425" s="1141"/>
      <c r="F425" s="1142"/>
      <c r="G425" s="1141"/>
      <c r="H425" s="733"/>
      <c r="I425" s="1143"/>
      <c r="J425" s="1144"/>
      <c r="K425" s="838" t="s">
        <v>381</v>
      </c>
      <c r="L425" s="1125">
        <f>(L423*L424*$G423)*$L$8</f>
        <v>0</v>
      </c>
      <c r="M425" s="1126"/>
      <c r="N425" s="1125">
        <f>(N423*N424*$G423)*$L$8</f>
        <v>0</v>
      </c>
      <c r="O425" s="1126"/>
      <c r="P425" s="1125">
        <f>(P423*P424*$G423)*$L$8</f>
        <v>0</v>
      </c>
      <c r="Q425" s="1126"/>
      <c r="R425" s="1125">
        <f>(R423*R424*$G423)*$L$8</f>
        <v>0</v>
      </c>
      <c r="S425" s="1126"/>
      <c r="T425" s="1125">
        <f>(T423*T424*$G423)*$T$8</f>
        <v>0</v>
      </c>
      <c r="U425" s="1126"/>
      <c r="V425" s="1125">
        <f>(V423*V424*$G423)*$T$8</f>
        <v>0</v>
      </c>
      <c r="W425" s="1126"/>
      <c r="X425" s="1125">
        <f>(X423*X424*$G423)*$T$8</f>
        <v>0</v>
      </c>
      <c r="Y425" s="1126"/>
      <c r="Z425" s="1125">
        <f>(Z423*Z424*$G423)*$T$8</f>
        <v>0</v>
      </c>
      <c r="AA425" s="1126"/>
      <c r="AB425" s="1125">
        <f>(AB423*AB424*$G423)*$AB$8</f>
        <v>0</v>
      </c>
      <c r="AC425" s="1126"/>
      <c r="AD425" s="1125">
        <f>(AD423*AD424*$G423)*$AB$8</f>
        <v>0</v>
      </c>
      <c r="AE425" s="1126"/>
      <c r="AF425" s="1125">
        <f>(AF423*AF424*$G423)*$AB$8</f>
        <v>0</v>
      </c>
      <c r="AG425" s="1126"/>
      <c r="AH425" s="1125">
        <f>(AH423*AH424*$G423)*$AB$8</f>
        <v>0</v>
      </c>
      <c r="AI425" s="1126"/>
      <c r="AJ425" s="1125">
        <f>(AJ423*AJ424*$G423)*$AJ$8</f>
        <v>0</v>
      </c>
      <c r="AK425" s="1126"/>
      <c r="AL425" s="1125">
        <f>(AL423*AL424*$G423)*$AJ$8</f>
        <v>0</v>
      </c>
      <c r="AM425" s="1126"/>
      <c r="AN425" s="1125">
        <f>(AN423*AN424*$G423)*$AJ$8</f>
        <v>0</v>
      </c>
      <c r="AO425" s="1126"/>
      <c r="AP425" s="1125">
        <f>(AP423*AP424*$G423)*$AJ$8</f>
        <v>0</v>
      </c>
      <c r="AQ425" s="1126"/>
      <c r="AR425" s="1125">
        <f>(AR423*AR424*$G423)*$AT$8</f>
        <v>0</v>
      </c>
      <c r="AS425" s="1126"/>
      <c r="AT425" s="1125">
        <f>(AT423*AT424*$G423)*$AT$8</f>
        <v>0</v>
      </c>
      <c r="AU425" s="1126"/>
      <c r="AV425" s="1125">
        <f>(AV423*AV424*$G423)*$AT$8</f>
        <v>0</v>
      </c>
      <c r="AW425" s="1126"/>
      <c r="AX425" s="1125">
        <f>(AX423*AX424*$G423)*$AT$8</f>
        <v>0</v>
      </c>
      <c r="AY425" s="1126"/>
      <c r="AZ425" s="1125">
        <f>(AZ423*AZ424*$G423)*$BB$8</f>
        <v>0</v>
      </c>
      <c r="BA425" s="1126"/>
      <c r="BB425" s="1125">
        <f>(BB423*BB424*$G423)*$BB$8</f>
        <v>0</v>
      </c>
      <c r="BC425" s="1126"/>
      <c r="BD425" s="1125">
        <f>(BD423*BD424*$G423)*$BB$8</f>
        <v>0</v>
      </c>
      <c r="BE425" s="1126"/>
      <c r="BF425" s="1125">
        <f>(BF423*BF424*$G423)*$BB$8</f>
        <v>0</v>
      </c>
      <c r="BG425" s="1126"/>
      <c r="BH425" s="1125">
        <f>(BH423*BH424*$G423)*$BJ$8</f>
        <v>0</v>
      </c>
      <c r="BI425" s="1126"/>
      <c r="BJ425" s="1125">
        <f>(BJ423*BJ424*$G423)*$BJ$8</f>
        <v>0</v>
      </c>
      <c r="BK425" s="1126"/>
      <c r="BL425" s="1125">
        <f>(BL423*BL424*$G423)*$BJ$8</f>
        <v>0</v>
      </c>
      <c r="BM425" s="1126"/>
      <c r="BN425" s="1125">
        <f>(BN423*BN424*$G423)*$BJ$8</f>
        <v>0</v>
      </c>
      <c r="BO425" s="1126"/>
      <c r="BP425" s="1125">
        <f>(BP423*BP424*$G423)*$BT$8</f>
        <v>0</v>
      </c>
      <c r="BQ425" s="1126"/>
      <c r="BR425" s="1125">
        <f>(BR423*BR424*$G423)*$BT$8</f>
        <v>0</v>
      </c>
      <c r="BS425" s="1126"/>
      <c r="BT425" s="1125">
        <f>(BT423*BT424*$G423)*$BT$8</f>
        <v>0</v>
      </c>
      <c r="BU425" s="1126"/>
      <c r="BV425" s="1125">
        <f>(BV423*BV424*$G423)*$BT$8</f>
        <v>0</v>
      </c>
      <c r="BW425" s="1126"/>
      <c r="BX425" s="1125">
        <f>(BX423*BX424*$G423)*$CB$8</f>
        <v>0</v>
      </c>
      <c r="BY425" s="1126"/>
      <c r="BZ425" s="1125">
        <f>(BZ423*BZ424*$G423)*$CB$8</f>
        <v>0</v>
      </c>
      <c r="CA425" s="1126"/>
      <c r="CB425" s="1125">
        <f>(CB423*CB424*$G423)*$CB$8</f>
        <v>0</v>
      </c>
      <c r="CC425" s="1126"/>
      <c r="CD425" s="1125">
        <f>(CD423*CD424*$G423)*$CB$8</f>
        <v>0</v>
      </c>
      <c r="CE425" s="1126"/>
      <c r="CF425" s="1125">
        <f>(CF423*CF424*$G423)*$CJ$8</f>
        <v>0</v>
      </c>
      <c r="CG425" s="1126"/>
      <c r="CH425" s="1125">
        <f>(CH423*CH424*$G423)*$CJ$8</f>
        <v>0</v>
      </c>
      <c r="CI425" s="1126"/>
      <c r="CJ425" s="1125">
        <f>(CJ423*CJ424*$G423)*$CJ$8</f>
        <v>0</v>
      </c>
      <c r="CK425" s="1126"/>
      <c r="CL425" s="1125">
        <f>(CL423*CL424*$G423)*$CJ$8</f>
        <v>0</v>
      </c>
      <c r="CM425" s="1126"/>
      <c r="CN425" s="1125">
        <f>(CN423*CN424*$G423)*$CT$8</f>
        <v>0</v>
      </c>
      <c r="CO425" s="1126"/>
      <c r="CP425" s="1125">
        <f>(CP423*CP424*$G423)*$CT$8</f>
        <v>0</v>
      </c>
      <c r="CQ425" s="1126"/>
      <c r="CR425" s="1125">
        <f>(CR423*CR424*$G423)*$CT$8</f>
        <v>0</v>
      </c>
      <c r="CS425" s="1126"/>
      <c r="CT425" s="1125">
        <f>(CT423*CT424*$G423)*$CT$8</f>
        <v>0</v>
      </c>
      <c r="CU425" s="1126"/>
      <c r="CV425" s="1125">
        <f>(CV423*CV424*$G423)*$DB$8</f>
        <v>0</v>
      </c>
      <c r="CW425" s="1126"/>
      <c r="CX425" s="1125">
        <f>(CX423*CX424*$G423)*$DB$8</f>
        <v>0</v>
      </c>
      <c r="CY425" s="1126"/>
      <c r="CZ425" s="1125">
        <f>(CZ423*CZ424*$G423)*$DB$8</f>
        <v>0</v>
      </c>
      <c r="DA425" s="1126"/>
      <c r="DB425" s="1125">
        <f>(DB423*DB424*$G423)*$DB$8</f>
        <v>0</v>
      </c>
      <c r="DC425" s="1126"/>
      <c r="DD425" s="1125">
        <f>(DD423*DD424*$G423)*$DB$8</f>
        <v>0</v>
      </c>
      <c r="DE425" s="1126"/>
      <c r="DF425" s="1125">
        <f>(DF423*DF424*$G423)*$DB$8</f>
        <v>0</v>
      </c>
      <c r="DG425" s="1126"/>
      <c r="DH425" s="1125">
        <f>(DH423*DH424*$G423)*$DB$8</f>
        <v>0</v>
      </c>
      <c r="DI425" s="1126"/>
      <c r="DJ425" s="1130">
        <f>(DJ423*DJ424*$G423)*$DB$8</f>
        <v>0</v>
      </c>
      <c r="DK425" s="1131"/>
      <c r="DL425" s="1125">
        <f>(DL423*DL424*$G423)*$DB$8</f>
        <v>0</v>
      </c>
      <c r="DM425" s="1126"/>
      <c r="DN425" s="1125">
        <f>(DN423*DN424*$G423)*$DB$8</f>
        <v>0</v>
      </c>
      <c r="DO425" s="1126"/>
      <c r="DP425" s="1125">
        <f>(DP423*DP424*$G423)*$DB$8</f>
        <v>0</v>
      </c>
      <c r="DQ425" s="1126"/>
      <c r="DR425" s="1125">
        <f>(DR423*DR424*$G423)*$DB$8</f>
        <v>0</v>
      </c>
      <c r="DS425" s="1126"/>
      <c r="DT425" s="1125">
        <f>(DT423*DT424*$G423)*$DB$8</f>
        <v>0</v>
      </c>
      <c r="DU425" s="1126"/>
      <c r="DV425" s="1125">
        <f>(DV423*DV424*$G423)*$DB$8</f>
        <v>0</v>
      </c>
      <c r="DW425" s="1126"/>
      <c r="DX425" s="1125">
        <f>(DX423*DX424*$G423)*$DB$8</f>
        <v>0</v>
      </c>
      <c r="DY425" s="1126"/>
      <c r="DZ425" s="1125">
        <f>(DZ423*DZ424*$G423)*$DB$8</f>
        <v>0</v>
      </c>
      <c r="EA425" s="1126"/>
      <c r="EB425" s="1125">
        <f>(EB423*EB424*$G423)*$DB$8</f>
        <v>0</v>
      </c>
      <c r="EC425" s="1126"/>
      <c r="ED425" s="1125">
        <f>(ED423*ED424*$G423)*$DB$8</f>
        <v>0</v>
      </c>
      <c r="EE425" s="1126"/>
      <c r="EF425" s="1125">
        <f>(EF423*EF424*$G423)*$DB$8</f>
        <v>0</v>
      </c>
      <c r="EG425" s="1126"/>
      <c r="EH425" s="1125">
        <f>(EH423*EH424*$G423)*$DB$8</f>
        <v>0</v>
      </c>
      <c r="EI425" s="1126"/>
      <c r="EJ425" s="1125">
        <f>(EJ423*EJ424*$G423)*$DB$8</f>
        <v>0</v>
      </c>
      <c r="EK425" s="1126"/>
      <c r="EL425" s="1125">
        <f>(EL423*EL424*$G423)*$DB$8</f>
        <v>0</v>
      </c>
      <c r="EM425" s="1126"/>
      <c r="EN425" s="1125">
        <f>(EN423*EN424*$G423)*$DB$8</f>
        <v>0</v>
      </c>
      <c r="EO425" s="1126"/>
      <c r="EP425" s="1125">
        <f>(EP423*EP424*$G423)*$DB$8</f>
        <v>0</v>
      </c>
      <c r="EQ425" s="1126"/>
      <c r="ER425" s="1125">
        <f>(ER423*ER424*$G423)*$DB$8</f>
        <v>0</v>
      </c>
      <c r="ES425" s="1126"/>
      <c r="ET425" s="1125">
        <f>(ET423*ET424*$G423)*$DB$8</f>
        <v>0</v>
      </c>
      <c r="EU425" s="1126"/>
      <c r="EV425" s="1125">
        <f>(EV423*EV424*$G423)*$DB$8</f>
        <v>0</v>
      </c>
      <c r="EW425" s="1126"/>
      <c r="EX425" s="1125">
        <f>(EX423*EX424*$G423)*$DB$8</f>
        <v>0</v>
      </c>
      <c r="EY425" s="1126"/>
      <c r="EZ425" s="1125">
        <f>(EZ423*EZ424*$G423)*$DB$8</f>
        <v>0</v>
      </c>
      <c r="FA425" s="1126"/>
      <c r="FB425" s="1125">
        <f>(FB423*FB424*$G423)*$DB$8</f>
        <v>0</v>
      </c>
      <c r="FC425" s="1126"/>
      <c r="FD425" s="1125">
        <f>(FD423*FD424*$G423)*$DB$8</f>
        <v>0</v>
      </c>
      <c r="FE425" s="1126"/>
      <c r="FF425" s="1125">
        <f>(FF423*FF424*$G423)*$DB$8</f>
        <v>0</v>
      </c>
      <c r="FG425" s="1126"/>
      <c r="FH425" s="1125">
        <f>(FH423*FH424*$G423)*$DB$8</f>
        <v>0</v>
      </c>
      <c r="FI425" s="1126"/>
      <c r="FJ425" s="1125">
        <f>(FJ423*FJ424*$G423)*$DB$8</f>
        <v>0</v>
      </c>
      <c r="FK425" s="1126"/>
      <c r="FL425" s="1125">
        <f>(FL423*FL424*$G423)*$DB$8</f>
        <v>0</v>
      </c>
      <c r="FM425" s="1126"/>
      <c r="FN425" s="1125">
        <f>(FN423*FN424*$G423)*$DB$8</f>
        <v>0</v>
      </c>
      <c r="FO425" s="1126"/>
      <c r="FP425" s="1125">
        <f>(FP423*FP424*$G423)*$DB$8</f>
        <v>0</v>
      </c>
      <c r="FQ425" s="1126"/>
      <c r="FR425" s="1125">
        <f>(FR423*FR424*$G423)*$DB$8</f>
        <v>0</v>
      </c>
      <c r="FS425" s="1126"/>
      <c r="FT425" s="1125">
        <f>(FT423*FT424*$G423)*$DB$8</f>
        <v>0</v>
      </c>
      <c r="FU425" s="1126"/>
      <c r="FV425" s="1125">
        <f>(FV423*FV424*$G423)*$DB$8</f>
        <v>0</v>
      </c>
      <c r="FW425" s="1126"/>
      <c r="FX425" s="1125">
        <f>(FX423*FX424*$G423)*$DB$8</f>
        <v>0</v>
      </c>
      <c r="FY425" s="1126"/>
      <c r="FZ425" s="1125">
        <f>(FZ423*FZ424*$G423)*$DB$8</f>
        <v>0</v>
      </c>
      <c r="GA425" s="1126"/>
      <c r="GB425" s="1125">
        <f>(GB423*GB424*$G423)*$DB$8</f>
        <v>0</v>
      </c>
      <c r="GC425" s="1126"/>
      <c r="GD425" s="1125">
        <f>(GD423*GD424*$G423)*$DB$8</f>
        <v>0</v>
      </c>
      <c r="GE425" s="1126"/>
      <c r="GF425" s="1125">
        <f>(GF423*GF424*$G423)*$DB$8</f>
        <v>0</v>
      </c>
      <c r="GG425" s="1126"/>
      <c r="GH425" s="1125">
        <f>(GH423*GH424*$G423)*$DB$8</f>
        <v>0</v>
      </c>
      <c r="GI425" s="1126"/>
      <c r="GJ425" s="1125">
        <f>(GJ423*GJ424*$G423)*$DB$8</f>
        <v>0</v>
      </c>
      <c r="GK425" s="1126"/>
      <c r="GL425" s="1125">
        <f>(GL423*GL424*$G423)*$DB$8</f>
        <v>0</v>
      </c>
      <c r="GM425" s="1126"/>
      <c r="GN425" s="1125">
        <f>(GN423*GN424*$G423)*$DB$8</f>
        <v>0</v>
      </c>
      <c r="GO425" s="1126"/>
      <c r="GP425" s="1125">
        <f>(GP423*GP424*$G423)*$DB$8</f>
        <v>0</v>
      </c>
      <c r="GQ425" s="1126"/>
      <c r="GR425" s="1125">
        <f>(GR423*GR424*$G423)*$DB$8</f>
        <v>0</v>
      </c>
      <c r="GS425" s="1126"/>
      <c r="GT425" s="1125">
        <f>(GT423*GT424*$G423)*$DB$8</f>
        <v>0</v>
      </c>
      <c r="GU425" s="1126"/>
      <c r="GV425" s="1125">
        <f t="shared" ref="GV425" si="1674">(GV423*GV424*$G423)*$DB$8</f>
        <v>0</v>
      </c>
      <c r="GW425" s="1126"/>
      <c r="GX425" s="1125">
        <f t="shared" ref="GX425" si="1675">(GX423*GX424*$G423)*$DB$8</f>
        <v>0</v>
      </c>
      <c r="GY425" s="1126"/>
      <c r="GZ425" s="1125">
        <f t="shared" ref="GZ425" si="1676">(GZ423*GZ424*$G423)*$DB$8</f>
        <v>0</v>
      </c>
      <c r="HA425" s="1126"/>
      <c r="HB425" s="1125">
        <f>(HB423*HB424*$G423)*$DB$8</f>
        <v>0</v>
      </c>
      <c r="HC425" s="1126"/>
      <c r="HD425" s="1125">
        <f t="shared" ref="HD425" si="1677">(HD423*HD424*$G423)*$DB$8</f>
        <v>0</v>
      </c>
      <c r="HE425" s="1126"/>
      <c r="HF425" s="1125">
        <f t="shared" ref="HF425" si="1678">(HF423*HF424*$G423)*$DB$8</f>
        <v>0</v>
      </c>
      <c r="HG425" s="1126"/>
      <c r="HH425" s="1125">
        <f t="shared" ref="HH425" si="1679">(HH423*HH424*$G423)*$DB$8</f>
        <v>0</v>
      </c>
      <c r="HI425" s="1126"/>
    </row>
    <row r="426" spans="1:217" ht="12.75" hidden="1" customHeight="1">
      <c r="A426" s="1139"/>
      <c r="B426" s="1140"/>
      <c r="C426" s="1139"/>
      <c r="D426" s="1141"/>
      <c r="E426" s="1141"/>
      <c r="F426" s="1142"/>
      <c r="G426" s="1141"/>
      <c r="H426" s="733"/>
      <c r="I426" s="1143"/>
      <c r="J426" s="1144"/>
      <c r="K426" s="839" t="s">
        <v>382</v>
      </c>
      <c r="L426" s="1121">
        <f>L425</f>
        <v>0</v>
      </c>
      <c r="M426" s="1122"/>
      <c r="N426" s="1121">
        <f>L426+N425</f>
        <v>0</v>
      </c>
      <c r="O426" s="1122"/>
      <c r="P426" s="1121">
        <f>N426+P425</f>
        <v>0</v>
      </c>
      <c r="Q426" s="1122"/>
      <c r="R426" s="1121">
        <f>P426+R425</f>
        <v>0</v>
      </c>
      <c r="S426" s="1122"/>
      <c r="T426" s="1121">
        <f>R426+T425</f>
        <v>0</v>
      </c>
      <c r="U426" s="1122"/>
      <c r="V426" s="1121">
        <f>T426+V425</f>
        <v>0</v>
      </c>
      <c r="W426" s="1122"/>
      <c r="X426" s="1121">
        <f>V426+X425</f>
        <v>0</v>
      </c>
      <c r="Y426" s="1122"/>
      <c r="Z426" s="1121">
        <f>X426+Z425</f>
        <v>0</v>
      </c>
      <c r="AA426" s="1122"/>
      <c r="AB426" s="1121">
        <f>Z426+AB425</f>
        <v>0</v>
      </c>
      <c r="AC426" s="1122"/>
      <c r="AD426" s="1121">
        <f>AB426+AD425</f>
        <v>0</v>
      </c>
      <c r="AE426" s="1122"/>
      <c r="AF426" s="1121">
        <f>AD426+AF425</f>
        <v>0</v>
      </c>
      <c r="AG426" s="1122"/>
      <c r="AH426" s="1121">
        <f>AF426+AH425</f>
        <v>0</v>
      </c>
      <c r="AI426" s="1122"/>
      <c r="AJ426" s="1121">
        <f>AH426+AJ425</f>
        <v>0</v>
      </c>
      <c r="AK426" s="1122"/>
      <c r="AL426" s="1121">
        <f>AJ426+AL425</f>
        <v>0</v>
      </c>
      <c r="AM426" s="1122"/>
      <c r="AN426" s="1121">
        <f>AL426+AN425</f>
        <v>0</v>
      </c>
      <c r="AO426" s="1122"/>
      <c r="AP426" s="1121">
        <f>AN426+AP425</f>
        <v>0</v>
      </c>
      <c r="AQ426" s="1122"/>
      <c r="AR426" s="1121">
        <f>AP426+AR425</f>
        <v>0</v>
      </c>
      <c r="AS426" s="1122"/>
      <c r="AT426" s="1121">
        <f>AR426+AT425</f>
        <v>0</v>
      </c>
      <c r="AU426" s="1122"/>
      <c r="AV426" s="1121">
        <f>AT426+AV425</f>
        <v>0</v>
      </c>
      <c r="AW426" s="1122"/>
      <c r="AX426" s="1121">
        <f>AV426+AX425</f>
        <v>0</v>
      </c>
      <c r="AY426" s="1122"/>
      <c r="AZ426" s="1121">
        <f>AX426+AZ425</f>
        <v>0</v>
      </c>
      <c r="BA426" s="1122"/>
      <c r="BB426" s="1121">
        <f>AZ426+BB425</f>
        <v>0</v>
      </c>
      <c r="BC426" s="1122"/>
      <c r="BD426" s="1121">
        <f>BB426+BD425</f>
        <v>0</v>
      </c>
      <c r="BE426" s="1122"/>
      <c r="BF426" s="1121">
        <f>BD426+BF425</f>
        <v>0</v>
      </c>
      <c r="BG426" s="1122"/>
      <c r="BH426" s="1121">
        <f>BF426+BH425</f>
        <v>0</v>
      </c>
      <c r="BI426" s="1122"/>
      <c r="BJ426" s="1121">
        <f>BH426+BJ425</f>
        <v>0</v>
      </c>
      <c r="BK426" s="1122"/>
      <c r="BL426" s="1121">
        <f>BJ426+BL425</f>
        <v>0</v>
      </c>
      <c r="BM426" s="1122"/>
      <c r="BN426" s="1121">
        <f>BL426+BN425</f>
        <v>0</v>
      </c>
      <c r="BO426" s="1122"/>
      <c r="BP426" s="1121">
        <f>BN426+BP425</f>
        <v>0</v>
      </c>
      <c r="BQ426" s="1122"/>
      <c r="BR426" s="1121">
        <f>BP426+BR425</f>
        <v>0</v>
      </c>
      <c r="BS426" s="1122"/>
      <c r="BT426" s="1121">
        <f>BR426+BT425</f>
        <v>0</v>
      </c>
      <c r="BU426" s="1122"/>
      <c r="BV426" s="1121">
        <f>BT426+BV425</f>
        <v>0</v>
      </c>
      <c r="BW426" s="1122"/>
      <c r="BX426" s="1121">
        <f>BV426+BX425</f>
        <v>0</v>
      </c>
      <c r="BY426" s="1122"/>
      <c r="BZ426" s="1121">
        <f>BX426+BZ425</f>
        <v>0</v>
      </c>
      <c r="CA426" s="1122"/>
      <c r="CB426" s="1121">
        <f>BZ426+CB425</f>
        <v>0</v>
      </c>
      <c r="CC426" s="1122"/>
      <c r="CD426" s="1121">
        <f>CB426+CD425</f>
        <v>0</v>
      </c>
      <c r="CE426" s="1122"/>
      <c r="CF426" s="1121">
        <f>CD426+CF425</f>
        <v>0</v>
      </c>
      <c r="CG426" s="1122"/>
      <c r="CH426" s="1121">
        <f>CF426+CH425</f>
        <v>0</v>
      </c>
      <c r="CI426" s="1122"/>
      <c r="CJ426" s="1121">
        <f>CH426+CJ425</f>
        <v>0</v>
      </c>
      <c r="CK426" s="1122"/>
      <c r="CL426" s="1121">
        <f>CJ426+CL425</f>
        <v>0</v>
      </c>
      <c r="CM426" s="1122"/>
      <c r="CN426" s="1121">
        <f>CL426+CN425</f>
        <v>0</v>
      </c>
      <c r="CO426" s="1122"/>
      <c r="CP426" s="1121">
        <f>CN426+CP425</f>
        <v>0</v>
      </c>
      <c r="CQ426" s="1122"/>
      <c r="CR426" s="1121">
        <f>CP426+CR425</f>
        <v>0</v>
      </c>
      <c r="CS426" s="1122"/>
      <c r="CT426" s="1121">
        <f>CR426+CT425</f>
        <v>0</v>
      </c>
      <c r="CU426" s="1122"/>
      <c r="CV426" s="1121">
        <f>CT426+CV425</f>
        <v>0</v>
      </c>
      <c r="CW426" s="1122"/>
      <c r="CX426" s="1121">
        <f>CV426+CX425</f>
        <v>0</v>
      </c>
      <c r="CY426" s="1122"/>
      <c r="CZ426" s="1121">
        <f>CX426+CZ425</f>
        <v>0</v>
      </c>
      <c r="DA426" s="1122"/>
      <c r="DB426" s="1121">
        <f>CZ426+DB425</f>
        <v>0</v>
      </c>
      <c r="DC426" s="1122"/>
      <c r="DD426" s="1121">
        <f>DB426+DD425</f>
        <v>0</v>
      </c>
      <c r="DE426" s="1122"/>
      <c r="DF426" s="1121">
        <f>DD426+DF425</f>
        <v>0</v>
      </c>
      <c r="DG426" s="1122"/>
      <c r="DH426" s="1121">
        <f>DF426+DH425</f>
        <v>0</v>
      </c>
      <c r="DI426" s="1122"/>
      <c r="DJ426" s="1127">
        <f>DH426+DJ425</f>
        <v>0</v>
      </c>
      <c r="DK426" s="1128"/>
      <c r="DL426" s="1121">
        <f>DJ426+DL425</f>
        <v>0</v>
      </c>
      <c r="DM426" s="1122"/>
      <c r="DN426" s="1121">
        <f>DL426+DN425</f>
        <v>0</v>
      </c>
      <c r="DO426" s="1122"/>
      <c r="DP426" s="1121">
        <f>DN426+DP425</f>
        <v>0</v>
      </c>
      <c r="DQ426" s="1122"/>
      <c r="DR426" s="1121">
        <f>DP426+DR425</f>
        <v>0</v>
      </c>
      <c r="DS426" s="1122"/>
      <c r="DT426" s="1121">
        <f>DR426+DT425</f>
        <v>0</v>
      </c>
      <c r="DU426" s="1122"/>
      <c r="DV426" s="1121">
        <f>DT426+DV425</f>
        <v>0</v>
      </c>
      <c r="DW426" s="1122"/>
      <c r="DX426" s="1121">
        <f>DV426+DX425</f>
        <v>0</v>
      </c>
      <c r="DY426" s="1122"/>
      <c r="DZ426" s="1121">
        <f>DX426+DZ425</f>
        <v>0</v>
      </c>
      <c r="EA426" s="1122"/>
      <c r="EB426" s="1121">
        <f>DZ426+EB425</f>
        <v>0</v>
      </c>
      <c r="EC426" s="1122"/>
      <c r="ED426" s="1121">
        <f>EB426+ED425</f>
        <v>0</v>
      </c>
      <c r="EE426" s="1122"/>
      <c r="EF426" s="1121">
        <f>ED426+EF425</f>
        <v>0</v>
      </c>
      <c r="EG426" s="1122"/>
      <c r="EH426" s="1121">
        <f>EF426+EH425</f>
        <v>0</v>
      </c>
      <c r="EI426" s="1122"/>
      <c r="EJ426" s="1121">
        <f>EH426+EJ425</f>
        <v>0</v>
      </c>
      <c r="EK426" s="1122"/>
      <c r="EL426" s="1121">
        <f>EJ426+EL425</f>
        <v>0</v>
      </c>
      <c r="EM426" s="1122"/>
      <c r="EN426" s="1121">
        <f>EL426+EN425</f>
        <v>0</v>
      </c>
      <c r="EO426" s="1122"/>
      <c r="EP426" s="1121">
        <f>EN426+EP425</f>
        <v>0</v>
      </c>
      <c r="EQ426" s="1122"/>
      <c r="ER426" s="1121">
        <f>EP426+ER425</f>
        <v>0</v>
      </c>
      <c r="ES426" s="1122"/>
      <c r="ET426" s="1121">
        <f>ER426+ET425</f>
        <v>0</v>
      </c>
      <c r="EU426" s="1122"/>
      <c r="EV426" s="1121">
        <f>ET426+EV425</f>
        <v>0</v>
      </c>
      <c r="EW426" s="1122"/>
      <c r="EX426" s="1121">
        <f>EV426+EX425</f>
        <v>0</v>
      </c>
      <c r="EY426" s="1122"/>
      <c r="EZ426" s="1121">
        <f>EX426+EZ425</f>
        <v>0</v>
      </c>
      <c r="FA426" s="1122"/>
      <c r="FB426" s="1121">
        <f>EZ426+FB425</f>
        <v>0</v>
      </c>
      <c r="FC426" s="1122"/>
      <c r="FD426" s="1121">
        <f>FB426+FD425</f>
        <v>0</v>
      </c>
      <c r="FE426" s="1122"/>
      <c r="FF426" s="1121">
        <f>FD426+FF425</f>
        <v>0</v>
      </c>
      <c r="FG426" s="1122"/>
      <c r="FH426" s="1121">
        <f>FF426+FH425</f>
        <v>0</v>
      </c>
      <c r="FI426" s="1122"/>
      <c r="FJ426" s="1121">
        <f>FH426+FJ425</f>
        <v>0</v>
      </c>
      <c r="FK426" s="1122"/>
      <c r="FL426" s="1121">
        <f>FJ426+FL425</f>
        <v>0</v>
      </c>
      <c r="FM426" s="1122"/>
      <c r="FN426" s="1121">
        <f>FL426+FN425</f>
        <v>0</v>
      </c>
      <c r="FO426" s="1122"/>
      <c r="FP426" s="1121">
        <f>FN426+FP425</f>
        <v>0</v>
      </c>
      <c r="FQ426" s="1122"/>
      <c r="FR426" s="1121">
        <f>FP426+FR425</f>
        <v>0</v>
      </c>
      <c r="FS426" s="1122"/>
      <c r="FT426" s="1121">
        <f>FR426+FT425</f>
        <v>0</v>
      </c>
      <c r="FU426" s="1122"/>
      <c r="FV426" s="1121">
        <f>FT426+FV425</f>
        <v>0</v>
      </c>
      <c r="FW426" s="1122"/>
      <c r="FX426" s="1121">
        <f>FV426+FX425</f>
        <v>0</v>
      </c>
      <c r="FY426" s="1122"/>
      <c r="FZ426" s="1121">
        <f>FX426+FZ425</f>
        <v>0</v>
      </c>
      <c r="GA426" s="1122"/>
      <c r="GB426" s="1121">
        <f>FZ426+GB425</f>
        <v>0</v>
      </c>
      <c r="GC426" s="1122"/>
      <c r="GD426" s="1121">
        <f>GB426+GD425</f>
        <v>0</v>
      </c>
      <c r="GE426" s="1122"/>
      <c r="GF426" s="1121">
        <f>GD426+GF425</f>
        <v>0</v>
      </c>
      <c r="GG426" s="1122"/>
      <c r="GH426" s="1121">
        <f>GF426+GH425</f>
        <v>0</v>
      </c>
      <c r="GI426" s="1122"/>
      <c r="GJ426" s="1121">
        <f>GH426+GJ425</f>
        <v>0</v>
      </c>
      <c r="GK426" s="1122"/>
      <c r="GL426" s="1121">
        <f>GJ426+GL425</f>
        <v>0</v>
      </c>
      <c r="GM426" s="1122"/>
      <c r="GN426" s="1121">
        <f>GL426+GN425</f>
        <v>0</v>
      </c>
      <c r="GO426" s="1122"/>
      <c r="GP426" s="1121">
        <f>GN426+GP425</f>
        <v>0</v>
      </c>
      <c r="GQ426" s="1122"/>
      <c r="GR426" s="1121">
        <f>GP426+GR425</f>
        <v>0</v>
      </c>
      <c r="GS426" s="1122"/>
      <c r="GT426" s="1121">
        <f>GR426+GT425</f>
        <v>0</v>
      </c>
      <c r="GU426" s="1122"/>
      <c r="GV426" s="1121">
        <f t="shared" ref="GV426" si="1680">GT426+GV425</f>
        <v>0</v>
      </c>
      <c r="GW426" s="1122"/>
      <c r="GX426" s="1121">
        <f t="shared" ref="GX426" si="1681">GV426+GX425</f>
        <v>0</v>
      </c>
      <c r="GY426" s="1122"/>
      <c r="GZ426" s="1121">
        <f t="shared" ref="GZ426" si="1682">GX426+GZ425</f>
        <v>0</v>
      </c>
      <c r="HA426" s="1122"/>
      <c r="HB426" s="1121">
        <f>GZ426+HB425</f>
        <v>0</v>
      </c>
      <c r="HC426" s="1122"/>
      <c r="HD426" s="1121">
        <f t="shared" ref="HD426" si="1683">HB426+HD425</f>
        <v>0</v>
      </c>
      <c r="HE426" s="1122"/>
      <c r="HF426" s="1121">
        <f t="shared" ref="HF426" si="1684">HD426+HF425</f>
        <v>0</v>
      </c>
      <c r="HG426" s="1122"/>
      <c r="HH426" s="1121">
        <f t="shared" ref="HH426" si="1685">HF426+HH425</f>
        <v>0</v>
      </c>
      <c r="HI426" s="1122"/>
    </row>
    <row r="427" spans="1:217" s="19" customFormat="1" ht="12.75" hidden="1" customHeight="1">
      <c r="A427" s="1139"/>
      <c r="B427" s="1140"/>
      <c r="C427" s="1139"/>
      <c r="D427" s="1141"/>
      <c r="E427" s="1141"/>
      <c r="F427" s="1142"/>
      <c r="G427" s="1141"/>
      <c r="H427" s="840"/>
      <c r="I427" s="1143"/>
      <c r="J427" s="1144"/>
      <c r="K427" s="841" t="s">
        <v>383</v>
      </c>
      <c r="L427" s="1117"/>
      <c r="M427" s="1118"/>
      <c r="N427" s="1117"/>
      <c r="O427" s="1118"/>
      <c r="P427" s="1117"/>
      <c r="Q427" s="1118"/>
      <c r="R427" s="1117"/>
      <c r="S427" s="1118"/>
      <c r="T427" s="1117"/>
      <c r="U427" s="1118"/>
      <c r="V427" s="1117"/>
      <c r="W427" s="1118"/>
      <c r="X427" s="1117"/>
      <c r="Y427" s="1118"/>
      <c r="Z427" s="1117"/>
      <c r="AA427" s="1118"/>
      <c r="AB427" s="1117"/>
      <c r="AC427" s="1118"/>
      <c r="AD427" s="1117"/>
      <c r="AE427" s="1118"/>
      <c r="AF427" s="1117"/>
      <c r="AG427" s="1118"/>
      <c r="AH427" s="1117"/>
      <c r="AI427" s="1118"/>
      <c r="AJ427" s="1117"/>
      <c r="AK427" s="1118"/>
      <c r="AL427" s="1117"/>
      <c r="AM427" s="1118"/>
      <c r="AN427" s="1117"/>
      <c r="AO427" s="1118"/>
      <c r="AP427" s="1117"/>
      <c r="AQ427" s="1118"/>
      <c r="AR427" s="1117"/>
      <c r="AS427" s="1118"/>
      <c r="AT427" s="1117"/>
      <c r="AU427" s="1118"/>
      <c r="AV427" s="1117"/>
      <c r="AW427" s="1118"/>
      <c r="AX427" s="1117"/>
      <c r="AY427" s="1118"/>
      <c r="AZ427" s="1117"/>
      <c r="BA427" s="1118"/>
      <c r="BB427" s="1117"/>
      <c r="BC427" s="1118"/>
      <c r="BD427" s="1117"/>
      <c r="BE427" s="1118"/>
      <c r="BF427" s="1117"/>
      <c r="BG427" s="1118"/>
      <c r="BH427" s="1117"/>
      <c r="BI427" s="1118"/>
      <c r="BJ427" s="1117"/>
      <c r="BK427" s="1118"/>
      <c r="BL427" s="1117"/>
      <c r="BM427" s="1118"/>
      <c r="BN427" s="1117"/>
      <c r="BO427" s="1118"/>
      <c r="BP427" s="1117"/>
      <c r="BQ427" s="1118"/>
      <c r="BR427" s="1117"/>
      <c r="BS427" s="1118"/>
      <c r="BT427" s="1117"/>
      <c r="BU427" s="1118"/>
      <c r="BV427" s="1117"/>
      <c r="BW427" s="1118"/>
      <c r="BX427" s="1117"/>
      <c r="BY427" s="1118"/>
      <c r="BZ427" s="1117"/>
      <c r="CA427" s="1118"/>
      <c r="CB427" s="1117"/>
      <c r="CC427" s="1118"/>
      <c r="CD427" s="1117"/>
      <c r="CE427" s="1118"/>
      <c r="CF427" s="1117"/>
      <c r="CG427" s="1118"/>
      <c r="CH427" s="1117"/>
      <c r="CI427" s="1118"/>
      <c r="CJ427" s="1117"/>
      <c r="CK427" s="1118"/>
      <c r="CL427" s="1117"/>
      <c r="CM427" s="1118"/>
      <c r="CN427" s="1117"/>
      <c r="CO427" s="1118"/>
      <c r="CP427" s="1117"/>
      <c r="CQ427" s="1118"/>
      <c r="CR427" s="1117"/>
      <c r="CS427" s="1118"/>
      <c r="CT427" s="1117"/>
      <c r="CU427" s="1118"/>
      <c r="CV427" s="1117"/>
      <c r="CW427" s="1118"/>
      <c r="CX427" s="1117"/>
      <c r="CY427" s="1118"/>
      <c r="CZ427" s="1117"/>
      <c r="DA427" s="1118"/>
      <c r="DB427" s="1117"/>
      <c r="DC427" s="1118"/>
      <c r="DD427" s="1117"/>
      <c r="DE427" s="1118"/>
      <c r="DF427" s="1117"/>
      <c r="DG427" s="1118"/>
      <c r="DH427" s="1117"/>
      <c r="DI427" s="1118"/>
      <c r="DJ427" s="1123"/>
      <c r="DK427" s="1124"/>
      <c r="DL427" s="1117"/>
      <c r="DM427" s="1118"/>
      <c r="DN427" s="1117"/>
      <c r="DO427" s="1118"/>
      <c r="DP427" s="1117"/>
      <c r="DQ427" s="1118"/>
      <c r="DR427" s="1117"/>
      <c r="DS427" s="1118"/>
      <c r="DT427" s="1117"/>
      <c r="DU427" s="1118"/>
      <c r="DV427" s="1117"/>
      <c r="DW427" s="1118"/>
      <c r="DX427" s="1117"/>
      <c r="DY427" s="1118"/>
      <c r="DZ427" s="1117"/>
      <c r="EA427" s="1118"/>
      <c r="EB427" s="1117"/>
      <c r="EC427" s="1118"/>
      <c r="ED427" s="1117"/>
      <c r="EE427" s="1118"/>
      <c r="EF427" s="1117"/>
      <c r="EG427" s="1118"/>
      <c r="EH427" s="1117"/>
      <c r="EI427" s="1118"/>
      <c r="EJ427" s="1117"/>
      <c r="EK427" s="1118"/>
      <c r="EL427" s="1117"/>
      <c r="EM427" s="1118"/>
      <c r="EN427" s="1117"/>
      <c r="EO427" s="1118"/>
      <c r="EP427" s="1117"/>
      <c r="EQ427" s="1118"/>
      <c r="ER427" s="1117"/>
      <c r="ES427" s="1118"/>
      <c r="ET427" s="1117"/>
      <c r="EU427" s="1118"/>
      <c r="EV427" s="1117"/>
      <c r="EW427" s="1118"/>
      <c r="EX427" s="1117"/>
      <c r="EY427" s="1118"/>
      <c r="EZ427" s="1117"/>
      <c r="FA427" s="1118"/>
      <c r="FB427" s="1117"/>
      <c r="FC427" s="1118"/>
      <c r="FD427" s="1117"/>
      <c r="FE427" s="1118"/>
      <c r="FF427" s="1117"/>
      <c r="FG427" s="1118"/>
      <c r="FH427" s="1117"/>
      <c r="FI427" s="1118"/>
      <c r="FJ427" s="1117"/>
      <c r="FK427" s="1118"/>
      <c r="FL427" s="1117"/>
      <c r="FM427" s="1118"/>
      <c r="FN427" s="1117"/>
      <c r="FO427" s="1118"/>
      <c r="FP427" s="1117"/>
      <c r="FQ427" s="1118"/>
      <c r="FR427" s="1117"/>
      <c r="FS427" s="1118"/>
      <c r="FT427" s="1117"/>
      <c r="FU427" s="1118"/>
      <c r="FV427" s="1117"/>
      <c r="FW427" s="1118"/>
      <c r="FX427" s="1117"/>
      <c r="FY427" s="1118"/>
      <c r="FZ427" s="1117"/>
      <c r="GA427" s="1118"/>
      <c r="GB427" s="1117"/>
      <c r="GC427" s="1118"/>
      <c r="GD427" s="1117"/>
      <c r="GE427" s="1118"/>
      <c r="GF427" s="1117"/>
      <c r="GG427" s="1118"/>
      <c r="GH427" s="1117"/>
      <c r="GI427" s="1118"/>
      <c r="GJ427" s="1117"/>
      <c r="GK427" s="1118"/>
      <c r="GL427" s="1117"/>
      <c r="GM427" s="1118"/>
      <c r="GN427" s="1117"/>
      <c r="GO427" s="1118"/>
      <c r="GP427" s="1117"/>
      <c r="GQ427" s="1118"/>
      <c r="GR427" s="1117"/>
      <c r="GS427" s="1118"/>
      <c r="GT427" s="1117"/>
      <c r="GU427" s="1118"/>
      <c r="GV427" s="1117"/>
      <c r="GW427" s="1118"/>
      <c r="GX427" s="1117"/>
      <c r="GY427" s="1118"/>
      <c r="GZ427" s="1117"/>
      <c r="HA427" s="1118"/>
      <c r="HB427" s="1117"/>
      <c r="HC427" s="1118"/>
      <c r="HD427" s="1117"/>
      <c r="HE427" s="1118"/>
      <c r="HF427" s="1117"/>
      <c r="HG427" s="1118"/>
      <c r="HH427" s="1117"/>
      <c r="HI427" s="1118"/>
    </row>
    <row r="428" spans="1:217" s="20" customFormat="1" ht="12.75" hidden="1" customHeight="1">
      <c r="A428" s="1139"/>
      <c r="B428" s="1140"/>
      <c r="C428" s="1139"/>
      <c r="D428" s="1141"/>
      <c r="E428" s="1141"/>
      <c r="F428" s="1142"/>
      <c r="G428" s="1141"/>
      <c r="H428" s="842"/>
      <c r="I428" s="1143"/>
      <c r="J428" s="1144"/>
      <c r="K428" s="843" t="s">
        <v>384</v>
      </c>
      <c r="L428" s="1113">
        <f>L427</f>
        <v>0</v>
      </c>
      <c r="M428" s="1114"/>
      <c r="N428" s="1113">
        <f>N427+L428</f>
        <v>0</v>
      </c>
      <c r="O428" s="1114"/>
      <c r="P428" s="1113">
        <f>P427+N428</f>
        <v>0</v>
      </c>
      <c r="Q428" s="1114"/>
      <c r="R428" s="1113">
        <f>R427+P428</f>
        <v>0</v>
      </c>
      <c r="S428" s="1114"/>
      <c r="T428" s="1113">
        <f>T427+R428</f>
        <v>0</v>
      </c>
      <c r="U428" s="1114"/>
      <c r="V428" s="1113">
        <f>V427+T428</f>
        <v>0</v>
      </c>
      <c r="W428" s="1114"/>
      <c r="X428" s="1113">
        <f>X427+V428</f>
        <v>0</v>
      </c>
      <c r="Y428" s="1114"/>
      <c r="Z428" s="1113">
        <f>Z427+X428</f>
        <v>0</v>
      </c>
      <c r="AA428" s="1114"/>
      <c r="AB428" s="1113">
        <f>AB427+Z428</f>
        <v>0</v>
      </c>
      <c r="AC428" s="1114"/>
      <c r="AD428" s="1113">
        <f>AD427+AB428</f>
        <v>0</v>
      </c>
      <c r="AE428" s="1114"/>
      <c r="AF428" s="1113">
        <f>AF427+AD428</f>
        <v>0</v>
      </c>
      <c r="AG428" s="1114"/>
      <c r="AH428" s="1113">
        <f>AH427+AF428</f>
        <v>0</v>
      </c>
      <c r="AI428" s="1114"/>
      <c r="AJ428" s="1113">
        <f>AJ427+AH428</f>
        <v>0</v>
      </c>
      <c r="AK428" s="1114"/>
      <c r="AL428" s="1113">
        <f>AL427+AJ428</f>
        <v>0</v>
      </c>
      <c r="AM428" s="1114"/>
      <c r="AN428" s="1113">
        <f>AN427+AL428</f>
        <v>0</v>
      </c>
      <c r="AO428" s="1114"/>
      <c r="AP428" s="1113">
        <f>AP427+AN428</f>
        <v>0</v>
      </c>
      <c r="AQ428" s="1114"/>
      <c r="AR428" s="1113">
        <f>AR427+AP428</f>
        <v>0</v>
      </c>
      <c r="AS428" s="1114"/>
      <c r="AT428" s="1113">
        <f>AT427+AR428</f>
        <v>0</v>
      </c>
      <c r="AU428" s="1114"/>
      <c r="AV428" s="1113">
        <f>AV427+AT428</f>
        <v>0</v>
      </c>
      <c r="AW428" s="1114"/>
      <c r="AX428" s="1113">
        <f>AX427+AV428</f>
        <v>0</v>
      </c>
      <c r="AY428" s="1114"/>
      <c r="AZ428" s="1113">
        <f>AZ427+AX428</f>
        <v>0</v>
      </c>
      <c r="BA428" s="1114"/>
      <c r="BB428" s="1113">
        <f>BB427+AZ428</f>
        <v>0</v>
      </c>
      <c r="BC428" s="1114"/>
      <c r="BD428" s="1113">
        <f>BD427+BB428</f>
        <v>0</v>
      </c>
      <c r="BE428" s="1114"/>
      <c r="BF428" s="1113">
        <f>BF427+BD428</f>
        <v>0</v>
      </c>
      <c r="BG428" s="1114"/>
      <c r="BH428" s="1113">
        <f>BH427+BF428</f>
        <v>0</v>
      </c>
      <c r="BI428" s="1114"/>
      <c r="BJ428" s="1113">
        <f>BJ427+BH428</f>
        <v>0</v>
      </c>
      <c r="BK428" s="1114"/>
      <c r="BL428" s="1113">
        <f>BL427+BJ428</f>
        <v>0</v>
      </c>
      <c r="BM428" s="1114"/>
      <c r="BN428" s="1113">
        <f>BN427+BL428</f>
        <v>0</v>
      </c>
      <c r="BO428" s="1114"/>
      <c r="BP428" s="1113">
        <f>BP427+BN428</f>
        <v>0</v>
      </c>
      <c r="BQ428" s="1114"/>
      <c r="BR428" s="1113">
        <f>BR427+BP428</f>
        <v>0</v>
      </c>
      <c r="BS428" s="1114"/>
      <c r="BT428" s="1113">
        <f>BT427+BR428</f>
        <v>0</v>
      </c>
      <c r="BU428" s="1114"/>
      <c r="BV428" s="1113">
        <f>BV427+BT428</f>
        <v>0</v>
      </c>
      <c r="BW428" s="1114"/>
      <c r="BX428" s="1113">
        <f>BX427+BV428</f>
        <v>0</v>
      </c>
      <c r="BY428" s="1114"/>
      <c r="BZ428" s="1113">
        <f>BZ427+BX428</f>
        <v>0</v>
      </c>
      <c r="CA428" s="1114"/>
      <c r="CB428" s="1113">
        <f>CB427+BZ428</f>
        <v>0</v>
      </c>
      <c r="CC428" s="1114"/>
      <c r="CD428" s="1113">
        <f>CD427+CB428</f>
        <v>0</v>
      </c>
      <c r="CE428" s="1114"/>
      <c r="CF428" s="1113">
        <f>CF427+CD428</f>
        <v>0</v>
      </c>
      <c r="CG428" s="1114"/>
      <c r="CH428" s="1113">
        <f>CH427+CF428</f>
        <v>0</v>
      </c>
      <c r="CI428" s="1114"/>
      <c r="CJ428" s="1113">
        <f>CJ427+CH428</f>
        <v>0</v>
      </c>
      <c r="CK428" s="1114"/>
      <c r="CL428" s="1113">
        <f>CL427+CJ428</f>
        <v>0</v>
      </c>
      <c r="CM428" s="1114"/>
      <c r="CN428" s="1113">
        <f>CN427+CL428</f>
        <v>0</v>
      </c>
      <c r="CO428" s="1114"/>
      <c r="CP428" s="1113">
        <f>CP427+CN428</f>
        <v>0</v>
      </c>
      <c r="CQ428" s="1114"/>
      <c r="CR428" s="1113">
        <f>CR427+CP428</f>
        <v>0</v>
      </c>
      <c r="CS428" s="1114"/>
      <c r="CT428" s="1113">
        <f>CT427+CR428</f>
        <v>0</v>
      </c>
      <c r="CU428" s="1114"/>
      <c r="CV428" s="1113">
        <f>CV427+CT428</f>
        <v>0</v>
      </c>
      <c r="CW428" s="1114"/>
      <c r="CX428" s="1113">
        <f>CX427+CV428</f>
        <v>0</v>
      </c>
      <c r="CY428" s="1114"/>
      <c r="CZ428" s="1113">
        <f>CZ427+CX428</f>
        <v>0</v>
      </c>
      <c r="DA428" s="1114"/>
      <c r="DB428" s="1113">
        <f>DB427+CZ428</f>
        <v>0</v>
      </c>
      <c r="DC428" s="1114"/>
      <c r="DD428" s="1113">
        <f>DD427+DB428</f>
        <v>0</v>
      </c>
      <c r="DE428" s="1114"/>
      <c r="DF428" s="1113">
        <f>DF427+DD428</f>
        <v>0</v>
      </c>
      <c r="DG428" s="1114"/>
      <c r="DH428" s="1113">
        <f>DH427+DF428</f>
        <v>0</v>
      </c>
      <c r="DI428" s="1114"/>
      <c r="DJ428" s="1119">
        <f>DJ427+DH428</f>
        <v>0</v>
      </c>
      <c r="DK428" s="1120"/>
      <c r="DL428" s="1113">
        <f>DL427+DJ428</f>
        <v>0</v>
      </c>
      <c r="DM428" s="1114"/>
      <c r="DN428" s="1113">
        <f>DN427+DL428</f>
        <v>0</v>
      </c>
      <c r="DO428" s="1114"/>
      <c r="DP428" s="1113">
        <f>DP427+DN428</f>
        <v>0</v>
      </c>
      <c r="DQ428" s="1114"/>
      <c r="DR428" s="1113">
        <f>DR427+DP428</f>
        <v>0</v>
      </c>
      <c r="DS428" s="1114"/>
      <c r="DT428" s="1113">
        <f>DT427+DR428</f>
        <v>0</v>
      </c>
      <c r="DU428" s="1114"/>
      <c r="DV428" s="1113">
        <f>DV427+DT428</f>
        <v>0</v>
      </c>
      <c r="DW428" s="1114"/>
      <c r="DX428" s="1113">
        <f>DX427+DV428</f>
        <v>0</v>
      </c>
      <c r="DY428" s="1114"/>
      <c r="DZ428" s="1113">
        <f>DZ427+DX428</f>
        <v>0</v>
      </c>
      <c r="EA428" s="1114"/>
      <c r="EB428" s="1113">
        <f>EB427+DZ428</f>
        <v>0</v>
      </c>
      <c r="EC428" s="1114"/>
      <c r="ED428" s="1113">
        <f>ED427+EB428</f>
        <v>0</v>
      </c>
      <c r="EE428" s="1114"/>
      <c r="EF428" s="1113">
        <f>EF427+ED428</f>
        <v>0</v>
      </c>
      <c r="EG428" s="1114"/>
      <c r="EH428" s="1113">
        <f>EH427+EF428</f>
        <v>0</v>
      </c>
      <c r="EI428" s="1114"/>
      <c r="EJ428" s="1113">
        <f>EJ427+EH428</f>
        <v>0</v>
      </c>
      <c r="EK428" s="1114"/>
      <c r="EL428" s="1113">
        <f>EL427+EJ428</f>
        <v>0</v>
      </c>
      <c r="EM428" s="1114"/>
      <c r="EN428" s="1113">
        <f>EN427+EL428</f>
        <v>0</v>
      </c>
      <c r="EO428" s="1114"/>
      <c r="EP428" s="1113">
        <f>EP427+EN428</f>
        <v>0</v>
      </c>
      <c r="EQ428" s="1114"/>
      <c r="ER428" s="1113">
        <f>ER427+EP428</f>
        <v>0</v>
      </c>
      <c r="ES428" s="1114"/>
      <c r="ET428" s="1113">
        <f>ET427+ER428</f>
        <v>0</v>
      </c>
      <c r="EU428" s="1114"/>
      <c r="EV428" s="1113">
        <f>EV427+ET428</f>
        <v>0</v>
      </c>
      <c r="EW428" s="1114"/>
      <c r="EX428" s="1113">
        <f>EX427+EV428</f>
        <v>0</v>
      </c>
      <c r="EY428" s="1114"/>
      <c r="EZ428" s="1113">
        <f>EZ427+EX428</f>
        <v>0</v>
      </c>
      <c r="FA428" s="1114"/>
      <c r="FB428" s="1113">
        <f>FB427+EZ428</f>
        <v>0</v>
      </c>
      <c r="FC428" s="1114"/>
      <c r="FD428" s="1113">
        <f>FD427+FB428</f>
        <v>0</v>
      </c>
      <c r="FE428" s="1114"/>
      <c r="FF428" s="1113">
        <f>FF427+FD428</f>
        <v>0</v>
      </c>
      <c r="FG428" s="1114"/>
      <c r="FH428" s="1113">
        <f>FH427+FF428</f>
        <v>0</v>
      </c>
      <c r="FI428" s="1114"/>
      <c r="FJ428" s="1113">
        <f>FJ427+FH428</f>
        <v>0</v>
      </c>
      <c r="FK428" s="1114"/>
      <c r="FL428" s="1113">
        <f>FL427+FJ428</f>
        <v>0</v>
      </c>
      <c r="FM428" s="1114"/>
      <c r="FN428" s="1113">
        <f>FN427+FL428</f>
        <v>0</v>
      </c>
      <c r="FO428" s="1114"/>
      <c r="FP428" s="1113">
        <f>FP427+FN428</f>
        <v>0</v>
      </c>
      <c r="FQ428" s="1114"/>
      <c r="FR428" s="1113">
        <f>FR427+FP428</f>
        <v>0</v>
      </c>
      <c r="FS428" s="1114"/>
      <c r="FT428" s="1113">
        <f>FT427+FR428</f>
        <v>0</v>
      </c>
      <c r="FU428" s="1114"/>
      <c r="FV428" s="1113">
        <f>FV427+FT428</f>
        <v>0</v>
      </c>
      <c r="FW428" s="1114"/>
      <c r="FX428" s="1113">
        <f>FX427+FV428</f>
        <v>0</v>
      </c>
      <c r="FY428" s="1114"/>
      <c r="FZ428" s="1113">
        <f>FZ427+FX428</f>
        <v>0</v>
      </c>
      <c r="GA428" s="1114"/>
      <c r="GB428" s="1113">
        <f>GB427+FZ428</f>
        <v>0</v>
      </c>
      <c r="GC428" s="1114"/>
      <c r="GD428" s="1113">
        <f>GD427+GB428</f>
        <v>0</v>
      </c>
      <c r="GE428" s="1114"/>
      <c r="GF428" s="1113">
        <f>GF427+GD428</f>
        <v>0</v>
      </c>
      <c r="GG428" s="1114"/>
      <c r="GH428" s="1113">
        <f>GH427+GF428</f>
        <v>0</v>
      </c>
      <c r="GI428" s="1114"/>
      <c r="GJ428" s="1113">
        <f>GJ427+GH428</f>
        <v>0</v>
      </c>
      <c r="GK428" s="1114"/>
      <c r="GL428" s="1113">
        <f>GL427+GJ428</f>
        <v>0</v>
      </c>
      <c r="GM428" s="1114"/>
      <c r="GN428" s="1113">
        <f>GN427+GL428</f>
        <v>0</v>
      </c>
      <c r="GO428" s="1114"/>
      <c r="GP428" s="1113">
        <f>GP427+GN428</f>
        <v>0</v>
      </c>
      <c r="GQ428" s="1114"/>
      <c r="GR428" s="1113">
        <f>GR427+GP428</f>
        <v>0</v>
      </c>
      <c r="GS428" s="1114"/>
      <c r="GT428" s="1113">
        <f>GT427+GR428</f>
        <v>0</v>
      </c>
      <c r="GU428" s="1114"/>
      <c r="GV428" s="1113">
        <f t="shared" ref="GV428" si="1686">GV427+GT428</f>
        <v>0</v>
      </c>
      <c r="GW428" s="1114"/>
      <c r="GX428" s="1113">
        <f t="shared" ref="GX428" si="1687">GX427+GV428</f>
        <v>0</v>
      </c>
      <c r="GY428" s="1114"/>
      <c r="GZ428" s="1113">
        <f t="shared" ref="GZ428" si="1688">GZ427+GX428</f>
        <v>0</v>
      </c>
      <c r="HA428" s="1114"/>
      <c r="HB428" s="1113">
        <f>HB427+GZ428</f>
        <v>0</v>
      </c>
      <c r="HC428" s="1114"/>
      <c r="HD428" s="1113">
        <f t="shared" ref="HD428" si="1689">HD427+HB428</f>
        <v>0</v>
      </c>
      <c r="HE428" s="1114"/>
      <c r="HF428" s="1113">
        <f t="shared" ref="HF428" si="1690">HF427+HD428</f>
        <v>0</v>
      </c>
      <c r="HG428" s="1114"/>
      <c r="HH428" s="1113">
        <f t="shared" ref="HH428" si="1691">HH427+HF428</f>
        <v>0</v>
      </c>
      <c r="HI428" s="1114"/>
    </row>
    <row r="429" spans="1:217" s="21" customFormat="1" ht="12.75" hidden="1" customHeight="1">
      <c r="A429" s="1139"/>
      <c r="B429" s="1140"/>
      <c r="C429" s="1139"/>
      <c r="D429" s="1141"/>
      <c r="E429" s="1141"/>
      <c r="F429" s="1142"/>
      <c r="G429" s="1141"/>
      <c r="H429" s="844"/>
      <c r="I429" s="1143"/>
      <c r="J429" s="1144"/>
      <c r="K429" s="845" t="s">
        <v>385</v>
      </c>
      <c r="L429" s="1108" t="e">
        <f>IF($E423&gt;0,L426/$E423,"-")</f>
        <v>#N/A</v>
      </c>
      <c r="M429" s="1109"/>
      <c r="N429" s="1108" t="e">
        <f>IF($E423&gt;0,N426/$E423,"-")</f>
        <v>#N/A</v>
      </c>
      <c r="O429" s="1109"/>
      <c r="P429" s="1108" t="e">
        <f>IF($E423&gt;0,P426/$E423,"-")</f>
        <v>#N/A</v>
      </c>
      <c r="Q429" s="1109"/>
      <c r="R429" s="1108" t="e">
        <f>IF($E423&gt;0,R426/$E423,"-")</f>
        <v>#N/A</v>
      </c>
      <c r="S429" s="1109"/>
      <c r="T429" s="1108" t="e">
        <f>IF($E423&gt;0,T426/$E423,"-")</f>
        <v>#N/A</v>
      </c>
      <c r="U429" s="1109"/>
      <c r="V429" s="1108" t="e">
        <f>IF($E423&gt;0,V426/$E423,"-")</f>
        <v>#N/A</v>
      </c>
      <c r="W429" s="1109"/>
      <c r="X429" s="1108" t="e">
        <f>IF($E423&gt;0,X426/$E423,"-")</f>
        <v>#N/A</v>
      </c>
      <c r="Y429" s="1109"/>
      <c r="Z429" s="1108" t="e">
        <f>IF($E423&gt;0,Z426/$E423,"-")</f>
        <v>#N/A</v>
      </c>
      <c r="AA429" s="1109"/>
      <c r="AB429" s="1108" t="e">
        <f>IF($E423&gt;0,AB426/$E423,"-")</f>
        <v>#N/A</v>
      </c>
      <c r="AC429" s="1109"/>
      <c r="AD429" s="1108" t="e">
        <f>IF($E423&gt;0,AD426/$E423,"-")</f>
        <v>#N/A</v>
      </c>
      <c r="AE429" s="1109"/>
      <c r="AF429" s="1108" t="e">
        <f>IF($E423&gt;0,AF426/$E423,"-")</f>
        <v>#N/A</v>
      </c>
      <c r="AG429" s="1109"/>
      <c r="AH429" s="1108" t="e">
        <f>IF($E423&gt;0,AH426/$E423,"-")</f>
        <v>#N/A</v>
      </c>
      <c r="AI429" s="1109"/>
      <c r="AJ429" s="1108" t="e">
        <f>IF($E423&gt;0,AJ426/$E423,"-")</f>
        <v>#N/A</v>
      </c>
      <c r="AK429" s="1109"/>
      <c r="AL429" s="1108" t="e">
        <f>IF($E423&gt;0,AL426/$E423,"-")</f>
        <v>#N/A</v>
      </c>
      <c r="AM429" s="1109"/>
      <c r="AN429" s="1108" t="e">
        <f>IF($E423&gt;0,AN426/$E423,"-")</f>
        <v>#N/A</v>
      </c>
      <c r="AO429" s="1109"/>
      <c r="AP429" s="1108" t="e">
        <f>IF($E423&gt;0,AP426/$E423,"-")</f>
        <v>#N/A</v>
      </c>
      <c r="AQ429" s="1109"/>
      <c r="AR429" s="1108" t="e">
        <f>IF($E423&gt;0,AR426/$E423,"-")</f>
        <v>#N/A</v>
      </c>
      <c r="AS429" s="1109"/>
      <c r="AT429" s="1108" t="e">
        <f>IF($E423&gt;0,AT426/$E423,"-")</f>
        <v>#N/A</v>
      </c>
      <c r="AU429" s="1109"/>
      <c r="AV429" s="1108" t="e">
        <f>IF($E423&gt;0,AV426/$E423,"-")</f>
        <v>#N/A</v>
      </c>
      <c r="AW429" s="1109"/>
      <c r="AX429" s="1108" t="e">
        <f>IF($E423&gt;0,AX426/$E423,"-")</f>
        <v>#N/A</v>
      </c>
      <c r="AY429" s="1109"/>
      <c r="AZ429" s="1108" t="e">
        <f>IF($E423&gt;0,AZ426/$E423,"-")</f>
        <v>#N/A</v>
      </c>
      <c r="BA429" s="1109"/>
      <c r="BB429" s="1108" t="e">
        <f>IF($E423&gt;0,BB426/$E423,"-")</f>
        <v>#N/A</v>
      </c>
      <c r="BC429" s="1109"/>
      <c r="BD429" s="1108" t="e">
        <f>IF($E423&gt;0,BD426/$E423,"-")</f>
        <v>#N/A</v>
      </c>
      <c r="BE429" s="1109"/>
      <c r="BF429" s="1108" t="e">
        <f>IF($E423&gt;0,BF426/$E423,"-")</f>
        <v>#N/A</v>
      </c>
      <c r="BG429" s="1109"/>
      <c r="BH429" s="1108" t="e">
        <f>IF($E423&gt;0,BH426/$E423,"-")</f>
        <v>#N/A</v>
      </c>
      <c r="BI429" s="1109"/>
      <c r="BJ429" s="1108" t="e">
        <f>IF($E423&gt;0,BJ426/$E423,"-")</f>
        <v>#N/A</v>
      </c>
      <c r="BK429" s="1109"/>
      <c r="BL429" s="1108" t="e">
        <f>IF($E423&gt;0,BL426/$E423,"-")</f>
        <v>#N/A</v>
      </c>
      <c r="BM429" s="1109"/>
      <c r="BN429" s="1108" t="e">
        <f>IF($E423&gt;0,BN426/$E423,"-")</f>
        <v>#N/A</v>
      </c>
      <c r="BO429" s="1109"/>
      <c r="BP429" s="1108" t="e">
        <f>IF($E423&gt;0,BP426/$E423,"-")</f>
        <v>#N/A</v>
      </c>
      <c r="BQ429" s="1109"/>
      <c r="BR429" s="1108" t="e">
        <f>IF($E423&gt;0,BR426/$E423,"-")</f>
        <v>#N/A</v>
      </c>
      <c r="BS429" s="1109"/>
      <c r="BT429" s="1108" t="e">
        <f>IF($E423&gt;0,BT426/$E423,"-")</f>
        <v>#N/A</v>
      </c>
      <c r="BU429" s="1109"/>
      <c r="BV429" s="1108" t="e">
        <f>IF($E423&gt;0,BV426/$E423,"-")</f>
        <v>#N/A</v>
      </c>
      <c r="BW429" s="1109"/>
      <c r="BX429" s="1108" t="e">
        <f>IF($E423&gt;0,BX426/$E423,"-")</f>
        <v>#N/A</v>
      </c>
      <c r="BY429" s="1109"/>
      <c r="BZ429" s="1108" t="e">
        <f>IF($E423&gt;0,BZ426/$E423,"-")</f>
        <v>#N/A</v>
      </c>
      <c r="CA429" s="1109"/>
      <c r="CB429" s="1108" t="e">
        <f>IF($E423&gt;0,CB426/$E423,"-")</f>
        <v>#N/A</v>
      </c>
      <c r="CC429" s="1109"/>
      <c r="CD429" s="1108" t="e">
        <f>IF($E423&gt;0,CD426/$E423,"-")</f>
        <v>#N/A</v>
      </c>
      <c r="CE429" s="1109"/>
      <c r="CF429" s="1108" t="e">
        <f>IF($E423&gt;0,CF426/$E423,"-")</f>
        <v>#N/A</v>
      </c>
      <c r="CG429" s="1109"/>
      <c r="CH429" s="1108" t="e">
        <f>IF($E423&gt;0,CH426/$E423,"-")</f>
        <v>#N/A</v>
      </c>
      <c r="CI429" s="1109"/>
      <c r="CJ429" s="1108" t="e">
        <f>IF($E423&gt;0,CJ426/$E423,"-")</f>
        <v>#N/A</v>
      </c>
      <c r="CK429" s="1109"/>
      <c r="CL429" s="1108" t="e">
        <f>IF($E423&gt;0,CL426/$E423,"-")</f>
        <v>#N/A</v>
      </c>
      <c r="CM429" s="1109"/>
      <c r="CN429" s="1108" t="e">
        <f>IF($E423&gt;0,CN426/$E423,"-")</f>
        <v>#N/A</v>
      </c>
      <c r="CO429" s="1109"/>
      <c r="CP429" s="1108" t="e">
        <f>IF($E423&gt;0,CP426/$E423,"-")</f>
        <v>#N/A</v>
      </c>
      <c r="CQ429" s="1109"/>
      <c r="CR429" s="1108" t="e">
        <f>IF($E423&gt;0,CR426/$E423,"-")</f>
        <v>#N/A</v>
      </c>
      <c r="CS429" s="1109"/>
      <c r="CT429" s="1108" t="e">
        <f>IF($E423&gt;0,CT426/$E423,"-")</f>
        <v>#N/A</v>
      </c>
      <c r="CU429" s="1109"/>
      <c r="CV429" s="1108" t="e">
        <f>IF($E423&gt;0,CV426/$E423,"-")</f>
        <v>#N/A</v>
      </c>
      <c r="CW429" s="1109"/>
      <c r="CX429" s="1108" t="e">
        <f>IF($E423&gt;0,CX426/$E423,"-")</f>
        <v>#N/A</v>
      </c>
      <c r="CY429" s="1109"/>
      <c r="CZ429" s="1108" t="e">
        <f>IF($E423&gt;0,CZ426/$E423,"-")</f>
        <v>#N/A</v>
      </c>
      <c r="DA429" s="1109"/>
      <c r="DB429" s="1108" t="e">
        <f>IF($E423&gt;0,DB426/$E423,"-")</f>
        <v>#N/A</v>
      </c>
      <c r="DC429" s="1109"/>
      <c r="DD429" s="1108" t="e">
        <f>IF($E423&gt;0,DD426/$E423,"-")</f>
        <v>#N/A</v>
      </c>
      <c r="DE429" s="1109"/>
      <c r="DF429" s="1108" t="e">
        <f>IF($E423&gt;0,DF426/$E423,"-")</f>
        <v>#N/A</v>
      </c>
      <c r="DG429" s="1109"/>
      <c r="DH429" s="1108" t="e">
        <f>IF($E423&gt;0,DH426/$E423,"-")</f>
        <v>#N/A</v>
      </c>
      <c r="DI429" s="1109"/>
      <c r="DJ429" s="1115" t="e">
        <f>IF($E423&gt;0,DJ426/$E423,"-")</f>
        <v>#N/A</v>
      </c>
      <c r="DK429" s="1116"/>
      <c r="DL429" s="1108" t="e">
        <f>IF($E423&gt;0,DL426/$E423,"-")</f>
        <v>#N/A</v>
      </c>
      <c r="DM429" s="1109"/>
      <c r="DN429" s="1108" t="e">
        <f>IF($E423&gt;0,DN426/$E423,"-")</f>
        <v>#N/A</v>
      </c>
      <c r="DO429" s="1109"/>
      <c r="DP429" s="1108" t="e">
        <f>IF($E423&gt;0,DP426/$E423,"-")</f>
        <v>#N/A</v>
      </c>
      <c r="DQ429" s="1109"/>
      <c r="DR429" s="1108" t="e">
        <f>IF($E423&gt;0,DR426/$E423,"-")</f>
        <v>#N/A</v>
      </c>
      <c r="DS429" s="1109"/>
      <c r="DT429" s="1108" t="e">
        <f>IF($E423&gt;0,DT426/$E423,"-")</f>
        <v>#N/A</v>
      </c>
      <c r="DU429" s="1109"/>
      <c r="DV429" s="1108" t="e">
        <f>IF($E423&gt;0,DV426/$E423,"-")</f>
        <v>#N/A</v>
      </c>
      <c r="DW429" s="1109"/>
      <c r="DX429" s="1108" t="e">
        <f>IF($E423&gt;0,DX426/$E423,"-")</f>
        <v>#N/A</v>
      </c>
      <c r="DY429" s="1109"/>
      <c r="DZ429" s="1108" t="e">
        <f>IF($E423&gt;0,DZ426/$E423,"-")</f>
        <v>#N/A</v>
      </c>
      <c r="EA429" s="1109"/>
      <c r="EB429" s="1108" t="e">
        <f>IF($E423&gt;0,EB426/$E423,"-")</f>
        <v>#N/A</v>
      </c>
      <c r="EC429" s="1109"/>
      <c r="ED429" s="1108" t="e">
        <f>IF($E423&gt;0,ED426/$E423,"-")</f>
        <v>#N/A</v>
      </c>
      <c r="EE429" s="1109"/>
      <c r="EF429" s="1108" t="e">
        <f>IF($E423&gt;0,EF426/$E423,"-")</f>
        <v>#N/A</v>
      </c>
      <c r="EG429" s="1109"/>
      <c r="EH429" s="1108" t="e">
        <f>IF($E423&gt;0,EH426/$E423,"-")</f>
        <v>#N/A</v>
      </c>
      <c r="EI429" s="1109"/>
      <c r="EJ429" s="1108" t="e">
        <f>IF($E423&gt;0,EJ426/$E423,"-")</f>
        <v>#N/A</v>
      </c>
      <c r="EK429" s="1109"/>
      <c r="EL429" s="1108" t="e">
        <f>IF($E423&gt;0,EL426/$E423,"-")</f>
        <v>#N/A</v>
      </c>
      <c r="EM429" s="1109"/>
      <c r="EN429" s="1108" t="e">
        <f>IF($E423&gt;0,EN426/$E423,"-")</f>
        <v>#N/A</v>
      </c>
      <c r="EO429" s="1109"/>
      <c r="EP429" s="1108" t="e">
        <f>IF($E423&gt;0,EP426/$E423,"-")</f>
        <v>#N/A</v>
      </c>
      <c r="EQ429" s="1109"/>
      <c r="ER429" s="1108" t="e">
        <f>IF($E423&gt;0,ER426/$E423,"-")</f>
        <v>#N/A</v>
      </c>
      <c r="ES429" s="1109"/>
      <c r="ET429" s="1108" t="e">
        <f>IF($E423&gt;0,ET426/$E423,"-")</f>
        <v>#N/A</v>
      </c>
      <c r="EU429" s="1109"/>
      <c r="EV429" s="1108" t="e">
        <f>IF($E423&gt;0,EV426/$E423,"-")</f>
        <v>#N/A</v>
      </c>
      <c r="EW429" s="1109"/>
      <c r="EX429" s="1108" t="e">
        <f>IF($E423&gt;0,EX426/$E423,"-")</f>
        <v>#N/A</v>
      </c>
      <c r="EY429" s="1109"/>
      <c r="EZ429" s="1108" t="e">
        <f>IF($E423&gt;0,EZ426/$E423,"-")</f>
        <v>#N/A</v>
      </c>
      <c r="FA429" s="1109"/>
      <c r="FB429" s="1108" t="e">
        <f>IF($E423&gt;0,FB426/$E423,"-")</f>
        <v>#N/A</v>
      </c>
      <c r="FC429" s="1109"/>
      <c r="FD429" s="1108" t="e">
        <f>IF($E423&gt;0,FD426/$E423,"-")</f>
        <v>#N/A</v>
      </c>
      <c r="FE429" s="1109"/>
      <c r="FF429" s="1108" t="e">
        <f>IF($E423&gt;0,FF426/$E423,"-")</f>
        <v>#N/A</v>
      </c>
      <c r="FG429" s="1109"/>
      <c r="FH429" s="1108" t="e">
        <f>IF($E423&gt;0,FH426/$E423,"-")</f>
        <v>#N/A</v>
      </c>
      <c r="FI429" s="1109"/>
      <c r="FJ429" s="1108" t="e">
        <f>IF($E423&gt;0,FJ426/$E423,"-")</f>
        <v>#N/A</v>
      </c>
      <c r="FK429" s="1109"/>
      <c r="FL429" s="1108" t="e">
        <f>IF($E423&gt;0,FL426/$E423,"-")</f>
        <v>#N/A</v>
      </c>
      <c r="FM429" s="1109"/>
      <c r="FN429" s="1108" t="e">
        <f>IF($E423&gt;0,FN426/$E423,"-")</f>
        <v>#N/A</v>
      </c>
      <c r="FO429" s="1109"/>
      <c r="FP429" s="1108" t="e">
        <f>IF($E423&gt;0,FP426/$E423,"-")</f>
        <v>#N/A</v>
      </c>
      <c r="FQ429" s="1109"/>
      <c r="FR429" s="1108" t="e">
        <f>IF($E423&gt;0,FR426/$E423,"-")</f>
        <v>#N/A</v>
      </c>
      <c r="FS429" s="1109"/>
      <c r="FT429" s="1108" t="e">
        <f>IF($E423&gt;0,FT426/$E423,"-")</f>
        <v>#N/A</v>
      </c>
      <c r="FU429" s="1109"/>
      <c r="FV429" s="1108" t="e">
        <f>IF($E423&gt;0,FV426/$E423,"-")</f>
        <v>#N/A</v>
      </c>
      <c r="FW429" s="1109"/>
      <c r="FX429" s="1108" t="e">
        <f>IF($E423&gt;0,FX426/$E423,"-")</f>
        <v>#N/A</v>
      </c>
      <c r="FY429" s="1109"/>
      <c r="FZ429" s="1108" t="e">
        <f>IF($E423&gt;0,FZ426/$E423,"-")</f>
        <v>#N/A</v>
      </c>
      <c r="GA429" s="1109"/>
      <c r="GB429" s="1108" t="e">
        <f>IF($E423&gt;0,GB426/$E423,"-")</f>
        <v>#N/A</v>
      </c>
      <c r="GC429" s="1109"/>
      <c r="GD429" s="1108" t="e">
        <f>IF($E423&gt;0,GD426/$E423,"-")</f>
        <v>#N/A</v>
      </c>
      <c r="GE429" s="1109"/>
      <c r="GF429" s="1108" t="e">
        <f>IF($E423&gt;0,GF426/$E423,"-")</f>
        <v>#N/A</v>
      </c>
      <c r="GG429" s="1109"/>
      <c r="GH429" s="1108" t="e">
        <f>IF($E423&gt;0,GH426/$E423,"-")</f>
        <v>#N/A</v>
      </c>
      <c r="GI429" s="1109"/>
      <c r="GJ429" s="1108" t="e">
        <f>IF($E423&gt;0,GJ426/$E423,"-")</f>
        <v>#N/A</v>
      </c>
      <c r="GK429" s="1109"/>
      <c r="GL429" s="1108" t="e">
        <f>IF($E423&gt;0,GL426/$E423,"-")</f>
        <v>#N/A</v>
      </c>
      <c r="GM429" s="1109"/>
      <c r="GN429" s="1108" t="e">
        <f>IF($E423&gt;0,GN426/$E423,"-")</f>
        <v>#N/A</v>
      </c>
      <c r="GO429" s="1109"/>
      <c r="GP429" s="1108" t="e">
        <f>IF($E423&gt;0,GP426/$E423,"-")</f>
        <v>#N/A</v>
      </c>
      <c r="GQ429" s="1109"/>
      <c r="GR429" s="1108" t="e">
        <f>IF($E423&gt;0,GR426/$E423,"-")</f>
        <v>#N/A</v>
      </c>
      <c r="GS429" s="1109"/>
      <c r="GT429" s="1108" t="e">
        <f>IF($E423&gt;0,GT426/$E423,"-")</f>
        <v>#N/A</v>
      </c>
      <c r="GU429" s="1109"/>
      <c r="GV429" s="1108" t="e">
        <f t="shared" ref="GV429" si="1692">IF($E423&gt;0,GV426/$E423,"-")</f>
        <v>#N/A</v>
      </c>
      <c r="GW429" s="1109"/>
      <c r="GX429" s="1108" t="e">
        <f t="shared" ref="GX429" si="1693">IF($E423&gt;0,GX426/$E423,"-")</f>
        <v>#N/A</v>
      </c>
      <c r="GY429" s="1109"/>
      <c r="GZ429" s="1108" t="e">
        <f t="shared" ref="GZ429" si="1694">IF($E423&gt;0,GZ426/$E423,"-")</f>
        <v>#N/A</v>
      </c>
      <c r="HA429" s="1109"/>
      <c r="HB429" s="1108" t="e">
        <f>IF($E423&gt;0,HB426/$E423,"-")</f>
        <v>#N/A</v>
      </c>
      <c r="HC429" s="1109"/>
      <c r="HD429" s="1108" t="e">
        <f t="shared" ref="HD429" si="1695">IF($E423&gt;0,HD426/$E423,"-")</f>
        <v>#N/A</v>
      </c>
      <c r="HE429" s="1109"/>
      <c r="HF429" s="1108" t="e">
        <f t="shared" ref="HF429" si="1696">IF($E423&gt;0,HF426/$E423,"-")</f>
        <v>#N/A</v>
      </c>
      <c r="HG429" s="1109"/>
      <c r="HH429" s="1108" t="e">
        <f t="shared" ref="HH429" si="1697">IF($E423&gt;0,HH426/$E423,"-")</f>
        <v>#N/A</v>
      </c>
      <c r="HI429" s="1109"/>
    </row>
    <row r="430" spans="1:217" ht="12.75" hidden="1" customHeight="1">
      <c r="A430" s="1139"/>
      <c r="B430" s="1140"/>
      <c r="C430" s="1139"/>
      <c r="D430" s="1141"/>
      <c r="E430" s="1141"/>
      <c r="F430" s="1142"/>
      <c r="G430" s="1141"/>
      <c r="H430" s="733"/>
      <c r="I430" s="1143"/>
      <c r="J430" s="1144"/>
      <c r="K430" s="846" t="s">
        <v>386</v>
      </c>
      <c r="L430" s="1110" t="e">
        <f>IF($E423&gt;0,L428/$E423,"-")</f>
        <v>#N/A</v>
      </c>
      <c r="M430" s="1111"/>
      <c r="N430" s="1110" t="e">
        <f>IF($E423&gt;0,N428/$E423,"-")</f>
        <v>#N/A</v>
      </c>
      <c r="O430" s="1111"/>
      <c r="P430" s="1110" t="e">
        <f>IF($E423&gt;0,P428/$E423,"-")</f>
        <v>#N/A</v>
      </c>
      <c r="Q430" s="1111"/>
      <c r="R430" s="1110" t="e">
        <f>IF($E423&gt;0,R428/$E423,"-")</f>
        <v>#N/A</v>
      </c>
      <c r="S430" s="1111"/>
      <c r="T430" s="1110" t="e">
        <f>IF($E423&gt;0,T428/$E423,"-")</f>
        <v>#N/A</v>
      </c>
      <c r="U430" s="1111"/>
      <c r="V430" s="1110" t="e">
        <f>IF($E423&gt;0,V428/$E423,"-")</f>
        <v>#N/A</v>
      </c>
      <c r="W430" s="1111"/>
      <c r="X430" s="1110" t="e">
        <f>IF($E423&gt;0,X428/$E423,"-")</f>
        <v>#N/A</v>
      </c>
      <c r="Y430" s="1111"/>
      <c r="Z430" s="1110" t="e">
        <f>IF($E423&gt;0,Z428/$E423,"-")</f>
        <v>#N/A</v>
      </c>
      <c r="AA430" s="1111"/>
      <c r="AB430" s="1110" t="e">
        <f>IF($E423&gt;0,AB428/$E423,"-")</f>
        <v>#N/A</v>
      </c>
      <c r="AC430" s="1111"/>
      <c r="AD430" s="1110" t="e">
        <f>IF($E423&gt;0,AD428/$E423,"-")</f>
        <v>#N/A</v>
      </c>
      <c r="AE430" s="1111"/>
      <c r="AF430" s="1110" t="e">
        <f>IF($E423&gt;0,AF428/$E423,"-")</f>
        <v>#N/A</v>
      </c>
      <c r="AG430" s="1111"/>
      <c r="AH430" s="1110" t="e">
        <f>IF($E423&gt;0,AH428/$E423,"-")</f>
        <v>#N/A</v>
      </c>
      <c r="AI430" s="1111"/>
      <c r="AJ430" s="1110" t="e">
        <f>IF($E423&gt;0,AJ428/$E423,"-")</f>
        <v>#N/A</v>
      </c>
      <c r="AK430" s="1111"/>
      <c r="AL430" s="1110" t="e">
        <f>IF($E423&gt;0,AL428/$E423,"-")</f>
        <v>#N/A</v>
      </c>
      <c r="AM430" s="1111"/>
      <c r="AN430" s="1110" t="e">
        <f>IF($E423&gt;0,AN428/$E423,"-")</f>
        <v>#N/A</v>
      </c>
      <c r="AO430" s="1111"/>
      <c r="AP430" s="1110" t="e">
        <f>IF($E423&gt;0,AP428/$E423,"-")</f>
        <v>#N/A</v>
      </c>
      <c r="AQ430" s="1111"/>
      <c r="AR430" s="1110" t="e">
        <f>IF($E423&gt;0,AR428/$E423,"-")</f>
        <v>#N/A</v>
      </c>
      <c r="AS430" s="1111"/>
      <c r="AT430" s="1110" t="e">
        <f>IF($E423&gt;0,AT428/$E423,"-")</f>
        <v>#N/A</v>
      </c>
      <c r="AU430" s="1111"/>
      <c r="AV430" s="1110" t="e">
        <f>IF($E423&gt;0,AV428/$E423,"-")</f>
        <v>#N/A</v>
      </c>
      <c r="AW430" s="1111"/>
      <c r="AX430" s="1110" t="e">
        <f>IF($E423&gt;0,AX428/$E423,"-")</f>
        <v>#N/A</v>
      </c>
      <c r="AY430" s="1111"/>
      <c r="AZ430" s="1110" t="e">
        <f>IF($E423&gt;0,AZ428/$E423,"-")</f>
        <v>#N/A</v>
      </c>
      <c r="BA430" s="1111"/>
      <c r="BB430" s="1110" t="e">
        <f>IF($E423&gt;0,BB428/$E423,"-")</f>
        <v>#N/A</v>
      </c>
      <c r="BC430" s="1111"/>
      <c r="BD430" s="1110" t="e">
        <f>IF($E423&gt;0,BD428/$E423,"-")</f>
        <v>#N/A</v>
      </c>
      <c r="BE430" s="1111"/>
      <c r="BF430" s="1110" t="e">
        <f>IF($E423&gt;0,BF428/$E423,"-")</f>
        <v>#N/A</v>
      </c>
      <c r="BG430" s="1111"/>
      <c r="BH430" s="1110" t="e">
        <f>IF($E423&gt;0,BH428/$E423,"-")</f>
        <v>#N/A</v>
      </c>
      <c r="BI430" s="1111"/>
      <c r="BJ430" s="1110" t="e">
        <f>IF($E423&gt;0,BJ428/$E423,"-")</f>
        <v>#N/A</v>
      </c>
      <c r="BK430" s="1111"/>
      <c r="BL430" s="1110" t="e">
        <f>IF($E423&gt;0,BL428/$E423,"-")</f>
        <v>#N/A</v>
      </c>
      <c r="BM430" s="1111"/>
      <c r="BN430" s="1110" t="e">
        <f>IF($E423&gt;0,BN428/$E423,"-")</f>
        <v>#N/A</v>
      </c>
      <c r="BO430" s="1111"/>
      <c r="BP430" s="1110" t="e">
        <f>IF($E423&gt;0,BP428/$E423,"-")</f>
        <v>#N/A</v>
      </c>
      <c r="BQ430" s="1111"/>
      <c r="BR430" s="1107" t="e">
        <f>IF($E423&gt;0,BR428/$E423,"-")</f>
        <v>#N/A</v>
      </c>
      <c r="BS430" s="1107"/>
      <c r="BT430" s="1107" t="e">
        <f>IF($E423&gt;0,BT428/$E423,"-")</f>
        <v>#N/A</v>
      </c>
      <c r="BU430" s="1107"/>
      <c r="BV430" s="1107" t="e">
        <f>IF($E423&gt;0,BV428/$E423,"-")</f>
        <v>#N/A</v>
      </c>
      <c r="BW430" s="1107"/>
      <c r="BX430" s="1107" t="e">
        <f>IF($E423&gt;0,BX428/$E423,"-")</f>
        <v>#N/A</v>
      </c>
      <c r="BY430" s="1107"/>
      <c r="BZ430" s="1107" t="e">
        <f>IF($E423&gt;0,BZ428/$E423,"-")</f>
        <v>#N/A</v>
      </c>
      <c r="CA430" s="1107"/>
      <c r="CB430" s="1107" t="e">
        <f>IF($E423&gt;0,CB428/$E423,"-")</f>
        <v>#N/A</v>
      </c>
      <c r="CC430" s="1107"/>
      <c r="CD430" s="1107" t="e">
        <f>IF($E423&gt;0,CD428/$E423,"-")</f>
        <v>#N/A</v>
      </c>
      <c r="CE430" s="1107"/>
      <c r="CF430" s="1107" t="e">
        <f>IF($E423&gt;0,CF428/$E423,"-")</f>
        <v>#N/A</v>
      </c>
      <c r="CG430" s="1107"/>
      <c r="CH430" s="1107" t="e">
        <f>IF($E423&gt;0,CH428/$E423,"-")</f>
        <v>#N/A</v>
      </c>
      <c r="CI430" s="1107"/>
      <c r="CJ430" s="1107" t="e">
        <f>IF($E423&gt;0,CJ428/$E423,"-")</f>
        <v>#N/A</v>
      </c>
      <c r="CK430" s="1107"/>
      <c r="CL430" s="1107" t="e">
        <f>IF($E423&gt;0,CL428/$E423,"-")</f>
        <v>#N/A</v>
      </c>
      <c r="CM430" s="1107"/>
      <c r="CN430" s="1107" t="e">
        <f>IF($E423&gt;0,CN428/$E423,"-")</f>
        <v>#N/A</v>
      </c>
      <c r="CO430" s="1107"/>
      <c r="CP430" s="1107" t="e">
        <f>IF($E423&gt;0,CP428/$E423,"-")</f>
        <v>#N/A</v>
      </c>
      <c r="CQ430" s="1107"/>
      <c r="CR430" s="1107" t="e">
        <f>IF($E423&gt;0,CR428/$E423,"-")</f>
        <v>#N/A</v>
      </c>
      <c r="CS430" s="1107"/>
      <c r="CT430" s="1107" t="e">
        <f>IF($E423&gt;0,CT428/$E423,"-")</f>
        <v>#N/A</v>
      </c>
      <c r="CU430" s="1107"/>
      <c r="CV430" s="1107" t="e">
        <f>IF($E423&gt;0,CV428/$E423,"-")</f>
        <v>#N/A</v>
      </c>
      <c r="CW430" s="1107"/>
      <c r="CX430" s="1107" t="e">
        <f>IF($E423&gt;0,CX428/$E423,"-")</f>
        <v>#N/A</v>
      </c>
      <c r="CY430" s="1107"/>
      <c r="CZ430" s="1107" t="e">
        <f>IF($E423&gt;0,CZ428/$E423,"-")</f>
        <v>#N/A</v>
      </c>
      <c r="DA430" s="1107"/>
      <c r="DB430" s="1107" t="e">
        <f>IF($E423&gt;0,DB428/$E423,"-")</f>
        <v>#N/A</v>
      </c>
      <c r="DC430" s="1107"/>
      <c r="DD430" s="1107" t="e">
        <f>IF($E423&gt;0,DD428/$E423,"-")</f>
        <v>#N/A</v>
      </c>
      <c r="DE430" s="1107"/>
      <c r="DF430" s="1107" t="e">
        <f>IF($E423&gt;0,DF428/$E423,"-")</f>
        <v>#N/A</v>
      </c>
      <c r="DG430" s="1107"/>
      <c r="DH430" s="1107" t="e">
        <f>IF($E423&gt;0,DH428/$E423,"-")</f>
        <v>#N/A</v>
      </c>
      <c r="DI430" s="1107"/>
      <c r="DJ430" s="1112" t="e">
        <f>IF($E423&gt;0,DJ428/$E423,"-")</f>
        <v>#N/A</v>
      </c>
      <c r="DK430" s="1112"/>
      <c r="DL430" s="1107" t="e">
        <f>IF($E423&gt;0,DL428/$E423,"-")</f>
        <v>#N/A</v>
      </c>
      <c r="DM430" s="1107"/>
      <c r="DN430" s="1107" t="e">
        <f>IF($E423&gt;0,DN428/$E423,"-")</f>
        <v>#N/A</v>
      </c>
      <c r="DO430" s="1107"/>
      <c r="DP430" s="1107" t="e">
        <f>IF($E423&gt;0,DP428/$E423,"-")</f>
        <v>#N/A</v>
      </c>
      <c r="DQ430" s="1107"/>
      <c r="DR430" s="1107" t="e">
        <f>IF($E423&gt;0,DR428/$E423,"-")</f>
        <v>#N/A</v>
      </c>
      <c r="DS430" s="1107"/>
      <c r="DT430" s="1107" t="e">
        <f>IF($E423&gt;0,DT428/$E423,"-")</f>
        <v>#N/A</v>
      </c>
      <c r="DU430" s="1107"/>
      <c r="DV430" s="1107" t="e">
        <f>IF($E423&gt;0,DV428/$E423,"-")</f>
        <v>#N/A</v>
      </c>
      <c r="DW430" s="1107"/>
      <c r="DX430" s="1107" t="e">
        <f>IF($E423&gt;0,DX428/$E423,"-")</f>
        <v>#N/A</v>
      </c>
      <c r="DY430" s="1107"/>
      <c r="DZ430" s="1107" t="e">
        <f>IF($E423&gt;0,DZ428/$E423,"-")</f>
        <v>#N/A</v>
      </c>
      <c r="EA430" s="1107"/>
      <c r="EB430" s="1107" t="e">
        <f>IF($E423&gt;0,EB428/$E423,"-")</f>
        <v>#N/A</v>
      </c>
      <c r="EC430" s="1107"/>
      <c r="ED430" s="1107" t="e">
        <f>IF($E423&gt;0,ED428/$E423,"-")</f>
        <v>#N/A</v>
      </c>
      <c r="EE430" s="1107"/>
      <c r="EF430" s="1107" t="e">
        <f>IF($E423&gt;0,EF428/$E423,"-")</f>
        <v>#N/A</v>
      </c>
      <c r="EG430" s="1107"/>
      <c r="EH430" s="1107" t="e">
        <f>IF($E423&gt;0,EH428/$E423,"-")</f>
        <v>#N/A</v>
      </c>
      <c r="EI430" s="1107"/>
      <c r="EJ430" s="1107" t="e">
        <f>IF($E423&gt;0,EJ428/$E423,"-")</f>
        <v>#N/A</v>
      </c>
      <c r="EK430" s="1107"/>
      <c r="EL430" s="1107" t="e">
        <f>IF($E423&gt;0,EL428/$E423,"-")</f>
        <v>#N/A</v>
      </c>
      <c r="EM430" s="1107"/>
      <c r="EN430" s="1107" t="e">
        <f>IF($E423&gt;0,EN428/$E423,"-")</f>
        <v>#N/A</v>
      </c>
      <c r="EO430" s="1107"/>
      <c r="EP430" s="1107" t="e">
        <f>IF($E423&gt;0,EP428/$E423,"-")</f>
        <v>#N/A</v>
      </c>
      <c r="EQ430" s="1107"/>
      <c r="ER430" s="1107" t="e">
        <f>IF($E423&gt;0,ER428/$E423,"-")</f>
        <v>#N/A</v>
      </c>
      <c r="ES430" s="1107"/>
      <c r="ET430" s="1107" t="e">
        <f>IF($E423&gt;0,ET428/$E423,"-")</f>
        <v>#N/A</v>
      </c>
      <c r="EU430" s="1107"/>
      <c r="EV430" s="1107" t="e">
        <f>IF($E423&gt;0,EV428/$E423,"-")</f>
        <v>#N/A</v>
      </c>
      <c r="EW430" s="1107"/>
      <c r="EX430" s="1107" t="e">
        <f>IF($E423&gt;0,EX428/$E423,"-")</f>
        <v>#N/A</v>
      </c>
      <c r="EY430" s="1107"/>
      <c r="EZ430" s="1107" t="e">
        <f>IF($E423&gt;0,EZ428/$E423,"-")</f>
        <v>#N/A</v>
      </c>
      <c r="FA430" s="1107"/>
      <c r="FB430" s="1107" t="e">
        <f>IF($E423&gt;0,FB428/$E423,"-")</f>
        <v>#N/A</v>
      </c>
      <c r="FC430" s="1107"/>
      <c r="FD430" s="1107" t="e">
        <f>IF($E423&gt;0,FD428/$E423,"-")</f>
        <v>#N/A</v>
      </c>
      <c r="FE430" s="1107"/>
      <c r="FF430" s="1107" t="e">
        <f>IF($E423&gt;0,FF428/$E423,"-")</f>
        <v>#N/A</v>
      </c>
      <c r="FG430" s="1107"/>
      <c r="FH430" s="1107" t="e">
        <f>IF($E423&gt;0,FH428/$E423,"-")</f>
        <v>#N/A</v>
      </c>
      <c r="FI430" s="1107"/>
      <c r="FJ430" s="1107" t="e">
        <f>IF($E423&gt;0,FJ428/$E423,"-")</f>
        <v>#N/A</v>
      </c>
      <c r="FK430" s="1107"/>
      <c r="FL430" s="1107" t="e">
        <f>IF($E423&gt;0,FL428/$E423,"-")</f>
        <v>#N/A</v>
      </c>
      <c r="FM430" s="1107"/>
      <c r="FN430" s="1107" t="e">
        <f>IF($E423&gt;0,FN428/$E423,"-")</f>
        <v>#N/A</v>
      </c>
      <c r="FO430" s="1107"/>
      <c r="FP430" s="1107" t="e">
        <f>IF($E423&gt;0,FP428/$E423,"-")</f>
        <v>#N/A</v>
      </c>
      <c r="FQ430" s="1107"/>
      <c r="FR430" s="1107" t="e">
        <f>IF($E423&gt;0,FR428/$E423,"-")</f>
        <v>#N/A</v>
      </c>
      <c r="FS430" s="1107"/>
      <c r="FT430" s="1107" t="e">
        <f>IF($E423&gt;0,FT428/$E423,"-")</f>
        <v>#N/A</v>
      </c>
      <c r="FU430" s="1107"/>
      <c r="FV430" s="1107" t="e">
        <f>IF($E423&gt;0,FV428/$E423,"-")</f>
        <v>#N/A</v>
      </c>
      <c r="FW430" s="1107"/>
      <c r="FX430" s="1107" t="e">
        <f>IF($E423&gt;0,FX428/$E423,"-")</f>
        <v>#N/A</v>
      </c>
      <c r="FY430" s="1107"/>
      <c r="FZ430" s="1107" t="e">
        <f>IF($E423&gt;0,FZ428/$E423,"-")</f>
        <v>#N/A</v>
      </c>
      <c r="GA430" s="1107"/>
      <c r="GB430" s="1107" t="e">
        <f>IF($E423&gt;0,GB428/$E423,"-")</f>
        <v>#N/A</v>
      </c>
      <c r="GC430" s="1107"/>
      <c r="GD430" s="1107" t="e">
        <f>IF($E423&gt;0,GD428/$E423,"-")</f>
        <v>#N/A</v>
      </c>
      <c r="GE430" s="1107"/>
      <c r="GF430" s="1107" t="e">
        <f>IF($E423&gt;0,GF428/$E423,"-")</f>
        <v>#N/A</v>
      </c>
      <c r="GG430" s="1107"/>
      <c r="GH430" s="1107" t="e">
        <f>IF($E423&gt;0,GH428/$E423,"-")</f>
        <v>#N/A</v>
      </c>
      <c r="GI430" s="1107"/>
      <c r="GJ430" s="1107" t="e">
        <f>IF($E423&gt;0,GJ428/$E423,"-")</f>
        <v>#N/A</v>
      </c>
      <c r="GK430" s="1107"/>
      <c r="GL430" s="1107" t="e">
        <f>IF($E423&gt;0,GL428/$E423,"-")</f>
        <v>#N/A</v>
      </c>
      <c r="GM430" s="1107"/>
      <c r="GN430" s="1107" t="e">
        <f>IF($E423&gt;0,GN428/$E423,"-")</f>
        <v>#N/A</v>
      </c>
      <c r="GO430" s="1107"/>
      <c r="GP430" s="1107" t="e">
        <f>IF($E423&gt;0,GP428/$E423,"-")</f>
        <v>#N/A</v>
      </c>
      <c r="GQ430" s="1107"/>
      <c r="GR430" s="1107" t="e">
        <f>IF($E423&gt;0,GR428/$E423,"-")</f>
        <v>#N/A</v>
      </c>
      <c r="GS430" s="1107"/>
      <c r="GT430" s="1107" t="e">
        <f>IF($E423&gt;0,GT428/$E423,"-")</f>
        <v>#N/A</v>
      </c>
      <c r="GU430" s="1107"/>
      <c r="GV430" s="1107" t="e">
        <f t="shared" ref="GV430" si="1698">IF($E423&gt;0,GV428/$E423,"-")</f>
        <v>#N/A</v>
      </c>
      <c r="GW430" s="1107"/>
      <c r="GX430" s="1107" t="e">
        <f t="shared" ref="GX430" si="1699">IF($E423&gt;0,GX428/$E423,"-")</f>
        <v>#N/A</v>
      </c>
      <c r="GY430" s="1107"/>
      <c r="GZ430" s="1107" t="e">
        <f t="shared" ref="GZ430" si="1700">IF($E423&gt;0,GZ428/$E423,"-")</f>
        <v>#N/A</v>
      </c>
      <c r="HA430" s="1107"/>
      <c r="HB430" s="1107" t="e">
        <f>IF($E423&gt;0,HB428/$E423,"-")</f>
        <v>#N/A</v>
      </c>
      <c r="HC430" s="1107"/>
      <c r="HD430" s="1107" t="e">
        <f t="shared" ref="HD430" si="1701">IF($E423&gt;0,HD428/$E423,"-")</f>
        <v>#N/A</v>
      </c>
      <c r="HE430" s="1107"/>
      <c r="HF430" s="1107" t="e">
        <f t="shared" ref="HF430" si="1702">IF($E423&gt;0,HF428/$E423,"-")</f>
        <v>#N/A</v>
      </c>
      <c r="HG430" s="1107"/>
      <c r="HH430" s="1107" t="e">
        <f t="shared" ref="HH430" si="1703">IF($E423&gt;0,HH428/$E423,"-")</f>
        <v>#N/A</v>
      </c>
      <c r="HI430" s="1107"/>
    </row>
    <row r="431" spans="1:217" s="5" customFormat="1" ht="15" hidden="1" customHeight="1">
      <c r="A431" s="677"/>
      <c r="B431" s="678"/>
      <c r="C431" s="678"/>
      <c r="D431" s="679"/>
      <c r="E431" s="679"/>
      <c r="F431" s="678"/>
      <c r="G431" s="678"/>
      <c r="H431" s="678"/>
      <c r="I431" s="678"/>
      <c r="J431" s="678"/>
      <c r="K431" s="678"/>
      <c r="L431" s="1178"/>
      <c r="M431" s="1178"/>
      <c r="N431" s="1178"/>
      <c r="O431" s="1178"/>
      <c r="P431" s="1178"/>
      <c r="Q431" s="1178"/>
      <c r="R431" s="1178"/>
      <c r="S431" s="1192"/>
      <c r="T431" s="1180"/>
      <c r="U431" s="1178"/>
      <c r="V431" s="1178"/>
      <c r="W431" s="1178"/>
      <c r="X431" s="1178"/>
      <c r="Y431" s="1178"/>
      <c r="Z431" s="1178"/>
      <c r="AA431" s="1192"/>
      <c r="AB431" s="1180"/>
      <c r="AC431" s="1178"/>
      <c r="AD431" s="1178"/>
      <c r="AE431" s="1178"/>
      <c r="AF431" s="1178"/>
      <c r="AG431" s="1178"/>
      <c r="AH431" s="1178"/>
      <c r="AI431" s="1192"/>
      <c r="AJ431" s="1180"/>
      <c r="AK431" s="1178"/>
      <c r="AL431" s="1178"/>
      <c r="AM431" s="1178"/>
      <c r="AN431" s="1178"/>
      <c r="AO431" s="1178"/>
      <c r="AP431" s="1178"/>
      <c r="AQ431" s="1192"/>
      <c r="AR431" s="1180"/>
      <c r="AS431" s="1178"/>
      <c r="AT431" s="831"/>
      <c r="AU431" s="831"/>
      <c r="AV431" s="831"/>
      <c r="AW431" s="831"/>
      <c r="AX431" s="831"/>
      <c r="AY431" s="832"/>
      <c r="AZ431" s="833"/>
      <c r="BA431" s="831"/>
      <c r="BB431" s="831"/>
      <c r="BC431" s="831"/>
      <c r="BD431" s="831"/>
      <c r="BE431" s="831"/>
      <c r="BF431" s="831"/>
      <c r="BG431" s="832"/>
      <c r="BH431" s="833"/>
      <c r="BI431" s="831"/>
      <c r="BJ431" s="831"/>
      <c r="BK431" s="831"/>
      <c r="BL431" s="831"/>
      <c r="BM431" s="831"/>
      <c r="BN431" s="831"/>
      <c r="BO431" s="832"/>
      <c r="BP431" s="833"/>
      <c r="BQ431" s="831"/>
      <c r="BR431" s="831"/>
      <c r="BS431" s="831"/>
      <c r="BT431" s="831"/>
      <c r="BU431" s="831"/>
      <c r="BV431" s="831"/>
      <c r="BW431" s="832"/>
      <c r="BX431" s="833"/>
      <c r="BY431" s="831"/>
      <c r="BZ431" s="831"/>
      <c r="CA431" s="831"/>
      <c r="CB431" s="831"/>
      <c r="CC431" s="831"/>
      <c r="CD431" s="1178"/>
      <c r="CE431" s="1179"/>
      <c r="CF431" s="1180"/>
      <c r="CG431" s="1181"/>
      <c r="CH431" s="1178"/>
      <c r="CI431" s="1181"/>
      <c r="CJ431" s="1178"/>
      <c r="CK431" s="1181"/>
      <c r="CL431" s="1178"/>
      <c r="CM431" s="1179"/>
      <c r="CN431" s="1180"/>
      <c r="CO431" s="1181"/>
      <c r="CP431" s="1182"/>
      <c r="CQ431" s="1183"/>
      <c r="CR431" s="1182"/>
      <c r="CS431" s="1183"/>
      <c r="CT431" s="834"/>
      <c r="CU431" s="835"/>
      <c r="CV431" s="836"/>
      <c r="CW431" s="834"/>
      <c r="CX431" s="834"/>
      <c r="CY431" s="834"/>
      <c r="CZ431" s="834"/>
      <c r="DA431" s="834"/>
      <c r="DB431" s="834"/>
      <c r="DC431" s="835"/>
      <c r="DD431" s="836"/>
      <c r="DE431" s="834"/>
      <c r="DF431" s="834"/>
      <c r="DG431" s="834"/>
      <c r="DH431" s="834"/>
      <c r="DI431" s="834"/>
      <c r="DJ431" s="977"/>
      <c r="DK431" s="977"/>
      <c r="DL431" s="836"/>
      <c r="DM431" s="834"/>
      <c r="DN431" s="834"/>
      <c r="DO431" s="834"/>
      <c r="DP431" s="834"/>
      <c r="DQ431" s="834"/>
      <c r="DR431" s="834"/>
      <c r="DS431" s="835"/>
      <c r="DT431" s="836"/>
      <c r="DU431" s="834"/>
      <c r="DV431" s="834"/>
      <c r="DW431" s="834"/>
      <c r="DX431" s="834"/>
      <c r="DY431" s="834"/>
      <c r="DZ431" s="834"/>
      <c r="EA431" s="835"/>
      <c r="EB431" s="836"/>
      <c r="EC431" s="834"/>
      <c r="ED431" s="834"/>
      <c r="EE431" s="834"/>
      <c r="EF431" s="834"/>
      <c r="EG431" s="834"/>
      <c r="EH431" s="834"/>
      <c r="EI431" s="835"/>
      <c r="EJ431" s="836"/>
      <c r="EK431" s="834"/>
      <c r="EL431" s="834"/>
      <c r="EM431" s="834"/>
      <c r="EN431" s="834"/>
      <c r="EO431" s="834"/>
      <c r="EP431" s="834"/>
      <c r="EQ431" s="835"/>
      <c r="ER431" s="836"/>
      <c r="ES431" s="834"/>
      <c r="ET431" s="834"/>
      <c r="EU431" s="834"/>
      <c r="EV431" s="834"/>
      <c r="EW431" s="834"/>
      <c r="EX431" s="834"/>
      <c r="EY431" s="835"/>
      <c r="EZ431" s="836"/>
      <c r="FA431" s="834"/>
      <c r="FB431" s="834"/>
      <c r="FC431" s="834"/>
      <c r="FD431" s="834"/>
      <c r="FE431" s="834"/>
      <c r="FF431" s="834"/>
      <c r="FG431" s="835"/>
      <c r="FH431" s="836"/>
      <c r="FI431" s="834"/>
      <c r="FJ431" s="834"/>
      <c r="FK431" s="834"/>
      <c r="FL431" s="834"/>
      <c r="FM431" s="834"/>
      <c r="FN431" s="834"/>
      <c r="FO431" s="835"/>
      <c r="FP431" s="836"/>
      <c r="FQ431" s="834"/>
      <c r="FR431" s="834"/>
      <c r="FS431" s="834"/>
      <c r="FT431" s="834"/>
      <c r="FU431" s="834"/>
      <c r="FV431" s="834"/>
      <c r="FW431" s="835"/>
      <c r="FX431" s="836"/>
      <c r="FY431" s="834"/>
      <c r="FZ431" s="834"/>
      <c r="GA431" s="834"/>
      <c r="GB431" s="834"/>
      <c r="GC431" s="834"/>
      <c r="GD431" s="834"/>
      <c r="GE431" s="835"/>
      <c r="GF431" s="836"/>
      <c r="GG431" s="834"/>
      <c r="GH431" s="834"/>
      <c r="GI431" s="834"/>
      <c r="GJ431" s="834"/>
      <c r="GK431" s="834"/>
      <c r="GL431" s="834"/>
      <c r="GM431" s="835"/>
      <c r="GN431" s="836"/>
      <c r="GO431" s="834"/>
      <c r="GP431" s="834"/>
      <c r="GQ431" s="834"/>
      <c r="GR431" s="834"/>
      <c r="GS431" s="834"/>
      <c r="GT431" s="834"/>
      <c r="GU431" s="835"/>
      <c r="GV431" s="834"/>
      <c r="GW431" s="835"/>
      <c r="GX431" s="834"/>
      <c r="GY431" s="835"/>
      <c r="GZ431" s="834"/>
      <c r="HA431" s="835"/>
      <c r="HB431" s="834"/>
      <c r="HC431" s="835"/>
      <c r="HD431" s="834"/>
      <c r="HE431" s="835"/>
      <c r="HF431" s="834"/>
      <c r="HG431" s="835"/>
      <c r="HH431" s="834"/>
      <c r="HI431" s="835"/>
    </row>
    <row r="432" spans="1:217" ht="12.75" hidden="1" customHeight="1">
      <c r="A432" s="1139" t="s">
        <v>399</v>
      </c>
      <c r="B432" s="1140" t="e">
        <f>VLOOKUP(A432,PLANEJAMENTO!$B$10:$C$56,2,FALSE)</f>
        <v>#N/A</v>
      </c>
      <c r="C432" s="1139" t="e">
        <f>VLOOKUP(A432,PLANEJAMENTO!$B$10:$D$56,3,FALSE)</f>
        <v>#N/A</v>
      </c>
      <c r="D432" s="1141" t="e">
        <f>VLOOKUP(A432,PLANEJAMENTO!$B$10:$E$56,4,FALSE)</f>
        <v>#N/A</v>
      </c>
      <c r="E432" s="1141" t="e">
        <f>D432</f>
        <v>#N/A</v>
      </c>
      <c r="F432" s="1142"/>
      <c r="G432" s="1141">
        <f>F432*9</f>
        <v>0</v>
      </c>
      <c r="H432" s="733"/>
      <c r="I432" s="1143"/>
      <c r="J432" s="1144"/>
      <c r="K432" s="734" t="s">
        <v>379</v>
      </c>
      <c r="L432" s="1145"/>
      <c r="M432" s="1146"/>
      <c r="N432" s="1145"/>
      <c r="O432" s="1146"/>
      <c r="P432" s="1145"/>
      <c r="Q432" s="1146"/>
      <c r="R432" s="1145"/>
      <c r="S432" s="1146"/>
      <c r="T432" s="1145"/>
      <c r="U432" s="1146"/>
      <c r="V432" s="1145"/>
      <c r="W432" s="1146"/>
      <c r="X432" s="1145"/>
      <c r="Y432" s="1146"/>
      <c r="Z432" s="1145"/>
      <c r="AA432" s="1146"/>
      <c r="AB432" s="1145"/>
      <c r="AC432" s="1146"/>
      <c r="AD432" s="1145"/>
      <c r="AE432" s="1146"/>
      <c r="AF432" s="1145"/>
      <c r="AG432" s="1146"/>
      <c r="AH432" s="1145"/>
      <c r="AI432" s="1146"/>
      <c r="AJ432" s="1145"/>
      <c r="AK432" s="1146"/>
      <c r="AL432" s="1145"/>
      <c r="AM432" s="1146"/>
      <c r="AN432" s="1145"/>
      <c r="AO432" s="1146"/>
      <c r="AP432" s="1145"/>
      <c r="AQ432" s="1146"/>
      <c r="AR432" s="1145"/>
      <c r="AS432" s="1146"/>
      <c r="AT432" s="1145"/>
      <c r="AU432" s="1146"/>
      <c r="AV432" s="1145"/>
      <c r="AW432" s="1146"/>
      <c r="AX432" s="1145"/>
      <c r="AY432" s="1146"/>
      <c r="AZ432" s="1145"/>
      <c r="BA432" s="1146"/>
      <c r="BB432" s="1145"/>
      <c r="BC432" s="1146"/>
      <c r="BD432" s="1145"/>
      <c r="BE432" s="1146"/>
      <c r="BF432" s="1145"/>
      <c r="BG432" s="1146"/>
      <c r="BH432" s="1145"/>
      <c r="BI432" s="1146"/>
      <c r="BJ432" s="1145"/>
      <c r="BK432" s="1146"/>
      <c r="BL432" s="1145"/>
      <c r="BM432" s="1146"/>
      <c r="BN432" s="1145"/>
      <c r="BO432" s="1146"/>
      <c r="BP432" s="1145"/>
      <c r="BQ432" s="1146"/>
      <c r="BR432" s="1132"/>
      <c r="BS432" s="1132"/>
      <c r="BT432" s="1132"/>
      <c r="BU432" s="1132"/>
      <c r="BV432" s="1132"/>
      <c r="BW432" s="1132"/>
      <c r="BX432" s="1132"/>
      <c r="BY432" s="1132"/>
      <c r="BZ432" s="1132"/>
      <c r="CA432" s="1132"/>
      <c r="CB432" s="1132"/>
      <c r="CC432" s="1132"/>
      <c r="CD432" s="1132"/>
      <c r="CE432" s="1132"/>
      <c r="CF432" s="1132"/>
      <c r="CG432" s="1132"/>
      <c r="CH432" s="1132"/>
      <c r="CI432" s="1132"/>
      <c r="CJ432" s="1132"/>
      <c r="CK432" s="1132"/>
      <c r="CL432" s="1132"/>
      <c r="CM432" s="1132"/>
      <c r="CN432" s="1132"/>
      <c r="CO432" s="1132"/>
      <c r="CP432" s="1132"/>
      <c r="CQ432" s="1132"/>
      <c r="CR432" s="1132"/>
      <c r="CS432" s="1132"/>
      <c r="CT432" s="1132"/>
      <c r="CU432" s="1132"/>
      <c r="CV432" s="1132"/>
      <c r="CW432" s="1132"/>
      <c r="CX432" s="1132"/>
      <c r="CY432" s="1132"/>
      <c r="CZ432" s="1132"/>
      <c r="DA432" s="1132"/>
      <c r="DB432" s="1132"/>
      <c r="DC432" s="1132"/>
      <c r="DD432" s="1132"/>
      <c r="DE432" s="1132"/>
      <c r="DF432" s="1132"/>
      <c r="DG432" s="1132"/>
      <c r="DH432" s="1132"/>
      <c r="DI432" s="1132"/>
      <c r="DJ432" s="1138"/>
      <c r="DK432" s="1138"/>
      <c r="DL432" s="1132"/>
      <c r="DM432" s="1132"/>
      <c r="DN432" s="1132"/>
      <c r="DO432" s="1132"/>
      <c r="DP432" s="1132"/>
      <c r="DQ432" s="1132"/>
      <c r="DR432" s="1132"/>
      <c r="DS432" s="1132"/>
      <c r="DT432" s="1132"/>
      <c r="DU432" s="1132"/>
      <c r="DV432" s="1132"/>
      <c r="DW432" s="1132"/>
      <c r="DX432" s="1132"/>
      <c r="DY432" s="1132"/>
      <c r="DZ432" s="1132"/>
      <c r="EA432" s="1132"/>
      <c r="EB432" s="1132"/>
      <c r="EC432" s="1132"/>
      <c r="ED432" s="1132"/>
      <c r="EE432" s="1132"/>
      <c r="EF432" s="1132"/>
      <c r="EG432" s="1132"/>
      <c r="EH432" s="1132"/>
      <c r="EI432" s="1132"/>
      <c r="EJ432" s="1132"/>
      <c r="EK432" s="1132"/>
      <c r="EL432" s="1132"/>
      <c r="EM432" s="1132"/>
      <c r="EN432" s="1132"/>
      <c r="EO432" s="1132"/>
      <c r="EP432" s="1132"/>
      <c r="EQ432" s="1132"/>
      <c r="ER432" s="1132"/>
      <c r="ES432" s="1132"/>
      <c r="ET432" s="1132"/>
      <c r="EU432" s="1132"/>
      <c r="EV432" s="1132"/>
      <c r="EW432" s="1132"/>
      <c r="EX432" s="1132"/>
      <c r="EY432" s="1132"/>
      <c r="EZ432" s="1132"/>
      <c r="FA432" s="1132"/>
      <c r="FB432" s="1132"/>
      <c r="FC432" s="1132"/>
      <c r="FD432" s="1132"/>
      <c r="FE432" s="1132"/>
      <c r="FF432" s="1132"/>
      <c r="FG432" s="1132"/>
      <c r="FH432" s="1132"/>
      <c r="FI432" s="1132"/>
      <c r="FJ432" s="1132"/>
      <c r="FK432" s="1132"/>
      <c r="FL432" s="1132"/>
      <c r="FM432" s="1132"/>
      <c r="FN432" s="1132"/>
      <c r="FO432" s="1132"/>
      <c r="FP432" s="1132"/>
      <c r="FQ432" s="1132"/>
      <c r="FR432" s="1132"/>
      <c r="FS432" s="1132"/>
      <c r="FT432" s="1132"/>
      <c r="FU432" s="1132"/>
      <c r="FV432" s="1132"/>
      <c r="FW432" s="1132"/>
      <c r="FX432" s="1132"/>
      <c r="FY432" s="1132"/>
      <c r="FZ432" s="1132"/>
      <c r="GA432" s="1132"/>
      <c r="GB432" s="1132"/>
      <c r="GC432" s="1132"/>
      <c r="GD432" s="1132"/>
      <c r="GE432" s="1132"/>
      <c r="GF432" s="1132"/>
      <c r="GG432" s="1132"/>
      <c r="GH432" s="1132"/>
      <c r="GI432" s="1132"/>
      <c r="GJ432" s="1132"/>
      <c r="GK432" s="1132"/>
      <c r="GL432" s="1132"/>
      <c r="GM432" s="1132"/>
      <c r="GN432" s="1132"/>
      <c r="GO432" s="1132"/>
      <c r="GP432" s="1132"/>
      <c r="GQ432" s="1132"/>
      <c r="GR432" s="1132"/>
      <c r="GS432" s="1132"/>
      <c r="GT432" s="1132"/>
      <c r="GU432" s="1132"/>
      <c r="GV432" s="1132"/>
      <c r="GW432" s="1132"/>
      <c r="GX432" s="1132"/>
      <c r="GY432" s="1132"/>
      <c r="GZ432" s="1132"/>
      <c r="HA432" s="1132"/>
      <c r="HB432" s="1132"/>
      <c r="HC432" s="1132"/>
      <c r="HD432" s="1132"/>
      <c r="HE432" s="1132"/>
      <c r="HF432" s="1132"/>
      <c r="HG432" s="1132"/>
      <c r="HH432" s="1132"/>
      <c r="HI432" s="1132"/>
    </row>
    <row r="433" spans="1:217" ht="12.75" hidden="1" customHeight="1">
      <c r="A433" s="1139"/>
      <c r="B433" s="1140"/>
      <c r="C433" s="1139"/>
      <c r="D433" s="1141"/>
      <c r="E433" s="1141"/>
      <c r="F433" s="1142"/>
      <c r="G433" s="1141"/>
      <c r="H433" s="733"/>
      <c r="I433" s="1143"/>
      <c r="J433" s="1144"/>
      <c r="K433" s="837" t="s">
        <v>380</v>
      </c>
      <c r="L433" s="1133"/>
      <c r="M433" s="1134"/>
      <c r="N433" s="1133"/>
      <c r="O433" s="1134"/>
      <c r="P433" s="1133"/>
      <c r="Q433" s="1134"/>
      <c r="R433" s="1133"/>
      <c r="S433" s="1134"/>
      <c r="T433" s="1133"/>
      <c r="U433" s="1134"/>
      <c r="V433" s="1133"/>
      <c r="W433" s="1134"/>
      <c r="X433" s="1133"/>
      <c r="Y433" s="1134"/>
      <c r="Z433" s="1133"/>
      <c r="AA433" s="1134"/>
      <c r="AB433" s="1133"/>
      <c r="AC433" s="1134"/>
      <c r="AD433" s="1133"/>
      <c r="AE433" s="1134"/>
      <c r="AF433" s="1133"/>
      <c r="AG433" s="1134"/>
      <c r="AH433" s="1133"/>
      <c r="AI433" s="1134"/>
      <c r="AJ433" s="1133"/>
      <c r="AK433" s="1134"/>
      <c r="AL433" s="1133"/>
      <c r="AM433" s="1134"/>
      <c r="AN433" s="1133"/>
      <c r="AO433" s="1134"/>
      <c r="AP433" s="1133"/>
      <c r="AQ433" s="1134"/>
      <c r="AR433" s="1133"/>
      <c r="AS433" s="1134"/>
      <c r="AT433" s="1133"/>
      <c r="AU433" s="1134"/>
      <c r="AV433" s="1133"/>
      <c r="AW433" s="1134"/>
      <c r="AX433" s="1133"/>
      <c r="AY433" s="1134"/>
      <c r="AZ433" s="1133"/>
      <c r="BA433" s="1134"/>
      <c r="BB433" s="1133"/>
      <c r="BC433" s="1134"/>
      <c r="BD433" s="1133"/>
      <c r="BE433" s="1134"/>
      <c r="BF433" s="1133"/>
      <c r="BG433" s="1134"/>
      <c r="BH433" s="1133"/>
      <c r="BI433" s="1134"/>
      <c r="BJ433" s="1133"/>
      <c r="BK433" s="1134"/>
      <c r="BL433" s="1133"/>
      <c r="BM433" s="1134"/>
      <c r="BN433" s="1133"/>
      <c r="BO433" s="1134"/>
      <c r="BP433" s="1133"/>
      <c r="BQ433" s="1134"/>
      <c r="BR433" s="1129"/>
      <c r="BS433" s="1129"/>
      <c r="BT433" s="1129"/>
      <c r="BU433" s="1129"/>
      <c r="BV433" s="1129"/>
      <c r="BW433" s="1129"/>
      <c r="BX433" s="1129"/>
      <c r="BY433" s="1129"/>
      <c r="BZ433" s="1129"/>
      <c r="CA433" s="1129"/>
      <c r="CB433" s="1129"/>
      <c r="CC433" s="1129"/>
      <c r="CD433" s="1129"/>
      <c r="CE433" s="1129"/>
      <c r="CF433" s="1129"/>
      <c r="CG433" s="1129"/>
      <c r="CH433" s="1129"/>
      <c r="CI433" s="1129"/>
      <c r="CJ433" s="1129"/>
      <c r="CK433" s="1129"/>
      <c r="CL433" s="1129"/>
      <c r="CM433" s="1129"/>
      <c r="CN433" s="1129"/>
      <c r="CO433" s="1129"/>
      <c r="CP433" s="1129"/>
      <c r="CQ433" s="1129"/>
      <c r="CR433" s="1129"/>
      <c r="CS433" s="1129"/>
      <c r="CT433" s="1129"/>
      <c r="CU433" s="1129"/>
      <c r="CV433" s="1129"/>
      <c r="CW433" s="1129"/>
      <c r="CX433" s="1129"/>
      <c r="CY433" s="1129"/>
      <c r="CZ433" s="1129"/>
      <c r="DA433" s="1129"/>
      <c r="DB433" s="1129"/>
      <c r="DC433" s="1129"/>
      <c r="DD433" s="1129"/>
      <c r="DE433" s="1129"/>
      <c r="DF433" s="1129"/>
      <c r="DG433" s="1129"/>
      <c r="DH433" s="1129"/>
      <c r="DI433" s="1129"/>
      <c r="DJ433" s="1135"/>
      <c r="DK433" s="1135"/>
      <c r="DL433" s="1129"/>
      <c r="DM433" s="1129"/>
      <c r="DN433" s="1129"/>
      <c r="DO433" s="1129"/>
      <c r="DP433" s="1129"/>
      <c r="DQ433" s="1129"/>
      <c r="DR433" s="1129"/>
      <c r="DS433" s="1129"/>
      <c r="DT433" s="1129"/>
      <c r="DU433" s="1129"/>
      <c r="DV433" s="1129"/>
      <c r="DW433" s="1129"/>
      <c r="DX433" s="1129"/>
      <c r="DY433" s="1129"/>
      <c r="DZ433" s="1129"/>
      <c r="EA433" s="1129"/>
      <c r="EB433" s="1129"/>
      <c r="EC433" s="1129"/>
      <c r="ED433" s="1129"/>
      <c r="EE433" s="1129"/>
      <c r="EF433" s="1129"/>
      <c r="EG433" s="1129"/>
      <c r="EH433" s="1129"/>
      <c r="EI433" s="1129"/>
      <c r="EJ433" s="1129"/>
      <c r="EK433" s="1129"/>
      <c r="EL433" s="1129"/>
      <c r="EM433" s="1129"/>
      <c r="EN433" s="1129"/>
      <c r="EO433" s="1129"/>
      <c r="EP433" s="1129"/>
      <c r="EQ433" s="1129"/>
      <c r="ER433" s="1129"/>
      <c r="ES433" s="1129"/>
      <c r="ET433" s="1129"/>
      <c r="EU433" s="1129"/>
      <c r="EV433" s="1129"/>
      <c r="EW433" s="1129"/>
      <c r="EX433" s="1129"/>
      <c r="EY433" s="1129"/>
      <c r="EZ433" s="1129"/>
      <c r="FA433" s="1129"/>
      <c r="FB433" s="1129"/>
      <c r="FC433" s="1129"/>
      <c r="FD433" s="1129"/>
      <c r="FE433" s="1129"/>
      <c r="FF433" s="1129"/>
      <c r="FG433" s="1129"/>
      <c r="FH433" s="1129"/>
      <c r="FI433" s="1129"/>
      <c r="FJ433" s="1129"/>
      <c r="FK433" s="1129"/>
      <c r="FL433" s="1129"/>
      <c r="FM433" s="1129"/>
      <c r="FN433" s="1129"/>
      <c r="FO433" s="1129"/>
      <c r="FP433" s="1129"/>
      <c r="FQ433" s="1129"/>
      <c r="FR433" s="1129"/>
      <c r="FS433" s="1129"/>
      <c r="FT433" s="1129"/>
      <c r="FU433" s="1129"/>
      <c r="FV433" s="1129"/>
      <c r="FW433" s="1129"/>
      <c r="FX433" s="1129"/>
      <c r="FY433" s="1129"/>
      <c r="FZ433" s="1129"/>
      <c r="GA433" s="1129"/>
      <c r="GB433" s="1129"/>
      <c r="GC433" s="1129"/>
      <c r="GD433" s="1129"/>
      <c r="GE433" s="1129"/>
      <c r="GF433" s="1129"/>
      <c r="GG433" s="1129"/>
      <c r="GH433" s="1129"/>
      <c r="GI433" s="1129"/>
      <c r="GJ433" s="1129"/>
      <c r="GK433" s="1129"/>
      <c r="GL433" s="1129"/>
      <c r="GM433" s="1129"/>
      <c r="GN433" s="1129"/>
      <c r="GO433" s="1129"/>
      <c r="GP433" s="1129"/>
      <c r="GQ433" s="1129"/>
      <c r="GR433" s="1129"/>
      <c r="GS433" s="1129"/>
      <c r="GT433" s="1129"/>
      <c r="GU433" s="1129"/>
      <c r="GV433" s="1129"/>
      <c r="GW433" s="1129"/>
      <c r="GX433" s="1129"/>
      <c r="GY433" s="1129"/>
      <c r="GZ433" s="1129"/>
      <c r="HA433" s="1129"/>
      <c r="HB433" s="1129"/>
      <c r="HC433" s="1129"/>
      <c r="HD433" s="1129"/>
      <c r="HE433" s="1129"/>
      <c r="HF433" s="1129"/>
      <c r="HG433" s="1129"/>
      <c r="HH433" s="1129"/>
      <c r="HI433" s="1129"/>
    </row>
    <row r="434" spans="1:217" ht="12.75" hidden="1" customHeight="1">
      <c r="A434" s="1139"/>
      <c r="B434" s="1140"/>
      <c r="C434" s="1139"/>
      <c r="D434" s="1141"/>
      <c r="E434" s="1141"/>
      <c r="F434" s="1142"/>
      <c r="G434" s="1141"/>
      <c r="H434" s="733"/>
      <c r="I434" s="1143"/>
      <c r="J434" s="1144"/>
      <c r="K434" s="838" t="s">
        <v>381</v>
      </c>
      <c r="L434" s="1125">
        <f>(L432*L433*$G432)*$L$8</f>
        <v>0</v>
      </c>
      <c r="M434" s="1126"/>
      <c r="N434" s="1125">
        <f>(N432*N433*$G432)*$L$8</f>
        <v>0</v>
      </c>
      <c r="O434" s="1126"/>
      <c r="P434" s="1125">
        <f>(P432*P433*$G432)*$L$8</f>
        <v>0</v>
      </c>
      <c r="Q434" s="1126"/>
      <c r="R434" s="1125">
        <f>(R432*R433*$G432)*$L$8</f>
        <v>0</v>
      </c>
      <c r="S434" s="1126"/>
      <c r="T434" s="1125">
        <f>(T432*T433*$G432)*$T$8</f>
        <v>0</v>
      </c>
      <c r="U434" s="1126"/>
      <c r="V434" s="1125">
        <f>(V432*V433*$G432)*$T$8</f>
        <v>0</v>
      </c>
      <c r="W434" s="1126"/>
      <c r="X434" s="1125">
        <f>(X432*X433*$G432)*$T$8</f>
        <v>0</v>
      </c>
      <c r="Y434" s="1126"/>
      <c r="Z434" s="1125">
        <f>(Z432*Z433*$G432)*$T$8</f>
        <v>0</v>
      </c>
      <c r="AA434" s="1126"/>
      <c r="AB434" s="1125">
        <f>(AB432*AB433*$G432)*$AB$8</f>
        <v>0</v>
      </c>
      <c r="AC434" s="1126"/>
      <c r="AD434" s="1125">
        <f>(AD432*AD433*$G432)*$AB$8</f>
        <v>0</v>
      </c>
      <c r="AE434" s="1126"/>
      <c r="AF434" s="1125">
        <f>(AF432*AF433*$G432)*$AB$8</f>
        <v>0</v>
      </c>
      <c r="AG434" s="1126"/>
      <c r="AH434" s="1125">
        <f>(AH432*AH433*$G432)*$AB$8</f>
        <v>0</v>
      </c>
      <c r="AI434" s="1126"/>
      <c r="AJ434" s="1125">
        <f>(AJ432*AJ433*$G432)*$AJ$8</f>
        <v>0</v>
      </c>
      <c r="AK434" s="1126"/>
      <c r="AL434" s="1125">
        <f>(AL432*AL433*$G432)*$AJ$8</f>
        <v>0</v>
      </c>
      <c r="AM434" s="1126"/>
      <c r="AN434" s="1125">
        <f>(AN432*AN433*$G432)*$AJ$8</f>
        <v>0</v>
      </c>
      <c r="AO434" s="1126"/>
      <c r="AP434" s="1125">
        <f>(AP432*AP433*$G432)*$AJ$8</f>
        <v>0</v>
      </c>
      <c r="AQ434" s="1126"/>
      <c r="AR434" s="1125">
        <f>(AR432*AR433*$G432)*$AT$8</f>
        <v>0</v>
      </c>
      <c r="AS434" s="1126"/>
      <c r="AT434" s="1125">
        <f>(AT432*AT433*$G432)*$AT$8</f>
        <v>0</v>
      </c>
      <c r="AU434" s="1126"/>
      <c r="AV434" s="1125">
        <f>(AV432*AV433*$G432)*$AT$8</f>
        <v>0</v>
      </c>
      <c r="AW434" s="1126"/>
      <c r="AX434" s="1125">
        <f>(AX432*AX433*$G432)*$AT$8</f>
        <v>0</v>
      </c>
      <c r="AY434" s="1126"/>
      <c r="AZ434" s="1125">
        <f>(AZ432*AZ433*$G432)*$BB$8</f>
        <v>0</v>
      </c>
      <c r="BA434" s="1126"/>
      <c r="BB434" s="1125">
        <f>(BB432*BB433*$G432)*$BB$8</f>
        <v>0</v>
      </c>
      <c r="BC434" s="1126"/>
      <c r="BD434" s="1125">
        <f>(BD432*BD433*$G432)*$BB$8</f>
        <v>0</v>
      </c>
      <c r="BE434" s="1126"/>
      <c r="BF434" s="1125">
        <f>(BF432*BF433*$G432)*$BB$8</f>
        <v>0</v>
      </c>
      <c r="BG434" s="1126"/>
      <c r="BH434" s="1125">
        <f>(BH432*BH433*$G432)*$BJ$8</f>
        <v>0</v>
      </c>
      <c r="BI434" s="1126"/>
      <c r="BJ434" s="1125">
        <f>(BJ432*BJ433*$G432)*$BJ$8</f>
        <v>0</v>
      </c>
      <c r="BK434" s="1126"/>
      <c r="BL434" s="1125">
        <f>(BL432*BL433*$G432)*$BJ$8</f>
        <v>0</v>
      </c>
      <c r="BM434" s="1126"/>
      <c r="BN434" s="1125">
        <f>(BN432*BN433*$G432)*$BJ$8</f>
        <v>0</v>
      </c>
      <c r="BO434" s="1126"/>
      <c r="BP434" s="1125">
        <f>(BP432*BP433*$G432)*$BT$8</f>
        <v>0</v>
      </c>
      <c r="BQ434" s="1126"/>
      <c r="BR434" s="1125">
        <f>(BR432*BR433*$G432)*$BT$8</f>
        <v>0</v>
      </c>
      <c r="BS434" s="1126"/>
      <c r="BT434" s="1125">
        <f>(BT432*BT433*$G432)*$BT$8</f>
        <v>0</v>
      </c>
      <c r="BU434" s="1126"/>
      <c r="BV434" s="1125">
        <f>(BV432*BV433*$G432)*$BT$8</f>
        <v>0</v>
      </c>
      <c r="BW434" s="1126"/>
      <c r="BX434" s="1125">
        <f>(BX432*BX433*$G432)*$CB$8</f>
        <v>0</v>
      </c>
      <c r="BY434" s="1126"/>
      <c r="BZ434" s="1125">
        <f>(BZ432*BZ433*$G432)*$CB$8</f>
        <v>0</v>
      </c>
      <c r="CA434" s="1126"/>
      <c r="CB434" s="1125">
        <f>(CB432*CB433*$G432)*$CB$8</f>
        <v>0</v>
      </c>
      <c r="CC434" s="1126"/>
      <c r="CD434" s="1125">
        <f>(CD432*CD433*$G432)*$CB$8</f>
        <v>0</v>
      </c>
      <c r="CE434" s="1126"/>
      <c r="CF434" s="1125">
        <f>(CF432*CF433*$G432)*$CJ$8</f>
        <v>0</v>
      </c>
      <c r="CG434" s="1126"/>
      <c r="CH434" s="1125">
        <f>(CH432*CH433*$G432)*$CJ$8</f>
        <v>0</v>
      </c>
      <c r="CI434" s="1126"/>
      <c r="CJ434" s="1125">
        <f>(CJ432*CJ433*$G432)*$CJ$8</f>
        <v>0</v>
      </c>
      <c r="CK434" s="1126"/>
      <c r="CL434" s="1125">
        <f>(CL432*CL433*$G432)*$CJ$8</f>
        <v>0</v>
      </c>
      <c r="CM434" s="1126"/>
      <c r="CN434" s="1125">
        <f>(CN432*CN433*$G432)*$CT$8</f>
        <v>0</v>
      </c>
      <c r="CO434" s="1126"/>
      <c r="CP434" s="1125">
        <f>(CP432*CP433*$G432)*$CT$8</f>
        <v>0</v>
      </c>
      <c r="CQ434" s="1126"/>
      <c r="CR434" s="1125">
        <f>(CR432*CR433*$G432)*$CT$8</f>
        <v>0</v>
      </c>
      <c r="CS434" s="1126"/>
      <c r="CT434" s="1125">
        <f>(CT432*CT433*$G432)*$CT$8</f>
        <v>0</v>
      </c>
      <c r="CU434" s="1126"/>
      <c r="CV434" s="1125">
        <f>(CV432*CV433*$G432)*$DB$8</f>
        <v>0</v>
      </c>
      <c r="CW434" s="1126"/>
      <c r="CX434" s="1125">
        <f>(CX432*CX433*$G432)*$DB$8</f>
        <v>0</v>
      </c>
      <c r="CY434" s="1126"/>
      <c r="CZ434" s="1125">
        <f>(CZ432*CZ433*$G432)*$DB$8</f>
        <v>0</v>
      </c>
      <c r="DA434" s="1126"/>
      <c r="DB434" s="1125">
        <f>(DB432*DB433*$G432)*$DB$8</f>
        <v>0</v>
      </c>
      <c r="DC434" s="1126"/>
      <c r="DD434" s="1125">
        <f>(DD432*DD433*$G432)*$DB$8</f>
        <v>0</v>
      </c>
      <c r="DE434" s="1126"/>
      <c r="DF434" s="1125">
        <f>(DF432*DF433*$G432)*$DB$8</f>
        <v>0</v>
      </c>
      <c r="DG434" s="1126"/>
      <c r="DH434" s="1125">
        <f>(DH432*DH433*$G432)*$DB$8</f>
        <v>0</v>
      </c>
      <c r="DI434" s="1126"/>
      <c r="DJ434" s="1130">
        <f>(DJ432*DJ433*$G432)*$DB$8</f>
        <v>0</v>
      </c>
      <c r="DK434" s="1131"/>
      <c r="DL434" s="1125">
        <f>(DL432*DL433*$G432)*$DB$8</f>
        <v>0</v>
      </c>
      <c r="DM434" s="1126"/>
      <c r="DN434" s="1125">
        <f>(DN432*DN433*$G432)*$DB$8</f>
        <v>0</v>
      </c>
      <c r="DO434" s="1126"/>
      <c r="DP434" s="1125">
        <f>(DP432*DP433*$G432)*$DB$8</f>
        <v>0</v>
      </c>
      <c r="DQ434" s="1126"/>
      <c r="DR434" s="1125">
        <f>(DR432*DR433*$G432)*$DB$8</f>
        <v>0</v>
      </c>
      <c r="DS434" s="1126"/>
      <c r="DT434" s="1125">
        <f>(DT432*DT433*$G432)*$DB$8</f>
        <v>0</v>
      </c>
      <c r="DU434" s="1126"/>
      <c r="DV434" s="1125">
        <f>(DV432*DV433*$G432)*$DB$8</f>
        <v>0</v>
      </c>
      <c r="DW434" s="1126"/>
      <c r="DX434" s="1125">
        <f>(DX432*DX433*$G432)*$DB$8</f>
        <v>0</v>
      </c>
      <c r="DY434" s="1126"/>
      <c r="DZ434" s="1125">
        <f>(DZ432*DZ433*$G432)*$DB$8</f>
        <v>0</v>
      </c>
      <c r="EA434" s="1126"/>
      <c r="EB434" s="1125">
        <f>(EB432*EB433*$G432)*$DB$8</f>
        <v>0</v>
      </c>
      <c r="EC434" s="1126"/>
      <c r="ED434" s="1125">
        <f>(ED432*ED433*$G432)*$DB$8</f>
        <v>0</v>
      </c>
      <c r="EE434" s="1126"/>
      <c r="EF434" s="1125">
        <f>(EF432*EF433*$G432)*$DB$8</f>
        <v>0</v>
      </c>
      <c r="EG434" s="1126"/>
      <c r="EH434" s="1125">
        <f>(EH432*EH433*$G432)*$DB$8</f>
        <v>0</v>
      </c>
      <c r="EI434" s="1126"/>
      <c r="EJ434" s="1125">
        <f>(EJ432*EJ433*$G432)*$DB$8</f>
        <v>0</v>
      </c>
      <c r="EK434" s="1126"/>
      <c r="EL434" s="1125">
        <f>(EL432*EL433*$G432)*$DB$8</f>
        <v>0</v>
      </c>
      <c r="EM434" s="1126"/>
      <c r="EN434" s="1125">
        <f>(EN432*EN433*$G432)*$DB$8</f>
        <v>0</v>
      </c>
      <c r="EO434" s="1126"/>
      <c r="EP434" s="1125">
        <f>(EP432*EP433*$G432)*$DB$8</f>
        <v>0</v>
      </c>
      <c r="EQ434" s="1126"/>
      <c r="ER434" s="1125">
        <f>(ER432*ER433*$G432)*$DB$8</f>
        <v>0</v>
      </c>
      <c r="ES434" s="1126"/>
      <c r="ET434" s="1125">
        <f>(ET432*ET433*$G432)*$DB$8</f>
        <v>0</v>
      </c>
      <c r="EU434" s="1126"/>
      <c r="EV434" s="1125">
        <f>(EV432*EV433*$G432)*$DB$8</f>
        <v>0</v>
      </c>
      <c r="EW434" s="1126"/>
      <c r="EX434" s="1125">
        <f>(EX432*EX433*$G432)*$DB$8</f>
        <v>0</v>
      </c>
      <c r="EY434" s="1126"/>
      <c r="EZ434" s="1125">
        <f>(EZ432*EZ433*$G432)*$DB$8</f>
        <v>0</v>
      </c>
      <c r="FA434" s="1126"/>
      <c r="FB434" s="1125">
        <f>(FB432*FB433*$G432)*$DB$8</f>
        <v>0</v>
      </c>
      <c r="FC434" s="1126"/>
      <c r="FD434" s="1125">
        <f>(FD432*FD433*$G432)*$DB$8</f>
        <v>0</v>
      </c>
      <c r="FE434" s="1126"/>
      <c r="FF434" s="1125">
        <f>(FF432*FF433*$G432)*$DB$8</f>
        <v>0</v>
      </c>
      <c r="FG434" s="1126"/>
      <c r="FH434" s="1125">
        <f>(FH432*FH433*$G432)*$DB$8</f>
        <v>0</v>
      </c>
      <c r="FI434" s="1126"/>
      <c r="FJ434" s="1125">
        <f>(FJ432*FJ433*$G432)*$DB$8</f>
        <v>0</v>
      </c>
      <c r="FK434" s="1126"/>
      <c r="FL434" s="1125">
        <f>(FL432*FL433*$G432)*$DB$8</f>
        <v>0</v>
      </c>
      <c r="FM434" s="1126"/>
      <c r="FN434" s="1125">
        <f>(FN432*FN433*$G432)*$DB$8</f>
        <v>0</v>
      </c>
      <c r="FO434" s="1126"/>
      <c r="FP434" s="1125">
        <f>(FP432*FP433*$G432)*$DB$8</f>
        <v>0</v>
      </c>
      <c r="FQ434" s="1126"/>
      <c r="FR434" s="1125">
        <f>(FR432*FR433*$G432)*$DB$8</f>
        <v>0</v>
      </c>
      <c r="FS434" s="1126"/>
      <c r="FT434" s="1125">
        <f>(FT432*FT433*$G432)*$DB$8</f>
        <v>0</v>
      </c>
      <c r="FU434" s="1126"/>
      <c r="FV434" s="1125">
        <f>(FV432*FV433*$G432)*$DB$8</f>
        <v>0</v>
      </c>
      <c r="FW434" s="1126"/>
      <c r="FX434" s="1125">
        <f>(FX432*FX433*$G432)*$DB$8</f>
        <v>0</v>
      </c>
      <c r="FY434" s="1126"/>
      <c r="FZ434" s="1125">
        <f>(FZ432*FZ433*$G432)*$DB$8</f>
        <v>0</v>
      </c>
      <c r="GA434" s="1126"/>
      <c r="GB434" s="1125">
        <f>(GB432*GB433*$G432)*$DB$8</f>
        <v>0</v>
      </c>
      <c r="GC434" s="1126"/>
      <c r="GD434" s="1125">
        <f>(GD432*GD433*$G432)*$DB$8</f>
        <v>0</v>
      </c>
      <c r="GE434" s="1126"/>
      <c r="GF434" s="1125">
        <f>(GF432*GF433*$G432)*$DB$8</f>
        <v>0</v>
      </c>
      <c r="GG434" s="1126"/>
      <c r="GH434" s="1125">
        <f>(GH432*GH433*$G432)*$DB$8</f>
        <v>0</v>
      </c>
      <c r="GI434" s="1126"/>
      <c r="GJ434" s="1125">
        <f>(GJ432*GJ433*$G432)*$DB$8</f>
        <v>0</v>
      </c>
      <c r="GK434" s="1126"/>
      <c r="GL434" s="1125">
        <f>(GL432*GL433*$G432)*$DB$8</f>
        <v>0</v>
      </c>
      <c r="GM434" s="1126"/>
      <c r="GN434" s="1125">
        <f>(GN432*GN433*$G432)*$DB$8</f>
        <v>0</v>
      </c>
      <c r="GO434" s="1126"/>
      <c r="GP434" s="1125">
        <f>(GP432*GP433*$G432)*$DB$8</f>
        <v>0</v>
      </c>
      <c r="GQ434" s="1126"/>
      <c r="GR434" s="1125">
        <f>(GR432*GR433*$G432)*$DB$8</f>
        <v>0</v>
      </c>
      <c r="GS434" s="1126"/>
      <c r="GT434" s="1125">
        <f>(GT432*GT433*$G432)*$DB$8</f>
        <v>0</v>
      </c>
      <c r="GU434" s="1126"/>
      <c r="GV434" s="1125">
        <f t="shared" ref="GV434" si="1704">(GV432*GV433*$G432)*$DB$8</f>
        <v>0</v>
      </c>
      <c r="GW434" s="1126"/>
      <c r="GX434" s="1125">
        <f t="shared" ref="GX434" si="1705">(GX432*GX433*$G432)*$DB$8</f>
        <v>0</v>
      </c>
      <c r="GY434" s="1126"/>
      <c r="GZ434" s="1125">
        <f t="shared" ref="GZ434" si="1706">(GZ432*GZ433*$G432)*$DB$8</f>
        <v>0</v>
      </c>
      <c r="HA434" s="1126"/>
      <c r="HB434" s="1125">
        <f>(HB432*HB433*$G432)*$DB$8</f>
        <v>0</v>
      </c>
      <c r="HC434" s="1126"/>
      <c r="HD434" s="1125">
        <f t="shared" ref="HD434" si="1707">(HD432*HD433*$G432)*$DB$8</f>
        <v>0</v>
      </c>
      <c r="HE434" s="1126"/>
      <c r="HF434" s="1125">
        <f t="shared" ref="HF434" si="1708">(HF432*HF433*$G432)*$DB$8</f>
        <v>0</v>
      </c>
      <c r="HG434" s="1126"/>
      <c r="HH434" s="1125">
        <f t="shared" ref="HH434" si="1709">(HH432*HH433*$G432)*$DB$8</f>
        <v>0</v>
      </c>
      <c r="HI434" s="1126"/>
    </row>
    <row r="435" spans="1:217" ht="12.75" hidden="1" customHeight="1">
      <c r="A435" s="1139"/>
      <c r="B435" s="1140"/>
      <c r="C435" s="1139"/>
      <c r="D435" s="1141"/>
      <c r="E435" s="1141"/>
      <c r="F435" s="1142"/>
      <c r="G435" s="1141"/>
      <c r="H435" s="733"/>
      <c r="I435" s="1143"/>
      <c r="J435" s="1144"/>
      <c r="K435" s="839" t="s">
        <v>382</v>
      </c>
      <c r="L435" s="1121">
        <f>L434</f>
        <v>0</v>
      </c>
      <c r="M435" s="1122"/>
      <c r="N435" s="1121">
        <f>L435+N434</f>
        <v>0</v>
      </c>
      <c r="O435" s="1122"/>
      <c r="P435" s="1121">
        <f>N435+P434</f>
        <v>0</v>
      </c>
      <c r="Q435" s="1122"/>
      <c r="R435" s="1121">
        <f>P435+R434</f>
        <v>0</v>
      </c>
      <c r="S435" s="1122"/>
      <c r="T435" s="1121">
        <f>R435+T434</f>
        <v>0</v>
      </c>
      <c r="U435" s="1122"/>
      <c r="V435" s="1121">
        <f>T435+V434</f>
        <v>0</v>
      </c>
      <c r="W435" s="1122"/>
      <c r="X435" s="1121">
        <f>V435+X434</f>
        <v>0</v>
      </c>
      <c r="Y435" s="1122"/>
      <c r="Z435" s="1121">
        <f>X435+Z434</f>
        <v>0</v>
      </c>
      <c r="AA435" s="1122"/>
      <c r="AB435" s="1121">
        <f>Z435+AB434</f>
        <v>0</v>
      </c>
      <c r="AC435" s="1122"/>
      <c r="AD435" s="1121">
        <f>AB435+AD434</f>
        <v>0</v>
      </c>
      <c r="AE435" s="1122"/>
      <c r="AF435" s="1121">
        <f>AD435+AF434</f>
        <v>0</v>
      </c>
      <c r="AG435" s="1122"/>
      <c r="AH435" s="1121">
        <f>AF435+AH434</f>
        <v>0</v>
      </c>
      <c r="AI435" s="1122"/>
      <c r="AJ435" s="1121">
        <f>AH435+AJ434</f>
        <v>0</v>
      </c>
      <c r="AK435" s="1122"/>
      <c r="AL435" s="1121">
        <f>AJ435+AL434</f>
        <v>0</v>
      </c>
      <c r="AM435" s="1122"/>
      <c r="AN435" s="1121">
        <f>AL435+AN434</f>
        <v>0</v>
      </c>
      <c r="AO435" s="1122"/>
      <c r="AP435" s="1121">
        <f>AN435+AP434</f>
        <v>0</v>
      </c>
      <c r="AQ435" s="1122"/>
      <c r="AR435" s="1121">
        <f>AP435+AR434</f>
        <v>0</v>
      </c>
      <c r="AS435" s="1122"/>
      <c r="AT435" s="1121">
        <f>AR435+AT434</f>
        <v>0</v>
      </c>
      <c r="AU435" s="1122"/>
      <c r="AV435" s="1121">
        <f>AT435+AV434</f>
        <v>0</v>
      </c>
      <c r="AW435" s="1122"/>
      <c r="AX435" s="1121">
        <f>AV435+AX434</f>
        <v>0</v>
      </c>
      <c r="AY435" s="1122"/>
      <c r="AZ435" s="1121">
        <f>AX435+AZ434</f>
        <v>0</v>
      </c>
      <c r="BA435" s="1122"/>
      <c r="BB435" s="1121">
        <f>AZ435+BB434</f>
        <v>0</v>
      </c>
      <c r="BC435" s="1122"/>
      <c r="BD435" s="1121">
        <f>BB435+BD434</f>
        <v>0</v>
      </c>
      <c r="BE435" s="1122"/>
      <c r="BF435" s="1121">
        <f>BD435+BF434</f>
        <v>0</v>
      </c>
      <c r="BG435" s="1122"/>
      <c r="BH435" s="1121">
        <f>BF435+BH434</f>
        <v>0</v>
      </c>
      <c r="BI435" s="1122"/>
      <c r="BJ435" s="1121">
        <f>BH435+BJ434</f>
        <v>0</v>
      </c>
      <c r="BK435" s="1122"/>
      <c r="BL435" s="1121">
        <f>BJ435+BL434</f>
        <v>0</v>
      </c>
      <c r="BM435" s="1122"/>
      <c r="BN435" s="1121">
        <f>BL435+BN434</f>
        <v>0</v>
      </c>
      <c r="BO435" s="1122"/>
      <c r="BP435" s="1121">
        <f>BN435+BP434</f>
        <v>0</v>
      </c>
      <c r="BQ435" s="1122"/>
      <c r="BR435" s="1121">
        <f>BP435+BR434</f>
        <v>0</v>
      </c>
      <c r="BS435" s="1122"/>
      <c r="BT435" s="1121">
        <f>BR435+BT434</f>
        <v>0</v>
      </c>
      <c r="BU435" s="1122"/>
      <c r="BV435" s="1121">
        <f>BT435+BV434</f>
        <v>0</v>
      </c>
      <c r="BW435" s="1122"/>
      <c r="BX435" s="1121">
        <f>BV435+BX434</f>
        <v>0</v>
      </c>
      <c r="BY435" s="1122"/>
      <c r="BZ435" s="1121">
        <f>BX435+BZ434</f>
        <v>0</v>
      </c>
      <c r="CA435" s="1122"/>
      <c r="CB435" s="1121">
        <f>BZ435+CB434</f>
        <v>0</v>
      </c>
      <c r="CC435" s="1122"/>
      <c r="CD435" s="1121">
        <f>CB435+CD434</f>
        <v>0</v>
      </c>
      <c r="CE435" s="1122"/>
      <c r="CF435" s="1121">
        <f>CD435+CF434</f>
        <v>0</v>
      </c>
      <c r="CG435" s="1122"/>
      <c r="CH435" s="1121">
        <f>CF435+CH434</f>
        <v>0</v>
      </c>
      <c r="CI435" s="1122"/>
      <c r="CJ435" s="1121">
        <f>CH435+CJ434</f>
        <v>0</v>
      </c>
      <c r="CK435" s="1122"/>
      <c r="CL435" s="1121">
        <f>CJ435+CL434</f>
        <v>0</v>
      </c>
      <c r="CM435" s="1122"/>
      <c r="CN435" s="1121">
        <f>CL435+CN434</f>
        <v>0</v>
      </c>
      <c r="CO435" s="1122"/>
      <c r="CP435" s="1121">
        <f>CN435+CP434</f>
        <v>0</v>
      </c>
      <c r="CQ435" s="1122"/>
      <c r="CR435" s="1121">
        <f>CP435+CR434</f>
        <v>0</v>
      </c>
      <c r="CS435" s="1122"/>
      <c r="CT435" s="1121">
        <f>CR435+CT434</f>
        <v>0</v>
      </c>
      <c r="CU435" s="1122"/>
      <c r="CV435" s="1121">
        <f>CT435+CV434</f>
        <v>0</v>
      </c>
      <c r="CW435" s="1122"/>
      <c r="CX435" s="1121">
        <f>CV435+CX434</f>
        <v>0</v>
      </c>
      <c r="CY435" s="1122"/>
      <c r="CZ435" s="1121">
        <f>CX435+CZ434</f>
        <v>0</v>
      </c>
      <c r="DA435" s="1122"/>
      <c r="DB435" s="1121">
        <f>CZ435+DB434</f>
        <v>0</v>
      </c>
      <c r="DC435" s="1122"/>
      <c r="DD435" s="1121">
        <f>DB435+DD434</f>
        <v>0</v>
      </c>
      <c r="DE435" s="1122"/>
      <c r="DF435" s="1121">
        <f>DD435+DF434</f>
        <v>0</v>
      </c>
      <c r="DG435" s="1122"/>
      <c r="DH435" s="1121">
        <f>DF435+DH434</f>
        <v>0</v>
      </c>
      <c r="DI435" s="1122"/>
      <c r="DJ435" s="1127">
        <f>DH435+DJ434</f>
        <v>0</v>
      </c>
      <c r="DK435" s="1128"/>
      <c r="DL435" s="1121">
        <f>DJ435+DL434</f>
        <v>0</v>
      </c>
      <c r="DM435" s="1122"/>
      <c r="DN435" s="1121">
        <f>DL435+DN434</f>
        <v>0</v>
      </c>
      <c r="DO435" s="1122"/>
      <c r="DP435" s="1121">
        <f>DN435+DP434</f>
        <v>0</v>
      </c>
      <c r="DQ435" s="1122"/>
      <c r="DR435" s="1121">
        <f>DP435+DR434</f>
        <v>0</v>
      </c>
      <c r="DS435" s="1122"/>
      <c r="DT435" s="1121">
        <f>DR435+DT434</f>
        <v>0</v>
      </c>
      <c r="DU435" s="1122"/>
      <c r="DV435" s="1121">
        <f>DT435+DV434</f>
        <v>0</v>
      </c>
      <c r="DW435" s="1122"/>
      <c r="DX435" s="1121">
        <f>DV435+DX434</f>
        <v>0</v>
      </c>
      <c r="DY435" s="1122"/>
      <c r="DZ435" s="1121">
        <f>DX435+DZ434</f>
        <v>0</v>
      </c>
      <c r="EA435" s="1122"/>
      <c r="EB435" s="1121">
        <f>DZ435+EB434</f>
        <v>0</v>
      </c>
      <c r="EC435" s="1122"/>
      <c r="ED435" s="1121">
        <f>EB435+ED434</f>
        <v>0</v>
      </c>
      <c r="EE435" s="1122"/>
      <c r="EF435" s="1121">
        <f>ED435+EF434</f>
        <v>0</v>
      </c>
      <c r="EG435" s="1122"/>
      <c r="EH435" s="1121">
        <f>EF435+EH434</f>
        <v>0</v>
      </c>
      <c r="EI435" s="1122"/>
      <c r="EJ435" s="1121">
        <f>EH435+EJ434</f>
        <v>0</v>
      </c>
      <c r="EK435" s="1122"/>
      <c r="EL435" s="1121">
        <f>EJ435+EL434</f>
        <v>0</v>
      </c>
      <c r="EM435" s="1122"/>
      <c r="EN435" s="1121">
        <f>EL435+EN434</f>
        <v>0</v>
      </c>
      <c r="EO435" s="1122"/>
      <c r="EP435" s="1121">
        <f>EN435+EP434</f>
        <v>0</v>
      </c>
      <c r="EQ435" s="1122"/>
      <c r="ER435" s="1121">
        <f>EP435+ER434</f>
        <v>0</v>
      </c>
      <c r="ES435" s="1122"/>
      <c r="ET435" s="1121">
        <f>ER435+ET434</f>
        <v>0</v>
      </c>
      <c r="EU435" s="1122"/>
      <c r="EV435" s="1121">
        <f>ET435+EV434</f>
        <v>0</v>
      </c>
      <c r="EW435" s="1122"/>
      <c r="EX435" s="1121">
        <f>EV435+EX434</f>
        <v>0</v>
      </c>
      <c r="EY435" s="1122"/>
      <c r="EZ435" s="1121">
        <f>EX435+EZ434</f>
        <v>0</v>
      </c>
      <c r="FA435" s="1122"/>
      <c r="FB435" s="1121">
        <f>EZ435+FB434</f>
        <v>0</v>
      </c>
      <c r="FC435" s="1122"/>
      <c r="FD435" s="1121">
        <f>FB435+FD434</f>
        <v>0</v>
      </c>
      <c r="FE435" s="1122"/>
      <c r="FF435" s="1121">
        <f>FD435+FF434</f>
        <v>0</v>
      </c>
      <c r="FG435" s="1122"/>
      <c r="FH435" s="1121">
        <f>FF435+FH434</f>
        <v>0</v>
      </c>
      <c r="FI435" s="1122"/>
      <c r="FJ435" s="1121">
        <f>FH435+FJ434</f>
        <v>0</v>
      </c>
      <c r="FK435" s="1122"/>
      <c r="FL435" s="1121">
        <f>FJ435+FL434</f>
        <v>0</v>
      </c>
      <c r="FM435" s="1122"/>
      <c r="FN435" s="1121">
        <f>FL435+FN434</f>
        <v>0</v>
      </c>
      <c r="FO435" s="1122"/>
      <c r="FP435" s="1121">
        <f>FN435+FP434</f>
        <v>0</v>
      </c>
      <c r="FQ435" s="1122"/>
      <c r="FR435" s="1121">
        <f>FP435+FR434</f>
        <v>0</v>
      </c>
      <c r="FS435" s="1122"/>
      <c r="FT435" s="1121">
        <f>FR435+FT434</f>
        <v>0</v>
      </c>
      <c r="FU435" s="1122"/>
      <c r="FV435" s="1121">
        <f>FT435+FV434</f>
        <v>0</v>
      </c>
      <c r="FW435" s="1122"/>
      <c r="FX435" s="1121">
        <f>FV435+FX434</f>
        <v>0</v>
      </c>
      <c r="FY435" s="1122"/>
      <c r="FZ435" s="1121">
        <f>FX435+FZ434</f>
        <v>0</v>
      </c>
      <c r="GA435" s="1122"/>
      <c r="GB435" s="1121">
        <f>FZ435+GB434</f>
        <v>0</v>
      </c>
      <c r="GC435" s="1122"/>
      <c r="GD435" s="1121">
        <f>GB435+GD434</f>
        <v>0</v>
      </c>
      <c r="GE435" s="1122"/>
      <c r="GF435" s="1121">
        <f>GD435+GF434</f>
        <v>0</v>
      </c>
      <c r="GG435" s="1122"/>
      <c r="GH435" s="1121">
        <f>GF435+GH434</f>
        <v>0</v>
      </c>
      <c r="GI435" s="1122"/>
      <c r="GJ435" s="1121">
        <f>GH435+GJ434</f>
        <v>0</v>
      </c>
      <c r="GK435" s="1122"/>
      <c r="GL435" s="1121">
        <f>GJ435+GL434</f>
        <v>0</v>
      </c>
      <c r="GM435" s="1122"/>
      <c r="GN435" s="1121">
        <f>GL435+GN434</f>
        <v>0</v>
      </c>
      <c r="GO435" s="1122"/>
      <c r="GP435" s="1121">
        <f>GN435+GP434</f>
        <v>0</v>
      </c>
      <c r="GQ435" s="1122"/>
      <c r="GR435" s="1121">
        <f>GP435+GR434</f>
        <v>0</v>
      </c>
      <c r="GS435" s="1122"/>
      <c r="GT435" s="1121">
        <f>GR435+GT434</f>
        <v>0</v>
      </c>
      <c r="GU435" s="1122"/>
      <c r="GV435" s="1121">
        <f t="shared" ref="GV435" si="1710">GT435+GV434</f>
        <v>0</v>
      </c>
      <c r="GW435" s="1122"/>
      <c r="GX435" s="1121">
        <f t="shared" ref="GX435" si="1711">GV435+GX434</f>
        <v>0</v>
      </c>
      <c r="GY435" s="1122"/>
      <c r="GZ435" s="1121">
        <f t="shared" ref="GZ435" si="1712">GX435+GZ434</f>
        <v>0</v>
      </c>
      <c r="HA435" s="1122"/>
      <c r="HB435" s="1121">
        <f>GZ435+HB434</f>
        <v>0</v>
      </c>
      <c r="HC435" s="1122"/>
      <c r="HD435" s="1121">
        <f t="shared" ref="HD435" si="1713">HB435+HD434</f>
        <v>0</v>
      </c>
      <c r="HE435" s="1122"/>
      <c r="HF435" s="1121">
        <f t="shared" ref="HF435" si="1714">HD435+HF434</f>
        <v>0</v>
      </c>
      <c r="HG435" s="1122"/>
      <c r="HH435" s="1121">
        <f t="shared" ref="HH435" si="1715">HF435+HH434</f>
        <v>0</v>
      </c>
      <c r="HI435" s="1122"/>
    </row>
    <row r="436" spans="1:217" s="19" customFormat="1" ht="12.75" hidden="1" customHeight="1">
      <c r="A436" s="1139"/>
      <c r="B436" s="1140"/>
      <c r="C436" s="1139"/>
      <c r="D436" s="1141"/>
      <c r="E436" s="1141"/>
      <c r="F436" s="1142"/>
      <c r="G436" s="1141"/>
      <c r="H436" s="840"/>
      <c r="I436" s="1143"/>
      <c r="J436" s="1144"/>
      <c r="K436" s="841" t="s">
        <v>383</v>
      </c>
      <c r="L436" s="1117"/>
      <c r="M436" s="1118"/>
      <c r="N436" s="1117"/>
      <c r="O436" s="1118"/>
      <c r="P436" s="1117"/>
      <c r="Q436" s="1118"/>
      <c r="R436" s="1117"/>
      <c r="S436" s="1118"/>
      <c r="T436" s="1117"/>
      <c r="U436" s="1118"/>
      <c r="V436" s="1117"/>
      <c r="W436" s="1118"/>
      <c r="X436" s="1117"/>
      <c r="Y436" s="1118"/>
      <c r="Z436" s="1117"/>
      <c r="AA436" s="1118"/>
      <c r="AB436" s="1117"/>
      <c r="AC436" s="1118"/>
      <c r="AD436" s="1117"/>
      <c r="AE436" s="1118"/>
      <c r="AF436" s="1117"/>
      <c r="AG436" s="1118"/>
      <c r="AH436" s="1117"/>
      <c r="AI436" s="1118"/>
      <c r="AJ436" s="1117"/>
      <c r="AK436" s="1118"/>
      <c r="AL436" s="1117"/>
      <c r="AM436" s="1118"/>
      <c r="AN436" s="1117"/>
      <c r="AO436" s="1118"/>
      <c r="AP436" s="1117"/>
      <c r="AQ436" s="1118"/>
      <c r="AR436" s="1117"/>
      <c r="AS436" s="1118"/>
      <c r="AT436" s="1117"/>
      <c r="AU436" s="1118"/>
      <c r="AV436" s="1117"/>
      <c r="AW436" s="1118"/>
      <c r="AX436" s="1117"/>
      <c r="AY436" s="1118"/>
      <c r="AZ436" s="1117"/>
      <c r="BA436" s="1118"/>
      <c r="BB436" s="1117"/>
      <c r="BC436" s="1118"/>
      <c r="BD436" s="1117"/>
      <c r="BE436" s="1118"/>
      <c r="BF436" s="1117"/>
      <c r="BG436" s="1118"/>
      <c r="BH436" s="1117"/>
      <c r="BI436" s="1118"/>
      <c r="BJ436" s="1117"/>
      <c r="BK436" s="1118"/>
      <c r="BL436" s="1117"/>
      <c r="BM436" s="1118"/>
      <c r="BN436" s="1117"/>
      <c r="BO436" s="1118"/>
      <c r="BP436" s="1117"/>
      <c r="BQ436" s="1118"/>
      <c r="BR436" s="1117"/>
      <c r="BS436" s="1118"/>
      <c r="BT436" s="1117"/>
      <c r="BU436" s="1118"/>
      <c r="BV436" s="1117"/>
      <c r="BW436" s="1118"/>
      <c r="BX436" s="1117"/>
      <c r="BY436" s="1118"/>
      <c r="BZ436" s="1117"/>
      <c r="CA436" s="1118"/>
      <c r="CB436" s="1117"/>
      <c r="CC436" s="1118"/>
      <c r="CD436" s="1117"/>
      <c r="CE436" s="1118"/>
      <c r="CF436" s="1117"/>
      <c r="CG436" s="1118"/>
      <c r="CH436" s="1117"/>
      <c r="CI436" s="1118"/>
      <c r="CJ436" s="1117"/>
      <c r="CK436" s="1118"/>
      <c r="CL436" s="1117"/>
      <c r="CM436" s="1118"/>
      <c r="CN436" s="1117"/>
      <c r="CO436" s="1118"/>
      <c r="CP436" s="1117"/>
      <c r="CQ436" s="1118"/>
      <c r="CR436" s="1117"/>
      <c r="CS436" s="1118"/>
      <c r="CT436" s="1117"/>
      <c r="CU436" s="1118"/>
      <c r="CV436" s="1117"/>
      <c r="CW436" s="1118"/>
      <c r="CX436" s="1117"/>
      <c r="CY436" s="1118"/>
      <c r="CZ436" s="1117"/>
      <c r="DA436" s="1118"/>
      <c r="DB436" s="1117"/>
      <c r="DC436" s="1118"/>
      <c r="DD436" s="1117"/>
      <c r="DE436" s="1118"/>
      <c r="DF436" s="1117"/>
      <c r="DG436" s="1118"/>
      <c r="DH436" s="1117"/>
      <c r="DI436" s="1118"/>
      <c r="DJ436" s="1123"/>
      <c r="DK436" s="1124"/>
      <c r="DL436" s="1117"/>
      <c r="DM436" s="1118"/>
      <c r="DN436" s="1117"/>
      <c r="DO436" s="1118"/>
      <c r="DP436" s="1117"/>
      <c r="DQ436" s="1118"/>
      <c r="DR436" s="1117"/>
      <c r="DS436" s="1118"/>
      <c r="DT436" s="1117"/>
      <c r="DU436" s="1118"/>
      <c r="DV436" s="1117"/>
      <c r="DW436" s="1118"/>
      <c r="DX436" s="1117"/>
      <c r="DY436" s="1118"/>
      <c r="DZ436" s="1117"/>
      <c r="EA436" s="1118"/>
      <c r="EB436" s="1117"/>
      <c r="EC436" s="1118"/>
      <c r="ED436" s="1117"/>
      <c r="EE436" s="1118"/>
      <c r="EF436" s="1117"/>
      <c r="EG436" s="1118"/>
      <c r="EH436" s="1117"/>
      <c r="EI436" s="1118"/>
      <c r="EJ436" s="1117"/>
      <c r="EK436" s="1118"/>
      <c r="EL436" s="1117"/>
      <c r="EM436" s="1118"/>
      <c r="EN436" s="1117"/>
      <c r="EO436" s="1118"/>
      <c r="EP436" s="1117"/>
      <c r="EQ436" s="1118"/>
      <c r="ER436" s="1117"/>
      <c r="ES436" s="1118"/>
      <c r="ET436" s="1117"/>
      <c r="EU436" s="1118"/>
      <c r="EV436" s="1117"/>
      <c r="EW436" s="1118"/>
      <c r="EX436" s="1117"/>
      <c r="EY436" s="1118"/>
      <c r="EZ436" s="1117"/>
      <c r="FA436" s="1118"/>
      <c r="FB436" s="1117"/>
      <c r="FC436" s="1118"/>
      <c r="FD436" s="1117"/>
      <c r="FE436" s="1118"/>
      <c r="FF436" s="1117"/>
      <c r="FG436" s="1118"/>
      <c r="FH436" s="1117"/>
      <c r="FI436" s="1118"/>
      <c r="FJ436" s="1117"/>
      <c r="FK436" s="1118"/>
      <c r="FL436" s="1117"/>
      <c r="FM436" s="1118"/>
      <c r="FN436" s="1117"/>
      <c r="FO436" s="1118"/>
      <c r="FP436" s="1117"/>
      <c r="FQ436" s="1118"/>
      <c r="FR436" s="1117"/>
      <c r="FS436" s="1118"/>
      <c r="FT436" s="1117"/>
      <c r="FU436" s="1118"/>
      <c r="FV436" s="1117"/>
      <c r="FW436" s="1118"/>
      <c r="FX436" s="1117"/>
      <c r="FY436" s="1118"/>
      <c r="FZ436" s="1117"/>
      <c r="GA436" s="1118"/>
      <c r="GB436" s="1117"/>
      <c r="GC436" s="1118"/>
      <c r="GD436" s="1117"/>
      <c r="GE436" s="1118"/>
      <c r="GF436" s="1117"/>
      <c r="GG436" s="1118"/>
      <c r="GH436" s="1117"/>
      <c r="GI436" s="1118"/>
      <c r="GJ436" s="1117"/>
      <c r="GK436" s="1118"/>
      <c r="GL436" s="1117"/>
      <c r="GM436" s="1118"/>
      <c r="GN436" s="1117"/>
      <c r="GO436" s="1118"/>
      <c r="GP436" s="1117"/>
      <c r="GQ436" s="1118"/>
      <c r="GR436" s="1117"/>
      <c r="GS436" s="1118"/>
      <c r="GT436" s="1117"/>
      <c r="GU436" s="1118"/>
      <c r="GV436" s="1117"/>
      <c r="GW436" s="1118"/>
      <c r="GX436" s="1117"/>
      <c r="GY436" s="1118"/>
      <c r="GZ436" s="1117"/>
      <c r="HA436" s="1118"/>
      <c r="HB436" s="1117"/>
      <c r="HC436" s="1118"/>
      <c r="HD436" s="1117"/>
      <c r="HE436" s="1118"/>
      <c r="HF436" s="1117"/>
      <c r="HG436" s="1118"/>
      <c r="HH436" s="1117"/>
      <c r="HI436" s="1118"/>
    </row>
    <row r="437" spans="1:217" s="20" customFormat="1" ht="12.75" hidden="1" customHeight="1">
      <c r="A437" s="1139"/>
      <c r="B437" s="1140"/>
      <c r="C437" s="1139"/>
      <c r="D437" s="1141"/>
      <c r="E437" s="1141"/>
      <c r="F437" s="1142"/>
      <c r="G437" s="1141"/>
      <c r="H437" s="842"/>
      <c r="I437" s="1143"/>
      <c r="J437" s="1144"/>
      <c r="K437" s="843" t="s">
        <v>384</v>
      </c>
      <c r="L437" s="1113">
        <f>L436</f>
        <v>0</v>
      </c>
      <c r="M437" s="1114"/>
      <c r="N437" s="1113">
        <f>N436+L437</f>
        <v>0</v>
      </c>
      <c r="O437" s="1114"/>
      <c r="P437" s="1113">
        <f>P436+N437</f>
        <v>0</v>
      </c>
      <c r="Q437" s="1114"/>
      <c r="R437" s="1113">
        <f>R436+P437</f>
        <v>0</v>
      </c>
      <c r="S437" s="1114"/>
      <c r="T437" s="1113">
        <f>T436+R437</f>
        <v>0</v>
      </c>
      <c r="U437" s="1114"/>
      <c r="V437" s="1113">
        <f>V436+T437</f>
        <v>0</v>
      </c>
      <c r="W437" s="1114"/>
      <c r="X437" s="1113">
        <f>X436+V437</f>
        <v>0</v>
      </c>
      <c r="Y437" s="1114"/>
      <c r="Z437" s="1113">
        <f>Z436+X437</f>
        <v>0</v>
      </c>
      <c r="AA437" s="1114"/>
      <c r="AB437" s="1113">
        <f>AB436+Z437</f>
        <v>0</v>
      </c>
      <c r="AC437" s="1114"/>
      <c r="AD437" s="1113">
        <f>AD436+AB437</f>
        <v>0</v>
      </c>
      <c r="AE437" s="1114"/>
      <c r="AF437" s="1113">
        <f>AF436+AD437</f>
        <v>0</v>
      </c>
      <c r="AG437" s="1114"/>
      <c r="AH437" s="1113">
        <f>AH436+AF437</f>
        <v>0</v>
      </c>
      <c r="AI437" s="1114"/>
      <c r="AJ437" s="1113">
        <f>AJ436+AH437</f>
        <v>0</v>
      </c>
      <c r="AK437" s="1114"/>
      <c r="AL437" s="1113">
        <f>AL436+AJ437</f>
        <v>0</v>
      </c>
      <c r="AM437" s="1114"/>
      <c r="AN437" s="1113">
        <f>AN436+AL437</f>
        <v>0</v>
      </c>
      <c r="AO437" s="1114"/>
      <c r="AP437" s="1113">
        <f>AP436+AN437</f>
        <v>0</v>
      </c>
      <c r="AQ437" s="1114"/>
      <c r="AR437" s="1113">
        <f>AR436+AP437</f>
        <v>0</v>
      </c>
      <c r="AS437" s="1114"/>
      <c r="AT437" s="1113">
        <f>AT436+AR437</f>
        <v>0</v>
      </c>
      <c r="AU437" s="1114"/>
      <c r="AV437" s="1113">
        <f>AV436+AT437</f>
        <v>0</v>
      </c>
      <c r="AW437" s="1114"/>
      <c r="AX437" s="1113">
        <f>AX436+AV437</f>
        <v>0</v>
      </c>
      <c r="AY437" s="1114"/>
      <c r="AZ437" s="1113">
        <f>AZ436+AX437</f>
        <v>0</v>
      </c>
      <c r="BA437" s="1114"/>
      <c r="BB437" s="1113">
        <f>BB436+AZ437</f>
        <v>0</v>
      </c>
      <c r="BC437" s="1114"/>
      <c r="BD437" s="1113">
        <f>BD436+BB437</f>
        <v>0</v>
      </c>
      <c r="BE437" s="1114"/>
      <c r="BF437" s="1113">
        <f>BF436+BD437</f>
        <v>0</v>
      </c>
      <c r="BG437" s="1114"/>
      <c r="BH437" s="1113">
        <f>BH436+BF437</f>
        <v>0</v>
      </c>
      <c r="BI437" s="1114"/>
      <c r="BJ437" s="1113">
        <f>BJ436+BH437</f>
        <v>0</v>
      </c>
      <c r="BK437" s="1114"/>
      <c r="BL437" s="1113">
        <f>BL436+BJ437</f>
        <v>0</v>
      </c>
      <c r="BM437" s="1114"/>
      <c r="BN437" s="1113">
        <f>BN436+BL437</f>
        <v>0</v>
      </c>
      <c r="BO437" s="1114"/>
      <c r="BP437" s="1113">
        <f>BP436+BN437</f>
        <v>0</v>
      </c>
      <c r="BQ437" s="1114"/>
      <c r="BR437" s="1113">
        <f>BR436+BP437</f>
        <v>0</v>
      </c>
      <c r="BS437" s="1114"/>
      <c r="BT437" s="1113">
        <f>BT436+BR437</f>
        <v>0</v>
      </c>
      <c r="BU437" s="1114"/>
      <c r="BV437" s="1113">
        <f>BV436+BT437</f>
        <v>0</v>
      </c>
      <c r="BW437" s="1114"/>
      <c r="BX437" s="1113">
        <f>BX436+BV437</f>
        <v>0</v>
      </c>
      <c r="BY437" s="1114"/>
      <c r="BZ437" s="1113">
        <f>BZ436+BX437</f>
        <v>0</v>
      </c>
      <c r="CA437" s="1114"/>
      <c r="CB437" s="1113">
        <f>CB436+BZ437</f>
        <v>0</v>
      </c>
      <c r="CC437" s="1114"/>
      <c r="CD437" s="1113">
        <f>CD436+CB437</f>
        <v>0</v>
      </c>
      <c r="CE437" s="1114"/>
      <c r="CF437" s="1113">
        <f>CF436+CD437</f>
        <v>0</v>
      </c>
      <c r="CG437" s="1114"/>
      <c r="CH437" s="1113">
        <f>CH436+CF437</f>
        <v>0</v>
      </c>
      <c r="CI437" s="1114"/>
      <c r="CJ437" s="1113">
        <f>CJ436+CH437</f>
        <v>0</v>
      </c>
      <c r="CK437" s="1114"/>
      <c r="CL437" s="1113">
        <f>CL436+CJ437</f>
        <v>0</v>
      </c>
      <c r="CM437" s="1114"/>
      <c r="CN437" s="1113">
        <f>CN436+CL437</f>
        <v>0</v>
      </c>
      <c r="CO437" s="1114"/>
      <c r="CP437" s="1113">
        <f>CP436+CN437</f>
        <v>0</v>
      </c>
      <c r="CQ437" s="1114"/>
      <c r="CR437" s="1113">
        <f>CR436+CP437</f>
        <v>0</v>
      </c>
      <c r="CS437" s="1114"/>
      <c r="CT437" s="1113">
        <f>CT436+CR437</f>
        <v>0</v>
      </c>
      <c r="CU437" s="1114"/>
      <c r="CV437" s="1113">
        <f>CV436+CT437</f>
        <v>0</v>
      </c>
      <c r="CW437" s="1114"/>
      <c r="CX437" s="1113">
        <f>CX436+CV437</f>
        <v>0</v>
      </c>
      <c r="CY437" s="1114"/>
      <c r="CZ437" s="1113">
        <f>CZ436+CX437</f>
        <v>0</v>
      </c>
      <c r="DA437" s="1114"/>
      <c r="DB437" s="1113">
        <f>DB436+CZ437</f>
        <v>0</v>
      </c>
      <c r="DC437" s="1114"/>
      <c r="DD437" s="1113">
        <f>DD436+DB437</f>
        <v>0</v>
      </c>
      <c r="DE437" s="1114"/>
      <c r="DF437" s="1113">
        <f>DF436+DD437</f>
        <v>0</v>
      </c>
      <c r="DG437" s="1114"/>
      <c r="DH437" s="1113">
        <f>DH436+DF437</f>
        <v>0</v>
      </c>
      <c r="DI437" s="1114"/>
      <c r="DJ437" s="1119">
        <f>DJ436+DH437</f>
        <v>0</v>
      </c>
      <c r="DK437" s="1120"/>
      <c r="DL437" s="1113">
        <f>DL436+DJ437</f>
        <v>0</v>
      </c>
      <c r="DM437" s="1114"/>
      <c r="DN437" s="1113">
        <f>DN436+DL437</f>
        <v>0</v>
      </c>
      <c r="DO437" s="1114"/>
      <c r="DP437" s="1113">
        <f>DP436+DN437</f>
        <v>0</v>
      </c>
      <c r="DQ437" s="1114"/>
      <c r="DR437" s="1113">
        <f>DR436+DP437</f>
        <v>0</v>
      </c>
      <c r="DS437" s="1114"/>
      <c r="DT437" s="1113">
        <f>DT436+DR437</f>
        <v>0</v>
      </c>
      <c r="DU437" s="1114"/>
      <c r="DV437" s="1113">
        <f>DV436+DT437</f>
        <v>0</v>
      </c>
      <c r="DW437" s="1114"/>
      <c r="DX437" s="1113">
        <f>DX436+DV437</f>
        <v>0</v>
      </c>
      <c r="DY437" s="1114"/>
      <c r="DZ437" s="1113">
        <f>DZ436+DX437</f>
        <v>0</v>
      </c>
      <c r="EA437" s="1114"/>
      <c r="EB437" s="1113">
        <f>EB436+DZ437</f>
        <v>0</v>
      </c>
      <c r="EC437" s="1114"/>
      <c r="ED437" s="1113">
        <f>ED436+EB437</f>
        <v>0</v>
      </c>
      <c r="EE437" s="1114"/>
      <c r="EF437" s="1113">
        <f>EF436+ED437</f>
        <v>0</v>
      </c>
      <c r="EG437" s="1114"/>
      <c r="EH437" s="1113">
        <f>EH436+EF437</f>
        <v>0</v>
      </c>
      <c r="EI437" s="1114"/>
      <c r="EJ437" s="1113">
        <f>EJ436+EH437</f>
        <v>0</v>
      </c>
      <c r="EK437" s="1114"/>
      <c r="EL437" s="1113">
        <f>EL436+EJ437</f>
        <v>0</v>
      </c>
      <c r="EM437" s="1114"/>
      <c r="EN437" s="1113">
        <f>EN436+EL437</f>
        <v>0</v>
      </c>
      <c r="EO437" s="1114"/>
      <c r="EP437" s="1113">
        <f>EP436+EN437</f>
        <v>0</v>
      </c>
      <c r="EQ437" s="1114"/>
      <c r="ER437" s="1113">
        <f>ER436+EP437</f>
        <v>0</v>
      </c>
      <c r="ES437" s="1114"/>
      <c r="ET437" s="1113">
        <f>ET436+ER437</f>
        <v>0</v>
      </c>
      <c r="EU437" s="1114"/>
      <c r="EV437" s="1113">
        <f>EV436+ET437</f>
        <v>0</v>
      </c>
      <c r="EW437" s="1114"/>
      <c r="EX437" s="1113">
        <f>EX436+EV437</f>
        <v>0</v>
      </c>
      <c r="EY437" s="1114"/>
      <c r="EZ437" s="1113">
        <f>EZ436+EX437</f>
        <v>0</v>
      </c>
      <c r="FA437" s="1114"/>
      <c r="FB437" s="1113">
        <f>FB436+EZ437</f>
        <v>0</v>
      </c>
      <c r="FC437" s="1114"/>
      <c r="FD437" s="1113">
        <f>FD436+FB437</f>
        <v>0</v>
      </c>
      <c r="FE437" s="1114"/>
      <c r="FF437" s="1113">
        <f>FF436+FD437</f>
        <v>0</v>
      </c>
      <c r="FG437" s="1114"/>
      <c r="FH437" s="1113">
        <f>FH436+FF437</f>
        <v>0</v>
      </c>
      <c r="FI437" s="1114"/>
      <c r="FJ437" s="1113">
        <f>FJ436+FH437</f>
        <v>0</v>
      </c>
      <c r="FK437" s="1114"/>
      <c r="FL437" s="1113">
        <f>FL436+FJ437</f>
        <v>0</v>
      </c>
      <c r="FM437" s="1114"/>
      <c r="FN437" s="1113">
        <f>FN436+FL437</f>
        <v>0</v>
      </c>
      <c r="FO437" s="1114"/>
      <c r="FP437" s="1113">
        <f>FP436+FN437</f>
        <v>0</v>
      </c>
      <c r="FQ437" s="1114"/>
      <c r="FR437" s="1113">
        <f>FR436+FP437</f>
        <v>0</v>
      </c>
      <c r="FS437" s="1114"/>
      <c r="FT437" s="1113">
        <f>FT436+FR437</f>
        <v>0</v>
      </c>
      <c r="FU437" s="1114"/>
      <c r="FV437" s="1113">
        <f>FV436+FT437</f>
        <v>0</v>
      </c>
      <c r="FW437" s="1114"/>
      <c r="FX437" s="1113">
        <f>FX436+FV437</f>
        <v>0</v>
      </c>
      <c r="FY437" s="1114"/>
      <c r="FZ437" s="1113">
        <f>FZ436+FX437</f>
        <v>0</v>
      </c>
      <c r="GA437" s="1114"/>
      <c r="GB437" s="1113">
        <f>GB436+FZ437</f>
        <v>0</v>
      </c>
      <c r="GC437" s="1114"/>
      <c r="GD437" s="1113">
        <f>GD436+GB437</f>
        <v>0</v>
      </c>
      <c r="GE437" s="1114"/>
      <c r="GF437" s="1113">
        <f>GF436+GD437</f>
        <v>0</v>
      </c>
      <c r="GG437" s="1114"/>
      <c r="GH437" s="1113">
        <f>GH436+GF437</f>
        <v>0</v>
      </c>
      <c r="GI437" s="1114"/>
      <c r="GJ437" s="1113">
        <f>GJ436+GH437</f>
        <v>0</v>
      </c>
      <c r="GK437" s="1114"/>
      <c r="GL437" s="1113">
        <f>GL436+GJ437</f>
        <v>0</v>
      </c>
      <c r="GM437" s="1114"/>
      <c r="GN437" s="1113">
        <f>GN436+GL437</f>
        <v>0</v>
      </c>
      <c r="GO437" s="1114"/>
      <c r="GP437" s="1113">
        <f>GP436+GN437</f>
        <v>0</v>
      </c>
      <c r="GQ437" s="1114"/>
      <c r="GR437" s="1113">
        <f>GR436+GP437</f>
        <v>0</v>
      </c>
      <c r="GS437" s="1114"/>
      <c r="GT437" s="1113">
        <f>GT436+GR437</f>
        <v>0</v>
      </c>
      <c r="GU437" s="1114"/>
      <c r="GV437" s="1113">
        <f t="shared" ref="GV437" si="1716">GV436+GT437</f>
        <v>0</v>
      </c>
      <c r="GW437" s="1114"/>
      <c r="GX437" s="1113">
        <f t="shared" ref="GX437" si="1717">GX436+GV437</f>
        <v>0</v>
      </c>
      <c r="GY437" s="1114"/>
      <c r="GZ437" s="1113">
        <f t="shared" ref="GZ437" si="1718">GZ436+GX437</f>
        <v>0</v>
      </c>
      <c r="HA437" s="1114"/>
      <c r="HB437" s="1113">
        <f>HB436+GZ437</f>
        <v>0</v>
      </c>
      <c r="HC437" s="1114"/>
      <c r="HD437" s="1113">
        <f t="shared" ref="HD437" si="1719">HD436+HB437</f>
        <v>0</v>
      </c>
      <c r="HE437" s="1114"/>
      <c r="HF437" s="1113">
        <f t="shared" ref="HF437" si="1720">HF436+HD437</f>
        <v>0</v>
      </c>
      <c r="HG437" s="1114"/>
      <c r="HH437" s="1113">
        <f t="shared" ref="HH437" si="1721">HH436+HF437</f>
        <v>0</v>
      </c>
      <c r="HI437" s="1114"/>
    </row>
    <row r="438" spans="1:217" s="21" customFormat="1" ht="12.75" hidden="1" customHeight="1">
      <c r="A438" s="1139"/>
      <c r="B438" s="1140"/>
      <c r="C438" s="1139"/>
      <c r="D438" s="1141"/>
      <c r="E438" s="1141"/>
      <c r="F438" s="1142"/>
      <c r="G438" s="1141"/>
      <c r="H438" s="844"/>
      <c r="I438" s="1143"/>
      <c r="J438" s="1144"/>
      <c r="K438" s="845" t="s">
        <v>385</v>
      </c>
      <c r="L438" s="1108" t="e">
        <f>IF($E432&gt;0,L435/$E432,"-")</f>
        <v>#N/A</v>
      </c>
      <c r="M438" s="1109"/>
      <c r="N438" s="1108" t="e">
        <f>IF($E432&gt;0,N435/$E432,"-")</f>
        <v>#N/A</v>
      </c>
      <c r="O438" s="1109"/>
      <c r="P438" s="1108" t="e">
        <f>IF($E432&gt;0,P435/$E432,"-")</f>
        <v>#N/A</v>
      </c>
      <c r="Q438" s="1109"/>
      <c r="R438" s="1108" t="e">
        <f>IF($E432&gt;0,R435/$E432,"-")</f>
        <v>#N/A</v>
      </c>
      <c r="S438" s="1109"/>
      <c r="T438" s="1108" t="e">
        <f>IF($E432&gt;0,T435/$E432,"-")</f>
        <v>#N/A</v>
      </c>
      <c r="U438" s="1109"/>
      <c r="V438" s="1108" t="e">
        <f>IF($E432&gt;0,V435/$E432,"-")</f>
        <v>#N/A</v>
      </c>
      <c r="W438" s="1109"/>
      <c r="X438" s="1108" t="e">
        <f>IF($E432&gt;0,X435/$E432,"-")</f>
        <v>#N/A</v>
      </c>
      <c r="Y438" s="1109"/>
      <c r="Z438" s="1108" t="e">
        <f>IF($E432&gt;0,Z435/$E432,"-")</f>
        <v>#N/A</v>
      </c>
      <c r="AA438" s="1109"/>
      <c r="AB438" s="1108" t="e">
        <f>IF($E432&gt;0,AB435/$E432,"-")</f>
        <v>#N/A</v>
      </c>
      <c r="AC438" s="1109"/>
      <c r="AD438" s="1108" t="e">
        <f>IF($E432&gt;0,AD435/$E432,"-")</f>
        <v>#N/A</v>
      </c>
      <c r="AE438" s="1109"/>
      <c r="AF438" s="1108" t="e">
        <f>IF($E432&gt;0,AF435/$E432,"-")</f>
        <v>#N/A</v>
      </c>
      <c r="AG438" s="1109"/>
      <c r="AH438" s="1108" t="e">
        <f>IF($E432&gt;0,AH435/$E432,"-")</f>
        <v>#N/A</v>
      </c>
      <c r="AI438" s="1109"/>
      <c r="AJ438" s="1108" t="e">
        <f>IF($E432&gt;0,AJ435/$E432,"-")</f>
        <v>#N/A</v>
      </c>
      <c r="AK438" s="1109"/>
      <c r="AL438" s="1108" t="e">
        <f>IF($E432&gt;0,AL435/$E432,"-")</f>
        <v>#N/A</v>
      </c>
      <c r="AM438" s="1109"/>
      <c r="AN438" s="1108" t="e">
        <f>IF($E432&gt;0,AN435/$E432,"-")</f>
        <v>#N/A</v>
      </c>
      <c r="AO438" s="1109"/>
      <c r="AP438" s="1108" t="e">
        <f>IF($E432&gt;0,AP435/$E432,"-")</f>
        <v>#N/A</v>
      </c>
      <c r="AQ438" s="1109"/>
      <c r="AR438" s="1108" t="e">
        <f>IF($E432&gt;0,AR435/$E432,"-")</f>
        <v>#N/A</v>
      </c>
      <c r="AS438" s="1109"/>
      <c r="AT438" s="1108" t="e">
        <f>IF($E432&gt;0,AT435/$E432,"-")</f>
        <v>#N/A</v>
      </c>
      <c r="AU438" s="1109"/>
      <c r="AV438" s="1108" t="e">
        <f>IF($E432&gt;0,AV435/$E432,"-")</f>
        <v>#N/A</v>
      </c>
      <c r="AW438" s="1109"/>
      <c r="AX438" s="1108" t="e">
        <f>IF($E432&gt;0,AX435/$E432,"-")</f>
        <v>#N/A</v>
      </c>
      <c r="AY438" s="1109"/>
      <c r="AZ438" s="1108" t="e">
        <f>IF($E432&gt;0,AZ435/$E432,"-")</f>
        <v>#N/A</v>
      </c>
      <c r="BA438" s="1109"/>
      <c r="BB438" s="1108" t="e">
        <f>IF($E432&gt;0,BB435/$E432,"-")</f>
        <v>#N/A</v>
      </c>
      <c r="BC438" s="1109"/>
      <c r="BD438" s="1108" t="e">
        <f>IF($E432&gt;0,BD435/$E432,"-")</f>
        <v>#N/A</v>
      </c>
      <c r="BE438" s="1109"/>
      <c r="BF438" s="1108" t="e">
        <f>IF($E432&gt;0,BF435/$E432,"-")</f>
        <v>#N/A</v>
      </c>
      <c r="BG438" s="1109"/>
      <c r="BH438" s="1108" t="e">
        <f>IF($E432&gt;0,BH435/$E432,"-")</f>
        <v>#N/A</v>
      </c>
      <c r="BI438" s="1109"/>
      <c r="BJ438" s="1108" t="e">
        <f>IF($E432&gt;0,BJ435/$E432,"-")</f>
        <v>#N/A</v>
      </c>
      <c r="BK438" s="1109"/>
      <c r="BL438" s="1108" t="e">
        <f>IF($E432&gt;0,BL435/$E432,"-")</f>
        <v>#N/A</v>
      </c>
      <c r="BM438" s="1109"/>
      <c r="BN438" s="1108" t="e">
        <f>IF($E432&gt;0,BN435/$E432,"-")</f>
        <v>#N/A</v>
      </c>
      <c r="BO438" s="1109"/>
      <c r="BP438" s="1108" t="e">
        <f>IF($E432&gt;0,BP435/$E432,"-")</f>
        <v>#N/A</v>
      </c>
      <c r="BQ438" s="1109"/>
      <c r="BR438" s="1108" t="e">
        <f>IF($E432&gt;0,BR435/$E432,"-")</f>
        <v>#N/A</v>
      </c>
      <c r="BS438" s="1109"/>
      <c r="BT438" s="1108" t="e">
        <f>IF($E432&gt;0,BT435/$E432,"-")</f>
        <v>#N/A</v>
      </c>
      <c r="BU438" s="1109"/>
      <c r="BV438" s="1108" t="e">
        <f>IF($E432&gt;0,BV435/$E432,"-")</f>
        <v>#N/A</v>
      </c>
      <c r="BW438" s="1109"/>
      <c r="BX438" s="1108" t="e">
        <f>IF($E432&gt;0,BX435/$E432,"-")</f>
        <v>#N/A</v>
      </c>
      <c r="BY438" s="1109"/>
      <c r="BZ438" s="1108" t="e">
        <f>IF($E432&gt;0,BZ435/$E432,"-")</f>
        <v>#N/A</v>
      </c>
      <c r="CA438" s="1109"/>
      <c r="CB438" s="1108" t="e">
        <f>IF($E432&gt;0,CB435/$E432,"-")</f>
        <v>#N/A</v>
      </c>
      <c r="CC438" s="1109"/>
      <c r="CD438" s="1108" t="e">
        <f>IF($E432&gt;0,CD435/$E432,"-")</f>
        <v>#N/A</v>
      </c>
      <c r="CE438" s="1109"/>
      <c r="CF438" s="1108" t="e">
        <f>IF($E432&gt;0,CF435/$E432,"-")</f>
        <v>#N/A</v>
      </c>
      <c r="CG438" s="1109"/>
      <c r="CH438" s="1108" t="e">
        <f>IF($E432&gt;0,CH435/$E432,"-")</f>
        <v>#N/A</v>
      </c>
      <c r="CI438" s="1109"/>
      <c r="CJ438" s="1108" t="e">
        <f>IF($E432&gt;0,CJ435/$E432,"-")</f>
        <v>#N/A</v>
      </c>
      <c r="CK438" s="1109"/>
      <c r="CL438" s="1108" t="e">
        <f>IF($E432&gt;0,CL435/$E432,"-")</f>
        <v>#N/A</v>
      </c>
      <c r="CM438" s="1109"/>
      <c r="CN438" s="1108" t="e">
        <f>IF($E432&gt;0,CN435/$E432,"-")</f>
        <v>#N/A</v>
      </c>
      <c r="CO438" s="1109"/>
      <c r="CP438" s="1108" t="e">
        <f>IF($E432&gt;0,CP435/$E432,"-")</f>
        <v>#N/A</v>
      </c>
      <c r="CQ438" s="1109"/>
      <c r="CR438" s="1108" t="e">
        <f>IF($E432&gt;0,CR435/$E432,"-")</f>
        <v>#N/A</v>
      </c>
      <c r="CS438" s="1109"/>
      <c r="CT438" s="1108" t="e">
        <f>IF($E432&gt;0,CT435/$E432,"-")</f>
        <v>#N/A</v>
      </c>
      <c r="CU438" s="1109"/>
      <c r="CV438" s="1108" t="e">
        <f>IF($E432&gt;0,CV435/$E432,"-")</f>
        <v>#N/A</v>
      </c>
      <c r="CW438" s="1109"/>
      <c r="CX438" s="1108" t="e">
        <f>IF($E432&gt;0,CX435/$E432,"-")</f>
        <v>#N/A</v>
      </c>
      <c r="CY438" s="1109"/>
      <c r="CZ438" s="1108" t="e">
        <f>IF($E432&gt;0,CZ435/$E432,"-")</f>
        <v>#N/A</v>
      </c>
      <c r="DA438" s="1109"/>
      <c r="DB438" s="1108" t="e">
        <f>IF($E432&gt;0,DB435/$E432,"-")</f>
        <v>#N/A</v>
      </c>
      <c r="DC438" s="1109"/>
      <c r="DD438" s="1108" t="e">
        <f>IF($E432&gt;0,DD435/$E432,"-")</f>
        <v>#N/A</v>
      </c>
      <c r="DE438" s="1109"/>
      <c r="DF438" s="1108" t="e">
        <f>IF($E432&gt;0,DF435/$E432,"-")</f>
        <v>#N/A</v>
      </c>
      <c r="DG438" s="1109"/>
      <c r="DH438" s="1108" t="e">
        <f>IF($E432&gt;0,DH435/$E432,"-")</f>
        <v>#N/A</v>
      </c>
      <c r="DI438" s="1109"/>
      <c r="DJ438" s="1115" t="e">
        <f>IF($E432&gt;0,DJ435/$E432,"-")</f>
        <v>#N/A</v>
      </c>
      <c r="DK438" s="1116"/>
      <c r="DL438" s="1108" t="e">
        <f>IF($E432&gt;0,DL435/$E432,"-")</f>
        <v>#N/A</v>
      </c>
      <c r="DM438" s="1109"/>
      <c r="DN438" s="1108" t="e">
        <f>IF($E432&gt;0,DN435/$E432,"-")</f>
        <v>#N/A</v>
      </c>
      <c r="DO438" s="1109"/>
      <c r="DP438" s="1108" t="e">
        <f>IF($E432&gt;0,DP435/$E432,"-")</f>
        <v>#N/A</v>
      </c>
      <c r="DQ438" s="1109"/>
      <c r="DR438" s="1108" t="e">
        <f>IF($E432&gt;0,DR435/$E432,"-")</f>
        <v>#N/A</v>
      </c>
      <c r="DS438" s="1109"/>
      <c r="DT438" s="1108" t="e">
        <f>IF($E432&gt;0,DT435/$E432,"-")</f>
        <v>#N/A</v>
      </c>
      <c r="DU438" s="1109"/>
      <c r="DV438" s="1108" t="e">
        <f>IF($E432&gt;0,DV435/$E432,"-")</f>
        <v>#N/A</v>
      </c>
      <c r="DW438" s="1109"/>
      <c r="DX438" s="1108" t="e">
        <f>IF($E432&gt;0,DX435/$E432,"-")</f>
        <v>#N/A</v>
      </c>
      <c r="DY438" s="1109"/>
      <c r="DZ438" s="1108" t="e">
        <f>IF($E432&gt;0,DZ435/$E432,"-")</f>
        <v>#N/A</v>
      </c>
      <c r="EA438" s="1109"/>
      <c r="EB438" s="1108" t="e">
        <f>IF($E432&gt;0,EB435/$E432,"-")</f>
        <v>#N/A</v>
      </c>
      <c r="EC438" s="1109"/>
      <c r="ED438" s="1108" t="e">
        <f>IF($E432&gt;0,ED435/$E432,"-")</f>
        <v>#N/A</v>
      </c>
      <c r="EE438" s="1109"/>
      <c r="EF438" s="1108" t="e">
        <f>IF($E432&gt;0,EF435/$E432,"-")</f>
        <v>#N/A</v>
      </c>
      <c r="EG438" s="1109"/>
      <c r="EH438" s="1108" t="e">
        <f>IF($E432&gt;0,EH435/$E432,"-")</f>
        <v>#N/A</v>
      </c>
      <c r="EI438" s="1109"/>
      <c r="EJ438" s="1108" t="e">
        <f>IF($E432&gt;0,EJ435/$E432,"-")</f>
        <v>#N/A</v>
      </c>
      <c r="EK438" s="1109"/>
      <c r="EL438" s="1108" t="e">
        <f>IF($E432&gt;0,EL435/$E432,"-")</f>
        <v>#N/A</v>
      </c>
      <c r="EM438" s="1109"/>
      <c r="EN438" s="1108" t="e">
        <f>IF($E432&gt;0,EN435/$E432,"-")</f>
        <v>#N/A</v>
      </c>
      <c r="EO438" s="1109"/>
      <c r="EP438" s="1108" t="e">
        <f>IF($E432&gt;0,EP435/$E432,"-")</f>
        <v>#N/A</v>
      </c>
      <c r="EQ438" s="1109"/>
      <c r="ER438" s="1108" t="e">
        <f>IF($E432&gt;0,ER435/$E432,"-")</f>
        <v>#N/A</v>
      </c>
      <c r="ES438" s="1109"/>
      <c r="ET438" s="1108" t="e">
        <f>IF($E432&gt;0,ET435/$E432,"-")</f>
        <v>#N/A</v>
      </c>
      <c r="EU438" s="1109"/>
      <c r="EV438" s="1108" t="e">
        <f>IF($E432&gt;0,EV435/$E432,"-")</f>
        <v>#N/A</v>
      </c>
      <c r="EW438" s="1109"/>
      <c r="EX438" s="1108" t="e">
        <f>IF($E432&gt;0,EX435/$E432,"-")</f>
        <v>#N/A</v>
      </c>
      <c r="EY438" s="1109"/>
      <c r="EZ438" s="1108" t="e">
        <f>IF($E432&gt;0,EZ435/$E432,"-")</f>
        <v>#N/A</v>
      </c>
      <c r="FA438" s="1109"/>
      <c r="FB438" s="1108" t="e">
        <f>IF($E432&gt;0,FB435/$E432,"-")</f>
        <v>#N/A</v>
      </c>
      <c r="FC438" s="1109"/>
      <c r="FD438" s="1108" t="e">
        <f>IF($E432&gt;0,FD435/$E432,"-")</f>
        <v>#N/A</v>
      </c>
      <c r="FE438" s="1109"/>
      <c r="FF438" s="1108" t="e">
        <f>IF($E432&gt;0,FF435/$E432,"-")</f>
        <v>#N/A</v>
      </c>
      <c r="FG438" s="1109"/>
      <c r="FH438" s="1108" t="e">
        <f>IF($E432&gt;0,FH435/$E432,"-")</f>
        <v>#N/A</v>
      </c>
      <c r="FI438" s="1109"/>
      <c r="FJ438" s="1108" t="e">
        <f>IF($E432&gt;0,FJ435/$E432,"-")</f>
        <v>#N/A</v>
      </c>
      <c r="FK438" s="1109"/>
      <c r="FL438" s="1108" t="e">
        <f>IF($E432&gt;0,FL435/$E432,"-")</f>
        <v>#N/A</v>
      </c>
      <c r="FM438" s="1109"/>
      <c r="FN438" s="1108" t="e">
        <f>IF($E432&gt;0,FN435/$E432,"-")</f>
        <v>#N/A</v>
      </c>
      <c r="FO438" s="1109"/>
      <c r="FP438" s="1108" t="e">
        <f>IF($E432&gt;0,FP435/$E432,"-")</f>
        <v>#N/A</v>
      </c>
      <c r="FQ438" s="1109"/>
      <c r="FR438" s="1108" t="e">
        <f>IF($E432&gt;0,FR435/$E432,"-")</f>
        <v>#N/A</v>
      </c>
      <c r="FS438" s="1109"/>
      <c r="FT438" s="1108" t="e">
        <f>IF($E432&gt;0,FT435/$E432,"-")</f>
        <v>#N/A</v>
      </c>
      <c r="FU438" s="1109"/>
      <c r="FV438" s="1108" t="e">
        <f>IF($E432&gt;0,FV435/$E432,"-")</f>
        <v>#N/A</v>
      </c>
      <c r="FW438" s="1109"/>
      <c r="FX438" s="1108" t="e">
        <f>IF($E432&gt;0,FX435/$E432,"-")</f>
        <v>#N/A</v>
      </c>
      <c r="FY438" s="1109"/>
      <c r="FZ438" s="1108" t="e">
        <f>IF($E432&gt;0,FZ435/$E432,"-")</f>
        <v>#N/A</v>
      </c>
      <c r="GA438" s="1109"/>
      <c r="GB438" s="1108" t="e">
        <f>IF($E432&gt;0,GB435/$E432,"-")</f>
        <v>#N/A</v>
      </c>
      <c r="GC438" s="1109"/>
      <c r="GD438" s="1108" t="e">
        <f>IF($E432&gt;0,GD435/$E432,"-")</f>
        <v>#N/A</v>
      </c>
      <c r="GE438" s="1109"/>
      <c r="GF438" s="1108" t="e">
        <f>IF($E432&gt;0,GF435/$E432,"-")</f>
        <v>#N/A</v>
      </c>
      <c r="GG438" s="1109"/>
      <c r="GH438" s="1108" t="e">
        <f>IF($E432&gt;0,GH435/$E432,"-")</f>
        <v>#N/A</v>
      </c>
      <c r="GI438" s="1109"/>
      <c r="GJ438" s="1108" t="e">
        <f>IF($E432&gt;0,GJ435/$E432,"-")</f>
        <v>#N/A</v>
      </c>
      <c r="GK438" s="1109"/>
      <c r="GL438" s="1108" t="e">
        <f>IF($E432&gt;0,GL435/$E432,"-")</f>
        <v>#N/A</v>
      </c>
      <c r="GM438" s="1109"/>
      <c r="GN438" s="1108" t="e">
        <f>IF($E432&gt;0,GN435/$E432,"-")</f>
        <v>#N/A</v>
      </c>
      <c r="GO438" s="1109"/>
      <c r="GP438" s="1108" t="e">
        <f>IF($E432&gt;0,GP435/$E432,"-")</f>
        <v>#N/A</v>
      </c>
      <c r="GQ438" s="1109"/>
      <c r="GR438" s="1108" t="e">
        <f>IF($E432&gt;0,GR435/$E432,"-")</f>
        <v>#N/A</v>
      </c>
      <c r="GS438" s="1109"/>
      <c r="GT438" s="1108" t="e">
        <f>IF($E432&gt;0,GT435/$E432,"-")</f>
        <v>#N/A</v>
      </c>
      <c r="GU438" s="1109"/>
      <c r="GV438" s="1108" t="e">
        <f t="shared" ref="GV438" si="1722">IF($E432&gt;0,GV435/$E432,"-")</f>
        <v>#N/A</v>
      </c>
      <c r="GW438" s="1109"/>
      <c r="GX438" s="1108" t="e">
        <f t="shared" ref="GX438" si="1723">IF($E432&gt;0,GX435/$E432,"-")</f>
        <v>#N/A</v>
      </c>
      <c r="GY438" s="1109"/>
      <c r="GZ438" s="1108" t="e">
        <f t="shared" ref="GZ438" si="1724">IF($E432&gt;0,GZ435/$E432,"-")</f>
        <v>#N/A</v>
      </c>
      <c r="HA438" s="1109"/>
      <c r="HB438" s="1108" t="e">
        <f>IF($E432&gt;0,HB435/$E432,"-")</f>
        <v>#N/A</v>
      </c>
      <c r="HC438" s="1109"/>
      <c r="HD438" s="1108" t="e">
        <f t="shared" ref="HD438" si="1725">IF($E432&gt;0,HD435/$E432,"-")</f>
        <v>#N/A</v>
      </c>
      <c r="HE438" s="1109"/>
      <c r="HF438" s="1108" t="e">
        <f t="shared" ref="HF438" si="1726">IF($E432&gt;0,HF435/$E432,"-")</f>
        <v>#N/A</v>
      </c>
      <c r="HG438" s="1109"/>
      <c r="HH438" s="1108" t="e">
        <f t="shared" ref="HH438" si="1727">IF($E432&gt;0,HH435/$E432,"-")</f>
        <v>#N/A</v>
      </c>
      <c r="HI438" s="1109"/>
    </row>
    <row r="439" spans="1:217" ht="12.75" hidden="1" customHeight="1">
      <c r="A439" s="1139"/>
      <c r="B439" s="1140"/>
      <c r="C439" s="1139"/>
      <c r="D439" s="1141"/>
      <c r="E439" s="1141"/>
      <c r="F439" s="1142"/>
      <c r="G439" s="1141"/>
      <c r="H439" s="733"/>
      <c r="I439" s="1143"/>
      <c r="J439" s="1144"/>
      <c r="K439" s="846" t="s">
        <v>386</v>
      </c>
      <c r="L439" s="1110" t="e">
        <f>IF($E432&gt;0,L437/$E432,"-")</f>
        <v>#N/A</v>
      </c>
      <c r="M439" s="1111"/>
      <c r="N439" s="1110" t="e">
        <f>IF($E432&gt;0,N437/$E432,"-")</f>
        <v>#N/A</v>
      </c>
      <c r="O439" s="1111"/>
      <c r="P439" s="1110" t="e">
        <f>IF($E432&gt;0,P437/$E432,"-")</f>
        <v>#N/A</v>
      </c>
      <c r="Q439" s="1111"/>
      <c r="R439" s="1110" t="e">
        <f>IF($E432&gt;0,R437/$E432,"-")</f>
        <v>#N/A</v>
      </c>
      <c r="S439" s="1111"/>
      <c r="T439" s="1110" t="e">
        <f>IF($E432&gt;0,T437/$E432,"-")</f>
        <v>#N/A</v>
      </c>
      <c r="U439" s="1111"/>
      <c r="V439" s="1110" t="e">
        <f>IF($E432&gt;0,V437/$E432,"-")</f>
        <v>#N/A</v>
      </c>
      <c r="W439" s="1111"/>
      <c r="X439" s="1110" t="e">
        <f>IF($E432&gt;0,X437/$E432,"-")</f>
        <v>#N/A</v>
      </c>
      <c r="Y439" s="1111"/>
      <c r="Z439" s="1110" t="e">
        <f>IF($E432&gt;0,Z437/$E432,"-")</f>
        <v>#N/A</v>
      </c>
      <c r="AA439" s="1111"/>
      <c r="AB439" s="1110" t="e">
        <f>IF($E432&gt;0,AB437/$E432,"-")</f>
        <v>#N/A</v>
      </c>
      <c r="AC439" s="1111"/>
      <c r="AD439" s="1110" t="e">
        <f>IF($E432&gt;0,AD437/$E432,"-")</f>
        <v>#N/A</v>
      </c>
      <c r="AE439" s="1111"/>
      <c r="AF439" s="1110" t="e">
        <f>IF($E432&gt;0,AF437/$E432,"-")</f>
        <v>#N/A</v>
      </c>
      <c r="AG439" s="1111"/>
      <c r="AH439" s="1110" t="e">
        <f>IF($E432&gt;0,AH437/$E432,"-")</f>
        <v>#N/A</v>
      </c>
      <c r="AI439" s="1111"/>
      <c r="AJ439" s="1110" t="e">
        <f>IF($E432&gt;0,AJ437/$E432,"-")</f>
        <v>#N/A</v>
      </c>
      <c r="AK439" s="1111"/>
      <c r="AL439" s="1110" t="e">
        <f>IF($E432&gt;0,AL437/$E432,"-")</f>
        <v>#N/A</v>
      </c>
      <c r="AM439" s="1111"/>
      <c r="AN439" s="1110" t="e">
        <f>IF($E432&gt;0,AN437/$E432,"-")</f>
        <v>#N/A</v>
      </c>
      <c r="AO439" s="1111"/>
      <c r="AP439" s="1110" t="e">
        <f>IF($E432&gt;0,AP437/$E432,"-")</f>
        <v>#N/A</v>
      </c>
      <c r="AQ439" s="1111"/>
      <c r="AR439" s="1110" t="e">
        <f>IF($E432&gt;0,AR437/$E432,"-")</f>
        <v>#N/A</v>
      </c>
      <c r="AS439" s="1111"/>
      <c r="AT439" s="1110" t="e">
        <f>IF($E432&gt;0,AT437/$E432,"-")</f>
        <v>#N/A</v>
      </c>
      <c r="AU439" s="1111"/>
      <c r="AV439" s="1110" t="e">
        <f>IF($E432&gt;0,AV437/$E432,"-")</f>
        <v>#N/A</v>
      </c>
      <c r="AW439" s="1111"/>
      <c r="AX439" s="1110" t="e">
        <f>IF($E432&gt;0,AX437/$E432,"-")</f>
        <v>#N/A</v>
      </c>
      <c r="AY439" s="1111"/>
      <c r="AZ439" s="1110" t="e">
        <f>IF($E432&gt;0,AZ437/$E432,"-")</f>
        <v>#N/A</v>
      </c>
      <c r="BA439" s="1111"/>
      <c r="BB439" s="1110" t="e">
        <f>IF($E432&gt;0,BB437/$E432,"-")</f>
        <v>#N/A</v>
      </c>
      <c r="BC439" s="1111"/>
      <c r="BD439" s="1110" t="e">
        <f>IF($E432&gt;0,BD437/$E432,"-")</f>
        <v>#N/A</v>
      </c>
      <c r="BE439" s="1111"/>
      <c r="BF439" s="1110" t="e">
        <f>IF($E432&gt;0,BF437/$E432,"-")</f>
        <v>#N/A</v>
      </c>
      <c r="BG439" s="1111"/>
      <c r="BH439" s="1110" t="e">
        <f>IF($E432&gt;0,BH437/$E432,"-")</f>
        <v>#N/A</v>
      </c>
      <c r="BI439" s="1111"/>
      <c r="BJ439" s="1110" t="e">
        <f>IF($E432&gt;0,BJ437/$E432,"-")</f>
        <v>#N/A</v>
      </c>
      <c r="BK439" s="1111"/>
      <c r="BL439" s="1110" t="e">
        <f>IF($E432&gt;0,BL437/$E432,"-")</f>
        <v>#N/A</v>
      </c>
      <c r="BM439" s="1111"/>
      <c r="BN439" s="1110" t="e">
        <f>IF($E432&gt;0,BN437/$E432,"-")</f>
        <v>#N/A</v>
      </c>
      <c r="BO439" s="1111"/>
      <c r="BP439" s="1110" t="e">
        <f>IF($E432&gt;0,BP437/$E432,"-")</f>
        <v>#N/A</v>
      </c>
      <c r="BQ439" s="1111"/>
      <c r="BR439" s="1107" t="e">
        <f>IF($E432&gt;0,BR437/$E432,"-")</f>
        <v>#N/A</v>
      </c>
      <c r="BS439" s="1107"/>
      <c r="BT439" s="1107" t="e">
        <f>IF($E432&gt;0,BT437/$E432,"-")</f>
        <v>#N/A</v>
      </c>
      <c r="BU439" s="1107"/>
      <c r="BV439" s="1107" t="e">
        <f>IF($E432&gt;0,BV437/$E432,"-")</f>
        <v>#N/A</v>
      </c>
      <c r="BW439" s="1107"/>
      <c r="BX439" s="1107" t="e">
        <f>IF($E432&gt;0,BX437/$E432,"-")</f>
        <v>#N/A</v>
      </c>
      <c r="BY439" s="1107"/>
      <c r="BZ439" s="1107" t="e">
        <f>IF($E432&gt;0,BZ437/$E432,"-")</f>
        <v>#N/A</v>
      </c>
      <c r="CA439" s="1107"/>
      <c r="CB439" s="1107" t="e">
        <f>IF($E432&gt;0,CB437/$E432,"-")</f>
        <v>#N/A</v>
      </c>
      <c r="CC439" s="1107"/>
      <c r="CD439" s="1107" t="e">
        <f>IF($E432&gt;0,CD437/$E432,"-")</f>
        <v>#N/A</v>
      </c>
      <c r="CE439" s="1107"/>
      <c r="CF439" s="1107" t="e">
        <f>IF($E432&gt;0,CF437/$E432,"-")</f>
        <v>#N/A</v>
      </c>
      <c r="CG439" s="1107"/>
      <c r="CH439" s="1107" t="e">
        <f>IF($E432&gt;0,CH437/$E432,"-")</f>
        <v>#N/A</v>
      </c>
      <c r="CI439" s="1107"/>
      <c r="CJ439" s="1107" t="e">
        <f>IF($E432&gt;0,CJ437/$E432,"-")</f>
        <v>#N/A</v>
      </c>
      <c r="CK439" s="1107"/>
      <c r="CL439" s="1107" t="e">
        <f>IF($E432&gt;0,CL437/$E432,"-")</f>
        <v>#N/A</v>
      </c>
      <c r="CM439" s="1107"/>
      <c r="CN439" s="1107" t="e">
        <f>IF($E432&gt;0,CN437/$E432,"-")</f>
        <v>#N/A</v>
      </c>
      <c r="CO439" s="1107"/>
      <c r="CP439" s="1107" t="e">
        <f>IF($E432&gt;0,CP437/$E432,"-")</f>
        <v>#N/A</v>
      </c>
      <c r="CQ439" s="1107"/>
      <c r="CR439" s="1107" t="e">
        <f>IF($E432&gt;0,CR437/$E432,"-")</f>
        <v>#N/A</v>
      </c>
      <c r="CS439" s="1107"/>
      <c r="CT439" s="1107" t="e">
        <f>IF($E432&gt;0,CT437/$E432,"-")</f>
        <v>#N/A</v>
      </c>
      <c r="CU439" s="1107"/>
      <c r="CV439" s="1107" t="e">
        <f>IF($E432&gt;0,CV437/$E432,"-")</f>
        <v>#N/A</v>
      </c>
      <c r="CW439" s="1107"/>
      <c r="CX439" s="1107" t="e">
        <f>IF($E432&gt;0,CX437/$E432,"-")</f>
        <v>#N/A</v>
      </c>
      <c r="CY439" s="1107"/>
      <c r="CZ439" s="1107" t="e">
        <f>IF($E432&gt;0,CZ437/$E432,"-")</f>
        <v>#N/A</v>
      </c>
      <c r="DA439" s="1107"/>
      <c r="DB439" s="1107" t="e">
        <f>IF($E432&gt;0,DB437/$E432,"-")</f>
        <v>#N/A</v>
      </c>
      <c r="DC439" s="1107"/>
      <c r="DD439" s="1107" t="e">
        <f>IF($E432&gt;0,DD437/$E432,"-")</f>
        <v>#N/A</v>
      </c>
      <c r="DE439" s="1107"/>
      <c r="DF439" s="1107" t="e">
        <f>IF($E432&gt;0,DF437/$E432,"-")</f>
        <v>#N/A</v>
      </c>
      <c r="DG439" s="1107"/>
      <c r="DH439" s="1107" t="e">
        <f>IF($E432&gt;0,DH437/$E432,"-")</f>
        <v>#N/A</v>
      </c>
      <c r="DI439" s="1107"/>
      <c r="DJ439" s="1112" t="e">
        <f>IF($E432&gt;0,DJ437/$E432,"-")</f>
        <v>#N/A</v>
      </c>
      <c r="DK439" s="1112"/>
      <c r="DL439" s="1107" t="e">
        <f>IF($E432&gt;0,DL437/$E432,"-")</f>
        <v>#N/A</v>
      </c>
      <c r="DM439" s="1107"/>
      <c r="DN439" s="1107" t="e">
        <f>IF($E432&gt;0,DN437/$E432,"-")</f>
        <v>#N/A</v>
      </c>
      <c r="DO439" s="1107"/>
      <c r="DP439" s="1107" t="e">
        <f>IF($E432&gt;0,DP437/$E432,"-")</f>
        <v>#N/A</v>
      </c>
      <c r="DQ439" s="1107"/>
      <c r="DR439" s="1107" t="e">
        <f>IF($E432&gt;0,DR437/$E432,"-")</f>
        <v>#N/A</v>
      </c>
      <c r="DS439" s="1107"/>
      <c r="DT439" s="1107" t="e">
        <f>IF($E432&gt;0,DT437/$E432,"-")</f>
        <v>#N/A</v>
      </c>
      <c r="DU439" s="1107"/>
      <c r="DV439" s="1107" t="e">
        <f>IF($E432&gt;0,DV437/$E432,"-")</f>
        <v>#N/A</v>
      </c>
      <c r="DW439" s="1107"/>
      <c r="DX439" s="1107" t="e">
        <f>IF($E432&gt;0,DX437/$E432,"-")</f>
        <v>#N/A</v>
      </c>
      <c r="DY439" s="1107"/>
      <c r="DZ439" s="1107" t="e">
        <f>IF($E432&gt;0,DZ437/$E432,"-")</f>
        <v>#N/A</v>
      </c>
      <c r="EA439" s="1107"/>
      <c r="EB439" s="1107" t="e">
        <f>IF($E432&gt;0,EB437/$E432,"-")</f>
        <v>#N/A</v>
      </c>
      <c r="EC439" s="1107"/>
      <c r="ED439" s="1107" t="e">
        <f>IF($E432&gt;0,ED437/$E432,"-")</f>
        <v>#N/A</v>
      </c>
      <c r="EE439" s="1107"/>
      <c r="EF439" s="1107" t="e">
        <f>IF($E432&gt;0,EF437/$E432,"-")</f>
        <v>#N/A</v>
      </c>
      <c r="EG439" s="1107"/>
      <c r="EH439" s="1107" t="e">
        <f>IF($E432&gt;0,EH437/$E432,"-")</f>
        <v>#N/A</v>
      </c>
      <c r="EI439" s="1107"/>
      <c r="EJ439" s="1107" t="e">
        <f>IF($E432&gt;0,EJ437/$E432,"-")</f>
        <v>#N/A</v>
      </c>
      <c r="EK439" s="1107"/>
      <c r="EL439" s="1107" t="e">
        <f>IF($E432&gt;0,EL437/$E432,"-")</f>
        <v>#N/A</v>
      </c>
      <c r="EM439" s="1107"/>
      <c r="EN439" s="1107" t="e">
        <f>IF($E432&gt;0,EN437/$E432,"-")</f>
        <v>#N/A</v>
      </c>
      <c r="EO439" s="1107"/>
      <c r="EP439" s="1107" t="e">
        <f>IF($E432&gt;0,EP437/$E432,"-")</f>
        <v>#N/A</v>
      </c>
      <c r="EQ439" s="1107"/>
      <c r="ER439" s="1107" t="e">
        <f>IF($E432&gt;0,ER437/$E432,"-")</f>
        <v>#N/A</v>
      </c>
      <c r="ES439" s="1107"/>
      <c r="ET439" s="1107" t="e">
        <f>IF($E432&gt;0,ET437/$E432,"-")</f>
        <v>#N/A</v>
      </c>
      <c r="EU439" s="1107"/>
      <c r="EV439" s="1107" t="e">
        <f>IF($E432&gt;0,EV437/$E432,"-")</f>
        <v>#N/A</v>
      </c>
      <c r="EW439" s="1107"/>
      <c r="EX439" s="1107" t="e">
        <f>IF($E432&gt;0,EX437/$E432,"-")</f>
        <v>#N/A</v>
      </c>
      <c r="EY439" s="1107"/>
      <c r="EZ439" s="1107" t="e">
        <f>IF($E432&gt;0,EZ437/$E432,"-")</f>
        <v>#N/A</v>
      </c>
      <c r="FA439" s="1107"/>
      <c r="FB439" s="1107" t="e">
        <f>IF($E432&gt;0,FB437/$E432,"-")</f>
        <v>#N/A</v>
      </c>
      <c r="FC439" s="1107"/>
      <c r="FD439" s="1107" t="e">
        <f>IF($E432&gt;0,FD437/$E432,"-")</f>
        <v>#N/A</v>
      </c>
      <c r="FE439" s="1107"/>
      <c r="FF439" s="1107" t="e">
        <f>IF($E432&gt;0,FF437/$E432,"-")</f>
        <v>#N/A</v>
      </c>
      <c r="FG439" s="1107"/>
      <c r="FH439" s="1107" t="e">
        <f>IF($E432&gt;0,FH437/$E432,"-")</f>
        <v>#N/A</v>
      </c>
      <c r="FI439" s="1107"/>
      <c r="FJ439" s="1107" t="e">
        <f>IF($E432&gt;0,FJ437/$E432,"-")</f>
        <v>#N/A</v>
      </c>
      <c r="FK439" s="1107"/>
      <c r="FL439" s="1107" t="e">
        <f>IF($E432&gt;0,FL437/$E432,"-")</f>
        <v>#N/A</v>
      </c>
      <c r="FM439" s="1107"/>
      <c r="FN439" s="1107" t="e">
        <f>IF($E432&gt;0,FN437/$E432,"-")</f>
        <v>#N/A</v>
      </c>
      <c r="FO439" s="1107"/>
      <c r="FP439" s="1107" t="e">
        <f>IF($E432&gt;0,FP437/$E432,"-")</f>
        <v>#N/A</v>
      </c>
      <c r="FQ439" s="1107"/>
      <c r="FR439" s="1107" t="e">
        <f>IF($E432&gt;0,FR437/$E432,"-")</f>
        <v>#N/A</v>
      </c>
      <c r="FS439" s="1107"/>
      <c r="FT439" s="1107" t="e">
        <f>IF($E432&gt;0,FT437/$E432,"-")</f>
        <v>#N/A</v>
      </c>
      <c r="FU439" s="1107"/>
      <c r="FV439" s="1107" t="e">
        <f>IF($E432&gt;0,FV437/$E432,"-")</f>
        <v>#N/A</v>
      </c>
      <c r="FW439" s="1107"/>
      <c r="FX439" s="1107" t="e">
        <f>IF($E432&gt;0,FX437/$E432,"-")</f>
        <v>#N/A</v>
      </c>
      <c r="FY439" s="1107"/>
      <c r="FZ439" s="1107" t="e">
        <f>IF($E432&gt;0,FZ437/$E432,"-")</f>
        <v>#N/A</v>
      </c>
      <c r="GA439" s="1107"/>
      <c r="GB439" s="1107" t="e">
        <f>IF($E432&gt;0,GB437/$E432,"-")</f>
        <v>#N/A</v>
      </c>
      <c r="GC439" s="1107"/>
      <c r="GD439" s="1107" t="e">
        <f>IF($E432&gt;0,GD437/$E432,"-")</f>
        <v>#N/A</v>
      </c>
      <c r="GE439" s="1107"/>
      <c r="GF439" s="1107" t="e">
        <f>IF($E432&gt;0,GF437/$E432,"-")</f>
        <v>#N/A</v>
      </c>
      <c r="GG439" s="1107"/>
      <c r="GH439" s="1107" t="e">
        <f>IF($E432&gt;0,GH437/$E432,"-")</f>
        <v>#N/A</v>
      </c>
      <c r="GI439" s="1107"/>
      <c r="GJ439" s="1107" t="e">
        <f>IF($E432&gt;0,GJ437/$E432,"-")</f>
        <v>#N/A</v>
      </c>
      <c r="GK439" s="1107"/>
      <c r="GL439" s="1107" t="e">
        <f>IF($E432&gt;0,GL437/$E432,"-")</f>
        <v>#N/A</v>
      </c>
      <c r="GM439" s="1107"/>
      <c r="GN439" s="1107" t="e">
        <f>IF($E432&gt;0,GN437/$E432,"-")</f>
        <v>#N/A</v>
      </c>
      <c r="GO439" s="1107"/>
      <c r="GP439" s="1107" t="e">
        <f>IF($E432&gt;0,GP437/$E432,"-")</f>
        <v>#N/A</v>
      </c>
      <c r="GQ439" s="1107"/>
      <c r="GR439" s="1107" t="e">
        <f>IF($E432&gt;0,GR437/$E432,"-")</f>
        <v>#N/A</v>
      </c>
      <c r="GS439" s="1107"/>
      <c r="GT439" s="1107" t="e">
        <f>IF($E432&gt;0,GT437/$E432,"-")</f>
        <v>#N/A</v>
      </c>
      <c r="GU439" s="1107"/>
      <c r="GV439" s="1107" t="e">
        <f t="shared" ref="GV439" si="1728">IF($E432&gt;0,GV437/$E432,"-")</f>
        <v>#N/A</v>
      </c>
      <c r="GW439" s="1107"/>
      <c r="GX439" s="1107" t="e">
        <f t="shared" ref="GX439" si="1729">IF($E432&gt;0,GX437/$E432,"-")</f>
        <v>#N/A</v>
      </c>
      <c r="GY439" s="1107"/>
      <c r="GZ439" s="1107" t="e">
        <f t="shared" ref="GZ439" si="1730">IF($E432&gt;0,GZ437/$E432,"-")</f>
        <v>#N/A</v>
      </c>
      <c r="HA439" s="1107"/>
      <c r="HB439" s="1107" t="e">
        <f>IF($E432&gt;0,HB437/$E432,"-")</f>
        <v>#N/A</v>
      </c>
      <c r="HC439" s="1107"/>
      <c r="HD439" s="1107" t="e">
        <f t="shared" ref="HD439" si="1731">IF($E432&gt;0,HD437/$E432,"-")</f>
        <v>#N/A</v>
      </c>
      <c r="HE439" s="1107"/>
      <c r="HF439" s="1107" t="e">
        <f t="shared" ref="HF439" si="1732">IF($E432&gt;0,HF437/$E432,"-")</f>
        <v>#N/A</v>
      </c>
      <c r="HG439" s="1107"/>
      <c r="HH439" s="1107" t="e">
        <f t="shared" ref="HH439" si="1733">IF($E432&gt;0,HH437/$E432,"-")</f>
        <v>#N/A</v>
      </c>
      <c r="HI439" s="1107"/>
    </row>
    <row r="440" spans="1:217" s="5" customFormat="1" ht="15" hidden="1" customHeight="1">
      <c r="A440" s="677"/>
      <c r="B440" s="678"/>
      <c r="C440" s="678"/>
      <c r="D440" s="679"/>
      <c r="E440" s="679"/>
      <c r="F440" s="678"/>
      <c r="G440" s="678"/>
      <c r="H440" s="678"/>
      <c r="I440" s="678"/>
      <c r="J440" s="678"/>
      <c r="K440" s="678"/>
      <c r="L440" s="1178"/>
      <c r="M440" s="1178"/>
      <c r="N440" s="1178"/>
      <c r="O440" s="1178"/>
      <c r="P440" s="1178"/>
      <c r="Q440" s="1178"/>
      <c r="R440" s="1178"/>
      <c r="S440" s="1192"/>
      <c r="T440" s="1180"/>
      <c r="U440" s="1178"/>
      <c r="V440" s="1178"/>
      <c r="W440" s="1178"/>
      <c r="X440" s="1178"/>
      <c r="Y440" s="1178"/>
      <c r="Z440" s="1178"/>
      <c r="AA440" s="1192"/>
      <c r="AB440" s="1180"/>
      <c r="AC440" s="1178"/>
      <c r="AD440" s="1178"/>
      <c r="AE440" s="1178"/>
      <c r="AF440" s="1178"/>
      <c r="AG440" s="1178"/>
      <c r="AH440" s="1178"/>
      <c r="AI440" s="1192"/>
      <c r="AJ440" s="1180"/>
      <c r="AK440" s="1178"/>
      <c r="AL440" s="1178"/>
      <c r="AM440" s="1178"/>
      <c r="AN440" s="1178"/>
      <c r="AO440" s="1178"/>
      <c r="AP440" s="1178"/>
      <c r="AQ440" s="1192"/>
      <c r="AR440" s="1180"/>
      <c r="AS440" s="1178"/>
      <c r="AT440" s="831"/>
      <c r="AU440" s="831"/>
      <c r="AV440" s="831"/>
      <c r="AW440" s="831"/>
      <c r="AX440" s="831"/>
      <c r="AY440" s="832"/>
      <c r="AZ440" s="833"/>
      <c r="BA440" s="831"/>
      <c r="BB440" s="831"/>
      <c r="BC440" s="831"/>
      <c r="BD440" s="831"/>
      <c r="BE440" s="831"/>
      <c r="BF440" s="831"/>
      <c r="BG440" s="832"/>
      <c r="BH440" s="833"/>
      <c r="BI440" s="831"/>
      <c r="BJ440" s="831"/>
      <c r="BK440" s="831"/>
      <c r="BL440" s="831"/>
      <c r="BM440" s="831"/>
      <c r="BN440" s="831"/>
      <c r="BO440" s="832"/>
      <c r="BP440" s="833"/>
      <c r="BQ440" s="831"/>
      <c r="BR440" s="831"/>
      <c r="BS440" s="831"/>
      <c r="BT440" s="831"/>
      <c r="BU440" s="831"/>
      <c r="BV440" s="831"/>
      <c r="BW440" s="832"/>
      <c r="BX440" s="833"/>
      <c r="BY440" s="831"/>
      <c r="BZ440" s="831"/>
      <c r="CA440" s="831"/>
      <c r="CB440" s="831"/>
      <c r="CC440" s="831"/>
      <c r="CD440" s="1178"/>
      <c r="CE440" s="1179"/>
      <c r="CF440" s="1180"/>
      <c r="CG440" s="1181"/>
      <c r="CH440" s="1178"/>
      <c r="CI440" s="1181"/>
      <c r="CJ440" s="1178"/>
      <c r="CK440" s="1181"/>
      <c r="CL440" s="1178"/>
      <c r="CM440" s="1179"/>
      <c r="CN440" s="1180"/>
      <c r="CO440" s="1181"/>
      <c r="CP440" s="1182"/>
      <c r="CQ440" s="1183"/>
      <c r="CR440" s="1182"/>
      <c r="CS440" s="1183"/>
      <c r="CT440" s="834"/>
      <c r="CU440" s="835"/>
      <c r="CV440" s="836"/>
      <c r="CW440" s="834"/>
      <c r="CX440" s="834"/>
      <c r="CY440" s="834"/>
      <c r="CZ440" s="834"/>
      <c r="DA440" s="834"/>
      <c r="DB440" s="834"/>
      <c r="DC440" s="835"/>
      <c r="DD440" s="836"/>
      <c r="DE440" s="834"/>
      <c r="DF440" s="834"/>
      <c r="DG440" s="834"/>
      <c r="DH440" s="834"/>
      <c r="DI440" s="834"/>
      <c r="DJ440" s="977"/>
      <c r="DK440" s="977"/>
      <c r="DL440" s="836"/>
      <c r="DM440" s="834"/>
      <c r="DN440" s="834"/>
      <c r="DO440" s="834"/>
      <c r="DP440" s="834"/>
      <c r="DQ440" s="834"/>
      <c r="DR440" s="834"/>
      <c r="DS440" s="835"/>
      <c r="DT440" s="836"/>
      <c r="DU440" s="834"/>
      <c r="DV440" s="834"/>
      <c r="DW440" s="834"/>
      <c r="DX440" s="834"/>
      <c r="DY440" s="834"/>
      <c r="DZ440" s="834"/>
      <c r="EA440" s="835"/>
      <c r="EB440" s="836"/>
      <c r="EC440" s="834"/>
      <c r="ED440" s="834"/>
      <c r="EE440" s="834"/>
      <c r="EF440" s="834"/>
      <c r="EG440" s="834"/>
      <c r="EH440" s="834"/>
      <c r="EI440" s="835"/>
      <c r="EJ440" s="836"/>
      <c r="EK440" s="834"/>
      <c r="EL440" s="834"/>
      <c r="EM440" s="834"/>
      <c r="EN440" s="834"/>
      <c r="EO440" s="834"/>
      <c r="EP440" s="834"/>
      <c r="EQ440" s="835"/>
      <c r="ER440" s="836"/>
      <c r="ES440" s="834"/>
      <c r="ET440" s="834"/>
      <c r="EU440" s="834"/>
      <c r="EV440" s="834"/>
      <c r="EW440" s="834"/>
      <c r="EX440" s="834"/>
      <c r="EY440" s="835"/>
      <c r="EZ440" s="836"/>
      <c r="FA440" s="834"/>
      <c r="FB440" s="834"/>
      <c r="FC440" s="834"/>
      <c r="FD440" s="834"/>
      <c r="FE440" s="834"/>
      <c r="FF440" s="834"/>
      <c r="FG440" s="835"/>
      <c r="FH440" s="836"/>
      <c r="FI440" s="834"/>
      <c r="FJ440" s="834"/>
      <c r="FK440" s="834"/>
      <c r="FL440" s="834"/>
      <c r="FM440" s="834"/>
      <c r="FN440" s="834"/>
      <c r="FO440" s="835"/>
      <c r="FP440" s="836"/>
      <c r="FQ440" s="834"/>
      <c r="FR440" s="834"/>
      <c r="FS440" s="834"/>
      <c r="FT440" s="834"/>
      <c r="FU440" s="834"/>
      <c r="FV440" s="834"/>
      <c r="FW440" s="835"/>
      <c r="FX440" s="836"/>
      <c r="FY440" s="834"/>
      <c r="FZ440" s="834"/>
      <c r="GA440" s="834"/>
      <c r="GB440" s="834"/>
      <c r="GC440" s="834"/>
      <c r="GD440" s="834"/>
      <c r="GE440" s="835"/>
      <c r="GF440" s="836"/>
      <c r="GG440" s="834"/>
      <c r="GH440" s="834"/>
      <c r="GI440" s="834"/>
      <c r="GJ440" s="834"/>
      <c r="GK440" s="834"/>
      <c r="GL440" s="834"/>
      <c r="GM440" s="835"/>
      <c r="GN440" s="836"/>
      <c r="GO440" s="834"/>
      <c r="GP440" s="834"/>
      <c r="GQ440" s="834"/>
      <c r="GR440" s="834"/>
      <c r="GS440" s="834"/>
      <c r="GT440" s="834"/>
      <c r="GU440" s="835"/>
      <c r="GV440" s="834"/>
      <c r="GW440" s="835"/>
      <c r="GX440" s="834"/>
      <c r="GY440" s="835"/>
      <c r="GZ440" s="834"/>
      <c r="HA440" s="835"/>
      <c r="HB440" s="834"/>
      <c r="HC440" s="835"/>
      <c r="HD440" s="834"/>
      <c r="HE440" s="835"/>
      <c r="HF440" s="834"/>
      <c r="HG440" s="835"/>
      <c r="HH440" s="834"/>
      <c r="HI440" s="835"/>
    </row>
    <row r="441" spans="1:217" ht="12.75" hidden="1" customHeight="1">
      <c r="A441" s="735">
        <v>8</v>
      </c>
      <c r="B441" s="736" t="e">
        <f>PLANEJAMENTO!#REF!</f>
        <v>#REF!</v>
      </c>
      <c r="C441" s="735"/>
      <c r="D441" s="737"/>
      <c r="E441" s="737"/>
      <c r="F441" s="737"/>
      <c r="G441" s="735"/>
    </row>
    <row r="442" spans="1:217" ht="12.75" hidden="1" customHeight="1">
      <c r="A442" s="1139" t="s">
        <v>400</v>
      </c>
      <c r="B442" s="1140" t="e">
        <f>VLOOKUP(A442,PLANEJAMENTO!$B$10:$C$56,2,FALSE)</f>
        <v>#N/A</v>
      </c>
      <c r="C442" s="1139" t="e">
        <f>VLOOKUP(A442,PLANEJAMENTO!$B$10:$D$56,3,FALSE)</f>
        <v>#N/A</v>
      </c>
      <c r="D442" s="1141" t="e">
        <f>VLOOKUP(A442,PLANEJAMENTO!$B$10:$E$56,4,FALSE)</f>
        <v>#N/A</v>
      </c>
      <c r="E442" s="1141" t="e">
        <f>D442</f>
        <v>#N/A</v>
      </c>
      <c r="F442" s="1142"/>
      <c r="G442" s="1141">
        <f>F442*9</f>
        <v>0</v>
      </c>
      <c r="H442" s="733"/>
      <c r="I442" s="1143"/>
      <c r="J442" s="1144"/>
      <c r="K442" s="734" t="s">
        <v>379</v>
      </c>
      <c r="L442" s="1136"/>
      <c r="M442" s="1137"/>
      <c r="N442" s="1136"/>
      <c r="O442" s="1137"/>
      <c r="P442" s="1136"/>
      <c r="Q442" s="1137"/>
      <c r="R442" s="1136"/>
      <c r="S442" s="1137"/>
      <c r="T442" s="1136"/>
      <c r="U442" s="1137"/>
      <c r="V442" s="1136"/>
      <c r="W442" s="1137"/>
      <c r="X442" s="1136"/>
      <c r="Y442" s="1137"/>
      <c r="Z442" s="1136"/>
      <c r="AA442" s="1137"/>
      <c r="AB442" s="1136"/>
      <c r="AC442" s="1137"/>
      <c r="AD442" s="1136"/>
      <c r="AE442" s="1137"/>
      <c r="AF442" s="1136"/>
      <c r="AG442" s="1137"/>
      <c r="AH442" s="1136"/>
      <c r="AI442" s="1137"/>
      <c r="AJ442" s="1136"/>
      <c r="AK442" s="1137"/>
      <c r="AL442" s="1136"/>
      <c r="AM442" s="1137"/>
      <c r="AN442" s="1136"/>
      <c r="AO442" s="1137"/>
      <c r="AP442" s="1136"/>
      <c r="AQ442" s="1137"/>
      <c r="AR442" s="1136"/>
      <c r="AS442" s="1137"/>
      <c r="AT442" s="1136"/>
      <c r="AU442" s="1137"/>
      <c r="AV442" s="1136"/>
      <c r="AW442" s="1137"/>
      <c r="AX442" s="1136"/>
      <c r="AY442" s="1137"/>
      <c r="AZ442" s="1136"/>
      <c r="BA442" s="1137"/>
      <c r="BB442" s="1136"/>
      <c r="BC442" s="1137"/>
      <c r="BD442" s="1136"/>
      <c r="BE442" s="1137"/>
      <c r="BF442" s="1136"/>
      <c r="BG442" s="1137"/>
      <c r="BH442" s="1176"/>
      <c r="BI442" s="1177"/>
      <c r="BJ442" s="1136"/>
      <c r="BK442" s="1137"/>
      <c r="BL442" s="1136"/>
      <c r="BM442" s="1137"/>
      <c r="BN442" s="1136"/>
      <c r="BO442" s="1137"/>
      <c r="BP442" s="1136"/>
      <c r="BQ442" s="1137"/>
      <c r="BR442" s="1132"/>
      <c r="BS442" s="1132"/>
      <c r="BT442" s="1132"/>
      <c r="BU442" s="1132"/>
      <c r="BV442" s="1132"/>
      <c r="BW442" s="1132"/>
      <c r="BX442" s="1132"/>
      <c r="BY442" s="1132"/>
      <c r="BZ442" s="1132"/>
      <c r="CA442" s="1132"/>
      <c r="CB442" s="1132"/>
      <c r="CC442" s="1132"/>
      <c r="CD442" s="1132"/>
      <c r="CE442" s="1132"/>
      <c r="CF442" s="1132"/>
      <c r="CG442" s="1132"/>
      <c r="CH442" s="1132"/>
      <c r="CI442" s="1132"/>
      <c r="CJ442" s="1132"/>
      <c r="CK442" s="1132"/>
      <c r="CL442" s="1132"/>
      <c r="CM442" s="1132"/>
      <c r="CN442" s="1132"/>
      <c r="CO442" s="1132"/>
      <c r="CP442" s="1132"/>
      <c r="CQ442" s="1132"/>
      <c r="CR442" s="1132"/>
      <c r="CS442" s="1132"/>
      <c r="CT442" s="1132"/>
      <c r="CU442" s="1132"/>
      <c r="CV442" s="1132"/>
      <c r="CW442" s="1132"/>
      <c r="CX442" s="1132"/>
      <c r="CY442" s="1132"/>
      <c r="CZ442" s="1132"/>
      <c r="DA442" s="1132"/>
      <c r="DB442" s="1132"/>
      <c r="DC442" s="1132"/>
      <c r="DD442" s="1132"/>
      <c r="DE442" s="1132"/>
      <c r="DF442" s="1132"/>
      <c r="DG442" s="1132"/>
      <c r="DH442" s="1132"/>
      <c r="DI442" s="1132"/>
      <c r="DJ442" s="1138"/>
      <c r="DK442" s="1138"/>
      <c r="DL442" s="1132"/>
      <c r="DM442" s="1132"/>
      <c r="DN442" s="1132"/>
      <c r="DO442" s="1132"/>
      <c r="DP442" s="1132"/>
      <c r="DQ442" s="1132"/>
      <c r="DR442" s="1132"/>
      <c r="DS442" s="1132"/>
      <c r="DT442" s="1132"/>
      <c r="DU442" s="1132"/>
      <c r="DV442" s="1132"/>
      <c r="DW442" s="1132"/>
      <c r="DX442" s="1132"/>
      <c r="DY442" s="1132"/>
      <c r="DZ442" s="1132"/>
      <c r="EA442" s="1132"/>
      <c r="EB442" s="1132"/>
      <c r="EC442" s="1132"/>
      <c r="ED442" s="1132"/>
      <c r="EE442" s="1132"/>
      <c r="EF442" s="1132"/>
      <c r="EG442" s="1132"/>
      <c r="EH442" s="1132"/>
      <c r="EI442" s="1132"/>
      <c r="EJ442" s="1132"/>
      <c r="EK442" s="1132"/>
      <c r="EL442" s="1132"/>
      <c r="EM442" s="1132"/>
      <c r="EN442" s="1132"/>
      <c r="EO442" s="1132"/>
      <c r="EP442" s="1132"/>
      <c r="EQ442" s="1132"/>
      <c r="ER442" s="1132"/>
      <c r="ES442" s="1132"/>
      <c r="ET442" s="1132"/>
      <c r="EU442" s="1132"/>
      <c r="EV442" s="1132"/>
      <c r="EW442" s="1132"/>
      <c r="EX442" s="1132"/>
      <c r="EY442" s="1132"/>
      <c r="EZ442" s="1132"/>
      <c r="FA442" s="1132"/>
      <c r="FB442" s="1148">
        <v>1.7973856209150327</v>
      </c>
      <c r="FC442" s="1148"/>
      <c r="FD442" s="1132"/>
      <c r="FE442" s="1132"/>
      <c r="FF442" s="1132"/>
      <c r="FG442" s="1132"/>
      <c r="FH442" s="1132"/>
      <c r="FI442" s="1132"/>
      <c r="FJ442" s="1132"/>
      <c r="FK442" s="1132"/>
      <c r="FL442" s="1132"/>
      <c r="FM442" s="1132"/>
      <c r="FN442" s="1132"/>
      <c r="FO442" s="1132"/>
      <c r="FP442" s="1132"/>
      <c r="FQ442" s="1132"/>
      <c r="FR442" s="1132"/>
      <c r="FS442" s="1132"/>
      <c r="FT442" s="1132"/>
      <c r="FU442" s="1132"/>
      <c r="FV442" s="1132"/>
      <c r="FW442" s="1132"/>
      <c r="FX442" s="1132"/>
      <c r="FY442" s="1132"/>
      <c r="FZ442" s="1132"/>
      <c r="GA442" s="1132"/>
      <c r="GB442" s="1132"/>
      <c r="GC442" s="1132"/>
      <c r="GD442" s="1132"/>
      <c r="GE442" s="1132"/>
      <c r="GF442" s="1132"/>
      <c r="GG442" s="1132"/>
      <c r="GH442" s="1132"/>
      <c r="GI442" s="1132"/>
      <c r="GJ442" s="1132"/>
      <c r="GK442" s="1132"/>
      <c r="GL442" s="1132"/>
      <c r="GM442" s="1132"/>
      <c r="GN442" s="1132"/>
      <c r="GO442" s="1132"/>
      <c r="GP442" s="1132"/>
      <c r="GQ442" s="1132"/>
      <c r="GR442" s="1132"/>
      <c r="GS442" s="1132"/>
      <c r="GT442" s="1132"/>
      <c r="GU442" s="1132"/>
      <c r="GV442" s="1132"/>
      <c r="GW442" s="1132"/>
      <c r="GX442" s="1132"/>
      <c r="GY442" s="1132"/>
      <c r="GZ442" s="1132"/>
      <c r="HA442" s="1132"/>
      <c r="HB442" s="1132"/>
      <c r="HC442" s="1132"/>
      <c r="HD442" s="1132"/>
      <c r="HE442" s="1132"/>
      <c r="HF442" s="1132"/>
      <c r="HG442" s="1132"/>
      <c r="HH442" s="1132"/>
      <c r="HI442" s="1132"/>
    </row>
    <row r="443" spans="1:217" ht="12.75" hidden="1" customHeight="1">
      <c r="A443" s="1139"/>
      <c r="B443" s="1140"/>
      <c r="C443" s="1139"/>
      <c r="D443" s="1141"/>
      <c r="E443" s="1141"/>
      <c r="F443" s="1142"/>
      <c r="G443" s="1141"/>
      <c r="H443" s="733"/>
      <c r="I443" s="1143"/>
      <c r="J443" s="1144"/>
      <c r="K443" s="837" t="s">
        <v>380</v>
      </c>
      <c r="L443" s="1133"/>
      <c r="M443" s="1134"/>
      <c r="N443" s="1133"/>
      <c r="O443" s="1134"/>
      <c r="P443" s="1133"/>
      <c r="Q443" s="1134"/>
      <c r="R443" s="1133"/>
      <c r="S443" s="1134"/>
      <c r="T443" s="1133"/>
      <c r="U443" s="1134"/>
      <c r="V443" s="1133"/>
      <c r="W443" s="1134"/>
      <c r="X443" s="1133"/>
      <c r="Y443" s="1134"/>
      <c r="Z443" s="1133"/>
      <c r="AA443" s="1134"/>
      <c r="AB443" s="1133"/>
      <c r="AC443" s="1134"/>
      <c r="AD443" s="1133"/>
      <c r="AE443" s="1134"/>
      <c r="AF443" s="1133"/>
      <c r="AG443" s="1134"/>
      <c r="AH443" s="1133"/>
      <c r="AI443" s="1134"/>
      <c r="AJ443" s="1133"/>
      <c r="AK443" s="1134"/>
      <c r="AL443" s="1133"/>
      <c r="AM443" s="1134"/>
      <c r="AN443" s="1133"/>
      <c r="AO443" s="1134"/>
      <c r="AP443" s="1133"/>
      <c r="AQ443" s="1134"/>
      <c r="AR443" s="1133"/>
      <c r="AS443" s="1134"/>
      <c r="AT443" s="1133"/>
      <c r="AU443" s="1134"/>
      <c r="AV443" s="1133"/>
      <c r="AW443" s="1134"/>
      <c r="AX443" s="1133"/>
      <c r="AY443" s="1134"/>
      <c r="AZ443" s="1133"/>
      <c r="BA443" s="1134"/>
      <c r="BB443" s="1133"/>
      <c r="BC443" s="1134"/>
      <c r="BD443" s="1133"/>
      <c r="BE443" s="1134"/>
      <c r="BF443" s="1133"/>
      <c r="BG443" s="1134"/>
      <c r="BH443" s="1133"/>
      <c r="BI443" s="1134"/>
      <c r="BJ443" s="1133"/>
      <c r="BK443" s="1134"/>
      <c r="BL443" s="1133"/>
      <c r="BM443" s="1134"/>
      <c r="BN443" s="1133"/>
      <c r="BO443" s="1134"/>
      <c r="BP443" s="1133"/>
      <c r="BQ443" s="1134"/>
      <c r="BR443" s="1129"/>
      <c r="BS443" s="1129"/>
      <c r="BT443" s="1129"/>
      <c r="BU443" s="1129"/>
      <c r="BV443" s="1129"/>
      <c r="BW443" s="1129"/>
      <c r="BX443" s="1129"/>
      <c r="BY443" s="1129"/>
      <c r="BZ443" s="1129"/>
      <c r="CA443" s="1129"/>
      <c r="CB443" s="1129"/>
      <c r="CC443" s="1129"/>
      <c r="CD443" s="1129"/>
      <c r="CE443" s="1129"/>
      <c r="CF443" s="1129"/>
      <c r="CG443" s="1129"/>
      <c r="CH443" s="1129"/>
      <c r="CI443" s="1129"/>
      <c r="CJ443" s="1129"/>
      <c r="CK443" s="1129"/>
      <c r="CL443" s="1129"/>
      <c r="CM443" s="1129"/>
      <c r="CN443" s="1129"/>
      <c r="CO443" s="1129"/>
      <c r="CP443" s="1129"/>
      <c r="CQ443" s="1129"/>
      <c r="CR443" s="1129"/>
      <c r="CS443" s="1129"/>
      <c r="CT443" s="1129"/>
      <c r="CU443" s="1129"/>
      <c r="CV443" s="1129"/>
      <c r="CW443" s="1129"/>
      <c r="CX443" s="1129"/>
      <c r="CY443" s="1129"/>
      <c r="CZ443" s="1129"/>
      <c r="DA443" s="1129"/>
      <c r="DB443" s="1129"/>
      <c r="DC443" s="1129"/>
      <c r="DD443" s="1129"/>
      <c r="DE443" s="1129"/>
      <c r="DF443" s="1129"/>
      <c r="DG443" s="1129"/>
      <c r="DH443" s="1129"/>
      <c r="DI443" s="1129"/>
      <c r="DJ443" s="1135"/>
      <c r="DK443" s="1135"/>
      <c r="DL443" s="1129"/>
      <c r="DM443" s="1129"/>
      <c r="DN443" s="1129"/>
      <c r="DO443" s="1129"/>
      <c r="DP443" s="1129"/>
      <c r="DQ443" s="1129"/>
      <c r="DR443" s="1129"/>
      <c r="DS443" s="1129"/>
      <c r="DT443" s="1129"/>
      <c r="DU443" s="1129"/>
      <c r="DV443" s="1129"/>
      <c r="DW443" s="1129"/>
      <c r="DX443" s="1129"/>
      <c r="DY443" s="1129"/>
      <c r="DZ443" s="1129"/>
      <c r="EA443" s="1129"/>
      <c r="EB443" s="1129"/>
      <c r="EC443" s="1129"/>
      <c r="ED443" s="1129"/>
      <c r="EE443" s="1129"/>
      <c r="EF443" s="1129"/>
      <c r="EG443" s="1129"/>
      <c r="EH443" s="1129"/>
      <c r="EI443" s="1129"/>
      <c r="EJ443" s="1129"/>
      <c r="EK443" s="1129"/>
      <c r="EL443" s="1129"/>
      <c r="EM443" s="1129"/>
      <c r="EN443" s="1129"/>
      <c r="EO443" s="1129"/>
      <c r="EP443" s="1129"/>
      <c r="EQ443" s="1129"/>
      <c r="ER443" s="1129"/>
      <c r="ES443" s="1129"/>
      <c r="ET443" s="1129"/>
      <c r="EU443" s="1129"/>
      <c r="EV443" s="1129"/>
      <c r="EW443" s="1129"/>
      <c r="EX443" s="1129"/>
      <c r="EY443" s="1129"/>
      <c r="EZ443" s="1129"/>
      <c r="FA443" s="1129"/>
      <c r="FB443" s="1129">
        <v>1</v>
      </c>
      <c r="FC443" s="1129"/>
      <c r="FD443" s="1129"/>
      <c r="FE443" s="1129"/>
      <c r="FF443" s="1129"/>
      <c r="FG443" s="1129"/>
      <c r="FH443" s="1129"/>
      <c r="FI443" s="1129"/>
      <c r="FJ443" s="1129"/>
      <c r="FK443" s="1129"/>
      <c r="FL443" s="1129"/>
      <c r="FM443" s="1129"/>
      <c r="FN443" s="1129"/>
      <c r="FO443" s="1129"/>
      <c r="FP443" s="1129"/>
      <c r="FQ443" s="1129"/>
      <c r="FR443" s="1129"/>
      <c r="FS443" s="1129"/>
      <c r="FT443" s="1129"/>
      <c r="FU443" s="1129"/>
      <c r="FV443" s="1129"/>
      <c r="FW443" s="1129"/>
      <c r="FX443" s="1129"/>
      <c r="FY443" s="1129"/>
      <c r="FZ443" s="1129"/>
      <c r="GA443" s="1129"/>
      <c r="GB443" s="1129"/>
      <c r="GC443" s="1129"/>
      <c r="GD443" s="1129"/>
      <c r="GE443" s="1129"/>
      <c r="GF443" s="1129"/>
      <c r="GG443" s="1129"/>
      <c r="GH443" s="1129"/>
      <c r="GI443" s="1129"/>
      <c r="GJ443" s="1129"/>
      <c r="GK443" s="1129"/>
      <c r="GL443" s="1129"/>
      <c r="GM443" s="1129"/>
      <c r="GN443" s="1129"/>
      <c r="GO443" s="1129"/>
      <c r="GP443" s="1129"/>
      <c r="GQ443" s="1129"/>
      <c r="GR443" s="1129"/>
      <c r="GS443" s="1129"/>
      <c r="GT443" s="1129"/>
      <c r="GU443" s="1129"/>
      <c r="GV443" s="1129"/>
      <c r="GW443" s="1129"/>
      <c r="GX443" s="1129"/>
      <c r="GY443" s="1129"/>
      <c r="GZ443" s="1129"/>
      <c r="HA443" s="1129"/>
      <c r="HB443" s="1129"/>
      <c r="HC443" s="1129"/>
      <c r="HD443" s="1129"/>
      <c r="HE443" s="1129"/>
      <c r="HF443" s="1129"/>
      <c r="HG443" s="1129"/>
      <c r="HH443" s="1129"/>
      <c r="HI443" s="1129"/>
    </row>
    <row r="444" spans="1:217" ht="12.75" hidden="1" customHeight="1">
      <c r="A444" s="1139"/>
      <c r="B444" s="1140"/>
      <c r="C444" s="1139"/>
      <c r="D444" s="1141"/>
      <c r="E444" s="1141"/>
      <c r="F444" s="1142"/>
      <c r="G444" s="1141"/>
      <c r="H444" s="733"/>
      <c r="I444" s="1143"/>
      <c r="J444" s="1144"/>
      <c r="K444" s="838" t="s">
        <v>381</v>
      </c>
      <c r="L444" s="1125">
        <f>(L442*L443*$G442)*$L$8</f>
        <v>0</v>
      </c>
      <c r="M444" s="1126"/>
      <c r="N444" s="1125">
        <f>(N442*N443*$G442)*$L$8</f>
        <v>0</v>
      </c>
      <c r="O444" s="1126"/>
      <c r="P444" s="1125">
        <f>(P442*P443*$G442)*$L$8</f>
        <v>0</v>
      </c>
      <c r="Q444" s="1126"/>
      <c r="R444" s="1125">
        <f>(R442*R443*$G442)*$L$8</f>
        <v>0</v>
      </c>
      <c r="S444" s="1126"/>
      <c r="T444" s="1125">
        <f>(T442*T443*$G442)*$T$8</f>
        <v>0</v>
      </c>
      <c r="U444" s="1126"/>
      <c r="V444" s="1125">
        <f>(V442*V443*$G442)*$T$8</f>
        <v>0</v>
      </c>
      <c r="W444" s="1126"/>
      <c r="X444" s="1125">
        <f>(X442*X443*$G442)*$T$8</f>
        <v>0</v>
      </c>
      <c r="Y444" s="1126"/>
      <c r="Z444" s="1125">
        <f>(Z442*Z443*$G442)*$T$8</f>
        <v>0</v>
      </c>
      <c r="AA444" s="1126"/>
      <c r="AB444" s="1125">
        <f>(AB442*AB443*$G442)*$AB$8</f>
        <v>0</v>
      </c>
      <c r="AC444" s="1126"/>
      <c r="AD444" s="1125">
        <f>(AD442*AD443*$G442)*$AB$8</f>
        <v>0</v>
      </c>
      <c r="AE444" s="1126"/>
      <c r="AF444" s="1125">
        <f>(AF442*AF443*$G442)*$AB$8</f>
        <v>0</v>
      </c>
      <c r="AG444" s="1126"/>
      <c r="AH444" s="1125">
        <f>(AH442*AH443*$G442)*$AB$8</f>
        <v>0</v>
      </c>
      <c r="AI444" s="1126"/>
      <c r="AJ444" s="1125">
        <f>(AJ442*AJ443*$G442)*$AJ$8</f>
        <v>0</v>
      </c>
      <c r="AK444" s="1126"/>
      <c r="AL444" s="1125">
        <f>(AL442*AL443*$G442)*$AJ$8</f>
        <v>0</v>
      </c>
      <c r="AM444" s="1126"/>
      <c r="AN444" s="1125">
        <f>(AN442*AN443*$G442)*$AJ$8</f>
        <v>0</v>
      </c>
      <c r="AO444" s="1126"/>
      <c r="AP444" s="1125">
        <f>(AP442*AP443*$G442)*$AJ$8</f>
        <v>0</v>
      </c>
      <c r="AQ444" s="1126"/>
      <c r="AR444" s="1125">
        <f>(AR442*AR443*$G442)*$AT$8</f>
        <v>0</v>
      </c>
      <c r="AS444" s="1126"/>
      <c r="AT444" s="1125">
        <f>(AT442*AT443*$G442)*$AT$8</f>
        <v>0</v>
      </c>
      <c r="AU444" s="1126"/>
      <c r="AV444" s="1125">
        <f>(AV442*AV443*$G442)*$AT$8</f>
        <v>0</v>
      </c>
      <c r="AW444" s="1126"/>
      <c r="AX444" s="1125">
        <f>(AX442*AX443*$G442)*$AT$8</f>
        <v>0</v>
      </c>
      <c r="AY444" s="1126"/>
      <c r="AZ444" s="1125">
        <f>(AZ442*AZ443*$G442)*$BB$8</f>
        <v>0</v>
      </c>
      <c r="BA444" s="1126"/>
      <c r="BB444" s="1125">
        <f>(BB442*BB443*$G442)*$BB$8</f>
        <v>0</v>
      </c>
      <c r="BC444" s="1126"/>
      <c r="BD444" s="1125">
        <f>(BD442*BD443*$G442)*$BB$8</f>
        <v>0</v>
      </c>
      <c r="BE444" s="1126"/>
      <c r="BF444" s="1125">
        <f>(BF442*BF443*$G442)*$BB$8</f>
        <v>0</v>
      </c>
      <c r="BG444" s="1126"/>
      <c r="BH444" s="1125">
        <f>(BH442*BH443*$G442)*$BJ$8</f>
        <v>0</v>
      </c>
      <c r="BI444" s="1126"/>
      <c r="BJ444" s="1125">
        <f>(BJ442*BJ443*$G442)*$BJ$8</f>
        <v>0</v>
      </c>
      <c r="BK444" s="1126"/>
      <c r="BL444" s="1125">
        <f>(BL442*BL443*$G442)*$BJ$8</f>
        <v>0</v>
      </c>
      <c r="BM444" s="1126"/>
      <c r="BN444" s="1125">
        <f>(BN442*BN443*$G442)*$BJ$8</f>
        <v>0</v>
      </c>
      <c r="BO444" s="1126"/>
      <c r="BP444" s="1125">
        <f>(BP442*BP443*$G442)*$BT$8</f>
        <v>0</v>
      </c>
      <c r="BQ444" s="1126"/>
      <c r="BR444" s="1125">
        <f>(BR442*BR443*$G442)*$BT$8</f>
        <v>0</v>
      </c>
      <c r="BS444" s="1126"/>
      <c r="BT444" s="1125">
        <f>(BT442*BT443*$G442)*$BT$8</f>
        <v>0</v>
      </c>
      <c r="BU444" s="1126"/>
      <c r="BV444" s="1125">
        <f>(BV442*BV443*$G442)*$BT$8</f>
        <v>0</v>
      </c>
      <c r="BW444" s="1126"/>
      <c r="BX444" s="1125">
        <f>(BX442*BX443*$G442)*$CB$8</f>
        <v>0</v>
      </c>
      <c r="BY444" s="1126"/>
      <c r="BZ444" s="1125">
        <f>(BZ442*BZ443*$G442)*$CB$8</f>
        <v>0</v>
      </c>
      <c r="CA444" s="1126"/>
      <c r="CB444" s="1125">
        <f>(CB442*CB443*$G442)*$CB$8</f>
        <v>0</v>
      </c>
      <c r="CC444" s="1126"/>
      <c r="CD444" s="1125">
        <f>(CD442*CD443*$G442)*$CB$8</f>
        <v>0</v>
      </c>
      <c r="CE444" s="1126"/>
      <c r="CF444" s="1125">
        <f>(CF442*CF443*$G442)*$CJ$8</f>
        <v>0</v>
      </c>
      <c r="CG444" s="1126"/>
      <c r="CH444" s="1125">
        <f>(CH442*CH443*$G442)*$CJ$8</f>
        <v>0</v>
      </c>
      <c r="CI444" s="1126"/>
      <c r="CJ444" s="1125">
        <f>(CJ442*CJ443*$G442)*$CJ$8</f>
        <v>0</v>
      </c>
      <c r="CK444" s="1126"/>
      <c r="CL444" s="1125">
        <f>(CL442*CL443*$G442)*$CJ$8</f>
        <v>0</v>
      </c>
      <c r="CM444" s="1126"/>
      <c r="CN444" s="1125">
        <f>(CN442*CN443*$G442)*$CT$8</f>
        <v>0</v>
      </c>
      <c r="CO444" s="1126"/>
      <c r="CP444" s="1125">
        <f>(CP442*CP443*$G442)*$CJ$8</f>
        <v>0</v>
      </c>
      <c r="CQ444" s="1126"/>
      <c r="CR444" s="1125">
        <f>(CR442*CR443*$G442)*$CJ$8</f>
        <v>0</v>
      </c>
      <c r="CS444" s="1126"/>
      <c r="CT444" s="1125">
        <f>(CT442*CT443*$G442)*$CT$8</f>
        <v>0</v>
      </c>
      <c r="CU444" s="1126"/>
      <c r="CV444" s="1125">
        <f>(CV442*CV443*$G442)*$CT$8</f>
        <v>0</v>
      </c>
      <c r="CW444" s="1126"/>
      <c r="CX444" s="1125">
        <f>(CX442*CX443*$G442)*$CT$8</f>
        <v>0</v>
      </c>
      <c r="CY444" s="1126"/>
      <c r="CZ444" s="1125">
        <f>(CZ442*CZ443*$G442)*$CT$8</f>
        <v>0</v>
      </c>
      <c r="DA444" s="1126"/>
      <c r="DB444" s="1125">
        <f>(DB442*DB443*$G442)*$DB$8</f>
        <v>0</v>
      </c>
      <c r="DC444" s="1126"/>
      <c r="DD444" s="1125">
        <f>(DD442*DD443*$G442)*$DB$8</f>
        <v>0</v>
      </c>
      <c r="DE444" s="1126"/>
      <c r="DF444" s="1125">
        <f>(DF442*DF443*$G442)*$DB$8</f>
        <v>0</v>
      </c>
      <c r="DG444" s="1126"/>
      <c r="DH444" s="1125">
        <f>(DH442*DH443*$G442)*$DB$8</f>
        <v>0</v>
      </c>
      <c r="DI444" s="1126"/>
      <c r="DJ444" s="1130">
        <f>(DJ442*DJ443*$G442)*$DB$8</f>
        <v>0</v>
      </c>
      <c r="DK444" s="1131"/>
      <c r="DL444" s="1125">
        <f>(DL442*DL443*$G442)*$DL$8</f>
        <v>0</v>
      </c>
      <c r="DM444" s="1126"/>
      <c r="DN444" s="1125">
        <f>(DN442*DN443*$G442)*$DL$8</f>
        <v>0</v>
      </c>
      <c r="DO444" s="1126"/>
      <c r="DP444" s="1125">
        <f>(DP442*DP443*$G442)*$DL$8</f>
        <v>0</v>
      </c>
      <c r="DQ444" s="1126"/>
      <c r="DR444" s="1125">
        <f t="shared" ref="DR444" si="1734">(DR442*DR443*$G442)*$DL$8</f>
        <v>0</v>
      </c>
      <c r="DS444" s="1126"/>
      <c r="DT444" s="1125">
        <f>(DT442*DT443*$G442)*$DB$8</f>
        <v>0</v>
      </c>
      <c r="DU444" s="1126"/>
      <c r="DV444" s="1125">
        <f>(DV442*DV443*$G442)*$DB$8</f>
        <v>0</v>
      </c>
      <c r="DW444" s="1126"/>
      <c r="DX444" s="1125">
        <f>(DX442*DX443*$G442)*$DB$8</f>
        <v>0</v>
      </c>
      <c r="DY444" s="1126"/>
      <c r="DZ444" s="1125">
        <f>(DZ442*DZ443*$G442)*$DB$8</f>
        <v>0</v>
      </c>
      <c r="EA444" s="1126"/>
      <c r="EB444" s="1125">
        <f>(EB442*EB443*$G442)*$DB$8</f>
        <v>0</v>
      </c>
      <c r="EC444" s="1126"/>
      <c r="ED444" s="1125">
        <f>(ED442*ED443*$G442)*$DB$8</f>
        <v>0</v>
      </c>
      <c r="EE444" s="1126"/>
      <c r="EF444" s="1125">
        <f>(EF442*EF443*$G442)*$DB$8</f>
        <v>0</v>
      </c>
      <c r="EG444" s="1126"/>
      <c r="EH444" s="1125">
        <f>(EH442*EH443*$G442)*$DB$8</f>
        <v>0</v>
      </c>
      <c r="EI444" s="1126"/>
      <c r="EJ444" s="1125">
        <f t="shared" ref="EJ444" si="1735">(EJ442*EJ443*$G442)*$EJ$8</f>
        <v>0</v>
      </c>
      <c r="EK444" s="1126"/>
      <c r="EL444" s="1125">
        <f t="shared" ref="EL444" si="1736">(EL442*EL443*$G442)*$EJ$8</f>
        <v>0</v>
      </c>
      <c r="EM444" s="1126"/>
      <c r="EN444" s="1125">
        <f t="shared" ref="EN444" si="1737">(EN442*EN443*$G442)*$EJ$8</f>
        <v>0</v>
      </c>
      <c r="EO444" s="1126"/>
      <c r="EP444" s="1125">
        <f t="shared" ref="EP444" si="1738">(EP442*EP443*$G442)*$EJ$8</f>
        <v>0</v>
      </c>
      <c r="EQ444" s="1126"/>
      <c r="ER444" s="1125">
        <f>(ER442*ER443*$G442)*$EJ$8</f>
        <v>0</v>
      </c>
      <c r="ES444" s="1126"/>
      <c r="ET444" s="1125">
        <f>(ET442*ET443*$G442)*$ET$8</f>
        <v>0</v>
      </c>
      <c r="EU444" s="1126"/>
      <c r="EV444" s="1125">
        <f>(EV442*EV443*$G442)*$ET$8</f>
        <v>0</v>
      </c>
      <c r="EW444" s="1126"/>
      <c r="EX444" s="1125">
        <f>(EX442*EX443*$G442)*$ET$8</f>
        <v>0</v>
      </c>
      <c r="EY444" s="1126"/>
      <c r="EZ444" s="1125">
        <f>(EZ442*EZ443*$G442)*$DB$8</f>
        <v>0</v>
      </c>
      <c r="FA444" s="1126"/>
      <c r="FB444" s="1125">
        <f>(FB442*FB443*$G442)*$FB$8</f>
        <v>0</v>
      </c>
      <c r="FC444" s="1126"/>
      <c r="FD444" s="1125">
        <f>(FD442*FD443*$G442)*$FB$8</f>
        <v>0</v>
      </c>
      <c r="FE444" s="1126"/>
      <c r="FF444" s="1125">
        <f>(FF442*FF443*$G442)*$DB$8</f>
        <v>0</v>
      </c>
      <c r="FG444" s="1126"/>
      <c r="FH444" s="1125">
        <f>(FH442*FH443*$G442)*$DB$8</f>
        <v>0</v>
      </c>
      <c r="FI444" s="1126"/>
      <c r="FJ444" s="1125">
        <f>(FJ442*FJ443*$G442)*$DB$8</f>
        <v>0</v>
      </c>
      <c r="FK444" s="1126"/>
      <c r="FL444" s="1125">
        <f>(FL442*FL443*$G442)*$DB$8</f>
        <v>0</v>
      </c>
      <c r="FM444" s="1126"/>
      <c r="FN444" s="1125">
        <f>(FN442*FN443*$G442)*$DB$8</f>
        <v>0</v>
      </c>
      <c r="FO444" s="1126"/>
      <c r="FP444" s="1125">
        <f>(FP442*FP443*$G442)*$DB$8</f>
        <v>0</v>
      </c>
      <c r="FQ444" s="1126"/>
      <c r="FR444" s="1125">
        <f>(FR442*FR443*$G442)*$DB$8</f>
        <v>0</v>
      </c>
      <c r="FS444" s="1126"/>
      <c r="FT444" s="1125">
        <f>(FT442*FT443*$G442)*$DB$8</f>
        <v>0</v>
      </c>
      <c r="FU444" s="1126"/>
      <c r="FV444" s="1125">
        <f>(FV442*FV443*$G442)*$DB$8</f>
        <v>0</v>
      </c>
      <c r="FW444" s="1126"/>
      <c r="FX444" s="1125">
        <f>(FX442*FX443*$G442)*$DB$8</f>
        <v>0</v>
      </c>
      <c r="FY444" s="1126"/>
      <c r="FZ444" s="1125">
        <f>(FZ442*FZ443*$G442)*$DB$8</f>
        <v>0</v>
      </c>
      <c r="GA444" s="1126"/>
      <c r="GB444" s="1125">
        <f>(GB442*GB443*$G442)*$DB$8</f>
        <v>0</v>
      </c>
      <c r="GC444" s="1126"/>
      <c r="GD444" s="1125">
        <f>(GD442*GD443*$G442)*$DB$8</f>
        <v>0</v>
      </c>
      <c r="GE444" s="1126"/>
      <c r="GF444" s="1125">
        <f>(GF442*GF443*$G442)*$DB$8</f>
        <v>0</v>
      </c>
      <c r="GG444" s="1126"/>
      <c r="GH444" s="1125">
        <f>(GH442*GH443*$G442)*$DB$8</f>
        <v>0</v>
      </c>
      <c r="GI444" s="1126"/>
      <c r="GJ444" s="1125">
        <f>(GJ442*GJ443*$G442)*$DB$8</f>
        <v>0</v>
      </c>
      <c r="GK444" s="1126"/>
      <c r="GL444" s="1125">
        <f>(GL442*GL443*$G442)*$DB$8</f>
        <v>0</v>
      </c>
      <c r="GM444" s="1126"/>
      <c r="GN444" s="1125">
        <f>(GN442*GN443*$G442)*$DB$8</f>
        <v>0</v>
      </c>
      <c r="GO444" s="1126"/>
      <c r="GP444" s="1125">
        <f>(GP442*GP443*$G442)*$DB$8</f>
        <v>0</v>
      </c>
      <c r="GQ444" s="1126"/>
      <c r="GR444" s="1125">
        <f>(GR442*GR443*$G442)*$DB$8</f>
        <v>0</v>
      </c>
      <c r="GS444" s="1126"/>
      <c r="GT444" s="1125">
        <f>(GT442*GT443*$G442)*$DB$8</f>
        <v>0</v>
      </c>
      <c r="GU444" s="1126"/>
      <c r="GV444" s="1125">
        <f t="shared" ref="GV444" si="1739">(GV442*GV443*$G442)*$DB$8</f>
        <v>0</v>
      </c>
      <c r="GW444" s="1126"/>
      <c r="GX444" s="1125">
        <f t="shared" ref="GX444" si="1740">(GX442*GX443*$G442)*$DB$8</f>
        <v>0</v>
      </c>
      <c r="GY444" s="1126"/>
      <c r="GZ444" s="1125">
        <f t="shared" ref="GZ444" si="1741">(GZ442*GZ443*$G442)*$DB$8</f>
        <v>0</v>
      </c>
      <c r="HA444" s="1126"/>
      <c r="HB444" s="1125">
        <f>(HB442*HB443*$G442)*$DB$8</f>
        <v>0</v>
      </c>
      <c r="HC444" s="1126"/>
      <c r="HD444" s="1125">
        <f t="shared" ref="HD444" si="1742">(HD442*HD443*$G442)*$DB$8</f>
        <v>0</v>
      </c>
      <c r="HE444" s="1126"/>
      <c r="HF444" s="1125">
        <f t="shared" ref="HF444" si="1743">(HF442*HF443*$G442)*$DB$8</f>
        <v>0</v>
      </c>
      <c r="HG444" s="1126"/>
      <c r="HH444" s="1125">
        <f t="shared" ref="HH444" si="1744">(HH442*HH443*$G442)*$DB$8</f>
        <v>0</v>
      </c>
      <c r="HI444" s="1126"/>
    </row>
    <row r="445" spans="1:217" ht="12.75" hidden="1" customHeight="1">
      <c r="A445" s="1139"/>
      <c r="B445" s="1140"/>
      <c r="C445" s="1139"/>
      <c r="D445" s="1141"/>
      <c r="E445" s="1141"/>
      <c r="F445" s="1142"/>
      <c r="G445" s="1141"/>
      <c r="H445" s="733"/>
      <c r="I445" s="1143"/>
      <c r="J445" s="1144"/>
      <c r="K445" s="839" t="s">
        <v>382</v>
      </c>
      <c r="L445" s="1121">
        <f>L444</f>
        <v>0</v>
      </c>
      <c r="M445" s="1122"/>
      <c r="N445" s="1121">
        <f>L445+N444</f>
        <v>0</v>
      </c>
      <c r="O445" s="1122"/>
      <c r="P445" s="1121">
        <f>N445+P444</f>
        <v>0</v>
      </c>
      <c r="Q445" s="1122"/>
      <c r="R445" s="1121">
        <f>P445+R444</f>
        <v>0</v>
      </c>
      <c r="S445" s="1122"/>
      <c r="T445" s="1121">
        <f>R445+T444</f>
        <v>0</v>
      </c>
      <c r="U445" s="1122"/>
      <c r="V445" s="1121">
        <f>T445+V444</f>
        <v>0</v>
      </c>
      <c r="W445" s="1122"/>
      <c r="X445" s="1121">
        <f>V445+X444</f>
        <v>0</v>
      </c>
      <c r="Y445" s="1122"/>
      <c r="Z445" s="1121">
        <f>X445+Z444</f>
        <v>0</v>
      </c>
      <c r="AA445" s="1122"/>
      <c r="AB445" s="1121">
        <f>Z445+AB444</f>
        <v>0</v>
      </c>
      <c r="AC445" s="1122"/>
      <c r="AD445" s="1121">
        <f>AB445+AD444</f>
        <v>0</v>
      </c>
      <c r="AE445" s="1122"/>
      <c r="AF445" s="1121">
        <f>AD445+AF444</f>
        <v>0</v>
      </c>
      <c r="AG445" s="1122"/>
      <c r="AH445" s="1121">
        <f>AF445+AH444</f>
        <v>0</v>
      </c>
      <c r="AI445" s="1122"/>
      <c r="AJ445" s="1121">
        <f>AH445+AJ444</f>
        <v>0</v>
      </c>
      <c r="AK445" s="1122"/>
      <c r="AL445" s="1121">
        <f>AJ445+AL444</f>
        <v>0</v>
      </c>
      <c r="AM445" s="1122"/>
      <c r="AN445" s="1121">
        <f>AL445+AN444</f>
        <v>0</v>
      </c>
      <c r="AO445" s="1122"/>
      <c r="AP445" s="1121">
        <f>AN445+AP444</f>
        <v>0</v>
      </c>
      <c r="AQ445" s="1122"/>
      <c r="AR445" s="1121">
        <f>AP445+AR444</f>
        <v>0</v>
      </c>
      <c r="AS445" s="1122"/>
      <c r="AT445" s="1121">
        <f>AR445+AT444</f>
        <v>0</v>
      </c>
      <c r="AU445" s="1122"/>
      <c r="AV445" s="1121">
        <f>AT445+AV444</f>
        <v>0</v>
      </c>
      <c r="AW445" s="1122"/>
      <c r="AX445" s="1121">
        <f>AV445+AX444</f>
        <v>0</v>
      </c>
      <c r="AY445" s="1122"/>
      <c r="AZ445" s="1121">
        <f>AX445+AZ444</f>
        <v>0</v>
      </c>
      <c r="BA445" s="1122"/>
      <c r="BB445" s="1121">
        <f>AZ445+BB444</f>
        <v>0</v>
      </c>
      <c r="BC445" s="1122"/>
      <c r="BD445" s="1121">
        <f>BB445+BD444</f>
        <v>0</v>
      </c>
      <c r="BE445" s="1122"/>
      <c r="BF445" s="1121">
        <f>BD445+BF444</f>
        <v>0</v>
      </c>
      <c r="BG445" s="1122"/>
      <c r="BH445" s="1121">
        <f>BF445+BH444</f>
        <v>0</v>
      </c>
      <c r="BI445" s="1122"/>
      <c r="BJ445" s="1121">
        <f>BH445+BJ444</f>
        <v>0</v>
      </c>
      <c r="BK445" s="1122"/>
      <c r="BL445" s="1121">
        <f>BJ445+BL444</f>
        <v>0</v>
      </c>
      <c r="BM445" s="1122"/>
      <c r="BN445" s="1121">
        <f>BL445+BN444</f>
        <v>0</v>
      </c>
      <c r="BO445" s="1122"/>
      <c r="BP445" s="1121">
        <f>BN445+BP444</f>
        <v>0</v>
      </c>
      <c r="BQ445" s="1122"/>
      <c r="BR445" s="1121">
        <f>BP445+BR444</f>
        <v>0</v>
      </c>
      <c r="BS445" s="1122"/>
      <c r="BT445" s="1121">
        <f>BR445+BT444</f>
        <v>0</v>
      </c>
      <c r="BU445" s="1122"/>
      <c r="BV445" s="1121">
        <f>BT445+BV444</f>
        <v>0</v>
      </c>
      <c r="BW445" s="1122"/>
      <c r="BX445" s="1121">
        <f>BV445+BX444</f>
        <v>0</v>
      </c>
      <c r="BY445" s="1122"/>
      <c r="BZ445" s="1121">
        <f>BX445+BZ444</f>
        <v>0</v>
      </c>
      <c r="CA445" s="1122"/>
      <c r="CB445" s="1121">
        <f>BZ445+CB444</f>
        <v>0</v>
      </c>
      <c r="CC445" s="1122"/>
      <c r="CD445" s="1121">
        <f>CB445+CD444</f>
        <v>0</v>
      </c>
      <c r="CE445" s="1122"/>
      <c r="CF445" s="1121">
        <f>CD445+CF444</f>
        <v>0</v>
      </c>
      <c r="CG445" s="1122"/>
      <c r="CH445" s="1121">
        <f>CF445+CH444</f>
        <v>0</v>
      </c>
      <c r="CI445" s="1122"/>
      <c r="CJ445" s="1121">
        <f>CH445+CJ444</f>
        <v>0</v>
      </c>
      <c r="CK445" s="1122"/>
      <c r="CL445" s="1121">
        <f>CJ445+CL444</f>
        <v>0</v>
      </c>
      <c r="CM445" s="1122"/>
      <c r="CN445" s="1121">
        <f>CL445+CN444</f>
        <v>0</v>
      </c>
      <c r="CO445" s="1122"/>
      <c r="CP445" s="1121">
        <f>CN445+CP444</f>
        <v>0</v>
      </c>
      <c r="CQ445" s="1122"/>
      <c r="CR445" s="1121">
        <f>CP445+CR444</f>
        <v>0</v>
      </c>
      <c r="CS445" s="1122"/>
      <c r="CT445" s="1121">
        <f>CR445+CT444</f>
        <v>0</v>
      </c>
      <c r="CU445" s="1122"/>
      <c r="CV445" s="1121">
        <f>CT445+CV444</f>
        <v>0</v>
      </c>
      <c r="CW445" s="1122"/>
      <c r="CX445" s="1121">
        <f>CV445+CX444</f>
        <v>0</v>
      </c>
      <c r="CY445" s="1122"/>
      <c r="CZ445" s="1121">
        <f>CX445+CZ444</f>
        <v>0</v>
      </c>
      <c r="DA445" s="1122"/>
      <c r="DB445" s="1121">
        <f>CZ445+DB444</f>
        <v>0</v>
      </c>
      <c r="DC445" s="1122"/>
      <c r="DD445" s="1121">
        <f>DB445+DD444</f>
        <v>0</v>
      </c>
      <c r="DE445" s="1122"/>
      <c r="DF445" s="1121">
        <f>DD445+DF444</f>
        <v>0</v>
      </c>
      <c r="DG445" s="1122"/>
      <c r="DH445" s="1121">
        <f>DF445+DH444</f>
        <v>0</v>
      </c>
      <c r="DI445" s="1122"/>
      <c r="DJ445" s="1127">
        <f>DH445+DJ444</f>
        <v>0</v>
      </c>
      <c r="DK445" s="1128"/>
      <c r="DL445" s="1121">
        <f>DJ445+DL444</f>
        <v>0</v>
      </c>
      <c r="DM445" s="1122"/>
      <c r="DN445" s="1121">
        <f>DL445+DN444</f>
        <v>0</v>
      </c>
      <c r="DO445" s="1122"/>
      <c r="DP445" s="1121">
        <f>DN445+DP444</f>
        <v>0</v>
      </c>
      <c r="DQ445" s="1122"/>
      <c r="DR445" s="1121">
        <f>DP445+DR444</f>
        <v>0</v>
      </c>
      <c r="DS445" s="1122"/>
      <c r="DT445" s="1121">
        <f>DR445+DT444</f>
        <v>0</v>
      </c>
      <c r="DU445" s="1122"/>
      <c r="DV445" s="1121">
        <f>DT445+DV444</f>
        <v>0</v>
      </c>
      <c r="DW445" s="1122"/>
      <c r="DX445" s="1121">
        <f>DV445+DX444</f>
        <v>0</v>
      </c>
      <c r="DY445" s="1122"/>
      <c r="DZ445" s="1121">
        <f>DX445+DZ444</f>
        <v>0</v>
      </c>
      <c r="EA445" s="1122"/>
      <c r="EB445" s="1121">
        <f>DZ445+EB444</f>
        <v>0</v>
      </c>
      <c r="EC445" s="1122"/>
      <c r="ED445" s="1121">
        <f>EB445+ED444</f>
        <v>0</v>
      </c>
      <c r="EE445" s="1122"/>
      <c r="EF445" s="1121">
        <f>ED445+EF444</f>
        <v>0</v>
      </c>
      <c r="EG445" s="1122"/>
      <c r="EH445" s="1121">
        <f>EF445+EH444</f>
        <v>0</v>
      </c>
      <c r="EI445" s="1122"/>
      <c r="EJ445" s="1121">
        <f>EH445+EJ444</f>
        <v>0</v>
      </c>
      <c r="EK445" s="1122"/>
      <c r="EL445" s="1121">
        <f>EJ445+EL444</f>
        <v>0</v>
      </c>
      <c r="EM445" s="1122"/>
      <c r="EN445" s="1121">
        <f>EL445+EN444</f>
        <v>0</v>
      </c>
      <c r="EO445" s="1122"/>
      <c r="EP445" s="1121">
        <f>EN445+EP444</f>
        <v>0</v>
      </c>
      <c r="EQ445" s="1122"/>
      <c r="ER445" s="1121">
        <f>EP445+ER444</f>
        <v>0</v>
      </c>
      <c r="ES445" s="1122"/>
      <c r="ET445" s="1121">
        <f>ER445+ET444</f>
        <v>0</v>
      </c>
      <c r="EU445" s="1122"/>
      <c r="EV445" s="1121">
        <f>ET445+EV444</f>
        <v>0</v>
      </c>
      <c r="EW445" s="1122"/>
      <c r="EX445" s="1121">
        <f>EV445+EX444</f>
        <v>0</v>
      </c>
      <c r="EY445" s="1122"/>
      <c r="EZ445" s="1121">
        <f>EX445+EZ444</f>
        <v>0</v>
      </c>
      <c r="FA445" s="1122"/>
      <c r="FB445" s="1121">
        <f>EZ445+FB444</f>
        <v>0</v>
      </c>
      <c r="FC445" s="1122"/>
      <c r="FD445" s="1121">
        <f>FB445+FD444</f>
        <v>0</v>
      </c>
      <c r="FE445" s="1122"/>
      <c r="FF445" s="1121">
        <f>FD445+FF444</f>
        <v>0</v>
      </c>
      <c r="FG445" s="1122"/>
      <c r="FH445" s="1121">
        <f>FF445+FH444</f>
        <v>0</v>
      </c>
      <c r="FI445" s="1122"/>
      <c r="FJ445" s="1121">
        <f>FH445+FJ444</f>
        <v>0</v>
      </c>
      <c r="FK445" s="1122"/>
      <c r="FL445" s="1121">
        <f>FJ445+FL444</f>
        <v>0</v>
      </c>
      <c r="FM445" s="1122"/>
      <c r="FN445" s="1121">
        <f>FL445+FN444</f>
        <v>0</v>
      </c>
      <c r="FO445" s="1122"/>
      <c r="FP445" s="1121">
        <f>FN445+FP444</f>
        <v>0</v>
      </c>
      <c r="FQ445" s="1122"/>
      <c r="FR445" s="1121">
        <f>FP445+FR444</f>
        <v>0</v>
      </c>
      <c r="FS445" s="1122"/>
      <c r="FT445" s="1121">
        <f>FR445+FT444</f>
        <v>0</v>
      </c>
      <c r="FU445" s="1122"/>
      <c r="FV445" s="1121">
        <f>FT445+FV444</f>
        <v>0</v>
      </c>
      <c r="FW445" s="1122"/>
      <c r="FX445" s="1121">
        <f>FV445+FX444</f>
        <v>0</v>
      </c>
      <c r="FY445" s="1122"/>
      <c r="FZ445" s="1121">
        <f>FX445+FZ444</f>
        <v>0</v>
      </c>
      <c r="GA445" s="1122"/>
      <c r="GB445" s="1121">
        <f>FZ445+GB444</f>
        <v>0</v>
      </c>
      <c r="GC445" s="1122"/>
      <c r="GD445" s="1121">
        <f>GB445+GD444</f>
        <v>0</v>
      </c>
      <c r="GE445" s="1122"/>
      <c r="GF445" s="1121">
        <f>GD445+GF444</f>
        <v>0</v>
      </c>
      <c r="GG445" s="1122"/>
      <c r="GH445" s="1121">
        <f>GF445+GH444</f>
        <v>0</v>
      </c>
      <c r="GI445" s="1122"/>
      <c r="GJ445" s="1121">
        <f>GH445+GJ444</f>
        <v>0</v>
      </c>
      <c r="GK445" s="1122"/>
      <c r="GL445" s="1121">
        <f>GJ445+GL444</f>
        <v>0</v>
      </c>
      <c r="GM445" s="1122"/>
      <c r="GN445" s="1121">
        <f>GL445+GN444</f>
        <v>0</v>
      </c>
      <c r="GO445" s="1122"/>
      <c r="GP445" s="1121">
        <f>GN445+GP444</f>
        <v>0</v>
      </c>
      <c r="GQ445" s="1122"/>
      <c r="GR445" s="1121">
        <f>GP445+GR444</f>
        <v>0</v>
      </c>
      <c r="GS445" s="1122"/>
      <c r="GT445" s="1121">
        <f>GR445+GT444</f>
        <v>0</v>
      </c>
      <c r="GU445" s="1122"/>
      <c r="GV445" s="1121">
        <f t="shared" ref="GV445" si="1745">GT445+GV444</f>
        <v>0</v>
      </c>
      <c r="GW445" s="1122"/>
      <c r="GX445" s="1121">
        <f t="shared" ref="GX445" si="1746">GV445+GX444</f>
        <v>0</v>
      </c>
      <c r="GY445" s="1122"/>
      <c r="GZ445" s="1121">
        <f t="shared" ref="GZ445" si="1747">GX445+GZ444</f>
        <v>0</v>
      </c>
      <c r="HA445" s="1122"/>
      <c r="HB445" s="1121">
        <f>GZ445+HB444</f>
        <v>0</v>
      </c>
      <c r="HC445" s="1122"/>
      <c r="HD445" s="1121">
        <f t="shared" ref="HD445" si="1748">HB445+HD444</f>
        <v>0</v>
      </c>
      <c r="HE445" s="1122"/>
      <c r="HF445" s="1121">
        <f t="shared" ref="HF445" si="1749">HD445+HF444</f>
        <v>0</v>
      </c>
      <c r="HG445" s="1122"/>
      <c r="HH445" s="1121">
        <f t="shared" ref="HH445" si="1750">HF445+HH444</f>
        <v>0</v>
      </c>
      <c r="HI445" s="1122"/>
    </row>
    <row r="446" spans="1:217" s="19" customFormat="1" ht="12.75" hidden="1" customHeight="1">
      <c r="A446" s="1139"/>
      <c r="B446" s="1140"/>
      <c r="C446" s="1139"/>
      <c r="D446" s="1141"/>
      <c r="E446" s="1141"/>
      <c r="F446" s="1142"/>
      <c r="G446" s="1141"/>
      <c r="H446" s="840"/>
      <c r="I446" s="1143"/>
      <c r="J446" s="1144"/>
      <c r="K446" s="841" t="s">
        <v>383</v>
      </c>
      <c r="L446" s="1117"/>
      <c r="M446" s="1118"/>
      <c r="N446" s="1117"/>
      <c r="O446" s="1118"/>
      <c r="P446" s="1117"/>
      <c r="Q446" s="1118"/>
      <c r="R446" s="1117"/>
      <c r="S446" s="1118"/>
      <c r="T446" s="1117"/>
      <c r="U446" s="1118"/>
      <c r="V446" s="1117"/>
      <c r="W446" s="1118"/>
      <c r="X446" s="1117"/>
      <c r="Y446" s="1118"/>
      <c r="Z446" s="1117"/>
      <c r="AA446" s="1118"/>
      <c r="AB446" s="1117"/>
      <c r="AC446" s="1118"/>
      <c r="AD446" s="1117"/>
      <c r="AE446" s="1118"/>
      <c r="AF446" s="1117"/>
      <c r="AG446" s="1118"/>
      <c r="AH446" s="1117"/>
      <c r="AI446" s="1118"/>
      <c r="AJ446" s="1117"/>
      <c r="AK446" s="1118"/>
      <c r="AL446" s="1117"/>
      <c r="AM446" s="1118"/>
      <c r="AN446" s="1117"/>
      <c r="AO446" s="1118"/>
      <c r="AP446" s="1117"/>
      <c r="AQ446" s="1118"/>
      <c r="AR446" s="1117"/>
      <c r="AS446" s="1118"/>
      <c r="AT446" s="1117"/>
      <c r="AU446" s="1118"/>
      <c r="AV446" s="1117"/>
      <c r="AW446" s="1118"/>
      <c r="AX446" s="1117"/>
      <c r="AY446" s="1118"/>
      <c r="AZ446" s="1117"/>
      <c r="BA446" s="1118"/>
      <c r="BB446" s="1117"/>
      <c r="BC446" s="1118"/>
      <c r="BD446" s="1117"/>
      <c r="BE446" s="1118"/>
      <c r="BF446" s="1117"/>
      <c r="BG446" s="1118"/>
      <c r="BH446" s="1117"/>
      <c r="BI446" s="1118"/>
      <c r="BJ446" s="1117"/>
      <c r="BK446" s="1118"/>
      <c r="BL446" s="1117"/>
      <c r="BM446" s="1118"/>
      <c r="BN446" s="1117"/>
      <c r="BO446" s="1118"/>
      <c r="BP446" s="1117"/>
      <c r="BQ446" s="1118"/>
      <c r="BR446" s="1117"/>
      <c r="BS446" s="1118"/>
      <c r="BT446" s="1117"/>
      <c r="BU446" s="1118"/>
      <c r="BV446" s="1117"/>
      <c r="BW446" s="1118"/>
      <c r="BX446" s="1117"/>
      <c r="BY446" s="1118"/>
      <c r="BZ446" s="1117"/>
      <c r="CA446" s="1118"/>
      <c r="CB446" s="1117"/>
      <c r="CC446" s="1118"/>
      <c r="CD446" s="1117"/>
      <c r="CE446" s="1118"/>
      <c r="CF446" s="1117"/>
      <c r="CG446" s="1118"/>
      <c r="CH446" s="1117"/>
      <c r="CI446" s="1118"/>
      <c r="CJ446" s="1117"/>
      <c r="CK446" s="1118"/>
      <c r="CL446" s="1117"/>
      <c r="CM446" s="1118"/>
      <c r="CN446" s="1117"/>
      <c r="CO446" s="1118"/>
      <c r="CP446" s="1117"/>
      <c r="CQ446" s="1118"/>
      <c r="CR446" s="1117"/>
      <c r="CS446" s="1118"/>
      <c r="CT446" s="1117"/>
      <c r="CU446" s="1118"/>
      <c r="CV446" s="1117"/>
      <c r="CW446" s="1118"/>
      <c r="CX446" s="1117"/>
      <c r="CY446" s="1118"/>
      <c r="CZ446" s="1117"/>
      <c r="DA446" s="1118"/>
      <c r="DB446" s="1117"/>
      <c r="DC446" s="1118"/>
      <c r="DD446" s="1117"/>
      <c r="DE446" s="1118"/>
      <c r="DF446" s="1117"/>
      <c r="DG446" s="1118"/>
      <c r="DH446" s="1117"/>
      <c r="DI446" s="1118"/>
      <c r="DJ446" s="1123"/>
      <c r="DK446" s="1124"/>
      <c r="DL446" s="1117"/>
      <c r="DM446" s="1118"/>
      <c r="DN446" s="1117"/>
      <c r="DO446" s="1118"/>
      <c r="DP446" s="1117"/>
      <c r="DQ446" s="1118"/>
      <c r="DR446" s="1117"/>
      <c r="DS446" s="1118"/>
      <c r="DT446" s="1117"/>
      <c r="DU446" s="1118"/>
      <c r="DV446" s="1117"/>
      <c r="DW446" s="1118"/>
      <c r="DX446" s="1117"/>
      <c r="DY446" s="1118"/>
      <c r="DZ446" s="1117"/>
      <c r="EA446" s="1118"/>
      <c r="EB446" s="1117"/>
      <c r="EC446" s="1118"/>
      <c r="ED446" s="1117"/>
      <c r="EE446" s="1118"/>
      <c r="EF446" s="1117"/>
      <c r="EG446" s="1118"/>
      <c r="EH446" s="1117"/>
      <c r="EI446" s="1118"/>
      <c r="EJ446" s="1117"/>
      <c r="EK446" s="1118"/>
      <c r="EL446" s="1117"/>
      <c r="EM446" s="1118"/>
      <c r="EN446" s="1117"/>
      <c r="EO446" s="1118"/>
      <c r="EP446" s="1117"/>
      <c r="EQ446" s="1118"/>
      <c r="ER446" s="1117"/>
      <c r="ES446" s="1118"/>
      <c r="ET446" s="1117"/>
      <c r="EU446" s="1118"/>
      <c r="EV446" s="1117"/>
      <c r="EW446" s="1118"/>
      <c r="EX446" s="1117"/>
      <c r="EY446" s="1118"/>
      <c r="EZ446" s="1117"/>
      <c r="FA446" s="1118"/>
      <c r="FB446" s="1117"/>
      <c r="FC446" s="1118"/>
      <c r="FD446" s="1117"/>
      <c r="FE446" s="1118"/>
      <c r="FF446" s="1117"/>
      <c r="FG446" s="1118"/>
      <c r="FH446" s="1117"/>
      <c r="FI446" s="1118"/>
      <c r="FJ446" s="1117"/>
      <c r="FK446" s="1118"/>
      <c r="FL446" s="1117"/>
      <c r="FM446" s="1118"/>
      <c r="FN446" s="1117"/>
      <c r="FO446" s="1118"/>
      <c r="FP446" s="1117"/>
      <c r="FQ446" s="1118"/>
      <c r="FR446" s="1117"/>
      <c r="FS446" s="1118"/>
      <c r="FT446" s="1117"/>
      <c r="FU446" s="1118"/>
      <c r="FV446" s="1117"/>
      <c r="FW446" s="1118"/>
      <c r="FX446" s="1117"/>
      <c r="FY446" s="1118"/>
      <c r="FZ446" s="1117"/>
      <c r="GA446" s="1118"/>
      <c r="GB446" s="1117"/>
      <c r="GC446" s="1118"/>
      <c r="GD446" s="1117"/>
      <c r="GE446" s="1118"/>
      <c r="GF446" s="1117"/>
      <c r="GG446" s="1118"/>
      <c r="GH446" s="1117"/>
      <c r="GI446" s="1118"/>
      <c r="GJ446" s="1117"/>
      <c r="GK446" s="1118"/>
      <c r="GL446" s="1117"/>
      <c r="GM446" s="1118"/>
      <c r="GN446" s="1117"/>
      <c r="GO446" s="1118"/>
      <c r="GP446" s="1117"/>
      <c r="GQ446" s="1118"/>
      <c r="GR446" s="1117"/>
      <c r="GS446" s="1118"/>
      <c r="GT446" s="1117"/>
      <c r="GU446" s="1118"/>
      <c r="GV446" s="1117"/>
      <c r="GW446" s="1118"/>
      <c r="GX446" s="1117"/>
      <c r="GY446" s="1118"/>
      <c r="GZ446" s="1117"/>
      <c r="HA446" s="1118"/>
      <c r="HB446" s="1117"/>
      <c r="HC446" s="1118"/>
      <c r="HD446" s="1117"/>
      <c r="HE446" s="1118"/>
      <c r="HF446" s="1117"/>
      <c r="HG446" s="1118"/>
      <c r="HH446" s="1117"/>
      <c r="HI446" s="1118"/>
    </row>
    <row r="447" spans="1:217" s="20" customFormat="1" ht="12.75" hidden="1" customHeight="1">
      <c r="A447" s="1139"/>
      <c r="B447" s="1140"/>
      <c r="C447" s="1139"/>
      <c r="D447" s="1141"/>
      <c r="E447" s="1141"/>
      <c r="F447" s="1142"/>
      <c r="G447" s="1141"/>
      <c r="H447" s="842"/>
      <c r="I447" s="1143"/>
      <c r="J447" s="1144"/>
      <c r="K447" s="843" t="s">
        <v>384</v>
      </c>
      <c r="L447" s="1113">
        <f>L446</f>
        <v>0</v>
      </c>
      <c r="M447" s="1114"/>
      <c r="N447" s="1113">
        <f>N446+L447</f>
        <v>0</v>
      </c>
      <c r="O447" s="1114"/>
      <c r="P447" s="1113">
        <f>P446+N447</f>
        <v>0</v>
      </c>
      <c r="Q447" s="1114"/>
      <c r="R447" s="1113">
        <f>R446+P447</f>
        <v>0</v>
      </c>
      <c r="S447" s="1114"/>
      <c r="T447" s="1113">
        <f>T446+R447</f>
        <v>0</v>
      </c>
      <c r="U447" s="1114"/>
      <c r="V447" s="1113">
        <f>V446+T447</f>
        <v>0</v>
      </c>
      <c r="W447" s="1114"/>
      <c r="X447" s="1113">
        <f>X446+V447</f>
        <v>0</v>
      </c>
      <c r="Y447" s="1114"/>
      <c r="Z447" s="1113">
        <f>Z446+X447</f>
        <v>0</v>
      </c>
      <c r="AA447" s="1114"/>
      <c r="AB447" s="1113">
        <f>AB446+Z447</f>
        <v>0</v>
      </c>
      <c r="AC447" s="1114"/>
      <c r="AD447" s="1113">
        <f>AD446+AB447</f>
        <v>0</v>
      </c>
      <c r="AE447" s="1114"/>
      <c r="AF447" s="1113">
        <f>AF446+AD447</f>
        <v>0</v>
      </c>
      <c r="AG447" s="1114"/>
      <c r="AH447" s="1113">
        <f>AH446+AF447</f>
        <v>0</v>
      </c>
      <c r="AI447" s="1114"/>
      <c r="AJ447" s="1113">
        <f>AJ446+AH447</f>
        <v>0</v>
      </c>
      <c r="AK447" s="1114"/>
      <c r="AL447" s="1113">
        <f>AL446+AJ447</f>
        <v>0</v>
      </c>
      <c r="AM447" s="1114"/>
      <c r="AN447" s="1113">
        <f>AN446+AL447</f>
        <v>0</v>
      </c>
      <c r="AO447" s="1114"/>
      <c r="AP447" s="1113">
        <f>AP446+AN447</f>
        <v>0</v>
      </c>
      <c r="AQ447" s="1114"/>
      <c r="AR447" s="1113">
        <f>AR446+AP447</f>
        <v>0</v>
      </c>
      <c r="AS447" s="1114"/>
      <c r="AT447" s="1113">
        <f>AT446+AR447</f>
        <v>0</v>
      </c>
      <c r="AU447" s="1114"/>
      <c r="AV447" s="1113">
        <f>AV446+AT447</f>
        <v>0</v>
      </c>
      <c r="AW447" s="1114"/>
      <c r="AX447" s="1113">
        <f>AX446+AV447</f>
        <v>0</v>
      </c>
      <c r="AY447" s="1114"/>
      <c r="AZ447" s="1113">
        <f>AZ446+AX447</f>
        <v>0</v>
      </c>
      <c r="BA447" s="1114"/>
      <c r="BB447" s="1113">
        <f>BB446+AZ447</f>
        <v>0</v>
      </c>
      <c r="BC447" s="1114"/>
      <c r="BD447" s="1113">
        <f>BD446+BB447</f>
        <v>0</v>
      </c>
      <c r="BE447" s="1114"/>
      <c r="BF447" s="1113">
        <f>BF446+BD447</f>
        <v>0</v>
      </c>
      <c r="BG447" s="1114"/>
      <c r="BH447" s="1113">
        <f>BH446+BF447</f>
        <v>0</v>
      </c>
      <c r="BI447" s="1114"/>
      <c r="BJ447" s="1113">
        <f>BJ446+BH447</f>
        <v>0</v>
      </c>
      <c r="BK447" s="1114"/>
      <c r="BL447" s="1113">
        <f>BL446+BJ447</f>
        <v>0</v>
      </c>
      <c r="BM447" s="1114"/>
      <c r="BN447" s="1113">
        <f>BN446+BL447</f>
        <v>0</v>
      </c>
      <c r="BO447" s="1114"/>
      <c r="BP447" s="1113">
        <f>BP446+BN447</f>
        <v>0</v>
      </c>
      <c r="BQ447" s="1114"/>
      <c r="BR447" s="1113">
        <f>BR446+BP447</f>
        <v>0</v>
      </c>
      <c r="BS447" s="1114"/>
      <c r="BT447" s="1113">
        <f>BT446+BR447</f>
        <v>0</v>
      </c>
      <c r="BU447" s="1114"/>
      <c r="BV447" s="1113">
        <f>BV446+BT447</f>
        <v>0</v>
      </c>
      <c r="BW447" s="1114"/>
      <c r="BX447" s="1113">
        <f>BX446+BV447</f>
        <v>0</v>
      </c>
      <c r="BY447" s="1114"/>
      <c r="BZ447" s="1113">
        <f>BZ446+BX447</f>
        <v>0</v>
      </c>
      <c r="CA447" s="1114"/>
      <c r="CB447" s="1113">
        <f>CB446+BZ447</f>
        <v>0</v>
      </c>
      <c r="CC447" s="1114"/>
      <c r="CD447" s="1113">
        <f>CD446+CB447</f>
        <v>0</v>
      </c>
      <c r="CE447" s="1114"/>
      <c r="CF447" s="1113">
        <f>CF446+CD447</f>
        <v>0</v>
      </c>
      <c r="CG447" s="1114"/>
      <c r="CH447" s="1113">
        <f>CH446+CF447</f>
        <v>0</v>
      </c>
      <c r="CI447" s="1114"/>
      <c r="CJ447" s="1113">
        <f>CJ446+CH447</f>
        <v>0</v>
      </c>
      <c r="CK447" s="1114"/>
      <c r="CL447" s="1113">
        <f>CL446+CJ447</f>
        <v>0</v>
      </c>
      <c r="CM447" s="1114"/>
      <c r="CN447" s="1113">
        <f>CN446+CL447</f>
        <v>0</v>
      </c>
      <c r="CO447" s="1114"/>
      <c r="CP447" s="1113">
        <f>CP446+CN447</f>
        <v>0</v>
      </c>
      <c r="CQ447" s="1114"/>
      <c r="CR447" s="1113">
        <f>CR446+CP447</f>
        <v>0</v>
      </c>
      <c r="CS447" s="1114"/>
      <c r="CT447" s="1113">
        <f>CT446+CR447</f>
        <v>0</v>
      </c>
      <c r="CU447" s="1114"/>
      <c r="CV447" s="1113">
        <f>CV446+CT447</f>
        <v>0</v>
      </c>
      <c r="CW447" s="1114"/>
      <c r="CX447" s="1113">
        <f>CX446+CV447</f>
        <v>0</v>
      </c>
      <c r="CY447" s="1114"/>
      <c r="CZ447" s="1113">
        <f>CZ446+CX447</f>
        <v>0</v>
      </c>
      <c r="DA447" s="1114"/>
      <c r="DB447" s="1113">
        <f>DB446+CZ447</f>
        <v>0</v>
      </c>
      <c r="DC447" s="1114"/>
      <c r="DD447" s="1113">
        <f>DD446+DB447</f>
        <v>0</v>
      </c>
      <c r="DE447" s="1114"/>
      <c r="DF447" s="1113">
        <f>DF446+DD447</f>
        <v>0</v>
      </c>
      <c r="DG447" s="1114"/>
      <c r="DH447" s="1113">
        <f>DH446+DF447</f>
        <v>0</v>
      </c>
      <c r="DI447" s="1114"/>
      <c r="DJ447" s="1119">
        <f>DJ446+DH447</f>
        <v>0</v>
      </c>
      <c r="DK447" s="1120"/>
      <c r="DL447" s="1113">
        <f>DL446+DJ447</f>
        <v>0</v>
      </c>
      <c r="DM447" s="1114"/>
      <c r="DN447" s="1113">
        <f>DN446+DL447</f>
        <v>0</v>
      </c>
      <c r="DO447" s="1114"/>
      <c r="DP447" s="1113">
        <f>DP446+DN447</f>
        <v>0</v>
      </c>
      <c r="DQ447" s="1114"/>
      <c r="DR447" s="1113">
        <f>DR446+DP447</f>
        <v>0</v>
      </c>
      <c r="DS447" s="1114"/>
      <c r="DT447" s="1113">
        <f>DT446+DR447</f>
        <v>0</v>
      </c>
      <c r="DU447" s="1114"/>
      <c r="DV447" s="1113">
        <f>DV446+DT447</f>
        <v>0</v>
      </c>
      <c r="DW447" s="1114"/>
      <c r="DX447" s="1113">
        <f>DX446+DV447</f>
        <v>0</v>
      </c>
      <c r="DY447" s="1114"/>
      <c r="DZ447" s="1113">
        <f>DZ446+DX447</f>
        <v>0</v>
      </c>
      <c r="EA447" s="1114"/>
      <c r="EB447" s="1113">
        <f>EB446+DZ447</f>
        <v>0</v>
      </c>
      <c r="EC447" s="1114"/>
      <c r="ED447" s="1113">
        <f>ED446+EB447</f>
        <v>0</v>
      </c>
      <c r="EE447" s="1114"/>
      <c r="EF447" s="1113">
        <f>EF446+ED447</f>
        <v>0</v>
      </c>
      <c r="EG447" s="1114"/>
      <c r="EH447" s="1113">
        <f>EH446+EF447</f>
        <v>0</v>
      </c>
      <c r="EI447" s="1114"/>
      <c r="EJ447" s="1113">
        <f>EJ446+EH447</f>
        <v>0</v>
      </c>
      <c r="EK447" s="1114"/>
      <c r="EL447" s="1113">
        <f>EL446+EJ447</f>
        <v>0</v>
      </c>
      <c r="EM447" s="1114"/>
      <c r="EN447" s="1113">
        <f>EN446+EL447</f>
        <v>0</v>
      </c>
      <c r="EO447" s="1114"/>
      <c r="EP447" s="1113">
        <f>EP446+EN447</f>
        <v>0</v>
      </c>
      <c r="EQ447" s="1114"/>
      <c r="ER447" s="1113">
        <f>ER446+EP447</f>
        <v>0</v>
      </c>
      <c r="ES447" s="1114"/>
      <c r="ET447" s="1113">
        <f>ET446+ER447</f>
        <v>0</v>
      </c>
      <c r="EU447" s="1114"/>
      <c r="EV447" s="1113">
        <f>EV446+ET447</f>
        <v>0</v>
      </c>
      <c r="EW447" s="1114"/>
      <c r="EX447" s="1113">
        <f>EX446+EV447</f>
        <v>0</v>
      </c>
      <c r="EY447" s="1114"/>
      <c r="EZ447" s="1113">
        <f>EZ446+EX447</f>
        <v>0</v>
      </c>
      <c r="FA447" s="1114"/>
      <c r="FB447" s="1113">
        <f>FB446+EZ447</f>
        <v>0</v>
      </c>
      <c r="FC447" s="1114"/>
      <c r="FD447" s="1113">
        <f>FD446+FB447</f>
        <v>0</v>
      </c>
      <c r="FE447" s="1114"/>
      <c r="FF447" s="1113">
        <f>FF446+FD447</f>
        <v>0</v>
      </c>
      <c r="FG447" s="1114"/>
      <c r="FH447" s="1113">
        <f>FH446+FF447</f>
        <v>0</v>
      </c>
      <c r="FI447" s="1114"/>
      <c r="FJ447" s="1113">
        <f>FJ446+FH447</f>
        <v>0</v>
      </c>
      <c r="FK447" s="1114"/>
      <c r="FL447" s="1113">
        <f>FL446+FJ447</f>
        <v>0</v>
      </c>
      <c r="FM447" s="1114"/>
      <c r="FN447" s="1113">
        <f>FN446+FL447</f>
        <v>0</v>
      </c>
      <c r="FO447" s="1114"/>
      <c r="FP447" s="1113">
        <f>FP446+FN447</f>
        <v>0</v>
      </c>
      <c r="FQ447" s="1114"/>
      <c r="FR447" s="1113">
        <f>FR446+FP447</f>
        <v>0</v>
      </c>
      <c r="FS447" s="1114"/>
      <c r="FT447" s="1113">
        <f>FT446+FR447</f>
        <v>0</v>
      </c>
      <c r="FU447" s="1114"/>
      <c r="FV447" s="1113">
        <f>FV446+FT447</f>
        <v>0</v>
      </c>
      <c r="FW447" s="1114"/>
      <c r="FX447" s="1113">
        <f>FX446+FV447</f>
        <v>0</v>
      </c>
      <c r="FY447" s="1114"/>
      <c r="FZ447" s="1113">
        <f>FZ446+FX447</f>
        <v>0</v>
      </c>
      <c r="GA447" s="1114"/>
      <c r="GB447" s="1113">
        <f>GB446+FZ447</f>
        <v>0</v>
      </c>
      <c r="GC447" s="1114"/>
      <c r="GD447" s="1113">
        <f>GD446+GB447</f>
        <v>0</v>
      </c>
      <c r="GE447" s="1114"/>
      <c r="GF447" s="1113">
        <f>GF446+GD447</f>
        <v>0</v>
      </c>
      <c r="GG447" s="1114"/>
      <c r="GH447" s="1113">
        <f>GH446+GF447</f>
        <v>0</v>
      </c>
      <c r="GI447" s="1114"/>
      <c r="GJ447" s="1113">
        <f>GJ446+GH447</f>
        <v>0</v>
      </c>
      <c r="GK447" s="1114"/>
      <c r="GL447" s="1113">
        <f>GL446+GJ447</f>
        <v>0</v>
      </c>
      <c r="GM447" s="1114"/>
      <c r="GN447" s="1113">
        <f>GN446+GL447</f>
        <v>0</v>
      </c>
      <c r="GO447" s="1114"/>
      <c r="GP447" s="1113">
        <f>GP446+GN447</f>
        <v>0</v>
      </c>
      <c r="GQ447" s="1114"/>
      <c r="GR447" s="1113">
        <f>GR446+GP447</f>
        <v>0</v>
      </c>
      <c r="GS447" s="1114"/>
      <c r="GT447" s="1113">
        <f>GT446+GR447</f>
        <v>0</v>
      </c>
      <c r="GU447" s="1114"/>
      <c r="GV447" s="1113">
        <f t="shared" ref="GV447" si="1751">GV446+GT447</f>
        <v>0</v>
      </c>
      <c r="GW447" s="1114"/>
      <c r="GX447" s="1113">
        <f t="shared" ref="GX447" si="1752">GX446+GV447</f>
        <v>0</v>
      </c>
      <c r="GY447" s="1114"/>
      <c r="GZ447" s="1113">
        <f t="shared" ref="GZ447" si="1753">GZ446+GX447</f>
        <v>0</v>
      </c>
      <c r="HA447" s="1114"/>
      <c r="HB447" s="1113">
        <f>HB446+GZ447</f>
        <v>0</v>
      </c>
      <c r="HC447" s="1114"/>
      <c r="HD447" s="1113">
        <f t="shared" ref="HD447" si="1754">HD446+HB447</f>
        <v>0</v>
      </c>
      <c r="HE447" s="1114"/>
      <c r="HF447" s="1113">
        <f t="shared" ref="HF447" si="1755">HF446+HD447</f>
        <v>0</v>
      </c>
      <c r="HG447" s="1114"/>
      <c r="HH447" s="1113">
        <f t="shared" ref="HH447" si="1756">HH446+HF447</f>
        <v>0</v>
      </c>
      <c r="HI447" s="1114"/>
    </row>
    <row r="448" spans="1:217" s="21" customFormat="1" ht="12.75" hidden="1" customHeight="1">
      <c r="A448" s="1139"/>
      <c r="B448" s="1140"/>
      <c r="C448" s="1139"/>
      <c r="D448" s="1141"/>
      <c r="E448" s="1141"/>
      <c r="F448" s="1142"/>
      <c r="G448" s="1141"/>
      <c r="H448" s="844"/>
      <c r="I448" s="1143"/>
      <c r="J448" s="1144"/>
      <c r="K448" s="845" t="s">
        <v>385</v>
      </c>
      <c r="L448" s="1108" t="e">
        <f>IF($E442&gt;0,L445/$E442,"-")</f>
        <v>#N/A</v>
      </c>
      <c r="M448" s="1109"/>
      <c r="N448" s="1108" t="e">
        <f>IF($E442&gt;0,N445/$E442,"-")</f>
        <v>#N/A</v>
      </c>
      <c r="O448" s="1109"/>
      <c r="P448" s="1108" t="e">
        <f>IF($E442&gt;0,P445/$E442,"-")</f>
        <v>#N/A</v>
      </c>
      <c r="Q448" s="1109"/>
      <c r="R448" s="1108" t="e">
        <f>IF($E442&gt;0,R445/$E442,"-")</f>
        <v>#N/A</v>
      </c>
      <c r="S448" s="1109"/>
      <c r="T448" s="1108" t="e">
        <f>IF($E442&gt;0,T445/$E442,"-")</f>
        <v>#N/A</v>
      </c>
      <c r="U448" s="1109"/>
      <c r="V448" s="1108" t="e">
        <f>IF($E442&gt;0,V445/$E442,"-")</f>
        <v>#N/A</v>
      </c>
      <c r="W448" s="1109"/>
      <c r="X448" s="1108" t="e">
        <f>IF($E442&gt;0,X445/$E442,"-")</f>
        <v>#N/A</v>
      </c>
      <c r="Y448" s="1109"/>
      <c r="Z448" s="1108" t="e">
        <f>IF($E442&gt;0,Z445/$E442,"-")</f>
        <v>#N/A</v>
      </c>
      <c r="AA448" s="1109"/>
      <c r="AB448" s="1108" t="e">
        <f>IF($E442&gt;0,AB445/$E442,"-")</f>
        <v>#N/A</v>
      </c>
      <c r="AC448" s="1109"/>
      <c r="AD448" s="1108" t="e">
        <f>IF($E442&gt;0,AD445/$E442,"-")</f>
        <v>#N/A</v>
      </c>
      <c r="AE448" s="1109"/>
      <c r="AF448" s="1108" t="e">
        <f>IF($E442&gt;0,AF445/$E442,"-")</f>
        <v>#N/A</v>
      </c>
      <c r="AG448" s="1109"/>
      <c r="AH448" s="1108" t="e">
        <f>IF($E442&gt;0,AH445/$E442,"-")</f>
        <v>#N/A</v>
      </c>
      <c r="AI448" s="1109"/>
      <c r="AJ448" s="1108" t="e">
        <f>IF($E442&gt;0,AJ445/$E442,"-")</f>
        <v>#N/A</v>
      </c>
      <c r="AK448" s="1109"/>
      <c r="AL448" s="1108" t="e">
        <f>IF($E442&gt;0,AL445/$E442,"-")</f>
        <v>#N/A</v>
      </c>
      <c r="AM448" s="1109"/>
      <c r="AN448" s="1108" t="e">
        <f>IF($E442&gt;0,AN445/$E442,"-")</f>
        <v>#N/A</v>
      </c>
      <c r="AO448" s="1109"/>
      <c r="AP448" s="1108" t="e">
        <f>IF($E442&gt;0,AP445/$E442,"-")</f>
        <v>#N/A</v>
      </c>
      <c r="AQ448" s="1109"/>
      <c r="AR448" s="1108" t="e">
        <f>IF($E442&gt;0,AR445/$E442,"-")</f>
        <v>#N/A</v>
      </c>
      <c r="AS448" s="1109"/>
      <c r="AT448" s="1108" t="e">
        <f>IF($E442&gt;0,AT445/$E442,"-")</f>
        <v>#N/A</v>
      </c>
      <c r="AU448" s="1109"/>
      <c r="AV448" s="1108" t="e">
        <f>IF($E442&gt;0,AV445/$E442,"-")</f>
        <v>#N/A</v>
      </c>
      <c r="AW448" s="1109"/>
      <c r="AX448" s="1108" t="e">
        <f>IF($E442&gt;0,AX445/$E442,"-")</f>
        <v>#N/A</v>
      </c>
      <c r="AY448" s="1109"/>
      <c r="AZ448" s="1108" t="e">
        <f>IF($E442&gt;0,AZ445/$E442,"-")</f>
        <v>#N/A</v>
      </c>
      <c r="BA448" s="1109"/>
      <c r="BB448" s="1108" t="e">
        <f>IF($E442&gt;0,BB445/$E442,"-")</f>
        <v>#N/A</v>
      </c>
      <c r="BC448" s="1109"/>
      <c r="BD448" s="1108" t="e">
        <f>IF($E442&gt;0,BD445/$E442,"-")</f>
        <v>#N/A</v>
      </c>
      <c r="BE448" s="1109"/>
      <c r="BF448" s="1108" t="e">
        <f>IF($E442&gt;0,BF445/$E442,"-")</f>
        <v>#N/A</v>
      </c>
      <c r="BG448" s="1109"/>
      <c r="BH448" s="1108" t="e">
        <f>IF($E442&gt;0,BH445/$E442,"-")</f>
        <v>#N/A</v>
      </c>
      <c r="BI448" s="1109"/>
      <c r="BJ448" s="1108" t="e">
        <f>IF($E442&gt;0,BJ445/$E442,"-")</f>
        <v>#N/A</v>
      </c>
      <c r="BK448" s="1109"/>
      <c r="BL448" s="1108" t="e">
        <f>IF($E442&gt;0,BL445/$E442,"-")</f>
        <v>#N/A</v>
      </c>
      <c r="BM448" s="1109"/>
      <c r="BN448" s="1108" t="e">
        <f>IF($E442&gt;0,BN445/$E442,"-")</f>
        <v>#N/A</v>
      </c>
      <c r="BO448" s="1109"/>
      <c r="BP448" s="1108" t="e">
        <f>IF($E442&gt;0,BP445/$E442,"-")</f>
        <v>#N/A</v>
      </c>
      <c r="BQ448" s="1109"/>
      <c r="BR448" s="1108" t="e">
        <f>IF($E442&gt;0,BR445/$E442,"-")</f>
        <v>#N/A</v>
      </c>
      <c r="BS448" s="1109"/>
      <c r="BT448" s="1108" t="e">
        <f>IF($E442&gt;0,BT445/$E442,"-")</f>
        <v>#N/A</v>
      </c>
      <c r="BU448" s="1109"/>
      <c r="BV448" s="1108" t="e">
        <f>IF($E442&gt;0,BV445/$E442,"-")</f>
        <v>#N/A</v>
      </c>
      <c r="BW448" s="1109"/>
      <c r="BX448" s="1108" t="e">
        <f>IF($E442&gt;0,BX445/$E442,"-")</f>
        <v>#N/A</v>
      </c>
      <c r="BY448" s="1109"/>
      <c r="BZ448" s="1108" t="e">
        <f>IF($E442&gt;0,BZ445/$E442,"-")</f>
        <v>#N/A</v>
      </c>
      <c r="CA448" s="1109"/>
      <c r="CB448" s="1108" t="e">
        <f>IF($E442&gt;0,CB445/$E442,"-")</f>
        <v>#N/A</v>
      </c>
      <c r="CC448" s="1109"/>
      <c r="CD448" s="1108" t="e">
        <f>IF($E442&gt;0,CD445/$E442,"-")</f>
        <v>#N/A</v>
      </c>
      <c r="CE448" s="1109"/>
      <c r="CF448" s="1108" t="e">
        <f>IF($E442&gt;0,CF445/$E442,"-")</f>
        <v>#N/A</v>
      </c>
      <c r="CG448" s="1109"/>
      <c r="CH448" s="1108" t="e">
        <f>IF($E442&gt;0,CH445/$E442,"-")</f>
        <v>#N/A</v>
      </c>
      <c r="CI448" s="1109"/>
      <c r="CJ448" s="1108" t="e">
        <f>IF($E442&gt;0,CJ445/$E442,"-")</f>
        <v>#N/A</v>
      </c>
      <c r="CK448" s="1109"/>
      <c r="CL448" s="1108" t="e">
        <f>IF($E442&gt;0,CL445/$E442,"-")</f>
        <v>#N/A</v>
      </c>
      <c r="CM448" s="1109"/>
      <c r="CN448" s="1108" t="e">
        <f>IF($E442&gt;0,CN445/$E442,"-")</f>
        <v>#N/A</v>
      </c>
      <c r="CO448" s="1109"/>
      <c r="CP448" s="1108" t="e">
        <f>IF($E442&gt;0,CP445/$E442,"-")</f>
        <v>#N/A</v>
      </c>
      <c r="CQ448" s="1109"/>
      <c r="CR448" s="1108" t="e">
        <f>IF($E442&gt;0,CR445/$E442,"-")</f>
        <v>#N/A</v>
      </c>
      <c r="CS448" s="1109"/>
      <c r="CT448" s="1108" t="e">
        <f>IF($E442&gt;0,CT445/$E442,"-")</f>
        <v>#N/A</v>
      </c>
      <c r="CU448" s="1109"/>
      <c r="CV448" s="1108" t="e">
        <f>IF($E442&gt;0,CV445/$E442,"-")</f>
        <v>#N/A</v>
      </c>
      <c r="CW448" s="1109"/>
      <c r="CX448" s="1108" t="e">
        <f>IF($E442&gt;0,CX445/$E442,"-")</f>
        <v>#N/A</v>
      </c>
      <c r="CY448" s="1109"/>
      <c r="CZ448" s="1108" t="e">
        <f>IF($E442&gt;0,CZ445/$E442,"-")</f>
        <v>#N/A</v>
      </c>
      <c r="DA448" s="1109"/>
      <c r="DB448" s="1108" t="e">
        <f>IF($E442&gt;0,DB445/$E442,"-")</f>
        <v>#N/A</v>
      </c>
      <c r="DC448" s="1109"/>
      <c r="DD448" s="1108" t="e">
        <f>IF($E442&gt;0,DD445/$E442,"-")</f>
        <v>#N/A</v>
      </c>
      <c r="DE448" s="1109"/>
      <c r="DF448" s="1108" t="e">
        <f>IF($E442&gt;0,DF445/$E442,"-")</f>
        <v>#N/A</v>
      </c>
      <c r="DG448" s="1109"/>
      <c r="DH448" s="1108" t="e">
        <f>IF($E442&gt;0,DH445/$E442,"-")</f>
        <v>#N/A</v>
      </c>
      <c r="DI448" s="1109"/>
      <c r="DJ448" s="1115" t="e">
        <f>IF($E442&gt;0,DJ445/$E442,"-")</f>
        <v>#N/A</v>
      </c>
      <c r="DK448" s="1116"/>
      <c r="DL448" s="1108" t="e">
        <f>IF($E442&gt;0,DL445/$E442,"-")</f>
        <v>#N/A</v>
      </c>
      <c r="DM448" s="1109"/>
      <c r="DN448" s="1108" t="e">
        <f>IF($E442&gt;0,DN445/$E442,"-")</f>
        <v>#N/A</v>
      </c>
      <c r="DO448" s="1109"/>
      <c r="DP448" s="1108" t="e">
        <f>IF($E442&gt;0,DP445/$E442,"-")</f>
        <v>#N/A</v>
      </c>
      <c r="DQ448" s="1109"/>
      <c r="DR448" s="1108" t="e">
        <f>IF($E442&gt;0,DR445/$E442,"-")</f>
        <v>#N/A</v>
      </c>
      <c r="DS448" s="1109"/>
      <c r="DT448" s="1108" t="e">
        <f>IF($E442&gt;0,DT445/$E442,"-")</f>
        <v>#N/A</v>
      </c>
      <c r="DU448" s="1109"/>
      <c r="DV448" s="1108" t="e">
        <f>IF($E442&gt;0,DV445/$E442,"-")</f>
        <v>#N/A</v>
      </c>
      <c r="DW448" s="1109"/>
      <c r="DX448" s="1108" t="e">
        <f>IF($E442&gt;0,DX445/$E442,"-")</f>
        <v>#N/A</v>
      </c>
      <c r="DY448" s="1109"/>
      <c r="DZ448" s="1108" t="e">
        <f>IF($E442&gt;0,DZ445/$E442,"-")</f>
        <v>#N/A</v>
      </c>
      <c r="EA448" s="1109"/>
      <c r="EB448" s="1108" t="e">
        <f>IF($E442&gt;0,EB445/$E442,"-")</f>
        <v>#N/A</v>
      </c>
      <c r="EC448" s="1109"/>
      <c r="ED448" s="1108" t="e">
        <f>IF($E442&gt;0,ED445/$E442,"-")</f>
        <v>#N/A</v>
      </c>
      <c r="EE448" s="1109"/>
      <c r="EF448" s="1108" t="e">
        <f>IF($E442&gt;0,EF445/$E442,"-")</f>
        <v>#N/A</v>
      </c>
      <c r="EG448" s="1109"/>
      <c r="EH448" s="1108" t="e">
        <f>IF($E442&gt;0,EH445/$E442,"-")</f>
        <v>#N/A</v>
      </c>
      <c r="EI448" s="1109"/>
      <c r="EJ448" s="1108" t="e">
        <f>IF($E442&gt;0,EJ445/$E442,"-")</f>
        <v>#N/A</v>
      </c>
      <c r="EK448" s="1109"/>
      <c r="EL448" s="1108" t="e">
        <f>IF($E442&gt;0,EL445/$E442,"-")</f>
        <v>#N/A</v>
      </c>
      <c r="EM448" s="1109"/>
      <c r="EN448" s="1108" t="e">
        <f>IF($E442&gt;0,EN445/$E442,"-")</f>
        <v>#N/A</v>
      </c>
      <c r="EO448" s="1109"/>
      <c r="EP448" s="1108" t="e">
        <f>IF($E442&gt;0,EP445/$E442,"-")</f>
        <v>#N/A</v>
      </c>
      <c r="EQ448" s="1109"/>
      <c r="ER448" s="1108" t="e">
        <f>IF($E442&gt;0,ER445/$E442,"-")</f>
        <v>#N/A</v>
      </c>
      <c r="ES448" s="1109"/>
      <c r="ET448" s="1108" t="e">
        <f>IF($E442&gt;0,ET445/$E442,"-")</f>
        <v>#N/A</v>
      </c>
      <c r="EU448" s="1109"/>
      <c r="EV448" s="1108" t="e">
        <f>IF($E442&gt;0,EV445/$E442,"-")</f>
        <v>#N/A</v>
      </c>
      <c r="EW448" s="1109"/>
      <c r="EX448" s="1108" t="e">
        <f>IF($E442&gt;0,EX445/$E442,"-")</f>
        <v>#N/A</v>
      </c>
      <c r="EY448" s="1109"/>
      <c r="EZ448" s="1108" t="e">
        <f>IF($E442&gt;0,EZ445/$E442,"-")</f>
        <v>#N/A</v>
      </c>
      <c r="FA448" s="1109"/>
      <c r="FB448" s="1108" t="e">
        <f>IF($E442&gt;0,FB445/$E442,"-")</f>
        <v>#N/A</v>
      </c>
      <c r="FC448" s="1109"/>
      <c r="FD448" s="1108" t="e">
        <f>IF($E442&gt;0,FD445/$E442,"-")</f>
        <v>#N/A</v>
      </c>
      <c r="FE448" s="1109"/>
      <c r="FF448" s="1108" t="e">
        <f>IF($E442&gt;0,FF445/$E442,"-")</f>
        <v>#N/A</v>
      </c>
      <c r="FG448" s="1109"/>
      <c r="FH448" s="1108" t="e">
        <f>IF($E442&gt;0,FH445/$E442,"-")</f>
        <v>#N/A</v>
      </c>
      <c r="FI448" s="1109"/>
      <c r="FJ448" s="1108" t="e">
        <f>IF($E442&gt;0,FJ445/$E442,"-")</f>
        <v>#N/A</v>
      </c>
      <c r="FK448" s="1109"/>
      <c r="FL448" s="1108" t="e">
        <f>IF($E442&gt;0,FL445/$E442,"-")</f>
        <v>#N/A</v>
      </c>
      <c r="FM448" s="1109"/>
      <c r="FN448" s="1108" t="e">
        <f>IF($E442&gt;0,FN445/$E442,"-")</f>
        <v>#N/A</v>
      </c>
      <c r="FO448" s="1109"/>
      <c r="FP448" s="1108" t="e">
        <f>IF($E442&gt;0,FP445/$E442,"-")</f>
        <v>#N/A</v>
      </c>
      <c r="FQ448" s="1109"/>
      <c r="FR448" s="1108" t="e">
        <f>IF($E442&gt;0,FR445/$E442,"-")</f>
        <v>#N/A</v>
      </c>
      <c r="FS448" s="1109"/>
      <c r="FT448" s="1108" t="e">
        <f>IF($E442&gt;0,FT445/$E442,"-")</f>
        <v>#N/A</v>
      </c>
      <c r="FU448" s="1109"/>
      <c r="FV448" s="1108" t="e">
        <f>IF($E442&gt;0,FV445/$E442,"-")</f>
        <v>#N/A</v>
      </c>
      <c r="FW448" s="1109"/>
      <c r="FX448" s="1108" t="e">
        <f>IF($E442&gt;0,FX445/$E442,"-")</f>
        <v>#N/A</v>
      </c>
      <c r="FY448" s="1109"/>
      <c r="FZ448" s="1108" t="e">
        <f>IF($E442&gt;0,FZ445/$E442,"-")</f>
        <v>#N/A</v>
      </c>
      <c r="GA448" s="1109"/>
      <c r="GB448" s="1108" t="e">
        <f>IF($E442&gt;0,GB445/$E442,"-")</f>
        <v>#N/A</v>
      </c>
      <c r="GC448" s="1109"/>
      <c r="GD448" s="1108" t="e">
        <f>IF($E442&gt;0,GD445/$E442,"-")</f>
        <v>#N/A</v>
      </c>
      <c r="GE448" s="1109"/>
      <c r="GF448" s="1108" t="e">
        <f>IF($E442&gt;0,GF445/$E442,"-")</f>
        <v>#N/A</v>
      </c>
      <c r="GG448" s="1109"/>
      <c r="GH448" s="1108" t="e">
        <f>IF($E442&gt;0,GH445/$E442,"-")</f>
        <v>#N/A</v>
      </c>
      <c r="GI448" s="1109"/>
      <c r="GJ448" s="1108" t="e">
        <f>IF($E442&gt;0,GJ445/$E442,"-")</f>
        <v>#N/A</v>
      </c>
      <c r="GK448" s="1109"/>
      <c r="GL448" s="1108" t="e">
        <f>IF($E442&gt;0,GL445/$E442,"-")</f>
        <v>#N/A</v>
      </c>
      <c r="GM448" s="1109"/>
      <c r="GN448" s="1108" t="e">
        <f>IF($E442&gt;0,GN445/$E442,"-")</f>
        <v>#N/A</v>
      </c>
      <c r="GO448" s="1109"/>
      <c r="GP448" s="1108" t="e">
        <f>IF($E442&gt;0,GP445/$E442,"-")</f>
        <v>#N/A</v>
      </c>
      <c r="GQ448" s="1109"/>
      <c r="GR448" s="1108" t="e">
        <f>IF($E442&gt;0,GR445/$E442,"-")</f>
        <v>#N/A</v>
      </c>
      <c r="GS448" s="1109"/>
      <c r="GT448" s="1108" t="e">
        <f>IF($E442&gt;0,GT445/$E442,"-")</f>
        <v>#N/A</v>
      </c>
      <c r="GU448" s="1109"/>
      <c r="GV448" s="1108" t="e">
        <f t="shared" ref="GV448" si="1757">IF($E442&gt;0,GV445/$E442,"-")</f>
        <v>#N/A</v>
      </c>
      <c r="GW448" s="1109"/>
      <c r="GX448" s="1108" t="e">
        <f t="shared" ref="GX448" si="1758">IF($E442&gt;0,GX445/$E442,"-")</f>
        <v>#N/A</v>
      </c>
      <c r="GY448" s="1109"/>
      <c r="GZ448" s="1108" t="e">
        <f t="shared" ref="GZ448" si="1759">IF($E442&gt;0,GZ445/$E442,"-")</f>
        <v>#N/A</v>
      </c>
      <c r="HA448" s="1109"/>
      <c r="HB448" s="1108" t="e">
        <f>IF($E442&gt;0,HB445/$E442,"-")</f>
        <v>#N/A</v>
      </c>
      <c r="HC448" s="1109"/>
      <c r="HD448" s="1108" t="e">
        <f t="shared" ref="HD448" si="1760">IF($E442&gt;0,HD445/$E442,"-")</f>
        <v>#N/A</v>
      </c>
      <c r="HE448" s="1109"/>
      <c r="HF448" s="1108" t="e">
        <f t="shared" ref="HF448" si="1761">IF($E442&gt;0,HF445/$E442,"-")</f>
        <v>#N/A</v>
      </c>
      <c r="HG448" s="1109"/>
      <c r="HH448" s="1108" t="e">
        <f t="shared" ref="HH448" si="1762">IF($E442&gt;0,HH445/$E442,"-")</f>
        <v>#N/A</v>
      </c>
      <c r="HI448" s="1109"/>
    </row>
    <row r="449" spans="1:217" ht="12.75" hidden="1" customHeight="1">
      <c r="A449" s="1139"/>
      <c r="B449" s="1140"/>
      <c r="C449" s="1139"/>
      <c r="D449" s="1141"/>
      <c r="E449" s="1141"/>
      <c r="F449" s="1142"/>
      <c r="G449" s="1141"/>
      <c r="H449" s="733"/>
      <c r="I449" s="1143"/>
      <c r="J449" s="1144"/>
      <c r="K449" s="846" t="s">
        <v>386</v>
      </c>
      <c r="L449" s="1110" t="e">
        <f>IF($E442&gt;0,L447/$E442,"-")</f>
        <v>#N/A</v>
      </c>
      <c r="M449" s="1111"/>
      <c r="N449" s="1110" t="e">
        <f>IF($E442&gt;0,N447/$E442,"-")</f>
        <v>#N/A</v>
      </c>
      <c r="O449" s="1111"/>
      <c r="P449" s="1110" t="e">
        <f>IF($E442&gt;0,P447/$E442,"-")</f>
        <v>#N/A</v>
      </c>
      <c r="Q449" s="1111"/>
      <c r="R449" s="1110" t="e">
        <f>IF($E442&gt;0,R447/$E442,"-")</f>
        <v>#N/A</v>
      </c>
      <c r="S449" s="1111"/>
      <c r="T449" s="1110" t="e">
        <f>IF($E442&gt;0,T447/$E442,"-")</f>
        <v>#N/A</v>
      </c>
      <c r="U449" s="1111"/>
      <c r="V449" s="1110" t="e">
        <f>IF($E442&gt;0,V447/$E442,"-")</f>
        <v>#N/A</v>
      </c>
      <c r="W449" s="1111"/>
      <c r="X449" s="1110" t="e">
        <f>IF($E442&gt;0,X447/$E442,"-")</f>
        <v>#N/A</v>
      </c>
      <c r="Y449" s="1111"/>
      <c r="Z449" s="1110" t="e">
        <f>IF($E442&gt;0,Z447/$E442,"-")</f>
        <v>#N/A</v>
      </c>
      <c r="AA449" s="1111"/>
      <c r="AB449" s="1110" t="e">
        <f>IF($E442&gt;0,AB447/$E442,"-")</f>
        <v>#N/A</v>
      </c>
      <c r="AC449" s="1111"/>
      <c r="AD449" s="1110" t="e">
        <f>IF($E442&gt;0,AD447/$E442,"-")</f>
        <v>#N/A</v>
      </c>
      <c r="AE449" s="1111"/>
      <c r="AF449" s="1110" t="e">
        <f>IF($E442&gt;0,AF447/$E442,"-")</f>
        <v>#N/A</v>
      </c>
      <c r="AG449" s="1111"/>
      <c r="AH449" s="1110" t="e">
        <f>IF($E442&gt;0,AH447/$E442,"-")</f>
        <v>#N/A</v>
      </c>
      <c r="AI449" s="1111"/>
      <c r="AJ449" s="1110" t="e">
        <f>IF($E442&gt;0,AJ447/$E442,"-")</f>
        <v>#N/A</v>
      </c>
      <c r="AK449" s="1111"/>
      <c r="AL449" s="1110" t="e">
        <f>IF($E442&gt;0,AL447/$E442,"-")</f>
        <v>#N/A</v>
      </c>
      <c r="AM449" s="1111"/>
      <c r="AN449" s="1110" t="e">
        <f>IF($E442&gt;0,AN447/$E442,"-")</f>
        <v>#N/A</v>
      </c>
      <c r="AO449" s="1111"/>
      <c r="AP449" s="1110" t="e">
        <f>IF($E442&gt;0,AP447/$E442,"-")</f>
        <v>#N/A</v>
      </c>
      <c r="AQ449" s="1111"/>
      <c r="AR449" s="1110" t="e">
        <f>IF($E442&gt;0,AR447/$E442,"-")</f>
        <v>#N/A</v>
      </c>
      <c r="AS449" s="1111"/>
      <c r="AT449" s="1110" t="e">
        <f>IF($E442&gt;0,AT447/$E442,"-")</f>
        <v>#N/A</v>
      </c>
      <c r="AU449" s="1111"/>
      <c r="AV449" s="1110" t="e">
        <f>IF($E442&gt;0,AV447/$E442,"-")</f>
        <v>#N/A</v>
      </c>
      <c r="AW449" s="1111"/>
      <c r="AX449" s="1110" t="e">
        <f>IF($E442&gt;0,AX447/$E442,"-")</f>
        <v>#N/A</v>
      </c>
      <c r="AY449" s="1111"/>
      <c r="AZ449" s="1110" t="e">
        <f>IF($E442&gt;0,AZ447/$E442,"-")</f>
        <v>#N/A</v>
      </c>
      <c r="BA449" s="1111"/>
      <c r="BB449" s="1110" t="e">
        <f>IF($E442&gt;0,BB447/$E442,"-")</f>
        <v>#N/A</v>
      </c>
      <c r="BC449" s="1111"/>
      <c r="BD449" s="1110" t="e">
        <f>IF($E442&gt;0,BD447/$E442,"-")</f>
        <v>#N/A</v>
      </c>
      <c r="BE449" s="1111"/>
      <c r="BF449" s="1110" t="e">
        <f>IF($E442&gt;0,BF447/$E442,"-")</f>
        <v>#N/A</v>
      </c>
      <c r="BG449" s="1111"/>
      <c r="BH449" s="1110" t="e">
        <f>IF($E442&gt;0,BH447/$E442,"-")</f>
        <v>#N/A</v>
      </c>
      <c r="BI449" s="1111"/>
      <c r="BJ449" s="1110" t="e">
        <f>IF($E442&gt;0,BJ447/$E442,"-")</f>
        <v>#N/A</v>
      </c>
      <c r="BK449" s="1111"/>
      <c r="BL449" s="1110" t="e">
        <f>IF($E442&gt;0,BL447/$E442,"-")</f>
        <v>#N/A</v>
      </c>
      <c r="BM449" s="1111"/>
      <c r="BN449" s="1110" t="e">
        <f>IF($E442&gt;0,BN447/$E442,"-")</f>
        <v>#N/A</v>
      </c>
      <c r="BO449" s="1111"/>
      <c r="BP449" s="1110" t="e">
        <f>IF($E442&gt;0,BP447/$E442,"-")</f>
        <v>#N/A</v>
      </c>
      <c r="BQ449" s="1111"/>
      <c r="BR449" s="1107" t="e">
        <f>IF($E442&gt;0,BR447/$E442,"-")</f>
        <v>#N/A</v>
      </c>
      <c r="BS449" s="1107"/>
      <c r="BT449" s="1107" t="e">
        <f>IF($E442&gt;0,BT447/$E442,"-")</f>
        <v>#N/A</v>
      </c>
      <c r="BU449" s="1107"/>
      <c r="BV449" s="1107" t="e">
        <f>IF($E442&gt;0,BV447/$E442,"-")</f>
        <v>#N/A</v>
      </c>
      <c r="BW449" s="1107"/>
      <c r="BX449" s="1107" t="e">
        <f>IF($E442&gt;0,BX447/$E442,"-")</f>
        <v>#N/A</v>
      </c>
      <c r="BY449" s="1107"/>
      <c r="BZ449" s="1107" t="e">
        <f>IF($E442&gt;0,BZ447/$E442,"-")</f>
        <v>#N/A</v>
      </c>
      <c r="CA449" s="1107"/>
      <c r="CB449" s="1107" t="e">
        <f>IF($E442&gt;0,CB447/$E442,"-")</f>
        <v>#N/A</v>
      </c>
      <c r="CC449" s="1107"/>
      <c r="CD449" s="1107" t="e">
        <f>IF($E442&gt;0,CD447/$E442,"-")</f>
        <v>#N/A</v>
      </c>
      <c r="CE449" s="1107"/>
      <c r="CF449" s="1107" t="e">
        <f>IF($E442&gt;0,CF447/$E442,"-")</f>
        <v>#N/A</v>
      </c>
      <c r="CG449" s="1107"/>
      <c r="CH449" s="1107" t="e">
        <f>IF($E442&gt;0,CH447/$E442,"-")</f>
        <v>#N/A</v>
      </c>
      <c r="CI449" s="1107"/>
      <c r="CJ449" s="1107" t="e">
        <f>IF($E442&gt;0,CJ447/$E442,"-")</f>
        <v>#N/A</v>
      </c>
      <c r="CK449" s="1107"/>
      <c r="CL449" s="1107" t="e">
        <f>IF($E442&gt;0,CL447/$E442,"-")</f>
        <v>#N/A</v>
      </c>
      <c r="CM449" s="1107"/>
      <c r="CN449" s="1107" t="e">
        <f>IF($E442&gt;0,CN447/$E442,"-")</f>
        <v>#N/A</v>
      </c>
      <c r="CO449" s="1107"/>
      <c r="CP449" s="1107" t="e">
        <f>IF($E442&gt;0,CP447/$E442,"-")</f>
        <v>#N/A</v>
      </c>
      <c r="CQ449" s="1107"/>
      <c r="CR449" s="1107" t="e">
        <f>IF($E442&gt;0,CR447/$E442,"-")</f>
        <v>#N/A</v>
      </c>
      <c r="CS449" s="1107"/>
      <c r="CT449" s="1107" t="e">
        <f>IF($E442&gt;0,CT447/$E442,"-")</f>
        <v>#N/A</v>
      </c>
      <c r="CU449" s="1107"/>
      <c r="CV449" s="1107" t="e">
        <f>IF($E442&gt;0,CV447/$E442,"-")</f>
        <v>#N/A</v>
      </c>
      <c r="CW449" s="1107"/>
      <c r="CX449" s="1107" t="e">
        <f>IF($E442&gt;0,CX447/$E442,"-")</f>
        <v>#N/A</v>
      </c>
      <c r="CY449" s="1107"/>
      <c r="CZ449" s="1107" t="e">
        <f>IF($E442&gt;0,CZ447/$E442,"-")</f>
        <v>#N/A</v>
      </c>
      <c r="DA449" s="1107"/>
      <c r="DB449" s="1107" t="e">
        <f>IF($E442&gt;0,DB447/$E442,"-")</f>
        <v>#N/A</v>
      </c>
      <c r="DC449" s="1107"/>
      <c r="DD449" s="1107" t="e">
        <f>IF($E442&gt;0,DD447/$E442,"-")</f>
        <v>#N/A</v>
      </c>
      <c r="DE449" s="1107"/>
      <c r="DF449" s="1107" t="e">
        <f>IF($E442&gt;0,DF447/$E442,"-")</f>
        <v>#N/A</v>
      </c>
      <c r="DG449" s="1107"/>
      <c r="DH449" s="1107" t="e">
        <f>IF($E442&gt;0,DH447/$E442,"-")</f>
        <v>#N/A</v>
      </c>
      <c r="DI449" s="1107"/>
      <c r="DJ449" s="1112" t="e">
        <f>IF($E442&gt;0,DJ447/$E442,"-")</f>
        <v>#N/A</v>
      </c>
      <c r="DK449" s="1112"/>
      <c r="DL449" s="1107" t="e">
        <f>IF($E442&gt;0,DL447/$E442,"-")</f>
        <v>#N/A</v>
      </c>
      <c r="DM449" s="1107"/>
      <c r="DN449" s="1107" t="e">
        <f>IF($E442&gt;0,DN447/$E442,"-")</f>
        <v>#N/A</v>
      </c>
      <c r="DO449" s="1107"/>
      <c r="DP449" s="1107" t="e">
        <f>IF($E442&gt;0,DP447/$E442,"-")</f>
        <v>#N/A</v>
      </c>
      <c r="DQ449" s="1107"/>
      <c r="DR449" s="1107" t="e">
        <f>IF($E442&gt;0,DR447/$E442,"-")</f>
        <v>#N/A</v>
      </c>
      <c r="DS449" s="1107"/>
      <c r="DT449" s="1107" t="e">
        <f>IF($E442&gt;0,DT447/$E442,"-")</f>
        <v>#N/A</v>
      </c>
      <c r="DU449" s="1107"/>
      <c r="DV449" s="1107" t="e">
        <f>IF($E442&gt;0,DV447/$E442,"-")</f>
        <v>#N/A</v>
      </c>
      <c r="DW449" s="1107"/>
      <c r="DX449" s="1107" t="e">
        <f>IF($E442&gt;0,DX447/$E442,"-")</f>
        <v>#N/A</v>
      </c>
      <c r="DY449" s="1107"/>
      <c r="DZ449" s="1107" t="e">
        <f>IF($E442&gt;0,DZ447/$E442,"-")</f>
        <v>#N/A</v>
      </c>
      <c r="EA449" s="1107"/>
      <c r="EB449" s="1107" t="e">
        <f>IF($E442&gt;0,EB447/$E442,"-")</f>
        <v>#N/A</v>
      </c>
      <c r="EC449" s="1107"/>
      <c r="ED449" s="1107" t="e">
        <f>IF($E442&gt;0,ED447/$E442,"-")</f>
        <v>#N/A</v>
      </c>
      <c r="EE449" s="1107"/>
      <c r="EF449" s="1107" t="e">
        <f>IF($E442&gt;0,EF447/$E442,"-")</f>
        <v>#N/A</v>
      </c>
      <c r="EG449" s="1107"/>
      <c r="EH449" s="1107" t="e">
        <f>IF($E442&gt;0,EH447/$E442,"-")</f>
        <v>#N/A</v>
      </c>
      <c r="EI449" s="1107"/>
      <c r="EJ449" s="1107" t="e">
        <f>IF($E442&gt;0,EJ447/$E442,"-")</f>
        <v>#N/A</v>
      </c>
      <c r="EK449" s="1107"/>
      <c r="EL449" s="1107" t="e">
        <f>IF($E442&gt;0,EL447/$E442,"-")</f>
        <v>#N/A</v>
      </c>
      <c r="EM449" s="1107"/>
      <c r="EN449" s="1107" t="e">
        <f>IF($E442&gt;0,EN447/$E442,"-")</f>
        <v>#N/A</v>
      </c>
      <c r="EO449" s="1107"/>
      <c r="EP449" s="1107" t="e">
        <f>IF($E442&gt;0,EP447/$E442,"-")</f>
        <v>#N/A</v>
      </c>
      <c r="EQ449" s="1107"/>
      <c r="ER449" s="1107" t="e">
        <f>IF($E442&gt;0,ER447/$E442,"-")</f>
        <v>#N/A</v>
      </c>
      <c r="ES449" s="1107"/>
      <c r="ET449" s="1107" t="e">
        <f>IF($E442&gt;0,ET447/$E442,"-")</f>
        <v>#N/A</v>
      </c>
      <c r="EU449" s="1107"/>
      <c r="EV449" s="1107" t="e">
        <f>IF($E442&gt;0,EV447/$E442,"-")</f>
        <v>#N/A</v>
      </c>
      <c r="EW449" s="1107"/>
      <c r="EX449" s="1107" t="e">
        <f>IF($E442&gt;0,EX447/$E442,"-")</f>
        <v>#N/A</v>
      </c>
      <c r="EY449" s="1107"/>
      <c r="EZ449" s="1107" t="e">
        <f>IF($E442&gt;0,EZ447/$E442,"-")</f>
        <v>#N/A</v>
      </c>
      <c r="FA449" s="1107"/>
      <c r="FB449" s="1107" t="e">
        <f>IF($E442&gt;0,FB447/$E442,"-")</f>
        <v>#N/A</v>
      </c>
      <c r="FC449" s="1107"/>
      <c r="FD449" s="1107" t="e">
        <f>IF($E442&gt;0,FD447/$E442,"-")</f>
        <v>#N/A</v>
      </c>
      <c r="FE449" s="1107"/>
      <c r="FF449" s="1107" t="e">
        <f>IF($E442&gt;0,FF447/$E442,"-")</f>
        <v>#N/A</v>
      </c>
      <c r="FG449" s="1107"/>
      <c r="FH449" s="1107" t="e">
        <f>IF($E442&gt;0,FH447/$E442,"-")</f>
        <v>#N/A</v>
      </c>
      <c r="FI449" s="1107"/>
      <c r="FJ449" s="1107" t="e">
        <f>IF($E442&gt;0,FJ447/$E442,"-")</f>
        <v>#N/A</v>
      </c>
      <c r="FK449" s="1107"/>
      <c r="FL449" s="1107" t="e">
        <f>IF($E442&gt;0,FL447/$E442,"-")</f>
        <v>#N/A</v>
      </c>
      <c r="FM449" s="1107"/>
      <c r="FN449" s="1107" t="e">
        <f>IF($E442&gt;0,FN447/$E442,"-")</f>
        <v>#N/A</v>
      </c>
      <c r="FO449" s="1107"/>
      <c r="FP449" s="1107" t="e">
        <f>IF($E442&gt;0,FP447/$E442,"-")</f>
        <v>#N/A</v>
      </c>
      <c r="FQ449" s="1107"/>
      <c r="FR449" s="1107" t="e">
        <f>IF($E442&gt;0,FR447/$E442,"-")</f>
        <v>#N/A</v>
      </c>
      <c r="FS449" s="1107"/>
      <c r="FT449" s="1107" t="e">
        <f>IF($E442&gt;0,FT447/$E442,"-")</f>
        <v>#N/A</v>
      </c>
      <c r="FU449" s="1107"/>
      <c r="FV449" s="1107" t="e">
        <f>IF($E442&gt;0,FV447/$E442,"-")</f>
        <v>#N/A</v>
      </c>
      <c r="FW449" s="1107"/>
      <c r="FX449" s="1107" t="e">
        <f>IF($E442&gt;0,FX447/$E442,"-")</f>
        <v>#N/A</v>
      </c>
      <c r="FY449" s="1107"/>
      <c r="FZ449" s="1107" t="e">
        <f>IF($E442&gt;0,FZ447/$E442,"-")</f>
        <v>#N/A</v>
      </c>
      <c r="GA449" s="1107"/>
      <c r="GB449" s="1107" t="e">
        <f>IF($E442&gt;0,GB447/$E442,"-")</f>
        <v>#N/A</v>
      </c>
      <c r="GC449" s="1107"/>
      <c r="GD449" s="1107" t="e">
        <f>IF($E442&gt;0,GD447/$E442,"-")</f>
        <v>#N/A</v>
      </c>
      <c r="GE449" s="1107"/>
      <c r="GF449" s="1107" t="e">
        <f>IF($E442&gt;0,GF447/$E442,"-")</f>
        <v>#N/A</v>
      </c>
      <c r="GG449" s="1107"/>
      <c r="GH449" s="1107" t="e">
        <f>IF($E442&gt;0,GH447/$E442,"-")</f>
        <v>#N/A</v>
      </c>
      <c r="GI449" s="1107"/>
      <c r="GJ449" s="1107" t="e">
        <f>IF($E442&gt;0,GJ447/$E442,"-")</f>
        <v>#N/A</v>
      </c>
      <c r="GK449" s="1107"/>
      <c r="GL449" s="1107" t="e">
        <f>IF($E442&gt;0,GL447/$E442,"-")</f>
        <v>#N/A</v>
      </c>
      <c r="GM449" s="1107"/>
      <c r="GN449" s="1107" t="e">
        <f>IF($E442&gt;0,GN447/$E442,"-")</f>
        <v>#N/A</v>
      </c>
      <c r="GO449" s="1107"/>
      <c r="GP449" s="1107" t="e">
        <f>IF($E442&gt;0,GP447/$E442,"-")</f>
        <v>#N/A</v>
      </c>
      <c r="GQ449" s="1107"/>
      <c r="GR449" s="1107" t="e">
        <f>IF($E442&gt;0,GR447/$E442,"-")</f>
        <v>#N/A</v>
      </c>
      <c r="GS449" s="1107"/>
      <c r="GT449" s="1107" t="e">
        <f>IF($E442&gt;0,GT447/$E442,"-")</f>
        <v>#N/A</v>
      </c>
      <c r="GU449" s="1107"/>
      <c r="GV449" s="1107" t="e">
        <f t="shared" ref="GV449" si="1763">IF($E442&gt;0,GV447/$E442,"-")</f>
        <v>#N/A</v>
      </c>
      <c r="GW449" s="1107"/>
      <c r="GX449" s="1107" t="e">
        <f t="shared" ref="GX449" si="1764">IF($E442&gt;0,GX447/$E442,"-")</f>
        <v>#N/A</v>
      </c>
      <c r="GY449" s="1107"/>
      <c r="GZ449" s="1107" t="e">
        <f t="shared" ref="GZ449" si="1765">IF($E442&gt;0,GZ447/$E442,"-")</f>
        <v>#N/A</v>
      </c>
      <c r="HA449" s="1107"/>
      <c r="HB449" s="1107" t="e">
        <f>IF($E442&gt;0,HB447/$E442,"-")</f>
        <v>#N/A</v>
      </c>
      <c r="HC449" s="1107"/>
      <c r="HD449" s="1107" t="e">
        <f t="shared" ref="HD449" si="1766">IF($E442&gt;0,HD447/$E442,"-")</f>
        <v>#N/A</v>
      </c>
      <c r="HE449" s="1107"/>
      <c r="HF449" s="1107" t="e">
        <f t="shared" ref="HF449" si="1767">IF($E442&gt;0,HF447/$E442,"-")</f>
        <v>#N/A</v>
      </c>
      <c r="HG449" s="1107"/>
      <c r="HH449" s="1107" t="e">
        <f t="shared" ref="HH449" si="1768">IF($E442&gt;0,HH447/$E442,"-")</f>
        <v>#N/A</v>
      </c>
      <c r="HI449" s="1107"/>
    </row>
    <row r="450" spans="1:217" s="5" customFormat="1" ht="15" hidden="1" customHeight="1">
      <c r="A450" s="677"/>
      <c r="B450" s="678"/>
      <c r="C450" s="678"/>
      <c r="D450" s="679"/>
      <c r="E450" s="679"/>
      <c r="F450" s="678"/>
      <c r="G450" s="678"/>
      <c r="H450" s="678"/>
      <c r="I450" s="678"/>
      <c r="J450" s="678"/>
      <c r="K450" s="678"/>
      <c r="L450" s="1178"/>
      <c r="M450" s="1178"/>
      <c r="N450" s="1178"/>
      <c r="O450" s="1178"/>
      <c r="P450" s="1178"/>
      <c r="Q450" s="1178"/>
      <c r="R450" s="1178"/>
      <c r="S450" s="1192"/>
      <c r="T450" s="1180"/>
      <c r="U450" s="1178"/>
      <c r="V450" s="1178"/>
      <c r="W450" s="1178"/>
      <c r="X450" s="1178"/>
      <c r="Y450" s="1178"/>
      <c r="Z450" s="1178"/>
      <c r="AA450" s="1192"/>
      <c r="AB450" s="1180"/>
      <c r="AC450" s="1178"/>
      <c r="AD450" s="1178"/>
      <c r="AE450" s="1178"/>
      <c r="AF450" s="1178"/>
      <c r="AG450" s="1178"/>
      <c r="AH450" s="1178"/>
      <c r="AI450" s="1192"/>
      <c r="AJ450" s="1180"/>
      <c r="AK450" s="1178"/>
      <c r="AL450" s="1178"/>
      <c r="AM450" s="1178"/>
      <c r="AN450" s="1178"/>
      <c r="AO450" s="1178"/>
      <c r="AP450" s="1178"/>
      <c r="AQ450" s="1192"/>
      <c r="AR450" s="1180"/>
      <c r="AS450" s="1178"/>
      <c r="AT450" s="831"/>
      <c r="AU450" s="831"/>
      <c r="AV450" s="831"/>
      <c r="AW450" s="831"/>
      <c r="AX450" s="831"/>
      <c r="AY450" s="832"/>
      <c r="AZ450" s="833"/>
      <c r="BA450" s="831"/>
      <c r="BB450" s="831"/>
      <c r="BC450" s="831"/>
      <c r="BD450" s="831"/>
      <c r="BE450" s="831"/>
      <c r="BF450" s="831"/>
      <c r="BG450" s="832"/>
      <c r="BH450" s="833"/>
      <c r="BI450" s="831"/>
      <c r="BJ450" s="831"/>
      <c r="BK450" s="831"/>
      <c r="BL450" s="831"/>
      <c r="BM450" s="831"/>
      <c r="BN450" s="831"/>
      <c r="BO450" s="832"/>
      <c r="BP450" s="833"/>
      <c r="BQ450" s="831"/>
      <c r="BR450" s="831"/>
      <c r="BS450" s="831"/>
      <c r="BT450" s="831"/>
      <c r="BU450" s="831"/>
      <c r="BV450" s="831"/>
      <c r="BW450" s="832"/>
      <c r="BX450" s="833"/>
      <c r="BY450" s="831"/>
      <c r="BZ450" s="831"/>
      <c r="CA450" s="831"/>
      <c r="CB450" s="831"/>
      <c r="CC450" s="831"/>
      <c r="CD450" s="1178"/>
      <c r="CE450" s="1179"/>
      <c r="CF450" s="1180"/>
      <c r="CG450" s="1181"/>
      <c r="CH450" s="1178"/>
      <c r="CI450" s="1181"/>
      <c r="CJ450" s="1178"/>
      <c r="CK450" s="1181"/>
      <c r="CL450" s="1178"/>
      <c r="CM450" s="1179"/>
      <c r="CN450" s="1180"/>
      <c r="CO450" s="1181"/>
      <c r="CP450" s="1182"/>
      <c r="CQ450" s="1183"/>
      <c r="CR450" s="1182"/>
      <c r="CS450" s="1183"/>
      <c r="CT450" s="834"/>
      <c r="CU450" s="835"/>
      <c r="CV450" s="836"/>
      <c r="CW450" s="834"/>
      <c r="CX450" s="834"/>
      <c r="CY450" s="834"/>
      <c r="CZ450" s="834"/>
      <c r="DA450" s="834"/>
      <c r="DB450" s="834"/>
      <c r="DC450" s="835"/>
      <c r="DD450" s="836"/>
      <c r="DE450" s="834"/>
      <c r="DF450" s="834"/>
      <c r="DG450" s="834"/>
      <c r="DH450" s="834"/>
      <c r="DI450" s="834"/>
      <c r="DJ450" s="977"/>
      <c r="DK450" s="977"/>
      <c r="DL450" s="836"/>
      <c r="DM450" s="834"/>
      <c r="DN450" s="834"/>
      <c r="DO450" s="834"/>
      <c r="DP450" s="834"/>
      <c r="DQ450" s="834"/>
      <c r="DR450" s="834"/>
      <c r="DS450" s="835"/>
      <c r="DT450" s="836"/>
      <c r="DU450" s="834"/>
      <c r="DV450" s="834"/>
      <c r="DW450" s="834"/>
      <c r="DX450" s="834"/>
      <c r="DY450" s="834"/>
      <c r="DZ450" s="834"/>
      <c r="EA450" s="835"/>
      <c r="EB450" s="836"/>
      <c r="EC450" s="834"/>
      <c r="ED450" s="834"/>
      <c r="EE450" s="834"/>
      <c r="EF450" s="834"/>
      <c r="EG450" s="834"/>
      <c r="EH450" s="834"/>
      <c r="EI450" s="835"/>
      <c r="EJ450" s="836"/>
      <c r="EK450" s="834"/>
      <c r="EL450" s="834"/>
      <c r="EM450" s="834"/>
      <c r="EN450" s="834"/>
      <c r="EO450" s="834"/>
      <c r="EP450" s="834"/>
      <c r="EQ450" s="835"/>
      <c r="ER450" s="836"/>
      <c r="ES450" s="834"/>
      <c r="ET450" s="834"/>
      <c r="EU450" s="834"/>
      <c r="EV450" s="834"/>
      <c r="EW450" s="834"/>
      <c r="EX450" s="834"/>
      <c r="EY450" s="835"/>
      <c r="EZ450" s="836"/>
      <c r="FA450" s="834"/>
      <c r="FB450" s="834"/>
      <c r="FC450" s="834"/>
      <c r="FD450" s="834"/>
      <c r="FE450" s="834"/>
      <c r="FF450" s="834"/>
      <c r="FG450" s="835"/>
      <c r="FH450" s="836"/>
      <c r="FI450" s="834"/>
      <c r="FJ450" s="834"/>
      <c r="FK450" s="834"/>
      <c r="FL450" s="834"/>
      <c r="FM450" s="834"/>
      <c r="FN450" s="834"/>
      <c r="FO450" s="835"/>
      <c r="FP450" s="836"/>
      <c r="FQ450" s="834"/>
      <c r="FR450" s="834"/>
      <c r="FS450" s="834"/>
      <c r="FT450" s="834"/>
      <c r="FU450" s="834"/>
      <c r="FV450" s="834"/>
      <c r="FW450" s="835"/>
      <c r="FX450" s="836"/>
      <c r="FY450" s="834"/>
      <c r="FZ450" s="834"/>
      <c r="GA450" s="834"/>
      <c r="GB450" s="834"/>
      <c r="GC450" s="834"/>
      <c r="GD450" s="834"/>
      <c r="GE450" s="835"/>
      <c r="GF450" s="836"/>
      <c r="GG450" s="834"/>
      <c r="GH450" s="834"/>
      <c r="GI450" s="834"/>
      <c r="GJ450" s="834"/>
      <c r="GK450" s="834"/>
      <c r="GL450" s="834"/>
      <c r="GM450" s="835"/>
      <c r="GN450" s="836"/>
      <c r="GO450" s="834"/>
      <c r="GP450" s="834"/>
      <c r="GQ450" s="834"/>
      <c r="GR450" s="834"/>
      <c r="GS450" s="834"/>
      <c r="GT450" s="834"/>
      <c r="GU450" s="835"/>
      <c r="GV450" s="834"/>
      <c r="GW450" s="835"/>
      <c r="GX450" s="834"/>
      <c r="GY450" s="835"/>
      <c r="GZ450" s="834"/>
      <c r="HA450" s="835"/>
      <c r="HB450" s="834"/>
      <c r="HC450" s="835"/>
      <c r="HD450" s="834"/>
      <c r="HE450" s="835"/>
      <c r="HF450" s="834"/>
      <c r="HG450" s="835"/>
      <c r="HH450" s="834"/>
      <c r="HI450" s="835"/>
    </row>
    <row r="451" spans="1:217" ht="12.75" hidden="1" customHeight="1">
      <c r="A451" s="1139" t="s">
        <v>401</v>
      </c>
      <c r="B451" s="1140" t="e">
        <f>VLOOKUP(A451,PLANEJAMENTO!$B$10:$C$56,2,FALSE)</f>
        <v>#N/A</v>
      </c>
      <c r="C451" s="1139" t="e">
        <f>VLOOKUP(A451,PLANEJAMENTO!$B$10:$D$56,3,FALSE)</f>
        <v>#N/A</v>
      </c>
      <c r="D451" s="1141" t="e">
        <f>VLOOKUP(A451,PLANEJAMENTO!$B$10:$E$56,4,FALSE)</f>
        <v>#N/A</v>
      </c>
      <c r="E451" s="1141" t="e">
        <f>D451</f>
        <v>#N/A</v>
      </c>
      <c r="F451" s="1142"/>
      <c r="G451" s="1141">
        <f>F451*9</f>
        <v>0</v>
      </c>
      <c r="H451" s="733"/>
      <c r="I451" s="1143"/>
      <c r="J451" s="1144"/>
      <c r="K451" s="734" t="s">
        <v>379</v>
      </c>
      <c r="L451" s="1145"/>
      <c r="M451" s="1146"/>
      <c r="N451" s="1145"/>
      <c r="O451" s="1146"/>
      <c r="P451" s="1145"/>
      <c r="Q451" s="1146"/>
      <c r="R451" s="1145"/>
      <c r="S451" s="1146"/>
      <c r="T451" s="1145"/>
      <c r="U451" s="1146"/>
      <c r="V451" s="1145"/>
      <c r="W451" s="1146"/>
      <c r="X451" s="1145"/>
      <c r="Y451" s="1146"/>
      <c r="Z451" s="1145"/>
      <c r="AA451" s="1146"/>
      <c r="AB451" s="1145"/>
      <c r="AC451" s="1146"/>
      <c r="AD451" s="1145"/>
      <c r="AE451" s="1146"/>
      <c r="AF451" s="1145"/>
      <c r="AG451" s="1146"/>
      <c r="AH451" s="1145"/>
      <c r="AI451" s="1146"/>
      <c r="AJ451" s="1145"/>
      <c r="AK451" s="1146"/>
      <c r="AL451" s="1145"/>
      <c r="AM451" s="1146"/>
      <c r="AN451" s="1145"/>
      <c r="AO451" s="1146"/>
      <c r="AP451" s="1145"/>
      <c r="AQ451" s="1146"/>
      <c r="AR451" s="1145"/>
      <c r="AS451" s="1146"/>
      <c r="AT451" s="1145"/>
      <c r="AU451" s="1146"/>
      <c r="AV451" s="1145"/>
      <c r="AW451" s="1146"/>
      <c r="AX451" s="1145"/>
      <c r="AY451" s="1146"/>
      <c r="AZ451" s="1145"/>
      <c r="BA451" s="1146"/>
      <c r="BB451" s="1145"/>
      <c r="BC451" s="1146"/>
      <c r="BD451" s="1145"/>
      <c r="BE451" s="1146"/>
      <c r="BF451" s="1145"/>
      <c r="BG451" s="1146"/>
      <c r="BH451" s="1145"/>
      <c r="BI451" s="1146"/>
      <c r="BJ451" s="1145"/>
      <c r="BK451" s="1146"/>
      <c r="BL451" s="1145"/>
      <c r="BM451" s="1146"/>
      <c r="BN451" s="1145"/>
      <c r="BO451" s="1146"/>
      <c r="BP451" s="1145"/>
      <c r="BQ451" s="1146"/>
      <c r="BR451" s="1132"/>
      <c r="BS451" s="1132"/>
      <c r="BT451" s="1132"/>
      <c r="BU451" s="1132"/>
      <c r="BV451" s="1132"/>
      <c r="BW451" s="1132"/>
      <c r="BX451" s="1132"/>
      <c r="BY451" s="1132"/>
      <c r="BZ451" s="1132"/>
      <c r="CA451" s="1132"/>
      <c r="CB451" s="1132"/>
      <c r="CC451" s="1132"/>
      <c r="CD451" s="1132"/>
      <c r="CE451" s="1132"/>
      <c r="CF451" s="1132"/>
      <c r="CG451" s="1132"/>
      <c r="CH451" s="1132"/>
      <c r="CI451" s="1132"/>
      <c r="CJ451" s="1132"/>
      <c r="CK451" s="1132"/>
      <c r="CL451" s="1132"/>
      <c r="CM451" s="1132"/>
      <c r="CN451" s="1132"/>
      <c r="CO451" s="1132"/>
      <c r="CP451" s="1132"/>
      <c r="CQ451" s="1132"/>
      <c r="CR451" s="1132"/>
      <c r="CS451" s="1132"/>
      <c r="CT451" s="1132"/>
      <c r="CU451" s="1132"/>
      <c r="CV451" s="1132"/>
      <c r="CW451" s="1132"/>
      <c r="CX451" s="1132"/>
      <c r="CY451" s="1132"/>
      <c r="CZ451" s="1132"/>
      <c r="DA451" s="1132"/>
      <c r="DB451" s="1132"/>
      <c r="DC451" s="1132"/>
      <c r="DD451" s="1132"/>
      <c r="DE451" s="1132"/>
      <c r="DF451" s="1132"/>
      <c r="DG451" s="1132"/>
      <c r="DH451" s="1132"/>
      <c r="DI451" s="1132"/>
      <c r="DJ451" s="1138"/>
      <c r="DK451" s="1138"/>
      <c r="DL451" s="1132"/>
      <c r="DM451" s="1132"/>
      <c r="DN451" s="1132"/>
      <c r="DO451" s="1132"/>
      <c r="DP451" s="1132"/>
      <c r="DQ451" s="1132"/>
      <c r="DR451" s="1132"/>
      <c r="DS451" s="1132"/>
      <c r="DT451" s="1132"/>
      <c r="DU451" s="1132"/>
      <c r="DV451" s="1132"/>
      <c r="DW451" s="1132"/>
      <c r="DX451" s="1132"/>
      <c r="DY451" s="1132"/>
      <c r="DZ451" s="1132"/>
      <c r="EA451" s="1132"/>
      <c r="EB451" s="1132"/>
      <c r="EC451" s="1132"/>
      <c r="ED451" s="1132"/>
      <c r="EE451" s="1132"/>
      <c r="EF451" s="1132"/>
      <c r="EG451" s="1132"/>
      <c r="EH451" s="1132"/>
      <c r="EI451" s="1132"/>
      <c r="EJ451" s="1132"/>
      <c r="EK451" s="1132"/>
      <c r="EL451" s="1132"/>
      <c r="EM451" s="1132"/>
      <c r="EN451" s="1132"/>
      <c r="EO451" s="1132"/>
      <c r="EP451" s="1132"/>
      <c r="EQ451" s="1132"/>
      <c r="ER451" s="1132"/>
      <c r="ES451" s="1132"/>
      <c r="ET451" s="1132"/>
      <c r="EU451" s="1132"/>
      <c r="EV451" s="1132"/>
      <c r="EW451" s="1132"/>
      <c r="EX451" s="1132"/>
      <c r="EY451" s="1132"/>
      <c r="EZ451" s="1132"/>
      <c r="FA451" s="1132"/>
      <c r="FB451" s="1132"/>
      <c r="FC451" s="1132"/>
      <c r="FD451" s="1154">
        <f>6-FD351</f>
        <v>1.7211328976034839</v>
      </c>
      <c r="FE451" s="1154"/>
      <c r="FF451" s="1154">
        <v>6</v>
      </c>
      <c r="FG451" s="1154"/>
      <c r="FH451" s="1154">
        <v>0.50482415188297747</v>
      </c>
      <c r="FI451" s="1154"/>
      <c r="FJ451" s="1132"/>
      <c r="FK451" s="1132"/>
      <c r="FL451" s="1132"/>
      <c r="FM451" s="1132"/>
      <c r="FN451" s="1132"/>
      <c r="FO451" s="1132"/>
      <c r="FP451" s="1132"/>
      <c r="FQ451" s="1132"/>
      <c r="FR451" s="1132"/>
      <c r="FS451" s="1132"/>
      <c r="FT451" s="1132"/>
      <c r="FU451" s="1132"/>
      <c r="FV451" s="1132"/>
      <c r="FW451" s="1132"/>
      <c r="FX451" s="1132"/>
      <c r="FY451" s="1132"/>
      <c r="FZ451" s="1132"/>
      <c r="GA451" s="1132"/>
      <c r="GB451" s="1132"/>
      <c r="GC451" s="1132"/>
      <c r="GD451" s="1132"/>
      <c r="GE451" s="1132"/>
      <c r="GF451" s="1132"/>
      <c r="GG451" s="1132"/>
      <c r="GH451" s="1132"/>
      <c r="GI451" s="1132"/>
      <c r="GJ451" s="1132"/>
      <c r="GK451" s="1132"/>
      <c r="GL451" s="1132"/>
      <c r="GM451" s="1132"/>
      <c r="GN451" s="1132"/>
      <c r="GO451" s="1132"/>
      <c r="GP451" s="1132"/>
      <c r="GQ451" s="1132"/>
      <c r="GR451" s="1132"/>
      <c r="GS451" s="1132"/>
      <c r="GT451" s="1132"/>
      <c r="GU451" s="1132"/>
      <c r="GV451" s="1132"/>
      <c r="GW451" s="1132"/>
      <c r="GX451" s="1132"/>
      <c r="GY451" s="1132"/>
      <c r="GZ451" s="1132"/>
      <c r="HA451" s="1132"/>
      <c r="HB451" s="1132"/>
      <c r="HC451" s="1132"/>
      <c r="HD451" s="1132"/>
      <c r="HE451" s="1132"/>
      <c r="HF451" s="1132"/>
      <c r="HG451" s="1132"/>
      <c r="HH451" s="1132"/>
      <c r="HI451" s="1132"/>
    </row>
    <row r="452" spans="1:217" ht="12.75" hidden="1" customHeight="1">
      <c r="A452" s="1139"/>
      <c r="B452" s="1140"/>
      <c r="C452" s="1139"/>
      <c r="D452" s="1141"/>
      <c r="E452" s="1141"/>
      <c r="F452" s="1142"/>
      <c r="G452" s="1141"/>
      <c r="H452" s="733"/>
      <c r="I452" s="1143"/>
      <c r="J452" s="1144"/>
      <c r="K452" s="837" t="s">
        <v>380</v>
      </c>
      <c r="L452" s="1133"/>
      <c r="M452" s="1134"/>
      <c r="N452" s="1133"/>
      <c r="O452" s="1134"/>
      <c r="P452" s="1133"/>
      <c r="Q452" s="1134"/>
      <c r="R452" s="1133"/>
      <c r="S452" s="1134"/>
      <c r="T452" s="1133"/>
      <c r="U452" s="1134"/>
      <c r="V452" s="1133"/>
      <c r="W452" s="1134"/>
      <c r="X452" s="1133"/>
      <c r="Y452" s="1134"/>
      <c r="Z452" s="1133"/>
      <c r="AA452" s="1134"/>
      <c r="AB452" s="1133"/>
      <c r="AC452" s="1134"/>
      <c r="AD452" s="1133"/>
      <c r="AE452" s="1134"/>
      <c r="AF452" s="1133"/>
      <c r="AG452" s="1134"/>
      <c r="AH452" s="1133"/>
      <c r="AI452" s="1134"/>
      <c r="AJ452" s="1133"/>
      <c r="AK452" s="1134"/>
      <c r="AL452" s="1133"/>
      <c r="AM452" s="1134"/>
      <c r="AN452" s="1133"/>
      <c r="AO452" s="1134"/>
      <c r="AP452" s="1133"/>
      <c r="AQ452" s="1134"/>
      <c r="AR452" s="1133"/>
      <c r="AS452" s="1134"/>
      <c r="AT452" s="1133"/>
      <c r="AU452" s="1134"/>
      <c r="AV452" s="1133"/>
      <c r="AW452" s="1134"/>
      <c r="AX452" s="1133"/>
      <c r="AY452" s="1134"/>
      <c r="AZ452" s="1133"/>
      <c r="BA452" s="1134"/>
      <c r="BB452" s="1133"/>
      <c r="BC452" s="1134"/>
      <c r="BD452" s="1133"/>
      <c r="BE452" s="1134"/>
      <c r="BF452" s="1133"/>
      <c r="BG452" s="1134"/>
      <c r="BH452" s="1133"/>
      <c r="BI452" s="1134"/>
      <c r="BJ452" s="1133"/>
      <c r="BK452" s="1134"/>
      <c r="BL452" s="1133"/>
      <c r="BM452" s="1134"/>
      <c r="BN452" s="1133"/>
      <c r="BO452" s="1134"/>
      <c r="BP452" s="1133"/>
      <c r="BQ452" s="1134"/>
      <c r="BR452" s="1129"/>
      <c r="BS452" s="1129"/>
      <c r="BT452" s="1129"/>
      <c r="BU452" s="1129"/>
      <c r="BV452" s="1129"/>
      <c r="BW452" s="1129"/>
      <c r="BX452" s="1129"/>
      <c r="BY452" s="1129"/>
      <c r="BZ452" s="1129"/>
      <c r="CA452" s="1129"/>
      <c r="CB452" s="1129"/>
      <c r="CC452" s="1129"/>
      <c r="CD452" s="1129"/>
      <c r="CE452" s="1129"/>
      <c r="CF452" s="1129"/>
      <c r="CG452" s="1129"/>
      <c r="CH452" s="1129"/>
      <c r="CI452" s="1129"/>
      <c r="CJ452" s="1129"/>
      <c r="CK452" s="1129"/>
      <c r="CL452" s="1129"/>
      <c r="CM452" s="1129"/>
      <c r="CN452" s="1129"/>
      <c r="CO452" s="1129"/>
      <c r="CP452" s="1129"/>
      <c r="CQ452" s="1129"/>
      <c r="CR452" s="1129"/>
      <c r="CS452" s="1129"/>
      <c r="CT452" s="1129"/>
      <c r="CU452" s="1129"/>
      <c r="CV452" s="1129"/>
      <c r="CW452" s="1129"/>
      <c r="CX452" s="1129"/>
      <c r="CY452" s="1129"/>
      <c r="CZ452" s="1129"/>
      <c r="DA452" s="1129"/>
      <c r="DB452" s="1129"/>
      <c r="DC452" s="1129"/>
      <c r="DD452" s="1129"/>
      <c r="DE452" s="1129"/>
      <c r="DF452" s="1129"/>
      <c r="DG452" s="1129"/>
      <c r="DH452" s="1129"/>
      <c r="DI452" s="1129"/>
      <c r="DJ452" s="1135"/>
      <c r="DK452" s="1135"/>
      <c r="DL452" s="1129"/>
      <c r="DM452" s="1129"/>
      <c r="DN452" s="1129"/>
      <c r="DO452" s="1129"/>
      <c r="DP452" s="1129"/>
      <c r="DQ452" s="1129"/>
      <c r="DR452" s="1129"/>
      <c r="DS452" s="1129"/>
      <c r="DT452" s="1129"/>
      <c r="DU452" s="1129"/>
      <c r="DV452" s="1129"/>
      <c r="DW452" s="1129"/>
      <c r="DX452" s="1129"/>
      <c r="DY452" s="1129"/>
      <c r="DZ452" s="1129"/>
      <c r="EA452" s="1129"/>
      <c r="EB452" s="1129"/>
      <c r="EC452" s="1129"/>
      <c r="ED452" s="1129"/>
      <c r="EE452" s="1129"/>
      <c r="EF452" s="1129"/>
      <c r="EG452" s="1129"/>
      <c r="EH452" s="1129"/>
      <c r="EI452" s="1129"/>
      <c r="EJ452" s="1129"/>
      <c r="EK452" s="1129"/>
      <c r="EL452" s="1129"/>
      <c r="EM452" s="1129"/>
      <c r="EN452" s="1129"/>
      <c r="EO452" s="1129"/>
      <c r="EP452" s="1129"/>
      <c r="EQ452" s="1129"/>
      <c r="ER452" s="1129"/>
      <c r="ES452" s="1129"/>
      <c r="ET452" s="1129"/>
      <c r="EU452" s="1129"/>
      <c r="EV452" s="1129"/>
      <c r="EW452" s="1129"/>
      <c r="EX452" s="1129"/>
      <c r="EY452" s="1129"/>
      <c r="EZ452" s="1129"/>
      <c r="FA452" s="1129"/>
      <c r="FB452" s="1129"/>
      <c r="FC452" s="1129"/>
      <c r="FD452" s="1129">
        <v>1</v>
      </c>
      <c r="FE452" s="1129"/>
      <c r="FF452" s="1129">
        <v>1</v>
      </c>
      <c r="FG452" s="1129"/>
      <c r="FH452" s="1129">
        <v>1</v>
      </c>
      <c r="FI452" s="1129"/>
      <c r="FJ452" s="1129"/>
      <c r="FK452" s="1129"/>
      <c r="FL452" s="1129"/>
      <c r="FM452" s="1129"/>
      <c r="FN452" s="1129"/>
      <c r="FO452" s="1129"/>
      <c r="FP452" s="1129"/>
      <c r="FQ452" s="1129"/>
      <c r="FR452" s="1129"/>
      <c r="FS452" s="1129"/>
      <c r="FT452" s="1129"/>
      <c r="FU452" s="1129"/>
      <c r="FV452" s="1129"/>
      <c r="FW452" s="1129"/>
      <c r="FX452" s="1129"/>
      <c r="FY452" s="1129"/>
      <c r="FZ452" s="1129"/>
      <c r="GA452" s="1129"/>
      <c r="GB452" s="1129"/>
      <c r="GC452" s="1129"/>
      <c r="GD452" s="1129"/>
      <c r="GE452" s="1129"/>
      <c r="GF452" s="1129"/>
      <c r="GG452" s="1129"/>
      <c r="GH452" s="1129"/>
      <c r="GI452" s="1129"/>
      <c r="GJ452" s="1129"/>
      <c r="GK452" s="1129"/>
      <c r="GL452" s="1129"/>
      <c r="GM452" s="1129"/>
      <c r="GN452" s="1129"/>
      <c r="GO452" s="1129"/>
      <c r="GP452" s="1129"/>
      <c r="GQ452" s="1129"/>
      <c r="GR452" s="1129"/>
      <c r="GS452" s="1129"/>
      <c r="GT452" s="1129"/>
      <c r="GU452" s="1129"/>
      <c r="GV452" s="1129"/>
      <c r="GW452" s="1129"/>
      <c r="GX452" s="1129"/>
      <c r="GY452" s="1129"/>
      <c r="GZ452" s="1129"/>
      <c r="HA452" s="1129"/>
      <c r="HB452" s="1129"/>
      <c r="HC452" s="1129"/>
      <c r="HD452" s="1129"/>
      <c r="HE452" s="1129"/>
      <c r="HF452" s="1129"/>
      <c r="HG452" s="1129"/>
      <c r="HH452" s="1129"/>
      <c r="HI452" s="1129"/>
    </row>
    <row r="453" spans="1:217" ht="12.75" hidden="1" customHeight="1">
      <c r="A453" s="1139"/>
      <c r="B453" s="1140"/>
      <c r="C453" s="1139"/>
      <c r="D453" s="1141"/>
      <c r="E453" s="1141"/>
      <c r="F453" s="1142"/>
      <c r="G453" s="1141"/>
      <c r="H453" s="733"/>
      <c r="I453" s="1143"/>
      <c r="J453" s="1144"/>
      <c r="K453" s="838" t="s">
        <v>381</v>
      </c>
      <c r="L453" s="1125">
        <f>(L451*L452*$G451)*$L$8</f>
        <v>0</v>
      </c>
      <c r="M453" s="1126"/>
      <c r="N453" s="1125">
        <f>(N451*N452*$G451)*$L$8</f>
        <v>0</v>
      </c>
      <c r="O453" s="1126"/>
      <c r="P453" s="1125">
        <f>(P451*P452*$G451)*$L$8</f>
        <v>0</v>
      </c>
      <c r="Q453" s="1126"/>
      <c r="R453" s="1125">
        <f>(R451*R452*$G451)*$L$8</f>
        <v>0</v>
      </c>
      <c r="S453" s="1126"/>
      <c r="T453" s="1125">
        <f>(T451*T452*$G451)*$T$8</f>
        <v>0</v>
      </c>
      <c r="U453" s="1126"/>
      <c r="V453" s="1125">
        <f>(V451*V452*$G451)*$T$8</f>
        <v>0</v>
      </c>
      <c r="W453" s="1126"/>
      <c r="X453" s="1125">
        <f>(X451*X452*$G451)*$T$8</f>
        <v>0</v>
      </c>
      <c r="Y453" s="1126"/>
      <c r="Z453" s="1125">
        <f>(Z451*Z452*$G451)*$T$8</f>
        <v>0</v>
      </c>
      <c r="AA453" s="1126"/>
      <c r="AB453" s="1125">
        <f>(AB451*AB452*$G451)*$AB$8</f>
        <v>0</v>
      </c>
      <c r="AC453" s="1126"/>
      <c r="AD453" s="1125">
        <f>(AD451*AD452*$G451)*$AB$8</f>
        <v>0</v>
      </c>
      <c r="AE453" s="1126"/>
      <c r="AF453" s="1125">
        <f>(AF451*AF452*$G451)*$AB$8</f>
        <v>0</v>
      </c>
      <c r="AG453" s="1126"/>
      <c r="AH453" s="1125">
        <f>(AH451*AH452*$G451)*$AB$8</f>
        <v>0</v>
      </c>
      <c r="AI453" s="1126"/>
      <c r="AJ453" s="1125">
        <f>(AJ451*AJ452*$G451)*$AJ$8</f>
        <v>0</v>
      </c>
      <c r="AK453" s="1126"/>
      <c r="AL453" s="1125">
        <f>(AL451*AL452*$G451)*$AJ$8</f>
        <v>0</v>
      </c>
      <c r="AM453" s="1126"/>
      <c r="AN453" s="1125">
        <f>(AN451*AN452*$G451)*$AJ$8</f>
        <v>0</v>
      </c>
      <c r="AO453" s="1126"/>
      <c r="AP453" s="1125">
        <f>(AP451*AP452*$G451)*$AJ$8</f>
        <v>0</v>
      </c>
      <c r="AQ453" s="1126"/>
      <c r="AR453" s="1125">
        <f>(AR451*AR452*$G451)*$AT$8</f>
        <v>0</v>
      </c>
      <c r="AS453" s="1126"/>
      <c r="AT453" s="1125">
        <f>(AT451*AT452*$G451)*$AT$8</f>
        <v>0</v>
      </c>
      <c r="AU453" s="1126"/>
      <c r="AV453" s="1125">
        <f>(AV451*AV452*$G451)*$AT$8</f>
        <v>0</v>
      </c>
      <c r="AW453" s="1126"/>
      <c r="AX453" s="1125">
        <f>(AX451*AX452*$G451)*$AT$8</f>
        <v>0</v>
      </c>
      <c r="AY453" s="1126"/>
      <c r="AZ453" s="1125">
        <f>(AZ451*AZ452*$G451)*$BB$8</f>
        <v>0</v>
      </c>
      <c r="BA453" s="1126"/>
      <c r="BB453" s="1125">
        <f>(BB451*BB452*$G451)*$BB$8</f>
        <v>0</v>
      </c>
      <c r="BC453" s="1126"/>
      <c r="BD453" s="1125">
        <f>(BD451*BD452*$G451)*$BB$8</f>
        <v>0</v>
      </c>
      <c r="BE453" s="1126"/>
      <c r="BF453" s="1125">
        <f>(BF451*BF452*$G451)*$BB$8</f>
        <v>0</v>
      </c>
      <c r="BG453" s="1126"/>
      <c r="BH453" s="1125">
        <f>(BH451*BH452*$G451)*$BJ$8</f>
        <v>0</v>
      </c>
      <c r="BI453" s="1126"/>
      <c r="BJ453" s="1125">
        <f>(BJ451*BJ452*$G451)*$BJ$8</f>
        <v>0</v>
      </c>
      <c r="BK453" s="1126"/>
      <c r="BL453" s="1125">
        <f>(BL451*BL452*$G451)*$BJ$8</f>
        <v>0</v>
      </c>
      <c r="BM453" s="1126"/>
      <c r="BN453" s="1125">
        <f>(BN451*BN452*$G451)*$BJ$8</f>
        <v>0</v>
      </c>
      <c r="BO453" s="1126"/>
      <c r="BP453" s="1125">
        <f>(BP451*BP452*$G451)*$BT$8</f>
        <v>0</v>
      </c>
      <c r="BQ453" s="1126"/>
      <c r="BR453" s="1125">
        <f>(BR451*BR452*$G451)*$BT$8</f>
        <v>0</v>
      </c>
      <c r="BS453" s="1126"/>
      <c r="BT453" s="1125">
        <f>(BT451*BT452*$G451)*$BT$8</f>
        <v>0</v>
      </c>
      <c r="BU453" s="1126"/>
      <c r="BV453" s="1125">
        <f>(BV451*BV452*$G451)*$BT$8</f>
        <v>0</v>
      </c>
      <c r="BW453" s="1126"/>
      <c r="BX453" s="1125">
        <f>(BX451*BX452*$G451)*$CB$8</f>
        <v>0</v>
      </c>
      <c r="BY453" s="1126"/>
      <c r="BZ453" s="1125">
        <f>(BZ451*BZ452*$G451)*$CB$8</f>
        <v>0</v>
      </c>
      <c r="CA453" s="1126"/>
      <c r="CB453" s="1125">
        <f>(CB451*CB452*$G451)*$CB$8</f>
        <v>0</v>
      </c>
      <c r="CC453" s="1126"/>
      <c r="CD453" s="1125">
        <f>(CD451*CD452*$G451)*$CB$8</f>
        <v>0</v>
      </c>
      <c r="CE453" s="1126"/>
      <c r="CF453" s="1125">
        <f>(CF451*CF452*$G451)*$CJ$8</f>
        <v>0</v>
      </c>
      <c r="CG453" s="1126"/>
      <c r="CH453" s="1125">
        <f>(CH451*CH452*$G451)*$CJ$8</f>
        <v>0</v>
      </c>
      <c r="CI453" s="1126"/>
      <c r="CJ453" s="1125">
        <f t="shared" ref="CJ453" si="1769">(CJ451*CJ452*$G451)*$CJ$8</f>
        <v>0</v>
      </c>
      <c r="CK453" s="1126"/>
      <c r="CL453" s="1125">
        <f t="shared" ref="CL453" si="1770">(CL451*CL452*$G451)*$CJ$8</f>
        <v>0</v>
      </c>
      <c r="CM453" s="1126"/>
      <c r="CN453" s="1125">
        <f t="shared" ref="CN453" si="1771">(CN451*CN452*$G451)*$CJ$8</f>
        <v>0</v>
      </c>
      <c r="CO453" s="1126"/>
      <c r="CP453" s="1125">
        <f t="shared" ref="CP453" si="1772">(CP451*CP452*$G451)*$CJ$8</f>
        <v>0</v>
      </c>
      <c r="CQ453" s="1126"/>
      <c r="CR453" s="1125">
        <f>(CR451*CR452*$G451)*$CJ$8</f>
        <v>0</v>
      </c>
      <c r="CS453" s="1126"/>
      <c r="CT453" s="1125">
        <f t="shared" ref="CT453" si="1773">(CT451*CT452*$G451)*$CT$8</f>
        <v>0</v>
      </c>
      <c r="CU453" s="1126"/>
      <c r="CV453" s="1125">
        <f t="shared" ref="CV453" si="1774">(CV451*CV452*$G451)*$CT$8</f>
        <v>0</v>
      </c>
      <c r="CW453" s="1126"/>
      <c r="CX453" s="1125">
        <f>(CX451*CX452*$G451)*$CT$8</f>
        <v>0</v>
      </c>
      <c r="CY453" s="1126"/>
      <c r="CZ453" s="1125">
        <f>(CZ451*CZ452*$G451)*$CT$8</f>
        <v>0</v>
      </c>
      <c r="DA453" s="1126"/>
      <c r="DB453" s="1125">
        <f>(DB451*DB452*$G451)*$DB$8</f>
        <v>0</v>
      </c>
      <c r="DC453" s="1126"/>
      <c r="DD453" s="1125">
        <f>(DD451*DD452*$G451)*$DB$8</f>
        <v>0</v>
      </c>
      <c r="DE453" s="1126"/>
      <c r="DF453" s="1125">
        <f t="shared" ref="DF453" si="1775">(DF451*DF452*$G451)*$DB$8</f>
        <v>0</v>
      </c>
      <c r="DG453" s="1126"/>
      <c r="DH453" s="1125">
        <f t="shared" ref="DH453" si="1776">(DH451*DH452*$G451)*$DB$8</f>
        <v>0</v>
      </c>
      <c r="DI453" s="1126"/>
      <c r="DJ453" s="1130">
        <f>(DJ451*DJ452*$G451)*$DB$8</f>
        <v>0</v>
      </c>
      <c r="DK453" s="1131"/>
      <c r="DL453" s="1125">
        <f t="shared" ref="DL453" si="1777">(DL451*DL452*$G451)*$DL$8</f>
        <v>0</v>
      </c>
      <c r="DM453" s="1126"/>
      <c r="DN453" s="1125">
        <f t="shared" ref="DN453" si="1778">(DN451*DN452*$G451)*$DL$8</f>
        <v>0</v>
      </c>
      <c r="DO453" s="1126"/>
      <c r="DP453" s="1125">
        <f t="shared" ref="DP453" si="1779">(DP451*DP452*$G451)*$DL$8</f>
        <v>0</v>
      </c>
      <c r="DQ453" s="1126"/>
      <c r="DR453" s="1125">
        <f>(DR451*DR452*$G451)*$DL$8</f>
        <v>0</v>
      </c>
      <c r="DS453" s="1126"/>
      <c r="DT453" s="1125">
        <f>(DT451*DT452*$G451)*$DT$8</f>
        <v>0</v>
      </c>
      <c r="DU453" s="1126"/>
      <c r="DV453" s="1125">
        <f>(DV451*DV452*$G451)*$DB$8</f>
        <v>0</v>
      </c>
      <c r="DW453" s="1126"/>
      <c r="DX453" s="1125">
        <f>(DX451*DX452*$G451)*$DB$8</f>
        <v>0</v>
      </c>
      <c r="DY453" s="1126"/>
      <c r="DZ453" s="1125">
        <f>(DZ451*DZ452*$G451)*$DB$8</f>
        <v>0</v>
      </c>
      <c r="EA453" s="1126"/>
      <c r="EB453" s="1125">
        <f>(EB451*EB452*$G451)*$DB$8</f>
        <v>0</v>
      </c>
      <c r="EC453" s="1126"/>
      <c r="ED453" s="1125">
        <f>(ED451*ED452*$G451)*$DB$8</f>
        <v>0</v>
      </c>
      <c r="EE453" s="1126"/>
      <c r="EF453" s="1125">
        <f>(EF451*EF452*$G451)*$DB$8</f>
        <v>0</v>
      </c>
      <c r="EG453" s="1126"/>
      <c r="EH453" s="1125">
        <f>(EH451*EH452*$G451)*$DB$8</f>
        <v>0</v>
      </c>
      <c r="EI453" s="1126"/>
      <c r="EJ453" s="1125">
        <f>(EJ451*EJ452*$G451)*$DB$8</f>
        <v>0</v>
      </c>
      <c r="EK453" s="1126"/>
      <c r="EL453" s="1125">
        <f>(EL451*EL452*$G451)*$DB$8</f>
        <v>0</v>
      </c>
      <c r="EM453" s="1126"/>
      <c r="EN453" s="1125">
        <f>(EN451*EN452*$G451)*$DB$8</f>
        <v>0</v>
      </c>
      <c r="EO453" s="1126"/>
      <c r="EP453" s="1125">
        <f>(EP451*EP452*$G451)*$DB$8</f>
        <v>0</v>
      </c>
      <c r="EQ453" s="1126"/>
      <c r="ER453" s="1125">
        <f>(ER451*ER452*$G451)*$DB$8</f>
        <v>0</v>
      </c>
      <c r="ES453" s="1126"/>
      <c r="ET453" s="1125">
        <f>(ET451*ET452*$G451)*$DB$8</f>
        <v>0</v>
      </c>
      <c r="EU453" s="1126"/>
      <c r="EV453" s="1125">
        <f>(EV451*EV452*$G451)*$DB$8</f>
        <v>0</v>
      </c>
      <c r="EW453" s="1126"/>
      <c r="EX453" s="1125">
        <f>(EX451*EX452*$G451)*$DB$8</f>
        <v>0</v>
      </c>
      <c r="EY453" s="1126"/>
      <c r="EZ453" s="1125">
        <f>(EZ451*EZ452*$G451)*$ET$8</f>
        <v>0</v>
      </c>
      <c r="FA453" s="1126"/>
      <c r="FB453" s="1125">
        <f>(FB451*FB452*$G451)*$FB$8</f>
        <v>0</v>
      </c>
      <c r="FC453" s="1126"/>
      <c r="FD453" s="1125">
        <f>(FD451*FD452*$G451)*$FB$8</f>
        <v>0</v>
      </c>
      <c r="FE453" s="1126"/>
      <c r="FF453" s="1125">
        <f t="shared" ref="FF453" si="1780">(FF451*FF452*$G451)*$FB$8</f>
        <v>0</v>
      </c>
      <c r="FG453" s="1126"/>
      <c r="FH453" s="1125">
        <f t="shared" ref="FH453" si="1781">(FH451*FH452*$G451)*$FB$8</f>
        <v>0</v>
      </c>
      <c r="FI453" s="1126"/>
      <c r="FJ453" s="1125">
        <f>(FJ451*FJ452*$G451)*$DB$8</f>
        <v>0</v>
      </c>
      <c r="FK453" s="1126"/>
      <c r="FL453" s="1125">
        <f>(FL451*FL452*$G451)*$DB$8</f>
        <v>0</v>
      </c>
      <c r="FM453" s="1126"/>
      <c r="FN453" s="1125">
        <f>(FN451*FN452*$G451)*$DB$8</f>
        <v>0</v>
      </c>
      <c r="FO453" s="1126"/>
      <c r="FP453" s="1125">
        <f>(FP451*FP452*$G451)*$DB$8</f>
        <v>0</v>
      </c>
      <c r="FQ453" s="1126"/>
      <c r="FR453" s="1125">
        <f>(FR451*FR452*$G451)*$DB$8</f>
        <v>0</v>
      </c>
      <c r="FS453" s="1126"/>
      <c r="FT453" s="1125">
        <f>(FT451*FT452*$G451)*$DB$8</f>
        <v>0</v>
      </c>
      <c r="FU453" s="1126"/>
      <c r="FV453" s="1125">
        <f>(FV451*FV452*$G451)*$DB$8</f>
        <v>0</v>
      </c>
      <c r="FW453" s="1126"/>
      <c r="FX453" s="1125">
        <f>(FX451*FX452*$G451)*$DB$8</f>
        <v>0</v>
      </c>
      <c r="FY453" s="1126"/>
      <c r="FZ453" s="1125">
        <f>(FZ451*FZ452*$G451)*$DB$8</f>
        <v>0</v>
      </c>
      <c r="GA453" s="1126"/>
      <c r="GB453" s="1125">
        <f>(GB451*GB452*$G451)*$DB$8</f>
        <v>0</v>
      </c>
      <c r="GC453" s="1126"/>
      <c r="GD453" s="1125">
        <f>(GD451*GD452*$G451)*$DB$8</f>
        <v>0</v>
      </c>
      <c r="GE453" s="1126"/>
      <c r="GF453" s="1125">
        <f>(GF451*GF452*$G451)*$DB$8</f>
        <v>0</v>
      </c>
      <c r="GG453" s="1126"/>
      <c r="GH453" s="1125">
        <f>(GH451*GH452*$G451)*$DB$8</f>
        <v>0</v>
      </c>
      <c r="GI453" s="1126"/>
      <c r="GJ453" s="1125">
        <f>(GJ451*GJ452*$G451)*$DB$8</f>
        <v>0</v>
      </c>
      <c r="GK453" s="1126"/>
      <c r="GL453" s="1125">
        <f>(GL451*GL452*$G451)*$DB$8</f>
        <v>0</v>
      </c>
      <c r="GM453" s="1126"/>
      <c r="GN453" s="1125">
        <f>(GN451*GN452*$G451)*$DB$8</f>
        <v>0</v>
      </c>
      <c r="GO453" s="1126"/>
      <c r="GP453" s="1125">
        <f>(GP451*GP452*$G451)*$DB$8</f>
        <v>0</v>
      </c>
      <c r="GQ453" s="1126"/>
      <c r="GR453" s="1125">
        <f>(GR451*GR452*$G451)*$DB$8</f>
        <v>0</v>
      </c>
      <c r="GS453" s="1126"/>
      <c r="GT453" s="1125">
        <f>(GT451*GT452*$G451)*$DB$8</f>
        <v>0</v>
      </c>
      <c r="GU453" s="1126"/>
      <c r="GV453" s="1125">
        <f t="shared" ref="GV453" si="1782">(GV451*GV452*$G451)*$DB$8</f>
        <v>0</v>
      </c>
      <c r="GW453" s="1126"/>
      <c r="GX453" s="1125">
        <f t="shared" ref="GX453" si="1783">(GX451*GX452*$G451)*$DB$8</f>
        <v>0</v>
      </c>
      <c r="GY453" s="1126"/>
      <c r="GZ453" s="1125">
        <f t="shared" ref="GZ453" si="1784">(GZ451*GZ452*$G451)*$DB$8</f>
        <v>0</v>
      </c>
      <c r="HA453" s="1126"/>
      <c r="HB453" s="1125">
        <f>(HB451*HB452*$G451)*$DB$8</f>
        <v>0</v>
      </c>
      <c r="HC453" s="1126"/>
      <c r="HD453" s="1125">
        <f t="shared" ref="HD453" si="1785">(HD451*HD452*$G451)*$DB$8</f>
        <v>0</v>
      </c>
      <c r="HE453" s="1126"/>
      <c r="HF453" s="1125">
        <f t="shared" ref="HF453" si="1786">(HF451*HF452*$G451)*$DB$8</f>
        <v>0</v>
      </c>
      <c r="HG453" s="1126"/>
      <c r="HH453" s="1125">
        <f t="shared" ref="HH453" si="1787">(HH451*HH452*$G451)*$DB$8</f>
        <v>0</v>
      </c>
      <c r="HI453" s="1126"/>
    </row>
    <row r="454" spans="1:217" ht="12.75" hidden="1" customHeight="1">
      <c r="A454" s="1139"/>
      <c r="B454" s="1140"/>
      <c r="C454" s="1139"/>
      <c r="D454" s="1141"/>
      <c r="E454" s="1141"/>
      <c r="F454" s="1142"/>
      <c r="G454" s="1141"/>
      <c r="H454" s="733"/>
      <c r="I454" s="1143"/>
      <c r="J454" s="1144"/>
      <c r="K454" s="839" t="s">
        <v>382</v>
      </c>
      <c r="L454" s="1121">
        <f>L453</f>
        <v>0</v>
      </c>
      <c r="M454" s="1122"/>
      <c r="N454" s="1121">
        <f>L454+N453</f>
        <v>0</v>
      </c>
      <c r="O454" s="1122"/>
      <c r="P454" s="1121">
        <f>N454+P453</f>
        <v>0</v>
      </c>
      <c r="Q454" s="1122"/>
      <c r="R454" s="1121">
        <f>P454+R453</f>
        <v>0</v>
      </c>
      <c r="S454" s="1122"/>
      <c r="T454" s="1121">
        <f>R454+T453</f>
        <v>0</v>
      </c>
      <c r="U454" s="1122"/>
      <c r="V454" s="1121">
        <f>T454+V453</f>
        <v>0</v>
      </c>
      <c r="W454" s="1122"/>
      <c r="X454" s="1121">
        <f>V454+X453</f>
        <v>0</v>
      </c>
      <c r="Y454" s="1122"/>
      <c r="Z454" s="1121">
        <f>X454+Z453</f>
        <v>0</v>
      </c>
      <c r="AA454" s="1122"/>
      <c r="AB454" s="1121">
        <f>Z454+AB453</f>
        <v>0</v>
      </c>
      <c r="AC454" s="1122"/>
      <c r="AD454" s="1121">
        <f>AB454+AD453</f>
        <v>0</v>
      </c>
      <c r="AE454" s="1122"/>
      <c r="AF454" s="1121">
        <f>AD454+AF453</f>
        <v>0</v>
      </c>
      <c r="AG454" s="1122"/>
      <c r="AH454" s="1121">
        <f>AF454+AH453</f>
        <v>0</v>
      </c>
      <c r="AI454" s="1122"/>
      <c r="AJ454" s="1121">
        <f>AH454+AJ453</f>
        <v>0</v>
      </c>
      <c r="AK454" s="1122"/>
      <c r="AL454" s="1121">
        <f>AJ454+AL453</f>
        <v>0</v>
      </c>
      <c r="AM454" s="1122"/>
      <c r="AN454" s="1121">
        <f>AL454+AN453</f>
        <v>0</v>
      </c>
      <c r="AO454" s="1122"/>
      <c r="AP454" s="1121">
        <f>AN454+AP453</f>
        <v>0</v>
      </c>
      <c r="AQ454" s="1122"/>
      <c r="AR454" s="1121">
        <f>AP454+AR453</f>
        <v>0</v>
      </c>
      <c r="AS454" s="1122"/>
      <c r="AT454" s="1121">
        <f>AR454+AT453</f>
        <v>0</v>
      </c>
      <c r="AU454" s="1122"/>
      <c r="AV454" s="1121">
        <f>AT454+AV453</f>
        <v>0</v>
      </c>
      <c r="AW454" s="1122"/>
      <c r="AX454" s="1121">
        <f>AV454+AX453</f>
        <v>0</v>
      </c>
      <c r="AY454" s="1122"/>
      <c r="AZ454" s="1121">
        <f>AX454+AZ453</f>
        <v>0</v>
      </c>
      <c r="BA454" s="1122"/>
      <c r="BB454" s="1121">
        <f>AZ454+BB453</f>
        <v>0</v>
      </c>
      <c r="BC454" s="1122"/>
      <c r="BD454" s="1121">
        <f>BB454+BD453</f>
        <v>0</v>
      </c>
      <c r="BE454" s="1122"/>
      <c r="BF454" s="1121">
        <f>BD454+BF453</f>
        <v>0</v>
      </c>
      <c r="BG454" s="1122"/>
      <c r="BH454" s="1121">
        <f>BF454+BH453</f>
        <v>0</v>
      </c>
      <c r="BI454" s="1122"/>
      <c r="BJ454" s="1121">
        <f>BH454+BJ453</f>
        <v>0</v>
      </c>
      <c r="BK454" s="1122"/>
      <c r="BL454" s="1121">
        <f>BJ454+BL453</f>
        <v>0</v>
      </c>
      <c r="BM454" s="1122"/>
      <c r="BN454" s="1121">
        <f>BL454+BN453</f>
        <v>0</v>
      </c>
      <c r="BO454" s="1122"/>
      <c r="BP454" s="1121">
        <f>BN454+BP453</f>
        <v>0</v>
      </c>
      <c r="BQ454" s="1122"/>
      <c r="BR454" s="1121">
        <f>BP454+BR453</f>
        <v>0</v>
      </c>
      <c r="BS454" s="1122"/>
      <c r="BT454" s="1121">
        <f>BR454+BT453</f>
        <v>0</v>
      </c>
      <c r="BU454" s="1122"/>
      <c r="BV454" s="1121">
        <f>BT454+BV453</f>
        <v>0</v>
      </c>
      <c r="BW454" s="1122"/>
      <c r="BX454" s="1121">
        <f>BV454+BX453</f>
        <v>0</v>
      </c>
      <c r="BY454" s="1122"/>
      <c r="BZ454" s="1121">
        <f>BX454+BZ453</f>
        <v>0</v>
      </c>
      <c r="CA454" s="1122"/>
      <c r="CB454" s="1121">
        <f>BZ454+CB453</f>
        <v>0</v>
      </c>
      <c r="CC454" s="1122"/>
      <c r="CD454" s="1121">
        <f>CB454+CD453</f>
        <v>0</v>
      </c>
      <c r="CE454" s="1122"/>
      <c r="CF454" s="1121">
        <f>CD454+CF453</f>
        <v>0</v>
      </c>
      <c r="CG454" s="1122"/>
      <c r="CH454" s="1121">
        <f>CF454+CH453</f>
        <v>0</v>
      </c>
      <c r="CI454" s="1122"/>
      <c r="CJ454" s="1121">
        <f>CH454+CJ453</f>
        <v>0</v>
      </c>
      <c r="CK454" s="1122"/>
      <c r="CL454" s="1121">
        <f>CJ454+CL453</f>
        <v>0</v>
      </c>
      <c r="CM454" s="1122"/>
      <c r="CN454" s="1121">
        <f>CL454+CN453</f>
        <v>0</v>
      </c>
      <c r="CO454" s="1122"/>
      <c r="CP454" s="1121">
        <f>CN454+CP453</f>
        <v>0</v>
      </c>
      <c r="CQ454" s="1122"/>
      <c r="CR454" s="1121">
        <f>CP454+CR453</f>
        <v>0</v>
      </c>
      <c r="CS454" s="1122"/>
      <c r="CT454" s="1121">
        <f>CR454+CT453</f>
        <v>0</v>
      </c>
      <c r="CU454" s="1122"/>
      <c r="CV454" s="1121">
        <f>CT454+CV453</f>
        <v>0</v>
      </c>
      <c r="CW454" s="1122"/>
      <c r="CX454" s="1121">
        <f>CV454+CX453</f>
        <v>0</v>
      </c>
      <c r="CY454" s="1122"/>
      <c r="CZ454" s="1121">
        <f>CX454+CZ453</f>
        <v>0</v>
      </c>
      <c r="DA454" s="1122"/>
      <c r="DB454" s="1121">
        <f>CZ454+DB453</f>
        <v>0</v>
      </c>
      <c r="DC454" s="1122"/>
      <c r="DD454" s="1121">
        <f>DB454+DD453</f>
        <v>0</v>
      </c>
      <c r="DE454" s="1122"/>
      <c r="DF454" s="1121">
        <f>DD454+DF453</f>
        <v>0</v>
      </c>
      <c r="DG454" s="1122"/>
      <c r="DH454" s="1121">
        <f>DF454+DH453</f>
        <v>0</v>
      </c>
      <c r="DI454" s="1122"/>
      <c r="DJ454" s="1127">
        <f>DH454+DJ453</f>
        <v>0</v>
      </c>
      <c r="DK454" s="1128"/>
      <c r="DL454" s="1121">
        <f>DJ454+DL453</f>
        <v>0</v>
      </c>
      <c r="DM454" s="1122"/>
      <c r="DN454" s="1121">
        <f>DL454+DN453</f>
        <v>0</v>
      </c>
      <c r="DO454" s="1122"/>
      <c r="DP454" s="1121">
        <f>DN454+DP453</f>
        <v>0</v>
      </c>
      <c r="DQ454" s="1122"/>
      <c r="DR454" s="1121">
        <f>DP454+DR453</f>
        <v>0</v>
      </c>
      <c r="DS454" s="1122"/>
      <c r="DT454" s="1121">
        <f>DR454+DT453</f>
        <v>0</v>
      </c>
      <c r="DU454" s="1122"/>
      <c r="DV454" s="1121">
        <f>DT454+DV453</f>
        <v>0</v>
      </c>
      <c r="DW454" s="1122"/>
      <c r="DX454" s="1121">
        <f>DV454+DX453</f>
        <v>0</v>
      </c>
      <c r="DY454" s="1122"/>
      <c r="DZ454" s="1121">
        <f>DX454+DZ453</f>
        <v>0</v>
      </c>
      <c r="EA454" s="1122"/>
      <c r="EB454" s="1121">
        <f>DZ454+EB453</f>
        <v>0</v>
      </c>
      <c r="EC454" s="1122"/>
      <c r="ED454" s="1121">
        <f>EB454+ED453</f>
        <v>0</v>
      </c>
      <c r="EE454" s="1122"/>
      <c r="EF454" s="1121">
        <f>ED454+EF453</f>
        <v>0</v>
      </c>
      <c r="EG454" s="1122"/>
      <c r="EH454" s="1121">
        <f>EF454+EH453</f>
        <v>0</v>
      </c>
      <c r="EI454" s="1122"/>
      <c r="EJ454" s="1121">
        <f>EH454+EJ453</f>
        <v>0</v>
      </c>
      <c r="EK454" s="1122"/>
      <c r="EL454" s="1121">
        <f>EJ454+EL453</f>
        <v>0</v>
      </c>
      <c r="EM454" s="1122"/>
      <c r="EN454" s="1121">
        <f>EL454+EN453</f>
        <v>0</v>
      </c>
      <c r="EO454" s="1122"/>
      <c r="EP454" s="1121">
        <f>EN454+EP453</f>
        <v>0</v>
      </c>
      <c r="EQ454" s="1122"/>
      <c r="ER454" s="1121">
        <f>EP454+ER453</f>
        <v>0</v>
      </c>
      <c r="ES454" s="1122"/>
      <c r="ET454" s="1121">
        <f>ER454+ET453</f>
        <v>0</v>
      </c>
      <c r="EU454" s="1122"/>
      <c r="EV454" s="1121">
        <f>ET454+EV453</f>
        <v>0</v>
      </c>
      <c r="EW454" s="1122"/>
      <c r="EX454" s="1121">
        <f>EV454+EX453</f>
        <v>0</v>
      </c>
      <c r="EY454" s="1122"/>
      <c r="EZ454" s="1121">
        <f>EX454+EZ453</f>
        <v>0</v>
      </c>
      <c r="FA454" s="1122"/>
      <c r="FB454" s="1121">
        <f>EZ454+FB453</f>
        <v>0</v>
      </c>
      <c r="FC454" s="1122"/>
      <c r="FD454" s="1121">
        <f>FB454+FD453</f>
        <v>0</v>
      </c>
      <c r="FE454" s="1122"/>
      <c r="FF454" s="1121">
        <f>FD454+FF453</f>
        <v>0</v>
      </c>
      <c r="FG454" s="1122"/>
      <c r="FH454" s="1121">
        <f>FF454+FH453</f>
        <v>0</v>
      </c>
      <c r="FI454" s="1122"/>
      <c r="FJ454" s="1121">
        <f>FH454+FJ453</f>
        <v>0</v>
      </c>
      <c r="FK454" s="1122"/>
      <c r="FL454" s="1121">
        <f>FJ454+FL453</f>
        <v>0</v>
      </c>
      <c r="FM454" s="1122"/>
      <c r="FN454" s="1121">
        <f>FL454+FN453</f>
        <v>0</v>
      </c>
      <c r="FO454" s="1122"/>
      <c r="FP454" s="1121">
        <f>FN454+FP453</f>
        <v>0</v>
      </c>
      <c r="FQ454" s="1122"/>
      <c r="FR454" s="1121">
        <f>FP454+FR453</f>
        <v>0</v>
      </c>
      <c r="FS454" s="1122"/>
      <c r="FT454" s="1121">
        <f>FR454+FT453</f>
        <v>0</v>
      </c>
      <c r="FU454" s="1122"/>
      <c r="FV454" s="1121">
        <f>FT454+FV453</f>
        <v>0</v>
      </c>
      <c r="FW454" s="1122"/>
      <c r="FX454" s="1121">
        <f>FV454+FX453</f>
        <v>0</v>
      </c>
      <c r="FY454" s="1122"/>
      <c r="FZ454" s="1121">
        <f>FX454+FZ453</f>
        <v>0</v>
      </c>
      <c r="GA454" s="1122"/>
      <c r="GB454" s="1121">
        <f>FZ454+GB453</f>
        <v>0</v>
      </c>
      <c r="GC454" s="1122"/>
      <c r="GD454" s="1121">
        <f>GB454+GD453</f>
        <v>0</v>
      </c>
      <c r="GE454" s="1122"/>
      <c r="GF454" s="1121">
        <f>GD454+GF453</f>
        <v>0</v>
      </c>
      <c r="GG454" s="1122"/>
      <c r="GH454" s="1121">
        <f>GF454+GH453</f>
        <v>0</v>
      </c>
      <c r="GI454" s="1122"/>
      <c r="GJ454" s="1121">
        <f>GH454+GJ453</f>
        <v>0</v>
      </c>
      <c r="GK454" s="1122"/>
      <c r="GL454" s="1121">
        <f>GJ454+GL453</f>
        <v>0</v>
      </c>
      <c r="GM454" s="1122"/>
      <c r="GN454" s="1121">
        <f>GL454+GN453</f>
        <v>0</v>
      </c>
      <c r="GO454" s="1122"/>
      <c r="GP454" s="1121">
        <f>GN454+GP453</f>
        <v>0</v>
      </c>
      <c r="GQ454" s="1122"/>
      <c r="GR454" s="1121">
        <f>GP454+GR453</f>
        <v>0</v>
      </c>
      <c r="GS454" s="1122"/>
      <c r="GT454" s="1121">
        <f>GR454+GT453</f>
        <v>0</v>
      </c>
      <c r="GU454" s="1122"/>
      <c r="GV454" s="1121">
        <f t="shared" ref="GV454" si="1788">GT454+GV453</f>
        <v>0</v>
      </c>
      <c r="GW454" s="1122"/>
      <c r="GX454" s="1121">
        <f t="shared" ref="GX454" si="1789">GV454+GX453</f>
        <v>0</v>
      </c>
      <c r="GY454" s="1122"/>
      <c r="GZ454" s="1121">
        <f t="shared" ref="GZ454" si="1790">GX454+GZ453</f>
        <v>0</v>
      </c>
      <c r="HA454" s="1122"/>
      <c r="HB454" s="1121">
        <f>GZ454+HB453</f>
        <v>0</v>
      </c>
      <c r="HC454" s="1122"/>
      <c r="HD454" s="1121">
        <f t="shared" ref="HD454" si="1791">HB454+HD453</f>
        <v>0</v>
      </c>
      <c r="HE454" s="1122"/>
      <c r="HF454" s="1121">
        <f t="shared" ref="HF454" si="1792">HD454+HF453</f>
        <v>0</v>
      </c>
      <c r="HG454" s="1122"/>
      <c r="HH454" s="1121">
        <f t="shared" ref="HH454" si="1793">HF454+HH453</f>
        <v>0</v>
      </c>
      <c r="HI454" s="1122"/>
    </row>
    <row r="455" spans="1:217" s="19" customFormat="1" ht="12.75" hidden="1" customHeight="1">
      <c r="A455" s="1139"/>
      <c r="B455" s="1140"/>
      <c r="C455" s="1139"/>
      <c r="D455" s="1141"/>
      <c r="E455" s="1141"/>
      <c r="F455" s="1142"/>
      <c r="G455" s="1141"/>
      <c r="H455" s="840"/>
      <c r="I455" s="1143"/>
      <c r="J455" s="1144"/>
      <c r="K455" s="841" t="s">
        <v>383</v>
      </c>
      <c r="L455" s="1117"/>
      <c r="M455" s="1118"/>
      <c r="N455" s="1117"/>
      <c r="O455" s="1118"/>
      <c r="P455" s="1117"/>
      <c r="Q455" s="1118"/>
      <c r="R455" s="1117"/>
      <c r="S455" s="1118"/>
      <c r="T455" s="1117"/>
      <c r="U455" s="1118"/>
      <c r="V455" s="1117"/>
      <c r="W455" s="1118"/>
      <c r="X455" s="1117"/>
      <c r="Y455" s="1118"/>
      <c r="Z455" s="1117"/>
      <c r="AA455" s="1118"/>
      <c r="AB455" s="1117"/>
      <c r="AC455" s="1118"/>
      <c r="AD455" s="1117"/>
      <c r="AE455" s="1118"/>
      <c r="AF455" s="1117"/>
      <c r="AG455" s="1118"/>
      <c r="AH455" s="1117"/>
      <c r="AI455" s="1118"/>
      <c r="AJ455" s="1117"/>
      <c r="AK455" s="1118"/>
      <c r="AL455" s="1117"/>
      <c r="AM455" s="1118"/>
      <c r="AN455" s="1117"/>
      <c r="AO455" s="1118"/>
      <c r="AP455" s="1117"/>
      <c r="AQ455" s="1118"/>
      <c r="AR455" s="1117"/>
      <c r="AS455" s="1118"/>
      <c r="AT455" s="1117"/>
      <c r="AU455" s="1118"/>
      <c r="AV455" s="1117"/>
      <c r="AW455" s="1118"/>
      <c r="AX455" s="1117"/>
      <c r="AY455" s="1118"/>
      <c r="AZ455" s="1117"/>
      <c r="BA455" s="1118"/>
      <c r="BB455" s="1117"/>
      <c r="BC455" s="1118"/>
      <c r="BD455" s="1117"/>
      <c r="BE455" s="1118"/>
      <c r="BF455" s="1117"/>
      <c r="BG455" s="1118"/>
      <c r="BH455" s="1117"/>
      <c r="BI455" s="1118"/>
      <c r="BJ455" s="1117"/>
      <c r="BK455" s="1118"/>
      <c r="BL455" s="1117"/>
      <c r="BM455" s="1118"/>
      <c r="BN455" s="1117"/>
      <c r="BO455" s="1118"/>
      <c r="BP455" s="1117"/>
      <c r="BQ455" s="1118"/>
      <c r="BR455" s="1117"/>
      <c r="BS455" s="1118"/>
      <c r="BT455" s="1117"/>
      <c r="BU455" s="1118"/>
      <c r="BV455" s="1117"/>
      <c r="BW455" s="1118"/>
      <c r="BX455" s="1117"/>
      <c r="BY455" s="1118"/>
      <c r="BZ455" s="1117"/>
      <c r="CA455" s="1118"/>
      <c r="CB455" s="1117"/>
      <c r="CC455" s="1118"/>
      <c r="CD455" s="1117"/>
      <c r="CE455" s="1118"/>
      <c r="CF455" s="1117"/>
      <c r="CG455" s="1118"/>
      <c r="CH455" s="1117"/>
      <c r="CI455" s="1118"/>
      <c r="CJ455" s="1117"/>
      <c r="CK455" s="1118"/>
      <c r="CL455" s="1117"/>
      <c r="CM455" s="1118"/>
      <c r="CN455" s="1117"/>
      <c r="CO455" s="1118"/>
      <c r="CP455" s="1117"/>
      <c r="CQ455" s="1118"/>
      <c r="CR455" s="1117"/>
      <c r="CS455" s="1118"/>
      <c r="CT455" s="1117"/>
      <c r="CU455" s="1118"/>
      <c r="CV455" s="1117"/>
      <c r="CW455" s="1118"/>
      <c r="CX455" s="1117"/>
      <c r="CY455" s="1118"/>
      <c r="CZ455" s="1117"/>
      <c r="DA455" s="1118"/>
      <c r="DB455" s="1117"/>
      <c r="DC455" s="1118"/>
      <c r="DD455" s="1117"/>
      <c r="DE455" s="1118"/>
      <c r="DF455" s="1117"/>
      <c r="DG455" s="1118"/>
      <c r="DH455" s="1117"/>
      <c r="DI455" s="1118"/>
      <c r="DJ455" s="1123"/>
      <c r="DK455" s="1124"/>
      <c r="DL455" s="1117"/>
      <c r="DM455" s="1118"/>
      <c r="DN455" s="1117"/>
      <c r="DO455" s="1118"/>
      <c r="DP455" s="1117"/>
      <c r="DQ455" s="1118"/>
      <c r="DR455" s="1117"/>
      <c r="DS455" s="1118"/>
      <c r="DT455" s="1117"/>
      <c r="DU455" s="1118"/>
      <c r="DV455" s="1117"/>
      <c r="DW455" s="1118"/>
      <c r="DX455" s="1117"/>
      <c r="DY455" s="1118"/>
      <c r="DZ455" s="1117"/>
      <c r="EA455" s="1118"/>
      <c r="EB455" s="1117"/>
      <c r="EC455" s="1118"/>
      <c r="ED455" s="1117"/>
      <c r="EE455" s="1118"/>
      <c r="EF455" s="1117"/>
      <c r="EG455" s="1118"/>
      <c r="EH455" s="1117"/>
      <c r="EI455" s="1118"/>
      <c r="EJ455" s="1117"/>
      <c r="EK455" s="1118"/>
      <c r="EL455" s="1117"/>
      <c r="EM455" s="1118"/>
      <c r="EN455" s="1117"/>
      <c r="EO455" s="1118"/>
      <c r="EP455" s="1117"/>
      <c r="EQ455" s="1118"/>
      <c r="ER455" s="1117"/>
      <c r="ES455" s="1118"/>
      <c r="ET455" s="1117"/>
      <c r="EU455" s="1118"/>
      <c r="EV455" s="1117"/>
      <c r="EW455" s="1118"/>
      <c r="EX455" s="1117"/>
      <c r="EY455" s="1118"/>
      <c r="EZ455" s="1117"/>
      <c r="FA455" s="1118"/>
      <c r="FB455" s="1117"/>
      <c r="FC455" s="1118"/>
      <c r="FD455" s="1117"/>
      <c r="FE455" s="1118"/>
      <c r="FF455" s="1117"/>
      <c r="FG455" s="1118"/>
      <c r="FH455" s="1117"/>
      <c r="FI455" s="1118"/>
      <c r="FJ455" s="1117"/>
      <c r="FK455" s="1118"/>
      <c r="FL455" s="1117"/>
      <c r="FM455" s="1118"/>
      <c r="FN455" s="1117"/>
      <c r="FO455" s="1118"/>
      <c r="FP455" s="1117"/>
      <c r="FQ455" s="1118"/>
      <c r="FR455" s="1117"/>
      <c r="FS455" s="1118"/>
      <c r="FT455" s="1117"/>
      <c r="FU455" s="1118"/>
      <c r="FV455" s="1117"/>
      <c r="FW455" s="1118"/>
      <c r="FX455" s="1117"/>
      <c r="FY455" s="1118"/>
      <c r="FZ455" s="1117"/>
      <c r="GA455" s="1118"/>
      <c r="GB455" s="1117"/>
      <c r="GC455" s="1118"/>
      <c r="GD455" s="1117"/>
      <c r="GE455" s="1118"/>
      <c r="GF455" s="1117"/>
      <c r="GG455" s="1118"/>
      <c r="GH455" s="1117"/>
      <c r="GI455" s="1118"/>
      <c r="GJ455" s="1117"/>
      <c r="GK455" s="1118"/>
      <c r="GL455" s="1117"/>
      <c r="GM455" s="1118"/>
      <c r="GN455" s="1117"/>
      <c r="GO455" s="1118"/>
      <c r="GP455" s="1117"/>
      <c r="GQ455" s="1118"/>
      <c r="GR455" s="1117"/>
      <c r="GS455" s="1118"/>
      <c r="GT455" s="1117"/>
      <c r="GU455" s="1118"/>
      <c r="GV455" s="1117"/>
      <c r="GW455" s="1118"/>
      <c r="GX455" s="1117"/>
      <c r="GY455" s="1118"/>
      <c r="GZ455" s="1117"/>
      <c r="HA455" s="1118"/>
      <c r="HB455" s="1117"/>
      <c r="HC455" s="1118"/>
      <c r="HD455" s="1117"/>
      <c r="HE455" s="1118"/>
      <c r="HF455" s="1117"/>
      <c r="HG455" s="1118"/>
      <c r="HH455" s="1117"/>
      <c r="HI455" s="1118"/>
    </row>
    <row r="456" spans="1:217" s="20" customFormat="1" ht="12.75" hidden="1" customHeight="1">
      <c r="A456" s="1139"/>
      <c r="B456" s="1140"/>
      <c r="C456" s="1139"/>
      <c r="D456" s="1141"/>
      <c r="E456" s="1141"/>
      <c r="F456" s="1142"/>
      <c r="G456" s="1141"/>
      <c r="H456" s="842"/>
      <c r="I456" s="1143"/>
      <c r="J456" s="1144"/>
      <c r="K456" s="843" t="s">
        <v>384</v>
      </c>
      <c r="L456" s="1113">
        <f>L455</f>
        <v>0</v>
      </c>
      <c r="M456" s="1114"/>
      <c r="N456" s="1113">
        <f>N455+L456</f>
        <v>0</v>
      </c>
      <c r="O456" s="1114"/>
      <c r="P456" s="1113">
        <f>P455+N456</f>
        <v>0</v>
      </c>
      <c r="Q456" s="1114"/>
      <c r="R456" s="1113">
        <f>R455+P456</f>
        <v>0</v>
      </c>
      <c r="S456" s="1114"/>
      <c r="T456" s="1113">
        <f>T455+R456</f>
        <v>0</v>
      </c>
      <c r="U456" s="1114"/>
      <c r="V456" s="1113">
        <f>V455+T456</f>
        <v>0</v>
      </c>
      <c r="W456" s="1114"/>
      <c r="X456" s="1113">
        <f>X455+V456</f>
        <v>0</v>
      </c>
      <c r="Y456" s="1114"/>
      <c r="Z456" s="1113">
        <f>Z455+X456</f>
        <v>0</v>
      </c>
      <c r="AA456" s="1114"/>
      <c r="AB456" s="1113">
        <f>AB455+Z456</f>
        <v>0</v>
      </c>
      <c r="AC456" s="1114"/>
      <c r="AD456" s="1113">
        <f>AD455+AB456</f>
        <v>0</v>
      </c>
      <c r="AE456" s="1114"/>
      <c r="AF456" s="1113">
        <f>AF455+AD456</f>
        <v>0</v>
      </c>
      <c r="AG456" s="1114"/>
      <c r="AH456" s="1113">
        <f>AH455+AF456</f>
        <v>0</v>
      </c>
      <c r="AI456" s="1114"/>
      <c r="AJ456" s="1113">
        <f>AJ455+AH456</f>
        <v>0</v>
      </c>
      <c r="AK456" s="1114"/>
      <c r="AL456" s="1113">
        <f>AL455+AJ456</f>
        <v>0</v>
      </c>
      <c r="AM456" s="1114"/>
      <c r="AN456" s="1113">
        <f>AN455+AL456</f>
        <v>0</v>
      </c>
      <c r="AO456" s="1114"/>
      <c r="AP456" s="1113">
        <f>AP455+AN456</f>
        <v>0</v>
      </c>
      <c r="AQ456" s="1114"/>
      <c r="AR456" s="1113">
        <f>AR455+AP456</f>
        <v>0</v>
      </c>
      <c r="AS456" s="1114"/>
      <c r="AT456" s="1113">
        <f>AT455+AR456</f>
        <v>0</v>
      </c>
      <c r="AU456" s="1114"/>
      <c r="AV456" s="1113">
        <f>AV455+AT456</f>
        <v>0</v>
      </c>
      <c r="AW456" s="1114"/>
      <c r="AX456" s="1113">
        <f>AX455+AV456</f>
        <v>0</v>
      </c>
      <c r="AY456" s="1114"/>
      <c r="AZ456" s="1113">
        <f>AZ455+AX456</f>
        <v>0</v>
      </c>
      <c r="BA456" s="1114"/>
      <c r="BB456" s="1113">
        <f>BB455+AZ456</f>
        <v>0</v>
      </c>
      <c r="BC456" s="1114"/>
      <c r="BD456" s="1113">
        <f>BD455+BB456</f>
        <v>0</v>
      </c>
      <c r="BE456" s="1114"/>
      <c r="BF456" s="1113">
        <f>BF455+BD456</f>
        <v>0</v>
      </c>
      <c r="BG456" s="1114"/>
      <c r="BH456" s="1113">
        <f>BH455+BF456</f>
        <v>0</v>
      </c>
      <c r="BI456" s="1114"/>
      <c r="BJ456" s="1113">
        <f>BJ455+BH456</f>
        <v>0</v>
      </c>
      <c r="BK456" s="1114"/>
      <c r="BL456" s="1113">
        <f>BL455+BJ456</f>
        <v>0</v>
      </c>
      <c r="BM456" s="1114"/>
      <c r="BN456" s="1113">
        <f>BN455+BL456</f>
        <v>0</v>
      </c>
      <c r="BO456" s="1114"/>
      <c r="BP456" s="1113">
        <f>BP455+BN456</f>
        <v>0</v>
      </c>
      <c r="BQ456" s="1114"/>
      <c r="BR456" s="1113">
        <f>BR455+BP456</f>
        <v>0</v>
      </c>
      <c r="BS456" s="1114"/>
      <c r="BT456" s="1113">
        <f>BT455+BR456</f>
        <v>0</v>
      </c>
      <c r="BU456" s="1114"/>
      <c r="BV456" s="1113">
        <f>BV455+BT456</f>
        <v>0</v>
      </c>
      <c r="BW456" s="1114"/>
      <c r="BX456" s="1113">
        <f>BX455+BV456</f>
        <v>0</v>
      </c>
      <c r="BY456" s="1114"/>
      <c r="BZ456" s="1113">
        <f>BZ455+BX456</f>
        <v>0</v>
      </c>
      <c r="CA456" s="1114"/>
      <c r="CB456" s="1113">
        <f>CB455+BZ456</f>
        <v>0</v>
      </c>
      <c r="CC456" s="1114"/>
      <c r="CD456" s="1113">
        <f>CD455+CB456</f>
        <v>0</v>
      </c>
      <c r="CE456" s="1114"/>
      <c r="CF456" s="1113">
        <f>CF455+CD456</f>
        <v>0</v>
      </c>
      <c r="CG456" s="1114"/>
      <c r="CH456" s="1113">
        <f>CH455+CF456</f>
        <v>0</v>
      </c>
      <c r="CI456" s="1114"/>
      <c r="CJ456" s="1113">
        <f>CJ455+CH456</f>
        <v>0</v>
      </c>
      <c r="CK456" s="1114"/>
      <c r="CL456" s="1113">
        <f>CL455+CJ456</f>
        <v>0</v>
      </c>
      <c r="CM456" s="1114"/>
      <c r="CN456" s="1113">
        <f>CN455+CL456</f>
        <v>0</v>
      </c>
      <c r="CO456" s="1114"/>
      <c r="CP456" s="1113">
        <f>CP455+CN456</f>
        <v>0</v>
      </c>
      <c r="CQ456" s="1114"/>
      <c r="CR456" s="1113">
        <f>CR455+CP456</f>
        <v>0</v>
      </c>
      <c r="CS456" s="1114"/>
      <c r="CT456" s="1113">
        <f>CT455+CR456</f>
        <v>0</v>
      </c>
      <c r="CU456" s="1114"/>
      <c r="CV456" s="1113">
        <f>CV455+CT456</f>
        <v>0</v>
      </c>
      <c r="CW456" s="1114"/>
      <c r="CX456" s="1113">
        <f>CX455+CV456</f>
        <v>0</v>
      </c>
      <c r="CY456" s="1114"/>
      <c r="CZ456" s="1113">
        <f>CZ455+CX456</f>
        <v>0</v>
      </c>
      <c r="DA456" s="1114"/>
      <c r="DB456" s="1113">
        <f>DB455+CZ456</f>
        <v>0</v>
      </c>
      <c r="DC456" s="1114"/>
      <c r="DD456" s="1113">
        <f>DD455+DB456</f>
        <v>0</v>
      </c>
      <c r="DE456" s="1114"/>
      <c r="DF456" s="1113">
        <f>DF455+DD456</f>
        <v>0</v>
      </c>
      <c r="DG456" s="1114"/>
      <c r="DH456" s="1113">
        <f>DH455+DF456</f>
        <v>0</v>
      </c>
      <c r="DI456" s="1114"/>
      <c r="DJ456" s="1119">
        <f>DJ455+DH456</f>
        <v>0</v>
      </c>
      <c r="DK456" s="1120"/>
      <c r="DL456" s="1113">
        <f>DL455+DJ456</f>
        <v>0</v>
      </c>
      <c r="DM456" s="1114"/>
      <c r="DN456" s="1113">
        <f>DN455+DL456</f>
        <v>0</v>
      </c>
      <c r="DO456" s="1114"/>
      <c r="DP456" s="1113">
        <f>DP455+DN456</f>
        <v>0</v>
      </c>
      <c r="DQ456" s="1114"/>
      <c r="DR456" s="1113">
        <f>DR455+DP456</f>
        <v>0</v>
      </c>
      <c r="DS456" s="1114"/>
      <c r="DT456" s="1113">
        <f>DT455+DR456</f>
        <v>0</v>
      </c>
      <c r="DU456" s="1114"/>
      <c r="DV456" s="1113">
        <f>DV455+DT456</f>
        <v>0</v>
      </c>
      <c r="DW456" s="1114"/>
      <c r="DX456" s="1113">
        <f>DX455+DV456</f>
        <v>0</v>
      </c>
      <c r="DY456" s="1114"/>
      <c r="DZ456" s="1113">
        <f>DZ455+DX456</f>
        <v>0</v>
      </c>
      <c r="EA456" s="1114"/>
      <c r="EB456" s="1113">
        <f>EB455+DZ456</f>
        <v>0</v>
      </c>
      <c r="EC456" s="1114"/>
      <c r="ED456" s="1113">
        <f>ED455+EB456</f>
        <v>0</v>
      </c>
      <c r="EE456" s="1114"/>
      <c r="EF456" s="1113">
        <f>EF455+ED456</f>
        <v>0</v>
      </c>
      <c r="EG456" s="1114"/>
      <c r="EH456" s="1113">
        <f>EH455+EF456</f>
        <v>0</v>
      </c>
      <c r="EI456" s="1114"/>
      <c r="EJ456" s="1113">
        <f>EJ455+EH456</f>
        <v>0</v>
      </c>
      <c r="EK456" s="1114"/>
      <c r="EL456" s="1113">
        <f>EL455+EJ456</f>
        <v>0</v>
      </c>
      <c r="EM456" s="1114"/>
      <c r="EN456" s="1113">
        <f>EN455+EL456</f>
        <v>0</v>
      </c>
      <c r="EO456" s="1114"/>
      <c r="EP456" s="1113">
        <f>EP455+EN456</f>
        <v>0</v>
      </c>
      <c r="EQ456" s="1114"/>
      <c r="ER456" s="1113">
        <f>ER455+EP456</f>
        <v>0</v>
      </c>
      <c r="ES456" s="1114"/>
      <c r="ET456" s="1113">
        <f>ET455+ER456</f>
        <v>0</v>
      </c>
      <c r="EU456" s="1114"/>
      <c r="EV456" s="1113">
        <f>EV455+ET456</f>
        <v>0</v>
      </c>
      <c r="EW456" s="1114"/>
      <c r="EX456" s="1113">
        <f>EX455+EV456</f>
        <v>0</v>
      </c>
      <c r="EY456" s="1114"/>
      <c r="EZ456" s="1113">
        <f>EZ455+EX456</f>
        <v>0</v>
      </c>
      <c r="FA456" s="1114"/>
      <c r="FB456" s="1113">
        <f>FB455+EZ456</f>
        <v>0</v>
      </c>
      <c r="FC456" s="1114"/>
      <c r="FD456" s="1113">
        <f>FD455+FB456</f>
        <v>0</v>
      </c>
      <c r="FE456" s="1114"/>
      <c r="FF456" s="1113">
        <f>FF455+FD456</f>
        <v>0</v>
      </c>
      <c r="FG456" s="1114"/>
      <c r="FH456" s="1113">
        <f>FH455+FF456</f>
        <v>0</v>
      </c>
      <c r="FI456" s="1114"/>
      <c r="FJ456" s="1113">
        <f>FJ455+FH456</f>
        <v>0</v>
      </c>
      <c r="FK456" s="1114"/>
      <c r="FL456" s="1113">
        <f>FL455+FJ456</f>
        <v>0</v>
      </c>
      <c r="FM456" s="1114"/>
      <c r="FN456" s="1113">
        <f>FN455+FL456</f>
        <v>0</v>
      </c>
      <c r="FO456" s="1114"/>
      <c r="FP456" s="1113">
        <f>FP455+FN456</f>
        <v>0</v>
      </c>
      <c r="FQ456" s="1114"/>
      <c r="FR456" s="1113">
        <f>FR455+FP456</f>
        <v>0</v>
      </c>
      <c r="FS456" s="1114"/>
      <c r="FT456" s="1113">
        <f>FT455+FR456</f>
        <v>0</v>
      </c>
      <c r="FU456" s="1114"/>
      <c r="FV456" s="1113">
        <f>FV455+FT456</f>
        <v>0</v>
      </c>
      <c r="FW456" s="1114"/>
      <c r="FX456" s="1113">
        <f>FX455+FV456</f>
        <v>0</v>
      </c>
      <c r="FY456" s="1114"/>
      <c r="FZ456" s="1113">
        <f>FZ455+FX456</f>
        <v>0</v>
      </c>
      <c r="GA456" s="1114"/>
      <c r="GB456" s="1113">
        <f>GB455+FZ456</f>
        <v>0</v>
      </c>
      <c r="GC456" s="1114"/>
      <c r="GD456" s="1113">
        <f>GD455+GB456</f>
        <v>0</v>
      </c>
      <c r="GE456" s="1114"/>
      <c r="GF456" s="1113">
        <f>GF455+GD456</f>
        <v>0</v>
      </c>
      <c r="GG456" s="1114"/>
      <c r="GH456" s="1113">
        <f>GH455+GF456</f>
        <v>0</v>
      </c>
      <c r="GI456" s="1114"/>
      <c r="GJ456" s="1113">
        <f>GJ455+GH456</f>
        <v>0</v>
      </c>
      <c r="GK456" s="1114"/>
      <c r="GL456" s="1113">
        <f>GL455+GJ456</f>
        <v>0</v>
      </c>
      <c r="GM456" s="1114"/>
      <c r="GN456" s="1113">
        <f>GN455+GL456</f>
        <v>0</v>
      </c>
      <c r="GO456" s="1114"/>
      <c r="GP456" s="1113">
        <f>GP455+GN456</f>
        <v>0</v>
      </c>
      <c r="GQ456" s="1114"/>
      <c r="GR456" s="1113">
        <f>GR455+GP456</f>
        <v>0</v>
      </c>
      <c r="GS456" s="1114"/>
      <c r="GT456" s="1113">
        <f>GT455+GR456</f>
        <v>0</v>
      </c>
      <c r="GU456" s="1114"/>
      <c r="GV456" s="1113">
        <f t="shared" ref="GV456" si="1794">GV455+GT456</f>
        <v>0</v>
      </c>
      <c r="GW456" s="1114"/>
      <c r="GX456" s="1113">
        <f t="shared" ref="GX456" si="1795">GX455+GV456</f>
        <v>0</v>
      </c>
      <c r="GY456" s="1114"/>
      <c r="GZ456" s="1113">
        <f t="shared" ref="GZ456" si="1796">GZ455+GX456</f>
        <v>0</v>
      </c>
      <c r="HA456" s="1114"/>
      <c r="HB456" s="1113">
        <f>HB455+GZ456</f>
        <v>0</v>
      </c>
      <c r="HC456" s="1114"/>
      <c r="HD456" s="1113">
        <f t="shared" ref="HD456" si="1797">HD455+HB456</f>
        <v>0</v>
      </c>
      <c r="HE456" s="1114"/>
      <c r="HF456" s="1113">
        <f t="shared" ref="HF456" si="1798">HF455+HD456</f>
        <v>0</v>
      </c>
      <c r="HG456" s="1114"/>
      <c r="HH456" s="1113">
        <f t="shared" ref="HH456" si="1799">HH455+HF456</f>
        <v>0</v>
      </c>
      <c r="HI456" s="1114"/>
    </row>
    <row r="457" spans="1:217" s="21" customFormat="1" ht="12.75" hidden="1" customHeight="1">
      <c r="A457" s="1139"/>
      <c r="B457" s="1140"/>
      <c r="C457" s="1139"/>
      <c r="D457" s="1141"/>
      <c r="E457" s="1141"/>
      <c r="F457" s="1142"/>
      <c r="G457" s="1141"/>
      <c r="H457" s="844"/>
      <c r="I457" s="1143"/>
      <c r="J457" s="1144"/>
      <c r="K457" s="845" t="s">
        <v>385</v>
      </c>
      <c r="L457" s="1108" t="e">
        <f>IF($E451&gt;0,L454/$E451,"-")</f>
        <v>#N/A</v>
      </c>
      <c r="M457" s="1109"/>
      <c r="N457" s="1108" t="e">
        <f>IF($E451&gt;0,N454/$E451,"-")</f>
        <v>#N/A</v>
      </c>
      <c r="O457" s="1109"/>
      <c r="P457" s="1108" t="e">
        <f>IF($E451&gt;0,P454/$E451,"-")</f>
        <v>#N/A</v>
      </c>
      <c r="Q457" s="1109"/>
      <c r="R457" s="1108" t="e">
        <f>IF($E451&gt;0,R454/$E451,"-")</f>
        <v>#N/A</v>
      </c>
      <c r="S457" s="1109"/>
      <c r="T457" s="1108" t="e">
        <f>IF($E451&gt;0,T454/$E451,"-")</f>
        <v>#N/A</v>
      </c>
      <c r="U457" s="1109"/>
      <c r="V457" s="1108" t="e">
        <f>IF($E451&gt;0,V454/$E451,"-")</f>
        <v>#N/A</v>
      </c>
      <c r="W457" s="1109"/>
      <c r="X457" s="1108" t="e">
        <f>IF($E451&gt;0,X454/$E451,"-")</f>
        <v>#N/A</v>
      </c>
      <c r="Y457" s="1109"/>
      <c r="Z457" s="1108" t="e">
        <f>IF($E451&gt;0,Z454/$E451,"-")</f>
        <v>#N/A</v>
      </c>
      <c r="AA457" s="1109"/>
      <c r="AB457" s="1108" t="e">
        <f>IF($E451&gt;0,AB454/$E451,"-")</f>
        <v>#N/A</v>
      </c>
      <c r="AC457" s="1109"/>
      <c r="AD457" s="1108" t="e">
        <f>IF($E451&gt;0,AD454/$E451,"-")</f>
        <v>#N/A</v>
      </c>
      <c r="AE457" s="1109"/>
      <c r="AF457" s="1108" t="e">
        <f>IF($E451&gt;0,AF454/$E451,"-")</f>
        <v>#N/A</v>
      </c>
      <c r="AG457" s="1109"/>
      <c r="AH457" s="1108" t="e">
        <f>IF($E451&gt;0,AH454/$E451,"-")</f>
        <v>#N/A</v>
      </c>
      <c r="AI457" s="1109"/>
      <c r="AJ457" s="1108" t="e">
        <f>IF($E451&gt;0,AJ454/$E451,"-")</f>
        <v>#N/A</v>
      </c>
      <c r="AK457" s="1109"/>
      <c r="AL457" s="1108" t="e">
        <f>IF($E451&gt;0,AL454/$E451,"-")</f>
        <v>#N/A</v>
      </c>
      <c r="AM457" s="1109"/>
      <c r="AN457" s="1108" t="e">
        <f>IF($E451&gt;0,AN454/$E451,"-")</f>
        <v>#N/A</v>
      </c>
      <c r="AO457" s="1109"/>
      <c r="AP457" s="1108" t="e">
        <f>IF($E451&gt;0,AP454/$E451,"-")</f>
        <v>#N/A</v>
      </c>
      <c r="AQ457" s="1109"/>
      <c r="AR457" s="1108" t="e">
        <f>IF($E451&gt;0,AR454/$E451,"-")</f>
        <v>#N/A</v>
      </c>
      <c r="AS457" s="1109"/>
      <c r="AT457" s="1108" t="e">
        <f>IF($E451&gt;0,AT454/$E451,"-")</f>
        <v>#N/A</v>
      </c>
      <c r="AU457" s="1109"/>
      <c r="AV457" s="1108" t="e">
        <f>IF($E451&gt;0,AV454/$E451,"-")</f>
        <v>#N/A</v>
      </c>
      <c r="AW457" s="1109"/>
      <c r="AX457" s="1108" t="e">
        <f>IF($E451&gt;0,AX454/$E451,"-")</f>
        <v>#N/A</v>
      </c>
      <c r="AY457" s="1109"/>
      <c r="AZ457" s="1108" t="e">
        <f>IF($E451&gt;0,AZ454/$E451,"-")</f>
        <v>#N/A</v>
      </c>
      <c r="BA457" s="1109"/>
      <c r="BB457" s="1108" t="e">
        <f>IF($E451&gt;0,BB454/$E451,"-")</f>
        <v>#N/A</v>
      </c>
      <c r="BC457" s="1109"/>
      <c r="BD457" s="1108" t="e">
        <f>IF($E451&gt;0,BD454/$E451,"-")</f>
        <v>#N/A</v>
      </c>
      <c r="BE457" s="1109"/>
      <c r="BF457" s="1108" t="e">
        <f>IF($E451&gt;0,BF454/$E451,"-")</f>
        <v>#N/A</v>
      </c>
      <c r="BG457" s="1109"/>
      <c r="BH457" s="1108" t="e">
        <f>IF($E451&gt;0,BH454/$E451,"-")</f>
        <v>#N/A</v>
      </c>
      <c r="BI457" s="1109"/>
      <c r="BJ457" s="1108" t="e">
        <f>IF($E451&gt;0,BJ454/$E451,"-")</f>
        <v>#N/A</v>
      </c>
      <c r="BK457" s="1109"/>
      <c r="BL457" s="1108" t="e">
        <f>IF($E451&gt;0,BL454/$E451,"-")</f>
        <v>#N/A</v>
      </c>
      <c r="BM457" s="1109"/>
      <c r="BN457" s="1108" t="e">
        <f>IF($E451&gt;0,BN454/$E451,"-")</f>
        <v>#N/A</v>
      </c>
      <c r="BO457" s="1109"/>
      <c r="BP457" s="1108" t="e">
        <f>IF($E451&gt;0,BP454/$E451,"-")</f>
        <v>#N/A</v>
      </c>
      <c r="BQ457" s="1109"/>
      <c r="BR457" s="1108" t="e">
        <f>IF($E451&gt;0,BR454/$E451,"-")</f>
        <v>#N/A</v>
      </c>
      <c r="BS457" s="1109"/>
      <c r="BT457" s="1108" t="e">
        <f>IF($E451&gt;0,BT454/$E451,"-")</f>
        <v>#N/A</v>
      </c>
      <c r="BU457" s="1109"/>
      <c r="BV457" s="1108" t="e">
        <f>IF($E451&gt;0,BV454/$E451,"-")</f>
        <v>#N/A</v>
      </c>
      <c r="BW457" s="1109"/>
      <c r="BX457" s="1108" t="e">
        <f>IF($E451&gt;0,BX454/$E451,"-")</f>
        <v>#N/A</v>
      </c>
      <c r="BY457" s="1109"/>
      <c r="BZ457" s="1108" t="e">
        <f>IF($E451&gt;0,BZ454/$E451,"-")</f>
        <v>#N/A</v>
      </c>
      <c r="CA457" s="1109"/>
      <c r="CB457" s="1108" t="e">
        <f>IF($E451&gt;0,CB454/$E451,"-")</f>
        <v>#N/A</v>
      </c>
      <c r="CC457" s="1109"/>
      <c r="CD457" s="1108" t="e">
        <f>IF($E451&gt;0,CD454/$E451,"-")</f>
        <v>#N/A</v>
      </c>
      <c r="CE457" s="1109"/>
      <c r="CF457" s="1108" t="e">
        <f>IF($E451&gt;0,CF454/$E451,"-")</f>
        <v>#N/A</v>
      </c>
      <c r="CG457" s="1109"/>
      <c r="CH457" s="1108" t="e">
        <f>IF($E451&gt;0,CH454/$E451,"-")</f>
        <v>#N/A</v>
      </c>
      <c r="CI457" s="1109"/>
      <c r="CJ457" s="1108" t="e">
        <f>IF($E451&gt;0,CJ454/$E451,"-")</f>
        <v>#N/A</v>
      </c>
      <c r="CK457" s="1109"/>
      <c r="CL457" s="1108" t="e">
        <f>IF($E451&gt;0,CL454/$E451,"-")</f>
        <v>#N/A</v>
      </c>
      <c r="CM457" s="1109"/>
      <c r="CN457" s="1108" t="e">
        <f>IF($E451&gt;0,CN454/$E451,"-")</f>
        <v>#N/A</v>
      </c>
      <c r="CO457" s="1109"/>
      <c r="CP457" s="1108" t="e">
        <f>IF($E451&gt;0,CP454/$E451,"-")</f>
        <v>#N/A</v>
      </c>
      <c r="CQ457" s="1109"/>
      <c r="CR457" s="1108" t="e">
        <f>IF($E451&gt;0,CR454/$E451,"-")</f>
        <v>#N/A</v>
      </c>
      <c r="CS457" s="1109"/>
      <c r="CT457" s="1108" t="e">
        <f>IF($E451&gt;0,CT454/$E451,"-")</f>
        <v>#N/A</v>
      </c>
      <c r="CU457" s="1109"/>
      <c r="CV457" s="1108" t="e">
        <f>IF($E451&gt;0,CV454/$E451,"-")</f>
        <v>#N/A</v>
      </c>
      <c r="CW457" s="1109"/>
      <c r="CX457" s="1108" t="e">
        <f>IF($E451&gt;0,CX454/$E451,"-")</f>
        <v>#N/A</v>
      </c>
      <c r="CY457" s="1109"/>
      <c r="CZ457" s="1108" t="e">
        <f>IF($E451&gt;0,CZ454/$E451,"-")</f>
        <v>#N/A</v>
      </c>
      <c r="DA457" s="1109"/>
      <c r="DB457" s="1108" t="e">
        <f>IF($E451&gt;0,DB454/$E451,"-")</f>
        <v>#N/A</v>
      </c>
      <c r="DC457" s="1109"/>
      <c r="DD457" s="1108" t="e">
        <f>IF($E451&gt;0,DD454/$E451,"-")</f>
        <v>#N/A</v>
      </c>
      <c r="DE457" s="1109"/>
      <c r="DF457" s="1108" t="e">
        <f>IF($E451&gt;0,DF454/$E451,"-")</f>
        <v>#N/A</v>
      </c>
      <c r="DG457" s="1109"/>
      <c r="DH457" s="1108" t="e">
        <f>IF($E451&gt;0,DH454/$E451,"-")</f>
        <v>#N/A</v>
      </c>
      <c r="DI457" s="1109"/>
      <c r="DJ457" s="1115" t="e">
        <f>IF($E451&gt;0,DJ454/$E451,"-")</f>
        <v>#N/A</v>
      </c>
      <c r="DK457" s="1116"/>
      <c r="DL457" s="1108" t="e">
        <f>IF($E451&gt;0,DL454/$E451,"-")</f>
        <v>#N/A</v>
      </c>
      <c r="DM457" s="1109"/>
      <c r="DN457" s="1108" t="e">
        <f>IF($E451&gt;0,DN454/$E451,"-")</f>
        <v>#N/A</v>
      </c>
      <c r="DO457" s="1109"/>
      <c r="DP457" s="1108" t="e">
        <f>IF($E451&gt;0,DP454/$E451,"-")</f>
        <v>#N/A</v>
      </c>
      <c r="DQ457" s="1109"/>
      <c r="DR457" s="1108" t="e">
        <f>IF($E451&gt;0,DR454/$E451,"-")</f>
        <v>#N/A</v>
      </c>
      <c r="DS457" s="1109"/>
      <c r="DT457" s="1108" t="e">
        <f>IF($E451&gt;0,DT454/$E451,"-")</f>
        <v>#N/A</v>
      </c>
      <c r="DU457" s="1109"/>
      <c r="DV457" s="1108" t="e">
        <f>IF($E451&gt;0,DV454/$E451,"-")</f>
        <v>#N/A</v>
      </c>
      <c r="DW457" s="1109"/>
      <c r="DX457" s="1108" t="e">
        <f>IF($E451&gt;0,DX454/$E451,"-")</f>
        <v>#N/A</v>
      </c>
      <c r="DY457" s="1109"/>
      <c r="DZ457" s="1108" t="e">
        <f>IF($E451&gt;0,DZ454/$E451,"-")</f>
        <v>#N/A</v>
      </c>
      <c r="EA457" s="1109"/>
      <c r="EB457" s="1108" t="e">
        <f>IF($E451&gt;0,EB454/$E451,"-")</f>
        <v>#N/A</v>
      </c>
      <c r="EC457" s="1109"/>
      <c r="ED457" s="1108" t="e">
        <f>IF($E451&gt;0,ED454/$E451,"-")</f>
        <v>#N/A</v>
      </c>
      <c r="EE457" s="1109"/>
      <c r="EF457" s="1108" t="e">
        <f>IF($E451&gt;0,EF454/$E451,"-")</f>
        <v>#N/A</v>
      </c>
      <c r="EG457" s="1109"/>
      <c r="EH457" s="1108" t="e">
        <f>IF($E451&gt;0,EH454/$E451,"-")</f>
        <v>#N/A</v>
      </c>
      <c r="EI457" s="1109"/>
      <c r="EJ457" s="1108" t="e">
        <f>IF($E451&gt;0,EJ454/$E451,"-")</f>
        <v>#N/A</v>
      </c>
      <c r="EK457" s="1109"/>
      <c r="EL457" s="1108" t="e">
        <f>IF($E451&gt;0,EL454/$E451,"-")</f>
        <v>#N/A</v>
      </c>
      <c r="EM457" s="1109"/>
      <c r="EN457" s="1108" t="e">
        <f>IF($E451&gt;0,EN454/$E451,"-")</f>
        <v>#N/A</v>
      </c>
      <c r="EO457" s="1109"/>
      <c r="EP457" s="1108" t="e">
        <f>IF($E451&gt;0,EP454/$E451,"-")</f>
        <v>#N/A</v>
      </c>
      <c r="EQ457" s="1109"/>
      <c r="ER457" s="1108" t="e">
        <f>IF($E451&gt;0,ER454/$E451,"-")</f>
        <v>#N/A</v>
      </c>
      <c r="ES457" s="1109"/>
      <c r="ET457" s="1108" t="e">
        <f>IF($E451&gt;0,ET454/$E451,"-")</f>
        <v>#N/A</v>
      </c>
      <c r="EU457" s="1109"/>
      <c r="EV457" s="1108" t="e">
        <f>IF($E451&gt;0,EV454/$E451,"-")</f>
        <v>#N/A</v>
      </c>
      <c r="EW457" s="1109"/>
      <c r="EX457" s="1108" t="e">
        <f>IF($E451&gt;0,EX454/$E451,"-")</f>
        <v>#N/A</v>
      </c>
      <c r="EY457" s="1109"/>
      <c r="EZ457" s="1108" t="e">
        <f>IF($E451&gt;0,EZ454/$E451,"-")</f>
        <v>#N/A</v>
      </c>
      <c r="FA457" s="1109"/>
      <c r="FB457" s="1108" t="e">
        <f>IF($E451&gt;0,FB454/$E451,"-")</f>
        <v>#N/A</v>
      </c>
      <c r="FC457" s="1109"/>
      <c r="FD457" s="1108" t="e">
        <f>IF($E451&gt;0,FD454/$E451,"-")</f>
        <v>#N/A</v>
      </c>
      <c r="FE457" s="1109"/>
      <c r="FF457" s="1108" t="e">
        <f>IF($E451&gt;0,FF454/$E451,"-")</f>
        <v>#N/A</v>
      </c>
      <c r="FG457" s="1109"/>
      <c r="FH457" s="1108" t="e">
        <f>IF($E451&gt;0,FH454/$E451,"-")</f>
        <v>#N/A</v>
      </c>
      <c r="FI457" s="1109"/>
      <c r="FJ457" s="1108" t="e">
        <f>IF($E451&gt;0,FJ454/$E451,"-")</f>
        <v>#N/A</v>
      </c>
      <c r="FK457" s="1109"/>
      <c r="FL457" s="1108" t="e">
        <f>IF($E451&gt;0,FL454/$E451,"-")</f>
        <v>#N/A</v>
      </c>
      <c r="FM457" s="1109"/>
      <c r="FN457" s="1108" t="e">
        <f>IF($E451&gt;0,FN454/$E451,"-")</f>
        <v>#N/A</v>
      </c>
      <c r="FO457" s="1109"/>
      <c r="FP457" s="1108" t="e">
        <f>IF($E451&gt;0,FP454/$E451,"-")</f>
        <v>#N/A</v>
      </c>
      <c r="FQ457" s="1109"/>
      <c r="FR457" s="1108" t="e">
        <f>IF($E451&gt;0,FR454/$E451,"-")</f>
        <v>#N/A</v>
      </c>
      <c r="FS457" s="1109"/>
      <c r="FT457" s="1108" t="e">
        <f>IF($E451&gt;0,FT454/$E451,"-")</f>
        <v>#N/A</v>
      </c>
      <c r="FU457" s="1109"/>
      <c r="FV457" s="1108" t="e">
        <f>IF($E451&gt;0,FV454/$E451,"-")</f>
        <v>#N/A</v>
      </c>
      <c r="FW457" s="1109"/>
      <c r="FX457" s="1108" t="e">
        <f>IF($E451&gt;0,FX454/$E451,"-")</f>
        <v>#N/A</v>
      </c>
      <c r="FY457" s="1109"/>
      <c r="FZ457" s="1108" t="e">
        <f>IF($E451&gt;0,FZ454/$E451,"-")</f>
        <v>#N/A</v>
      </c>
      <c r="GA457" s="1109"/>
      <c r="GB457" s="1108" t="e">
        <f>IF($E451&gt;0,GB454/$E451,"-")</f>
        <v>#N/A</v>
      </c>
      <c r="GC457" s="1109"/>
      <c r="GD457" s="1108" t="e">
        <f>IF($E451&gt;0,GD454/$E451,"-")</f>
        <v>#N/A</v>
      </c>
      <c r="GE457" s="1109"/>
      <c r="GF457" s="1108" t="e">
        <f>IF($E451&gt;0,GF454/$E451,"-")</f>
        <v>#N/A</v>
      </c>
      <c r="GG457" s="1109"/>
      <c r="GH457" s="1108" t="e">
        <f>IF($E451&gt;0,GH454/$E451,"-")</f>
        <v>#N/A</v>
      </c>
      <c r="GI457" s="1109"/>
      <c r="GJ457" s="1108" t="e">
        <f>IF($E451&gt;0,GJ454/$E451,"-")</f>
        <v>#N/A</v>
      </c>
      <c r="GK457" s="1109"/>
      <c r="GL457" s="1108" t="e">
        <f>IF($E451&gt;0,GL454/$E451,"-")</f>
        <v>#N/A</v>
      </c>
      <c r="GM457" s="1109"/>
      <c r="GN457" s="1108" t="e">
        <f>IF($E451&gt;0,GN454/$E451,"-")</f>
        <v>#N/A</v>
      </c>
      <c r="GO457" s="1109"/>
      <c r="GP457" s="1108" t="e">
        <f>IF($E451&gt;0,GP454/$E451,"-")</f>
        <v>#N/A</v>
      </c>
      <c r="GQ457" s="1109"/>
      <c r="GR457" s="1108" t="e">
        <f>IF($E451&gt;0,GR454/$E451,"-")</f>
        <v>#N/A</v>
      </c>
      <c r="GS457" s="1109"/>
      <c r="GT457" s="1108" t="e">
        <f>IF($E451&gt;0,GT454/$E451,"-")</f>
        <v>#N/A</v>
      </c>
      <c r="GU457" s="1109"/>
      <c r="GV457" s="1108" t="e">
        <f t="shared" ref="GV457" si="1800">IF($E451&gt;0,GV454/$E451,"-")</f>
        <v>#N/A</v>
      </c>
      <c r="GW457" s="1109"/>
      <c r="GX457" s="1108" t="e">
        <f t="shared" ref="GX457" si="1801">IF($E451&gt;0,GX454/$E451,"-")</f>
        <v>#N/A</v>
      </c>
      <c r="GY457" s="1109"/>
      <c r="GZ457" s="1108" t="e">
        <f t="shared" ref="GZ457" si="1802">IF($E451&gt;0,GZ454/$E451,"-")</f>
        <v>#N/A</v>
      </c>
      <c r="HA457" s="1109"/>
      <c r="HB457" s="1108" t="e">
        <f>IF($E451&gt;0,HB454/$E451,"-")</f>
        <v>#N/A</v>
      </c>
      <c r="HC457" s="1109"/>
      <c r="HD457" s="1108" t="e">
        <f t="shared" ref="HD457" si="1803">IF($E451&gt;0,HD454/$E451,"-")</f>
        <v>#N/A</v>
      </c>
      <c r="HE457" s="1109"/>
      <c r="HF457" s="1108" t="e">
        <f t="shared" ref="HF457" si="1804">IF($E451&gt;0,HF454/$E451,"-")</f>
        <v>#N/A</v>
      </c>
      <c r="HG457" s="1109"/>
      <c r="HH457" s="1108" t="e">
        <f t="shared" ref="HH457" si="1805">IF($E451&gt;0,HH454/$E451,"-")</f>
        <v>#N/A</v>
      </c>
      <c r="HI457" s="1109"/>
    </row>
    <row r="458" spans="1:217" ht="12.75" hidden="1" customHeight="1">
      <c r="A458" s="1139"/>
      <c r="B458" s="1140"/>
      <c r="C458" s="1139"/>
      <c r="D458" s="1141"/>
      <c r="E458" s="1141"/>
      <c r="F458" s="1142"/>
      <c r="G458" s="1141"/>
      <c r="H458" s="733"/>
      <c r="I458" s="1143"/>
      <c r="J458" s="1144"/>
      <c r="K458" s="846" t="s">
        <v>386</v>
      </c>
      <c r="L458" s="1110" t="e">
        <f>IF($E451&gt;0,L456/$E451,"-")</f>
        <v>#N/A</v>
      </c>
      <c r="M458" s="1111"/>
      <c r="N458" s="1110" t="e">
        <f>IF($E451&gt;0,N456/$E451,"-")</f>
        <v>#N/A</v>
      </c>
      <c r="O458" s="1111"/>
      <c r="P458" s="1110" t="e">
        <f>IF($E451&gt;0,P456/$E451,"-")</f>
        <v>#N/A</v>
      </c>
      <c r="Q458" s="1111"/>
      <c r="R458" s="1110" t="e">
        <f>IF($E451&gt;0,R456/$E451,"-")</f>
        <v>#N/A</v>
      </c>
      <c r="S458" s="1111"/>
      <c r="T458" s="1110" t="e">
        <f>IF($E451&gt;0,T456/$E451,"-")</f>
        <v>#N/A</v>
      </c>
      <c r="U458" s="1111"/>
      <c r="V458" s="1110" t="e">
        <f>IF($E451&gt;0,V456/$E451,"-")</f>
        <v>#N/A</v>
      </c>
      <c r="W458" s="1111"/>
      <c r="X458" s="1110" t="e">
        <f>IF($E451&gt;0,X456/$E451,"-")</f>
        <v>#N/A</v>
      </c>
      <c r="Y458" s="1111"/>
      <c r="Z458" s="1110" t="e">
        <f>IF($E451&gt;0,Z456/$E451,"-")</f>
        <v>#N/A</v>
      </c>
      <c r="AA458" s="1111"/>
      <c r="AB458" s="1110" t="e">
        <f>IF($E451&gt;0,AB456/$E451,"-")</f>
        <v>#N/A</v>
      </c>
      <c r="AC458" s="1111"/>
      <c r="AD458" s="1110" t="e">
        <f>IF($E451&gt;0,AD456/$E451,"-")</f>
        <v>#N/A</v>
      </c>
      <c r="AE458" s="1111"/>
      <c r="AF458" s="1110" t="e">
        <f>IF($E451&gt;0,AF456/$E451,"-")</f>
        <v>#N/A</v>
      </c>
      <c r="AG458" s="1111"/>
      <c r="AH458" s="1110" t="e">
        <f>IF($E451&gt;0,AH456/$E451,"-")</f>
        <v>#N/A</v>
      </c>
      <c r="AI458" s="1111"/>
      <c r="AJ458" s="1110" t="e">
        <f>IF($E451&gt;0,AJ456/$E451,"-")</f>
        <v>#N/A</v>
      </c>
      <c r="AK458" s="1111"/>
      <c r="AL458" s="1110" t="e">
        <f>IF($E451&gt;0,AL456/$E451,"-")</f>
        <v>#N/A</v>
      </c>
      <c r="AM458" s="1111"/>
      <c r="AN458" s="1110" t="e">
        <f>IF($E451&gt;0,AN456/$E451,"-")</f>
        <v>#N/A</v>
      </c>
      <c r="AO458" s="1111"/>
      <c r="AP458" s="1110" t="e">
        <f>IF($E451&gt;0,AP456/$E451,"-")</f>
        <v>#N/A</v>
      </c>
      <c r="AQ458" s="1111"/>
      <c r="AR458" s="1110" t="e">
        <f>IF($E451&gt;0,AR456/$E451,"-")</f>
        <v>#N/A</v>
      </c>
      <c r="AS458" s="1111"/>
      <c r="AT458" s="1110" t="e">
        <f>IF($E451&gt;0,AT456/$E451,"-")</f>
        <v>#N/A</v>
      </c>
      <c r="AU458" s="1111"/>
      <c r="AV458" s="1110" t="e">
        <f>IF($E451&gt;0,AV456/$E451,"-")</f>
        <v>#N/A</v>
      </c>
      <c r="AW458" s="1111"/>
      <c r="AX458" s="1110" t="e">
        <f>IF($E451&gt;0,AX456/$E451,"-")</f>
        <v>#N/A</v>
      </c>
      <c r="AY458" s="1111"/>
      <c r="AZ458" s="1110" t="e">
        <f>IF($E451&gt;0,AZ456/$E451,"-")</f>
        <v>#N/A</v>
      </c>
      <c r="BA458" s="1111"/>
      <c r="BB458" s="1110" t="e">
        <f>IF($E451&gt;0,BB456/$E451,"-")</f>
        <v>#N/A</v>
      </c>
      <c r="BC458" s="1111"/>
      <c r="BD458" s="1110" t="e">
        <f>IF($E451&gt;0,BD456/$E451,"-")</f>
        <v>#N/A</v>
      </c>
      <c r="BE458" s="1111"/>
      <c r="BF458" s="1110" t="e">
        <f>IF($E451&gt;0,BF456/$E451,"-")</f>
        <v>#N/A</v>
      </c>
      <c r="BG458" s="1111"/>
      <c r="BH458" s="1110" t="e">
        <f>IF($E451&gt;0,BH456/$E451,"-")</f>
        <v>#N/A</v>
      </c>
      <c r="BI458" s="1111"/>
      <c r="BJ458" s="1110" t="e">
        <f>IF($E451&gt;0,BJ456/$E451,"-")</f>
        <v>#N/A</v>
      </c>
      <c r="BK458" s="1111"/>
      <c r="BL458" s="1110" t="e">
        <f>IF($E451&gt;0,BL456/$E451,"-")</f>
        <v>#N/A</v>
      </c>
      <c r="BM458" s="1111"/>
      <c r="BN458" s="1110" t="e">
        <f>IF($E451&gt;0,BN456/$E451,"-")</f>
        <v>#N/A</v>
      </c>
      <c r="BO458" s="1111"/>
      <c r="BP458" s="1110" t="e">
        <f>IF($E451&gt;0,BP456/$E451,"-")</f>
        <v>#N/A</v>
      </c>
      <c r="BQ458" s="1111"/>
      <c r="BR458" s="1107" t="e">
        <f>IF($E451&gt;0,BR456/$E451,"-")</f>
        <v>#N/A</v>
      </c>
      <c r="BS458" s="1107"/>
      <c r="BT458" s="1107" t="e">
        <f>IF($E451&gt;0,BT456/$E451,"-")</f>
        <v>#N/A</v>
      </c>
      <c r="BU458" s="1107"/>
      <c r="BV458" s="1107" t="e">
        <f>IF($E451&gt;0,BV456/$E451,"-")</f>
        <v>#N/A</v>
      </c>
      <c r="BW458" s="1107"/>
      <c r="BX458" s="1107" t="e">
        <f>IF($E451&gt;0,BX456/$E451,"-")</f>
        <v>#N/A</v>
      </c>
      <c r="BY458" s="1107"/>
      <c r="BZ458" s="1107" t="e">
        <f>IF($E451&gt;0,BZ456/$E451,"-")</f>
        <v>#N/A</v>
      </c>
      <c r="CA458" s="1107"/>
      <c r="CB458" s="1107" t="e">
        <f>IF($E451&gt;0,CB456/$E451,"-")</f>
        <v>#N/A</v>
      </c>
      <c r="CC458" s="1107"/>
      <c r="CD458" s="1107" t="e">
        <f>IF($E451&gt;0,CD456/$E451,"-")</f>
        <v>#N/A</v>
      </c>
      <c r="CE458" s="1107"/>
      <c r="CF458" s="1107" t="e">
        <f>IF($E451&gt;0,CF456/$E451,"-")</f>
        <v>#N/A</v>
      </c>
      <c r="CG458" s="1107"/>
      <c r="CH458" s="1107" t="e">
        <f>IF($E451&gt;0,CH456/$E451,"-")</f>
        <v>#N/A</v>
      </c>
      <c r="CI458" s="1107"/>
      <c r="CJ458" s="1107" t="e">
        <f>IF($E451&gt;0,CJ456/$E451,"-")</f>
        <v>#N/A</v>
      </c>
      <c r="CK458" s="1107"/>
      <c r="CL458" s="1107" t="e">
        <f>IF($E451&gt;0,CL456/$E451,"-")</f>
        <v>#N/A</v>
      </c>
      <c r="CM458" s="1107"/>
      <c r="CN458" s="1107" t="e">
        <f>IF($E451&gt;0,CN456/$E451,"-")</f>
        <v>#N/A</v>
      </c>
      <c r="CO458" s="1107"/>
      <c r="CP458" s="1107" t="e">
        <f>IF($E451&gt;0,CP456/$E451,"-")</f>
        <v>#N/A</v>
      </c>
      <c r="CQ458" s="1107"/>
      <c r="CR458" s="1107" t="e">
        <f>IF($E451&gt;0,CR456/$E451,"-")</f>
        <v>#N/A</v>
      </c>
      <c r="CS458" s="1107"/>
      <c r="CT458" s="1107" t="e">
        <f>IF($E451&gt;0,CT456/$E451,"-")</f>
        <v>#N/A</v>
      </c>
      <c r="CU458" s="1107"/>
      <c r="CV458" s="1107" t="e">
        <f>IF($E451&gt;0,CV456/$E451,"-")</f>
        <v>#N/A</v>
      </c>
      <c r="CW458" s="1107"/>
      <c r="CX458" s="1107" t="e">
        <f>IF($E451&gt;0,CX456/$E451,"-")</f>
        <v>#N/A</v>
      </c>
      <c r="CY458" s="1107"/>
      <c r="CZ458" s="1107" t="e">
        <f>IF($E451&gt;0,CZ456/$E451,"-")</f>
        <v>#N/A</v>
      </c>
      <c r="DA458" s="1107"/>
      <c r="DB458" s="1107" t="e">
        <f>IF($E451&gt;0,DB456/$E451,"-")</f>
        <v>#N/A</v>
      </c>
      <c r="DC458" s="1107"/>
      <c r="DD458" s="1107" t="e">
        <f>IF($E451&gt;0,DD456/$E451,"-")</f>
        <v>#N/A</v>
      </c>
      <c r="DE458" s="1107"/>
      <c r="DF458" s="1107" t="e">
        <f>IF($E451&gt;0,DF456/$E451,"-")</f>
        <v>#N/A</v>
      </c>
      <c r="DG458" s="1107"/>
      <c r="DH458" s="1107" t="e">
        <f>IF($E451&gt;0,DH456/$E451,"-")</f>
        <v>#N/A</v>
      </c>
      <c r="DI458" s="1107"/>
      <c r="DJ458" s="1112" t="e">
        <f>IF($E451&gt;0,DJ456/$E451,"-")</f>
        <v>#N/A</v>
      </c>
      <c r="DK458" s="1112"/>
      <c r="DL458" s="1107" t="e">
        <f>IF($E451&gt;0,DL456/$E451,"-")</f>
        <v>#N/A</v>
      </c>
      <c r="DM458" s="1107"/>
      <c r="DN458" s="1107" t="e">
        <f>IF($E451&gt;0,DN456/$E451,"-")</f>
        <v>#N/A</v>
      </c>
      <c r="DO458" s="1107"/>
      <c r="DP458" s="1107" t="e">
        <f>IF($E451&gt;0,DP456/$E451,"-")</f>
        <v>#N/A</v>
      </c>
      <c r="DQ458" s="1107"/>
      <c r="DR458" s="1107" t="e">
        <f>IF($E451&gt;0,DR456/$E451,"-")</f>
        <v>#N/A</v>
      </c>
      <c r="DS458" s="1107"/>
      <c r="DT458" s="1107" t="e">
        <f>IF($E451&gt;0,DT456/$E451,"-")</f>
        <v>#N/A</v>
      </c>
      <c r="DU458" s="1107"/>
      <c r="DV458" s="1107" t="e">
        <f>IF($E451&gt;0,DV456/$E451,"-")</f>
        <v>#N/A</v>
      </c>
      <c r="DW458" s="1107"/>
      <c r="DX458" s="1107" t="e">
        <f>IF($E451&gt;0,DX456/$E451,"-")</f>
        <v>#N/A</v>
      </c>
      <c r="DY458" s="1107"/>
      <c r="DZ458" s="1107" t="e">
        <f>IF($E451&gt;0,DZ456/$E451,"-")</f>
        <v>#N/A</v>
      </c>
      <c r="EA458" s="1107"/>
      <c r="EB458" s="1107" t="e">
        <f>IF($E451&gt;0,EB456/$E451,"-")</f>
        <v>#N/A</v>
      </c>
      <c r="EC458" s="1107"/>
      <c r="ED458" s="1107" t="e">
        <f>IF($E451&gt;0,ED456/$E451,"-")</f>
        <v>#N/A</v>
      </c>
      <c r="EE458" s="1107"/>
      <c r="EF458" s="1107" t="e">
        <f>IF($E451&gt;0,EF456/$E451,"-")</f>
        <v>#N/A</v>
      </c>
      <c r="EG458" s="1107"/>
      <c r="EH458" s="1107" t="e">
        <f>IF($E451&gt;0,EH456/$E451,"-")</f>
        <v>#N/A</v>
      </c>
      <c r="EI458" s="1107"/>
      <c r="EJ458" s="1107" t="e">
        <f>IF($E451&gt;0,EJ456/$E451,"-")</f>
        <v>#N/A</v>
      </c>
      <c r="EK458" s="1107"/>
      <c r="EL458" s="1107" t="e">
        <f>IF($E451&gt;0,EL456/$E451,"-")</f>
        <v>#N/A</v>
      </c>
      <c r="EM458" s="1107"/>
      <c r="EN458" s="1107" t="e">
        <f>IF($E451&gt;0,EN456/$E451,"-")</f>
        <v>#N/A</v>
      </c>
      <c r="EO458" s="1107"/>
      <c r="EP458" s="1107" t="e">
        <f>IF($E451&gt;0,EP456/$E451,"-")</f>
        <v>#N/A</v>
      </c>
      <c r="EQ458" s="1107"/>
      <c r="ER458" s="1107" t="e">
        <f>IF($E451&gt;0,ER456/$E451,"-")</f>
        <v>#N/A</v>
      </c>
      <c r="ES458" s="1107"/>
      <c r="ET458" s="1107" t="e">
        <f>IF($E451&gt;0,ET456/$E451,"-")</f>
        <v>#N/A</v>
      </c>
      <c r="EU458" s="1107"/>
      <c r="EV458" s="1107" t="e">
        <f>IF($E451&gt;0,EV456/$E451,"-")</f>
        <v>#N/A</v>
      </c>
      <c r="EW458" s="1107"/>
      <c r="EX458" s="1107" t="e">
        <f>IF($E451&gt;0,EX456/$E451,"-")</f>
        <v>#N/A</v>
      </c>
      <c r="EY458" s="1107"/>
      <c r="EZ458" s="1107" t="e">
        <f>IF($E451&gt;0,EZ456/$E451,"-")</f>
        <v>#N/A</v>
      </c>
      <c r="FA458" s="1107"/>
      <c r="FB458" s="1107" t="e">
        <f>IF($E451&gt;0,FB456/$E451,"-")</f>
        <v>#N/A</v>
      </c>
      <c r="FC458" s="1107"/>
      <c r="FD458" s="1107" t="e">
        <f>IF($E451&gt;0,FD456/$E451,"-")</f>
        <v>#N/A</v>
      </c>
      <c r="FE458" s="1107"/>
      <c r="FF458" s="1107" t="e">
        <f>IF($E451&gt;0,FF456/$E451,"-")</f>
        <v>#N/A</v>
      </c>
      <c r="FG458" s="1107"/>
      <c r="FH458" s="1107" t="e">
        <f>IF($E451&gt;0,FH456/$E451,"-")</f>
        <v>#N/A</v>
      </c>
      <c r="FI458" s="1107"/>
      <c r="FJ458" s="1107" t="e">
        <f>IF($E451&gt;0,FJ456/$E451,"-")</f>
        <v>#N/A</v>
      </c>
      <c r="FK458" s="1107"/>
      <c r="FL458" s="1107" t="e">
        <f>IF($E451&gt;0,FL456/$E451,"-")</f>
        <v>#N/A</v>
      </c>
      <c r="FM458" s="1107"/>
      <c r="FN458" s="1107" t="e">
        <f>IF($E451&gt;0,FN456/$E451,"-")</f>
        <v>#N/A</v>
      </c>
      <c r="FO458" s="1107"/>
      <c r="FP458" s="1107" t="e">
        <f>IF($E451&gt;0,FP456/$E451,"-")</f>
        <v>#N/A</v>
      </c>
      <c r="FQ458" s="1107"/>
      <c r="FR458" s="1107" t="e">
        <f>IF($E451&gt;0,FR456/$E451,"-")</f>
        <v>#N/A</v>
      </c>
      <c r="FS458" s="1107"/>
      <c r="FT458" s="1107" t="e">
        <f>IF($E451&gt;0,FT456/$E451,"-")</f>
        <v>#N/A</v>
      </c>
      <c r="FU458" s="1107"/>
      <c r="FV458" s="1107" t="e">
        <f>IF($E451&gt;0,FV456/$E451,"-")</f>
        <v>#N/A</v>
      </c>
      <c r="FW458" s="1107"/>
      <c r="FX458" s="1107" t="e">
        <f>IF($E451&gt;0,FX456/$E451,"-")</f>
        <v>#N/A</v>
      </c>
      <c r="FY458" s="1107"/>
      <c r="FZ458" s="1107" t="e">
        <f>IF($E451&gt;0,FZ456/$E451,"-")</f>
        <v>#N/A</v>
      </c>
      <c r="GA458" s="1107"/>
      <c r="GB458" s="1107" t="e">
        <f>IF($E451&gt;0,GB456/$E451,"-")</f>
        <v>#N/A</v>
      </c>
      <c r="GC458" s="1107"/>
      <c r="GD458" s="1107" t="e">
        <f>IF($E451&gt;0,GD456/$E451,"-")</f>
        <v>#N/A</v>
      </c>
      <c r="GE458" s="1107"/>
      <c r="GF458" s="1107" t="e">
        <f>IF($E451&gt;0,GF456/$E451,"-")</f>
        <v>#N/A</v>
      </c>
      <c r="GG458" s="1107"/>
      <c r="GH458" s="1107" t="e">
        <f>IF($E451&gt;0,GH456/$E451,"-")</f>
        <v>#N/A</v>
      </c>
      <c r="GI458" s="1107"/>
      <c r="GJ458" s="1107" t="e">
        <f>IF($E451&gt;0,GJ456/$E451,"-")</f>
        <v>#N/A</v>
      </c>
      <c r="GK458" s="1107"/>
      <c r="GL458" s="1107" t="e">
        <f>IF($E451&gt;0,GL456/$E451,"-")</f>
        <v>#N/A</v>
      </c>
      <c r="GM458" s="1107"/>
      <c r="GN458" s="1107" t="e">
        <f>IF($E451&gt;0,GN456/$E451,"-")</f>
        <v>#N/A</v>
      </c>
      <c r="GO458" s="1107"/>
      <c r="GP458" s="1107" t="e">
        <f>IF($E451&gt;0,GP456/$E451,"-")</f>
        <v>#N/A</v>
      </c>
      <c r="GQ458" s="1107"/>
      <c r="GR458" s="1107" t="e">
        <f>IF($E451&gt;0,GR456/$E451,"-")</f>
        <v>#N/A</v>
      </c>
      <c r="GS458" s="1107"/>
      <c r="GT458" s="1107" t="e">
        <f>IF($E451&gt;0,GT456/$E451,"-")</f>
        <v>#N/A</v>
      </c>
      <c r="GU458" s="1107"/>
      <c r="GV458" s="1107" t="e">
        <f t="shared" ref="GV458" si="1806">IF($E451&gt;0,GV456/$E451,"-")</f>
        <v>#N/A</v>
      </c>
      <c r="GW458" s="1107"/>
      <c r="GX458" s="1107" t="e">
        <f t="shared" ref="GX458" si="1807">IF($E451&gt;0,GX456/$E451,"-")</f>
        <v>#N/A</v>
      </c>
      <c r="GY458" s="1107"/>
      <c r="GZ458" s="1107" t="e">
        <f t="shared" ref="GZ458" si="1808">IF($E451&gt;0,GZ456/$E451,"-")</f>
        <v>#N/A</v>
      </c>
      <c r="HA458" s="1107"/>
      <c r="HB458" s="1107" t="e">
        <f>IF($E451&gt;0,HB456/$E451,"-")</f>
        <v>#N/A</v>
      </c>
      <c r="HC458" s="1107"/>
      <c r="HD458" s="1107" t="e">
        <f t="shared" ref="HD458" si="1809">IF($E451&gt;0,HD456/$E451,"-")</f>
        <v>#N/A</v>
      </c>
      <c r="HE458" s="1107"/>
      <c r="HF458" s="1107" t="e">
        <f t="shared" ref="HF458" si="1810">IF($E451&gt;0,HF456/$E451,"-")</f>
        <v>#N/A</v>
      </c>
      <c r="HG458" s="1107"/>
      <c r="HH458" s="1107" t="e">
        <f t="shared" ref="HH458" si="1811">IF($E451&gt;0,HH456/$E451,"-")</f>
        <v>#N/A</v>
      </c>
      <c r="HI458" s="1107"/>
    </row>
    <row r="459" spans="1:217" s="5" customFormat="1" ht="15" hidden="1" customHeight="1">
      <c r="A459" s="677"/>
      <c r="B459" s="678"/>
      <c r="C459" s="678"/>
      <c r="D459" s="679"/>
      <c r="E459" s="679"/>
      <c r="F459" s="678"/>
      <c r="G459" s="678"/>
      <c r="H459" s="678"/>
      <c r="I459" s="678"/>
      <c r="J459" s="678"/>
      <c r="K459" s="678"/>
      <c r="L459" s="1178"/>
      <c r="M459" s="1178"/>
      <c r="N459" s="1178"/>
      <c r="O459" s="1178"/>
      <c r="P459" s="1178"/>
      <c r="Q459" s="1178"/>
      <c r="R459" s="1178"/>
      <c r="S459" s="1192"/>
      <c r="T459" s="1180"/>
      <c r="U459" s="1178"/>
      <c r="V459" s="1178"/>
      <c r="W459" s="1178"/>
      <c r="X459" s="1178"/>
      <c r="Y459" s="1178"/>
      <c r="Z459" s="1178"/>
      <c r="AA459" s="1192"/>
      <c r="AB459" s="1180"/>
      <c r="AC459" s="1178"/>
      <c r="AD459" s="1178"/>
      <c r="AE459" s="1178"/>
      <c r="AF459" s="1178"/>
      <c r="AG459" s="1178"/>
      <c r="AH459" s="1178"/>
      <c r="AI459" s="1192"/>
      <c r="AJ459" s="1180"/>
      <c r="AK459" s="1178"/>
      <c r="AL459" s="1178"/>
      <c r="AM459" s="1178"/>
      <c r="AN459" s="1178"/>
      <c r="AO459" s="1178"/>
      <c r="AP459" s="1178"/>
      <c r="AQ459" s="1192"/>
      <c r="AR459" s="1180"/>
      <c r="AS459" s="1178"/>
      <c r="AT459" s="831"/>
      <c r="AU459" s="831"/>
      <c r="AV459" s="831"/>
      <c r="AW459" s="831"/>
      <c r="AX459" s="831"/>
      <c r="AY459" s="832"/>
      <c r="AZ459" s="833"/>
      <c r="BA459" s="831"/>
      <c r="BB459" s="831"/>
      <c r="BC459" s="831"/>
      <c r="BD459" s="831"/>
      <c r="BE459" s="831"/>
      <c r="BF459" s="831"/>
      <c r="BG459" s="832"/>
      <c r="BH459" s="833"/>
      <c r="BI459" s="831"/>
      <c r="BJ459" s="831"/>
      <c r="BK459" s="831"/>
      <c r="BL459" s="831"/>
      <c r="BM459" s="831"/>
      <c r="BN459" s="831"/>
      <c r="BO459" s="832"/>
      <c r="BP459" s="833"/>
      <c r="BQ459" s="831"/>
      <c r="BR459" s="831"/>
      <c r="BS459" s="831"/>
      <c r="BT459" s="831"/>
      <c r="BU459" s="831"/>
      <c r="BV459" s="831"/>
      <c r="BW459" s="832"/>
      <c r="BX459" s="833"/>
      <c r="BY459" s="831"/>
      <c r="BZ459" s="831"/>
      <c r="CA459" s="831"/>
      <c r="CB459" s="831"/>
      <c r="CC459" s="831"/>
      <c r="CD459" s="1178"/>
      <c r="CE459" s="1179"/>
      <c r="CF459" s="1180"/>
      <c r="CG459" s="1181"/>
      <c r="CH459" s="1178"/>
      <c r="CI459" s="1181"/>
      <c r="CJ459" s="1178"/>
      <c r="CK459" s="1181"/>
      <c r="CL459" s="1178"/>
      <c r="CM459" s="1179"/>
      <c r="CN459" s="1180"/>
      <c r="CO459" s="1181"/>
      <c r="CP459" s="1182"/>
      <c r="CQ459" s="1183"/>
      <c r="CR459" s="1182"/>
      <c r="CS459" s="1183"/>
      <c r="CT459" s="834"/>
      <c r="CU459" s="835"/>
      <c r="CV459" s="836"/>
      <c r="CW459" s="834"/>
      <c r="CX459" s="834"/>
      <c r="CY459" s="834"/>
      <c r="CZ459" s="834"/>
      <c r="DA459" s="834"/>
      <c r="DB459" s="834"/>
      <c r="DC459" s="835"/>
      <c r="DD459" s="836"/>
      <c r="DE459" s="834"/>
      <c r="DF459" s="834"/>
      <c r="DG459" s="834"/>
      <c r="DH459" s="834"/>
      <c r="DI459" s="834"/>
      <c r="DJ459" s="977"/>
      <c r="DK459" s="977"/>
      <c r="DL459" s="836"/>
      <c r="DM459" s="834"/>
      <c r="DN459" s="834"/>
      <c r="DO459" s="834"/>
      <c r="DP459" s="834"/>
      <c r="DQ459" s="834"/>
      <c r="DR459" s="834"/>
      <c r="DS459" s="835"/>
      <c r="DT459" s="836"/>
      <c r="DU459" s="834"/>
      <c r="DV459" s="834"/>
      <c r="DW459" s="834"/>
      <c r="DX459" s="834"/>
      <c r="DY459" s="834"/>
      <c r="DZ459" s="834"/>
      <c r="EA459" s="835"/>
      <c r="EB459" s="836"/>
      <c r="EC459" s="834"/>
      <c r="ED459" s="834"/>
      <c r="EE459" s="834"/>
      <c r="EF459" s="834"/>
      <c r="EG459" s="834"/>
      <c r="EH459" s="834"/>
      <c r="EI459" s="835"/>
      <c r="EJ459" s="836"/>
      <c r="EK459" s="834"/>
      <c r="EL459" s="834"/>
      <c r="EM459" s="834"/>
      <c r="EN459" s="834"/>
      <c r="EO459" s="834"/>
      <c r="EP459" s="834"/>
      <c r="EQ459" s="835"/>
      <c r="ER459" s="836"/>
      <c r="ES459" s="834"/>
      <c r="ET459" s="834"/>
      <c r="EU459" s="834"/>
      <c r="EV459" s="834"/>
      <c r="EW459" s="834"/>
      <c r="EX459" s="834"/>
      <c r="EY459" s="835"/>
      <c r="EZ459" s="836"/>
      <c r="FA459" s="834"/>
      <c r="FB459" s="834"/>
      <c r="FC459" s="834"/>
      <c r="FD459" s="834"/>
      <c r="FE459" s="834"/>
      <c r="FF459" s="834"/>
      <c r="FG459" s="835"/>
      <c r="FH459" s="836"/>
      <c r="FI459" s="834"/>
      <c r="FJ459" s="834"/>
      <c r="FK459" s="834"/>
      <c r="FL459" s="834"/>
      <c r="FM459" s="834"/>
      <c r="FN459" s="834"/>
      <c r="FO459" s="835"/>
      <c r="FP459" s="836"/>
      <c r="FQ459" s="834"/>
      <c r="FR459" s="834"/>
      <c r="FS459" s="834"/>
      <c r="FT459" s="834"/>
      <c r="FU459" s="834"/>
      <c r="FV459" s="834"/>
      <c r="FW459" s="835"/>
      <c r="FX459" s="836"/>
      <c r="FY459" s="834"/>
      <c r="FZ459" s="834"/>
      <c r="GA459" s="834"/>
      <c r="GB459" s="834"/>
      <c r="GC459" s="834"/>
      <c r="GD459" s="834"/>
      <c r="GE459" s="835"/>
      <c r="GF459" s="836"/>
      <c r="GG459" s="834"/>
      <c r="GH459" s="834"/>
      <c r="GI459" s="834"/>
      <c r="GJ459" s="834"/>
      <c r="GK459" s="834"/>
      <c r="GL459" s="834"/>
      <c r="GM459" s="835"/>
      <c r="GN459" s="836"/>
      <c r="GO459" s="834"/>
      <c r="GP459" s="834"/>
      <c r="GQ459" s="834"/>
      <c r="GR459" s="834"/>
      <c r="GS459" s="834"/>
      <c r="GT459" s="834"/>
      <c r="GU459" s="835"/>
      <c r="GV459" s="834"/>
      <c r="GW459" s="835"/>
      <c r="GX459" s="834"/>
      <c r="GY459" s="835"/>
      <c r="GZ459" s="834"/>
      <c r="HA459" s="835"/>
      <c r="HB459" s="834"/>
      <c r="HC459" s="835"/>
      <c r="HD459" s="834"/>
      <c r="HE459" s="835"/>
      <c r="HF459" s="834"/>
      <c r="HG459" s="835"/>
      <c r="HH459" s="834"/>
      <c r="HI459" s="835"/>
    </row>
    <row r="460" spans="1:217" ht="12.75" hidden="1" customHeight="1">
      <c r="A460" s="1139" t="s">
        <v>402</v>
      </c>
      <c r="B460" s="1140" t="e">
        <f>VLOOKUP(A460,PLANEJAMENTO!$B$10:$C$56,2,FALSE)</f>
        <v>#N/A</v>
      </c>
      <c r="C460" s="1139" t="e">
        <f>VLOOKUP(A460,PLANEJAMENTO!$B$10:$D$56,3,FALSE)</f>
        <v>#N/A</v>
      </c>
      <c r="D460" s="1141" t="e">
        <f>VLOOKUP(A460,PLANEJAMENTO!$B$10:$E$56,4,FALSE)</f>
        <v>#N/A</v>
      </c>
      <c r="E460" s="1141" t="e">
        <f>D460</f>
        <v>#N/A</v>
      </c>
      <c r="F460" s="1142"/>
      <c r="G460" s="1141">
        <f>F460*9</f>
        <v>0</v>
      </c>
      <c r="H460" s="733"/>
      <c r="I460" s="1143"/>
      <c r="J460" s="1144"/>
      <c r="K460" s="734" t="s">
        <v>379</v>
      </c>
      <c r="L460" s="1136"/>
      <c r="M460" s="1137"/>
      <c r="N460" s="1136"/>
      <c r="O460" s="1137"/>
      <c r="P460" s="1136"/>
      <c r="Q460" s="1137"/>
      <c r="R460" s="1136"/>
      <c r="S460" s="1137"/>
      <c r="T460" s="1136"/>
      <c r="U460" s="1137"/>
      <c r="V460" s="1136"/>
      <c r="W460" s="1137"/>
      <c r="X460" s="1136"/>
      <c r="Y460" s="1137"/>
      <c r="Z460" s="1136"/>
      <c r="AA460" s="1137"/>
      <c r="AB460" s="1136"/>
      <c r="AC460" s="1137"/>
      <c r="AD460" s="1136"/>
      <c r="AE460" s="1137"/>
      <c r="AF460" s="1136"/>
      <c r="AG460" s="1137"/>
      <c r="AH460" s="1136"/>
      <c r="AI460" s="1137"/>
      <c r="AJ460" s="1136"/>
      <c r="AK460" s="1137"/>
      <c r="AL460" s="1136"/>
      <c r="AM460" s="1137"/>
      <c r="AN460" s="1136"/>
      <c r="AO460" s="1137"/>
      <c r="AP460" s="1136"/>
      <c r="AQ460" s="1137"/>
      <c r="AR460" s="1136"/>
      <c r="AS460" s="1137"/>
      <c r="AT460" s="1136"/>
      <c r="AU460" s="1137"/>
      <c r="AV460" s="1136"/>
      <c r="AW460" s="1137"/>
      <c r="AX460" s="1136"/>
      <c r="AY460" s="1137"/>
      <c r="AZ460" s="1136"/>
      <c r="BA460" s="1137"/>
      <c r="BB460" s="1136"/>
      <c r="BC460" s="1137"/>
      <c r="BD460" s="1136"/>
      <c r="BE460" s="1137"/>
      <c r="BF460" s="1136"/>
      <c r="BG460" s="1137"/>
      <c r="BH460" s="1136"/>
      <c r="BI460" s="1137"/>
      <c r="BJ460" s="1136"/>
      <c r="BK460" s="1137"/>
      <c r="BL460" s="1136"/>
      <c r="BM460" s="1137"/>
      <c r="BN460" s="1136"/>
      <c r="BO460" s="1137"/>
      <c r="BP460" s="1136"/>
      <c r="BQ460" s="1137"/>
      <c r="BR460" s="1132"/>
      <c r="BS460" s="1132"/>
      <c r="BT460" s="1132"/>
      <c r="BU460" s="1132"/>
      <c r="BV460" s="1132"/>
      <c r="BW460" s="1132"/>
      <c r="BX460" s="1132"/>
      <c r="BY460" s="1132"/>
      <c r="BZ460" s="1132"/>
      <c r="CA460" s="1132"/>
      <c r="CB460" s="1132"/>
      <c r="CC460" s="1132"/>
      <c r="CD460" s="1132"/>
      <c r="CE460" s="1132"/>
      <c r="CF460" s="1132"/>
      <c r="CG460" s="1132"/>
      <c r="CH460" s="1132"/>
      <c r="CI460" s="1132"/>
      <c r="CJ460" s="1132"/>
      <c r="CK460" s="1132"/>
      <c r="CL460" s="1132"/>
      <c r="CM460" s="1132"/>
      <c r="CN460" s="1132"/>
      <c r="CO460" s="1132"/>
      <c r="CP460" s="1132"/>
      <c r="CQ460" s="1132"/>
      <c r="CR460" s="1132"/>
      <c r="CS460" s="1132"/>
      <c r="CT460" s="1132"/>
      <c r="CU460" s="1132"/>
      <c r="CV460" s="1132"/>
      <c r="CW460" s="1132"/>
      <c r="CX460" s="1132"/>
      <c r="CY460" s="1132"/>
      <c r="CZ460" s="1132"/>
      <c r="DA460" s="1132"/>
      <c r="DB460" s="1132"/>
      <c r="DC460" s="1132"/>
      <c r="DD460" s="1132"/>
      <c r="DE460" s="1132"/>
      <c r="DF460" s="1132"/>
      <c r="DG460" s="1132"/>
      <c r="DH460" s="1132"/>
      <c r="DI460" s="1132"/>
      <c r="DJ460" s="1138"/>
      <c r="DK460" s="1138"/>
      <c r="DL460" s="1132"/>
      <c r="DM460" s="1132"/>
      <c r="DN460" s="1132"/>
      <c r="DO460" s="1132"/>
      <c r="DP460" s="1132"/>
      <c r="DQ460" s="1132"/>
      <c r="DR460" s="1132"/>
      <c r="DS460" s="1132"/>
      <c r="DT460" s="1132"/>
      <c r="DU460" s="1132"/>
      <c r="DV460" s="1132"/>
      <c r="DW460" s="1132"/>
      <c r="DX460" s="1132"/>
      <c r="DY460" s="1132"/>
      <c r="DZ460" s="1132"/>
      <c r="EA460" s="1132"/>
      <c r="EB460" s="1132"/>
      <c r="EC460" s="1132"/>
      <c r="ED460" s="1132"/>
      <c r="EE460" s="1132"/>
      <c r="EF460" s="1132"/>
      <c r="EG460" s="1132"/>
      <c r="EH460" s="1132"/>
      <c r="EI460" s="1132"/>
      <c r="EJ460" s="1132"/>
      <c r="EK460" s="1132"/>
      <c r="EL460" s="1132"/>
      <c r="EM460" s="1132"/>
      <c r="EN460" s="1132"/>
      <c r="EO460" s="1132"/>
      <c r="EP460" s="1132"/>
      <c r="EQ460" s="1132"/>
      <c r="ER460" s="1132"/>
      <c r="ES460" s="1132"/>
      <c r="ET460" s="1132"/>
      <c r="EU460" s="1132"/>
      <c r="EV460" s="1132"/>
      <c r="EW460" s="1132"/>
      <c r="EX460" s="1132"/>
      <c r="EY460" s="1132"/>
      <c r="EZ460" s="1132"/>
      <c r="FA460" s="1132"/>
      <c r="FB460" s="1132"/>
      <c r="FC460" s="1132"/>
      <c r="FD460" s="1148">
        <v>0.98039215686274506</v>
      </c>
      <c r="FE460" s="1148"/>
      <c r="FF460" s="1132"/>
      <c r="FG460" s="1132"/>
      <c r="FH460" s="1132"/>
      <c r="FI460" s="1132"/>
      <c r="FJ460" s="1132"/>
      <c r="FK460" s="1132"/>
      <c r="FL460" s="1132"/>
      <c r="FM460" s="1132"/>
      <c r="FN460" s="1132"/>
      <c r="FO460" s="1132"/>
      <c r="FP460" s="1132"/>
      <c r="FQ460" s="1132"/>
      <c r="FR460" s="1132"/>
      <c r="FS460" s="1132"/>
      <c r="FT460" s="1132"/>
      <c r="FU460" s="1132"/>
      <c r="FV460" s="1132"/>
      <c r="FW460" s="1132"/>
      <c r="FX460" s="1132"/>
      <c r="FY460" s="1132"/>
      <c r="FZ460" s="1132"/>
      <c r="GA460" s="1132"/>
      <c r="GB460" s="1132"/>
      <c r="GC460" s="1132"/>
      <c r="GD460" s="1132"/>
      <c r="GE460" s="1132"/>
      <c r="GF460" s="1132"/>
      <c r="GG460" s="1132"/>
      <c r="GH460" s="1132"/>
      <c r="GI460" s="1132"/>
      <c r="GJ460" s="1132"/>
      <c r="GK460" s="1132"/>
      <c r="GL460" s="1132"/>
      <c r="GM460" s="1132"/>
      <c r="GN460" s="1132"/>
      <c r="GO460" s="1132"/>
      <c r="GP460" s="1132"/>
      <c r="GQ460" s="1132"/>
      <c r="GR460" s="1132"/>
      <c r="GS460" s="1132"/>
      <c r="GT460" s="1132"/>
      <c r="GU460" s="1132"/>
      <c r="GV460" s="1132"/>
      <c r="GW460" s="1132"/>
      <c r="GX460" s="1132"/>
      <c r="GY460" s="1132"/>
      <c r="GZ460" s="1132"/>
      <c r="HA460" s="1132"/>
      <c r="HB460" s="1132"/>
      <c r="HC460" s="1132"/>
      <c r="HD460" s="1132"/>
      <c r="HE460" s="1132"/>
      <c r="HF460" s="1132"/>
      <c r="HG460" s="1132"/>
      <c r="HH460" s="1132"/>
      <c r="HI460" s="1132"/>
    </row>
    <row r="461" spans="1:217" ht="12.75" hidden="1" customHeight="1">
      <c r="A461" s="1139"/>
      <c r="B461" s="1140"/>
      <c r="C461" s="1139"/>
      <c r="D461" s="1141"/>
      <c r="E461" s="1141"/>
      <c r="F461" s="1142"/>
      <c r="G461" s="1141"/>
      <c r="H461" s="733"/>
      <c r="I461" s="1143"/>
      <c r="J461" s="1144"/>
      <c r="K461" s="837" t="s">
        <v>380</v>
      </c>
      <c r="L461" s="1133"/>
      <c r="M461" s="1134"/>
      <c r="N461" s="1133"/>
      <c r="O461" s="1134"/>
      <c r="P461" s="1133"/>
      <c r="Q461" s="1134"/>
      <c r="R461" s="1133"/>
      <c r="S461" s="1134"/>
      <c r="T461" s="1133"/>
      <c r="U461" s="1134"/>
      <c r="V461" s="1133"/>
      <c r="W461" s="1134"/>
      <c r="X461" s="1133"/>
      <c r="Y461" s="1134"/>
      <c r="Z461" s="1133"/>
      <c r="AA461" s="1134"/>
      <c r="AB461" s="1133"/>
      <c r="AC461" s="1134"/>
      <c r="AD461" s="1133"/>
      <c r="AE461" s="1134"/>
      <c r="AF461" s="1133"/>
      <c r="AG461" s="1134"/>
      <c r="AH461" s="1133"/>
      <c r="AI461" s="1134"/>
      <c r="AJ461" s="1133"/>
      <c r="AK461" s="1134"/>
      <c r="AL461" s="1133"/>
      <c r="AM461" s="1134"/>
      <c r="AN461" s="1133"/>
      <c r="AO461" s="1134"/>
      <c r="AP461" s="1133"/>
      <c r="AQ461" s="1134"/>
      <c r="AR461" s="1133"/>
      <c r="AS461" s="1134"/>
      <c r="AT461" s="1133"/>
      <c r="AU461" s="1134"/>
      <c r="AV461" s="1133"/>
      <c r="AW461" s="1134"/>
      <c r="AX461" s="1133"/>
      <c r="AY461" s="1134"/>
      <c r="AZ461" s="1133"/>
      <c r="BA461" s="1134"/>
      <c r="BB461" s="1133"/>
      <c r="BC461" s="1134"/>
      <c r="BD461" s="1133"/>
      <c r="BE461" s="1134"/>
      <c r="BF461" s="1133"/>
      <c r="BG461" s="1134"/>
      <c r="BH461" s="1133"/>
      <c r="BI461" s="1134"/>
      <c r="BJ461" s="1133"/>
      <c r="BK461" s="1134"/>
      <c r="BL461" s="1133"/>
      <c r="BM461" s="1134"/>
      <c r="BN461" s="1133"/>
      <c r="BO461" s="1134"/>
      <c r="BP461" s="1133"/>
      <c r="BQ461" s="1134"/>
      <c r="BR461" s="1129"/>
      <c r="BS461" s="1129"/>
      <c r="BT461" s="1129"/>
      <c r="BU461" s="1129"/>
      <c r="BV461" s="1129"/>
      <c r="BW461" s="1129"/>
      <c r="BX461" s="1129"/>
      <c r="BY461" s="1129"/>
      <c r="BZ461" s="1129"/>
      <c r="CA461" s="1129"/>
      <c r="CB461" s="1129"/>
      <c r="CC461" s="1129"/>
      <c r="CD461" s="1129"/>
      <c r="CE461" s="1129"/>
      <c r="CF461" s="1129"/>
      <c r="CG461" s="1129"/>
      <c r="CH461" s="1129"/>
      <c r="CI461" s="1129"/>
      <c r="CJ461" s="1129"/>
      <c r="CK461" s="1129"/>
      <c r="CL461" s="1129"/>
      <c r="CM461" s="1129"/>
      <c r="CN461" s="1129"/>
      <c r="CO461" s="1129"/>
      <c r="CP461" s="1129"/>
      <c r="CQ461" s="1129"/>
      <c r="CR461" s="1129"/>
      <c r="CS461" s="1129"/>
      <c r="CT461" s="1129"/>
      <c r="CU461" s="1129"/>
      <c r="CV461" s="1129"/>
      <c r="CW461" s="1129"/>
      <c r="CX461" s="1129"/>
      <c r="CY461" s="1129"/>
      <c r="CZ461" s="1129"/>
      <c r="DA461" s="1129"/>
      <c r="DB461" s="1129"/>
      <c r="DC461" s="1129"/>
      <c r="DD461" s="1129"/>
      <c r="DE461" s="1129"/>
      <c r="DF461" s="1129"/>
      <c r="DG461" s="1129"/>
      <c r="DH461" s="1129"/>
      <c r="DI461" s="1129"/>
      <c r="DJ461" s="1135"/>
      <c r="DK461" s="1135"/>
      <c r="DL461" s="1129"/>
      <c r="DM461" s="1129"/>
      <c r="DN461" s="1129"/>
      <c r="DO461" s="1129"/>
      <c r="DP461" s="1129"/>
      <c r="DQ461" s="1129"/>
      <c r="DR461" s="1129"/>
      <c r="DS461" s="1129"/>
      <c r="DT461" s="1129"/>
      <c r="DU461" s="1129"/>
      <c r="DV461" s="1129"/>
      <c r="DW461" s="1129"/>
      <c r="DX461" s="1129"/>
      <c r="DY461" s="1129"/>
      <c r="DZ461" s="1129"/>
      <c r="EA461" s="1129"/>
      <c r="EB461" s="1129"/>
      <c r="EC461" s="1129"/>
      <c r="ED461" s="1129"/>
      <c r="EE461" s="1129"/>
      <c r="EF461" s="1129"/>
      <c r="EG461" s="1129"/>
      <c r="EH461" s="1129"/>
      <c r="EI461" s="1129"/>
      <c r="EJ461" s="1129"/>
      <c r="EK461" s="1129"/>
      <c r="EL461" s="1129"/>
      <c r="EM461" s="1129"/>
      <c r="EN461" s="1129"/>
      <c r="EO461" s="1129"/>
      <c r="EP461" s="1129"/>
      <c r="EQ461" s="1129"/>
      <c r="ER461" s="1129"/>
      <c r="ES461" s="1129"/>
      <c r="ET461" s="1129"/>
      <c r="EU461" s="1129"/>
      <c r="EV461" s="1129"/>
      <c r="EW461" s="1129"/>
      <c r="EX461" s="1129"/>
      <c r="EY461" s="1129"/>
      <c r="EZ461" s="1129"/>
      <c r="FA461" s="1129"/>
      <c r="FB461" s="1129"/>
      <c r="FC461" s="1129"/>
      <c r="FD461" s="1153">
        <v>1</v>
      </c>
      <c r="FE461" s="1129"/>
      <c r="FF461" s="1129"/>
      <c r="FG461" s="1129"/>
      <c r="FH461" s="1129"/>
      <c r="FI461" s="1129"/>
      <c r="FJ461" s="1129"/>
      <c r="FK461" s="1129"/>
      <c r="FL461" s="1129"/>
      <c r="FM461" s="1129"/>
      <c r="FN461" s="1129"/>
      <c r="FO461" s="1129"/>
      <c r="FP461" s="1129"/>
      <c r="FQ461" s="1129"/>
      <c r="FR461" s="1129"/>
      <c r="FS461" s="1129"/>
      <c r="FT461" s="1129"/>
      <c r="FU461" s="1129"/>
      <c r="FV461" s="1129"/>
      <c r="FW461" s="1129"/>
      <c r="FX461" s="1129"/>
      <c r="FY461" s="1129"/>
      <c r="FZ461" s="1129"/>
      <c r="GA461" s="1129"/>
      <c r="GB461" s="1129"/>
      <c r="GC461" s="1129"/>
      <c r="GD461" s="1129"/>
      <c r="GE461" s="1129"/>
      <c r="GF461" s="1129"/>
      <c r="GG461" s="1129"/>
      <c r="GH461" s="1129"/>
      <c r="GI461" s="1129"/>
      <c r="GJ461" s="1129"/>
      <c r="GK461" s="1129"/>
      <c r="GL461" s="1129"/>
      <c r="GM461" s="1129"/>
      <c r="GN461" s="1129"/>
      <c r="GO461" s="1129"/>
      <c r="GP461" s="1129"/>
      <c r="GQ461" s="1129"/>
      <c r="GR461" s="1129"/>
      <c r="GS461" s="1129"/>
      <c r="GT461" s="1129"/>
      <c r="GU461" s="1129"/>
      <c r="GV461" s="1129"/>
      <c r="GW461" s="1129"/>
      <c r="GX461" s="1129"/>
      <c r="GY461" s="1129"/>
      <c r="GZ461" s="1129"/>
      <c r="HA461" s="1129"/>
      <c r="HB461" s="1129"/>
      <c r="HC461" s="1129"/>
      <c r="HD461" s="1129"/>
      <c r="HE461" s="1129"/>
      <c r="HF461" s="1129"/>
      <c r="HG461" s="1129"/>
      <c r="HH461" s="1129"/>
      <c r="HI461" s="1129"/>
    </row>
    <row r="462" spans="1:217" ht="12.75" hidden="1" customHeight="1">
      <c r="A462" s="1139"/>
      <c r="B462" s="1140"/>
      <c r="C462" s="1139"/>
      <c r="D462" s="1141"/>
      <c r="E462" s="1141"/>
      <c r="F462" s="1142"/>
      <c r="G462" s="1141"/>
      <c r="H462" s="733"/>
      <c r="I462" s="1143"/>
      <c r="J462" s="1144"/>
      <c r="K462" s="838" t="s">
        <v>381</v>
      </c>
      <c r="L462" s="1125">
        <f>(L460*L461*$G460)*$L$8</f>
        <v>0</v>
      </c>
      <c r="M462" s="1126"/>
      <c r="N462" s="1125">
        <f>(N460*N461*$G460)*$L$8</f>
        <v>0</v>
      </c>
      <c r="O462" s="1126"/>
      <c r="P462" s="1125">
        <f>(P460*P461*$G460)*$L$8</f>
        <v>0</v>
      </c>
      <c r="Q462" s="1126"/>
      <c r="R462" s="1125">
        <f>(R460*R461*$G460)*$L$8</f>
        <v>0</v>
      </c>
      <c r="S462" s="1126"/>
      <c r="T462" s="1125">
        <f>(T460*T461*$G460)*$T$8</f>
        <v>0</v>
      </c>
      <c r="U462" s="1126"/>
      <c r="V462" s="1125">
        <f>(V460*V461*$G460)*$T$8</f>
        <v>0</v>
      </c>
      <c r="W462" s="1126"/>
      <c r="X462" s="1125">
        <f>(X460*X461*$G460)*$T$8</f>
        <v>0</v>
      </c>
      <c r="Y462" s="1126"/>
      <c r="Z462" s="1125">
        <f>(Z460*Z461*$G460)*$T$8</f>
        <v>0</v>
      </c>
      <c r="AA462" s="1126"/>
      <c r="AB462" s="1125">
        <f>(AB460*AB461*$G460)*$AB$8</f>
        <v>0</v>
      </c>
      <c r="AC462" s="1126"/>
      <c r="AD462" s="1125">
        <f>(AD460*AD461*$G460)*$AB$8</f>
        <v>0</v>
      </c>
      <c r="AE462" s="1126"/>
      <c r="AF462" s="1125">
        <f>(AF460*AF461*$G460)*$AB$8</f>
        <v>0</v>
      </c>
      <c r="AG462" s="1126"/>
      <c r="AH462" s="1125">
        <f>(AH460*AH461*$G460)*$AB$8</f>
        <v>0</v>
      </c>
      <c r="AI462" s="1126"/>
      <c r="AJ462" s="1125">
        <f>(AJ460*AJ461*$G460)*$AJ$8</f>
        <v>0</v>
      </c>
      <c r="AK462" s="1126"/>
      <c r="AL462" s="1125">
        <f>(AL460*AL461*$G460)*$AJ$8</f>
        <v>0</v>
      </c>
      <c r="AM462" s="1126"/>
      <c r="AN462" s="1125">
        <f>(AN460*AN461*$G460)*$AJ$8</f>
        <v>0</v>
      </c>
      <c r="AO462" s="1126"/>
      <c r="AP462" s="1125">
        <f>(AP460*AP461*$G460)*$AJ$8</f>
        <v>0</v>
      </c>
      <c r="AQ462" s="1126"/>
      <c r="AR462" s="1125">
        <f>(AR460*AR461*$G460)*$AT$8</f>
        <v>0</v>
      </c>
      <c r="AS462" s="1126"/>
      <c r="AT462" s="1125">
        <f>(AT460*AT461*$G460)*$AT$8</f>
        <v>0</v>
      </c>
      <c r="AU462" s="1126"/>
      <c r="AV462" s="1125">
        <f>(AV460*AV461*$G460)*$AT$8</f>
        <v>0</v>
      </c>
      <c r="AW462" s="1126"/>
      <c r="AX462" s="1125">
        <f>(AX460*AX461*$G460)*$AT$8</f>
        <v>0</v>
      </c>
      <c r="AY462" s="1126"/>
      <c r="AZ462" s="1125">
        <f>(AZ460*AZ461*$G460)*$BB$8</f>
        <v>0</v>
      </c>
      <c r="BA462" s="1126"/>
      <c r="BB462" s="1125">
        <f>(BB460*BB461*$G460)*$BB$8</f>
        <v>0</v>
      </c>
      <c r="BC462" s="1126"/>
      <c r="BD462" s="1125">
        <f>(BD460*BD461*$G460)*$BB$8</f>
        <v>0</v>
      </c>
      <c r="BE462" s="1126"/>
      <c r="BF462" s="1125">
        <f>(BF460*BF461*$G460)*$BB$8</f>
        <v>0</v>
      </c>
      <c r="BG462" s="1126"/>
      <c r="BH462" s="1125">
        <f>(BH460*BH461*$G460)*$BJ$8</f>
        <v>0</v>
      </c>
      <c r="BI462" s="1126"/>
      <c r="BJ462" s="1125">
        <f>(BJ460*BJ461*$G460)*$BJ$8</f>
        <v>0</v>
      </c>
      <c r="BK462" s="1126"/>
      <c r="BL462" s="1125">
        <f>(BL460*BL461*$G460)*$BJ$8</f>
        <v>0</v>
      </c>
      <c r="BM462" s="1126"/>
      <c r="BN462" s="1125">
        <f>(BN460*BN461*$G460)*$BJ$8</f>
        <v>0</v>
      </c>
      <c r="BO462" s="1126"/>
      <c r="BP462" s="1125">
        <f>(BP460*BP461*$G460)*$BT$8</f>
        <v>0</v>
      </c>
      <c r="BQ462" s="1126"/>
      <c r="BR462" s="1125">
        <f>(BR460*BR461*$G460)*$BT$8</f>
        <v>0</v>
      </c>
      <c r="BS462" s="1126"/>
      <c r="BT462" s="1125">
        <f>(BT460*BT461*$G460)*$BT$8</f>
        <v>0</v>
      </c>
      <c r="BU462" s="1126"/>
      <c r="BV462" s="1125">
        <f>(BV460*BV461*$G460)*$BT$8</f>
        <v>0</v>
      </c>
      <c r="BW462" s="1126"/>
      <c r="BX462" s="1125">
        <f>(BX460*BX461*$G460)*$CB$8</f>
        <v>0</v>
      </c>
      <c r="BY462" s="1126"/>
      <c r="BZ462" s="1125">
        <f>(BZ460*BZ461*$G460)*$CB$8</f>
        <v>0</v>
      </c>
      <c r="CA462" s="1126"/>
      <c r="CB462" s="1125">
        <f>(CB460*CB461*$G460)*$CB$8</f>
        <v>0</v>
      </c>
      <c r="CC462" s="1126"/>
      <c r="CD462" s="1125">
        <f>(CD460*CD461*$G460)*$CB$8</f>
        <v>0</v>
      </c>
      <c r="CE462" s="1126"/>
      <c r="CF462" s="1125">
        <f>(CF460*CF461*$G460)*$CJ$8</f>
        <v>0</v>
      </c>
      <c r="CG462" s="1126"/>
      <c r="CH462" s="1125">
        <f>(CH460*CH461*$G460)*$CJ$8</f>
        <v>0</v>
      </c>
      <c r="CI462" s="1126"/>
      <c r="CJ462" s="1125">
        <f>(CJ460*CJ461*$G460)*$CJ$8</f>
        <v>0</v>
      </c>
      <c r="CK462" s="1126"/>
      <c r="CL462" s="1125">
        <f>(CL460*CL461*$G460)*$CJ$8</f>
        <v>0</v>
      </c>
      <c r="CM462" s="1126"/>
      <c r="CN462" s="1125">
        <f>(CN460*CN461*$G460)*$CT$8</f>
        <v>0</v>
      </c>
      <c r="CO462" s="1126"/>
      <c r="CP462" s="1125">
        <f>(CP460*CP461*$G460)*$CT$8</f>
        <v>0</v>
      </c>
      <c r="CQ462" s="1126"/>
      <c r="CR462" s="1125">
        <f>(CR460*CR461*$G460)*$CT$8</f>
        <v>0</v>
      </c>
      <c r="CS462" s="1126"/>
      <c r="CT462" s="1125">
        <f t="shared" ref="CT462" si="1812">(CT460*CT461*$G460)*$CT$8</f>
        <v>0</v>
      </c>
      <c r="CU462" s="1126"/>
      <c r="CV462" s="1125">
        <f>(CV460*CV461*$G460)*$CT$8</f>
        <v>0</v>
      </c>
      <c r="CW462" s="1126"/>
      <c r="CX462" s="1125">
        <f t="shared" ref="CX462" si="1813">(CX460*CX461*$G460)*$CT$8</f>
        <v>0</v>
      </c>
      <c r="CY462" s="1126"/>
      <c r="CZ462" s="1125">
        <f>(CZ460*CZ461*$G460)*$CT$8</f>
        <v>0</v>
      </c>
      <c r="DA462" s="1126"/>
      <c r="DB462" s="1125">
        <f>(DB460*DB461*$G460)*$DB$8</f>
        <v>0</v>
      </c>
      <c r="DC462" s="1126"/>
      <c r="DD462" s="1125">
        <f>(DD460*DD461*$G460)*$DB$8</f>
        <v>0</v>
      </c>
      <c r="DE462" s="1126"/>
      <c r="DF462" s="1125">
        <f>(DF460*DF461*$G460)*$DB$8</f>
        <v>0</v>
      </c>
      <c r="DG462" s="1126"/>
      <c r="DH462" s="1125">
        <f>(DH460*DH461*$G460)*$DB$8</f>
        <v>0</v>
      </c>
      <c r="DI462" s="1126"/>
      <c r="DJ462" s="1130">
        <f>(DJ460*DJ461*$G460)*$DB$8</f>
        <v>0</v>
      </c>
      <c r="DK462" s="1131"/>
      <c r="DL462" s="1125">
        <f>(DL460*DL461*$G460)*$DB$8</f>
        <v>0</v>
      </c>
      <c r="DM462" s="1126"/>
      <c r="DN462" s="1125">
        <f>(DN460*DN461*$G460)*$DB$8</f>
        <v>0</v>
      </c>
      <c r="DO462" s="1126"/>
      <c r="DP462" s="1125">
        <f>(DP460*DP461*$G460)*$DB$8</f>
        <v>0</v>
      </c>
      <c r="DQ462" s="1126"/>
      <c r="DR462" s="1125">
        <f>(DR460*DR461*$G460)*$DB$8</f>
        <v>0</v>
      </c>
      <c r="DS462" s="1126"/>
      <c r="DT462" s="1125">
        <f>(DT460*DT461*$G460)*$DT$8</f>
        <v>0</v>
      </c>
      <c r="DU462" s="1126"/>
      <c r="DV462" s="1125">
        <f>(DV460*DV461*$G460)*$DT$8</f>
        <v>0</v>
      </c>
      <c r="DW462" s="1126"/>
      <c r="DX462" s="1125">
        <f t="shared" ref="DX462" si="1814">(DX460*DX461*$G460)*$DT$8</f>
        <v>0</v>
      </c>
      <c r="DY462" s="1126"/>
      <c r="DZ462" s="1125">
        <f>(DZ460*DZ461*$G460)*$DB$8</f>
        <v>0</v>
      </c>
      <c r="EA462" s="1126"/>
      <c r="EB462" s="1125">
        <f>(EB460*EB461*$G460)*$DB$8</f>
        <v>0</v>
      </c>
      <c r="EC462" s="1126"/>
      <c r="ED462" s="1125">
        <f>(ED460*ED461*$G460)*$DB$8</f>
        <v>0</v>
      </c>
      <c r="EE462" s="1126"/>
      <c r="EF462" s="1125">
        <f>(EF460*EF461*$G460)*$DB$8</f>
        <v>0</v>
      </c>
      <c r="EG462" s="1126"/>
      <c r="EH462" s="1125">
        <f>(EH460*EH461*$G460)*$DB$8</f>
        <v>0</v>
      </c>
      <c r="EI462" s="1126"/>
      <c r="EJ462" s="1125">
        <f>(EJ460*EJ461*$G460)*$DB$8</f>
        <v>0</v>
      </c>
      <c r="EK462" s="1126"/>
      <c r="EL462" s="1125">
        <f>(EL460*EL461*$G460)*$DB$8</f>
        <v>0</v>
      </c>
      <c r="EM462" s="1126"/>
      <c r="EN462" s="1125">
        <f>(EN460*EN461*$G460)*$DB$8</f>
        <v>0</v>
      </c>
      <c r="EO462" s="1126"/>
      <c r="EP462" s="1125">
        <f>(EP460*EP461*$G460)*$DB$8</f>
        <v>0</v>
      </c>
      <c r="EQ462" s="1126"/>
      <c r="ER462" s="1125">
        <f>(ER460*ER461*$G460)*$DB$8</f>
        <v>0</v>
      </c>
      <c r="ES462" s="1126"/>
      <c r="ET462" s="1125">
        <f>(ET460*ET461*$G460)*$ET$8</f>
        <v>0</v>
      </c>
      <c r="EU462" s="1126"/>
      <c r="EV462" s="1125">
        <f>(EV460*EV461*$G460)*$ET$8</f>
        <v>0</v>
      </c>
      <c r="EW462" s="1126"/>
      <c r="EX462" s="1125">
        <f>(EX460*EX461*$G460)*$ET$8</f>
        <v>0</v>
      </c>
      <c r="EY462" s="1126"/>
      <c r="EZ462" s="1125">
        <f>(EZ460*EZ461*$G460)*$ET$8</f>
        <v>0</v>
      </c>
      <c r="FA462" s="1126"/>
      <c r="FB462" s="1125">
        <f>(FB460*FB461*$G460)*$FB$8</f>
        <v>0</v>
      </c>
      <c r="FC462" s="1126"/>
      <c r="FD462" s="1125">
        <f>(FD460*FD461*$G460)*$FB$8</f>
        <v>0</v>
      </c>
      <c r="FE462" s="1126"/>
      <c r="FF462" s="1125">
        <f>(FF460*FF461*$G460)*$DB$8</f>
        <v>0</v>
      </c>
      <c r="FG462" s="1126"/>
      <c r="FH462" s="1125">
        <f>(FH460*FH461*$G460)*$DB$8</f>
        <v>0</v>
      </c>
      <c r="FI462" s="1126"/>
      <c r="FJ462" s="1125">
        <f>(FJ460*FJ461*$G460)*$DB$8</f>
        <v>0</v>
      </c>
      <c r="FK462" s="1126"/>
      <c r="FL462" s="1125">
        <f>(FL460*FL461*$G460)*$DB$8</f>
        <v>0</v>
      </c>
      <c r="FM462" s="1126"/>
      <c r="FN462" s="1125">
        <f>(FN460*FN461*$G460)*$DB$8</f>
        <v>0</v>
      </c>
      <c r="FO462" s="1126"/>
      <c r="FP462" s="1125">
        <f>(FP460*FP461*$G460)*$DB$8</f>
        <v>0</v>
      </c>
      <c r="FQ462" s="1126"/>
      <c r="FR462" s="1125">
        <f>(FR460*FR461*$G460)*$DB$8</f>
        <v>0</v>
      </c>
      <c r="FS462" s="1126"/>
      <c r="FT462" s="1125">
        <f>(FT460*FT461*$G460)*$DB$8</f>
        <v>0</v>
      </c>
      <c r="FU462" s="1126"/>
      <c r="FV462" s="1125">
        <f>(FV460*FV461*$G460)*$DB$8</f>
        <v>0</v>
      </c>
      <c r="FW462" s="1126"/>
      <c r="FX462" s="1125">
        <f>(FX460*FX461*$G460)*$DB$8</f>
        <v>0</v>
      </c>
      <c r="FY462" s="1126"/>
      <c r="FZ462" s="1125">
        <f>(FZ460*FZ461*$G460)*$DB$8</f>
        <v>0</v>
      </c>
      <c r="GA462" s="1126"/>
      <c r="GB462" s="1125">
        <f>(GB460*GB461*$G460)*$DB$8</f>
        <v>0</v>
      </c>
      <c r="GC462" s="1126"/>
      <c r="GD462" s="1125">
        <f>(GD460*GD461*$G460)*$DB$8</f>
        <v>0</v>
      </c>
      <c r="GE462" s="1126"/>
      <c r="GF462" s="1125">
        <f>(GF460*GF461*$G460)*$DB$8</f>
        <v>0</v>
      </c>
      <c r="GG462" s="1126"/>
      <c r="GH462" s="1125">
        <f>(GH460*GH461*$G460)*$DB$8</f>
        <v>0</v>
      </c>
      <c r="GI462" s="1126"/>
      <c r="GJ462" s="1125">
        <f>(GJ460*GJ461*$G460)*$DB$8</f>
        <v>0</v>
      </c>
      <c r="GK462" s="1126"/>
      <c r="GL462" s="1125">
        <f>(GL460*GL461*$G460)*$DB$8</f>
        <v>0</v>
      </c>
      <c r="GM462" s="1126"/>
      <c r="GN462" s="1125">
        <f>(GN460*GN461*$G460)*$DB$8</f>
        <v>0</v>
      </c>
      <c r="GO462" s="1126"/>
      <c r="GP462" s="1125">
        <f>(GP460*GP461*$G460)*$DB$8</f>
        <v>0</v>
      </c>
      <c r="GQ462" s="1126"/>
      <c r="GR462" s="1125">
        <f>(GR460*GR461*$G460)*$DB$8</f>
        <v>0</v>
      </c>
      <c r="GS462" s="1126"/>
      <c r="GT462" s="1125">
        <f>(GT460*GT461*$G460)*$DB$8</f>
        <v>0</v>
      </c>
      <c r="GU462" s="1126"/>
      <c r="GV462" s="1125">
        <f t="shared" ref="GV462" si="1815">(GV460*GV461*$G460)*$DB$8</f>
        <v>0</v>
      </c>
      <c r="GW462" s="1126"/>
      <c r="GX462" s="1125">
        <f t="shared" ref="GX462" si="1816">(GX460*GX461*$G460)*$DB$8</f>
        <v>0</v>
      </c>
      <c r="GY462" s="1126"/>
      <c r="GZ462" s="1125">
        <f t="shared" ref="GZ462" si="1817">(GZ460*GZ461*$G460)*$DB$8</f>
        <v>0</v>
      </c>
      <c r="HA462" s="1126"/>
      <c r="HB462" s="1125">
        <f>(HB460*HB461*$G460)*$DB$8</f>
        <v>0</v>
      </c>
      <c r="HC462" s="1126"/>
      <c r="HD462" s="1125">
        <f t="shared" ref="HD462" si="1818">(HD460*HD461*$G460)*$DB$8</f>
        <v>0</v>
      </c>
      <c r="HE462" s="1126"/>
      <c r="HF462" s="1125">
        <f t="shared" ref="HF462" si="1819">(HF460*HF461*$G460)*$DB$8</f>
        <v>0</v>
      </c>
      <c r="HG462" s="1126"/>
      <c r="HH462" s="1125">
        <f t="shared" ref="HH462" si="1820">(HH460*HH461*$G460)*$DB$8</f>
        <v>0</v>
      </c>
      <c r="HI462" s="1126"/>
    </row>
    <row r="463" spans="1:217" ht="12.75" hidden="1" customHeight="1">
      <c r="A463" s="1139"/>
      <c r="B463" s="1140"/>
      <c r="C463" s="1139"/>
      <c r="D463" s="1141"/>
      <c r="E463" s="1141"/>
      <c r="F463" s="1142"/>
      <c r="G463" s="1141"/>
      <c r="H463" s="733"/>
      <c r="I463" s="1143"/>
      <c r="J463" s="1144"/>
      <c r="K463" s="839" t="s">
        <v>382</v>
      </c>
      <c r="L463" s="1121">
        <f>L462</f>
        <v>0</v>
      </c>
      <c r="M463" s="1122"/>
      <c r="N463" s="1121">
        <f>L463+N462</f>
        <v>0</v>
      </c>
      <c r="O463" s="1122"/>
      <c r="P463" s="1121">
        <f>N463+P462</f>
        <v>0</v>
      </c>
      <c r="Q463" s="1122"/>
      <c r="R463" s="1121">
        <f>P463+R462</f>
        <v>0</v>
      </c>
      <c r="S463" s="1122"/>
      <c r="T463" s="1121">
        <f>R463+T462</f>
        <v>0</v>
      </c>
      <c r="U463" s="1122"/>
      <c r="V463" s="1121">
        <f>T463+V462</f>
        <v>0</v>
      </c>
      <c r="W463" s="1122"/>
      <c r="X463" s="1121">
        <f>V463+X462</f>
        <v>0</v>
      </c>
      <c r="Y463" s="1122"/>
      <c r="Z463" s="1121">
        <f>X463+Z462</f>
        <v>0</v>
      </c>
      <c r="AA463" s="1122"/>
      <c r="AB463" s="1121">
        <f>Z463+AB462</f>
        <v>0</v>
      </c>
      <c r="AC463" s="1122"/>
      <c r="AD463" s="1121">
        <f>AB463+AD462</f>
        <v>0</v>
      </c>
      <c r="AE463" s="1122"/>
      <c r="AF463" s="1121">
        <f>AD463+AF462</f>
        <v>0</v>
      </c>
      <c r="AG463" s="1122"/>
      <c r="AH463" s="1121">
        <f>AF463+AH462</f>
        <v>0</v>
      </c>
      <c r="AI463" s="1122"/>
      <c r="AJ463" s="1121">
        <f>AH463+AJ462</f>
        <v>0</v>
      </c>
      <c r="AK463" s="1122"/>
      <c r="AL463" s="1121">
        <f>AJ463+AL462</f>
        <v>0</v>
      </c>
      <c r="AM463" s="1122"/>
      <c r="AN463" s="1121">
        <f>AL463+AN462</f>
        <v>0</v>
      </c>
      <c r="AO463" s="1122"/>
      <c r="AP463" s="1121">
        <f>AN463+AP462</f>
        <v>0</v>
      </c>
      <c r="AQ463" s="1122"/>
      <c r="AR463" s="1121">
        <f>AP463+AR462</f>
        <v>0</v>
      </c>
      <c r="AS463" s="1122"/>
      <c r="AT463" s="1121">
        <f>AR463+AT462</f>
        <v>0</v>
      </c>
      <c r="AU463" s="1122"/>
      <c r="AV463" s="1121">
        <f>AT463+AV462</f>
        <v>0</v>
      </c>
      <c r="AW463" s="1122"/>
      <c r="AX463" s="1121">
        <f>AV463+AX462</f>
        <v>0</v>
      </c>
      <c r="AY463" s="1122"/>
      <c r="AZ463" s="1121">
        <f>AX463+AZ462</f>
        <v>0</v>
      </c>
      <c r="BA463" s="1122"/>
      <c r="BB463" s="1121">
        <f>AZ463+BB462</f>
        <v>0</v>
      </c>
      <c r="BC463" s="1122"/>
      <c r="BD463" s="1121">
        <f>BB463+BD462</f>
        <v>0</v>
      </c>
      <c r="BE463" s="1122"/>
      <c r="BF463" s="1121">
        <f>BD463+BF462</f>
        <v>0</v>
      </c>
      <c r="BG463" s="1122"/>
      <c r="BH463" s="1121">
        <f>BF463+BH462</f>
        <v>0</v>
      </c>
      <c r="BI463" s="1122"/>
      <c r="BJ463" s="1121">
        <f>BH463+BJ462</f>
        <v>0</v>
      </c>
      <c r="BK463" s="1122"/>
      <c r="BL463" s="1121">
        <f>BJ463+BL462</f>
        <v>0</v>
      </c>
      <c r="BM463" s="1122"/>
      <c r="BN463" s="1121">
        <f>BL463+BN462</f>
        <v>0</v>
      </c>
      <c r="BO463" s="1122"/>
      <c r="BP463" s="1121">
        <f>BN463+BP462</f>
        <v>0</v>
      </c>
      <c r="BQ463" s="1122"/>
      <c r="BR463" s="1121">
        <f>BP463+BR462</f>
        <v>0</v>
      </c>
      <c r="BS463" s="1122"/>
      <c r="BT463" s="1121">
        <f>BR463+BT462</f>
        <v>0</v>
      </c>
      <c r="BU463" s="1122"/>
      <c r="BV463" s="1121">
        <f>BT463+BV462</f>
        <v>0</v>
      </c>
      <c r="BW463" s="1122"/>
      <c r="BX463" s="1121">
        <f>BV463+BX462</f>
        <v>0</v>
      </c>
      <c r="BY463" s="1122"/>
      <c r="BZ463" s="1121">
        <f>BX463+BZ462</f>
        <v>0</v>
      </c>
      <c r="CA463" s="1122"/>
      <c r="CB463" s="1121">
        <f>BZ463+CB462</f>
        <v>0</v>
      </c>
      <c r="CC463" s="1122"/>
      <c r="CD463" s="1121">
        <f>CB463+CD462</f>
        <v>0</v>
      </c>
      <c r="CE463" s="1122"/>
      <c r="CF463" s="1121">
        <f>CD463+CF462</f>
        <v>0</v>
      </c>
      <c r="CG463" s="1122"/>
      <c r="CH463" s="1121">
        <f>CF463+CH462</f>
        <v>0</v>
      </c>
      <c r="CI463" s="1122"/>
      <c r="CJ463" s="1121">
        <f>CH463+CJ462</f>
        <v>0</v>
      </c>
      <c r="CK463" s="1122"/>
      <c r="CL463" s="1121">
        <f>CJ463+CL462</f>
        <v>0</v>
      </c>
      <c r="CM463" s="1122"/>
      <c r="CN463" s="1121">
        <f>CL463+CN462</f>
        <v>0</v>
      </c>
      <c r="CO463" s="1122"/>
      <c r="CP463" s="1121">
        <f>CN463+CP462</f>
        <v>0</v>
      </c>
      <c r="CQ463" s="1122"/>
      <c r="CR463" s="1121">
        <f>CP463+CR462</f>
        <v>0</v>
      </c>
      <c r="CS463" s="1122"/>
      <c r="CT463" s="1121">
        <f>CR463+CT462</f>
        <v>0</v>
      </c>
      <c r="CU463" s="1122"/>
      <c r="CV463" s="1121">
        <f>CT463+CV462</f>
        <v>0</v>
      </c>
      <c r="CW463" s="1122"/>
      <c r="CX463" s="1121">
        <f>CV463+CX462</f>
        <v>0</v>
      </c>
      <c r="CY463" s="1122"/>
      <c r="CZ463" s="1121">
        <f>CX463+CZ462</f>
        <v>0</v>
      </c>
      <c r="DA463" s="1122"/>
      <c r="DB463" s="1121">
        <f>CZ463+DB462</f>
        <v>0</v>
      </c>
      <c r="DC463" s="1122"/>
      <c r="DD463" s="1121">
        <f>DB463+DD462</f>
        <v>0</v>
      </c>
      <c r="DE463" s="1122"/>
      <c r="DF463" s="1121">
        <f>DD463+DF462</f>
        <v>0</v>
      </c>
      <c r="DG463" s="1122"/>
      <c r="DH463" s="1121">
        <f>DF463+DH462</f>
        <v>0</v>
      </c>
      <c r="DI463" s="1122"/>
      <c r="DJ463" s="1127">
        <f>DH463+DJ462</f>
        <v>0</v>
      </c>
      <c r="DK463" s="1128"/>
      <c r="DL463" s="1121">
        <f>DJ463+DL462</f>
        <v>0</v>
      </c>
      <c r="DM463" s="1122"/>
      <c r="DN463" s="1121">
        <f>DL463+DN462</f>
        <v>0</v>
      </c>
      <c r="DO463" s="1122"/>
      <c r="DP463" s="1121">
        <f>DN463+DP462</f>
        <v>0</v>
      </c>
      <c r="DQ463" s="1122"/>
      <c r="DR463" s="1121">
        <f>DP463+DR462</f>
        <v>0</v>
      </c>
      <c r="DS463" s="1122"/>
      <c r="DT463" s="1121">
        <f>DR463+DT462</f>
        <v>0</v>
      </c>
      <c r="DU463" s="1122"/>
      <c r="DV463" s="1121">
        <f>DT463+DV462</f>
        <v>0</v>
      </c>
      <c r="DW463" s="1122"/>
      <c r="DX463" s="1121">
        <f>DV463+DX462</f>
        <v>0</v>
      </c>
      <c r="DY463" s="1122"/>
      <c r="DZ463" s="1121">
        <f>DX463+DZ462</f>
        <v>0</v>
      </c>
      <c r="EA463" s="1122"/>
      <c r="EB463" s="1121">
        <f>DZ463+EB462</f>
        <v>0</v>
      </c>
      <c r="EC463" s="1122"/>
      <c r="ED463" s="1121">
        <f>EB463+ED462</f>
        <v>0</v>
      </c>
      <c r="EE463" s="1122"/>
      <c r="EF463" s="1121">
        <f>ED463+EF462</f>
        <v>0</v>
      </c>
      <c r="EG463" s="1122"/>
      <c r="EH463" s="1121">
        <f>EF463+EH462</f>
        <v>0</v>
      </c>
      <c r="EI463" s="1122"/>
      <c r="EJ463" s="1121">
        <f>EH463+EJ462</f>
        <v>0</v>
      </c>
      <c r="EK463" s="1122"/>
      <c r="EL463" s="1121">
        <f>EJ463+EL462</f>
        <v>0</v>
      </c>
      <c r="EM463" s="1122"/>
      <c r="EN463" s="1121">
        <f>EL463+EN462</f>
        <v>0</v>
      </c>
      <c r="EO463" s="1122"/>
      <c r="EP463" s="1121">
        <f>EN463+EP462</f>
        <v>0</v>
      </c>
      <c r="EQ463" s="1122"/>
      <c r="ER463" s="1121">
        <f>EP463+ER462</f>
        <v>0</v>
      </c>
      <c r="ES463" s="1122"/>
      <c r="ET463" s="1121">
        <f>ER463+ET462</f>
        <v>0</v>
      </c>
      <c r="EU463" s="1122"/>
      <c r="EV463" s="1121">
        <f>ET463+EV462</f>
        <v>0</v>
      </c>
      <c r="EW463" s="1122"/>
      <c r="EX463" s="1121">
        <f>EV463+EX462</f>
        <v>0</v>
      </c>
      <c r="EY463" s="1122"/>
      <c r="EZ463" s="1121">
        <f>EX463+EZ462</f>
        <v>0</v>
      </c>
      <c r="FA463" s="1122"/>
      <c r="FB463" s="1121">
        <f>EZ463+FB462</f>
        <v>0</v>
      </c>
      <c r="FC463" s="1122"/>
      <c r="FD463" s="1121">
        <f>FB463+FD462</f>
        <v>0</v>
      </c>
      <c r="FE463" s="1122"/>
      <c r="FF463" s="1121">
        <f>FD463+FF462</f>
        <v>0</v>
      </c>
      <c r="FG463" s="1122"/>
      <c r="FH463" s="1121">
        <f>FF463+FH462</f>
        <v>0</v>
      </c>
      <c r="FI463" s="1122"/>
      <c r="FJ463" s="1121">
        <f>FH463+FJ462</f>
        <v>0</v>
      </c>
      <c r="FK463" s="1122"/>
      <c r="FL463" s="1121">
        <f>FJ463+FL462</f>
        <v>0</v>
      </c>
      <c r="FM463" s="1122"/>
      <c r="FN463" s="1121">
        <f>FL463+FN462</f>
        <v>0</v>
      </c>
      <c r="FO463" s="1122"/>
      <c r="FP463" s="1121">
        <f>FN463+FP462</f>
        <v>0</v>
      </c>
      <c r="FQ463" s="1122"/>
      <c r="FR463" s="1121">
        <f>FP463+FR462</f>
        <v>0</v>
      </c>
      <c r="FS463" s="1122"/>
      <c r="FT463" s="1121">
        <f>FR463+FT462</f>
        <v>0</v>
      </c>
      <c r="FU463" s="1122"/>
      <c r="FV463" s="1121">
        <f>FT463+FV462</f>
        <v>0</v>
      </c>
      <c r="FW463" s="1122"/>
      <c r="FX463" s="1121">
        <f>FV463+FX462</f>
        <v>0</v>
      </c>
      <c r="FY463" s="1122"/>
      <c r="FZ463" s="1121">
        <f>FX463+FZ462</f>
        <v>0</v>
      </c>
      <c r="GA463" s="1122"/>
      <c r="GB463" s="1121">
        <f>FZ463+GB462</f>
        <v>0</v>
      </c>
      <c r="GC463" s="1122"/>
      <c r="GD463" s="1121">
        <f>GB463+GD462</f>
        <v>0</v>
      </c>
      <c r="GE463" s="1122"/>
      <c r="GF463" s="1121">
        <f>GD463+GF462</f>
        <v>0</v>
      </c>
      <c r="GG463" s="1122"/>
      <c r="GH463" s="1121">
        <f>GF463+GH462</f>
        <v>0</v>
      </c>
      <c r="GI463" s="1122"/>
      <c r="GJ463" s="1121">
        <f>GH463+GJ462</f>
        <v>0</v>
      </c>
      <c r="GK463" s="1122"/>
      <c r="GL463" s="1121">
        <f>GJ463+GL462</f>
        <v>0</v>
      </c>
      <c r="GM463" s="1122"/>
      <c r="GN463" s="1121">
        <f>GL463+GN462</f>
        <v>0</v>
      </c>
      <c r="GO463" s="1122"/>
      <c r="GP463" s="1121">
        <f>GN463+GP462</f>
        <v>0</v>
      </c>
      <c r="GQ463" s="1122"/>
      <c r="GR463" s="1121">
        <f>GP463+GR462</f>
        <v>0</v>
      </c>
      <c r="GS463" s="1122"/>
      <c r="GT463" s="1121">
        <f>GR463+GT462</f>
        <v>0</v>
      </c>
      <c r="GU463" s="1122"/>
      <c r="GV463" s="1121">
        <f t="shared" ref="GV463" si="1821">GT463+GV462</f>
        <v>0</v>
      </c>
      <c r="GW463" s="1122"/>
      <c r="GX463" s="1121">
        <f t="shared" ref="GX463" si="1822">GV463+GX462</f>
        <v>0</v>
      </c>
      <c r="GY463" s="1122"/>
      <c r="GZ463" s="1121">
        <f t="shared" ref="GZ463" si="1823">GX463+GZ462</f>
        <v>0</v>
      </c>
      <c r="HA463" s="1122"/>
      <c r="HB463" s="1121">
        <f>GZ463+HB462</f>
        <v>0</v>
      </c>
      <c r="HC463" s="1122"/>
      <c r="HD463" s="1121">
        <f t="shared" ref="HD463" si="1824">HB463+HD462</f>
        <v>0</v>
      </c>
      <c r="HE463" s="1122"/>
      <c r="HF463" s="1121">
        <f t="shared" ref="HF463" si="1825">HD463+HF462</f>
        <v>0</v>
      </c>
      <c r="HG463" s="1122"/>
      <c r="HH463" s="1121">
        <f t="shared" ref="HH463" si="1826">HF463+HH462</f>
        <v>0</v>
      </c>
      <c r="HI463" s="1122"/>
    </row>
    <row r="464" spans="1:217" s="19" customFormat="1" ht="12.75" hidden="1" customHeight="1">
      <c r="A464" s="1139"/>
      <c r="B464" s="1140"/>
      <c r="C464" s="1139"/>
      <c r="D464" s="1141"/>
      <c r="E464" s="1141"/>
      <c r="F464" s="1142"/>
      <c r="G464" s="1141"/>
      <c r="H464" s="840"/>
      <c r="I464" s="1143"/>
      <c r="J464" s="1144"/>
      <c r="K464" s="841" t="s">
        <v>383</v>
      </c>
      <c r="L464" s="1117"/>
      <c r="M464" s="1118"/>
      <c r="N464" s="1117"/>
      <c r="O464" s="1118"/>
      <c r="P464" s="1117"/>
      <c r="Q464" s="1118"/>
      <c r="R464" s="1117"/>
      <c r="S464" s="1118"/>
      <c r="T464" s="1117"/>
      <c r="U464" s="1118"/>
      <c r="V464" s="1117"/>
      <c r="W464" s="1118"/>
      <c r="X464" s="1117"/>
      <c r="Y464" s="1118"/>
      <c r="Z464" s="1117"/>
      <c r="AA464" s="1118"/>
      <c r="AB464" s="1117"/>
      <c r="AC464" s="1118"/>
      <c r="AD464" s="1117"/>
      <c r="AE464" s="1118"/>
      <c r="AF464" s="1117"/>
      <c r="AG464" s="1118"/>
      <c r="AH464" s="1117"/>
      <c r="AI464" s="1118"/>
      <c r="AJ464" s="1117"/>
      <c r="AK464" s="1118"/>
      <c r="AL464" s="1117"/>
      <c r="AM464" s="1118"/>
      <c r="AN464" s="1117"/>
      <c r="AO464" s="1118"/>
      <c r="AP464" s="1117"/>
      <c r="AQ464" s="1118"/>
      <c r="AR464" s="1117"/>
      <c r="AS464" s="1118"/>
      <c r="AT464" s="1117"/>
      <c r="AU464" s="1118"/>
      <c r="AV464" s="1117"/>
      <c r="AW464" s="1118"/>
      <c r="AX464" s="1117"/>
      <c r="AY464" s="1118"/>
      <c r="AZ464" s="1117"/>
      <c r="BA464" s="1118"/>
      <c r="BB464" s="1117"/>
      <c r="BC464" s="1118"/>
      <c r="BD464" s="1117"/>
      <c r="BE464" s="1118"/>
      <c r="BF464" s="1117"/>
      <c r="BG464" s="1118"/>
      <c r="BH464" s="1117"/>
      <c r="BI464" s="1118"/>
      <c r="BJ464" s="1117"/>
      <c r="BK464" s="1118"/>
      <c r="BL464" s="1117"/>
      <c r="BM464" s="1118"/>
      <c r="BN464" s="1117"/>
      <c r="BO464" s="1118"/>
      <c r="BP464" s="1117"/>
      <c r="BQ464" s="1118"/>
      <c r="BR464" s="1117"/>
      <c r="BS464" s="1118"/>
      <c r="BT464" s="1117"/>
      <c r="BU464" s="1118"/>
      <c r="BV464" s="1117"/>
      <c r="BW464" s="1118"/>
      <c r="BX464" s="1117"/>
      <c r="BY464" s="1118"/>
      <c r="BZ464" s="1117"/>
      <c r="CA464" s="1118"/>
      <c r="CB464" s="1117"/>
      <c r="CC464" s="1118"/>
      <c r="CD464" s="1117"/>
      <c r="CE464" s="1118"/>
      <c r="CF464" s="1117"/>
      <c r="CG464" s="1118"/>
      <c r="CH464" s="1117"/>
      <c r="CI464" s="1118"/>
      <c r="CJ464" s="1117"/>
      <c r="CK464" s="1118"/>
      <c r="CL464" s="1117"/>
      <c r="CM464" s="1118"/>
      <c r="CN464" s="1117"/>
      <c r="CO464" s="1118"/>
      <c r="CP464" s="1117"/>
      <c r="CQ464" s="1118"/>
      <c r="CR464" s="1117"/>
      <c r="CS464" s="1118"/>
      <c r="CT464" s="1117"/>
      <c r="CU464" s="1118"/>
      <c r="CV464" s="1117"/>
      <c r="CW464" s="1118"/>
      <c r="CX464" s="1117"/>
      <c r="CY464" s="1118"/>
      <c r="CZ464" s="1117"/>
      <c r="DA464" s="1118"/>
      <c r="DB464" s="1117"/>
      <c r="DC464" s="1118"/>
      <c r="DD464" s="1117"/>
      <c r="DE464" s="1118"/>
      <c r="DF464" s="1117"/>
      <c r="DG464" s="1118"/>
      <c r="DH464" s="1117"/>
      <c r="DI464" s="1118"/>
      <c r="DJ464" s="1123"/>
      <c r="DK464" s="1124"/>
      <c r="DL464" s="1117"/>
      <c r="DM464" s="1118"/>
      <c r="DN464" s="1117"/>
      <c r="DO464" s="1118"/>
      <c r="DP464" s="1117"/>
      <c r="DQ464" s="1118"/>
      <c r="DR464" s="1117"/>
      <c r="DS464" s="1118"/>
      <c r="DT464" s="1117"/>
      <c r="DU464" s="1118"/>
      <c r="DV464" s="1117"/>
      <c r="DW464" s="1118"/>
      <c r="DX464" s="1117"/>
      <c r="DY464" s="1118"/>
      <c r="DZ464" s="1117"/>
      <c r="EA464" s="1118"/>
      <c r="EB464" s="1117"/>
      <c r="EC464" s="1118"/>
      <c r="ED464" s="1117"/>
      <c r="EE464" s="1118"/>
      <c r="EF464" s="1117"/>
      <c r="EG464" s="1118"/>
      <c r="EH464" s="1117"/>
      <c r="EI464" s="1118"/>
      <c r="EJ464" s="1117"/>
      <c r="EK464" s="1118"/>
      <c r="EL464" s="1117"/>
      <c r="EM464" s="1118"/>
      <c r="EN464" s="1117"/>
      <c r="EO464" s="1118"/>
      <c r="EP464" s="1117"/>
      <c r="EQ464" s="1118"/>
      <c r="ER464" s="1117"/>
      <c r="ES464" s="1118"/>
      <c r="ET464" s="1117"/>
      <c r="EU464" s="1118"/>
      <c r="EV464" s="1117"/>
      <c r="EW464" s="1118"/>
      <c r="EX464" s="1117"/>
      <c r="EY464" s="1118"/>
      <c r="EZ464" s="1117"/>
      <c r="FA464" s="1118"/>
      <c r="FB464" s="1117"/>
      <c r="FC464" s="1118"/>
      <c r="FD464" s="1117"/>
      <c r="FE464" s="1118"/>
      <c r="FF464" s="1117"/>
      <c r="FG464" s="1118"/>
      <c r="FH464" s="1117"/>
      <c r="FI464" s="1118"/>
      <c r="FJ464" s="1117"/>
      <c r="FK464" s="1118"/>
      <c r="FL464" s="1117"/>
      <c r="FM464" s="1118"/>
      <c r="FN464" s="1117"/>
      <c r="FO464" s="1118"/>
      <c r="FP464" s="1117"/>
      <c r="FQ464" s="1118"/>
      <c r="FR464" s="1117"/>
      <c r="FS464" s="1118"/>
      <c r="FT464" s="1117"/>
      <c r="FU464" s="1118"/>
      <c r="FV464" s="1117"/>
      <c r="FW464" s="1118"/>
      <c r="FX464" s="1117"/>
      <c r="FY464" s="1118"/>
      <c r="FZ464" s="1117"/>
      <c r="GA464" s="1118"/>
      <c r="GB464" s="1117"/>
      <c r="GC464" s="1118"/>
      <c r="GD464" s="1117"/>
      <c r="GE464" s="1118"/>
      <c r="GF464" s="1117"/>
      <c r="GG464" s="1118"/>
      <c r="GH464" s="1117"/>
      <c r="GI464" s="1118"/>
      <c r="GJ464" s="1117"/>
      <c r="GK464" s="1118"/>
      <c r="GL464" s="1117"/>
      <c r="GM464" s="1118"/>
      <c r="GN464" s="1117"/>
      <c r="GO464" s="1118"/>
      <c r="GP464" s="1117"/>
      <c r="GQ464" s="1118"/>
      <c r="GR464" s="1117"/>
      <c r="GS464" s="1118"/>
      <c r="GT464" s="1117"/>
      <c r="GU464" s="1118"/>
      <c r="GV464" s="1117"/>
      <c r="GW464" s="1118"/>
      <c r="GX464" s="1117"/>
      <c r="GY464" s="1118"/>
      <c r="GZ464" s="1117"/>
      <c r="HA464" s="1118"/>
      <c r="HB464" s="1117"/>
      <c r="HC464" s="1118"/>
      <c r="HD464" s="1117"/>
      <c r="HE464" s="1118"/>
      <c r="HF464" s="1117"/>
      <c r="HG464" s="1118"/>
      <c r="HH464" s="1117"/>
      <c r="HI464" s="1118"/>
    </row>
    <row r="465" spans="1:217" s="20" customFormat="1" ht="12.75" hidden="1" customHeight="1">
      <c r="A465" s="1139"/>
      <c r="B465" s="1140"/>
      <c r="C465" s="1139"/>
      <c r="D465" s="1141"/>
      <c r="E465" s="1141"/>
      <c r="F465" s="1142"/>
      <c r="G465" s="1141"/>
      <c r="H465" s="842"/>
      <c r="I465" s="1143"/>
      <c r="J465" s="1144"/>
      <c r="K465" s="843" t="s">
        <v>384</v>
      </c>
      <c r="L465" s="1113">
        <f>L464</f>
        <v>0</v>
      </c>
      <c r="M465" s="1114"/>
      <c r="N465" s="1113">
        <f>N464+L465</f>
        <v>0</v>
      </c>
      <c r="O465" s="1114"/>
      <c r="P465" s="1113">
        <f>P464+N465</f>
        <v>0</v>
      </c>
      <c r="Q465" s="1114"/>
      <c r="R465" s="1113">
        <f>R464+P465</f>
        <v>0</v>
      </c>
      <c r="S465" s="1114"/>
      <c r="T465" s="1113">
        <f>T464+R465</f>
        <v>0</v>
      </c>
      <c r="U465" s="1114"/>
      <c r="V465" s="1113">
        <f>V464+T465</f>
        <v>0</v>
      </c>
      <c r="W465" s="1114"/>
      <c r="X465" s="1113">
        <f>X464+V465</f>
        <v>0</v>
      </c>
      <c r="Y465" s="1114"/>
      <c r="Z465" s="1113">
        <f>Z464+X465</f>
        <v>0</v>
      </c>
      <c r="AA465" s="1114"/>
      <c r="AB465" s="1113">
        <f>AB464+Z465</f>
        <v>0</v>
      </c>
      <c r="AC465" s="1114"/>
      <c r="AD465" s="1113">
        <f>AD464+AB465</f>
        <v>0</v>
      </c>
      <c r="AE465" s="1114"/>
      <c r="AF465" s="1113">
        <f>AF464+AD465</f>
        <v>0</v>
      </c>
      <c r="AG465" s="1114"/>
      <c r="AH465" s="1113">
        <f>AH464+AF465</f>
        <v>0</v>
      </c>
      <c r="AI465" s="1114"/>
      <c r="AJ465" s="1113">
        <f>AJ464+AH465</f>
        <v>0</v>
      </c>
      <c r="AK465" s="1114"/>
      <c r="AL465" s="1113">
        <f>AL464+AJ465</f>
        <v>0</v>
      </c>
      <c r="AM465" s="1114"/>
      <c r="AN465" s="1113">
        <f>AN464+AL465</f>
        <v>0</v>
      </c>
      <c r="AO465" s="1114"/>
      <c r="AP465" s="1113">
        <f>AP464+AN465</f>
        <v>0</v>
      </c>
      <c r="AQ465" s="1114"/>
      <c r="AR465" s="1113">
        <f>AR464+AP465</f>
        <v>0</v>
      </c>
      <c r="AS465" s="1114"/>
      <c r="AT465" s="1113">
        <f>AT464+AR465</f>
        <v>0</v>
      </c>
      <c r="AU465" s="1114"/>
      <c r="AV465" s="1113">
        <f>AV464+AT465</f>
        <v>0</v>
      </c>
      <c r="AW465" s="1114"/>
      <c r="AX465" s="1113">
        <f>AX464+AV465</f>
        <v>0</v>
      </c>
      <c r="AY465" s="1114"/>
      <c r="AZ465" s="1113">
        <f>AZ464+AX465</f>
        <v>0</v>
      </c>
      <c r="BA465" s="1114"/>
      <c r="BB465" s="1113">
        <f>BB464+AZ465</f>
        <v>0</v>
      </c>
      <c r="BC465" s="1114"/>
      <c r="BD465" s="1113">
        <f>BD464+BB465</f>
        <v>0</v>
      </c>
      <c r="BE465" s="1114"/>
      <c r="BF465" s="1113">
        <f>BF464+BD465</f>
        <v>0</v>
      </c>
      <c r="BG465" s="1114"/>
      <c r="BH465" s="1113">
        <f>BH464+BF465</f>
        <v>0</v>
      </c>
      <c r="BI465" s="1114"/>
      <c r="BJ465" s="1113">
        <f>BJ464+BH465</f>
        <v>0</v>
      </c>
      <c r="BK465" s="1114"/>
      <c r="BL465" s="1113">
        <f>BL464+BJ465</f>
        <v>0</v>
      </c>
      <c r="BM465" s="1114"/>
      <c r="BN465" s="1113">
        <f>BN464+BL465</f>
        <v>0</v>
      </c>
      <c r="BO465" s="1114"/>
      <c r="BP465" s="1113">
        <f>BP464+BN465</f>
        <v>0</v>
      </c>
      <c r="BQ465" s="1114"/>
      <c r="BR465" s="1113">
        <f>BR464+BP465</f>
        <v>0</v>
      </c>
      <c r="BS465" s="1114"/>
      <c r="BT465" s="1113">
        <f>BT464+BR465</f>
        <v>0</v>
      </c>
      <c r="BU465" s="1114"/>
      <c r="BV465" s="1113">
        <f>BV464+BT465</f>
        <v>0</v>
      </c>
      <c r="BW465" s="1114"/>
      <c r="BX465" s="1113">
        <f>BX464+BV465</f>
        <v>0</v>
      </c>
      <c r="BY465" s="1114"/>
      <c r="BZ465" s="1113">
        <f>BZ464+BX465</f>
        <v>0</v>
      </c>
      <c r="CA465" s="1114"/>
      <c r="CB465" s="1113">
        <f>CB464+BZ465</f>
        <v>0</v>
      </c>
      <c r="CC465" s="1114"/>
      <c r="CD465" s="1113">
        <f>CD464+CB465</f>
        <v>0</v>
      </c>
      <c r="CE465" s="1114"/>
      <c r="CF465" s="1113">
        <f>CF464+CD465</f>
        <v>0</v>
      </c>
      <c r="CG465" s="1114"/>
      <c r="CH465" s="1113">
        <f>CH464+CF465</f>
        <v>0</v>
      </c>
      <c r="CI465" s="1114"/>
      <c r="CJ465" s="1113">
        <f>CJ464+CH465</f>
        <v>0</v>
      </c>
      <c r="CK465" s="1114"/>
      <c r="CL465" s="1113">
        <f>CL464+CJ465</f>
        <v>0</v>
      </c>
      <c r="CM465" s="1114"/>
      <c r="CN465" s="1113">
        <f>CN464+CL465</f>
        <v>0</v>
      </c>
      <c r="CO465" s="1114"/>
      <c r="CP465" s="1113">
        <f>CP464+CN465</f>
        <v>0</v>
      </c>
      <c r="CQ465" s="1114"/>
      <c r="CR465" s="1113">
        <f>CR464+CP465</f>
        <v>0</v>
      </c>
      <c r="CS465" s="1114"/>
      <c r="CT465" s="1113">
        <f>CT464+CR465</f>
        <v>0</v>
      </c>
      <c r="CU465" s="1114"/>
      <c r="CV465" s="1113">
        <f>CV464+CT465</f>
        <v>0</v>
      </c>
      <c r="CW465" s="1114"/>
      <c r="CX465" s="1113">
        <f>CX464+CV465</f>
        <v>0</v>
      </c>
      <c r="CY465" s="1114"/>
      <c r="CZ465" s="1113">
        <f>CZ464+CX465</f>
        <v>0</v>
      </c>
      <c r="DA465" s="1114"/>
      <c r="DB465" s="1113">
        <f>DB464+CZ465</f>
        <v>0</v>
      </c>
      <c r="DC465" s="1114"/>
      <c r="DD465" s="1113">
        <f>DD464+DB465</f>
        <v>0</v>
      </c>
      <c r="DE465" s="1114"/>
      <c r="DF465" s="1113">
        <f>DF464+DD465</f>
        <v>0</v>
      </c>
      <c r="DG465" s="1114"/>
      <c r="DH465" s="1113">
        <f>DH464+DF465</f>
        <v>0</v>
      </c>
      <c r="DI465" s="1114"/>
      <c r="DJ465" s="1119">
        <f>DJ464+DH465</f>
        <v>0</v>
      </c>
      <c r="DK465" s="1120"/>
      <c r="DL465" s="1113">
        <f>DL464+DJ465</f>
        <v>0</v>
      </c>
      <c r="DM465" s="1114"/>
      <c r="DN465" s="1113">
        <f>DN464+DL465</f>
        <v>0</v>
      </c>
      <c r="DO465" s="1114"/>
      <c r="DP465" s="1113">
        <f>DP464+DN465</f>
        <v>0</v>
      </c>
      <c r="DQ465" s="1114"/>
      <c r="DR465" s="1113">
        <f>DR464+DP465</f>
        <v>0</v>
      </c>
      <c r="DS465" s="1114"/>
      <c r="DT465" s="1113">
        <f>DT464+DR465</f>
        <v>0</v>
      </c>
      <c r="DU465" s="1114"/>
      <c r="DV465" s="1113">
        <f>DV464+DT465</f>
        <v>0</v>
      </c>
      <c r="DW465" s="1114"/>
      <c r="DX465" s="1113">
        <f>DX464+DV465</f>
        <v>0</v>
      </c>
      <c r="DY465" s="1114"/>
      <c r="DZ465" s="1113">
        <f>DZ464+DX465</f>
        <v>0</v>
      </c>
      <c r="EA465" s="1114"/>
      <c r="EB465" s="1113">
        <f>EB464+DZ465</f>
        <v>0</v>
      </c>
      <c r="EC465" s="1114"/>
      <c r="ED465" s="1113">
        <f>ED464+EB465</f>
        <v>0</v>
      </c>
      <c r="EE465" s="1114"/>
      <c r="EF465" s="1113">
        <f>EF464+ED465</f>
        <v>0</v>
      </c>
      <c r="EG465" s="1114"/>
      <c r="EH465" s="1113">
        <f>EH464+EF465</f>
        <v>0</v>
      </c>
      <c r="EI465" s="1114"/>
      <c r="EJ465" s="1113">
        <f>EJ464+EH465</f>
        <v>0</v>
      </c>
      <c r="EK465" s="1114"/>
      <c r="EL465" s="1113">
        <f>EL464+EJ465</f>
        <v>0</v>
      </c>
      <c r="EM465" s="1114"/>
      <c r="EN465" s="1113">
        <f>EN464+EL465</f>
        <v>0</v>
      </c>
      <c r="EO465" s="1114"/>
      <c r="EP465" s="1113">
        <f>EP464+EN465</f>
        <v>0</v>
      </c>
      <c r="EQ465" s="1114"/>
      <c r="ER465" s="1113">
        <f>ER464+EP465</f>
        <v>0</v>
      </c>
      <c r="ES465" s="1114"/>
      <c r="ET465" s="1113">
        <f>ET464+ER465</f>
        <v>0</v>
      </c>
      <c r="EU465" s="1114"/>
      <c r="EV465" s="1113">
        <f>EV464+ET465</f>
        <v>0</v>
      </c>
      <c r="EW465" s="1114"/>
      <c r="EX465" s="1113">
        <f>EX464+EV465</f>
        <v>0</v>
      </c>
      <c r="EY465" s="1114"/>
      <c r="EZ465" s="1113">
        <f>EZ464+EX465</f>
        <v>0</v>
      </c>
      <c r="FA465" s="1114"/>
      <c r="FB465" s="1113">
        <f>FB464+EZ465</f>
        <v>0</v>
      </c>
      <c r="FC465" s="1114"/>
      <c r="FD465" s="1113">
        <f>FD464+FB465</f>
        <v>0</v>
      </c>
      <c r="FE465" s="1114"/>
      <c r="FF465" s="1113">
        <f>FF464+FD465</f>
        <v>0</v>
      </c>
      <c r="FG465" s="1114"/>
      <c r="FH465" s="1113">
        <f>FH464+FF465</f>
        <v>0</v>
      </c>
      <c r="FI465" s="1114"/>
      <c r="FJ465" s="1113">
        <f>FJ464+FH465</f>
        <v>0</v>
      </c>
      <c r="FK465" s="1114"/>
      <c r="FL465" s="1113">
        <f>FL464+FJ465</f>
        <v>0</v>
      </c>
      <c r="FM465" s="1114"/>
      <c r="FN465" s="1113">
        <f>FN464+FL465</f>
        <v>0</v>
      </c>
      <c r="FO465" s="1114"/>
      <c r="FP465" s="1113">
        <f>FP464+FN465</f>
        <v>0</v>
      </c>
      <c r="FQ465" s="1114"/>
      <c r="FR465" s="1113">
        <f>FR464+FP465</f>
        <v>0</v>
      </c>
      <c r="FS465" s="1114"/>
      <c r="FT465" s="1113">
        <f>FT464+FR465</f>
        <v>0</v>
      </c>
      <c r="FU465" s="1114"/>
      <c r="FV465" s="1113">
        <f>FV464+FT465</f>
        <v>0</v>
      </c>
      <c r="FW465" s="1114"/>
      <c r="FX465" s="1113">
        <f>FX464+FV465</f>
        <v>0</v>
      </c>
      <c r="FY465" s="1114"/>
      <c r="FZ465" s="1113">
        <f>FZ464+FX465</f>
        <v>0</v>
      </c>
      <c r="GA465" s="1114"/>
      <c r="GB465" s="1113">
        <f>GB464+FZ465</f>
        <v>0</v>
      </c>
      <c r="GC465" s="1114"/>
      <c r="GD465" s="1113">
        <f>GD464+GB465</f>
        <v>0</v>
      </c>
      <c r="GE465" s="1114"/>
      <c r="GF465" s="1113">
        <f>GF464+GD465</f>
        <v>0</v>
      </c>
      <c r="GG465" s="1114"/>
      <c r="GH465" s="1113">
        <f>GH464+GF465</f>
        <v>0</v>
      </c>
      <c r="GI465" s="1114"/>
      <c r="GJ465" s="1113">
        <f>GJ464+GH465</f>
        <v>0</v>
      </c>
      <c r="GK465" s="1114"/>
      <c r="GL465" s="1113">
        <f>GL464+GJ465</f>
        <v>0</v>
      </c>
      <c r="GM465" s="1114"/>
      <c r="GN465" s="1113">
        <f>GN464+GL465</f>
        <v>0</v>
      </c>
      <c r="GO465" s="1114"/>
      <c r="GP465" s="1113">
        <f>GP464+GN465</f>
        <v>0</v>
      </c>
      <c r="GQ465" s="1114"/>
      <c r="GR465" s="1113">
        <f>GR464+GP465</f>
        <v>0</v>
      </c>
      <c r="GS465" s="1114"/>
      <c r="GT465" s="1113">
        <f>GT464+GR465</f>
        <v>0</v>
      </c>
      <c r="GU465" s="1114"/>
      <c r="GV465" s="1113">
        <f t="shared" ref="GV465" si="1827">GV464+GT465</f>
        <v>0</v>
      </c>
      <c r="GW465" s="1114"/>
      <c r="GX465" s="1113">
        <f t="shared" ref="GX465" si="1828">GX464+GV465</f>
        <v>0</v>
      </c>
      <c r="GY465" s="1114"/>
      <c r="GZ465" s="1113">
        <f t="shared" ref="GZ465" si="1829">GZ464+GX465</f>
        <v>0</v>
      </c>
      <c r="HA465" s="1114"/>
      <c r="HB465" s="1113">
        <f>HB464+GZ465</f>
        <v>0</v>
      </c>
      <c r="HC465" s="1114"/>
      <c r="HD465" s="1113">
        <f t="shared" ref="HD465" si="1830">HD464+HB465</f>
        <v>0</v>
      </c>
      <c r="HE465" s="1114"/>
      <c r="HF465" s="1113">
        <f t="shared" ref="HF465" si="1831">HF464+HD465</f>
        <v>0</v>
      </c>
      <c r="HG465" s="1114"/>
      <c r="HH465" s="1113">
        <f t="shared" ref="HH465" si="1832">HH464+HF465</f>
        <v>0</v>
      </c>
      <c r="HI465" s="1114"/>
    </row>
    <row r="466" spans="1:217" s="21" customFormat="1" ht="12.75" hidden="1" customHeight="1">
      <c r="A466" s="1139"/>
      <c r="B466" s="1140"/>
      <c r="C466" s="1139"/>
      <c r="D466" s="1141"/>
      <c r="E466" s="1141"/>
      <c r="F466" s="1142"/>
      <c r="G466" s="1141"/>
      <c r="H466" s="844"/>
      <c r="I466" s="1143"/>
      <c r="J466" s="1144"/>
      <c r="K466" s="845" t="s">
        <v>385</v>
      </c>
      <c r="L466" s="1108" t="e">
        <f>IF($E460&gt;0,L463/$E460,"-")</f>
        <v>#N/A</v>
      </c>
      <c r="M466" s="1109"/>
      <c r="N466" s="1108" t="e">
        <f>IF($E460&gt;0,N463/$E460,"-")</f>
        <v>#N/A</v>
      </c>
      <c r="O466" s="1109"/>
      <c r="P466" s="1108" t="e">
        <f>IF($E460&gt;0,P463/$E460,"-")</f>
        <v>#N/A</v>
      </c>
      <c r="Q466" s="1109"/>
      <c r="R466" s="1108" t="e">
        <f>IF($E460&gt;0,R463/$E460,"-")</f>
        <v>#N/A</v>
      </c>
      <c r="S466" s="1109"/>
      <c r="T466" s="1108" t="e">
        <f>IF($E460&gt;0,T463/$E460,"-")</f>
        <v>#N/A</v>
      </c>
      <c r="U466" s="1109"/>
      <c r="V466" s="1108" t="e">
        <f>IF($E460&gt;0,V463/$E460,"-")</f>
        <v>#N/A</v>
      </c>
      <c r="W466" s="1109"/>
      <c r="X466" s="1108" t="e">
        <f>IF($E460&gt;0,X463/$E460,"-")</f>
        <v>#N/A</v>
      </c>
      <c r="Y466" s="1109"/>
      <c r="Z466" s="1108" t="e">
        <f>IF($E460&gt;0,Z463/$E460,"-")</f>
        <v>#N/A</v>
      </c>
      <c r="AA466" s="1109"/>
      <c r="AB466" s="1108" t="e">
        <f>IF($E460&gt;0,AB463/$E460,"-")</f>
        <v>#N/A</v>
      </c>
      <c r="AC466" s="1109"/>
      <c r="AD466" s="1108" t="e">
        <f>IF($E460&gt;0,AD463/$E460,"-")</f>
        <v>#N/A</v>
      </c>
      <c r="AE466" s="1109"/>
      <c r="AF466" s="1108" t="e">
        <f>IF($E460&gt;0,AF463/$E460,"-")</f>
        <v>#N/A</v>
      </c>
      <c r="AG466" s="1109"/>
      <c r="AH466" s="1108" t="e">
        <f>IF($E460&gt;0,AH463/$E460,"-")</f>
        <v>#N/A</v>
      </c>
      <c r="AI466" s="1109"/>
      <c r="AJ466" s="1108" t="e">
        <f>IF($E460&gt;0,AJ463/$E460,"-")</f>
        <v>#N/A</v>
      </c>
      <c r="AK466" s="1109"/>
      <c r="AL466" s="1108" t="e">
        <f>IF($E460&gt;0,AL463/$E460,"-")</f>
        <v>#N/A</v>
      </c>
      <c r="AM466" s="1109"/>
      <c r="AN466" s="1108" t="e">
        <f>IF($E460&gt;0,AN463/$E460,"-")</f>
        <v>#N/A</v>
      </c>
      <c r="AO466" s="1109"/>
      <c r="AP466" s="1108" t="e">
        <f>IF($E460&gt;0,AP463/$E460,"-")</f>
        <v>#N/A</v>
      </c>
      <c r="AQ466" s="1109"/>
      <c r="AR466" s="1108" t="e">
        <f>IF($E460&gt;0,AR463/$E460,"-")</f>
        <v>#N/A</v>
      </c>
      <c r="AS466" s="1109"/>
      <c r="AT466" s="1108" t="e">
        <f>IF($E460&gt;0,AT463/$E460,"-")</f>
        <v>#N/A</v>
      </c>
      <c r="AU466" s="1109"/>
      <c r="AV466" s="1108" t="e">
        <f>IF($E460&gt;0,AV463/$E460,"-")</f>
        <v>#N/A</v>
      </c>
      <c r="AW466" s="1109"/>
      <c r="AX466" s="1108" t="e">
        <f>IF($E460&gt;0,AX463/$E460,"-")</f>
        <v>#N/A</v>
      </c>
      <c r="AY466" s="1109"/>
      <c r="AZ466" s="1108" t="e">
        <f>IF($E460&gt;0,AZ463/$E460,"-")</f>
        <v>#N/A</v>
      </c>
      <c r="BA466" s="1109"/>
      <c r="BB466" s="1108" t="e">
        <f>IF($E460&gt;0,BB463/$E460,"-")</f>
        <v>#N/A</v>
      </c>
      <c r="BC466" s="1109"/>
      <c r="BD466" s="1108" t="e">
        <f>IF($E460&gt;0,BD463/$E460,"-")</f>
        <v>#N/A</v>
      </c>
      <c r="BE466" s="1109"/>
      <c r="BF466" s="1108" t="e">
        <f>IF($E460&gt;0,BF463/$E460,"-")</f>
        <v>#N/A</v>
      </c>
      <c r="BG466" s="1109"/>
      <c r="BH466" s="1108" t="e">
        <f>IF($E460&gt;0,BH463/$E460,"-")</f>
        <v>#N/A</v>
      </c>
      <c r="BI466" s="1109"/>
      <c r="BJ466" s="1108" t="e">
        <f>IF($E460&gt;0,BJ463/$E460,"-")</f>
        <v>#N/A</v>
      </c>
      <c r="BK466" s="1109"/>
      <c r="BL466" s="1108" t="e">
        <f>IF($E460&gt;0,BL463/$E460,"-")</f>
        <v>#N/A</v>
      </c>
      <c r="BM466" s="1109"/>
      <c r="BN466" s="1108" t="e">
        <f>IF($E460&gt;0,BN463/$E460,"-")</f>
        <v>#N/A</v>
      </c>
      <c r="BO466" s="1109"/>
      <c r="BP466" s="1108" t="e">
        <f>IF($E460&gt;0,BP463/$E460,"-")</f>
        <v>#N/A</v>
      </c>
      <c r="BQ466" s="1109"/>
      <c r="BR466" s="1108" t="e">
        <f>IF($E460&gt;0,BR463/$E460,"-")</f>
        <v>#N/A</v>
      </c>
      <c r="BS466" s="1109"/>
      <c r="BT466" s="1108" t="e">
        <f>IF($E460&gt;0,BT463/$E460,"-")</f>
        <v>#N/A</v>
      </c>
      <c r="BU466" s="1109"/>
      <c r="BV466" s="1108" t="e">
        <f>IF($E460&gt;0,BV463/$E460,"-")</f>
        <v>#N/A</v>
      </c>
      <c r="BW466" s="1109"/>
      <c r="BX466" s="1108" t="e">
        <f>IF($E460&gt;0,BX463/$E460,"-")</f>
        <v>#N/A</v>
      </c>
      <c r="BY466" s="1109"/>
      <c r="BZ466" s="1108" t="e">
        <f>IF($E460&gt;0,BZ463/$E460,"-")</f>
        <v>#N/A</v>
      </c>
      <c r="CA466" s="1109"/>
      <c r="CB466" s="1108" t="e">
        <f>IF($E460&gt;0,CB463/$E460,"-")</f>
        <v>#N/A</v>
      </c>
      <c r="CC466" s="1109"/>
      <c r="CD466" s="1108" t="e">
        <f>IF($E460&gt;0,CD463/$E460,"-")</f>
        <v>#N/A</v>
      </c>
      <c r="CE466" s="1109"/>
      <c r="CF466" s="1108" t="e">
        <f>IF($E460&gt;0,CF463/$E460,"-")</f>
        <v>#N/A</v>
      </c>
      <c r="CG466" s="1109"/>
      <c r="CH466" s="1108" t="e">
        <f>IF($E460&gt;0,CH463/$E460,"-")</f>
        <v>#N/A</v>
      </c>
      <c r="CI466" s="1109"/>
      <c r="CJ466" s="1108" t="e">
        <f>IF($E460&gt;0,CJ463/$E460,"-")</f>
        <v>#N/A</v>
      </c>
      <c r="CK466" s="1109"/>
      <c r="CL466" s="1108" t="e">
        <f>IF($E460&gt;0,CL463/$E460,"-")</f>
        <v>#N/A</v>
      </c>
      <c r="CM466" s="1109"/>
      <c r="CN466" s="1108" t="e">
        <f>IF($E460&gt;0,CN463/$E460,"-")</f>
        <v>#N/A</v>
      </c>
      <c r="CO466" s="1109"/>
      <c r="CP466" s="1108" t="e">
        <f>IF($E460&gt;0,CP463/$E460,"-")</f>
        <v>#N/A</v>
      </c>
      <c r="CQ466" s="1109"/>
      <c r="CR466" s="1108" t="e">
        <f>IF($E460&gt;0,CR463/$E460,"-")</f>
        <v>#N/A</v>
      </c>
      <c r="CS466" s="1109"/>
      <c r="CT466" s="1108" t="e">
        <f>IF($E460&gt;0,CT463/$E460,"-")</f>
        <v>#N/A</v>
      </c>
      <c r="CU466" s="1109"/>
      <c r="CV466" s="1108" t="e">
        <f>IF($E460&gt;0,CV463/$E460,"-")</f>
        <v>#N/A</v>
      </c>
      <c r="CW466" s="1109"/>
      <c r="CX466" s="1108" t="e">
        <f>IF($E460&gt;0,CX463/$E460,"-")</f>
        <v>#N/A</v>
      </c>
      <c r="CY466" s="1109"/>
      <c r="CZ466" s="1108" t="e">
        <f>IF($E460&gt;0,CZ463/$E460,"-")</f>
        <v>#N/A</v>
      </c>
      <c r="DA466" s="1109"/>
      <c r="DB466" s="1108" t="e">
        <f>IF($E460&gt;0,DB463/$E460,"-")</f>
        <v>#N/A</v>
      </c>
      <c r="DC466" s="1109"/>
      <c r="DD466" s="1108" t="e">
        <f>IF($E460&gt;0,DD463/$E460,"-")</f>
        <v>#N/A</v>
      </c>
      <c r="DE466" s="1109"/>
      <c r="DF466" s="1108" t="e">
        <f>IF($E460&gt;0,DF463/$E460,"-")</f>
        <v>#N/A</v>
      </c>
      <c r="DG466" s="1109"/>
      <c r="DH466" s="1108" t="e">
        <f>IF($E460&gt;0,DH463/$E460,"-")</f>
        <v>#N/A</v>
      </c>
      <c r="DI466" s="1109"/>
      <c r="DJ466" s="1115" t="e">
        <f>IF($E460&gt;0,DJ463/$E460,"-")</f>
        <v>#N/A</v>
      </c>
      <c r="DK466" s="1116"/>
      <c r="DL466" s="1108" t="e">
        <f>IF($E460&gt;0,DL463/$E460,"-")</f>
        <v>#N/A</v>
      </c>
      <c r="DM466" s="1109"/>
      <c r="DN466" s="1108" t="e">
        <f>IF($E460&gt;0,DN463/$E460,"-")</f>
        <v>#N/A</v>
      </c>
      <c r="DO466" s="1109"/>
      <c r="DP466" s="1108" t="e">
        <f>IF($E460&gt;0,DP463/$E460,"-")</f>
        <v>#N/A</v>
      </c>
      <c r="DQ466" s="1109"/>
      <c r="DR466" s="1108" t="e">
        <f>IF($E460&gt;0,DR463/$E460,"-")</f>
        <v>#N/A</v>
      </c>
      <c r="DS466" s="1109"/>
      <c r="DT466" s="1108" t="e">
        <f>IF($E460&gt;0,DT463/$E460,"-")</f>
        <v>#N/A</v>
      </c>
      <c r="DU466" s="1109"/>
      <c r="DV466" s="1108" t="e">
        <f>IF($E460&gt;0,DV463/$E460,"-")</f>
        <v>#N/A</v>
      </c>
      <c r="DW466" s="1109"/>
      <c r="DX466" s="1108" t="e">
        <f>IF($E460&gt;0,DX463/$E460,"-")</f>
        <v>#N/A</v>
      </c>
      <c r="DY466" s="1109"/>
      <c r="DZ466" s="1108" t="e">
        <f>IF($E460&gt;0,DZ463/$E460,"-")</f>
        <v>#N/A</v>
      </c>
      <c r="EA466" s="1109"/>
      <c r="EB466" s="1108" t="e">
        <f>IF($E460&gt;0,EB463/$E460,"-")</f>
        <v>#N/A</v>
      </c>
      <c r="EC466" s="1109"/>
      <c r="ED466" s="1108" t="e">
        <f>IF($E460&gt;0,ED463/$E460,"-")</f>
        <v>#N/A</v>
      </c>
      <c r="EE466" s="1109"/>
      <c r="EF466" s="1108" t="e">
        <f>IF($E460&gt;0,EF463/$E460,"-")</f>
        <v>#N/A</v>
      </c>
      <c r="EG466" s="1109"/>
      <c r="EH466" s="1108" t="e">
        <f>IF($E460&gt;0,EH463/$E460,"-")</f>
        <v>#N/A</v>
      </c>
      <c r="EI466" s="1109"/>
      <c r="EJ466" s="1108" t="e">
        <f>IF($E460&gt;0,EJ463/$E460,"-")</f>
        <v>#N/A</v>
      </c>
      <c r="EK466" s="1109"/>
      <c r="EL466" s="1108" t="e">
        <f>IF($E460&gt;0,EL463/$E460,"-")</f>
        <v>#N/A</v>
      </c>
      <c r="EM466" s="1109"/>
      <c r="EN466" s="1108" t="e">
        <f>IF($E460&gt;0,EN463/$E460,"-")</f>
        <v>#N/A</v>
      </c>
      <c r="EO466" s="1109"/>
      <c r="EP466" s="1108" t="e">
        <f>IF($E460&gt;0,EP463/$E460,"-")</f>
        <v>#N/A</v>
      </c>
      <c r="EQ466" s="1109"/>
      <c r="ER466" s="1108" t="e">
        <f>IF($E460&gt;0,ER463/$E460,"-")</f>
        <v>#N/A</v>
      </c>
      <c r="ES466" s="1109"/>
      <c r="ET466" s="1108" t="e">
        <f>IF($E460&gt;0,ET463/$E460,"-")</f>
        <v>#N/A</v>
      </c>
      <c r="EU466" s="1109"/>
      <c r="EV466" s="1108" t="e">
        <f>IF($E460&gt;0,EV463/$E460,"-")</f>
        <v>#N/A</v>
      </c>
      <c r="EW466" s="1109"/>
      <c r="EX466" s="1108" t="e">
        <f>IF($E460&gt;0,EX463/$E460,"-")</f>
        <v>#N/A</v>
      </c>
      <c r="EY466" s="1109"/>
      <c r="EZ466" s="1108" t="e">
        <f>IF($E460&gt;0,EZ463/$E460,"-")</f>
        <v>#N/A</v>
      </c>
      <c r="FA466" s="1109"/>
      <c r="FB466" s="1108" t="e">
        <f>IF($E460&gt;0,FB463/$E460,"-")</f>
        <v>#N/A</v>
      </c>
      <c r="FC466" s="1109"/>
      <c r="FD466" s="1108" t="e">
        <f>IF($E460&gt;0,FD463/$E460,"-")</f>
        <v>#N/A</v>
      </c>
      <c r="FE466" s="1109"/>
      <c r="FF466" s="1108" t="e">
        <f>IF($E460&gt;0,FF463/$E460,"-")</f>
        <v>#N/A</v>
      </c>
      <c r="FG466" s="1109"/>
      <c r="FH466" s="1108" t="e">
        <f>IF($E460&gt;0,FH463/$E460,"-")</f>
        <v>#N/A</v>
      </c>
      <c r="FI466" s="1109"/>
      <c r="FJ466" s="1108" t="e">
        <f>IF($E460&gt;0,FJ463/$E460,"-")</f>
        <v>#N/A</v>
      </c>
      <c r="FK466" s="1109"/>
      <c r="FL466" s="1108" t="e">
        <f>IF($E460&gt;0,FL463/$E460,"-")</f>
        <v>#N/A</v>
      </c>
      <c r="FM466" s="1109"/>
      <c r="FN466" s="1108" t="e">
        <f>IF($E460&gt;0,FN463/$E460,"-")</f>
        <v>#N/A</v>
      </c>
      <c r="FO466" s="1109"/>
      <c r="FP466" s="1108" t="e">
        <f>IF($E460&gt;0,FP463/$E460,"-")</f>
        <v>#N/A</v>
      </c>
      <c r="FQ466" s="1109"/>
      <c r="FR466" s="1108" t="e">
        <f>IF($E460&gt;0,FR463/$E460,"-")</f>
        <v>#N/A</v>
      </c>
      <c r="FS466" s="1109"/>
      <c r="FT466" s="1108" t="e">
        <f>IF($E460&gt;0,FT463/$E460,"-")</f>
        <v>#N/A</v>
      </c>
      <c r="FU466" s="1109"/>
      <c r="FV466" s="1108" t="e">
        <f>IF($E460&gt;0,FV463/$E460,"-")</f>
        <v>#N/A</v>
      </c>
      <c r="FW466" s="1109"/>
      <c r="FX466" s="1108" t="e">
        <f>IF($E460&gt;0,FX463/$E460,"-")</f>
        <v>#N/A</v>
      </c>
      <c r="FY466" s="1109"/>
      <c r="FZ466" s="1108" t="e">
        <f>IF($E460&gt;0,FZ463/$E460,"-")</f>
        <v>#N/A</v>
      </c>
      <c r="GA466" s="1109"/>
      <c r="GB466" s="1108" t="e">
        <f>IF($E460&gt;0,GB463/$E460,"-")</f>
        <v>#N/A</v>
      </c>
      <c r="GC466" s="1109"/>
      <c r="GD466" s="1108" t="e">
        <f>IF($E460&gt;0,GD463/$E460,"-")</f>
        <v>#N/A</v>
      </c>
      <c r="GE466" s="1109"/>
      <c r="GF466" s="1108" t="e">
        <f>IF($E460&gt;0,GF463/$E460,"-")</f>
        <v>#N/A</v>
      </c>
      <c r="GG466" s="1109"/>
      <c r="GH466" s="1108" t="e">
        <f>IF($E460&gt;0,GH463/$E460,"-")</f>
        <v>#N/A</v>
      </c>
      <c r="GI466" s="1109"/>
      <c r="GJ466" s="1108" t="e">
        <f>IF($E460&gt;0,GJ463/$E460,"-")</f>
        <v>#N/A</v>
      </c>
      <c r="GK466" s="1109"/>
      <c r="GL466" s="1108" t="e">
        <f>IF($E460&gt;0,GL463/$E460,"-")</f>
        <v>#N/A</v>
      </c>
      <c r="GM466" s="1109"/>
      <c r="GN466" s="1108" t="e">
        <f>IF($E460&gt;0,GN463/$E460,"-")</f>
        <v>#N/A</v>
      </c>
      <c r="GO466" s="1109"/>
      <c r="GP466" s="1108" t="e">
        <f>IF($E460&gt;0,GP463/$E460,"-")</f>
        <v>#N/A</v>
      </c>
      <c r="GQ466" s="1109"/>
      <c r="GR466" s="1108" t="e">
        <f>IF($E460&gt;0,GR463/$E460,"-")</f>
        <v>#N/A</v>
      </c>
      <c r="GS466" s="1109"/>
      <c r="GT466" s="1108" t="e">
        <f>IF($E460&gt;0,GT463/$E460,"-")</f>
        <v>#N/A</v>
      </c>
      <c r="GU466" s="1109"/>
      <c r="GV466" s="1108" t="e">
        <f t="shared" ref="GV466" si="1833">IF($E460&gt;0,GV463/$E460,"-")</f>
        <v>#N/A</v>
      </c>
      <c r="GW466" s="1109"/>
      <c r="GX466" s="1108" t="e">
        <f t="shared" ref="GX466" si="1834">IF($E460&gt;0,GX463/$E460,"-")</f>
        <v>#N/A</v>
      </c>
      <c r="GY466" s="1109"/>
      <c r="GZ466" s="1108" t="e">
        <f t="shared" ref="GZ466" si="1835">IF($E460&gt;0,GZ463/$E460,"-")</f>
        <v>#N/A</v>
      </c>
      <c r="HA466" s="1109"/>
      <c r="HB466" s="1108" t="e">
        <f>IF($E460&gt;0,HB463/$E460,"-")</f>
        <v>#N/A</v>
      </c>
      <c r="HC466" s="1109"/>
      <c r="HD466" s="1108" t="e">
        <f t="shared" ref="HD466" si="1836">IF($E460&gt;0,HD463/$E460,"-")</f>
        <v>#N/A</v>
      </c>
      <c r="HE466" s="1109"/>
      <c r="HF466" s="1108" t="e">
        <f t="shared" ref="HF466" si="1837">IF($E460&gt;0,HF463/$E460,"-")</f>
        <v>#N/A</v>
      </c>
      <c r="HG466" s="1109"/>
      <c r="HH466" s="1108" t="e">
        <f t="shared" ref="HH466" si="1838">IF($E460&gt;0,HH463/$E460,"-")</f>
        <v>#N/A</v>
      </c>
      <c r="HI466" s="1109"/>
    </row>
    <row r="467" spans="1:217" ht="12.75" hidden="1" customHeight="1">
      <c r="A467" s="1139"/>
      <c r="B467" s="1140"/>
      <c r="C467" s="1139"/>
      <c r="D467" s="1141"/>
      <c r="E467" s="1141"/>
      <c r="F467" s="1142"/>
      <c r="G467" s="1141"/>
      <c r="H467" s="733"/>
      <c r="I467" s="1143"/>
      <c r="J467" s="1144"/>
      <c r="K467" s="846" t="s">
        <v>386</v>
      </c>
      <c r="L467" s="1110" t="e">
        <f>IF($E460&gt;0,L465/$E460,"-")</f>
        <v>#N/A</v>
      </c>
      <c r="M467" s="1111"/>
      <c r="N467" s="1110" t="e">
        <f>IF($E460&gt;0,N465/$E460,"-")</f>
        <v>#N/A</v>
      </c>
      <c r="O467" s="1111"/>
      <c r="P467" s="1110" t="e">
        <f>IF($E460&gt;0,P465/$E460,"-")</f>
        <v>#N/A</v>
      </c>
      <c r="Q467" s="1111"/>
      <c r="R467" s="1110" t="e">
        <f>IF($E460&gt;0,R465/$E460,"-")</f>
        <v>#N/A</v>
      </c>
      <c r="S467" s="1111"/>
      <c r="T467" s="1110" t="e">
        <f>IF($E460&gt;0,T465/$E460,"-")</f>
        <v>#N/A</v>
      </c>
      <c r="U467" s="1111"/>
      <c r="V467" s="1110" t="e">
        <f>IF($E460&gt;0,V465/$E460,"-")</f>
        <v>#N/A</v>
      </c>
      <c r="W467" s="1111"/>
      <c r="X467" s="1110" t="e">
        <f>IF($E460&gt;0,X465/$E460,"-")</f>
        <v>#N/A</v>
      </c>
      <c r="Y467" s="1111"/>
      <c r="Z467" s="1110" t="e">
        <f>IF($E460&gt;0,Z465/$E460,"-")</f>
        <v>#N/A</v>
      </c>
      <c r="AA467" s="1111"/>
      <c r="AB467" s="1110" t="e">
        <f>IF($E460&gt;0,AB465/$E460,"-")</f>
        <v>#N/A</v>
      </c>
      <c r="AC467" s="1111"/>
      <c r="AD467" s="1110" t="e">
        <f>IF($E460&gt;0,AD465/$E460,"-")</f>
        <v>#N/A</v>
      </c>
      <c r="AE467" s="1111"/>
      <c r="AF467" s="1110" t="e">
        <f>IF($E460&gt;0,AF465/$E460,"-")</f>
        <v>#N/A</v>
      </c>
      <c r="AG467" s="1111"/>
      <c r="AH467" s="1110" t="e">
        <f>IF($E460&gt;0,AH465/$E460,"-")</f>
        <v>#N/A</v>
      </c>
      <c r="AI467" s="1111"/>
      <c r="AJ467" s="1110" t="e">
        <f>IF($E460&gt;0,AJ465/$E460,"-")</f>
        <v>#N/A</v>
      </c>
      <c r="AK467" s="1111"/>
      <c r="AL467" s="1110" t="e">
        <f>IF($E460&gt;0,AL465/$E460,"-")</f>
        <v>#N/A</v>
      </c>
      <c r="AM467" s="1111"/>
      <c r="AN467" s="1110" t="e">
        <f>IF($E460&gt;0,AN465/$E460,"-")</f>
        <v>#N/A</v>
      </c>
      <c r="AO467" s="1111"/>
      <c r="AP467" s="1110" t="e">
        <f>IF($E460&gt;0,AP465/$E460,"-")</f>
        <v>#N/A</v>
      </c>
      <c r="AQ467" s="1111"/>
      <c r="AR467" s="1110" t="e">
        <f>IF($E460&gt;0,AR465/$E460,"-")</f>
        <v>#N/A</v>
      </c>
      <c r="AS467" s="1111"/>
      <c r="AT467" s="1110" t="e">
        <f>IF($E460&gt;0,AT465/$E460,"-")</f>
        <v>#N/A</v>
      </c>
      <c r="AU467" s="1111"/>
      <c r="AV467" s="1110" t="e">
        <f>IF($E460&gt;0,AV465/$E460,"-")</f>
        <v>#N/A</v>
      </c>
      <c r="AW467" s="1111"/>
      <c r="AX467" s="1110" t="e">
        <f>IF($E460&gt;0,AX465/$E460,"-")</f>
        <v>#N/A</v>
      </c>
      <c r="AY467" s="1111"/>
      <c r="AZ467" s="1110" t="e">
        <f>IF($E460&gt;0,AZ465/$E460,"-")</f>
        <v>#N/A</v>
      </c>
      <c r="BA467" s="1111"/>
      <c r="BB467" s="1110" t="e">
        <f>IF($E460&gt;0,BB465/$E460,"-")</f>
        <v>#N/A</v>
      </c>
      <c r="BC467" s="1111"/>
      <c r="BD467" s="1110" t="e">
        <f>IF($E460&gt;0,BD465/$E460,"-")</f>
        <v>#N/A</v>
      </c>
      <c r="BE467" s="1111"/>
      <c r="BF467" s="1110" t="e">
        <f>IF($E460&gt;0,BF465/$E460,"-")</f>
        <v>#N/A</v>
      </c>
      <c r="BG467" s="1111"/>
      <c r="BH467" s="1110" t="e">
        <f>IF($E460&gt;0,BH465/$E460,"-")</f>
        <v>#N/A</v>
      </c>
      <c r="BI467" s="1111"/>
      <c r="BJ467" s="1110" t="e">
        <f>IF($E460&gt;0,BJ465/$E460,"-")</f>
        <v>#N/A</v>
      </c>
      <c r="BK467" s="1111"/>
      <c r="BL467" s="1110" t="e">
        <f>IF($E460&gt;0,BL465/$E460,"-")</f>
        <v>#N/A</v>
      </c>
      <c r="BM467" s="1111"/>
      <c r="BN467" s="1110" t="e">
        <f>IF($E460&gt;0,BN465/$E460,"-")</f>
        <v>#N/A</v>
      </c>
      <c r="BO467" s="1111"/>
      <c r="BP467" s="1110" t="e">
        <f>IF($E460&gt;0,BP465/$E460,"-")</f>
        <v>#N/A</v>
      </c>
      <c r="BQ467" s="1111"/>
      <c r="BR467" s="1107" t="e">
        <f>IF($E460&gt;0,BR465/$E460,"-")</f>
        <v>#N/A</v>
      </c>
      <c r="BS467" s="1107"/>
      <c r="BT467" s="1107" t="e">
        <f>IF($E460&gt;0,BT465/$E460,"-")</f>
        <v>#N/A</v>
      </c>
      <c r="BU467" s="1107"/>
      <c r="BV467" s="1107" t="e">
        <f>IF($E460&gt;0,BV465/$E460,"-")</f>
        <v>#N/A</v>
      </c>
      <c r="BW467" s="1107"/>
      <c r="BX467" s="1107" t="e">
        <f>IF($E460&gt;0,BX465/$E460,"-")</f>
        <v>#N/A</v>
      </c>
      <c r="BY467" s="1107"/>
      <c r="BZ467" s="1107" t="e">
        <f>IF($E460&gt;0,BZ465/$E460,"-")</f>
        <v>#N/A</v>
      </c>
      <c r="CA467" s="1107"/>
      <c r="CB467" s="1107" t="e">
        <f>IF($E460&gt;0,CB465/$E460,"-")</f>
        <v>#N/A</v>
      </c>
      <c r="CC467" s="1107"/>
      <c r="CD467" s="1107" t="e">
        <f>IF($E460&gt;0,CD465/$E460,"-")</f>
        <v>#N/A</v>
      </c>
      <c r="CE467" s="1107"/>
      <c r="CF467" s="1107" t="e">
        <f>IF($E460&gt;0,CF465/$E460,"-")</f>
        <v>#N/A</v>
      </c>
      <c r="CG467" s="1107"/>
      <c r="CH467" s="1107" t="e">
        <f>IF($E460&gt;0,CH465/$E460,"-")</f>
        <v>#N/A</v>
      </c>
      <c r="CI467" s="1107"/>
      <c r="CJ467" s="1107" t="e">
        <f>IF($E460&gt;0,CJ465/$E460,"-")</f>
        <v>#N/A</v>
      </c>
      <c r="CK467" s="1107"/>
      <c r="CL467" s="1107" t="e">
        <f>IF($E460&gt;0,CL465/$E460,"-")</f>
        <v>#N/A</v>
      </c>
      <c r="CM467" s="1107"/>
      <c r="CN467" s="1107" t="e">
        <f>IF($E460&gt;0,CN465/$E460,"-")</f>
        <v>#N/A</v>
      </c>
      <c r="CO467" s="1107"/>
      <c r="CP467" s="1107" t="e">
        <f>IF($E460&gt;0,CP465/$E460,"-")</f>
        <v>#N/A</v>
      </c>
      <c r="CQ467" s="1107"/>
      <c r="CR467" s="1107" t="e">
        <f>IF($E460&gt;0,CR465/$E460,"-")</f>
        <v>#N/A</v>
      </c>
      <c r="CS467" s="1107"/>
      <c r="CT467" s="1107" t="e">
        <f>IF($E460&gt;0,CT465/$E460,"-")</f>
        <v>#N/A</v>
      </c>
      <c r="CU467" s="1107"/>
      <c r="CV467" s="1107" t="e">
        <f>IF($E460&gt;0,CV465/$E460,"-")</f>
        <v>#N/A</v>
      </c>
      <c r="CW467" s="1107"/>
      <c r="CX467" s="1107" t="e">
        <f>IF($E460&gt;0,CX465/$E460,"-")</f>
        <v>#N/A</v>
      </c>
      <c r="CY467" s="1107"/>
      <c r="CZ467" s="1107" t="e">
        <f>IF($E460&gt;0,CZ465/$E460,"-")</f>
        <v>#N/A</v>
      </c>
      <c r="DA467" s="1107"/>
      <c r="DB467" s="1107" t="e">
        <f>IF($E460&gt;0,DB465/$E460,"-")</f>
        <v>#N/A</v>
      </c>
      <c r="DC467" s="1107"/>
      <c r="DD467" s="1107" t="e">
        <f>IF($E460&gt;0,DD465/$E460,"-")</f>
        <v>#N/A</v>
      </c>
      <c r="DE467" s="1107"/>
      <c r="DF467" s="1107" t="e">
        <f>IF($E460&gt;0,DF465/$E460,"-")</f>
        <v>#N/A</v>
      </c>
      <c r="DG467" s="1107"/>
      <c r="DH467" s="1107" t="e">
        <f>IF($E460&gt;0,DH465/$E460,"-")</f>
        <v>#N/A</v>
      </c>
      <c r="DI467" s="1107"/>
      <c r="DJ467" s="1112" t="e">
        <f>IF($E460&gt;0,DJ465/$E460,"-")</f>
        <v>#N/A</v>
      </c>
      <c r="DK467" s="1112"/>
      <c r="DL467" s="1107" t="e">
        <f>IF($E460&gt;0,DL465/$E460,"-")</f>
        <v>#N/A</v>
      </c>
      <c r="DM467" s="1107"/>
      <c r="DN467" s="1107" t="e">
        <f>IF($E460&gt;0,DN465/$E460,"-")</f>
        <v>#N/A</v>
      </c>
      <c r="DO467" s="1107"/>
      <c r="DP467" s="1107" t="e">
        <f>IF($E460&gt;0,DP465/$E460,"-")</f>
        <v>#N/A</v>
      </c>
      <c r="DQ467" s="1107"/>
      <c r="DR467" s="1107" t="e">
        <f>IF($E460&gt;0,DR465/$E460,"-")</f>
        <v>#N/A</v>
      </c>
      <c r="DS467" s="1107"/>
      <c r="DT467" s="1107" t="e">
        <f>IF($E460&gt;0,DT465/$E460,"-")</f>
        <v>#N/A</v>
      </c>
      <c r="DU467" s="1107"/>
      <c r="DV467" s="1107" t="e">
        <f>IF($E460&gt;0,DV465/$E460,"-")</f>
        <v>#N/A</v>
      </c>
      <c r="DW467" s="1107"/>
      <c r="DX467" s="1107" t="e">
        <f>IF($E460&gt;0,DX465/$E460,"-")</f>
        <v>#N/A</v>
      </c>
      <c r="DY467" s="1107"/>
      <c r="DZ467" s="1107" t="e">
        <f>IF($E460&gt;0,DZ465/$E460,"-")</f>
        <v>#N/A</v>
      </c>
      <c r="EA467" s="1107"/>
      <c r="EB467" s="1107" t="e">
        <f>IF($E460&gt;0,EB465/$E460,"-")</f>
        <v>#N/A</v>
      </c>
      <c r="EC467" s="1107"/>
      <c r="ED467" s="1107" t="e">
        <f>IF($E460&gt;0,ED465/$E460,"-")</f>
        <v>#N/A</v>
      </c>
      <c r="EE467" s="1107"/>
      <c r="EF467" s="1107" t="e">
        <f>IF($E460&gt;0,EF465/$E460,"-")</f>
        <v>#N/A</v>
      </c>
      <c r="EG467" s="1107"/>
      <c r="EH467" s="1107" t="e">
        <f>IF($E460&gt;0,EH465/$E460,"-")</f>
        <v>#N/A</v>
      </c>
      <c r="EI467" s="1107"/>
      <c r="EJ467" s="1107" t="e">
        <f>IF($E460&gt;0,EJ465/$E460,"-")</f>
        <v>#N/A</v>
      </c>
      <c r="EK467" s="1107"/>
      <c r="EL467" s="1107" t="e">
        <f>IF($E460&gt;0,EL465/$E460,"-")</f>
        <v>#N/A</v>
      </c>
      <c r="EM467" s="1107"/>
      <c r="EN467" s="1107" t="e">
        <f>IF($E460&gt;0,EN465/$E460,"-")</f>
        <v>#N/A</v>
      </c>
      <c r="EO467" s="1107"/>
      <c r="EP467" s="1107" t="e">
        <f>IF($E460&gt;0,EP465/$E460,"-")</f>
        <v>#N/A</v>
      </c>
      <c r="EQ467" s="1107"/>
      <c r="ER467" s="1107" t="e">
        <f>IF($E460&gt;0,ER465/$E460,"-")</f>
        <v>#N/A</v>
      </c>
      <c r="ES467" s="1107"/>
      <c r="ET467" s="1107" t="e">
        <f>IF($E460&gt;0,ET465/$E460,"-")</f>
        <v>#N/A</v>
      </c>
      <c r="EU467" s="1107"/>
      <c r="EV467" s="1107" t="e">
        <f>IF($E460&gt;0,EV465/$E460,"-")</f>
        <v>#N/A</v>
      </c>
      <c r="EW467" s="1107"/>
      <c r="EX467" s="1107" t="e">
        <f>IF($E460&gt;0,EX465/$E460,"-")</f>
        <v>#N/A</v>
      </c>
      <c r="EY467" s="1107"/>
      <c r="EZ467" s="1107" t="e">
        <f>IF($E460&gt;0,EZ465/$E460,"-")</f>
        <v>#N/A</v>
      </c>
      <c r="FA467" s="1107"/>
      <c r="FB467" s="1107" t="e">
        <f>IF($E460&gt;0,FB465/$E460,"-")</f>
        <v>#N/A</v>
      </c>
      <c r="FC467" s="1107"/>
      <c r="FD467" s="1107" t="e">
        <f>IF($E460&gt;0,FD465/$E460,"-")</f>
        <v>#N/A</v>
      </c>
      <c r="FE467" s="1107"/>
      <c r="FF467" s="1107" t="e">
        <f>IF($E460&gt;0,FF465/$E460,"-")</f>
        <v>#N/A</v>
      </c>
      <c r="FG467" s="1107"/>
      <c r="FH467" s="1107" t="e">
        <f>IF($E460&gt;0,FH465/$E460,"-")</f>
        <v>#N/A</v>
      </c>
      <c r="FI467" s="1107"/>
      <c r="FJ467" s="1107" t="e">
        <f>IF($E460&gt;0,FJ465/$E460,"-")</f>
        <v>#N/A</v>
      </c>
      <c r="FK467" s="1107"/>
      <c r="FL467" s="1107" t="e">
        <f>IF($E460&gt;0,FL465/$E460,"-")</f>
        <v>#N/A</v>
      </c>
      <c r="FM467" s="1107"/>
      <c r="FN467" s="1107" t="e">
        <f>IF($E460&gt;0,FN465/$E460,"-")</f>
        <v>#N/A</v>
      </c>
      <c r="FO467" s="1107"/>
      <c r="FP467" s="1107" t="e">
        <f>IF($E460&gt;0,FP465/$E460,"-")</f>
        <v>#N/A</v>
      </c>
      <c r="FQ467" s="1107"/>
      <c r="FR467" s="1107" t="e">
        <f>IF($E460&gt;0,FR465/$E460,"-")</f>
        <v>#N/A</v>
      </c>
      <c r="FS467" s="1107"/>
      <c r="FT467" s="1107" t="e">
        <f>IF($E460&gt;0,FT465/$E460,"-")</f>
        <v>#N/A</v>
      </c>
      <c r="FU467" s="1107"/>
      <c r="FV467" s="1107" t="e">
        <f>IF($E460&gt;0,FV465/$E460,"-")</f>
        <v>#N/A</v>
      </c>
      <c r="FW467" s="1107"/>
      <c r="FX467" s="1107" t="e">
        <f>IF($E460&gt;0,FX465/$E460,"-")</f>
        <v>#N/A</v>
      </c>
      <c r="FY467" s="1107"/>
      <c r="FZ467" s="1107" t="e">
        <f>IF($E460&gt;0,FZ465/$E460,"-")</f>
        <v>#N/A</v>
      </c>
      <c r="GA467" s="1107"/>
      <c r="GB467" s="1107" t="e">
        <f>IF($E460&gt;0,GB465/$E460,"-")</f>
        <v>#N/A</v>
      </c>
      <c r="GC467" s="1107"/>
      <c r="GD467" s="1107" t="e">
        <f>IF($E460&gt;0,GD465/$E460,"-")</f>
        <v>#N/A</v>
      </c>
      <c r="GE467" s="1107"/>
      <c r="GF467" s="1107" t="e">
        <f>IF($E460&gt;0,GF465/$E460,"-")</f>
        <v>#N/A</v>
      </c>
      <c r="GG467" s="1107"/>
      <c r="GH467" s="1107" t="e">
        <f>IF($E460&gt;0,GH465/$E460,"-")</f>
        <v>#N/A</v>
      </c>
      <c r="GI467" s="1107"/>
      <c r="GJ467" s="1107" t="e">
        <f>IF($E460&gt;0,GJ465/$E460,"-")</f>
        <v>#N/A</v>
      </c>
      <c r="GK467" s="1107"/>
      <c r="GL467" s="1107" t="e">
        <f>IF($E460&gt;0,GL465/$E460,"-")</f>
        <v>#N/A</v>
      </c>
      <c r="GM467" s="1107"/>
      <c r="GN467" s="1107" t="e">
        <f>IF($E460&gt;0,GN465/$E460,"-")</f>
        <v>#N/A</v>
      </c>
      <c r="GO467" s="1107"/>
      <c r="GP467" s="1107" t="e">
        <f>IF($E460&gt;0,GP465/$E460,"-")</f>
        <v>#N/A</v>
      </c>
      <c r="GQ467" s="1107"/>
      <c r="GR467" s="1107" t="e">
        <f>IF($E460&gt;0,GR465/$E460,"-")</f>
        <v>#N/A</v>
      </c>
      <c r="GS467" s="1107"/>
      <c r="GT467" s="1107" t="e">
        <f>IF($E460&gt;0,GT465/$E460,"-")</f>
        <v>#N/A</v>
      </c>
      <c r="GU467" s="1107"/>
      <c r="GV467" s="1107" t="e">
        <f t="shared" ref="GV467" si="1839">IF($E460&gt;0,GV465/$E460,"-")</f>
        <v>#N/A</v>
      </c>
      <c r="GW467" s="1107"/>
      <c r="GX467" s="1107" t="e">
        <f t="shared" ref="GX467" si="1840">IF($E460&gt;0,GX465/$E460,"-")</f>
        <v>#N/A</v>
      </c>
      <c r="GY467" s="1107"/>
      <c r="GZ467" s="1107" t="e">
        <f t="shared" ref="GZ467" si="1841">IF($E460&gt;0,GZ465/$E460,"-")</f>
        <v>#N/A</v>
      </c>
      <c r="HA467" s="1107"/>
      <c r="HB467" s="1107" t="e">
        <f>IF($E460&gt;0,HB465/$E460,"-")</f>
        <v>#N/A</v>
      </c>
      <c r="HC467" s="1107"/>
      <c r="HD467" s="1107" t="e">
        <f t="shared" ref="HD467" si="1842">IF($E460&gt;0,HD465/$E460,"-")</f>
        <v>#N/A</v>
      </c>
      <c r="HE467" s="1107"/>
      <c r="HF467" s="1107" t="e">
        <f t="shared" ref="HF467" si="1843">IF($E460&gt;0,HF465/$E460,"-")</f>
        <v>#N/A</v>
      </c>
      <c r="HG467" s="1107"/>
      <c r="HH467" s="1107" t="e">
        <f t="shared" ref="HH467" si="1844">IF($E460&gt;0,HH465/$E460,"-")</f>
        <v>#N/A</v>
      </c>
      <c r="HI467" s="1107"/>
    </row>
    <row r="468" spans="1:217" s="5" customFormat="1" ht="15" hidden="1" customHeight="1">
      <c r="A468" s="677"/>
      <c r="B468" s="678"/>
      <c r="C468" s="678"/>
      <c r="D468" s="679"/>
      <c r="E468" s="679"/>
      <c r="F468" s="678"/>
      <c r="G468" s="678"/>
      <c r="H468" s="678"/>
      <c r="I468" s="678"/>
      <c r="J468" s="678"/>
      <c r="K468" s="678"/>
      <c r="L468" s="1178"/>
      <c r="M468" s="1178"/>
      <c r="N468" s="1178"/>
      <c r="O468" s="1178"/>
      <c r="P468" s="1178"/>
      <c r="Q468" s="1178"/>
      <c r="R468" s="1178"/>
      <c r="S468" s="1192"/>
      <c r="T468" s="1180"/>
      <c r="U468" s="1178"/>
      <c r="V468" s="1178"/>
      <c r="W468" s="1178"/>
      <c r="X468" s="1178"/>
      <c r="Y468" s="1178"/>
      <c r="Z468" s="1178"/>
      <c r="AA468" s="1192"/>
      <c r="AB468" s="1180"/>
      <c r="AC468" s="1178"/>
      <c r="AD468" s="1178"/>
      <c r="AE468" s="1178"/>
      <c r="AF468" s="1178"/>
      <c r="AG468" s="1178"/>
      <c r="AH468" s="1178"/>
      <c r="AI468" s="1192"/>
      <c r="AJ468" s="1180"/>
      <c r="AK468" s="1178"/>
      <c r="AL468" s="1178"/>
      <c r="AM468" s="1178"/>
      <c r="AN468" s="1178"/>
      <c r="AO468" s="1178"/>
      <c r="AP468" s="1178"/>
      <c r="AQ468" s="1192"/>
      <c r="AR468" s="1180"/>
      <c r="AS468" s="1178"/>
      <c r="AT468" s="831"/>
      <c r="AU468" s="831"/>
      <c r="AV468" s="831"/>
      <c r="AW468" s="831"/>
      <c r="AX468" s="831"/>
      <c r="AY468" s="832"/>
      <c r="AZ468" s="833"/>
      <c r="BA468" s="831"/>
      <c r="BB468" s="831"/>
      <c r="BC468" s="831"/>
      <c r="BD468" s="831"/>
      <c r="BE468" s="831"/>
      <c r="BF468" s="831"/>
      <c r="BG468" s="832"/>
      <c r="BH468" s="833"/>
      <c r="BI468" s="831"/>
      <c r="BJ468" s="831"/>
      <c r="BK468" s="831"/>
      <c r="BL468" s="831"/>
      <c r="BM468" s="831"/>
      <c r="BN468" s="831"/>
      <c r="BO468" s="832"/>
      <c r="BP468" s="833"/>
      <c r="BQ468" s="831"/>
      <c r="BR468" s="831"/>
      <c r="BS468" s="831"/>
      <c r="BT468" s="831"/>
      <c r="BU468" s="831"/>
      <c r="BV468" s="831"/>
      <c r="BW468" s="832"/>
      <c r="BX468" s="833"/>
      <c r="BY468" s="831"/>
      <c r="BZ468" s="831"/>
      <c r="CA468" s="831"/>
      <c r="CB468" s="831"/>
      <c r="CC468" s="831"/>
      <c r="CD468" s="1178"/>
      <c r="CE468" s="1179"/>
      <c r="CF468" s="1180"/>
      <c r="CG468" s="1181"/>
      <c r="CH468" s="1178"/>
      <c r="CI468" s="1181"/>
      <c r="CJ468" s="1178"/>
      <c r="CK468" s="1181"/>
      <c r="CL468" s="1178"/>
      <c r="CM468" s="1179"/>
      <c r="CN468" s="1180"/>
      <c r="CO468" s="1181"/>
      <c r="CP468" s="1182"/>
      <c r="CQ468" s="1183"/>
      <c r="CR468" s="1182"/>
      <c r="CS468" s="1183"/>
      <c r="CT468" s="834"/>
      <c r="CU468" s="835"/>
      <c r="CV468" s="836"/>
      <c r="CW468" s="834"/>
      <c r="CX468" s="834"/>
      <c r="CY468" s="834"/>
      <c r="CZ468" s="834"/>
      <c r="DA468" s="834"/>
      <c r="DB468" s="834"/>
      <c r="DC468" s="835"/>
      <c r="DD468" s="836"/>
      <c r="DE468" s="834"/>
      <c r="DF468" s="834"/>
      <c r="DG468" s="834"/>
      <c r="DH468" s="834"/>
      <c r="DI468" s="834"/>
      <c r="DJ468" s="977"/>
      <c r="DK468" s="977"/>
      <c r="DL468" s="836"/>
      <c r="DM468" s="834"/>
      <c r="DN468" s="834"/>
      <c r="DO468" s="834"/>
      <c r="DP468" s="834"/>
      <c r="DQ468" s="834"/>
      <c r="DR468" s="834"/>
      <c r="DS468" s="835"/>
      <c r="DT468" s="836"/>
      <c r="DU468" s="834"/>
      <c r="DV468" s="834"/>
      <c r="DW468" s="834"/>
      <c r="DX468" s="834"/>
      <c r="DY468" s="834"/>
      <c r="DZ468" s="834"/>
      <c r="EA468" s="835"/>
      <c r="EB468" s="836"/>
      <c r="EC468" s="834"/>
      <c r="ED468" s="834"/>
      <c r="EE468" s="834"/>
      <c r="EF468" s="834"/>
      <c r="EG468" s="834"/>
      <c r="EH468" s="834"/>
      <c r="EI468" s="835"/>
      <c r="EJ468" s="836"/>
      <c r="EK468" s="834"/>
      <c r="EL468" s="834"/>
      <c r="EM468" s="834"/>
      <c r="EN468" s="834"/>
      <c r="EO468" s="834"/>
      <c r="EP468" s="834"/>
      <c r="EQ468" s="835"/>
      <c r="ER468" s="836"/>
      <c r="ES468" s="834"/>
      <c r="ET468" s="834"/>
      <c r="EU468" s="834"/>
      <c r="EV468" s="834"/>
      <c r="EW468" s="834"/>
      <c r="EX468" s="834"/>
      <c r="EY468" s="835"/>
      <c r="EZ468" s="836"/>
      <c r="FA468" s="834"/>
      <c r="FB468" s="834"/>
      <c r="FC468" s="834"/>
      <c r="FD468" s="834"/>
      <c r="FE468" s="834"/>
      <c r="FF468" s="834"/>
      <c r="FG468" s="835"/>
      <c r="FH468" s="836"/>
      <c r="FI468" s="834"/>
      <c r="FJ468" s="834"/>
      <c r="FK468" s="834"/>
      <c r="FL468" s="834"/>
      <c r="FM468" s="834"/>
      <c r="FN468" s="834"/>
      <c r="FO468" s="835"/>
      <c r="FP468" s="836"/>
      <c r="FQ468" s="834"/>
      <c r="FR468" s="834"/>
      <c r="FS468" s="834"/>
      <c r="FT468" s="834"/>
      <c r="FU468" s="834"/>
      <c r="FV468" s="834"/>
      <c r="FW468" s="835"/>
      <c r="FX468" s="836"/>
      <c r="FY468" s="834"/>
      <c r="FZ468" s="834"/>
      <c r="GA468" s="834"/>
      <c r="GB468" s="834"/>
      <c r="GC468" s="834"/>
      <c r="GD468" s="834"/>
      <c r="GE468" s="835"/>
      <c r="GF468" s="836"/>
      <c r="GG468" s="834"/>
      <c r="GH468" s="834"/>
      <c r="GI468" s="834"/>
      <c r="GJ468" s="834"/>
      <c r="GK468" s="834"/>
      <c r="GL468" s="834"/>
      <c r="GM468" s="835"/>
      <c r="GN468" s="836"/>
      <c r="GO468" s="834"/>
      <c r="GP468" s="834"/>
      <c r="GQ468" s="834"/>
      <c r="GR468" s="834"/>
      <c r="GS468" s="834"/>
      <c r="GT468" s="834"/>
      <c r="GU468" s="835"/>
      <c r="GV468" s="834"/>
      <c r="GW468" s="835"/>
      <c r="GX468" s="834"/>
      <c r="GY468" s="835"/>
      <c r="GZ468" s="834"/>
      <c r="HA468" s="835"/>
      <c r="HB468" s="834"/>
      <c r="HC468" s="835"/>
      <c r="HD468" s="834"/>
      <c r="HE468" s="835"/>
      <c r="HF468" s="834"/>
      <c r="HG468" s="835"/>
      <c r="HH468" s="834"/>
      <c r="HI468" s="835"/>
    </row>
    <row r="469" spans="1:217" ht="12.75" hidden="1" customHeight="1">
      <c r="A469" s="1139" t="s">
        <v>403</v>
      </c>
      <c r="B469" s="1140" t="e">
        <f>VLOOKUP(A469,PLANEJAMENTO!$B$10:$C$56,2,FALSE)</f>
        <v>#N/A</v>
      </c>
      <c r="C469" s="1139" t="e">
        <f>VLOOKUP(A469,PLANEJAMENTO!$B$10:$D$56,3,FALSE)</f>
        <v>#N/A</v>
      </c>
      <c r="D469" s="1141" t="e">
        <f>VLOOKUP(A469,PLANEJAMENTO!$B$10:$E$56,4,FALSE)</f>
        <v>#N/A</v>
      </c>
      <c r="E469" s="1141" t="e">
        <f>D469</f>
        <v>#N/A</v>
      </c>
      <c r="F469" s="1142"/>
      <c r="G469" s="1141">
        <f>F469*9</f>
        <v>0</v>
      </c>
      <c r="H469" s="733"/>
      <c r="I469" s="1143"/>
      <c r="J469" s="1144"/>
      <c r="K469" s="734"/>
      <c r="L469" s="1136"/>
      <c r="M469" s="1137"/>
      <c r="N469" s="1136"/>
      <c r="O469" s="1137"/>
      <c r="P469" s="1136"/>
      <c r="Q469" s="1137"/>
      <c r="R469" s="1136"/>
      <c r="S469" s="1137"/>
      <c r="T469" s="1136"/>
      <c r="U469" s="1137"/>
      <c r="V469" s="1136"/>
      <c r="W469" s="1137"/>
      <c r="X469" s="1136"/>
      <c r="Y469" s="1137"/>
      <c r="Z469" s="1136"/>
      <c r="AA469" s="1137"/>
      <c r="AB469" s="1136"/>
      <c r="AC469" s="1137"/>
      <c r="AD469" s="1136"/>
      <c r="AE469" s="1137"/>
      <c r="AF469" s="1136"/>
      <c r="AG469" s="1137"/>
      <c r="AH469" s="1136"/>
      <c r="AI469" s="1137"/>
      <c r="AJ469" s="1136"/>
      <c r="AK469" s="1137"/>
      <c r="AL469" s="1136"/>
      <c r="AM469" s="1137"/>
      <c r="AN469" s="1136"/>
      <c r="AO469" s="1137"/>
      <c r="AP469" s="1136"/>
      <c r="AQ469" s="1137"/>
      <c r="AR469" s="1136"/>
      <c r="AS469" s="1137"/>
      <c r="AT469" s="1136"/>
      <c r="AU469" s="1137"/>
      <c r="AV469" s="1136"/>
      <c r="AW469" s="1137"/>
      <c r="AX469" s="1136"/>
      <c r="AY469" s="1137"/>
      <c r="AZ469" s="1136"/>
      <c r="BA469" s="1137"/>
      <c r="BB469" s="1136"/>
      <c r="BC469" s="1137"/>
      <c r="BD469" s="1136"/>
      <c r="BE469" s="1137"/>
      <c r="BF469" s="1136"/>
      <c r="BG469" s="1137"/>
      <c r="BH469" s="1136"/>
      <c r="BI469" s="1137"/>
      <c r="BJ469" s="1136"/>
      <c r="BK469" s="1137"/>
      <c r="BL469" s="1136"/>
      <c r="BM469" s="1137"/>
      <c r="BN469" s="1136"/>
      <c r="BO469" s="1137"/>
      <c r="BP469" s="1136"/>
      <c r="BQ469" s="1137"/>
      <c r="BR469" s="1132"/>
      <c r="BS469" s="1132"/>
      <c r="BT469" s="1132"/>
      <c r="BU469" s="1132"/>
      <c r="BV469" s="1132"/>
      <c r="BW469" s="1132"/>
      <c r="BX469" s="1132"/>
      <c r="BY469" s="1132"/>
      <c r="BZ469" s="1132"/>
      <c r="CA469" s="1132"/>
      <c r="CB469" s="1132"/>
      <c r="CC469" s="1132"/>
      <c r="CD469" s="1132"/>
      <c r="CE469" s="1132"/>
      <c r="CF469" s="1132"/>
      <c r="CG469" s="1132"/>
      <c r="CH469" s="1132"/>
      <c r="CI469" s="1132"/>
      <c r="CJ469" s="1132"/>
      <c r="CK469" s="1132"/>
      <c r="CL469" s="1132"/>
      <c r="CM469" s="1132"/>
      <c r="CN469" s="1132"/>
      <c r="CO469" s="1132"/>
      <c r="CP469" s="1132"/>
      <c r="CQ469" s="1132"/>
      <c r="CR469" s="1132"/>
      <c r="CS469" s="1132"/>
      <c r="CT469" s="1132"/>
      <c r="CU469" s="1132"/>
      <c r="CV469" s="1132"/>
      <c r="CW469" s="1132"/>
      <c r="CX469" s="1132"/>
      <c r="CY469" s="1132"/>
      <c r="CZ469" s="1132"/>
      <c r="DA469" s="1132"/>
      <c r="DB469" s="1132"/>
      <c r="DC469" s="1132"/>
      <c r="DD469" s="1132"/>
      <c r="DE469" s="1132"/>
      <c r="DF469" s="1132"/>
      <c r="DG469" s="1132"/>
      <c r="DH469" s="1132"/>
      <c r="DI469" s="1132"/>
      <c r="DJ469" s="1138"/>
      <c r="DK469" s="1138"/>
      <c r="DL469" s="1132"/>
      <c r="DM469" s="1132"/>
      <c r="DN469" s="1132"/>
      <c r="DO469" s="1132"/>
      <c r="DP469" s="1132"/>
      <c r="DQ469" s="1132"/>
      <c r="DR469" s="1132"/>
      <c r="DS469" s="1132"/>
      <c r="DT469" s="1132"/>
      <c r="DU469" s="1132"/>
      <c r="DV469" s="1132"/>
      <c r="DW469" s="1132"/>
      <c r="DX469" s="1132"/>
      <c r="DY469" s="1132"/>
      <c r="DZ469" s="1132"/>
      <c r="EA469" s="1132"/>
      <c r="EB469" s="1132"/>
      <c r="EC469" s="1132"/>
      <c r="ED469" s="1132"/>
      <c r="EE469" s="1132"/>
      <c r="EF469" s="1132"/>
      <c r="EG469" s="1132"/>
      <c r="EH469" s="1132"/>
      <c r="EI469" s="1132"/>
      <c r="EJ469" s="1132"/>
      <c r="EK469" s="1132"/>
      <c r="EL469" s="1132"/>
      <c r="EM469" s="1132"/>
      <c r="EN469" s="1132"/>
      <c r="EO469" s="1132"/>
      <c r="EP469" s="1132"/>
      <c r="EQ469" s="1132"/>
      <c r="ER469" s="1132"/>
      <c r="ES469" s="1132"/>
      <c r="ET469" s="1132"/>
      <c r="EU469" s="1132"/>
      <c r="EV469" s="1132"/>
      <c r="EW469" s="1132"/>
      <c r="EX469" s="1132"/>
      <c r="EY469" s="1132"/>
      <c r="EZ469" s="1132"/>
      <c r="FA469" s="1132"/>
      <c r="FB469" s="1132"/>
      <c r="FC469" s="1132"/>
      <c r="FD469" s="1132"/>
      <c r="FE469" s="1132"/>
      <c r="FF469" s="1132"/>
      <c r="FG469" s="1132"/>
      <c r="FH469" s="1132"/>
      <c r="FI469" s="1132"/>
      <c r="FJ469" s="1132"/>
      <c r="FK469" s="1132"/>
      <c r="FL469" s="1132"/>
      <c r="FM469" s="1132"/>
      <c r="FN469" s="1132"/>
      <c r="FO469" s="1132"/>
      <c r="FP469" s="1132"/>
      <c r="FQ469" s="1132"/>
      <c r="FR469" s="1132"/>
      <c r="FS469" s="1132"/>
      <c r="FT469" s="1132"/>
      <c r="FU469" s="1132"/>
      <c r="FV469" s="1132"/>
      <c r="FW469" s="1132"/>
      <c r="FX469" s="1132"/>
      <c r="FY469" s="1132"/>
      <c r="FZ469" s="1132"/>
      <c r="GA469" s="1132"/>
      <c r="GB469" s="1132"/>
      <c r="GC469" s="1132"/>
      <c r="GD469" s="1132"/>
      <c r="GE469" s="1132"/>
      <c r="GF469" s="1132"/>
      <c r="GG469" s="1132"/>
      <c r="GH469" s="1132"/>
      <c r="GI469" s="1132"/>
      <c r="GJ469" s="1132"/>
      <c r="GK469" s="1132"/>
      <c r="GL469" s="1132"/>
      <c r="GM469" s="1132"/>
      <c r="GN469" s="1132"/>
      <c r="GO469" s="1132"/>
      <c r="GP469" s="1132"/>
      <c r="GQ469" s="1132"/>
      <c r="GR469" s="1132"/>
      <c r="GS469" s="1132"/>
      <c r="GT469" s="1132"/>
      <c r="GU469" s="1132"/>
      <c r="GV469" s="1132"/>
      <c r="GW469" s="1132"/>
      <c r="GX469" s="1132"/>
      <c r="GY469" s="1132"/>
      <c r="GZ469" s="1132"/>
      <c r="HA469" s="1132"/>
      <c r="HB469" s="1132"/>
      <c r="HC469" s="1132"/>
      <c r="HD469" s="1132"/>
      <c r="HE469" s="1132"/>
      <c r="HF469" s="1132"/>
      <c r="HG469" s="1132"/>
      <c r="HH469" s="1132"/>
      <c r="HI469" s="1132"/>
    </row>
    <row r="470" spans="1:217" ht="12.75" hidden="1" customHeight="1">
      <c r="A470" s="1139"/>
      <c r="B470" s="1140"/>
      <c r="C470" s="1139"/>
      <c r="D470" s="1141"/>
      <c r="E470" s="1141"/>
      <c r="F470" s="1142"/>
      <c r="G470" s="1141"/>
      <c r="H470" s="733"/>
      <c r="I470" s="1143"/>
      <c r="J470" s="1144"/>
      <c r="K470" s="837"/>
      <c r="L470" s="1133"/>
      <c r="M470" s="1134"/>
      <c r="N470" s="1133"/>
      <c r="O470" s="1134"/>
      <c r="P470" s="1133"/>
      <c r="Q470" s="1134"/>
      <c r="R470" s="1133"/>
      <c r="S470" s="1134"/>
      <c r="T470" s="1133"/>
      <c r="U470" s="1134"/>
      <c r="V470" s="1133"/>
      <c r="W470" s="1134"/>
      <c r="X470" s="1133"/>
      <c r="Y470" s="1134"/>
      <c r="Z470" s="1133"/>
      <c r="AA470" s="1134"/>
      <c r="AB470" s="1133"/>
      <c r="AC470" s="1134"/>
      <c r="AD470" s="1133"/>
      <c r="AE470" s="1134"/>
      <c r="AF470" s="1133"/>
      <c r="AG470" s="1134"/>
      <c r="AH470" s="1133"/>
      <c r="AI470" s="1134"/>
      <c r="AJ470" s="1133"/>
      <c r="AK470" s="1134"/>
      <c r="AL470" s="1133"/>
      <c r="AM470" s="1134"/>
      <c r="AN470" s="1133"/>
      <c r="AO470" s="1134"/>
      <c r="AP470" s="1133"/>
      <c r="AQ470" s="1134"/>
      <c r="AR470" s="1133"/>
      <c r="AS470" s="1134"/>
      <c r="AT470" s="1133"/>
      <c r="AU470" s="1134"/>
      <c r="AV470" s="1133"/>
      <c r="AW470" s="1134"/>
      <c r="AX470" s="1133"/>
      <c r="AY470" s="1134"/>
      <c r="AZ470" s="1133"/>
      <c r="BA470" s="1134"/>
      <c r="BB470" s="1133"/>
      <c r="BC470" s="1134"/>
      <c r="BD470" s="1133"/>
      <c r="BE470" s="1134"/>
      <c r="BF470" s="1133"/>
      <c r="BG470" s="1134"/>
      <c r="BH470" s="1133"/>
      <c r="BI470" s="1134"/>
      <c r="BJ470" s="1133"/>
      <c r="BK470" s="1134"/>
      <c r="BL470" s="1133"/>
      <c r="BM470" s="1134"/>
      <c r="BN470" s="1133"/>
      <c r="BO470" s="1134"/>
      <c r="BP470" s="1133"/>
      <c r="BQ470" s="1134"/>
      <c r="BR470" s="1129"/>
      <c r="BS470" s="1129"/>
      <c r="BT470" s="1129"/>
      <c r="BU470" s="1129"/>
      <c r="BV470" s="1129"/>
      <c r="BW470" s="1129"/>
      <c r="BX470" s="1129"/>
      <c r="BY470" s="1129"/>
      <c r="BZ470" s="1129"/>
      <c r="CA470" s="1129"/>
      <c r="CB470" s="1129"/>
      <c r="CC470" s="1129"/>
      <c r="CD470" s="1129"/>
      <c r="CE470" s="1129"/>
      <c r="CF470" s="1129"/>
      <c r="CG470" s="1129"/>
      <c r="CH470" s="1129"/>
      <c r="CI470" s="1129"/>
      <c r="CJ470" s="1129"/>
      <c r="CK470" s="1129"/>
      <c r="CL470" s="1129"/>
      <c r="CM470" s="1129"/>
      <c r="CN470" s="1129"/>
      <c r="CO470" s="1129"/>
      <c r="CP470" s="1129"/>
      <c r="CQ470" s="1129"/>
      <c r="CR470" s="1129"/>
      <c r="CS470" s="1129"/>
      <c r="CT470" s="1129"/>
      <c r="CU470" s="1129"/>
      <c r="CV470" s="1129"/>
      <c r="CW470" s="1129"/>
      <c r="CX470" s="1129"/>
      <c r="CY470" s="1129"/>
      <c r="CZ470" s="1129"/>
      <c r="DA470" s="1129"/>
      <c r="DB470" s="1129"/>
      <c r="DC470" s="1129"/>
      <c r="DD470" s="1129"/>
      <c r="DE470" s="1129"/>
      <c r="DF470" s="1129"/>
      <c r="DG470" s="1129"/>
      <c r="DH470" s="1129"/>
      <c r="DI470" s="1129"/>
      <c r="DJ470" s="1135"/>
      <c r="DK470" s="1135"/>
      <c r="DL470" s="1129"/>
      <c r="DM470" s="1129"/>
      <c r="DN470" s="1129"/>
      <c r="DO470" s="1129"/>
      <c r="DP470" s="1129"/>
      <c r="DQ470" s="1129"/>
      <c r="DR470" s="1129"/>
      <c r="DS470" s="1129"/>
      <c r="DT470" s="1129"/>
      <c r="DU470" s="1129"/>
      <c r="DV470" s="1129"/>
      <c r="DW470" s="1129"/>
      <c r="DX470" s="1129"/>
      <c r="DY470" s="1129"/>
      <c r="DZ470" s="1129"/>
      <c r="EA470" s="1129"/>
      <c r="EB470" s="1129"/>
      <c r="EC470" s="1129"/>
      <c r="ED470" s="1129"/>
      <c r="EE470" s="1129"/>
      <c r="EF470" s="1129"/>
      <c r="EG470" s="1129"/>
      <c r="EH470" s="1129"/>
      <c r="EI470" s="1129"/>
      <c r="EJ470" s="1129"/>
      <c r="EK470" s="1129"/>
      <c r="EL470" s="1129"/>
      <c r="EM470" s="1129"/>
      <c r="EN470" s="1129"/>
      <c r="EO470" s="1129"/>
      <c r="EP470" s="1129"/>
      <c r="EQ470" s="1129"/>
      <c r="ER470" s="1129"/>
      <c r="ES470" s="1129"/>
      <c r="ET470" s="1129"/>
      <c r="EU470" s="1129"/>
      <c r="EV470" s="1129"/>
      <c r="EW470" s="1129"/>
      <c r="EX470" s="1129"/>
      <c r="EY470" s="1129"/>
      <c r="EZ470" s="1129"/>
      <c r="FA470" s="1129"/>
      <c r="FB470" s="1129"/>
      <c r="FC470" s="1129"/>
      <c r="FD470" s="1129"/>
      <c r="FE470" s="1129"/>
      <c r="FF470" s="1129"/>
      <c r="FG470" s="1129"/>
      <c r="FH470" s="1129"/>
      <c r="FI470" s="1129"/>
      <c r="FJ470" s="1129"/>
      <c r="FK470" s="1129"/>
      <c r="FL470" s="1129"/>
      <c r="FM470" s="1129"/>
      <c r="FN470" s="1129"/>
      <c r="FO470" s="1129"/>
      <c r="FP470" s="1129"/>
      <c r="FQ470" s="1129"/>
      <c r="FR470" s="1129"/>
      <c r="FS470" s="1129"/>
      <c r="FT470" s="1129"/>
      <c r="FU470" s="1129"/>
      <c r="FV470" s="1129"/>
      <c r="FW470" s="1129"/>
      <c r="FX470" s="1129"/>
      <c r="FY470" s="1129"/>
      <c r="FZ470" s="1129"/>
      <c r="GA470" s="1129"/>
      <c r="GB470" s="1129"/>
      <c r="GC470" s="1129"/>
      <c r="GD470" s="1129"/>
      <c r="GE470" s="1129"/>
      <c r="GF470" s="1129"/>
      <c r="GG470" s="1129"/>
      <c r="GH470" s="1129"/>
      <c r="GI470" s="1129"/>
      <c r="GJ470" s="1129"/>
      <c r="GK470" s="1129"/>
      <c r="GL470" s="1129"/>
      <c r="GM470" s="1129"/>
      <c r="GN470" s="1129"/>
      <c r="GO470" s="1129"/>
      <c r="GP470" s="1129"/>
      <c r="GQ470" s="1129"/>
      <c r="GR470" s="1129"/>
      <c r="GS470" s="1129"/>
      <c r="GT470" s="1129"/>
      <c r="GU470" s="1129"/>
      <c r="GV470" s="1129"/>
      <c r="GW470" s="1129"/>
      <c r="GX470" s="1129"/>
      <c r="GY470" s="1129"/>
      <c r="GZ470" s="1129"/>
      <c r="HA470" s="1129"/>
      <c r="HB470" s="1129"/>
      <c r="HC470" s="1129"/>
      <c r="HD470" s="1129"/>
      <c r="HE470" s="1129"/>
      <c r="HF470" s="1129"/>
      <c r="HG470" s="1129"/>
      <c r="HH470" s="1129"/>
      <c r="HI470" s="1129"/>
    </row>
    <row r="471" spans="1:217" ht="12.75" hidden="1" customHeight="1">
      <c r="A471" s="1139"/>
      <c r="B471" s="1140"/>
      <c r="C471" s="1139"/>
      <c r="D471" s="1141"/>
      <c r="E471" s="1141"/>
      <c r="F471" s="1142"/>
      <c r="G471" s="1141"/>
      <c r="H471" s="733"/>
      <c r="I471" s="1143"/>
      <c r="J471" s="1144"/>
      <c r="K471" s="838"/>
      <c r="L471" s="1125"/>
      <c r="M471" s="1126"/>
      <c r="N471" s="1125"/>
      <c r="O471" s="1126"/>
      <c r="P471" s="1125"/>
      <c r="Q471" s="1126"/>
      <c r="R471" s="1125"/>
      <c r="S471" s="1126"/>
      <c r="T471" s="1125"/>
      <c r="U471" s="1126"/>
      <c r="V471" s="1125"/>
      <c r="W471" s="1126"/>
      <c r="X471" s="1125"/>
      <c r="Y471" s="1126"/>
      <c r="Z471" s="1125"/>
      <c r="AA471" s="1126"/>
      <c r="AB471" s="1125"/>
      <c r="AC471" s="1126"/>
      <c r="AD471" s="1125"/>
      <c r="AE471" s="1126"/>
      <c r="AF471" s="1125"/>
      <c r="AG471" s="1126"/>
      <c r="AH471" s="1125"/>
      <c r="AI471" s="1126"/>
      <c r="AJ471" s="1125"/>
      <c r="AK471" s="1126"/>
      <c r="AL471" s="1125"/>
      <c r="AM471" s="1126"/>
      <c r="AN471" s="1125"/>
      <c r="AO471" s="1126"/>
      <c r="AP471" s="1125"/>
      <c r="AQ471" s="1126"/>
      <c r="AR471" s="1125"/>
      <c r="AS471" s="1126"/>
      <c r="AT471" s="1125"/>
      <c r="AU471" s="1126"/>
      <c r="AV471" s="1125"/>
      <c r="AW471" s="1126"/>
      <c r="AX471" s="1125"/>
      <c r="AY471" s="1126"/>
      <c r="AZ471" s="1125"/>
      <c r="BA471" s="1126"/>
      <c r="BB471" s="1125"/>
      <c r="BC471" s="1126"/>
      <c r="BD471" s="1125"/>
      <c r="BE471" s="1126"/>
      <c r="BF471" s="1125"/>
      <c r="BG471" s="1126"/>
      <c r="BH471" s="1125"/>
      <c r="BI471" s="1126"/>
      <c r="BJ471" s="1125"/>
      <c r="BK471" s="1126"/>
      <c r="BL471" s="1125"/>
      <c r="BM471" s="1126"/>
      <c r="BN471" s="1125"/>
      <c r="BO471" s="1126"/>
      <c r="BP471" s="1125"/>
      <c r="BQ471" s="1126"/>
      <c r="BR471" s="1125"/>
      <c r="BS471" s="1126"/>
      <c r="BT471" s="1125"/>
      <c r="BU471" s="1126"/>
      <c r="BV471" s="1125"/>
      <c r="BW471" s="1126"/>
      <c r="BX471" s="1125"/>
      <c r="BY471" s="1126"/>
      <c r="BZ471" s="1125"/>
      <c r="CA471" s="1126"/>
      <c r="CB471" s="1125"/>
      <c r="CC471" s="1126"/>
      <c r="CD471" s="1125"/>
      <c r="CE471" s="1126"/>
      <c r="CF471" s="1125"/>
      <c r="CG471" s="1126"/>
      <c r="CH471" s="1125"/>
      <c r="CI471" s="1126"/>
      <c r="CJ471" s="1125"/>
      <c r="CK471" s="1126"/>
      <c r="CL471" s="1125"/>
      <c r="CM471" s="1126"/>
      <c r="CN471" s="1125"/>
      <c r="CO471" s="1126"/>
      <c r="CP471" s="1125"/>
      <c r="CQ471" s="1126"/>
      <c r="CR471" s="1125"/>
      <c r="CS471" s="1126"/>
      <c r="CT471" s="1125"/>
      <c r="CU471" s="1126"/>
      <c r="CV471" s="1125"/>
      <c r="CW471" s="1126"/>
      <c r="CX471" s="1125">
        <f>(CX469*CX470*$G469)*$CT$8</f>
        <v>0</v>
      </c>
      <c r="CY471" s="1126"/>
      <c r="CZ471" s="1125">
        <f t="shared" ref="CZ471" si="1845">(CZ469*CZ470*$G469)*$DB$8</f>
        <v>0</v>
      </c>
      <c r="DA471" s="1126"/>
      <c r="DB471" s="1125">
        <f>(DB469*DB470*$G469)*$DB$8</f>
        <v>0</v>
      </c>
      <c r="DC471" s="1126"/>
      <c r="DD471" s="1125">
        <f>(DD469*DD470*$G469)*$DB$8</f>
        <v>0</v>
      </c>
      <c r="DE471" s="1126"/>
      <c r="DF471" s="1125">
        <f t="shared" ref="DF471" si="1846">(DF469*DF470*$G469)*$DB$8</f>
        <v>0</v>
      </c>
      <c r="DG471" s="1126"/>
      <c r="DH471" s="1125">
        <f t="shared" ref="DH471:FR471" si="1847">(DH469*DH470*$G469)*$DB$8</f>
        <v>0</v>
      </c>
      <c r="DI471" s="1126"/>
      <c r="DJ471" s="1130">
        <f t="shared" si="1847"/>
        <v>0</v>
      </c>
      <c r="DK471" s="1131"/>
      <c r="DL471" s="1125">
        <f t="shared" si="1847"/>
        <v>0</v>
      </c>
      <c r="DM471" s="1126"/>
      <c r="DN471" s="1125">
        <f t="shared" si="1847"/>
        <v>0</v>
      </c>
      <c r="DO471" s="1126"/>
      <c r="DP471" s="1125">
        <f t="shared" si="1847"/>
        <v>0</v>
      </c>
      <c r="DQ471" s="1126"/>
      <c r="DR471" s="1125">
        <f t="shared" si="1847"/>
        <v>0</v>
      </c>
      <c r="DS471" s="1126"/>
      <c r="DT471" s="1125">
        <f t="shared" si="1847"/>
        <v>0</v>
      </c>
      <c r="DU471" s="1126"/>
      <c r="DV471" s="1125">
        <f t="shared" si="1847"/>
        <v>0</v>
      </c>
      <c r="DW471" s="1126"/>
      <c r="DX471" s="1125">
        <f t="shared" si="1847"/>
        <v>0</v>
      </c>
      <c r="DY471" s="1126"/>
      <c r="DZ471" s="1125">
        <f t="shared" si="1847"/>
        <v>0</v>
      </c>
      <c r="EA471" s="1126"/>
      <c r="EB471" s="1125">
        <f t="shared" si="1847"/>
        <v>0</v>
      </c>
      <c r="EC471" s="1126"/>
      <c r="ED471" s="1125">
        <f t="shared" si="1847"/>
        <v>0</v>
      </c>
      <c r="EE471" s="1126"/>
      <c r="EF471" s="1125">
        <f t="shared" si="1847"/>
        <v>0</v>
      </c>
      <c r="EG471" s="1126"/>
      <c r="EH471" s="1125">
        <f t="shared" si="1847"/>
        <v>0</v>
      </c>
      <c r="EI471" s="1126"/>
      <c r="EJ471" s="1125">
        <f t="shared" si="1847"/>
        <v>0</v>
      </c>
      <c r="EK471" s="1126"/>
      <c r="EL471" s="1125">
        <f t="shared" si="1847"/>
        <v>0</v>
      </c>
      <c r="EM471" s="1126"/>
      <c r="EN471" s="1125">
        <f t="shared" si="1847"/>
        <v>0</v>
      </c>
      <c r="EO471" s="1126"/>
      <c r="EP471" s="1125">
        <f t="shared" si="1847"/>
        <v>0</v>
      </c>
      <c r="EQ471" s="1126"/>
      <c r="ER471" s="1125">
        <f t="shared" si="1847"/>
        <v>0</v>
      </c>
      <c r="ES471" s="1126"/>
      <c r="ET471" s="1125">
        <f>(ET469*ET470*$G469)*$ET$8</f>
        <v>0</v>
      </c>
      <c r="EU471" s="1126"/>
      <c r="EV471" s="1125">
        <f t="shared" ref="EV471" si="1848">(EV469*EV470*$G469)*$ET$8</f>
        <v>0</v>
      </c>
      <c r="EW471" s="1126"/>
      <c r="EX471" s="1125">
        <f t="shared" ref="EX471" si="1849">(EX469*EX470*$G469)*$ET$8</f>
        <v>0</v>
      </c>
      <c r="EY471" s="1126"/>
      <c r="EZ471" s="1125">
        <f t="shared" ref="EZ471" si="1850">(EZ469*EZ470*$G469)*$ET$8</f>
        <v>0</v>
      </c>
      <c r="FA471" s="1126"/>
      <c r="FB471" s="1125">
        <f t="shared" si="1847"/>
        <v>0</v>
      </c>
      <c r="FC471" s="1126"/>
      <c r="FD471" s="1125">
        <f>(FD469*FD470*$G469)*$FB$8</f>
        <v>0</v>
      </c>
      <c r="FE471" s="1126"/>
      <c r="FF471" s="1125">
        <f>(FF469*FF470*$G469)*$FB$8</f>
        <v>0</v>
      </c>
      <c r="FG471" s="1126"/>
      <c r="FH471" s="1125">
        <f t="shared" si="1847"/>
        <v>0</v>
      </c>
      <c r="FI471" s="1126"/>
      <c r="FJ471" s="1125">
        <f t="shared" si="1847"/>
        <v>0</v>
      </c>
      <c r="FK471" s="1126"/>
      <c r="FL471" s="1125">
        <f t="shared" si="1847"/>
        <v>0</v>
      </c>
      <c r="FM471" s="1126"/>
      <c r="FN471" s="1125">
        <f t="shared" si="1847"/>
        <v>0</v>
      </c>
      <c r="FO471" s="1126"/>
      <c r="FP471" s="1125">
        <f t="shared" si="1847"/>
        <v>0</v>
      </c>
      <c r="FQ471" s="1126"/>
      <c r="FR471" s="1125">
        <f t="shared" si="1847"/>
        <v>0</v>
      </c>
      <c r="FS471" s="1126"/>
      <c r="FT471" s="1125">
        <f t="shared" ref="FT471:GT471" si="1851">(FT469*FT470*$G469)*$DB$8</f>
        <v>0</v>
      </c>
      <c r="FU471" s="1126"/>
      <c r="FV471" s="1125">
        <f t="shared" si="1851"/>
        <v>0</v>
      </c>
      <c r="FW471" s="1126"/>
      <c r="FX471" s="1125">
        <f t="shared" si="1851"/>
        <v>0</v>
      </c>
      <c r="FY471" s="1126"/>
      <c r="FZ471" s="1125">
        <f t="shared" si="1851"/>
        <v>0</v>
      </c>
      <c r="GA471" s="1126"/>
      <c r="GB471" s="1125">
        <f t="shared" si="1851"/>
        <v>0</v>
      </c>
      <c r="GC471" s="1126"/>
      <c r="GD471" s="1125">
        <f t="shared" si="1851"/>
        <v>0</v>
      </c>
      <c r="GE471" s="1126"/>
      <c r="GF471" s="1125">
        <f t="shared" si="1851"/>
        <v>0</v>
      </c>
      <c r="GG471" s="1126"/>
      <c r="GH471" s="1125">
        <f t="shared" si="1851"/>
        <v>0</v>
      </c>
      <c r="GI471" s="1126"/>
      <c r="GJ471" s="1125">
        <f t="shared" si="1851"/>
        <v>0</v>
      </c>
      <c r="GK471" s="1126"/>
      <c r="GL471" s="1125">
        <f t="shared" si="1851"/>
        <v>0</v>
      </c>
      <c r="GM471" s="1126"/>
      <c r="GN471" s="1125">
        <f t="shared" si="1851"/>
        <v>0</v>
      </c>
      <c r="GO471" s="1126"/>
      <c r="GP471" s="1125">
        <f t="shared" si="1851"/>
        <v>0</v>
      </c>
      <c r="GQ471" s="1126"/>
      <c r="GR471" s="1125">
        <f t="shared" si="1851"/>
        <v>0</v>
      </c>
      <c r="GS471" s="1126"/>
      <c r="GT471" s="1125">
        <f t="shared" si="1851"/>
        <v>0</v>
      </c>
      <c r="GU471" s="1126"/>
      <c r="GV471" s="1125">
        <f t="shared" ref="GV471" si="1852">(GV469*GV470*$G469)*$DB$8</f>
        <v>0</v>
      </c>
      <c r="GW471" s="1126"/>
      <c r="GX471" s="1125">
        <f t="shared" ref="GX471" si="1853">(GX469*GX470*$G469)*$DB$8</f>
        <v>0</v>
      </c>
      <c r="GY471" s="1126"/>
      <c r="GZ471" s="1125">
        <f t="shared" ref="GZ471" si="1854">(GZ469*GZ470*$G469)*$DB$8</f>
        <v>0</v>
      </c>
      <c r="HA471" s="1126"/>
      <c r="HB471" s="1125">
        <f t="shared" ref="HB471" si="1855">(HB469*HB470*$G469)*$DB$8</f>
        <v>0</v>
      </c>
      <c r="HC471" s="1126"/>
      <c r="HD471" s="1125">
        <f t="shared" ref="HD471" si="1856">(HD469*HD470*$G469)*$DB$8</f>
        <v>0</v>
      </c>
      <c r="HE471" s="1126"/>
      <c r="HF471" s="1125">
        <f t="shared" ref="HF471" si="1857">(HF469*HF470*$G469)*$DB$8</f>
        <v>0</v>
      </c>
      <c r="HG471" s="1126"/>
      <c r="HH471" s="1125">
        <f t="shared" ref="HH471" si="1858">(HH469*HH470*$G469)*$DB$8</f>
        <v>0</v>
      </c>
      <c r="HI471" s="1126"/>
    </row>
    <row r="472" spans="1:217" ht="12.75" hidden="1" customHeight="1">
      <c r="A472" s="1139"/>
      <c r="B472" s="1140"/>
      <c r="C472" s="1139"/>
      <c r="D472" s="1141"/>
      <c r="E472" s="1141"/>
      <c r="F472" s="1142"/>
      <c r="G472" s="1141"/>
      <c r="H472" s="733"/>
      <c r="I472" s="1143"/>
      <c r="J472" s="1144"/>
      <c r="K472" s="839"/>
      <c r="L472" s="1121"/>
      <c r="M472" s="1122"/>
      <c r="N472" s="1121"/>
      <c r="O472" s="1122"/>
      <c r="P472" s="1121"/>
      <c r="Q472" s="1122"/>
      <c r="R472" s="1121"/>
      <c r="S472" s="1122"/>
      <c r="T472" s="1121"/>
      <c r="U472" s="1122"/>
      <c r="V472" s="1121"/>
      <c r="W472" s="1122"/>
      <c r="X472" s="1121"/>
      <c r="Y472" s="1122"/>
      <c r="Z472" s="1121"/>
      <c r="AA472" s="1122"/>
      <c r="AB472" s="1121"/>
      <c r="AC472" s="1122"/>
      <c r="AD472" s="1121"/>
      <c r="AE472" s="1122"/>
      <c r="AF472" s="1121"/>
      <c r="AG472" s="1122"/>
      <c r="AH472" s="1121"/>
      <c r="AI472" s="1122"/>
      <c r="AJ472" s="1121"/>
      <c r="AK472" s="1122"/>
      <c r="AL472" s="1121"/>
      <c r="AM472" s="1122"/>
      <c r="AN472" s="1121"/>
      <c r="AO472" s="1122"/>
      <c r="AP472" s="1121"/>
      <c r="AQ472" s="1122"/>
      <c r="AR472" s="1121"/>
      <c r="AS472" s="1122"/>
      <c r="AT472" s="1121"/>
      <c r="AU472" s="1122"/>
      <c r="AV472" s="1121"/>
      <c r="AW472" s="1122"/>
      <c r="AX472" s="1121"/>
      <c r="AY472" s="1122"/>
      <c r="AZ472" s="1121"/>
      <c r="BA472" s="1122"/>
      <c r="BB472" s="1121"/>
      <c r="BC472" s="1122"/>
      <c r="BD472" s="1121"/>
      <c r="BE472" s="1122"/>
      <c r="BF472" s="1121"/>
      <c r="BG472" s="1122"/>
      <c r="BH472" s="1121"/>
      <c r="BI472" s="1122"/>
      <c r="BJ472" s="1121"/>
      <c r="BK472" s="1122"/>
      <c r="BL472" s="1121"/>
      <c r="BM472" s="1122"/>
      <c r="BN472" s="1121"/>
      <c r="BO472" s="1122"/>
      <c r="BP472" s="1121"/>
      <c r="BQ472" s="1122"/>
      <c r="BR472" s="1121"/>
      <c r="BS472" s="1122"/>
      <c r="BT472" s="1121"/>
      <c r="BU472" s="1122"/>
      <c r="BV472" s="1121"/>
      <c r="BW472" s="1122"/>
      <c r="BX472" s="1121"/>
      <c r="BY472" s="1122"/>
      <c r="BZ472" s="1121"/>
      <c r="CA472" s="1122"/>
      <c r="CB472" s="1121"/>
      <c r="CC472" s="1122"/>
      <c r="CD472" s="1121"/>
      <c r="CE472" s="1122"/>
      <c r="CF472" s="1121"/>
      <c r="CG472" s="1122"/>
      <c r="CH472" s="1121"/>
      <c r="CI472" s="1122"/>
      <c r="CJ472" s="1121"/>
      <c r="CK472" s="1122"/>
      <c r="CL472" s="1121"/>
      <c r="CM472" s="1122"/>
      <c r="CN472" s="1121"/>
      <c r="CO472" s="1122"/>
      <c r="CP472" s="1121"/>
      <c r="CQ472" s="1122"/>
      <c r="CR472" s="1121"/>
      <c r="CS472" s="1122"/>
      <c r="CT472" s="1121"/>
      <c r="CU472" s="1122"/>
      <c r="CV472" s="1121"/>
      <c r="CW472" s="1122"/>
      <c r="CX472" s="1121">
        <f t="shared" ref="CX472" si="1859">CV472+CX471</f>
        <v>0</v>
      </c>
      <c r="CY472" s="1122"/>
      <c r="CZ472" s="1121">
        <f t="shared" ref="CZ472" si="1860">CX472+CZ471</f>
        <v>0</v>
      </c>
      <c r="DA472" s="1122"/>
      <c r="DB472" s="1121">
        <f t="shared" ref="DB472" si="1861">CZ472+DB471</f>
        <v>0</v>
      </c>
      <c r="DC472" s="1122"/>
      <c r="DD472" s="1121">
        <f t="shared" ref="DD472" si="1862">DB472+DD471</f>
        <v>0</v>
      </c>
      <c r="DE472" s="1122"/>
      <c r="DF472" s="1121">
        <f t="shared" ref="DF472" si="1863">DD472+DF471</f>
        <v>0</v>
      </c>
      <c r="DG472" s="1122"/>
      <c r="DH472" s="1121">
        <f t="shared" ref="DH472" si="1864">DF472+DH471</f>
        <v>0</v>
      </c>
      <c r="DI472" s="1122"/>
      <c r="DJ472" s="1127">
        <f t="shared" ref="DJ472" si="1865">DH472+DJ471</f>
        <v>0</v>
      </c>
      <c r="DK472" s="1128"/>
      <c r="DL472" s="1121">
        <f t="shared" ref="DL472" si="1866">DJ472+DL471</f>
        <v>0</v>
      </c>
      <c r="DM472" s="1122"/>
      <c r="DN472" s="1121">
        <f t="shared" ref="DN472" si="1867">DL472+DN471</f>
        <v>0</v>
      </c>
      <c r="DO472" s="1122"/>
      <c r="DP472" s="1121">
        <f t="shared" ref="DP472" si="1868">DN472+DP471</f>
        <v>0</v>
      </c>
      <c r="DQ472" s="1122"/>
      <c r="DR472" s="1121">
        <f t="shared" ref="DR472" si="1869">DP472+DR471</f>
        <v>0</v>
      </c>
      <c r="DS472" s="1122"/>
      <c r="DT472" s="1121">
        <f t="shared" ref="DT472" si="1870">DR472+DT471</f>
        <v>0</v>
      </c>
      <c r="DU472" s="1122"/>
      <c r="DV472" s="1121">
        <f t="shared" ref="DV472" si="1871">DT472+DV471</f>
        <v>0</v>
      </c>
      <c r="DW472" s="1122"/>
      <c r="DX472" s="1121">
        <f t="shared" ref="DX472" si="1872">DV472+DX471</f>
        <v>0</v>
      </c>
      <c r="DY472" s="1122"/>
      <c r="DZ472" s="1121">
        <f t="shared" ref="DZ472" si="1873">DX472+DZ471</f>
        <v>0</v>
      </c>
      <c r="EA472" s="1122"/>
      <c r="EB472" s="1121">
        <f t="shared" ref="EB472" si="1874">DZ472+EB471</f>
        <v>0</v>
      </c>
      <c r="EC472" s="1122"/>
      <c r="ED472" s="1121">
        <f t="shared" ref="ED472" si="1875">EB472+ED471</f>
        <v>0</v>
      </c>
      <c r="EE472" s="1122"/>
      <c r="EF472" s="1121">
        <f t="shared" ref="EF472" si="1876">ED472+EF471</f>
        <v>0</v>
      </c>
      <c r="EG472" s="1122"/>
      <c r="EH472" s="1121">
        <f t="shared" ref="EH472" si="1877">EF472+EH471</f>
        <v>0</v>
      </c>
      <c r="EI472" s="1122"/>
      <c r="EJ472" s="1121">
        <f t="shared" ref="EJ472" si="1878">EH472+EJ471</f>
        <v>0</v>
      </c>
      <c r="EK472" s="1122"/>
      <c r="EL472" s="1121">
        <f t="shared" ref="EL472" si="1879">EJ472+EL471</f>
        <v>0</v>
      </c>
      <c r="EM472" s="1122"/>
      <c r="EN472" s="1121">
        <f t="shared" ref="EN472" si="1880">EL472+EN471</f>
        <v>0</v>
      </c>
      <c r="EO472" s="1122"/>
      <c r="EP472" s="1121">
        <f t="shared" ref="EP472" si="1881">EN472+EP471</f>
        <v>0</v>
      </c>
      <c r="EQ472" s="1122"/>
      <c r="ER472" s="1121">
        <f t="shared" ref="ER472" si="1882">EP472+ER471</f>
        <v>0</v>
      </c>
      <c r="ES472" s="1122"/>
      <c r="ET472" s="1121">
        <f t="shared" ref="ET472" si="1883">ER472+ET471</f>
        <v>0</v>
      </c>
      <c r="EU472" s="1122"/>
      <c r="EV472" s="1121">
        <f t="shared" ref="EV472" si="1884">ET472+EV471</f>
        <v>0</v>
      </c>
      <c r="EW472" s="1122"/>
      <c r="EX472" s="1121">
        <f t="shared" ref="EX472" si="1885">EV472+EX471</f>
        <v>0</v>
      </c>
      <c r="EY472" s="1122"/>
      <c r="EZ472" s="1121">
        <f t="shared" ref="EZ472" si="1886">EX472+EZ471</f>
        <v>0</v>
      </c>
      <c r="FA472" s="1122"/>
      <c r="FB472" s="1121">
        <f t="shared" ref="FB472" si="1887">EZ472+FB471</f>
        <v>0</v>
      </c>
      <c r="FC472" s="1122"/>
      <c r="FD472" s="1121">
        <f t="shared" ref="FD472" si="1888">FB472+FD471</f>
        <v>0</v>
      </c>
      <c r="FE472" s="1122"/>
      <c r="FF472" s="1121">
        <f t="shared" ref="FF472" si="1889">FD472+FF471</f>
        <v>0</v>
      </c>
      <c r="FG472" s="1122"/>
      <c r="FH472" s="1121">
        <f t="shared" ref="FH472" si="1890">FF472+FH471</f>
        <v>0</v>
      </c>
      <c r="FI472" s="1122"/>
      <c r="FJ472" s="1121">
        <f t="shared" ref="FJ472" si="1891">FH472+FJ471</f>
        <v>0</v>
      </c>
      <c r="FK472" s="1122"/>
      <c r="FL472" s="1121">
        <f t="shared" ref="FL472" si="1892">FJ472+FL471</f>
        <v>0</v>
      </c>
      <c r="FM472" s="1122"/>
      <c r="FN472" s="1121">
        <f t="shared" ref="FN472" si="1893">FL472+FN471</f>
        <v>0</v>
      </c>
      <c r="FO472" s="1122"/>
      <c r="FP472" s="1121">
        <f t="shared" ref="FP472" si="1894">FN472+FP471</f>
        <v>0</v>
      </c>
      <c r="FQ472" s="1122"/>
      <c r="FR472" s="1121">
        <f t="shared" ref="FR472" si="1895">FP472+FR471</f>
        <v>0</v>
      </c>
      <c r="FS472" s="1122"/>
      <c r="FT472" s="1121">
        <f t="shared" ref="FT472" si="1896">FR472+FT471</f>
        <v>0</v>
      </c>
      <c r="FU472" s="1122"/>
      <c r="FV472" s="1121">
        <f t="shared" ref="FV472" si="1897">FT472+FV471</f>
        <v>0</v>
      </c>
      <c r="FW472" s="1122"/>
      <c r="FX472" s="1121">
        <f t="shared" ref="FX472" si="1898">FV472+FX471</f>
        <v>0</v>
      </c>
      <c r="FY472" s="1122"/>
      <c r="FZ472" s="1121">
        <f t="shared" ref="FZ472" si="1899">FX472+FZ471</f>
        <v>0</v>
      </c>
      <c r="GA472" s="1122"/>
      <c r="GB472" s="1121">
        <f t="shared" ref="GB472" si="1900">FZ472+GB471</f>
        <v>0</v>
      </c>
      <c r="GC472" s="1122"/>
      <c r="GD472" s="1121">
        <f t="shared" ref="GD472" si="1901">GB472+GD471</f>
        <v>0</v>
      </c>
      <c r="GE472" s="1122"/>
      <c r="GF472" s="1121">
        <f t="shared" ref="GF472" si="1902">GD472+GF471</f>
        <v>0</v>
      </c>
      <c r="GG472" s="1122"/>
      <c r="GH472" s="1121">
        <f t="shared" ref="GH472" si="1903">GF472+GH471</f>
        <v>0</v>
      </c>
      <c r="GI472" s="1122"/>
      <c r="GJ472" s="1121">
        <f t="shared" ref="GJ472" si="1904">GH472+GJ471</f>
        <v>0</v>
      </c>
      <c r="GK472" s="1122"/>
      <c r="GL472" s="1121">
        <f t="shared" ref="GL472" si="1905">GJ472+GL471</f>
        <v>0</v>
      </c>
      <c r="GM472" s="1122"/>
      <c r="GN472" s="1121">
        <f t="shared" ref="GN472" si="1906">GL472+GN471</f>
        <v>0</v>
      </c>
      <c r="GO472" s="1122"/>
      <c r="GP472" s="1121">
        <f t="shared" ref="GP472" si="1907">GN472+GP471</f>
        <v>0</v>
      </c>
      <c r="GQ472" s="1122"/>
      <c r="GR472" s="1121">
        <f t="shared" ref="GR472" si="1908">GP472+GR471</f>
        <v>0</v>
      </c>
      <c r="GS472" s="1122"/>
      <c r="GT472" s="1121">
        <f t="shared" ref="GT472" si="1909">GR472+GT471</f>
        <v>0</v>
      </c>
      <c r="GU472" s="1122"/>
      <c r="GV472" s="1121">
        <f t="shared" ref="GV472" si="1910">GT472+GV471</f>
        <v>0</v>
      </c>
      <c r="GW472" s="1122"/>
      <c r="GX472" s="1121">
        <f t="shared" ref="GX472" si="1911">GV472+GX471</f>
        <v>0</v>
      </c>
      <c r="GY472" s="1122"/>
      <c r="GZ472" s="1121">
        <f t="shared" ref="GZ472" si="1912">GX472+GZ471</f>
        <v>0</v>
      </c>
      <c r="HA472" s="1122"/>
      <c r="HB472" s="1121">
        <f t="shared" ref="HB472" si="1913">GZ472+HB471</f>
        <v>0</v>
      </c>
      <c r="HC472" s="1122"/>
      <c r="HD472" s="1121">
        <f t="shared" ref="HD472" si="1914">HB472+HD471</f>
        <v>0</v>
      </c>
      <c r="HE472" s="1122"/>
      <c r="HF472" s="1121">
        <f t="shared" ref="HF472" si="1915">HD472+HF471</f>
        <v>0</v>
      </c>
      <c r="HG472" s="1122"/>
      <c r="HH472" s="1121">
        <f t="shared" ref="HH472" si="1916">HF472+HH471</f>
        <v>0</v>
      </c>
      <c r="HI472" s="1122"/>
    </row>
    <row r="473" spans="1:217" s="19" customFormat="1" ht="12.75" hidden="1" customHeight="1">
      <c r="A473" s="1139"/>
      <c r="B473" s="1140"/>
      <c r="C473" s="1139"/>
      <c r="D473" s="1141"/>
      <c r="E473" s="1141"/>
      <c r="F473" s="1142"/>
      <c r="G473" s="1141"/>
      <c r="H473" s="840"/>
      <c r="I473" s="1143"/>
      <c r="J473" s="1144"/>
      <c r="K473" s="841"/>
      <c r="L473" s="1117"/>
      <c r="M473" s="1118"/>
      <c r="N473" s="1117"/>
      <c r="O473" s="1118"/>
      <c r="P473" s="1117"/>
      <c r="Q473" s="1118"/>
      <c r="R473" s="1117"/>
      <c r="S473" s="1118"/>
      <c r="T473" s="1117"/>
      <c r="U473" s="1118"/>
      <c r="V473" s="1117"/>
      <c r="W473" s="1118"/>
      <c r="X473" s="1117"/>
      <c r="Y473" s="1118"/>
      <c r="Z473" s="1117"/>
      <c r="AA473" s="1118"/>
      <c r="AB473" s="1117"/>
      <c r="AC473" s="1118"/>
      <c r="AD473" s="1117"/>
      <c r="AE473" s="1118"/>
      <c r="AF473" s="1117"/>
      <c r="AG473" s="1118"/>
      <c r="AH473" s="1117"/>
      <c r="AI473" s="1118"/>
      <c r="AJ473" s="1117"/>
      <c r="AK473" s="1118"/>
      <c r="AL473" s="1117"/>
      <c r="AM473" s="1118"/>
      <c r="AN473" s="1117"/>
      <c r="AO473" s="1118"/>
      <c r="AP473" s="1117"/>
      <c r="AQ473" s="1118"/>
      <c r="AR473" s="1117"/>
      <c r="AS473" s="1118"/>
      <c r="AT473" s="1117"/>
      <c r="AU473" s="1118"/>
      <c r="AV473" s="1117"/>
      <c r="AW473" s="1118"/>
      <c r="AX473" s="1117"/>
      <c r="AY473" s="1118"/>
      <c r="AZ473" s="1117"/>
      <c r="BA473" s="1118"/>
      <c r="BB473" s="1117"/>
      <c r="BC473" s="1118"/>
      <c r="BD473" s="1117"/>
      <c r="BE473" s="1118"/>
      <c r="BF473" s="1117"/>
      <c r="BG473" s="1118"/>
      <c r="BH473" s="1117"/>
      <c r="BI473" s="1118"/>
      <c r="BJ473" s="1117"/>
      <c r="BK473" s="1118"/>
      <c r="BL473" s="1117"/>
      <c r="BM473" s="1118"/>
      <c r="BN473" s="1117"/>
      <c r="BO473" s="1118"/>
      <c r="BP473" s="1117"/>
      <c r="BQ473" s="1118"/>
      <c r="BR473" s="1117"/>
      <c r="BS473" s="1118"/>
      <c r="BT473" s="1117"/>
      <c r="BU473" s="1118"/>
      <c r="BV473" s="1117"/>
      <c r="BW473" s="1118"/>
      <c r="BX473" s="1117"/>
      <c r="BY473" s="1118"/>
      <c r="BZ473" s="1117"/>
      <c r="CA473" s="1118"/>
      <c r="CB473" s="1117"/>
      <c r="CC473" s="1118"/>
      <c r="CD473" s="1117"/>
      <c r="CE473" s="1118"/>
      <c r="CF473" s="1117"/>
      <c r="CG473" s="1118"/>
      <c r="CH473" s="1117"/>
      <c r="CI473" s="1118"/>
      <c r="CJ473" s="1117"/>
      <c r="CK473" s="1118"/>
      <c r="CL473" s="1117"/>
      <c r="CM473" s="1118"/>
      <c r="CN473" s="1117"/>
      <c r="CO473" s="1118"/>
      <c r="CP473" s="1117"/>
      <c r="CQ473" s="1118"/>
      <c r="CR473" s="1117"/>
      <c r="CS473" s="1118"/>
      <c r="CT473" s="1117"/>
      <c r="CU473" s="1118"/>
      <c r="CV473" s="1117"/>
      <c r="CW473" s="1118"/>
      <c r="CX473" s="1117"/>
      <c r="CY473" s="1118"/>
      <c r="CZ473" s="1117"/>
      <c r="DA473" s="1118"/>
      <c r="DB473" s="1117"/>
      <c r="DC473" s="1118"/>
      <c r="DD473" s="1117"/>
      <c r="DE473" s="1118"/>
      <c r="DF473" s="1117"/>
      <c r="DG473" s="1118"/>
      <c r="DH473" s="1117"/>
      <c r="DI473" s="1118"/>
      <c r="DJ473" s="1123"/>
      <c r="DK473" s="1124"/>
      <c r="DL473" s="1117"/>
      <c r="DM473" s="1118"/>
      <c r="DN473" s="1117"/>
      <c r="DO473" s="1118"/>
      <c r="DP473" s="1117"/>
      <c r="DQ473" s="1118"/>
      <c r="DR473" s="1117"/>
      <c r="DS473" s="1118"/>
      <c r="DT473" s="1117"/>
      <c r="DU473" s="1118"/>
      <c r="DV473" s="1117"/>
      <c r="DW473" s="1118"/>
      <c r="DX473" s="1117"/>
      <c r="DY473" s="1118"/>
      <c r="DZ473" s="1117"/>
      <c r="EA473" s="1118"/>
      <c r="EB473" s="1117"/>
      <c r="EC473" s="1118"/>
      <c r="ED473" s="1117"/>
      <c r="EE473" s="1118"/>
      <c r="EF473" s="1117"/>
      <c r="EG473" s="1118"/>
      <c r="EH473" s="1117"/>
      <c r="EI473" s="1118"/>
      <c r="EJ473" s="1117"/>
      <c r="EK473" s="1118"/>
      <c r="EL473" s="1117"/>
      <c r="EM473" s="1118"/>
      <c r="EN473" s="1117"/>
      <c r="EO473" s="1118"/>
      <c r="EP473" s="1117"/>
      <c r="EQ473" s="1118"/>
      <c r="ER473" s="1117"/>
      <c r="ES473" s="1118"/>
      <c r="ET473" s="1117"/>
      <c r="EU473" s="1118"/>
      <c r="EV473" s="1117"/>
      <c r="EW473" s="1118"/>
      <c r="EX473" s="1117"/>
      <c r="EY473" s="1118"/>
      <c r="EZ473" s="1117"/>
      <c r="FA473" s="1118"/>
      <c r="FB473" s="1117"/>
      <c r="FC473" s="1118"/>
      <c r="FD473" s="1117"/>
      <c r="FE473" s="1118"/>
      <c r="FF473" s="1117"/>
      <c r="FG473" s="1118"/>
      <c r="FH473" s="1117"/>
      <c r="FI473" s="1118"/>
      <c r="FJ473" s="1117"/>
      <c r="FK473" s="1118"/>
      <c r="FL473" s="1117"/>
      <c r="FM473" s="1118"/>
      <c r="FN473" s="1117"/>
      <c r="FO473" s="1118"/>
      <c r="FP473" s="1117"/>
      <c r="FQ473" s="1118"/>
      <c r="FR473" s="1117"/>
      <c r="FS473" s="1118"/>
      <c r="FT473" s="1117"/>
      <c r="FU473" s="1118"/>
      <c r="FV473" s="1117"/>
      <c r="FW473" s="1118"/>
      <c r="FX473" s="1117"/>
      <c r="FY473" s="1118"/>
      <c r="FZ473" s="1117"/>
      <c r="GA473" s="1118"/>
      <c r="GB473" s="1117"/>
      <c r="GC473" s="1118"/>
      <c r="GD473" s="1117"/>
      <c r="GE473" s="1118"/>
      <c r="GF473" s="1117"/>
      <c r="GG473" s="1118"/>
      <c r="GH473" s="1117"/>
      <c r="GI473" s="1118"/>
      <c r="GJ473" s="1117"/>
      <c r="GK473" s="1118"/>
      <c r="GL473" s="1117"/>
      <c r="GM473" s="1118"/>
      <c r="GN473" s="1117"/>
      <c r="GO473" s="1118"/>
      <c r="GP473" s="1117"/>
      <c r="GQ473" s="1118"/>
      <c r="GR473" s="1117"/>
      <c r="GS473" s="1118"/>
      <c r="GT473" s="1117"/>
      <c r="GU473" s="1118"/>
      <c r="GV473" s="1117"/>
      <c r="GW473" s="1118"/>
      <c r="GX473" s="1117"/>
      <c r="GY473" s="1118"/>
      <c r="GZ473" s="1117"/>
      <c r="HA473" s="1118"/>
      <c r="HB473" s="1117"/>
      <c r="HC473" s="1118"/>
      <c r="HD473" s="1117"/>
      <c r="HE473" s="1118"/>
      <c r="HF473" s="1117"/>
      <c r="HG473" s="1118"/>
      <c r="HH473" s="1117"/>
      <c r="HI473" s="1118"/>
    </row>
    <row r="474" spans="1:217" s="20" customFormat="1" ht="12.75" hidden="1" customHeight="1">
      <c r="A474" s="1139"/>
      <c r="B474" s="1140"/>
      <c r="C474" s="1139"/>
      <c r="D474" s="1141"/>
      <c r="E474" s="1141"/>
      <c r="F474" s="1142"/>
      <c r="G474" s="1141"/>
      <c r="H474" s="842"/>
      <c r="I474" s="1143"/>
      <c r="J474" s="1144"/>
      <c r="K474" s="843"/>
      <c r="L474" s="1113"/>
      <c r="M474" s="1114"/>
      <c r="N474" s="1113"/>
      <c r="O474" s="1114"/>
      <c r="P474" s="1113"/>
      <c r="Q474" s="1114"/>
      <c r="R474" s="1113"/>
      <c r="S474" s="1114"/>
      <c r="T474" s="1113"/>
      <c r="U474" s="1114"/>
      <c r="V474" s="1113"/>
      <c r="W474" s="1114"/>
      <c r="X474" s="1113"/>
      <c r="Y474" s="1114"/>
      <c r="Z474" s="1113"/>
      <c r="AA474" s="1114"/>
      <c r="AB474" s="1113"/>
      <c r="AC474" s="1114"/>
      <c r="AD474" s="1113"/>
      <c r="AE474" s="1114"/>
      <c r="AF474" s="1113"/>
      <c r="AG474" s="1114"/>
      <c r="AH474" s="1113"/>
      <c r="AI474" s="1114"/>
      <c r="AJ474" s="1113"/>
      <c r="AK474" s="1114"/>
      <c r="AL474" s="1113"/>
      <c r="AM474" s="1114"/>
      <c r="AN474" s="1113"/>
      <c r="AO474" s="1114"/>
      <c r="AP474" s="1113"/>
      <c r="AQ474" s="1114"/>
      <c r="AR474" s="1113"/>
      <c r="AS474" s="1114"/>
      <c r="AT474" s="1113"/>
      <c r="AU474" s="1114"/>
      <c r="AV474" s="1113"/>
      <c r="AW474" s="1114"/>
      <c r="AX474" s="1113"/>
      <c r="AY474" s="1114"/>
      <c r="AZ474" s="1113"/>
      <c r="BA474" s="1114"/>
      <c r="BB474" s="1113"/>
      <c r="BC474" s="1114"/>
      <c r="BD474" s="1113"/>
      <c r="BE474" s="1114"/>
      <c r="BF474" s="1113"/>
      <c r="BG474" s="1114"/>
      <c r="BH474" s="1113"/>
      <c r="BI474" s="1114"/>
      <c r="BJ474" s="1113"/>
      <c r="BK474" s="1114"/>
      <c r="BL474" s="1113"/>
      <c r="BM474" s="1114"/>
      <c r="BN474" s="1113"/>
      <c r="BO474" s="1114"/>
      <c r="BP474" s="1113"/>
      <c r="BQ474" s="1114"/>
      <c r="BR474" s="1113"/>
      <c r="BS474" s="1114"/>
      <c r="BT474" s="1113"/>
      <c r="BU474" s="1114"/>
      <c r="BV474" s="1113"/>
      <c r="BW474" s="1114"/>
      <c r="BX474" s="1113"/>
      <c r="BY474" s="1114"/>
      <c r="BZ474" s="1113"/>
      <c r="CA474" s="1114"/>
      <c r="CB474" s="1113"/>
      <c r="CC474" s="1114"/>
      <c r="CD474" s="1113"/>
      <c r="CE474" s="1114"/>
      <c r="CF474" s="1113"/>
      <c r="CG474" s="1114"/>
      <c r="CH474" s="1113"/>
      <c r="CI474" s="1114"/>
      <c r="CJ474" s="1113"/>
      <c r="CK474" s="1114"/>
      <c r="CL474" s="1113"/>
      <c r="CM474" s="1114"/>
      <c r="CN474" s="1113"/>
      <c r="CO474" s="1114"/>
      <c r="CP474" s="1113"/>
      <c r="CQ474" s="1114"/>
      <c r="CR474" s="1113"/>
      <c r="CS474" s="1114"/>
      <c r="CT474" s="1113"/>
      <c r="CU474" s="1114"/>
      <c r="CV474" s="1113"/>
      <c r="CW474" s="1114"/>
      <c r="CX474" s="1113">
        <f t="shared" ref="CX474" si="1917">CX473+CV474</f>
        <v>0</v>
      </c>
      <c r="CY474" s="1114"/>
      <c r="CZ474" s="1113">
        <f t="shared" ref="CZ474" si="1918">CZ473+CX474</f>
        <v>0</v>
      </c>
      <c r="DA474" s="1114"/>
      <c r="DB474" s="1113">
        <f t="shared" ref="DB474" si="1919">DB473+CZ474</f>
        <v>0</v>
      </c>
      <c r="DC474" s="1114"/>
      <c r="DD474" s="1113">
        <f t="shared" ref="DD474" si="1920">DD473+DB474</f>
        <v>0</v>
      </c>
      <c r="DE474" s="1114"/>
      <c r="DF474" s="1113">
        <f t="shared" ref="DF474" si="1921">DF473+DD474</f>
        <v>0</v>
      </c>
      <c r="DG474" s="1114"/>
      <c r="DH474" s="1113">
        <f t="shared" ref="DH474" si="1922">DH473+DF474</f>
        <v>0</v>
      </c>
      <c r="DI474" s="1114"/>
      <c r="DJ474" s="1119">
        <f t="shared" ref="DJ474" si="1923">DJ473+DH474</f>
        <v>0</v>
      </c>
      <c r="DK474" s="1120"/>
      <c r="DL474" s="1113">
        <f t="shared" ref="DL474" si="1924">DL473+DJ474</f>
        <v>0</v>
      </c>
      <c r="DM474" s="1114"/>
      <c r="DN474" s="1113">
        <f t="shared" ref="DN474" si="1925">DN473+DL474</f>
        <v>0</v>
      </c>
      <c r="DO474" s="1114"/>
      <c r="DP474" s="1113">
        <f t="shared" ref="DP474" si="1926">DP473+DN474</f>
        <v>0</v>
      </c>
      <c r="DQ474" s="1114"/>
      <c r="DR474" s="1113">
        <f t="shared" ref="DR474" si="1927">DR473+DP474</f>
        <v>0</v>
      </c>
      <c r="DS474" s="1114"/>
      <c r="DT474" s="1113">
        <f t="shared" ref="DT474" si="1928">DT473+DR474</f>
        <v>0</v>
      </c>
      <c r="DU474" s="1114"/>
      <c r="DV474" s="1113">
        <f t="shared" ref="DV474" si="1929">DV473+DT474</f>
        <v>0</v>
      </c>
      <c r="DW474" s="1114"/>
      <c r="DX474" s="1113">
        <f t="shared" ref="DX474" si="1930">DX473+DV474</f>
        <v>0</v>
      </c>
      <c r="DY474" s="1114"/>
      <c r="DZ474" s="1113">
        <f t="shared" ref="DZ474" si="1931">DZ473+DX474</f>
        <v>0</v>
      </c>
      <c r="EA474" s="1114"/>
      <c r="EB474" s="1113">
        <f t="shared" ref="EB474" si="1932">EB473+DZ474</f>
        <v>0</v>
      </c>
      <c r="EC474" s="1114"/>
      <c r="ED474" s="1113">
        <f t="shared" ref="ED474" si="1933">ED473+EB474</f>
        <v>0</v>
      </c>
      <c r="EE474" s="1114"/>
      <c r="EF474" s="1113">
        <f t="shared" ref="EF474" si="1934">EF473+ED474</f>
        <v>0</v>
      </c>
      <c r="EG474" s="1114"/>
      <c r="EH474" s="1113">
        <f t="shared" ref="EH474" si="1935">EH473+EF474</f>
        <v>0</v>
      </c>
      <c r="EI474" s="1114"/>
      <c r="EJ474" s="1113">
        <f t="shared" ref="EJ474" si="1936">EJ473+EH474</f>
        <v>0</v>
      </c>
      <c r="EK474" s="1114"/>
      <c r="EL474" s="1113">
        <f t="shared" ref="EL474" si="1937">EL473+EJ474</f>
        <v>0</v>
      </c>
      <c r="EM474" s="1114"/>
      <c r="EN474" s="1113">
        <f t="shared" ref="EN474" si="1938">EN473+EL474</f>
        <v>0</v>
      </c>
      <c r="EO474" s="1114"/>
      <c r="EP474" s="1113">
        <f t="shared" ref="EP474" si="1939">EP473+EN474</f>
        <v>0</v>
      </c>
      <c r="EQ474" s="1114"/>
      <c r="ER474" s="1113">
        <f t="shared" ref="ER474" si="1940">ER473+EP474</f>
        <v>0</v>
      </c>
      <c r="ES474" s="1114"/>
      <c r="ET474" s="1113">
        <f t="shared" ref="ET474" si="1941">ET473+ER474</f>
        <v>0</v>
      </c>
      <c r="EU474" s="1114"/>
      <c r="EV474" s="1113">
        <f t="shared" ref="EV474" si="1942">EV473+ET474</f>
        <v>0</v>
      </c>
      <c r="EW474" s="1114"/>
      <c r="EX474" s="1113">
        <f t="shared" ref="EX474" si="1943">EX473+EV474</f>
        <v>0</v>
      </c>
      <c r="EY474" s="1114"/>
      <c r="EZ474" s="1113">
        <f t="shared" ref="EZ474" si="1944">EZ473+EX474</f>
        <v>0</v>
      </c>
      <c r="FA474" s="1114"/>
      <c r="FB474" s="1113">
        <f t="shared" ref="FB474" si="1945">FB473+EZ474</f>
        <v>0</v>
      </c>
      <c r="FC474" s="1114"/>
      <c r="FD474" s="1113">
        <f t="shared" ref="FD474" si="1946">FD473+FB474</f>
        <v>0</v>
      </c>
      <c r="FE474" s="1114"/>
      <c r="FF474" s="1113">
        <f t="shared" ref="FF474" si="1947">FF473+FD474</f>
        <v>0</v>
      </c>
      <c r="FG474" s="1114"/>
      <c r="FH474" s="1113">
        <f t="shared" ref="FH474" si="1948">FH473+FF474</f>
        <v>0</v>
      </c>
      <c r="FI474" s="1114"/>
      <c r="FJ474" s="1113">
        <f t="shared" ref="FJ474" si="1949">FJ473+FH474</f>
        <v>0</v>
      </c>
      <c r="FK474" s="1114"/>
      <c r="FL474" s="1113">
        <f t="shared" ref="FL474" si="1950">FL473+FJ474</f>
        <v>0</v>
      </c>
      <c r="FM474" s="1114"/>
      <c r="FN474" s="1113">
        <f t="shared" ref="FN474" si="1951">FN473+FL474</f>
        <v>0</v>
      </c>
      <c r="FO474" s="1114"/>
      <c r="FP474" s="1113">
        <f t="shared" ref="FP474" si="1952">FP473+FN474</f>
        <v>0</v>
      </c>
      <c r="FQ474" s="1114"/>
      <c r="FR474" s="1113">
        <f t="shared" ref="FR474" si="1953">FR473+FP474</f>
        <v>0</v>
      </c>
      <c r="FS474" s="1114"/>
      <c r="FT474" s="1113">
        <f t="shared" ref="FT474" si="1954">FT473+FR474</f>
        <v>0</v>
      </c>
      <c r="FU474" s="1114"/>
      <c r="FV474" s="1113">
        <f t="shared" ref="FV474" si="1955">FV473+FT474</f>
        <v>0</v>
      </c>
      <c r="FW474" s="1114"/>
      <c r="FX474" s="1113">
        <f t="shared" ref="FX474" si="1956">FX473+FV474</f>
        <v>0</v>
      </c>
      <c r="FY474" s="1114"/>
      <c r="FZ474" s="1113">
        <f t="shared" ref="FZ474" si="1957">FZ473+FX474</f>
        <v>0</v>
      </c>
      <c r="GA474" s="1114"/>
      <c r="GB474" s="1113">
        <f t="shared" ref="GB474" si="1958">GB473+FZ474</f>
        <v>0</v>
      </c>
      <c r="GC474" s="1114"/>
      <c r="GD474" s="1113">
        <f t="shared" ref="GD474" si="1959">GD473+GB474</f>
        <v>0</v>
      </c>
      <c r="GE474" s="1114"/>
      <c r="GF474" s="1113">
        <f t="shared" ref="GF474" si="1960">GF473+GD474</f>
        <v>0</v>
      </c>
      <c r="GG474" s="1114"/>
      <c r="GH474" s="1113">
        <f t="shared" ref="GH474" si="1961">GH473+GF474</f>
        <v>0</v>
      </c>
      <c r="GI474" s="1114"/>
      <c r="GJ474" s="1113">
        <f t="shared" ref="GJ474" si="1962">GJ473+GH474</f>
        <v>0</v>
      </c>
      <c r="GK474" s="1114"/>
      <c r="GL474" s="1113">
        <f t="shared" ref="GL474" si="1963">GL473+GJ474</f>
        <v>0</v>
      </c>
      <c r="GM474" s="1114"/>
      <c r="GN474" s="1113">
        <f t="shared" ref="GN474" si="1964">GN473+GL474</f>
        <v>0</v>
      </c>
      <c r="GO474" s="1114"/>
      <c r="GP474" s="1113">
        <f t="shared" ref="GP474" si="1965">GP473+GN474</f>
        <v>0</v>
      </c>
      <c r="GQ474" s="1114"/>
      <c r="GR474" s="1113">
        <f t="shared" ref="GR474" si="1966">GR473+GP474</f>
        <v>0</v>
      </c>
      <c r="GS474" s="1114"/>
      <c r="GT474" s="1113">
        <f t="shared" ref="GT474" si="1967">GT473+GR474</f>
        <v>0</v>
      </c>
      <c r="GU474" s="1114"/>
      <c r="GV474" s="1113">
        <f t="shared" ref="GV474" si="1968">GV473+GT474</f>
        <v>0</v>
      </c>
      <c r="GW474" s="1114"/>
      <c r="GX474" s="1113">
        <f t="shared" ref="GX474" si="1969">GX473+GV474</f>
        <v>0</v>
      </c>
      <c r="GY474" s="1114"/>
      <c r="GZ474" s="1113">
        <f t="shared" ref="GZ474" si="1970">GZ473+GX474</f>
        <v>0</v>
      </c>
      <c r="HA474" s="1114"/>
      <c r="HB474" s="1113">
        <f t="shared" ref="HB474" si="1971">HB473+GZ474</f>
        <v>0</v>
      </c>
      <c r="HC474" s="1114"/>
      <c r="HD474" s="1113">
        <f t="shared" ref="HD474" si="1972">HD473+HB474</f>
        <v>0</v>
      </c>
      <c r="HE474" s="1114"/>
      <c r="HF474" s="1113">
        <f t="shared" ref="HF474" si="1973">HF473+HD474</f>
        <v>0</v>
      </c>
      <c r="HG474" s="1114"/>
      <c r="HH474" s="1113">
        <f t="shared" ref="HH474" si="1974">HH473+HF474</f>
        <v>0</v>
      </c>
      <c r="HI474" s="1114"/>
    </row>
    <row r="475" spans="1:217" s="21" customFormat="1" ht="12.75" hidden="1" customHeight="1">
      <c r="A475" s="1139"/>
      <c r="B475" s="1140"/>
      <c r="C475" s="1139"/>
      <c r="D475" s="1141"/>
      <c r="E475" s="1141"/>
      <c r="F475" s="1142"/>
      <c r="G475" s="1141"/>
      <c r="H475" s="844"/>
      <c r="I475" s="1143"/>
      <c r="J475" s="1144"/>
      <c r="K475" s="845"/>
      <c r="L475" s="1108"/>
      <c r="M475" s="1109"/>
      <c r="N475" s="1108"/>
      <c r="O475" s="1109"/>
      <c r="P475" s="1108"/>
      <c r="Q475" s="1109"/>
      <c r="R475" s="1108"/>
      <c r="S475" s="1109"/>
      <c r="T475" s="1108"/>
      <c r="U475" s="1109"/>
      <c r="V475" s="1108"/>
      <c r="W475" s="1109"/>
      <c r="X475" s="1108"/>
      <c r="Y475" s="1109"/>
      <c r="Z475" s="1108"/>
      <c r="AA475" s="1109"/>
      <c r="AB475" s="1108"/>
      <c r="AC475" s="1109"/>
      <c r="AD475" s="1108"/>
      <c r="AE475" s="1109"/>
      <c r="AF475" s="1108"/>
      <c r="AG475" s="1109"/>
      <c r="AH475" s="1108"/>
      <c r="AI475" s="1109"/>
      <c r="AJ475" s="1108"/>
      <c r="AK475" s="1109"/>
      <c r="AL475" s="1108"/>
      <c r="AM475" s="1109"/>
      <c r="AN475" s="1108"/>
      <c r="AO475" s="1109"/>
      <c r="AP475" s="1108"/>
      <c r="AQ475" s="1109"/>
      <c r="AR475" s="1108"/>
      <c r="AS475" s="1109"/>
      <c r="AT475" s="1108"/>
      <c r="AU475" s="1109"/>
      <c r="AV475" s="1108"/>
      <c r="AW475" s="1109"/>
      <c r="AX475" s="1108"/>
      <c r="AY475" s="1109"/>
      <c r="AZ475" s="1108"/>
      <c r="BA475" s="1109"/>
      <c r="BB475" s="1108"/>
      <c r="BC475" s="1109"/>
      <c r="BD475" s="1108"/>
      <c r="BE475" s="1109"/>
      <c r="BF475" s="1108"/>
      <c r="BG475" s="1109"/>
      <c r="BH475" s="1108"/>
      <c r="BI475" s="1109"/>
      <c r="BJ475" s="1108"/>
      <c r="BK475" s="1109"/>
      <c r="BL475" s="1108"/>
      <c r="BM475" s="1109"/>
      <c r="BN475" s="1108"/>
      <c r="BO475" s="1109"/>
      <c r="BP475" s="1108"/>
      <c r="BQ475" s="1109"/>
      <c r="BR475" s="1108"/>
      <c r="BS475" s="1109"/>
      <c r="BT475" s="1108"/>
      <c r="BU475" s="1109"/>
      <c r="BV475" s="1108"/>
      <c r="BW475" s="1109"/>
      <c r="BX475" s="1108"/>
      <c r="BY475" s="1109"/>
      <c r="BZ475" s="1108"/>
      <c r="CA475" s="1109"/>
      <c r="CB475" s="1108" t="e">
        <f t="shared" ref="CB475" si="1975">IF($E469&gt;0,CB472/$E469,"-")</f>
        <v>#N/A</v>
      </c>
      <c r="CC475" s="1109"/>
      <c r="CD475" s="1108" t="e">
        <f t="shared" ref="CD475" si="1976">IF($E469&gt;0,CD472/$E469,"-")</f>
        <v>#N/A</v>
      </c>
      <c r="CE475" s="1109"/>
      <c r="CF475" s="1108" t="e">
        <f t="shared" ref="CF475" si="1977">IF($E469&gt;0,CF472/$E469,"-")</f>
        <v>#N/A</v>
      </c>
      <c r="CG475" s="1109"/>
      <c r="CH475" s="1108" t="e">
        <f t="shared" ref="CH475" si="1978">IF($E469&gt;0,CH472/$E469,"-")</f>
        <v>#N/A</v>
      </c>
      <c r="CI475" s="1109"/>
      <c r="CJ475" s="1108" t="e">
        <f t="shared" ref="CJ475" si="1979">IF($E469&gt;0,CJ472/$E469,"-")</f>
        <v>#N/A</v>
      </c>
      <c r="CK475" s="1109"/>
      <c r="CL475" s="1108" t="e">
        <f t="shared" ref="CL475" si="1980">IF($E469&gt;0,CL472/$E469,"-")</f>
        <v>#N/A</v>
      </c>
      <c r="CM475" s="1109"/>
      <c r="CN475" s="1108" t="e">
        <f t="shared" ref="CN475" si="1981">IF($E469&gt;0,CN472/$E469,"-")</f>
        <v>#N/A</v>
      </c>
      <c r="CO475" s="1109"/>
      <c r="CP475" s="1108" t="e">
        <f t="shared" ref="CP475" si="1982">IF($E469&gt;0,CP472/$E469,"-")</f>
        <v>#N/A</v>
      </c>
      <c r="CQ475" s="1109"/>
      <c r="CR475" s="1108" t="e">
        <f t="shared" ref="CR475" si="1983">IF($E469&gt;0,CR472/$E469,"-")</f>
        <v>#N/A</v>
      </c>
      <c r="CS475" s="1109"/>
      <c r="CT475" s="1108" t="e">
        <f t="shared" ref="CT475" si="1984">IF($E469&gt;0,CT472/$E469,"-")</f>
        <v>#N/A</v>
      </c>
      <c r="CU475" s="1109"/>
      <c r="CV475" s="1108" t="e">
        <f t="shared" ref="CV475" si="1985">IF($E469&gt;0,CV472/$E469,"-")</f>
        <v>#N/A</v>
      </c>
      <c r="CW475" s="1109"/>
      <c r="CX475" s="1108" t="e">
        <f t="shared" ref="CX475" si="1986">IF($E469&gt;0,CX472/$E469,"-")</f>
        <v>#N/A</v>
      </c>
      <c r="CY475" s="1109"/>
      <c r="CZ475" s="1108" t="e">
        <f t="shared" ref="CZ475" si="1987">IF($E469&gt;0,CZ472/$E469,"-")</f>
        <v>#N/A</v>
      </c>
      <c r="DA475" s="1109"/>
      <c r="DB475" s="1108" t="e">
        <f t="shared" ref="DB475" si="1988">IF($E469&gt;0,DB472/$E469,"-")</f>
        <v>#N/A</v>
      </c>
      <c r="DC475" s="1109"/>
      <c r="DD475" s="1108" t="e">
        <f t="shared" ref="DD475" si="1989">IF($E469&gt;0,DD472/$E469,"-")</f>
        <v>#N/A</v>
      </c>
      <c r="DE475" s="1109"/>
      <c r="DF475" s="1108" t="e">
        <f t="shared" ref="DF475" si="1990">IF($E469&gt;0,DF472/$E469,"-")</f>
        <v>#N/A</v>
      </c>
      <c r="DG475" s="1109"/>
      <c r="DH475" s="1108" t="e">
        <f t="shared" ref="DH475:FR475" si="1991">IF($E469&gt;0,DH472/$E469,"-")</f>
        <v>#N/A</v>
      </c>
      <c r="DI475" s="1109"/>
      <c r="DJ475" s="1115" t="e">
        <f t="shared" si="1991"/>
        <v>#N/A</v>
      </c>
      <c r="DK475" s="1116"/>
      <c r="DL475" s="1108" t="e">
        <f t="shared" si="1991"/>
        <v>#N/A</v>
      </c>
      <c r="DM475" s="1109"/>
      <c r="DN475" s="1108" t="e">
        <f t="shared" si="1991"/>
        <v>#N/A</v>
      </c>
      <c r="DO475" s="1109"/>
      <c r="DP475" s="1108" t="e">
        <f t="shared" si="1991"/>
        <v>#N/A</v>
      </c>
      <c r="DQ475" s="1109"/>
      <c r="DR475" s="1108" t="e">
        <f t="shared" si="1991"/>
        <v>#N/A</v>
      </c>
      <c r="DS475" s="1109"/>
      <c r="DT475" s="1108" t="e">
        <f t="shared" si="1991"/>
        <v>#N/A</v>
      </c>
      <c r="DU475" s="1109"/>
      <c r="DV475" s="1108" t="e">
        <f t="shared" si="1991"/>
        <v>#N/A</v>
      </c>
      <c r="DW475" s="1109"/>
      <c r="DX475" s="1108" t="e">
        <f t="shared" si="1991"/>
        <v>#N/A</v>
      </c>
      <c r="DY475" s="1109"/>
      <c r="DZ475" s="1108" t="e">
        <f t="shared" si="1991"/>
        <v>#N/A</v>
      </c>
      <c r="EA475" s="1109"/>
      <c r="EB475" s="1108" t="e">
        <f t="shared" si="1991"/>
        <v>#N/A</v>
      </c>
      <c r="EC475" s="1109"/>
      <c r="ED475" s="1108" t="e">
        <f t="shared" si="1991"/>
        <v>#N/A</v>
      </c>
      <c r="EE475" s="1109"/>
      <c r="EF475" s="1108" t="e">
        <f t="shared" si="1991"/>
        <v>#N/A</v>
      </c>
      <c r="EG475" s="1109"/>
      <c r="EH475" s="1108" t="e">
        <f t="shared" si="1991"/>
        <v>#N/A</v>
      </c>
      <c r="EI475" s="1109"/>
      <c r="EJ475" s="1108" t="e">
        <f t="shared" si="1991"/>
        <v>#N/A</v>
      </c>
      <c r="EK475" s="1109"/>
      <c r="EL475" s="1108" t="e">
        <f t="shared" si="1991"/>
        <v>#N/A</v>
      </c>
      <c r="EM475" s="1109"/>
      <c r="EN475" s="1108" t="e">
        <f t="shared" si="1991"/>
        <v>#N/A</v>
      </c>
      <c r="EO475" s="1109"/>
      <c r="EP475" s="1108" t="e">
        <f t="shared" si="1991"/>
        <v>#N/A</v>
      </c>
      <c r="EQ475" s="1109"/>
      <c r="ER475" s="1108" t="e">
        <f t="shared" si="1991"/>
        <v>#N/A</v>
      </c>
      <c r="ES475" s="1109"/>
      <c r="ET475" s="1108" t="e">
        <f t="shared" si="1991"/>
        <v>#N/A</v>
      </c>
      <c r="EU475" s="1109"/>
      <c r="EV475" s="1108" t="e">
        <f t="shared" si="1991"/>
        <v>#N/A</v>
      </c>
      <c r="EW475" s="1109"/>
      <c r="EX475" s="1108" t="e">
        <f t="shared" si="1991"/>
        <v>#N/A</v>
      </c>
      <c r="EY475" s="1109"/>
      <c r="EZ475" s="1108" t="e">
        <f t="shared" si="1991"/>
        <v>#N/A</v>
      </c>
      <c r="FA475" s="1109"/>
      <c r="FB475" s="1108" t="e">
        <f t="shared" si="1991"/>
        <v>#N/A</v>
      </c>
      <c r="FC475" s="1109"/>
      <c r="FD475" s="1108" t="e">
        <f t="shared" si="1991"/>
        <v>#N/A</v>
      </c>
      <c r="FE475" s="1109"/>
      <c r="FF475" s="1108" t="e">
        <f t="shared" si="1991"/>
        <v>#N/A</v>
      </c>
      <c r="FG475" s="1109"/>
      <c r="FH475" s="1108" t="e">
        <f t="shared" si="1991"/>
        <v>#N/A</v>
      </c>
      <c r="FI475" s="1109"/>
      <c r="FJ475" s="1108" t="e">
        <f t="shared" si="1991"/>
        <v>#N/A</v>
      </c>
      <c r="FK475" s="1109"/>
      <c r="FL475" s="1108" t="e">
        <f t="shared" si="1991"/>
        <v>#N/A</v>
      </c>
      <c r="FM475" s="1109"/>
      <c r="FN475" s="1108" t="e">
        <f t="shared" si="1991"/>
        <v>#N/A</v>
      </c>
      <c r="FO475" s="1109"/>
      <c r="FP475" s="1108" t="e">
        <f t="shared" si="1991"/>
        <v>#N/A</v>
      </c>
      <c r="FQ475" s="1109"/>
      <c r="FR475" s="1108" t="e">
        <f t="shared" si="1991"/>
        <v>#N/A</v>
      </c>
      <c r="FS475" s="1109"/>
      <c r="FT475" s="1108" t="e">
        <f t="shared" ref="FT475:GT475" si="1992">IF($E469&gt;0,FT472/$E469,"-")</f>
        <v>#N/A</v>
      </c>
      <c r="FU475" s="1109"/>
      <c r="FV475" s="1108" t="e">
        <f t="shared" si="1992"/>
        <v>#N/A</v>
      </c>
      <c r="FW475" s="1109"/>
      <c r="FX475" s="1108" t="e">
        <f t="shared" si="1992"/>
        <v>#N/A</v>
      </c>
      <c r="FY475" s="1109"/>
      <c r="FZ475" s="1108" t="e">
        <f t="shared" si="1992"/>
        <v>#N/A</v>
      </c>
      <c r="GA475" s="1109"/>
      <c r="GB475" s="1108" t="e">
        <f t="shared" si="1992"/>
        <v>#N/A</v>
      </c>
      <c r="GC475" s="1109"/>
      <c r="GD475" s="1108" t="e">
        <f t="shared" si="1992"/>
        <v>#N/A</v>
      </c>
      <c r="GE475" s="1109"/>
      <c r="GF475" s="1108" t="e">
        <f t="shared" si="1992"/>
        <v>#N/A</v>
      </c>
      <c r="GG475" s="1109"/>
      <c r="GH475" s="1108" t="e">
        <f t="shared" si="1992"/>
        <v>#N/A</v>
      </c>
      <c r="GI475" s="1109"/>
      <c r="GJ475" s="1108" t="e">
        <f t="shared" si="1992"/>
        <v>#N/A</v>
      </c>
      <c r="GK475" s="1109"/>
      <c r="GL475" s="1108" t="e">
        <f t="shared" si="1992"/>
        <v>#N/A</v>
      </c>
      <c r="GM475" s="1109"/>
      <c r="GN475" s="1108" t="e">
        <f t="shared" si="1992"/>
        <v>#N/A</v>
      </c>
      <c r="GO475" s="1109"/>
      <c r="GP475" s="1108" t="e">
        <f t="shared" si="1992"/>
        <v>#N/A</v>
      </c>
      <c r="GQ475" s="1109"/>
      <c r="GR475" s="1108" t="e">
        <f t="shared" si="1992"/>
        <v>#N/A</v>
      </c>
      <c r="GS475" s="1109"/>
      <c r="GT475" s="1108" t="e">
        <f t="shared" si="1992"/>
        <v>#N/A</v>
      </c>
      <c r="GU475" s="1109"/>
      <c r="GV475" s="1108" t="e">
        <f t="shared" ref="GV475" si="1993">IF($E469&gt;0,GV472/$E469,"-")</f>
        <v>#N/A</v>
      </c>
      <c r="GW475" s="1109"/>
      <c r="GX475" s="1108" t="e">
        <f t="shared" ref="GX475" si="1994">IF($E469&gt;0,GX472/$E469,"-")</f>
        <v>#N/A</v>
      </c>
      <c r="GY475" s="1109"/>
      <c r="GZ475" s="1108" t="e">
        <f t="shared" ref="GZ475" si="1995">IF($E469&gt;0,GZ472/$E469,"-")</f>
        <v>#N/A</v>
      </c>
      <c r="HA475" s="1109"/>
      <c r="HB475" s="1108" t="e">
        <f t="shared" ref="HB475" si="1996">IF($E469&gt;0,HB472/$E469,"-")</f>
        <v>#N/A</v>
      </c>
      <c r="HC475" s="1109"/>
      <c r="HD475" s="1108" t="e">
        <f t="shared" ref="HD475" si="1997">IF($E469&gt;0,HD472/$E469,"-")</f>
        <v>#N/A</v>
      </c>
      <c r="HE475" s="1109"/>
      <c r="HF475" s="1108" t="e">
        <f t="shared" ref="HF475" si="1998">IF($E469&gt;0,HF472/$E469,"-")</f>
        <v>#N/A</v>
      </c>
      <c r="HG475" s="1109"/>
      <c r="HH475" s="1108" t="e">
        <f t="shared" ref="HH475" si="1999">IF($E469&gt;0,HH472/$E469,"-")</f>
        <v>#N/A</v>
      </c>
      <c r="HI475" s="1109"/>
    </row>
    <row r="476" spans="1:217" ht="12.75" hidden="1" customHeight="1">
      <c r="A476" s="1139"/>
      <c r="B476" s="1140"/>
      <c r="C476" s="1139"/>
      <c r="D476" s="1141"/>
      <c r="E476" s="1141"/>
      <c r="F476" s="1142"/>
      <c r="G476" s="1141"/>
      <c r="H476" s="733"/>
      <c r="I476" s="1143"/>
      <c r="J476" s="1144"/>
      <c r="K476" s="846"/>
      <c r="L476" s="1110"/>
      <c r="M476" s="1111"/>
      <c r="N476" s="1110"/>
      <c r="O476" s="1111"/>
      <c r="P476" s="1110"/>
      <c r="Q476" s="1111"/>
      <c r="R476" s="1110"/>
      <c r="S476" s="1111"/>
      <c r="T476" s="1110"/>
      <c r="U476" s="1111"/>
      <c r="V476" s="1110"/>
      <c r="W476" s="1111"/>
      <c r="X476" s="1110"/>
      <c r="Y476" s="1111"/>
      <c r="Z476" s="1110"/>
      <c r="AA476" s="1111"/>
      <c r="AB476" s="1110"/>
      <c r="AC476" s="1111"/>
      <c r="AD476" s="1110"/>
      <c r="AE476" s="1111"/>
      <c r="AF476" s="1110"/>
      <c r="AG476" s="1111"/>
      <c r="AH476" s="1110"/>
      <c r="AI476" s="1111"/>
      <c r="AJ476" s="1110"/>
      <c r="AK476" s="1111"/>
      <c r="AL476" s="1110"/>
      <c r="AM476" s="1111"/>
      <c r="AN476" s="1110"/>
      <c r="AO476" s="1111"/>
      <c r="AP476" s="1110"/>
      <c r="AQ476" s="1111"/>
      <c r="AR476" s="1110"/>
      <c r="AS476" s="1111"/>
      <c r="AT476" s="1110"/>
      <c r="AU476" s="1111"/>
      <c r="AV476" s="1110"/>
      <c r="AW476" s="1111"/>
      <c r="AX476" s="1110"/>
      <c r="AY476" s="1111"/>
      <c r="AZ476" s="1110"/>
      <c r="BA476" s="1111"/>
      <c r="BB476" s="1110"/>
      <c r="BC476" s="1111"/>
      <c r="BD476" s="1110"/>
      <c r="BE476" s="1111"/>
      <c r="BF476" s="1110"/>
      <c r="BG476" s="1111"/>
      <c r="BH476" s="1110"/>
      <c r="BI476" s="1111"/>
      <c r="BJ476" s="1110"/>
      <c r="BK476" s="1111"/>
      <c r="BL476" s="1110"/>
      <c r="BM476" s="1111"/>
      <c r="BN476" s="1110"/>
      <c r="BO476" s="1111"/>
      <c r="BP476" s="1110"/>
      <c r="BQ476" s="1111"/>
      <c r="BR476" s="1107"/>
      <c r="BS476" s="1107"/>
      <c r="BT476" s="1107"/>
      <c r="BU476" s="1107"/>
      <c r="BV476" s="1107"/>
      <c r="BW476" s="1107"/>
      <c r="BX476" s="1107"/>
      <c r="BY476" s="1107"/>
      <c r="BZ476" s="1107"/>
      <c r="CA476" s="1107"/>
      <c r="CB476" s="1107" t="e">
        <f t="shared" ref="CB476" si="2000">IF($E469&gt;0,CB474/$E469,"-")</f>
        <v>#N/A</v>
      </c>
      <c r="CC476" s="1107"/>
      <c r="CD476" s="1107" t="e">
        <f t="shared" ref="CD476" si="2001">IF($E469&gt;0,CD474/$E469,"-")</f>
        <v>#N/A</v>
      </c>
      <c r="CE476" s="1107"/>
      <c r="CF476" s="1107" t="e">
        <f t="shared" ref="CF476" si="2002">IF($E469&gt;0,CF474/$E469,"-")</f>
        <v>#N/A</v>
      </c>
      <c r="CG476" s="1107"/>
      <c r="CH476" s="1107" t="e">
        <f t="shared" ref="CH476" si="2003">IF($E469&gt;0,CH474/$E469,"-")</f>
        <v>#N/A</v>
      </c>
      <c r="CI476" s="1107"/>
      <c r="CJ476" s="1107" t="e">
        <f t="shared" ref="CJ476" si="2004">IF($E469&gt;0,CJ474/$E469,"-")</f>
        <v>#N/A</v>
      </c>
      <c r="CK476" s="1107"/>
      <c r="CL476" s="1107" t="e">
        <f t="shared" ref="CL476" si="2005">IF($E469&gt;0,CL474/$E469,"-")</f>
        <v>#N/A</v>
      </c>
      <c r="CM476" s="1107"/>
      <c r="CN476" s="1107" t="e">
        <f t="shared" ref="CN476" si="2006">IF($E469&gt;0,CN474/$E469,"-")</f>
        <v>#N/A</v>
      </c>
      <c r="CO476" s="1107"/>
      <c r="CP476" s="1107" t="e">
        <f t="shared" ref="CP476" si="2007">IF($E469&gt;0,CP474/$E469,"-")</f>
        <v>#N/A</v>
      </c>
      <c r="CQ476" s="1107"/>
      <c r="CR476" s="1107" t="e">
        <f t="shared" ref="CR476" si="2008">IF($E469&gt;0,CR474/$E469,"-")</f>
        <v>#N/A</v>
      </c>
      <c r="CS476" s="1107"/>
      <c r="CT476" s="1107" t="e">
        <f t="shared" ref="CT476" si="2009">IF($E469&gt;0,CT474/$E469,"-")</f>
        <v>#N/A</v>
      </c>
      <c r="CU476" s="1107"/>
      <c r="CV476" s="1107" t="e">
        <f t="shared" ref="CV476" si="2010">IF($E469&gt;0,CV474/$E469,"-")</f>
        <v>#N/A</v>
      </c>
      <c r="CW476" s="1107"/>
      <c r="CX476" s="1107" t="e">
        <f t="shared" ref="CX476" si="2011">IF($E469&gt;0,CX474/$E469,"-")</f>
        <v>#N/A</v>
      </c>
      <c r="CY476" s="1107"/>
      <c r="CZ476" s="1107" t="e">
        <f t="shared" ref="CZ476" si="2012">IF($E469&gt;0,CZ474/$E469,"-")</f>
        <v>#N/A</v>
      </c>
      <c r="DA476" s="1107"/>
      <c r="DB476" s="1107" t="e">
        <f t="shared" ref="DB476" si="2013">IF($E469&gt;0,DB474/$E469,"-")</f>
        <v>#N/A</v>
      </c>
      <c r="DC476" s="1107"/>
      <c r="DD476" s="1107" t="e">
        <f t="shared" ref="DD476" si="2014">IF($E469&gt;0,DD474/$E469,"-")</f>
        <v>#N/A</v>
      </c>
      <c r="DE476" s="1107"/>
      <c r="DF476" s="1107" t="e">
        <f t="shared" ref="DF476" si="2015">IF($E469&gt;0,DF474/$E469,"-")</f>
        <v>#N/A</v>
      </c>
      <c r="DG476" s="1107"/>
      <c r="DH476" s="1107" t="e">
        <f t="shared" ref="DH476:FR476" si="2016">IF($E469&gt;0,DH474/$E469,"-")</f>
        <v>#N/A</v>
      </c>
      <c r="DI476" s="1107"/>
      <c r="DJ476" s="1112" t="e">
        <f t="shared" si="2016"/>
        <v>#N/A</v>
      </c>
      <c r="DK476" s="1112"/>
      <c r="DL476" s="1107" t="e">
        <f t="shared" si="2016"/>
        <v>#N/A</v>
      </c>
      <c r="DM476" s="1107"/>
      <c r="DN476" s="1107" t="e">
        <f t="shared" si="2016"/>
        <v>#N/A</v>
      </c>
      <c r="DO476" s="1107"/>
      <c r="DP476" s="1107" t="e">
        <f t="shared" si="2016"/>
        <v>#N/A</v>
      </c>
      <c r="DQ476" s="1107"/>
      <c r="DR476" s="1107" t="e">
        <f t="shared" si="2016"/>
        <v>#N/A</v>
      </c>
      <c r="DS476" s="1107"/>
      <c r="DT476" s="1107" t="e">
        <f t="shared" si="2016"/>
        <v>#N/A</v>
      </c>
      <c r="DU476" s="1107"/>
      <c r="DV476" s="1107" t="e">
        <f t="shared" si="2016"/>
        <v>#N/A</v>
      </c>
      <c r="DW476" s="1107"/>
      <c r="DX476" s="1107" t="e">
        <f t="shared" si="2016"/>
        <v>#N/A</v>
      </c>
      <c r="DY476" s="1107"/>
      <c r="DZ476" s="1107" t="e">
        <f t="shared" si="2016"/>
        <v>#N/A</v>
      </c>
      <c r="EA476" s="1107"/>
      <c r="EB476" s="1107" t="e">
        <f t="shared" si="2016"/>
        <v>#N/A</v>
      </c>
      <c r="EC476" s="1107"/>
      <c r="ED476" s="1107" t="e">
        <f t="shared" si="2016"/>
        <v>#N/A</v>
      </c>
      <c r="EE476" s="1107"/>
      <c r="EF476" s="1107" t="e">
        <f t="shared" si="2016"/>
        <v>#N/A</v>
      </c>
      <c r="EG476" s="1107"/>
      <c r="EH476" s="1107" t="e">
        <f t="shared" si="2016"/>
        <v>#N/A</v>
      </c>
      <c r="EI476" s="1107"/>
      <c r="EJ476" s="1107" t="e">
        <f t="shared" si="2016"/>
        <v>#N/A</v>
      </c>
      <c r="EK476" s="1107"/>
      <c r="EL476" s="1107" t="e">
        <f t="shared" si="2016"/>
        <v>#N/A</v>
      </c>
      <c r="EM476" s="1107"/>
      <c r="EN476" s="1107" t="e">
        <f t="shared" si="2016"/>
        <v>#N/A</v>
      </c>
      <c r="EO476" s="1107"/>
      <c r="EP476" s="1107" t="e">
        <f t="shared" si="2016"/>
        <v>#N/A</v>
      </c>
      <c r="EQ476" s="1107"/>
      <c r="ER476" s="1107" t="e">
        <f t="shared" si="2016"/>
        <v>#N/A</v>
      </c>
      <c r="ES476" s="1107"/>
      <c r="ET476" s="1107" t="e">
        <f t="shared" si="2016"/>
        <v>#N/A</v>
      </c>
      <c r="EU476" s="1107"/>
      <c r="EV476" s="1107" t="e">
        <f t="shared" si="2016"/>
        <v>#N/A</v>
      </c>
      <c r="EW476" s="1107"/>
      <c r="EX476" s="1107" t="e">
        <f t="shared" si="2016"/>
        <v>#N/A</v>
      </c>
      <c r="EY476" s="1107"/>
      <c r="EZ476" s="1107" t="e">
        <f t="shared" si="2016"/>
        <v>#N/A</v>
      </c>
      <c r="FA476" s="1107"/>
      <c r="FB476" s="1107" t="e">
        <f t="shared" si="2016"/>
        <v>#N/A</v>
      </c>
      <c r="FC476" s="1107"/>
      <c r="FD476" s="1107" t="e">
        <f t="shared" si="2016"/>
        <v>#N/A</v>
      </c>
      <c r="FE476" s="1107"/>
      <c r="FF476" s="1107" t="e">
        <f t="shared" si="2016"/>
        <v>#N/A</v>
      </c>
      <c r="FG476" s="1107"/>
      <c r="FH476" s="1107" t="e">
        <f t="shared" si="2016"/>
        <v>#N/A</v>
      </c>
      <c r="FI476" s="1107"/>
      <c r="FJ476" s="1107" t="e">
        <f t="shared" si="2016"/>
        <v>#N/A</v>
      </c>
      <c r="FK476" s="1107"/>
      <c r="FL476" s="1107" t="e">
        <f t="shared" si="2016"/>
        <v>#N/A</v>
      </c>
      <c r="FM476" s="1107"/>
      <c r="FN476" s="1107" t="e">
        <f t="shared" si="2016"/>
        <v>#N/A</v>
      </c>
      <c r="FO476" s="1107"/>
      <c r="FP476" s="1107" t="e">
        <f t="shared" si="2016"/>
        <v>#N/A</v>
      </c>
      <c r="FQ476" s="1107"/>
      <c r="FR476" s="1107" t="e">
        <f t="shared" si="2016"/>
        <v>#N/A</v>
      </c>
      <c r="FS476" s="1107"/>
      <c r="FT476" s="1107" t="e">
        <f t="shared" ref="FT476:GT476" si="2017">IF($E469&gt;0,FT474/$E469,"-")</f>
        <v>#N/A</v>
      </c>
      <c r="FU476" s="1107"/>
      <c r="FV476" s="1107" t="e">
        <f t="shared" si="2017"/>
        <v>#N/A</v>
      </c>
      <c r="FW476" s="1107"/>
      <c r="FX476" s="1107" t="e">
        <f t="shared" si="2017"/>
        <v>#N/A</v>
      </c>
      <c r="FY476" s="1107"/>
      <c r="FZ476" s="1107" t="e">
        <f t="shared" si="2017"/>
        <v>#N/A</v>
      </c>
      <c r="GA476" s="1107"/>
      <c r="GB476" s="1107" t="e">
        <f t="shared" si="2017"/>
        <v>#N/A</v>
      </c>
      <c r="GC476" s="1107"/>
      <c r="GD476" s="1107" t="e">
        <f t="shared" si="2017"/>
        <v>#N/A</v>
      </c>
      <c r="GE476" s="1107"/>
      <c r="GF476" s="1107" t="e">
        <f t="shared" si="2017"/>
        <v>#N/A</v>
      </c>
      <c r="GG476" s="1107"/>
      <c r="GH476" s="1107" t="e">
        <f t="shared" si="2017"/>
        <v>#N/A</v>
      </c>
      <c r="GI476" s="1107"/>
      <c r="GJ476" s="1107" t="e">
        <f t="shared" si="2017"/>
        <v>#N/A</v>
      </c>
      <c r="GK476" s="1107"/>
      <c r="GL476" s="1107" t="e">
        <f t="shared" si="2017"/>
        <v>#N/A</v>
      </c>
      <c r="GM476" s="1107"/>
      <c r="GN476" s="1107" t="e">
        <f t="shared" si="2017"/>
        <v>#N/A</v>
      </c>
      <c r="GO476" s="1107"/>
      <c r="GP476" s="1107" t="e">
        <f t="shared" si="2017"/>
        <v>#N/A</v>
      </c>
      <c r="GQ476" s="1107"/>
      <c r="GR476" s="1107" t="e">
        <f t="shared" si="2017"/>
        <v>#N/A</v>
      </c>
      <c r="GS476" s="1107"/>
      <c r="GT476" s="1107" t="e">
        <f t="shared" si="2017"/>
        <v>#N/A</v>
      </c>
      <c r="GU476" s="1107"/>
      <c r="GV476" s="1107" t="e">
        <f t="shared" ref="GV476" si="2018">IF($E469&gt;0,GV474/$E469,"-")</f>
        <v>#N/A</v>
      </c>
      <c r="GW476" s="1107"/>
      <c r="GX476" s="1107" t="e">
        <f t="shared" ref="GX476" si="2019">IF($E469&gt;0,GX474/$E469,"-")</f>
        <v>#N/A</v>
      </c>
      <c r="GY476" s="1107"/>
      <c r="GZ476" s="1107" t="e">
        <f t="shared" ref="GZ476" si="2020">IF($E469&gt;0,GZ474/$E469,"-")</f>
        <v>#N/A</v>
      </c>
      <c r="HA476" s="1107"/>
      <c r="HB476" s="1107" t="e">
        <f t="shared" ref="HB476" si="2021">IF($E469&gt;0,HB474/$E469,"-")</f>
        <v>#N/A</v>
      </c>
      <c r="HC476" s="1107"/>
      <c r="HD476" s="1107" t="e">
        <f t="shared" ref="HD476" si="2022">IF($E469&gt;0,HD474/$E469,"-")</f>
        <v>#N/A</v>
      </c>
      <c r="HE476" s="1107"/>
      <c r="HF476" s="1107" t="e">
        <f t="shared" ref="HF476" si="2023">IF($E469&gt;0,HF474/$E469,"-")</f>
        <v>#N/A</v>
      </c>
      <c r="HG476" s="1107"/>
      <c r="HH476" s="1107" t="e">
        <f t="shared" ref="HH476" si="2024">IF($E469&gt;0,HH474/$E469,"-")</f>
        <v>#N/A</v>
      </c>
      <c r="HI476" s="1107"/>
    </row>
    <row r="477" spans="1:217" s="5" customFormat="1" ht="15" hidden="1" customHeight="1">
      <c r="A477" s="677"/>
      <c r="B477" s="678"/>
      <c r="C477" s="678"/>
      <c r="D477" s="679"/>
      <c r="E477" s="679"/>
      <c r="F477" s="678"/>
      <c r="G477" s="678"/>
      <c r="H477" s="680"/>
      <c r="I477" s="680"/>
      <c r="J477" s="680"/>
      <c r="K477" s="680"/>
      <c r="L477" s="681"/>
      <c r="M477" s="681"/>
      <c r="N477" s="681"/>
      <c r="O477" s="681"/>
      <c r="P477" s="681"/>
      <c r="Q477" s="681"/>
      <c r="R477" s="681"/>
      <c r="S477" s="681"/>
      <c r="T477" s="681"/>
      <c r="U477" s="681"/>
      <c r="V477" s="681"/>
      <c r="W477" s="681"/>
      <c r="X477" s="681"/>
      <c r="Y477" s="681"/>
      <c r="Z477" s="681"/>
      <c r="AA477" s="681"/>
      <c r="AB477" s="681"/>
      <c r="AC477" s="681"/>
      <c r="AD477" s="681"/>
      <c r="AE477" s="681"/>
      <c r="AF477" s="681"/>
      <c r="AG477" s="681"/>
      <c r="AH477" s="681"/>
      <c r="AI477" s="681"/>
      <c r="AJ477" s="681"/>
      <c r="AK477" s="681"/>
      <c r="AL477" s="681"/>
      <c r="AM477" s="681"/>
      <c r="AN477" s="681"/>
      <c r="AO477" s="681"/>
      <c r="AP477" s="681"/>
      <c r="AQ477" s="681"/>
      <c r="AR477" s="681"/>
      <c r="AS477" s="681"/>
      <c r="AT477" s="682"/>
      <c r="AU477" s="682"/>
      <c r="AV477" s="682"/>
      <c r="AW477" s="682"/>
      <c r="AX477" s="682"/>
      <c r="AY477" s="682"/>
      <c r="AZ477" s="682"/>
      <c r="BA477" s="682"/>
      <c r="BB477" s="682"/>
      <c r="BC477" s="682"/>
      <c r="BD477" s="682"/>
      <c r="BE477" s="682"/>
      <c r="BF477" s="682"/>
      <c r="BG477" s="682"/>
      <c r="BH477" s="682"/>
      <c r="BI477" s="682"/>
      <c r="BJ477" s="682"/>
      <c r="BK477" s="682"/>
      <c r="BL477" s="682"/>
      <c r="BM477" s="682"/>
      <c r="BN477" s="682"/>
      <c r="BO477" s="682"/>
      <c r="BP477" s="682"/>
      <c r="BQ477" s="682"/>
      <c r="BR477" s="682"/>
      <c r="BS477" s="682"/>
      <c r="BT477" s="682"/>
      <c r="BU477" s="682"/>
      <c r="BV477" s="682"/>
      <c r="BW477" s="682"/>
      <c r="BX477" s="682"/>
      <c r="BY477" s="682"/>
      <c r="BZ477" s="682"/>
      <c r="CA477" s="682"/>
      <c r="CB477" s="682"/>
      <c r="CC477" s="682"/>
      <c r="CD477" s="681"/>
      <c r="CE477" s="682"/>
      <c r="CF477" s="681"/>
      <c r="CG477" s="682"/>
      <c r="CH477" s="681"/>
      <c r="CI477" s="682"/>
      <c r="CJ477" s="681"/>
      <c r="CK477" s="682"/>
      <c r="CL477" s="681"/>
      <c r="CM477" s="682"/>
      <c r="CN477" s="681"/>
      <c r="CO477" s="682"/>
      <c r="CP477" s="683"/>
      <c r="CQ477" s="684"/>
      <c r="CR477" s="683"/>
      <c r="CS477" s="684"/>
      <c r="CT477" s="684"/>
      <c r="CU477" s="684"/>
      <c r="CV477" s="684"/>
      <c r="CW477" s="684"/>
      <c r="CX477" s="684"/>
      <c r="CY477" s="684"/>
      <c r="CZ477" s="684"/>
      <c r="DA477" s="684"/>
      <c r="DB477" s="684"/>
      <c r="DC477" s="684"/>
      <c r="DD477" s="684"/>
      <c r="DE477" s="684"/>
      <c r="DF477" s="684"/>
      <c r="DG477" s="684"/>
      <c r="DH477" s="684"/>
      <c r="DI477" s="684"/>
      <c r="DJ477" s="981"/>
      <c r="DK477" s="981"/>
      <c r="DL477" s="686"/>
      <c r="DM477" s="684"/>
      <c r="DN477" s="684"/>
      <c r="DO477" s="684"/>
      <c r="DP477" s="684"/>
      <c r="DQ477" s="684"/>
      <c r="DR477" s="684"/>
      <c r="DS477" s="684"/>
      <c r="DT477" s="684"/>
      <c r="DU477" s="684"/>
      <c r="DV477" s="684"/>
      <c r="DW477" s="684"/>
      <c r="DX477" s="684"/>
      <c r="DY477" s="684"/>
      <c r="DZ477" s="684"/>
      <c r="EA477" s="684"/>
      <c r="EB477" s="684"/>
      <c r="EC477" s="684"/>
      <c r="ED477" s="684"/>
      <c r="EE477" s="684"/>
      <c r="EF477" s="684"/>
      <c r="EG477" s="684"/>
      <c r="EH477" s="684"/>
      <c r="EI477" s="684"/>
      <c r="EJ477" s="684"/>
      <c r="EK477" s="684"/>
      <c r="EL477" s="684"/>
      <c r="EM477" s="684"/>
      <c r="EN477" s="684"/>
      <c r="EO477" s="684"/>
      <c r="EP477" s="684"/>
      <c r="EQ477" s="684"/>
      <c r="ER477" s="684"/>
      <c r="ES477" s="684"/>
      <c r="ET477" s="684"/>
      <c r="EU477" s="684"/>
      <c r="EV477" s="684"/>
      <c r="EW477" s="684"/>
      <c r="EX477" s="684"/>
      <c r="EY477" s="684"/>
      <c r="EZ477" s="684"/>
      <c r="FA477" s="684"/>
      <c r="FB477" s="684"/>
      <c r="FC477" s="684"/>
      <c r="FD477" s="684"/>
      <c r="FE477" s="684"/>
      <c r="FF477" s="684"/>
      <c r="FG477" s="684"/>
      <c r="FH477" s="684"/>
      <c r="FI477" s="684"/>
      <c r="FJ477" s="684"/>
      <c r="FK477" s="684"/>
      <c r="FL477" s="684"/>
      <c r="FM477" s="684"/>
      <c r="FN477" s="684"/>
      <c r="FO477" s="684"/>
      <c r="FP477" s="684"/>
      <c r="FQ477" s="684"/>
      <c r="FR477" s="684"/>
      <c r="FS477" s="684"/>
      <c r="FT477" s="684"/>
      <c r="FU477" s="684"/>
      <c r="FV477" s="684"/>
      <c r="FW477" s="684"/>
      <c r="FX477" s="684"/>
      <c r="FY477" s="684"/>
      <c r="FZ477" s="684"/>
      <c r="GA477" s="684"/>
      <c r="GB477" s="684"/>
      <c r="GC477" s="684"/>
      <c r="GD477" s="684"/>
      <c r="GE477" s="684"/>
      <c r="GF477" s="684"/>
      <c r="GG477" s="684"/>
      <c r="GH477" s="684"/>
      <c r="GI477" s="684"/>
      <c r="GJ477" s="684"/>
      <c r="GK477" s="684"/>
      <c r="GL477" s="684"/>
      <c r="GM477" s="684"/>
      <c r="GN477" s="684"/>
      <c r="GO477" s="684"/>
      <c r="GP477" s="684"/>
      <c r="GQ477" s="684"/>
      <c r="GR477" s="684"/>
      <c r="GS477" s="684"/>
      <c r="GT477" s="684"/>
      <c r="GU477" s="684"/>
      <c r="GV477" s="684"/>
      <c r="GW477" s="684"/>
      <c r="GX477" s="684"/>
      <c r="GY477" s="684"/>
      <c r="GZ477" s="684"/>
      <c r="HA477" s="684"/>
      <c r="HB477" s="684"/>
      <c r="HC477" s="684"/>
      <c r="HD477" s="684"/>
      <c r="HE477" s="684"/>
      <c r="HF477" s="684"/>
      <c r="HG477" s="684"/>
      <c r="HH477" s="684"/>
      <c r="HI477" s="684"/>
    </row>
    <row r="478" spans="1:217" ht="12.75" hidden="1" customHeight="1">
      <c r="A478" s="181">
        <v>10</v>
      </c>
      <c r="B478" s="182" t="e">
        <f>PLANEJAMENTO!#REF!</f>
        <v>#REF!</v>
      </c>
      <c r="C478" s="181"/>
      <c r="D478" s="183"/>
      <c r="E478" s="183"/>
      <c r="F478" s="183"/>
      <c r="G478" s="181"/>
    </row>
    <row r="479" spans="1:217" s="180" customFormat="1" ht="12.75" hidden="1" customHeight="1">
      <c r="A479" s="1139" t="s">
        <v>404</v>
      </c>
      <c r="B479" s="1140" t="e">
        <f>VLOOKUP(A479,PLANEJAMENTO!$B$10:$C$56,2,FALSE)</f>
        <v>#N/A</v>
      </c>
      <c r="C479" s="1139" t="e">
        <f>VLOOKUP(A479,PLANEJAMENTO!$B$10:$D$56,3,FALSE)</f>
        <v>#N/A</v>
      </c>
      <c r="D479" s="1141" t="e">
        <f>VLOOKUP(A479,PLANEJAMENTO!$B$10:$E$56,4,FALSE)</f>
        <v>#N/A</v>
      </c>
      <c r="E479" s="1141" t="e">
        <f>D479</f>
        <v>#N/A</v>
      </c>
      <c r="F479" s="1142"/>
      <c r="G479" s="1141">
        <f>F479*8</f>
        <v>0</v>
      </c>
      <c r="H479" s="178"/>
      <c r="I479" s="1143"/>
      <c r="J479" s="1144"/>
      <c r="K479" s="179" t="s">
        <v>379</v>
      </c>
      <c r="L479" s="1145"/>
      <c r="M479" s="1146"/>
      <c r="N479" s="1145"/>
      <c r="O479" s="1146"/>
      <c r="P479" s="1145"/>
      <c r="Q479" s="1146"/>
      <c r="R479" s="1189"/>
      <c r="S479" s="1190"/>
      <c r="T479" s="1145"/>
      <c r="U479" s="1146"/>
      <c r="V479" s="1145"/>
      <c r="W479" s="1146"/>
      <c r="X479" s="1145"/>
      <c r="Y479" s="1146"/>
      <c r="Z479" s="1189"/>
      <c r="AA479" s="1190"/>
      <c r="AB479" s="1145"/>
      <c r="AC479" s="1146"/>
      <c r="AD479" s="1145"/>
      <c r="AE479" s="1146"/>
      <c r="AF479" s="1145"/>
      <c r="AG479" s="1146"/>
      <c r="AH479" s="1189"/>
      <c r="AI479" s="1190"/>
      <c r="AJ479" s="1145"/>
      <c r="AK479" s="1146"/>
      <c r="AL479" s="1145"/>
      <c r="AM479" s="1146"/>
      <c r="AN479" s="1145"/>
      <c r="AO479" s="1146"/>
      <c r="AP479" s="1189"/>
      <c r="AQ479" s="1190"/>
      <c r="AR479" s="1145"/>
      <c r="AS479" s="1146"/>
      <c r="AT479" s="1145"/>
      <c r="AU479" s="1146"/>
      <c r="AV479" s="1145"/>
      <c r="AW479" s="1146"/>
      <c r="AX479" s="1189"/>
      <c r="AY479" s="1190"/>
      <c r="AZ479" s="1145"/>
      <c r="BA479" s="1146"/>
      <c r="BB479" s="1145"/>
      <c r="BC479" s="1146"/>
      <c r="BD479" s="1145"/>
      <c r="BE479" s="1146"/>
      <c r="BF479" s="1189"/>
      <c r="BG479" s="1190"/>
      <c r="BH479" s="1145"/>
      <c r="BI479" s="1146"/>
      <c r="BJ479" s="1145"/>
      <c r="BK479" s="1146"/>
      <c r="BL479" s="1145"/>
      <c r="BM479" s="1146"/>
      <c r="BN479" s="1145"/>
      <c r="BO479" s="1146"/>
      <c r="BP479" s="1145"/>
      <c r="BQ479" s="1146"/>
      <c r="BR479" s="1150"/>
      <c r="BS479" s="1150"/>
      <c r="BT479" s="1150"/>
      <c r="BU479" s="1150"/>
      <c r="BV479" s="1150"/>
      <c r="BW479" s="1150"/>
      <c r="BX479" s="1150"/>
      <c r="BY479" s="1150"/>
      <c r="BZ479" s="1150"/>
      <c r="CA479" s="1150"/>
      <c r="CB479" s="1150"/>
      <c r="CC479" s="1150"/>
      <c r="CD479" s="1150"/>
      <c r="CE479" s="1150"/>
      <c r="CF479" s="1150"/>
      <c r="CG479" s="1150"/>
      <c r="CH479" s="1150"/>
      <c r="CI479" s="1150"/>
      <c r="CJ479" s="1150"/>
      <c r="CK479" s="1150"/>
      <c r="CL479" s="1150"/>
      <c r="CM479" s="1150"/>
      <c r="CN479" s="1150"/>
      <c r="CO479" s="1150"/>
      <c r="CP479" s="1150"/>
      <c r="CQ479" s="1150"/>
      <c r="CR479" s="1150"/>
      <c r="CS479" s="1150"/>
      <c r="CT479" s="1150"/>
      <c r="CU479" s="1150"/>
      <c r="CV479" s="1150"/>
      <c r="CW479" s="1150"/>
      <c r="CX479" s="1150"/>
      <c r="CY479" s="1150"/>
      <c r="CZ479" s="1150"/>
      <c r="DA479" s="1150"/>
      <c r="DB479" s="1150"/>
      <c r="DC479" s="1150"/>
      <c r="DD479" s="1150"/>
      <c r="DE479" s="1150"/>
      <c r="DF479" s="1150"/>
      <c r="DG479" s="1150"/>
      <c r="DH479" s="1150"/>
      <c r="DI479" s="1150"/>
      <c r="DJ479" s="1151"/>
      <c r="DK479" s="1151"/>
      <c r="DL479" s="1150"/>
      <c r="DM479" s="1150"/>
      <c r="DN479" s="1150"/>
      <c r="DO479" s="1150"/>
      <c r="DP479" s="1150"/>
      <c r="DQ479" s="1150"/>
      <c r="DR479" s="1150"/>
      <c r="DS479" s="1150"/>
      <c r="DT479" s="1150"/>
      <c r="DU479" s="1150"/>
      <c r="DV479" s="1150"/>
      <c r="DW479" s="1150"/>
      <c r="DX479" s="1150"/>
      <c r="DY479" s="1150"/>
      <c r="DZ479" s="1150"/>
      <c r="EA479" s="1150"/>
      <c r="EB479" s="1150"/>
      <c r="EC479" s="1150"/>
      <c r="ED479" s="1150"/>
      <c r="EE479" s="1150"/>
      <c r="EF479" s="1150"/>
      <c r="EG479" s="1150"/>
      <c r="EH479" s="1150"/>
      <c r="EI479" s="1150"/>
      <c r="EJ479" s="1150"/>
      <c r="EK479" s="1150"/>
      <c r="EL479" s="1150"/>
      <c r="EM479" s="1150"/>
      <c r="EN479" s="1152">
        <v>6</v>
      </c>
      <c r="EO479" s="1152"/>
      <c r="EP479" s="1152">
        <v>6</v>
      </c>
      <c r="EQ479" s="1152"/>
      <c r="ER479" s="1152">
        <v>6</v>
      </c>
      <c r="ES479" s="1152"/>
      <c r="ET479" s="1152">
        <v>4.927731092436975</v>
      </c>
      <c r="EU479" s="1152"/>
      <c r="EV479" s="1150"/>
      <c r="EW479" s="1150"/>
      <c r="EX479" s="1150"/>
      <c r="EY479" s="1150"/>
      <c r="EZ479" s="1150"/>
      <c r="FA479" s="1150"/>
      <c r="FB479" s="1150"/>
      <c r="FC479" s="1150"/>
      <c r="FD479" s="1150"/>
      <c r="FE479" s="1150"/>
      <c r="FF479" s="1150"/>
      <c r="FG479" s="1150"/>
      <c r="FH479" s="1150"/>
      <c r="FI479" s="1150"/>
      <c r="FJ479" s="1150"/>
      <c r="FK479" s="1150"/>
      <c r="FL479" s="1150"/>
      <c r="FM479" s="1150"/>
      <c r="FN479" s="1150"/>
      <c r="FO479" s="1150"/>
      <c r="FP479" s="1150"/>
      <c r="FQ479" s="1150"/>
      <c r="FR479" s="1150"/>
      <c r="FS479" s="1150"/>
      <c r="FT479" s="1150"/>
      <c r="FU479" s="1150"/>
      <c r="FV479" s="1150"/>
      <c r="FW479" s="1150"/>
      <c r="FX479" s="1150"/>
      <c r="FY479" s="1150"/>
      <c r="FZ479" s="1150"/>
      <c r="GA479" s="1150"/>
      <c r="GB479" s="1150"/>
      <c r="GC479" s="1150"/>
      <c r="GD479" s="1150"/>
      <c r="GE479" s="1150"/>
      <c r="GF479" s="1150"/>
      <c r="GG479" s="1150"/>
      <c r="GH479" s="1150"/>
      <c r="GI479" s="1150"/>
      <c r="GJ479" s="1150"/>
      <c r="GK479" s="1150"/>
      <c r="GL479" s="1150"/>
      <c r="GM479" s="1150"/>
      <c r="GN479" s="1150"/>
      <c r="GO479" s="1150"/>
      <c r="GP479" s="1150"/>
      <c r="GQ479" s="1150"/>
      <c r="GR479" s="1150"/>
      <c r="GS479" s="1150"/>
      <c r="GT479" s="1150"/>
      <c r="GU479" s="1150"/>
      <c r="GV479" s="1150"/>
      <c r="GW479" s="1150"/>
      <c r="GX479" s="1150"/>
      <c r="GY479" s="1150"/>
      <c r="GZ479" s="1150"/>
      <c r="HA479" s="1150"/>
      <c r="HB479" s="1150"/>
      <c r="HC479" s="1150"/>
      <c r="HD479" s="1150"/>
      <c r="HE479" s="1150"/>
      <c r="HF479" s="1150"/>
      <c r="HG479" s="1150"/>
      <c r="HH479" s="1150"/>
      <c r="HI479" s="1150"/>
    </row>
    <row r="480" spans="1:217" ht="12.75" hidden="1" customHeight="1">
      <c r="A480" s="1139"/>
      <c r="B480" s="1140"/>
      <c r="C480" s="1139"/>
      <c r="D480" s="1141"/>
      <c r="E480" s="1141"/>
      <c r="F480" s="1142"/>
      <c r="G480" s="1141"/>
      <c r="H480" s="733"/>
      <c r="I480" s="1143"/>
      <c r="J480" s="1144"/>
      <c r="K480" s="837" t="s">
        <v>380</v>
      </c>
      <c r="L480" s="1133"/>
      <c r="M480" s="1134"/>
      <c r="N480" s="1133"/>
      <c r="O480" s="1134"/>
      <c r="P480" s="1133"/>
      <c r="Q480" s="1134"/>
      <c r="R480" s="1133"/>
      <c r="S480" s="1134"/>
      <c r="T480" s="1133"/>
      <c r="U480" s="1134"/>
      <c r="V480" s="1133"/>
      <c r="W480" s="1134"/>
      <c r="X480" s="1133"/>
      <c r="Y480" s="1134"/>
      <c r="Z480" s="1133"/>
      <c r="AA480" s="1134"/>
      <c r="AB480" s="1133"/>
      <c r="AC480" s="1134"/>
      <c r="AD480" s="1133"/>
      <c r="AE480" s="1134"/>
      <c r="AF480" s="1133"/>
      <c r="AG480" s="1134"/>
      <c r="AH480" s="1133"/>
      <c r="AI480" s="1134"/>
      <c r="AJ480" s="1133"/>
      <c r="AK480" s="1134"/>
      <c r="AL480" s="1133"/>
      <c r="AM480" s="1134"/>
      <c r="AN480" s="1133"/>
      <c r="AO480" s="1134"/>
      <c r="AP480" s="1133"/>
      <c r="AQ480" s="1134"/>
      <c r="AR480" s="1133"/>
      <c r="AS480" s="1134"/>
      <c r="AT480" s="1133"/>
      <c r="AU480" s="1134"/>
      <c r="AV480" s="1133"/>
      <c r="AW480" s="1134"/>
      <c r="AX480" s="1133"/>
      <c r="AY480" s="1134"/>
      <c r="AZ480" s="1133"/>
      <c r="BA480" s="1134"/>
      <c r="BB480" s="1133"/>
      <c r="BC480" s="1134"/>
      <c r="BD480" s="1133"/>
      <c r="BE480" s="1134"/>
      <c r="BF480" s="1133"/>
      <c r="BG480" s="1134"/>
      <c r="BH480" s="1133"/>
      <c r="BI480" s="1134"/>
      <c r="BJ480" s="1133"/>
      <c r="BK480" s="1134"/>
      <c r="BL480" s="1133"/>
      <c r="BM480" s="1134"/>
      <c r="BN480" s="1133"/>
      <c r="BO480" s="1134"/>
      <c r="BP480" s="1133"/>
      <c r="BQ480" s="1134"/>
      <c r="BR480" s="1129"/>
      <c r="BS480" s="1129"/>
      <c r="BT480" s="1129"/>
      <c r="BU480" s="1129"/>
      <c r="BV480" s="1129"/>
      <c r="BW480" s="1129"/>
      <c r="BX480" s="1129"/>
      <c r="BY480" s="1129"/>
      <c r="BZ480" s="1129"/>
      <c r="CA480" s="1129"/>
      <c r="CB480" s="1129"/>
      <c r="CC480" s="1129"/>
      <c r="CD480" s="1129"/>
      <c r="CE480" s="1129"/>
      <c r="CF480" s="1129"/>
      <c r="CG480" s="1129"/>
      <c r="CH480" s="1129"/>
      <c r="CI480" s="1129"/>
      <c r="CJ480" s="1129"/>
      <c r="CK480" s="1129"/>
      <c r="CL480" s="1129"/>
      <c r="CM480" s="1129"/>
      <c r="CN480" s="1129"/>
      <c r="CO480" s="1129"/>
      <c r="CP480" s="1129"/>
      <c r="CQ480" s="1129"/>
      <c r="CR480" s="1129"/>
      <c r="CS480" s="1129"/>
      <c r="CT480" s="1129"/>
      <c r="CU480" s="1129"/>
      <c r="CV480" s="1129"/>
      <c r="CW480" s="1129"/>
      <c r="CX480" s="1129"/>
      <c r="CY480" s="1129"/>
      <c r="CZ480" s="1129"/>
      <c r="DA480" s="1129"/>
      <c r="DB480" s="1129"/>
      <c r="DC480" s="1129"/>
      <c r="DD480" s="1129"/>
      <c r="DE480" s="1129"/>
      <c r="DF480" s="1129"/>
      <c r="DG480" s="1129"/>
      <c r="DH480" s="1129"/>
      <c r="DI480" s="1129"/>
      <c r="DJ480" s="1135"/>
      <c r="DK480" s="1135"/>
      <c r="DL480" s="1129"/>
      <c r="DM480" s="1129"/>
      <c r="DN480" s="1129"/>
      <c r="DO480" s="1129"/>
      <c r="DP480" s="1129"/>
      <c r="DQ480" s="1129"/>
      <c r="DR480" s="1129"/>
      <c r="DS480" s="1129"/>
      <c r="DT480" s="1129"/>
      <c r="DU480" s="1129"/>
      <c r="DV480" s="1129"/>
      <c r="DW480" s="1129"/>
      <c r="DX480" s="1129"/>
      <c r="DY480" s="1129"/>
      <c r="DZ480" s="1129"/>
      <c r="EA480" s="1129"/>
      <c r="EB480" s="1129"/>
      <c r="EC480" s="1129"/>
      <c r="ED480" s="1129"/>
      <c r="EE480" s="1129"/>
      <c r="EF480" s="1129"/>
      <c r="EG480" s="1129"/>
      <c r="EH480" s="1129"/>
      <c r="EI480" s="1129"/>
      <c r="EJ480" s="1129"/>
      <c r="EK480" s="1129"/>
      <c r="EL480" s="1129"/>
      <c r="EM480" s="1129"/>
      <c r="EN480" s="1129">
        <v>1</v>
      </c>
      <c r="EO480" s="1129"/>
      <c r="EP480" s="1129">
        <v>1</v>
      </c>
      <c r="EQ480" s="1129"/>
      <c r="ER480" s="1129">
        <v>1</v>
      </c>
      <c r="ES480" s="1129"/>
      <c r="ET480" s="1129">
        <v>1</v>
      </c>
      <c r="EU480" s="1129"/>
      <c r="EV480" s="1129"/>
      <c r="EW480" s="1129"/>
      <c r="EX480" s="1129"/>
      <c r="EY480" s="1129"/>
      <c r="EZ480" s="1129"/>
      <c r="FA480" s="1129"/>
      <c r="FB480" s="1129"/>
      <c r="FC480" s="1129"/>
      <c r="FD480" s="1129"/>
      <c r="FE480" s="1129"/>
      <c r="FF480" s="1129"/>
      <c r="FG480" s="1129"/>
      <c r="FH480" s="1129"/>
      <c r="FI480" s="1129"/>
      <c r="FJ480" s="1129"/>
      <c r="FK480" s="1129"/>
      <c r="FL480" s="1129"/>
      <c r="FM480" s="1129"/>
      <c r="FN480" s="1129"/>
      <c r="FO480" s="1129"/>
      <c r="FP480" s="1129"/>
      <c r="FQ480" s="1129"/>
      <c r="FR480" s="1129"/>
      <c r="FS480" s="1129"/>
      <c r="FT480" s="1129"/>
      <c r="FU480" s="1129"/>
      <c r="FV480" s="1129"/>
      <c r="FW480" s="1129"/>
      <c r="FX480" s="1129"/>
      <c r="FY480" s="1129"/>
      <c r="FZ480" s="1129"/>
      <c r="GA480" s="1129"/>
      <c r="GB480" s="1129"/>
      <c r="GC480" s="1129"/>
      <c r="GD480" s="1129"/>
      <c r="GE480" s="1129"/>
      <c r="GF480" s="1129"/>
      <c r="GG480" s="1129"/>
      <c r="GH480" s="1129"/>
      <c r="GI480" s="1129"/>
      <c r="GJ480" s="1129"/>
      <c r="GK480" s="1129"/>
      <c r="GL480" s="1129"/>
      <c r="GM480" s="1129"/>
      <c r="GN480" s="1129"/>
      <c r="GO480" s="1129"/>
      <c r="GP480" s="1129"/>
      <c r="GQ480" s="1129"/>
      <c r="GR480" s="1129"/>
      <c r="GS480" s="1129"/>
      <c r="GT480" s="1129"/>
      <c r="GU480" s="1129"/>
      <c r="GV480" s="1129"/>
      <c r="GW480" s="1129"/>
      <c r="GX480" s="1129"/>
      <c r="GY480" s="1129"/>
      <c r="GZ480" s="1129"/>
      <c r="HA480" s="1129"/>
      <c r="HB480" s="1129"/>
      <c r="HC480" s="1129"/>
      <c r="HD480" s="1129"/>
      <c r="HE480" s="1129"/>
      <c r="HF480" s="1129"/>
      <c r="HG480" s="1129"/>
      <c r="HH480" s="1129"/>
      <c r="HI480" s="1129"/>
    </row>
    <row r="481" spans="1:217" ht="12.75" hidden="1" customHeight="1">
      <c r="A481" s="1139"/>
      <c r="B481" s="1140"/>
      <c r="C481" s="1139"/>
      <c r="D481" s="1141"/>
      <c r="E481" s="1141"/>
      <c r="F481" s="1142"/>
      <c r="G481" s="1141"/>
      <c r="H481" s="733"/>
      <c r="I481" s="1143"/>
      <c r="J481" s="1144"/>
      <c r="K481" s="838" t="s">
        <v>381</v>
      </c>
      <c r="L481" s="1125">
        <f>(L479*L480*$G479)*$L$8</f>
        <v>0</v>
      </c>
      <c r="M481" s="1126"/>
      <c r="N481" s="1125">
        <f>(N479*N480*$G479)*$L$8</f>
        <v>0</v>
      </c>
      <c r="O481" s="1126"/>
      <c r="P481" s="1125">
        <f>(P479*P480*$G479)*$L$8</f>
        <v>0</v>
      </c>
      <c r="Q481" s="1126"/>
      <c r="R481" s="1125">
        <f>(R479*R480*$G479)*$L$8</f>
        <v>0</v>
      </c>
      <c r="S481" s="1126"/>
      <c r="T481" s="1125">
        <f>(T479*T480*$G479)*$T$8</f>
        <v>0</v>
      </c>
      <c r="U481" s="1126"/>
      <c r="V481" s="1125">
        <f>(V479*V480*$G479)*$T$8</f>
        <v>0</v>
      </c>
      <c r="W481" s="1126"/>
      <c r="X481" s="1125">
        <f>(X479*X480*$G479)*$T$8</f>
        <v>0</v>
      </c>
      <c r="Y481" s="1126"/>
      <c r="Z481" s="1125">
        <f>(Z479*Z480*$G479)*$T$8</f>
        <v>0</v>
      </c>
      <c r="AA481" s="1126"/>
      <c r="AB481" s="1125">
        <f>(AB479*AB480*$G479)*$AB$8</f>
        <v>0</v>
      </c>
      <c r="AC481" s="1126"/>
      <c r="AD481" s="1125">
        <f>(AD479*AD480*$G479)*$AB$8</f>
        <v>0</v>
      </c>
      <c r="AE481" s="1126"/>
      <c r="AF481" s="1125">
        <f>(AF479*AF480*$G479)*$AB$8</f>
        <v>0</v>
      </c>
      <c r="AG481" s="1126"/>
      <c r="AH481" s="1125">
        <f>(AH479*AH480*$G479)*$AB$8</f>
        <v>0</v>
      </c>
      <c r="AI481" s="1126"/>
      <c r="AJ481" s="1125">
        <f>(AJ479*AJ480*$G479)*$AJ$8</f>
        <v>0</v>
      </c>
      <c r="AK481" s="1126"/>
      <c r="AL481" s="1125">
        <f>(AL479*AL480*$G479)*$AJ$8</f>
        <v>0</v>
      </c>
      <c r="AM481" s="1126"/>
      <c r="AN481" s="1125">
        <f>(AN479*AN480*$G479)*$AJ$8</f>
        <v>0</v>
      </c>
      <c r="AO481" s="1126"/>
      <c r="AP481" s="1125">
        <f>(AP479*AP480*$G479)*$AJ$8</f>
        <v>0</v>
      </c>
      <c r="AQ481" s="1126"/>
      <c r="AR481" s="1125">
        <f>(AR479*AR480*$G479)*$AT$8</f>
        <v>0</v>
      </c>
      <c r="AS481" s="1126"/>
      <c r="AT481" s="1125">
        <f>(AT479*AT480*$G479)*$AT$8</f>
        <v>0</v>
      </c>
      <c r="AU481" s="1126"/>
      <c r="AV481" s="1125">
        <f>(AV479*AV480*$G479)*$AT$8</f>
        <v>0</v>
      </c>
      <c r="AW481" s="1126"/>
      <c r="AX481" s="1125">
        <f>(AX479*AX480*$G479)*$AT$8</f>
        <v>0</v>
      </c>
      <c r="AY481" s="1126"/>
      <c r="AZ481" s="1125">
        <f>(AZ479*AZ480*$G479)*$BB$8</f>
        <v>0</v>
      </c>
      <c r="BA481" s="1126"/>
      <c r="BB481" s="1125">
        <f>(BB479*BB480*$G479)*$BB$8</f>
        <v>0</v>
      </c>
      <c r="BC481" s="1126"/>
      <c r="BD481" s="1125">
        <f>(BD479*BD480*$G479)*$BB$8</f>
        <v>0</v>
      </c>
      <c r="BE481" s="1126"/>
      <c r="BF481" s="1125">
        <f>(BF479*BF480*$G479)*$BB$8</f>
        <v>0</v>
      </c>
      <c r="BG481" s="1126"/>
      <c r="BH481" s="1125">
        <f>(BH479*BH480*$G479)*$BJ$8</f>
        <v>0</v>
      </c>
      <c r="BI481" s="1126"/>
      <c r="BJ481" s="1125">
        <f>(BJ479*BJ480*$G479)*$BJ$8</f>
        <v>0</v>
      </c>
      <c r="BK481" s="1126"/>
      <c r="BL481" s="1125">
        <f>(BL479*BL480*$G479)*$BJ$8</f>
        <v>0</v>
      </c>
      <c r="BM481" s="1126"/>
      <c r="BN481" s="1125">
        <f>(BN479*BN480*$G479)*$BJ$8</f>
        <v>0</v>
      </c>
      <c r="BO481" s="1126"/>
      <c r="BP481" s="1125">
        <f>(BP479*BP480*$G479)*$BT$8</f>
        <v>0</v>
      </c>
      <c r="BQ481" s="1126"/>
      <c r="BR481" s="1125">
        <f>(BR479*BR480*$G479)*$BT$8</f>
        <v>0</v>
      </c>
      <c r="BS481" s="1126"/>
      <c r="BT481" s="1125">
        <f>(BT479*BT480*$G479)*$BT$8</f>
        <v>0</v>
      </c>
      <c r="BU481" s="1126"/>
      <c r="BV481" s="1125">
        <f>(BV479*BV480*$G479)*$BT$8</f>
        <v>0</v>
      </c>
      <c r="BW481" s="1126"/>
      <c r="BX481" s="1125">
        <f>(BX479*BX480*$G479)*$CB$8</f>
        <v>0</v>
      </c>
      <c r="BY481" s="1126"/>
      <c r="BZ481" s="1125">
        <f>(BZ479*BZ480*$G479)*$CB$8</f>
        <v>0</v>
      </c>
      <c r="CA481" s="1126"/>
      <c r="CB481" s="1125">
        <f>(CB479*CB480*$G479)*$CB$8</f>
        <v>0</v>
      </c>
      <c r="CC481" s="1126"/>
      <c r="CD481" s="1125">
        <f>(CD479*CD480*$G479)*$CB$8</f>
        <v>0</v>
      </c>
      <c r="CE481" s="1126"/>
      <c r="CF481" s="1125">
        <f>(CF479*CF480*$G479)*$CJ$8</f>
        <v>0</v>
      </c>
      <c r="CG481" s="1126"/>
      <c r="CH481" s="1125">
        <f>(CH479*CH480*$G479)*$CJ$8</f>
        <v>0</v>
      </c>
      <c r="CI481" s="1126"/>
      <c r="CJ481" s="1125">
        <f>(CJ479*CJ480*$G479)*$CJ$8</f>
        <v>0</v>
      </c>
      <c r="CK481" s="1126"/>
      <c r="CL481" s="1125">
        <f>(CL479*CL480*$G479)*$CJ$8</f>
        <v>0</v>
      </c>
      <c r="CM481" s="1126"/>
      <c r="CN481" s="1125">
        <f>(CN479*CN480*$G479)*$CT$8</f>
        <v>0</v>
      </c>
      <c r="CO481" s="1126"/>
      <c r="CP481" s="1125">
        <f>(CP479*CP480*$G479)*$CT$8</f>
        <v>0</v>
      </c>
      <c r="CQ481" s="1126"/>
      <c r="CR481" s="1125">
        <f>(CR479*CR480*$G479)*$CT$8</f>
        <v>0</v>
      </c>
      <c r="CS481" s="1126"/>
      <c r="CT481" s="1125">
        <f>(CT479*CT480*$G479)*$CT$8</f>
        <v>0</v>
      </c>
      <c r="CU481" s="1126"/>
      <c r="CV481" s="1125">
        <f>(CV479*CV480*$G479)*$CT$8</f>
        <v>0</v>
      </c>
      <c r="CW481" s="1126"/>
      <c r="CX481" s="1125">
        <f>(CX479*CX480*$G479)*$CT$8</f>
        <v>0</v>
      </c>
      <c r="CY481" s="1126"/>
      <c r="CZ481" s="1125">
        <f>(CZ479*CZ480*$G479)*$DB$8</f>
        <v>0</v>
      </c>
      <c r="DA481" s="1126"/>
      <c r="DB481" s="1125">
        <f>(DB479*DB480*$G479)*$DB$8</f>
        <v>0</v>
      </c>
      <c r="DC481" s="1126"/>
      <c r="DD481" s="1125">
        <f>(DD479*DD480*$G479)*$DB$8</f>
        <v>0</v>
      </c>
      <c r="DE481" s="1126"/>
      <c r="DF481" s="1125">
        <f>(DF479*DF480*$G479)*$DB$8</f>
        <v>0</v>
      </c>
      <c r="DG481" s="1126"/>
      <c r="DH481" s="1125">
        <f>(DH479*DH480*$G479)*$DB$8</f>
        <v>0</v>
      </c>
      <c r="DI481" s="1126"/>
      <c r="DJ481" s="1130">
        <f>(DJ479*DJ480*$G479)*$DB$8</f>
        <v>0</v>
      </c>
      <c r="DK481" s="1131"/>
      <c r="DL481" s="1125">
        <f>(DL479*DL480*$G479)*$DB$8</f>
        <v>0</v>
      </c>
      <c r="DM481" s="1126"/>
      <c r="DN481" s="1125">
        <f>(DN479*DN480*$G479)*$DB$8</f>
        <v>0</v>
      </c>
      <c r="DO481" s="1126"/>
      <c r="DP481" s="1125">
        <f>(DP479*DP480*$G479)*$DB$8</f>
        <v>0</v>
      </c>
      <c r="DQ481" s="1126"/>
      <c r="DR481" s="1125">
        <f>(DR479*DR480*$G479)*$DB$8</f>
        <v>0</v>
      </c>
      <c r="DS481" s="1126"/>
      <c r="DT481" s="1125">
        <f>(DT479*DT480*$G479)*$DB$8</f>
        <v>0</v>
      </c>
      <c r="DU481" s="1126"/>
      <c r="DV481" s="1125">
        <f>(DV479*DV480*$G479)*$DB$8</f>
        <v>0</v>
      </c>
      <c r="DW481" s="1126"/>
      <c r="DX481" s="1125">
        <f>(DX479*DX480*$G479)*$DB$8</f>
        <v>0</v>
      </c>
      <c r="DY481" s="1126"/>
      <c r="DZ481" s="1125">
        <f>(DZ479*DZ480*$G479)*$DB$8</f>
        <v>0</v>
      </c>
      <c r="EA481" s="1126"/>
      <c r="EB481" s="1125">
        <f>(EB479*EB480*$G479)*$DB$8</f>
        <v>0</v>
      </c>
      <c r="EC481" s="1126"/>
      <c r="ED481" s="1125">
        <f>(ED479*ED480*$G479)*$DB$8</f>
        <v>0</v>
      </c>
      <c r="EE481" s="1126"/>
      <c r="EF481" s="1125">
        <f>(EF479*EF480*$G479)*$DB$8</f>
        <v>0</v>
      </c>
      <c r="EG481" s="1126"/>
      <c r="EH481" s="1125">
        <f>(EH479*EH480*$G479)*$DB$8</f>
        <v>0</v>
      </c>
      <c r="EI481" s="1126"/>
      <c r="EJ481" s="1125">
        <f>(EJ479*EJ480*$G479)*$DB$8</f>
        <v>0</v>
      </c>
      <c r="EK481" s="1126"/>
      <c r="EL481" s="1125">
        <f>(EL479*EL480*$G479)*$DB$8</f>
        <v>0</v>
      </c>
      <c r="EM481" s="1126"/>
      <c r="EN481" s="1125">
        <f>(EN479*EN480*$G479)*$EJ$8</f>
        <v>0</v>
      </c>
      <c r="EO481" s="1126"/>
      <c r="EP481" s="1125">
        <f>(EP479*EP480*$G479)*$EJ$8</f>
        <v>0</v>
      </c>
      <c r="EQ481" s="1126"/>
      <c r="ER481" s="1125">
        <f>(ER479*ER480*$G479)*$EJ$8</f>
        <v>0</v>
      </c>
      <c r="ES481" s="1126"/>
      <c r="ET481" s="1125">
        <f>(ET479*ET480*$G479)*$ET$8</f>
        <v>0</v>
      </c>
      <c r="EU481" s="1126"/>
      <c r="EV481" s="1125">
        <f>(EV479*EV480*$G479)*$DB$8</f>
        <v>0</v>
      </c>
      <c r="EW481" s="1126"/>
      <c r="EX481" s="1125">
        <f>(EX479*EX480*$G479)*$DB$8</f>
        <v>0</v>
      </c>
      <c r="EY481" s="1126"/>
      <c r="EZ481" s="1125">
        <f>(EZ479*EZ480*$G479)*$DB$8</f>
        <v>0</v>
      </c>
      <c r="FA481" s="1126"/>
      <c r="FB481" s="1125">
        <f>(FB479*FB480*$G479)*$DB$8</f>
        <v>0</v>
      </c>
      <c r="FC481" s="1126"/>
      <c r="FD481" s="1125">
        <f>(FD479*FD480*$G479)*$DB$8</f>
        <v>0</v>
      </c>
      <c r="FE481" s="1126"/>
      <c r="FF481" s="1125">
        <f>(FF479*FF480*$G479)*$DB$8</f>
        <v>0</v>
      </c>
      <c r="FG481" s="1126"/>
      <c r="FH481" s="1125">
        <f>(FH479*FH480*$G479)*$DB$8</f>
        <v>0</v>
      </c>
      <c r="FI481" s="1126"/>
      <c r="FJ481" s="1125">
        <f>(FJ479*FJ480*$G479)*$DB$8</f>
        <v>0</v>
      </c>
      <c r="FK481" s="1126"/>
      <c r="FL481" s="1125">
        <f>(FL479*FL480*$G479)*$DB$8</f>
        <v>0</v>
      </c>
      <c r="FM481" s="1126"/>
      <c r="FN481" s="1125">
        <f>(FN479*FN480*$G479)*$DB$8</f>
        <v>0</v>
      </c>
      <c r="FO481" s="1126"/>
      <c r="FP481" s="1125">
        <f>(FP479*FP480*$G479)*$DB$8</f>
        <v>0</v>
      </c>
      <c r="FQ481" s="1126"/>
      <c r="FR481" s="1125">
        <f>(FR479*FR480*$G479)*$DB$8</f>
        <v>0</v>
      </c>
      <c r="FS481" s="1126"/>
      <c r="FT481" s="1125">
        <f>(FT479*FT480*$G479)*$DB$8</f>
        <v>0</v>
      </c>
      <c r="FU481" s="1126"/>
      <c r="FV481" s="1125">
        <f>(FV479*FV480*$G479)*$DB$8</f>
        <v>0</v>
      </c>
      <c r="FW481" s="1126"/>
      <c r="FX481" s="1125">
        <f>(FX479*FX480*$G479)*$DB$8</f>
        <v>0</v>
      </c>
      <c r="FY481" s="1126"/>
      <c r="FZ481" s="1125">
        <f>(FZ479*FZ480*$G479)*$DB$8</f>
        <v>0</v>
      </c>
      <c r="GA481" s="1126"/>
      <c r="GB481" s="1125">
        <f>(GB479*GB480*$G479)*$DB$8</f>
        <v>0</v>
      </c>
      <c r="GC481" s="1126"/>
      <c r="GD481" s="1125">
        <f>(GD479*GD480*$G479)*$DB$8</f>
        <v>0</v>
      </c>
      <c r="GE481" s="1126"/>
      <c r="GF481" s="1125">
        <f>(GF479*GF480*$G479)*$DB$8</f>
        <v>0</v>
      </c>
      <c r="GG481" s="1126"/>
      <c r="GH481" s="1125">
        <f>(GH479*GH480*$G479)*$DB$8</f>
        <v>0</v>
      </c>
      <c r="GI481" s="1126"/>
      <c r="GJ481" s="1125">
        <f>(GJ479*GJ480*$G479)*$DB$8</f>
        <v>0</v>
      </c>
      <c r="GK481" s="1126"/>
      <c r="GL481" s="1125">
        <f>(GL479*GL480*$G479)*$DB$8</f>
        <v>0</v>
      </c>
      <c r="GM481" s="1126"/>
      <c r="GN481" s="1125">
        <f>(GN479*GN480*$G479)*$DB$8</f>
        <v>0</v>
      </c>
      <c r="GO481" s="1126"/>
      <c r="GP481" s="1125">
        <f>(GP479*GP480*$G479)*$DB$8</f>
        <v>0</v>
      </c>
      <c r="GQ481" s="1126"/>
      <c r="GR481" s="1125">
        <f>(GR479*GR480*$G479)*$DB$8</f>
        <v>0</v>
      </c>
      <c r="GS481" s="1126"/>
      <c r="GT481" s="1125">
        <f>(GT479*GT480*$G479)*$DB$8</f>
        <v>0</v>
      </c>
      <c r="GU481" s="1126"/>
      <c r="GV481" s="1125">
        <f t="shared" ref="GV481" si="2025">(GV479*GV480*$G479)*$DB$8</f>
        <v>0</v>
      </c>
      <c r="GW481" s="1126"/>
      <c r="GX481" s="1125">
        <f t="shared" ref="GX481" si="2026">(GX479*GX480*$G479)*$DB$8</f>
        <v>0</v>
      </c>
      <c r="GY481" s="1126"/>
      <c r="GZ481" s="1125">
        <f t="shared" ref="GZ481" si="2027">(GZ479*GZ480*$G479)*$DB$8</f>
        <v>0</v>
      </c>
      <c r="HA481" s="1126"/>
      <c r="HB481" s="1125">
        <f>(HB479*HB480*$G479)*$DB$8</f>
        <v>0</v>
      </c>
      <c r="HC481" s="1126"/>
      <c r="HD481" s="1125">
        <f t="shared" ref="HD481" si="2028">(HD479*HD480*$G479)*$DB$8</f>
        <v>0</v>
      </c>
      <c r="HE481" s="1126"/>
      <c r="HF481" s="1125">
        <f t="shared" ref="HF481" si="2029">(HF479*HF480*$G479)*$DB$8</f>
        <v>0</v>
      </c>
      <c r="HG481" s="1126"/>
      <c r="HH481" s="1125">
        <f t="shared" ref="HH481" si="2030">(HH479*HH480*$G479)*$DB$8</f>
        <v>0</v>
      </c>
      <c r="HI481" s="1126"/>
    </row>
    <row r="482" spans="1:217" ht="12.75" hidden="1" customHeight="1">
      <c r="A482" s="1139"/>
      <c r="B482" s="1140"/>
      <c r="C482" s="1139"/>
      <c r="D482" s="1141"/>
      <c r="E482" s="1141"/>
      <c r="F482" s="1142"/>
      <c r="G482" s="1141"/>
      <c r="H482" s="733"/>
      <c r="I482" s="1143"/>
      <c r="J482" s="1144"/>
      <c r="K482" s="839" t="s">
        <v>382</v>
      </c>
      <c r="L482" s="1121">
        <f>L481</f>
        <v>0</v>
      </c>
      <c r="M482" s="1122"/>
      <c r="N482" s="1121">
        <f>L482+N481</f>
        <v>0</v>
      </c>
      <c r="O482" s="1122"/>
      <c r="P482" s="1121">
        <f>N482+P481</f>
        <v>0</v>
      </c>
      <c r="Q482" s="1122"/>
      <c r="R482" s="1121">
        <f>P482+R481</f>
        <v>0</v>
      </c>
      <c r="S482" s="1122"/>
      <c r="T482" s="1121">
        <f>R482+T481</f>
        <v>0</v>
      </c>
      <c r="U482" s="1122"/>
      <c r="V482" s="1121">
        <f>T482+V481</f>
        <v>0</v>
      </c>
      <c r="W482" s="1122"/>
      <c r="X482" s="1121">
        <f>V482+X481</f>
        <v>0</v>
      </c>
      <c r="Y482" s="1122"/>
      <c r="Z482" s="1121">
        <f>X482+Z481</f>
        <v>0</v>
      </c>
      <c r="AA482" s="1122"/>
      <c r="AB482" s="1121">
        <f>Z482+AB481</f>
        <v>0</v>
      </c>
      <c r="AC482" s="1122"/>
      <c r="AD482" s="1121">
        <f>AB482+AD481</f>
        <v>0</v>
      </c>
      <c r="AE482" s="1122"/>
      <c r="AF482" s="1121">
        <f>AD482+AF481</f>
        <v>0</v>
      </c>
      <c r="AG482" s="1122"/>
      <c r="AH482" s="1121">
        <f>AF482+AH481</f>
        <v>0</v>
      </c>
      <c r="AI482" s="1122"/>
      <c r="AJ482" s="1121">
        <f>AH482+AJ481</f>
        <v>0</v>
      </c>
      <c r="AK482" s="1122"/>
      <c r="AL482" s="1121">
        <f>AJ482+AL481</f>
        <v>0</v>
      </c>
      <c r="AM482" s="1122"/>
      <c r="AN482" s="1121">
        <f>AL482+AN481</f>
        <v>0</v>
      </c>
      <c r="AO482" s="1122"/>
      <c r="AP482" s="1121">
        <f>AN482+AP481</f>
        <v>0</v>
      </c>
      <c r="AQ482" s="1122"/>
      <c r="AR482" s="1121">
        <f>AP482+AR481</f>
        <v>0</v>
      </c>
      <c r="AS482" s="1122"/>
      <c r="AT482" s="1121">
        <f>AR482+AT481</f>
        <v>0</v>
      </c>
      <c r="AU482" s="1122"/>
      <c r="AV482" s="1121">
        <f>AT482+AV481</f>
        <v>0</v>
      </c>
      <c r="AW482" s="1122"/>
      <c r="AX482" s="1121">
        <f>AV482+AX481</f>
        <v>0</v>
      </c>
      <c r="AY482" s="1122"/>
      <c r="AZ482" s="1121">
        <f>AX482+AZ481</f>
        <v>0</v>
      </c>
      <c r="BA482" s="1122"/>
      <c r="BB482" s="1121">
        <f>AZ482+BB481</f>
        <v>0</v>
      </c>
      <c r="BC482" s="1122"/>
      <c r="BD482" s="1121">
        <f>BB482+BD481</f>
        <v>0</v>
      </c>
      <c r="BE482" s="1122"/>
      <c r="BF482" s="1121">
        <f>BD482+BF481</f>
        <v>0</v>
      </c>
      <c r="BG482" s="1122"/>
      <c r="BH482" s="1121">
        <f>BF482+BH481</f>
        <v>0</v>
      </c>
      <c r="BI482" s="1122"/>
      <c r="BJ482" s="1121">
        <f>BH482+BJ481</f>
        <v>0</v>
      </c>
      <c r="BK482" s="1122"/>
      <c r="BL482" s="1121">
        <f>BJ482+BL481</f>
        <v>0</v>
      </c>
      <c r="BM482" s="1122"/>
      <c r="BN482" s="1121">
        <f>BL482+BN481</f>
        <v>0</v>
      </c>
      <c r="BO482" s="1122"/>
      <c r="BP482" s="1121">
        <f>BN482+BP481</f>
        <v>0</v>
      </c>
      <c r="BQ482" s="1122"/>
      <c r="BR482" s="1121">
        <f>BP482+BR481</f>
        <v>0</v>
      </c>
      <c r="BS482" s="1122"/>
      <c r="BT482" s="1121">
        <f>BR482+BT481</f>
        <v>0</v>
      </c>
      <c r="BU482" s="1122"/>
      <c r="BV482" s="1121">
        <f>BT482+BV481</f>
        <v>0</v>
      </c>
      <c r="BW482" s="1122"/>
      <c r="BX482" s="1121">
        <f>BV482+BX481</f>
        <v>0</v>
      </c>
      <c r="BY482" s="1122"/>
      <c r="BZ482" s="1121">
        <f>BX482+BZ481</f>
        <v>0</v>
      </c>
      <c r="CA482" s="1122"/>
      <c r="CB482" s="1121">
        <f>BZ482+CB481</f>
        <v>0</v>
      </c>
      <c r="CC482" s="1122"/>
      <c r="CD482" s="1121">
        <f>CB482+CD481</f>
        <v>0</v>
      </c>
      <c r="CE482" s="1122"/>
      <c r="CF482" s="1121">
        <f>CD482+CF481</f>
        <v>0</v>
      </c>
      <c r="CG482" s="1122"/>
      <c r="CH482" s="1121">
        <f>CF482+CH481</f>
        <v>0</v>
      </c>
      <c r="CI482" s="1122"/>
      <c r="CJ482" s="1121">
        <f>CH482+CJ481</f>
        <v>0</v>
      </c>
      <c r="CK482" s="1122"/>
      <c r="CL482" s="1121">
        <f>CJ482+CL481</f>
        <v>0</v>
      </c>
      <c r="CM482" s="1122"/>
      <c r="CN482" s="1121">
        <f>CL482+CN481</f>
        <v>0</v>
      </c>
      <c r="CO482" s="1122"/>
      <c r="CP482" s="1121">
        <f>CN482+CP481</f>
        <v>0</v>
      </c>
      <c r="CQ482" s="1122"/>
      <c r="CR482" s="1121">
        <f>CP482+CR481</f>
        <v>0</v>
      </c>
      <c r="CS482" s="1122"/>
      <c r="CT482" s="1121">
        <f>CR482+CT481</f>
        <v>0</v>
      </c>
      <c r="CU482" s="1122"/>
      <c r="CV482" s="1121">
        <f>CT482+CV481</f>
        <v>0</v>
      </c>
      <c r="CW482" s="1122"/>
      <c r="CX482" s="1121">
        <f>CV482+CX481</f>
        <v>0</v>
      </c>
      <c r="CY482" s="1122"/>
      <c r="CZ482" s="1121">
        <f>CX482+CZ481</f>
        <v>0</v>
      </c>
      <c r="DA482" s="1122"/>
      <c r="DB482" s="1121">
        <f>CZ482+DB481</f>
        <v>0</v>
      </c>
      <c r="DC482" s="1122"/>
      <c r="DD482" s="1121">
        <f>DB482+DD481</f>
        <v>0</v>
      </c>
      <c r="DE482" s="1122"/>
      <c r="DF482" s="1121">
        <f>DD482+DF481</f>
        <v>0</v>
      </c>
      <c r="DG482" s="1122"/>
      <c r="DH482" s="1121">
        <f>DF482+DH481</f>
        <v>0</v>
      </c>
      <c r="DI482" s="1122"/>
      <c r="DJ482" s="1127">
        <f>DH482+DJ481</f>
        <v>0</v>
      </c>
      <c r="DK482" s="1128"/>
      <c r="DL482" s="1121">
        <f>DJ482+DL481</f>
        <v>0</v>
      </c>
      <c r="DM482" s="1122"/>
      <c r="DN482" s="1121">
        <f>DL482+DN481</f>
        <v>0</v>
      </c>
      <c r="DO482" s="1122"/>
      <c r="DP482" s="1121">
        <f>DN482+DP481</f>
        <v>0</v>
      </c>
      <c r="DQ482" s="1122"/>
      <c r="DR482" s="1121">
        <f>DP482+DR481</f>
        <v>0</v>
      </c>
      <c r="DS482" s="1122"/>
      <c r="DT482" s="1121">
        <f>DR482+DT481</f>
        <v>0</v>
      </c>
      <c r="DU482" s="1122"/>
      <c r="DV482" s="1121">
        <f>DT482+DV481</f>
        <v>0</v>
      </c>
      <c r="DW482" s="1122"/>
      <c r="DX482" s="1121">
        <f>DV482+DX481</f>
        <v>0</v>
      </c>
      <c r="DY482" s="1122"/>
      <c r="DZ482" s="1121">
        <f>DX482+DZ481</f>
        <v>0</v>
      </c>
      <c r="EA482" s="1122"/>
      <c r="EB482" s="1121">
        <f>DZ482+EB481</f>
        <v>0</v>
      </c>
      <c r="EC482" s="1122"/>
      <c r="ED482" s="1121">
        <f>EB482+ED481</f>
        <v>0</v>
      </c>
      <c r="EE482" s="1122"/>
      <c r="EF482" s="1121">
        <f>ED482+EF481</f>
        <v>0</v>
      </c>
      <c r="EG482" s="1122"/>
      <c r="EH482" s="1121">
        <f>EF482+EH481</f>
        <v>0</v>
      </c>
      <c r="EI482" s="1122"/>
      <c r="EJ482" s="1121">
        <f>EH482+EJ481</f>
        <v>0</v>
      </c>
      <c r="EK482" s="1122"/>
      <c r="EL482" s="1121">
        <f>EJ482+EL481</f>
        <v>0</v>
      </c>
      <c r="EM482" s="1122"/>
      <c r="EN482" s="1121">
        <f>EL482+EN481</f>
        <v>0</v>
      </c>
      <c r="EO482" s="1122"/>
      <c r="EP482" s="1121">
        <f>EN482+EP481</f>
        <v>0</v>
      </c>
      <c r="EQ482" s="1122"/>
      <c r="ER482" s="1121">
        <f>EP482+ER481</f>
        <v>0</v>
      </c>
      <c r="ES482" s="1122"/>
      <c r="ET482" s="1121">
        <f>ER482+ET481</f>
        <v>0</v>
      </c>
      <c r="EU482" s="1122"/>
      <c r="EV482" s="1121">
        <f>ET482+EV481</f>
        <v>0</v>
      </c>
      <c r="EW482" s="1122"/>
      <c r="EX482" s="1121">
        <f>EV482+EX481</f>
        <v>0</v>
      </c>
      <c r="EY482" s="1122"/>
      <c r="EZ482" s="1121">
        <f>EX482+EZ481</f>
        <v>0</v>
      </c>
      <c r="FA482" s="1122"/>
      <c r="FB482" s="1121">
        <f>EZ482+FB481</f>
        <v>0</v>
      </c>
      <c r="FC482" s="1122"/>
      <c r="FD482" s="1121">
        <f>FB482+FD481</f>
        <v>0</v>
      </c>
      <c r="FE482" s="1122"/>
      <c r="FF482" s="1121">
        <f>FD482+FF481</f>
        <v>0</v>
      </c>
      <c r="FG482" s="1122"/>
      <c r="FH482" s="1121">
        <f>FF482+FH481</f>
        <v>0</v>
      </c>
      <c r="FI482" s="1122"/>
      <c r="FJ482" s="1121">
        <f>FH482+FJ481</f>
        <v>0</v>
      </c>
      <c r="FK482" s="1122"/>
      <c r="FL482" s="1121">
        <f>FJ482+FL481</f>
        <v>0</v>
      </c>
      <c r="FM482" s="1122"/>
      <c r="FN482" s="1121">
        <f>FL482+FN481</f>
        <v>0</v>
      </c>
      <c r="FO482" s="1122"/>
      <c r="FP482" s="1121">
        <f>FN482+FP481</f>
        <v>0</v>
      </c>
      <c r="FQ482" s="1122"/>
      <c r="FR482" s="1121">
        <f>FP482+FR481</f>
        <v>0</v>
      </c>
      <c r="FS482" s="1122"/>
      <c r="FT482" s="1121">
        <f>FR482+FT481</f>
        <v>0</v>
      </c>
      <c r="FU482" s="1122"/>
      <c r="FV482" s="1121">
        <f>FT482+FV481</f>
        <v>0</v>
      </c>
      <c r="FW482" s="1122"/>
      <c r="FX482" s="1121">
        <f>FV482+FX481</f>
        <v>0</v>
      </c>
      <c r="FY482" s="1122"/>
      <c r="FZ482" s="1121">
        <f>FX482+FZ481</f>
        <v>0</v>
      </c>
      <c r="GA482" s="1122"/>
      <c r="GB482" s="1121">
        <f>FZ482+GB481</f>
        <v>0</v>
      </c>
      <c r="GC482" s="1122"/>
      <c r="GD482" s="1121">
        <f>GB482+GD481</f>
        <v>0</v>
      </c>
      <c r="GE482" s="1122"/>
      <c r="GF482" s="1121">
        <f>GD482+GF481</f>
        <v>0</v>
      </c>
      <c r="GG482" s="1122"/>
      <c r="GH482" s="1121">
        <f>GF482+GH481</f>
        <v>0</v>
      </c>
      <c r="GI482" s="1122"/>
      <c r="GJ482" s="1121">
        <f>GH482+GJ481</f>
        <v>0</v>
      </c>
      <c r="GK482" s="1122"/>
      <c r="GL482" s="1121">
        <f>GJ482+GL481</f>
        <v>0</v>
      </c>
      <c r="GM482" s="1122"/>
      <c r="GN482" s="1121">
        <f>GL482+GN481</f>
        <v>0</v>
      </c>
      <c r="GO482" s="1122"/>
      <c r="GP482" s="1121">
        <f>GN482+GP481</f>
        <v>0</v>
      </c>
      <c r="GQ482" s="1122"/>
      <c r="GR482" s="1121">
        <f>GP482+GR481</f>
        <v>0</v>
      </c>
      <c r="GS482" s="1122"/>
      <c r="GT482" s="1121">
        <f>GR482+GT481</f>
        <v>0</v>
      </c>
      <c r="GU482" s="1122"/>
      <c r="GV482" s="1121">
        <f t="shared" ref="GV482" si="2031">GT482+GV481</f>
        <v>0</v>
      </c>
      <c r="GW482" s="1122"/>
      <c r="GX482" s="1121">
        <f t="shared" ref="GX482" si="2032">GV482+GX481</f>
        <v>0</v>
      </c>
      <c r="GY482" s="1122"/>
      <c r="GZ482" s="1121">
        <f t="shared" ref="GZ482" si="2033">GX482+GZ481</f>
        <v>0</v>
      </c>
      <c r="HA482" s="1122"/>
      <c r="HB482" s="1121">
        <f>GZ482+HB481</f>
        <v>0</v>
      </c>
      <c r="HC482" s="1122"/>
      <c r="HD482" s="1121">
        <f t="shared" ref="HD482" si="2034">HB482+HD481</f>
        <v>0</v>
      </c>
      <c r="HE482" s="1122"/>
      <c r="HF482" s="1121">
        <f t="shared" ref="HF482" si="2035">HD482+HF481</f>
        <v>0</v>
      </c>
      <c r="HG482" s="1122"/>
      <c r="HH482" s="1121">
        <f t="shared" ref="HH482" si="2036">HF482+HH481</f>
        <v>0</v>
      </c>
      <c r="HI482" s="1122"/>
    </row>
    <row r="483" spans="1:217" s="19" customFormat="1" ht="12.75" hidden="1" customHeight="1">
      <c r="A483" s="1139"/>
      <c r="B483" s="1140"/>
      <c r="C483" s="1139"/>
      <c r="D483" s="1141"/>
      <c r="E483" s="1141"/>
      <c r="F483" s="1142"/>
      <c r="G483" s="1141"/>
      <c r="H483" s="840"/>
      <c r="I483" s="1143"/>
      <c r="J483" s="1144"/>
      <c r="K483" s="841" t="s">
        <v>383</v>
      </c>
      <c r="L483" s="1117"/>
      <c r="M483" s="1118"/>
      <c r="N483" s="1117"/>
      <c r="O483" s="1118"/>
      <c r="P483" s="1117"/>
      <c r="Q483" s="1118"/>
      <c r="R483" s="1117"/>
      <c r="S483" s="1118"/>
      <c r="T483" s="1117"/>
      <c r="U483" s="1118"/>
      <c r="V483" s="1117"/>
      <c r="W483" s="1118"/>
      <c r="X483" s="1117"/>
      <c r="Y483" s="1118"/>
      <c r="Z483" s="1117"/>
      <c r="AA483" s="1118"/>
      <c r="AB483" s="1117"/>
      <c r="AC483" s="1118"/>
      <c r="AD483" s="1117"/>
      <c r="AE483" s="1118"/>
      <c r="AF483" s="1117"/>
      <c r="AG483" s="1118"/>
      <c r="AH483" s="1117"/>
      <c r="AI483" s="1118"/>
      <c r="AJ483" s="1117"/>
      <c r="AK483" s="1118"/>
      <c r="AL483" s="1117"/>
      <c r="AM483" s="1118"/>
      <c r="AN483" s="1117"/>
      <c r="AO483" s="1118"/>
      <c r="AP483" s="1117"/>
      <c r="AQ483" s="1118"/>
      <c r="AR483" s="1117"/>
      <c r="AS483" s="1118"/>
      <c r="AT483" s="1117"/>
      <c r="AU483" s="1118"/>
      <c r="AV483" s="1117"/>
      <c r="AW483" s="1118"/>
      <c r="AX483" s="1117"/>
      <c r="AY483" s="1118"/>
      <c r="AZ483" s="1117"/>
      <c r="BA483" s="1118"/>
      <c r="BB483" s="1117"/>
      <c r="BC483" s="1118"/>
      <c r="BD483" s="1117"/>
      <c r="BE483" s="1118"/>
      <c r="BF483" s="1117"/>
      <c r="BG483" s="1118"/>
      <c r="BH483" s="1117"/>
      <c r="BI483" s="1118"/>
      <c r="BJ483" s="1117"/>
      <c r="BK483" s="1118"/>
      <c r="BL483" s="1117"/>
      <c r="BM483" s="1118"/>
      <c r="BN483" s="1117"/>
      <c r="BO483" s="1118"/>
      <c r="BP483" s="1117"/>
      <c r="BQ483" s="1118"/>
      <c r="BR483" s="1117"/>
      <c r="BS483" s="1118"/>
      <c r="BT483" s="1117"/>
      <c r="BU483" s="1118"/>
      <c r="BV483" s="1117"/>
      <c r="BW483" s="1118"/>
      <c r="BX483" s="1117"/>
      <c r="BY483" s="1118"/>
      <c r="BZ483" s="1117"/>
      <c r="CA483" s="1118"/>
      <c r="CB483" s="1117"/>
      <c r="CC483" s="1118"/>
      <c r="CD483" s="1117"/>
      <c r="CE483" s="1118"/>
      <c r="CF483" s="1117"/>
      <c r="CG483" s="1118"/>
      <c r="CH483" s="1117"/>
      <c r="CI483" s="1118"/>
      <c r="CJ483" s="1117"/>
      <c r="CK483" s="1118"/>
      <c r="CL483" s="1117"/>
      <c r="CM483" s="1118"/>
      <c r="CN483" s="1117"/>
      <c r="CO483" s="1118"/>
      <c r="CP483" s="1117"/>
      <c r="CQ483" s="1118"/>
      <c r="CR483" s="1117"/>
      <c r="CS483" s="1118"/>
      <c r="CT483" s="1117"/>
      <c r="CU483" s="1118"/>
      <c r="CV483" s="1117"/>
      <c r="CW483" s="1118"/>
      <c r="CX483" s="1117"/>
      <c r="CY483" s="1118"/>
      <c r="CZ483" s="1117"/>
      <c r="DA483" s="1118"/>
      <c r="DB483" s="1117"/>
      <c r="DC483" s="1118"/>
      <c r="DD483" s="1117"/>
      <c r="DE483" s="1118"/>
      <c r="DF483" s="1117"/>
      <c r="DG483" s="1118"/>
      <c r="DH483" s="1117"/>
      <c r="DI483" s="1118"/>
      <c r="DJ483" s="1123"/>
      <c r="DK483" s="1124"/>
      <c r="DL483" s="1117"/>
      <c r="DM483" s="1118"/>
      <c r="DN483" s="1117"/>
      <c r="DO483" s="1118"/>
      <c r="DP483" s="1117"/>
      <c r="DQ483" s="1118"/>
      <c r="DR483" s="1117"/>
      <c r="DS483" s="1118"/>
      <c r="DT483" s="1117"/>
      <c r="DU483" s="1118"/>
      <c r="DV483" s="1117"/>
      <c r="DW483" s="1118"/>
      <c r="DX483" s="1117"/>
      <c r="DY483" s="1118"/>
      <c r="DZ483" s="1117"/>
      <c r="EA483" s="1118"/>
      <c r="EB483" s="1117"/>
      <c r="EC483" s="1118"/>
      <c r="ED483" s="1117"/>
      <c r="EE483" s="1118"/>
      <c r="EF483" s="1117"/>
      <c r="EG483" s="1118"/>
      <c r="EH483" s="1117"/>
      <c r="EI483" s="1118"/>
      <c r="EJ483" s="1117"/>
      <c r="EK483" s="1118"/>
      <c r="EL483" s="1117"/>
      <c r="EM483" s="1118"/>
      <c r="EN483" s="1117"/>
      <c r="EO483" s="1118"/>
      <c r="EP483" s="1117"/>
      <c r="EQ483" s="1118"/>
      <c r="ER483" s="1117"/>
      <c r="ES483" s="1118"/>
      <c r="ET483" s="1117"/>
      <c r="EU483" s="1118"/>
      <c r="EV483" s="1117"/>
      <c r="EW483" s="1118"/>
      <c r="EX483" s="1117"/>
      <c r="EY483" s="1118"/>
      <c r="EZ483" s="1117"/>
      <c r="FA483" s="1118"/>
      <c r="FB483" s="1117"/>
      <c r="FC483" s="1118"/>
      <c r="FD483" s="1117"/>
      <c r="FE483" s="1118"/>
      <c r="FF483" s="1117"/>
      <c r="FG483" s="1118"/>
      <c r="FH483" s="1117"/>
      <c r="FI483" s="1118"/>
      <c r="FJ483" s="1117"/>
      <c r="FK483" s="1118"/>
      <c r="FL483" s="1117"/>
      <c r="FM483" s="1118"/>
      <c r="FN483" s="1117"/>
      <c r="FO483" s="1118"/>
      <c r="FP483" s="1117"/>
      <c r="FQ483" s="1118"/>
      <c r="FR483" s="1117"/>
      <c r="FS483" s="1118"/>
      <c r="FT483" s="1117"/>
      <c r="FU483" s="1118"/>
      <c r="FV483" s="1117"/>
      <c r="FW483" s="1118"/>
      <c r="FX483" s="1117"/>
      <c r="FY483" s="1118"/>
      <c r="FZ483" s="1117"/>
      <c r="GA483" s="1118"/>
      <c r="GB483" s="1117"/>
      <c r="GC483" s="1118"/>
      <c r="GD483" s="1117"/>
      <c r="GE483" s="1118"/>
      <c r="GF483" s="1117"/>
      <c r="GG483" s="1118"/>
      <c r="GH483" s="1117"/>
      <c r="GI483" s="1118"/>
      <c r="GJ483" s="1117"/>
      <c r="GK483" s="1118"/>
      <c r="GL483" s="1117"/>
      <c r="GM483" s="1118"/>
      <c r="GN483" s="1117"/>
      <c r="GO483" s="1118"/>
      <c r="GP483" s="1117"/>
      <c r="GQ483" s="1118"/>
      <c r="GR483" s="1117"/>
      <c r="GS483" s="1118"/>
      <c r="GT483" s="1117"/>
      <c r="GU483" s="1118"/>
      <c r="GV483" s="1117"/>
      <c r="GW483" s="1118"/>
      <c r="GX483" s="1117"/>
      <c r="GY483" s="1118"/>
      <c r="GZ483" s="1117"/>
      <c r="HA483" s="1118"/>
      <c r="HB483" s="1117"/>
      <c r="HC483" s="1118"/>
      <c r="HD483" s="1117"/>
      <c r="HE483" s="1118"/>
      <c r="HF483" s="1117"/>
      <c r="HG483" s="1118"/>
      <c r="HH483" s="1117"/>
      <c r="HI483" s="1118"/>
    </row>
    <row r="484" spans="1:217" s="20" customFormat="1" ht="12.75" hidden="1" customHeight="1">
      <c r="A484" s="1139"/>
      <c r="B484" s="1140"/>
      <c r="C484" s="1139"/>
      <c r="D484" s="1141"/>
      <c r="E484" s="1141"/>
      <c r="F484" s="1142"/>
      <c r="G484" s="1141"/>
      <c r="H484" s="842"/>
      <c r="I484" s="1143"/>
      <c r="J484" s="1144"/>
      <c r="K484" s="843" t="s">
        <v>384</v>
      </c>
      <c r="L484" s="1113">
        <f>L483</f>
        <v>0</v>
      </c>
      <c r="M484" s="1114"/>
      <c r="N484" s="1113">
        <f>N483+L484</f>
        <v>0</v>
      </c>
      <c r="O484" s="1114"/>
      <c r="P484" s="1113">
        <f>P483+N484</f>
        <v>0</v>
      </c>
      <c r="Q484" s="1114"/>
      <c r="R484" s="1113">
        <f>R483+P484</f>
        <v>0</v>
      </c>
      <c r="S484" s="1114"/>
      <c r="T484" s="1113">
        <f>T483+R484</f>
        <v>0</v>
      </c>
      <c r="U484" s="1114"/>
      <c r="V484" s="1113">
        <f>V483+T484</f>
        <v>0</v>
      </c>
      <c r="W484" s="1114"/>
      <c r="X484" s="1113">
        <f>X483+V484</f>
        <v>0</v>
      </c>
      <c r="Y484" s="1114"/>
      <c r="Z484" s="1113">
        <f>Z483+X484</f>
        <v>0</v>
      </c>
      <c r="AA484" s="1114"/>
      <c r="AB484" s="1113">
        <f>AB483+Z484</f>
        <v>0</v>
      </c>
      <c r="AC484" s="1114"/>
      <c r="AD484" s="1113">
        <f>AD483+AB484</f>
        <v>0</v>
      </c>
      <c r="AE484" s="1114"/>
      <c r="AF484" s="1113">
        <f>AF483+AD484</f>
        <v>0</v>
      </c>
      <c r="AG484" s="1114"/>
      <c r="AH484" s="1113">
        <f>AH483+AF484</f>
        <v>0</v>
      </c>
      <c r="AI484" s="1114"/>
      <c r="AJ484" s="1113">
        <f>AJ483+AH484</f>
        <v>0</v>
      </c>
      <c r="AK484" s="1114"/>
      <c r="AL484" s="1113">
        <f>AL483+AJ484</f>
        <v>0</v>
      </c>
      <c r="AM484" s="1114"/>
      <c r="AN484" s="1113">
        <f>AN483+AL484</f>
        <v>0</v>
      </c>
      <c r="AO484" s="1114"/>
      <c r="AP484" s="1113">
        <f>AP483+AN484</f>
        <v>0</v>
      </c>
      <c r="AQ484" s="1114"/>
      <c r="AR484" s="1113">
        <f>AR483+AP484</f>
        <v>0</v>
      </c>
      <c r="AS484" s="1114"/>
      <c r="AT484" s="1113">
        <f>AT483+AR484</f>
        <v>0</v>
      </c>
      <c r="AU484" s="1114"/>
      <c r="AV484" s="1113">
        <f>AV483+AT484</f>
        <v>0</v>
      </c>
      <c r="AW484" s="1114"/>
      <c r="AX484" s="1113">
        <f>AX483+AV484</f>
        <v>0</v>
      </c>
      <c r="AY484" s="1114"/>
      <c r="AZ484" s="1113">
        <f>AZ483+AX484</f>
        <v>0</v>
      </c>
      <c r="BA484" s="1114"/>
      <c r="BB484" s="1113">
        <f>BB483+AZ484</f>
        <v>0</v>
      </c>
      <c r="BC484" s="1114"/>
      <c r="BD484" s="1113">
        <f>BD483+BB484</f>
        <v>0</v>
      </c>
      <c r="BE484" s="1114"/>
      <c r="BF484" s="1113">
        <f>BF483+BD484</f>
        <v>0</v>
      </c>
      <c r="BG484" s="1114"/>
      <c r="BH484" s="1113">
        <f>BH483+BF484</f>
        <v>0</v>
      </c>
      <c r="BI484" s="1114"/>
      <c r="BJ484" s="1113">
        <f>BJ483+BH484</f>
        <v>0</v>
      </c>
      <c r="BK484" s="1114"/>
      <c r="BL484" s="1113">
        <f>BL483+BJ484</f>
        <v>0</v>
      </c>
      <c r="BM484" s="1114"/>
      <c r="BN484" s="1113">
        <f>BN483+BL484</f>
        <v>0</v>
      </c>
      <c r="BO484" s="1114"/>
      <c r="BP484" s="1113">
        <f>BP483+BN484</f>
        <v>0</v>
      </c>
      <c r="BQ484" s="1114"/>
      <c r="BR484" s="1113">
        <f>BR483+BP484</f>
        <v>0</v>
      </c>
      <c r="BS484" s="1114"/>
      <c r="BT484" s="1113">
        <f>BT483+BR484</f>
        <v>0</v>
      </c>
      <c r="BU484" s="1114"/>
      <c r="BV484" s="1113">
        <f>BV483+BT484</f>
        <v>0</v>
      </c>
      <c r="BW484" s="1114"/>
      <c r="BX484" s="1113">
        <f>BX483+BV484</f>
        <v>0</v>
      </c>
      <c r="BY484" s="1114"/>
      <c r="BZ484" s="1113">
        <f>BZ483+BX484</f>
        <v>0</v>
      </c>
      <c r="CA484" s="1114"/>
      <c r="CB484" s="1113">
        <f>CB483+BZ484</f>
        <v>0</v>
      </c>
      <c r="CC484" s="1114"/>
      <c r="CD484" s="1113">
        <f>CD483+CB484</f>
        <v>0</v>
      </c>
      <c r="CE484" s="1114"/>
      <c r="CF484" s="1113">
        <f>CF483+CD484</f>
        <v>0</v>
      </c>
      <c r="CG484" s="1114"/>
      <c r="CH484" s="1113">
        <f>CH483+CF484</f>
        <v>0</v>
      </c>
      <c r="CI484" s="1114"/>
      <c r="CJ484" s="1113">
        <f>CJ483+CH484</f>
        <v>0</v>
      </c>
      <c r="CK484" s="1114"/>
      <c r="CL484" s="1113">
        <f>CL483+CJ484</f>
        <v>0</v>
      </c>
      <c r="CM484" s="1114"/>
      <c r="CN484" s="1113">
        <f>CN483+CL484</f>
        <v>0</v>
      </c>
      <c r="CO484" s="1114"/>
      <c r="CP484" s="1113">
        <f>CP483+CN484</f>
        <v>0</v>
      </c>
      <c r="CQ484" s="1114"/>
      <c r="CR484" s="1113">
        <f>CR483+CP484</f>
        <v>0</v>
      </c>
      <c r="CS484" s="1114"/>
      <c r="CT484" s="1113">
        <f>CT483+CR484</f>
        <v>0</v>
      </c>
      <c r="CU484" s="1114"/>
      <c r="CV484" s="1113">
        <f>CV483+CT484</f>
        <v>0</v>
      </c>
      <c r="CW484" s="1114"/>
      <c r="CX484" s="1113">
        <f>CX483+CV484</f>
        <v>0</v>
      </c>
      <c r="CY484" s="1114"/>
      <c r="CZ484" s="1113">
        <f>CZ483+CX484</f>
        <v>0</v>
      </c>
      <c r="DA484" s="1114"/>
      <c r="DB484" s="1113">
        <f>DB483+CZ484</f>
        <v>0</v>
      </c>
      <c r="DC484" s="1114"/>
      <c r="DD484" s="1113">
        <f>DD483+DB484</f>
        <v>0</v>
      </c>
      <c r="DE484" s="1114"/>
      <c r="DF484" s="1113">
        <f>DF483+DD484</f>
        <v>0</v>
      </c>
      <c r="DG484" s="1114"/>
      <c r="DH484" s="1113">
        <f>DH483+DF484</f>
        <v>0</v>
      </c>
      <c r="DI484" s="1114"/>
      <c r="DJ484" s="1119">
        <f>DJ483+DH484</f>
        <v>0</v>
      </c>
      <c r="DK484" s="1120"/>
      <c r="DL484" s="1113">
        <f>DL483+DJ484</f>
        <v>0</v>
      </c>
      <c r="DM484" s="1114"/>
      <c r="DN484" s="1113">
        <f>DN483+DL484</f>
        <v>0</v>
      </c>
      <c r="DO484" s="1114"/>
      <c r="DP484" s="1113">
        <f>DP483+DN484</f>
        <v>0</v>
      </c>
      <c r="DQ484" s="1114"/>
      <c r="DR484" s="1113">
        <f>DR483+DP484</f>
        <v>0</v>
      </c>
      <c r="DS484" s="1114"/>
      <c r="DT484" s="1113">
        <f>DT483+DR484</f>
        <v>0</v>
      </c>
      <c r="DU484" s="1114"/>
      <c r="DV484" s="1113">
        <f>DV483+DT484</f>
        <v>0</v>
      </c>
      <c r="DW484" s="1114"/>
      <c r="DX484" s="1113">
        <f>DX483+DV484</f>
        <v>0</v>
      </c>
      <c r="DY484" s="1114"/>
      <c r="DZ484" s="1113">
        <f>DZ483+DX484</f>
        <v>0</v>
      </c>
      <c r="EA484" s="1114"/>
      <c r="EB484" s="1113">
        <f>EB483+DZ484</f>
        <v>0</v>
      </c>
      <c r="EC484" s="1114"/>
      <c r="ED484" s="1113">
        <f>ED483+EB484</f>
        <v>0</v>
      </c>
      <c r="EE484" s="1114"/>
      <c r="EF484" s="1113">
        <f>EF483+ED484</f>
        <v>0</v>
      </c>
      <c r="EG484" s="1114"/>
      <c r="EH484" s="1113">
        <f>EH483+EF484</f>
        <v>0</v>
      </c>
      <c r="EI484" s="1114"/>
      <c r="EJ484" s="1113">
        <f>EJ483+EH484</f>
        <v>0</v>
      </c>
      <c r="EK484" s="1114"/>
      <c r="EL484" s="1113">
        <f>EL483+EJ484</f>
        <v>0</v>
      </c>
      <c r="EM484" s="1114"/>
      <c r="EN484" s="1113">
        <f>EN483+EL484</f>
        <v>0</v>
      </c>
      <c r="EO484" s="1114"/>
      <c r="EP484" s="1113">
        <f>EP483+EN484</f>
        <v>0</v>
      </c>
      <c r="EQ484" s="1114"/>
      <c r="ER484" s="1113">
        <f>ER483+EP484</f>
        <v>0</v>
      </c>
      <c r="ES484" s="1114"/>
      <c r="ET484" s="1113">
        <f>ET483+ER484</f>
        <v>0</v>
      </c>
      <c r="EU484" s="1114"/>
      <c r="EV484" s="1113">
        <f>EV483+ET484</f>
        <v>0</v>
      </c>
      <c r="EW484" s="1114"/>
      <c r="EX484" s="1113">
        <f>EX483+EV484</f>
        <v>0</v>
      </c>
      <c r="EY484" s="1114"/>
      <c r="EZ484" s="1113">
        <f>EZ483+EX484</f>
        <v>0</v>
      </c>
      <c r="FA484" s="1114"/>
      <c r="FB484" s="1113">
        <f>FB483+EZ484</f>
        <v>0</v>
      </c>
      <c r="FC484" s="1114"/>
      <c r="FD484" s="1113">
        <f>FD483+FB484</f>
        <v>0</v>
      </c>
      <c r="FE484" s="1114"/>
      <c r="FF484" s="1113">
        <f>FF483+FD484</f>
        <v>0</v>
      </c>
      <c r="FG484" s="1114"/>
      <c r="FH484" s="1113">
        <f>FH483+FF484</f>
        <v>0</v>
      </c>
      <c r="FI484" s="1114"/>
      <c r="FJ484" s="1113">
        <f>FJ483+FH484</f>
        <v>0</v>
      </c>
      <c r="FK484" s="1114"/>
      <c r="FL484" s="1113">
        <f>FL483+FJ484</f>
        <v>0</v>
      </c>
      <c r="FM484" s="1114"/>
      <c r="FN484" s="1113">
        <f>FN483+FL484</f>
        <v>0</v>
      </c>
      <c r="FO484" s="1114"/>
      <c r="FP484" s="1113">
        <f>FP483+FN484</f>
        <v>0</v>
      </c>
      <c r="FQ484" s="1114"/>
      <c r="FR484" s="1113">
        <f>FR483+FP484</f>
        <v>0</v>
      </c>
      <c r="FS484" s="1114"/>
      <c r="FT484" s="1113">
        <f>FT483+FR484</f>
        <v>0</v>
      </c>
      <c r="FU484" s="1114"/>
      <c r="FV484" s="1113">
        <f>FV483+FT484</f>
        <v>0</v>
      </c>
      <c r="FW484" s="1114"/>
      <c r="FX484" s="1113">
        <f>FX483+FV484</f>
        <v>0</v>
      </c>
      <c r="FY484" s="1114"/>
      <c r="FZ484" s="1113">
        <f>FZ483+FX484</f>
        <v>0</v>
      </c>
      <c r="GA484" s="1114"/>
      <c r="GB484" s="1113">
        <f>GB483+FZ484</f>
        <v>0</v>
      </c>
      <c r="GC484" s="1114"/>
      <c r="GD484" s="1113">
        <f>GD483+GB484</f>
        <v>0</v>
      </c>
      <c r="GE484" s="1114"/>
      <c r="GF484" s="1113">
        <f>GF483+GD484</f>
        <v>0</v>
      </c>
      <c r="GG484" s="1114"/>
      <c r="GH484" s="1113">
        <f>GH483+GF484</f>
        <v>0</v>
      </c>
      <c r="GI484" s="1114"/>
      <c r="GJ484" s="1113">
        <f>GJ483+GH484</f>
        <v>0</v>
      </c>
      <c r="GK484" s="1114"/>
      <c r="GL484" s="1113">
        <f>GL483+GJ484</f>
        <v>0</v>
      </c>
      <c r="GM484" s="1114"/>
      <c r="GN484" s="1113">
        <f>GN483+GL484</f>
        <v>0</v>
      </c>
      <c r="GO484" s="1114"/>
      <c r="GP484" s="1113">
        <f>GP483+GN484</f>
        <v>0</v>
      </c>
      <c r="GQ484" s="1114"/>
      <c r="GR484" s="1113">
        <f>GR483+GP484</f>
        <v>0</v>
      </c>
      <c r="GS484" s="1114"/>
      <c r="GT484" s="1113">
        <f>GT483+GR484</f>
        <v>0</v>
      </c>
      <c r="GU484" s="1114"/>
      <c r="GV484" s="1113">
        <f t="shared" ref="GV484" si="2037">GV483+GT484</f>
        <v>0</v>
      </c>
      <c r="GW484" s="1114"/>
      <c r="GX484" s="1113">
        <f t="shared" ref="GX484" si="2038">GX483+GV484</f>
        <v>0</v>
      </c>
      <c r="GY484" s="1114"/>
      <c r="GZ484" s="1113">
        <f t="shared" ref="GZ484" si="2039">GZ483+GX484</f>
        <v>0</v>
      </c>
      <c r="HA484" s="1114"/>
      <c r="HB484" s="1113">
        <f>HB483+GZ484</f>
        <v>0</v>
      </c>
      <c r="HC484" s="1114"/>
      <c r="HD484" s="1113">
        <f t="shared" ref="HD484" si="2040">HD483+HB484</f>
        <v>0</v>
      </c>
      <c r="HE484" s="1114"/>
      <c r="HF484" s="1113">
        <f t="shared" ref="HF484" si="2041">HF483+HD484</f>
        <v>0</v>
      </c>
      <c r="HG484" s="1114"/>
      <c r="HH484" s="1113">
        <f t="shared" ref="HH484" si="2042">HH483+HF484</f>
        <v>0</v>
      </c>
      <c r="HI484" s="1114"/>
    </row>
    <row r="485" spans="1:217" s="21" customFormat="1" ht="12.75" hidden="1" customHeight="1">
      <c r="A485" s="1139"/>
      <c r="B485" s="1140"/>
      <c r="C485" s="1139"/>
      <c r="D485" s="1141"/>
      <c r="E485" s="1141"/>
      <c r="F485" s="1142"/>
      <c r="G485" s="1141"/>
      <c r="H485" s="844"/>
      <c r="I485" s="1143"/>
      <c r="J485" s="1144"/>
      <c r="K485" s="845" t="s">
        <v>385</v>
      </c>
      <c r="L485" s="1108" t="e">
        <f>IF($E479&gt;0,L482/$E479,"-")</f>
        <v>#N/A</v>
      </c>
      <c r="M485" s="1109"/>
      <c r="N485" s="1108" t="e">
        <f>IF($E479&gt;0,N482/$E479,"-")</f>
        <v>#N/A</v>
      </c>
      <c r="O485" s="1109"/>
      <c r="P485" s="1108" t="e">
        <f>IF($E479&gt;0,P482/$E479,"-")</f>
        <v>#N/A</v>
      </c>
      <c r="Q485" s="1109"/>
      <c r="R485" s="1108" t="e">
        <f>IF($E479&gt;0,R482/$E479,"-")</f>
        <v>#N/A</v>
      </c>
      <c r="S485" s="1109"/>
      <c r="T485" s="1108" t="e">
        <f>IF($E479&gt;0,T482/$E479,"-")</f>
        <v>#N/A</v>
      </c>
      <c r="U485" s="1109"/>
      <c r="V485" s="1108" t="e">
        <f>IF($E479&gt;0,V482/$E479,"-")</f>
        <v>#N/A</v>
      </c>
      <c r="W485" s="1109"/>
      <c r="X485" s="1108" t="e">
        <f>IF($E479&gt;0,X482/$E479,"-")</f>
        <v>#N/A</v>
      </c>
      <c r="Y485" s="1109"/>
      <c r="Z485" s="1108" t="e">
        <f>IF($E479&gt;0,Z482/$E479,"-")</f>
        <v>#N/A</v>
      </c>
      <c r="AA485" s="1109"/>
      <c r="AB485" s="1108" t="e">
        <f>IF($E479&gt;0,AB482/$E479,"-")</f>
        <v>#N/A</v>
      </c>
      <c r="AC485" s="1109"/>
      <c r="AD485" s="1108" t="e">
        <f>IF($E479&gt;0,AD482/$E479,"-")</f>
        <v>#N/A</v>
      </c>
      <c r="AE485" s="1109"/>
      <c r="AF485" s="1108" t="e">
        <f>IF($E479&gt;0,AF482/$E479,"-")</f>
        <v>#N/A</v>
      </c>
      <c r="AG485" s="1109"/>
      <c r="AH485" s="1108" t="e">
        <f>IF($E479&gt;0,AH482/$E479,"-")</f>
        <v>#N/A</v>
      </c>
      <c r="AI485" s="1109"/>
      <c r="AJ485" s="1108" t="e">
        <f>IF($E479&gt;0,AJ482/$E479,"-")</f>
        <v>#N/A</v>
      </c>
      <c r="AK485" s="1109"/>
      <c r="AL485" s="1108" t="e">
        <f>IF($E479&gt;0,AL482/$E479,"-")</f>
        <v>#N/A</v>
      </c>
      <c r="AM485" s="1109"/>
      <c r="AN485" s="1108" t="e">
        <f>IF($E479&gt;0,AN482/$E479,"-")</f>
        <v>#N/A</v>
      </c>
      <c r="AO485" s="1109"/>
      <c r="AP485" s="1108" t="e">
        <f>IF($E479&gt;0,AP482/$E479,"-")</f>
        <v>#N/A</v>
      </c>
      <c r="AQ485" s="1109"/>
      <c r="AR485" s="1108" t="e">
        <f>IF($E479&gt;0,AR482/$E479,"-")</f>
        <v>#N/A</v>
      </c>
      <c r="AS485" s="1109"/>
      <c r="AT485" s="1108" t="e">
        <f>IF($E479&gt;0,AT482/$E479,"-")</f>
        <v>#N/A</v>
      </c>
      <c r="AU485" s="1109"/>
      <c r="AV485" s="1108" t="e">
        <f>IF($E479&gt;0,AV482/$E479,"-")</f>
        <v>#N/A</v>
      </c>
      <c r="AW485" s="1109"/>
      <c r="AX485" s="1108" t="e">
        <f>IF($E479&gt;0,AX482/$E479,"-")</f>
        <v>#N/A</v>
      </c>
      <c r="AY485" s="1109"/>
      <c r="AZ485" s="1108" t="e">
        <f>IF($E479&gt;0,AZ482/$E479,"-")</f>
        <v>#N/A</v>
      </c>
      <c r="BA485" s="1109"/>
      <c r="BB485" s="1108" t="e">
        <f>IF($E479&gt;0,BB482/$E479,"-")</f>
        <v>#N/A</v>
      </c>
      <c r="BC485" s="1109"/>
      <c r="BD485" s="1108" t="e">
        <f>IF($E479&gt;0,BD482/$E479,"-")</f>
        <v>#N/A</v>
      </c>
      <c r="BE485" s="1109"/>
      <c r="BF485" s="1108" t="e">
        <f>IF($E479&gt;0,BF482/$E479,"-")</f>
        <v>#N/A</v>
      </c>
      <c r="BG485" s="1109"/>
      <c r="BH485" s="1108" t="e">
        <f>IF($E479&gt;0,BH482/$E479,"-")</f>
        <v>#N/A</v>
      </c>
      <c r="BI485" s="1109"/>
      <c r="BJ485" s="1108" t="e">
        <f>IF($E479&gt;0,BJ482/$E479,"-")</f>
        <v>#N/A</v>
      </c>
      <c r="BK485" s="1109"/>
      <c r="BL485" s="1108" t="e">
        <f>IF($E479&gt;0,BL482/$E479,"-")</f>
        <v>#N/A</v>
      </c>
      <c r="BM485" s="1109"/>
      <c r="BN485" s="1108" t="e">
        <f>IF($E479&gt;0,BN482/$E479,"-")</f>
        <v>#N/A</v>
      </c>
      <c r="BO485" s="1109"/>
      <c r="BP485" s="1108" t="e">
        <f>IF($E479&gt;0,BP482/$E479,"-")</f>
        <v>#N/A</v>
      </c>
      <c r="BQ485" s="1109"/>
      <c r="BR485" s="1108" t="e">
        <f>IF($E479&gt;0,BR482/$E479,"-")</f>
        <v>#N/A</v>
      </c>
      <c r="BS485" s="1109"/>
      <c r="BT485" s="1108" t="e">
        <f>IF($E479&gt;0,BT482/$E479,"-")</f>
        <v>#N/A</v>
      </c>
      <c r="BU485" s="1109"/>
      <c r="BV485" s="1108" t="e">
        <f>IF($E479&gt;0,BV482/$E479,"-")</f>
        <v>#N/A</v>
      </c>
      <c r="BW485" s="1109"/>
      <c r="BX485" s="1108" t="e">
        <f>IF($E479&gt;0,BX482/$E479,"-")</f>
        <v>#N/A</v>
      </c>
      <c r="BY485" s="1109"/>
      <c r="BZ485" s="1108" t="e">
        <f>IF($E479&gt;0,BZ482/$E479,"-")</f>
        <v>#N/A</v>
      </c>
      <c r="CA485" s="1109"/>
      <c r="CB485" s="1108" t="e">
        <f>IF($E479&gt;0,CB482/$E479,"-")</f>
        <v>#N/A</v>
      </c>
      <c r="CC485" s="1109"/>
      <c r="CD485" s="1108" t="e">
        <f>IF($E479&gt;0,CD482/$E479,"-")</f>
        <v>#N/A</v>
      </c>
      <c r="CE485" s="1109"/>
      <c r="CF485" s="1108" t="e">
        <f>IF($E479&gt;0,CF482/$E479,"-")</f>
        <v>#N/A</v>
      </c>
      <c r="CG485" s="1109"/>
      <c r="CH485" s="1108" t="e">
        <f>IF($E479&gt;0,CH482/$E479,"-")</f>
        <v>#N/A</v>
      </c>
      <c r="CI485" s="1109"/>
      <c r="CJ485" s="1108" t="e">
        <f>IF($E479&gt;0,CJ482/$E479,"-")</f>
        <v>#N/A</v>
      </c>
      <c r="CK485" s="1109"/>
      <c r="CL485" s="1108" t="e">
        <f>IF($E479&gt;0,CL482/$E479,"-")</f>
        <v>#N/A</v>
      </c>
      <c r="CM485" s="1109"/>
      <c r="CN485" s="1108" t="e">
        <f>IF($E479&gt;0,CN482/$E479,"-")</f>
        <v>#N/A</v>
      </c>
      <c r="CO485" s="1109"/>
      <c r="CP485" s="1108" t="e">
        <f>IF($E479&gt;0,CP482/$E479,"-")</f>
        <v>#N/A</v>
      </c>
      <c r="CQ485" s="1109"/>
      <c r="CR485" s="1108" t="e">
        <f>IF($E479&gt;0,CR482/$E479,"-")</f>
        <v>#N/A</v>
      </c>
      <c r="CS485" s="1109"/>
      <c r="CT485" s="1108" t="e">
        <f>IF($E479&gt;0,CT482/$E479,"-")</f>
        <v>#N/A</v>
      </c>
      <c r="CU485" s="1109"/>
      <c r="CV485" s="1108" t="e">
        <f>IF($E479&gt;0,CV482/$E479,"-")</f>
        <v>#N/A</v>
      </c>
      <c r="CW485" s="1109"/>
      <c r="CX485" s="1108" t="e">
        <f>IF($E479&gt;0,CX482/$E479,"-")</f>
        <v>#N/A</v>
      </c>
      <c r="CY485" s="1109"/>
      <c r="CZ485" s="1108" t="e">
        <f>IF($E479&gt;0,CZ482/$E479,"-")</f>
        <v>#N/A</v>
      </c>
      <c r="DA485" s="1109"/>
      <c r="DB485" s="1108" t="e">
        <f>IF($E479&gt;0,DB482/$E479,"-")</f>
        <v>#N/A</v>
      </c>
      <c r="DC485" s="1109"/>
      <c r="DD485" s="1108" t="e">
        <f>IF($E479&gt;0,DD482/$E479,"-")</f>
        <v>#N/A</v>
      </c>
      <c r="DE485" s="1109"/>
      <c r="DF485" s="1108" t="e">
        <f>IF($E479&gt;0,DF482/$E479,"-")</f>
        <v>#N/A</v>
      </c>
      <c r="DG485" s="1109"/>
      <c r="DH485" s="1108" t="e">
        <f>IF($E479&gt;0,DH482/$E479,"-")</f>
        <v>#N/A</v>
      </c>
      <c r="DI485" s="1109"/>
      <c r="DJ485" s="1115" t="e">
        <f>IF($E479&gt;0,DJ482/$E479,"-")</f>
        <v>#N/A</v>
      </c>
      <c r="DK485" s="1116"/>
      <c r="DL485" s="1108" t="e">
        <f>IF($E479&gt;0,DL482/$E479,"-")</f>
        <v>#N/A</v>
      </c>
      <c r="DM485" s="1109"/>
      <c r="DN485" s="1108" t="e">
        <f>IF($E479&gt;0,DN482/$E479,"-")</f>
        <v>#N/A</v>
      </c>
      <c r="DO485" s="1109"/>
      <c r="DP485" s="1108" t="e">
        <f>IF($E479&gt;0,DP482/$E479,"-")</f>
        <v>#N/A</v>
      </c>
      <c r="DQ485" s="1109"/>
      <c r="DR485" s="1108" t="e">
        <f>IF($E479&gt;0,DR482/$E479,"-")</f>
        <v>#N/A</v>
      </c>
      <c r="DS485" s="1109"/>
      <c r="DT485" s="1108" t="e">
        <f>IF($E479&gt;0,DT482/$E479,"-")</f>
        <v>#N/A</v>
      </c>
      <c r="DU485" s="1109"/>
      <c r="DV485" s="1108" t="e">
        <f>IF($E479&gt;0,DV482/$E479,"-")</f>
        <v>#N/A</v>
      </c>
      <c r="DW485" s="1109"/>
      <c r="DX485" s="1108" t="e">
        <f>IF($E479&gt;0,DX482/$E479,"-")</f>
        <v>#N/A</v>
      </c>
      <c r="DY485" s="1109"/>
      <c r="DZ485" s="1108" t="e">
        <f>IF($E479&gt;0,DZ482/$E479,"-")</f>
        <v>#N/A</v>
      </c>
      <c r="EA485" s="1109"/>
      <c r="EB485" s="1108" t="e">
        <f>IF($E479&gt;0,EB482/$E479,"-")</f>
        <v>#N/A</v>
      </c>
      <c r="EC485" s="1109"/>
      <c r="ED485" s="1108" t="e">
        <f>IF($E479&gt;0,ED482/$E479,"-")</f>
        <v>#N/A</v>
      </c>
      <c r="EE485" s="1109"/>
      <c r="EF485" s="1108" t="e">
        <f>IF($E479&gt;0,EF482/$E479,"-")</f>
        <v>#N/A</v>
      </c>
      <c r="EG485" s="1109"/>
      <c r="EH485" s="1108" t="e">
        <f>IF($E479&gt;0,EH482/$E479,"-")</f>
        <v>#N/A</v>
      </c>
      <c r="EI485" s="1109"/>
      <c r="EJ485" s="1108" t="e">
        <f>IF($E479&gt;0,EJ482/$E479,"-")</f>
        <v>#N/A</v>
      </c>
      <c r="EK485" s="1109"/>
      <c r="EL485" s="1108" t="e">
        <f>IF($E479&gt;0,EL482/$E479,"-")</f>
        <v>#N/A</v>
      </c>
      <c r="EM485" s="1109"/>
      <c r="EN485" s="1108" t="e">
        <f>IF($E479&gt;0,EN482/$E479,"-")</f>
        <v>#N/A</v>
      </c>
      <c r="EO485" s="1109"/>
      <c r="EP485" s="1108" t="e">
        <f>IF($E479&gt;0,EP482/$E479,"-")</f>
        <v>#N/A</v>
      </c>
      <c r="EQ485" s="1109"/>
      <c r="ER485" s="1108" t="e">
        <f>IF($E479&gt;0,ER482/$E479,"-")</f>
        <v>#N/A</v>
      </c>
      <c r="ES485" s="1109"/>
      <c r="ET485" s="1108" t="e">
        <f>IF($E479&gt;0,ET482/$E479,"-")</f>
        <v>#N/A</v>
      </c>
      <c r="EU485" s="1109"/>
      <c r="EV485" s="1108" t="e">
        <f>IF($E479&gt;0,EV482/$E479,"-")</f>
        <v>#N/A</v>
      </c>
      <c r="EW485" s="1109"/>
      <c r="EX485" s="1108" t="e">
        <f>IF($E479&gt;0,EX482/$E479,"-")</f>
        <v>#N/A</v>
      </c>
      <c r="EY485" s="1109"/>
      <c r="EZ485" s="1108" t="e">
        <f>IF($E479&gt;0,EZ482/$E479,"-")</f>
        <v>#N/A</v>
      </c>
      <c r="FA485" s="1109"/>
      <c r="FB485" s="1108" t="e">
        <f>IF($E479&gt;0,FB482/$E479,"-")</f>
        <v>#N/A</v>
      </c>
      <c r="FC485" s="1109"/>
      <c r="FD485" s="1108" t="e">
        <f>IF($E479&gt;0,FD482/$E479,"-")</f>
        <v>#N/A</v>
      </c>
      <c r="FE485" s="1109"/>
      <c r="FF485" s="1108" t="e">
        <f>IF($E479&gt;0,FF482/$E479,"-")</f>
        <v>#N/A</v>
      </c>
      <c r="FG485" s="1109"/>
      <c r="FH485" s="1108" t="e">
        <f>IF($E479&gt;0,FH482/$E479,"-")</f>
        <v>#N/A</v>
      </c>
      <c r="FI485" s="1109"/>
      <c r="FJ485" s="1108" t="e">
        <f>IF($E479&gt;0,FJ482/$E479,"-")</f>
        <v>#N/A</v>
      </c>
      <c r="FK485" s="1109"/>
      <c r="FL485" s="1108" t="e">
        <f>IF($E479&gt;0,FL482/$E479,"-")</f>
        <v>#N/A</v>
      </c>
      <c r="FM485" s="1109"/>
      <c r="FN485" s="1108" t="e">
        <f>IF($E479&gt;0,FN482/$E479,"-")</f>
        <v>#N/A</v>
      </c>
      <c r="FO485" s="1109"/>
      <c r="FP485" s="1108" t="e">
        <f>IF($E479&gt;0,FP482/$E479,"-")</f>
        <v>#N/A</v>
      </c>
      <c r="FQ485" s="1109"/>
      <c r="FR485" s="1108" t="e">
        <f>IF($E479&gt;0,FR482/$E479,"-")</f>
        <v>#N/A</v>
      </c>
      <c r="FS485" s="1109"/>
      <c r="FT485" s="1108" t="e">
        <f>IF($E479&gt;0,FT482/$E479,"-")</f>
        <v>#N/A</v>
      </c>
      <c r="FU485" s="1109"/>
      <c r="FV485" s="1108" t="e">
        <f>IF($E479&gt;0,FV482/$E479,"-")</f>
        <v>#N/A</v>
      </c>
      <c r="FW485" s="1109"/>
      <c r="FX485" s="1108" t="e">
        <f>IF($E479&gt;0,FX482/$E479,"-")</f>
        <v>#N/A</v>
      </c>
      <c r="FY485" s="1109"/>
      <c r="FZ485" s="1108" t="e">
        <f>IF($E479&gt;0,FZ482/$E479,"-")</f>
        <v>#N/A</v>
      </c>
      <c r="GA485" s="1109"/>
      <c r="GB485" s="1108" t="e">
        <f>IF($E479&gt;0,GB482/$E479,"-")</f>
        <v>#N/A</v>
      </c>
      <c r="GC485" s="1109"/>
      <c r="GD485" s="1108" t="e">
        <f>IF($E479&gt;0,GD482/$E479,"-")</f>
        <v>#N/A</v>
      </c>
      <c r="GE485" s="1109"/>
      <c r="GF485" s="1108" t="e">
        <f>IF($E479&gt;0,GF482/$E479,"-")</f>
        <v>#N/A</v>
      </c>
      <c r="GG485" s="1109"/>
      <c r="GH485" s="1108" t="e">
        <f>IF($E479&gt;0,GH482/$E479,"-")</f>
        <v>#N/A</v>
      </c>
      <c r="GI485" s="1109"/>
      <c r="GJ485" s="1108" t="e">
        <f>IF($E479&gt;0,GJ482/$E479,"-")</f>
        <v>#N/A</v>
      </c>
      <c r="GK485" s="1109"/>
      <c r="GL485" s="1108" t="e">
        <f>IF($E479&gt;0,GL482/$E479,"-")</f>
        <v>#N/A</v>
      </c>
      <c r="GM485" s="1109"/>
      <c r="GN485" s="1108" t="e">
        <f>IF($E479&gt;0,GN482/$E479,"-")</f>
        <v>#N/A</v>
      </c>
      <c r="GO485" s="1109"/>
      <c r="GP485" s="1108" t="e">
        <f>IF($E479&gt;0,GP482/$E479,"-")</f>
        <v>#N/A</v>
      </c>
      <c r="GQ485" s="1109"/>
      <c r="GR485" s="1108" t="e">
        <f>IF($E479&gt;0,GR482/$E479,"-")</f>
        <v>#N/A</v>
      </c>
      <c r="GS485" s="1109"/>
      <c r="GT485" s="1108" t="e">
        <f>IF($E479&gt;0,GT482/$E479,"-")</f>
        <v>#N/A</v>
      </c>
      <c r="GU485" s="1109"/>
      <c r="GV485" s="1108" t="e">
        <f t="shared" ref="GV485" si="2043">IF($E479&gt;0,GV482/$E479,"-")</f>
        <v>#N/A</v>
      </c>
      <c r="GW485" s="1109"/>
      <c r="GX485" s="1108" t="e">
        <f t="shared" ref="GX485" si="2044">IF($E479&gt;0,GX482/$E479,"-")</f>
        <v>#N/A</v>
      </c>
      <c r="GY485" s="1109"/>
      <c r="GZ485" s="1108" t="e">
        <f t="shared" ref="GZ485" si="2045">IF($E479&gt;0,GZ482/$E479,"-")</f>
        <v>#N/A</v>
      </c>
      <c r="HA485" s="1109"/>
      <c r="HB485" s="1108" t="e">
        <f>IF($E479&gt;0,HB482/$E479,"-")</f>
        <v>#N/A</v>
      </c>
      <c r="HC485" s="1109"/>
      <c r="HD485" s="1108" t="e">
        <f t="shared" ref="HD485" si="2046">IF($E479&gt;0,HD482/$E479,"-")</f>
        <v>#N/A</v>
      </c>
      <c r="HE485" s="1109"/>
      <c r="HF485" s="1108" t="e">
        <f t="shared" ref="HF485" si="2047">IF($E479&gt;0,HF482/$E479,"-")</f>
        <v>#N/A</v>
      </c>
      <c r="HG485" s="1109"/>
      <c r="HH485" s="1108" t="e">
        <f t="shared" ref="HH485" si="2048">IF($E479&gt;0,HH482/$E479,"-")</f>
        <v>#N/A</v>
      </c>
      <c r="HI485" s="1109"/>
    </row>
    <row r="486" spans="1:217" ht="12.75" hidden="1" customHeight="1">
      <c r="A486" s="1139"/>
      <c r="B486" s="1140"/>
      <c r="C486" s="1139"/>
      <c r="D486" s="1141"/>
      <c r="E486" s="1141"/>
      <c r="F486" s="1142"/>
      <c r="G486" s="1141"/>
      <c r="H486" s="733"/>
      <c r="I486" s="1143"/>
      <c r="J486" s="1144"/>
      <c r="K486" s="846" t="s">
        <v>386</v>
      </c>
      <c r="L486" s="1110" t="e">
        <f>IF($E479&gt;0,L484/$E479,"-")</f>
        <v>#N/A</v>
      </c>
      <c r="M486" s="1111"/>
      <c r="N486" s="1110" t="e">
        <f>IF($E479&gt;0,N484/$E479,"-")</f>
        <v>#N/A</v>
      </c>
      <c r="O486" s="1111"/>
      <c r="P486" s="1110" t="e">
        <f>IF($E479&gt;0,P484/$E479,"-")</f>
        <v>#N/A</v>
      </c>
      <c r="Q486" s="1111"/>
      <c r="R486" s="1110" t="e">
        <f>IF($E479&gt;0,R484/$E479,"-")</f>
        <v>#N/A</v>
      </c>
      <c r="S486" s="1111"/>
      <c r="T486" s="1110" t="e">
        <f>IF($E479&gt;0,T484/$E479,"-")</f>
        <v>#N/A</v>
      </c>
      <c r="U486" s="1111"/>
      <c r="V486" s="1110" t="e">
        <f>IF($E479&gt;0,V484/$E479,"-")</f>
        <v>#N/A</v>
      </c>
      <c r="W486" s="1111"/>
      <c r="X486" s="1110" t="e">
        <f>IF($E479&gt;0,X484/$E479,"-")</f>
        <v>#N/A</v>
      </c>
      <c r="Y486" s="1111"/>
      <c r="Z486" s="1110" t="e">
        <f>IF($E479&gt;0,Z484/$E479,"-")</f>
        <v>#N/A</v>
      </c>
      <c r="AA486" s="1111"/>
      <c r="AB486" s="1110" t="e">
        <f>IF($E479&gt;0,AB484/$E479,"-")</f>
        <v>#N/A</v>
      </c>
      <c r="AC486" s="1111"/>
      <c r="AD486" s="1110" t="e">
        <f>IF($E479&gt;0,AD484/$E479,"-")</f>
        <v>#N/A</v>
      </c>
      <c r="AE486" s="1111"/>
      <c r="AF486" s="1110" t="e">
        <f>IF($E479&gt;0,AF484/$E479,"-")</f>
        <v>#N/A</v>
      </c>
      <c r="AG486" s="1111"/>
      <c r="AH486" s="1110" t="e">
        <f>IF($E479&gt;0,AH484/$E479,"-")</f>
        <v>#N/A</v>
      </c>
      <c r="AI486" s="1111"/>
      <c r="AJ486" s="1110" t="e">
        <f>IF($E479&gt;0,AJ484/$E479,"-")</f>
        <v>#N/A</v>
      </c>
      <c r="AK486" s="1111"/>
      <c r="AL486" s="1110" t="e">
        <f>IF($E479&gt;0,AL484/$E479,"-")</f>
        <v>#N/A</v>
      </c>
      <c r="AM486" s="1111"/>
      <c r="AN486" s="1110" t="e">
        <f>IF($E479&gt;0,AN484/$E479,"-")</f>
        <v>#N/A</v>
      </c>
      <c r="AO486" s="1111"/>
      <c r="AP486" s="1110" t="e">
        <f>IF($E479&gt;0,AP484/$E479,"-")</f>
        <v>#N/A</v>
      </c>
      <c r="AQ486" s="1111"/>
      <c r="AR486" s="1110" t="e">
        <f>IF($E479&gt;0,AR484/$E479,"-")</f>
        <v>#N/A</v>
      </c>
      <c r="AS486" s="1111"/>
      <c r="AT486" s="1110" t="e">
        <f>IF($E479&gt;0,AT484/$E479,"-")</f>
        <v>#N/A</v>
      </c>
      <c r="AU486" s="1111"/>
      <c r="AV486" s="1110" t="e">
        <f>IF($E479&gt;0,AV484/$E479,"-")</f>
        <v>#N/A</v>
      </c>
      <c r="AW486" s="1111"/>
      <c r="AX486" s="1110" t="e">
        <f>IF($E479&gt;0,AX484/$E479,"-")</f>
        <v>#N/A</v>
      </c>
      <c r="AY486" s="1111"/>
      <c r="AZ486" s="1110" t="e">
        <f>IF($E479&gt;0,AZ484/$E479,"-")</f>
        <v>#N/A</v>
      </c>
      <c r="BA486" s="1111"/>
      <c r="BB486" s="1110" t="e">
        <f>IF($E479&gt;0,BB484/$E479,"-")</f>
        <v>#N/A</v>
      </c>
      <c r="BC486" s="1111"/>
      <c r="BD486" s="1110" t="e">
        <f>IF($E479&gt;0,BD484/$E479,"-")</f>
        <v>#N/A</v>
      </c>
      <c r="BE486" s="1111"/>
      <c r="BF486" s="1110" t="e">
        <f>IF($E479&gt;0,BF484/$E479,"-")</f>
        <v>#N/A</v>
      </c>
      <c r="BG486" s="1111"/>
      <c r="BH486" s="1110" t="e">
        <f>IF($E479&gt;0,BH484/$E479,"-")</f>
        <v>#N/A</v>
      </c>
      <c r="BI486" s="1111"/>
      <c r="BJ486" s="1110" t="e">
        <f>IF($E479&gt;0,BJ484/$E479,"-")</f>
        <v>#N/A</v>
      </c>
      <c r="BK486" s="1111"/>
      <c r="BL486" s="1110" t="e">
        <f>IF($E479&gt;0,BL484/$E479,"-")</f>
        <v>#N/A</v>
      </c>
      <c r="BM486" s="1111"/>
      <c r="BN486" s="1110" t="e">
        <f>IF($E479&gt;0,BN484/$E479,"-")</f>
        <v>#N/A</v>
      </c>
      <c r="BO486" s="1111"/>
      <c r="BP486" s="1110" t="e">
        <f>IF($E479&gt;0,BP484/$E479,"-")</f>
        <v>#N/A</v>
      </c>
      <c r="BQ486" s="1111"/>
      <c r="BR486" s="1107" t="e">
        <f>IF($E479&gt;0,BR484/$E479,"-")</f>
        <v>#N/A</v>
      </c>
      <c r="BS486" s="1107"/>
      <c r="BT486" s="1107" t="e">
        <f>IF($E479&gt;0,BT484/$E479,"-")</f>
        <v>#N/A</v>
      </c>
      <c r="BU486" s="1107"/>
      <c r="BV486" s="1107" t="e">
        <f>IF($E479&gt;0,BV484/$E479,"-")</f>
        <v>#N/A</v>
      </c>
      <c r="BW486" s="1107"/>
      <c r="BX486" s="1107" t="e">
        <f>IF($E479&gt;0,BX484/$E479,"-")</f>
        <v>#N/A</v>
      </c>
      <c r="BY486" s="1107"/>
      <c r="BZ486" s="1107" t="e">
        <f>IF($E479&gt;0,BZ484/$E479,"-")</f>
        <v>#N/A</v>
      </c>
      <c r="CA486" s="1107"/>
      <c r="CB486" s="1107" t="e">
        <f>IF($E479&gt;0,CB484/$E479,"-")</f>
        <v>#N/A</v>
      </c>
      <c r="CC486" s="1107"/>
      <c r="CD486" s="1107" t="e">
        <f>IF($E479&gt;0,CD484/$E479,"-")</f>
        <v>#N/A</v>
      </c>
      <c r="CE486" s="1107"/>
      <c r="CF486" s="1107" t="e">
        <f>IF($E479&gt;0,CF484/$E479,"-")</f>
        <v>#N/A</v>
      </c>
      <c r="CG486" s="1107"/>
      <c r="CH486" s="1107" t="e">
        <f>IF($E479&gt;0,CH484/$E479,"-")</f>
        <v>#N/A</v>
      </c>
      <c r="CI486" s="1107"/>
      <c r="CJ486" s="1107" t="e">
        <f>IF($E479&gt;0,CJ484/$E479,"-")</f>
        <v>#N/A</v>
      </c>
      <c r="CK486" s="1107"/>
      <c r="CL486" s="1107" t="e">
        <f>IF($E479&gt;0,CL484/$E479,"-")</f>
        <v>#N/A</v>
      </c>
      <c r="CM486" s="1107"/>
      <c r="CN486" s="1107" t="e">
        <f>IF($E479&gt;0,CN484/$E479,"-")</f>
        <v>#N/A</v>
      </c>
      <c r="CO486" s="1107"/>
      <c r="CP486" s="1107" t="e">
        <f>IF($E479&gt;0,CP484/$E479,"-")</f>
        <v>#N/A</v>
      </c>
      <c r="CQ486" s="1107"/>
      <c r="CR486" s="1107" t="e">
        <f>IF($E479&gt;0,CR484/$E479,"-")</f>
        <v>#N/A</v>
      </c>
      <c r="CS486" s="1107"/>
      <c r="CT486" s="1107" t="e">
        <f>IF($E479&gt;0,CT484/$E479,"-")</f>
        <v>#N/A</v>
      </c>
      <c r="CU486" s="1107"/>
      <c r="CV486" s="1107" t="e">
        <f>IF($E479&gt;0,CV484/$E479,"-")</f>
        <v>#N/A</v>
      </c>
      <c r="CW486" s="1107"/>
      <c r="CX486" s="1107" t="e">
        <f>IF($E479&gt;0,CX484/$E479,"-")</f>
        <v>#N/A</v>
      </c>
      <c r="CY486" s="1107"/>
      <c r="CZ486" s="1107" t="e">
        <f>IF($E479&gt;0,CZ484/$E479,"-")</f>
        <v>#N/A</v>
      </c>
      <c r="DA486" s="1107"/>
      <c r="DB486" s="1107" t="e">
        <f>IF($E479&gt;0,DB484/$E479,"-")</f>
        <v>#N/A</v>
      </c>
      <c r="DC486" s="1107"/>
      <c r="DD486" s="1107" t="e">
        <f>IF($E479&gt;0,DD484/$E479,"-")</f>
        <v>#N/A</v>
      </c>
      <c r="DE486" s="1107"/>
      <c r="DF486" s="1107" t="e">
        <f>IF($E479&gt;0,DF484/$E479,"-")</f>
        <v>#N/A</v>
      </c>
      <c r="DG486" s="1107"/>
      <c r="DH486" s="1107" t="e">
        <f>IF($E479&gt;0,DH484/$E479,"-")</f>
        <v>#N/A</v>
      </c>
      <c r="DI486" s="1107"/>
      <c r="DJ486" s="1112" t="e">
        <f>IF($E479&gt;0,DJ484/$E479,"-")</f>
        <v>#N/A</v>
      </c>
      <c r="DK486" s="1112"/>
      <c r="DL486" s="1107" t="e">
        <f>IF($E479&gt;0,DL484/$E479,"-")</f>
        <v>#N/A</v>
      </c>
      <c r="DM486" s="1107"/>
      <c r="DN486" s="1107" t="e">
        <f>IF($E479&gt;0,DN484/$E479,"-")</f>
        <v>#N/A</v>
      </c>
      <c r="DO486" s="1107"/>
      <c r="DP486" s="1107" t="e">
        <f>IF($E479&gt;0,DP484/$E479,"-")</f>
        <v>#N/A</v>
      </c>
      <c r="DQ486" s="1107"/>
      <c r="DR486" s="1107" t="e">
        <f>IF($E479&gt;0,DR484/$E479,"-")</f>
        <v>#N/A</v>
      </c>
      <c r="DS486" s="1107"/>
      <c r="DT486" s="1107" t="e">
        <f>IF($E479&gt;0,DT484/$E479,"-")</f>
        <v>#N/A</v>
      </c>
      <c r="DU486" s="1107"/>
      <c r="DV486" s="1107" t="e">
        <f>IF($E479&gt;0,DV484/$E479,"-")</f>
        <v>#N/A</v>
      </c>
      <c r="DW486" s="1107"/>
      <c r="DX486" s="1107" t="e">
        <f>IF($E479&gt;0,DX484/$E479,"-")</f>
        <v>#N/A</v>
      </c>
      <c r="DY486" s="1107"/>
      <c r="DZ486" s="1107" t="e">
        <f>IF($E479&gt;0,DZ484/$E479,"-")</f>
        <v>#N/A</v>
      </c>
      <c r="EA486" s="1107"/>
      <c r="EB486" s="1107" t="e">
        <f>IF($E479&gt;0,EB484/$E479,"-")</f>
        <v>#N/A</v>
      </c>
      <c r="EC486" s="1107"/>
      <c r="ED486" s="1107" t="e">
        <f>IF($E479&gt;0,ED484/$E479,"-")</f>
        <v>#N/A</v>
      </c>
      <c r="EE486" s="1107"/>
      <c r="EF486" s="1107" t="e">
        <f>IF($E479&gt;0,EF484/$E479,"-")</f>
        <v>#N/A</v>
      </c>
      <c r="EG486" s="1107"/>
      <c r="EH486" s="1107" t="e">
        <f>IF($E479&gt;0,EH484/$E479,"-")</f>
        <v>#N/A</v>
      </c>
      <c r="EI486" s="1107"/>
      <c r="EJ486" s="1107" t="e">
        <f>IF($E479&gt;0,EJ484/$E479,"-")</f>
        <v>#N/A</v>
      </c>
      <c r="EK486" s="1107"/>
      <c r="EL486" s="1107" t="e">
        <f>IF($E479&gt;0,EL484/$E479,"-")</f>
        <v>#N/A</v>
      </c>
      <c r="EM486" s="1107"/>
      <c r="EN486" s="1107" t="e">
        <f>IF($E479&gt;0,EN484/$E479,"-")</f>
        <v>#N/A</v>
      </c>
      <c r="EO486" s="1107"/>
      <c r="EP486" s="1107" t="e">
        <f>IF($E479&gt;0,EP484/$E479,"-")</f>
        <v>#N/A</v>
      </c>
      <c r="EQ486" s="1107"/>
      <c r="ER486" s="1107" t="e">
        <f>IF($E479&gt;0,ER484/$E479,"-")</f>
        <v>#N/A</v>
      </c>
      <c r="ES486" s="1107"/>
      <c r="ET486" s="1107" t="e">
        <f>IF($E479&gt;0,ET484/$E479,"-")</f>
        <v>#N/A</v>
      </c>
      <c r="EU486" s="1107"/>
      <c r="EV486" s="1107" t="e">
        <f>IF($E479&gt;0,EV484/$E479,"-")</f>
        <v>#N/A</v>
      </c>
      <c r="EW486" s="1107"/>
      <c r="EX486" s="1107" t="e">
        <f>IF($E479&gt;0,EX484/$E479,"-")</f>
        <v>#N/A</v>
      </c>
      <c r="EY486" s="1107"/>
      <c r="EZ486" s="1107" t="e">
        <f>IF($E479&gt;0,EZ484/$E479,"-")</f>
        <v>#N/A</v>
      </c>
      <c r="FA486" s="1107"/>
      <c r="FB486" s="1107" t="e">
        <f>IF($E479&gt;0,FB484/$E479,"-")</f>
        <v>#N/A</v>
      </c>
      <c r="FC486" s="1107"/>
      <c r="FD486" s="1107" t="e">
        <f>IF($E479&gt;0,FD484/$E479,"-")</f>
        <v>#N/A</v>
      </c>
      <c r="FE486" s="1107"/>
      <c r="FF486" s="1107" t="e">
        <f>IF($E479&gt;0,FF484/$E479,"-")</f>
        <v>#N/A</v>
      </c>
      <c r="FG486" s="1107"/>
      <c r="FH486" s="1107" t="e">
        <f>IF($E479&gt;0,FH484/$E479,"-")</f>
        <v>#N/A</v>
      </c>
      <c r="FI486" s="1107"/>
      <c r="FJ486" s="1107" t="e">
        <f>IF($E479&gt;0,FJ484/$E479,"-")</f>
        <v>#N/A</v>
      </c>
      <c r="FK486" s="1107"/>
      <c r="FL486" s="1107" t="e">
        <f>IF($E479&gt;0,FL484/$E479,"-")</f>
        <v>#N/A</v>
      </c>
      <c r="FM486" s="1107"/>
      <c r="FN486" s="1107" t="e">
        <f>IF($E479&gt;0,FN484/$E479,"-")</f>
        <v>#N/A</v>
      </c>
      <c r="FO486" s="1107"/>
      <c r="FP486" s="1107" t="e">
        <f>IF($E479&gt;0,FP484/$E479,"-")</f>
        <v>#N/A</v>
      </c>
      <c r="FQ486" s="1107"/>
      <c r="FR486" s="1107" t="e">
        <f>IF($E479&gt;0,FR484/$E479,"-")</f>
        <v>#N/A</v>
      </c>
      <c r="FS486" s="1107"/>
      <c r="FT486" s="1107" t="e">
        <f>IF($E479&gt;0,FT484/$E479,"-")</f>
        <v>#N/A</v>
      </c>
      <c r="FU486" s="1107"/>
      <c r="FV486" s="1107" t="e">
        <f>IF($E479&gt;0,FV484/$E479,"-")</f>
        <v>#N/A</v>
      </c>
      <c r="FW486" s="1107"/>
      <c r="FX486" s="1107" t="e">
        <f>IF($E479&gt;0,FX484/$E479,"-")</f>
        <v>#N/A</v>
      </c>
      <c r="FY486" s="1107"/>
      <c r="FZ486" s="1107" t="e">
        <f>IF($E479&gt;0,FZ484/$E479,"-")</f>
        <v>#N/A</v>
      </c>
      <c r="GA486" s="1107"/>
      <c r="GB486" s="1107" t="e">
        <f>IF($E479&gt;0,GB484/$E479,"-")</f>
        <v>#N/A</v>
      </c>
      <c r="GC486" s="1107"/>
      <c r="GD486" s="1107" t="e">
        <f>IF($E479&gt;0,GD484/$E479,"-")</f>
        <v>#N/A</v>
      </c>
      <c r="GE486" s="1107"/>
      <c r="GF486" s="1107" t="e">
        <f>IF($E479&gt;0,GF484/$E479,"-")</f>
        <v>#N/A</v>
      </c>
      <c r="GG486" s="1107"/>
      <c r="GH486" s="1107" t="e">
        <f>IF($E479&gt;0,GH484/$E479,"-")</f>
        <v>#N/A</v>
      </c>
      <c r="GI486" s="1107"/>
      <c r="GJ486" s="1107" t="e">
        <f>IF($E479&gt;0,GJ484/$E479,"-")</f>
        <v>#N/A</v>
      </c>
      <c r="GK486" s="1107"/>
      <c r="GL486" s="1107" t="e">
        <f>IF($E479&gt;0,GL484/$E479,"-")</f>
        <v>#N/A</v>
      </c>
      <c r="GM486" s="1107"/>
      <c r="GN486" s="1107" t="e">
        <f>IF($E479&gt;0,GN484/$E479,"-")</f>
        <v>#N/A</v>
      </c>
      <c r="GO486" s="1107"/>
      <c r="GP486" s="1107" t="e">
        <f>IF($E479&gt;0,GP484/$E479,"-")</f>
        <v>#N/A</v>
      </c>
      <c r="GQ486" s="1107"/>
      <c r="GR486" s="1107" t="e">
        <f>IF($E479&gt;0,GR484/$E479,"-")</f>
        <v>#N/A</v>
      </c>
      <c r="GS486" s="1107"/>
      <c r="GT486" s="1107" t="e">
        <f>IF($E479&gt;0,GT484/$E479,"-")</f>
        <v>#N/A</v>
      </c>
      <c r="GU486" s="1107"/>
      <c r="GV486" s="1107" t="e">
        <f t="shared" ref="GV486" si="2049">IF($E479&gt;0,GV484/$E479,"-")</f>
        <v>#N/A</v>
      </c>
      <c r="GW486" s="1107"/>
      <c r="GX486" s="1107" t="e">
        <f t="shared" ref="GX486" si="2050">IF($E479&gt;0,GX484/$E479,"-")</f>
        <v>#N/A</v>
      </c>
      <c r="GY486" s="1107"/>
      <c r="GZ486" s="1107" t="e">
        <f t="shared" ref="GZ486" si="2051">IF($E479&gt;0,GZ484/$E479,"-")</f>
        <v>#N/A</v>
      </c>
      <c r="HA486" s="1107"/>
      <c r="HB486" s="1107" t="e">
        <f>IF($E479&gt;0,HB484/$E479,"-")</f>
        <v>#N/A</v>
      </c>
      <c r="HC486" s="1107"/>
      <c r="HD486" s="1107" t="e">
        <f t="shared" ref="HD486" si="2052">IF($E479&gt;0,HD484/$E479,"-")</f>
        <v>#N/A</v>
      </c>
      <c r="HE486" s="1107"/>
      <c r="HF486" s="1107" t="e">
        <f t="shared" ref="HF486" si="2053">IF($E479&gt;0,HF484/$E479,"-")</f>
        <v>#N/A</v>
      </c>
      <c r="HG486" s="1107"/>
      <c r="HH486" s="1107" t="e">
        <f t="shared" ref="HH486" si="2054">IF($E479&gt;0,HH484/$E479,"-")</f>
        <v>#N/A</v>
      </c>
      <c r="HI486" s="1107"/>
    </row>
    <row r="487" spans="1:217" s="5" customFormat="1" ht="15" hidden="1" customHeight="1">
      <c r="A487" s="677"/>
      <c r="B487" s="678"/>
      <c r="C487" s="678"/>
      <c r="D487" s="679"/>
      <c r="E487" s="679"/>
      <c r="F487" s="678"/>
      <c r="G487" s="678"/>
      <c r="H487" s="678"/>
      <c r="I487" s="678"/>
      <c r="J487" s="678"/>
      <c r="K487" s="678"/>
      <c r="L487" s="1178"/>
      <c r="M487" s="1178"/>
      <c r="N487" s="1178"/>
      <c r="O487" s="1178"/>
      <c r="P487" s="1178"/>
      <c r="Q487" s="1178"/>
      <c r="R487" s="1178"/>
      <c r="S487" s="1192"/>
      <c r="T487" s="1180"/>
      <c r="U487" s="1178"/>
      <c r="V487" s="1178"/>
      <c r="W487" s="1178"/>
      <c r="X487" s="1178"/>
      <c r="Y487" s="1178"/>
      <c r="Z487" s="1178"/>
      <c r="AA487" s="1192"/>
      <c r="AB487" s="1180"/>
      <c r="AC487" s="1178"/>
      <c r="AD487" s="1178"/>
      <c r="AE487" s="1178"/>
      <c r="AF487" s="1178"/>
      <c r="AG487" s="1178"/>
      <c r="AH487" s="1178"/>
      <c r="AI487" s="1192"/>
      <c r="AJ487" s="1180"/>
      <c r="AK487" s="1178"/>
      <c r="AL487" s="1178"/>
      <c r="AM487" s="1178"/>
      <c r="AN487" s="1178"/>
      <c r="AO487" s="1178"/>
      <c r="AP487" s="1178"/>
      <c r="AQ487" s="1192"/>
      <c r="AR487" s="1180"/>
      <c r="AS487" s="1178"/>
      <c r="AT487" s="831"/>
      <c r="AU487" s="831"/>
      <c r="AV487" s="831"/>
      <c r="AW487" s="831"/>
      <c r="AX487" s="831"/>
      <c r="AY487" s="832"/>
      <c r="AZ487" s="833"/>
      <c r="BA487" s="831"/>
      <c r="BB487" s="831"/>
      <c r="BC487" s="831"/>
      <c r="BD487" s="831"/>
      <c r="BE487" s="831"/>
      <c r="BF487" s="831"/>
      <c r="BG487" s="832"/>
      <c r="BH487" s="833"/>
      <c r="BI487" s="831"/>
      <c r="BJ487" s="831"/>
      <c r="BK487" s="831"/>
      <c r="BL487" s="831"/>
      <c r="BM487" s="831"/>
      <c r="BN487" s="831"/>
      <c r="BO487" s="832"/>
      <c r="BP487" s="833"/>
      <c r="BQ487" s="831"/>
      <c r="BR487" s="831"/>
      <c r="BS487" s="831"/>
      <c r="BT487" s="831"/>
      <c r="BU487" s="831"/>
      <c r="BV487" s="831"/>
      <c r="BW487" s="832"/>
      <c r="BX487" s="833"/>
      <c r="BY487" s="831"/>
      <c r="BZ487" s="831"/>
      <c r="CA487" s="831"/>
      <c r="CB487" s="831"/>
      <c r="CC487" s="831"/>
      <c r="CD487" s="1178"/>
      <c r="CE487" s="1179"/>
      <c r="CF487" s="1180"/>
      <c r="CG487" s="1181"/>
      <c r="CH487" s="1178"/>
      <c r="CI487" s="1181"/>
      <c r="CJ487" s="1178"/>
      <c r="CK487" s="1181"/>
      <c r="CL487" s="1178"/>
      <c r="CM487" s="1179"/>
      <c r="CN487" s="1180"/>
      <c r="CO487" s="1181"/>
      <c r="CP487" s="1182"/>
      <c r="CQ487" s="1183"/>
      <c r="CR487" s="1182"/>
      <c r="CS487" s="1183"/>
      <c r="CT487" s="834"/>
      <c r="CU487" s="835"/>
      <c r="CV487" s="836"/>
      <c r="CW487" s="834"/>
      <c r="CX487" s="834"/>
      <c r="CY487" s="834"/>
      <c r="CZ487" s="834"/>
      <c r="DA487" s="834"/>
      <c r="DB487" s="834"/>
      <c r="DC487" s="835"/>
      <c r="DD487" s="836"/>
      <c r="DE487" s="834"/>
      <c r="DF487" s="834"/>
      <c r="DG487" s="834"/>
      <c r="DH487" s="834"/>
      <c r="DI487" s="834"/>
      <c r="DJ487" s="977"/>
      <c r="DK487" s="977"/>
      <c r="DL487" s="836"/>
      <c r="DM487" s="834"/>
      <c r="DN487" s="834"/>
      <c r="DO487" s="834"/>
      <c r="DP487" s="834"/>
      <c r="DQ487" s="834"/>
      <c r="DR487" s="834"/>
      <c r="DS487" s="835"/>
      <c r="DT487" s="836"/>
      <c r="DU487" s="834"/>
      <c r="DV487" s="834"/>
      <c r="DW487" s="834"/>
      <c r="DX487" s="834"/>
      <c r="DY487" s="834"/>
      <c r="DZ487" s="834"/>
      <c r="EA487" s="835"/>
      <c r="EB487" s="836"/>
      <c r="EC487" s="834"/>
      <c r="ED487" s="834"/>
      <c r="EE487" s="834"/>
      <c r="EF487" s="834"/>
      <c r="EG487" s="834"/>
      <c r="EH487" s="834"/>
      <c r="EI487" s="835"/>
      <c r="EJ487" s="836"/>
      <c r="EK487" s="834"/>
      <c r="EL487" s="834"/>
      <c r="EM487" s="834"/>
      <c r="EN487" s="834"/>
      <c r="EO487" s="834"/>
      <c r="EP487" s="834"/>
      <c r="EQ487" s="835"/>
      <c r="ER487" s="836"/>
      <c r="ES487" s="834"/>
      <c r="ET487" s="834"/>
      <c r="EU487" s="834"/>
      <c r="EV487" s="834"/>
      <c r="EW487" s="834"/>
      <c r="EX487" s="834"/>
      <c r="EY487" s="835"/>
      <c r="EZ487" s="836"/>
      <c r="FA487" s="834"/>
      <c r="FB487" s="834"/>
      <c r="FC487" s="834"/>
      <c r="FD487" s="834"/>
      <c r="FE487" s="834"/>
      <c r="FF487" s="834"/>
      <c r="FG487" s="835"/>
      <c r="FH487" s="836"/>
      <c r="FI487" s="834"/>
      <c r="FJ487" s="834"/>
      <c r="FK487" s="834"/>
      <c r="FL487" s="834"/>
      <c r="FM487" s="834"/>
      <c r="FN487" s="834"/>
      <c r="FO487" s="835"/>
      <c r="FP487" s="836"/>
      <c r="FQ487" s="834"/>
      <c r="FR487" s="834"/>
      <c r="FS487" s="834"/>
      <c r="FT487" s="834"/>
      <c r="FU487" s="834"/>
      <c r="FV487" s="834"/>
      <c r="FW487" s="835"/>
      <c r="FX487" s="836"/>
      <c r="FY487" s="834"/>
      <c r="FZ487" s="834"/>
      <c r="GA487" s="834"/>
      <c r="GB487" s="834"/>
      <c r="GC487" s="834"/>
      <c r="GD487" s="834"/>
      <c r="GE487" s="835"/>
      <c r="GF487" s="836"/>
      <c r="GG487" s="834"/>
      <c r="GH487" s="834"/>
      <c r="GI487" s="834"/>
      <c r="GJ487" s="834"/>
      <c r="GK487" s="834"/>
      <c r="GL487" s="834"/>
      <c r="GM487" s="835"/>
      <c r="GN487" s="836"/>
      <c r="GO487" s="834"/>
      <c r="GP487" s="834"/>
      <c r="GQ487" s="834"/>
      <c r="GR487" s="834"/>
      <c r="GS487" s="834"/>
      <c r="GT487" s="834"/>
      <c r="GU487" s="835"/>
      <c r="GV487" s="834"/>
      <c r="GW487" s="835"/>
      <c r="GX487" s="834"/>
      <c r="GY487" s="835"/>
      <c r="GZ487" s="834"/>
      <c r="HA487" s="835"/>
      <c r="HB487" s="834"/>
      <c r="HC487" s="835"/>
      <c r="HD487" s="834"/>
      <c r="HE487" s="835"/>
      <c r="HF487" s="834"/>
      <c r="HG487" s="835"/>
      <c r="HH487" s="834"/>
      <c r="HI487" s="835"/>
    </row>
    <row r="488" spans="1:217" ht="12.75" hidden="1" customHeight="1">
      <c r="A488" s="1139" t="s">
        <v>405</v>
      </c>
      <c r="B488" s="1140" t="e">
        <f>VLOOKUP(A488,PLANEJAMENTO!$B$10:$C$56,2,FALSE)</f>
        <v>#N/A</v>
      </c>
      <c r="C488" s="1139" t="e">
        <f>VLOOKUP(A488,PLANEJAMENTO!$B$10:$D$56,3,FALSE)</f>
        <v>#N/A</v>
      </c>
      <c r="D488" s="1141" t="e">
        <f>VLOOKUP(A488,PLANEJAMENTO!$B$10:$E$56,4,FALSE)</f>
        <v>#N/A</v>
      </c>
      <c r="E488" s="1141" t="e">
        <f>D488</f>
        <v>#N/A</v>
      </c>
      <c r="F488" s="1142"/>
      <c r="G488" s="1141">
        <f>F488*9</f>
        <v>0</v>
      </c>
      <c r="H488" s="733"/>
      <c r="I488" s="1143"/>
      <c r="J488" s="1144"/>
      <c r="K488" s="734" t="s">
        <v>379</v>
      </c>
      <c r="L488" s="1145"/>
      <c r="M488" s="1146"/>
      <c r="N488" s="1145"/>
      <c r="O488" s="1146"/>
      <c r="P488" s="1145"/>
      <c r="Q488" s="1146"/>
      <c r="R488" s="1189"/>
      <c r="S488" s="1190"/>
      <c r="T488" s="1145"/>
      <c r="U488" s="1146"/>
      <c r="V488" s="1145"/>
      <c r="W488" s="1146"/>
      <c r="X488" s="1145"/>
      <c r="Y488" s="1146"/>
      <c r="Z488" s="1189"/>
      <c r="AA488" s="1190"/>
      <c r="AB488" s="1145"/>
      <c r="AC488" s="1146"/>
      <c r="AD488" s="1145"/>
      <c r="AE488" s="1146"/>
      <c r="AF488" s="1145"/>
      <c r="AG488" s="1146"/>
      <c r="AH488" s="1189"/>
      <c r="AI488" s="1190"/>
      <c r="AJ488" s="1145"/>
      <c r="AK488" s="1146"/>
      <c r="AL488" s="1145"/>
      <c r="AM488" s="1146"/>
      <c r="AN488" s="1145"/>
      <c r="AO488" s="1146"/>
      <c r="AP488" s="1189"/>
      <c r="AQ488" s="1190"/>
      <c r="AR488" s="1145"/>
      <c r="AS488" s="1146"/>
      <c r="AT488" s="1145"/>
      <c r="AU488" s="1146"/>
      <c r="AV488" s="1145"/>
      <c r="AW488" s="1146"/>
      <c r="AX488" s="1189"/>
      <c r="AY488" s="1190"/>
      <c r="AZ488" s="1145"/>
      <c r="BA488" s="1146"/>
      <c r="BB488" s="1145"/>
      <c r="BC488" s="1146"/>
      <c r="BD488" s="1145"/>
      <c r="BE488" s="1146"/>
      <c r="BF488" s="1189"/>
      <c r="BG488" s="1190"/>
      <c r="BH488" s="1145"/>
      <c r="BI488" s="1146"/>
      <c r="BJ488" s="1145"/>
      <c r="BK488" s="1146"/>
      <c r="BL488" s="1145"/>
      <c r="BM488" s="1146"/>
      <c r="BN488" s="1145"/>
      <c r="BO488" s="1146"/>
      <c r="BP488" s="1145"/>
      <c r="BQ488" s="1146"/>
      <c r="BR488" s="1132"/>
      <c r="BS488" s="1132"/>
      <c r="BT488" s="1132"/>
      <c r="BU488" s="1132"/>
      <c r="BV488" s="1132"/>
      <c r="BW488" s="1132"/>
      <c r="BX488" s="1132"/>
      <c r="BY488" s="1132"/>
      <c r="BZ488" s="1132"/>
      <c r="CA488" s="1132"/>
      <c r="CB488" s="1132"/>
      <c r="CC488" s="1132"/>
      <c r="CD488" s="1132"/>
      <c r="CE488" s="1132"/>
      <c r="CF488" s="1132"/>
      <c r="CG488" s="1132"/>
      <c r="CH488" s="1132"/>
      <c r="CI488" s="1132"/>
      <c r="CJ488" s="1132"/>
      <c r="CK488" s="1132"/>
      <c r="CL488" s="1132"/>
      <c r="CM488" s="1132"/>
      <c r="CN488" s="1132"/>
      <c r="CO488" s="1132"/>
      <c r="CP488" s="1132"/>
      <c r="CQ488" s="1132"/>
      <c r="CR488" s="1132"/>
      <c r="CS488" s="1132"/>
      <c r="CT488" s="1132"/>
      <c r="CU488" s="1132"/>
      <c r="CV488" s="1132"/>
      <c r="CW488" s="1132"/>
      <c r="CX488" s="1132"/>
      <c r="CY488" s="1132"/>
      <c r="CZ488" s="1132"/>
      <c r="DA488" s="1132"/>
      <c r="DB488" s="1132"/>
      <c r="DC488" s="1132"/>
      <c r="DD488" s="1132"/>
      <c r="DE488" s="1132"/>
      <c r="DF488" s="1132"/>
      <c r="DG488" s="1132"/>
      <c r="DH488" s="1132"/>
      <c r="DI488" s="1132"/>
      <c r="DJ488" s="1138"/>
      <c r="DK488" s="1138"/>
      <c r="DL488" s="1132"/>
      <c r="DM488" s="1132"/>
      <c r="DN488" s="1132"/>
      <c r="DO488" s="1132"/>
      <c r="DP488" s="1132"/>
      <c r="DQ488" s="1132"/>
      <c r="DR488" s="1132"/>
      <c r="DS488" s="1132"/>
      <c r="DT488" s="1132"/>
      <c r="DU488" s="1132"/>
      <c r="DV488" s="1132"/>
      <c r="DW488" s="1132"/>
      <c r="DX488" s="1132"/>
      <c r="DY488" s="1132"/>
      <c r="DZ488" s="1132"/>
      <c r="EA488" s="1132"/>
      <c r="EB488" s="1132"/>
      <c r="EC488" s="1132"/>
      <c r="ED488" s="1132"/>
      <c r="EE488" s="1132"/>
      <c r="EF488" s="1132"/>
      <c r="EG488" s="1132"/>
      <c r="EH488" s="1132"/>
      <c r="EI488" s="1132"/>
      <c r="EJ488" s="1132"/>
      <c r="EK488" s="1132"/>
      <c r="EL488" s="1132"/>
      <c r="EM488" s="1132"/>
      <c r="EN488" s="1132"/>
      <c r="EO488" s="1132"/>
      <c r="EP488" s="1132"/>
      <c r="EQ488" s="1132"/>
      <c r="ER488" s="1132"/>
      <c r="ES488" s="1132"/>
      <c r="ET488" s="1132"/>
      <c r="EU488" s="1132"/>
      <c r="EV488" s="1132"/>
      <c r="EW488" s="1132"/>
      <c r="EX488" s="1132"/>
      <c r="EY488" s="1132"/>
      <c r="EZ488" s="1132"/>
      <c r="FA488" s="1132"/>
      <c r="FB488" s="1149">
        <f>6-FB86</f>
        <v>6</v>
      </c>
      <c r="FC488" s="1149"/>
      <c r="FD488" s="1149">
        <v>6</v>
      </c>
      <c r="FE488" s="1149"/>
      <c r="FF488" s="1149">
        <v>2.1548293391430611</v>
      </c>
      <c r="FG488" s="1149"/>
      <c r="FH488" s="1132"/>
      <c r="FI488" s="1132"/>
      <c r="FJ488" s="1132"/>
      <c r="FK488" s="1132"/>
      <c r="FL488" s="1132"/>
      <c r="FM488" s="1132"/>
      <c r="FN488" s="1132"/>
      <c r="FO488" s="1132"/>
      <c r="FP488" s="1132"/>
      <c r="FQ488" s="1132"/>
      <c r="FR488" s="1132"/>
      <c r="FS488" s="1132"/>
      <c r="FT488" s="1132"/>
      <c r="FU488" s="1132"/>
      <c r="FV488" s="1132"/>
      <c r="FW488" s="1132"/>
      <c r="FX488" s="1132"/>
      <c r="FY488" s="1132"/>
      <c r="FZ488" s="1132"/>
      <c r="GA488" s="1132"/>
      <c r="GB488" s="1132"/>
      <c r="GC488" s="1132"/>
      <c r="GD488" s="1132"/>
      <c r="GE488" s="1132"/>
      <c r="GF488" s="1132"/>
      <c r="GG488" s="1132"/>
      <c r="GH488" s="1132"/>
      <c r="GI488" s="1132"/>
      <c r="GJ488" s="1132"/>
      <c r="GK488" s="1132"/>
      <c r="GL488" s="1132"/>
      <c r="GM488" s="1132"/>
      <c r="GN488" s="1132"/>
      <c r="GO488" s="1132"/>
      <c r="GP488" s="1132"/>
      <c r="GQ488" s="1132"/>
      <c r="GR488" s="1132"/>
      <c r="GS488" s="1132"/>
      <c r="GT488" s="1132"/>
      <c r="GU488" s="1132"/>
      <c r="GV488" s="1132"/>
      <c r="GW488" s="1132"/>
      <c r="GX488" s="1132"/>
      <c r="GY488" s="1132"/>
      <c r="GZ488" s="1132"/>
      <c r="HA488" s="1132"/>
      <c r="HB488" s="1132"/>
      <c r="HC488" s="1132"/>
      <c r="HD488" s="1132"/>
      <c r="HE488" s="1132"/>
      <c r="HF488" s="1132"/>
      <c r="HG488" s="1132"/>
      <c r="HH488" s="1132"/>
      <c r="HI488" s="1132"/>
    </row>
    <row r="489" spans="1:217" ht="12.75" hidden="1" customHeight="1">
      <c r="A489" s="1139"/>
      <c r="B489" s="1140"/>
      <c r="C489" s="1139"/>
      <c r="D489" s="1141"/>
      <c r="E489" s="1141"/>
      <c r="F489" s="1142"/>
      <c r="G489" s="1141"/>
      <c r="H489" s="733"/>
      <c r="I489" s="1143"/>
      <c r="J489" s="1144"/>
      <c r="K489" s="837" t="s">
        <v>380</v>
      </c>
      <c r="L489" s="1133"/>
      <c r="M489" s="1134"/>
      <c r="N489" s="1133"/>
      <c r="O489" s="1134"/>
      <c r="P489" s="1133"/>
      <c r="Q489" s="1134"/>
      <c r="R489" s="1133"/>
      <c r="S489" s="1134"/>
      <c r="T489" s="1133"/>
      <c r="U489" s="1134"/>
      <c r="V489" s="1133"/>
      <c r="W489" s="1134"/>
      <c r="X489" s="1133"/>
      <c r="Y489" s="1134"/>
      <c r="Z489" s="1133"/>
      <c r="AA489" s="1134"/>
      <c r="AB489" s="1133"/>
      <c r="AC489" s="1134"/>
      <c r="AD489" s="1133"/>
      <c r="AE489" s="1134"/>
      <c r="AF489" s="1133"/>
      <c r="AG489" s="1134"/>
      <c r="AH489" s="1133"/>
      <c r="AI489" s="1134"/>
      <c r="AJ489" s="1133"/>
      <c r="AK489" s="1134"/>
      <c r="AL489" s="1133"/>
      <c r="AM489" s="1134"/>
      <c r="AN489" s="1133"/>
      <c r="AO489" s="1134"/>
      <c r="AP489" s="1133"/>
      <c r="AQ489" s="1134"/>
      <c r="AR489" s="1133"/>
      <c r="AS489" s="1134"/>
      <c r="AT489" s="1133"/>
      <c r="AU489" s="1134"/>
      <c r="AV489" s="1133"/>
      <c r="AW489" s="1134"/>
      <c r="AX489" s="1133"/>
      <c r="AY489" s="1134"/>
      <c r="AZ489" s="1133"/>
      <c r="BA489" s="1134"/>
      <c r="BB489" s="1133"/>
      <c r="BC489" s="1134"/>
      <c r="BD489" s="1133"/>
      <c r="BE489" s="1134"/>
      <c r="BF489" s="1133"/>
      <c r="BG489" s="1134"/>
      <c r="BH489" s="1133"/>
      <c r="BI489" s="1134"/>
      <c r="BJ489" s="1133"/>
      <c r="BK489" s="1134"/>
      <c r="BL489" s="1133"/>
      <c r="BM489" s="1134"/>
      <c r="BN489" s="1133"/>
      <c r="BO489" s="1134"/>
      <c r="BP489" s="1133"/>
      <c r="BQ489" s="1134"/>
      <c r="BR489" s="1129"/>
      <c r="BS489" s="1129"/>
      <c r="BT489" s="1129"/>
      <c r="BU489" s="1129"/>
      <c r="BV489" s="1129"/>
      <c r="BW489" s="1129"/>
      <c r="BX489" s="1129"/>
      <c r="BY489" s="1129"/>
      <c r="BZ489" s="1129"/>
      <c r="CA489" s="1129"/>
      <c r="CB489" s="1129"/>
      <c r="CC489" s="1129"/>
      <c r="CD489" s="1129"/>
      <c r="CE489" s="1129"/>
      <c r="CF489" s="1129"/>
      <c r="CG489" s="1129"/>
      <c r="CH489" s="1129"/>
      <c r="CI489" s="1129"/>
      <c r="CJ489" s="1129"/>
      <c r="CK489" s="1129"/>
      <c r="CL489" s="1129"/>
      <c r="CM489" s="1129"/>
      <c r="CN489" s="1129"/>
      <c r="CO489" s="1129"/>
      <c r="CP489" s="1129"/>
      <c r="CQ489" s="1129"/>
      <c r="CR489" s="1129"/>
      <c r="CS489" s="1129"/>
      <c r="CT489" s="1129"/>
      <c r="CU489" s="1129"/>
      <c r="CV489" s="1129"/>
      <c r="CW489" s="1129"/>
      <c r="CX489" s="1129"/>
      <c r="CY489" s="1129"/>
      <c r="CZ489" s="1129"/>
      <c r="DA489" s="1129"/>
      <c r="DB489" s="1129"/>
      <c r="DC489" s="1129"/>
      <c r="DD489" s="1129"/>
      <c r="DE489" s="1129"/>
      <c r="DF489" s="1129"/>
      <c r="DG489" s="1129"/>
      <c r="DH489" s="1129"/>
      <c r="DI489" s="1129"/>
      <c r="DJ489" s="1135"/>
      <c r="DK489" s="1135"/>
      <c r="DL489" s="1129"/>
      <c r="DM489" s="1129"/>
      <c r="DN489" s="1129"/>
      <c r="DO489" s="1129"/>
      <c r="DP489" s="1129"/>
      <c r="DQ489" s="1129"/>
      <c r="DR489" s="1129"/>
      <c r="DS489" s="1129"/>
      <c r="DT489" s="1129"/>
      <c r="DU489" s="1129"/>
      <c r="DV489" s="1129"/>
      <c r="DW489" s="1129"/>
      <c r="DX489" s="1129"/>
      <c r="DY489" s="1129"/>
      <c r="DZ489" s="1129"/>
      <c r="EA489" s="1129"/>
      <c r="EB489" s="1129"/>
      <c r="EC489" s="1129"/>
      <c r="ED489" s="1129"/>
      <c r="EE489" s="1129"/>
      <c r="EF489" s="1129"/>
      <c r="EG489" s="1129"/>
      <c r="EH489" s="1129"/>
      <c r="EI489" s="1129"/>
      <c r="EJ489" s="1129"/>
      <c r="EK489" s="1129"/>
      <c r="EL489" s="1129"/>
      <c r="EM489" s="1129"/>
      <c r="EN489" s="1129"/>
      <c r="EO489" s="1129"/>
      <c r="EP489" s="1129"/>
      <c r="EQ489" s="1129"/>
      <c r="ER489" s="1129"/>
      <c r="ES489" s="1129"/>
      <c r="ET489" s="1129"/>
      <c r="EU489" s="1129"/>
      <c r="EV489" s="1129"/>
      <c r="EW489" s="1129"/>
      <c r="EX489" s="1129"/>
      <c r="EY489" s="1129"/>
      <c r="EZ489" s="1129"/>
      <c r="FA489" s="1129"/>
      <c r="FB489" s="1129">
        <v>3</v>
      </c>
      <c r="FC489" s="1129"/>
      <c r="FD489" s="1129">
        <v>3</v>
      </c>
      <c r="FE489" s="1129"/>
      <c r="FF489" s="1129">
        <v>3</v>
      </c>
      <c r="FG489" s="1129"/>
      <c r="FH489" s="1129"/>
      <c r="FI489" s="1129"/>
      <c r="FJ489" s="1129"/>
      <c r="FK489" s="1129"/>
      <c r="FL489" s="1129"/>
      <c r="FM489" s="1129"/>
      <c r="FN489" s="1129"/>
      <c r="FO489" s="1129"/>
      <c r="FP489" s="1129"/>
      <c r="FQ489" s="1129"/>
      <c r="FR489" s="1129"/>
      <c r="FS489" s="1129"/>
      <c r="FT489" s="1129"/>
      <c r="FU489" s="1129"/>
      <c r="FV489" s="1129"/>
      <c r="FW489" s="1129"/>
      <c r="FX489" s="1129"/>
      <c r="FY489" s="1129"/>
      <c r="FZ489" s="1129"/>
      <c r="GA489" s="1129"/>
      <c r="GB489" s="1129"/>
      <c r="GC489" s="1129"/>
      <c r="GD489" s="1129"/>
      <c r="GE489" s="1129"/>
      <c r="GF489" s="1129"/>
      <c r="GG489" s="1129"/>
      <c r="GH489" s="1129"/>
      <c r="GI489" s="1129"/>
      <c r="GJ489" s="1129"/>
      <c r="GK489" s="1129"/>
      <c r="GL489" s="1129"/>
      <c r="GM489" s="1129"/>
      <c r="GN489" s="1129"/>
      <c r="GO489" s="1129"/>
      <c r="GP489" s="1129"/>
      <c r="GQ489" s="1129"/>
      <c r="GR489" s="1129"/>
      <c r="GS489" s="1129"/>
      <c r="GT489" s="1129"/>
      <c r="GU489" s="1129"/>
      <c r="GV489" s="1129"/>
      <c r="GW489" s="1129"/>
      <c r="GX489" s="1129"/>
      <c r="GY489" s="1129"/>
      <c r="GZ489" s="1129"/>
      <c r="HA489" s="1129"/>
      <c r="HB489" s="1129"/>
      <c r="HC489" s="1129"/>
      <c r="HD489" s="1129"/>
      <c r="HE489" s="1129"/>
      <c r="HF489" s="1129"/>
      <c r="HG489" s="1129"/>
      <c r="HH489" s="1129"/>
      <c r="HI489" s="1129"/>
    </row>
    <row r="490" spans="1:217" ht="12.75" hidden="1" customHeight="1">
      <c r="A490" s="1139"/>
      <c r="B490" s="1140"/>
      <c r="C490" s="1139"/>
      <c r="D490" s="1141"/>
      <c r="E490" s="1141"/>
      <c r="F490" s="1142"/>
      <c r="G490" s="1141"/>
      <c r="H490" s="733"/>
      <c r="I490" s="1143"/>
      <c r="J490" s="1144"/>
      <c r="K490" s="838" t="s">
        <v>381</v>
      </c>
      <c r="L490" s="1125">
        <f>(L488*L489*$G488)*$L$8</f>
        <v>0</v>
      </c>
      <c r="M490" s="1126"/>
      <c r="N490" s="1125">
        <f>(N488*N489*$G488)*$L$8</f>
        <v>0</v>
      </c>
      <c r="O490" s="1126"/>
      <c r="P490" s="1125">
        <f>(P488*P489*$G488)*$L$8</f>
        <v>0</v>
      </c>
      <c r="Q490" s="1126"/>
      <c r="R490" s="1125">
        <f>(R488*R489*$G488)*$L$8</f>
        <v>0</v>
      </c>
      <c r="S490" s="1126"/>
      <c r="T490" s="1125">
        <f>(T488*T489*$G488)*$T$8</f>
        <v>0</v>
      </c>
      <c r="U490" s="1126"/>
      <c r="V490" s="1125">
        <f>(V488*V489*$G488)*$T$8</f>
        <v>0</v>
      </c>
      <c r="W490" s="1126"/>
      <c r="X490" s="1125">
        <f>(X488*X489*$G488)*$T$8</f>
        <v>0</v>
      </c>
      <c r="Y490" s="1126"/>
      <c r="Z490" s="1125">
        <f>(Z488*Z489*$G488)*$T$8</f>
        <v>0</v>
      </c>
      <c r="AA490" s="1126"/>
      <c r="AB490" s="1125">
        <f>(AB488*AB489*$G488)*$AB$8</f>
        <v>0</v>
      </c>
      <c r="AC490" s="1126"/>
      <c r="AD490" s="1125">
        <f>(AD488*AD489*$G488)*$AB$8</f>
        <v>0</v>
      </c>
      <c r="AE490" s="1126"/>
      <c r="AF490" s="1125">
        <f>(AF488*AF489*$G488)*$AB$8</f>
        <v>0</v>
      </c>
      <c r="AG490" s="1126"/>
      <c r="AH490" s="1125">
        <f>(AH488*AH489*$G488)*$AB$8</f>
        <v>0</v>
      </c>
      <c r="AI490" s="1126"/>
      <c r="AJ490" s="1125">
        <f>(AJ488*AJ489*$G488)*$AJ$8</f>
        <v>0</v>
      </c>
      <c r="AK490" s="1126"/>
      <c r="AL490" s="1125">
        <f>(AL488*AL489*$G488)*$AJ$8</f>
        <v>0</v>
      </c>
      <c r="AM490" s="1126"/>
      <c r="AN490" s="1125">
        <f>(AN488*AN489*$G488)*$AJ$8</f>
        <v>0</v>
      </c>
      <c r="AO490" s="1126"/>
      <c r="AP490" s="1125">
        <f>(AP488*AP489*$G488)*$AJ$8</f>
        <v>0</v>
      </c>
      <c r="AQ490" s="1126"/>
      <c r="AR490" s="1125">
        <f>(AR488*AR489*$G488)*$AT$8</f>
        <v>0</v>
      </c>
      <c r="AS490" s="1126"/>
      <c r="AT490" s="1125">
        <f>(AT488*AT489*$G488)*$AT$8</f>
        <v>0</v>
      </c>
      <c r="AU490" s="1126"/>
      <c r="AV490" s="1125">
        <f>(AV488*AV489*$G488)*$AT$8</f>
        <v>0</v>
      </c>
      <c r="AW490" s="1126"/>
      <c r="AX490" s="1125">
        <f>(AX488*AX489*$G488)*$AT$8</f>
        <v>0</v>
      </c>
      <c r="AY490" s="1126"/>
      <c r="AZ490" s="1125">
        <f>(AZ488*AZ489*$G488)*$BB$8</f>
        <v>0</v>
      </c>
      <c r="BA490" s="1126"/>
      <c r="BB490" s="1125">
        <f>(BB488*BB489*$G488)*$BB$8</f>
        <v>0</v>
      </c>
      <c r="BC490" s="1126"/>
      <c r="BD490" s="1125">
        <f>(BD488*BD489*$G488)*$BB$8</f>
        <v>0</v>
      </c>
      <c r="BE490" s="1126"/>
      <c r="BF490" s="1125">
        <f>(BF488*BF489*$G488)*$BB$8</f>
        <v>0</v>
      </c>
      <c r="BG490" s="1126"/>
      <c r="BH490" s="1125">
        <f>(BH488*BH489*$G488)*$BJ$8</f>
        <v>0</v>
      </c>
      <c r="BI490" s="1126"/>
      <c r="BJ490" s="1125">
        <f>(BJ488*BJ489*$G488)*$BJ$8</f>
        <v>0</v>
      </c>
      <c r="BK490" s="1126"/>
      <c r="BL490" s="1125">
        <f>(BL488*BL489*$G488)*$BJ$8</f>
        <v>0</v>
      </c>
      <c r="BM490" s="1126"/>
      <c r="BN490" s="1125">
        <f>(BN488*BN489*$G488)*$BJ$8</f>
        <v>0</v>
      </c>
      <c r="BO490" s="1126"/>
      <c r="BP490" s="1125">
        <f>(BP488*BP489*$G488)*$BT$8</f>
        <v>0</v>
      </c>
      <c r="BQ490" s="1126"/>
      <c r="BR490" s="1125">
        <f>(BR488*BR489*$G488)*$BT$8</f>
        <v>0</v>
      </c>
      <c r="BS490" s="1126"/>
      <c r="BT490" s="1125">
        <f>(BT488*BT489*$G488)*$BT$8</f>
        <v>0</v>
      </c>
      <c r="BU490" s="1126"/>
      <c r="BV490" s="1125">
        <f>(BV488*BV489*$G488)*$BT$8</f>
        <v>0</v>
      </c>
      <c r="BW490" s="1126"/>
      <c r="BX490" s="1125">
        <f>(BX488*BX489*$G488)*$CB$8</f>
        <v>0</v>
      </c>
      <c r="BY490" s="1126"/>
      <c r="BZ490" s="1125">
        <f>(BZ488*BZ489*$G488)*$CB$8</f>
        <v>0</v>
      </c>
      <c r="CA490" s="1126"/>
      <c r="CB490" s="1125">
        <f>(CB488*CB489*$G488)*$CB$8</f>
        <v>0</v>
      </c>
      <c r="CC490" s="1126"/>
      <c r="CD490" s="1125">
        <f>(CD488*CD489*$G488)*$CB$8</f>
        <v>0</v>
      </c>
      <c r="CE490" s="1126"/>
      <c r="CF490" s="1125">
        <f>(CF488*CF489*$G488)*$CJ$8</f>
        <v>0</v>
      </c>
      <c r="CG490" s="1126"/>
      <c r="CH490" s="1125">
        <f>(CH488*CH489*$G488)*$CJ$8</f>
        <v>0</v>
      </c>
      <c r="CI490" s="1126"/>
      <c r="CJ490" s="1125">
        <f>(CJ488*CJ489*$G488)*$CJ$8</f>
        <v>0</v>
      </c>
      <c r="CK490" s="1126"/>
      <c r="CL490" s="1125">
        <f>(CL488*CL489*$G488)*$CJ$8</f>
        <v>0</v>
      </c>
      <c r="CM490" s="1126"/>
      <c r="CN490" s="1125">
        <f>(CN488*CN489*$G488)*$CT$8</f>
        <v>0</v>
      </c>
      <c r="CO490" s="1126"/>
      <c r="CP490" s="1125">
        <f>(CP488*CP489*$G488)*$CT$8</f>
        <v>0</v>
      </c>
      <c r="CQ490" s="1126"/>
      <c r="CR490" s="1125">
        <f>(CR488*CR489*$G488)*$CT$8</f>
        <v>0</v>
      </c>
      <c r="CS490" s="1126"/>
      <c r="CT490" s="1125">
        <f t="shared" ref="CT490" si="2055">(CT488*CT489*$G488)*$CT$8</f>
        <v>0</v>
      </c>
      <c r="CU490" s="1126"/>
      <c r="CV490" s="1125">
        <f t="shared" ref="CV490" si="2056">(CV488*CV489*$G488)*$CT$8</f>
        <v>0</v>
      </c>
      <c r="CW490" s="1126"/>
      <c r="CX490" s="1125">
        <f>(CX488*CX489*$G488)*$CT$8</f>
        <v>0</v>
      </c>
      <c r="CY490" s="1126"/>
      <c r="CZ490" s="1125">
        <f>(CZ488*CZ489*$G488)*$CT$8</f>
        <v>0</v>
      </c>
      <c r="DA490" s="1126"/>
      <c r="DB490" s="1125">
        <f>(DB488*DB489*$G488)*$DB$8</f>
        <v>0</v>
      </c>
      <c r="DC490" s="1126"/>
      <c r="DD490" s="1125">
        <f>(DD488*DD489*$G488)*$DB$8</f>
        <v>0</v>
      </c>
      <c r="DE490" s="1126"/>
      <c r="DF490" s="1125">
        <f>(DF488*DF489*$G488)*$DB$8</f>
        <v>0</v>
      </c>
      <c r="DG490" s="1126"/>
      <c r="DH490" s="1125">
        <f>(DH488*DH489*$G488)*$DB$8</f>
        <v>0</v>
      </c>
      <c r="DI490" s="1126"/>
      <c r="DJ490" s="1130">
        <f>(DJ488*DJ489*$G488)*$DB$8</f>
        <v>0</v>
      </c>
      <c r="DK490" s="1131"/>
      <c r="DL490" s="1125">
        <f>(DL488*DL489*$G488)*$DB$8</f>
        <v>0</v>
      </c>
      <c r="DM490" s="1126"/>
      <c r="DN490" s="1125">
        <f>(DN488*DN489*$G488)*$DB$8</f>
        <v>0</v>
      </c>
      <c r="DO490" s="1126"/>
      <c r="DP490" s="1125">
        <f>(DP488*DP489*$G488)*$DB$8</f>
        <v>0</v>
      </c>
      <c r="DQ490" s="1126"/>
      <c r="DR490" s="1125">
        <f>(DR488*DR489*$G488)*$DB$8</f>
        <v>0</v>
      </c>
      <c r="DS490" s="1126"/>
      <c r="DT490" s="1125">
        <f>(DT488*DT489*$G488)*$DB$8</f>
        <v>0</v>
      </c>
      <c r="DU490" s="1126"/>
      <c r="DV490" s="1125">
        <f>(DV488*DV489*$G488)*$DB$8</f>
        <v>0</v>
      </c>
      <c r="DW490" s="1126"/>
      <c r="DX490" s="1125">
        <f>(DX488*DX489*$G488)*$DB$8</f>
        <v>0</v>
      </c>
      <c r="DY490" s="1126"/>
      <c r="DZ490" s="1125">
        <f>(DZ488*DZ489*$G488)*$DB$8</f>
        <v>0</v>
      </c>
      <c r="EA490" s="1126"/>
      <c r="EB490" s="1125">
        <f>(EB488*EB489*$G488)*$DB$8</f>
        <v>0</v>
      </c>
      <c r="EC490" s="1126"/>
      <c r="ED490" s="1125">
        <f>(ED488*ED489*$G488)*$DB$8</f>
        <v>0</v>
      </c>
      <c r="EE490" s="1126"/>
      <c r="EF490" s="1125">
        <f>(EF488*EF489*$G488)*$DB$8</f>
        <v>0</v>
      </c>
      <c r="EG490" s="1126"/>
      <c r="EH490" s="1125">
        <f>(EH488*EH489*$G488)*$DB$8</f>
        <v>0</v>
      </c>
      <c r="EI490" s="1126"/>
      <c r="EJ490" s="1125">
        <f>(EJ488*EJ489*$G488)*$DB$8</f>
        <v>0</v>
      </c>
      <c r="EK490" s="1126"/>
      <c r="EL490" s="1125">
        <f>(EL488*EL489*$G488)*$DB$8</f>
        <v>0</v>
      </c>
      <c r="EM490" s="1126"/>
      <c r="EN490" s="1125">
        <f>(EN488*EN489*$G488)*$EJ$8</f>
        <v>0</v>
      </c>
      <c r="EO490" s="1126"/>
      <c r="EP490" s="1125">
        <f t="shared" ref="EP490" si="2057">(EP488*EP489*$G488)*$EJ$8</f>
        <v>0</v>
      </c>
      <c r="EQ490" s="1126"/>
      <c r="ER490" s="1125">
        <f>(ER488*ER489*$G488)*$EJ$8</f>
        <v>0</v>
      </c>
      <c r="ES490" s="1126"/>
      <c r="ET490" s="1125">
        <f>(ET488*ET489*$G488)*$ET$8</f>
        <v>0</v>
      </c>
      <c r="EU490" s="1126"/>
      <c r="EV490" s="1125">
        <f t="shared" ref="EV490" si="2058">(EV488*EV489*$G488)*$ET$8</f>
        <v>0</v>
      </c>
      <c r="EW490" s="1126"/>
      <c r="EX490" s="1125">
        <f>(EX488*EX489*$G488)*$ET$8</f>
        <v>0</v>
      </c>
      <c r="EY490" s="1126"/>
      <c r="EZ490" s="1125">
        <f>(EZ488*EZ489*$G488)*$ET$8</f>
        <v>0</v>
      </c>
      <c r="FA490" s="1126"/>
      <c r="FB490" s="1125">
        <f>(FB488*FB489*$G488)*$FB$8</f>
        <v>0</v>
      </c>
      <c r="FC490" s="1126"/>
      <c r="FD490" s="1125">
        <f t="shared" ref="FD490" si="2059">(FD488*FD489*$G488)*$FB$8</f>
        <v>0</v>
      </c>
      <c r="FE490" s="1126"/>
      <c r="FF490" s="1125">
        <f t="shared" ref="FF490" si="2060">(FF488*FF489*$G488)*$FB$8</f>
        <v>0</v>
      </c>
      <c r="FG490" s="1126"/>
      <c r="FH490" s="1125">
        <f>(FH488*FH489*$G488)*$DB$8</f>
        <v>0</v>
      </c>
      <c r="FI490" s="1126"/>
      <c r="FJ490" s="1125">
        <f>(FJ488*FJ489*$G488)*$DB$8</f>
        <v>0</v>
      </c>
      <c r="FK490" s="1126"/>
      <c r="FL490" s="1125">
        <f>(FL488*FL489*$G488)*$DB$8</f>
        <v>0</v>
      </c>
      <c r="FM490" s="1126"/>
      <c r="FN490" s="1125">
        <f>(FN488*FN489*$G488)*$DB$8</f>
        <v>0</v>
      </c>
      <c r="FO490" s="1126"/>
      <c r="FP490" s="1125">
        <f>(FP488*FP489*$G488)*$DB$8</f>
        <v>0</v>
      </c>
      <c r="FQ490" s="1126"/>
      <c r="FR490" s="1125">
        <f>(FR488*FR489*$G488)*$DB$8</f>
        <v>0</v>
      </c>
      <c r="FS490" s="1126"/>
      <c r="FT490" s="1125">
        <f>(FT488*FT489*$G488)*$DB$8</f>
        <v>0</v>
      </c>
      <c r="FU490" s="1126"/>
      <c r="FV490" s="1125">
        <f>(FV488*FV489*$G488)*$DB$8</f>
        <v>0</v>
      </c>
      <c r="FW490" s="1126"/>
      <c r="FX490" s="1125">
        <f>(FX488*FX489*$G488)*$DB$8</f>
        <v>0</v>
      </c>
      <c r="FY490" s="1126"/>
      <c r="FZ490" s="1125">
        <f>(FZ488*FZ489*$G488)*$DB$8</f>
        <v>0</v>
      </c>
      <c r="GA490" s="1126"/>
      <c r="GB490" s="1125">
        <f>(GB488*GB489*$G488)*$DB$8</f>
        <v>0</v>
      </c>
      <c r="GC490" s="1126"/>
      <c r="GD490" s="1125">
        <f>(GD488*GD489*$G488)*$DB$8</f>
        <v>0</v>
      </c>
      <c r="GE490" s="1126"/>
      <c r="GF490" s="1125">
        <f>(GF488*GF489*$G488)*$DB$8</f>
        <v>0</v>
      </c>
      <c r="GG490" s="1126"/>
      <c r="GH490" s="1125">
        <f>(GH488*GH489*$G488)*$DB$8</f>
        <v>0</v>
      </c>
      <c r="GI490" s="1126"/>
      <c r="GJ490" s="1125">
        <f>(GJ488*GJ489*$G488)*$DB$8</f>
        <v>0</v>
      </c>
      <c r="GK490" s="1126"/>
      <c r="GL490" s="1125">
        <f>(GL488*GL489*$G488)*$DB$8</f>
        <v>0</v>
      </c>
      <c r="GM490" s="1126"/>
      <c r="GN490" s="1125">
        <f>(GN488*GN489*$G488)*$DB$8</f>
        <v>0</v>
      </c>
      <c r="GO490" s="1126"/>
      <c r="GP490" s="1125">
        <f>(GP488*GP489*$G488)*$DB$8</f>
        <v>0</v>
      </c>
      <c r="GQ490" s="1126"/>
      <c r="GR490" s="1125">
        <f>(GR488*GR489*$G488)*$DB$8</f>
        <v>0</v>
      </c>
      <c r="GS490" s="1126"/>
      <c r="GT490" s="1125">
        <f>(GT488*GT489*$G488)*$DB$8</f>
        <v>0</v>
      </c>
      <c r="GU490" s="1126"/>
      <c r="GV490" s="1125">
        <f t="shared" ref="GV490" si="2061">(GV488*GV489*$G488)*$DB$8</f>
        <v>0</v>
      </c>
      <c r="GW490" s="1126"/>
      <c r="GX490" s="1125">
        <f t="shared" ref="GX490" si="2062">(GX488*GX489*$G488)*$DB$8</f>
        <v>0</v>
      </c>
      <c r="GY490" s="1126"/>
      <c r="GZ490" s="1125">
        <f t="shared" ref="GZ490" si="2063">(GZ488*GZ489*$G488)*$DB$8</f>
        <v>0</v>
      </c>
      <c r="HA490" s="1126"/>
      <c r="HB490" s="1125">
        <f>(HB488*HB489*$G488)*$DB$8</f>
        <v>0</v>
      </c>
      <c r="HC490" s="1126"/>
      <c r="HD490" s="1125">
        <f t="shared" ref="HD490" si="2064">(HD488*HD489*$G488)*$DB$8</f>
        <v>0</v>
      </c>
      <c r="HE490" s="1126"/>
      <c r="HF490" s="1125">
        <f t="shared" ref="HF490" si="2065">(HF488*HF489*$G488)*$DB$8</f>
        <v>0</v>
      </c>
      <c r="HG490" s="1126"/>
      <c r="HH490" s="1125">
        <f t="shared" ref="HH490" si="2066">(HH488*HH489*$G488)*$DB$8</f>
        <v>0</v>
      </c>
      <c r="HI490" s="1126"/>
    </row>
    <row r="491" spans="1:217" ht="12.75" hidden="1" customHeight="1">
      <c r="A491" s="1139"/>
      <c r="B491" s="1140"/>
      <c r="C491" s="1139"/>
      <c r="D491" s="1141"/>
      <c r="E491" s="1141"/>
      <c r="F491" s="1142"/>
      <c r="G491" s="1141"/>
      <c r="H491" s="733"/>
      <c r="I491" s="1143"/>
      <c r="J491" s="1144"/>
      <c r="K491" s="839" t="s">
        <v>382</v>
      </c>
      <c r="L491" s="1121">
        <f>L490</f>
        <v>0</v>
      </c>
      <c r="M491" s="1122"/>
      <c r="N491" s="1121">
        <f>L491+N490</f>
        <v>0</v>
      </c>
      <c r="O491" s="1122"/>
      <c r="P491" s="1121">
        <f>N491+P490</f>
        <v>0</v>
      </c>
      <c r="Q491" s="1122"/>
      <c r="R491" s="1121">
        <f>P491+R490</f>
        <v>0</v>
      </c>
      <c r="S491" s="1122"/>
      <c r="T491" s="1121">
        <f>R491+T490</f>
        <v>0</v>
      </c>
      <c r="U491" s="1122"/>
      <c r="V491" s="1121">
        <f>T491+V490</f>
        <v>0</v>
      </c>
      <c r="W491" s="1122"/>
      <c r="X491" s="1121">
        <f>V491+X490</f>
        <v>0</v>
      </c>
      <c r="Y491" s="1122"/>
      <c r="Z491" s="1121">
        <f>X491+Z490</f>
        <v>0</v>
      </c>
      <c r="AA491" s="1122"/>
      <c r="AB491" s="1121">
        <f>Z491+AB490</f>
        <v>0</v>
      </c>
      <c r="AC491" s="1122"/>
      <c r="AD491" s="1121">
        <f>AB491+AD490</f>
        <v>0</v>
      </c>
      <c r="AE491" s="1122"/>
      <c r="AF491" s="1121">
        <f>AD491+AF490</f>
        <v>0</v>
      </c>
      <c r="AG491" s="1122"/>
      <c r="AH491" s="1121">
        <f>AF491+AH490</f>
        <v>0</v>
      </c>
      <c r="AI491" s="1122"/>
      <c r="AJ491" s="1121">
        <f>AH491+AJ490</f>
        <v>0</v>
      </c>
      <c r="AK491" s="1122"/>
      <c r="AL491" s="1121">
        <f>AJ491+AL490</f>
        <v>0</v>
      </c>
      <c r="AM491" s="1122"/>
      <c r="AN491" s="1121">
        <f>AL491+AN490</f>
        <v>0</v>
      </c>
      <c r="AO491" s="1122"/>
      <c r="AP491" s="1121">
        <f>AN491+AP490</f>
        <v>0</v>
      </c>
      <c r="AQ491" s="1122"/>
      <c r="AR491" s="1121">
        <f>AP491+AR490</f>
        <v>0</v>
      </c>
      <c r="AS491" s="1122"/>
      <c r="AT491" s="1121">
        <f>AR491+AT490</f>
        <v>0</v>
      </c>
      <c r="AU491" s="1122"/>
      <c r="AV491" s="1121">
        <f>AT491+AV490</f>
        <v>0</v>
      </c>
      <c r="AW491" s="1122"/>
      <c r="AX491" s="1121">
        <f>AV491+AX490</f>
        <v>0</v>
      </c>
      <c r="AY491" s="1122"/>
      <c r="AZ491" s="1121">
        <f>AX491+AZ490</f>
        <v>0</v>
      </c>
      <c r="BA491" s="1122"/>
      <c r="BB491" s="1121">
        <f>AZ491+BB490</f>
        <v>0</v>
      </c>
      <c r="BC491" s="1122"/>
      <c r="BD491" s="1121">
        <f>BB491+BD490</f>
        <v>0</v>
      </c>
      <c r="BE491" s="1122"/>
      <c r="BF491" s="1121">
        <f>BD491+BF490</f>
        <v>0</v>
      </c>
      <c r="BG491" s="1122"/>
      <c r="BH491" s="1121">
        <f>BF491+BH490</f>
        <v>0</v>
      </c>
      <c r="BI491" s="1122"/>
      <c r="BJ491" s="1121">
        <f>BH491+BJ490</f>
        <v>0</v>
      </c>
      <c r="BK491" s="1122"/>
      <c r="BL491" s="1121">
        <f>BJ491+BL490</f>
        <v>0</v>
      </c>
      <c r="BM491" s="1122"/>
      <c r="BN491" s="1121">
        <f>BL491+BN490</f>
        <v>0</v>
      </c>
      <c r="BO491" s="1122"/>
      <c r="BP491" s="1121">
        <f>BN491+BP490</f>
        <v>0</v>
      </c>
      <c r="BQ491" s="1122"/>
      <c r="BR491" s="1121">
        <f>BP491+BR490</f>
        <v>0</v>
      </c>
      <c r="BS491" s="1122"/>
      <c r="BT491" s="1121">
        <f>BR491+BT490</f>
        <v>0</v>
      </c>
      <c r="BU491" s="1122"/>
      <c r="BV491" s="1121">
        <f>BT491+BV490</f>
        <v>0</v>
      </c>
      <c r="BW491" s="1122"/>
      <c r="BX491" s="1121">
        <f>BV491+BX490</f>
        <v>0</v>
      </c>
      <c r="BY491" s="1122"/>
      <c r="BZ491" s="1121">
        <f>BX491+BZ490</f>
        <v>0</v>
      </c>
      <c r="CA491" s="1122"/>
      <c r="CB491" s="1121">
        <f>BZ491+CB490</f>
        <v>0</v>
      </c>
      <c r="CC491" s="1122"/>
      <c r="CD491" s="1121">
        <f>CB491+CD490</f>
        <v>0</v>
      </c>
      <c r="CE491" s="1122"/>
      <c r="CF491" s="1121">
        <f>CD491+CF490</f>
        <v>0</v>
      </c>
      <c r="CG491" s="1122"/>
      <c r="CH491" s="1121">
        <f>CF491+CH490</f>
        <v>0</v>
      </c>
      <c r="CI491" s="1122"/>
      <c r="CJ491" s="1121">
        <f>CH491+CJ490</f>
        <v>0</v>
      </c>
      <c r="CK491" s="1122"/>
      <c r="CL491" s="1121">
        <f>CJ491+CL490</f>
        <v>0</v>
      </c>
      <c r="CM491" s="1122"/>
      <c r="CN491" s="1121">
        <f>CL491+CN490</f>
        <v>0</v>
      </c>
      <c r="CO491" s="1122"/>
      <c r="CP491" s="1121">
        <f>CN491+CP490</f>
        <v>0</v>
      </c>
      <c r="CQ491" s="1122"/>
      <c r="CR491" s="1121">
        <f>CP491+CR490</f>
        <v>0</v>
      </c>
      <c r="CS491" s="1122"/>
      <c r="CT491" s="1121">
        <f>CR491+CT490</f>
        <v>0</v>
      </c>
      <c r="CU491" s="1122"/>
      <c r="CV491" s="1121">
        <f>CT491+CV490</f>
        <v>0</v>
      </c>
      <c r="CW491" s="1122"/>
      <c r="CX491" s="1121">
        <f>CV491+CX490</f>
        <v>0</v>
      </c>
      <c r="CY491" s="1122"/>
      <c r="CZ491" s="1121">
        <f>CX491+CZ490</f>
        <v>0</v>
      </c>
      <c r="DA491" s="1122"/>
      <c r="DB491" s="1121">
        <f>CZ491+DB490</f>
        <v>0</v>
      </c>
      <c r="DC491" s="1122"/>
      <c r="DD491" s="1121">
        <f>DB491+DD490</f>
        <v>0</v>
      </c>
      <c r="DE491" s="1122"/>
      <c r="DF491" s="1121">
        <f>DD491+DF490</f>
        <v>0</v>
      </c>
      <c r="DG491" s="1122"/>
      <c r="DH491" s="1121">
        <f>DF491+DH490</f>
        <v>0</v>
      </c>
      <c r="DI491" s="1122"/>
      <c r="DJ491" s="1127">
        <f>DH491+DJ490</f>
        <v>0</v>
      </c>
      <c r="DK491" s="1128"/>
      <c r="DL491" s="1121">
        <f>DJ491+DL490</f>
        <v>0</v>
      </c>
      <c r="DM491" s="1122"/>
      <c r="DN491" s="1121">
        <f>DL491+DN490</f>
        <v>0</v>
      </c>
      <c r="DO491" s="1122"/>
      <c r="DP491" s="1121">
        <f>DN491+DP490</f>
        <v>0</v>
      </c>
      <c r="DQ491" s="1122"/>
      <c r="DR491" s="1121">
        <f>DP491+DR490</f>
        <v>0</v>
      </c>
      <c r="DS491" s="1122"/>
      <c r="DT491" s="1121">
        <f>DR491+DT490</f>
        <v>0</v>
      </c>
      <c r="DU491" s="1122"/>
      <c r="DV491" s="1121">
        <f>DT491+DV490</f>
        <v>0</v>
      </c>
      <c r="DW491" s="1122"/>
      <c r="DX491" s="1121">
        <f>DV491+DX490</f>
        <v>0</v>
      </c>
      <c r="DY491" s="1122"/>
      <c r="DZ491" s="1121">
        <f>DX491+DZ490</f>
        <v>0</v>
      </c>
      <c r="EA491" s="1122"/>
      <c r="EB491" s="1121">
        <f>DZ491+EB490</f>
        <v>0</v>
      </c>
      <c r="EC491" s="1122"/>
      <c r="ED491" s="1121">
        <f>EB491+ED490</f>
        <v>0</v>
      </c>
      <c r="EE491" s="1122"/>
      <c r="EF491" s="1121">
        <f>ED491+EF490</f>
        <v>0</v>
      </c>
      <c r="EG491" s="1122"/>
      <c r="EH491" s="1121">
        <f>EF491+EH490</f>
        <v>0</v>
      </c>
      <c r="EI491" s="1122"/>
      <c r="EJ491" s="1121">
        <f>EH491+EJ490</f>
        <v>0</v>
      </c>
      <c r="EK491" s="1122"/>
      <c r="EL491" s="1121">
        <f>EJ491+EL490</f>
        <v>0</v>
      </c>
      <c r="EM491" s="1122"/>
      <c r="EN491" s="1121">
        <f>EL491+EN490</f>
        <v>0</v>
      </c>
      <c r="EO491" s="1122"/>
      <c r="EP491" s="1121">
        <f>EN491+EP490</f>
        <v>0</v>
      </c>
      <c r="EQ491" s="1122"/>
      <c r="ER491" s="1121">
        <f>EP491+ER490</f>
        <v>0</v>
      </c>
      <c r="ES491" s="1122"/>
      <c r="ET491" s="1121">
        <f>ER491+ET490</f>
        <v>0</v>
      </c>
      <c r="EU491" s="1122"/>
      <c r="EV491" s="1121">
        <f>ET491+EV490</f>
        <v>0</v>
      </c>
      <c r="EW491" s="1122"/>
      <c r="EX491" s="1121">
        <f>EV491+EX490</f>
        <v>0</v>
      </c>
      <c r="EY491" s="1122"/>
      <c r="EZ491" s="1121">
        <f>EX491+EZ490</f>
        <v>0</v>
      </c>
      <c r="FA491" s="1122"/>
      <c r="FB491" s="1121">
        <f>EZ491+FB490</f>
        <v>0</v>
      </c>
      <c r="FC491" s="1122"/>
      <c r="FD491" s="1121">
        <f>FB491+FD490</f>
        <v>0</v>
      </c>
      <c r="FE491" s="1122"/>
      <c r="FF491" s="1121">
        <f>FD491+FF490</f>
        <v>0</v>
      </c>
      <c r="FG491" s="1122"/>
      <c r="FH491" s="1121">
        <f>FF491+FH490</f>
        <v>0</v>
      </c>
      <c r="FI491" s="1122"/>
      <c r="FJ491" s="1121">
        <f>FH491+FJ490</f>
        <v>0</v>
      </c>
      <c r="FK491" s="1122"/>
      <c r="FL491" s="1121">
        <f>FJ491+FL490</f>
        <v>0</v>
      </c>
      <c r="FM491" s="1122"/>
      <c r="FN491" s="1121">
        <f>FL491+FN490</f>
        <v>0</v>
      </c>
      <c r="FO491" s="1122"/>
      <c r="FP491" s="1121">
        <f>FN491+FP490</f>
        <v>0</v>
      </c>
      <c r="FQ491" s="1122"/>
      <c r="FR491" s="1121">
        <f>FP491+FR490</f>
        <v>0</v>
      </c>
      <c r="FS491" s="1122"/>
      <c r="FT491" s="1121">
        <f>FR491+FT490</f>
        <v>0</v>
      </c>
      <c r="FU491" s="1122"/>
      <c r="FV491" s="1121">
        <f>FT491+FV490</f>
        <v>0</v>
      </c>
      <c r="FW491" s="1122"/>
      <c r="FX491" s="1121">
        <f>FV491+FX490</f>
        <v>0</v>
      </c>
      <c r="FY491" s="1122"/>
      <c r="FZ491" s="1121">
        <f>FX491+FZ490</f>
        <v>0</v>
      </c>
      <c r="GA491" s="1122"/>
      <c r="GB491" s="1121">
        <f>FZ491+GB490</f>
        <v>0</v>
      </c>
      <c r="GC491" s="1122"/>
      <c r="GD491" s="1121">
        <f>GB491+GD490</f>
        <v>0</v>
      </c>
      <c r="GE491" s="1122"/>
      <c r="GF491" s="1121">
        <f>GD491+GF490</f>
        <v>0</v>
      </c>
      <c r="GG491" s="1122"/>
      <c r="GH491" s="1121">
        <f>GF491+GH490</f>
        <v>0</v>
      </c>
      <c r="GI491" s="1122"/>
      <c r="GJ491" s="1121">
        <f>GH491+GJ490</f>
        <v>0</v>
      </c>
      <c r="GK491" s="1122"/>
      <c r="GL491" s="1121">
        <f>GJ491+GL490</f>
        <v>0</v>
      </c>
      <c r="GM491" s="1122"/>
      <c r="GN491" s="1121">
        <f>GL491+GN490</f>
        <v>0</v>
      </c>
      <c r="GO491" s="1122"/>
      <c r="GP491" s="1121">
        <f>GN491+GP490</f>
        <v>0</v>
      </c>
      <c r="GQ491" s="1122"/>
      <c r="GR491" s="1121">
        <f>GP491+GR490</f>
        <v>0</v>
      </c>
      <c r="GS491" s="1122"/>
      <c r="GT491" s="1121">
        <f>GR491+GT490</f>
        <v>0</v>
      </c>
      <c r="GU491" s="1122"/>
      <c r="GV491" s="1121">
        <f t="shared" ref="GV491" si="2067">GT491+GV490</f>
        <v>0</v>
      </c>
      <c r="GW491" s="1122"/>
      <c r="GX491" s="1121">
        <f t="shared" ref="GX491" si="2068">GV491+GX490</f>
        <v>0</v>
      </c>
      <c r="GY491" s="1122"/>
      <c r="GZ491" s="1121">
        <f t="shared" ref="GZ491" si="2069">GX491+GZ490</f>
        <v>0</v>
      </c>
      <c r="HA491" s="1122"/>
      <c r="HB491" s="1121">
        <f>GZ491+HB490</f>
        <v>0</v>
      </c>
      <c r="HC491" s="1122"/>
      <c r="HD491" s="1121">
        <f t="shared" ref="HD491" si="2070">HB491+HD490</f>
        <v>0</v>
      </c>
      <c r="HE491" s="1122"/>
      <c r="HF491" s="1121">
        <f t="shared" ref="HF491" si="2071">HD491+HF490</f>
        <v>0</v>
      </c>
      <c r="HG491" s="1122"/>
      <c r="HH491" s="1121">
        <f t="shared" ref="HH491" si="2072">HF491+HH490</f>
        <v>0</v>
      </c>
      <c r="HI491" s="1122"/>
    </row>
    <row r="492" spans="1:217" s="19" customFormat="1" ht="12.75" hidden="1" customHeight="1">
      <c r="A492" s="1139"/>
      <c r="B492" s="1140"/>
      <c r="C492" s="1139"/>
      <c r="D492" s="1141"/>
      <c r="E492" s="1141"/>
      <c r="F492" s="1142"/>
      <c r="G492" s="1141"/>
      <c r="H492" s="840"/>
      <c r="I492" s="1143"/>
      <c r="J492" s="1144"/>
      <c r="K492" s="841" t="s">
        <v>383</v>
      </c>
      <c r="L492" s="1117"/>
      <c r="M492" s="1118"/>
      <c r="N492" s="1117"/>
      <c r="O492" s="1118"/>
      <c r="P492" s="1117"/>
      <c r="Q492" s="1118"/>
      <c r="R492" s="1117"/>
      <c r="S492" s="1118"/>
      <c r="T492" s="1117"/>
      <c r="U492" s="1118"/>
      <c r="V492" s="1117"/>
      <c r="W492" s="1118"/>
      <c r="X492" s="1117"/>
      <c r="Y492" s="1118"/>
      <c r="Z492" s="1117"/>
      <c r="AA492" s="1118"/>
      <c r="AB492" s="1117"/>
      <c r="AC492" s="1118"/>
      <c r="AD492" s="1117"/>
      <c r="AE492" s="1118"/>
      <c r="AF492" s="1117"/>
      <c r="AG492" s="1118"/>
      <c r="AH492" s="1117"/>
      <c r="AI492" s="1118"/>
      <c r="AJ492" s="1117"/>
      <c r="AK492" s="1118"/>
      <c r="AL492" s="1117"/>
      <c r="AM492" s="1118"/>
      <c r="AN492" s="1117"/>
      <c r="AO492" s="1118"/>
      <c r="AP492" s="1117"/>
      <c r="AQ492" s="1118"/>
      <c r="AR492" s="1117"/>
      <c r="AS492" s="1118"/>
      <c r="AT492" s="1117"/>
      <c r="AU492" s="1118"/>
      <c r="AV492" s="1117"/>
      <c r="AW492" s="1118"/>
      <c r="AX492" s="1117"/>
      <c r="AY492" s="1118"/>
      <c r="AZ492" s="1117"/>
      <c r="BA492" s="1118"/>
      <c r="BB492" s="1117"/>
      <c r="BC492" s="1118"/>
      <c r="BD492" s="1117"/>
      <c r="BE492" s="1118"/>
      <c r="BF492" s="1117"/>
      <c r="BG492" s="1118"/>
      <c r="BH492" s="1117"/>
      <c r="BI492" s="1118"/>
      <c r="BJ492" s="1117"/>
      <c r="BK492" s="1118"/>
      <c r="BL492" s="1117"/>
      <c r="BM492" s="1118"/>
      <c r="BN492" s="1117"/>
      <c r="BO492" s="1118"/>
      <c r="BP492" s="1117"/>
      <c r="BQ492" s="1118"/>
      <c r="BR492" s="1117"/>
      <c r="BS492" s="1118"/>
      <c r="BT492" s="1117"/>
      <c r="BU492" s="1118"/>
      <c r="BV492" s="1117"/>
      <c r="BW492" s="1118"/>
      <c r="BX492" s="1117"/>
      <c r="BY492" s="1118"/>
      <c r="BZ492" s="1117"/>
      <c r="CA492" s="1118"/>
      <c r="CB492" s="1117"/>
      <c r="CC492" s="1118"/>
      <c r="CD492" s="1117"/>
      <c r="CE492" s="1118"/>
      <c r="CF492" s="1117"/>
      <c r="CG492" s="1118"/>
      <c r="CH492" s="1117"/>
      <c r="CI492" s="1118"/>
      <c r="CJ492" s="1117"/>
      <c r="CK492" s="1118"/>
      <c r="CL492" s="1117"/>
      <c r="CM492" s="1118"/>
      <c r="CN492" s="1117"/>
      <c r="CO492" s="1118"/>
      <c r="CP492" s="1117"/>
      <c r="CQ492" s="1118"/>
      <c r="CR492" s="1117"/>
      <c r="CS492" s="1118"/>
      <c r="CT492" s="1117"/>
      <c r="CU492" s="1118"/>
      <c r="CV492" s="1117"/>
      <c r="CW492" s="1118"/>
      <c r="CX492" s="1117"/>
      <c r="CY492" s="1118"/>
      <c r="CZ492" s="1117"/>
      <c r="DA492" s="1118"/>
      <c r="DB492" s="1117"/>
      <c r="DC492" s="1118"/>
      <c r="DD492" s="1117"/>
      <c r="DE492" s="1118"/>
      <c r="DF492" s="1117"/>
      <c r="DG492" s="1118"/>
      <c r="DH492" s="1117"/>
      <c r="DI492" s="1118"/>
      <c r="DJ492" s="1123"/>
      <c r="DK492" s="1124"/>
      <c r="DL492" s="1117"/>
      <c r="DM492" s="1118"/>
      <c r="DN492" s="1117"/>
      <c r="DO492" s="1118"/>
      <c r="DP492" s="1117"/>
      <c r="DQ492" s="1118"/>
      <c r="DR492" s="1117"/>
      <c r="DS492" s="1118"/>
      <c r="DT492" s="1117"/>
      <c r="DU492" s="1118"/>
      <c r="DV492" s="1117"/>
      <c r="DW492" s="1118"/>
      <c r="DX492" s="1117"/>
      <c r="DY492" s="1118"/>
      <c r="DZ492" s="1117"/>
      <c r="EA492" s="1118"/>
      <c r="EB492" s="1117"/>
      <c r="EC492" s="1118"/>
      <c r="ED492" s="1117"/>
      <c r="EE492" s="1118"/>
      <c r="EF492" s="1117"/>
      <c r="EG492" s="1118"/>
      <c r="EH492" s="1117"/>
      <c r="EI492" s="1118"/>
      <c r="EJ492" s="1117"/>
      <c r="EK492" s="1118"/>
      <c r="EL492" s="1117"/>
      <c r="EM492" s="1118"/>
      <c r="EN492" s="1117"/>
      <c r="EO492" s="1118"/>
      <c r="EP492" s="1117"/>
      <c r="EQ492" s="1118"/>
      <c r="ER492" s="1117"/>
      <c r="ES492" s="1118"/>
      <c r="ET492" s="1117"/>
      <c r="EU492" s="1118"/>
      <c r="EV492" s="1117"/>
      <c r="EW492" s="1118"/>
      <c r="EX492" s="1117"/>
      <c r="EY492" s="1118"/>
      <c r="EZ492" s="1117"/>
      <c r="FA492" s="1118"/>
      <c r="FB492" s="1117"/>
      <c r="FC492" s="1118"/>
      <c r="FD492" s="1117"/>
      <c r="FE492" s="1118"/>
      <c r="FF492" s="1117"/>
      <c r="FG492" s="1118"/>
      <c r="FH492" s="1117"/>
      <c r="FI492" s="1118"/>
      <c r="FJ492" s="1117"/>
      <c r="FK492" s="1118"/>
      <c r="FL492" s="1117"/>
      <c r="FM492" s="1118"/>
      <c r="FN492" s="1117"/>
      <c r="FO492" s="1118"/>
      <c r="FP492" s="1117"/>
      <c r="FQ492" s="1118"/>
      <c r="FR492" s="1117"/>
      <c r="FS492" s="1118"/>
      <c r="FT492" s="1117"/>
      <c r="FU492" s="1118"/>
      <c r="FV492" s="1117"/>
      <c r="FW492" s="1118"/>
      <c r="FX492" s="1117"/>
      <c r="FY492" s="1118"/>
      <c r="FZ492" s="1117"/>
      <c r="GA492" s="1118"/>
      <c r="GB492" s="1117"/>
      <c r="GC492" s="1118"/>
      <c r="GD492" s="1117"/>
      <c r="GE492" s="1118"/>
      <c r="GF492" s="1117"/>
      <c r="GG492" s="1118"/>
      <c r="GH492" s="1117"/>
      <c r="GI492" s="1118"/>
      <c r="GJ492" s="1117"/>
      <c r="GK492" s="1118"/>
      <c r="GL492" s="1117"/>
      <c r="GM492" s="1118"/>
      <c r="GN492" s="1117"/>
      <c r="GO492" s="1118"/>
      <c r="GP492" s="1117"/>
      <c r="GQ492" s="1118"/>
      <c r="GR492" s="1117"/>
      <c r="GS492" s="1118"/>
      <c r="GT492" s="1117"/>
      <c r="GU492" s="1118"/>
      <c r="GV492" s="1117"/>
      <c r="GW492" s="1118"/>
      <c r="GX492" s="1117"/>
      <c r="GY492" s="1118"/>
      <c r="GZ492" s="1117"/>
      <c r="HA492" s="1118"/>
      <c r="HB492" s="1117"/>
      <c r="HC492" s="1118"/>
      <c r="HD492" s="1117"/>
      <c r="HE492" s="1118"/>
      <c r="HF492" s="1117"/>
      <c r="HG492" s="1118"/>
      <c r="HH492" s="1117"/>
      <c r="HI492" s="1118"/>
    </row>
    <row r="493" spans="1:217" s="20" customFormat="1" ht="12.75" hidden="1" customHeight="1">
      <c r="A493" s="1139"/>
      <c r="B493" s="1140"/>
      <c r="C493" s="1139"/>
      <c r="D493" s="1141"/>
      <c r="E493" s="1141"/>
      <c r="F493" s="1142"/>
      <c r="G493" s="1141"/>
      <c r="H493" s="842"/>
      <c r="I493" s="1143"/>
      <c r="J493" s="1144"/>
      <c r="K493" s="843" t="s">
        <v>384</v>
      </c>
      <c r="L493" s="1113">
        <f>L492</f>
        <v>0</v>
      </c>
      <c r="M493" s="1114"/>
      <c r="N493" s="1113">
        <f>N492+L493</f>
        <v>0</v>
      </c>
      <c r="O493" s="1114"/>
      <c r="P493" s="1113">
        <f>P492+N493</f>
        <v>0</v>
      </c>
      <c r="Q493" s="1114"/>
      <c r="R493" s="1113">
        <f>R492+P493</f>
        <v>0</v>
      </c>
      <c r="S493" s="1114"/>
      <c r="T493" s="1113">
        <f>T492+R493</f>
        <v>0</v>
      </c>
      <c r="U493" s="1114"/>
      <c r="V493" s="1113">
        <f>V492+T493</f>
        <v>0</v>
      </c>
      <c r="W493" s="1114"/>
      <c r="X493" s="1113">
        <f>X492+V493</f>
        <v>0</v>
      </c>
      <c r="Y493" s="1114"/>
      <c r="Z493" s="1113">
        <f>Z492+X493</f>
        <v>0</v>
      </c>
      <c r="AA493" s="1114"/>
      <c r="AB493" s="1113">
        <f>AB492+Z493</f>
        <v>0</v>
      </c>
      <c r="AC493" s="1114"/>
      <c r="AD493" s="1113">
        <f>AD492+AB493</f>
        <v>0</v>
      </c>
      <c r="AE493" s="1114"/>
      <c r="AF493" s="1113">
        <f>AF492+AD493</f>
        <v>0</v>
      </c>
      <c r="AG493" s="1114"/>
      <c r="AH493" s="1113">
        <f>AH492+AF493</f>
        <v>0</v>
      </c>
      <c r="AI493" s="1114"/>
      <c r="AJ493" s="1113">
        <f>AJ492+AH493</f>
        <v>0</v>
      </c>
      <c r="AK493" s="1114"/>
      <c r="AL493" s="1113">
        <f>AL492+AJ493</f>
        <v>0</v>
      </c>
      <c r="AM493" s="1114"/>
      <c r="AN493" s="1113">
        <f>AN492+AL493</f>
        <v>0</v>
      </c>
      <c r="AO493" s="1114"/>
      <c r="AP493" s="1113">
        <f>AP492+AN493</f>
        <v>0</v>
      </c>
      <c r="AQ493" s="1114"/>
      <c r="AR493" s="1113">
        <f>AR492+AP493</f>
        <v>0</v>
      </c>
      <c r="AS493" s="1114"/>
      <c r="AT493" s="1113">
        <f>AT492+AR493</f>
        <v>0</v>
      </c>
      <c r="AU493" s="1114"/>
      <c r="AV493" s="1113">
        <f>AV492+AT493</f>
        <v>0</v>
      </c>
      <c r="AW493" s="1114"/>
      <c r="AX493" s="1113">
        <f>AX492+AV493</f>
        <v>0</v>
      </c>
      <c r="AY493" s="1114"/>
      <c r="AZ493" s="1113">
        <f>AZ492+AX493</f>
        <v>0</v>
      </c>
      <c r="BA493" s="1114"/>
      <c r="BB493" s="1113">
        <f>BB492+AZ493</f>
        <v>0</v>
      </c>
      <c r="BC493" s="1114"/>
      <c r="BD493" s="1113">
        <f>BD492+BB493</f>
        <v>0</v>
      </c>
      <c r="BE493" s="1114"/>
      <c r="BF493" s="1113">
        <f>BF492+BD493</f>
        <v>0</v>
      </c>
      <c r="BG493" s="1114"/>
      <c r="BH493" s="1113">
        <f>BH492+BF493</f>
        <v>0</v>
      </c>
      <c r="BI493" s="1114"/>
      <c r="BJ493" s="1113">
        <f>BJ492+BH493</f>
        <v>0</v>
      </c>
      <c r="BK493" s="1114"/>
      <c r="BL493" s="1113">
        <f>BL492+BJ493</f>
        <v>0</v>
      </c>
      <c r="BM493" s="1114"/>
      <c r="BN493" s="1113">
        <f>BN492+BL493</f>
        <v>0</v>
      </c>
      <c r="BO493" s="1114"/>
      <c r="BP493" s="1113">
        <f>BP492+BN493</f>
        <v>0</v>
      </c>
      <c r="BQ493" s="1114"/>
      <c r="BR493" s="1113">
        <f>BR492+BP493</f>
        <v>0</v>
      </c>
      <c r="BS493" s="1114"/>
      <c r="BT493" s="1113">
        <f>BT492+BR493</f>
        <v>0</v>
      </c>
      <c r="BU493" s="1114"/>
      <c r="BV493" s="1113">
        <f>BV492+BT493</f>
        <v>0</v>
      </c>
      <c r="BW493" s="1114"/>
      <c r="BX493" s="1113">
        <f>BX492+BV493</f>
        <v>0</v>
      </c>
      <c r="BY493" s="1114"/>
      <c r="BZ493" s="1113">
        <f>BZ492+BX493</f>
        <v>0</v>
      </c>
      <c r="CA493" s="1114"/>
      <c r="CB493" s="1113">
        <f>CB492+BZ493</f>
        <v>0</v>
      </c>
      <c r="CC493" s="1114"/>
      <c r="CD493" s="1113">
        <f>CD492+CB493</f>
        <v>0</v>
      </c>
      <c r="CE493" s="1114"/>
      <c r="CF493" s="1113">
        <f>CF492+CD493</f>
        <v>0</v>
      </c>
      <c r="CG493" s="1114"/>
      <c r="CH493" s="1113">
        <f>CH492+CF493</f>
        <v>0</v>
      </c>
      <c r="CI493" s="1114"/>
      <c r="CJ493" s="1113">
        <f>CJ492+CH493</f>
        <v>0</v>
      </c>
      <c r="CK493" s="1114"/>
      <c r="CL493" s="1113">
        <f>CL492+CJ493</f>
        <v>0</v>
      </c>
      <c r="CM493" s="1114"/>
      <c r="CN493" s="1113">
        <f>CN492+CL493</f>
        <v>0</v>
      </c>
      <c r="CO493" s="1114"/>
      <c r="CP493" s="1113">
        <f>CP492+CN493</f>
        <v>0</v>
      </c>
      <c r="CQ493" s="1114"/>
      <c r="CR493" s="1113">
        <f>CR492+CP493</f>
        <v>0</v>
      </c>
      <c r="CS493" s="1114"/>
      <c r="CT493" s="1113">
        <f>CT492+CR493</f>
        <v>0</v>
      </c>
      <c r="CU493" s="1114"/>
      <c r="CV493" s="1113">
        <f>CV492+CT493</f>
        <v>0</v>
      </c>
      <c r="CW493" s="1114"/>
      <c r="CX493" s="1113">
        <f>CX492+CV493</f>
        <v>0</v>
      </c>
      <c r="CY493" s="1114"/>
      <c r="CZ493" s="1113">
        <f>CZ492+CX493</f>
        <v>0</v>
      </c>
      <c r="DA493" s="1114"/>
      <c r="DB493" s="1113">
        <f>DB492+CZ493</f>
        <v>0</v>
      </c>
      <c r="DC493" s="1114"/>
      <c r="DD493" s="1113">
        <f>DD492+DB493</f>
        <v>0</v>
      </c>
      <c r="DE493" s="1114"/>
      <c r="DF493" s="1113">
        <f>DF492+DD493</f>
        <v>0</v>
      </c>
      <c r="DG493" s="1114"/>
      <c r="DH493" s="1113">
        <f>DH492+DF493</f>
        <v>0</v>
      </c>
      <c r="DI493" s="1114"/>
      <c r="DJ493" s="1119">
        <f>DJ492+DH493</f>
        <v>0</v>
      </c>
      <c r="DK493" s="1120"/>
      <c r="DL493" s="1113">
        <f>DL492+DJ493</f>
        <v>0</v>
      </c>
      <c r="DM493" s="1114"/>
      <c r="DN493" s="1113">
        <f>DN492+DL493</f>
        <v>0</v>
      </c>
      <c r="DO493" s="1114"/>
      <c r="DP493" s="1113">
        <f>DP492+DN493</f>
        <v>0</v>
      </c>
      <c r="DQ493" s="1114"/>
      <c r="DR493" s="1113">
        <f>DR492+DP493</f>
        <v>0</v>
      </c>
      <c r="DS493" s="1114"/>
      <c r="DT493" s="1113">
        <f>DT492+DR493</f>
        <v>0</v>
      </c>
      <c r="DU493" s="1114"/>
      <c r="DV493" s="1113">
        <f>DV492+DT493</f>
        <v>0</v>
      </c>
      <c r="DW493" s="1114"/>
      <c r="DX493" s="1113">
        <f>DX492+DV493</f>
        <v>0</v>
      </c>
      <c r="DY493" s="1114"/>
      <c r="DZ493" s="1113">
        <f>DZ492+DX493</f>
        <v>0</v>
      </c>
      <c r="EA493" s="1114"/>
      <c r="EB493" s="1113">
        <f>EB492+DZ493</f>
        <v>0</v>
      </c>
      <c r="EC493" s="1114"/>
      <c r="ED493" s="1113">
        <f>ED492+EB493</f>
        <v>0</v>
      </c>
      <c r="EE493" s="1114"/>
      <c r="EF493" s="1113">
        <f>EF492+ED493</f>
        <v>0</v>
      </c>
      <c r="EG493" s="1114"/>
      <c r="EH493" s="1113">
        <f>EH492+EF493</f>
        <v>0</v>
      </c>
      <c r="EI493" s="1114"/>
      <c r="EJ493" s="1113">
        <f>EJ492+EH493</f>
        <v>0</v>
      </c>
      <c r="EK493" s="1114"/>
      <c r="EL493" s="1113">
        <f>EL492+EJ493</f>
        <v>0</v>
      </c>
      <c r="EM493" s="1114"/>
      <c r="EN493" s="1113">
        <f>EN492+EL493</f>
        <v>0</v>
      </c>
      <c r="EO493" s="1114"/>
      <c r="EP493" s="1113">
        <f>EP492+EN493</f>
        <v>0</v>
      </c>
      <c r="EQ493" s="1114"/>
      <c r="ER493" s="1113">
        <f>ER492+EP493</f>
        <v>0</v>
      </c>
      <c r="ES493" s="1114"/>
      <c r="ET493" s="1113">
        <f>ET492+ER493</f>
        <v>0</v>
      </c>
      <c r="EU493" s="1114"/>
      <c r="EV493" s="1113">
        <f>EV492+ET493</f>
        <v>0</v>
      </c>
      <c r="EW493" s="1114"/>
      <c r="EX493" s="1113">
        <f>EX492+EV493</f>
        <v>0</v>
      </c>
      <c r="EY493" s="1114"/>
      <c r="EZ493" s="1113">
        <f>EZ492+EX493</f>
        <v>0</v>
      </c>
      <c r="FA493" s="1114"/>
      <c r="FB493" s="1113">
        <f>FB492+EZ493</f>
        <v>0</v>
      </c>
      <c r="FC493" s="1114"/>
      <c r="FD493" s="1113">
        <f>FD492+FB493</f>
        <v>0</v>
      </c>
      <c r="FE493" s="1114"/>
      <c r="FF493" s="1113">
        <f>FF492+FD493</f>
        <v>0</v>
      </c>
      <c r="FG493" s="1114"/>
      <c r="FH493" s="1113">
        <f>FH492+FF493</f>
        <v>0</v>
      </c>
      <c r="FI493" s="1114"/>
      <c r="FJ493" s="1113">
        <f>FJ492+FH493</f>
        <v>0</v>
      </c>
      <c r="FK493" s="1114"/>
      <c r="FL493" s="1113">
        <f>FL492+FJ493</f>
        <v>0</v>
      </c>
      <c r="FM493" s="1114"/>
      <c r="FN493" s="1113">
        <f>FN492+FL493</f>
        <v>0</v>
      </c>
      <c r="FO493" s="1114"/>
      <c r="FP493" s="1113">
        <f>FP492+FN493</f>
        <v>0</v>
      </c>
      <c r="FQ493" s="1114"/>
      <c r="FR493" s="1113">
        <f>FR492+FP493</f>
        <v>0</v>
      </c>
      <c r="FS493" s="1114"/>
      <c r="FT493" s="1113">
        <f>FT492+FR493</f>
        <v>0</v>
      </c>
      <c r="FU493" s="1114"/>
      <c r="FV493" s="1113">
        <f>FV492+FT493</f>
        <v>0</v>
      </c>
      <c r="FW493" s="1114"/>
      <c r="FX493" s="1113">
        <f>FX492+FV493</f>
        <v>0</v>
      </c>
      <c r="FY493" s="1114"/>
      <c r="FZ493" s="1113">
        <f>FZ492+FX493</f>
        <v>0</v>
      </c>
      <c r="GA493" s="1114"/>
      <c r="GB493" s="1113">
        <f>GB492+FZ493</f>
        <v>0</v>
      </c>
      <c r="GC493" s="1114"/>
      <c r="GD493" s="1113">
        <f>GD492+GB493</f>
        <v>0</v>
      </c>
      <c r="GE493" s="1114"/>
      <c r="GF493" s="1113">
        <f>GF492+GD493</f>
        <v>0</v>
      </c>
      <c r="GG493" s="1114"/>
      <c r="GH493" s="1113">
        <f>GH492+GF493</f>
        <v>0</v>
      </c>
      <c r="GI493" s="1114"/>
      <c r="GJ493" s="1113">
        <f>GJ492+GH493</f>
        <v>0</v>
      </c>
      <c r="GK493" s="1114"/>
      <c r="GL493" s="1113">
        <f>GL492+GJ493</f>
        <v>0</v>
      </c>
      <c r="GM493" s="1114"/>
      <c r="GN493" s="1113">
        <f>GN492+GL493</f>
        <v>0</v>
      </c>
      <c r="GO493" s="1114"/>
      <c r="GP493" s="1113">
        <f>GP492+GN493</f>
        <v>0</v>
      </c>
      <c r="GQ493" s="1114"/>
      <c r="GR493" s="1113">
        <f>GR492+GP493</f>
        <v>0</v>
      </c>
      <c r="GS493" s="1114"/>
      <c r="GT493" s="1113">
        <f>GT492+GR493</f>
        <v>0</v>
      </c>
      <c r="GU493" s="1114"/>
      <c r="GV493" s="1113">
        <f t="shared" ref="GV493" si="2073">GV492+GT493</f>
        <v>0</v>
      </c>
      <c r="GW493" s="1114"/>
      <c r="GX493" s="1113">
        <f t="shared" ref="GX493" si="2074">GX492+GV493</f>
        <v>0</v>
      </c>
      <c r="GY493" s="1114"/>
      <c r="GZ493" s="1113">
        <f t="shared" ref="GZ493" si="2075">GZ492+GX493</f>
        <v>0</v>
      </c>
      <c r="HA493" s="1114"/>
      <c r="HB493" s="1113">
        <f>HB492+GZ493</f>
        <v>0</v>
      </c>
      <c r="HC493" s="1114"/>
      <c r="HD493" s="1113">
        <f t="shared" ref="HD493" si="2076">HD492+HB493</f>
        <v>0</v>
      </c>
      <c r="HE493" s="1114"/>
      <c r="HF493" s="1113">
        <f t="shared" ref="HF493" si="2077">HF492+HD493</f>
        <v>0</v>
      </c>
      <c r="HG493" s="1114"/>
      <c r="HH493" s="1113">
        <f t="shared" ref="HH493" si="2078">HH492+HF493</f>
        <v>0</v>
      </c>
      <c r="HI493" s="1114"/>
    </row>
    <row r="494" spans="1:217" s="21" customFormat="1" ht="12.75" hidden="1" customHeight="1">
      <c r="A494" s="1139"/>
      <c r="B494" s="1140"/>
      <c r="C494" s="1139"/>
      <c r="D494" s="1141"/>
      <c r="E494" s="1141"/>
      <c r="F494" s="1142"/>
      <c r="G494" s="1141"/>
      <c r="H494" s="844"/>
      <c r="I494" s="1143"/>
      <c r="J494" s="1144"/>
      <c r="K494" s="845" t="s">
        <v>385</v>
      </c>
      <c r="L494" s="1108" t="e">
        <f>IF($E488&gt;0,L491/$E488,"-")</f>
        <v>#N/A</v>
      </c>
      <c r="M494" s="1109"/>
      <c r="N494" s="1108" t="e">
        <f>IF($E488&gt;0,N491/$E488,"-")</f>
        <v>#N/A</v>
      </c>
      <c r="O494" s="1109"/>
      <c r="P494" s="1108" t="e">
        <f>IF($E488&gt;0,P491/$E488,"-")</f>
        <v>#N/A</v>
      </c>
      <c r="Q494" s="1109"/>
      <c r="R494" s="1108" t="e">
        <f>IF($E488&gt;0,R491/$E488,"-")</f>
        <v>#N/A</v>
      </c>
      <c r="S494" s="1109"/>
      <c r="T494" s="1108" t="e">
        <f>IF($E488&gt;0,T491/$E488,"-")</f>
        <v>#N/A</v>
      </c>
      <c r="U494" s="1109"/>
      <c r="V494" s="1108" t="e">
        <f>IF($E488&gt;0,V491/$E488,"-")</f>
        <v>#N/A</v>
      </c>
      <c r="W494" s="1109"/>
      <c r="X494" s="1108" t="e">
        <f>IF($E488&gt;0,X491/$E488,"-")</f>
        <v>#N/A</v>
      </c>
      <c r="Y494" s="1109"/>
      <c r="Z494" s="1108" t="e">
        <f>IF($E488&gt;0,Z491/$E488,"-")</f>
        <v>#N/A</v>
      </c>
      <c r="AA494" s="1109"/>
      <c r="AB494" s="1108" t="e">
        <f>IF($E488&gt;0,AB491/$E488,"-")</f>
        <v>#N/A</v>
      </c>
      <c r="AC494" s="1109"/>
      <c r="AD494" s="1108" t="e">
        <f>IF($E488&gt;0,AD491/$E488,"-")</f>
        <v>#N/A</v>
      </c>
      <c r="AE494" s="1109"/>
      <c r="AF494" s="1108" t="e">
        <f>IF($E488&gt;0,AF491/$E488,"-")</f>
        <v>#N/A</v>
      </c>
      <c r="AG494" s="1109"/>
      <c r="AH494" s="1108" t="e">
        <f>IF($E488&gt;0,AH491/$E488,"-")</f>
        <v>#N/A</v>
      </c>
      <c r="AI494" s="1109"/>
      <c r="AJ494" s="1108" t="e">
        <f>IF($E488&gt;0,AJ491/$E488,"-")</f>
        <v>#N/A</v>
      </c>
      <c r="AK494" s="1109"/>
      <c r="AL494" s="1108" t="e">
        <f>IF($E488&gt;0,AL491/$E488,"-")</f>
        <v>#N/A</v>
      </c>
      <c r="AM494" s="1109"/>
      <c r="AN494" s="1108" t="e">
        <f>IF($E488&gt;0,AN491/$E488,"-")</f>
        <v>#N/A</v>
      </c>
      <c r="AO494" s="1109"/>
      <c r="AP494" s="1108" t="e">
        <f>IF($E488&gt;0,AP491/$E488,"-")</f>
        <v>#N/A</v>
      </c>
      <c r="AQ494" s="1109"/>
      <c r="AR494" s="1108" t="e">
        <f>IF($E488&gt;0,AR491/$E488,"-")</f>
        <v>#N/A</v>
      </c>
      <c r="AS494" s="1109"/>
      <c r="AT494" s="1108" t="e">
        <f>IF($E488&gt;0,AT491/$E488,"-")</f>
        <v>#N/A</v>
      </c>
      <c r="AU494" s="1109"/>
      <c r="AV494" s="1108" t="e">
        <f>IF($E488&gt;0,AV491/$E488,"-")</f>
        <v>#N/A</v>
      </c>
      <c r="AW494" s="1109"/>
      <c r="AX494" s="1108" t="e">
        <f>IF($E488&gt;0,AX491/$E488,"-")</f>
        <v>#N/A</v>
      </c>
      <c r="AY494" s="1109"/>
      <c r="AZ494" s="1108" t="e">
        <f>IF($E488&gt;0,AZ491/$E488,"-")</f>
        <v>#N/A</v>
      </c>
      <c r="BA494" s="1109"/>
      <c r="BB494" s="1108" t="e">
        <f>IF($E488&gt;0,BB491/$E488,"-")</f>
        <v>#N/A</v>
      </c>
      <c r="BC494" s="1109"/>
      <c r="BD494" s="1108" t="e">
        <f>IF($E488&gt;0,BD491/$E488,"-")</f>
        <v>#N/A</v>
      </c>
      <c r="BE494" s="1109"/>
      <c r="BF494" s="1108" t="e">
        <f>IF($E488&gt;0,BF491/$E488,"-")</f>
        <v>#N/A</v>
      </c>
      <c r="BG494" s="1109"/>
      <c r="BH494" s="1108" t="e">
        <f>IF($E488&gt;0,BH491/$E488,"-")</f>
        <v>#N/A</v>
      </c>
      <c r="BI494" s="1109"/>
      <c r="BJ494" s="1108" t="e">
        <f>IF($E488&gt;0,BJ491/$E488,"-")</f>
        <v>#N/A</v>
      </c>
      <c r="BK494" s="1109"/>
      <c r="BL494" s="1108" t="e">
        <f>IF($E488&gt;0,BL491/$E488,"-")</f>
        <v>#N/A</v>
      </c>
      <c r="BM494" s="1109"/>
      <c r="BN494" s="1108" t="e">
        <f>IF($E488&gt;0,BN491/$E488,"-")</f>
        <v>#N/A</v>
      </c>
      <c r="BO494" s="1109"/>
      <c r="BP494" s="1108" t="e">
        <f>IF($E488&gt;0,BP491/$E488,"-")</f>
        <v>#N/A</v>
      </c>
      <c r="BQ494" s="1109"/>
      <c r="BR494" s="1108" t="e">
        <f>IF($E488&gt;0,BR491/$E488,"-")</f>
        <v>#N/A</v>
      </c>
      <c r="BS494" s="1109"/>
      <c r="BT494" s="1108" t="e">
        <f>IF($E488&gt;0,BT491/$E488,"-")</f>
        <v>#N/A</v>
      </c>
      <c r="BU494" s="1109"/>
      <c r="BV494" s="1108" t="e">
        <f>IF($E488&gt;0,BV491/$E488,"-")</f>
        <v>#N/A</v>
      </c>
      <c r="BW494" s="1109"/>
      <c r="BX494" s="1108" t="e">
        <f>IF($E488&gt;0,BX491/$E488,"-")</f>
        <v>#N/A</v>
      </c>
      <c r="BY494" s="1109"/>
      <c r="BZ494" s="1108" t="e">
        <f>IF($E488&gt;0,BZ491/$E488,"-")</f>
        <v>#N/A</v>
      </c>
      <c r="CA494" s="1109"/>
      <c r="CB494" s="1108" t="e">
        <f>IF($E488&gt;0,CB491/$E488,"-")</f>
        <v>#N/A</v>
      </c>
      <c r="CC494" s="1109"/>
      <c r="CD494" s="1108" t="e">
        <f>IF($E488&gt;0,CD491/$E488,"-")</f>
        <v>#N/A</v>
      </c>
      <c r="CE494" s="1109"/>
      <c r="CF494" s="1108" t="e">
        <f>IF($E488&gt;0,CF491/$E488,"-")</f>
        <v>#N/A</v>
      </c>
      <c r="CG494" s="1109"/>
      <c r="CH494" s="1108" t="e">
        <f>IF($E488&gt;0,CH491/$E488,"-")</f>
        <v>#N/A</v>
      </c>
      <c r="CI494" s="1109"/>
      <c r="CJ494" s="1108" t="e">
        <f>IF($E488&gt;0,CJ491/$E488,"-")</f>
        <v>#N/A</v>
      </c>
      <c r="CK494" s="1109"/>
      <c r="CL494" s="1108" t="e">
        <f>IF($E488&gt;0,CL491/$E488,"-")</f>
        <v>#N/A</v>
      </c>
      <c r="CM494" s="1109"/>
      <c r="CN494" s="1108" t="e">
        <f>IF($E488&gt;0,CN491/$E488,"-")</f>
        <v>#N/A</v>
      </c>
      <c r="CO494" s="1109"/>
      <c r="CP494" s="1108" t="e">
        <f>IF($E488&gt;0,CP491/$E488,"-")</f>
        <v>#N/A</v>
      </c>
      <c r="CQ494" s="1109"/>
      <c r="CR494" s="1108" t="e">
        <f>IF($E488&gt;0,CR491/$E488,"-")</f>
        <v>#N/A</v>
      </c>
      <c r="CS494" s="1109"/>
      <c r="CT494" s="1108" t="e">
        <f>IF($E488&gt;0,CT491/$E488,"-")</f>
        <v>#N/A</v>
      </c>
      <c r="CU494" s="1109"/>
      <c r="CV494" s="1108" t="e">
        <f>IF($E488&gt;0,CV491/$E488,"-")</f>
        <v>#N/A</v>
      </c>
      <c r="CW494" s="1109"/>
      <c r="CX494" s="1108" t="e">
        <f>IF($E488&gt;0,CX491/$E488,"-")</f>
        <v>#N/A</v>
      </c>
      <c r="CY494" s="1109"/>
      <c r="CZ494" s="1108" t="e">
        <f>IF($E488&gt;0,CZ491/$E488,"-")</f>
        <v>#N/A</v>
      </c>
      <c r="DA494" s="1109"/>
      <c r="DB494" s="1108" t="e">
        <f>IF($E488&gt;0,DB491/$E488,"-")</f>
        <v>#N/A</v>
      </c>
      <c r="DC494" s="1109"/>
      <c r="DD494" s="1108" t="e">
        <f>IF($E488&gt;0,DD491/$E488,"-")</f>
        <v>#N/A</v>
      </c>
      <c r="DE494" s="1109"/>
      <c r="DF494" s="1108" t="e">
        <f>IF($E488&gt;0,DF491/$E488,"-")</f>
        <v>#N/A</v>
      </c>
      <c r="DG494" s="1109"/>
      <c r="DH494" s="1108" t="e">
        <f>IF($E488&gt;0,DH491/$E488,"-")</f>
        <v>#N/A</v>
      </c>
      <c r="DI494" s="1109"/>
      <c r="DJ494" s="1115" t="e">
        <f>IF($E488&gt;0,DJ491/$E488,"-")</f>
        <v>#N/A</v>
      </c>
      <c r="DK494" s="1116"/>
      <c r="DL494" s="1108" t="e">
        <f>IF($E488&gt;0,DL491/$E488,"-")</f>
        <v>#N/A</v>
      </c>
      <c r="DM494" s="1109"/>
      <c r="DN494" s="1108" t="e">
        <f>IF($E488&gt;0,DN491/$E488,"-")</f>
        <v>#N/A</v>
      </c>
      <c r="DO494" s="1109"/>
      <c r="DP494" s="1108" t="e">
        <f>IF($E488&gt;0,DP491/$E488,"-")</f>
        <v>#N/A</v>
      </c>
      <c r="DQ494" s="1109"/>
      <c r="DR494" s="1108" t="e">
        <f>IF($E488&gt;0,DR491/$E488,"-")</f>
        <v>#N/A</v>
      </c>
      <c r="DS494" s="1109"/>
      <c r="DT494" s="1108" t="e">
        <f>IF($E488&gt;0,DT491/$E488,"-")</f>
        <v>#N/A</v>
      </c>
      <c r="DU494" s="1109"/>
      <c r="DV494" s="1108" t="e">
        <f>IF($E488&gt;0,DV491/$E488,"-")</f>
        <v>#N/A</v>
      </c>
      <c r="DW494" s="1109"/>
      <c r="DX494" s="1108" t="e">
        <f>IF($E488&gt;0,DX491/$E488,"-")</f>
        <v>#N/A</v>
      </c>
      <c r="DY494" s="1109"/>
      <c r="DZ494" s="1108" t="e">
        <f>IF($E488&gt;0,DZ491/$E488,"-")</f>
        <v>#N/A</v>
      </c>
      <c r="EA494" s="1109"/>
      <c r="EB494" s="1108" t="e">
        <f>IF($E488&gt;0,EB491/$E488,"-")</f>
        <v>#N/A</v>
      </c>
      <c r="EC494" s="1109"/>
      <c r="ED494" s="1108" t="e">
        <f>IF($E488&gt;0,ED491/$E488,"-")</f>
        <v>#N/A</v>
      </c>
      <c r="EE494" s="1109"/>
      <c r="EF494" s="1108" t="e">
        <f>IF($E488&gt;0,EF491/$E488,"-")</f>
        <v>#N/A</v>
      </c>
      <c r="EG494" s="1109"/>
      <c r="EH494" s="1108" t="e">
        <f>IF($E488&gt;0,EH491/$E488,"-")</f>
        <v>#N/A</v>
      </c>
      <c r="EI494" s="1109"/>
      <c r="EJ494" s="1108" t="e">
        <f>IF($E488&gt;0,EJ491/$E488,"-")</f>
        <v>#N/A</v>
      </c>
      <c r="EK494" s="1109"/>
      <c r="EL494" s="1108" t="e">
        <f>IF($E488&gt;0,EL491/$E488,"-")</f>
        <v>#N/A</v>
      </c>
      <c r="EM494" s="1109"/>
      <c r="EN494" s="1108" t="e">
        <f>IF($E488&gt;0,EN491/$E488,"-")</f>
        <v>#N/A</v>
      </c>
      <c r="EO494" s="1109"/>
      <c r="EP494" s="1108" t="e">
        <f>IF($E488&gt;0,EP491/$E488,"-")</f>
        <v>#N/A</v>
      </c>
      <c r="EQ494" s="1109"/>
      <c r="ER494" s="1108" t="e">
        <f>IF($E488&gt;0,ER491/$E488,"-")</f>
        <v>#N/A</v>
      </c>
      <c r="ES494" s="1109"/>
      <c r="ET494" s="1108" t="e">
        <f>IF($E488&gt;0,ET491/$E488,"-")</f>
        <v>#N/A</v>
      </c>
      <c r="EU494" s="1109"/>
      <c r="EV494" s="1108" t="e">
        <f>IF($E488&gt;0,EV491/$E488,"-")</f>
        <v>#N/A</v>
      </c>
      <c r="EW494" s="1109"/>
      <c r="EX494" s="1108" t="e">
        <f>IF($E488&gt;0,EX491/$E488,"-")</f>
        <v>#N/A</v>
      </c>
      <c r="EY494" s="1109"/>
      <c r="EZ494" s="1108" t="e">
        <f>IF($E488&gt;0,EZ491/$E488,"-")</f>
        <v>#N/A</v>
      </c>
      <c r="FA494" s="1109"/>
      <c r="FB494" s="1108" t="e">
        <f>IF($E488&gt;0,FB491/$E488,"-")</f>
        <v>#N/A</v>
      </c>
      <c r="FC494" s="1109"/>
      <c r="FD494" s="1108" t="e">
        <f>IF($E488&gt;0,FD491/$E488,"-")</f>
        <v>#N/A</v>
      </c>
      <c r="FE494" s="1109"/>
      <c r="FF494" s="1108" t="e">
        <f>IF($E488&gt;0,FF491/$E488,"-")</f>
        <v>#N/A</v>
      </c>
      <c r="FG494" s="1109"/>
      <c r="FH494" s="1108" t="e">
        <f>IF($E488&gt;0,FH491/$E488,"-")</f>
        <v>#N/A</v>
      </c>
      <c r="FI494" s="1109"/>
      <c r="FJ494" s="1108" t="e">
        <f>IF($E488&gt;0,FJ491/$E488,"-")</f>
        <v>#N/A</v>
      </c>
      <c r="FK494" s="1109"/>
      <c r="FL494" s="1108" t="e">
        <f>IF($E488&gt;0,FL491/$E488,"-")</f>
        <v>#N/A</v>
      </c>
      <c r="FM494" s="1109"/>
      <c r="FN494" s="1108" t="e">
        <f>IF($E488&gt;0,FN491/$E488,"-")</f>
        <v>#N/A</v>
      </c>
      <c r="FO494" s="1109"/>
      <c r="FP494" s="1108" t="e">
        <f>IF($E488&gt;0,FP491/$E488,"-")</f>
        <v>#N/A</v>
      </c>
      <c r="FQ494" s="1109"/>
      <c r="FR494" s="1108" t="e">
        <f>IF($E488&gt;0,FR491/$E488,"-")</f>
        <v>#N/A</v>
      </c>
      <c r="FS494" s="1109"/>
      <c r="FT494" s="1108" t="e">
        <f>IF($E488&gt;0,FT491/$E488,"-")</f>
        <v>#N/A</v>
      </c>
      <c r="FU494" s="1109"/>
      <c r="FV494" s="1108" t="e">
        <f>IF($E488&gt;0,FV491/$E488,"-")</f>
        <v>#N/A</v>
      </c>
      <c r="FW494" s="1109"/>
      <c r="FX494" s="1108" t="e">
        <f>IF($E488&gt;0,FX491/$E488,"-")</f>
        <v>#N/A</v>
      </c>
      <c r="FY494" s="1109"/>
      <c r="FZ494" s="1108" t="e">
        <f>IF($E488&gt;0,FZ491/$E488,"-")</f>
        <v>#N/A</v>
      </c>
      <c r="GA494" s="1109"/>
      <c r="GB494" s="1108" t="e">
        <f>IF($E488&gt;0,GB491/$E488,"-")</f>
        <v>#N/A</v>
      </c>
      <c r="GC494" s="1109"/>
      <c r="GD494" s="1108" t="e">
        <f>IF($E488&gt;0,GD491/$E488,"-")</f>
        <v>#N/A</v>
      </c>
      <c r="GE494" s="1109"/>
      <c r="GF494" s="1108" t="e">
        <f>IF($E488&gt;0,GF491/$E488,"-")</f>
        <v>#N/A</v>
      </c>
      <c r="GG494" s="1109"/>
      <c r="GH494" s="1108" t="e">
        <f>IF($E488&gt;0,GH491/$E488,"-")</f>
        <v>#N/A</v>
      </c>
      <c r="GI494" s="1109"/>
      <c r="GJ494" s="1108" t="e">
        <f>IF($E488&gt;0,GJ491/$E488,"-")</f>
        <v>#N/A</v>
      </c>
      <c r="GK494" s="1109"/>
      <c r="GL494" s="1108" t="e">
        <f>IF($E488&gt;0,GL491/$E488,"-")</f>
        <v>#N/A</v>
      </c>
      <c r="GM494" s="1109"/>
      <c r="GN494" s="1108" t="e">
        <f>IF($E488&gt;0,GN491/$E488,"-")</f>
        <v>#N/A</v>
      </c>
      <c r="GO494" s="1109"/>
      <c r="GP494" s="1108" t="e">
        <f>IF($E488&gt;0,GP491/$E488,"-")</f>
        <v>#N/A</v>
      </c>
      <c r="GQ494" s="1109"/>
      <c r="GR494" s="1108" t="e">
        <f>IF($E488&gt;0,GR491/$E488,"-")</f>
        <v>#N/A</v>
      </c>
      <c r="GS494" s="1109"/>
      <c r="GT494" s="1108" t="e">
        <f>IF($E488&gt;0,GT491/$E488,"-")</f>
        <v>#N/A</v>
      </c>
      <c r="GU494" s="1109"/>
      <c r="GV494" s="1108" t="e">
        <f t="shared" ref="GV494" si="2079">IF($E488&gt;0,GV491/$E488,"-")</f>
        <v>#N/A</v>
      </c>
      <c r="GW494" s="1109"/>
      <c r="GX494" s="1108" t="e">
        <f t="shared" ref="GX494" si="2080">IF($E488&gt;0,GX491/$E488,"-")</f>
        <v>#N/A</v>
      </c>
      <c r="GY494" s="1109"/>
      <c r="GZ494" s="1108" t="e">
        <f t="shared" ref="GZ494" si="2081">IF($E488&gt;0,GZ491/$E488,"-")</f>
        <v>#N/A</v>
      </c>
      <c r="HA494" s="1109"/>
      <c r="HB494" s="1108" t="e">
        <f>IF($E488&gt;0,HB491/$E488,"-")</f>
        <v>#N/A</v>
      </c>
      <c r="HC494" s="1109"/>
      <c r="HD494" s="1108" t="e">
        <f t="shared" ref="HD494" si="2082">IF($E488&gt;0,HD491/$E488,"-")</f>
        <v>#N/A</v>
      </c>
      <c r="HE494" s="1109"/>
      <c r="HF494" s="1108" t="e">
        <f t="shared" ref="HF494" si="2083">IF($E488&gt;0,HF491/$E488,"-")</f>
        <v>#N/A</v>
      </c>
      <c r="HG494" s="1109"/>
      <c r="HH494" s="1108" t="e">
        <f t="shared" ref="HH494" si="2084">IF($E488&gt;0,HH491/$E488,"-")</f>
        <v>#N/A</v>
      </c>
      <c r="HI494" s="1109"/>
    </row>
    <row r="495" spans="1:217" ht="12.75" hidden="1" customHeight="1">
      <c r="A495" s="1139"/>
      <c r="B495" s="1140"/>
      <c r="C495" s="1139"/>
      <c r="D495" s="1141"/>
      <c r="E495" s="1141"/>
      <c r="F495" s="1142"/>
      <c r="G495" s="1141"/>
      <c r="H495" s="733"/>
      <c r="I495" s="1143"/>
      <c r="J495" s="1144"/>
      <c r="K495" s="846" t="s">
        <v>386</v>
      </c>
      <c r="L495" s="1110" t="e">
        <f>IF($E488&gt;0,L493/$E488,"-")</f>
        <v>#N/A</v>
      </c>
      <c r="M495" s="1111"/>
      <c r="N495" s="1110" t="e">
        <f>IF($E488&gt;0,N493/$E488,"-")</f>
        <v>#N/A</v>
      </c>
      <c r="O495" s="1111"/>
      <c r="P495" s="1110" t="e">
        <f>IF($E488&gt;0,P493/$E488,"-")</f>
        <v>#N/A</v>
      </c>
      <c r="Q495" s="1111"/>
      <c r="R495" s="1110" t="e">
        <f>IF($E488&gt;0,R493/$E488,"-")</f>
        <v>#N/A</v>
      </c>
      <c r="S495" s="1111"/>
      <c r="T495" s="1110" t="e">
        <f>IF($E488&gt;0,T493/$E488,"-")</f>
        <v>#N/A</v>
      </c>
      <c r="U495" s="1111"/>
      <c r="V495" s="1110" t="e">
        <f>IF($E488&gt;0,V493/$E488,"-")</f>
        <v>#N/A</v>
      </c>
      <c r="W495" s="1111"/>
      <c r="X495" s="1110" t="e">
        <f>IF($E488&gt;0,X493/$E488,"-")</f>
        <v>#N/A</v>
      </c>
      <c r="Y495" s="1111"/>
      <c r="Z495" s="1110" t="e">
        <f>IF($E488&gt;0,Z493/$E488,"-")</f>
        <v>#N/A</v>
      </c>
      <c r="AA495" s="1111"/>
      <c r="AB495" s="1110" t="e">
        <f>IF($E488&gt;0,AB493/$E488,"-")</f>
        <v>#N/A</v>
      </c>
      <c r="AC495" s="1111"/>
      <c r="AD495" s="1110" t="e">
        <f>IF($E488&gt;0,AD493/$E488,"-")</f>
        <v>#N/A</v>
      </c>
      <c r="AE495" s="1111"/>
      <c r="AF495" s="1110" t="e">
        <f>IF($E488&gt;0,AF493/$E488,"-")</f>
        <v>#N/A</v>
      </c>
      <c r="AG495" s="1111"/>
      <c r="AH495" s="1110" t="e">
        <f>IF($E488&gt;0,AH493/$E488,"-")</f>
        <v>#N/A</v>
      </c>
      <c r="AI495" s="1111"/>
      <c r="AJ495" s="1110" t="e">
        <f>IF($E488&gt;0,AJ493/$E488,"-")</f>
        <v>#N/A</v>
      </c>
      <c r="AK495" s="1111"/>
      <c r="AL495" s="1110" t="e">
        <f>IF($E488&gt;0,AL493/$E488,"-")</f>
        <v>#N/A</v>
      </c>
      <c r="AM495" s="1111"/>
      <c r="AN495" s="1110" t="e">
        <f>IF($E488&gt;0,AN493/$E488,"-")</f>
        <v>#N/A</v>
      </c>
      <c r="AO495" s="1111"/>
      <c r="AP495" s="1110" t="e">
        <f>IF($E488&gt;0,AP493/$E488,"-")</f>
        <v>#N/A</v>
      </c>
      <c r="AQ495" s="1111"/>
      <c r="AR495" s="1110" t="e">
        <f>IF($E488&gt;0,AR493/$E488,"-")</f>
        <v>#N/A</v>
      </c>
      <c r="AS495" s="1111"/>
      <c r="AT495" s="1110" t="e">
        <f>IF($E488&gt;0,AT493/$E488,"-")</f>
        <v>#N/A</v>
      </c>
      <c r="AU495" s="1111"/>
      <c r="AV495" s="1110" t="e">
        <f>IF($E488&gt;0,AV493/$E488,"-")</f>
        <v>#N/A</v>
      </c>
      <c r="AW495" s="1111"/>
      <c r="AX495" s="1110" t="e">
        <f>IF($E488&gt;0,AX493/$E488,"-")</f>
        <v>#N/A</v>
      </c>
      <c r="AY495" s="1111"/>
      <c r="AZ495" s="1110" t="e">
        <f>IF($E488&gt;0,AZ493/$E488,"-")</f>
        <v>#N/A</v>
      </c>
      <c r="BA495" s="1111"/>
      <c r="BB495" s="1110" t="e">
        <f>IF($E488&gt;0,BB493/$E488,"-")</f>
        <v>#N/A</v>
      </c>
      <c r="BC495" s="1111"/>
      <c r="BD495" s="1110" t="e">
        <f>IF($E488&gt;0,BD493/$E488,"-")</f>
        <v>#N/A</v>
      </c>
      <c r="BE495" s="1111"/>
      <c r="BF495" s="1110" t="e">
        <f>IF($E488&gt;0,BF493/$E488,"-")</f>
        <v>#N/A</v>
      </c>
      <c r="BG495" s="1111"/>
      <c r="BH495" s="1110" t="e">
        <f>IF($E488&gt;0,BH493/$E488,"-")</f>
        <v>#N/A</v>
      </c>
      <c r="BI495" s="1111"/>
      <c r="BJ495" s="1110" t="e">
        <f>IF($E488&gt;0,BJ493/$E488,"-")</f>
        <v>#N/A</v>
      </c>
      <c r="BK495" s="1111"/>
      <c r="BL495" s="1110" t="e">
        <f>IF($E488&gt;0,BL493/$E488,"-")</f>
        <v>#N/A</v>
      </c>
      <c r="BM495" s="1111"/>
      <c r="BN495" s="1110" t="e">
        <f>IF($E488&gt;0,BN493/$E488,"-")</f>
        <v>#N/A</v>
      </c>
      <c r="BO495" s="1111"/>
      <c r="BP495" s="1110" t="e">
        <f>IF($E488&gt;0,BP493/$E488,"-")</f>
        <v>#N/A</v>
      </c>
      <c r="BQ495" s="1111"/>
      <c r="BR495" s="1107" t="e">
        <f>IF($E488&gt;0,BR493/$E488,"-")</f>
        <v>#N/A</v>
      </c>
      <c r="BS495" s="1107"/>
      <c r="BT495" s="1107" t="e">
        <f>IF($E488&gt;0,BT493/$E488,"-")</f>
        <v>#N/A</v>
      </c>
      <c r="BU495" s="1107"/>
      <c r="BV495" s="1107" t="e">
        <f>IF($E488&gt;0,BV493/$E488,"-")</f>
        <v>#N/A</v>
      </c>
      <c r="BW495" s="1107"/>
      <c r="BX495" s="1107" t="e">
        <f>IF($E488&gt;0,BX493/$E488,"-")</f>
        <v>#N/A</v>
      </c>
      <c r="BY495" s="1107"/>
      <c r="BZ495" s="1107" t="e">
        <f>IF($E488&gt;0,BZ493/$E488,"-")</f>
        <v>#N/A</v>
      </c>
      <c r="CA495" s="1107"/>
      <c r="CB495" s="1107" t="e">
        <f>IF($E488&gt;0,CB493/$E488,"-")</f>
        <v>#N/A</v>
      </c>
      <c r="CC495" s="1107"/>
      <c r="CD495" s="1107" t="e">
        <f>IF($E488&gt;0,CD493/$E488,"-")</f>
        <v>#N/A</v>
      </c>
      <c r="CE495" s="1107"/>
      <c r="CF495" s="1107" t="e">
        <f>IF($E488&gt;0,CF493/$E488,"-")</f>
        <v>#N/A</v>
      </c>
      <c r="CG495" s="1107"/>
      <c r="CH495" s="1107" t="e">
        <f>IF($E488&gt;0,CH493/$E488,"-")</f>
        <v>#N/A</v>
      </c>
      <c r="CI495" s="1107"/>
      <c r="CJ495" s="1107" t="e">
        <f>IF($E488&gt;0,CJ493/$E488,"-")</f>
        <v>#N/A</v>
      </c>
      <c r="CK495" s="1107"/>
      <c r="CL495" s="1107" t="e">
        <f>IF($E488&gt;0,CL493/$E488,"-")</f>
        <v>#N/A</v>
      </c>
      <c r="CM495" s="1107"/>
      <c r="CN495" s="1107" t="e">
        <f>IF($E488&gt;0,CN493/$E488,"-")</f>
        <v>#N/A</v>
      </c>
      <c r="CO495" s="1107"/>
      <c r="CP495" s="1107" t="e">
        <f>IF($E488&gt;0,CP493/$E488,"-")</f>
        <v>#N/A</v>
      </c>
      <c r="CQ495" s="1107"/>
      <c r="CR495" s="1107" t="e">
        <f>IF($E488&gt;0,CR493/$E488,"-")</f>
        <v>#N/A</v>
      </c>
      <c r="CS495" s="1107"/>
      <c r="CT495" s="1107" t="e">
        <f>IF($E488&gt;0,CT493/$E488,"-")</f>
        <v>#N/A</v>
      </c>
      <c r="CU495" s="1107"/>
      <c r="CV495" s="1107" t="e">
        <f>IF($E488&gt;0,CV493/$E488,"-")</f>
        <v>#N/A</v>
      </c>
      <c r="CW495" s="1107"/>
      <c r="CX495" s="1107" t="e">
        <f>IF($E488&gt;0,CX493/$E488,"-")</f>
        <v>#N/A</v>
      </c>
      <c r="CY495" s="1107"/>
      <c r="CZ495" s="1107" t="e">
        <f>IF($E488&gt;0,CZ493/$E488,"-")</f>
        <v>#N/A</v>
      </c>
      <c r="DA495" s="1107"/>
      <c r="DB495" s="1107" t="e">
        <f>IF($E488&gt;0,DB493/$E488,"-")</f>
        <v>#N/A</v>
      </c>
      <c r="DC495" s="1107"/>
      <c r="DD495" s="1107" t="e">
        <f>IF($E488&gt;0,DD493/$E488,"-")</f>
        <v>#N/A</v>
      </c>
      <c r="DE495" s="1107"/>
      <c r="DF495" s="1107" t="e">
        <f>IF($E488&gt;0,DF493/$E488,"-")</f>
        <v>#N/A</v>
      </c>
      <c r="DG495" s="1107"/>
      <c r="DH495" s="1107" t="e">
        <f>IF($E488&gt;0,DH493/$E488,"-")</f>
        <v>#N/A</v>
      </c>
      <c r="DI495" s="1107"/>
      <c r="DJ495" s="1112" t="e">
        <f>IF($E488&gt;0,DJ493/$E488,"-")</f>
        <v>#N/A</v>
      </c>
      <c r="DK495" s="1112"/>
      <c r="DL495" s="1107" t="e">
        <f>IF($E488&gt;0,DL493/$E488,"-")</f>
        <v>#N/A</v>
      </c>
      <c r="DM495" s="1107"/>
      <c r="DN495" s="1107" t="e">
        <f>IF($E488&gt;0,DN493/$E488,"-")</f>
        <v>#N/A</v>
      </c>
      <c r="DO495" s="1107"/>
      <c r="DP495" s="1107" t="e">
        <f>IF($E488&gt;0,DP493/$E488,"-")</f>
        <v>#N/A</v>
      </c>
      <c r="DQ495" s="1107"/>
      <c r="DR495" s="1107" t="e">
        <f>IF($E488&gt;0,DR493/$E488,"-")</f>
        <v>#N/A</v>
      </c>
      <c r="DS495" s="1107"/>
      <c r="DT495" s="1107" t="e">
        <f>IF($E488&gt;0,DT493/$E488,"-")</f>
        <v>#N/A</v>
      </c>
      <c r="DU495" s="1107"/>
      <c r="DV495" s="1107" t="e">
        <f>IF($E488&gt;0,DV493/$E488,"-")</f>
        <v>#N/A</v>
      </c>
      <c r="DW495" s="1107"/>
      <c r="DX495" s="1107" t="e">
        <f>IF($E488&gt;0,DX493/$E488,"-")</f>
        <v>#N/A</v>
      </c>
      <c r="DY495" s="1107"/>
      <c r="DZ495" s="1107" t="e">
        <f>IF($E488&gt;0,DZ493/$E488,"-")</f>
        <v>#N/A</v>
      </c>
      <c r="EA495" s="1107"/>
      <c r="EB495" s="1107" t="e">
        <f>IF($E488&gt;0,EB493/$E488,"-")</f>
        <v>#N/A</v>
      </c>
      <c r="EC495" s="1107"/>
      <c r="ED495" s="1107" t="e">
        <f>IF($E488&gt;0,ED493/$E488,"-")</f>
        <v>#N/A</v>
      </c>
      <c r="EE495" s="1107"/>
      <c r="EF495" s="1107" t="e">
        <f>IF($E488&gt;0,EF493/$E488,"-")</f>
        <v>#N/A</v>
      </c>
      <c r="EG495" s="1107"/>
      <c r="EH495" s="1107" t="e">
        <f>IF($E488&gt;0,EH493/$E488,"-")</f>
        <v>#N/A</v>
      </c>
      <c r="EI495" s="1107"/>
      <c r="EJ495" s="1107" t="e">
        <f>IF($E488&gt;0,EJ493/$E488,"-")</f>
        <v>#N/A</v>
      </c>
      <c r="EK495" s="1107"/>
      <c r="EL495" s="1107" t="e">
        <f>IF($E488&gt;0,EL493/$E488,"-")</f>
        <v>#N/A</v>
      </c>
      <c r="EM495" s="1107"/>
      <c r="EN495" s="1107" t="e">
        <f>IF($E488&gt;0,EN493/$E488,"-")</f>
        <v>#N/A</v>
      </c>
      <c r="EO495" s="1107"/>
      <c r="EP495" s="1107" t="e">
        <f>IF($E488&gt;0,EP493/$E488,"-")</f>
        <v>#N/A</v>
      </c>
      <c r="EQ495" s="1107"/>
      <c r="ER495" s="1107" t="e">
        <f>IF($E488&gt;0,ER493/$E488,"-")</f>
        <v>#N/A</v>
      </c>
      <c r="ES495" s="1107"/>
      <c r="ET495" s="1107" t="e">
        <f>IF($E488&gt;0,ET493/$E488,"-")</f>
        <v>#N/A</v>
      </c>
      <c r="EU495" s="1107"/>
      <c r="EV495" s="1107" t="e">
        <f>IF($E488&gt;0,EV493/$E488,"-")</f>
        <v>#N/A</v>
      </c>
      <c r="EW495" s="1107"/>
      <c r="EX495" s="1107" t="e">
        <f>IF($E488&gt;0,EX493/$E488,"-")</f>
        <v>#N/A</v>
      </c>
      <c r="EY495" s="1107"/>
      <c r="EZ495" s="1107" t="e">
        <f>IF($E488&gt;0,EZ493/$E488,"-")</f>
        <v>#N/A</v>
      </c>
      <c r="FA495" s="1107"/>
      <c r="FB495" s="1107" t="e">
        <f>IF($E488&gt;0,FB493/$E488,"-")</f>
        <v>#N/A</v>
      </c>
      <c r="FC495" s="1107"/>
      <c r="FD495" s="1107" t="e">
        <f>IF($E488&gt;0,FD493/$E488,"-")</f>
        <v>#N/A</v>
      </c>
      <c r="FE495" s="1107"/>
      <c r="FF495" s="1107" t="e">
        <f>IF($E488&gt;0,FF493/$E488,"-")</f>
        <v>#N/A</v>
      </c>
      <c r="FG495" s="1107"/>
      <c r="FH495" s="1107" t="e">
        <f>IF($E488&gt;0,FH493/$E488,"-")</f>
        <v>#N/A</v>
      </c>
      <c r="FI495" s="1107"/>
      <c r="FJ495" s="1107" t="e">
        <f>IF($E488&gt;0,FJ493/$E488,"-")</f>
        <v>#N/A</v>
      </c>
      <c r="FK495" s="1107"/>
      <c r="FL495" s="1107" t="e">
        <f>IF($E488&gt;0,FL493/$E488,"-")</f>
        <v>#N/A</v>
      </c>
      <c r="FM495" s="1107"/>
      <c r="FN495" s="1107" t="e">
        <f>IF($E488&gt;0,FN493/$E488,"-")</f>
        <v>#N/A</v>
      </c>
      <c r="FO495" s="1107"/>
      <c r="FP495" s="1107" t="e">
        <f>IF($E488&gt;0,FP493/$E488,"-")</f>
        <v>#N/A</v>
      </c>
      <c r="FQ495" s="1107"/>
      <c r="FR495" s="1107" t="e">
        <f>IF($E488&gt;0,FR493/$E488,"-")</f>
        <v>#N/A</v>
      </c>
      <c r="FS495" s="1107"/>
      <c r="FT495" s="1107" t="e">
        <f>IF($E488&gt;0,FT493/$E488,"-")</f>
        <v>#N/A</v>
      </c>
      <c r="FU495" s="1107"/>
      <c r="FV495" s="1107" t="e">
        <f>IF($E488&gt;0,FV493/$E488,"-")</f>
        <v>#N/A</v>
      </c>
      <c r="FW495" s="1107"/>
      <c r="FX495" s="1107" t="e">
        <f>IF($E488&gt;0,FX493/$E488,"-")</f>
        <v>#N/A</v>
      </c>
      <c r="FY495" s="1107"/>
      <c r="FZ495" s="1107" t="e">
        <f>IF($E488&gt;0,FZ493/$E488,"-")</f>
        <v>#N/A</v>
      </c>
      <c r="GA495" s="1107"/>
      <c r="GB495" s="1107" t="e">
        <f>IF($E488&gt;0,GB493/$E488,"-")</f>
        <v>#N/A</v>
      </c>
      <c r="GC495" s="1107"/>
      <c r="GD495" s="1107" t="e">
        <f>IF($E488&gt;0,GD493/$E488,"-")</f>
        <v>#N/A</v>
      </c>
      <c r="GE495" s="1107"/>
      <c r="GF495" s="1107" t="e">
        <f>IF($E488&gt;0,GF493/$E488,"-")</f>
        <v>#N/A</v>
      </c>
      <c r="GG495" s="1107"/>
      <c r="GH495" s="1107" t="e">
        <f>IF($E488&gt;0,GH493/$E488,"-")</f>
        <v>#N/A</v>
      </c>
      <c r="GI495" s="1107"/>
      <c r="GJ495" s="1107" t="e">
        <f>IF($E488&gt;0,GJ493/$E488,"-")</f>
        <v>#N/A</v>
      </c>
      <c r="GK495" s="1107"/>
      <c r="GL495" s="1107" t="e">
        <f>IF($E488&gt;0,GL493/$E488,"-")</f>
        <v>#N/A</v>
      </c>
      <c r="GM495" s="1107"/>
      <c r="GN495" s="1107" t="e">
        <f>IF($E488&gt;0,GN493/$E488,"-")</f>
        <v>#N/A</v>
      </c>
      <c r="GO495" s="1107"/>
      <c r="GP495" s="1107" t="e">
        <f>IF($E488&gt;0,GP493/$E488,"-")</f>
        <v>#N/A</v>
      </c>
      <c r="GQ495" s="1107"/>
      <c r="GR495" s="1107" t="e">
        <f>IF($E488&gt;0,GR493/$E488,"-")</f>
        <v>#N/A</v>
      </c>
      <c r="GS495" s="1107"/>
      <c r="GT495" s="1107" t="e">
        <f>IF($E488&gt;0,GT493/$E488,"-")</f>
        <v>#N/A</v>
      </c>
      <c r="GU495" s="1107"/>
      <c r="GV495" s="1107" t="e">
        <f t="shared" ref="GV495" si="2085">IF($E488&gt;0,GV493/$E488,"-")</f>
        <v>#N/A</v>
      </c>
      <c r="GW495" s="1107"/>
      <c r="GX495" s="1107" t="e">
        <f t="shared" ref="GX495" si="2086">IF($E488&gt;0,GX493/$E488,"-")</f>
        <v>#N/A</v>
      </c>
      <c r="GY495" s="1107"/>
      <c r="GZ495" s="1107" t="e">
        <f t="shared" ref="GZ495" si="2087">IF($E488&gt;0,GZ493/$E488,"-")</f>
        <v>#N/A</v>
      </c>
      <c r="HA495" s="1107"/>
      <c r="HB495" s="1107" t="e">
        <f>IF($E488&gt;0,HB493/$E488,"-")</f>
        <v>#N/A</v>
      </c>
      <c r="HC495" s="1107"/>
      <c r="HD495" s="1107" t="e">
        <f t="shared" ref="HD495" si="2088">IF($E488&gt;0,HD493/$E488,"-")</f>
        <v>#N/A</v>
      </c>
      <c r="HE495" s="1107"/>
      <c r="HF495" s="1107" t="e">
        <f t="shared" ref="HF495" si="2089">IF($E488&gt;0,HF493/$E488,"-")</f>
        <v>#N/A</v>
      </c>
      <c r="HG495" s="1107"/>
      <c r="HH495" s="1107" t="e">
        <f t="shared" ref="HH495" si="2090">IF($E488&gt;0,HH493/$E488,"-")</f>
        <v>#N/A</v>
      </c>
      <c r="HI495" s="1107"/>
    </row>
    <row r="496" spans="1:217" s="5" customFormat="1" ht="15" hidden="1" customHeight="1">
      <c r="A496" s="677"/>
      <c r="B496" s="678"/>
      <c r="C496" s="678"/>
      <c r="D496" s="679"/>
      <c r="E496" s="679"/>
      <c r="F496" s="678"/>
      <c r="G496" s="678"/>
      <c r="H496" s="678"/>
      <c r="I496" s="678"/>
      <c r="J496" s="678"/>
      <c r="K496" s="678"/>
      <c r="L496" s="1178"/>
      <c r="M496" s="1178"/>
      <c r="N496" s="1178"/>
      <c r="O496" s="1178"/>
      <c r="P496" s="1178"/>
      <c r="Q496" s="1178"/>
      <c r="R496" s="1178"/>
      <c r="S496" s="1192"/>
      <c r="T496" s="1180"/>
      <c r="U496" s="1178"/>
      <c r="V496" s="1178"/>
      <c r="W496" s="1178"/>
      <c r="X496" s="1178"/>
      <c r="Y496" s="1178"/>
      <c r="Z496" s="1178"/>
      <c r="AA496" s="1192"/>
      <c r="AB496" s="1180"/>
      <c r="AC496" s="1178"/>
      <c r="AD496" s="1178"/>
      <c r="AE496" s="1178"/>
      <c r="AF496" s="1178"/>
      <c r="AG496" s="1178"/>
      <c r="AH496" s="1178"/>
      <c r="AI496" s="1192"/>
      <c r="AJ496" s="1180"/>
      <c r="AK496" s="1178"/>
      <c r="AL496" s="1178"/>
      <c r="AM496" s="1178"/>
      <c r="AN496" s="1178"/>
      <c r="AO496" s="1178"/>
      <c r="AP496" s="1178"/>
      <c r="AQ496" s="1192"/>
      <c r="AR496" s="1180"/>
      <c r="AS496" s="1178"/>
      <c r="AT496" s="831"/>
      <c r="AU496" s="831"/>
      <c r="AV496" s="831"/>
      <c r="AW496" s="831"/>
      <c r="AX496" s="831"/>
      <c r="AY496" s="832"/>
      <c r="AZ496" s="833"/>
      <c r="BA496" s="831"/>
      <c r="BB496" s="831"/>
      <c r="BC496" s="831"/>
      <c r="BD496" s="831"/>
      <c r="BE496" s="831"/>
      <c r="BF496" s="831"/>
      <c r="BG496" s="832"/>
      <c r="BH496" s="833"/>
      <c r="BI496" s="831"/>
      <c r="BJ496" s="831"/>
      <c r="BK496" s="831"/>
      <c r="BL496" s="831"/>
      <c r="BM496" s="831"/>
      <c r="BN496" s="831"/>
      <c r="BO496" s="832"/>
      <c r="BP496" s="833"/>
      <c r="BQ496" s="831"/>
      <c r="BR496" s="831"/>
      <c r="BS496" s="831"/>
      <c r="BT496" s="831"/>
      <c r="BU496" s="831"/>
      <c r="BV496" s="831"/>
      <c r="BW496" s="832"/>
      <c r="BX496" s="833"/>
      <c r="BY496" s="831"/>
      <c r="BZ496" s="831"/>
      <c r="CA496" s="831"/>
      <c r="CB496" s="831"/>
      <c r="CC496" s="831"/>
      <c r="CD496" s="1178"/>
      <c r="CE496" s="1179"/>
      <c r="CF496" s="1180"/>
      <c r="CG496" s="1181"/>
      <c r="CH496" s="1178"/>
      <c r="CI496" s="1181"/>
      <c r="CJ496" s="1178"/>
      <c r="CK496" s="1181"/>
      <c r="CL496" s="1178"/>
      <c r="CM496" s="1179"/>
      <c r="CN496" s="1180"/>
      <c r="CO496" s="1181"/>
      <c r="CP496" s="1182"/>
      <c r="CQ496" s="1183"/>
      <c r="CR496" s="1182"/>
      <c r="CS496" s="1183"/>
      <c r="CT496" s="834"/>
      <c r="CU496" s="835"/>
      <c r="CV496" s="836"/>
      <c r="CW496" s="834"/>
      <c r="CX496" s="834"/>
      <c r="CY496" s="834"/>
      <c r="CZ496" s="834"/>
      <c r="DA496" s="834"/>
      <c r="DB496" s="834"/>
      <c r="DC496" s="835"/>
      <c r="DD496" s="836"/>
      <c r="DE496" s="834"/>
      <c r="DF496" s="834"/>
      <c r="DG496" s="834"/>
      <c r="DH496" s="834"/>
      <c r="DI496" s="834"/>
      <c r="DJ496" s="977"/>
      <c r="DK496" s="977"/>
      <c r="DL496" s="836"/>
      <c r="DM496" s="834"/>
      <c r="DN496" s="834"/>
      <c r="DO496" s="834"/>
      <c r="DP496" s="834"/>
      <c r="DQ496" s="834"/>
      <c r="DR496" s="834"/>
      <c r="DS496" s="835"/>
      <c r="DT496" s="836"/>
      <c r="DU496" s="834"/>
      <c r="DV496" s="834"/>
      <c r="DW496" s="834"/>
      <c r="DX496" s="834"/>
      <c r="DY496" s="834"/>
      <c r="DZ496" s="834"/>
      <c r="EA496" s="835"/>
      <c r="EB496" s="836"/>
      <c r="EC496" s="834"/>
      <c r="ED496" s="834"/>
      <c r="EE496" s="834"/>
      <c r="EF496" s="834"/>
      <c r="EG496" s="834"/>
      <c r="EH496" s="834"/>
      <c r="EI496" s="835"/>
      <c r="EJ496" s="836"/>
      <c r="EK496" s="834"/>
      <c r="EL496" s="834"/>
      <c r="EM496" s="834"/>
      <c r="EN496" s="834"/>
      <c r="EO496" s="834"/>
      <c r="EP496" s="834"/>
      <c r="EQ496" s="835"/>
      <c r="ER496" s="836"/>
      <c r="ES496" s="834"/>
      <c r="ET496" s="834"/>
      <c r="EU496" s="834"/>
      <c r="EV496" s="834"/>
      <c r="EW496" s="834"/>
      <c r="EX496" s="834"/>
      <c r="EY496" s="835"/>
      <c r="EZ496" s="836"/>
      <c r="FA496" s="834"/>
      <c r="FB496" s="834"/>
      <c r="FC496" s="834"/>
      <c r="FD496" s="834"/>
      <c r="FE496" s="834"/>
      <c r="FF496" s="834"/>
      <c r="FG496" s="835"/>
      <c r="FH496" s="836"/>
      <c r="FI496" s="834"/>
      <c r="FJ496" s="834"/>
      <c r="FK496" s="834"/>
      <c r="FL496" s="834"/>
      <c r="FM496" s="834"/>
      <c r="FN496" s="834"/>
      <c r="FO496" s="835"/>
      <c r="FP496" s="836"/>
      <c r="FQ496" s="834"/>
      <c r="FR496" s="834"/>
      <c r="FS496" s="834"/>
      <c r="FT496" s="834"/>
      <c r="FU496" s="834"/>
      <c r="FV496" s="834"/>
      <c r="FW496" s="835"/>
      <c r="FX496" s="836"/>
      <c r="FY496" s="834"/>
      <c r="FZ496" s="834"/>
      <c r="GA496" s="834"/>
      <c r="GB496" s="834"/>
      <c r="GC496" s="834"/>
      <c r="GD496" s="834"/>
      <c r="GE496" s="835"/>
      <c r="GF496" s="836"/>
      <c r="GG496" s="834"/>
      <c r="GH496" s="834"/>
      <c r="GI496" s="834"/>
      <c r="GJ496" s="834"/>
      <c r="GK496" s="834"/>
      <c r="GL496" s="834"/>
      <c r="GM496" s="835"/>
      <c r="GN496" s="836"/>
      <c r="GO496" s="834"/>
      <c r="GP496" s="834"/>
      <c r="GQ496" s="834"/>
      <c r="GR496" s="834"/>
      <c r="GS496" s="834"/>
      <c r="GT496" s="834"/>
      <c r="GU496" s="835"/>
      <c r="GV496" s="834"/>
      <c r="GW496" s="835"/>
      <c r="GX496" s="834"/>
      <c r="GY496" s="835"/>
      <c r="GZ496" s="834"/>
      <c r="HA496" s="835"/>
      <c r="HB496" s="834"/>
      <c r="HC496" s="835"/>
      <c r="HD496" s="834"/>
      <c r="HE496" s="835"/>
      <c r="HF496" s="834"/>
      <c r="HG496" s="835"/>
      <c r="HH496" s="834"/>
      <c r="HI496" s="835"/>
    </row>
    <row r="497" spans="1:217" ht="12.75" hidden="1" customHeight="1">
      <c r="A497" s="1139" t="s">
        <v>406</v>
      </c>
      <c r="B497" s="1140" t="e">
        <f>VLOOKUP(A497,PLANEJAMENTO!$B$10:$C$56,2,FALSE)</f>
        <v>#N/A</v>
      </c>
      <c r="C497" s="1139" t="e">
        <f>VLOOKUP(A497,PLANEJAMENTO!$B$10:$D$56,3,FALSE)</f>
        <v>#N/A</v>
      </c>
      <c r="D497" s="1141" t="e">
        <f>VLOOKUP(A497,PLANEJAMENTO!$B$10:$E$56,4,FALSE)</f>
        <v>#N/A</v>
      </c>
      <c r="E497" s="1141" t="e">
        <f>D497</f>
        <v>#N/A</v>
      </c>
      <c r="F497" s="1142"/>
      <c r="G497" s="1141">
        <f>F497*8</f>
        <v>0</v>
      </c>
      <c r="H497" s="733"/>
      <c r="I497" s="1143"/>
      <c r="J497" s="1144"/>
      <c r="K497" s="734" t="s">
        <v>379</v>
      </c>
      <c r="L497" s="1145"/>
      <c r="M497" s="1146"/>
      <c r="N497" s="1145"/>
      <c r="O497" s="1146"/>
      <c r="P497" s="1145"/>
      <c r="Q497" s="1146"/>
      <c r="R497" s="1189"/>
      <c r="S497" s="1190"/>
      <c r="T497" s="1145"/>
      <c r="U497" s="1146"/>
      <c r="V497" s="1145"/>
      <c r="W497" s="1146"/>
      <c r="X497" s="1145"/>
      <c r="Y497" s="1146"/>
      <c r="Z497" s="1189"/>
      <c r="AA497" s="1190"/>
      <c r="AB497" s="1145"/>
      <c r="AC497" s="1146"/>
      <c r="AD497" s="1145"/>
      <c r="AE497" s="1146"/>
      <c r="AF497" s="1145"/>
      <c r="AG497" s="1146"/>
      <c r="AH497" s="1189"/>
      <c r="AI497" s="1190"/>
      <c r="AJ497" s="1145"/>
      <c r="AK497" s="1146"/>
      <c r="AL497" s="1145"/>
      <c r="AM497" s="1146"/>
      <c r="AN497" s="1145"/>
      <c r="AO497" s="1146"/>
      <c r="AP497" s="1189"/>
      <c r="AQ497" s="1190"/>
      <c r="AR497" s="1145"/>
      <c r="AS497" s="1146"/>
      <c r="AT497" s="1145"/>
      <c r="AU497" s="1146"/>
      <c r="AV497" s="1145"/>
      <c r="AW497" s="1146"/>
      <c r="AX497" s="1189"/>
      <c r="AY497" s="1190"/>
      <c r="AZ497" s="1145"/>
      <c r="BA497" s="1146"/>
      <c r="BB497" s="1145"/>
      <c r="BC497" s="1146"/>
      <c r="BD497" s="1145"/>
      <c r="BE497" s="1146"/>
      <c r="BF497" s="1189"/>
      <c r="BG497" s="1190"/>
      <c r="BH497" s="1145"/>
      <c r="BI497" s="1146"/>
      <c r="BJ497" s="1145"/>
      <c r="BK497" s="1146"/>
      <c r="BL497" s="1145"/>
      <c r="BM497" s="1146"/>
      <c r="BN497" s="1145"/>
      <c r="BO497" s="1146"/>
      <c r="BP497" s="1145"/>
      <c r="BQ497" s="1146"/>
      <c r="BR497" s="1132"/>
      <c r="BS497" s="1132"/>
      <c r="BT497" s="1132"/>
      <c r="BU497" s="1132"/>
      <c r="BV497" s="1132"/>
      <c r="BW497" s="1132"/>
      <c r="BX497" s="1132"/>
      <c r="BY497" s="1132"/>
      <c r="BZ497" s="1132"/>
      <c r="CA497" s="1132"/>
      <c r="CB497" s="1132"/>
      <c r="CC497" s="1132"/>
      <c r="CD497" s="1132"/>
      <c r="CE497" s="1132"/>
      <c r="CF497" s="1132"/>
      <c r="CG497" s="1132"/>
      <c r="CH497" s="1132"/>
      <c r="CI497" s="1132"/>
      <c r="CJ497" s="1132"/>
      <c r="CK497" s="1132"/>
      <c r="CL497" s="1132"/>
      <c r="CM497" s="1132"/>
      <c r="CN497" s="1132"/>
      <c r="CO497" s="1132"/>
      <c r="CP497" s="1132"/>
      <c r="CQ497" s="1132"/>
      <c r="CR497" s="1132"/>
      <c r="CS497" s="1132"/>
      <c r="CT497" s="1132"/>
      <c r="CU497" s="1132"/>
      <c r="CV497" s="1132"/>
      <c r="CW497" s="1132"/>
      <c r="CX497" s="1132"/>
      <c r="CY497" s="1132"/>
      <c r="CZ497" s="1132"/>
      <c r="DA497" s="1132"/>
      <c r="DB497" s="1132"/>
      <c r="DC497" s="1132"/>
      <c r="DD497" s="1132"/>
      <c r="DE497" s="1132"/>
      <c r="DF497" s="1132"/>
      <c r="DG497" s="1132"/>
      <c r="DH497" s="1132"/>
      <c r="DI497" s="1132"/>
      <c r="DJ497" s="1138"/>
      <c r="DK497" s="1138"/>
      <c r="DL497" s="1132"/>
      <c r="DM497" s="1132"/>
      <c r="DN497" s="1132"/>
      <c r="DO497" s="1132"/>
      <c r="DP497" s="1132"/>
      <c r="DQ497" s="1132"/>
      <c r="DR497" s="1132"/>
      <c r="DS497" s="1132"/>
      <c r="DT497" s="1132"/>
      <c r="DU497" s="1132"/>
      <c r="DV497" s="1132"/>
      <c r="DW497" s="1132"/>
      <c r="DX497" s="1132"/>
      <c r="DY497" s="1132"/>
      <c r="DZ497" s="1132"/>
      <c r="EA497" s="1132"/>
      <c r="EB497" s="1132"/>
      <c r="EC497" s="1132"/>
      <c r="ED497" s="1132"/>
      <c r="EE497" s="1132"/>
      <c r="EF497" s="1132"/>
      <c r="EG497" s="1132"/>
      <c r="EH497" s="1132"/>
      <c r="EI497" s="1132"/>
      <c r="EJ497" s="1132"/>
      <c r="EK497" s="1132"/>
      <c r="EL497" s="1132"/>
      <c r="EM497" s="1132"/>
      <c r="EN497" s="1132"/>
      <c r="EO497" s="1132"/>
      <c r="EP497" s="1132"/>
      <c r="EQ497" s="1132"/>
      <c r="ER497" s="1132"/>
      <c r="ES497" s="1132"/>
      <c r="ET497" s="1132"/>
      <c r="EU497" s="1132"/>
      <c r="EV497" s="1132"/>
      <c r="EW497" s="1132"/>
      <c r="EX497" s="1132"/>
      <c r="EY497" s="1132"/>
      <c r="EZ497" s="1148">
        <v>0.91911764705882337</v>
      </c>
      <c r="FA497" s="1148"/>
      <c r="FB497" s="1132"/>
      <c r="FC497" s="1132"/>
      <c r="FD497" s="1132"/>
      <c r="FE497" s="1132"/>
      <c r="FF497" s="1132"/>
      <c r="FG497" s="1132"/>
      <c r="FH497" s="1132"/>
      <c r="FI497" s="1132"/>
      <c r="FJ497" s="1132"/>
      <c r="FK497" s="1132"/>
      <c r="FL497" s="1132"/>
      <c r="FM497" s="1132"/>
      <c r="FN497" s="1132"/>
      <c r="FO497" s="1132"/>
      <c r="FP497" s="1132"/>
      <c r="FQ497" s="1132"/>
      <c r="FR497" s="1132"/>
      <c r="FS497" s="1132"/>
      <c r="FT497" s="1132"/>
      <c r="FU497" s="1132"/>
      <c r="FV497" s="1132"/>
      <c r="FW497" s="1132"/>
      <c r="FX497" s="1132"/>
      <c r="FY497" s="1132"/>
      <c r="FZ497" s="1132"/>
      <c r="GA497" s="1132"/>
      <c r="GB497" s="1132"/>
      <c r="GC497" s="1132"/>
      <c r="GD497" s="1132"/>
      <c r="GE497" s="1132"/>
      <c r="GF497" s="1132"/>
      <c r="GG497" s="1132"/>
      <c r="GH497" s="1132"/>
      <c r="GI497" s="1132"/>
      <c r="GJ497" s="1132"/>
      <c r="GK497" s="1132"/>
      <c r="GL497" s="1132"/>
      <c r="GM497" s="1132"/>
      <c r="GN497" s="1132"/>
      <c r="GO497" s="1132"/>
      <c r="GP497" s="1132"/>
      <c r="GQ497" s="1132"/>
      <c r="GR497" s="1132"/>
      <c r="GS497" s="1132"/>
      <c r="GT497" s="1132"/>
      <c r="GU497" s="1132"/>
      <c r="GV497" s="1132"/>
      <c r="GW497" s="1132"/>
      <c r="GX497" s="1132"/>
      <c r="GY497" s="1132"/>
      <c r="GZ497" s="1132"/>
      <c r="HA497" s="1132"/>
      <c r="HB497" s="1132"/>
      <c r="HC497" s="1132"/>
      <c r="HD497" s="1132"/>
      <c r="HE497" s="1132"/>
      <c r="HF497" s="1132"/>
      <c r="HG497" s="1132"/>
      <c r="HH497" s="1132"/>
      <c r="HI497" s="1132"/>
    </row>
    <row r="498" spans="1:217" ht="12.75" hidden="1" customHeight="1">
      <c r="A498" s="1139"/>
      <c r="B498" s="1140"/>
      <c r="C498" s="1139"/>
      <c r="D498" s="1141"/>
      <c r="E498" s="1141"/>
      <c r="F498" s="1142"/>
      <c r="G498" s="1141"/>
      <c r="H498" s="733"/>
      <c r="I498" s="1143"/>
      <c r="J498" s="1144"/>
      <c r="K498" s="837" t="s">
        <v>380</v>
      </c>
      <c r="L498" s="1133"/>
      <c r="M498" s="1134"/>
      <c r="N498" s="1133"/>
      <c r="O498" s="1134"/>
      <c r="P498" s="1133"/>
      <c r="Q498" s="1134"/>
      <c r="R498" s="1133"/>
      <c r="S498" s="1134"/>
      <c r="T498" s="1133"/>
      <c r="U498" s="1134"/>
      <c r="V498" s="1133"/>
      <c r="W498" s="1134"/>
      <c r="X498" s="1133"/>
      <c r="Y498" s="1134"/>
      <c r="Z498" s="1133"/>
      <c r="AA498" s="1134"/>
      <c r="AB498" s="1133"/>
      <c r="AC498" s="1134"/>
      <c r="AD498" s="1133"/>
      <c r="AE498" s="1134"/>
      <c r="AF498" s="1133"/>
      <c r="AG498" s="1134"/>
      <c r="AH498" s="1133"/>
      <c r="AI498" s="1134"/>
      <c r="AJ498" s="1133"/>
      <c r="AK498" s="1134"/>
      <c r="AL498" s="1133"/>
      <c r="AM498" s="1134"/>
      <c r="AN498" s="1133"/>
      <c r="AO498" s="1134"/>
      <c r="AP498" s="1133"/>
      <c r="AQ498" s="1134"/>
      <c r="AR498" s="1133"/>
      <c r="AS498" s="1134"/>
      <c r="AT498" s="1133"/>
      <c r="AU498" s="1134"/>
      <c r="AV498" s="1133"/>
      <c r="AW498" s="1134"/>
      <c r="AX498" s="1133"/>
      <c r="AY498" s="1134"/>
      <c r="AZ498" s="1133"/>
      <c r="BA498" s="1134"/>
      <c r="BB498" s="1133"/>
      <c r="BC498" s="1134"/>
      <c r="BD498" s="1133"/>
      <c r="BE498" s="1134"/>
      <c r="BF498" s="1133"/>
      <c r="BG498" s="1134"/>
      <c r="BH498" s="1133"/>
      <c r="BI498" s="1134"/>
      <c r="BJ498" s="1133"/>
      <c r="BK498" s="1134"/>
      <c r="BL498" s="1133"/>
      <c r="BM498" s="1134"/>
      <c r="BN498" s="1133"/>
      <c r="BO498" s="1134"/>
      <c r="BP498" s="1133"/>
      <c r="BQ498" s="1134"/>
      <c r="BR498" s="1129"/>
      <c r="BS498" s="1129"/>
      <c r="BT498" s="1129"/>
      <c r="BU498" s="1129"/>
      <c r="BV498" s="1129"/>
      <c r="BW498" s="1129"/>
      <c r="BX498" s="1129"/>
      <c r="BY498" s="1129"/>
      <c r="BZ498" s="1129"/>
      <c r="CA498" s="1129"/>
      <c r="CB498" s="1129"/>
      <c r="CC498" s="1129"/>
      <c r="CD498" s="1129"/>
      <c r="CE498" s="1129"/>
      <c r="CF498" s="1129"/>
      <c r="CG498" s="1129"/>
      <c r="CH498" s="1129"/>
      <c r="CI498" s="1129"/>
      <c r="CJ498" s="1129"/>
      <c r="CK498" s="1129"/>
      <c r="CL498" s="1129"/>
      <c r="CM498" s="1129"/>
      <c r="CN498" s="1129"/>
      <c r="CO498" s="1129"/>
      <c r="CP498" s="1129"/>
      <c r="CQ498" s="1129"/>
      <c r="CR498" s="1129"/>
      <c r="CS498" s="1129"/>
      <c r="CT498" s="1129"/>
      <c r="CU498" s="1129"/>
      <c r="CV498" s="1129"/>
      <c r="CW498" s="1129"/>
      <c r="CX498" s="1129"/>
      <c r="CY498" s="1129"/>
      <c r="CZ498" s="1129"/>
      <c r="DA498" s="1129"/>
      <c r="DB498" s="1129"/>
      <c r="DC498" s="1129"/>
      <c r="DD498" s="1129"/>
      <c r="DE498" s="1129"/>
      <c r="DF498" s="1129"/>
      <c r="DG498" s="1129"/>
      <c r="DH498" s="1129"/>
      <c r="DI498" s="1129"/>
      <c r="DJ498" s="1135"/>
      <c r="DK498" s="1135"/>
      <c r="DL498" s="1129"/>
      <c r="DM498" s="1129"/>
      <c r="DN498" s="1129"/>
      <c r="DO498" s="1129"/>
      <c r="DP498" s="1129"/>
      <c r="DQ498" s="1129"/>
      <c r="DR498" s="1129"/>
      <c r="DS498" s="1129"/>
      <c r="DT498" s="1129"/>
      <c r="DU498" s="1129"/>
      <c r="DV498" s="1129"/>
      <c r="DW498" s="1129"/>
      <c r="DX498" s="1129"/>
      <c r="DY498" s="1129"/>
      <c r="DZ498" s="1129"/>
      <c r="EA498" s="1129"/>
      <c r="EB498" s="1129"/>
      <c r="EC498" s="1129"/>
      <c r="ED498" s="1129"/>
      <c r="EE498" s="1129"/>
      <c r="EF498" s="1129"/>
      <c r="EG498" s="1129"/>
      <c r="EH498" s="1129"/>
      <c r="EI498" s="1129"/>
      <c r="EJ498" s="1129"/>
      <c r="EK498" s="1129"/>
      <c r="EL498" s="1129"/>
      <c r="EM498" s="1129"/>
      <c r="EN498" s="1129"/>
      <c r="EO498" s="1129"/>
      <c r="EP498" s="1129"/>
      <c r="EQ498" s="1129"/>
      <c r="ER498" s="1129"/>
      <c r="ES498" s="1129"/>
      <c r="ET498" s="1129"/>
      <c r="EU498" s="1129"/>
      <c r="EV498" s="1129"/>
      <c r="EW498" s="1129"/>
      <c r="EX498" s="1129"/>
      <c r="EY498" s="1129"/>
      <c r="EZ498" s="1129">
        <v>1</v>
      </c>
      <c r="FA498" s="1129"/>
      <c r="FB498" s="1129"/>
      <c r="FC498" s="1129"/>
      <c r="FD498" s="1129"/>
      <c r="FE498" s="1129"/>
      <c r="FF498" s="1129"/>
      <c r="FG498" s="1129"/>
      <c r="FH498" s="1129"/>
      <c r="FI498" s="1129"/>
      <c r="FJ498" s="1129"/>
      <c r="FK498" s="1129"/>
      <c r="FL498" s="1129"/>
      <c r="FM498" s="1129"/>
      <c r="FN498" s="1129"/>
      <c r="FO498" s="1129"/>
      <c r="FP498" s="1129"/>
      <c r="FQ498" s="1129"/>
      <c r="FR498" s="1129"/>
      <c r="FS498" s="1129"/>
      <c r="FT498" s="1129"/>
      <c r="FU498" s="1129"/>
      <c r="FV498" s="1129"/>
      <c r="FW498" s="1129"/>
      <c r="FX498" s="1129"/>
      <c r="FY498" s="1129"/>
      <c r="FZ498" s="1129"/>
      <c r="GA498" s="1129"/>
      <c r="GB498" s="1129"/>
      <c r="GC498" s="1129"/>
      <c r="GD498" s="1129"/>
      <c r="GE498" s="1129"/>
      <c r="GF498" s="1129"/>
      <c r="GG498" s="1129"/>
      <c r="GH498" s="1129"/>
      <c r="GI498" s="1129"/>
      <c r="GJ498" s="1129"/>
      <c r="GK498" s="1129"/>
      <c r="GL498" s="1129"/>
      <c r="GM498" s="1129"/>
      <c r="GN498" s="1129"/>
      <c r="GO498" s="1129"/>
      <c r="GP498" s="1129"/>
      <c r="GQ498" s="1129"/>
      <c r="GR498" s="1129"/>
      <c r="GS498" s="1129"/>
      <c r="GT498" s="1129"/>
      <c r="GU498" s="1129"/>
      <c r="GV498" s="1129"/>
      <c r="GW498" s="1129"/>
      <c r="GX498" s="1129"/>
      <c r="GY498" s="1129"/>
      <c r="GZ498" s="1129"/>
      <c r="HA498" s="1129"/>
      <c r="HB498" s="1129"/>
      <c r="HC498" s="1129"/>
      <c r="HD498" s="1129"/>
      <c r="HE498" s="1129"/>
      <c r="HF498" s="1129"/>
      <c r="HG498" s="1129"/>
      <c r="HH498" s="1129"/>
      <c r="HI498" s="1129"/>
    </row>
    <row r="499" spans="1:217" ht="12.75" hidden="1" customHeight="1">
      <c r="A499" s="1139"/>
      <c r="B499" s="1140"/>
      <c r="C499" s="1139"/>
      <c r="D499" s="1141"/>
      <c r="E499" s="1141"/>
      <c r="F499" s="1142"/>
      <c r="G499" s="1141"/>
      <c r="H499" s="733"/>
      <c r="I499" s="1143"/>
      <c r="J499" s="1144"/>
      <c r="K499" s="838" t="s">
        <v>381</v>
      </c>
      <c r="L499" s="1125">
        <f>(L497*L498*$G497)*$L$8</f>
        <v>0</v>
      </c>
      <c r="M499" s="1126"/>
      <c r="N499" s="1125">
        <f>(N497*N498*$G497)*$L$8</f>
        <v>0</v>
      </c>
      <c r="O499" s="1126"/>
      <c r="P499" s="1125">
        <f>(P497*P498*$G497)*$L$8</f>
        <v>0</v>
      </c>
      <c r="Q499" s="1126"/>
      <c r="R499" s="1125">
        <f>(R497*R498*$G497)*$L$8</f>
        <v>0</v>
      </c>
      <c r="S499" s="1126"/>
      <c r="T499" s="1125">
        <f>(T497*T498*$G497)*$T$8</f>
        <v>0</v>
      </c>
      <c r="U499" s="1126"/>
      <c r="V499" s="1125">
        <f>(V497*V498*$G497)*$T$8</f>
        <v>0</v>
      </c>
      <c r="W499" s="1126"/>
      <c r="X499" s="1125">
        <f>(X497*X498*$G497)*$T$8</f>
        <v>0</v>
      </c>
      <c r="Y499" s="1126"/>
      <c r="Z499" s="1125">
        <f>(Z497*Z498*$G497)*$T$8</f>
        <v>0</v>
      </c>
      <c r="AA499" s="1126"/>
      <c r="AB499" s="1125">
        <f>(AB497*AB498*$G497)*$AB$8</f>
        <v>0</v>
      </c>
      <c r="AC499" s="1126"/>
      <c r="AD499" s="1125">
        <f>(AD497*AD498*$G497)*$AB$8</f>
        <v>0</v>
      </c>
      <c r="AE499" s="1126"/>
      <c r="AF499" s="1125">
        <f>(AF497*AF498*$G497)*$AB$8</f>
        <v>0</v>
      </c>
      <c r="AG499" s="1126"/>
      <c r="AH499" s="1125">
        <f>(AH497*AH498*$G497)*$AB$8</f>
        <v>0</v>
      </c>
      <c r="AI499" s="1126"/>
      <c r="AJ499" s="1125">
        <f>(AJ497*AJ498*$G497)*$AJ$8</f>
        <v>0</v>
      </c>
      <c r="AK499" s="1126"/>
      <c r="AL499" s="1125">
        <f>(AL497*AL498*$G497)*$AJ$8</f>
        <v>0</v>
      </c>
      <c r="AM499" s="1126"/>
      <c r="AN499" s="1125">
        <f>(AN497*AN498*$G497)*$AJ$8</f>
        <v>0</v>
      </c>
      <c r="AO499" s="1126"/>
      <c r="AP499" s="1125">
        <f>(AP497*AP498*$G497)*$AJ$8</f>
        <v>0</v>
      </c>
      <c r="AQ499" s="1126"/>
      <c r="AR499" s="1125">
        <f>(AR497*AR498*$G497)*$AT$8</f>
        <v>0</v>
      </c>
      <c r="AS499" s="1126"/>
      <c r="AT499" s="1125">
        <f>(AT497*AT498*$G497)*$AT$8</f>
        <v>0</v>
      </c>
      <c r="AU499" s="1126"/>
      <c r="AV499" s="1125">
        <f>(AV497*AV498*$G497)*$AT$8</f>
        <v>0</v>
      </c>
      <c r="AW499" s="1126"/>
      <c r="AX499" s="1125">
        <f>(AX497*AX498*$G497)*$AT$8</f>
        <v>0</v>
      </c>
      <c r="AY499" s="1126"/>
      <c r="AZ499" s="1125">
        <f>(AZ497*AZ498*$G497)*$BB$8</f>
        <v>0</v>
      </c>
      <c r="BA499" s="1126"/>
      <c r="BB499" s="1125">
        <f>(BB497*BB498*$G497)*$BB$8</f>
        <v>0</v>
      </c>
      <c r="BC499" s="1126"/>
      <c r="BD499" s="1125">
        <f>(BD497*BD498*$G497)*$BB$8</f>
        <v>0</v>
      </c>
      <c r="BE499" s="1126"/>
      <c r="BF499" s="1125">
        <f>(BF497*BF498*$G497)*$BB$8</f>
        <v>0</v>
      </c>
      <c r="BG499" s="1126"/>
      <c r="BH499" s="1125">
        <f>(BH497*BH498*$G497)*$BJ$8</f>
        <v>0</v>
      </c>
      <c r="BI499" s="1126"/>
      <c r="BJ499" s="1125">
        <f>(BJ497*BJ498*$G497)*$BJ$8</f>
        <v>0</v>
      </c>
      <c r="BK499" s="1126"/>
      <c r="BL499" s="1125">
        <f>(BL497*BL498*$G497)*$BJ$8</f>
        <v>0</v>
      </c>
      <c r="BM499" s="1126"/>
      <c r="BN499" s="1125">
        <f>(BN497*BN498*$G497)*$BJ$8</f>
        <v>0</v>
      </c>
      <c r="BO499" s="1126"/>
      <c r="BP499" s="1125">
        <f>(BP497*BP498*$G497)*$BT$8</f>
        <v>0</v>
      </c>
      <c r="BQ499" s="1126"/>
      <c r="BR499" s="1125">
        <f>(BR497*BR498*$G497)*$BT$8</f>
        <v>0</v>
      </c>
      <c r="BS499" s="1126"/>
      <c r="BT499" s="1125">
        <f>(BT497*BT498*$G497)*$BT$8</f>
        <v>0</v>
      </c>
      <c r="BU499" s="1126"/>
      <c r="BV499" s="1125">
        <f>(BV497*BV498*$G497)*$BT$8</f>
        <v>0</v>
      </c>
      <c r="BW499" s="1126"/>
      <c r="BX499" s="1125">
        <f>(BX497*BX498*$G497)*$CB$8</f>
        <v>0</v>
      </c>
      <c r="BY499" s="1126"/>
      <c r="BZ499" s="1125">
        <f>(BZ497*BZ498*$G497)*$CB$8</f>
        <v>0</v>
      </c>
      <c r="CA499" s="1126"/>
      <c r="CB499" s="1125">
        <f>(CB497*CB498*$G497)*$CB$8</f>
        <v>0</v>
      </c>
      <c r="CC499" s="1126"/>
      <c r="CD499" s="1125">
        <f>(CD497*CD498*$G497)*$CB$8</f>
        <v>0</v>
      </c>
      <c r="CE499" s="1126"/>
      <c r="CF499" s="1125">
        <f>(CF497*CF498*$G497)*$CJ$8</f>
        <v>0</v>
      </c>
      <c r="CG499" s="1126"/>
      <c r="CH499" s="1125">
        <f>(CH497*CH498*$G497)*$CJ$8</f>
        <v>0</v>
      </c>
      <c r="CI499" s="1126"/>
      <c r="CJ499" s="1125">
        <f>(CJ497*CJ498*$G497)*$CJ$8</f>
        <v>0</v>
      </c>
      <c r="CK499" s="1126"/>
      <c r="CL499" s="1125">
        <f>(CL497*CL498*$G497)*$CJ$8</f>
        <v>0</v>
      </c>
      <c r="CM499" s="1126"/>
      <c r="CN499" s="1125">
        <f>(CN497*CN498*$G497)*$CT$8</f>
        <v>0</v>
      </c>
      <c r="CO499" s="1126"/>
      <c r="CP499" s="1125">
        <f t="shared" ref="CP499" si="2091">(CP497*CP498*$G497)*$CT$8</f>
        <v>0</v>
      </c>
      <c r="CQ499" s="1126"/>
      <c r="CR499" s="1125">
        <f t="shared" ref="CR499" si="2092">(CR497*CR498*$G497)*$CT$8</f>
        <v>0</v>
      </c>
      <c r="CS499" s="1126"/>
      <c r="CT499" s="1125">
        <f t="shared" ref="CT499" si="2093">(CT497*CT498*$G497)*$CT$8</f>
        <v>0</v>
      </c>
      <c r="CU499" s="1126"/>
      <c r="CV499" s="1125">
        <f t="shared" ref="CV499" si="2094">(CV497*CV498*$G497)*$CT$8</f>
        <v>0</v>
      </c>
      <c r="CW499" s="1126"/>
      <c r="CX499" s="1125">
        <f>(CX497*CX498*$G497)*$CT$8</f>
        <v>0</v>
      </c>
      <c r="CY499" s="1126"/>
      <c r="CZ499" s="1125">
        <f>(CZ497*CZ498*$G497)*$CT$8</f>
        <v>0</v>
      </c>
      <c r="DA499" s="1126"/>
      <c r="DB499" s="1125">
        <f>(DB497*DB498*$G497)*$DB$8</f>
        <v>0</v>
      </c>
      <c r="DC499" s="1126"/>
      <c r="DD499" s="1125">
        <f>(DD497*DD498*$G497)*$DB$8</f>
        <v>0</v>
      </c>
      <c r="DE499" s="1126"/>
      <c r="DF499" s="1125">
        <f>(DF497*DF498*$G497)*$DB$8</f>
        <v>0</v>
      </c>
      <c r="DG499" s="1126"/>
      <c r="DH499" s="1125">
        <f>(DH497*DH498*$G497)*$DB$8</f>
        <v>0</v>
      </c>
      <c r="DI499" s="1126"/>
      <c r="DJ499" s="1130">
        <f>(DJ497*DJ498*$G497)*$DB$8</f>
        <v>0</v>
      </c>
      <c r="DK499" s="1131"/>
      <c r="DL499" s="1125">
        <f>(DL497*DL498*$G497)*$DB$8</f>
        <v>0</v>
      </c>
      <c r="DM499" s="1126"/>
      <c r="DN499" s="1125">
        <f>(DN497*DN498*$G497)*$DB$8</f>
        <v>0</v>
      </c>
      <c r="DO499" s="1126"/>
      <c r="DP499" s="1125">
        <f>(DP497*DP498*$G497)*$DB$8</f>
        <v>0</v>
      </c>
      <c r="DQ499" s="1126"/>
      <c r="DR499" s="1125">
        <f>(DR497*DR498*$G497)*$DB$8</f>
        <v>0</v>
      </c>
      <c r="DS499" s="1126"/>
      <c r="DT499" s="1125">
        <f>(DT497*DT498*$G497)*$DB$8</f>
        <v>0</v>
      </c>
      <c r="DU499" s="1126"/>
      <c r="DV499" s="1125">
        <f>(DV497*DV498*$G497)*$DB$8</f>
        <v>0</v>
      </c>
      <c r="DW499" s="1126"/>
      <c r="DX499" s="1125">
        <f>(DX497*DX498*$G497)*$DB$8</f>
        <v>0</v>
      </c>
      <c r="DY499" s="1126"/>
      <c r="DZ499" s="1125">
        <f>(DZ497*DZ498*$G497)*$DB$8</f>
        <v>0</v>
      </c>
      <c r="EA499" s="1126"/>
      <c r="EB499" s="1125">
        <f>(EB497*EB498*$G497)*$DB$8</f>
        <v>0</v>
      </c>
      <c r="EC499" s="1126"/>
      <c r="ED499" s="1125">
        <f>(ED497*ED498*$G497)*$DB$8</f>
        <v>0</v>
      </c>
      <c r="EE499" s="1126"/>
      <c r="EF499" s="1125">
        <f>(EF497*EF498*$G497)*$DB$8</f>
        <v>0</v>
      </c>
      <c r="EG499" s="1126"/>
      <c r="EH499" s="1125">
        <f>(EH497*EH498*$G497)*$DB$8</f>
        <v>0</v>
      </c>
      <c r="EI499" s="1126"/>
      <c r="EJ499" s="1125">
        <f>(EJ497*EJ498*$G497)*$DB$8</f>
        <v>0</v>
      </c>
      <c r="EK499" s="1126"/>
      <c r="EL499" s="1125">
        <f>(EL497*EL498*$G497)*$DB$8</f>
        <v>0</v>
      </c>
      <c r="EM499" s="1126"/>
      <c r="EN499" s="1125">
        <f>(EN497*EN498*$G497)*$EJ$8</f>
        <v>0</v>
      </c>
      <c r="EO499" s="1126"/>
      <c r="EP499" s="1125">
        <f t="shared" ref="EP499" si="2095">(EP497*EP498*$G497)*$EJ$8</f>
        <v>0</v>
      </c>
      <c r="EQ499" s="1126"/>
      <c r="ER499" s="1125">
        <f t="shared" ref="ER499" si="2096">(ER497*ER498*$G497)*$ET$8</f>
        <v>0</v>
      </c>
      <c r="ES499" s="1126"/>
      <c r="ET499" s="1125">
        <f t="shared" ref="ET499" si="2097">(ET497*ET498*$G497)*$ET$8</f>
        <v>0</v>
      </c>
      <c r="EU499" s="1126"/>
      <c r="EV499" s="1125">
        <f t="shared" ref="EV499" si="2098">(EV497*EV498*$G497)*$ET$8</f>
        <v>0</v>
      </c>
      <c r="EW499" s="1126"/>
      <c r="EX499" s="1125">
        <f t="shared" ref="EX499" si="2099">(EX497*EX498*$G497)*$ET$8</f>
        <v>0</v>
      </c>
      <c r="EY499" s="1126"/>
      <c r="EZ499" s="1125">
        <f>(EZ497*EZ498*$G497)*$ET$8</f>
        <v>0</v>
      </c>
      <c r="FA499" s="1126"/>
      <c r="FB499" s="1125">
        <f>(FB497*FB498*$G497)*$DB$8</f>
        <v>0</v>
      </c>
      <c r="FC499" s="1126"/>
      <c r="FD499" s="1125">
        <f>(FD497*FD498*$G497)*$DB$8</f>
        <v>0</v>
      </c>
      <c r="FE499" s="1126"/>
      <c r="FF499" s="1125">
        <f>(FF497*FF498*$G497)*$DB$8</f>
        <v>0</v>
      </c>
      <c r="FG499" s="1126"/>
      <c r="FH499" s="1125">
        <f>(FH497*FH498*$G497)*$DB$8</f>
        <v>0</v>
      </c>
      <c r="FI499" s="1126"/>
      <c r="FJ499" s="1125">
        <f>(FJ497*FJ498*$G497)*$DB$8</f>
        <v>0</v>
      </c>
      <c r="FK499" s="1126"/>
      <c r="FL499" s="1125">
        <f>(FL497*FL498*$G497)*$DB$8</f>
        <v>0</v>
      </c>
      <c r="FM499" s="1126"/>
      <c r="FN499" s="1125">
        <f>(FN497*FN498*$G497)*$DB$8</f>
        <v>0</v>
      </c>
      <c r="FO499" s="1126"/>
      <c r="FP499" s="1125">
        <f>(FP497*FP498*$G497)*$DB$8</f>
        <v>0</v>
      </c>
      <c r="FQ499" s="1126"/>
      <c r="FR499" s="1125">
        <f>(FR497*FR498*$G497)*$DB$8</f>
        <v>0</v>
      </c>
      <c r="FS499" s="1126"/>
      <c r="FT499" s="1125">
        <f>(FT497*FT498*$G497)*$DB$8</f>
        <v>0</v>
      </c>
      <c r="FU499" s="1126"/>
      <c r="FV499" s="1125">
        <f>(FV497*FV498*$G497)*$DB$8</f>
        <v>0</v>
      </c>
      <c r="FW499" s="1126"/>
      <c r="FX499" s="1125">
        <f>(FX497*FX498*$G497)*$DB$8</f>
        <v>0</v>
      </c>
      <c r="FY499" s="1126"/>
      <c r="FZ499" s="1125">
        <f>(FZ497*FZ498*$G497)*$DB$8</f>
        <v>0</v>
      </c>
      <c r="GA499" s="1126"/>
      <c r="GB499" s="1125">
        <f>(GB497*GB498*$G497)*$DB$8</f>
        <v>0</v>
      </c>
      <c r="GC499" s="1126"/>
      <c r="GD499" s="1125">
        <f>(GD497*GD498*$G497)*$DB$8</f>
        <v>0</v>
      </c>
      <c r="GE499" s="1126"/>
      <c r="GF499" s="1125">
        <f>(GF497*GF498*$G497)*$DB$8</f>
        <v>0</v>
      </c>
      <c r="GG499" s="1126"/>
      <c r="GH499" s="1125">
        <f>(GH497*GH498*$G497)*$DB$8</f>
        <v>0</v>
      </c>
      <c r="GI499" s="1126"/>
      <c r="GJ499" s="1125">
        <f>(GJ497*GJ498*$G497)*$DB$8</f>
        <v>0</v>
      </c>
      <c r="GK499" s="1126"/>
      <c r="GL499" s="1125">
        <f>(GL497*GL498*$G497)*$DB$8</f>
        <v>0</v>
      </c>
      <c r="GM499" s="1126"/>
      <c r="GN499" s="1125">
        <f>(GN497*GN498*$G497)*$DB$8</f>
        <v>0</v>
      </c>
      <c r="GO499" s="1126"/>
      <c r="GP499" s="1125">
        <f>(GP497*GP498*$G497)*$DB$8</f>
        <v>0</v>
      </c>
      <c r="GQ499" s="1126"/>
      <c r="GR499" s="1125">
        <f>(GR497*GR498*$G497)*$DB$8</f>
        <v>0</v>
      </c>
      <c r="GS499" s="1126"/>
      <c r="GT499" s="1125">
        <f>(GT497*GT498*$G497)*$DB$8</f>
        <v>0</v>
      </c>
      <c r="GU499" s="1126"/>
      <c r="GV499" s="1125">
        <f t="shared" ref="GV499" si="2100">(GV497*GV498*$G497)*$DB$8</f>
        <v>0</v>
      </c>
      <c r="GW499" s="1126"/>
      <c r="GX499" s="1125">
        <f t="shared" ref="GX499" si="2101">(GX497*GX498*$G497)*$DB$8</f>
        <v>0</v>
      </c>
      <c r="GY499" s="1126"/>
      <c r="GZ499" s="1125">
        <f t="shared" ref="GZ499" si="2102">(GZ497*GZ498*$G497)*$DB$8</f>
        <v>0</v>
      </c>
      <c r="HA499" s="1126"/>
      <c r="HB499" s="1125">
        <f>(HB497*HB498*$G497)*$DB$8</f>
        <v>0</v>
      </c>
      <c r="HC499" s="1126"/>
      <c r="HD499" s="1125">
        <f t="shared" ref="HD499" si="2103">(HD497*HD498*$G497)*$DB$8</f>
        <v>0</v>
      </c>
      <c r="HE499" s="1126"/>
      <c r="HF499" s="1125">
        <f t="shared" ref="HF499" si="2104">(HF497*HF498*$G497)*$DB$8</f>
        <v>0</v>
      </c>
      <c r="HG499" s="1126"/>
      <c r="HH499" s="1125">
        <f t="shared" ref="HH499" si="2105">(HH497*HH498*$G497)*$DB$8</f>
        <v>0</v>
      </c>
      <c r="HI499" s="1126"/>
    </row>
    <row r="500" spans="1:217" ht="12.75" hidden="1" customHeight="1">
      <c r="A500" s="1139"/>
      <c r="B500" s="1140"/>
      <c r="C500" s="1139"/>
      <c r="D500" s="1141"/>
      <c r="E500" s="1141"/>
      <c r="F500" s="1142"/>
      <c r="G500" s="1141"/>
      <c r="H500" s="733"/>
      <c r="I500" s="1143"/>
      <c r="J500" s="1144"/>
      <c r="K500" s="839" t="s">
        <v>382</v>
      </c>
      <c r="L500" s="1121">
        <f>L499</f>
        <v>0</v>
      </c>
      <c r="M500" s="1122"/>
      <c r="N500" s="1121">
        <f>L500+N499</f>
        <v>0</v>
      </c>
      <c r="O500" s="1122"/>
      <c r="P500" s="1121">
        <f>N500+P499</f>
        <v>0</v>
      </c>
      <c r="Q500" s="1122"/>
      <c r="R500" s="1121">
        <f>P500+R499</f>
        <v>0</v>
      </c>
      <c r="S500" s="1122"/>
      <c r="T500" s="1121">
        <f>R500+T499</f>
        <v>0</v>
      </c>
      <c r="U500" s="1122"/>
      <c r="V500" s="1121">
        <f>T500+V499</f>
        <v>0</v>
      </c>
      <c r="W500" s="1122"/>
      <c r="X500" s="1121">
        <f>V500+X499</f>
        <v>0</v>
      </c>
      <c r="Y500" s="1122"/>
      <c r="Z500" s="1121">
        <f>X500+Z499</f>
        <v>0</v>
      </c>
      <c r="AA500" s="1122"/>
      <c r="AB500" s="1121">
        <f>Z500+AB499</f>
        <v>0</v>
      </c>
      <c r="AC500" s="1122"/>
      <c r="AD500" s="1121">
        <f>AB500+AD499</f>
        <v>0</v>
      </c>
      <c r="AE500" s="1122"/>
      <c r="AF500" s="1121">
        <f>AD500+AF499</f>
        <v>0</v>
      </c>
      <c r="AG500" s="1122"/>
      <c r="AH500" s="1121">
        <f>AF500+AH499</f>
        <v>0</v>
      </c>
      <c r="AI500" s="1122"/>
      <c r="AJ500" s="1121">
        <f>AH500+AJ499</f>
        <v>0</v>
      </c>
      <c r="AK500" s="1122"/>
      <c r="AL500" s="1121">
        <f>AJ500+AL499</f>
        <v>0</v>
      </c>
      <c r="AM500" s="1122"/>
      <c r="AN500" s="1121">
        <f>AL500+AN499</f>
        <v>0</v>
      </c>
      <c r="AO500" s="1122"/>
      <c r="AP500" s="1121">
        <f>AN500+AP499</f>
        <v>0</v>
      </c>
      <c r="AQ500" s="1122"/>
      <c r="AR500" s="1121">
        <f>AP500+AR499</f>
        <v>0</v>
      </c>
      <c r="AS500" s="1122"/>
      <c r="AT500" s="1121">
        <f>AR500+AT499</f>
        <v>0</v>
      </c>
      <c r="AU500" s="1122"/>
      <c r="AV500" s="1121">
        <f>AT500+AV499</f>
        <v>0</v>
      </c>
      <c r="AW500" s="1122"/>
      <c r="AX500" s="1121">
        <f>AV500+AX499</f>
        <v>0</v>
      </c>
      <c r="AY500" s="1122"/>
      <c r="AZ500" s="1121">
        <f>AX500+AZ499</f>
        <v>0</v>
      </c>
      <c r="BA500" s="1122"/>
      <c r="BB500" s="1121">
        <f>AZ500+BB499</f>
        <v>0</v>
      </c>
      <c r="BC500" s="1122"/>
      <c r="BD500" s="1121">
        <f>BB500+BD499</f>
        <v>0</v>
      </c>
      <c r="BE500" s="1122"/>
      <c r="BF500" s="1121">
        <f>BD500+BF499</f>
        <v>0</v>
      </c>
      <c r="BG500" s="1122"/>
      <c r="BH500" s="1121">
        <f>BF500+BH499</f>
        <v>0</v>
      </c>
      <c r="BI500" s="1122"/>
      <c r="BJ500" s="1121">
        <f>BH500+BJ499</f>
        <v>0</v>
      </c>
      <c r="BK500" s="1122"/>
      <c r="BL500" s="1121">
        <f>BJ500+BL499</f>
        <v>0</v>
      </c>
      <c r="BM500" s="1122"/>
      <c r="BN500" s="1121">
        <f>BL500+BN499</f>
        <v>0</v>
      </c>
      <c r="BO500" s="1122"/>
      <c r="BP500" s="1121">
        <f>BN500+BP499</f>
        <v>0</v>
      </c>
      <c r="BQ500" s="1122"/>
      <c r="BR500" s="1121">
        <f>BP500+BR499</f>
        <v>0</v>
      </c>
      <c r="BS500" s="1122"/>
      <c r="BT500" s="1121">
        <f>BR500+BT499</f>
        <v>0</v>
      </c>
      <c r="BU500" s="1122"/>
      <c r="BV500" s="1121">
        <f>BT500+BV499</f>
        <v>0</v>
      </c>
      <c r="BW500" s="1122"/>
      <c r="BX500" s="1121">
        <f>BV500+BX499</f>
        <v>0</v>
      </c>
      <c r="BY500" s="1122"/>
      <c r="BZ500" s="1121">
        <f>BX500+BZ499</f>
        <v>0</v>
      </c>
      <c r="CA500" s="1122"/>
      <c r="CB500" s="1121">
        <f>BZ500+CB499</f>
        <v>0</v>
      </c>
      <c r="CC500" s="1122"/>
      <c r="CD500" s="1121">
        <f>CB500+CD499</f>
        <v>0</v>
      </c>
      <c r="CE500" s="1122"/>
      <c r="CF500" s="1121">
        <f>CD500+CF499</f>
        <v>0</v>
      </c>
      <c r="CG500" s="1122"/>
      <c r="CH500" s="1121">
        <f>CF500+CH499</f>
        <v>0</v>
      </c>
      <c r="CI500" s="1122"/>
      <c r="CJ500" s="1121">
        <f>CH500+CJ499</f>
        <v>0</v>
      </c>
      <c r="CK500" s="1122"/>
      <c r="CL500" s="1121">
        <f>CJ500+CL499</f>
        <v>0</v>
      </c>
      <c r="CM500" s="1122"/>
      <c r="CN500" s="1121">
        <f>CL500+CN499</f>
        <v>0</v>
      </c>
      <c r="CO500" s="1122"/>
      <c r="CP500" s="1121">
        <f>CN500+CP499</f>
        <v>0</v>
      </c>
      <c r="CQ500" s="1122"/>
      <c r="CR500" s="1121">
        <f>CP500+CR499</f>
        <v>0</v>
      </c>
      <c r="CS500" s="1122"/>
      <c r="CT500" s="1121">
        <f>CR500+CT499</f>
        <v>0</v>
      </c>
      <c r="CU500" s="1122"/>
      <c r="CV500" s="1121">
        <f>CT500+CV499</f>
        <v>0</v>
      </c>
      <c r="CW500" s="1122"/>
      <c r="CX500" s="1121">
        <f>CV500+CX499</f>
        <v>0</v>
      </c>
      <c r="CY500" s="1122"/>
      <c r="CZ500" s="1121">
        <f>CX500+CZ499</f>
        <v>0</v>
      </c>
      <c r="DA500" s="1122"/>
      <c r="DB500" s="1121">
        <f>CZ500+DB499</f>
        <v>0</v>
      </c>
      <c r="DC500" s="1122"/>
      <c r="DD500" s="1121">
        <f>DB500+DD499</f>
        <v>0</v>
      </c>
      <c r="DE500" s="1122"/>
      <c r="DF500" s="1121">
        <f>DD500+DF499</f>
        <v>0</v>
      </c>
      <c r="DG500" s="1122"/>
      <c r="DH500" s="1121">
        <f>DF500+DH499</f>
        <v>0</v>
      </c>
      <c r="DI500" s="1122"/>
      <c r="DJ500" s="1127">
        <f>DH500+DJ499</f>
        <v>0</v>
      </c>
      <c r="DK500" s="1128"/>
      <c r="DL500" s="1121">
        <f>DJ500+DL499</f>
        <v>0</v>
      </c>
      <c r="DM500" s="1122"/>
      <c r="DN500" s="1121">
        <f>DL500+DN499</f>
        <v>0</v>
      </c>
      <c r="DO500" s="1122"/>
      <c r="DP500" s="1121">
        <f>DN500+DP499</f>
        <v>0</v>
      </c>
      <c r="DQ500" s="1122"/>
      <c r="DR500" s="1121">
        <f>DP500+DR499</f>
        <v>0</v>
      </c>
      <c r="DS500" s="1122"/>
      <c r="DT500" s="1121">
        <f>DR500+DT499</f>
        <v>0</v>
      </c>
      <c r="DU500" s="1122"/>
      <c r="DV500" s="1121">
        <f>DT500+DV499</f>
        <v>0</v>
      </c>
      <c r="DW500" s="1122"/>
      <c r="DX500" s="1121">
        <f>DV500+DX499</f>
        <v>0</v>
      </c>
      <c r="DY500" s="1122"/>
      <c r="DZ500" s="1121">
        <f>DX500+DZ499</f>
        <v>0</v>
      </c>
      <c r="EA500" s="1122"/>
      <c r="EB500" s="1121">
        <f>DZ500+EB499</f>
        <v>0</v>
      </c>
      <c r="EC500" s="1122"/>
      <c r="ED500" s="1121">
        <f>EB500+ED499</f>
        <v>0</v>
      </c>
      <c r="EE500" s="1122"/>
      <c r="EF500" s="1121">
        <f>ED500+EF499</f>
        <v>0</v>
      </c>
      <c r="EG500" s="1122"/>
      <c r="EH500" s="1121">
        <f>EF500+EH499</f>
        <v>0</v>
      </c>
      <c r="EI500" s="1122"/>
      <c r="EJ500" s="1121">
        <f>EH500+EJ499</f>
        <v>0</v>
      </c>
      <c r="EK500" s="1122"/>
      <c r="EL500" s="1121">
        <f>EJ500+EL499</f>
        <v>0</v>
      </c>
      <c r="EM500" s="1122"/>
      <c r="EN500" s="1121">
        <f>EL500+EN499</f>
        <v>0</v>
      </c>
      <c r="EO500" s="1122"/>
      <c r="EP500" s="1121">
        <f>EN500+EP499</f>
        <v>0</v>
      </c>
      <c r="EQ500" s="1122"/>
      <c r="ER500" s="1121">
        <f>EP500+ER499</f>
        <v>0</v>
      </c>
      <c r="ES500" s="1122"/>
      <c r="ET500" s="1121">
        <f>ER500+ET499</f>
        <v>0</v>
      </c>
      <c r="EU500" s="1122"/>
      <c r="EV500" s="1121">
        <f>ET500+EV499</f>
        <v>0</v>
      </c>
      <c r="EW500" s="1122"/>
      <c r="EX500" s="1121">
        <f>EV500+EX499</f>
        <v>0</v>
      </c>
      <c r="EY500" s="1122"/>
      <c r="EZ500" s="1121">
        <f>EX500+EZ499</f>
        <v>0</v>
      </c>
      <c r="FA500" s="1122"/>
      <c r="FB500" s="1121">
        <f>EZ500+FB499</f>
        <v>0</v>
      </c>
      <c r="FC500" s="1122"/>
      <c r="FD500" s="1121">
        <f>FB500+FD499</f>
        <v>0</v>
      </c>
      <c r="FE500" s="1122"/>
      <c r="FF500" s="1121">
        <f>FD500+FF499</f>
        <v>0</v>
      </c>
      <c r="FG500" s="1122"/>
      <c r="FH500" s="1121">
        <f>FF500+FH499</f>
        <v>0</v>
      </c>
      <c r="FI500" s="1122"/>
      <c r="FJ500" s="1121">
        <f>FH500+FJ499</f>
        <v>0</v>
      </c>
      <c r="FK500" s="1122"/>
      <c r="FL500" s="1121">
        <f>FJ500+FL499</f>
        <v>0</v>
      </c>
      <c r="FM500" s="1122"/>
      <c r="FN500" s="1121">
        <f>FL500+FN499</f>
        <v>0</v>
      </c>
      <c r="FO500" s="1122"/>
      <c r="FP500" s="1121">
        <f>FN500+FP499</f>
        <v>0</v>
      </c>
      <c r="FQ500" s="1122"/>
      <c r="FR500" s="1121">
        <f>FP500+FR499</f>
        <v>0</v>
      </c>
      <c r="FS500" s="1122"/>
      <c r="FT500" s="1121">
        <f>FR500+FT499</f>
        <v>0</v>
      </c>
      <c r="FU500" s="1122"/>
      <c r="FV500" s="1121">
        <f>FT500+FV499</f>
        <v>0</v>
      </c>
      <c r="FW500" s="1122"/>
      <c r="FX500" s="1121">
        <f>FV500+FX499</f>
        <v>0</v>
      </c>
      <c r="FY500" s="1122"/>
      <c r="FZ500" s="1121">
        <f>FX500+FZ499</f>
        <v>0</v>
      </c>
      <c r="GA500" s="1122"/>
      <c r="GB500" s="1121">
        <f>FZ500+GB499</f>
        <v>0</v>
      </c>
      <c r="GC500" s="1122"/>
      <c r="GD500" s="1121">
        <f>GB500+GD499</f>
        <v>0</v>
      </c>
      <c r="GE500" s="1122"/>
      <c r="GF500" s="1121">
        <f>GD500+GF499</f>
        <v>0</v>
      </c>
      <c r="GG500" s="1122"/>
      <c r="GH500" s="1121">
        <f>GF500+GH499</f>
        <v>0</v>
      </c>
      <c r="GI500" s="1122"/>
      <c r="GJ500" s="1121">
        <f>GH500+GJ499</f>
        <v>0</v>
      </c>
      <c r="GK500" s="1122"/>
      <c r="GL500" s="1121">
        <f>GJ500+GL499</f>
        <v>0</v>
      </c>
      <c r="GM500" s="1122"/>
      <c r="GN500" s="1121">
        <f>GL500+GN499</f>
        <v>0</v>
      </c>
      <c r="GO500" s="1122"/>
      <c r="GP500" s="1121">
        <f>GN500+GP499</f>
        <v>0</v>
      </c>
      <c r="GQ500" s="1122"/>
      <c r="GR500" s="1121">
        <f>GP500+GR499</f>
        <v>0</v>
      </c>
      <c r="GS500" s="1122"/>
      <c r="GT500" s="1121">
        <f>GR500+GT499</f>
        <v>0</v>
      </c>
      <c r="GU500" s="1122"/>
      <c r="GV500" s="1121">
        <f t="shared" ref="GV500" si="2106">GT500+GV499</f>
        <v>0</v>
      </c>
      <c r="GW500" s="1122"/>
      <c r="GX500" s="1121">
        <f t="shared" ref="GX500" si="2107">GV500+GX499</f>
        <v>0</v>
      </c>
      <c r="GY500" s="1122"/>
      <c r="GZ500" s="1121">
        <f t="shared" ref="GZ500" si="2108">GX500+GZ499</f>
        <v>0</v>
      </c>
      <c r="HA500" s="1122"/>
      <c r="HB500" s="1121">
        <f>GZ500+HB499</f>
        <v>0</v>
      </c>
      <c r="HC500" s="1122"/>
      <c r="HD500" s="1121">
        <f t="shared" ref="HD500" si="2109">HB500+HD499</f>
        <v>0</v>
      </c>
      <c r="HE500" s="1122"/>
      <c r="HF500" s="1121">
        <f t="shared" ref="HF500" si="2110">HD500+HF499</f>
        <v>0</v>
      </c>
      <c r="HG500" s="1122"/>
      <c r="HH500" s="1121">
        <f t="shared" ref="HH500" si="2111">HF500+HH499</f>
        <v>0</v>
      </c>
      <c r="HI500" s="1122"/>
    </row>
    <row r="501" spans="1:217" s="19" customFormat="1" ht="12.75" hidden="1" customHeight="1">
      <c r="A501" s="1139"/>
      <c r="B501" s="1140"/>
      <c r="C501" s="1139"/>
      <c r="D501" s="1141"/>
      <c r="E501" s="1141"/>
      <c r="F501" s="1142"/>
      <c r="G501" s="1141"/>
      <c r="H501" s="840"/>
      <c r="I501" s="1143"/>
      <c r="J501" s="1144"/>
      <c r="K501" s="841" t="s">
        <v>383</v>
      </c>
      <c r="L501" s="1117"/>
      <c r="M501" s="1118"/>
      <c r="N501" s="1117"/>
      <c r="O501" s="1118"/>
      <c r="P501" s="1117"/>
      <c r="Q501" s="1118"/>
      <c r="R501" s="1117"/>
      <c r="S501" s="1118"/>
      <c r="T501" s="1117"/>
      <c r="U501" s="1118"/>
      <c r="V501" s="1117"/>
      <c r="W501" s="1118"/>
      <c r="X501" s="1117"/>
      <c r="Y501" s="1118"/>
      <c r="Z501" s="1117"/>
      <c r="AA501" s="1118"/>
      <c r="AB501" s="1117"/>
      <c r="AC501" s="1118"/>
      <c r="AD501" s="1117"/>
      <c r="AE501" s="1118"/>
      <c r="AF501" s="1117"/>
      <c r="AG501" s="1118"/>
      <c r="AH501" s="1117"/>
      <c r="AI501" s="1118"/>
      <c r="AJ501" s="1117"/>
      <c r="AK501" s="1118"/>
      <c r="AL501" s="1117"/>
      <c r="AM501" s="1118"/>
      <c r="AN501" s="1117"/>
      <c r="AO501" s="1118"/>
      <c r="AP501" s="1117"/>
      <c r="AQ501" s="1118"/>
      <c r="AR501" s="1117"/>
      <c r="AS501" s="1118"/>
      <c r="AT501" s="1117"/>
      <c r="AU501" s="1118"/>
      <c r="AV501" s="1117"/>
      <c r="AW501" s="1118"/>
      <c r="AX501" s="1117"/>
      <c r="AY501" s="1118"/>
      <c r="AZ501" s="1117"/>
      <c r="BA501" s="1118"/>
      <c r="BB501" s="1117"/>
      <c r="BC501" s="1118"/>
      <c r="BD501" s="1117"/>
      <c r="BE501" s="1118"/>
      <c r="BF501" s="1117"/>
      <c r="BG501" s="1118"/>
      <c r="BH501" s="1117"/>
      <c r="BI501" s="1118"/>
      <c r="BJ501" s="1117"/>
      <c r="BK501" s="1118"/>
      <c r="BL501" s="1117"/>
      <c r="BM501" s="1118"/>
      <c r="BN501" s="1117"/>
      <c r="BO501" s="1118"/>
      <c r="BP501" s="1117"/>
      <c r="BQ501" s="1118"/>
      <c r="BR501" s="1117"/>
      <c r="BS501" s="1118"/>
      <c r="BT501" s="1117"/>
      <c r="BU501" s="1118"/>
      <c r="BV501" s="1117"/>
      <c r="BW501" s="1118"/>
      <c r="BX501" s="1117"/>
      <c r="BY501" s="1118"/>
      <c r="BZ501" s="1117"/>
      <c r="CA501" s="1118"/>
      <c r="CB501" s="1117"/>
      <c r="CC501" s="1118"/>
      <c r="CD501" s="1117"/>
      <c r="CE501" s="1118"/>
      <c r="CF501" s="1117"/>
      <c r="CG501" s="1118"/>
      <c r="CH501" s="1117"/>
      <c r="CI501" s="1118"/>
      <c r="CJ501" s="1117"/>
      <c r="CK501" s="1118"/>
      <c r="CL501" s="1117"/>
      <c r="CM501" s="1118"/>
      <c r="CN501" s="1117"/>
      <c r="CO501" s="1118"/>
      <c r="CP501" s="1117"/>
      <c r="CQ501" s="1118"/>
      <c r="CR501" s="1117"/>
      <c r="CS501" s="1118"/>
      <c r="CT501" s="1117"/>
      <c r="CU501" s="1118"/>
      <c r="CV501" s="1117"/>
      <c r="CW501" s="1118"/>
      <c r="CX501" s="1117"/>
      <c r="CY501" s="1118"/>
      <c r="CZ501" s="1117"/>
      <c r="DA501" s="1118"/>
      <c r="DB501" s="1117"/>
      <c r="DC501" s="1118"/>
      <c r="DD501" s="1117"/>
      <c r="DE501" s="1118"/>
      <c r="DF501" s="1117"/>
      <c r="DG501" s="1118"/>
      <c r="DH501" s="1117"/>
      <c r="DI501" s="1118"/>
      <c r="DJ501" s="1123"/>
      <c r="DK501" s="1124"/>
      <c r="DL501" s="1117"/>
      <c r="DM501" s="1118"/>
      <c r="DN501" s="1117"/>
      <c r="DO501" s="1118"/>
      <c r="DP501" s="1117"/>
      <c r="DQ501" s="1118"/>
      <c r="DR501" s="1117"/>
      <c r="DS501" s="1118"/>
      <c r="DT501" s="1117"/>
      <c r="DU501" s="1118"/>
      <c r="DV501" s="1117"/>
      <c r="DW501" s="1118"/>
      <c r="DX501" s="1117"/>
      <c r="DY501" s="1118"/>
      <c r="DZ501" s="1117"/>
      <c r="EA501" s="1118"/>
      <c r="EB501" s="1117"/>
      <c r="EC501" s="1118"/>
      <c r="ED501" s="1117"/>
      <c r="EE501" s="1118"/>
      <c r="EF501" s="1117"/>
      <c r="EG501" s="1118"/>
      <c r="EH501" s="1117"/>
      <c r="EI501" s="1118"/>
      <c r="EJ501" s="1117"/>
      <c r="EK501" s="1118"/>
      <c r="EL501" s="1117"/>
      <c r="EM501" s="1118"/>
      <c r="EN501" s="1117"/>
      <c r="EO501" s="1118"/>
      <c r="EP501" s="1117"/>
      <c r="EQ501" s="1118"/>
      <c r="ER501" s="1117"/>
      <c r="ES501" s="1118"/>
      <c r="ET501" s="1117"/>
      <c r="EU501" s="1118"/>
      <c r="EV501" s="1117"/>
      <c r="EW501" s="1118"/>
      <c r="EX501" s="1117"/>
      <c r="EY501" s="1118"/>
      <c r="EZ501" s="1117"/>
      <c r="FA501" s="1118"/>
      <c r="FB501" s="1117"/>
      <c r="FC501" s="1118"/>
      <c r="FD501" s="1117"/>
      <c r="FE501" s="1118"/>
      <c r="FF501" s="1117"/>
      <c r="FG501" s="1118"/>
      <c r="FH501" s="1117"/>
      <c r="FI501" s="1118"/>
      <c r="FJ501" s="1117"/>
      <c r="FK501" s="1118"/>
      <c r="FL501" s="1117"/>
      <c r="FM501" s="1118"/>
      <c r="FN501" s="1117"/>
      <c r="FO501" s="1118"/>
      <c r="FP501" s="1117"/>
      <c r="FQ501" s="1118"/>
      <c r="FR501" s="1117"/>
      <c r="FS501" s="1118"/>
      <c r="FT501" s="1117"/>
      <c r="FU501" s="1118"/>
      <c r="FV501" s="1117"/>
      <c r="FW501" s="1118"/>
      <c r="FX501" s="1117"/>
      <c r="FY501" s="1118"/>
      <c r="FZ501" s="1117"/>
      <c r="GA501" s="1118"/>
      <c r="GB501" s="1117"/>
      <c r="GC501" s="1118"/>
      <c r="GD501" s="1117"/>
      <c r="GE501" s="1118"/>
      <c r="GF501" s="1117"/>
      <c r="GG501" s="1118"/>
      <c r="GH501" s="1117"/>
      <c r="GI501" s="1118"/>
      <c r="GJ501" s="1117"/>
      <c r="GK501" s="1118"/>
      <c r="GL501" s="1117"/>
      <c r="GM501" s="1118"/>
      <c r="GN501" s="1117"/>
      <c r="GO501" s="1118"/>
      <c r="GP501" s="1117"/>
      <c r="GQ501" s="1118"/>
      <c r="GR501" s="1117"/>
      <c r="GS501" s="1118"/>
      <c r="GT501" s="1117"/>
      <c r="GU501" s="1118"/>
      <c r="GV501" s="1117"/>
      <c r="GW501" s="1118"/>
      <c r="GX501" s="1117"/>
      <c r="GY501" s="1118"/>
      <c r="GZ501" s="1117"/>
      <c r="HA501" s="1118"/>
      <c r="HB501" s="1117"/>
      <c r="HC501" s="1118"/>
      <c r="HD501" s="1117"/>
      <c r="HE501" s="1118"/>
      <c r="HF501" s="1117"/>
      <c r="HG501" s="1118"/>
      <c r="HH501" s="1117"/>
      <c r="HI501" s="1118"/>
    </row>
    <row r="502" spans="1:217" s="20" customFormat="1" ht="12.75" hidden="1" customHeight="1">
      <c r="A502" s="1139"/>
      <c r="B502" s="1140"/>
      <c r="C502" s="1139"/>
      <c r="D502" s="1141"/>
      <c r="E502" s="1141"/>
      <c r="F502" s="1142"/>
      <c r="G502" s="1141"/>
      <c r="H502" s="842"/>
      <c r="I502" s="1143"/>
      <c r="J502" s="1144"/>
      <c r="K502" s="843" t="s">
        <v>384</v>
      </c>
      <c r="L502" s="1113">
        <f>L501</f>
        <v>0</v>
      </c>
      <c r="M502" s="1114"/>
      <c r="N502" s="1113">
        <f>N501+L502</f>
        <v>0</v>
      </c>
      <c r="O502" s="1114"/>
      <c r="P502" s="1113">
        <f>P501+N502</f>
        <v>0</v>
      </c>
      <c r="Q502" s="1114"/>
      <c r="R502" s="1113">
        <f>R501+P502</f>
        <v>0</v>
      </c>
      <c r="S502" s="1114"/>
      <c r="T502" s="1113">
        <f>T501+R502</f>
        <v>0</v>
      </c>
      <c r="U502" s="1114"/>
      <c r="V502" s="1113">
        <f>V501+T502</f>
        <v>0</v>
      </c>
      <c r="W502" s="1114"/>
      <c r="X502" s="1113">
        <f>X501+V502</f>
        <v>0</v>
      </c>
      <c r="Y502" s="1114"/>
      <c r="Z502" s="1113">
        <f>Z501+X502</f>
        <v>0</v>
      </c>
      <c r="AA502" s="1114"/>
      <c r="AB502" s="1113">
        <f>AB501+Z502</f>
        <v>0</v>
      </c>
      <c r="AC502" s="1114"/>
      <c r="AD502" s="1113">
        <f>AD501+AB502</f>
        <v>0</v>
      </c>
      <c r="AE502" s="1114"/>
      <c r="AF502" s="1113">
        <f>AF501+AD502</f>
        <v>0</v>
      </c>
      <c r="AG502" s="1114"/>
      <c r="AH502" s="1113">
        <f>AH501+AF502</f>
        <v>0</v>
      </c>
      <c r="AI502" s="1114"/>
      <c r="AJ502" s="1113">
        <f>AJ501+AH502</f>
        <v>0</v>
      </c>
      <c r="AK502" s="1114"/>
      <c r="AL502" s="1113">
        <f>AL501+AJ502</f>
        <v>0</v>
      </c>
      <c r="AM502" s="1114"/>
      <c r="AN502" s="1113">
        <f>AN501+AL502</f>
        <v>0</v>
      </c>
      <c r="AO502" s="1114"/>
      <c r="AP502" s="1113">
        <f>AP501+AN502</f>
        <v>0</v>
      </c>
      <c r="AQ502" s="1114"/>
      <c r="AR502" s="1113">
        <f>AR501+AP502</f>
        <v>0</v>
      </c>
      <c r="AS502" s="1114"/>
      <c r="AT502" s="1113">
        <f>AT501+AR502</f>
        <v>0</v>
      </c>
      <c r="AU502" s="1114"/>
      <c r="AV502" s="1113">
        <f>AV501+AT502</f>
        <v>0</v>
      </c>
      <c r="AW502" s="1114"/>
      <c r="AX502" s="1113">
        <f>AX501+AV502</f>
        <v>0</v>
      </c>
      <c r="AY502" s="1114"/>
      <c r="AZ502" s="1113">
        <f>AZ501+AX502</f>
        <v>0</v>
      </c>
      <c r="BA502" s="1114"/>
      <c r="BB502" s="1113">
        <f>BB501+AZ502</f>
        <v>0</v>
      </c>
      <c r="BC502" s="1114"/>
      <c r="BD502" s="1113">
        <f>BD501+BB502</f>
        <v>0</v>
      </c>
      <c r="BE502" s="1114"/>
      <c r="BF502" s="1113">
        <f>BF501+BD502</f>
        <v>0</v>
      </c>
      <c r="BG502" s="1114"/>
      <c r="BH502" s="1113">
        <f>BH501+BF502</f>
        <v>0</v>
      </c>
      <c r="BI502" s="1114"/>
      <c r="BJ502" s="1113">
        <f>BJ501+BH502</f>
        <v>0</v>
      </c>
      <c r="BK502" s="1114"/>
      <c r="BL502" s="1113">
        <f>BL501+BJ502</f>
        <v>0</v>
      </c>
      <c r="BM502" s="1114"/>
      <c r="BN502" s="1113">
        <f>BN501+BL502</f>
        <v>0</v>
      </c>
      <c r="BO502" s="1114"/>
      <c r="BP502" s="1113">
        <f>BP501+BN502</f>
        <v>0</v>
      </c>
      <c r="BQ502" s="1114"/>
      <c r="BR502" s="1113">
        <f>BR501+BP502</f>
        <v>0</v>
      </c>
      <c r="BS502" s="1114"/>
      <c r="BT502" s="1113">
        <f>BT501+BR502</f>
        <v>0</v>
      </c>
      <c r="BU502" s="1114"/>
      <c r="BV502" s="1113">
        <f>BV501+BT502</f>
        <v>0</v>
      </c>
      <c r="BW502" s="1114"/>
      <c r="BX502" s="1113">
        <f>BX501+BV502</f>
        <v>0</v>
      </c>
      <c r="BY502" s="1114"/>
      <c r="BZ502" s="1113">
        <f>BZ501+BX502</f>
        <v>0</v>
      </c>
      <c r="CA502" s="1114"/>
      <c r="CB502" s="1113">
        <f>CB501+BZ502</f>
        <v>0</v>
      </c>
      <c r="CC502" s="1114"/>
      <c r="CD502" s="1113">
        <f>CD501+CB502</f>
        <v>0</v>
      </c>
      <c r="CE502" s="1114"/>
      <c r="CF502" s="1113">
        <f>CF501+CD502</f>
        <v>0</v>
      </c>
      <c r="CG502" s="1114"/>
      <c r="CH502" s="1113">
        <f>CH501+CF502</f>
        <v>0</v>
      </c>
      <c r="CI502" s="1114"/>
      <c r="CJ502" s="1113">
        <f>CJ501+CH502</f>
        <v>0</v>
      </c>
      <c r="CK502" s="1114"/>
      <c r="CL502" s="1113">
        <f>CL501+CJ502</f>
        <v>0</v>
      </c>
      <c r="CM502" s="1114"/>
      <c r="CN502" s="1113">
        <f>CN501+CL502</f>
        <v>0</v>
      </c>
      <c r="CO502" s="1114"/>
      <c r="CP502" s="1113">
        <f>CP501+CN502</f>
        <v>0</v>
      </c>
      <c r="CQ502" s="1114"/>
      <c r="CR502" s="1113">
        <f>CR501+CP502</f>
        <v>0</v>
      </c>
      <c r="CS502" s="1114"/>
      <c r="CT502" s="1113">
        <f>CT501+CR502</f>
        <v>0</v>
      </c>
      <c r="CU502" s="1114"/>
      <c r="CV502" s="1113">
        <f>CV501+CT502</f>
        <v>0</v>
      </c>
      <c r="CW502" s="1114"/>
      <c r="CX502" s="1113">
        <f>CX501+CV502</f>
        <v>0</v>
      </c>
      <c r="CY502" s="1114"/>
      <c r="CZ502" s="1113">
        <f>CZ501+CX502</f>
        <v>0</v>
      </c>
      <c r="DA502" s="1114"/>
      <c r="DB502" s="1113">
        <f>DB501+CZ502</f>
        <v>0</v>
      </c>
      <c r="DC502" s="1114"/>
      <c r="DD502" s="1113">
        <f>DD501+DB502</f>
        <v>0</v>
      </c>
      <c r="DE502" s="1114"/>
      <c r="DF502" s="1113">
        <f>DF501+DD502</f>
        <v>0</v>
      </c>
      <c r="DG502" s="1114"/>
      <c r="DH502" s="1113">
        <f>DH501+DF502</f>
        <v>0</v>
      </c>
      <c r="DI502" s="1114"/>
      <c r="DJ502" s="1119">
        <f>DJ501+DH502</f>
        <v>0</v>
      </c>
      <c r="DK502" s="1120"/>
      <c r="DL502" s="1113">
        <f>DL501+DJ502</f>
        <v>0</v>
      </c>
      <c r="DM502" s="1114"/>
      <c r="DN502" s="1113">
        <f>DN501+DL502</f>
        <v>0</v>
      </c>
      <c r="DO502" s="1114"/>
      <c r="DP502" s="1113">
        <f>DP501+DN502</f>
        <v>0</v>
      </c>
      <c r="DQ502" s="1114"/>
      <c r="DR502" s="1113">
        <f>DR501+DP502</f>
        <v>0</v>
      </c>
      <c r="DS502" s="1114"/>
      <c r="DT502" s="1113">
        <f>DT501+DR502</f>
        <v>0</v>
      </c>
      <c r="DU502" s="1114"/>
      <c r="DV502" s="1113">
        <f>DV501+DT502</f>
        <v>0</v>
      </c>
      <c r="DW502" s="1114"/>
      <c r="DX502" s="1113">
        <f>DX501+DV502</f>
        <v>0</v>
      </c>
      <c r="DY502" s="1114"/>
      <c r="DZ502" s="1113">
        <f>DZ501+DX502</f>
        <v>0</v>
      </c>
      <c r="EA502" s="1114"/>
      <c r="EB502" s="1113">
        <f>EB501+DZ502</f>
        <v>0</v>
      </c>
      <c r="EC502" s="1114"/>
      <c r="ED502" s="1113">
        <f>ED501+EB502</f>
        <v>0</v>
      </c>
      <c r="EE502" s="1114"/>
      <c r="EF502" s="1113">
        <f>EF501+ED502</f>
        <v>0</v>
      </c>
      <c r="EG502" s="1114"/>
      <c r="EH502" s="1113">
        <f>EH501+EF502</f>
        <v>0</v>
      </c>
      <c r="EI502" s="1114"/>
      <c r="EJ502" s="1113">
        <f>EJ501+EH502</f>
        <v>0</v>
      </c>
      <c r="EK502" s="1114"/>
      <c r="EL502" s="1113">
        <f>EL501+EJ502</f>
        <v>0</v>
      </c>
      <c r="EM502" s="1114"/>
      <c r="EN502" s="1113">
        <f>EN501+EL502</f>
        <v>0</v>
      </c>
      <c r="EO502" s="1114"/>
      <c r="EP502" s="1113">
        <f>EP501+EN502</f>
        <v>0</v>
      </c>
      <c r="EQ502" s="1114"/>
      <c r="ER502" s="1113">
        <f>ER501+EP502</f>
        <v>0</v>
      </c>
      <c r="ES502" s="1114"/>
      <c r="ET502" s="1113">
        <f>ET501+ER502</f>
        <v>0</v>
      </c>
      <c r="EU502" s="1114"/>
      <c r="EV502" s="1113">
        <f>EV501+ET502</f>
        <v>0</v>
      </c>
      <c r="EW502" s="1114"/>
      <c r="EX502" s="1113">
        <f>EX501+EV502</f>
        <v>0</v>
      </c>
      <c r="EY502" s="1114"/>
      <c r="EZ502" s="1113">
        <f>EZ501+EX502</f>
        <v>0</v>
      </c>
      <c r="FA502" s="1114"/>
      <c r="FB502" s="1113">
        <f>FB501+EZ502</f>
        <v>0</v>
      </c>
      <c r="FC502" s="1114"/>
      <c r="FD502" s="1113">
        <f>FD501+FB502</f>
        <v>0</v>
      </c>
      <c r="FE502" s="1114"/>
      <c r="FF502" s="1113">
        <f>FF501+FD502</f>
        <v>0</v>
      </c>
      <c r="FG502" s="1114"/>
      <c r="FH502" s="1113">
        <f>FH501+FF502</f>
        <v>0</v>
      </c>
      <c r="FI502" s="1114"/>
      <c r="FJ502" s="1113">
        <f>FJ501+FH502</f>
        <v>0</v>
      </c>
      <c r="FK502" s="1114"/>
      <c r="FL502" s="1113">
        <f>FL501+FJ502</f>
        <v>0</v>
      </c>
      <c r="FM502" s="1114"/>
      <c r="FN502" s="1113">
        <f>FN501+FL502</f>
        <v>0</v>
      </c>
      <c r="FO502" s="1114"/>
      <c r="FP502" s="1113">
        <f>FP501+FN502</f>
        <v>0</v>
      </c>
      <c r="FQ502" s="1114"/>
      <c r="FR502" s="1113">
        <f>FR501+FP502</f>
        <v>0</v>
      </c>
      <c r="FS502" s="1114"/>
      <c r="FT502" s="1113">
        <f>FT501+FR502</f>
        <v>0</v>
      </c>
      <c r="FU502" s="1114"/>
      <c r="FV502" s="1113">
        <f>FV501+FT502</f>
        <v>0</v>
      </c>
      <c r="FW502" s="1114"/>
      <c r="FX502" s="1113">
        <f>FX501+FV502</f>
        <v>0</v>
      </c>
      <c r="FY502" s="1114"/>
      <c r="FZ502" s="1113">
        <f>FZ501+FX502</f>
        <v>0</v>
      </c>
      <c r="GA502" s="1114"/>
      <c r="GB502" s="1113">
        <f>GB501+FZ502</f>
        <v>0</v>
      </c>
      <c r="GC502" s="1114"/>
      <c r="GD502" s="1113">
        <f>GD501+GB502</f>
        <v>0</v>
      </c>
      <c r="GE502" s="1114"/>
      <c r="GF502" s="1113">
        <f>GF501+GD502</f>
        <v>0</v>
      </c>
      <c r="GG502" s="1114"/>
      <c r="GH502" s="1113">
        <f>GH501+GF502</f>
        <v>0</v>
      </c>
      <c r="GI502" s="1114"/>
      <c r="GJ502" s="1113">
        <f>GJ501+GH502</f>
        <v>0</v>
      </c>
      <c r="GK502" s="1114"/>
      <c r="GL502" s="1113">
        <f>GL501+GJ502</f>
        <v>0</v>
      </c>
      <c r="GM502" s="1114"/>
      <c r="GN502" s="1113">
        <f>GN501+GL502</f>
        <v>0</v>
      </c>
      <c r="GO502" s="1114"/>
      <c r="GP502" s="1113">
        <f>GP501+GN502</f>
        <v>0</v>
      </c>
      <c r="GQ502" s="1114"/>
      <c r="GR502" s="1113">
        <f>GR501+GP502</f>
        <v>0</v>
      </c>
      <c r="GS502" s="1114"/>
      <c r="GT502" s="1113">
        <f>GT501+GR502</f>
        <v>0</v>
      </c>
      <c r="GU502" s="1114"/>
      <c r="GV502" s="1113">
        <f t="shared" ref="GV502" si="2112">GV501+GT502</f>
        <v>0</v>
      </c>
      <c r="GW502" s="1114"/>
      <c r="GX502" s="1113">
        <f t="shared" ref="GX502" si="2113">GX501+GV502</f>
        <v>0</v>
      </c>
      <c r="GY502" s="1114"/>
      <c r="GZ502" s="1113">
        <f t="shared" ref="GZ502" si="2114">GZ501+GX502</f>
        <v>0</v>
      </c>
      <c r="HA502" s="1114"/>
      <c r="HB502" s="1113">
        <f>HB501+GZ502</f>
        <v>0</v>
      </c>
      <c r="HC502" s="1114"/>
      <c r="HD502" s="1113">
        <f t="shared" ref="HD502" si="2115">HD501+HB502</f>
        <v>0</v>
      </c>
      <c r="HE502" s="1114"/>
      <c r="HF502" s="1113">
        <f t="shared" ref="HF502" si="2116">HF501+HD502</f>
        <v>0</v>
      </c>
      <c r="HG502" s="1114"/>
      <c r="HH502" s="1113">
        <f t="shared" ref="HH502" si="2117">HH501+HF502</f>
        <v>0</v>
      </c>
      <c r="HI502" s="1114"/>
    </row>
    <row r="503" spans="1:217" s="21" customFormat="1" ht="12.75" hidden="1" customHeight="1">
      <c r="A503" s="1139"/>
      <c r="B503" s="1140"/>
      <c r="C503" s="1139"/>
      <c r="D503" s="1141"/>
      <c r="E503" s="1141"/>
      <c r="F503" s="1142"/>
      <c r="G503" s="1141"/>
      <c r="H503" s="844"/>
      <c r="I503" s="1143"/>
      <c r="J503" s="1144"/>
      <c r="K503" s="845" t="s">
        <v>385</v>
      </c>
      <c r="L503" s="1108" t="e">
        <f>IF($E497&gt;0,L500/$E497,"-")</f>
        <v>#N/A</v>
      </c>
      <c r="M503" s="1109"/>
      <c r="N503" s="1108" t="e">
        <f>IF($E497&gt;0,N500/$E497,"-")</f>
        <v>#N/A</v>
      </c>
      <c r="O503" s="1109"/>
      <c r="P503" s="1108" t="e">
        <f>IF($E497&gt;0,P500/$E497,"-")</f>
        <v>#N/A</v>
      </c>
      <c r="Q503" s="1109"/>
      <c r="R503" s="1108" t="e">
        <f>IF($E497&gt;0,R500/$E497,"-")</f>
        <v>#N/A</v>
      </c>
      <c r="S503" s="1109"/>
      <c r="T503" s="1108" t="e">
        <f>IF($E497&gt;0,T500/$E497,"-")</f>
        <v>#N/A</v>
      </c>
      <c r="U503" s="1109"/>
      <c r="V503" s="1108" t="e">
        <f>IF($E497&gt;0,V500/$E497,"-")</f>
        <v>#N/A</v>
      </c>
      <c r="W503" s="1109"/>
      <c r="X503" s="1108" t="e">
        <f>IF($E497&gt;0,X500/$E497,"-")</f>
        <v>#N/A</v>
      </c>
      <c r="Y503" s="1109"/>
      <c r="Z503" s="1108" t="e">
        <f>IF($E497&gt;0,Z500/$E497,"-")</f>
        <v>#N/A</v>
      </c>
      <c r="AA503" s="1109"/>
      <c r="AB503" s="1108" t="e">
        <f>IF($E497&gt;0,AB500/$E497,"-")</f>
        <v>#N/A</v>
      </c>
      <c r="AC503" s="1109"/>
      <c r="AD503" s="1108" t="e">
        <f>IF($E497&gt;0,AD500/$E497,"-")</f>
        <v>#N/A</v>
      </c>
      <c r="AE503" s="1109"/>
      <c r="AF503" s="1108" t="e">
        <f>IF($E497&gt;0,AF500/$E497,"-")</f>
        <v>#N/A</v>
      </c>
      <c r="AG503" s="1109"/>
      <c r="AH503" s="1108" t="e">
        <f>IF($E497&gt;0,AH500/$E497,"-")</f>
        <v>#N/A</v>
      </c>
      <c r="AI503" s="1109"/>
      <c r="AJ503" s="1108" t="e">
        <f>IF($E497&gt;0,AJ500/$E497,"-")</f>
        <v>#N/A</v>
      </c>
      <c r="AK503" s="1109"/>
      <c r="AL503" s="1108" t="e">
        <f>IF($E497&gt;0,AL500/$E497,"-")</f>
        <v>#N/A</v>
      </c>
      <c r="AM503" s="1109"/>
      <c r="AN503" s="1108" t="e">
        <f>IF($E497&gt;0,AN500/$E497,"-")</f>
        <v>#N/A</v>
      </c>
      <c r="AO503" s="1109"/>
      <c r="AP503" s="1108" t="e">
        <f>IF($E497&gt;0,AP500/$E497,"-")</f>
        <v>#N/A</v>
      </c>
      <c r="AQ503" s="1109"/>
      <c r="AR503" s="1108" t="e">
        <f>IF($E497&gt;0,AR500/$E497,"-")</f>
        <v>#N/A</v>
      </c>
      <c r="AS503" s="1109"/>
      <c r="AT503" s="1108" t="e">
        <f>IF($E497&gt;0,AT500/$E497,"-")</f>
        <v>#N/A</v>
      </c>
      <c r="AU503" s="1109"/>
      <c r="AV503" s="1108" t="e">
        <f>IF($E497&gt;0,AV500/$E497,"-")</f>
        <v>#N/A</v>
      </c>
      <c r="AW503" s="1109"/>
      <c r="AX503" s="1108" t="e">
        <f>IF($E497&gt;0,AX500/$E497,"-")</f>
        <v>#N/A</v>
      </c>
      <c r="AY503" s="1109"/>
      <c r="AZ503" s="1108" t="e">
        <f>IF($E497&gt;0,AZ500/$E497,"-")</f>
        <v>#N/A</v>
      </c>
      <c r="BA503" s="1109"/>
      <c r="BB503" s="1108" t="e">
        <f>IF($E497&gt;0,BB500/$E497,"-")</f>
        <v>#N/A</v>
      </c>
      <c r="BC503" s="1109"/>
      <c r="BD503" s="1108" t="e">
        <f>IF($E497&gt;0,BD500/$E497,"-")</f>
        <v>#N/A</v>
      </c>
      <c r="BE503" s="1109"/>
      <c r="BF503" s="1108" t="e">
        <f>IF($E497&gt;0,BF500/$E497,"-")</f>
        <v>#N/A</v>
      </c>
      <c r="BG503" s="1109"/>
      <c r="BH503" s="1108" t="e">
        <f>IF($E497&gt;0,BH500/$E497,"-")</f>
        <v>#N/A</v>
      </c>
      <c r="BI503" s="1109"/>
      <c r="BJ503" s="1108" t="e">
        <f>IF($E497&gt;0,BJ500/$E497,"-")</f>
        <v>#N/A</v>
      </c>
      <c r="BK503" s="1109"/>
      <c r="BL503" s="1108" t="e">
        <f>IF($E497&gt;0,BL500/$E497,"-")</f>
        <v>#N/A</v>
      </c>
      <c r="BM503" s="1109"/>
      <c r="BN503" s="1108" t="e">
        <f>IF($E497&gt;0,BN500/$E497,"-")</f>
        <v>#N/A</v>
      </c>
      <c r="BO503" s="1109"/>
      <c r="BP503" s="1108" t="e">
        <f>IF($E497&gt;0,BP500/$E497,"-")</f>
        <v>#N/A</v>
      </c>
      <c r="BQ503" s="1109"/>
      <c r="BR503" s="1108" t="e">
        <f>IF($E497&gt;0,BR500/$E497,"-")</f>
        <v>#N/A</v>
      </c>
      <c r="BS503" s="1109"/>
      <c r="BT503" s="1108" t="e">
        <f>IF($E497&gt;0,BT500/$E497,"-")</f>
        <v>#N/A</v>
      </c>
      <c r="BU503" s="1109"/>
      <c r="BV503" s="1108" t="e">
        <f>IF($E497&gt;0,BV500/$E497,"-")</f>
        <v>#N/A</v>
      </c>
      <c r="BW503" s="1109"/>
      <c r="BX503" s="1108" t="e">
        <f>IF($E497&gt;0,BX500/$E497,"-")</f>
        <v>#N/A</v>
      </c>
      <c r="BY503" s="1109"/>
      <c r="BZ503" s="1108" t="e">
        <f>IF($E497&gt;0,BZ500/$E497,"-")</f>
        <v>#N/A</v>
      </c>
      <c r="CA503" s="1109"/>
      <c r="CB503" s="1108" t="e">
        <f>IF($E497&gt;0,CB500/$E497,"-")</f>
        <v>#N/A</v>
      </c>
      <c r="CC503" s="1109"/>
      <c r="CD503" s="1108" t="e">
        <f>IF($E497&gt;0,CD500/$E497,"-")</f>
        <v>#N/A</v>
      </c>
      <c r="CE503" s="1109"/>
      <c r="CF503" s="1108" t="e">
        <f>IF($E497&gt;0,CF500/$E497,"-")</f>
        <v>#N/A</v>
      </c>
      <c r="CG503" s="1109"/>
      <c r="CH503" s="1108" t="e">
        <f>IF($E497&gt;0,CH500/$E497,"-")</f>
        <v>#N/A</v>
      </c>
      <c r="CI503" s="1109"/>
      <c r="CJ503" s="1108" t="e">
        <f>IF($E497&gt;0,CJ500/$E497,"-")</f>
        <v>#N/A</v>
      </c>
      <c r="CK503" s="1109"/>
      <c r="CL503" s="1108" t="e">
        <f>IF($E497&gt;0,CL500/$E497,"-")</f>
        <v>#N/A</v>
      </c>
      <c r="CM503" s="1109"/>
      <c r="CN503" s="1108" t="e">
        <f>IF($E497&gt;0,CN500/$E497,"-")</f>
        <v>#N/A</v>
      </c>
      <c r="CO503" s="1109"/>
      <c r="CP503" s="1108" t="e">
        <f>IF($E497&gt;0,CP500/$E497,"-")</f>
        <v>#N/A</v>
      </c>
      <c r="CQ503" s="1109"/>
      <c r="CR503" s="1108" t="e">
        <f>IF($E497&gt;0,CR500/$E497,"-")</f>
        <v>#N/A</v>
      </c>
      <c r="CS503" s="1109"/>
      <c r="CT503" s="1108" t="e">
        <f>IF($E497&gt;0,CT500/$E497,"-")</f>
        <v>#N/A</v>
      </c>
      <c r="CU503" s="1109"/>
      <c r="CV503" s="1108" t="e">
        <f>IF($E497&gt;0,CV500/$E497,"-")</f>
        <v>#N/A</v>
      </c>
      <c r="CW503" s="1109"/>
      <c r="CX503" s="1108" t="e">
        <f>IF($E497&gt;0,CX500/$E497,"-")</f>
        <v>#N/A</v>
      </c>
      <c r="CY503" s="1109"/>
      <c r="CZ503" s="1108" t="e">
        <f>IF($E497&gt;0,CZ500/$E497,"-")</f>
        <v>#N/A</v>
      </c>
      <c r="DA503" s="1109"/>
      <c r="DB503" s="1108" t="e">
        <f>IF($E497&gt;0,DB500/$E497,"-")</f>
        <v>#N/A</v>
      </c>
      <c r="DC503" s="1109"/>
      <c r="DD503" s="1108" t="e">
        <f>IF($E497&gt;0,DD500/$E497,"-")</f>
        <v>#N/A</v>
      </c>
      <c r="DE503" s="1109"/>
      <c r="DF503" s="1108" t="e">
        <f>IF($E497&gt;0,DF500/$E497,"-")</f>
        <v>#N/A</v>
      </c>
      <c r="DG503" s="1109"/>
      <c r="DH503" s="1108" t="e">
        <f>IF($E497&gt;0,DH500/$E497,"-")</f>
        <v>#N/A</v>
      </c>
      <c r="DI503" s="1109"/>
      <c r="DJ503" s="1115" t="e">
        <f>IF($E497&gt;0,DJ500/$E497,"-")</f>
        <v>#N/A</v>
      </c>
      <c r="DK503" s="1116"/>
      <c r="DL503" s="1108" t="e">
        <f>IF($E497&gt;0,DL500/$E497,"-")</f>
        <v>#N/A</v>
      </c>
      <c r="DM503" s="1109"/>
      <c r="DN503" s="1108" t="e">
        <f>IF($E497&gt;0,DN500/$E497,"-")</f>
        <v>#N/A</v>
      </c>
      <c r="DO503" s="1109"/>
      <c r="DP503" s="1108" t="e">
        <f>IF($E497&gt;0,DP500/$E497,"-")</f>
        <v>#N/A</v>
      </c>
      <c r="DQ503" s="1109"/>
      <c r="DR503" s="1108" t="e">
        <f>IF($E497&gt;0,DR500/$E497,"-")</f>
        <v>#N/A</v>
      </c>
      <c r="DS503" s="1109"/>
      <c r="DT503" s="1108" t="e">
        <f>IF($E497&gt;0,DT500/$E497,"-")</f>
        <v>#N/A</v>
      </c>
      <c r="DU503" s="1109"/>
      <c r="DV503" s="1108" t="e">
        <f>IF($E497&gt;0,DV500/$E497,"-")</f>
        <v>#N/A</v>
      </c>
      <c r="DW503" s="1109"/>
      <c r="DX503" s="1108" t="e">
        <f>IF($E497&gt;0,DX500/$E497,"-")</f>
        <v>#N/A</v>
      </c>
      <c r="DY503" s="1109"/>
      <c r="DZ503" s="1108" t="e">
        <f>IF($E497&gt;0,DZ500/$E497,"-")</f>
        <v>#N/A</v>
      </c>
      <c r="EA503" s="1109"/>
      <c r="EB503" s="1108" t="e">
        <f>IF($E497&gt;0,EB500/$E497,"-")</f>
        <v>#N/A</v>
      </c>
      <c r="EC503" s="1109"/>
      <c r="ED503" s="1108" t="e">
        <f>IF($E497&gt;0,ED500/$E497,"-")</f>
        <v>#N/A</v>
      </c>
      <c r="EE503" s="1109"/>
      <c r="EF503" s="1108" t="e">
        <f>IF($E497&gt;0,EF500/$E497,"-")</f>
        <v>#N/A</v>
      </c>
      <c r="EG503" s="1109"/>
      <c r="EH503" s="1108" t="e">
        <f>IF($E497&gt;0,EH500/$E497,"-")</f>
        <v>#N/A</v>
      </c>
      <c r="EI503" s="1109"/>
      <c r="EJ503" s="1108" t="e">
        <f>IF($E497&gt;0,EJ500/$E497,"-")</f>
        <v>#N/A</v>
      </c>
      <c r="EK503" s="1109"/>
      <c r="EL503" s="1108" t="e">
        <f>IF($E497&gt;0,EL500/$E497,"-")</f>
        <v>#N/A</v>
      </c>
      <c r="EM503" s="1109"/>
      <c r="EN503" s="1108" t="e">
        <f>IF($E497&gt;0,EN500/$E497,"-")</f>
        <v>#N/A</v>
      </c>
      <c r="EO503" s="1109"/>
      <c r="EP503" s="1108" t="e">
        <f>IF($E497&gt;0,EP500/$E497,"-")</f>
        <v>#N/A</v>
      </c>
      <c r="EQ503" s="1109"/>
      <c r="ER503" s="1108" t="e">
        <f>IF($E497&gt;0,ER500/$E497,"-")</f>
        <v>#N/A</v>
      </c>
      <c r="ES503" s="1109"/>
      <c r="ET503" s="1108" t="e">
        <f>IF($E497&gt;0,ET500/$E497,"-")</f>
        <v>#N/A</v>
      </c>
      <c r="EU503" s="1109"/>
      <c r="EV503" s="1108" t="e">
        <f>IF($E497&gt;0,EV500/$E497,"-")</f>
        <v>#N/A</v>
      </c>
      <c r="EW503" s="1109"/>
      <c r="EX503" s="1108" t="e">
        <f>IF($E497&gt;0,EX500/$E497,"-")</f>
        <v>#N/A</v>
      </c>
      <c r="EY503" s="1109"/>
      <c r="EZ503" s="1108" t="e">
        <f>IF($E497&gt;0,EZ500/$E497,"-")</f>
        <v>#N/A</v>
      </c>
      <c r="FA503" s="1109"/>
      <c r="FB503" s="1108" t="e">
        <f>IF($E497&gt;0,FB500/$E497,"-")</f>
        <v>#N/A</v>
      </c>
      <c r="FC503" s="1109"/>
      <c r="FD503" s="1108" t="e">
        <f>IF($E497&gt;0,FD500/$E497,"-")</f>
        <v>#N/A</v>
      </c>
      <c r="FE503" s="1109"/>
      <c r="FF503" s="1108" t="e">
        <f>IF($E497&gt;0,FF500/$E497,"-")</f>
        <v>#N/A</v>
      </c>
      <c r="FG503" s="1109"/>
      <c r="FH503" s="1108" t="e">
        <f>IF($E497&gt;0,FH500/$E497,"-")</f>
        <v>#N/A</v>
      </c>
      <c r="FI503" s="1109"/>
      <c r="FJ503" s="1108" t="e">
        <f>IF($E497&gt;0,FJ500/$E497,"-")</f>
        <v>#N/A</v>
      </c>
      <c r="FK503" s="1109"/>
      <c r="FL503" s="1108" t="e">
        <f>IF($E497&gt;0,FL500/$E497,"-")</f>
        <v>#N/A</v>
      </c>
      <c r="FM503" s="1109"/>
      <c r="FN503" s="1108" t="e">
        <f>IF($E497&gt;0,FN500/$E497,"-")</f>
        <v>#N/A</v>
      </c>
      <c r="FO503" s="1109"/>
      <c r="FP503" s="1108" t="e">
        <f>IF($E497&gt;0,FP500/$E497,"-")</f>
        <v>#N/A</v>
      </c>
      <c r="FQ503" s="1109"/>
      <c r="FR503" s="1108" t="e">
        <f>IF($E497&gt;0,FR500/$E497,"-")</f>
        <v>#N/A</v>
      </c>
      <c r="FS503" s="1109"/>
      <c r="FT503" s="1108" t="e">
        <f>IF($E497&gt;0,FT500/$E497,"-")</f>
        <v>#N/A</v>
      </c>
      <c r="FU503" s="1109"/>
      <c r="FV503" s="1108" t="e">
        <f>IF($E497&gt;0,FV500/$E497,"-")</f>
        <v>#N/A</v>
      </c>
      <c r="FW503" s="1109"/>
      <c r="FX503" s="1108" t="e">
        <f>IF($E497&gt;0,FX500/$E497,"-")</f>
        <v>#N/A</v>
      </c>
      <c r="FY503" s="1109"/>
      <c r="FZ503" s="1108" t="e">
        <f>IF($E497&gt;0,FZ500/$E497,"-")</f>
        <v>#N/A</v>
      </c>
      <c r="GA503" s="1109"/>
      <c r="GB503" s="1108" t="e">
        <f>IF($E497&gt;0,GB500/$E497,"-")</f>
        <v>#N/A</v>
      </c>
      <c r="GC503" s="1109"/>
      <c r="GD503" s="1108" t="e">
        <f>IF($E497&gt;0,GD500/$E497,"-")</f>
        <v>#N/A</v>
      </c>
      <c r="GE503" s="1109"/>
      <c r="GF503" s="1108" t="e">
        <f>IF($E497&gt;0,GF500/$E497,"-")</f>
        <v>#N/A</v>
      </c>
      <c r="GG503" s="1109"/>
      <c r="GH503" s="1108" t="e">
        <f>IF($E497&gt;0,GH500/$E497,"-")</f>
        <v>#N/A</v>
      </c>
      <c r="GI503" s="1109"/>
      <c r="GJ503" s="1108" t="e">
        <f>IF($E497&gt;0,GJ500/$E497,"-")</f>
        <v>#N/A</v>
      </c>
      <c r="GK503" s="1109"/>
      <c r="GL503" s="1108" t="e">
        <f>IF($E497&gt;0,GL500/$E497,"-")</f>
        <v>#N/A</v>
      </c>
      <c r="GM503" s="1109"/>
      <c r="GN503" s="1108" t="e">
        <f>IF($E497&gt;0,GN500/$E497,"-")</f>
        <v>#N/A</v>
      </c>
      <c r="GO503" s="1109"/>
      <c r="GP503" s="1108" t="e">
        <f>IF($E497&gt;0,GP500/$E497,"-")</f>
        <v>#N/A</v>
      </c>
      <c r="GQ503" s="1109"/>
      <c r="GR503" s="1108" t="e">
        <f>IF($E497&gt;0,GR500/$E497,"-")</f>
        <v>#N/A</v>
      </c>
      <c r="GS503" s="1109"/>
      <c r="GT503" s="1108" t="e">
        <f>IF($E497&gt;0,GT500/$E497,"-")</f>
        <v>#N/A</v>
      </c>
      <c r="GU503" s="1109"/>
      <c r="GV503" s="1108" t="e">
        <f t="shared" ref="GV503" si="2118">IF($E497&gt;0,GV500/$E497,"-")</f>
        <v>#N/A</v>
      </c>
      <c r="GW503" s="1109"/>
      <c r="GX503" s="1108" t="e">
        <f t="shared" ref="GX503" si="2119">IF($E497&gt;0,GX500/$E497,"-")</f>
        <v>#N/A</v>
      </c>
      <c r="GY503" s="1109"/>
      <c r="GZ503" s="1108" t="e">
        <f t="shared" ref="GZ503" si="2120">IF($E497&gt;0,GZ500/$E497,"-")</f>
        <v>#N/A</v>
      </c>
      <c r="HA503" s="1109"/>
      <c r="HB503" s="1108" t="e">
        <f>IF($E497&gt;0,HB500/$E497,"-")</f>
        <v>#N/A</v>
      </c>
      <c r="HC503" s="1109"/>
      <c r="HD503" s="1108" t="e">
        <f t="shared" ref="HD503" si="2121">IF($E497&gt;0,HD500/$E497,"-")</f>
        <v>#N/A</v>
      </c>
      <c r="HE503" s="1109"/>
      <c r="HF503" s="1108" t="e">
        <f t="shared" ref="HF503" si="2122">IF($E497&gt;0,HF500/$E497,"-")</f>
        <v>#N/A</v>
      </c>
      <c r="HG503" s="1109"/>
      <c r="HH503" s="1108" t="e">
        <f t="shared" ref="HH503" si="2123">IF($E497&gt;0,HH500/$E497,"-")</f>
        <v>#N/A</v>
      </c>
      <c r="HI503" s="1109"/>
    </row>
    <row r="504" spans="1:217" ht="12.75" hidden="1" customHeight="1">
      <c r="A504" s="1139"/>
      <c r="B504" s="1140"/>
      <c r="C504" s="1139"/>
      <c r="D504" s="1141"/>
      <c r="E504" s="1141"/>
      <c r="F504" s="1142"/>
      <c r="G504" s="1141"/>
      <c r="H504" s="733"/>
      <c r="I504" s="1143"/>
      <c r="J504" s="1144"/>
      <c r="K504" s="846" t="s">
        <v>386</v>
      </c>
      <c r="L504" s="1110" t="e">
        <f>IF($E497&gt;0,L502/$E497,"-")</f>
        <v>#N/A</v>
      </c>
      <c r="M504" s="1111"/>
      <c r="N504" s="1110" t="e">
        <f>IF($E497&gt;0,N502/$E497,"-")</f>
        <v>#N/A</v>
      </c>
      <c r="O504" s="1111"/>
      <c r="P504" s="1110" t="e">
        <f>IF($E497&gt;0,P502/$E497,"-")</f>
        <v>#N/A</v>
      </c>
      <c r="Q504" s="1111"/>
      <c r="R504" s="1110" t="e">
        <f>IF($E497&gt;0,R502/$E497,"-")</f>
        <v>#N/A</v>
      </c>
      <c r="S504" s="1111"/>
      <c r="T504" s="1110" t="e">
        <f>IF($E497&gt;0,T502/$E497,"-")</f>
        <v>#N/A</v>
      </c>
      <c r="U504" s="1111"/>
      <c r="V504" s="1110" t="e">
        <f>IF($E497&gt;0,V502/$E497,"-")</f>
        <v>#N/A</v>
      </c>
      <c r="W504" s="1111"/>
      <c r="X504" s="1110" t="e">
        <f>IF($E497&gt;0,X502/$E497,"-")</f>
        <v>#N/A</v>
      </c>
      <c r="Y504" s="1111"/>
      <c r="Z504" s="1110" t="e">
        <f>IF($E497&gt;0,Z502/$E497,"-")</f>
        <v>#N/A</v>
      </c>
      <c r="AA504" s="1111"/>
      <c r="AB504" s="1110" t="e">
        <f>IF($E497&gt;0,AB502/$E497,"-")</f>
        <v>#N/A</v>
      </c>
      <c r="AC504" s="1111"/>
      <c r="AD504" s="1110" t="e">
        <f>IF($E497&gt;0,AD502/$E497,"-")</f>
        <v>#N/A</v>
      </c>
      <c r="AE504" s="1111"/>
      <c r="AF504" s="1110" t="e">
        <f>IF($E497&gt;0,AF502/$E497,"-")</f>
        <v>#N/A</v>
      </c>
      <c r="AG504" s="1111"/>
      <c r="AH504" s="1110" t="e">
        <f>IF($E497&gt;0,AH502/$E497,"-")</f>
        <v>#N/A</v>
      </c>
      <c r="AI504" s="1111"/>
      <c r="AJ504" s="1110" t="e">
        <f>IF($E497&gt;0,AJ502/$E497,"-")</f>
        <v>#N/A</v>
      </c>
      <c r="AK504" s="1111"/>
      <c r="AL504" s="1110" t="e">
        <f>IF($E497&gt;0,AL502/$E497,"-")</f>
        <v>#N/A</v>
      </c>
      <c r="AM504" s="1111"/>
      <c r="AN504" s="1110" t="e">
        <f>IF($E497&gt;0,AN502/$E497,"-")</f>
        <v>#N/A</v>
      </c>
      <c r="AO504" s="1111"/>
      <c r="AP504" s="1110" t="e">
        <f>IF($E497&gt;0,AP502/$E497,"-")</f>
        <v>#N/A</v>
      </c>
      <c r="AQ504" s="1111"/>
      <c r="AR504" s="1110" t="e">
        <f>IF($E497&gt;0,AR502/$E497,"-")</f>
        <v>#N/A</v>
      </c>
      <c r="AS504" s="1111"/>
      <c r="AT504" s="1110" t="e">
        <f>IF($E497&gt;0,AT502/$E497,"-")</f>
        <v>#N/A</v>
      </c>
      <c r="AU504" s="1111"/>
      <c r="AV504" s="1110" t="e">
        <f>IF($E497&gt;0,AV502/$E497,"-")</f>
        <v>#N/A</v>
      </c>
      <c r="AW504" s="1111"/>
      <c r="AX504" s="1110" t="e">
        <f>IF($E497&gt;0,AX502/$E497,"-")</f>
        <v>#N/A</v>
      </c>
      <c r="AY504" s="1111"/>
      <c r="AZ504" s="1110" t="e">
        <f>IF($E497&gt;0,AZ502/$E497,"-")</f>
        <v>#N/A</v>
      </c>
      <c r="BA504" s="1111"/>
      <c r="BB504" s="1110" t="e">
        <f>IF($E497&gt;0,BB502/$E497,"-")</f>
        <v>#N/A</v>
      </c>
      <c r="BC504" s="1111"/>
      <c r="BD504" s="1110" t="e">
        <f>IF($E497&gt;0,BD502/$E497,"-")</f>
        <v>#N/A</v>
      </c>
      <c r="BE504" s="1111"/>
      <c r="BF504" s="1110" t="e">
        <f>IF($E497&gt;0,BF502/$E497,"-")</f>
        <v>#N/A</v>
      </c>
      <c r="BG504" s="1111"/>
      <c r="BH504" s="1110" t="e">
        <f>IF($E497&gt;0,BH502/$E497,"-")</f>
        <v>#N/A</v>
      </c>
      <c r="BI504" s="1111"/>
      <c r="BJ504" s="1110" t="e">
        <f>IF($E497&gt;0,BJ502/$E497,"-")</f>
        <v>#N/A</v>
      </c>
      <c r="BK504" s="1111"/>
      <c r="BL504" s="1110" t="e">
        <f>IF($E497&gt;0,BL502/$E497,"-")</f>
        <v>#N/A</v>
      </c>
      <c r="BM504" s="1111"/>
      <c r="BN504" s="1110" t="e">
        <f>IF($E497&gt;0,BN502/$E497,"-")</f>
        <v>#N/A</v>
      </c>
      <c r="BO504" s="1111"/>
      <c r="BP504" s="1110" t="e">
        <f>IF($E497&gt;0,BP502/$E497,"-")</f>
        <v>#N/A</v>
      </c>
      <c r="BQ504" s="1111"/>
      <c r="BR504" s="1107" t="e">
        <f>IF($E497&gt;0,BR502/$E497,"-")</f>
        <v>#N/A</v>
      </c>
      <c r="BS504" s="1107"/>
      <c r="BT504" s="1107" t="e">
        <f>IF($E497&gt;0,BT502/$E497,"-")</f>
        <v>#N/A</v>
      </c>
      <c r="BU504" s="1107"/>
      <c r="BV504" s="1107" t="e">
        <f>IF($E497&gt;0,BV502/$E497,"-")</f>
        <v>#N/A</v>
      </c>
      <c r="BW504" s="1107"/>
      <c r="BX504" s="1107" t="e">
        <f>IF($E497&gt;0,BX502/$E497,"-")</f>
        <v>#N/A</v>
      </c>
      <c r="BY504" s="1107"/>
      <c r="BZ504" s="1107" t="e">
        <f>IF($E497&gt;0,BZ502/$E497,"-")</f>
        <v>#N/A</v>
      </c>
      <c r="CA504" s="1107"/>
      <c r="CB504" s="1107" t="e">
        <f>IF($E497&gt;0,CB502/$E497,"-")</f>
        <v>#N/A</v>
      </c>
      <c r="CC504" s="1107"/>
      <c r="CD504" s="1107" t="e">
        <f>IF($E497&gt;0,CD502/$E497,"-")</f>
        <v>#N/A</v>
      </c>
      <c r="CE504" s="1107"/>
      <c r="CF504" s="1107" t="e">
        <f>IF($E497&gt;0,CF502/$E497,"-")</f>
        <v>#N/A</v>
      </c>
      <c r="CG504" s="1107"/>
      <c r="CH504" s="1107" t="e">
        <f>IF($E497&gt;0,CH502/$E497,"-")</f>
        <v>#N/A</v>
      </c>
      <c r="CI504" s="1107"/>
      <c r="CJ504" s="1107" t="e">
        <f>IF($E497&gt;0,CJ502/$E497,"-")</f>
        <v>#N/A</v>
      </c>
      <c r="CK504" s="1107"/>
      <c r="CL504" s="1107" t="e">
        <f>IF($E497&gt;0,CL502/$E497,"-")</f>
        <v>#N/A</v>
      </c>
      <c r="CM504" s="1107"/>
      <c r="CN504" s="1107" t="e">
        <f>IF($E497&gt;0,CN502/$E497,"-")</f>
        <v>#N/A</v>
      </c>
      <c r="CO504" s="1107"/>
      <c r="CP504" s="1107" t="e">
        <f>IF($E497&gt;0,CP502/$E497,"-")</f>
        <v>#N/A</v>
      </c>
      <c r="CQ504" s="1107"/>
      <c r="CR504" s="1107" t="e">
        <f>IF($E497&gt;0,CR502/$E497,"-")</f>
        <v>#N/A</v>
      </c>
      <c r="CS504" s="1107"/>
      <c r="CT504" s="1107" t="e">
        <f>IF($E497&gt;0,CT502/$E497,"-")</f>
        <v>#N/A</v>
      </c>
      <c r="CU504" s="1107"/>
      <c r="CV504" s="1107" t="e">
        <f>IF($E497&gt;0,CV502/$E497,"-")</f>
        <v>#N/A</v>
      </c>
      <c r="CW504" s="1107"/>
      <c r="CX504" s="1107" t="e">
        <f>IF($E497&gt;0,CX502/$E497,"-")</f>
        <v>#N/A</v>
      </c>
      <c r="CY504" s="1107"/>
      <c r="CZ504" s="1107" t="e">
        <f>IF($E497&gt;0,CZ502/$E497,"-")</f>
        <v>#N/A</v>
      </c>
      <c r="DA504" s="1107"/>
      <c r="DB504" s="1107" t="e">
        <f>IF($E497&gt;0,DB502/$E497,"-")</f>
        <v>#N/A</v>
      </c>
      <c r="DC504" s="1107"/>
      <c r="DD504" s="1107" t="e">
        <f>IF($E497&gt;0,DD502/$E497,"-")</f>
        <v>#N/A</v>
      </c>
      <c r="DE504" s="1107"/>
      <c r="DF504" s="1107" t="e">
        <f>IF($E497&gt;0,DF502/$E497,"-")</f>
        <v>#N/A</v>
      </c>
      <c r="DG504" s="1107"/>
      <c r="DH504" s="1107" t="e">
        <f>IF($E497&gt;0,DH502/$E497,"-")</f>
        <v>#N/A</v>
      </c>
      <c r="DI504" s="1107"/>
      <c r="DJ504" s="1112" t="e">
        <f>IF($E497&gt;0,DJ502/$E497,"-")</f>
        <v>#N/A</v>
      </c>
      <c r="DK504" s="1112"/>
      <c r="DL504" s="1107" t="e">
        <f>IF($E497&gt;0,DL502/$E497,"-")</f>
        <v>#N/A</v>
      </c>
      <c r="DM504" s="1107"/>
      <c r="DN504" s="1107" t="e">
        <f>IF($E497&gt;0,DN502/$E497,"-")</f>
        <v>#N/A</v>
      </c>
      <c r="DO504" s="1107"/>
      <c r="DP504" s="1107" t="e">
        <f>IF($E497&gt;0,DP502/$E497,"-")</f>
        <v>#N/A</v>
      </c>
      <c r="DQ504" s="1107"/>
      <c r="DR504" s="1107" t="e">
        <f>IF($E497&gt;0,DR502/$E497,"-")</f>
        <v>#N/A</v>
      </c>
      <c r="DS504" s="1107"/>
      <c r="DT504" s="1107" t="e">
        <f>IF($E497&gt;0,DT502/$E497,"-")</f>
        <v>#N/A</v>
      </c>
      <c r="DU504" s="1107"/>
      <c r="DV504" s="1107" t="e">
        <f>IF($E497&gt;0,DV502/$E497,"-")</f>
        <v>#N/A</v>
      </c>
      <c r="DW504" s="1107"/>
      <c r="DX504" s="1107" t="e">
        <f>IF($E497&gt;0,DX502/$E497,"-")</f>
        <v>#N/A</v>
      </c>
      <c r="DY504" s="1107"/>
      <c r="DZ504" s="1107" t="e">
        <f>IF($E497&gt;0,DZ502/$E497,"-")</f>
        <v>#N/A</v>
      </c>
      <c r="EA504" s="1107"/>
      <c r="EB504" s="1107" t="e">
        <f>IF($E497&gt;0,EB502/$E497,"-")</f>
        <v>#N/A</v>
      </c>
      <c r="EC504" s="1107"/>
      <c r="ED504" s="1107" t="e">
        <f>IF($E497&gt;0,ED502/$E497,"-")</f>
        <v>#N/A</v>
      </c>
      <c r="EE504" s="1107"/>
      <c r="EF504" s="1107" t="e">
        <f>IF($E497&gt;0,EF502/$E497,"-")</f>
        <v>#N/A</v>
      </c>
      <c r="EG504" s="1107"/>
      <c r="EH504" s="1107" t="e">
        <f>IF($E497&gt;0,EH502/$E497,"-")</f>
        <v>#N/A</v>
      </c>
      <c r="EI504" s="1107"/>
      <c r="EJ504" s="1107" t="e">
        <f>IF($E497&gt;0,EJ502/$E497,"-")</f>
        <v>#N/A</v>
      </c>
      <c r="EK504" s="1107"/>
      <c r="EL504" s="1107" t="e">
        <f>IF($E497&gt;0,EL502/$E497,"-")</f>
        <v>#N/A</v>
      </c>
      <c r="EM504" s="1107"/>
      <c r="EN504" s="1107" t="e">
        <f>IF($E497&gt;0,EN502/$E497,"-")</f>
        <v>#N/A</v>
      </c>
      <c r="EO504" s="1107"/>
      <c r="EP504" s="1107" t="e">
        <f>IF($E497&gt;0,EP502/$E497,"-")</f>
        <v>#N/A</v>
      </c>
      <c r="EQ504" s="1107"/>
      <c r="ER504" s="1107" t="e">
        <f>IF($E497&gt;0,ER502/$E497,"-")</f>
        <v>#N/A</v>
      </c>
      <c r="ES504" s="1107"/>
      <c r="ET504" s="1107" t="e">
        <f>IF($E497&gt;0,ET502/$E497,"-")</f>
        <v>#N/A</v>
      </c>
      <c r="EU504" s="1107"/>
      <c r="EV504" s="1107" t="e">
        <f>IF($E497&gt;0,EV502/$E497,"-")</f>
        <v>#N/A</v>
      </c>
      <c r="EW504" s="1107"/>
      <c r="EX504" s="1107" t="e">
        <f>IF($E497&gt;0,EX502/$E497,"-")</f>
        <v>#N/A</v>
      </c>
      <c r="EY504" s="1107"/>
      <c r="EZ504" s="1107" t="e">
        <f>IF($E497&gt;0,EZ502/$E497,"-")</f>
        <v>#N/A</v>
      </c>
      <c r="FA504" s="1107"/>
      <c r="FB504" s="1107" t="e">
        <f>IF($E497&gt;0,FB502/$E497,"-")</f>
        <v>#N/A</v>
      </c>
      <c r="FC504" s="1107"/>
      <c r="FD504" s="1107" t="e">
        <f>IF($E497&gt;0,FD502/$E497,"-")</f>
        <v>#N/A</v>
      </c>
      <c r="FE504" s="1107"/>
      <c r="FF504" s="1107" t="e">
        <f>IF($E497&gt;0,FF502/$E497,"-")</f>
        <v>#N/A</v>
      </c>
      <c r="FG504" s="1107"/>
      <c r="FH504" s="1107" t="e">
        <f>IF($E497&gt;0,FH502/$E497,"-")</f>
        <v>#N/A</v>
      </c>
      <c r="FI504" s="1107"/>
      <c r="FJ504" s="1107" t="e">
        <f>IF($E497&gt;0,FJ502/$E497,"-")</f>
        <v>#N/A</v>
      </c>
      <c r="FK504" s="1107"/>
      <c r="FL504" s="1107" t="e">
        <f>IF($E497&gt;0,FL502/$E497,"-")</f>
        <v>#N/A</v>
      </c>
      <c r="FM504" s="1107"/>
      <c r="FN504" s="1107" t="e">
        <f>IF($E497&gt;0,FN502/$E497,"-")</f>
        <v>#N/A</v>
      </c>
      <c r="FO504" s="1107"/>
      <c r="FP504" s="1107" t="e">
        <f>IF($E497&gt;0,FP502/$E497,"-")</f>
        <v>#N/A</v>
      </c>
      <c r="FQ504" s="1107"/>
      <c r="FR504" s="1107" t="e">
        <f>IF($E497&gt;0,FR502/$E497,"-")</f>
        <v>#N/A</v>
      </c>
      <c r="FS504" s="1107"/>
      <c r="FT504" s="1107" t="e">
        <f>IF($E497&gt;0,FT502/$E497,"-")</f>
        <v>#N/A</v>
      </c>
      <c r="FU504" s="1107"/>
      <c r="FV504" s="1107" t="e">
        <f>IF($E497&gt;0,FV502/$E497,"-")</f>
        <v>#N/A</v>
      </c>
      <c r="FW504" s="1107"/>
      <c r="FX504" s="1107" t="e">
        <f>IF($E497&gt;0,FX502/$E497,"-")</f>
        <v>#N/A</v>
      </c>
      <c r="FY504" s="1107"/>
      <c r="FZ504" s="1107" t="e">
        <f>IF($E497&gt;0,FZ502/$E497,"-")</f>
        <v>#N/A</v>
      </c>
      <c r="GA504" s="1107"/>
      <c r="GB504" s="1107" t="e">
        <f>IF($E497&gt;0,GB502/$E497,"-")</f>
        <v>#N/A</v>
      </c>
      <c r="GC504" s="1107"/>
      <c r="GD504" s="1107" t="e">
        <f>IF($E497&gt;0,GD502/$E497,"-")</f>
        <v>#N/A</v>
      </c>
      <c r="GE504" s="1107"/>
      <c r="GF504" s="1107" t="e">
        <f>IF($E497&gt;0,GF502/$E497,"-")</f>
        <v>#N/A</v>
      </c>
      <c r="GG504" s="1107"/>
      <c r="GH504" s="1107" t="e">
        <f>IF($E497&gt;0,GH502/$E497,"-")</f>
        <v>#N/A</v>
      </c>
      <c r="GI504" s="1107"/>
      <c r="GJ504" s="1107" t="e">
        <f>IF($E497&gt;0,GJ502/$E497,"-")</f>
        <v>#N/A</v>
      </c>
      <c r="GK504" s="1107"/>
      <c r="GL504" s="1107" t="e">
        <f>IF($E497&gt;0,GL502/$E497,"-")</f>
        <v>#N/A</v>
      </c>
      <c r="GM504" s="1107"/>
      <c r="GN504" s="1107" t="e">
        <f>IF($E497&gt;0,GN502/$E497,"-")</f>
        <v>#N/A</v>
      </c>
      <c r="GO504" s="1107"/>
      <c r="GP504" s="1107" t="e">
        <f>IF($E497&gt;0,GP502/$E497,"-")</f>
        <v>#N/A</v>
      </c>
      <c r="GQ504" s="1107"/>
      <c r="GR504" s="1107" t="e">
        <f>IF($E497&gt;0,GR502/$E497,"-")</f>
        <v>#N/A</v>
      </c>
      <c r="GS504" s="1107"/>
      <c r="GT504" s="1107" t="e">
        <f>IF($E497&gt;0,GT502/$E497,"-")</f>
        <v>#N/A</v>
      </c>
      <c r="GU504" s="1107"/>
      <c r="GV504" s="1107" t="e">
        <f t="shared" ref="GV504" si="2124">IF($E497&gt;0,GV502/$E497,"-")</f>
        <v>#N/A</v>
      </c>
      <c r="GW504" s="1107"/>
      <c r="GX504" s="1107" t="e">
        <f t="shared" ref="GX504" si="2125">IF($E497&gt;0,GX502/$E497,"-")</f>
        <v>#N/A</v>
      </c>
      <c r="GY504" s="1107"/>
      <c r="GZ504" s="1107" t="e">
        <f t="shared" ref="GZ504" si="2126">IF($E497&gt;0,GZ502/$E497,"-")</f>
        <v>#N/A</v>
      </c>
      <c r="HA504" s="1107"/>
      <c r="HB504" s="1107" t="e">
        <f>IF($E497&gt;0,HB502/$E497,"-")</f>
        <v>#N/A</v>
      </c>
      <c r="HC504" s="1107"/>
      <c r="HD504" s="1107" t="e">
        <f t="shared" ref="HD504" si="2127">IF($E497&gt;0,HD502/$E497,"-")</f>
        <v>#N/A</v>
      </c>
      <c r="HE504" s="1107"/>
      <c r="HF504" s="1107" t="e">
        <f t="shared" ref="HF504" si="2128">IF($E497&gt;0,HF502/$E497,"-")</f>
        <v>#N/A</v>
      </c>
      <c r="HG504" s="1107"/>
      <c r="HH504" s="1107" t="e">
        <f t="shared" ref="HH504" si="2129">IF($E497&gt;0,HH502/$E497,"-")</f>
        <v>#N/A</v>
      </c>
      <c r="HI504" s="1107"/>
    </row>
    <row r="505" spans="1:217" s="5" customFormat="1" ht="15" hidden="1" customHeight="1">
      <c r="A505" s="677"/>
      <c r="B505" s="678"/>
      <c r="C505" s="678"/>
      <c r="D505" s="679"/>
      <c r="E505" s="679"/>
      <c r="F505" s="678"/>
      <c r="G505" s="678"/>
      <c r="H505" s="678"/>
      <c r="I505" s="678"/>
      <c r="J505" s="678"/>
      <c r="K505" s="678"/>
      <c r="L505" s="1178"/>
      <c r="M505" s="1178"/>
      <c r="N505" s="1178"/>
      <c r="O505" s="1178"/>
      <c r="P505" s="1178"/>
      <c r="Q505" s="1178"/>
      <c r="R505" s="1178"/>
      <c r="S505" s="1192"/>
      <c r="T505" s="1180"/>
      <c r="U505" s="1178"/>
      <c r="V505" s="1178"/>
      <c r="W505" s="1178"/>
      <c r="X505" s="1178"/>
      <c r="Y505" s="1178"/>
      <c r="Z505" s="1178"/>
      <c r="AA505" s="1192"/>
      <c r="AB505" s="1180"/>
      <c r="AC505" s="1178"/>
      <c r="AD505" s="1178"/>
      <c r="AE505" s="1178"/>
      <c r="AF505" s="1178"/>
      <c r="AG505" s="1178"/>
      <c r="AH505" s="1178"/>
      <c r="AI505" s="1192"/>
      <c r="AJ505" s="1180"/>
      <c r="AK505" s="1178"/>
      <c r="AL505" s="1178"/>
      <c r="AM505" s="1178"/>
      <c r="AN505" s="1178"/>
      <c r="AO505" s="1178"/>
      <c r="AP505" s="1178"/>
      <c r="AQ505" s="1192"/>
      <c r="AR505" s="1180"/>
      <c r="AS505" s="1178"/>
      <c r="AT505" s="831"/>
      <c r="AU505" s="831"/>
      <c r="AV505" s="831"/>
      <c r="AW505" s="831"/>
      <c r="AX505" s="831"/>
      <c r="AY505" s="832"/>
      <c r="AZ505" s="833"/>
      <c r="BA505" s="831"/>
      <c r="BB505" s="831"/>
      <c r="BC505" s="831"/>
      <c r="BD505" s="831"/>
      <c r="BE505" s="831"/>
      <c r="BF505" s="831"/>
      <c r="BG505" s="832"/>
      <c r="BH505" s="833"/>
      <c r="BI505" s="831"/>
      <c r="BJ505" s="831"/>
      <c r="BK505" s="831"/>
      <c r="BL505" s="831"/>
      <c r="BM505" s="831"/>
      <c r="BN505" s="831"/>
      <c r="BO505" s="832"/>
      <c r="BP505" s="833"/>
      <c r="BQ505" s="831"/>
      <c r="BR505" s="831"/>
      <c r="BS505" s="831"/>
      <c r="BT505" s="831"/>
      <c r="BU505" s="831"/>
      <c r="BV505" s="831"/>
      <c r="BW505" s="832"/>
      <c r="BX505" s="833"/>
      <c r="BY505" s="831"/>
      <c r="BZ505" s="831"/>
      <c r="CA505" s="831"/>
      <c r="CB505" s="831"/>
      <c r="CC505" s="831"/>
      <c r="CD505" s="1178"/>
      <c r="CE505" s="1179"/>
      <c r="CF505" s="1180"/>
      <c r="CG505" s="1181"/>
      <c r="CH505" s="1178"/>
      <c r="CI505" s="1181"/>
      <c r="CJ505" s="1178"/>
      <c r="CK505" s="1181"/>
      <c r="CL505" s="1178"/>
      <c r="CM505" s="1179"/>
      <c r="CN505" s="1180"/>
      <c r="CO505" s="1181"/>
      <c r="CP505" s="1182"/>
      <c r="CQ505" s="1183"/>
      <c r="CR505" s="1182"/>
      <c r="CS505" s="1183"/>
      <c r="CT505" s="834"/>
      <c r="CU505" s="835"/>
      <c r="CV505" s="836"/>
      <c r="CW505" s="834"/>
      <c r="CX505" s="834"/>
      <c r="CY505" s="834"/>
      <c r="CZ505" s="834"/>
      <c r="DA505" s="834"/>
      <c r="DB505" s="834"/>
      <c r="DC505" s="835"/>
      <c r="DD505" s="836"/>
      <c r="DE505" s="834"/>
      <c r="DF505" s="834"/>
      <c r="DG505" s="834"/>
      <c r="DH505" s="834"/>
      <c r="DI505" s="834"/>
      <c r="DJ505" s="977"/>
      <c r="DK505" s="977"/>
      <c r="DL505" s="836"/>
      <c r="DM505" s="834"/>
      <c r="DN505" s="834"/>
      <c r="DO505" s="834"/>
      <c r="DP505" s="834"/>
      <c r="DQ505" s="834"/>
      <c r="DR505" s="834"/>
      <c r="DS505" s="835"/>
      <c r="DT505" s="836"/>
      <c r="DU505" s="834"/>
      <c r="DV505" s="834"/>
      <c r="DW505" s="834"/>
      <c r="DX505" s="834"/>
      <c r="DY505" s="834"/>
      <c r="DZ505" s="834"/>
      <c r="EA505" s="835"/>
      <c r="EB505" s="836"/>
      <c r="EC505" s="834"/>
      <c r="ED505" s="834"/>
      <c r="EE505" s="834"/>
      <c r="EF505" s="834"/>
      <c r="EG505" s="834"/>
      <c r="EH505" s="834"/>
      <c r="EI505" s="835"/>
      <c r="EJ505" s="836"/>
      <c r="EK505" s="834"/>
      <c r="EL505" s="834"/>
      <c r="EM505" s="834"/>
      <c r="EN505" s="834"/>
      <c r="EO505" s="834"/>
      <c r="EP505" s="834"/>
      <c r="EQ505" s="835"/>
      <c r="ER505" s="836"/>
      <c r="ES505" s="834"/>
      <c r="ET505" s="834"/>
      <c r="EU505" s="834"/>
      <c r="EV505" s="834"/>
      <c r="EW505" s="834"/>
      <c r="EX505" s="834"/>
      <c r="EY505" s="835"/>
      <c r="EZ505" s="836"/>
      <c r="FA505" s="834"/>
      <c r="FB505" s="834"/>
      <c r="FC505" s="834"/>
      <c r="FD505" s="834"/>
      <c r="FE505" s="834"/>
      <c r="FF505" s="834"/>
      <c r="FG505" s="835"/>
      <c r="FH505" s="836"/>
      <c r="FI505" s="834"/>
      <c r="FJ505" s="834"/>
      <c r="FK505" s="834"/>
      <c r="FL505" s="834"/>
      <c r="FM505" s="834"/>
      <c r="FN505" s="834"/>
      <c r="FO505" s="835"/>
      <c r="FP505" s="836"/>
      <c r="FQ505" s="834"/>
      <c r="FR505" s="834"/>
      <c r="FS505" s="834"/>
      <c r="FT505" s="834"/>
      <c r="FU505" s="834"/>
      <c r="FV505" s="834"/>
      <c r="FW505" s="835"/>
      <c r="FX505" s="836"/>
      <c r="FY505" s="834"/>
      <c r="FZ505" s="834"/>
      <c r="GA505" s="834"/>
      <c r="GB505" s="834"/>
      <c r="GC505" s="834"/>
      <c r="GD505" s="834"/>
      <c r="GE505" s="835"/>
      <c r="GF505" s="836"/>
      <c r="GG505" s="834"/>
      <c r="GH505" s="834"/>
      <c r="GI505" s="834"/>
      <c r="GJ505" s="834"/>
      <c r="GK505" s="834"/>
      <c r="GL505" s="834"/>
      <c r="GM505" s="835"/>
      <c r="GN505" s="836"/>
      <c r="GO505" s="834"/>
      <c r="GP505" s="834"/>
      <c r="GQ505" s="834"/>
      <c r="GR505" s="834"/>
      <c r="GS505" s="834"/>
      <c r="GT505" s="834"/>
      <c r="GU505" s="835"/>
      <c r="GV505" s="834"/>
      <c r="GW505" s="835"/>
      <c r="GX505" s="834"/>
      <c r="GY505" s="835"/>
      <c r="GZ505" s="834"/>
      <c r="HA505" s="835"/>
      <c r="HB505" s="834"/>
      <c r="HC505" s="835"/>
      <c r="HD505" s="834"/>
      <c r="HE505" s="835"/>
      <c r="HF505" s="834"/>
      <c r="HG505" s="835"/>
      <c r="HH505" s="834"/>
      <c r="HI505" s="835"/>
    </row>
    <row r="506" spans="1:217" ht="12.75" hidden="1" customHeight="1">
      <c r="A506" s="1139" t="s">
        <v>407</v>
      </c>
      <c r="B506" s="1140" t="e">
        <f>VLOOKUP(A506,PLANEJAMENTO!$B$10:$C$56,2,FALSE)</f>
        <v>#N/A</v>
      </c>
      <c r="C506" s="1139" t="e">
        <f>VLOOKUP(A506,PLANEJAMENTO!$B$10:$D$56,3,FALSE)</f>
        <v>#N/A</v>
      </c>
      <c r="D506" s="1141" t="e">
        <f>VLOOKUP(A506,PLANEJAMENTO!$B$10:$E$56,4,FALSE)</f>
        <v>#N/A</v>
      </c>
      <c r="E506" s="1141" t="e">
        <f>D506</f>
        <v>#N/A</v>
      </c>
      <c r="F506" s="1142"/>
      <c r="G506" s="1141">
        <f>F506*9</f>
        <v>0</v>
      </c>
      <c r="H506" s="733"/>
      <c r="I506" s="1143"/>
      <c r="J506" s="1144"/>
      <c r="K506" s="734" t="s">
        <v>379</v>
      </c>
      <c r="L506" s="1145"/>
      <c r="M506" s="1146"/>
      <c r="N506" s="1145"/>
      <c r="O506" s="1146"/>
      <c r="P506" s="1145"/>
      <c r="Q506" s="1146"/>
      <c r="R506" s="1189"/>
      <c r="S506" s="1190"/>
      <c r="T506" s="1145"/>
      <c r="U506" s="1146"/>
      <c r="V506" s="1145"/>
      <c r="W506" s="1146"/>
      <c r="X506" s="1145"/>
      <c r="Y506" s="1146"/>
      <c r="Z506" s="1189"/>
      <c r="AA506" s="1190"/>
      <c r="AB506" s="1145"/>
      <c r="AC506" s="1146"/>
      <c r="AD506" s="1145"/>
      <c r="AE506" s="1146"/>
      <c r="AF506" s="1145"/>
      <c r="AG506" s="1146"/>
      <c r="AH506" s="1189"/>
      <c r="AI506" s="1190"/>
      <c r="AJ506" s="1145"/>
      <c r="AK506" s="1146"/>
      <c r="AL506" s="1145"/>
      <c r="AM506" s="1146"/>
      <c r="AN506" s="1145"/>
      <c r="AO506" s="1146"/>
      <c r="AP506" s="1189"/>
      <c r="AQ506" s="1190"/>
      <c r="AR506" s="1145"/>
      <c r="AS506" s="1146"/>
      <c r="AT506" s="1145"/>
      <c r="AU506" s="1146"/>
      <c r="AV506" s="1145"/>
      <c r="AW506" s="1146"/>
      <c r="AX506" s="1189"/>
      <c r="AY506" s="1190"/>
      <c r="AZ506" s="1145"/>
      <c r="BA506" s="1146"/>
      <c r="BB506" s="1145"/>
      <c r="BC506" s="1146"/>
      <c r="BD506" s="1145"/>
      <c r="BE506" s="1146"/>
      <c r="BF506" s="1189"/>
      <c r="BG506" s="1190"/>
      <c r="BH506" s="1145"/>
      <c r="BI506" s="1146"/>
      <c r="BJ506" s="1145"/>
      <c r="BK506" s="1146"/>
      <c r="BL506" s="1145"/>
      <c r="BM506" s="1146"/>
      <c r="BN506" s="1145"/>
      <c r="BO506" s="1146"/>
      <c r="BP506" s="1145"/>
      <c r="BQ506" s="1146"/>
      <c r="BR506" s="1132"/>
      <c r="BS506" s="1132"/>
      <c r="BT506" s="1132"/>
      <c r="BU506" s="1132"/>
      <c r="BV506" s="1132"/>
      <c r="BW506" s="1132"/>
      <c r="BX506" s="1132"/>
      <c r="BY506" s="1132"/>
      <c r="BZ506" s="1132"/>
      <c r="CA506" s="1132"/>
      <c r="CB506" s="1132"/>
      <c r="CC506" s="1132"/>
      <c r="CD506" s="1132"/>
      <c r="CE506" s="1132"/>
      <c r="CF506" s="1132"/>
      <c r="CG506" s="1132"/>
      <c r="CH506" s="1132"/>
      <c r="CI506" s="1132"/>
      <c r="CJ506" s="1132"/>
      <c r="CK506" s="1132"/>
      <c r="CL506" s="1132"/>
      <c r="CM506" s="1132"/>
      <c r="CN506" s="1132"/>
      <c r="CO506" s="1132"/>
      <c r="CP506" s="1132"/>
      <c r="CQ506" s="1132"/>
      <c r="CR506" s="1132"/>
      <c r="CS506" s="1132"/>
      <c r="CT506" s="1132"/>
      <c r="CU506" s="1132"/>
      <c r="CV506" s="1132"/>
      <c r="CW506" s="1132"/>
      <c r="CX506" s="1132"/>
      <c r="CY506" s="1132"/>
      <c r="CZ506" s="1132"/>
      <c r="DA506" s="1132"/>
      <c r="DB506" s="1132"/>
      <c r="DC506" s="1132"/>
      <c r="DD506" s="1132"/>
      <c r="DE506" s="1132"/>
      <c r="DF506" s="1132"/>
      <c r="DG506" s="1132"/>
      <c r="DH506" s="1132"/>
      <c r="DI506" s="1132"/>
      <c r="DJ506" s="1138"/>
      <c r="DK506" s="1138"/>
      <c r="DL506" s="1145"/>
      <c r="DM506" s="1146"/>
      <c r="DN506" s="1145"/>
      <c r="DO506" s="1146"/>
      <c r="DP506" s="1145"/>
      <c r="DQ506" s="1146"/>
      <c r="DR506" s="1145"/>
      <c r="DS506" s="1146"/>
      <c r="DT506" s="1145"/>
      <c r="DU506" s="1146"/>
      <c r="DV506" s="1145"/>
      <c r="DW506" s="1146"/>
      <c r="DX506" s="1145"/>
      <c r="DY506" s="1146"/>
      <c r="DZ506" s="1145"/>
      <c r="EA506" s="1146"/>
      <c r="EB506" s="1145"/>
      <c r="EC506" s="1146"/>
      <c r="ED506" s="1145"/>
      <c r="EE506" s="1146"/>
      <c r="EF506" s="1145"/>
      <c r="EG506" s="1146"/>
      <c r="EH506" s="1145"/>
      <c r="EI506" s="1146"/>
      <c r="EJ506" s="1145"/>
      <c r="EK506" s="1146"/>
      <c r="EL506" s="1145"/>
      <c r="EM506" s="1146"/>
      <c r="EN506" s="1145"/>
      <c r="EO506" s="1146"/>
      <c r="EP506" s="1145"/>
      <c r="EQ506" s="1146"/>
      <c r="ER506" s="1145"/>
      <c r="ES506" s="1146"/>
      <c r="ET506" s="1132"/>
      <c r="EU506" s="1132"/>
      <c r="EV506" s="1132"/>
      <c r="EW506" s="1132"/>
      <c r="EX506" s="1132"/>
      <c r="EY506" s="1132"/>
      <c r="EZ506" s="1147">
        <f>6-EZ497</f>
        <v>5.0808823529411766</v>
      </c>
      <c r="FA506" s="1147"/>
      <c r="FB506" s="1147">
        <v>3.6337145969498912</v>
      </c>
      <c r="FC506" s="1147"/>
      <c r="FD506" s="1132"/>
      <c r="FE506" s="1132"/>
      <c r="FF506" s="1132"/>
      <c r="FG506" s="1132"/>
      <c r="FH506" s="1132"/>
      <c r="FI506" s="1132"/>
      <c r="FJ506" s="1132"/>
      <c r="FK506" s="1132"/>
      <c r="FL506" s="1132"/>
      <c r="FM506" s="1132"/>
      <c r="FN506" s="1132"/>
      <c r="FO506" s="1132"/>
      <c r="FP506" s="1132"/>
      <c r="FQ506" s="1132"/>
      <c r="FR506" s="1132"/>
      <c r="FS506" s="1132"/>
      <c r="FT506" s="1132"/>
      <c r="FU506" s="1132"/>
      <c r="FV506" s="1132"/>
      <c r="FW506" s="1132"/>
      <c r="FX506" s="1132"/>
      <c r="FY506" s="1132"/>
      <c r="FZ506" s="1132"/>
      <c r="GA506" s="1132"/>
      <c r="GB506" s="1132"/>
      <c r="GC506" s="1132"/>
      <c r="GD506" s="1132"/>
      <c r="GE506" s="1132"/>
      <c r="GF506" s="1132"/>
      <c r="GG506" s="1132"/>
      <c r="GH506" s="1132"/>
      <c r="GI506" s="1132"/>
      <c r="GJ506" s="1132"/>
      <c r="GK506" s="1132"/>
      <c r="GL506" s="1132"/>
      <c r="GM506" s="1132"/>
      <c r="GN506" s="1132"/>
      <c r="GO506" s="1132"/>
      <c r="GP506" s="1132"/>
      <c r="GQ506" s="1132"/>
      <c r="GR506" s="1132"/>
      <c r="GS506" s="1132"/>
      <c r="GT506" s="1132"/>
      <c r="GU506" s="1132"/>
      <c r="GV506" s="1132"/>
      <c r="GW506" s="1132"/>
      <c r="GX506" s="1132"/>
      <c r="GY506" s="1132"/>
      <c r="GZ506" s="1132"/>
      <c r="HA506" s="1132"/>
      <c r="HB506" s="1132"/>
      <c r="HC506" s="1132"/>
      <c r="HD506" s="1132"/>
      <c r="HE506" s="1132"/>
      <c r="HF506" s="1132"/>
      <c r="HG506" s="1132"/>
      <c r="HH506" s="1132"/>
      <c r="HI506" s="1132"/>
    </row>
    <row r="507" spans="1:217" ht="12.75" hidden="1" customHeight="1">
      <c r="A507" s="1139"/>
      <c r="B507" s="1140"/>
      <c r="C507" s="1139"/>
      <c r="D507" s="1141"/>
      <c r="E507" s="1141"/>
      <c r="F507" s="1142"/>
      <c r="G507" s="1141"/>
      <c r="H507" s="733"/>
      <c r="I507" s="1143"/>
      <c r="J507" s="1144"/>
      <c r="K507" s="837" t="s">
        <v>380</v>
      </c>
      <c r="L507" s="1133"/>
      <c r="M507" s="1134"/>
      <c r="N507" s="1133"/>
      <c r="O507" s="1134"/>
      <c r="P507" s="1133"/>
      <c r="Q507" s="1134"/>
      <c r="R507" s="1133"/>
      <c r="S507" s="1134"/>
      <c r="T507" s="1133"/>
      <c r="U507" s="1134"/>
      <c r="V507" s="1133"/>
      <c r="W507" s="1134"/>
      <c r="X507" s="1133"/>
      <c r="Y507" s="1134"/>
      <c r="Z507" s="1133"/>
      <c r="AA507" s="1134"/>
      <c r="AB507" s="1133"/>
      <c r="AC507" s="1134"/>
      <c r="AD507" s="1133"/>
      <c r="AE507" s="1134"/>
      <c r="AF507" s="1133"/>
      <c r="AG507" s="1134"/>
      <c r="AH507" s="1133"/>
      <c r="AI507" s="1134"/>
      <c r="AJ507" s="1133"/>
      <c r="AK507" s="1134"/>
      <c r="AL507" s="1133"/>
      <c r="AM507" s="1134"/>
      <c r="AN507" s="1133"/>
      <c r="AO507" s="1134"/>
      <c r="AP507" s="1133"/>
      <c r="AQ507" s="1134"/>
      <c r="AR507" s="1133"/>
      <c r="AS507" s="1134"/>
      <c r="AT507" s="1133"/>
      <c r="AU507" s="1134"/>
      <c r="AV507" s="1133"/>
      <c r="AW507" s="1134"/>
      <c r="AX507" s="1133"/>
      <c r="AY507" s="1134"/>
      <c r="AZ507" s="1133"/>
      <c r="BA507" s="1134"/>
      <c r="BB507" s="1133"/>
      <c r="BC507" s="1134"/>
      <c r="BD507" s="1133"/>
      <c r="BE507" s="1134"/>
      <c r="BF507" s="1133"/>
      <c r="BG507" s="1134"/>
      <c r="BH507" s="1133"/>
      <c r="BI507" s="1134"/>
      <c r="BJ507" s="1133"/>
      <c r="BK507" s="1134"/>
      <c r="BL507" s="1133"/>
      <c r="BM507" s="1134"/>
      <c r="BN507" s="1133"/>
      <c r="BO507" s="1134"/>
      <c r="BP507" s="1133"/>
      <c r="BQ507" s="1134"/>
      <c r="BR507" s="1129"/>
      <c r="BS507" s="1129"/>
      <c r="BT507" s="1129"/>
      <c r="BU507" s="1129"/>
      <c r="BV507" s="1129"/>
      <c r="BW507" s="1129"/>
      <c r="BX507" s="1129"/>
      <c r="BY507" s="1129"/>
      <c r="BZ507" s="1129"/>
      <c r="CA507" s="1129"/>
      <c r="CB507" s="1129"/>
      <c r="CC507" s="1129"/>
      <c r="CD507" s="1129"/>
      <c r="CE507" s="1129"/>
      <c r="CF507" s="1129"/>
      <c r="CG507" s="1129"/>
      <c r="CH507" s="1129"/>
      <c r="CI507" s="1129"/>
      <c r="CJ507" s="1129"/>
      <c r="CK507" s="1129"/>
      <c r="CL507" s="1129"/>
      <c r="CM507" s="1129"/>
      <c r="CN507" s="1129"/>
      <c r="CO507" s="1129"/>
      <c r="CP507" s="1129"/>
      <c r="CQ507" s="1129"/>
      <c r="CR507" s="1129"/>
      <c r="CS507" s="1129"/>
      <c r="CT507" s="1129"/>
      <c r="CU507" s="1129"/>
      <c r="CV507" s="1129"/>
      <c r="CW507" s="1129"/>
      <c r="CX507" s="1129"/>
      <c r="CY507" s="1129"/>
      <c r="CZ507" s="1129"/>
      <c r="DA507" s="1129"/>
      <c r="DB507" s="1129"/>
      <c r="DC507" s="1129"/>
      <c r="DD507" s="1129"/>
      <c r="DE507" s="1129"/>
      <c r="DF507" s="1129"/>
      <c r="DG507" s="1129"/>
      <c r="DH507" s="1129"/>
      <c r="DI507" s="1129"/>
      <c r="DJ507" s="1135"/>
      <c r="DK507" s="1135"/>
      <c r="DL507" s="1133"/>
      <c r="DM507" s="1134"/>
      <c r="DN507" s="1133"/>
      <c r="DO507" s="1134"/>
      <c r="DP507" s="1133"/>
      <c r="DQ507" s="1134"/>
      <c r="DR507" s="1133"/>
      <c r="DS507" s="1134"/>
      <c r="DT507" s="1133"/>
      <c r="DU507" s="1134"/>
      <c r="DV507" s="1133"/>
      <c r="DW507" s="1134"/>
      <c r="DX507" s="1133"/>
      <c r="DY507" s="1134"/>
      <c r="DZ507" s="1133"/>
      <c r="EA507" s="1134"/>
      <c r="EB507" s="1133"/>
      <c r="EC507" s="1134"/>
      <c r="ED507" s="1133"/>
      <c r="EE507" s="1134"/>
      <c r="EF507" s="1133"/>
      <c r="EG507" s="1134"/>
      <c r="EH507" s="1133"/>
      <c r="EI507" s="1134"/>
      <c r="EJ507" s="1133"/>
      <c r="EK507" s="1134"/>
      <c r="EL507" s="1133"/>
      <c r="EM507" s="1134"/>
      <c r="EN507" s="1133"/>
      <c r="EO507" s="1134"/>
      <c r="EP507" s="1133"/>
      <c r="EQ507" s="1134"/>
      <c r="ER507" s="1133"/>
      <c r="ES507" s="1134"/>
      <c r="ET507" s="1129"/>
      <c r="EU507" s="1129"/>
      <c r="EV507" s="1129"/>
      <c r="EW507" s="1129"/>
      <c r="EX507" s="1129"/>
      <c r="EY507" s="1129"/>
      <c r="EZ507" s="1129">
        <v>1</v>
      </c>
      <c r="FA507" s="1129"/>
      <c r="FB507" s="1129">
        <v>1</v>
      </c>
      <c r="FC507" s="1129"/>
      <c r="FD507" s="1129"/>
      <c r="FE507" s="1129"/>
      <c r="FF507" s="1129"/>
      <c r="FG507" s="1129"/>
      <c r="FH507" s="1129"/>
      <c r="FI507" s="1129"/>
      <c r="FJ507" s="1129"/>
      <c r="FK507" s="1129"/>
      <c r="FL507" s="1129"/>
      <c r="FM507" s="1129"/>
      <c r="FN507" s="1129"/>
      <c r="FO507" s="1129"/>
      <c r="FP507" s="1129"/>
      <c r="FQ507" s="1129"/>
      <c r="FR507" s="1129"/>
      <c r="FS507" s="1129"/>
      <c r="FT507" s="1129"/>
      <c r="FU507" s="1129"/>
      <c r="FV507" s="1129"/>
      <c r="FW507" s="1129"/>
      <c r="FX507" s="1129"/>
      <c r="FY507" s="1129"/>
      <c r="FZ507" s="1129"/>
      <c r="GA507" s="1129"/>
      <c r="GB507" s="1129"/>
      <c r="GC507" s="1129"/>
      <c r="GD507" s="1129"/>
      <c r="GE507" s="1129"/>
      <c r="GF507" s="1129"/>
      <c r="GG507" s="1129"/>
      <c r="GH507" s="1129"/>
      <c r="GI507" s="1129"/>
      <c r="GJ507" s="1129"/>
      <c r="GK507" s="1129"/>
      <c r="GL507" s="1129"/>
      <c r="GM507" s="1129"/>
      <c r="GN507" s="1129"/>
      <c r="GO507" s="1129"/>
      <c r="GP507" s="1129"/>
      <c r="GQ507" s="1129"/>
      <c r="GR507" s="1129"/>
      <c r="GS507" s="1129"/>
      <c r="GT507" s="1129"/>
      <c r="GU507" s="1129"/>
      <c r="GV507" s="1129"/>
      <c r="GW507" s="1129"/>
      <c r="GX507" s="1129"/>
      <c r="GY507" s="1129"/>
      <c r="GZ507" s="1129"/>
      <c r="HA507" s="1129"/>
      <c r="HB507" s="1129"/>
      <c r="HC507" s="1129"/>
      <c r="HD507" s="1129"/>
      <c r="HE507" s="1129"/>
      <c r="HF507" s="1129"/>
      <c r="HG507" s="1129"/>
      <c r="HH507" s="1129"/>
      <c r="HI507" s="1129"/>
    </row>
    <row r="508" spans="1:217" ht="12.75" hidden="1" customHeight="1">
      <c r="A508" s="1139"/>
      <c r="B508" s="1140"/>
      <c r="C508" s="1139"/>
      <c r="D508" s="1141"/>
      <c r="E508" s="1141"/>
      <c r="F508" s="1142"/>
      <c r="G508" s="1141"/>
      <c r="H508" s="733"/>
      <c r="I508" s="1143"/>
      <c r="J508" s="1144"/>
      <c r="K508" s="838" t="s">
        <v>381</v>
      </c>
      <c r="L508" s="1125">
        <f>(L506*L507*$G506)*$L$8</f>
        <v>0</v>
      </c>
      <c r="M508" s="1126"/>
      <c r="N508" s="1125">
        <f>(N506*N507*$G506)*$L$8</f>
        <v>0</v>
      </c>
      <c r="O508" s="1126"/>
      <c r="P508" s="1125">
        <f>(P506*P507*$G506)*$L$8</f>
        <v>0</v>
      </c>
      <c r="Q508" s="1126"/>
      <c r="R508" s="1125">
        <f>(R506*R507*$G506)*$L$8</f>
        <v>0</v>
      </c>
      <c r="S508" s="1126"/>
      <c r="T508" s="1125">
        <f>(T506*T507*$G506)*$T$8</f>
        <v>0</v>
      </c>
      <c r="U508" s="1126"/>
      <c r="V508" s="1125">
        <f>(V506*V507*$G506)*$T$8</f>
        <v>0</v>
      </c>
      <c r="W508" s="1126"/>
      <c r="X508" s="1125">
        <f>(X506*X507*$G506)*$T$8</f>
        <v>0</v>
      </c>
      <c r="Y508" s="1126"/>
      <c r="Z508" s="1125">
        <f>(Z506*Z507*$G506)*$T$8</f>
        <v>0</v>
      </c>
      <c r="AA508" s="1126"/>
      <c r="AB508" s="1125">
        <f>(AB506*AB507*$G506)*$AB$8</f>
        <v>0</v>
      </c>
      <c r="AC508" s="1126"/>
      <c r="AD508" s="1125">
        <f>(AD506*AD507*$G506)*$AB$8</f>
        <v>0</v>
      </c>
      <c r="AE508" s="1126"/>
      <c r="AF508" s="1125">
        <f>(AF506*AF507*$G506)*$AB$8</f>
        <v>0</v>
      </c>
      <c r="AG508" s="1126"/>
      <c r="AH508" s="1125">
        <f>(AH506*AH507*$G506)*$AB$8</f>
        <v>0</v>
      </c>
      <c r="AI508" s="1126"/>
      <c r="AJ508" s="1125">
        <f>(AJ506*AJ507*$G506)*$AJ$8</f>
        <v>0</v>
      </c>
      <c r="AK508" s="1126"/>
      <c r="AL508" s="1125">
        <f>(AL506*AL507*$G506)*$AJ$8</f>
        <v>0</v>
      </c>
      <c r="AM508" s="1126"/>
      <c r="AN508" s="1125">
        <f>(AN506*AN507*$G506)*$AJ$8</f>
        <v>0</v>
      </c>
      <c r="AO508" s="1126"/>
      <c r="AP508" s="1125">
        <f>(AP506*AP507*$G506)*$AJ$8</f>
        <v>0</v>
      </c>
      <c r="AQ508" s="1126"/>
      <c r="AR508" s="1125">
        <f>(AR506*AR507*$G506)*$AT$8</f>
        <v>0</v>
      </c>
      <c r="AS508" s="1126"/>
      <c r="AT508" s="1125">
        <f>(AT506*AT507*$G506)*$AT$8</f>
        <v>0</v>
      </c>
      <c r="AU508" s="1126"/>
      <c r="AV508" s="1125">
        <f>(AV506*AV507*$G506)*$AT$8</f>
        <v>0</v>
      </c>
      <c r="AW508" s="1126"/>
      <c r="AX508" s="1125">
        <f>(AX506*AX507*$G506)*$AT$8</f>
        <v>0</v>
      </c>
      <c r="AY508" s="1126"/>
      <c r="AZ508" s="1125">
        <f>(AZ506*AZ507*$G506)*$BB$8</f>
        <v>0</v>
      </c>
      <c r="BA508" s="1126"/>
      <c r="BB508" s="1125">
        <f>(BB506*BB507*$G506)*$BB$8</f>
        <v>0</v>
      </c>
      <c r="BC508" s="1126"/>
      <c r="BD508" s="1125">
        <f>(BD506*BD507*$G506)*$BB$8</f>
        <v>0</v>
      </c>
      <c r="BE508" s="1126"/>
      <c r="BF508" s="1125">
        <f>(BF506*BF507*$G506)*$BB$8</f>
        <v>0</v>
      </c>
      <c r="BG508" s="1126"/>
      <c r="BH508" s="1125">
        <f>(BH506*BH507*$G506)*$BJ$8</f>
        <v>0</v>
      </c>
      <c r="BI508" s="1126"/>
      <c r="BJ508" s="1125">
        <f>(BJ506*BJ507*$G506)*$BJ$8</f>
        <v>0</v>
      </c>
      <c r="BK508" s="1126"/>
      <c r="BL508" s="1125">
        <f>(BL506*BL507*$G506)*$BJ$8</f>
        <v>0</v>
      </c>
      <c r="BM508" s="1126"/>
      <c r="BN508" s="1125">
        <f>(BN506*BN507*$G506)*$BJ$8</f>
        <v>0</v>
      </c>
      <c r="BO508" s="1126"/>
      <c r="BP508" s="1125">
        <f>(BP506*BP507*$G506)*$BT$8</f>
        <v>0</v>
      </c>
      <c r="BQ508" s="1126"/>
      <c r="BR508" s="1125">
        <f>(BR506*BR507*$G506)*$BT$8</f>
        <v>0</v>
      </c>
      <c r="BS508" s="1126"/>
      <c r="BT508" s="1125">
        <f>(BT506*BT507*$G506)*$BT$8</f>
        <v>0</v>
      </c>
      <c r="BU508" s="1126"/>
      <c r="BV508" s="1125">
        <f>(BV506*BV507*$G506)*$BT$8</f>
        <v>0</v>
      </c>
      <c r="BW508" s="1126"/>
      <c r="BX508" s="1125">
        <f>(BX506*BX507*$G506)*$CB$8</f>
        <v>0</v>
      </c>
      <c r="BY508" s="1126"/>
      <c r="BZ508" s="1125">
        <f>(BZ506*BZ507*$G506)*$CB$8</f>
        <v>0</v>
      </c>
      <c r="CA508" s="1126"/>
      <c r="CB508" s="1125">
        <f>(CB506*CB507*$G506)*$CB$8</f>
        <v>0</v>
      </c>
      <c r="CC508" s="1126"/>
      <c r="CD508" s="1125">
        <f>(CD506*CD507*$G506)*$CB$8</f>
        <v>0</v>
      </c>
      <c r="CE508" s="1126"/>
      <c r="CF508" s="1125">
        <f>(CF506*CF507*$G506)*$CJ$8</f>
        <v>0</v>
      </c>
      <c r="CG508" s="1126"/>
      <c r="CH508" s="1125">
        <f>(CH506*CH507*$G506)*$CJ$8</f>
        <v>0</v>
      </c>
      <c r="CI508" s="1126"/>
      <c r="CJ508" s="1125">
        <f t="shared" ref="CJ508" si="2130">(CJ506*CJ507*$G506)*$CJ$8</f>
        <v>0</v>
      </c>
      <c r="CK508" s="1126"/>
      <c r="CL508" s="1125">
        <f t="shared" ref="CL508" si="2131">(CL506*CL507*$G506)*$CJ$8</f>
        <v>0</v>
      </c>
      <c r="CM508" s="1126"/>
      <c r="CN508" s="1125">
        <f>(CN506*CN507*$G506)*$CJ$8</f>
        <v>0</v>
      </c>
      <c r="CO508" s="1126"/>
      <c r="CP508" s="1125">
        <f>(CP506*CP507*$G506)*$CT$8</f>
        <v>0</v>
      </c>
      <c r="CQ508" s="1126"/>
      <c r="CR508" s="1125">
        <f>(CR506*CR507*$G506)*$CT$8</f>
        <v>0</v>
      </c>
      <c r="CS508" s="1126"/>
      <c r="CT508" s="1125">
        <f t="shared" ref="CT508" si="2132">(CT506*CT507*$G506)*$CT$8</f>
        <v>0</v>
      </c>
      <c r="CU508" s="1126"/>
      <c r="CV508" s="1125">
        <f t="shared" ref="CV508" si="2133">(CV506*CV507*$G506)*$CT$8</f>
        <v>0</v>
      </c>
      <c r="CW508" s="1126"/>
      <c r="CX508" s="1125">
        <f t="shared" ref="CX508" si="2134">(CX506*CX507*$G506)*$CT$8</f>
        <v>0</v>
      </c>
      <c r="CY508" s="1126"/>
      <c r="CZ508" s="1125">
        <f>(CZ506*CZ507*$G506)*$CT$8</f>
        <v>0</v>
      </c>
      <c r="DA508" s="1126"/>
      <c r="DB508" s="1125">
        <f>(DB506*DB507*$G506)*$DB$8</f>
        <v>0</v>
      </c>
      <c r="DC508" s="1126"/>
      <c r="DD508" s="1125">
        <f>(DD506*DD507*$G506)*$DB$8</f>
        <v>0</v>
      </c>
      <c r="DE508" s="1126"/>
      <c r="DF508" s="1125">
        <f>(DF506*DF507*$G506)*$DB$8</f>
        <v>0</v>
      </c>
      <c r="DG508" s="1126"/>
      <c r="DH508" s="1125">
        <f>(DH506*DH507*$G506)*$DB$8</f>
        <v>0</v>
      </c>
      <c r="DI508" s="1126"/>
      <c r="DJ508" s="1130">
        <f>(DJ506*DJ507*$G506)*$DB$8</f>
        <v>0</v>
      </c>
      <c r="DK508" s="1131"/>
      <c r="DL508" s="1125">
        <f>(DL506*DL507*$G506)*$DB$8</f>
        <v>0</v>
      </c>
      <c r="DM508" s="1126"/>
      <c r="DN508" s="1125">
        <f>(DN506*DN507*$G506)*$DB$8</f>
        <v>0</v>
      </c>
      <c r="DO508" s="1126"/>
      <c r="DP508" s="1125">
        <f>(DP506*DP507*$G506)*$DB$8</f>
        <v>0</v>
      </c>
      <c r="DQ508" s="1126"/>
      <c r="DR508" s="1125">
        <f>(DR506*DR507*$G506)*$DB$8</f>
        <v>0</v>
      </c>
      <c r="DS508" s="1126"/>
      <c r="DT508" s="1125">
        <f>(DT506*DT507*$G506)*$DB$8</f>
        <v>0</v>
      </c>
      <c r="DU508" s="1126"/>
      <c r="DV508" s="1125">
        <f>(DV506*DV507*$G506)*$DB$8</f>
        <v>0</v>
      </c>
      <c r="DW508" s="1126"/>
      <c r="DX508" s="1125">
        <f>(DX506*DX507*$G506)*$DB$8</f>
        <v>0</v>
      </c>
      <c r="DY508" s="1126"/>
      <c r="DZ508" s="1125">
        <f>(DZ506*DZ507*$G506)*$DB$8</f>
        <v>0</v>
      </c>
      <c r="EA508" s="1126"/>
      <c r="EB508" s="1125">
        <f>(EB506*EB507*$G506)*$DB$8</f>
        <v>0</v>
      </c>
      <c r="EC508" s="1126"/>
      <c r="ED508" s="1125">
        <f>(ED506*ED507*$G506)*$DB$8</f>
        <v>0</v>
      </c>
      <c r="EE508" s="1126"/>
      <c r="EF508" s="1125">
        <f>(EF506*EF507*$G506)*$DB$8</f>
        <v>0</v>
      </c>
      <c r="EG508" s="1126"/>
      <c r="EH508" s="1125">
        <f>(EH506*EH507*$G506)*$DB$8</f>
        <v>0</v>
      </c>
      <c r="EI508" s="1126"/>
      <c r="EJ508" s="1125">
        <f>(EJ506*EJ507*$G506)*$DB$8</f>
        <v>0</v>
      </c>
      <c r="EK508" s="1126"/>
      <c r="EL508" s="1125">
        <f>(EL506*EL507*$G506)*$DB$8</f>
        <v>0</v>
      </c>
      <c r="EM508" s="1126"/>
      <c r="EN508" s="1125">
        <f>(EN506*EN507*$G506)*$EJ$8</f>
        <v>0</v>
      </c>
      <c r="EO508" s="1126"/>
      <c r="EP508" s="1125">
        <f>(EP506*EP507*$G506)*$EJ$8</f>
        <v>0</v>
      </c>
      <c r="EQ508" s="1126"/>
      <c r="ER508" s="1125">
        <f t="shared" ref="ER508" si="2135">(ER506*ER507*$G506)*$ET$8</f>
        <v>0</v>
      </c>
      <c r="ES508" s="1126"/>
      <c r="ET508" s="1125">
        <f t="shared" ref="ET508" si="2136">(ET506*ET507*$G506)*$ET$8</f>
        <v>0</v>
      </c>
      <c r="EU508" s="1126"/>
      <c r="EV508" s="1125">
        <f t="shared" ref="EV508" si="2137">(EV506*EV507*$G506)*$ET$8</f>
        <v>0</v>
      </c>
      <c r="EW508" s="1126"/>
      <c r="EX508" s="1125">
        <f t="shared" ref="EX508" si="2138">(EX506*EX507*$G506)*$ET$8</f>
        <v>0</v>
      </c>
      <c r="EY508" s="1126"/>
      <c r="EZ508" s="1125">
        <f>(EZ506*EZ507*$G506)*$ET$8</f>
        <v>0</v>
      </c>
      <c r="FA508" s="1126"/>
      <c r="FB508" s="1125">
        <f>(FB506*FB507*$G506)*$FB$8</f>
        <v>0</v>
      </c>
      <c r="FC508" s="1126"/>
      <c r="FD508" s="1125">
        <f t="shared" ref="FD508" si="2139">(FD506*FD507*$G506)*$FB$8</f>
        <v>0</v>
      </c>
      <c r="FE508" s="1126"/>
      <c r="FF508" s="1125">
        <f t="shared" ref="FF508" si="2140">(FF506*FF507*$G506)*$FB$8</f>
        <v>0</v>
      </c>
      <c r="FG508" s="1126"/>
      <c r="FH508" s="1125">
        <f>(FH506*FH507*$G506)*$DB$8</f>
        <v>0</v>
      </c>
      <c r="FI508" s="1126"/>
      <c r="FJ508" s="1125">
        <f>(FJ506*FJ507*$G506)*$DB$8</f>
        <v>0</v>
      </c>
      <c r="FK508" s="1126"/>
      <c r="FL508" s="1125">
        <f>(FL506*FL507*$G506)*$DB$8</f>
        <v>0</v>
      </c>
      <c r="FM508" s="1126"/>
      <c r="FN508" s="1125">
        <f>(FN506*FN507*$G506)*$DB$8</f>
        <v>0</v>
      </c>
      <c r="FO508" s="1126"/>
      <c r="FP508" s="1125">
        <f>(FP506*FP507*$G506)*$DB$8</f>
        <v>0</v>
      </c>
      <c r="FQ508" s="1126"/>
      <c r="FR508" s="1125">
        <f>(FR506*FR507*$G506)*$DB$8</f>
        <v>0</v>
      </c>
      <c r="FS508" s="1126"/>
      <c r="FT508" s="1125">
        <f>(FT506*FT507*$G506)*$DB$8</f>
        <v>0</v>
      </c>
      <c r="FU508" s="1126"/>
      <c r="FV508" s="1125">
        <f>(FV506*FV507*$G506)*$DB$8</f>
        <v>0</v>
      </c>
      <c r="FW508" s="1126"/>
      <c r="FX508" s="1125">
        <f>(FX506*FX507*$G506)*$DB$8</f>
        <v>0</v>
      </c>
      <c r="FY508" s="1126"/>
      <c r="FZ508" s="1125">
        <f>(FZ506*FZ507*$G506)*$DB$8</f>
        <v>0</v>
      </c>
      <c r="GA508" s="1126"/>
      <c r="GB508" s="1125">
        <f>(GB506*GB507*$G506)*$DB$8</f>
        <v>0</v>
      </c>
      <c r="GC508" s="1126"/>
      <c r="GD508" s="1125">
        <f>(GD506*GD507*$G506)*$DB$8</f>
        <v>0</v>
      </c>
      <c r="GE508" s="1126"/>
      <c r="GF508" s="1125">
        <f>(GF506*GF507*$G506)*$DB$8</f>
        <v>0</v>
      </c>
      <c r="GG508" s="1126"/>
      <c r="GH508" s="1125">
        <f>(GH506*GH507*$G506)*$DB$8</f>
        <v>0</v>
      </c>
      <c r="GI508" s="1126"/>
      <c r="GJ508" s="1125">
        <f>(GJ506*GJ507*$G506)*$DB$8</f>
        <v>0</v>
      </c>
      <c r="GK508" s="1126"/>
      <c r="GL508" s="1125">
        <f>(GL506*GL507*$G506)*$DB$8</f>
        <v>0</v>
      </c>
      <c r="GM508" s="1126"/>
      <c r="GN508" s="1125">
        <f>(GN506*GN507*$G506)*$DB$8</f>
        <v>0</v>
      </c>
      <c r="GO508" s="1126"/>
      <c r="GP508" s="1125">
        <f>(GP506*GP507*$G506)*$DB$8</f>
        <v>0</v>
      </c>
      <c r="GQ508" s="1126"/>
      <c r="GR508" s="1125">
        <f>(GR506*GR507*$G506)*$DB$8</f>
        <v>0</v>
      </c>
      <c r="GS508" s="1126"/>
      <c r="GT508" s="1125">
        <f>(GT506*GT507*$G506)*$DB$8</f>
        <v>0</v>
      </c>
      <c r="GU508" s="1126"/>
      <c r="GV508" s="1125">
        <f t="shared" ref="GV508" si="2141">(GV506*GV507*$G506)*$DB$8</f>
        <v>0</v>
      </c>
      <c r="GW508" s="1126"/>
      <c r="GX508" s="1125">
        <f t="shared" ref="GX508" si="2142">(GX506*GX507*$G506)*$DB$8</f>
        <v>0</v>
      </c>
      <c r="GY508" s="1126"/>
      <c r="GZ508" s="1125">
        <f t="shared" ref="GZ508" si="2143">(GZ506*GZ507*$G506)*$DB$8</f>
        <v>0</v>
      </c>
      <c r="HA508" s="1126"/>
      <c r="HB508" s="1125">
        <f>(HB506*HB507*$G506)*$DB$8</f>
        <v>0</v>
      </c>
      <c r="HC508" s="1126"/>
      <c r="HD508" s="1125">
        <f t="shared" ref="HD508" si="2144">(HD506*HD507*$G506)*$DB$8</f>
        <v>0</v>
      </c>
      <c r="HE508" s="1126"/>
      <c r="HF508" s="1125">
        <f t="shared" ref="HF508" si="2145">(HF506*HF507*$G506)*$DB$8</f>
        <v>0</v>
      </c>
      <c r="HG508" s="1126"/>
      <c r="HH508" s="1125">
        <f t="shared" ref="HH508" si="2146">(HH506*HH507*$G506)*$DB$8</f>
        <v>0</v>
      </c>
      <c r="HI508" s="1126"/>
    </row>
    <row r="509" spans="1:217" ht="12.75" hidden="1" customHeight="1">
      <c r="A509" s="1139"/>
      <c r="B509" s="1140"/>
      <c r="C509" s="1139"/>
      <c r="D509" s="1141"/>
      <c r="E509" s="1141"/>
      <c r="F509" s="1142"/>
      <c r="G509" s="1141"/>
      <c r="H509" s="733"/>
      <c r="I509" s="1143"/>
      <c r="J509" s="1144"/>
      <c r="K509" s="839" t="s">
        <v>382</v>
      </c>
      <c r="L509" s="1121">
        <f>L508</f>
        <v>0</v>
      </c>
      <c r="M509" s="1122"/>
      <c r="N509" s="1121">
        <f>L509+N508</f>
        <v>0</v>
      </c>
      <c r="O509" s="1122"/>
      <c r="P509" s="1121">
        <f>N509+P508</f>
        <v>0</v>
      </c>
      <c r="Q509" s="1122"/>
      <c r="R509" s="1121">
        <f>P509+R508</f>
        <v>0</v>
      </c>
      <c r="S509" s="1122"/>
      <c r="T509" s="1121">
        <f>R509+T508</f>
        <v>0</v>
      </c>
      <c r="U509" s="1122"/>
      <c r="V509" s="1121">
        <f>T509+V508</f>
        <v>0</v>
      </c>
      <c r="W509" s="1122"/>
      <c r="X509" s="1121">
        <f>V509+X508</f>
        <v>0</v>
      </c>
      <c r="Y509" s="1122"/>
      <c r="Z509" s="1121">
        <f>X509+Z508</f>
        <v>0</v>
      </c>
      <c r="AA509" s="1122"/>
      <c r="AB509" s="1121">
        <f>Z509+AB508</f>
        <v>0</v>
      </c>
      <c r="AC509" s="1122"/>
      <c r="AD509" s="1121">
        <f>AB509+AD508</f>
        <v>0</v>
      </c>
      <c r="AE509" s="1122"/>
      <c r="AF509" s="1121">
        <f>AD509+AF508</f>
        <v>0</v>
      </c>
      <c r="AG509" s="1122"/>
      <c r="AH509" s="1121">
        <f>AF509+AH508</f>
        <v>0</v>
      </c>
      <c r="AI509" s="1122"/>
      <c r="AJ509" s="1121">
        <f>AH509+AJ508</f>
        <v>0</v>
      </c>
      <c r="AK509" s="1122"/>
      <c r="AL509" s="1121">
        <f>AJ509+AL508</f>
        <v>0</v>
      </c>
      <c r="AM509" s="1122"/>
      <c r="AN509" s="1121">
        <f>AL509+AN508</f>
        <v>0</v>
      </c>
      <c r="AO509" s="1122"/>
      <c r="AP509" s="1121">
        <f>AN509+AP508</f>
        <v>0</v>
      </c>
      <c r="AQ509" s="1122"/>
      <c r="AR509" s="1121">
        <f>AP509+AR508</f>
        <v>0</v>
      </c>
      <c r="AS509" s="1122"/>
      <c r="AT509" s="1121">
        <f>AR509+AT508</f>
        <v>0</v>
      </c>
      <c r="AU509" s="1122"/>
      <c r="AV509" s="1121">
        <f>AT509+AV508</f>
        <v>0</v>
      </c>
      <c r="AW509" s="1122"/>
      <c r="AX509" s="1121">
        <f>AV509+AX508</f>
        <v>0</v>
      </c>
      <c r="AY509" s="1122"/>
      <c r="AZ509" s="1121">
        <f>AX509+AZ508</f>
        <v>0</v>
      </c>
      <c r="BA509" s="1122"/>
      <c r="BB509" s="1121">
        <f>AZ509+BB508</f>
        <v>0</v>
      </c>
      <c r="BC509" s="1122"/>
      <c r="BD509" s="1121">
        <f>BB509+BD508</f>
        <v>0</v>
      </c>
      <c r="BE509" s="1122"/>
      <c r="BF509" s="1121">
        <f>BD509+BF508</f>
        <v>0</v>
      </c>
      <c r="BG509" s="1122"/>
      <c r="BH509" s="1121">
        <f>BF509+BH508</f>
        <v>0</v>
      </c>
      <c r="BI509" s="1122"/>
      <c r="BJ509" s="1121">
        <f>BH509+BJ508</f>
        <v>0</v>
      </c>
      <c r="BK509" s="1122"/>
      <c r="BL509" s="1121">
        <f>BJ509+BL508</f>
        <v>0</v>
      </c>
      <c r="BM509" s="1122"/>
      <c r="BN509" s="1121">
        <f>BL509+BN508</f>
        <v>0</v>
      </c>
      <c r="BO509" s="1122"/>
      <c r="BP509" s="1121">
        <f>BN509+BP508</f>
        <v>0</v>
      </c>
      <c r="BQ509" s="1122"/>
      <c r="BR509" s="1121">
        <f>BP509+BR508</f>
        <v>0</v>
      </c>
      <c r="BS509" s="1122"/>
      <c r="BT509" s="1121">
        <f>BR509+BT508</f>
        <v>0</v>
      </c>
      <c r="BU509" s="1122"/>
      <c r="BV509" s="1121">
        <f>BT509+BV508</f>
        <v>0</v>
      </c>
      <c r="BW509" s="1122"/>
      <c r="BX509" s="1121">
        <f>BV509+BX508</f>
        <v>0</v>
      </c>
      <c r="BY509" s="1122"/>
      <c r="BZ509" s="1121">
        <f>BX509+BZ508</f>
        <v>0</v>
      </c>
      <c r="CA509" s="1122"/>
      <c r="CB509" s="1121">
        <f>BZ509+CB508</f>
        <v>0</v>
      </c>
      <c r="CC509" s="1122"/>
      <c r="CD509" s="1121">
        <f>CB509+CD508</f>
        <v>0</v>
      </c>
      <c r="CE509" s="1122"/>
      <c r="CF509" s="1121">
        <f>CD509+CF508</f>
        <v>0</v>
      </c>
      <c r="CG509" s="1122"/>
      <c r="CH509" s="1121">
        <f>CF509+CH508</f>
        <v>0</v>
      </c>
      <c r="CI509" s="1122"/>
      <c r="CJ509" s="1121">
        <f>CH509+CJ508</f>
        <v>0</v>
      </c>
      <c r="CK509" s="1122"/>
      <c r="CL509" s="1121">
        <f>CJ509+CL508</f>
        <v>0</v>
      </c>
      <c r="CM509" s="1122"/>
      <c r="CN509" s="1121">
        <f>CL509+CN508</f>
        <v>0</v>
      </c>
      <c r="CO509" s="1122"/>
      <c r="CP509" s="1121">
        <f>CN509+CP508</f>
        <v>0</v>
      </c>
      <c r="CQ509" s="1122"/>
      <c r="CR509" s="1121">
        <f>CP509+CR508</f>
        <v>0</v>
      </c>
      <c r="CS509" s="1122"/>
      <c r="CT509" s="1121">
        <f>CR509+CT508</f>
        <v>0</v>
      </c>
      <c r="CU509" s="1122"/>
      <c r="CV509" s="1121">
        <f>CT509+CV508</f>
        <v>0</v>
      </c>
      <c r="CW509" s="1122"/>
      <c r="CX509" s="1121">
        <f>CV509+CX508</f>
        <v>0</v>
      </c>
      <c r="CY509" s="1122"/>
      <c r="CZ509" s="1121">
        <f>CX509+CZ508</f>
        <v>0</v>
      </c>
      <c r="DA509" s="1122"/>
      <c r="DB509" s="1121">
        <f>CZ509+DB508</f>
        <v>0</v>
      </c>
      <c r="DC509" s="1122"/>
      <c r="DD509" s="1121">
        <f>DB509+DD508</f>
        <v>0</v>
      </c>
      <c r="DE509" s="1122"/>
      <c r="DF509" s="1121">
        <f>DD509+DF508</f>
        <v>0</v>
      </c>
      <c r="DG509" s="1122"/>
      <c r="DH509" s="1121">
        <f>DF509+DH508</f>
        <v>0</v>
      </c>
      <c r="DI509" s="1122"/>
      <c r="DJ509" s="1127">
        <f>DH509+DJ508</f>
        <v>0</v>
      </c>
      <c r="DK509" s="1128"/>
      <c r="DL509" s="1121">
        <f>DJ509+DL508</f>
        <v>0</v>
      </c>
      <c r="DM509" s="1122"/>
      <c r="DN509" s="1121">
        <f>DL509+DN508</f>
        <v>0</v>
      </c>
      <c r="DO509" s="1122"/>
      <c r="DP509" s="1121">
        <f>DN509+DP508</f>
        <v>0</v>
      </c>
      <c r="DQ509" s="1122"/>
      <c r="DR509" s="1121">
        <f>DP509+DR508</f>
        <v>0</v>
      </c>
      <c r="DS509" s="1122"/>
      <c r="DT509" s="1121">
        <f>DR509+DT508</f>
        <v>0</v>
      </c>
      <c r="DU509" s="1122"/>
      <c r="DV509" s="1121">
        <f>DT509+DV508</f>
        <v>0</v>
      </c>
      <c r="DW509" s="1122"/>
      <c r="DX509" s="1121">
        <f>DV509+DX508</f>
        <v>0</v>
      </c>
      <c r="DY509" s="1122"/>
      <c r="DZ509" s="1121">
        <f>DX509+DZ508</f>
        <v>0</v>
      </c>
      <c r="EA509" s="1122"/>
      <c r="EB509" s="1121">
        <f>DZ509+EB508</f>
        <v>0</v>
      </c>
      <c r="EC509" s="1122"/>
      <c r="ED509" s="1121">
        <f>EB509+ED508</f>
        <v>0</v>
      </c>
      <c r="EE509" s="1122"/>
      <c r="EF509" s="1121">
        <f>ED509+EF508</f>
        <v>0</v>
      </c>
      <c r="EG509" s="1122"/>
      <c r="EH509" s="1121">
        <f>EF509+EH508</f>
        <v>0</v>
      </c>
      <c r="EI509" s="1122"/>
      <c r="EJ509" s="1121">
        <f>EH509+EJ508</f>
        <v>0</v>
      </c>
      <c r="EK509" s="1122"/>
      <c r="EL509" s="1121">
        <f>EJ509+EL508</f>
        <v>0</v>
      </c>
      <c r="EM509" s="1122"/>
      <c r="EN509" s="1121">
        <f>EL509+EN508</f>
        <v>0</v>
      </c>
      <c r="EO509" s="1122"/>
      <c r="EP509" s="1121">
        <f>EN509+EP508</f>
        <v>0</v>
      </c>
      <c r="EQ509" s="1122"/>
      <c r="ER509" s="1121">
        <f>EP509+ER508</f>
        <v>0</v>
      </c>
      <c r="ES509" s="1122"/>
      <c r="ET509" s="1121">
        <f>ER509+ET508</f>
        <v>0</v>
      </c>
      <c r="EU509" s="1122"/>
      <c r="EV509" s="1121">
        <f>ET509+EV508</f>
        <v>0</v>
      </c>
      <c r="EW509" s="1122"/>
      <c r="EX509" s="1121">
        <f>EV509+EX508</f>
        <v>0</v>
      </c>
      <c r="EY509" s="1122"/>
      <c r="EZ509" s="1121">
        <f>EX509+EZ508</f>
        <v>0</v>
      </c>
      <c r="FA509" s="1122"/>
      <c r="FB509" s="1121">
        <f>EZ509+FB508</f>
        <v>0</v>
      </c>
      <c r="FC509" s="1122"/>
      <c r="FD509" s="1121">
        <f>FB509+FD508</f>
        <v>0</v>
      </c>
      <c r="FE509" s="1122"/>
      <c r="FF509" s="1121">
        <f>FD509+FF508</f>
        <v>0</v>
      </c>
      <c r="FG509" s="1122"/>
      <c r="FH509" s="1121">
        <f>FF509+FH508</f>
        <v>0</v>
      </c>
      <c r="FI509" s="1122"/>
      <c r="FJ509" s="1121">
        <f>FH509+FJ508</f>
        <v>0</v>
      </c>
      <c r="FK509" s="1122"/>
      <c r="FL509" s="1121">
        <f>FJ509+FL508</f>
        <v>0</v>
      </c>
      <c r="FM509" s="1122"/>
      <c r="FN509" s="1121">
        <f>FL509+FN508</f>
        <v>0</v>
      </c>
      <c r="FO509" s="1122"/>
      <c r="FP509" s="1121">
        <f>FN509+FP508</f>
        <v>0</v>
      </c>
      <c r="FQ509" s="1122"/>
      <c r="FR509" s="1121">
        <f>FP509+FR508</f>
        <v>0</v>
      </c>
      <c r="FS509" s="1122"/>
      <c r="FT509" s="1121">
        <f>FR509+FT508</f>
        <v>0</v>
      </c>
      <c r="FU509" s="1122"/>
      <c r="FV509" s="1121">
        <f>FT509+FV508</f>
        <v>0</v>
      </c>
      <c r="FW509" s="1122"/>
      <c r="FX509" s="1121">
        <f>FV509+FX508</f>
        <v>0</v>
      </c>
      <c r="FY509" s="1122"/>
      <c r="FZ509" s="1121">
        <f>FX509+FZ508</f>
        <v>0</v>
      </c>
      <c r="GA509" s="1122"/>
      <c r="GB509" s="1121">
        <f>FZ509+GB508</f>
        <v>0</v>
      </c>
      <c r="GC509" s="1122"/>
      <c r="GD509" s="1121">
        <f>GB509+GD508</f>
        <v>0</v>
      </c>
      <c r="GE509" s="1122"/>
      <c r="GF509" s="1121">
        <f>GD509+GF508</f>
        <v>0</v>
      </c>
      <c r="GG509" s="1122"/>
      <c r="GH509" s="1121">
        <f>GF509+GH508</f>
        <v>0</v>
      </c>
      <c r="GI509" s="1122"/>
      <c r="GJ509" s="1121">
        <f>GH509+GJ508</f>
        <v>0</v>
      </c>
      <c r="GK509" s="1122"/>
      <c r="GL509" s="1121">
        <f>GJ509+GL508</f>
        <v>0</v>
      </c>
      <c r="GM509" s="1122"/>
      <c r="GN509" s="1121">
        <f>GL509+GN508</f>
        <v>0</v>
      </c>
      <c r="GO509" s="1122"/>
      <c r="GP509" s="1121">
        <f>GN509+GP508</f>
        <v>0</v>
      </c>
      <c r="GQ509" s="1122"/>
      <c r="GR509" s="1121">
        <f>GP509+GR508</f>
        <v>0</v>
      </c>
      <c r="GS509" s="1122"/>
      <c r="GT509" s="1121">
        <f>GR509+GT508</f>
        <v>0</v>
      </c>
      <c r="GU509" s="1122"/>
      <c r="GV509" s="1121">
        <f t="shared" ref="GV509" si="2147">GT509+GV508</f>
        <v>0</v>
      </c>
      <c r="GW509" s="1122"/>
      <c r="GX509" s="1121">
        <f t="shared" ref="GX509" si="2148">GV509+GX508</f>
        <v>0</v>
      </c>
      <c r="GY509" s="1122"/>
      <c r="GZ509" s="1121">
        <f t="shared" ref="GZ509" si="2149">GX509+GZ508</f>
        <v>0</v>
      </c>
      <c r="HA509" s="1122"/>
      <c r="HB509" s="1121">
        <f>GZ509+HB508</f>
        <v>0</v>
      </c>
      <c r="HC509" s="1122"/>
      <c r="HD509" s="1121">
        <f t="shared" ref="HD509" si="2150">HB509+HD508</f>
        <v>0</v>
      </c>
      <c r="HE509" s="1122"/>
      <c r="HF509" s="1121">
        <f t="shared" ref="HF509" si="2151">HD509+HF508</f>
        <v>0</v>
      </c>
      <c r="HG509" s="1122"/>
      <c r="HH509" s="1121">
        <f t="shared" ref="HH509" si="2152">HF509+HH508</f>
        <v>0</v>
      </c>
      <c r="HI509" s="1122"/>
    </row>
    <row r="510" spans="1:217" s="19" customFormat="1" ht="12.75" hidden="1" customHeight="1">
      <c r="A510" s="1139"/>
      <c r="B510" s="1140"/>
      <c r="C510" s="1139"/>
      <c r="D510" s="1141"/>
      <c r="E510" s="1141"/>
      <c r="F510" s="1142"/>
      <c r="G510" s="1141"/>
      <c r="H510" s="840"/>
      <c r="I510" s="1143"/>
      <c r="J510" s="1144"/>
      <c r="K510" s="841" t="s">
        <v>383</v>
      </c>
      <c r="L510" s="1117"/>
      <c r="M510" s="1118"/>
      <c r="N510" s="1117"/>
      <c r="O510" s="1118"/>
      <c r="P510" s="1117"/>
      <c r="Q510" s="1118"/>
      <c r="R510" s="1117"/>
      <c r="S510" s="1118"/>
      <c r="T510" s="1117"/>
      <c r="U510" s="1118"/>
      <c r="V510" s="1117"/>
      <c r="W510" s="1118"/>
      <c r="X510" s="1117"/>
      <c r="Y510" s="1118"/>
      <c r="Z510" s="1117"/>
      <c r="AA510" s="1118"/>
      <c r="AB510" s="1117"/>
      <c r="AC510" s="1118"/>
      <c r="AD510" s="1117"/>
      <c r="AE510" s="1118"/>
      <c r="AF510" s="1117"/>
      <c r="AG510" s="1118"/>
      <c r="AH510" s="1117"/>
      <c r="AI510" s="1118"/>
      <c r="AJ510" s="1117"/>
      <c r="AK510" s="1118"/>
      <c r="AL510" s="1117"/>
      <c r="AM510" s="1118"/>
      <c r="AN510" s="1117"/>
      <c r="AO510" s="1118"/>
      <c r="AP510" s="1117"/>
      <c r="AQ510" s="1118"/>
      <c r="AR510" s="1117"/>
      <c r="AS510" s="1118"/>
      <c r="AT510" s="1117"/>
      <c r="AU510" s="1118"/>
      <c r="AV510" s="1117"/>
      <c r="AW510" s="1118"/>
      <c r="AX510" s="1117"/>
      <c r="AY510" s="1118"/>
      <c r="AZ510" s="1117"/>
      <c r="BA510" s="1118"/>
      <c r="BB510" s="1117"/>
      <c r="BC510" s="1118"/>
      <c r="BD510" s="1117"/>
      <c r="BE510" s="1118"/>
      <c r="BF510" s="1117"/>
      <c r="BG510" s="1118"/>
      <c r="BH510" s="1117"/>
      <c r="BI510" s="1118"/>
      <c r="BJ510" s="1117"/>
      <c r="BK510" s="1118"/>
      <c r="BL510" s="1117"/>
      <c r="BM510" s="1118"/>
      <c r="BN510" s="1117"/>
      <c r="BO510" s="1118"/>
      <c r="BP510" s="1117"/>
      <c r="BQ510" s="1118"/>
      <c r="BR510" s="1117"/>
      <c r="BS510" s="1118"/>
      <c r="BT510" s="1117"/>
      <c r="BU510" s="1118"/>
      <c r="BV510" s="1117"/>
      <c r="BW510" s="1118"/>
      <c r="BX510" s="1117"/>
      <c r="BY510" s="1118"/>
      <c r="BZ510" s="1117"/>
      <c r="CA510" s="1118"/>
      <c r="CB510" s="1117"/>
      <c r="CC510" s="1118"/>
      <c r="CD510" s="1117"/>
      <c r="CE510" s="1118"/>
      <c r="CF510" s="1117"/>
      <c r="CG510" s="1118"/>
      <c r="CH510" s="1117"/>
      <c r="CI510" s="1118"/>
      <c r="CJ510" s="1117"/>
      <c r="CK510" s="1118"/>
      <c r="CL510" s="1117"/>
      <c r="CM510" s="1118"/>
      <c r="CN510" s="1117"/>
      <c r="CO510" s="1118"/>
      <c r="CP510" s="1117"/>
      <c r="CQ510" s="1118"/>
      <c r="CR510" s="1117"/>
      <c r="CS510" s="1118"/>
      <c r="CT510" s="1117"/>
      <c r="CU510" s="1118"/>
      <c r="CV510" s="1117"/>
      <c r="CW510" s="1118"/>
      <c r="CX510" s="1117"/>
      <c r="CY510" s="1118"/>
      <c r="CZ510" s="1117"/>
      <c r="DA510" s="1118"/>
      <c r="DB510" s="1117"/>
      <c r="DC510" s="1118"/>
      <c r="DD510" s="1117"/>
      <c r="DE510" s="1118"/>
      <c r="DF510" s="1117"/>
      <c r="DG510" s="1118"/>
      <c r="DH510" s="1117"/>
      <c r="DI510" s="1118"/>
      <c r="DJ510" s="1123"/>
      <c r="DK510" s="1124"/>
      <c r="DL510" s="1117"/>
      <c r="DM510" s="1118"/>
      <c r="DN510" s="1117"/>
      <c r="DO510" s="1118"/>
      <c r="DP510" s="1117"/>
      <c r="DQ510" s="1118"/>
      <c r="DR510" s="1117"/>
      <c r="DS510" s="1118"/>
      <c r="DT510" s="1117"/>
      <c r="DU510" s="1118"/>
      <c r="DV510" s="1117"/>
      <c r="DW510" s="1118"/>
      <c r="DX510" s="1117"/>
      <c r="DY510" s="1118"/>
      <c r="DZ510" s="1117"/>
      <c r="EA510" s="1118"/>
      <c r="EB510" s="1117"/>
      <c r="EC510" s="1118"/>
      <c r="ED510" s="1117"/>
      <c r="EE510" s="1118"/>
      <c r="EF510" s="1117"/>
      <c r="EG510" s="1118"/>
      <c r="EH510" s="1117"/>
      <c r="EI510" s="1118"/>
      <c r="EJ510" s="1117"/>
      <c r="EK510" s="1118"/>
      <c r="EL510" s="1117"/>
      <c r="EM510" s="1118"/>
      <c r="EN510" s="1117"/>
      <c r="EO510" s="1118"/>
      <c r="EP510" s="1117"/>
      <c r="EQ510" s="1118"/>
      <c r="ER510" s="1117"/>
      <c r="ES510" s="1118"/>
      <c r="ET510" s="1117"/>
      <c r="EU510" s="1118"/>
      <c r="EV510" s="1117"/>
      <c r="EW510" s="1118"/>
      <c r="EX510" s="1117"/>
      <c r="EY510" s="1118"/>
      <c r="EZ510" s="1117"/>
      <c r="FA510" s="1118"/>
      <c r="FB510" s="1117"/>
      <c r="FC510" s="1118"/>
      <c r="FD510" s="1117"/>
      <c r="FE510" s="1118"/>
      <c r="FF510" s="1117"/>
      <c r="FG510" s="1118"/>
      <c r="FH510" s="1117"/>
      <c r="FI510" s="1118"/>
      <c r="FJ510" s="1117"/>
      <c r="FK510" s="1118"/>
      <c r="FL510" s="1117"/>
      <c r="FM510" s="1118"/>
      <c r="FN510" s="1117"/>
      <c r="FO510" s="1118"/>
      <c r="FP510" s="1117"/>
      <c r="FQ510" s="1118"/>
      <c r="FR510" s="1117"/>
      <c r="FS510" s="1118"/>
      <c r="FT510" s="1117"/>
      <c r="FU510" s="1118"/>
      <c r="FV510" s="1117"/>
      <c r="FW510" s="1118"/>
      <c r="FX510" s="1117"/>
      <c r="FY510" s="1118"/>
      <c r="FZ510" s="1117"/>
      <c r="GA510" s="1118"/>
      <c r="GB510" s="1117"/>
      <c r="GC510" s="1118"/>
      <c r="GD510" s="1117"/>
      <c r="GE510" s="1118"/>
      <c r="GF510" s="1117"/>
      <c r="GG510" s="1118"/>
      <c r="GH510" s="1117"/>
      <c r="GI510" s="1118"/>
      <c r="GJ510" s="1117"/>
      <c r="GK510" s="1118"/>
      <c r="GL510" s="1117"/>
      <c r="GM510" s="1118"/>
      <c r="GN510" s="1117"/>
      <c r="GO510" s="1118"/>
      <c r="GP510" s="1117"/>
      <c r="GQ510" s="1118"/>
      <c r="GR510" s="1117"/>
      <c r="GS510" s="1118"/>
      <c r="GT510" s="1117"/>
      <c r="GU510" s="1118"/>
      <c r="GV510" s="1117"/>
      <c r="GW510" s="1118"/>
      <c r="GX510" s="1117"/>
      <c r="GY510" s="1118"/>
      <c r="GZ510" s="1117"/>
      <c r="HA510" s="1118"/>
      <c r="HB510" s="1117"/>
      <c r="HC510" s="1118"/>
      <c r="HD510" s="1117"/>
      <c r="HE510" s="1118"/>
      <c r="HF510" s="1117"/>
      <c r="HG510" s="1118"/>
      <c r="HH510" s="1117"/>
      <c r="HI510" s="1118"/>
    </row>
    <row r="511" spans="1:217" s="20" customFormat="1" ht="12.75" hidden="1" customHeight="1">
      <c r="A511" s="1139"/>
      <c r="B511" s="1140"/>
      <c r="C511" s="1139"/>
      <c r="D511" s="1141"/>
      <c r="E511" s="1141"/>
      <c r="F511" s="1142"/>
      <c r="G511" s="1141"/>
      <c r="H511" s="842"/>
      <c r="I511" s="1143"/>
      <c r="J511" s="1144"/>
      <c r="K511" s="843" t="s">
        <v>384</v>
      </c>
      <c r="L511" s="1113">
        <f>L510</f>
        <v>0</v>
      </c>
      <c r="M511" s="1114"/>
      <c r="N511" s="1113">
        <f>N510+L511</f>
        <v>0</v>
      </c>
      <c r="O511" s="1114"/>
      <c r="P511" s="1113">
        <f>P510+N511</f>
        <v>0</v>
      </c>
      <c r="Q511" s="1114"/>
      <c r="R511" s="1113">
        <f>R510+P511</f>
        <v>0</v>
      </c>
      <c r="S511" s="1114"/>
      <c r="T511" s="1113">
        <f>T510+R511</f>
        <v>0</v>
      </c>
      <c r="U511" s="1114"/>
      <c r="V511" s="1113">
        <f>V510+T511</f>
        <v>0</v>
      </c>
      <c r="W511" s="1114"/>
      <c r="X511" s="1113">
        <f>X510+V511</f>
        <v>0</v>
      </c>
      <c r="Y511" s="1114"/>
      <c r="Z511" s="1113">
        <f>Z510+X511</f>
        <v>0</v>
      </c>
      <c r="AA511" s="1114"/>
      <c r="AB511" s="1113">
        <f>AB510+Z511</f>
        <v>0</v>
      </c>
      <c r="AC511" s="1114"/>
      <c r="AD511" s="1113">
        <f>AD510+AB511</f>
        <v>0</v>
      </c>
      <c r="AE511" s="1114"/>
      <c r="AF511" s="1113">
        <f>AF510+AD511</f>
        <v>0</v>
      </c>
      <c r="AG511" s="1114"/>
      <c r="AH511" s="1113">
        <f>AH510+AF511</f>
        <v>0</v>
      </c>
      <c r="AI511" s="1114"/>
      <c r="AJ511" s="1113">
        <f>AJ510+AH511</f>
        <v>0</v>
      </c>
      <c r="AK511" s="1114"/>
      <c r="AL511" s="1113">
        <f>AL510+AJ511</f>
        <v>0</v>
      </c>
      <c r="AM511" s="1114"/>
      <c r="AN511" s="1113">
        <f>AN510+AL511</f>
        <v>0</v>
      </c>
      <c r="AO511" s="1114"/>
      <c r="AP511" s="1113">
        <f>AP510+AN511</f>
        <v>0</v>
      </c>
      <c r="AQ511" s="1114"/>
      <c r="AR511" s="1113">
        <f>AR510+AP511</f>
        <v>0</v>
      </c>
      <c r="AS511" s="1114"/>
      <c r="AT511" s="1113">
        <f>AT510+AR511</f>
        <v>0</v>
      </c>
      <c r="AU511" s="1114"/>
      <c r="AV511" s="1113">
        <f>AV510+AT511</f>
        <v>0</v>
      </c>
      <c r="AW511" s="1114"/>
      <c r="AX511" s="1113">
        <f>AX510+AV511</f>
        <v>0</v>
      </c>
      <c r="AY511" s="1114"/>
      <c r="AZ511" s="1113">
        <f>AZ510+AX511</f>
        <v>0</v>
      </c>
      <c r="BA511" s="1114"/>
      <c r="BB511" s="1113">
        <f>BB510+AZ511</f>
        <v>0</v>
      </c>
      <c r="BC511" s="1114"/>
      <c r="BD511" s="1113">
        <f>BD510+BB511</f>
        <v>0</v>
      </c>
      <c r="BE511" s="1114"/>
      <c r="BF511" s="1113">
        <f>BF510+BD511</f>
        <v>0</v>
      </c>
      <c r="BG511" s="1114"/>
      <c r="BH511" s="1113">
        <f>BH510+BF511</f>
        <v>0</v>
      </c>
      <c r="BI511" s="1114"/>
      <c r="BJ511" s="1113">
        <f>BJ510+BH511</f>
        <v>0</v>
      </c>
      <c r="BK511" s="1114"/>
      <c r="BL511" s="1113">
        <f>BL510+BJ511</f>
        <v>0</v>
      </c>
      <c r="BM511" s="1114"/>
      <c r="BN511" s="1113">
        <f>BN510+BL511</f>
        <v>0</v>
      </c>
      <c r="BO511" s="1114"/>
      <c r="BP511" s="1113">
        <f>BP510+BN511</f>
        <v>0</v>
      </c>
      <c r="BQ511" s="1114"/>
      <c r="BR511" s="1113">
        <f>BR510+BP511</f>
        <v>0</v>
      </c>
      <c r="BS511" s="1114"/>
      <c r="BT511" s="1113">
        <f>BT510+BR511</f>
        <v>0</v>
      </c>
      <c r="BU511" s="1114"/>
      <c r="BV511" s="1113">
        <f>BV510+BT511</f>
        <v>0</v>
      </c>
      <c r="BW511" s="1114"/>
      <c r="BX511" s="1113">
        <f>BX510+BV511</f>
        <v>0</v>
      </c>
      <c r="BY511" s="1114"/>
      <c r="BZ511" s="1113">
        <f>BZ510+BX511</f>
        <v>0</v>
      </c>
      <c r="CA511" s="1114"/>
      <c r="CB511" s="1113">
        <f>CB510+BZ511</f>
        <v>0</v>
      </c>
      <c r="CC511" s="1114"/>
      <c r="CD511" s="1113">
        <f>CD510+CB511</f>
        <v>0</v>
      </c>
      <c r="CE511" s="1114"/>
      <c r="CF511" s="1113">
        <f>CF510+CD511</f>
        <v>0</v>
      </c>
      <c r="CG511" s="1114"/>
      <c r="CH511" s="1113">
        <f>CH510+CF511</f>
        <v>0</v>
      </c>
      <c r="CI511" s="1114"/>
      <c r="CJ511" s="1113">
        <f>CJ510+CH511</f>
        <v>0</v>
      </c>
      <c r="CK511" s="1114"/>
      <c r="CL511" s="1113">
        <f>CL510+CJ511</f>
        <v>0</v>
      </c>
      <c r="CM511" s="1114"/>
      <c r="CN511" s="1113">
        <f>CN510+CL511</f>
        <v>0</v>
      </c>
      <c r="CO511" s="1114"/>
      <c r="CP511" s="1113">
        <f>CP510+CN511</f>
        <v>0</v>
      </c>
      <c r="CQ511" s="1114"/>
      <c r="CR511" s="1113">
        <f>CR510+CP511</f>
        <v>0</v>
      </c>
      <c r="CS511" s="1114"/>
      <c r="CT511" s="1113">
        <f>CT510+CR511</f>
        <v>0</v>
      </c>
      <c r="CU511" s="1114"/>
      <c r="CV511" s="1113">
        <f>CV510+CT511</f>
        <v>0</v>
      </c>
      <c r="CW511" s="1114"/>
      <c r="CX511" s="1113">
        <f>CX510+CV511</f>
        <v>0</v>
      </c>
      <c r="CY511" s="1114"/>
      <c r="CZ511" s="1113">
        <f>CZ510+CX511</f>
        <v>0</v>
      </c>
      <c r="DA511" s="1114"/>
      <c r="DB511" s="1113">
        <f>DB510+CZ511</f>
        <v>0</v>
      </c>
      <c r="DC511" s="1114"/>
      <c r="DD511" s="1113">
        <f>DD510+DB511</f>
        <v>0</v>
      </c>
      <c r="DE511" s="1114"/>
      <c r="DF511" s="1113">
        <f>DF510+DD511</f>
        <v>0</v>
      </c>
      <c r="DG511" s="1114"/>
      <c r="DH511" s="1113">
        <f>DH510+DF511</f>
        <v>0</v>
      </c>
      <c r="DI511" s="1114"/>
      <c r="DJ511" s="1119">
        <f>DJ510+DH511</f>
        <v>0</v>
      </c>
      <c r="DK511" s="1120"/>
      <c r="DL511" s="1113">
        <f>DL510+DJ511</f>
        <v>0</v>
      </c>
      <c r="DM511" s="1114"/>
      <c r="DN511" s="1113">
        <f>DN510+DL511</f>
        <v>0</v>
      </c>
      <c r="DO511" s="1114"/>
      <c r="DP511" s="1113">
        <f>DP510+DN511</f>
        <v>0</v>
      </c>
      <c r="DQ511" s="1114"/>
      <c r="DR511" s="1113">
        <f>DR510+DP511</f>
        <v>0</v>
      </c>
      <c r="DS511" s="1114"/>
      <c r="DT511" s="1113">
        <f>DT510+DR511</f>
        <v>0</v>
      </c>
      <c r="DU511" s="1114"/>
      <c r="DV511" s="1113">
        <f>DV510+DT511</f>
        <v>0</v>
      </c>
      <c r="DW511" s="1114"/>
      <c r="DX511" s="1113">
        <f>DX510+DV511</f>
        <v>0</v>
      </c>
      <c r="DY511" s="1114"/>
      <c r="DZ511" s="1113">
        <f>DZ510+DX511</f>
        <v>0</v>
      </c>
      <c r="EA511" s="1114"/>
      <c r="EB511" s="1113">
        <f>EB510+DZ511</f>
        <v>0</v>
      </c>
      <c r="EC511" s="1114"/>
      <c r="ED511" s="1113">
        <f>ED510+EB511</f>
        <v>0</v>
      </c>
      <c r="EE511" s="1114"/>
      <c r="EF511" s="1113">
        <f>EF510+ED511</f>
        <v>0</v>
      </c>
      <c r="EG511" s="1114"/>
      <c r="EH511" s="1113">
        <f>EH510+EF511</f>
        <v>0</v>
      </c>
      <c r="EI511" s="1114"/>
      <c r="EJ511" s="1113">
        <f>EJ510+EH511</f>
        <v>0</v>
      </c>
      <c r="EK511" s="1114"/>
      <c r="EL511" s="1113">
        <f>EL510+EJ511</f>
        <v>0</v>
      </c>
      <c r="EM511" s="1114"/>
      <c r="EN511" s="1113">
        <f>EN510+EL511</f>
        <v>0</v>
      </c>
      <c r="EO511" s="1114"/>
      <c r="EP511" s="1113">
        <f>EP510+EN511</f>
        <v>0</v>
      </c>
      <c r="EQ511" s="1114"/>
      <c r="ER511" s="1113">
        <f>ER510+EP511</f>
        <v>0</v>
      </c>
      <c r="ES511" s="1114"/>
      <c r="ET511" s="1113">
        <f>ET510+ER511</f>
        <v>0</v>
      </c>
      <c r="EU511" s="1114"/>
      <c r="EV511" s="1113">
        <f>EV510+ET511</f>
        <v>0</v>
      </c>
      <c r="EW511" s="1114"/>
      <c r="EX511" s="1113">
        <f>EX510+EV511</f>
        <v>0</v>
      </c>
      <c r="EY511" s="1114"/>
      <c r="EZ511" s="1113">
        <f>EZ510+EX511</f>
        <v>0</v>
      </c>
      <c r="FA511" s="1114"/>
      <c r="FB511" s="1113">
        <f>FB510+EZ511</f>
        <v>0</v>
      </c>
      <c r="FC511" s="1114"/>
      <c r="FD511" s="1113">
        <f>FD510+FB511</f>
        <v>0</v>
      </c>
      <c r="FE511" s="1114"/>
      <c r="FF511" s="1113">
        <f>FF510+FD511</f>
        <v>0</v>
      </c>
      <c r="FG511" s="1114"/>
      <c r="FH511" s="1113">
        <f>FH510+FF511</f>
        <v>0</v>
      </c>
      <c r="FI511" s="1114"/>
      <c r="FJ511" s="1113">
        <f>FJ510+FH511</f>
        <v>0</v>
      </c>
      <c r="FK511" s="1114"/>
      <c r="FL511" s="1113">
        <f>FL510+FJ511</f>
        <v>0</v>
      </c>
      <c r="FM511" s="1114"/>
      <c r="FN511" s="1113">
        <f>FN510+FL511</f>
        <v>0</v>
      </c>
      <c r="FO511" s="1114"/>
      <c r="FP511" s="1113">
        <f>FP510+FN511</f>
        <v>0</v>
      </c>
      <c r="FQ511" s="1114"/>
      <c r="FR511" s="1113">
        <f>FR510+FP511</f>
        <v>0</v>
      </c>
      <c r="FS511" s="1114"/>
      <c r="FT511" s="1113">
        <f>FT510+FR511</f>
        <v>0</v>
      </c>
      <c r="FU511" s="1114"/>
      <c r="FV511" s="1113">
        <f>FV510+FT511</f>
        <v>0</v>
      </c>
      <c r="FW511" s="1114"/>
      <c r="FX511" s="1113">
        <f>FX510+FV511</f>
        <v>0</v>
      </c>
      <c r="FY511" s="1114"/>
      <c r="FZ511" s="1113">
        <f>FZ510+FX511</f>
        <v>0</v>
      </c>
      <c r="GA511" s="1114"/>
      <c r="GB511" s="1113">
        <f>GB510+FZ511</f>
        <v>0</v>
      </c>
      <c r="GC511" s="1114"/>
      <c r="GD511" s="1113">
        <f>GD510+GB511</f>
        <v>0</v>
      </c>
      <c r="GE511" s="1114"/>
      <c r="GF511" s="1113">
        <f>GF510+GD511</f>
        <v>0</v>
      </c>
      <c r="GG511" s="1114"/>
      <c r="GH511" s="1113">
        <f>GH510+GF511</f>
        <v>0</v>
      </c>
      <c r="GI511" s="1114"/>
      <c r="GJ511" s="1113">
        <f>GJ510+GH511</f>
        <v>0</v>
      </c>
      <c r="GK511" s="1114"/>
      <c r="GL511" s="1113">
        <f>GL510+GJ511</f>
        <v>0</v>
      </c>
      <c r="GM511" s="1114"/>
      <c r="GN511" s="1113">
        <f>GN510+GL511</f>
        <v>0</v>
      </c>
      <c r="GO511" s="1114"/>
      <c r="GP511" s="1113">
        <f>GP510+GN511</f>
        <v>0</v>
      </c>
      <c r="GQ511" s="1114"/>
      <c r="GR511" s="1113">
        <f>GR510+GP511</f>
        <v>0</v>
      </c>
      <c r="GS511" s="1114"/>
      <c r="GT511" s="1113">
        <f>GT510+GR511</f>
        <v>0</v>
      </c>
      <c r="GU511" s="1114"/>
      <c r="GV511" s="1113">
        <f t="shared" ref="GV511" si="2153">GV510+GT511</f>
        <v>0</v>
      </c>
      <c r="GW511" s="1114"/>
      <c r="GX511" s="1113">
        <f t="shared" ref="GX511" si="2154">GX510+GV511</f>
        <v>0</v>
      </c>
      <c r="GY511" s="1114"/>
      <c r="GZ511" s="1113">
        <f t="shared" ref="GZ511" si="2155">GZ510+GX511</f>
        <v>0</v>
      </c>
      <c r="HA511" s="1114"/>
      <c r="HB511" s="1113">
        <f>HB510+GZ511</f>
        <v>0</v>
      </c>
      <c r="HC511" s="1114"/>
      <c r="HD511" s="1113">
        <f t="shared" ref="HD511" si="2156">HD510+HB511</f>
        <v>0</v>
      </c>
      <c r="HE511" s="1114"/>
      <c r="HF511" s="1113">
        <f t="shared" ref="HF511" si="2157">HF510+HD511</f>
        <v>0</v>
      </c>
      <c r="HG511" s="1114"/>
      <c r="HH511" s="1113">
        <f t="shared" ref="HH511" si="2158">HH510+HF511</f>
        <v>0</v>
      </c>
      <c r="HI511" s="1114"/>
    </row>
    <row r="512" spans="1:217" s="21" customFormat="1" ht="12.75" hidden="1" customHeight="1">
      <c r="A512" s="1139"/>
      <c r="B512" s="1140"/>
      <c r="C512" s="1139"/>
      <c r="D512" s="1141"/>
      <c r="E512" s="1141"/>
      <c r="F512" s="1142"/>
      <c r="G512" s="1141"/>
      <c r="H512" s="844"/>
      <c r="I512" s="1143"/>
      <c r="J512" s="1144"/>
      <c r="K512" s="845" t="s">
        <v>385</v>
      </c>
      <c r="L512" s="1108" t="e">
        <f>IF($E506&gt;0,L509/$E506,"-")</f>
        <v>#N/A</v>
      </c>
      <c r="M512" s="1109"/>
      <c r="N512" s="1108" t="e">
        <f>IF($E506&gt;0,N509/$E506,"-")</f>
        <v>#N/A</v>
      </c>
      <c r="O512" s="1109"/>
      <c r="P512" s="1108" t="e">
        <f>IF($E506&gt;0,P509/$E506,"-")</f>
        <v>#N/A</v>
      </c>
      <c r="Q512" s="1109"/>
      <c r="R512" s="1108" t="e">
        <f>IF($E506&gt;0,R509/$E506,"-")</f>
        <v>#N/A</v>
      </c>
      <c r="S512" s="1109"/>
      <c r="T512" s="1108" t="e">
        <f>IF($E506&gt;0,T509/$E506,"-")</f>
        <v>#N/A</v>
      </c>
      <c r="U512" s="1109"/>
      <c r="V512" s="1108" t="e">
        <f>IF($E506&gt;0,V509/$E506,"-")</f>
        <v>#N/A</v>
      </c>
      <c r="W512" s="1109"/>
      <c r="X512" s="1108" t="e">
        <f>IF($E506&gt;0,X509/$E506,"-")</f>
        <v>#N/A</v>
      </c>
      <c r="Y512" s="1109"/>
      <c r="Z512" s="1108" t="e">
        <f>IF($E506&gt;0,Z509/$E506,"-")</f>
        <v>#N/A</v>
      </c>
      <c r="AA512" s="1109"/>
      <c r="AB512" s="1108" t="e">
        <f>IF($E506&gt;0,AB509/$E506,"-")</f>
        <v>#N/A</v>
      </c>
      <c r="AC512" s="1109"/>
      <c r="AD512" s="1108" t="e">
        <f>IF($E506&gt;0,AD509/$E506,"-")</f>
        <v>#N/A</v>
      </c>
      <c r="AE512" s="1109"/>
      <c r="AF512" s="1108" t="e">
        <f>IF($E506&gt;0,AF509/$E506,"-")</f>
        <v>#N/A</v>
      </c>
      <c r="AG512" s="1109"/>
      <c r="AH512" s="1108" t="e">
        <f>IF($E506&gt;0,AH509/$E506,"-")</f>
        <v>#N/A</v>
      </c>
      <c r="AI512" s="1109"/>
      <c r="AJ512" s="1108" t="e">
        <f>IF($E506&gt;0,AJ509/$E506,"-")</f>
        <v>#N/A</v>
      </c>
      <c r="AK512" s="1109"/>
      <c r="AL512" s="1108" t="e">
        <f>IF($E506&gt;0,AL509/$E506,"-")</f>
        <v>#N/A</v>
      </c>
      <c r="AM512" s="1109"/>
      <c r="AN512" s="1108" t="e">
        <f>IF($E506&gt;0,AN509/$E506,"-")</f>
        <v>#N/A</v>
      </c>
      <c r="AO512" s="1109"/>
      <c r="AP512" s="1108" t="e">
        <f>IF($E506&gt;0,AP509/$E506,"-")</f>
        <v>#N/A</v>
      </c>
      <c r="AQ512" s="1109"/>
      <c r="AR512" s="1108" t="e">
        <f>IF($E506&gt;0,AR509/$E506,"-")</f>
        <v>#N/A</v>
      </c>
      <c r="AS512" s="1109"/>
      <c r="AT512" s="1108" t="e">
        <f>IF($E506&gt;0,AT509/$E506,"-")</f>
        <v>#N/A</v>
      </c>
      <c r="AU512" s="1109"/>
      <c r="AV512" s="1108" t="e">
        <f>IF($E506&gt;0,AV509/$E506,"-")</f>
        <v>#N/A</v>
      </c>
      <c r="AW512" s="1109"/>
      <c r="AX512" s="1108" t="e">
        <f>IF($E506&gt;0,AX509/$E506,"-")</f>
        <v>#N/A</v>
      </c>
      <c r="AY512" s="1109"/>
      <c r="AZ512" s="1108" t="e">
        <f>IF($E506&gt;0,AZ509/$E506,"-")</f>
        <v>#N/A</v>
      </c>
      <c r="BA512" s="1109"/>
      <c r="BB512" s="1108" t="e">
        <f>IF($E506&gt;0,BB509/$E506,"-")</f>
        <v>#N/A</v>
      </c>
      <c r="BC512" s="1109"/>
      <c r="BD512" s="1108" t="e">
        <f>IF($E506&gt;0,BD509/$E506,"-")</f>
        <v>#N/A</v>
      </c>
      <c r="BE512" s="1109"/>
      <c r="BF512" s="1108" t="e">
        <f>IF($E506&gt;0,BF509/$E506,"-")</f>
        <v>#N/A</v>
      </c>
      <c r="BG512" s="1109"/>
      <c r="BH512" s="1108" t="e">
        <f>IF($E506&gt;0,BH509/$E506,"-")</f>
        <v>#N/A</v>
      </c>
      <c r="BI512" s="1109"/>
      <c r="BJ512" s="1108" t="e">
        <f>IF($E506&gt;0,BJ509/$E506,"-")</f>
        <v>#N/A</v>
      </c>
      <c r="BK512" s="1109"/>
      <c r="BL512" s="1108" t="e">
        <f>IF($E506&gt;0,BL509/$E506,"-")</f>
        <v>#N/A</v>
      </c>
      <c r="BM512" s="1109"/>
      <c r="BN512" s="1108" t="e">
        <f>IF($E506&gt;0,BN509/$E506,"-")</f>
        <v>#N/A</v>
      </c>
      <c r="BO512" s="1109"/>
      <c r="BP512" s="1108" t="e">
        <f>IF($E506&gt;0,BP509/$E506,"-")</f>
        <v>#N/A</v>
      </c>
      <c r="BQ512" s="1109"/>
      <c r="BR512" s="1108" t="e">
        <f>IF($E506&gt;0,BR509/$E506,"-")</f>
        <v>#N/A</v>
      </c>
      <c r="BS512" s="1109"/>
      <c r="BT512" s="1108" t="e">
        <f>IF($E506&gt;0,BT509/$E506,"-")</f>
        <v>#N/A</v>
      </c>
      <c r="BU512" s="1109"/>
      <c r="BV512" s="1108" t="e">
        <f>IF($E506&gt;0,BV509/$E506,"-")</f>
        <v>#N/A</v>
      </c>
      <c r="BW512" s="1109"/>
      <c r="BX512" s="1108" t="e">
        <f>IF($E506&gt;0,BX509/$E506,"-")</f>
        <v>#N/A</v>
      </c>
      <c r="BY512" s="1109"/>
      <c r="BZ512" s="1108" t="e">
        <f>IF($E506&gt;0,BZ509/$E506,"-")</f>
        <v>#N/A</v>
      </c>
      <c r="CA512" s="1109"/>
      <c r="CB512" s="1108" t="e">
        <f>IF($E506&gt;0,CB509/$E506,"-")</f>
        <v>#N/A</v>
      </c>
      <c r="CC512" s="1109"/>
      <c r="CD512" s="1108" t="e">
        <f>IF($E506&gt;0,CD509/$E506,"-")</f>
        <v>#N/A</v>
      </c>
      <c r="CE512" s="1109"/>
      <c r="CF512" s="1108" t="e">
        <f>IF($E506&gt;0,CF509/$E506,"-")</f>
        <v>#N/A</v>
      </c>
      <c r="CG512" s="1109"/>
      <c r="CH512" s="1108" t="e">
        <f>IF($E506&gt;0,CH509/$E506,"-")</f>
        <v>#N/A</v>
      </c>
      <c r="CI512" s="1109"/>
      <c r="CJ512" s="1108" t="e">
        <f>IF($E506&gt;0,CJ509/$E506,"-")</f>
        <v>#N/A</v>
      </c>
      <c r="CK512" s="1109"/>
      <c r="CL512" s="1108" t="e">
        <f>IF($E506&gt;0,CL509/$E506,"-")</f>
        <v>#N/A</v>
      </c>
      <c r="CM512" s="1109"/>
      <c r="CN512" s="1108" t="e">
        <f>IF($E506&gt;0,CN509/$E506,"-")</f>
        <v>#N/A</v>
      </c>
      <c r="CO512" s="1109"/>
      <c r="CP512" s="1108" t="e">
        <f>IF($E506&gt;0,CP509/$E506,"-")</f>
        <v>#N/A</v>
      </c>
      <c r="CQ512" s="1109"/>
      <c r="CR512" s="1108" t="e">
        <f>IF($E506&gt;0,CR509/$E506,"-")</f>
        <v>#N/A</v>
      </c>
      <c r="CS512" s="1109"/>
      <c r="CT512" s="1108" t="e">
        <f>IF($E506&gt;0,CT509/$E506,"-")</f>
        <v>#N/A</v>
      </c>
      <c r="CU512" s="1109"/>
      <c r="CV512" s="1108" t="e">
        <f>IF($E506&gt;0,CV509/$E506,"-")</f>
        <v>#N/A</v>
      </c>
      <c r="CW512" s="1109"/>
      <c r="CX512" s="1108" t="e">
        <f>IF($E506&gt;0,CX509/$E506,"-")</f>
        <v>#N/A</v>
      </c>
      <c r="CY512" s="1109"/>
      <c r="CZ512" s="1108" t="e">
        <f>IF($E506&gt;0,CZ509/$E506,"-")</f>
        <v>#N/A</v>
      </c>
      <c r="DA512" s="1109"/>
      <c r="DB512" s="1108" t="e">
        <f>IF($E506&gt;0,DB509/$E506,"-")</f>
        <v>#N/A</v>
      </c>
      <c r="DC512" s="1109"/>
      <c r="DD512" s="1108" t="e">
        <f>IF($E506&gt;0,DD509/$E506,"-")</f>
        <v>#N/A</v>
      </c>
      <c r="DE512" s="1109"/>
      <c r="DF512" s="1108" t="e">
        <f>IF($E506&gt;0,DF509/$E506,"-")</f>
        <v>#N/A</v>
      </c>
      <c r="DG512" s="1109"/>
      <c r="DH512" s="1108" t="e">
        <f>IF($E506&gt;0,DH509/$E506,"-")</f>
        <v>#N/A</v>
      </c>
      <c r="DI512" s="1109"/>
      <c r="DJ512" s="1115" t="e">
        <f>IF($E506&gt;0,DJ509/$E506,"-")</f>
        <v>#N/A</v>
      </c>
      <c r="DK512" s="1116"/>
      <c r="DL512" s="1108" t="e">
        <f>IF($E506&gt;0,DL509/$E506,"-")</f>
        <v>#N/A</v>
      </c>
      <c r="DM512" s="1109"/>
      <c r="DN512" s="1108" t="e">
        <f>IF($E506&gt;0,DN509/$E506,"-")</f>
        <v>#N/A</v>
      </c>
      <c r="DO512" s="1109"/>
      <c r="DP512" s="1108" t="e">
        <f>IF($E506&gt;0,DP509/$E506,"-")</f>
        <v>#N/A</v>
      </c>
      <c r="DQ512" s="1109"/>
      <c r="DR512" s="1108" t="e">
        <f>IF($E506&gt;0,DR509/$E506,"-")</f>
        <v>#N/A</v>
      </c>
      <c r="DS512" s="1109"/>
      <c r="DT512" s="1108" t="e">
        <f>IF($E506&gt;0,DT509/$E506,"-")</f>
        <v>#N/A</v>
      </c>
      <c r="DU512" s="1109"/>
      <c r="DV512" s="1108" t="e">
        <f>IF($E506&gt;0,DV509/$E506,"-")</f>
        <v>#N/A</v>
      </c>
      <c r="DW512" s="1109"/>
      <c r="DX512" s="1108" t="e">
        <f>IF($E506&gt;0,DX509/$E506,"-")</f>
        <v>#N/A</v>
      </c>
      <c r="DY512" s="1109"/>
      <c r="DZ512" s="1108" t="e">
        <f>IF($E506&gt;0,DZ509/$E506,"-")</f>
        <v>#N/A</v>
      </c>
      <c r="EA512" s="1109"/>
      <c r="EB512" s="1108" t="e">
        <f>IF($E506&gt;0,EB509/$E506,"-")</f>
        <v>#N/A</v>
      </c>
      <c r="EC512" s="1109"/>
      <c r="ED512" s="1108" t="e">
        <f>IF($E506&gt;0,ED509/$E506,"-")</f>
        <v>#N/A</v>
      </c>
      <c r="EE512" s="1109"/>
      <c r="EF512" s="1108" t="e">
        <f>IF($E506&gt;0,EF509/$E506,"-")</f>
        <v>#N/A</v>
      </c>
      <c r="EG512" s="1109"/>
      <c r="EH512" s="1108" t="e">
        <f>IF($E506&gt;0,EH509/$E506,"-")</f>
        <v>#N/A</v>
      </c>
      <c r="EI512" s="1109"/>
      <c r="EJ512" s="1108" t="e">
        <f>IF($E506&gt;0,EJ509/$E506,"-")</f>
        <v>#N/A</v>
      </c>
      <c r="EK512" s="1109"/>
      <c r="EL512" s="1108" t="e">
        <f>IF($E506&gt;0,EL509/$E506,"-")</f>
        <v>#N/A</v>
      </c>
      <c r="EM512" s="1109"/>
      <c r="EN512" s="1108" t="e">
        <f>IF($E506&gt;0,EN509/$E506,"-")</f>
        <v>#N/A</v>
      </c>
      <c r="EO512" s="1109"/>
      <c r="EP512" s="1108" t="e">
        <f>IF($E506&gt;0,EP509/$E506,"-")</f>
        <v>#N/A</v>
      </c>
      <c r="EQ512" s="1109"/>
      <c r="ER512" s="1108" t="e">
        <f>IF($E506&gt;0,ER509/$E506,"-")</f>
        <v>#N/A</v>
      </c>
      <c r="ES512" s="1109"/>
      <c r="ET512" s="1108" t="e">
        <f>IF($E506&gt;0,ET509/$E506,"-")</f>
        <v>#N/A</v>
      </c>
      <c r="EU512" s="1109"/>
      <c r="EV512" s="1108" t="e">
        <f>IF($E506&gt;0,EV509/$E506,"-")</f>
        <v>#N/A</v>
      </c>
      <c r="EW512" s="1109"/>
      <c r="EX512" s="1108" t="e">
        <f>IF($E506&gt;0,EX509/$E506,"-")</f>
        <v>#N/A</v>
      </c>
      <c r="EY512" s="1109"/>
      <c r="EZ512" s="1108" t="e">
        <f>IF($E506&gt;0,EZ509/$E506,"-")</f>
        <v>#N/A</v>
      </c>
      <c r="FA512" s="1109"/>
      <c r="FB512" s="1108" t="e">
        <f>IF($E506&gt;0,FB509/$E506,"-")</f>
        <v>#N/A</v>
      </c>
      <c r="FC512" s="1109"/>
      <c r="FD512" s="1108" t="e">
        <f>IF($E506&gt;0,FD509/$E506,"-")</f>
        <v>#N/A</v>
      </c>
      <c r="FE512" s="1109"/>
      <c r="FF512" s="1108" t="e">
        <f>IF($E506&gt;0,FF509/$E506,"-")</f>
        <v>#N/A</v>
      </c>
      <c r="FG512" s="1109"/>
      <c r="FH512" s="1108" t="e">
        <f>IF($E506&gt;0,FH509/$E506,"-")</f>
        <v>#N/A</v>
      </c>
      <c r="FI512" s="1109"/>
      <c r="FJ512" s="1108" t="e">
        <f>IF($E506&gt;0,FJ509/$E506,"-")</f>
        <v>#N/A</v>
      </c>
      <c r="FK512" s="1109"/>
      <c r="FL512" s="1108" t="e">
        <f>IF($E506&gt;0,FL509/$E506,"-")</f>
        <v>#N/A</v>
      </c>
      <c r="FM512" s="1109"/>
      <c r="FN512" s="1108" t="e">
        <f>IF($E506&gt;0,FN509/$E506,"-")</f>
        <v>#N/A</v>
      </c>
      <c r="FO512" s="1109"/>
      <c r="FP512" s="1108" t="e">
        <f>IF($E506&gt;0,FP509/$E506,"-")</f>
        <v>#N/A</v>
      </c>
      <c r="FQ512" s="1109"/>
      <c r="FR512" s="1108" t="e">
        <f>IF($E506&gt;0,FR509/$E506,"-")</f>
        <v>#N/A</v>
      </c>
      <c r="FS512" s="1109"/>
      <c r="FT512" s="1108" t="e">
        <f>IF($E506&gt;0,FT509/$E506,"-")</f>
        <v>#N/A</v>
      </c>
      <c r="FU512" s="1109"/>
      <c r="FV512" s="1108" t="e">
        <f>IF($E506&gt;0,FV509/$E506,"-")</f>
        <v>#N/A</v>
      </c>
      <c r="FW512" s="1109"/>
      <c r="FX512" s="1108" t="e">
        <f>IF($E506&gt;0,FX509/$E506,"-")</f>
        <v>#N/A</v>
      </c>
      <c r="FY512" s="1109"/>
      <c r="FZ512" s="1108" t="e">
        <f>IF($E506&gt;0,FZ509/$E506,"-")</f>
        <v>#N/A</v>
      </c>
      <c r="GA512" s="1109"/>
      <c r="GB512" s="1108" t="e">
        <f>IF($E506&gt;0,GB509/$E506,"-")</f>
        <v>#N/A</v>
      </c>
      <c r="GC512" s="1109"/>
      <c r="GD512" s="1108" t="e">
        <f>IF($E506&gt;0,GD509/$E506,"-")</f>
        <v>#N/A</v>
      </c>
      <c r="GE512" s="1109"/>
      <c r="GF512" s="1108" t="e">
        <f>IF($E506&gt;0,GF509/$E506,"-")</f>
        <v>#N/A</v>
      </c>
      <c r="GG512" s="1109"/>
      <c r="GH512" s="1108" t="e">
        <f>IF($E506&gt;0,GH509/$E506,"-")</f>
        <v>#N/A</v>
      </c>
      <c r="GI512" s="1109"/>
      <c r="GJ512" s="1108" t="e">
        <f>IF($E506&gt;0,GJ509/$E506,"-")</f>
        <v>#N/A</v>
      </c>
      <c r="GK512" s="1109"/>
      <c r="GL512" s="1108" t="e">
        <f>IF($E506&gt;0,GL509/$E506,"-")</f>
        <v>#N/A</v>
      </c>
      <c r="GM512" s="1109"/>
      <c r="GN512" s="1108" t="e">
        <f>IF($E506&gt;0,GN509/$E506,"-")</f>
        <v>#N/A</v>
      </c>
      <c r="GO512" s="1109"/>
      <c r="GP512" s="1108" t="e">
        <f>IF($E506&gt;0,GP509/$E506,"-")</f>
        <v>#N/A</v>
      </c>
      <c r="GQ512" s="1109"/>
      <c r="GR512" s="1108" t="e">
        <f>IF($E506&gt;0,GR509/$E506,"-")</f>
        <v>#N/A</v>
      </c>
      <c r="GS512" s="1109"/>
      <c r="GT512" s="1108" t="e">
        <f>IF($E506&gt;0,GT509/$E506,"-")</f>
        <v>#N/A</v>
      </c>
      <c r="GU512" s="1109"/>
      <c r="GV512" s="1108" t="e">
        <f t="shared" ref="GV512" si="2159">IF($E506&gt;0,GV509/$E506,"-")</f>
        <v>#N/A</v>
      </c>
      <c r="GW512" s="1109"/>
      <c r="GX512" s="1108" t="e">
        <f t="shared" ref="GX512" si="2160">IF($E506&gt;0,GX509/$E506,"-")</f>
        <v>#N/A</v>
      </c>
      <c r="GY512" s="1109"/>
      <c r="GZ512" s="1108" t="e">
        <f t="shared" ref="GZ512" si="2161">IF($E506&gt;0,GZ509/$E506,"-")</f>
        <v>#N/A</v>
      </c>
      <c r="HA512" s="1109"/>
      <c r="HB512" s="1108" t="e">
        <f>IF($E506&gt;0,HB509/$E506,"-")</f>
        <v>#N/A</v>
      </c>
      <c r="HC512" s="1109"/>
      <c r="HD512" s="1108" t="e">
        <f t="shared" ref="HD512" si="2162">IF($E506&gt;0,HD509/$E506,"-")</f>
        <v>#N/A</v>
      </c>
      <c r="HE512" s="1109"/>
      <c r="HF512" s="1108" t="e">
        <f t="shared" ref="HF512" si="2163">IF($E506&gt;0,HF509/$E506,"-")</f>
        <v>#N/A</v>
      </c>
      <c r="HG512" s="1109"/>
      <c r="HH512" s="1108" t="e">
        <f t="shared" ref="HH512" si="2164">IF($E506&gt;0,HH509/$E506,"-")</f>
        <v>#N/A</v>
      </c>
      <c r="HI512" s="1109"/>
    </row>
    <row r="513" spans="1:217" ht="12.75" hidden="1" customHeight="1">
      <c r="A513" s="1139"/>
      <c r="B513" s="1140"/>
      <c r="C513" s="1139"/>
      <c r="D513" s="1141"/>
      <c r="E513" s="1141"/>
      <c r="F513" s="1142"/>
      <c r="G513" s="1141"/>
      <c r="H513" s="733"/>
      <c r="I513" s="1143"/>
      <c r="J513" s="1144"/>
      <c r="K513" s="846" t="s">
        <v>386</v>
      </c>
      <c r="L513" s="1110" t="e">
        <f>IF($E506&gt;0,L511/$E506,"-")</f>
        <v>#N/A</v>
      </c>
      <c r="M513" s="1111"/>
      <c r="N513" s="1110" t="e">
        <f>IF($E506&gt;0,N511/$E506,"-")</f>
        <v>#N/A</v>
      </c>
      <c r="O513" s="1111"/>
      <c r="P513" s="1110" t="e">
        <f>IF($E506&gt;0,P511/$E506,"-")</f>
        <v>#N/A</v>
      </c>
      <c r="Q513" s="1111"/>
      <c r="R513" s="1110" t="e">
        <f>IF($E506&gt;0,R511/$E506,"-")</f>
        <v>#N/A</v>
      </c>
      <c r="S513" s="1111"/>
      <c r="T513" s="1110" t="e">
        <f>IF($E506&gt;0,T511/$E506,"-")</f>
        <v>#N/A</v>
      </c>
      <c r="U513" s="1111"/>
      <c r="V513" s="1110" t="e">
        <f>IF($E506&gt;0,V511/$E506,"-")</f>
        <v>#N/A</v>
      </c>
      <c r="W513" s="1111"/>
      <c r="X513" s="1110" t="e">
        <f>IF($E506&gt;0,X511/$E506,"-")</f>
        <v>#N/A</v>
      </c>
      <c r="Y513" s="1111"/>
      <c r="Z513" s="1110" t="e">
        <f>IF($E506&gt;0,Z511/$E506,"-")</f>
        <v>#N/A</v>
      </c>
      <c r="AA513" s="1111"/>
      <c r="AB513" s="1110" t="e">
        <f>IF($E506&gt;0,AB511/$E506,"-")</f>
        <v>#N/A</v>
      </c>
      <c r="AC513" s="1111"/>
      <c r="AD513" s="1110" t="e">
        <f>IF($E506&gt;0,AD511/$E506,"-")</f>
        <v>#N/A</v>
      </c>
      <c r="AE513" s="1111"/>
      <c r="AF513" s="1110" t="e">
        <f>IF($E506&gt;0,AF511/$E506,"-")</f>
        <v>#N/A</v>
      </c>
      <c r="AG513" s="1111"/>
      <c r="AH513" s="1110" t="e">
        <f>IF($E506&gt;0,AH511/$E506,"-")</f>
        <v>#N/A</v>
      </c>
      <c r="AI513" s="1111"/>
      <c r="AJ513" s="1110" t="e">
        <f>IF($E506&gt;0,AJ511/$E506,"-")</f>
        <v>#N/A</v>
      </c>
      <c r="AK513" s="1111"/>
      <c r="AL513" s="1110" t="e">
        <f>IF($E506&gt;0,AL511/$E506,"-")</f>
        <v>#N/A</v>
      </c>
      <c r="AM513" s="1111"/>
      <c r="AN513" s="1110" t="e">
        <f>IF($E506&gt;0,AN511/$E506,"-")</f>
        <v>#N/A</v>
      </c>
      <c r="AO513" s="1111"/>
      <c r="AP513" s="1110" t="e">
        <f>IF($E506&gt;0,AP511/$E506,"-")</f>
        <v>#N/A</v>
      </c>
      <c r="AQ513" s="1111"/>
      <c r="AR513" s="1110" t="e">
        <f>IF($E506&gt;0,AR511/$E506,"-")</f>
        <v>#N/A</v>
      </c>
      <c r="AS513" s="1111"/>
      <c r="AT513" s="1110" t="e">
        <f>IF($E506&gt;0,AT511/$E506,"-")</f>
        <v>#N/A</v>
      </c>
      <c r="AU513" s="1111"/>
      <c r="AV513" s="1110" t="e">
        <f>IF($E506&gt;0,AV511/$E506,"-")</f>
        <v>#N/A</v>
      </c>
      <c r="AW513" s="1111"/>
      <c r="AX513" s="1110" t="e">
        <f>IF($E506&gt;0,AX511/$E506,"-")</f>
        <v>#N/A</v>
      </c>
      <c r="AY513" s="1111"/>
      <c r="AZ513" s="1110" t="e">
        <f>IF($E506&gt;0,AZ511/$E506,"-")</f>
        <v>#N/A</v>
      </c>
      <c r="BA513" s="1111"/>
      <c r="BB513" s="1110" t="e">
        <f>IF($E506&gt;0,BB511/$E506,"-")</f>
        <v>#N/A</v>
      </c>
      <c r="BC513" s="1111"/>
      <c r="BD513" s="1110" t="e">
        <f>IF($E506&gt;0,BD511/$E506,"-")</f>
        <v>#N/A</v>
      </c>
      <c r="BE513" s="1111"/>
      <c r="BF513" s="1110" t="e">
        <f>IF($E506&gt;0,BF511/$E506,"-")</f>
        <v>#N/A</v>
      </c>
      <c r="BG513" s="1111"/>
      <c r="BH513" s="1110" t="e">
        <f>IF($E506&gt;0,BH511/$E506,"-")</f>
        <v>#N/A</v>
      </c>
      <c r="BI513" s="1111"/>
      <c r="BJ513" s="1110" t="e">
        <f>IF($E506&gt;0,BJ511/$E506,"-")</f>
        <v>#N/A</v>
      </c>
      <c r="BK513" s="1111"/>
      <c r="BL513" s="1110" t="e">
        <f>IF($E506&gt;0,BL511/$E506,"-")</f>
        <v>#N/A</v>
      </c>
      <c r="BM513" s="1111"/>
      <c r="BN513" s="1110" t="e">
        <f>IF($E506&gt;0,BN511/$E506,"-")</f>
        <v>#N/A</v>
      </c>
      <c r="BO513" s="1111"/>
      <c r="BP513" s="1110" t="e">
        <f>IF($E506&gt;0,BP511/$E506,"-")</f>
        <v>#N/A</v>
      </c>
      <c r="BQ513" s="1111"/>
      <c r="BR513" s="1107" t="e">
        <f>IF($E506&gt;0,BR511/$E506,"-")</f>
        <v>#N/A</v>
      </c>
      <c r="BS513" s="1107"/>
      <c r="BT513" s="1107" t="e">
        <f>IF($E506&gt;0,BT511/$E506,"-")</f>
        <v>#N/A</v>
      </c>
      <c r="BU513" s="1107"/>
      <c r="BV513" s="1107" t="e">
        <f>IF($E506&gt;0,BV511/$E506,"-")</f>
        <v>#N/A</v>
      </c>
      <c r="BW513" s="1107"/>
      <c r="BX513" s="1107" t="e">
        <f>IF($E506&gt;0,BX511/$E506,"-")</f>
        <v>#N/A</v>
      </c>
      <c r="BY513" s="1107"/>
      <c r="BZ513" s="1107" t="e">
        <f>IF($E506&gt;0,BZ511/$E506,"-")</f>
        <v>#N/A</v>
      </c>
      <c r="CA513" s="1107"/>
      <c r="CB513" s="1107" t="e">
        <f>IF($E506&gt;0,CB511/$E506,"-")</f>
        <v>#N/A</v>
      </c>
      <c r="CC513" s="1107"/>
      <c r="CD513" s="1107" t="e">
        <f>IF($E506&gt;0,CD511/$E506,"-")</f>
        <v>#N/A</v>
      </c>
      <c r="CE513" s="1107"/>
      <c r="CF513" s="1107" t="e">
        <f>IF($E506&gt;0,CF511/$E506,"-")</f>
        <v>#N/A</v>
      </c>
      <c r="CG513" s="1107"/>
      <c r="CH513" s="1107" t="e">
        <f>IF($E506&gt;0,CH511/$E506,"-")</f>
        <v>#N/A</v>
      </c>
      <c r="CI513" s="1107"/>
      <c r="CJ513" s="1107" t="e">
        <f>IF($E506&gt;0,CJ511/$E506,"-")</f>
        <v>#N/A</v>
      </c>
      <c r="CK513" s="1107"/>
      <c r="CL513" s="1107" t="e">
        <f>IF($E506&gt;0,CL511/$E506,"-")</f>
        <v>#N/A</v>
      </c>
      <c r="CM513" s="1107"/>
      <c r="CN513" s="1107" t="e">
        <f>IF($E506&gt;0,CN511/$E506,"-")</f>
        <v>#N/A</v>
      </c>
      <c r="CO513" s="1107"/>
      <c r="CP513" s="1107" t="e">
        <f>IF($E506&gt;0,CP511/$E506,"-")</f>
        <v>#N/A</v>
      </c>
      <c r="CQ513" s="1107"/>
      <c r="CR513" s="1107" t="e">
        <f>IF($E506&gt;0,CR511/$E506,"-")</f>
        <v>#N/A</v>
      </c>
      <c r="CS513" s="1107"/>
      <c r="CT513" s="1107" t="e">
        <f>IF($E506&gt;0,CT511/$E506,"-")</f>
        <v>#N/A</v>
      </c>
      <c r="CU513" s="1107"/>
      <c r="CV513" s="1107" t="e">
        <f>IF($E506&gt;0,CV511/$E506,"-")</f>
        <v>#N/A</v>
      </c>
      <c r="CW513" s="1107"/>
      <c r="CX513" s="1107" t="e">
        <f>IF($E506&gt;0,CX511/$E506,"-")</f>
        <v>#N/A</v>
      </c>
      <c r="CY513" s="1107"/>
      <c r="CZ513" s="1107" t="e">
        <f>IF($E506&gt;0,CZ511/$E506,"-")</f>
        <v>#N/A</v>
      </c>
      <c r="DA513" s="1107"/>
      <c r="DB513" s="1107" t="e">
        <f>IF($E506&gt;0,DB511/$E506,"-")</f>
        <v>#N/A</v>
      </c>
      <c r="DC513" s="1107"/>
      <c r="DD513" s="1107" t="e">
        <f>IF($E506&gt;0,DD511/$E506,"-")</f>
        <v>#N/A</v>
      </c>
      <c r="DE513" s="1107"/>
      <c r="DF513" s="1107" t="e">
        <f>IF($E506&gt;0,DF511/$E506,"-")</f>
        <v>#N/A</v>
      </c>
      <c r="DG513" s="1107"/>
      <c r="DH513" s="1107" t="e">
        <f>IF($E506&gt;0,DH511/$E506,"-")</f>
        <v>#N/A</v>
      </c>
      <c r="DI513" s="1107"/>
      <c r="DJ513" s="1112" t="e">
        <f>IF($E506&gt;0,DJ511/$E506,"-")</f>
        <v>#N/A</v>
      </c>
      <c r="DK513" s="1112"/>
      <c r="DL513" s="1107" t="e">
        <f>IF($E506&gt;0,DL511/$E506,"-")</f>
        <v>#N/A</v>
      </c>
      <c r="DM513" s="1107"/>
      <c r="DN513" s="1107" t="e">
        <f>IF($E506&gt;0,DN511/$E506,"-")</f>
        <v>#N/A</v>
      </c>
      <c r="DO513" s="1107"/>
      <c r="DP513" s="1107" t="e">
        <f>IF($E506&gt;0,DP511/$E506,"-")</f>
        <v>#N/A</v>
      </c>
      <c r="DQ513" s="1107"/>
      <c r="DR513" s="1107" t="e">
        <f>IF($E506&gt;0,DR511/$E506,"-")</f>
        <v>#N/A</v>
      </c>
      <c r="DS513" s="1107"/>
      <c r="DT513" s="1107" t="e">
        <f>IF($E506&gt;0,DT511/$E506,"-")</f>
        <v>#N/A</v>
      </c>
      <c r="DU513" s="1107"/>
      <c r="DV513" s="1107" t="e">
        <f>IF($E506&gt;0,DV511/$E506,"-")</f>
        <v>#N/A</v>
      </c>
      <c r="DW513" s="1107"/>
      <c r="DX513" s="1107" t="e">
        <f>IF($E506&gt;0,DX511/$E506,"-")</f>
        <v>#N/A</v>
      </c>
      <c r="DY513" s="1107"/>
      <c r="DZ513" s="1107" t="e">
        <f>IF($E506&gt;0,DZ511/$E506,"-")</f>
        <v>#N/A</v>
      </c>
      <c r="EA513" s="1107"/>
      <c r="EB513" s="1107" t="e">
        <f>IF($E506&gt;0,EB511/$E506,"-")</f>
        <v>#N/A</v>
      </c>
      <c r="EC513" s="1107"/>
      <c r="ED513" s="1107" t="e">
        <f>IF($E506&gt;0,ED511/$E506,"-")</f>
        <v>#N/A</v>
      </c>
      <c r="EE513" s="1107"/>
      <c r="EF513" s="1107" t="e">
        <f>IF($E506&gt;0,EF511/$E506,"-")</f>
        <v>#N/A</v>
      </c>
      <c r="EG513" s="1107"/>
      <c r="EH513" s="1107" t="e">
        <f>IF($E506&gt;0,EH511/$E506,"-")</f>
        <v>#N/A</v>
      </c>
      <c r="EI513" s="1107"/>
      <c r="EJ513" s="1107" t="e">
        <f>IF($E506&gt;0,EJ511/$E506,"-")</f>
        <v>#N/A</v>
      </c>
      <c r="EK513" s="1107"/>
      <c r="EL513" s="1107" t="e">
        <f>IF($E506&gt;0,EL511/$E506,"-")</f>
        <v>#N/A</v>
      </c>
      <c r="EM513" s="1107"/>
      <c r="EN513" s="1107" t="e">
        <f>IF($E506&gt;0,EN511/$E506,"-")</f>
        <v>#N/A</v>
      </c>
      <c r="EO513" s="1107"/>
      <c r="EP513" s="1107" t="e">
        <f>IF($E506&gt;0,EP511/$E506,"-")</f>
        <v>#N/A</v>
      </c>
      <c r="EQ513" s="1107"/>
      <c r="ER513" s="1107" t="e">
        <f>IF($E506&gt;0,ER511/$E506,"-")</f>
        <v>#N/A</v>
      </c>
      <c r="ES513" s="1107"/>
      <c r="ET513" s="1107" t="e">
        <f>IF($E506&gt;0,ET511/$E506,"-")</f>
        <v>#N/A</v>
      </c>
      <c r="EU513" s="1107"/>
      <c r="EV513" s="1107" t="e">
        <f>IF($E506&gt;0,EV511/$E506,"-")</f>
        <v>#N/A</v>
      </c>
      <c r="EW513" s="1107"/>
      <c r="EX513" s="1107" t="e">
        <f>IF($E506&gt;0,EX511/$E506,"-")</f>
        <v>#N/A</v>
      </c>
      <c r="EY513" s="1107"/>
      <c r="EZ513" s="1107" t="e">
        <f>IF($E506&gt;0,EZ511/$E506,"-")</f>
        <v>#N/A</v>
      </c>
      <c r="FA513" s="1107"/>
      <c r="FB513" s="1107" t="e">
        <f>IF($E506&gt;0,FB511/$E506,"-")</f>
        <v>#N/A</v>
      </c>
      <c r="FC513" s="1107"/>
      <c r="FD513" s="1107" t="e">
        <f>IF($E506&gt;0,FD511/$E506,"-")</f>
        <v>#N/A</v>
      </c>
      <c r="FE513" s="1107"/>
      <c r="FF513" s="1107" t="e">
        <f>IF($E506&gt;0,FF511/$E506,"-")</f>
        <v>#N/A</v>
      </c>
      <c r="FG513" s="1107"/>
      <c r="FH513" s="1107" t="e">
        <f>IF($E506&gt;0,FH511/$E506,"-")</f>
        <v>#N/A</v>
      </c>
      <c r="FI513" s="1107"/>
      <c r="FJ513" s="1107" t="e">
        <f>IF($E506&gt;0,FJ511/$E506,"-")</f>
        <v>#N/A</v>
      </c>
      <c r="FK513" s="1107"/>
      <c r="FL513" s="1107" t="e">
        <f>IF($E506&gt;0,FL511/$E506,"-")</f>
        <v>#N/A</v>
      </c>
      <c r="FM513" s="1107"/>
      <c r="FN513" s="1107" t="e">
        <f>IF($E506&gt;0,FN511/$E506,"-")</f>
        <v>#N/A</v>
      </c>
      <c r="FO513" s="1107"/>
      <c r="FP513" s="1107" t="e">
        <f>IF($E506&gt;0,FP511/$E506,"-")</f>
        <v>#N/A</v>
      </c>
      <c r="FQ513" s="1107"/>
      <c r="FR513" s="1107" t="e">
        <f>IF($E506&gt;0,FR511/$E506,"-")</f>
        <v>#N/A</v>
      </c>
      <c r="FS513" s="1107"/>
      <c r="FT513" s="1107" t="e">
        <f>IF($E506&gt;0,FT511/$E506,"-")</f>
        <v>#N/A</v>
      </c>
      <c r="FU513" s="1107"/>
      <c r="FV513" s="1107" t="e">
        <f>IF($E506&gt;0,FV511/$E506,"-")</f>
        <v>#N/A</v>
      </c>
      <c r="FW513" s="1107"/>
      <c r="FX513" s="1107" t="e">
        <f>IF($E506&gt;0,FX511/$E506,"-")</f>
        <v>#N/A</v>
      </c>
      <c r="FY513" s="1107"/>
      <c r="FZ513" s="1107" t="e">
        <f>IF($E506&gt;0,FZ511/$E506,"-")</f>
        <v>#N/A</v>
      </c>
      <c r="GA513" s="1107"/>
      <c r="GB513" s="1107" t="e">
        <f>IF($E506&gt;0,GB511/$E506,"-")</f>
        <v>#N/A</v>
      </c>
      <c r="GC513" s="1107"/>
      <c r="GD513" s="1107" t="e">
        <f>IF($E506&gt;0,GD511/$E506,"-")</f>
        <v>#N/A</v>
      </c>
      <c r="GE513" s="1107"/>
      <c r="GF513" s="1107" t="e">
        <f>IF($E506&gt;0,GF511/$E506,"-")</f>
        <v>#N/A</v>
      </c>
      <c r="GG513" s="1107"/>
      <c r="GH513" s="1107" t="e">
        <f>IF($E506&gt;0,GH511/$E506,"-")</f>
        <v>#N/A</v>
      </c>
      <c r="GI513" s="1107"/>
      <c r="GJ513" s="1107" t="e">
        <f>IF($E506&gt;0,GJ511/$E506,"-")</f>
        <v>#N/A</v>
      </c>
      <c r="GK513" s="1107"/>
      <c r="GL513" s="1107" t="e">
        <f>IF($E506&gt;0,GL511/$E506,"-")</f>
        <v>#N/A</v>
      </c>
      <c r="GM513" s="1107"/>
      <c r="GN513" s="1107" t="e">
        <f>IF($E506&gt;0,GN511/$E506,"-")</f>
        <v>#N/A</v>
      </c>
      <c r="GO513" s="1107"/>
      <c r="GP513" s="1107" t="e">
        <f>IF($E506&gt;0,GP511/$E506,"-")</f>
        <v>#N/A</v>
      </c>
      <c r="GQ513" s="1107"/>
      <c r="GR513" s="1107" t="e">
        <f>IF($E506&gt;0,GR511/$E506,"-")</f>
        <v>#N/A</v>
      </c>
      <c r="GS513" s="1107"/>
      <c r="GT513" s="1107" t="e">
        <f>IF($E506&gt;0,GT511/$E506,"-")</f>
        <v>#N/A</v>
      </c>
      <c r="GU513" s="1107"/>
      <c r="GV513" s="1107" t="e">
        <f t="shared" ref="GV513" si="2165">IF($E506&gt;0,GV511/$E506,"-")</f>
        <v>#N/A</v>
      </c>
      <c r="GW513" s="1107"/>
      <c r="GX513" s="1107" t="e">
        <f t="shared" ref="GX513" si="2166">IF($E506&gt;0,GX511/$E506,"-")</f>
        <v>#N/A</v>
      </c>
      <c r="GY513" s="1107"/>
      <c r="GZ513" s="1107" t="e">
        <f t="shared" ref="GZ513" si="2167">IF($E506&gt;0,GZ511/$E506,"-")</f>
        <v>#N/A</v>
      </c>
      <c r="HA513" s="1107"/>
      <c r="HB513" s="1107" t="e">
        <f>IF($E506&gt;0,HB511/$E506,"-")</f>
        <v>#N/A</v>
      </c>
      <c r="HC513" s="1107"/>
      <c r="HD513" s="1107" t="e">
        <f t="shared" ref="HD513" si="2168">IF($E506&gt;0,HD511/$E506,"-")</f>
        <v>#N/A</v>
      </c>
      <c r="HE513" s="1107"/>
      <c r="HF513" s="1107" t="e">
        <f t="shared" ref="HF513" si="2169">IF($E506&gt;0,HF511/$E506,"-")</f>
        <v>#N/A</v>
      </c>
      <c r="HG513" s="1107"/>
      <c r="HH513" s="1107" t="e">
        <f t="shared" ref="HH513" si="2170">IF($E506&gt;0,HH511/$E506,"-")</f>
        <v>#N/A</v>
      </c>
      <c r="HI513" s="1107"/>
    </row>
    <row r="514" spans="1:217" s="5" customFormat="1" ht="15" hidden="1" customHeight="1">
      <c r="A514" s="677"/>
      <c r="B514" s="678"/>
      <c r="C514" s="678"/>
      <c r="D514" s="679"/>
      <c r="E514" s="679"/>
      <c r="F514" s="678"/>
      <c r="G514" s="678"/>
      <c r="H514" s="678"/>
      <c r="I514" s="678"/>
      <c r="J514" s="678"/>
      <c r="K514" s="678"/>
      <c r="L514" s="1178"/>
      <c r="M514" s="1178"/>
      <c r="N514" s="1178"/>
      <c r="O514" s="1178"/>
      <c r="P514" s="1178"/>
      <c r="Q514" s="1178"/>
      <c r="R514" s="1178"/>
      <c r="S514" s="1192"/>
      <c r="T514" s="1180"/>
      <c r="U514" s="1178"/>
      <c r="V514" s="1178"/>
      <c r="W514" s="1178"/>
      <c r="X514" s="1178"/>
      <c r="Y514" s="1178"/>
      <c r="Z514" s="1178"/>
      <c r="AA514" s="1192"/>
      <c r="AB514" s="1180"/>
      <c r="AC514" s="1178"/>
      <c r="AD514" s="1178"/>
      <c r="AE514" s="1178"/>
      <c r="AF514" s="1178"/>
      <c r="AG514" s="1178"/>
      <c r="AH514" s="1178"/>
      <c r="AI514" s="1192"/>
      <c r="AJ514" s="1180"/>
      <c r="AK514" s="1178"/>
      <c r="AL514" s="1178"/>
      <c r="AM514" s="1178"/>
      <c r="AN514" s="1178"/>
      <c r="AO514" s="1178"/>
      <c r="AP514" s="1178"/>
      <c r="AQ514" s="1192"/>
      <c r="AR514" s="1180"/>
      <c r="AS514" s="1178"/>
      <c r="AT514" s="831"/>
      <c r="AU514" s="831"/>
      <c r="AV514" s="831"/>
      <c r="AW514" s="831"/>
      <c r="AX514" s="831"/>
      <c r="AY514" s="832"/>
      <c r="AZ514" s="833"/>
      <c r="BA514" s="831"/>
      <c r="BB514" s="831"/>
      <c r="BC514" s="831"/>
      <c r="BD514" s="831"/>
      <c r="BE514" s="831"/>
      <c r="BF514" s="831"/>
      <c r="BG514" s="832"/>
      <c r="BH514" s="833"/>
      <c r="BI514" s="831"/>
      <c r="BJ514" s="831"/>
      <c r="BK514" s="831"/>
      <c r="BL514" s="831"/>
      <c r="BM514" s="831"/>
      <c r="BN514" s="831"/>
      <c r="BO514" s="832"/>
      <c r="BP514" s="833"/>
      <c r="BQ514" s="831"/>
      <c r="BR514" s="831"/>
      <c r="BS514" s="831"/>
      <c r="BT514" s="831"/>
      <c r="BU514" s="831"/>
      <c r="BV514" s="831"/>
      <c r="BW514" s="832"/>
      <c r="BX514" s="833"/>
      <c r="BY514" s="831"/>
      <c r="BZ514" s="831"/>
      <c r="CA514" s="831"/>
      <c r="CB514" s="831"/>
      <c r="CC514" s="831"/>
      <c r="CD514" s="1178"/>
      <c r="CE514" s="1179"/>
      <c r="CF514" s="1180"/>
      <c r="CG514" s="1181"/>
      <c r="CH514" s="1178"/>
      <c r="CI514" s="1181"/>
      <c r="CJ514" s="1178"/>
      <c r="CK514" s="1181"/>
      <c r="CL514" s="1178"/>
      <c r="CM514" s="1179"/>
      <c r="CN514" s="1180"/>
      <c r="CO514" s="1181"/>
      <c r="CP514" s="1182"/>
      <c r="CQ514" s="1183"/>
      <c r="CR514" s="1182"/>
      <c r="CS514" s="1183"/>
      <c r="CT514" s="834"/>
      <c r="CU514" s="835"/>
      <c r="CV514" s="836"/>
      <c r="CW514" s="834"/>
      <c r="CX514" s="834"/>
      <c r="CY514" s="834"/>
      <c r="CZ514" s="834"/>
      <c r="DA514" s="834"/>
      <c r="DB514" s="834"/>
      <c r="DC514" s="835"/>
      <c r="DD514" s="836"/>
      <c r="DE514" s="834"/>
      <c r="DF514" s="834"/>
      <c r="DG514" s="834"/>
      <c r="DH514" s="834"/>
      <c r="DI514" s="834"/>
      <c r="DJ514" s="977"/>
      <c r="DK514" s="977"/>
      <c r="DL514" s="836"/>
      <c r="DM514" s="834"/>
      <c r="DN514" s="834"/>
      <c r="DO514" s="834"/>
      <c r="DP514" s="834"/>
      <c r="DQ514" s="834"/>
      <c r="DR514" s="834"/>
      <c r="DS514" s="835"/>
      <c r="DT514" s="836"/>
      <c r="DU514" s="834"/>
      <c r="DV514" s="834"/>
      <c r="DW514" s="834"/>
      <c r="DX514" s="834"/>
      <c r="DY514" s="834"/>
      <c r="DZ514" s="834"/>
      <c r="EA514" s="835"/>
      <c r="EB514" s="836"/>
      <c r="EC514" s="834"/>
      <c r="ED514" s="834"/>
      <c r="EE514" s="834"/>
      <c r="EF514" s="834"/>
      <c r="EG514" s="834"/>
      <c r="EH514" s="834"/>
      <c r="EI514" s="835"/>
      <c r="EJ514" s="836"/>
      <c r="EK514" s="834"/>
      <c r="EL514" s="834"/>
      <c r="EM514" s="834"/>
      <c r="EN514" s="834"/>
      <c r="EO514" s="834"/>
      <c r="EP514" s="834"/>
      <c r="EQ514" s="835"/>
      <c r="ER514" s="836"/>
      <c r="ES514" s="834"/>
      <c r="ET514" s="834"/>
      <c r="EU514" s="834"/>
      <c r="EV514" s="834"/>
      <c r="EW514" s="834"/>
      <c r="EX514" s="834"/>
      <c r="EY514" s="835"/>
      <c r="EZ514" s="836"/>
      <c r="FA514" s="834"/>
      <c r="FB514" s="834"/>
      <c r="FC514" s="834"/>
      <c r="FD514" s="834"/>
      <c r="FE514" s="834"/>
      <c r="FF514" s="834"/>
      <c r="FG514" s="835"/>
      <c r="FH514" s="836"/>
      <c r="FI514" s="834"/>
      <c r="FJ514" s="834"/>
      <c r="FK514" s="834"/>
      <c r="FL514" s="834"/>
      <c r="FM514" s="834"/>
      <c r="FN514" s="834"/>
      <c r="FO514" s="835"/>
      <c r="FP514" s="836"/>
      <c r="FQ514" s="834"/>
      <c r="FR514" s="834"/>
      <c r="FS514" s="834"/>
      <c r="FT514" s="834"/>
      <c r="FU514" s="834"/>
      <c r="FV514" s="834"/>
      <c r="FW514" s="835"/>
      <c r="FX514" s="836"/>
      <c r="FY514" s="834"/>
      <c r="FZ514" s="834"/>
      <c r="GA514" s="834"/>
      <c r="GB514" s="834"/>
      <c r="GC514" s="834"/>
      <c r="GD514" s="834"/>
      <c r="GE514" s="835"/>
      <c r="GF514" s="836"/>
      <c r="GG514" s="834"/>
      <c r="GH514" s="834"/>
      <c r="GI514" s="834"/>
      <c r="GJ514" s="834"/>
      <c r="GK514" s="834"/>
      <c r="GL514" s="834"/>
      <c r="GM514" s="835"/>
      <c r="GN514" s="836"/>
      <c r="GO514" s="834"/>
      <c r="GP514" s="834"/>
      <c r="GQ514" s="834"/>
      <c r="GR514" s="834"/>
      <c r="GS514" s="834"/>
      <c r="GT514" s="834"/>
      <c r="GU514" s="835"/>
      <c r="GV514" s="834"/>
      <c r="GW514" s="835"/>
      <c r="GX514" s="834"/>
      <c r="GY514" s="835"/>
      <c r="GZ514" s="834"/>
      <c r="HA514" s="835"/>
      <c r="HB514" s="834"/>
      <c r="HC514" s="835"/>
      <c r="HD514" s="834"/>
      <c r="HE514" s="835"/>
      <c r="HF514" s="834"/>
      <c r="HG514" s="835"/>
      <c r="HH514" s="834"/>
      <c r="HI514" s="835"/>
    </row>
    <row r="515" spans="1:217" ht="12.75" hidden="1" customHeight="1">
      <c r="A515" s="1139" t="s">
        <v>408</v>
      </c>
      <c r="B515" s="1140" t="e">
        <f>VLOOKUP(A515,PLANEJAMENTO!$B$10:$C$56,2,FALSE)</f>
        <v>#N/A</v>
      </c>
      <c r="C515" s="1139" t="e">
        <f>VLOOKUP(A515,PLANEJAMENTO!$B$10:$D$56,3,FALSE)</f>
        <v>#N/A</v>
      </c>
      <c r="D515" s="1141" t="e">
        <f>VLOOKUP(A515,PLANEJAMENTO!$B$10:$E$56,4,FALSE)</f>
        <v>#N/A</v>
      </c>
      <c r="E515" s="1141" t="e">
        <f>D515</f>
        <v>#N/A</v>
      </c>
      <c r="F515" s="1142"/>
      <c r="G515" s="1141">
        <f>F515*9</f>
        <v>0</v>
      </c>
      <c r="H515" s="733"/>
      <c r="I515" s="1143"/>
      <c r="J515" s="1144"/>
      <c r="K515" s="734" t="s">
        <v>379</v>
      </c>
      <c r="L515" s="1145"/>
      <c r="M515" s="1146"/>
      <c r="N515" s="1145"/>
      <c r="O515" s="1146"/>
      <c r="P515" s="1145"/>
      <c r="Q515" s="1146"/>
      <c r="R515" s="1189"/>
      <c r="S515" s="1190"/>
      <c r="T515" s="1145"/>
      <c r="U515" s="1146"/>
      <c r="V515" s="1145"/>
      <c r="W515" s="1146"/>
      <c r="X515" s="1145"/>
      <c r="Y515" s="1146"/>
      <c r="Z515" s="1189"/>
      <c r="AA515" s="1190"/>
      <c r="AB515" s="1145"/>
      <c r="AC515" s="1146"/>
      <c r="AD515" s="1145"/>
      <c r="AE515" s="1146"/>
      <c r="AF515" s="1145"/>
      <c r="AG515" s="1146"/>
      <c r="AH515" s="1189"/>
      <c r="AI515" s="1190"/>
      <c r="AJ515" s="1145"/>
      <c r="AK515" s="1146"/>
      <c r="AL515" s="1145"/>
      <c r="AM515" s="1146"/>
      <c r="AN515" s="1145"/>
      <c r="AO515" s="1146"/>
      <c r="AP515" s="1189"/>
      <c r="AQ515" s="1190"/>
      <c r="AR515" s="1145"/>
      <c r="AS515" s="1146"/>
      <c r="AT515" s="1145"/>
      <c r="AU515" s="1146"/>
      <c r="AV515" s="1145"/>
      <c r="AW515" s="1146"/>
      <c r="AX515" s="1189"/>
      <c r="AY515" s="1190"/>
      <c r="AZ515" s="1145"/>
      <c r="BA515" s="1146"/>
      <c r="BB515" s="1145"/>
      <c r="BC515" s="1146"/>
      <c r="BD515" s="1145"/>
      <c r="BE515" s="1146"/>
      <c r="BF515" s="1189"/>
      <c r="BG515" s="1190"/>
      <c r="BH515" s="1145"/>
      <c r="BI515" s="1146"/>
      <c r="BJ515" s="1145"/>
      <c r="BK515" s="1146"/>
      <c r="BL515" s="1145"/>
      <c r="BM515" s="1146"/>
      <c r="BN515" s="1145"/>
      <c r="BO515" s="1146"/>
      <c r="BP515" s="1145"/>
      <c r="BQ515" s="1146"/>
      <c r="BR515" s="1132"/>
      <c r="BS515" s="1132"/>
      <c r="BT515" s="1132"/>
      <c r="BU515" s="1132"/>
      <c r="BV515" s="1132"/>
      <c r="BW515" s="1132"/>
      <c r="BX515" s="1132"/>
      <c r="BY515" s="1132"/>
      <c r="BZ515" s="1132"/>
      <c r="CA515" s="1132"/>
      <c r="CB515" s="1132"/>
      <c r="CC515" s="1132"/>
      <c r="CD515" s="1132"/>
      <c r="CE515" s="1132"/>
      <c r="CF515" s="1132"/>
      <c r="CG515" s="1132"/>
      <c r="CH515" s="1132"/>
      <c r="CI515" s="1132"/>
      <c r="CJ515" s="1132"/>
      <c r="CK515" s="1132"/>
      <c r="CL515" s="1132"/>
      <c r="CM515" s="1132"/>
      <c r="CN515" s="1132"/>
      <c r="CO515" s="1132"/>
      <c r="CP515" s="1132"/>
      <c r="CQ515" s="1132"/>
      <c r="CR515" s="1132"/>
      <c r="CS515" s="1132"/>
      <c r="CT515" s="1132"/>
      <c r="CU515" s="1132"/>
      <c r="CV515" s="1132"/>
      <c r="CW515" s="1132"/>
      <c r="CX515" s="1132"/>
      <c r="CY515" s="1132"/>
      <c r="CZ515" s="1132"/>
      <c r="DA515" s="1132"/>
      <c r="DB515" s="1132"/>
      <c r="DC515" s="1132"/>
      <c r="DD515" s="1132"/>
      <c r="DE515" s="1132"/>
      <c r="DF515" s="1132"/>
      <c r="DG515" s="1132"/>
      <c r="DH515" s="1132"/>
      <c r="DI515" s="1132"/>
      <c r="DJ515" s="1138"/>
      <c r="DK515" s="1138"/>
      <c r="DL515" s="1132"/>
      <c r="DM515" s="1132"/>
      <c r="DN515" s="1132"/>
      <c r="DO515" s="1132"/>
      <c r="DP515" s="1132"/>
      <c r="DQ515" s="1132"/>
      <c r="DR515" s="1132"/>
      <c r="DS515" s="1132"/>
      <c r="DT515" s="1132"/>
      <c r="DU515" s="1132"/>
      <c r="DV515" s="1132"/>
      <c r="DW515" s="1132"/>
      <c r="DX515" s="1132"/>
      <c r="DY515" s="1132"/>
      <c r="DZ515" s="1132"/>
      <c r="EA515" s="1132"/>
      <c r="EB515" s="1132"/>
      <c r="EC515" s="1132"/>
      <c r="ED515" s="1132"/>
      <c r="EE515" s="1132"/>
      <c r="EF515" s="1132"/>
      <c r="EG515" s="1132"/>
      <c r="EH515" s="1132"/>
      <c r="EI515" s="1132"/>
      <c r="EJ515" s="1132"/>
      <c r="EK515" s="1132"/>
      <c r="EL515" s="1132"/>
      <c r="EM515" s="1132"/>
      <c r="EN515" s="1132"/>
      <c r="EO515" s="1132"/>
      <c r="EP515" s="1132"/>
      <c r="EQ515" s="1132"/>
      <c r="ER515" s="1132"/>
      <c r="ES515" s="1132"/>
      <c r="ET515" s="1132"/>
      <c r="EU515" s="1132"/>
      <c r="EV515" s="1132"/>
      <c r="EW515" s="1132"/>
      <c r="EX515" s="1132"/>
      <c r="EY515" s="1132"/>
      <c r="EZ515" s="1132"/>
      <c r="FA515" s="1132"/>
      <c r="FB515" s="1132"/>
      <c r="FC515" s="1132"/>
      <c r="FD515" s="1132"/>
      <c r="FE515" s="1132"/>
      <c r="FF515" s="1132"/>
      <c r="FG515" s="1132"/>
      <c r="FH515" s="1132"/>
      <c r="FI515" s="1132"/>
      <c r="FJ515" s="1132"/>
      <c r="FK515" s="1132"/>
      <c r="FL515" s="1132"/>
      <c r="FM515" s="1132"/>
      <c r="FN515" s="1132"/>
      <c r="FO515" s="1132"/>
      <c r="FP515" s="1132"/>
      <c r="FQ515" s="1132"/>
      <c r="FR515" s="1132"/>
      <c r="FS515" s="1132"/>
      <c r="FT515" s="1132"/>
      <c r="FU515" s="1132"/>
      <c r="FV515" s="1132"/>
      <c r="FW515" s="1132"/>
      <c r="FX515" s="1132"/>
      <c r="FY515" s="1132"/>
      <c r="FZ515" s="1132"/>
      <c r="GA515" s="1132"/>
      <c r="GB515" s="1132"/>
      <c r="GC515" s="1132"/>
      <c r="GD515" s="1132"/>
      <c r="GE515" s="1132"/>
      <c r="GF515" s="1132"/>
      <c r="GG515" s="1132"/>
      <c r="GH515" s="1132"/>
      <c r="GI515" s="1132"/>
      <c r="GJ515" s="1132"/>
      <c r="GK515" s="1132"/>
      <c r="GL515" s="1132"/>
      <c r="GM515" s="1132"/>
      <c r="GN515" s="1132"/>
      <c r="GO515" s="1132"/>
      <c r="GP515" s="1132"/>
      <c r="GQ515" s="1132"/>
      <c r="GR515" s="1132"/>
      <c r="GS515" s="1132"/>
      <c r="GT515" s="1132"/>
      <c r="GU515" s="1132"/>
      <c r="GV515" s="1132"/>
      <c r="GW515" s="1132"/>
      <c r="GX515" s="1132"/>
      <c r="GY515" s="1132"/>
      <c r="GZ515" s="1132"/>
      <c r="HA515" s="1132"/>
      <c r="HB515" s="1132"/>
      <c r="HC515" s="1132"/>
      <c r="HD515" s="1132"/>
      <c r="HE515" s="1132"/>
      <c r="HF515" s="1132"/>
      <c r="HG515" s="1132"/>
      <c r="HH515" s="1132"/>
      <c r="HI515" s="1132"/>
    </row>
    <row r="516" spans="1:217" ht="12.75" hidden="1" customHeight="1">
      <c r="A516" s="1139"/>
      <c r="B516" s="1140"/>
      <c r="C516" s="1139"/>
      <c r="D516" s="1141"/>
      <c r="E516" s="1141"/>
      <c r="F516" s="1142"/>
      <c r="G516" s="1141"/>
      <c r="H516" s="733"/>
      <c r="I516" s="1143"/>
      <c r="J516" s="1144"/>
      <c r="K516" s="837" t="s">
        <v>380</v>
      </c>
      <c r="L516" s="1133"/>
      <c r="M516" s="1134"/>
      <c r="N516" s="1133"/>
      <c r="O516" s="1134"/>
      <c r="P516" s="1133"/>
      <c r="Q516" s="1134"/>
      <c r="R516" s="1133"/>
      <c r="S516" s="1134"/>
      <c r="T516" s="1133"/>
      <c r="U516" s="1134"/>
      <c r="V516" s="1133"/>
      <c r="W516" s="1134"/>
      <c r="X516" s="1133"/>
      <c r="Y516" s="1134"/>
      <c r="Z516" s="1133"/>
      <c r="AA516" s="1134"/>
      <c r="AB516" s="1133"/>
      <c r="AC516" s="1134"/>
      <c r="AD516" s="1133"/>
      <c r="AE516" s="1134"/>
      <c r="AF516" s="1133"/>
      <c r="AG516" s="1134"/>
      <c r="AH516" s="1133"/>
      <c r="AI516" s="1134"/>
      <c r="AJ516" s="1133"/>
      <c r="AK516" s="1134"/>
      <c r="AL516" s="1133"/>
      <c r="AM516" s="1134"/>
      <c r="AN516" s="1133"/>
      <c r="AO516" s="1134"/>
      <c r="AP516" s="1133"/>
      <c r="AQ516" s="1134"/>
      <c r="AR516" s="1133"/>
      <c r="AS516" s="1134"/>
      <c r="AT516" s="1133"/>
      <c r="AU516" s="1134"/>
      <c r="AV516" s="1133"/>
      <c r="AW516" s="1134"/>
      <c r="AX516" s="1133"/>
      <c r="AY516" s="1134"/>
      <c r="AZ516" s="1133"/>
      <c r="BA516" s="1134"/>
      <c r="BB516" s="1133"/>
      <c r="BC516" s="1134"/>
      <c r="BD516" s="1133"/>
      <c r="BE516" s="1134"/>
      <c r="BF516" s="1133"/>
      <c r="BG516" s="1134"/>
      <c r="BH516" s="1133"/>
      <c r="BI516" s="1134"/>
      <c r="BJ516" s="1133"/>
      <c r="BK516" s="1134"/>
      <c r="BL516" s="1133"/>
      <c r="BM516" s="1134"/>
      <c r="BN516" s="1133"/>
      <c r="BO516" s="1134"/>
      <c r="BP516" s="1133"/>
      <c r="BQ516" s="1134"/>
      <c r="BR516" s="1129"/>
      <c r="BS516" s="1129"/>
      <c r="BT516" s="1129"/>
      <c r="BU516" s="1129"/>
      <c r="BV516" s="1129"/>
      <c r="BW516" s="1129"/>
      <c r="BX516" s="1129"/>
      <c r="BY516" s="1129"/>
      <c r="BZ516" s="1129"/>
      <c r="CA516" s="1129"/>
      <c r="CB516" s="1129"/>
      <c r="CC516" s="1129"/>
      <c r="CD516" s="1129"/>
      <c r="CE516" s="1129"/>
      <c r="CF516" s="1129"/>
      <c r="CG516" s="1129"/>
      <c r="CH516" s="1129"/>
      <c r="CI516" s="1129"/>
      <c r="CJ516" s="1129"/>
      <c r="CK516" s="1129"/>
      <c r="CL516" s="1129"/>
      <c r="CM516" s="1129"/>
      <c r="CN516" s="1129"/>
      <c r="CO516" s="1129"/>
      <c r="CP516" s="1129"/>
      <c r="CQ516" s="1129"/>
      <c r="CR516" s="1129"/>
      <c r="CS516" s="1129"/>
      <c r="CT516" s="1129"/>
      <c r="CU516" s="1129"/>
      <c r="CV516" s="1129"/>
      <c r="CW516" s="1129"/>
      <c r="CX516" s="1129"/>
      <c r="CY516" s="1129"/>
      <c r="CZ516" s="1129"/>
      <c r="DA516" s="1129"/>
      <c r="DB516" s="1129"/>
      <c r="DC516" s="1129"/>
      <c r="DD516" s="1129"/>
      <c r="DE516" s="1129"/>
      <c r="DF516" s="1129"/>
      <c r="DG516" s="1129"/>
      <c r="DH516" s="1129"/>
      <c r="DI516" s="1129"/>
      <c r="DJ516" s="1135"/>
      <c r="DK516" s="1135"/>
      <c r="DL516" s="1129"/>
      <c r="DM516" s="1129"/>
      <c r="DN516" s="1129"/>
      <c r="DO516" s="1129"/>
      <c r="DP516" s="1129"/>
      <c r="DQ516" s="1129"/>
      <c r="DR516" s="1129"/>
      <c r="DS516" s="1129"/>
      <c r="DT516" s="1129"/>
      <c r="DU516" s="1129"/>
      <c r="DV516" s="1129"/>
      <c r="DW516" s="1129"/>
      <c r="DX516" s="1129"/>
      <c r="DY516" s="1129"/>
      <c r="DZ516" s="1129"/>
      <c r="EA516" s="1129"/>
      <c r="EB516" s="1129"/>
      <c r="EC516" s="1129"/>
      <c r="ED516" s="1129"/>
      <c r="EE516" s="1129"/>
      <c r="EF516" s="1129"/>
      <c r="EG516" s="1129"/>
      <c r="EH516" s="1129"/>
      <c r="EI516" s="1129"/>
      <c r="EJ516" s="1129"/>
      <c r="EK516" s="1129"/>
      <c r="EL516" s="1129"/>
      <c r="EM516" s="1129"/>
      <c r="EN516" s="1129"/>
      <c r="EO516" s="1129"/>
      <c r="EP516" s="1129"/>
      <c r="EQ516" s="1129"/>
      <c r="ER516" s="1129"/>
      <c r="ES516" s="1129"/>
      <c r="ET516" s="1129"/>
      <c r="EU516" s="1129"/>
      <c r="EV516" s="1129"/>
      <c r="EW516" s="1129"/>
      <c r="EX516" s="1129"/>
      <c r="EY516" s="1129"/>
      <c r="EZ516" s="1129"/>
      <c r="FA516" s="1129"/>
      <c r="FB516" s="1129"/>
      <c r="FC516" s="1129"/>
      <c r="FD516" s="1129"/>
      <c r="FE516" s="1129"/>
      <c r="FF516" s="1129"/>
      <c r="FG516" s="1129"/>
      <c r="FH516" s="1129"/>
      <c r="FI516" s="1129"/>
      <c r="FJ516" s="1129"/>
      <c r="FK516" s="1129"/>
      <c r="FL516" s="1129"/>
      <c r="FM516" s="1129"/>
      <c r="FN516" s="1129"/>
      <c r="FO516" s="1129"/>
      <c r="FP516" s="1129"/>
      <c r="FQ516" s="1129"/>
      <c r="FR516" s="1129"/>
      <c r="FS516" s="1129"/>
      <c r="FT516" s="1129"/>
      <c r="FU516" s="1129"/>
      <c r="FV516" s="1129"/>
      <c r="FW516" s="1129"/>
      <c r="FX516" s="1129"/>
      <c r="FY516" s="1129"/>
      <c r="FZ516" s="1129"/>
      <c r="GA516" s="1129"/>
      <c r="GB516" s="1129"/>
      <c r="GC516" s="1129"/>
      <c r="GD516" s="1129"/>
      <c r="GE516" s="1129"/>
      <c r="GF516" s="1129"/>
      <c r="GG516" s="1129"/>
      <c r="GH516" s="1129"/>
      <c r="GI516" s="1129"/>
      <c r="GJ516" s="1129"/>
      <c r="GK516" s="1129"/>
      <c r="GL516" s="1129"/>
      <c r="GM516" s="1129"/>
      <c r="GN516" s="1129"/>
      <c r="GO516" s="1129"/>
      <c r="GP516" s="1129"/>
      <c r="GQ516" s="1129"/>
      <c r="GR516" s="1129"/>
      <c r="GS516" s="1129"/>
      <c r="GT516" s="1129"/>
      <c r="GU516" s="1129"/>
      <c r="GV516" s="1129"/>
      <c r="GW516" s="1129"/>
      <c r="GX516" s="1129"/>
      <c r="GY516" s="1129"/>
      <c r="GZ516" s="1129"/>
      <c r="HA516" s="1129"/>
      <c r="HB516" s="1129"/>
      <c r="HC516" s="1129"/>
      <c r="HD516" s="1129"/>
      <c r="HE516" s="1129"/>
      <c r="HF516" s="1129"/>
      <c r="HG516" s="1129"/>
      <c r="HH516" s="1129"/>
      <c r="HI516" s="1129"/>
    </row>
    <row r="517" spans="1:217" ht="12.75" hidden="1" customHeight="1">
      <c r="A517" s="1139"/>
      <c r="B517" s="1140"/>
      <c r="C517" s="1139"/>
      <c r="D517" s="1141"/>
      <c r="E517" s="1141"/>
      <c r="F517" s="1142"/>
      <c r="G517" s="1141"/>
      <c r="H517" s="733"/>
      <c r="I517" s="1143"/>
      <c r="J517" s="1144"/>
      <c r="K517" s="838" t="s">
        <v>381</v>
      </c>
      <c r="L517" s="1125">
        <f>(L515*L516*$G515)*$L$8</f>
        <v>0</v>
      </c>
      <c r="M517" s="1126"/>
      <c r="N517" s="1125">
        <f>(N515*N516*$G515)*$L$8</f>
        <v>0</v>
      </c>
      <c r="O517" s="1126"/>
      <c r="P517" s="1125">
        <f>(P515*P516*$G515)*$L$8</f>
        <v>0</v>
      </c>
      <c r="Q517" s="1126"/>
      <c r="R517" s="1125">
        <f>(R515*R516*$G515)*$L$8</f>
        <v>0</v>
      </c>
      <c r="S517" s="1126"/>
      <c r="T517" s="1125">
        <f>(T515*T516*$G515)*$T$8</f>
        <v>0</v>
      </c>
      <c r="U517" s="1126"/>
      <c r="V517" s="1125">
        <f>(V515*V516*$G515)*$T$8</f>
        <v>0</v>
      </c>
      <c r="W517" s="1126"/>
      <c r="X517" s="1125">
        <f>(X515*X516*$G515)*$T$8</f>
        <v>0</v>
      </c>
      <c r="Y517" s="1126"/>
      <c r="Z517" s="1125">
        <f>(Z515*Z516*$G515)*$T$8</f>
        <v>0</v>
      </c>
      <c r="AA517" s="1126"/>
      <c r="AB517" s="1125">
        <f>(AB515*AB516*$G515)*$AB$8</f>
        <v>0</v>
      </c>
      <c r="AC517" s="1126"/>
      <c r="AD517" s="1125">
        <f>(AD515*AD516*$G515)*$AB$8</f>
        <v>0</v>
      </c>
      <c r="AE517" s="1126"/>
      <c r="AF517" s="1125">
        <f>(AF515*AF516*$G515)*$AB$8</f>
        <v>0</v>
      </c>
      <c r="AG517" s="1126"/>
      <c r="AH517" s="1125">
        <f>(AH515*AH516*$G515)*$AB$8</f>
        <v>0</v>
      </c>
      <c r="AI517" s="1126"/>
      <c r="AJ517" s="1125">
        <f>(AJ515*AJ516*$G515)*$AJ$8</f>
        <v>0</v>
      </c>
      <c r="AK517" s="1126"/>
      <c r="AL517" s="1125">
        <f>(AL515*AL516*$G515)*$AJ$8</f>
        <v>0</v>
      </c>
      <c r="AM517" s="1126"/>
      <c r="AN517" s="1125">
        <f>(AN515*AN516*$G515)*$AJ$8</f>
        <v>0</v>
      </c>
      <c r="AO517" s="1126"/>
      <c r="AP517" s="1125">
        <f>(AP515*AP516*$G515)*$AJ$8</f>
        <v>0</v>
      </c>
      <c r="AQ517" s="1126"/>
      <c r="AR517" s="1125">
        <f>(AR515*AR516*$G515)*$AT$8</f>
        <v>0</v>
      </c>
      <c r="AS517" s="1126"/>
      <c r="AT517" s="1125">
        <f>(AT515*AT516*$G515)*$AT$8</f>
        <v>0</v>
      </c>
      <c r="AU517" s="1126"/>
      <c r="AV517" s="1125">
        <f>(AV515*AV516*$G515)*$AT$8</f>
        <v>0</v>
      </c>
      <c r="AW517" s="1126"/>
      <c r="AX517" s="1125">
        <f>(AX515*AX516*$G515)*$AT$8</f>
        <v>0</v>
      </c>
      <c r="AY517" s="1126"/>
      <c r="AZ517" s="1125">
        <f>(AZ515*AZ516*$G515)*$BB$8</f>
        <v>0</v>
      </c>
      <c r="BA517" s="1126"/>
      <c r="BB517" s="1125">
        <f>(BB515*BB516*$G515)*$BB$8</f>
        <v>0</v>
      </c>
      <c r="BC517" s="1126"/>
      <c r="BD517" s="1125">
        <f>(BD515*BD516*$G515)*$BB$8</f>
        <v>0</v>
      </c>
      <c r="BE517" s="1126"/>
      <c r="BF517" s="1125">
        <f>(BF515*BF516*$G515)*$BB$8</f>
        <v>0</v>
      </c>
      <c r="BG517" s="1126"/>
      <c r="BH517" s="1125">
        <f>(BH515*BH516*$G515)*$BJ$8</f>
        <v>0</v>
      </c>
      <c r="BI517" s="1126"/>
      <c r="BJ517" s="1125">
        <f>(BJ515*BJ516*$G515)*$BJ$8</f>
        <v>0</v>
      </c>
      <c r="BK517" s="1126"/>
      <c r="BL517" s="1125">
        <f>(BL515*BL516*$G515)*$BJ$8</f>
        <v>0</v>
      </c>
      <c r="BM517" s="1126"/>
      <c r="BN517" s="1125">
        <f>(BN515*BN516*$G515)*$BJ$8</f>
        <v>0</v>
      </c>
      <c r="BO517" s="1126"/>
      <c r="BP517" s="1125">
        <f>(BP515*BP516*$G515)*$BT$8</f>
        <v>0</v>
      </c>
      <c r="BQ517" s="1126"/>
      <c r="BR517" s="1125">
        <f>(BR515*BR516*$G515)*$BT$8</f>
        <v>0</v>
      </c>
      <c r="BS517" s="1126"/>
      <c r="BT517" s="1125">
        <f>(BT515*BT516*$G515)*$BT$8</f>
        <v>0</v>
      </c>
      <c r="BU517" s="1126"/>
      <c r="BV517" s="1125">
        <f>(BV515*BV516*$G515)*$BT$8</f>
        <v>0</v>
      </c>
      <c r="BW517" s="1126"/>
      <c r="BX517" s="1125">
        <f>(BX515*BX516*$G515)*$CB$8</f>
        <v>0</v>
      </c>
      <c r="BY517" s="1126"/>
      <c r="BZ517" s="1125">
        <f>(BZ515*BZ516*$G515)*$CB$8</f>
        <v>0</v>
      </c>
      <c r="CA517" s="1126"/>
      <c r="CB517" s="1125">
        <f>(CB515*CB516*$G515)*$CB$8</f>
        <v>0</v>
      </c>
      <c r="CC517" s="1126"/>
      <c r="CD517" s="1125">
        <f>(CD515*CD516*$G515)*$CB$8</f>
        <v>0</v>
      </c>
      <c r="CE517" s="1126"/>
      <c r="CF517" s="1125">
        <f>(CF515*CF516*$G515)*$CJ$8</f>
        <v>0</v>
      </c>
      <c r="CG517" s="1126"/>
      <c r="CH517" s="1125">
        <f>(CH515*CH516*$G515)*$CJ$8</f>
        <v>0</v>
      </c>
      <c r="CI517" s="1126"/>
      <c r="CJ517" s="1125">
        <f>(CJ515*CJ516*$G515)*$CJ$8</f>
        <v>0</v>
      </c>
      <c r="CK517" s="1126"/>
      <c r="CL517" s="1125">
        <f>(CL515*CL516*$G515)*$CJ$8</f>
        <v>0</v>
      </c>
      <c r="CM517" s="1126"/>
      <c r="CN517" s="1125">
        <f>(CN515*CN516*$G515)*$CT$8</f>
        <v>0</v>
      </c>
      <c r="CO517" s="1126"/>
      <c r="CP517" s="1125">
        <f>(CP515*CP516*$G515)*$CT$8</f>
        <v>0</v>
      </c>
      <c r="CQ517" s="1126"/>
      <c r="CR517" s="1125">
        <f>(CR515*CR516*$G515)*$CT$8</f>
        <v>0</v>
      </c>
      <c r="CS517" s="1126"/>
      <c r="CT517" s="1125">
        <f>(CT515*CT516*$G515)*$CT$8</f>
        <v>0</v>
      </c>
      <c r="CU517" s="1126"/>
      <c r="CV517" s="1125">
        <f>(CV515*CV516*$G515)*$DB$8</f>
        <v>0</v>
      </c>
      <c r="CW517" s="1126"/>
      <c r="CX517" s="1125">
        <f>(CX515*CX516*$G515)*$DB$8</f>
        <v>0</v>
      </c>
      <c r="CY517" s="1126"/>
      <c r="CZ517" s="1125">
        <f>(CZ515*CZ516*$G515)*$DB$8</f>
        <v>0</v>
      </c>
      <c r="DA517" s="1126"/>
      <c r="DB517" s="1125">
        <f>(DB515*DB516*$G515)*$DB$8</f>
        <v>0</v>
      </c>
      <c r="DC517" s="1126"/>
      <c r="DD517" s="1125">
        <f>(DD515*DD516*$G515)*$DB$8</f>
        <v>0</v>
      </c>
      <c r="DE517" s="1126"/>
      <c r="DF517" s="1125">
        <f>(DF515*DF516*$G515)*$DB$8</f>
        <v>0</v>
      </c>
      <c r="DG517" s="1126"/>
      <c r="DH517" s="1125">
        <f>(DH515*DH516*$G515)*$DB$8</f>
        <v>0</v>
      </c>
      <c r="DI517" s="1126"/>
      <c r="DJ517" s="1130">
        <f>(DJ515*DJ516*$G515)*$DB$8</f>
        <v>0</v>
      </c>
      <c r="DK517" s="1131"/>
      <c r="DL517" s="1125">
        <f>(DL515*DL516*$G515)*$DB$8</f>
        <v>0</v>
      </c>
      <c r="DM517" s="1126"/>
      <c r="DN517" s="1125">
        <f>(DN515*DN516*$G515)*$DB$8</f>
        <v>0</v>
      </c>
      <c r="DO517" s="1126"/>
      <c r="DP517" s="1125">
        <f>(DP515*DP516*$G515)*$DB$8</f>
        <v>0</v>
      </c>
      <c r="DQ517" s="1126"/>
      <c r="DR517" s="1125">
        <f>(DR515*DR516*$G515)*$DB$8</f>
        <v>0</v>
      </c>
      <c r="DS517" s="1126"/>
      <c r="DT517" s="1125">
        <f>(DT515*DT516*$G515)*$DB$8</f>
        <v>0</v>
      </c>
      <c r="DU517" s="1126"/>
      <c r="DV517" s="1125">
        <f>(DV515*DV516*$G515)*$DB$8</f>
        <v>0</v>
      </c>
      <c r="DW517" s="1126"/>
      <c r="DX517" s="1125">
        <f>(DX515*DX516*$G515)*$DB$8</f>
        <v>0</v>
      </c>
      <c r="DY517" s="1126"/>
      <c r="DZ517" s="1125">
        <f>(DZ515*DZ516*$G515)*$DB$8</f>
        <v>0</v>
      </c>
      <c r="EA517" s="1126"/>
      <c r="EB517" s="1125">
        <f>(EB515*EB516*$G515)*$DB$8</f>
        <v>0</v>
      </c>
      <c r="EC517" s="1126"/>
      <c r="ED517" s="1125">
        <f>(ED515*ED516*$G515)*$DB$8</f>
        <v>0</v>
      </c>
      <c r="EE517" s="1126"/>
      <c r="EF517" s="1125">
        <f>(EF515*EF516*$G515)*$DB$8</f>
        <v>0</v>
      </c>
      <c r="EG517" s="1126"/>
      <c r="EH517" s="1125">
        <f>(EH515*EH516*$G515)*$DB$8</f>
        <v>0</v>
      </c>
      <c r="EI517" s="1126"/>
      <c r="EJ517" s="1125">
        <f>(EJ515*EJ516*$G515)*$DB$8</f>
        <v>0</v>
      </c>
      <c r="EK517" s="1126"/>
      <c r="EL517" s="1125">
        <f>(EL515*EL516*$G515)*$DB$8</f>
        <v>0</v>
      </c>
      <c r="EM517" s="1126"/>
      <c r="EN517" s="1125">
        <f>(EN515*EN516*$G515)*$DB$8</f>
        <v>0</v>
      </c>
      <c r="EO517" s="1126"/>
      <c r="EP517" s="1125">
        <f>(EP515*EP516*$G515)*$DB$8</f>
        <v>0</v>
      </c>
      <c r="EQ517" s="1126"/>
      <c r="ER517" s="1125">
        <f>(ER515*ER516*$G515)*$DB$8</f>
        <v>0</v>
      </c>
      <c r="ES517" s="1126"/>
      <c r="ET517" s="1125">
        <f>(ET515*ET516*$G515)*$DB$8</f>
        <v>0</v>
      </c>
      <c r="EU517" s="1126"/>
      <c r="EV517" s="1125">
        <f>(EV515*EV516*$G515)*$DB$8</f>
        <v>0</v>
      </c>
      <c r="EW517" s="1126"/>
      <c r="EX517" s="1125">
        <f>(EX515*EX516*$G515)*$DB$8</f>
        <v>0</v>
      </c>
      <c r="EY517" s="1126"/>
      <c r="EZ517" s="1125">
        <f>(EZ515*EZ516*$G515)*$DB$8</f>
        <v>0</v>
      </c>
      <c r="FA517" s="1126"/>
      <c r="FB517" s="1125">
        <f>(FB515*FB516*$G515)*$DB$8</f>
        <v>0</v>
      </c>
      <c r="FC517" s="1126"/>
      <c r="FD517" s="1125">
        <f>(FD515*FD516*$G515)*$DB$8</f>
        <v>0</v>
      </c>
      <c r="FE517" s="1126"/>
      <c r="FF517" s="1125">
        <f>(FF515*FF516*$G515)*$DB$8</f>
        <v>0</v>
      </c>
      <c r="FG517" s="1126"/>
      <c r="FH517" s="1125">
        <f>(FH515*FH516*$G515)*$DB$8</f>
        <v>0</v>
      </c>
      <c r="FI517" s="1126"/>
      <c r="FJ517" s="1125">
        <f>(FJ515*FJ516*$G515)*$DB$8</f>
        <v>0</v>
      </c>
      <c r="FK517" s="1126"/>
      <c r="FL517" s="1125">
        <f>(FL515*FL516*$G515)*$DB$8</f>
        <v>0</v>
      </c>
      <c r="FM517" s="1126"/>
      <c r="FN517" s="1125">
        <f>(FN515*FN516*$G515)*$DB$8</f>
        <v>0</v>
      </c>
      <c r="FO517" s="1126"/>
      <c r="FP517" s="1125">
        <f>(FP515*FP516*$G515)*$DB$8</f>
        <v>0</v>
      </c>
      <c r="FQ517" s="1126"/>
      <c r="FR517" s="1125">
        <f>(FR515*FR516*$G515)*$DB$8</f>
        <v>0</v>
      </c>
      <c r="FS517" s="1126"/>
      <c r="FT517" s="1125">
        <f>(FT515*FT516*$G515)*$DB$8</f>
        <v>0</v>
      </c>
      <c r="FU517" s="1126"/>
      <c r="FV517" s="1125">
        <f>(FV515*FV516*$G515)*$DB$8</f>
        <v>0</v>
      </c>
      <c r="FW517" s="1126"/>
      <c r="FX517" s="1125">
        <f>(FX515*FX516*$G515)*$DB$8</f>
        <v>0</v>
      </c>
      <c r="FY517" s="1126"/>
      <c r="FZ517" s="1125">
        <f>(FZ515*FZ516*$G515)*$DB$8</f>
        <v>0</v>
      </c>
      <c r="GA517" s="1126"/>
      <c r="GB517" s="1125">
        <f>(GB515*GB516*$G515)*$DB$8</f>
        <v>0</v>
      </c>
      <c r="GC517" s="1126"/>
      <c r="GD517" s="1125">
        <f>(GD515*GD516*$G515)*$DB$8</f>
        <v>0</v>
      </c>
      <c r="GE517" s="1126"/>
      <c r="GF517" s="1125">
        <f>(GF515*GF516*$G515)*$DB$8</f>
        <v>0</v>
      </c>
      <c r="GG517" s="1126"/>
      <c r="GH517" s="1125">
        <f>(GH515*GH516*$G515)*$DB$8</f>
        <v>0</v>
      </c>
      <c r="GI517" s="1126"/>
      <c r="GJ517" s="1125">
        <f>(GJ515*GJ516*$G515)*$DB$8</f>
        <v>0</v>
      </c>
      <c r="GK517" s="1126"/>
      <c r="GL517" s="1125">
        <f>(GL515*GL516*$G515)*$DB$8</f>
        <v>0</v>
      </c>
      <c r="GM517" s="1126"/>
      <c r="GN517" s="1125">
        <f>(GN515*GN516*$G515)*$DB$8</f>
        <v>0</v>
      </c>
      <c r="GO517" s="1126"/>
      <c r="GP517" s="1125">
        <f>(GP515*GP516*$G515)*$DB$8</f>
        <v>0</v>
      </c>
      <c r="GQ517" s="1126"/>
      <c r="GR517" s="1125">
        <f>(GR515*GR516*$G515)*$DB$8</f>
        <v>0</v>
      </c>
      <c r="GS517" s="1126"/>
      <c r="GT517" s="1125">
        <f>(GT515*GT516*$G515)*$DB$8</f>
        <v>0</v>
      </c>
      <c r="GU517" s="1126"/>
      <c r="GV517" s="1125">
        <f t="shared" ref="GV517" si="2171">(GV515*GV516*$G515)*$DB$8</f>
        <v>0</v>
      </c>
      <c r="GW517" s="1126"/>
      <c r="GX517" s="1125">
        <f t="shared" ref="GX517" si="2172">(GX515*GX516*$G515)*$DB$8</f>
        <v>0</v>
      </c>
      <c r="GY517" s="1126"/>
      <c r="GZ517" s="1125">
        <f t="shared" ref="GZ517" si="2173">(GZ515*GZ516*$G515)*$DB$8</f>
        <v>0</v>
      </c>
      <c r="HA517" s="1126"/>
      <c r="HB517" s="1125">
        <f>(HB515*HB516*$G515)*$DB$8</f>
        <v>0</v>
      </c>
      <c r="HC517" s="1126"/>
      <c r="HD517" s="1125">
        <f t="shared" ref="HD517" si="2174">(HD515*HD516*$G515)*$DB$8</f>
        <v>0</v>
      </c>
      <c r="HE517" s="1126"/>
      <c r="HF517" s="1125">
        <f t="shared" ref="HF517" si="2175">(HF515*HF516*$G515)*$DB$8</f>
        <v>0</v>
      </c>
      <c r="HG517" s="1126"/>
      <c r="HH517" s="1125">
        <f t="shared" ref="HH517" si="2176">(HH515*HH516*$G515)*$DB$8</f>
        <v>0</v>
      </c>
      <c r="HI517" s="1126"/>
    </row>
    <row r="518" spans="1:217" ht="12.75" hidden="1" customHeight="1">
      <c r="A518" s="1139"/>
      <c r="B518" s="1140"/>
      <c r="C518" s="1139"/>
      <c r="D518" s="1141"/>
      <c r="E518" s="1141"/>
      <c r="F518" s="1142"/>
      <c r="G518" s="1141"/>
      <c r="H518" s="733"/>
      <c r="I518" s="1143"/>
      <c r="J518" s="1144"/>
      <c r="K518" s="839" t="s">
        <v>382</v>
      </c>
      <c r="L518" s="1121">
        <f>L517</f>
        <v>0</v>
      </c>
      <c r="M518" s="1122"/>
      <c r="N518" s="1121">
        <f>L518+N517</f>
        <v>0</v>
      </c>
      <c r="O518" s="1122"/>
      <c r="P518" s="1121">
        <f>N518+P517</f>
        <v>0</v>
      </c>
      <c r="Q518" s="1122"/>
      <c r="R518" s="1121">
        <f>P518+R517</f>
        <v>0</v>
      </c>
      <c r="S518" s="1122"/>
      <c r="T518" s="1121">
        <f>R518+T517</f>
        <v>0</v>
      </c>
      <c r="U518" s="1122"/>
      <c r="V518" s="1121">
        <f>T518+V517</f>
        <v>0</v>
      </c>
      <c r="W518" s="1122"/>
      <c r="X518" s="1121">
        <f>V518+X517</f>
        <v>0</v>
      </c>
      <c r="Y518" s="1122"/>
      <c r="Z518" s="1121">
        <f>X518+Z517</f>
        <v>0</v>
      </c>
      <c r="AA518" s="1122"/>
      <c r="AB518" s="1121">
        <f>Z518+AB517</f>
        <v>0</v>
      </c>
      <c r="AC518" s="1122"/>
      <c r="AD518" s="1121">
        <f>AB518+AD517</f>
        <v>0</v>
      </c>
      <c r="AE518" s="1122"/>
      <c r="AF518" s="1121">
        <f>AD518+AF517</f>
        <v>0</v>
      </c>
      <c r="AG518" s="1122"/>
      <c r="AH518" s="1121">
        <f>AF518+AH517</f>
        <v>0</v>
      </c>
      <c r="AI518" s="1122"/>
      <c r="AJ518" s="1121">
        <f>AH518+AJ517</f>
        <v>0</v>
      </c>
      <c r="AK518" s="1122"/>
      <c r="AL518" s="1121">
        <f>AJ518+AL517</f>
        <v>0</v>
      </c>
      <c r="AM518" s="1122"/>
      <c r="AN518" s="1121">
        <f>AL518+AN517</f>
        <v>0</v>
      </c>
      <c r="AO518" s="1122"/>
      <c r="AP518" s="1121">
        <f>AN518+AP517</f>
        <v>0</v>
      </c>
      <c r="AQ518" s="1122"/>
      <c r="AR518" s="1121">
        <f>AP518+AR517</f>
        <v>0</v>
      </c>
      <c r="AS518" s="1122"/>
      <c r="AT518" s="1121">
        <f>AR518+AT517</f>
        <v>0</v>
      </c>
      <c r="AU518" s="1122"/>
      <c r="AV518" s="1121">
        <f>AT518+AV517</f>
        <v>0</v>
      </c>
      <c r="AW518" s="1122"/>
      <c r="AX518" s="1121">
        <f>AV518+AX517</f>
        <v>0</v>
      </c>
      <c r="AY518" s="1122"/>
      <c r="AZ518" s="1121">
        <f>AX518+AZ517</f>
        <v>0</v>
      </c>
      <c r="BA518" s="1122"/>
      <c r="BB518" s="1121">
        <f>AZ518+BB517</f>
        <v>0</v>
      </c>
      <c r="BC518" s="1122"/>
      <c r="BD518" s="1121">
        <f>BB518+BD517</f>
        <v>0</v>
      </c>
      <c r="BE518" s="1122"/>
      <c r="BF518" s="1121">
        <f>BD518+BF517</f>
        <v>0</v>
      </c>
      <c r="BG518" s="1122"/>
      <c r="BH518" s="1121">
        <f>BF518+BH517</f>
        <v>0</v>
      </c>
      <c r="BI518" s="1122"/>
      <c r="BJ518" s="1121">
        <f>BH518+BJ517</f>
        <v>0</v>
      </c>
      <c r="BK518" s="1122"/>
      <c r="BL518" s="1121">
        <f>BJ518+BL517</f>
        <v>0</v>
      </c>
      <c r="BM518" s="1122"/>
      <c r="BN518" s="1121">
        <f>BL518+BN517</f>
        <v>0</v>
      </c>
      <c r="BO518" s="1122"/>
      <c r="BP518" s="1121">
        <f>BN518+BP517</f>
        <v>0</v>
      </c>
      <c r="BQ518" s="1122"/>
      <c r="BR518" s="1121">
        <f>BP518+BR517</f>
        <v>0</v>
      </c>
      <c r="BS518" s="1122"/>
      <c r="BT518" s="1121">
        <f>BR518+BT517</f>
        <v>0</v>
      </c>
      <c r="BU518" s="1122"/>
      <c r="BV518" s="1121">
        <f>BT518+BV517</f>
        <v>0</v>
      </c>
      <c r="BW518" s="1122"/>
      <c r="BX518" s="1121">
        <f>BV518+BX517</f>
        <v>0</v>
      </c>
      <c r="BY518" s="1122"/>
      <c r="BZ518" s="1121">
        <f>BX518+BZ517</f>
        <v>0</v>
      </c>
      <c r="CA518" s="1122"/>
      <c r="CB518" s="1121">
        <f>BZ518+CB517</f>
        <v>0</v>
      </c>
      <c r="CC518" s="1122"/>
      <c r="CD518" s="1121">
        <f>CB518+CD517</f>
        <v>0</v>
      </c>
      <c r="CE518" s="1122"/>
      <c r="CF518" s="1121">
        <f>CD518+CF517</f>
        <v>0</v>
      </c>
      <c r="CG518" s="1122"/>
      <c r="CH518" s="1121">
        <f>CF518+CH517</f>
        <v>0</v>
      </c>
      <c r="CI518" s="1122"/>
      <c r="CJ518" s="1121">
        <f>CH518+CJ517</f>
        <v>0</v>
      </c>
      <c r="CK518" s="1122"/>
      <c r="CL518" s="1121">
        <f>CJ518+CL517</f>
        <v>0</v>
      </c>
      <c r="CM518" s="1122"/>
      <c r="CN518" s="1121">
        <f>CL518+CN517</f>
        <v>0</v>
      </c>
      <c r="CO518" s="1122"/>
      <c r="CP518" s="1121">
        <f>CN518+CP517</f>
        <v>0</v>
      </c>
      <c r="CQ518" s="1122"/>
      <c r="CR518" s="1121">
        <f>CP518+CR517</f>
        <v>0</v>
      </c>
      <c r="CS518" s="1122"/>
      <c r="CT518" s="1121">
        <f>CR518+CT517</f>
        <v>0</v>
      </c>
      <c r="CU518" s="1122"/>
      <c r="CV518" s="1121">
        <f>CT518+CV517</f>
        <v>0</v>
      </c>
      <c r="CW518" s="1122"/>
      <c r="CX518" s="1121">
        <f>CV518+CX517</f>
        <v>0</v>
      </c>
      <c r="CY518" s="1122"/>
      <c r="CZ518" s="1121">
        <f>CX518+CZ517</f>
        <v>0</v>
      </c>
      <c r="DA518" s="1122"/>
      <c r="DB518" s="1121">
        <f>CZ518+DB517</f>
        <v>0</v>
      </c>
      <c r="DC518" s="1122"/>
      <c r="DD518" s="1121">
        <f>DB518+DD517</f>
        <v>0</v>
      </c>
      <c r="DE518" s="1122"/>
      <c r="DF518" s="1121">
        <f>DD518+DF517</f>
        <v>0</v>
      </c>
      <c r="DG518" s="1122"/>
      <c r="DH518" s="1121">
        <f>DF518+DH517</f>
        <v>0</v>
      </c>
      <c r="DI518" s="1122"/>
      <c r="DJ518" s="1127">
        <f>DH518+DJ517</f>
        <v>0</v>
      </c>
      <c r="DK518" s="1128"/>
      <c r="DL518" s="1121">
        <f>DJ518+DL517</f>
        <v>0</v>
      </c>
      <c r="DM518" s="1122"/>
      <c r="DN518" s="1121">
        <f>DL518+DN517</f>
        <v>0</v>
      </c>
      <c r="DO518" s="1122"/>
      <c r="DP518" s="1121">
        <f>DN518+DP517</f>
        <v>0</v>
      </c>
      <c r="DQ518" s="1122"/>
      <c r="DR518" s="1121">
        <f>DP518+DR517</f>
        <v>0</v>
      </c>
      <c r="DS518" s="1122"/>
      <c r="DT518" s="1121">
        <f>DR518+DT517</f>
        <v>0</v>
      </c>
      <c r="DU518" s="1122"/>
      <c r="DV518" s="1121">
        <f>DT518+DV517</f>
        <v>0</v>
      </c>
      <c r="DW518" s="1122"/>
      <c r="DX518" s="1121">
        <f>DV518+DX517</f>
        <v>0</v>
      </c>
      <c r="DY518" s="1122"/>
      <c r="DZ518" s="1121">
        <f>DX518+DZ517</f>
        <v>0</v>
      </c>
      <c r="EA518" s="1122"/>
      <c r="EB518" s="1121">
        <f>DZ518+EB517</f>
        <v>0</v>
      </c>
      <c r="EC518" s="1122"/>
      <c r="ED518" s="1121">
        <f>EB518+ED517</f>
        <v>0</v>
      </c>
      <c r="EE518" s="1122"/>
      <c r="EF518" s="1121">
        <f>ED518+EF517</f>
        <v>0</v>
      </c>
      <c r="EG518" s="1122"/>
      <c r="EH518" s="1121">
        <f>EF518+EH517</f>
        <v>0</v>
      </c>
      <c r="EI518" s="1122"/>
      <c r="EJ518" s="1121">
        <f>EH518+EJ517</f>
        <v>0</v>
      </c>
      <c r="EK518" s="1122"/>
      <c r="EL518" s="1121">
        <f>EJ518+EL517</f>
        <v>0</v>
      </c>
      <c r="EM518" s="1122"/>
      <c r="EN518" s="1121">
        <f>EL518+EN517</f>
        <v>0</v>
      </c>
      <c r="EO518" s="1122"/>
      <c r="EP518" s="1121">
        <f>EN518+EP517</f>
        <v>0</v>
      </c>
      <c r="EQ518" s="1122"/>
      <c r="ER518" s="1121">
        <f>EP518+ER517</f>
        <v>0</v>
      </c>
      <c r="ES518" s="1122"/>
      <c r="ET518" s="1121">
        <f>ER518+ET517</f>
        <v>0</v>
      </c>
      <c r="EU518" s="1122"/>
      <c r="EV518" s="1121">
        <f>ET518+EV517</f>
        <v>0</v>
      </c>
      <c r="EW518" s="1122"/>
      <c r="EX518" s="1121">
        <f>EV518+EX517</f>
        <v>0</v>
      </c>
      <c r="EY518" s="1122"/>
      <c r="EZ518" s="1121">
        <f>EX518+EZ517</f>
        <v>0</v>
      </c>
      <c r="FA518" s="1122"/>
      <c r="FB518" s="1121">
        <f>EZ518+FB517</f>
        <v>0</v>
      </c>
      <c r="FC518" s="1122"/>
      <c r="FD518" s="1121">
        <f>FB518+FD517</f>
        <v>0</v>
      </c>
      <c r="FE518" s="1122"/>
      <c r="FF518" s="1121">
        <f>FD518+FF517</f>
        <v>0</v>
      </c>
      <c r="FG518" s="1122"/>
      <c r="FH518" s="1121">
        <f>FF518+FH517</f>
        <v>0</v>
      </c>
      <c r="FI518" s="1122"/>
      <c r="FJ518" s="1121">
        <f>FH518+FJ517</f>
        <v>0</v>
      </c>
      <c r="FK518" s="1122"/>
      <c r="FL518" s="1121">
        <f>FJ518+FL517</f>
        <v>0</v>
      </c>
      <c r="FM518" s="1122"/>
      <c r="FN518" s="1121">
        <f>FL518+FN517</f>
        <v>0</v>
      </c>
      <c r="FO518" s="1122"/>
      <c r="FP518" s="1121">
        <f>FN518+FP517</f>
        <v>0</v>
      </c>
      <c r="FQ518" s="1122"/>
      <c r="FR518" s="1121">
        <f>FP518+FR517</f>
        <v>0</v>
      </c>
      <c r="FS518" s="1122"/>
      <c r="FT518" s="1121">
        <f>FR518+FT517</f>
        <v>0</v>
      </c>
      <c r="FU518" s="1122"/>
      <c r="FV518" s="1121">
        <f>FT518+FV517</f>
        <v>0</v>
      </c>
      <c r="FW518" s="1122"/>
      <c r="FX518" s="1121">
        <f>FV518+FX517</f>
        <v>0</v>
      </c>
      <c r="FY518" s="1122"/>
      <c r="FZ518" s="1121">
        <f>FX518+FZ517</f>
        <v>0</v>
      </c>
      <c r="GA518" s="1122"/>
      <c r="GB518" s="1121">
        <f>FZ518+GB517</f>
        <v>0</v>
      </c>
      <c r="GC518" s="1122"/>
      <c r="GD518" s="1121">
        <f>GB518+GD517</f>
        <v>0</v>
      </c>
      <c r="GE518" s="1122"/>
      <c r="GF518" s="1121">
        <f>GD518+GF517</f>
        <v>0</v>
      </c>
      <c r="GG518" s="1122"/>
      <c r="GH518" s="1121">
        <f>GF518+GH517</f>
        <v>0</v>
      </c>
      <c r="GI518" s="1122"/>
      <c r="GJ518" s="1121">
        <f>GH518+GJ517</f>
        <v>0</v>
      </c>
      <c r="GK518" s="1122"/>
      <c r="GL518" s="1121">
        <f>GJ518+GL517</f>
        <v>0</v>
      </c>
      <c r="GM518" s="1122"/>
      <c r="GN518" s="1121">
        <f>GL518+GN517</f>
        <v>0</v>
      </c>
      <c r="GO518" s="1122"/>
      <c r="GP518" s="1121">
        <f>GN518+GP517</f>
        <v>0</v>
      </c>
      <c r="GQ518" s="1122"/>
      <c r="GR518" s="1121">
        <f>GP518+GR517</f>
        <v>0</v>
      </c>
      <c r="GS518" s="1122"/>
      <c r="GT518" s="1121">
        <f>GR518+GT517</f>
        <v>0</v>
      </c>
      <c r="GU518" s="1122"/>
      <c r="GV518" s="1121">
        <f t="shared" ref="GV518" si="2177">GT518+GV517</f>
        <v>0</v>
      </c>
      <c r="GW518" s="1122"/>
      <c r="GX518" s="1121">
        <f t="shared" ref="GX518" si="2178">GV518+GX517</f>
        <v>0</v>
      </c>
      <c r="GY518" s="1122"/>
      <c r="GZ518" s="1121">
        <f t="shared" ref="GZ518" si="2179">GX518+GZ517</f>
        <v>0</v>
      </c>
      <c r="HA518" s="1122"/>
      <c r="HB518" s="1121">
        <f>GZ518+HB517</f>
        <v>0</v>
      </c>
      <c r="HC518" s="1122"/>
      <c r="HD518" s="1121">
        <f t="shared" ref="HD518" si="2180">HB518+HD517</f>
        <v>0</v>
      </c>
      <c r="HE518" s="1122"/>
      <c r="HF518" s="1121">
        <f t="shared" ref="HF518" si="2181">HD518+HF517</f>
        <v>0</v>
      </c>
      <c r="HG518" s="1122"/>
      <c r="HH518" s="1121">
        <f t="shared" ref="HH518" si="2182">HF518+HH517</f>
        <v>0</v>
      </c>
      <c r="HI518" s="1122"/>
    </row>
    <row r="519" spans="1:217" s="19" customFormat="1" ht="12.75" hidden="1" customHeight="1">
      <c r="A519" s="1139"/>
      <c r="B519" s="1140"/>
      <c r="C519" s="1139"/>
      <c r="D519" s="1141"/>
      <c r="E519" s="1141"/>
      <c r="F519" s="1142"/>
      <c r="G519" s="1141"/>
      <c r="H519" s="840"/>
      <c r="I519" s="1143"/>
      <c r="J519" s="1144"/>
      <c r="K519" s="841" t="s">
        <v>383</v>
      </c>
      <c r="L519" s="1117"/>
      <c r="M519" s="1118"/>
      <c r="N519" s="1117"/>
      <c r="O519" s="1118"/>
      <c r="P519" s="1117"/>
      <c r="Q519" s="1118"/>
      <c r="R519" s="1117"/>
      <c r="S519" s="1118"/>
      <c r="T519" s="1117"/>
      <c r="U519" s="1118"/>
      <c r="V519" s="1117"/>
      <c r="W519" s="1118"/>
      <c r="X519" s="1117"/>
      <c r="Y519" s="1118"/>
      <c r="Z519" s="1117"/>
      <c r="AA519" s="1118"/>
      <c r="AB519" s="1117"/>
      <c r="AC519" s="1118"/>
      <c r="AD519" s="1117"/>
      <c r="AE519" s="1118"/>
      <c r="AF519" s="1117"/>
      <c r="AG519" s="1118"/>
      <c r="AH519" s="1117"/>
      <c r="AI519" s="1118"/>
      <c r="AJ519" s="1117"/>
      <c r="AK519" s="1118"/>
      <c r="AL519" s="1117"/>
      <c r="AM519" s="1118"/>
      <c r="AN519" s="1117"/>
      <c r="AO519" s="1118"/>
      <c r="AP519" s="1117"/>
      <c r="AQ519" s="1118"/>
      <c r="AR519" s="1117"/>
      <c r="AS519" s="1118"/>
      <c r="AT519" s="1117"/>
      <c r="AU519" s="1118"/>
      <c r="AV519" s="1117"/>
      <c r="AW519" s="1118"/>
      <c r="AX519" s="1117"/>
      <c r="AY519" s="1118"/>
      <c r="AZ519" s="1117"/>
      <c r="BA519" s="1118"/>
      <c r="BB519" s="1117"/>
      <c r="BC519" s="1118"/>
      <c r="BD519" s="1117"/>
      <c r="BE519" s="1118"/>
      <c r="BF519" s="1117"/>
      <c r="BG519" s="1118"/>
      <c r="BH519" s="1117"/>
      <c r="BI519" s="1118"/>
      <c r="BJ519" s="1117"/>
      <c r="BK519" s="1118"/>
      <c r="BL519" s="1117"/>
      <c r="BM519" s="1118"/>
      <c r="BN519" s="1117"/>
      <c r="BO519" s="1118"/>
      <c r="BP519" s="1117"/>
      <c r="BQ519" s="1118"/>
      <c r="BR519" s="1117"/>
      <c r="BS519" s="1118"/>
      <c r="BT519" s="1117"/>
      <c r="BU519" s="1118"/>
      <c r="BV519" s="1117"/>
      <c r="BW519" s="1118"/>
      <c r="BX519" s="1117"/>
      <c r="BY519" s="1118"/>
      <c r="BZ519" s="1117"/>
      <c r="CA519" s="1118"/>
      <c r="CB519" s="1117"/>
      <c r="CC519" s="1118"/>
      <c r="CD519" s="1117"/>
      <c r="CE519" s="1118"/>
      <c r="CF519" s="1117"/>
      <c r="CG519" s="1118"/>
      <c r="CH519" s="1117"/>
      <c r="CI519" s="1118"/>
      <c r="CJ519" s="1117"/>
      <c r="CK519" s="1118"/>
      <c r="CL519" s="1117"/>
      <c r="CM519" s="1118"/>
      <c r="CN519" s="1117"/>
      <c r="CO519" s="1118"/>
      <c r="CP519" s="1117"/>
      <c r="CQ519" s="1118"/>
      <c r="CR519" s="1117"/>
      <c r="CS519" s="1118"/>
      <c r="CT519" s="1117"/>
      <c r="CU519" s="1118"/>
      <c r="CV519" s="1117"/>
      <c r="CW519" s="1118"/>
      <c r="CX519" s="1117"/>
      <c r="CY519" s="1118"/>
      <c r="CZ519" s="1117"/>
      <c r="DA519" s="1118"/>
      <c r="DB519" s="1117"/>
      <c r="DC519" s="1118"/>
      <c r="DD519" s="1117"/>
      <c r="DE519" s="1118"/>
      <c r="DF519" s="1117"/>
      <c r="DG519" s="1118"/>
      <c r="DH519" s="1117"/>
      <c r="DI519" s="1118"/>
      <c r="DJ519" s="1123"/>
      <c r="DK519" s="1124"/>
      <c r="DL519" s="1117"/>
      <c r="DM519" s="1118"/>
      <c r="DN519" s="1117"/>
      <c r="DO519" s="1118"/>
      <c r="DP519" s="1117"/>
      <c r="DQ519" s="1118"/>
      <c r="DR519" s="1117"/>
      <c r="DS519" s="1118"/>
      <c r="DT519" s="1117"/>
      <c r="DU519" s="1118"/>
      <c r="DV519" s="1117"/>
      <c r="DW519" s="1118"/>
      <c r="DX519" s="1117"/>
      <c r="DY519" s="1118"/>
      <c r="DZ519" s="1117"/>
      <c r="EA519" s="1118"/>
      <c r="EB519" s="1117"/>
      <c r="EC519" s="1118"/>
      <c r="ED519" s="1117"/>
      <c r="EE519" s="1118"/>
      <c r="EF519" s="1117"/>
      <c r="EG519" s="1118"/>
      <c r="EH519" s="1117"/>
      <c r="EI519" s="1118"/>
      <c r="EJ519" s="1117"/>
      <c r="EK519" s="1118"/>
      <c r="EL519" s="1117"/>
      <c r="EM519" s="1118"/>
      <c r="EN519" s="1117"/>
      <c r="EO519" s="1118"/>
      <c r="EP519" s="1117"/>
      <c r="EQ519" s="1118"/>
      <c r="ER519" s="1117"/>
      <c r="ES519" s="1118"/>
      <c r="ET519" s="1117"/>
      <c r="EU519" s="1118"/>
      <c r="EV519" s="1117"/>
      <c r="EW519" s="1118"/>
      <c r="EX519" s="1117"/>
      <c r="EY519" s="1118"/>
      <c r="EZ519" s="1117"/>
      <c r="FA519" s="1118"/>
      <c r="FB519" s="1117"/>
      <c r="FC519" s="1118"/>
      <c r="FD519" s="1117"/>
      <c r="FE519" s="1118"/>
      <c r="FF519" s="1117"/>
      <c r="FG519" s="1118"/>
      <c r="FH519" s="1117"/>
      <c r="FI519" s="1118"/>
      <c r="FJ519" s="1117"/>
      <c r="FK519" s="1118"/>
      <c r="FL519" s="1117"/>
      <c r="FM519" s="1118"/>
      <c r="FN519" s="1117"/>
      <c r="FO519" s="1118"/>
      <c r="FP519" s="1117"/>
      <c r="FQ519" s="1118"/>
      <c r="FR519" s="1117"/>
      <c r="FS519" s="1118"/>
      <c r="FT519" s="1117"/>
      <c r="FU519" s="1118"/>
      <c r="FV519" s="1117"/>
      <c r="FW519" s="1118"/>
      <c r="FX519" s="1117"/>
      <c r="FY519" s="1118"/>
      <c r="FZ519" s="1117"/>
      <c r="GA519" s="1118"/>
      <c r="GB519" s="1117"/>
      <c r="GC519" s="1118"/>
      <c r="GD519" s="1117"/>
      <c r="GE519" s="1118"/>
      <c r="GF519" s="1117"/>
      <c r="GG519" s="1118"/>
      <c r="GH519" s="1117"/>
      <c r="GI519" s="1118"/>
      <c r="GJ519" s="1117"/>
      <c r="GK519" s="1118"/>
      <c r="GL519" s="1117"/>
      <c r="GM519" s="1118"/>
      <c r="GN519" s="1117"/>
      <c r="GO519" s="1118"/>
      <c r="GP519" s="1117"/>
      <c r="GQ519" s="1118"/>
      <c r="GR519" s="1117"/>
      <c r="GS519" s="1118"/>
      <c r="GT519" s="1117"/>
      <c r="GU519" s="1118"/>
      <c r="GV519" s="1117"/>
      <c r="GW519" s="1118"/>
      <c r="GX519" s="1117"/>
      <c r="GY519" s="1118"/>
      <c r="GZ519" s="1117"/>
      <c r="HA519" s="1118"/>
      <c r="HB519" s="1117"/>
      <c r="HC519" s="1118"/>
      <c r="HD519" s="1117"/>
      <c r="HE519" s="1118"/>
      <c r="HF519" s="1117"/>
      <c r="HG519" s="1118"/>
      <c r="HH519" s="1117"/>
      <c r="HI519" s="1118"/>
    </row>
    <row r="520" spans="1:217" s="20" customFormat="1" ht="12.75" hidden="1" customHeight="1">
      <c r="A520" s="1139"/>
      <c r="B520" s="1140"/>
      <c r="C520" s="1139"/>
      <c r="D520" s="1141"/>
      <c r="E520" s="1141"/>
      <c r="F520" s="1142"/>
      <c r="G520" s="1141"/>
      <c r="H520" s="842"/>
      <c r="I520" s="1143"/>
      <c r="J520" s="1144"/>
      <c r="K520" s="843" t="s">
        <v>384</v>
      </c>
      <c r="L520" s="1113">
        <f>L519</f>
        <v>0</v>
      </c>
      <c r="M520" s="1114"/>
      <c r="N520" s="1113">
        <f>N519+L520</f>
        <v>0</v>
      </c>
      <c r="O520" s="1114"/>
      <c r="P520" s="1113">
        <f>P519+N520</f>
        <v>0</v>
      </c>
      <c r="Q520" s="1114"/>
      <c r="R520" s="1113">
        <f>R519+P520</f>
        <v>0</v>
      </c>
      <c r="S520" s="1114"/>
      <c r="T520" s="1113">
        <f>T519+R520</f>
        <v>0</v>
      </c>
      <c r="U520" s="1114"/>
      <c r="V520" s="1113">
        <f>V519+T520</f>
        <v>0</v>
      </c>
      <c r="W520" s="1114"/>
      <c r="X520" s="1113">
        <f>X519+V520</f>
        <v>0</v>
      </c>
      <c r="Y520" s="1114"/>
      <c r="Z520" s="1113">
        <f>Z519+X520</f>
        <v>0</v>
      </c>
      <c r="AA520" s="1114"/>
      <c r="AB520" s="1113">
        <f>AB519+Z520</f>
        <v>0</v>
      </c>
      <c r="AC520" s="1114"/>
      <c r="AD520" s="1113">
        <f>AD519+AB520</f>
        <v>0</v>
      </c>
      <c r="AE520" s="1114"/>
      <c r="AF520" s="1113">
        <f>AF519+AD520</f>
        <v>0</v>
      </c>
      <c r="AG520" s="1114"/>
      <c r="AH520" s="1113">
        <f>AH519+AF520</f>
        <v>0</v>
      </c>
      <c r="AI520" s="1114"/>
      <c r="AJ520" s="1113">
        <f>AJ519+AH520</f>
        <v>0</v>
      </c>
      <c r="AK520" s="1114"/>
      <c r="AL520" s="1113">
        <f>AL519+AJ520</f>
        <v>0</v>
      </c>
      <c r="AM520" s="1114"/>
      <c r="AN520" s="1113">
        <f>AN519+AL520</f>
        <v>0</v>
      </c>
      <c r="AO520" s="1114"/>
      <c r="AP520" s="1113">
        <f>AP519+AN520</f>
        <v>0</v>
      </c>
      <c r="AQ520" s="1114"/>
      <c r="AR520" s="1113">
        <f>AR519+AP520</f>
        <v>0</v>
      </c>
      <c r="AS520" s="1114"/>
      <c r="AT520" s="1113">
        <f>AT519+AR520</f>
        <v>0</v>
      </c>
      <c r="AU520" s="1114"/>
      <c r="AV520" s="1113">
        <f>AV519+AT520</f>
        <v>0</v>
      </c>
      <c r="AW520" s="1114"/>
      <c r="AX520" s="1113">
        <f>AX519+AV520</f>
        <v>0</v>
      </c>
      <c r="AY520" s="1114"/>
      <c r="AZ520" s="1113">
        <f>AZ519+AX520</f>
        <v>0</v>
      </c>
      <c r="BA520" s="1114"/>
      <c r="BB520" s="1113">
        <f>BB519+AZ520</f>
        <v>0</v>
      </c>
      <c r="BC520" s="1114"/>
      <c r="BD520" s="1113">
        <f>BD519+BB520</f>
        <v>0</v>
      </c>
      <c r="BE520" s="1114"/>
      <c r="BF520" s="1113">
        <f>BF519+BD520</f>
        <v>0</v>
      </c>
      <c r="BG520" s="1114"/>
      <c r="BH520" s="1113">
        <f>BH519+BF520</f>
        <v>0</v>
      </c>
      <c r="BI520" s="1114"/>
      <c r="BJ520" s="1113">
        <f>BJ519+BH520</f>
        <v>0</v>
      </c>
      <c r="BK520" s="1114"/>
      <c r="BL520" s="1113">
        <f>BL519+BJ520</f>
        <v>0</v>
      </c>
      <c r="BM520" s="1114"/>
      <c r="BN520" s="1113">
        <f>BN519+BL520</f>
        <v>0</v>
      </c>
      <c r="BO520" s="1114"/>
      <c r="BP520" s="1113">
        <f>BP519+BN520</f>
        <v>0</v>
      </c>
      <c r="BQ520" s="1114"/>
      <c r="BR520" s="1113">
        <f>BR519+BP520</f>
        <v>0</v>
      </c>
      <c r="BS520" s="1114"/>
      <c r="BT520" s="1113">
        <f>BT519+BR520</f>
        <v>0</v>
      </c>
      <c r="BU520" s="1114"/>
      <c r="BV520" s="1113">
        <f>BV519+BT520</f>
        <v>0</v>
      </c>
      <c r="BW520" s="1114"/>
      <c r="BX520" s="1113">
        <f>BX519+BV520</f>
        <v>0</v>
      </c>
      <c r="BY520" s="1114"/>
      <c r="BZ520" s="1113">
        <f>BZ519+BX520</f>
        <v>0</v>
      </c>
      <c r="CA520" s="1114"/>
      <c r="CB520" s="1113">
        <f>CB519+BZ520</f>
        <v>0</v>
      </c>
      <c r="CC520" s="1114"/>
      <c r="CD520" s="1113">
        <f>CD519+CB520</f>
        <v>0</v>
      </c>
      <c r="CE520" s="1114"/>
      <c r="CF520" s="1113">
        <f>CF519+CD520</f>
        <v>0</v>
      </c>
      <c r="CG520" s="1114"/>
      <c r="CH520" s="1113">
        <f>CH519+CF520</f>
        <v>0</v>
      </c>
      <c r="CI520" s="1114"/>
      <c r="CJ520" s="1113">
        <f>CJ519+CH520</f>
        <v>0</v>
      </c>
      <c r="CK520" s="1114"/>
      <c r="CL520" s="1113">
        <f>CL519+CJ520</f>
        <v>0</v>
      </c>
      <c r="CM520" s="1114"/>
      <c r="CN520" s="1113">
        <f>CN519+CL520</f>
        <v>0</v>
      </c>
      <c r="CO520" s="1114"/>
      <c r="CP520" s="1113">
        <f>CP519+CN520</f>
        <v>0</v>
      </c>
      <c r="CQ520" s="1114"/>
      <c r="CR520" s="1113">
        <f>CR519+CP520</f>
        <v>0</v>
      </c>
      <c r="CS520" s="1114"/>
      <c r="CT520" s="1113">
        <f>CT519+CR520</f>
        <v>0</v>
      </c>
      <c r="CU520" s="1114"/>
      <c r="CV520" s="1113">
        <f>CV519+CT520</f>
        <v>0</v>
      </c>
      <c r="CW520" s="1114"/>
      <c r="CX520" s="1113">
        <f>CX519+CV520</f>
        <v>0</v>
      </c>
      <c r="CY520" s="1114"/>
      <c r="CZ520" s="1113">
        <f>CZ519+CX520</f>
        <v>0</v>
      </c>
      <c r="DA520" s="1114"/>
      <c r="DB520" s="1113">
        <f>DB519+CZ520</f>
        <v>0</v>
      </c>
      <c r="DC520" s="1114"/>
      <c r="DD520" s="1113">
        <f>DD519+DB520</f>
        <v>0</v>
      </c>
      <c r="DE520" s="1114"/>
      <c r="DF520" s="1113">
        <f>DF519+DD520</f>
        <v>0</v>
      </c>
      <c r="DG520" s="1114"/>
      <c r="DH520" s="1113">
        <f>DH519+DF520</f>
        <v>0</v>
      </c>
      <c r="DI520" s="1114"/>
      <c r="DJ520" s="1119">
        <f>DJ519+DH520</f>
        <v>0</v>
      </c>
      <c r="DK520" s="1120"/>
      <c r="DL520" s="1113">
        <f>DL519+DJ520</f>
        <v>0</v>
      </c>
      <c r="DM520" s="1114"/>
      <c r="DN520" s="1113">
        <f>DN519+DL520</f>
        <v>0</v>
      </c>
      <c r="DO520" s="1114"/>
      <c r="DP520" s="1113">
        <f>DP519+DN520</f>
        <v>0</v>
      </c>
      <c r="DQ520" s="1114"/>
      <c r="DR520" s="1113">
        <f>DR519+DP520</f>
        <v>0</v>
      </c>
      <c r="DS520" s="1114"/>
      <c r="DT520" s="1113">
        <f>DT519+DR520</f>
        <v>0</v>
      </c>
      <c r="DU520" s="1114"/>
      <c r="DV520" s="1113">
        <f>DV519+DT520</f>
        <v>0</v>
      </c>
      <c r="DW520" s="1114"/>
      <c r="DX520" s="1113">
        <f>DX519+DV520</f>
        <v>0</v>
      </c>
      <c r="DY520" s="1114"/>
      <c r="DZ520" s="1113">
        <f>DZ519+DX520</f>
        <v>0</v>
      </c>
      <c r="EA520" s="1114"/>
      <c r="EB520" s="1113">
        <f>EB519+DZ520</f>
        <v>0</v>
      </c>
      <c r="EC520" s="1114"/>
      <c r="ED520" s="1113">
        <f>ED519+EB520</f>
        <v>0</v>
      </c>
      <c r="EE520" s="1114"/>
      <c r="EF520" s="1113">
        <f>EF519+ED520</f>
        <v>0</v>
      </c>
      <c r="EG520" s="1114"/>
      <c r="EH520" s="1113">
        <f>EH519+EF520</f>
        <v>0</v>
      </c>
      <c r="EI520" s="1114"/>
      <c r="EJ520" s="1113">
        <f>EJ519+EH520</f>
        <v>0</v>
      </c>
      <c r="EK520" s="1114"/>
      <c r="EL520" s="1113">
        <f>EL519+EJ520</f>
        <v>0</v>
      </c>
      <c r="EM520" s="1114"/>
      <c r="EN520" s="1113">
        <f>EN519+EL520</f>
        <v>0</v>
      </c>
      <c r="EO520" s="1114"/>
      <c r="EP520" s="1113">
        <f>EP519+EN520</f>
        <v>0</v>
      </c>
      <c r="EQ520" s="1114"/>
      <c r="ER520" s="1113">
        <f>ER519+EP520</f>
        <v>0</v>
      </c>
      <c r="ES520" s="1114"/>
      <c r="ET520" s="1113">
        <f>ET519+ER520</f>
        <v>0</v>
      </c>
      <c r="EU520" s="1114"/>
      <c r="EV520" s="1113">
        <f>EV519+ET520</f>
        <v>0</v>
      </c>
      <c r="EW520" s="1114"/>
      <c r="EX520" s="1113">
        <f>EX519+EV520</f>
        <v>0</v>
      </c>
      <c r="EY520" s="1114"/>
      <c r="EZ520" s="1113">
        <f>EZ519+EX520</f>
        <v>0</v>
      </c>
      <c r="FA520" s="1114"/>
      <c r="FB520" s="1113">
        <f>FB519+EZ520</f>
        <v>0</v>
      </c>
      <c r="FC520" s="1114"/>
      <c r="FD520" s="1113">
        <f>FD519+FB520</f>
        <v>0</v>
      </c>
      <c r="FE520" s="1114"/>
      <c r="FF520" s="1113">
        <f>FF519+FD520</f>
        <v>0</v>
      </c>
      <c r="FG520" s="1114"/>
      <c r="FH520" s="1113">
        <f>FH519+FF520</f>
        <v>0</v>
      </c>
      <c r="FI520" s="1114"/>
      <c r="FJ520" s="1113">
        <f>FJ519+FH520</f>
        <v>0</v>
      </c>
      <c r="FK520" s="1114"/>
      <c r="FL520" s="1113">
        <f>FL519+FJ520</f>
        <v>0</v>
      </c>
      <c r="FM520" s="1114"/>
      <c r="FN520" s="1113">
        <f>FN519+FL520</f>
        <v>0</v>
      </c>
      <c r="FO520" s="1114"/>
      <c r="FP520" s="1113">
        <f>FP519+FN520</f>
        <v>0</v>
      </c>
      <c r="FQ520" s="1114"/>
      <c r="FR520" s="1113">
        <f>FR519+FP520</f>
        <v>0</v>
      </c>
      <c r="FS520" s="1114"/>
      <c r="FT520" s="1113">
        <f>FT519+FR520</f>
        <v>0</v>
      </c>
      <c r="FU520" s="1114"/>
      <c r="FV520" s="1113">
        <f>FV519+FT520</f>
        <v>0</v>
      </c>
      <c r="FW520" s="1114"/>
      <c r="FX520" s="1113">
        <f>FX519+FV520</f>
        <v>0</v>
      </c>
      <c r="FY520" s="1114"/>
      <c r="FZ520" s="1113">
        <f>FZ519+FX520</f>
        <v>0</v>
      </c>
      <c r="GA520" s="1114"/>
      <c r="GB520" s="1113">
        <f>GB519+FZ520</f>
        <v>0</v>
      </c>
      <c r="GC520" s="1114"/>
      <c r="GD520" s="1113">
        <f>GD519+GB520</f>
        <v>0</v>
      </c>
      <c r="GE520" s="1114"/>
      <c r="GF520" s="1113">
        <f>GF519+GD520</f>
        <v>0</v>
      </c>
      <c r="GG520" s="1114"/>
      <c r="GH520" s="1113">
        <f>GH519+GF520</f>
        <v>0</v>
      </c>
      <c r="GI520" s="1114"/>
      <c r="GJ520" s="1113">
        <f>GJ519+GH520</f>
        <v>0</v>
      </c>
      <c r="GK520" s="1114"/>
      <c r="GL520" s="1113">
        <f>GL519+GJ520</f>
        <v>0</v>
      </c>
      <c r="GM520" s="1114"/>
      <c r="GN520" s="1113">
        <f>GN519+GL520</f>
        <v>0</v>
      </c>
      <c r="GO520" s="1114"/>
      <c r="GP520" s="1113">
        <f>GP519+GN520</f>
        <v>0</v>
      </c>
      <c r="GQ520" s="1114"/>
      <c r="GR520" s="1113">
        <f>GR519+GP520</f>
        <v>0</v>
      </c>
      <c r="GS520" s="1114"/>
      <c r="GT520" s="1113">
        <f>GT519+GR520</f>
        <v>0</v>
      </c>
      <c r="GU520" s="1114"/>
      <c r="GV520" s="1113">
        <f t="shared" ref="GV520" si="2183">GV519+GT520</f>
        <v>0</v>
      </c>
      <c r="GW520" s="1114"/>
      <c r="GX520" s="1113">
        <f t="shared" ref="GX520" si="2184">GX519+GV520</f>
        <v>0</v>
      </c>
      <c r="GY520" s="1114"/>
      <c r="GZ520" s="1113">
        <f t="shared" ref="GZ520" si="2185">GZ519+GX520</f>
        <v>0</v>
      </c>
      <c r="HA520" s="1114"/>
      <c r="HB520" s="1113">
        <f>HB519+GZ520</f>
        <v>0</v>
      </c>
      <c r="HC520" s="1114"/>
      <c r="HD520" s="1113">
        <f t="shared" ref="HD520" si="2186">HD519+HB520</f>
        <v>0</v>
      </c>
      <c r="HE520" s="1114"/>
      <c r="HF520" s="1113">
        <f t="shared" ref="HF520" si="2187">HF519+HD520</f>
        <v>0</v>
      </c>
      <c r="HG520" s="1114"/>
      <c r="HH520" s="1113">
        <f t="shared" ref="HH520" si="2188">HH519+HF520</f>
        <v>0</v>
      </c>
      <c r="HI520" s="1114"/>
    </row>
    <row r="521" spans="1:217" s="21" customFormat="1" ht="12.75" hidden="1" customHeight="1">
      <c r="A521" s="1139"/>
      <c r="B521" s="1140"/>
      <c r="C521" s="1139"/>
      <c r="D521" s="1141"/>
      <c r="E521" s="1141"/>
      <c r="F521" s="1142"/>
      <c r="G521" s="1141"/>
      <c r="H521" s="844"/>
      <c r="I521" s="1143"/>
      <c r="J521" s="1144"/>
      <c r="K521" s="845" t="s">
        <v>385</v>
      </c>
      <c r="L521" s="1108" t="e">
        <f>IF($E515&gt;0,L518/$E515,"-")</f>
        <v>#N/A</v>
      </c>
      <c r="M521" s="1109"/>
      <c r="N521" s="1108" t="e">
        <f>IF($E515&gt;0,N518/$E515,"-")</f>
        <v>#N/A</v>
      </c>
      <c r="O521" s="1109"/>
      <c r="P521" s="1108" t="e">
        <f>IF($E515&gt;0,P518/$E515,"-")</f>
        <v>#N/A</v>
      </c>
      <c r="Q521" s="1109"/>
      <c r="R521" s="1108" t="e">
        <f>IF($E515&gt;0,R518/$E515,"-")</f>
        <v>#N/A</v>
      </c>
      <c r="S521" s="1109"/>
      <c r="T521" s="1108" t="e">
        <f>IF($E515&gt;0,T518/$E515,"-")</f>
        <v>#N/A</v>
      </c>
      <c r="U521" s="1109"/>
      <c r="V521" s="1108" t="e">
        <f>IF($E515&gt;0,V518/$E515,"-")</f>
        <v>#N/A</v>
      </c>
      <c r="W521" s="1109"/>
      <c r="X521" s="1108" t="e">
        <f>IF($E515&gt;0,X518/$E515,"-")</f>
        <v>#N/A</v>
      </c>
      <c r="Y521" s="1109"/>
      <c r="Z521" s="1108" t="e">
        <f>IF($E515&gt;0,Z518/$E515,"-")</f>
        <v>#N/A</v>
      </c>
      <c r="AA521" s="1109"/>
      <c r="AB521" s="1108" t="e">
        <f>IF($E515&gt;0,AB518/$E515,"-")</f>
        <v>#N/A</v>
      </c>
      <c r="AC521" s="1109"/>
      <c r="AD521" s="1108" t="e">
        <f>IF($E515&gt;0,AD518/$E515,"-")</f>
        <v>#N/A</v>
      </c>
      <c r="AE521" s="1109"/>
      <c r="AF521" s="1108" t="e">
        <f>IF($E515&gt;0,AF518/$E515,"-")</f>
        <v>#N/A</v>
      </c>
      <c r="AG521" s="1109"/>
      <c r="AH521" s="1108" t="e">
        <f>IF($E515&gt;0,AH518/$E515,"-")</f>
        <v>#N/A</v>
      </c>
      <c r="AI521" s="1109"/>
      <c r="AJ521" s="1108" t="e">
        <f>IF($E515&gt;0,AJ518/$E515,"-")</f>
        <v>#N/A</v>
      </c>
      <c r="AK521" s="1109"/>
      <c r="AL521" s="1108" t="e">
        <f>IF($E515&gt;0,AL518/$E515,"-")</f>
        <v>#N/A</v>
      </c>
      <c r="AM521" s="1109"/>
      <c r="AN521" s="1108" t="e">
        <f>IF($E515&gt;0,AN518/$E515,"-")</f>
        <v>#N/A</v>
      </c>
      <c r="AO521" s="1109"/>
      <c r="AP521" s="1108" t="e">
        <f>IF($E515&gt;0,AP518/$E515,"-")</f>
        <v>#N/A</v>
      </c>
      <c r="AQ521" s="1109"/>
      <c r="AR521" s="1108" t="e">
        <f>IF($E515&gt;0,AR518/$E515,"-")</f>
        <v>#N/A</v>
      </c>
      <c r="AS521" s="1109"/>
      <c r="AT521" s="1108" t="e">
        <f>IF($E515&gt;0,AT518/$E515,"-")</f>
        <v>#N/A</v>
      </c>
      <c r="AU521" s="1109"/>
      <c r="AV521" s="1108" t="e">
        <f>IF($E515&gt;0,AV518/$E515,"-")</f>
        <v>#N/A</v>
      </c>
      <c r="AW521" s="1109"/>
      <c r="AX521" s="1108" t="e">
        <f>IF($E515&gt;0,AX518/$E515,"-")</f>
        <v>#N/A</v>
      </c>
      <c r="AY521" s="1109"/>
      <c r="AZ521" s="1108" t="e">
        <f>IF($E515&gt;0,AZ518/$E515,"-")</f>
        <v>#N/A</v>
      </c>
      <c r="BA521" s="1109"/>
      <c r="BB521" s="1108" t="e">
        <f>IF($E515&gt;0,BB518/$E515,"-")</f>
        <v>#N/A</v>
      </c>
      <c r="BC521" s="1109"/>
      <c r="BD521" s="1108" t="e">
        <f>IF($E515&gt;0,BD518/$E515,"-")</f>
        <v>#N/A</v>
      </c>
      <c r="BE521" s="1109"/>
      <c r="BF521" s="1108" t="e">
        <f>IF($E515&gt;0,BF518/$E515,"-")</f>
        <v>#N/A</v>
      </c>
      <c r="BG521" s="1109"/>
      <c r="BH521" s="1108" t="e">
        <f>IF($E515&gt;0,BH518/$E515,"-")</f>
        <v>#N/A</v>
      </c>
      <c r="BI521" s="1109"/>
      <c r="BJ521" s="1108" t="e">
        <f>IF($E515&gt;0,BJ518/$E515,"-")</f>
        <v>#N/A</v>
      </c>
      <c r="BK521" s="1109"/>
      <c r="BL521" s="1108" t="e">
        <f>IF($E515&gt;0,BL518/$E515,"-")</f>
        <v>#N/A</v>
      </c>
      <c r="BM521" s="1109"/>
      <c r="BN521" s="1108" t="e">
        <f>IF($E515&gt;0,BN518/$E515,"-")</f>
        <v>#N/A</v>
      </c>
      <c r="BO521" s="1109"/>
      <c r="BP521" s="1108" t="e">
        <f>IF($E515&gt;0,BP518/$E515,"-")</f>
        <v>#N/A</v>
      </c>
      <c r="BQ521" s="1109"/>
      <c r="BR521" s="1108" t="e">
        <f>IF($E515&gt;0,BR518/$E515,"-")</f>
        <v>#N/A</v>
      </c>
      <c r="BS521" s="1109"/>
      <c r="BT521" s="1108" t="e">
        <f>IF($E515&gt;0,BT518/$E515,"-")</f>
        <v>#N/A</v>
      </c>
      <c r="BU521" s="1109"/>
      <c r="BV521" s="1108" t="e">
        <f>IF($E515&gt;0,BV518/$E515,"-")</f>
        <v>#N/A</v>
      </c>
      <c r="BW521" s="1109"/>
      <c r="BX521" s="1108" t="e">
        <f>IF($E515&gt;0,BX518/$E515,"-")</f>
        <v>#N/A</v>
      </c>
      <c r="BY521" s="1109"/>
      <c r="BZ521" s="1108" t="e">
        <f>IF($E515&gt;0,BZ518/$E515,"-")</f>
        <v>#N/A</v>
      </c>
      <c r="CA521" s="1109"/>
      <c r="CB521" s="1108" t="e">
        <f>IF($E515&gt;0,CB518/$E515,"-")</f>
        <v>#N/A</v>
      </c>
      <c r="CC521" s="1109"/>
      <c r="CD521" s="1108" t="e">
        <f>IF($E515&gt;0,CD518/$E515,"-")</f>
        <v>#N/A</v>
      </c>
      <c r="CE521" s="1109"/>
      <c r="CF521" s="1108" t="e">
        <f>IF($E515&gt;0,CF518/$E515,"-")</f>
        <v>#N/A</v>
      </c>
      <c r="CG521" s="1109"/>
      <c r="CH521" s="1108" t="e">
        <f>IF($E515&gt;0,CH518/$E515,"-")</f>
        <v>#N/A</v>
      </c>
      <c r="CI521" s="1109"/>
      <c r="CJ521" s="1108" t="e">
        <f>IF($E515&gt;0,CJ518/$E515,"-")</f>
        <v>#N/A</v>
      </c>
      <c r="CK521" s="1109"/>
      <c r="CL521" s="1108" t="e">
        <f>IF($E515&gt;0,CL518/$E515,"-")</f>
        <v>#N/A</v>
      </c>
      <c r="CM521" s="1109"/>
      <c r="CN521" s="1108" t="e">
        <f>IF($E515&gt;0,CN518/$E515,"-")</f>
        <v>#N/A</v>
      </c>
      <c r="CO521" s="1109"/>
      <c r="CP521" s="1108" t="e">
        <f>IF($E515&gt;0,CP518/$E515,"-")</f>
        <v>#N/A</v>
      </c>
      <c r="CQ521" s="1109"/>
      <c r="CR521" s="1108" t="e">
        <f>IF($E515&gt;0,CR518/$E515,"-")</f>
        <v>#N/A</v>
      </c>
      <c r="CS521" s="1109"/>
      <c r="CT521" s="1108" t="e">
        <f>IF($E515&gt;0,CT518/$E515,"-")</f>
        <v>#N/A</v>
      </c>
      <c r="CU521" s="1109"/>
      <c r="CV521" s="1108" t="e">
        <f>IF($E515&gt;0,CV518/$E515,"-")</f>
        <v>#N/A</v>
      </c>
      <c r="CW521" s="1109"/>
      <c r="CX521" s="1108" t="e">
        <f>IF($E515&gt;0,CX518/$E515,"-")</f>
        <v>#N/A</v>
      </c>
      <c r="CY521" s="1109"/>
      <c r="CZ521" s="1108" t="e">
        <f>IF($E515&gt;0,CZ518/$E515,"-")</f>
        <v>#N/A</v>
      </c>
      <c r="DA521" s="1109"/>
      <c r="DB521" s="1108" t="e">
        <f>IF($E515&gt;0,DB518/$E515,"-")</f>
        <v>#N/A</v>
      </c>
      <c r="DC521" s="1109"/>
      <c r="DD521" s="1108" t="e">
        <f>IF($E515&gt;0,DD518/$E515,"-")</f>
        <v>#N/A</v>
      </c>
      <c r="DE521" s="1109"/>
      <c r="DF521" s="1108" t="e">
        <f>IF($E515&gt;0,DF518/$E515,"-")</f>
        <v>#N/A</v>
      </c>
      <c r="DG521" s="1109"/>
      <c r="DH521" s="1108" t="e">
        <f>IF($E515&gt;0,DH518/$E515,"-")</f>
        <v>#N/A</v>
      </c>
      <c r="DI521" s="1109"/>
      <c r="DJ521" s="1115" t="e">
        <f>IF($E515&gt;0,DJ518/$E515,"-")</f>
        <v>#N/A</v>
      </c>
      <c r="DK521" s="1116"/>
      <c r="DL521" s="1108" t="e">
        <f>IF($E515&gt;0,DL518/$E515,"-")</f>
        <v>#N/A</v>
      </c>
      <c r="DM521" s="1109"/>
      <c r="DN521" s="1108" t="e">
        <f>IF($E515&gt;0,DN518/$E515,"-")</f>
        <v>#N/A</v>
      </c>
      <c r="DO521" s="1109"/>
      <c r="DP521" s="1108" t="e">
        <f>IF($E515&gt;0,DP518/$E515,"-")</f>
        <v>#N/A</v>
      </c>
      <c r="DQ521" s="1109"/>
      <c r="DR521" s="1108" t="e">
        <f>IF($E515&gt;0,DR518/$E515,"-")</f>
        <v>#N/A</v>
      </c>
      <c r="DS521" s="1109"/>
      <c r="DT521" s="1108" t="e">
        <f>IF($E515&gt;0,DT518/$E515,"-")</f>
        <v>#N/A</v>
      </c>
      <c r="DU521" s="1109"/>
      <c r="DV521" s="1108" t="e">
        <f>IF($E515&gt;0,DV518/$E515,"-")</f>
        <v>#N/A</v>
      </c>
      <c r="DW521" s="1109"/>
      <c r="DX521" s="1108" t="e">
        <f>IF($E515&gt;0,DX518/$E515,"-")</f>
        <v>#N/A</v>
      </c>
      <c r="DY521" s="1109"/>
      <c r="DZ521" s="1108" t="e">
        <f>IF($E515&gt;0,DZ518/$E515,"-")</f>
        <v>#N/A</v>
      </c>
      <c r="EA521" s="1109"/>
      <c r="EB521" s="1108" t="e">
        <f>IF($E515&gt;0,EB518/$E515,"-")</f>
        <v>#N/A</v>
      </c>
      <c r="EC521" s="1109"/>
      <c r="ED521" s="1108" t="e">
        <f>IF($E515&gt;0,ED518/$E515,"-")</f>
        <v>#N/A</v>
      </c>
      <c r="EE521" s="1109"/>
      <c r="EF521" s="1108" t="e">
        <f>IF($E515&gt;0,EF518/$E515,"-")</f>
        <v>#N/A</v>
      </c>
      <c r="EG521" s="1109"/>
      <c r="EH521" s="1108" t="e">
        <f>IF($E515&gt;0,EH518/$E515,"-")</f>
        <v>#N/A</v>
      </c>
      <c r="EI521" s="1109"/>
      <c r="EJ521" s="1108" t="e">
        <f>IF($E515&gt;0,EJ518/$E515,"-")</f>
        <v>#N/A</v>
      </c>
      <c r="EK521" s="1109"/>
      <c r="EL521" s="1108" t="e">
        <f>IF($E515&gt;0,EL518/$E515,"-")</f>
        <v>#N/A</v>
      </c>
      <c r="EM521" s="1109"/>
      <c r="EN521" s="1108" t="e">
        <f>IF($E515&gt;0,EN518/$E515,"-")</f>
        <v>#N/A</v>
      </c>
      <c r="EO521" s="1109"/>
      <c r="EP521" s="1108" t="e">
        <f>IF($E515&gt;0,EP518/$E515,"-")</f>
        <v>#N/A</v>
      </c>
      <c r="EQ521" s="1109"/>
      <c r="ER521" s="1108" t="e">
        <f>IF($E515&gt;0,ER518/$E515,"-")</f>
        <v>#N/A</v>
      </c>
      <c r="ES521" s="1109"/>
      <c r="ET521" s="1108" t="e">
        <f>IF($E515&gt;0,ET518/$E515,"-")</f>
        <v>#N/A</v>
      </c>
      <c r="EU521" s="1109"/>
      <c r="EV521" s="1108" t="e">
        <f>IF($E515&gt;0,EV518/$E515,"-")</f>
        <v>#N/A</v>
      </c>
      <c r="EW521" s="1109"/>
      <c r="EX521" s="1108" t="e">
        <f>IF($E515&gt;0,EX518/$E515,"-")</f>
        <v>#N/A</v>
      </c>
      <c r="EY521" s="1109"/>
      <c r="EZ521" s="1108" t="e">
        <f>IF($E515&gt;0,EZ518/$E515,"-")</f>
        <v>#N/A</v>
      </c>
      <c r="FA521" s="1109"/>
      <c r="FB521" s="1108" t="e">
        <f>IF($E515&gt;0,FB518/$E515,"-")</f>
        <v>#N/A</v>
      </c>
      <c r="FC521" s="1109"/>
      <c r="FD521" s="1108" t="e">
        <f>IF($E515&gt;0,FD518/$E515,"-")</f>
        <v>#N/A</v>
      </c>
      <c r="FE521" s="1109"/>
      <c r="FF521" s="1108" t="e">
        <f>IF($E515&gt;0,FF518/$E515,"-")</f>
        <v>#N/A</v>
      </c>
      <c r="FG521" s="1109"/>
      <c r="FH521" s="1108" t="e">
        <f>IF($E515&gt;0,FH518/$E515,"-")</f>
        <v>#N/A</v>
      </c>
      <c r="FI521" s="1109"/>
      <c r="FJ521" s="1108" t="e">
        <f>IF($E515&gt;0,FJ518/$E515,"-")</f>
        <v>#N/A</v>
      </c>
      <c r="FK521" s="1109"/>
      <c r="FL521" s="1108" t="e">
        <f>IF($E515&gt;0,FL518/$E515,"-")</f>
        <v>#N/A</v>
      </c>
      <c r="FM521" s="1109"/>
      <c r="FN521" s="1108" t="e">
        <f>IF($E515&gt;0,FN518/$E515,"-")</f>
        <v>#N/A</v>
      </c>
      <c r="FO521" s="1109"/>
      <c r="FP521" s="1108" t="e">
        <f>IF($E515&gt;0,FP518/$E515,"-")</f>
        <v>#N/A</v>
      </c>
      <c r="FQ521" s="1109"/>
      <c r="FR521" s="1108" t="e">
        <f>IF($E515&gt;0,FR518/$E515,"-")</f>
        <v>#N/A</v>
      </c>
      <c r="FS521" s="1109"/>
      <c r="FT521" s="1108" t="e">
        <f>IF($E515&gt;0,FT518/$E515,"-")</f>
        <v>#N/A</v>
      </c>
      <c r="FU521" s="1109"/>
      <c r="FV521" s="1108" t="e">
        <f>IF($E515&gt;0,FV518/$E515,"-")</f>
        <v>#N/A</v>
      </c>
      <c r="FW521" s="1109"/>
      <c r="FX521" s="1108" t="e">
        <f>IF($E515&gt;0,FX518/$E515,"-")</f>
        <v>#N/A</v>
      </c>
      <c r="FY521" s="1109"/>
      <c r="FZ521" s="1108" t="e">
        <f>IF($E515&gt;0,FZ518/$E515,"-")</f>
        <v>#N/A</v>
      </c>
      <c r="GA521" s="1109"/>
      <c r="GB521" s="1108" t="e">
        <f>IF($E515&gt;0,GB518/$E515,"-")</f>
        <v>#N/A</v>
      </c>
      <c r="GC521" s="1109"/>
      <c r="GD521" s="1108" t="e">
        <f>IF($E515&gt;0,GD518/$E515,"-")</f>
        <v>#N/A</v>
      </c>
      <c r="GE521" s="1109"/>
      <c r="GF521" s="1108" t="e">
        <f>IF($E515&gt;0,GF518/$E515,"-")</f>
        <v>#N/A</v>
      </c>
      <c r="GG521" s="1109"/>
      <c r="GH521" s="1108" t="e">
        <f>IF($E515&gt;0,GH518/$E515,"-")</f>
        <v>#N/A</v>
      </c>
      <c r="GI521" s="1109"/>
      <c r="GJ521" s="1108" t="e">
        <f>IF($E515&gt;0,GJ518/$E515,"-")</f>
        <v>#N/A</v>
      </c>
      <c r="GK521" s="1109"/>
      <c r="GL521" s="1108" t="e">
        <f>IF($E515&gt;0,GL518/$E515,"-")</f>
        <v>#N/A</v>
      </c>
      <c r="GM521" s="1109"/>
      <c r="GN521" s="1108" t="e">
        <f>IF($E515&gt;0,GN518/$E515,"-")</f>
        <v>#N/A</v>
      </c>
      <c r="GO521" s="1109"/>
      <c r="GP521" s="1108" t="e">
        <f>IF($E515&gt;0,GP518/$E515,"-")</f>
        <v>#N/A</v>
      </c>
      <c r="GQ521" s="1109"/>
      <c r="GR521" s="1108" t="e">
        <f>IF($E515&gt;0,GR518/$E515,"-")</f>
        <v>#N/A</v>
      </c>
      <c r="GS521" s="1109"/>
      <c r="GT521" s="1108" t="e">
        <f>IF($E515&gt;0,GT518/$E515,"-")</f>
        <v>#N/A</v>
      </c>
      <c r="GU521" s="1109"/>
      <c r="GV521" s="1108" t="e">
        <f t="shared" ref="GV521" si="2189">IF($E515&gt;0,GV518/$E515,"-")</f>
        <v>#N/A</v>
      </c>
      <c r="GW521" s="1109"/>
      <c r="GX521" s="1108" t="e">
        <f t="shared" ref="GX521" si="2190">IF($E515&gt;0,GX518/$E515,"-")</f>
        <v>#N/A</v>
      </c>
      <c r="GY521" s="1109"/>
      <c r="GZ521" s="1108" t="e">
        <f t="shared" ref="GZ521" si="2191">IF($E515&gt;0,GZ518/$E515,"-")</f>
        <v>#N/A</v>
      </c>
      <c r="HA521" s="1109"/>
      <c r="HB521" s="1108" t="e">
        <f>IF($E515&gt;0,HB518/$E515,"-")</f>
        <v>#N/A</v>
      </c>
      <c r="HC521" s="1109"/>
      <c r="HD521" s="1108" t="e">
        <f t="shared" ref="HD521" si="2192">IF($E515&gt;0,HD518/$E515,"-")</f>
        <v>#N/A</v>
      </c>
      <c r="HE521" s="1109"/>
      <c r="HF521" s="1108" t="e">
        <f t="shared" ref="HF521" si="2193">IF($E515&gt;0,HF518/$E515,"-")</f>
        <v>#N/A</v>
      </c>
      <c r="HG521" s="1109"/>
      <c r="HH521" s="1108" t="e">
        <f t="shared" ref="HH521" si="2194">IF($E515&gt;0,HH518/$E515,"-")</f>
        <v>#N/A</v>
      </c>
      <c r="HI521" s="1109"/>
    </row>
    <row r="522" spans="1:217" ht="12.75" hidden="1" customHeight="1">
      <c r="A522" s="1139"/>
      <c r="B522" s="1140"/>
      <c r="C522" s="1139"/>
      <c r="D522" s="1141"/>
      <c r="E522" s="1141"/>
      <c r="F522" s="1142"/>
      <c r="G522" s="1141"/>
      <c r="H522" s="733"/>
      <c r="I522" s="1143"/>
      <c r="J522" s="1144"/>
      <c r="K522" s="846" t="s">
        <v>386</v>
      </c>
      <c r="L522" s="1110" t="e">
        <f>IF($E515&gt;0,L520/$E515,"-")</f>
        <v>#N/A</v>
      </c>
      <c r="M522" s="1111"/>
      <c r="N522" s="1110" t="e">
        <f>IF($E515&gt;0,N520/$E515,"-")</f>
        <v>#N/A</v>
      </c>
      <c r="O522" s="1111"/>
      <c r="P522" s="1110" t="e">
        <f>IF($E515&gt;0,P520/$E515,"-")</f>
        <v>#N/A</v>
      </c>
      <c r="Q522" s="1111"/>
      <c r="R522" s="1110" t="e">
        <f>IF($E515&gt;0,R520/$E515,"-")</f>
        <v>#N/A</v>
      </c>
      <c r="S522" s="1111"/>
      <c r="T522" s="1110" t="e">
        <f>IF($E515&gt;0,T520/$E515,"-")</f>
        <v>#N/A</v>
      </c>
      <c r="U522" s="1111"/>
      <c r="V522" s="1110" t="e">
        <f>IF($E515&gt;0,V520/$E515,"-")</f>
        <v>#N/A</v>
      </c>
      <c r="W522" s="1111"/>
      <c r="X522" s="1110" t="e">
        <f>IF($E515&gt;0,X520/$E515,"-")</f>
        <v>#N/A</v>
      </c>
      <c r="Y522" s="1111"/>
      <c r="Z522" s="1110" t="e">
        <f>IF($E515&gt;0,Z520/$E515,"-")</f>
        <v>#N/A</v>
      </c>
      <c r="AA522" s="1111"/>
      <c r="AB522" s="1110" t="e">
        <f>IF($E515&gt;0,AB520/$E515,"-")</f>
        <v>#N/A</v>
      </c>
      <c r="AC522" s="1111"/>
      <c r="AD522" s="1110" t="e">
        <f>IF($E515&gt;0,AD520/$E515,"-")</f>
        <v>#N/A</v>
      </c>
      <c r="AE522" s="1111"/>
      <c r="AF522" s="1110" t="e">
        <f>IF($E515&gt;0,AF520/$E515,"-")</f>
        <v>#N/A</v>
      </c>
      <c r="AG522" s="1111"/>
      <c r="AH522" s="1110" t="e">
        <f>IF($E515&gt;0,AH520/$E515,"-")</f>
        <v>#N/A</v>
      </c>
      <c r="AI522" s="1111"/>
      <c r="AJ522" s="1110" t="e">
        <f>IF($E515&gt;0,AJ520/$E515,"-")</f>
        <v>#N/A</v>
      </c>
      <c r="AK522" s="1111"/>
      <c r="AL522" s="1110" t="e">
        <f>IF($E515&gt;0,AL520/$E515,"-")</f>
        <v>#N/A</v>
      </c>
      <c r="AM522" s="1111"/>
      <c r="AN522" s="1110" t="e">
        <f>IF($E515&gt;0,AN520/$E515,"-")</f>
        <v>#N/A</v>
      </c>
      <c r="AO522" s="1111"/>
      <c r="AP522" s="1110" t="e">
        <f>IF($E515&gt;0,AP520/$E515,"-")</f>
        <v>#N/A</v>
      </c>
      <c r="AQ522" s="1111"/>
      <c r="AR522" s="1110" t="e">
        <f>IF($E515&gt;0,AR520/$E515,"-")</f>
        <v>#N/A</v>
      </c>
      <c r="AS522" s="1111"/>
      <c r="AT522" s="1110" t="e">
        <f>IF($E515&gt;0,AT520/$E515,"-")</f>
        <v>#N/A</v>
      </c>
      <c r="AU522" s="1111"/>
      <c r="AV522" s="1110" t="e">
        <f>IF($E515&gt;0,AV520/$E515,"-")</f>
        <v>#N/A</v>
      </c>
      <c r="AW522" s="1111"/>
      <c r="AX522" s="1110" t="e">
        <f>IF($E515&gt;0,AX520/$E515,"-")</f>
        <v>#N/A</v>
      </c>
      <c r="AY522" s="1111"/>
      <c r="AZ522" s="1110" t="e">
        <f>IF($E515&gt;0,AZ520/$E515,"-")</f>
        <v>#N/A</v>
      </c>
      <c r="BA522" s="1111"/>
      <c r="BB522" s="1110" t="e">
        <f>IF($E515&gt;0,BB520/$E515,"-")</f>
        <v>#N/A</v>
      </c>
      <c r="BC522" s="1111"/>
      <c r="BD522" s="1110" t="e">
        <f>IF($E515&gt;0,BD520/$E515,"-")</f>
        <v>#N/A</v>
      </c>
      <c r="BE522" s="1111"/>
      <c r="BF522" s="1110" t="e">
        <f>IF($E515&gt;0,BF520/$E515,"-")</f>
        <v>#N/A</v>
      </c>
      <c r="BG522" s="1111"/>
      <c r="BH522" s="1110" t="e">
        <f>IF($E515&gt;0,BH520/$E515,"-")</f>
        <v>#N/A</v>
      </c>
      <c r="BI522" s="1111"/>
      <c r="BJ522" s="1110" t="e">
        <f>IF($E515&gt;0,BJ520/$E515,"-")</f>
        <v>#N/A</v>
      </c>
      <c r="BK522" s="1111"/>
      <c r="BL522" s="1110" t="e">
        <f>IF($E515&gt;0,BL520/$E515,"-")</f>
        <v>#N/A</v>
      </c>
      <c r="BM522" s="1111"/>
      <c r="BN522" s="1110" t="e">
        <f>IF($E515&gt;0,BN520/$E515,"-")</f>
        <v>#N/A</v>
      </c>
      <c r="BO522" s="1111"/>
      <c r="BP522" s="1110" t="e">
        <f>IF($E515&gt;0,BP520/$E515,"-")</f>
        <v>#N/A</v>
      </c>
      <c r="BQ522" s="1111"/>
      <c r="BR522" s="1107" t="e">
        <f>IF($E515&gt;0,BR520/$E515,"-")</f>
        <v>#N/A</v>
      </c>
      <c r="BS522" s="1107"/>
      <c r="BT522" s="1107" t="e">
        <f>IF($E515&gt;0,BT520/$E515,"-")</f>
        <v>#N/A</v>
      </c>
      <c r="BU522" s="1107"/>
      <c r="BV522" s="1107" t="e">
        <f>IF($E515&gt;0,BV520/$E515,"-")</f>
        <v>#N/A</v>
      </c>
      <c r="BW522" s="1107"/>
      <c r="BX522" s="1107" t="e">
        <f>IF($E515&gt;0,BX520/$E515,"-")</f>
        <v>#N/A</v>
      </c>
      <c r="BY522" s="1107"/>
      <c r="BZ522" s="1107" t="e">
        <f>IF($E515&gt;0,BZ520/$E515,"-")</f>
        <v>#N/A</v>
      </c>
      <c r="CA522" s="1107"/>
      <c r="CB522" s="1107" t="e">
        <f>IF($E515&gt;0,CB520/$E515,"-")</f>
        <v>#N/A</v>
      </c>
      <c r="CC522" s="1107"/>
      <c r="CD522" s="1107" t="e">
        <f>IF($E515&gt;0,CD520/$E515,"-")</f>
        <v>#N/A</v>
      </c>
      <c r="CE522" s="1107"/>
      <c r="CF522" s="1107" t="e">
        <f>IF($E515&gt;0,CF520/$E515,"-")</f>
        <v>#N/A</v>
      </c>
      <c r="CG522" s="1107"/>
      <c r="CH522" s="1107" t="e">
        <f>IF($E515&gt;0,CH520/$E515,"-")</f>
        <v>#N/A</v>
      </c>
      <c r="CI522" s="1107"/>
      <c r="CJ522" s="1107" t="e">
        <f>IF($E515&gt;0,CJ520/$E515,"-")</f>
        <v>#N/A</v>
      </c>
      <c r="CK522" s="1107"/>
      <c r="CL522" s="1107" t="e">
        <f>IF($E515&gt;0,CL520/$E515,"-")</f>
        <v>#N/A</v>
      </c>
      <c r="CM522" s="1107"/>
      <c r="CN522" s="1107" t="e">
        <f>IF($E515&gt;0,CN520/$E515,"-")</f>
        <v>#N/A</v>
      </c>
      <c r="CO522" s="1107"/>
      <c r="CP522" s="1107" t="e">
        <f>IF($E515&gt;0,CP520/$E515,"-")</f>
        <v>#N/A</v>
      </c>
      <c r="CQ522" s="1107"/>
      <c r="CR522" s="1107" t="e">
        <f>IF($E515&gt;0,CR520/$E515,"-")</f>
        <v>#N/A</v>
      </c>
      <c r="CS522" s="1107"/>
      <c r="CT522" s="1107" t="e">
        <f>IF($E515&gt;0,CT520/$E515,"-")</f>
        <v>#N/A</v>
      </c>
      <c r="CU522" s="1107"/>
      <c r="CV522" s="1107" t="e">
        <f>IF($E515&gt;0,CV520/$E515,"-")</f>
        <v>#N/A</v>
      </c>
      <c r="CW522" s="1107"/>
      <c r="CX522" s="1107" t="e">
        <f>IF($E515&gt;0,CX520/$E515,"-")</f>
        <v>#N/A</v>
      </c>
      <c r="CY522" s="1107"/>
      <c r="CZ522" s="1107" t="e">
        <f>IF($E515&gt;0,CZ520/$E515,"-")</f>
        <v>#N/A</v>
      </c>
      <c r="DA522" s="1107"/>
      <c r="DB522" s="1107" t="e">
        <f>IF($E515&gt;0,DB520/$E515,"-")</f>
        <v>#N/A</v>
      </c>
      <c r="DC522" s="1107"/>
      <c r="DD522" s="1107" t="e">
        <f>IF($E515&gt;0,DD520/$E515,"-")</f>
        <v>#N/A</v>
      </c>
      <c r="DE522" s="1107"/>
      <c r="DF522" s="1107" t="e">
        <f>IF($E515&gt;0,DF520/$E515,"-")</f>
        <v>#N/A</v>
      </c>
      <c r="DG522" s="1107"/>
      <c r="DH522" s="1107" t="e">
        <f>IF($E515&gt;0,DH520/$E515,"-")</f>
        <v>#N/A</v>
      </c>
      <c r="DI522" s="1107"/>
      <c r="DJ522" s="1112" t="e">
        <f>IF($E515&gt;0,DJ520/$E515,"-")</f>
        <v>#N/A</v>
      </c>
      <c r="DK522" s="1112"/>
      <c r="DL522" s="1107" t="e">
        <f>IF($E515&gt;0,DL520/$E515,"-")</f>
        <v>#N/A</v>
      </c>
      <c r="DM522" s="1107"/>
      <c r="DN522" s="1107" t="e">
        <f>IF($E515&gt;0,DN520/$E515,"-")</f>
        <v>#N/A</v>
      </c>
      <c r="DO522" s="1107"/>
      <c r="DP522" s="1107" t="e">
        <f>IF($E515&gt;0,DP520/$E515,"-")</f>
        <v>#N/A</v>
      </c>
      <c r="DQ522" s="1107"/>
      <c r="DR522" s="1107" t="e">
        <f>IF($E515&gt;0,DR520/$E515,"-")</f>
        <v>#N/A</v>
      </c>
      <c r="DS522" s="1107"/>
      <c r="DT522" s="1107" t="e">
        <f>IF($E515&gt;0,DT520/$E515,"-")</f>
        <v>#N/A</v>
      </c>
      <c r="DU522" s="1107"/>
      <c r="DV522" s="1107" t="e">
        <f>IF($E515&gt;0,DV520/$E515,"-")</f>
        <v>#N/A</v>
      </c>
      <c r="DW522" s="1107"/>
      <c r="DX522" s="1107" t="e">
        <f>IF($E515&gt;0,DX520/$E515,"-")</f>
        <v>#N/A</v>
      </c>
      <c r="DY522" s="1107"/>
      <c r="DZ522" s="1107" t="e">
        <f>IF($E515&gt;0,DZ520/$E515,"-")</f>
        <v>#N/A</v>
      </c>
      <c r="EA522" s="1107"/>
      <c r="EB522" s="1107" t="e">
        <f>IF($E515&gt;0,EB520/$E515,"-")</f>
        <v>#N/A</v>
      </c>
      <c r="EC522" s="1107"/>
      <c r="ED522" s="1107" t="e">
        <f>IF($E515&gt;0,ED520/$E515,"-")</f>
        <v>#N/A</v>
      </c>
      <c r="EE522" s="1107"/>
      <c r="EF522" s="1107" t="e">
        <f>IF($E515&gt;0,EF520/$E515,"-")</f>
        <v>#N/A</v>
      </c>
      <c r="EG522" s="1107"/>
      <c r="EH522" s="1107" t="e">
        <f>IF($E515&gt;0,EH520/$E515,"-")</f>
        <v>#N/A</v>
      </c>
      <c r="EI522" s="1107"/>
      <c r="EJ522" s="1107" t="e">
        <f>IF($E515&gt;0,EJ520/$E515,"-")</f>
        <v>#N/A</v>
      </c>
      <c r="EK522" s="1107"/>
      <c r="EL522" s="1107" t="e">
        <f>IF($E515&gt;0,EL520/$E515,"-")</f>
        <v>#N/A</v>
      </c>
      <c r="EM522" s="1107"/>
      <c r="EN522" s="1107" t="e">
        <f>IF($E515&gt;0,EN520/$E515,"-")</f>
        <v>#N/A</v>
      </c>
      <c r="EO522" s="1107"/>
      <c r="EP522" s="1107" t="e">
        <f>IF($E515&gt;0,EP520/$E515,"-")</f>
        <v>#N/A</v>
      </c>
      <c r="EQ522" s="1107"/>
      <c r="ER522" s="1107" t="e">
        <f>IF($E515&gt;0,ER520/$E515,"-")</f>
        <v>#N/A</v>
      </c>
      <c r="ES522" s="1107"/>
      <c r="ET522" s="1107" t="e">
        <f>IF($E515&gt;0,ET520/$E515,"-")</f>
        <v>#N/A</v>
      </c>
      <c r="EU522" s="1107"/>
      <c r="EV522" s="1107" t="e">
        <f>IF($E515&gt;0,EV520/$E515,"-")</f>
        <v>#N/A</v>
      </c>
      <c r="EW522" s="1107"/>
      <c r="EX522" s="1107" t="e">
        <f>IF($E515&gt;0,EX520/$E515,"-")</f>
        <v>#N/A</v>
      </c>
      <c r="EY522" s="1107"/>
      <c r="EZ522" s="1107" t="e">
        <f>IF($E515&gt;0,EZ520/$E515,"-")</f>
        <v>#N/A</v>
      </c>
      <c r="FA522" s="1107"/>
      <c r="FB522" s="1107" t="e">
        <f>IF($E515&gt;0,FB520/$E515,"-")</f>
        <v>#N/A</v>
      </c>
      <c r="FC522" s="1107"/>
      <c r="FD522" s="1107" t="e">
        <f>IF($E515&gt;0,FD520/$E515,"-")</f>
        <v>#N/A</v>
      </c>
      <c r="FE522" s="1107"/>
      <c r="FF522" s="1107" t="e">
        <f>IF($E515&gt;0,FF520/$E515,"-")</f>
        <v>#N/A</v>
      </c>
      <c r="FG522" s="1107"/>
      <c r="FH522" s="1107" t="e">
        <f>IF($E515&gt;0,FH520/$E515,"-")</f>
        <v>#N/A</v>
      </c>
      <c r="FI522" s="1107"/>
      <c r="FJ522" s="1107" t="e">
        <f>IF($E515&gt;0,FJ520/$E515,"-")</f>
        <v>#N/A</v>
      </c>
      <c r="FK522" s="1107"/>
      <c r="FL522" s="1107" t="e">
        <f>IF($E515&gt;0,FL520/$E515,"-")</f>
        <v>#N/A</v>
      </c>
      <c r="FM522" s="1107"/>
      <c r="FN522" s="1107" t="e">
        <f>IF($E515&gt;0,FN520/$E515,"-")</f>
        <v>#N/A</v>
      </c>
      <c r="FO522" s="1107"/>
      <c r="FP522" s="1107" t="e">
        <f>IF($E515&gt;0,FP520/$E515,"-")</f>
        <v>#N/A</v>
      </c>
      <c r="FQ522" s="1107"/>
      <c r="FR522" s="1107" t="e">
        <f>IF($E515&gt;0,FR520/$E515,"-")</f>
        <v>#N/A</v>
      </c>
      <c r="FS522" s="1107"/>
      <c r="FT522" s="1107" t="e">
        <f>IF($E515&gt;0,FT520/$E515,"-")</f>
        <v>#N/A</v>
      </c>
      <c r="FU522" s="1107"/>
      <c r="FV522" s="1107" t="e">
        <f>IF($E515&gt;0,FV520/$E515,"-")</f>
        <v>#N/A</v>
      </c>
      <c r="FW522" s="1107"/>
      <c r="FX522" s="1107" t="e">
        <f>IF($E515&gt;0,FX520/$E515,"-")</f>
        <v>#N/A</v>
      </c>
      <c r="FY522" s="1107"/>
      <c r="FZ522" s="1107" t="e">
        <f>IF($E515&gt;0,FZ520/$E515,"-")</f>
        <v>#N/A</v>
      </c>
      <c r="GA522" s="1107"/>
      <c r="GB522" s="1107" t="e">
        <f>IF($E515&gt;0,GB520/$E515,"-")</f>
        <v>#N/A</v>
      </c>
      <c r="GC522" s="1107"/>
      <c r="GD522" s="1107" t="e">
        <f>IF($E515&gt;0,GD520/$E515,"-")</f>
        <v>#N/A</v>
      </c>
      <c r="GE522" s="1107"/>
      <c r="GF522" s="1107" t="e">
        <f>IF($E515&gt;0,GF520/$E515,"-")</f>
        <v>#N/A</v>
      </c>
      <c r="GG522" s="1107"/>
      <c r="GH522" s="1107" t="e">
        <f>IF($E515&gt;0,GH520/$E515,"-")</f>
        <v>#N/A</v>
      </c>
      <c r="GI522" s="1107"/>
      <c r="GJ522" s="1107" t="e">
        <f>IF($E515&gt;0,GJ520/$E515,"-")</f>
        <v>#N/A</v>
      </c>
      <c r="GK522" s="1107"/>
      <c r="GL522" s="1107" t="e">
        <f>IF($E515&gt;0,GL520/$E515,"-")</f>
        <v>#N/A</v>
      </c>
      <c r="GM522" s="1107"/>
      <c r="GN522" s="1107" t="e">
        <f>IF($E515&gt;0,GN520/$E515,"-")</f>
        <v>#N/A</v>
      </c>
      <c r="GO522" s="1107"/>
      <c r="GP522" s="1107" t="e">
        <f>IF($E515&gt;0,GP520/$E515,"-")</f>
        <v>#N/A</v>
      </c>
      <c r="GQ522" s="1107"/>
      <c r="GR522" s="1107" t="e">
        <f>IF($E515&gt;0,GR520/$E515,"-")</f>
        <v>#N/A</v>
      </c>
      <c r="GS522" s="1107"/>
      <c r="GT522" s="1107" t="e">
        <f>IF($E515&gt;0,GT520/$E515,"-")</f>
        <v>#N/A</v>
      </c>
      <c r="GU522" s="1107"/>
      <c r="GV522" s="1107" t="e">
        <f t="shared" ref="GV522" si="2195">IF($E515&gt;0,GV520/$E515,"-")</f>
        <v>#N/A</v>
      </c>
      <c r="GW522" s="1107"/>
      <c r="GX522" s="1107" t="e">
        <f t="shared" ref="GX522" si="2196">IF($E515&gt;0,GX520/$E515,"-")</f>
        <v>#N/A</v>
      </c>
      <c r="GY522" s="1107"/>
      <c r="GZ522" s="1107" t="e">
        <f t="shared" ref="GZ522" si="2197">IF($E515&gt;0,GZ520/$E515,"-")</f>
        <v>#N/A</v>
      </c>
      <c r="HA522" s="1107"/>
      <c r="HB522" s="1107" t="e">
        <f>IF($E515&gt;0,HB520/$E515,"-")</f>
        <v>#N/A</v>
      </c>
      <c r="HC522" s="1107"/>
      <c r="HD522" s="1107" t="e">
        <f t="shared" ref="HD522" si="2198">IF($E515&gt;0,HD520/$E515,"-")</f>
        <v>#N/A</v>
      </c>
      <c r="HE522" s="1107"/>
      <c r="HF522" s="1107" t="e">
        <f t="shared" ref="HF522" si="2199">IF($E515&gt;0,HF520/$E515,"-")</f>
        <v>#N/A</v>
      </c>
      <c r="HG522" s="1107"/>
      <c r="HH522" s="1107" t="e">
        <f t="shared" ref="HH522" si="2200">IF($E515&gt;0,HH520/$E515,"-")</f>
        <v>#N/A</v>
      </c>
      <c r="HI522" s="1107"/>
    </row>
    <row r="523" spans="1:217" s="5" customFormat="1" ht="15" hidden="1" customHeight="1">
      <c r="A523" s="677"/>
      <c r="B523" s="678"/>
      <c r="C523" s="678"/>
      <c r="D523" s="679"/>
      <c r="E523" s="679"/>
      <c r="F523" s="678"/>
      <c r="G523" s="678"/>
      <c r="H523" s="678"/>
      <c r="I523" s="678"/>
      <c r="J523" s="678"/>
      <c r="K523" s="678"/>
      <c r="L523" s="1178"/>
      <c r="M523" s="1178"/>
      <c r="N523" s="1178"/>
      <c r="O523" s="1178"/>
      <c r="P523" s="1178"/>
      <c r="Q523" s="1178"/>
      <c r="R523" s="1178"/>
      <c r="S523" s="1192"/>
      <c r="T523" s="1180"/>
      <c r="U523" s="1178"/>
      <c r="V523" s="1178"/>
      <c r="W523" s="1178"/>
      <c r="X523" s="1178"/>
      <c r="Y523" s="1178"/>
      <c r="Z523" s="1178"/>
      <c r="AA523" s="1192"/>
      <c r="AB523" s="1180"/>
      <c r="AC523" s="1178"/>
      <c r="AD523" s="1178"/>
      <c r="AE523" s="1178"/>
      <c r="AF523" s="1178"/>
      <c r="AG523" s="1178"/>
      <c r="AH523" s="1178"/>
      <c r="AI523" s="1192"/>
      <c r="AJ523" s="1180"/>
      <c r="AK523" s="1178"/>
      <c r="AL523" s="1178"/>
      <c r="AM523" s="1178"/>
      <c r="AN523" s="1178"/>
      <c r="AO523" s="1178"/>
      <c r="AP523" s="1178"/>
      <c r="AQ523" s="1192"/>
      <c r="AR523" s="1180"/>
      <c r="AS523" s="1178"/>
      <c r="AT523" s="831"/>
      <c r="AU523" s="831"/>
      <c r="AV523" s="831"/>
      <c r="AW523" s="831"/>
      <c r="AX523" s="831"/>
      <c r="AY523" s="832"/>
      <c r="AZ523" s="833"/>
      <c r="BA523" s="831"/>
      <c r="BB523" s="831"/>
      <c r="BC523" s="831"/>
      <c r="BD523" s="831"/>
      <c r="BE523" s="831"/>
      <c r="BF523" s="831"/>
      <c r="BG523" s="832"/>
      <c r="BH523" s="833"/>
      <c r="BI523" s="831"/>
      <c r="BJ523" s="831"/>
      <c r="BK523" s="831"/>
      <c r="BL523" s="831"/>
      <c r="BM523" s="831"/>
      <c r="BN523" s="831"/>
      <c r="BO523" s="832"/>
      <c r="BP523" s="833"/>
      <c r="BQ523" s="831"/>
      <c r="BR523" s="831"/>
      <c r="BS523" s="831"/>
      <c r="BT523" s="831"/>
      <c r="BU523" s="831"/>
      <c r="BV523" s="831"/>
      <c r="BW523" s="832"/>
      <c r="BX523" s="833"/>
      <c r="BY523" s="831"/>
      <c r="BZ523" s="831"/>
      <c r="CA523" s="831"/>
      <c r="CB523" s="831"/>
      <c r="CC523" s="831"/>
      <c r="CD523" s="1178"/>
      <c r="CE523" s="1179"/>
      <c r="CF523" s="1180"/>
      <c r="CG523" s="1181"/>
      <c r="CH523" s="1178"/>
      <c r="CI523" s="1181"/>
      <c r="CJ523" s="1178"/>
      <c r="CK523" s="1181"/>
      <c r="CL523" s="1178"/>
      <c r="CM523" s="1179"/>
      <c r="CN523" s="1180"/>
      <c r="CO523" s="1181"/>
      <c r="CP523" s="1182"/>
      <c r="CQ523" s="1183"/>
      <c r="CR523" s="1182"/>
      <c r="CS523" s="1183"/>
      <c r="CT523" s="834"/>
      <c r="CU523" s="835"/>
      <c r="CV523" s="836"/>
      <c r="CW523" s="834"/>
      <c r="CX523" s="834"/>
      <c r="CY523" s="834"/>
      <c r="CZ523" s="834"/>
      <c r="DA523" s="834"/>
      <c r="DB523" s="834"/>
      <c r="DC523" s="835"/>
      <c r="DD523" s="836"/>
      <c r="DE523" s="834"/>
      <c r="DF523" s="834"/>
      <c r="DG523" s="834"/>
      <c r="DH523" s="834"/>
      <c r="DI523" s="834"/>
      <c r="DJ523" s="977"/>
      <c r="DK523" s="977"/>
      <c r="DL523" s="836"/>
      <c r="DM523" s="834"/>
      <c r="DN523" s="834"/>
      <c r="DO523" s="834"/>
      <c r="DP523" s="834"/>
      <c r="DQ523" s="834"/>
      <c r="DR523" s="834"/>
      <c r="DS523" s="835"/>
      <c r="DT523" s="836"/>
      <c r="DU523" s="834"/>
      <c r="DV523" s="834"/>
      <c r="DW523" s="834"/>
      <c r="DX523" s="834"/>
      <c r="DY523" s="834"/>
      <c r="DZ523" s="834"/>
      <c r="EA523" s="835"/>
      <c r="EB523" s="836"/>
      <c r="EC523" s="834"/>
      <c r="ED523" s="834"/>
      <c r="EE523" s="834"/>
      <c r="EF523" s="834"/>
      <c r="EG523" s="834"/>
      <c r="EH523" s="834"/>
      <c r="EI523" s="835"/>
      <c r="EJ523" s="836"/>
      <c r="EK523" s="834"/>
      <c r="EL523" s="834"/>
      <c r="EM523" s="834"/>
      <c r="EN523" s="834"/>
      <c r="EO523" s="834"/>
      <c r="EP523" s="834"/>
      <c r="EQ523" s="835"/>
      <c r="ER523" s="836"/>
      <c r="ES523" s="834"/>
      <c r="ET523" s="834"/>
      <c r="EU523" s="834"/>
      <c r="EV523" s="834"/>
      <c r="EW523" s="834"/>
      <c r="EX523" s="834"/>
      <c r="EY523" s="835"/>
      <c r="EZ523" s="836"/>
      <c r="FA523" s="834"/>
      <c r="FB523" s="834"/>
      <c r="FC523" s="834"/>
      <c r="FD523" s="834"/>
      <c r="FE523" s="834"/>
      <c r="FF523" s="834"/>
      <c r="FG523" s="835"/>
      <c r="FH523" s="836"/>
      <c r="FI523" s="834"/>
      <c r="FJ523" s="834"/>
      <c r="FK523" s="834"/>
      <c r="FL523" s="834"/>
      <c r="FM523" s="834"/>
      <c r="FN523" s="834"/>
      <c r="FO523" s="835"/>
      <c r="FP523" s="836"/>
      <c r="FQ523" s="834"/>
      <c r="FR523" s="834"/>
      <c r="FS523" s="834"/>
      <c r="FT523" s="834"/>
      <c r="FU523" s="834"/>
      <c r="FV523" s="834"/>
      <c r="FW523" s="835"/>
      <c r="FX523" s="836"/>
      <c r="FY523" s="834"/>
      <c r="FZ523" s="834"/>
      <c r="GA523" s="834"/>
      <c r="GB523" s="834"/>
      <c r="GC523" s="834"/>
      <c r="GD523" s="834"/>
      <c r="GE523" s="835"/>
      <c r="GF523" s="836"/>
      <c r="GG523" s="834"/>
      <c r="GH523" s="834"/>
      <c r="GI523" s="834"/>
      <c r="GJ523" s="834"/>
      <c r="GK523" s="834"/>
      <c r="GL523" s="834"/>
      <c r="GM523" s="835"/>
      <c r="GN523" s="836"/>
      <c r="GO523" s="834"/>
      <c r="GP523" s="834"/>
      <c r="GQ523" s="834"/>
      <c r="GR523" s="834"/>
      <c r="GS523" s="834"/>
      <c r="GT523" s="834"/>
      <c r="GU523" s="835"/>
      <c r="GV523" s="834"/>
      <c r="GW523" s="835"/>
      <c r="GX523" s="834"/>
      <c r="GY523" s="835"/>
      <c r="GZ523" s="834"/>
      <c r="HA523" s="835"/>
      <c r="HB523" s="834"/>
      <c r="HC523" s="835"/>
      <c r="HD523" s="834"/>
      <c r="HE523" s="835"/>
      <c r="HF523" s="834"/>
      <c r="HG523" s="835"/>
      <c r="HH523" s="834"/>
      <c r="HI523" s="835"/>
    </row>
    <row r="524" spans="1:217" ht="12.75" hidden="1" customHeight="1">
      <c r="A524" s="1139" t="s">
        <v>409</v>
      </c>
      <c r="B524" s="1140" t="e">
        <f>VLOOKUP(A524,PLANEJAMENTO!$B$10:$C$56,2,FALSE)</f>
        <v>#N/A</v>
      </c>
      <c r="C524" s="1139" t="e">
        <f>VLOOKUP(A524,PLANEJAMENTO!$B$10:$D$56,3,FALSE)</f>
        <v>#N/A</v>
      </c>
      <c r="D524" s="1141" t="e">
        <f>VLOOKUP(A524,PLANEJAMENTO!$B$10:$E$56,4,FALSE)</f>
        <v>#N/A</v>
      </c>
      <c r="E524" s="1141" t="e">
        <f>D524</f>
        <v>#N/A</v>
      </c>
      <c r="F524" s="1142"/>
      <c r="G524" s="1141">
        <f>F524*9</f>
        <v>0</v>
      </c>
      <c r="H524" s="733"/>
      <c r="I524" s="1143"/>
      <c r="J524" s="1144"/>
      <c r="K524" s="734" t="s">
        <v>379</v>
      </c>
      <c r="L524" s="1145"/>
      <c r="M524" s="1146"/>
      <c r="N524" s="1145"/>
      <c r="O524" s="1146"/>
      <c r="P524" s="1145"/>
      <c r="Q524" s="1146"/>
      <c r="R524" s="1145"/>
      <c r="S524" s="1146"/>
      <c r="T524" s="1145"/>
      <c r="U524" s="1146"/>
      <c r="V524" s="1145"/>
      <c r="W524" s="1146"/>
      <c r="X524" s="1145"/>
      <c r="Y524" s="1146"/>
      <c r="Z524" s="1145"/>
      <c r="AA524" s="1146"/>
      <c r="AB524" s="1145"/>
      <c r="AC524" s="1146"/>
      <c r="AD524" s="1145"/>
      <c r="AE524" s="1146"/>
      <c r="AF524" s="1145"/>
      <c r="AG524" s="1146"/>
      <c r="AH524" s="1189"/>
      <c r="AI524" s="1190"/>
      <c r="AJ524" s="1145"/>
      <c r="AK524" s="1146"/>
      <c r="AL524" s="1145"/>
      <c r="AM524" s="1146"/>
      <c r="AN524" s="1145"/>
      <c r="AO524" s="1146"/>
      <c r="AP524" s="1145"/>
      <c r="AQ524" s="1146"/>
      <c r="AR524" s="1145"/>
      <c r="AS524" s="1146"/>
      <c r="AT524" s="1145"/>
      <c r="AU524" s="1146"/>
      <c r="AV524" s="1145"/>
      <c r="AW524" s="1146"/>
      <c r="AX524" s="1145"/>
      <c r="AY524" s="1146"/>
      <c r="AZ524" s="1145"/>
      <c r="BA524" s="1146"/>
      <c r="BB524" s="1145"/>
      <c r="BC524" s="1146"/>
      <c r="BD524" s="1145"/>
      <c r="BE524" s="1146"/>
      <c r="BF524" s="1189"/>
      <c r="BG524" s="1190"/>
      <c r="BH524" s="1145"/>
      <c r="BI524" s="1146"/>
      <c r="BJ524" s="1145"/>
      <c r="BK524" s="1146"/>
      <c r="BL524" s="1145"/>
      <c r="BM524" s="1146"/>
      <c r="BN524" s="1145"/>
      <c r="BO524" s="1146"/>
      <c r="BP524" s="1145"/>
      <c r="BQ524" s="1146"/>
      <c r="BR524" s="1132"/>
      <c r="BS524" s="1132"/>
      <c r="BT524" s="1132"/>
      <c r="BU524" s="1132"/>
      <c r="BV524" s="1132"/>
      <c r="BW524" s="1132"/>
      <c r="BX524" s="1132"/>
      <c r="BY524" s="1132"/>
      <c r="BZ524" s="1132"/>
      <c r="CA524" s="1132"/>
      <c r="CB524" s="1132"/>
      <c r="CC524" s="1132"/>
      <c r="CD524" s="1132"/>
      <c r="CE524" s="1132"/>
      <c r="CF524" s="1132"/>
      <c r="CG524" s="1132"/>
      <c r="CH524" s="1132"/>
      <c r="CI524" s="1132"/>
      <c r="CJ524" s="1132"/>
      <c r="CK524" s="1132"/>
      <c r="CL524" s="1132"/>
      <c r="CM524" s="1132"/>
      <c r="CN524" s="1132"/>
      <c r="CO524" s="1132"/>
      <c r="CP524" s="1132"/>
      <c r="CQ524" s="1132"/>
      <c r="CR524" s="1132"/>
      <c r="CS524" s="1132"/>
      <c r="CT524" s="1132"/>
      <c r="CU524" s="1132"/>
      <c r="CV524" s="1132"/>
      <c r="CW524" s="1132"/>
      <c r="CX524" s="1132"/>
      <c r="CY524" s="1132"/>
      <c r="CZ524" s="1132"/>
      <c r="DA524" s="1132"/>
      <c r="DB524" s="1132"/>
      <c r="DC524" s="1132"/>
      <c r="DD524" s="1132"/>
      <c r="DE524" s="1132"/>
      <c r="DF524" s="1132"/>
      <c r="DG524" s="1132"/>
      <c r="DH524" s="1132"/>
      <c r="DI524" s="1132"/>
      <c r="DJ524" s="1138"/>
      <c r="DK524" s="1138"/>
      <c r="DL524" s="1132"/>
      <c r="DM524" s="1132"/>
      <c r="DN524" s="1132"/>
      <c r="DO524" s="1132"/>
      <c r="DP524" s="1132"/>
      <c r="DQ524" s="1132"/>
      <c r="DR524" s="1132"/>
      <c r="DS524" s="1132"/>
      <c r="DT524" s="1132"/>
      <c r="DU524" s="1132"/>
      <c r="DV524" s="1132"/>
      <c r="DW524" s="1132"/>
      <c r="DX524" s="1132"/>
      <c r="DY524" s="1132"/>
      <c r="DZ524" s="1132"/>
      <c r="EA524" s="1132"/>
      <c r="EB524" s="1132"/>
      <c r="EC524" s="1132"/>
      <c r="ED524" s="1132"/>
      <c r="EE524" s="1132"/>
      <c r="EF524" s="1132"/>
      <c r="EG524" s="1132"/>
      <c r="EH524" s="1132"/>
      <c r="EI524" s="1132"/>
      <c r="EJ524" s="1132"/>
      <c r="EK524" s="1132"/>
      <c r="EL524" s="1132"/>
      <c r="EM524" s="1132"/>
      <c r="EN524" s="1132"/>
      <c r="EO524" s="1132"/>
      <c r="EP524" s="1132"/>
      <c r="EQ524" s="1132"/>
      <c r="ER524" s="1132"/>
      <c r="ES524" s="1132"/>
      <c r="ET524" s="1132"/>
      <c r="EU524" s="1132"/>
      <c r="EV524" s="1132"/>
      <c r="EW524" s="1132"/>
      <c r="EX524" s="1132"/>
      <c r="EY524" s="1132"/>
      <c r="EZ524" s="1132"/>
      <c r="FA524" s="1132"/>
      <c r="FB524" s="1132"/>
      <c r="FC524" s="1132"/>
      <c r="FD524" s="1132"/>
      <c r="FE524" s="1132"/>
      <c r="FF524" s="1132"/>
      <c r="FG524" s="1132"/>
      <c r="FH524" s="1132"/>
      <c r="FI524" s="1132"/>
      <c r="FJ524" s="1132"/>
      <c r="FK524" s="1132"/>
      <c r="FL524" s="1132"/>
      <c r="FM524" s="1132"/>
      <c r="FN524" s="1132"/>
      <c r="FO524" s="1132"/>
      <c r="FP524" s="1132"/>
      <c r="FQ524" s="1132"/>
      <c r="FR524" s="1132"/>
      <c r="FS524" s="1132"/>
      <c r="FT524" s="1132"/>
      <c r="FU524" s="1132"/>
      <c r="FV524" s="1132"/>
      <c r="FW524" s="1132"/>
      <c r="FX524" s="1132"/>
      <c r="FY524" s="1132"/>
      <c r="FZ524" s="1132"/>
      <c r="GA524" s="1132"/>
      <c r="GB524" s="1132"/>
      <c r="GC524" s="1132"/>
      <c r="GD524" s="1132"/>
      <c r="GE524" s="1132"/>
      <c r="GF524" s="1132"/>
      <c r="GG524" s="1132"/>
      <c r="GH524" s="1132"/>
      <c r="GI524" s="1132"/>
      <c r="GJ524" s="1132"/>
      <c r="GK524" s="1132"/>
      <c r="GL524" s="1132"/>
      <c r="GM524" s="1132"/>
      <c r="GN524" s="1132"/>
      <c r="GO524" s="1132"/>
      <c r="GP524" s="1132"/>
      <c r="GQ524" s="1132"/>
      <c r="GR524" s="1132"/>
      <c r="GS524" s="1132"/>
      <c r="GT524" s="1132"/>
      <c r="GU524" s="1132"/>
      <c r="GV524" s="1132"/>
      <c r="GW524" s="1132"/>
      <c r="GX524" s="1132"/>
      <c r="GY524" s="1132"/>
      <c r="GZ524" s="1132"/>
      <c r="HA524" s="1132"/>
      <c r="HB524" s="1132"/>
      <c r="HC524" s="1132"/>
      <c r="HD524" s="1132"/>
      <c r="HE524" s="1132"/>
      <c r="HF524" s="1132"/>
      <c r="HG524" s="1132"/>
      <c r="HH524" s="1132"/>
      <c r="HI524" s="1132"/>
    </row>
    <row r="525" spans="1:217" ht="12.75" hidden="1" customHeight="1">
      <c r="A525" s="1139"/>
      <c r="B525" s="1140"/>
      <c r="C525" s="1139"/>
      <c r="D525" s="1141"/>
      <c r="E525" s="1141"/>
      <c r="F525" s="1142"/>
      <c r="G525" s="1141"/>
      <c r="H525" s="733"/>
      <c r="I525" s="1143"/>
      <c r="J525" s="1144"/>
      <c r="K525" s="837" t="s">
        <v>380</v>
      </c>
      <c r="L525" s="1133"/>
      <c r="M525" s="1134"/>
      <c r="N525" s="1133"/>
      <c r="O525" s="1134"/>
      <c r="P525" s="1133"/>
      <c r="Q525" s="1134"/>
      <c r="R525" s="1133"/>
      <c r="S525" s="1134"/>
      <c r="T525" s="1133"/>
      <c r="U525" s="1134"/>
      <c r="V525" s="1133"/>
      <c r="W525" s="1134"/>
      <c r="X525" s="1133"/>
      <c r="Y525" s="1134"/>
      <c r="Z525" s="1133"/>
      <c r="AA525" s="1134"/>
      <c r="AB525" s="1133"/>
      <c r="AC525" s="1134"/>
      <c r="AD525" s="1133"/>
      <c r="AE525" s="1134"/>
      <c r="AF525" s="1133"/>
      <c r="AG525" s="1134"/>
      <c r="AH525" s="1133"/>
      <c r="AI525" s="1134"/>
      <c r="AJ525" s="1133"/>
      <c r="AK525" s="1134"/>
      <c r="AL525" s="1133"/>
      <c r="AM525" s="1134"/>
      <c r="AN525" s="1133"/>
      <c r="AO525" s="1134"/>
      <c r="AP525" s="1133"/>
      <c r="AQ525" s="1134"/>
      <c r="AR525" s="1133"/>
      <c r="AS525" s="1134"/>
      <c r="AT525" s="1133"/>
      <c r="AU525" s="1134"/>
      <c r="AV525" s="1133"/>
      <c r="AW525" s="1134"/>
      <c r="AX525" s="1133"/>
      <c r="AY525" s="1134"/>
      <c r="AZ525" s="1133"/>
      <c r="BA525" s="1134"/>
      <c r="BB525" s="1133"/>
      <c r="BC525" s="1134"/>
      <c r="BD525" s="1133"/>
      <c r="BE525" s="1134"/>
      <c r="BF525" s="1133"/>
      <c r="BG525" s="1134"/>
      <c r="BH525" s="1133"/>
      <c r="BI525" s="1134"/>
      <c r="BJ525" s="1133"/>
      <c r="BK525" s="1134"/>
      <c r="BL525" s="1133"/>
      <c r="BM525" s="1134"/>
      <c r="BN525" s="1133"/>
      <c r="BO525" s="1134"/>
      <c r="BP525" s="1133"/>
      <c r="BQ525" s="1134"/>
      <c r="BR525" s="1129"/>
      <c r="BS525" s="1129"/>
      <c r="BT525" s="1129"/>
      <c r="BU525" s="1129"/>
      <c r="BV525" s="1129"/>
      <c r="BW525" s="1129"/>
      <c r="BX525" s="1129"/>
      <c r="BY525" s="1129"/>
      <c r="BZ525" s="1129"/>
      <c r="CA525" s="1129"/>
      <c r="CB525" s="1129"/>
      <c r="CC525" s="1129"/>
      <c r="CD525" s="1129"/>
      <c r="CE525" s="1129"/>
      <c r="CF525" s="1129"/>
      <c r="CG525" s="1129"/>
      <c r="CH525" s="1129"/>
      <c r="CI525" s="1129"/>
      <c r="CJ525" s="1129"/>
      <c r="CK525" s="1129"/>
      <c r="CL525" s="1129"/>
      <c r="CM525" s="1129"/>
      <c r="CN525" s="1129"/>
      <c r="CO525" s="1129"/>
      <c r="CP525" s="1129"/>
      <c r="CQ525" s="1129"/>
      <c r="CR525" s="1129"/>
      <c r="CS525" s="1129"/>
      <c r="CT525" s="1129"/>
      <c r="CU525" s="1129"/>
      <c r="CV525" s="1129"/>
      <c r="CW525" s="1129"/>
      <c r="CX525" s="1129"/>
      <c r="CY525" s="1129"/>
      <c r="CZ525" s="1129"/>
      <c r="DA525" s="1129"/>
      <c r="DB525" s="1129"/>
      <c r="DC525" s="1129"/>
      <c r="DD525" s="1129"/>
      <c r="DE525" s="1129"/>
      <c r="DF525" s="1129"/>
      <c r="DG525" s="1129"/>
      <c r="DH525" s="1129"/>
      <c r="DI525" s="1129"/>
      <c r="DJ525" s="1135"/>
      <c r="DK525" s="1135"/>
      <c r="DL525" s="1129"/>
      <c r="DM525" s="1129"/>
      <c r="DN525" s="1129"/>
      <c r="DO525" s="1129"/>
      <c r="DP525" s="1129"/>
      <c r="DQ525" s="1129"/>
      <c r="DR525" s="1129"/>
      <c r="DS525" s="1129"/>
      <c r="DT525" s="1129"/>
      <c r="DU525" s="1129"/>
      <c r="DV525" s="1129"/>
      <c r="DW525" s="1129"/>
      <c r="DX525" s="1129"/>
      <c r="DY525" s="1129"/>
      <c r="DZ525" s="1129"/>
      <c r="EA525" s="1129"/>
      <c r="EB525" s="1129"/>
      <c r="EC525" s="1129"/>
      <c r="ED525" s="1129"/>
      <c r="EE525" s="1129"/>
      <c r="EF525" s="1129"/>
      <c r="EG525" s="1129"/>
      <c r="EH525" s="1129"/>
      <c r="EI525" s="1129"/>
      <c r="EJ525" s="1129"/>
      <c r="EK525" s="1129"/>
      <c r="EL525" s="1129"/>
      <c r="EM525" s="1129"/>
      <c r="EN525" s="1129"/>
      <c r="EO525" s="1129"/>
      <c r="EP525" s="1129"/>
      <c r="EQ525" s="1129"/>
      <c r="ER525" s="1129"/>
      <c r="ES525" s="1129"/>
      <c r="ET525" s="1129"/>
      <c r="EU525" s="1129"/>
      <c r="EV525" s="1129"/>
      <c r="EW525" s="1129"/>
      <c r="EX525" s="1129"/>
      <c r="EY525" s="1129"/>
      <c r="EZ525" s="1129"/>
      <c r="FA525" s="1129"/>
      <c r="FB525" s="1129"/>
      <c r="FC525" s="1129"/>
      <c r="FD525" s="1129"/>
      <c r="FE525" s="1129"/>
      <c r="FF525" s="1129"/>
      <c r="FG525" s="1129"/>
      <c r="FH525" s="1129"/>
      <c r="FI525" s="1129"/>
      <c r="FJ525" s="1129"/>
      <c r="FK525" s="1129"/>
      <c r="FL525" s="1129"/>
      <c r="FM525" s="1129"/>
      <c r="FN525" s="1129"/>
      <c r="FO525" s="1129"/>
      <c r="FP525" s="1129"/>
      <c r="FQ525" s="1129"/>
      <c r="FR525" s="1129"/>
      <c r="FS525" s="1129"/>
      <c r="FT525" s="1129"/>
      <c r="FU525" s="1129"/>
      <c r="FV525" s="1129"/>
      <c r="FW525" s="1129"/>
      <c r="FX525" s="1129"/>
      <c r="FY525" s="1129"/>
      <c r="FZ525" s="1129"/>
      <c r="GA525" s="1129"/>
      <c r="GB525" s="1129"/>
      <c r="GC525" s="1129"/>
      <c r="GD525" s="1129"/>
      <c r="GE525" s="1129"/>
      <c r="GF525" s="1129"/>
      <c r="GG525" s="1129"/>
      <c r="GH525" s="1129"/>
      <c r="GI525" s="1129"/>
      <c r="GJ525" s="1129"/>
      <c r="GK525" s="1129"/>
      <c r="GL525" s="1129"/>
      <c r="GM525" s="1129"/>
      <c r="GN525" s="1129"/>
      <c r="GO525" s="1129"/>
      <c r="GP525" s="1129"/>
      <c r="GQ525" s="1129"/>
      <c r="GR525" s="1129"/>
      <c r="GS525" s="1129"/>
      <c r="GT525" s="1129"/>
      <c r="GU525" s="1129"/>
      <c r="GV525" s="1129"/>
      <c r="GW525" s="1129"/>
      <c r="GX525" s="1129"/>
      <c r="GY525" s="1129"/>
      <c r="GZ525" s="1129"/>
      <c r="HA525" s="1129"/>
      <c r="HB525" s="1129"/>
      <c r="HC525" s="1129"/>
      <c r="HD525" s="1129"/>
      <c r="HE525" s="1129"/>
      <c r="HF525" s="1129"/>
      <c r="HG525" s="1129"/>
      <c r="HH525" s="1129"/>
      <c r="HI525" s="1129"/>
    </row>
    <row r="526" spans="1:217" ht="12.75" hidden="1" customHeight="1">
      <c r="A526" s="1139"/>
      <c r="B526" s="1140"/>
      <c r="C526" s="1139"/>
      <c r="D526" s="1141"/>
      <c r="E526" s="1141"/>
      <c r="F526" s="1142"/>
      <c r="G526" s="1141"/>
      <c r="H526" s="733"/>
      <c r="I526" s="1143"/>
      <c r="J526" s="1144"/>
      <c r="K526" s="838" t="s">
        <v>381</v>
      </c>
      <c r="L526" s="1125">
        <f>(L524*L525*$G524)*$L$8</f>
        <v>0</v>
      </c>
      <c r="M526" s="1126"/>
      <c r="N526" s="1125">
        <f>(N524*N525*$G524)*$L$8</f>
        <v>0</v>
      </c>
      <c r="O526" s="1126"/>
      <c r="P526" s="1125">
        <f>(P524*P525*$G524)*$L$8</f>
        <v>0</v>
      </c>
      <c r="Q526" s="1126"/>
      <c r="R526" s="1125">
        <f>(R524*R525*$G524)*$L$8</f>
        <v>0</v>
      </c>
      <c r="S526" s="1126"/>
      <c r="T526" s="1125">
        <f>(T524*T525*$G524)*$T$8</f>
        <v>0</v>
      </c>
      <c r="U526" s="1126"/>
      <c r="V526" s="1125">
        <f>(V524*V525*$G524)*$T$8</f>
        <v>0</v>
      </c>
      <c r="W526" s="1126"/>
      <c r="X526" s="1125">
        <f>(X524*X525*$G524)*$T$8</f>
        <v>0</v>
      </c>
      <c r="Y526" s="1126"/>
      <c r="Z526" s="1125">
        <f>(Z524*Z525*$G524)*$T$8</f>
        <v>0</v>
      </c>
      <c r="AA526" s="1126"/>
      <c r="AB526" s="1125">
        <f>(AB524*AB525*$G524)*$AB$8</f>
        <v>0</v>
      </c>
      <c r="AC526" s="1126"/>
      <c r="AD526" s="1125">
        <f>(AD524*AD525*$G524)*$AB$8</f>
        <v>0</v>
      </c>
      <c r="AE526" s="1126"/>
      <c r="AF526" s="1125">
        <f>(AF524*AF525*$G524)*$AB$8</f>
        <v>0</v>
      </c>
      <c r="AG526" s="1126"/>
      <c r="AH526" s="1125">
        <f>(AH524*AH525*$G524)*$AB$8</f>
        <v>0</v>
      </c>
      <c r="AI526" s="1126"/>
      <c r="AJ526" s="1125">
        <f>(AJ524*AJ525*$G524)*$AJ$8</f>
        <v>0</v>
      </c>
      <c r="AK526" s="1126"/>
      <c r="AL526" s="1125">
        <f>(AL524*AL525*$G524)*$AJ$8</f>
        <v>0</v>
      </c>
      <c r="AM526" s="1126"/>
      <c r="AN526" s="1125">
        <f>(AN524*AN525*$G524)*$AJ$8</f>
        <v>0</v>
      </c>
      <c r="AO526" s="1126"/>
      <c r="AP526" s="1125">
        <f>(AP524*AP525*$G524)*$AJ$8</f>
        <v>0</v>
      </c>
      <c r="AQ526" s="1126"/>
      <c r="AR526" s="1125">
        <f>(AR524*AR525*$G524)*$AT$8</f>
        <v>0</v>
      </c>
      <c r="AS526" s="1126"/>
      <c r="AT526" s="1125">
        <f>(AT524*AT525*$G524)*$AT$8</f>
        <v>0</v>
      </c>
      <c r="AU526" s="1126"/>
      <c r="AV526" s="1125">
        <f>(AV524*AV525*$G524)*$AT$8</f>
        <v>0</v>
      </c>
      <c r="AW526" s="1126"/>
      <c r="AX526" s="1125">
        <f>(AX524*AX525*$G524)*$AT$8</f>
        <v>0</v>
      </c>
      <c r="AY526" s="1126"/>
      <c r="AZ526" s="1125">
        <f>(AZ524*AZ525*$G524)*$BB$8</f>
        <v>0</v>
      </c>
      <c r="BA526" s="1126"/>
      <c r="BB526" s="1125">
        <f>(BB524*BB525*$G524)*$BB$8</f>
        <v>0</v>
      </c>
      <c r="BC526" s="1126"/>
      <c r="BD526" s="1125">
        <f>(BD524*BD525*$G524)*$BB$8</f>
        <v>0</v>
      </c>
      <c r="BE526" s="1126"/>
      <c r="BF526" s="1125">
        <f>(BF524*BF525*$G524)*$BB$8</f>
        <v>0</v>
      </c>
      <c r="BG526" s="1126"/>
      <c r="BH526" s="1125">
        <f>(BH524*BH525*$G524)*$BJ$8</f>
        <v>0</v>
      </c>
      <c r="BI526" s="1126"/>
      <c r="BJ526" s="1125">
        <f>(BJ524*BJ525*$G524)*$BJ$8</f>
        <v>0</v>
      </c>
      <c r="BK526" s="1126"/>
      <c r="BL526" s="1125">
        <f>(BL524*BL525*$G524)*$BJ$8</f>
        <v>0</v>
      </c>
      <c r="BM526" s="1126"/>
      <c r="BN526" s="1125">
        <f>(BN524*BN525*$G524)*$BJ$8</f>
        <v>0</v>
      </c>
      <c r="BO526" s="1126"/>
      <c r="BP526" s="1125">
        <f>(BP524*BP525*$G524)*$BT$8</f>
        <v>0</v>
      </c>
      <c r="BQ526" s="1126"/>
      <c r="BR526" s="1125">
        <f>(BR524*BR525*$G524)*$BT$8</f>
        <v>0</v>
      </c>
      <c r="BS526" s="1126"/>
      <c r="BT526" s="1125">
        <f>(BT524*BT525*$G524)*$BT$8</f>
        <v>0</v>
      </c>
      <c r="BU526" s="1126"/>
      <c r="BV526" s="1125">
        <f>(BV524*BV525*$G524)*$BT$8</f>
        <v>0</v>
      </c>
      <c r="BW526" s="1126"/>
      <c r="BX526" s="1125">
        <f>(BX524*BX525*$G524)*$CB$8</f>
        <v>0</v>
      </c>
      <c r="BY526" s="1126"/>
      <c r="BZ526" s="1125">
        <f>(BZ524*BZ525*$G524)*$CB$8</f>
        <v>0</v>
      </c>
      <c r="CA526" s="1126"/>
      <c r="CB526" s="1125">
        <f>(CB524*CB525*$G524)*$CB$8</f>
        <v>0</v>
      </c>
      <c r="CC526" s="1126"/>
      <c r="CD526" s="1125">
        <f>(CD524*CD525*$G524)*$CB$8</f>
        <v>0</v>
      </c>
      <c r="CE526" s="1126"/>
      <c r="CF526" s="1125">
        <f>(CF524*CF525*$G524)*$CJ$8</f>
        <v>0</v>
      </c>
      <c r="CG526" s="1126"/>
      <c r="CH526" s="1125">
        <f>(CH524*CH525*$G524)*$CJ$8</f>
        <v>0</v>
      </c>
      <c r="CI526" s="1126"/>
      <c r="CJ526" s="1125">
        <f>(CJ524*CJ525*$G524)*$CJ$8</f>
        <v>0</v>
      </c>
      <c r="CK526" s="1126"/>
      <c r="CL526" s="1125">
        <f>(CL524*CL525*$G524)*$CJ$8</f>
        <v>0</v>
      </c>
      <c r="CM526" s="1126"/>
      <c r="CN526" s="1125">
        <f>(CN524*CN525*$G524)*$CT$8</f>
        <v>0</v>
      </c>
      <c r="CO526" s="1126"/>
      <c r="CP526" s="1125">
        <f>(CP524*CP525*$G524)*$CT$8</f>
        <v>0</v>
      </c>
      <c r="CQ526" s="1126"/>
      <c r="CR526" s="1125">
        <f>(CR524*CR525*$G524)*$CT$8</f>
        <v>0</v>
      </c>
      <c r="CS526" s="1126"/>
      <c r="CT526" s="1125">
        <f>(CT524*CT525*$G524)*$CT$8</f>
        <v>0</v>
      </c>
      <c r="CU526" s="1126"/>
      <c r="CV526" s="1125">
        <f>(CV524*CV525*$G524)*$DB$8</f>
        <v>0</v>
      </c>
      <c r="CW526" s="1126"/>
      <c r="CX526" s="1125">
        <f>(CX524*CX525*$G524)*$DB$8</f>
        <v>0</v>
      </c>
      <c r="CY526" s="1126"/>
      <c r="CZ526" s="1125">
        <f>(CZ524*CZ525*$G524)*$DB$8</f>
        <v>0</v>
      </c>
      <c r="DA526" s="1126"/>
      <c r="DB526" s="1125">
        <f>(DB524*DB525*$G524)*$DB$8</f>
        <v>0</v>
      </c>
      <c r="DC526" s="1126"/>
      <c r="DD526" s="1125">
        <f>(DD524*DD525*$G524)*$DB$8</f>
        <v>0</v>
      </c>
      <c r="DE526" s="1126"/>
      <c r="DF526" s="1125">
        <f>(DF524*DF525*$G524)*$DB$8</f>
        <v>0</v>
      </c>
      <c r="DG526" s="1126"/>
      <c r="DH526" s="1125">
        <f>(DH524*DH525*$G524)*$DB$8</f>
        <v>0</v>
      </c>
      <c r="DI526" s="1126"/>
      <c r="DJ526" s="1130">
        <f>(DJ524*DJ525*$G524)*$DB$8</f>
        <v>0</v>
      </c>
      <c r="DK526" s="1131"/>
      <c r="DL526" s="1125">
        <f>(DL524*DL525*$G524)*$DB$8</f>
        <v>0</v>
      </c>
      <c r="DM526" s="1126"/>
      <c r="DN526" s="1125">
        <f>(DN524*DN525*$G524)*$DB$8</f>
        <v>0</v>
      </c>
      <c r="DO526" s="1126"/>
      <c r="DP526" s="1125">
        <f>(DP524*DP525*$G524)*$DB$8</f>
        <v>0</v>
      </c>
      <c r="DQ526" s="1126"/>
      <c r="DR526" s="1125">
        <f>(DR524*DR525*$G524)*$DB$8</f>
        <v>0</v>
      </c>
      <c r="DS526" s="1126"/>
      <c r="DT526" s="1125">
        <f>(DT524*DT525*$G524)*$DB$8</f>
        <v>0</v>
      </c>
      <c r="DU526" s="1126"/>
      <c r="DV526" s="1125">
        <f>(DV524*DV525*$G524)*$DB$8</f>
        <v>0</v>
      </c>
      <c r="DW526" s="1126"/>
      <c r="DX526" s="1125">
        <f>(DX524*DX525*$G524)*$DB$8</f>
        <v>0</v>
      </c>
      <c r="DY526" s="1126"/>
      <c r="DZ526" s="1125">
        <f>(DZ524*DZ525*$G524)*$DB$8</f>
        <v>0</v>
      </c>
      <c r="EA526" s="1126"/>
      <c r="EB526" s="1125">
        <f>(EB524*EB525*$G524)*$DB$8</f>
        <v>0</v>
      </c>
      <c r="EC526" s="1126"/>
      <c r="ED526" s="1125">
        <f>(ED524*ED525*$G524)*$DB$8</f>
        <v>0</v>
      </c>
      <c r="EE526" s="1126"/>
      <c r="EF526" s="1125">
        <f>(EF524*EF525*$G524)*$DB$8</f>
        <v>0</v>
      </c>
      <c r="EG526" s="1126"/>
      <c r="EH526" s="1125">
        <f>(EH524*EH525*$G524)*$DB$8</f>
        <v>0</v>
      </c>
      <c r="EI526" s="1126"/>
      <c r="EJ526" s="1125">
        <f>(EJ524*EJ525*$G524)*$DB$8</f>
        <v>0</v>
      </c>
      <c r="EK526" s="1126"/>
      <c r="EL526" s="1125">
        <f>(EL524*EL525*$G524)*$DB$8</f>
        <v>0</v>
      </c>
      <c r="EM526" s="1126"/>
      <c r="EN526" s="1125">
        <f>(EN524*EN525*$G524)*$DB$8</f>
        <v>0</v>
      </c>
      <c r="EO526" s="1126"/>
      <c r="EP526" s="1125">
        <f>(EP524*EP525*$G524)*$DB$8</f>
        <v>0</v>
      </c>
      <c r="EQ526" s="1126"/>
      <c r="ER526" s="1125">
        <f>(ER524*ER525*$G524)*$DB$8</f>
        <v>0</v>
      </c>
      <c r="ES526" s="1126"/>
      <c r="ET526" s="1125">
        <f>(ET524*ET525*$G524)*$DB$8</f>
        <v>0</v>
      </c>
      <c r="EU526" s="1126"/>
      <c r="EV526" s="1125">
        <f>(EV524*EV525*$G524)*$DB$8</f>
        <v>0</v>
      </c>
      <c r="EW526" s="1126"/>
      <c r="EX526" s="1125">
        <f>(EX524*EX525*$G524)*$DB$8</f>
        <v>0</v>
      </c>
      <c r="EY526" s="1126"/>
      <c r="EZ526" s="1125">
        <f>(EZ524*EZ525*$G524)*$DB$8</f>
        <v>0</v>
      </c>
      <c r="FA526" s="1126"/>
      <c r="FB526" s="1125">
        <f>(FB524*FB525*$G524)*$DB$8</f>
        <v>0</v>
      </c>
      <c r="FC526" s="1126"/>
      <c r="FD526" s="1125">
        <f>(FD524*FD525*$G524)*$DB$8</f>
        <v>0</v>
      </c>
      <c r="FE526" s="1126"/>
      <c r="FF526" s="1125">
        <f>(FF524*FF525*$G524)*$DB$8</f>
        <v>0</v>
      </c>
      <c r="FG526" s="1126"/>
      <c r="FH526" s="1125">
        <f>(FH524*FH525*$G524)*$DB$8</f>
        <v>0</v>
      </c>
      <c r="FI526" s="1126"/>
      <c r="FJ526" s="1125">
        <f>(FJ524*FJ525*$G524)*$DB$8</f>
        <v>0</v>
      </c>
      <c r="FK526" s="1126"/>
      <c r="FL526" s="1125">
        <f>(FL524*FL525*$G524)*$DB$8</f>
        <v>0</v>
      </c>
      <c r="FM526" s="1126"/>
      <c r="FN526" s="1125">
        <f>(FN524*FN525*$G524)*$DB$8</f>
        <v>0</v>
      </c>
      <c r="FO526" s="1126"/>
      <c r="FP526" s="1125">
        <f>(FP524*FP525*$G524)*$DB$8</f>
        <v>0</v>
      </c>
      <c r="FQ526" s="1126"/>
      <c r="FR526" s="1125">
        <f>(FR524*FR525*$G524)*$DB$8</f>
        <v>0</v>
      </c>
      <c r="FS526" s="1126"/>
      <c r="FT526" s="1125">
        <f>(FT524*FT525*$G524)*$DB$8</f>
        <v>0</v>
      </c>
      <c r="FU526" s="1126"/>
      <c r="FV526" s="1125">
        <f>(FV524*FV525*$G524)*$DB$8</f>
        <v>0</v>
      </c>
      <c r="FW526" s="1126"/>
      <c r="FX526" s="1125">
        <f>(FX524*FX525*$G524)*$DB$8</f>
        <v>0</v>
      </c>
      <c r="FY526" s="1126"/>
      <c r="FZ526" s="1125">
        <f>(FZ524*FZ525*$G524)*$DB$8</f>
        <v>0</v>
      </c>
      <c r="GA526" s="1126"/>
      <c r="GB526" s="1125">
        <f>(GB524*GB525*$G524)*$DB$8</f>
        <v>0</v>
      </c>
      <c r="GC526" s="1126"/>
      <c r="GD526" s="1125">
        <f>(GD524*GD525*$G524)*$DB$8</f>
        <v>0</v>
      </c>
      <c r="GE526" s="1126"/>
      <c r="GF526" s="1125">
        <f>(GF524*GF525*$G524)*$DB$8</f>
        <v>0</v>
      </c>
      <c r="GG526" s="1126"/>
      <c r="GH526" s="1125">
        <f>(GH524*GH525*$G524)*$DB$8</f>
        <v>0</v>
      </c>
      <c r="GI526" s="1126"/>
      <c r="GJ526" s="1125">
        <f>(GJ524*GJ525*$G524)*$DB$8</f>
        <v>0</v>
      </c>
      <c r="GK526" s="1126"/>
      <c r="GL526" s="1125">
        <f>(GL524*GL525*$G524)*$DB$8</f>
        <v>0</v>
      </c>
      <c r="GM526" s="1126"/>
      <c r="GN526" s="1125">
        <f>(GN524*GN525*$G524)*$DB$8</f>
        <v>0</v>
      </c>
      <c r="GO526" s="1126"/>
      <c r="GP526" s="1125">
        <f>(GP524*GP525*$G524)*$DB$8</f>
        <v>0</v>
      </c>
      <c r="GQ526" s="1126"/>
      <c r="GR526" s="1125">
        <f>(GR524*GR525*$G524)*$DB$8</f>
        <v>0</v>
      </c>
      <c r="GS526" s="1126"/>
      <c r="GT526" s="1125">
        <f>(GT524*GT525*$G524)*$DB$8</f>
        <v>0</v>
      </c>
      <c r="GU526" s="1126"/>
      <c r="GV526" s="1125">
        <f t="shared" ref="GV526" si="2201">(GV524*GV525*$G524)*$DB$8</f>
        <v>0</v>
      </c>
      <c r="GW526" s="1126"/>
      <c r="GX526" s="1125">
        <f t="shared" ref="GX526" si="2202">(GX524*GX525*$G524)*$DB$8</f>
        <v>0</v>
      </c>
      <c r="GY526" s="1126"/>
      <c r="GZ526" s="1125">
        <f t="shared" ref="GZ526" si="2203">(GZ524*GZ525*$G524)*$DB$8</f>
        <v>0</v>
      </c>
      <c r="HA526" s="1126"/>
      <c r="HB526" s="1125">
        <f>(HB524*HB525*$G524)*$DB$8</f>
        <v>0</v>
      </c>
      <c r="HC526" s="1126"/>
      <c r="HD526" s="1125">
        <f t="shared" ref="HD526" si="2204">(HD524*HD525*$G524)*$DB$8</f>
        <v>0</v>
      </c>
      <c r="HE526" s="1126"/>
      <c r="HF526" s="1125">
        <f t="shared" ref="HF526" si="2205">(HF524*HF525*$G524)*$DB$8</f>
        <v>0</v>
      </c>
      <c r="HG526" s="1126"/>
      <c r="HH526" s="1125">
        <f t="shared" ref="HH526" si="2206">(HH524*HH525*$G524)*$DB$8</f>
        <v>0</v>
      </c>
      <c r="HI526" s="1126"/>
    </row>
    <row r="527" spans="1:217" ht="12.75" hidden="1" customHeight="1">
      <c r="A527" s="1139"/>
      <c r="B527" s="1140"/>
      <c r="C527" s="1139"/>
      <c r="D527" s="1141"/>
      <c r="E527" s="1141"/>
      <c r="F527" s="1142"/>
      <c r="G527" s="1141"/>
      <c r="H527" s="733"/>
      <c r="I527" s="1143"/>
      <c r="J527" s="1144"/>
      <c r="K527" s="839" t="s">
        <v>382</v>
      </c>
      <c r="L527" s="1121">
        <f>L526</f>
        <v>0</v>
      </c>
      <c r="M527" s="1122"/>
      <c r="N527" s="1121">
        <f>L527+N526</f>
        <v>0</v>
      </c>
      <c r="O527" s="1122"/>
      <c r="P527" s="1121">
        <f>N527+P526</f>
        <v>0</v>
      </c>
      <c r="Q527" s="1122"/>
      <c r="R527" s="1121">
        <f>P527+R526</f>
        <v>0</v>
      </c>
      <c r="S527" s="1122"/>
      <c r="T527" s="1121">
        <f>R527+T526</f>
        <v>0</v>
      </c>
      <c r="U527" s="1122"/>
      <c r="V527" s="1121">
        <f>T527+V526</f>
        <v>0</v>
      </c>
      <c r="W527" s="1122"/>
      <c r="X527" s="1121">
        <f>V527+X526</f>
        <v>0</v>
      </c>
      <c r="Y527" s="1122"/>
      <c r="Z527" s="1121">
        <f>X527+Z526</f>
        <v>0</v>
      </c>
      <c r="AA527" s="1122"/>
      <c r="AB527" s="1121">
        <f>Z527+AB526</f>
        <v>0</v>
      </c>
      <c r="AC527" s="1122"/>
      <c r="AD527" s="1121">
        <f>AB527+AD526</f>
        <v>0</v>
      </c>
      <c r="AE527" s="1122"/>
      <c r="AF527" s="1121">
        <f>AD527+AF526</f>
        <v>0</v>
      </c>
      <c r="AG527" s="1122"/>
      <c r="AH527" s="1121">
        <f>AF527+AH526</f>
        <v>0</v>
      </c>
      <c r="AI527" s="1122"/>
      <c r="AJ527" s="1121">
        <f>AH527+AJ526</f>
        <v>0</v>
      </c>
      <c r="AK527" s="1122"/>
      <c r="AL527" s="1121">
        <f>AJ527+AL526</f>
        <v>0</v>
      </c>
      <c r="AM527" s="1122"/>
      <c r="AN527" s="1121">
        <f>AL527+AN526</f>
        <v>0</v>
      </c>
      <c r="AO527" s="1122"/>
      <c r="AP527" s="1121">
        <f>AN527+AP526</f>
        <v>0</v>
      </c>
      <c r="AQ527" s="1122"/>
      <c r="AR527" s="1121">
        <f>AP527+AR526</f>
        <v>0</v>
      </c>
      <c r="AS527" s="1122"/>
      <c r="AT527" s="1121">
        <f>AR527+AT526</f>
        <v>0</v>
      </c>
      <c r="AU527" s="1122"/>
      <c r="AV527" s="1121">
        <f>AT527+AV526</f>
        <v>0</v>
      </c>
      <c r="AW527" s="1122"/>
      <c r="AX527" s="1121">
        <f>AV527+AX526</f>
        <v>0</v>
      </c>
      <c r="AY527" s="1122"/>
      <c r="AZ527" s="1121">
        <f>AX527+AZ526</f>
        <v>0</v>
      </c>
      <c r="BA527" s="1122"/>
      <c r="BB527" s="1121">
        <f>AZ527+BB526</f>
        <v>0</v>
      </c>
      <c r="BC527" s="1122"/>
      <c r="BD527" s="1121">
        <f>BB527+BD526</f>
        <v>0</v>
      </c>
      <c r="BE527" s="1122"/>
      <c r="BF527" s="1121">
        <f>BD527+BF526</f>
        <v>0</v>
      </c>
      <c r="BG527" s="1122"/>
      <c r="BH527" s="1121">
        <f>BF527+BH526</f>
        <v>0</v>
      </c>
      <c r="BI527" s="1122"/>
      <c r="BJ527" s="1121">
        <f>BH527+BJ526</f>
        <v>0</v>
      </c>
      <c r="BK527" s="1122"/>
      <c r="BL527" s="1121">
        <f>BJ527+BL526</f>
        <v>0</v>
      </c>
      <c r="BM527" s="1122"/>
      <c r="BN527" s="1121">
        <f>BL527+BN526</f>
        <v>0</v>
      </c>
      <c r="BO527" s="1122"/>
      <c r="BP527" s="1121">
        <f>BN527+BP526</f>
        <v>0</v>
      </c>
      <c r="BQ527" s="1122"/>
      <c r="BR527" s="1121">
        <f>BP527+BR526</f>
        <v>0</v>
      </c>
      <c r="BS527" s="1122"/>
      <c r="BT527" s="1121">
        <f>BR527+BT526</f>
        <v>0</v>
      </c>
      <c r="BU527" s="1122"/>
      <c r="BV527" s="1121">
        <f>BT527+BV526</f>
        <v>0</v>
      </c>
      <c r="BW527" s="1122"/>
      <c r="BX527" s="1121">
        <f>BV527+BX526</f>
        <v>0</v>
      </c>
      <c r="BY527" s="1122"/>
      <c r="BZ527" s="1121">
        <f>BX527+BZ526</f>
        <v>0</v>
      </c>
      <c r="CA527" s="1122"/>
      <c r="CB527" s="1121">
        <f>BZ527+CB526</f>
        <v>0</v>
      </c>
      <c r="CC527" s="1122"/>
      <c r="CD527" s="1121">
        <f>CB527+CD526</f>
        <v>0</v>
      </c>
      <c r="CE527" s="1122"/>
      <c r="CF527" s="1121">
        <f>CD527+CF526</f>
        <v>0</v>
      </c>
      <c r="CG527" s="1122"/>
      <c r="CH527" s="1121">
        <f>CF527+CH526</f>
        <v>0</v>
      </c>
      <c r="CI527" s="1122"/>
      <c r="CJ527" s="1121">
        <f>CH527+CJ526</f>
        <v>0</v>
      </c>
      <c r="CK527" s="1122"/>
      <c r="CL527" s="1121">
        <f>CJ527+CL526</f>
        <v>0</v>
      </c>
      <c r="CM527" s="1122"/>
      <c r="CN527" s="1121">
        <f>CL527+CN526</f>
        <v>0</v>
      </c>
      <c r="CO527" s="1122"/>
      <c r="CP527" s="1121">
        <f>CN527+CP526</f>
        <v>0</v>
      </c>
      <c r="CQ527" s="1122"/>
      <c r="CR527" s="1121">
        <f>CP527+CR526</f>
        <v>0</v>
      </c>
      <c r="CS527" s="1122"/>
      <c r="CT527" s="1121">
        <f>CR527+CT526</f>
        <v>0</v>
      </c>
      <c r="CU527" s="1122"/>
      <c r="CV527" s="1121">
        <f>CT527+CV526</f>
        <v>0</v>
      </c>
      <c r="CW527" s="1122"/>
      <c r="CX527" s="1121">
        <f>CV527+CX526</f>
        <v>0</v>
      </c>
      <c r="CY527" s="1122"/>
      <c r="CZ527" s="1121">
        <f>CX527+CZ526</f>
        <v>0</v>
      </c>
      <c r="DA527" s="1122"/>
      <c r="DB527" s="1121">
        <f>CZ527+DB526</f>
        <v>0</v>
      </c>
      <c r="DC527" s="1122"/>
      <c r="DD527" s="1121">
        <f>DB527+DD526</f>
        <v>0</v>
      </c>
      <c r="DE527" s="1122"/>
      <c r="DF527" s="1121">
        <f>DD527+DF526</f>
        <v>0</v>
      </c>
      <c r="DG527" s="1122"/>
      <c r="DH527" s="1121">
        <f>DF527+DH526</f>
        <v>0</v>
      </c>
      <c r="DI527" s="1122"/>
      <c r="DJ527" s="1127">
        <f>DH527+DJ526</f>
        <v>0</v>
      </c>
      <c r="DK527" s="1128"/>
      <c r="DL527" s="1121">
        <f>DJ527+DL526</f>
        <v>0</v>
      </c>
      <c r="DM527" s="1122"/>
      <c r="DN527" s="1121">
        <f>DL527+DN526</f>
        <v>0</v>
      </c>
      <c r="DO527" s="1122"/>
      <c r="DP527" s="1121">
        <f>DN527+DP526</f>
        <v>0</v>
      </c>
      <c r="DQ527" s="1122"/>
      <c r="DR527" s="1121">
        <f>DP527+DR526</f>
        <v>0</v>
      </c>
      <c r="DS527" s="1122"/>
      <c r="DT527" s="1121">
        <f>DR527+DT526</f>
        <v>0</v>
      </c>
      <c r="DU527" s="1122"/>
      <c r="DV527" s="1121">
        <f>DT527+DV526</f>
        <v>0</v>
      </c>
      <c r="DW527" s="1122"/>
      <c r="DX527" s="1121">
        <f>DV527+DX526</f>
        <v>0</v>
      </c>
      <c r="DY527" s="1122"/>
      <c r="DZ527" s="1121">
        <f>DX527+DZ526</f>
        <v>0</v>
      </c>
      <c r="EA527" s="1122"/>
      <c r="EB527" s="1121">
        <f>DZ527+EB526</f>
        <v>0</v>
      </c>
      <c r="EC527" s="1122"/>
      <c r="ED527" s="1121">
        <f>EB527+ED526</f>
        <v>0</v>
      </c>
      <c r="EE527" s="1122"/>
      <c r="EF527" s="1121">
        <f>ED527+EF526</f>
        <v>0</v>
      </c>
      <c r="EG527" s="1122"/>
      <c r="EH527" s="1121">
        <f>EF527+EH526</f>
        <v>0</v>
      </c>
      <c r="EI527" s="1122"/>
      <c r="EJ527" s="1121">
        <f>EH527+EJ526</f>
        <v>0</v>
      </c>
      <c r="EK527" s="1122"/>
      <c r="EL527" s="1121">
        <f>EJ527+EL526</f>
        <v>0</v>
      </c>
      <c r="EM527" s="1122"/>
      <c r="EN527" s="1121">
        <f>EL527+EN526</f>
        <v>0</v>
      </c>
      <c r="EO527" s="1122"/>
      <c r="EP527" s="1121">
        <f>EN527+EP526</f>
        <v>0</v>
      </c>
      <c r="EQ527" s="1122"/>
      <c r="ER527" s="1121">
        <f>EP527+ER526</f>
        <v>0</v>
      </c>
      <c r="ES527" s="1122"/>
      <c r="ET527" s="1121">
        <f>ER527+ET526</f>
        <v>0</v>
      </c>
      <c r="EU527" s="1122"/>
      <c r="EV527" s="1121">
        <f>ET527+EV526</f>
        <v>0</v>
      </c>
      <c r="EW527" s="1122"/>
      <c r="EX527" s="1121">
        <f>EV527+EX526</f>
        <v>0</v>
      </c>
      <c r="EY527" s="1122"/>
      <c r="EZ527" s="1121">
        <f>EX527+EZ526</f>
        <v>0</v>
      </c>
      <c r="FA527" s="1122"/>
      <c r="FB527" s="1121">
        <f>EZ527+FB526</f>
        <v>0</v>
      </c>
      <c r="FC527" s="1122"/>
      <c r="FD527" s="1121">
        <f>FB527+FD526</f>
        <v>0</v>
      </c>
      <c r="FE527" s="1122"/>
      <c r="FF527" s="1121">
        <f>FD527+FF526</f>
        <v>0</v>
      </c>
      <c r="FG527" s="1122"/>
      <c r="FH527" s="1121">
        <f>FF527+FH526</f>
        <v>0</v>
      </c>
      <c r="FI527" s="1122"/>
      <c r="FJ527" s="1121">
        <f>FH527+FJ526</f>
        <v>0</v>
      </c>
      <c r="FK527" s="1122"/>
      <c r="FL527" s="1121">
        <f>FJ527+FL526</f>
        <v>0</v>
      </c>
      <c r="FM527" s="1122"/>
      <c r="FN527" s="1121">
        <f>FL527+FN526</f>
        <v>0</v>
      </c>
      <c r="FO527" s="1122"/>
      <c r="FP527" s="1121">
        <f>FN527+FP526</f>
        <v>0</v>
      </c>
      <c r="FQ527" s="1122"/>
      <c r="FR527" s="1121">
        <f>FP527+FR526</f>
        <v>0</v>
      </c>
      <c r="FS527" s="1122"/>
      <c r="FT527" s="1121">
        <f>FR527+FT526</f>
        <v>0</v>
      </c>
      <c r="FU527" s="1122"/>
      <c r="FV527" s="1121">
        <f>FT527+FV526</f>
        <v>0</v>
      </c>
      <c r="FW527" s="1122"/>
      <c r="FX527" s="1121">
        <f>FV527+FX526</f>
        <v>0</v>
      </c>
      <c r="FY527" s="1122"/>
      <c r="FZ527" s="1121">
        <f>FX527+FZ526</f>
        <v>0</v>
      </c>
      <c r="GA527" s="1122"/>
      <c r="GB527" s="1121">
        <f>FZ527+GB526</f>
        <v>0</v>
      </c>
      <c r="GC527" s="1122"/>
      <c r="GD527" s="1121">
        <f>GB527+GD526</f>
        <v>0</v>
      </c>
      <c r="GE527" s="1122"/>
      <c r="GF527" s="1121">
        <f>GD527+GF526</f>
        <v>0</v>
      </c>
      <c r="GG527" s="1122"/>
      <c r="GH527" s="1121">
        <f>GF527+GH526</f>
        <v>0</v>
      </c>
      <c r="GI527" s="1122"/>
      <c r="GJ527" s="1121">
        <f>GH527+GJ526</f>
        <v>0</v>
      </c>
      <c r="GK527" s="1122"/>
      <c r="GL527" s="1121">
        <f>GJ527+GL526</f>
        <v>0</v>
      </c>
      <c r="GM527" s="1122"/>
      <c r="GN527" s="1121">
        <f>GL527+GN526</f>
        <v>0</v>
      </c>
      <c r="GO527" s="1122"/>
      <c r="GP527" s="1121">
        <f>GN527+GP526</f>
        <v>0</v>
      </c>
      <c r="GQ527" s="1122"/>
      <c r="GR527" s="1121">
        <f>GP527+GR526</f>
        <v>0</v>
      </c>
      <c r="GS527" s="1122"/>
      <c r="GT527" s="1121">
        <f>GR527+GT526</f>
        <v>0</v>
      </c>
      <c r="GU527" s="1122"/>
      <c r="GV527" s="1121">
        <f t="shared" ref="GV527" si="2207">GT527+GV526</f>
        <v>0</v>
      </c>
      <c r="GW527" s="1122"/>
      <c r="GX527" s="1121">
        <f t="shared" ref="GX527" si="2208">GV527+GX526</f>
        <v>0</v>
      </c>
      <c r="GY527" s="1122"/>
      <c r="GZ527" s="1121">
        <f t="shared" ref="GZ527" si="2209">GX527+GZ526</f>
        <v>0</v>
      </c>
      <c r="HA527" s="1122"/>
      <c r="HB527" s="1121">
        <f>GZ527+HB526</f>
        <v>0</v>
      </c>
      <c r="HC527" s="1122"/>
      <c r="HD527" s="1121">
        <f t="shared" ref="HD527" si="2210">HB527+HD526</f>
        <v>0</v>
      </c>
      <c r="HE527" s="1122"/>
      <c r="HF527" s="1121">
        <f t="shared" ref="HF527" si="2211">HD527+HF526</f>
        <v>0</v>
      </c>
      <c r="HG527" s="1122"/>
      <c r="HH527" s="1121">
        <f t="shared" ref="HH527" si="2212">HF527+HH526</f>
        <v>0</v>
      </c>
      <c r="HI527" s="1122"/>
    </row>
    <row r="528" spans="1:217" s="19" customFormat="1" ht="12.75" hidden="1" customHeight="1">
      <c r="A528" s="1139"/>
      <c r="B528" s="1140"/>
      <c r="C528" s="1139"/>
      <c r="D528" s="1141"/>
      <c r="E528" s="1141"/>
      <c r="F528" s="1142"/>
      <c r="G528" s="1141"/>
      <c r="H528" s="840"/>
      <c r="I528" s="1143"/>
      <c r="J528" s="1144"/>
      <c r="K528" s="841" t="s">
        <v>383</v>
      </c>
      <c r="L528" s="1117"/>
      <c r="M528" s="1118"/>
      <c r="N528" s="1117"/>
      <c r="O528" s="1118"/>
      <c r="P528" s="1117"/>
      <c r="Q528" s="1118"/>
      <c r="R528" s="1117">
        <v>0</v>
      </c>
      <c r="S528" s="1118"/>
      <c r="T528" s="1117"/>
      <c r="U528" s="1118"/>
      <c r="V528" s="1117"/>
      <c r="W528" s="1118"/>
      <c r="X528" s="1117"/>
      <c r="Y528" s="1118"/>
      <c r="Z528" s="1117"/>
      <c r="AA528" s="1118"/>
      <c r="AB528" s="1117"/>
      <c r="AC528" s="1118"/>
      <c r="AD528" s="1117"/>
      <c r="AE528" s="1118"/>
      <c r="AF528" s="1117"/>
      <c r="AG528" s="1118"/>
      <c r="AH528" s="1117"/>
      <c r="AI528" s="1118"/>
      <c r="AJ528" s="1117"/>
      <c r="AK528" s="1118"/>
      <c r="AL528" s="1117"/>
      <c r="AM528" s="1118"/>
      <c r="AN528" s="1117"/>
      <c r="AO528" s="1118"/>
      <c r="AP528" s="1117"/>
      <c r="AQ528" s="1118"/>
      <c r="AR528" s="1117"/>
      <c r="AS528" s="1118"/>
      <c r="AT528" s="1117"/>
      <c r="AU528" s="1118"/>
      <c r="AV528" s="1117"/>
      <c r="AW528" s="1118"/>
      <c r="AX528" s="1117"/>
      <c r="AY528" s="1118"/>
      <c r="AZ528" s="1117"/>
      <c r="BA528" s="1118"/>
      <c r="BB528" s="1117"/>
      <c r="BC528" s="1118"/>
      <c r="BD528" s="1117"/>
      <c r="BE528" s="1118"/>
      <c r="BF528" s="1117"/>
      <c r="BG528" s="1118"/>
      <c r="BH528" s="1117"/>
      <c r="BI528" s="1118"/>
      <c r="BJ528" s="1117"/>
      <c r="BK528" s="1118"/>
      <c r="BL528" s="1117"/>
      <c r="BM528" s="1118"/>
      <c r="BN528" s="1117"/>
      <c r="BO528" s="1118"/>
      <c r="BP528" s="1117"/>
      <c r="BQ528" s="1118"/>
      <c r="BR528" s="1117"/>
      <c r="BS528" s="1118"/>
      <c r="BT528" s="1117"/>
      <c r="BU528" s="1118"/>
      <c r="BV528" s="1117"/>
      <c r="BW528" s="1118"/>
      <c r="BX528" s="1117"/>
      <c r="BY528" s="1118"/>
      <c r="BZ528" s="1117"/>
      <c r="CA528" s="1118"/>
      <c r="CB528" s="1117"/>
      <c r="CC528" s="1118"/>
      <c r="CD528" s="1117"/>
      <c r="CE528" s="1118"/>
      <c r="CF528" s="1117"/>
      <c r="CG528" s="1118"/>
      <c r="CH528" s="1117"/>
      <c r="CI528" s="1118"/>
      <c r="CJ528" s="1117"/>
      <c r="CK528" s="1118"/>
      <c r="CL528" s="1117"/>
      <c r="CM528" s="1118"/>
      <c r="CN528" s="1117"/>
      <c r="CO528" s="1118"/>
      <c r="CP528" s="1117"/>
      <c r="CQ528" s="1118"/>
      <c r="CR528" s="1117"/>
      <c r="CS528" s="1118"/>
      <c r="CT528" s="1117"/>
      <c r="CU528" s="1118"/>
      <c r="CV528" s="1117"/>
      <c r="CW528" s="1118"/>
      <c r="CX528" s="1117"/>
      <c r="CY528" s="1118"/>
      <c r="CZ528" s="1117"/>
      <c r="DA528" s="1118"/>
      <c r="DB528" s="1117"/>
      <c r="DC528" s="1118"/>
      <c r="DD528" s="1117"/>
      <c r="DE528" s="1118"/>
      <c r="DF528" s="1117"/>
      <c r="DG528" s="1118"/>
      <c r="DH528" s="1117"/>
      <c r="DI528" s="1118"/>
      <c r="DJ528" s="1123"/>
      <c r="DK528" s="1124"/>
      <c r="DL528" s="1117"/>
      <c r="DM528" s="1118"/>
      <c r="DN528" s="1117"/>
      <c r="DO528" s="1118"/>
      <c r="DP528" s="1117"/>
      <c r="DQ528" s="1118"/>
      <c r="DR528" s="1117"/>
      <c r="DS528" s="1118"/>
      <c r="DT528" s="1117"/>
      <c r="DU528" s="1118"/>
      <c r="DV528" s="1117"/>
      <c r="DW528" s="1118"/>
      <c r="DX528" s="1117"/>
      <c r="DY528" s="1118"/>
      <c r="DZ528" s="1117"/>
      <c r="EA528" s="1118"/>
      <c r="EB528" s="1117"/>
      <c r="EC528" s="1118"/>
      <c r="ED528" s="1117"/>
      <c r="EE528" s="1118"/>
      <c r="EF528" s="1117"/>
      <c r="EG528" s="1118"/>
      <c r="EH528" s="1117"/>
      <c r="EI528" s="1118"/>
      <c r="EJ528" s="1117"/>
      <c r="EK528" s="1118"/>
      <c r="EL528" s="1117"/>
      <c r="EM528" s="1118"/>
      <c r="EN528" s="1117"/>
      <c r="EO528" s="1118"/>
      <c r="EP528" s="1117"/>
      <c r="EQ528" s="1118"/>
      <c r="ER528" s="1117"/>
      <c r="ES528" s="1118"/>
      <c r="ET528" s="1117"/>
      <c r="EU528" s="1118"/>
      <c r="EV528" s="1117"/>
      <c r="EW528" s="1118"/>
      <c r="EX528" s="1117"/>
      <c r="EY528" s="1118"/>
      <c r="EZ528" s="1117"/>
      <c r="FA528" s="1118"/>
      <c r="FB528" s="1117"/>
      <c r="FC528" s="1118"/>
      <c r="FD528" s="1117"/>
      <c r="FE528" s="1118"/>
      <c r="FF528" s="1117"/>
      <c r="FG528" s="1118"/>
      <c r="FH528" s="1117"/>
      <c r="FI528" s="1118"/>
      <c r="FJ528" s="1117"/>
      <c r="FK528" s="1118"/>
      <c r="FL528" s="1117"/>
      <c r="FM528" s="1118"/>
      <c r="FN528" s="1117"/>
      <c r="FO528" s="1118"/>
      <c r="FP528" s="1117"/>
      <c r="FQ528" s="1118"/>
      <c r="FR528" s="1117"/>
      <c r="FS528" s="1118"/>
      <c r="FT528" s="1117"/>
      <c r="FU528" s="1118"/>
      <c r="FV528" s="1117"/>
      <c r="FW528" s="1118"/>
      <c r="FX528" s="1117"/>
      <c r="FY528" s="1118"/>
      <c r="FZ528" s="1117"/>
      <c r="GA528" s="1118"/>
      <c r="GB528" s="1117"/>
      <c r="GC528" s="1118"/>
      <c r="GD528" s="1117"/>
      <c r="GE528" s="1118"/>
      <c r="GF528" s="1117"/>
      <c r="GG528" s="1118"/>
      <c r="GH528" s="1117"/>
      <c r="GI528" s="1118"/>
      <c r="GJ528" s="1117"/>
      <c r="GK528" s="1118"/>
      <c r="GL528" s="1117"/>
      <c r="GM528" s="1118"/>
      <c r="GN528" s="1117"/>
      <c r="GO528" s="1118"/>
      <c r="GP528" s="1117"/>
      <c r="GQ528" s="1118"/>
      <c r="GR528" s="1117"/>
      <c r="GS528" s="1118"/>
      <c r="GT528" s="1117"/>
      <c r="GU528" s="1118"/>
      <c r="GV528" s="1117"/>
      <c r="GW528" s="1118"/>
      <c r="GX528" s="1117"/>
      <c r="GY528" s="1118"/>
      <c r="GZ528" s="1117"/>
      <c r="HA528" s="1118"/>
      <c r="HB528" s="1117"/>
      <c r="HC528" s="1118"/>
      <c r="HD528" s="1117"/>
      <c r="HE528" s="1118"/>
      <c r="HF528" s="1117"/>
      <c r="HG528" s="1118"/>
      <c r="HH528" s="1117"/>
      <c r="HI528" s="1118"/>
    </row>
    <row r="529" spans="1:217" s="20" customFormat="1" ht="12.75" hidden="1" customHeight="1">
      <c r="A529" s="1139"/>
      <c r="B529" s="1140"/>
      <c r="C529" s="1139"/>
      <c r="D529" s="1141"/>
      <c r="E529" s="1141"/>
      <c r="F529" s="1142"/>
      <c r="G529" s="1141"/>
      <c r="H529" s="842"/>
      <c r="I529" s="1143"/>
      <c r="J529" s="1144"/>
      <c r="K529" s="843" t="s">
        <v>384</v>
      </c>
      <c r="L529" s="1113">
        <f>L528</f>
        <v>0</v>
      </c>
      <c r="M529" s="1114"/>
      <c r="N529" s="1113">
        <f>N528+L529</f>
        <v>0</v>
      </c>
      <c r="O529" s="1114"/>
      <c r="P529" s="1113">
        <f>P528+N529</f>
        <v>0</v>
      </c>
      <c r="Q529" s="1114"/>
      <c r="R529" s="1113">
        <f>R528+P529</f>
        <v>0</v>
      </c>
      <c r="S529" s="1114"/>
      <c r="T529" s="1113">
        <f>T528+R529</f>
        <v>0</v>
      </c>
      <c r="U529" s="1114"/>
      <c r="V529" s="1113">
        <f>V528+T529</f>
        <v>0</v>
      </c>
      <c r="W529" s="1114"/>
      <c r="X529" s="1113">
        <f>X528+V529</f>
        <v>0</v>
      </c>
      <c r="Y529" s="1114"/>
      <c r="Z529" s="1113">
        <f>Z528+X529</f>
        <v>0</v>
      </c>
      <c r="AA529" s="1114"/>
      <c r="AB529" s="1113">
        <f>AB528+Z529</f>
        <v>0</v>
      </c>
      <c r="AC529" s="1114"/>
      <c r="AD529" s="1113">
        <f>AD528+AB529</f>
        <v>0</v>
      </c>
      <c r="AE529" s="1114"/>
      <c r="AF529" s="1113">
        <f>AF528+AD529</f>
        <v>0</v>
      </c>
      <c r="AG529" s="1114"/>
      <c r="AH529" s="1113">
        <f>AH528+AF529</f>
        <v>0</v>
      </c>
      <c r="AI529" s="1114"/>
      <c r="AJ529" s="1113">
        <f>AJ528+AH529</f>
        <v>0</v>
      </c>
      <c r="AK529" s="1114"/>
      <c r="AL529" s="1113">
        <f>AL528+AJ529</f>
        <v>0</v>
      </c>
      <c r="AM529" s="1114"/>
      <c r="AN529" s="1113">
        <f>AN528+AL529</f>
        <v>0</v>
      </c>
      <c r="AO529" s="1114"/>
      <c r="AP529" s="1113">
        <f>AP528+AN529</f>
        <v>0</v>
      </c>
      <c r="AQ529" s="1114"/>
      <c r="AR529" s="1113">
        <f>AR528+AP529</f>
        <v>0</v>
      </c>
      <c r="AS529" s="1114"/>
      <c r="AT529" s="1113">
        <f>AT528+AR529</f>
        <v>0</v>
      </c>
      <c r="AU529" s="1114"/>
      <c r="AV529" s="1113">
        <f>AV528+AT529</f>
        <v>0</v>
      </c>
      <c r="AW529" s="1114"/>
      <c r="AX529" s="1113">
        <f>AX528+AV529</f>
        <v>0</v>
      </c>
      <c r="AY529" s="1114"/>
      <c r="AZ529" s="1113">
        <f>AZ528+AX529</f>
        <v>0</v>
      </c>
      <c r="BA529" s="1114"/>
      <c r="BB529" s="1113">
        <f>BB528+AZ529</f>
        <v>0</v>
      </c>
      <c r="BC529" s="1114"/>
      <c r="BD529" s="1113">
        <f>BD528+BB529</f>
        <v>0</v>
      </c>
      <c r="BE529" s="1114"/>
      <c r="BF529" s="1113">
        <f>BF528+BD529</f>
        <v>0</v>
      </c>
      <c r="BG529" s="1114"/>
      <c r="BH529" s="1113">
        <f>BH528+BF529</f>
        <v>0</v>
      </c>
      <c r="BI529" s="1114"/>
      <c r="BJ529" s="1113">
        <f>BJ528+BH529</f>
        <v>0</v>
      </c>
      <c r="BK529" s="1114"/>
      <c r="BL529" s="1113">
        <f>BL528+BJ529</f>
        <v>0</v>
      </c>
      <c r="BM529" s="1114"/>
      <c r="BN529" s="1113">
        <f>BN528+BL529</f>
        <v>0</v>
      </c>
      <c r="BO529" s="1114"/>
      <c r="BP529" s="1113">
        <f>BP528+BN529</f>
        <v>0</v>
      </c>
      <c r="BQ529" s="1114"/>
      <c r="BR529" s="1113">
        <f>BR528+BP529</f>
        <v>0</v>
      </c>
      <c r="BS529" s="1114"/>
      <c r="BT529" s="1113">
        <f>BT528+BR529</f>
        <v>0</v>
      </c>
      <c r="BU529" s="1114"/>
      <c r="BV529" s="1113">
        <f>BV528+BT529</f>
        <v>0</v>
      </c>
      <c r="BW529" s="1114"/>
      <c r="BX529" s="1113">
        <f>BX528+BV529</f>
        <v>0</v>
      </c>
      <c r="BY529" s="1114"/>
      <c r="BZ529" s="1113">
        <f>BZ528+BX529</f>
        <v>0</v>
      </c>
      <c r="CA529" s="1114"/>
      <c r="CB529" s="1113">
        <f>CB528+BZ529</f>
        <v>0</v>
      </c>
      <c r="CC529" s="1114"/>
      <c r="CD529" s="1113">
        <f>CD528+CB529</f>
        <v>0</v>
      </c>
      <c r="CE529" s="1114"/>
      <c r="CF529" s="1113">
        <f>CF528+CD529</f>
        <v>0</v>
      </c>
      <c r="CG529" s="1114"/>
      <c r="CH529" s="1113">
        <f>CH528+CF529</f>
        <v>0</v>
      </c>
      <c r="CI529" s="1114"/>
      <c r="CJ529" s="1113">
        <f>CJ528+CH529</f>
        <v>0</v>
      </c>
      <c r="CK529" s="1114"/>
      <c r="CL529" s="1113">
        <f>CL528+CJ529</f>
        <v>0</v>
      </c>
      <c r="CM529" s="1114"/>
      <c r="CN529" s="1113">
        <f>CN528+CL529</f>
        <v>0</v>
      </c>
      <c r="CO529" s="1114"/>
      <c r="CP529" s="1113">
        <f>CP528+CN529</f>
        <v>0</v>
      </c>
      <c r="CQ529" s="1114"/>
      <c r="CR529" s="1113">
        <f>CR528+CP529</f>
        <v>0</v>
      </c>
      <c r="CS529" s="1114"/>
      <c r="CT529" s="1113">
        <f>CT528+CR529</f>
        <v>0</v>
      </c>
      <c r="CU529" s="1114"/>
      <c r="CV529" s="1113">
        <f>CV528+CT529</f>
        <v>0</v>
      </c>
      <c r="CW529" s="1114"/>
      <c r="CX529" s="1113">
        <f>CX528+CV529</f>
        <v>0</v>
      </c>
      <c r="CY529" s="1114"/>
      <c r="CZ529" s="1113">
        <f>CZ528+CX529</f>
        <v>0</v>
      </c>
      <c r="DA529" s="1114"/>
      <c r="DB529" s="1113">
        <f>DB528+CZ529</f>
        <v>0</v>
      </c>
      <c r="DC529" s="1114"/>
      <c r="DD529" s="1113">
        <f>DD528+DB529</f>
        <v>0</v>
      </c>
      <c r="DE529" s="1114"/>
      <c r="DF529" s="1113">
        <f>DF528+DD529</f>
        <v>0</v>
      </c>
      <c r="DG529" s="1114"/>
      <c r="DH529" s="1113">
        <f>DH528+DF529</f>
        <v>0</v>
      </c>
      <c r="DI529" s="1114"/>
      <c r="DJ529" s="1119">
        <f>DJ528+DH529</f>
        <v>0</v>
      </c>
      <c r="DK529" s="1120"/>
      <c r="DL529" s="1113">
        <f>DL528+DJ529</f>
        <v>0</v>
      </c>
      <c r="DM529" s="1114"/>
      <c r="DN529" s="1113">
        <f>DN528+DL529</f>
        <v>0</v>
      </c>
      <c r="DO529" s="1114"/>
      <c r="DP529" s="1113">
        <f>DP528+DN529</f>
        <v>0</v>
      </c>
      <c r="DQ529" s="1114"/>
      <c r="DR529" s="1113">
        <f>DR528+DP529</f>
        <v>0</v>
      </c>
      <c r="DS529" s="1114"/>
      <c r="DT529" s="1113">
        <f>DT528+DR529</f>
        <v>0</v>
      </c>
      <c r="DU529" s="1114"/>
      <c r="DV529" s="1113">
        <f>DV528+DT529</f>
        <v>0</v>
      </c>
      <c r="DW529" s="1114"/>
      <c r="DX529" s="1113">
        <f>DX528+DV529</f>
        <v>0</v>
      </c>
      <c r="DY529" s="1114"/>
      <c r="DZ529" s="1113">
        <f>DZ528+DX529</f>
        <v>0</v>
      </c>
      <c r="EA529" s="1114"/>
      <c r="EB529" s="1113">
        <f>EB528+DZ529</f>
        <v>0</v>
      </c>
      <c r="EC529" s="1114"/>
      <c r="ED529" s="1113">
        <f>ED528+EB529</f>
        <v>0</v>
      </c>
      <c r="EE529" s="1114"/>
      <c r="EF529" s="1113">
        <f>EF528+ED529</f>
        <v>0</v>
      </c>
      <c r="EG529" s="1114"/>
      <c r="EH529" s="1113">
        <f>EH528+EF529</f>
        <v>0</v>
      </c>
      <c r="EI529" s="1114"/>
      <c r="EJ529" s="1113">
        <f>EJ528+EH529</f>
        <v>0</v>
      </c>
      <c r="EK529" s="1114"/>
      <c r="EL529" s="1113">
        <f>EL528+EJ529</f>
        <v>0</v>
      </c>
      <c r="EM529" s="1114"/>
      <c r="EN529" s="1113">
        <f>EN528+EL529</f>
        <v>0</v>
      </c>
      <c r="EO529" s="1114"/>
      <c r="EP529" s="1113">
        <f>EP528+EN529</f>
        <v>0</v>
      </c>
      <c r="EQ529" s="1114"/>
      <c r="ER529" s="1113">
        <f>ER528+EP529</f>
        <v>0</v>
      </c>
      <c r="ES529" s="1114"/>
      <c r="ET529" s="1113">
        <f>ET528+ER529</f>
        <v>0</v>
      </c>
      <c r="EU529" s="1114"/>
      <c r="EV529" s="1113">
        <f>EV528+ET529</f>
        <v>0</v>
      </c>
      <c r="EW529" s="1114"/>
      <c r="EX529" s="1113">
        <f>EX528+EV529</f>
        <v>0</v>
      </c>
      <c r="EY529" s="1114"/>
      <c r="EZ529" s="1113">
        <f>EZ528+EX529</f>
        <v>0</v>
      </c>
      <c r="FA529" s="1114"/>
      <c r="FB529" s="1113">
        <f>FB528+EZ529</f>
        <v>0</v>
      </c>
      <c r="FC529" s="1114"/>
      <c r="FD529" s="1113">
        <f>FD528+FB529</f>
        <v>0</v>
      </c>
      <c r="FE529" s="1114"/>
      <c r="FF529" s="1113">
        <f>FF528+FD529</f>
        <v>0</v>
      </c>
      <c r="FG529" s="1114"/>
      <c r="FH529" s="1113">
        <f>FH528+FF529</f>
        <v>0</v>
      </c>
      <c r="FI529" s="1114"/>
      <c r="FJ529" s="1113">
        <f>FJ528+FH529</f>
        <v>0</v>
      </c>
      <c r="FK529" s="1114"/>
      <c r="FL529" s="1113">
        <f>FL528+FJ529</f>
        <v>0</v>
      </c>
      <c r="FM529" s="1114"/>
      <c r="FN529" s="1113">
        <f>FN528+FL529</f>
        <v>0</v>
      </c>
      <c r="FO529" s="1114"/>
      <c r="FP529" s="1113">
        <f>FP528+FN529</f>
        <v>0</v>
      </c>
      <c r="FQ529" s="1114"/>
      <c r="FR529" s="1113">
        <f>FR528+FP529</f>
        <v>0</v>
      </c>
      <c r="FS529" s="1114"/>
      <c r="FT529" s="1113">
        <f>FT528+FR529</f>
        <v>0</v>
      </c>
      <c r="FU529" s="1114"/>
      <c r="FV529" s="1113">
        <f>FV528+FT529</f>
        <v>0</v>
      </c>
      <c r="FW529" s="1114"/>
      <c r="FX529" s="1113">
        <f>FX528+FV529</f>
        <v>0</v>
      </c>
      <c r="FY529" s="1114"/>
      <c r="FZ529" s="1113">
        <f>FZ528+FX529</f>
        <v>0</v>
      </c>
      <c r="GA529" s="1114"/>
      <c r="GB529" s="1113">
        <f>GB528+FZ529</f>
        <v>0</v>
      </c>
      <c r="GC529" s="1114"/>
      <c r="GD529" s="1113">
        <f>GD528+GB529</f>
        <v>0</v>
      </c>
      <c r="GE529" s="1114"/>
      <c r="GF529" s="1113">
        <f>GF528+GD529</f>
        <v>0</v>
      </c>
      <c r="GG529" s="1114"/>
      <c r="GH529" s="1113">
        <f>GH528+GF529</f>
        <v>0</v>
      </c>
      <c r="GI529" s="1114"/>
      <c r="GJ529" s="1113">
        <f>GJ528+GH529</f>
        <v>0</v>
      </c>
      <c r="GK529" s="1114"/>
      <c r="GL529" s="1113">
        <f>GL528+GJ529</f>
        <v>0</v>
      </c>
      <c r="GM529" s="1114"/>
      <c r="GN529" s="1113">
        <f>GN528+GL529</f>
        <v>0</v>
      </c>
      <c r="GO529" s="1114"/>
      <c r="GP529" s="1113">
        <f>GP528+GN529</f>
        <v>0</v>
      </c>
      <c r="GQ529" s="1114"/>
      <c r="GR529" s="1113">
        <f>GR528+GP529</f>
        <v>0</v>
      </c>
      <c r="GS529" s="1114"/>
      <c r="GT529" s="1113">
        <f>GT528+GR529</f>
        <v>0</v>
      </c>
      <c r="GU529" s="1114"/>
      <c r="GV529" s="1113">
        <f t="shared" ref="GV529" si="2213">GV528+GT529</f>
        <v>0</v>
      </c>
      <c r="GW529" s="1114"/>
      <c r="GX529" s="1113">
        <f t="shared" ref="GX529" si="2214">GX528+GV529</f>
        <v>0</v>
      </c>
      <c r="GY529" s="1114"/>
      <c r="GZ529" s="1113">
        <f t="shared" ref="GZ529" si="2215">GZ528+GX529</f>
        <v>0</v>
      </c>
      <c r="HA529" s="1114"/>
      <c r="HB529" s="1113">
        <f>HB528+GZ529</f>
        <v>0</v>
      </c>
      <c r="HC529" s="1114"/>
      <c r="HD529" s="1113">
        <f t="shared" ref="HD529" si="2216">HD528+HB529</f>
        <v>0</v>
      </c>
      <c r="HE529" s="1114"/>
      <c r="HF529" s="1113">
        <f t="shared" ref="HF529" si="2217">HF528+HD529</f>
        <v>0</v>
      </c>
      <c r="HG529" s="1114"/>
      <c r="HH529" s="1113">
        <f t="shared" ref="HH529" si="2218">HH528+HF529</f>
        <v>0</v>
      </c>
      <c r="HI529" s="1114"/>
    </row>
    <row r="530" spans="1:217" s="21" customFormat="1" ht="12.75" hidden="1" customHeight="1">
      <c r="A530" s="1139"/>
      <c r="B530" s="1140"/>
      <c r="C530" s="1139"/>
      <c r="D530" s="1141"/>
      <c r="E530" s="1141"/>
      <c r="F530" s="1142"/>
      <c r="G530" s="1141"/>
      <c r="H530" s="844"/>
      <c r="I530" s="1143"/>
      <c r="J530" s="1144"/>
      <c r="K530" s="845" t="s">
        <v>385</v>
      </c>
      <c r="L530" s="1108" t="e">
        <f>IF($E524&gt;0,L527/$E524,"-")</f>
        <v>#N/A</v>
      </c>
      <c r="M530" s="1109"/>
      <c r="N530" s="1108" t="e">
        <f>IF($E524&gt;0,N527/$E524,"-")</f>
        <v>#N/A</v>
      </c>
      <c r="O530" s="1109"/>
      <c r="P530" s="1108" t="e">
        <f>IF($E524&gt;0,P527/$E524,"-")</f>
        <v>#N/A</v>
      </c>
      <c r="Q530" s="1109"/>
      <c r="R530" s="1108" t="e">
        <f>IF($E524&gt;0,R527/$E524,"-")</f>
        <v>#N/A</v>
      </c>
      <c r="S530" s="1109"/>
      <c r="T530" s="1108" t="e">
        <f>IF($E524&gt;0,T527/$E524,"-")</f>
        <v>#N/A</v>
      </c>
      <c r="U530" s="1109"/>
      <c r="V530" s="1108" t="e">
        <f>IF($E524&gt;0,V527/$E524,"-")</f>
        <v>#N/A</v>
      </c>
      <c r="W530" s="1109"/>
      <c r="X530" s="1108" t="e">
        <f>IF($E524&gt;0,X527/$E524,"-")</f>
        <v>#N/A</v>
      </c>
      <c r="Y530" s="1109"/>
      <c r="Z530" s="1108" t="e">
        <f>IF($E524&gt;0,Z527/$E524,"-")</f>
        <v>#N/A</v>
      </c>
      <c r="AA530" s="1109"/>
      <c r="AB530" s="1108" t="e">
        <f>IF($E524&gt;0,AB527/$E524,"-")</f>
        <v>#N/A</v>
      </c>
      <c r="AC530" s="1109"/>
      <c r="AD530" s="1108" t="e">
        <f>IF($E524&gt;0,AD527/$E524,"-")</f>
        <v>#N/A</v>
      </c>
      <c r="AE530" s="1109"/>
      <c r="AF530" s="1108" t="e">
        <f>IF($E524&gt;0,AF527/$E524,"-")</f>
        <v>#N/A</v>
      </c>
      <c r="AG530" s="1109"/>
      <c r="AH530" s="1108" t="e">
        <f>IF($E524&gt;0,AH527/$E524,"-")</f>
        <v>#N/A</v>
      </c>
      <c r="AI530" s="1109"/>
      <c r="AJ530" s="1108" t="e">
        <f>IF($E524&gt;0,AJ527/$E524,"-")</f>
        <v>#N/A</v>
      </c>
      <c r="AK530" s="1109"/>
      <c r="AL530" s="1108" t="e">
        <f>IF($E524&gt;0,AL527/$E524,"-")</f>
        <v>#N/A</v>
      </c>
      <c r="AM530" s="1109"/>
      <c r="AN530" s="1108" t="e">
        <f>IF($E524&gt;0,AN527/$E524,"-")</f>
        <v>#N/A</v>
      </c>
      <c r="AO530" s="1109"/>
      <c r="AP530" s="1108" t="e">
        <f>IF($E524&gt;0,AP527/$E524,"-")</f>
        <v>#N/A</v>
      </c>
      <c r="AQ530" s="1109"/>
      <c r="AR530" s="1108" t="e">
        <f>IF($E524&gt;0,AR527/$E524,"-")</f>
        <v>#N/A</v>
      </c>
      <c r="AS530" s="1109"/>
      <c r="AT530" s="1108" t="e">
        <f>IF($E524&gt;0,AT527/$E524,"-")</f>
        <v>#N/A</v>
      </c>
      <c r="AU530" s="1109"/>
      <c r="AV530" s="1108" t="e">
        <f>IF($E524&gt;0,AV527/$E524,"-")</f>
        <v>#N/A</v>
      </c>
      <c r="AW530" s="1109"/>
      <c r="AX530" s="1108" t="e">
        <f>IF($E524&gt;0,AX527/$E524,"-")</f>
        <v>#N/A</v>
      </c>
      <c r="AY530" s="1109"/>
      <c r="AZ530" s="1108" t="e">
        <f>IF($E524&gt;0,AZ527/$E524,"-")</f>
        <v>#N/A</v>
      </c>
      <c r="BA530" s="1109"/>
      <c r="BB530" s="1108" t="e">
        <f>IF($E524&gt;0,BB527/$E524,"-")</f>
        <v>#N/A</v>
      </c>
      <c r="BC530" s="1109"/>
      <c r="BD530" s="1108" t="e">
        <f>IF($E524&gt;0,BD527/$E524,"-")</f>
        <v>#N/A</v>
      </c>
      <c r="BE530" s="1109"/>
      <c r="BF530" s="1108" t="e">
        <f>IF($E524&gt;0,BF527/$E524,"-")</f>
        <v>#N/A</v>
      </c>
      <c r="BG530" s="1109"/>
      <c r="BH530" s="1108" t="e">
        <f>IF($E524&gt;0,BH527/$E524,"-")</f>
        <v>#N/A</v>
      </c>
      <c r="BI530" s="1109"/>
      <c r="BJ530" s="1108" t="e">
        <f>IF($E524&gt;0,BJ527/$E524,"-")</f>
        <v>#N/A</v>
      </c>
      <c r="BK530" s="1109"/>
      <c r="BL530" s="1108" t="e">
        <f>IF($E524&gt;0,BL527/$E524,"-")</f>
        <v>#N/A</v>
      </c>
      <c r="BM530" s="1109"/>
      <c r="BN530" s="1108" t="e">
        <f>IF($E524&gt;0,BN527/$E524,"-")</f>
        <v>#N/A</v>
      </c>
      <c r="BO530" s="1109"/>
      <c r="BP530" s="1108" t="e">
        <f>IF($E524&gt;0,BP527/$E524,"-")</f>
        <v>#N/A</v>
      </c>
      <c r="BQ530" s="1109"/>
      <c r="BR530" s="1108" t="e">
        <f>IF($E524&gt;0,BR527/$E524,"-")</f>
        <v>#N/A</v>
      </c>
      <c r="BS530" s="1109"/>
      <c r="BT530" s="1108" t="e">
        <f>IF($E524&gt;0,BT527/$E524,"-")</f>
        <v>#N/A</v>
      </c>
      <c r="BU530" s="1109"/>
      <c r="BV530" s="1108" t="e">
        <f>IF($E524&gt;0,BV527/$E524,"-")</f>
        <v>#N/A</v>
      </c>
      <c r="BW530" s="1109"/>
      <c r="BX530" s="1108" t="e">
        <f>IF($E524&gt;0,BX527/$E524,"-")</f>
        <v>#N/A</v>
      </c>
      <c r="BY530" s="1109"/>
      <c r="BZ530" s="1108" t="e">
        <f>IF($E524&gt;0,BZ527/$E524,"-")</f>
        <v>#N/A</v>
      </c>
      <c r="CA530" s="1109"/>
      <c r="CB530" s="1108" t="e">
        <f>IF($E524&gt;0,CB527/$E524,"-")</f>
        <v>#N/A</v>
      </c>
      <c r="CC530" s="1109"/>
      <c r="CD530" s="1108" t="e">
        <f>IF($E524&gt;0,CD527/$E524,"-")</f>
        <v>#N/A</v>
      </c>
      <c r="CE530" s="1109"/>
      <c r="CF530" s="1108" t="e">
        <f>IF($E524&gt;0,CF527/$E524,"-")</f>
        <v>#N/A</v>
      </c>
      <c r="CG530" s="1109"/>
      <c r="CH530" s="1108" t="e">
        <f>IF($E524&gt;0,CH527/$E524,"-")</f>
        <v>#N/A</v>
      </c>
      <c r="CI530" s="1109"/>
      <c r="CJ530" s="1108" t="e">
        <f>IF($E524&gt;0,CJ527/$E524,"-")</f>
        <v>#N/A</v>
      </c>
      <c r="CK530" s="1109"/>
      <c r="CL530" s="1108" t="e">
        <f>IF($E524&gt;0,CL527/$E524,"-")</f>
        <v>#N/A</v>
      </c>
      <c r="CM530" s="1109"/>
      <c r="CN530" s="1108" t="e">
        <f>IF($E524&gt;0,CN527/$E524,"-")</f>
        <v>#N/A</v>
      </c>
      <c r="CO530" s="1109"/>
      <c r="CP530" s="1108" t="e">
        <f>IF($E524&gt;0,CP527/$E524,"-")</f>
        <v>#N/A</v>
      </c>
      <c r="CQ530" s="1109"/>
      <c r="CR530" s="1108" t="e">
        <f>IF($E524&gt;0,CR527/$E524,"-")</f>
        <v>#N/A</v>
      </c>
      <c r="CS530" s="1109"/>
      <c r="CT530" s="1108" t="e">
        <f>IF($E524&gt;0,CT527/$E524,"-")</f>
        <v>#N/A</v>
      </c>
      <c r="CU530" s="1109"/>
      <c r="CV530" s="1108" t="e">
        <f>IF($E524&gt;0,CV527/$E524,"-")</f>
        <v>#N/A</v>
      </c>
      <c r="CW530" s="1109"/>
      <c r="CX530" s="1108" t="e">
        <f>IF($E524&gt;0,CX527/$E524,"-")</f>
        <v>#N/A</v>
      </c>
      <c r="CY530" s="1109"/>
      <c r="CZ530" s="1108" t="e">
        <f>IF($E524&gt;0,CZ527/$E524,"-")</f>
        <v>#N/A</v>
      </c>
      <c r="DA530" s="1109"/>
      <c r="DB530" s="1108" t="e">
        <f>IF($E524&gt;0,DB527/$E524,"-")</f>
        <v>#N/A</v>
      </c>
      <c r="DC530" s="1109"/>
      <c r="DD530" s="1108" t="e">
        <f>IF($E524&gt;0,DD527/$E524,"-")</f>
        <v>#N/A</v>
      </c>
      <c r="DE530" s="1109"/>
      <c r="DF530" s="1108" t="e">
        <f>IF($E524&gt;0,DF527/$E524,"-")</f>
        <v>#N/A</v>
      </c>
      <c r="DG530" s="1109"/>
      <c r="DH530" s="1108" t="e">
        <f>IF($E524&gt;0,DH527/$E524,"-")</f>
        <v>#N/A</v>
      </c>
      <c r="DI530" s="1109"/>
      <c r="DJ530" s="1115" t="e">
        <f>IF($E524&gt;0,DJ527/$E524,"-")</f>
        <v>#N/A</v>
      </c>
      <c r="DK530" s="1116"/>
      <c r="DL530" s="1108" t="e">
        <f>IF($E524&gt;0,DL527/$E524,"-")</f>
        <v>#N/A</v>
      </c>
      <c r="DM530" s="1109"/>
      <c r="DN530" s="1108" t="e">
        <f>IF($E524&gt;0,DN527/$E524,"-")</f>
        <v>#N/A</v>
      </c>
      <c r="DO530" s="1109"/>
      <c r="DP530" s="1108" t="e">
        <f>IF($E524&gt;0,DP527/$E524,"-")</f>
        <v>#N/A</v>
      </c>
      <c r="DQ530" s="1109"/>
      <c r="DR530" s="1108" t="e">
        <f>IF($E524&gt;0,DR527/$E524,"-")</f>
        <v>#N/A</v>
      </c>
      <c r="DS530" s="1109"/>
      <c r="DT530" s="1108" t="e">
        <f>IF($E524&gt;0,DT527/$E524,"-")</f>
        <v>#N/A</v>
      </c>
      <c r="DU530" s="1109"/>
      <c r="DV530" s="1108" t="e">
        <f>IF($E524&gt;0,DV527/$E524,"-")</f>
        <v>#N/A</v>
      </c>
      <c r="DW530" s="1109"/>
      <c r="DX530" s="1108" t="e">
        <f>IF($E524&gt;0,DX527/$E524,"-")</f>
        <v>#N/A</v>
      </c>
      <c r="DY530" s="1109"/>
      <c r="DZ530" s="1108" t="e">
        <f>IF($E524&gt;0,DZ527/$E524,"-")</f>
        <v>#N/A</v>
      </c>
      <c r="EA530" s="1109"/>
      <c r="EB530" s="1108" t="e">
        <f>IF($E524&gt;0,EB527/$E524,"-")</f>
        <v>#N/A</v>
      </c>
      <c r="EC530" s="1109"/>
      <c r="ED530" s="1108" t="e">
        <f>IF($E524&gt;0,ED527/$E524,"-")</f>
        <v>#N/A</v>
      </c>
      <c r="EE530" s="1109"/>
      <c r="EF530" s="1108" t="e">
        <f>IF($E524&gt;0,EF527/$E524,"-")</f>
        <v>#N/A</v>
      </c>
      <c r="EG530" s="1109"/>
      <c r="EH530" s="1108" t="e">
        <f>IF($E524&gt;0,EH527/$E524,"-")</f>
        <v>#N/A</v>
      </c>
      <c r="EI530" s="1109"/>
      <c r="EJ530" s="1108" t="e">
        <f>IF($E524&gt;0,EJ527/$E524,"-")</f>
        <v>#N/A</v>
      </c>
      <c r="EK530" s="1109"/>
      <c r="EL530" s="1108" t="e">
        <f>IF($E524&gt;0,EL527/$E524,"-")</f>
        <v>#N/A</v>
      </c>
      <c r="EM530" s="1109"/>
      <c r="EN530" s="1108" t="e">
        <f>IF($E524&gt;0,EN527/$E524,"-")</f>
        <v>#N/A</v>
      </c>
      <c r="EO530" s="1109"/>
      <c r="EP530" s="1108" t="e">
        <f>IF($E524&gt;0,EP527/$E524,"-")</f>
        <v>#N/A</v>
      </c>
      <c r="EQ530" s="1109"/>
      <c r="ER530" s="1108" t="e">
        <f>IF($E524&gt;0,ER527/$E524,"-")</f>
        <v>#N/A</v>
      </c>
      <c r="ES530" s="1109"/>
      <c r="ET530" s="1108" t="e">
        <f>IF($E524&gt;0,ET527/$E524,"-")</f>
        <v>#N/A</v>
      </c>
      <c r="EU530" s="1109"/>
      <c r="EV530" s="1108" t="e">
        <f>IF($E524&gt;0,EV527/$E524,"-")</f>
        <v>#N/A</v>
      </c>
      <c r="EW530" s="1109"/>
      <c r="EX530" s="1108" t="e">
        <f>IF($E524&gt;0,EX527/$E524,"-")</f>
        <v>#N/A</v>
      </c>
      <c r="EY530" s="1109"/>
      <c r="EZ530" s="1108" t="e">
        <f>IF($E524&gt;0,EZ527/$E524,"-")</f>
        <v>#N/A</v>
      </c>
      <c r="FA530" s="1109"/>
      <c r="FB530" s="1108" t="e">
        <f>IF($E524&gt;0,FB527/$E524,"-")</f>
        <v>#N/A</v>
      </c>
      <c r="FC530" s="1109"/>
      <c r="FD530" s="1108" t="e">
        <f>IF($E524&gt;0,FD527/$E524,"-")</f>
        <v>#N/A</v>
      </c>
      <c r="FE530" s="1109"/>
      <c r="FF530" s="1108" t="e">
        <f>IF($E524&gt;0,FF527/$E524,"-")</f>
        <v>#N/A</v>
      </c>
      <c r="FG530" s="1109"/>
      <c r="FH530" s="1108" t="e">
        <f>IF($E524&gt;0,FH527/$E524,"-")</f>
        <v>#N/A</v>
      </c>
      <c r="FI530" s="1109"/>
      <c r="FJ530" s="1108" t="e">
        <f>IF($E524&gt;0,FJ527/$E524,"-")</f>
        <v>#N/A</v>
      </c>
      <c r="FK530" s="1109"/>
      <c r="FL530" s="1108" t="e">
        <f>IF($E524&gt;0,FL527/$E524,"-")</f>
        <v>#N/A</v>
      </c>
      <c r="FM530" s="1109"/>
      <c r="FN530" s="1108" t="e">
        <f>IF($E524&gt;0,FN527/$E524,"-")</f>
        <v>#N/A</v>
      </c>
      <c r="FO530" s="1109"/>
      <c r="FP530" s="1108" t="e">
        <f>IF($E524&gt;0,FP527/$E524,"-")</f>
        <v>#N/A</v>
      </c>
      <c r="FQ530" s="1109"/>
      <c r="FR530" s="1108" t="e">
        <f>IF($E524&gt;0,FR527/$E524,"-")</f>
        <v>#N/A</v>
      </c>
      <c r="FS530" s="1109"/>
      <c r="FT530" s="1108" t="e">
        <f>IF($E524&gt;0,FT527/$E524,"-")</f>
        <v>#N/A</v>
      </c>
      <c r="FU530" s="1109"/>
      <c r="FV530" s="1108" t="e">
        <f>IF($E524&gt;0,FV527/$E524,"-")</f>
        <v>#N/A</v>
      </c>
      <c r="FW530" s="1109"/>
      <c r="FX530" s="1108" t="e">
        <f>IF($E524&gt;0,FX527/$E524,"-")</f>
        <v>#N/A</v>
      </c>
      <c r="FY530" s="1109"/>
      <c r="FZ530" s="1108" t="e">
        <f>IF($E524&gt;0,FZ527/$E524,"-")</f>
        <v>#N/A</v>
      </c>
      <c r="GA530" s="1109"/>
      <c r="GB530" s="1108" t="e">
        <f>IF($E524&gt;0,GB527/$E524,"-")</f>
        <v>#N/A</v>
      </c>
      <c r="GC530" s="1109"/>
      <c r="GD530" s="1108" t="e">
        <f>IF($E524&gt;0,GD527/$E524,"-")</f>
        <v>#N/A</v>
      </c>
      <c r="GE530" s="1109"/>
      <c r="GF530" s="1108" t="e">
        <f>IF($E524&gt;0,GF527/$E524,"-")</f>
        <v>#N/A</v>
      </c>
      <c r="GG530" s="1109"/>
      <c r="GH530" s="1108" t="e">
        <f>IF($E524&gt;0,GH527/$E524,"-")</f>
        <v>#N/A</v>
      </c>
      <c r="GI530" s="1109"/>
      <c r="GJ530" s="1108" t="e">
        <f>IF($E524&gt;0,GJ527/$E524,"-")</f>
        <v>#N/A</v>
      </c>
      <c r="GK530" s="1109"/>
      <c r="GL530" s="1108" t="e">
        <f>IF($E524&gt;0,GL527/$E524,"-")</f>
        <v>#N/A</v>
      </c>
      <c r="GM530" s="1109"/>
      <c r="GN530" s="1108" t="e">
        <f>IF($E524&gt;0,GN527/$E524,"-")</f>
        <v>#N/A</v>
      </c>
      <c r="GO530" s="1109"/>
      <c r="GP530" s="1108" t="e">
        <f>IF($E524&gt;0,GP527/$E524,"-")</f>
        <v>#N/A</v>
      </c>
      <c r="GQ530" s="1109"/>
      <c r="GR530" s="1108" t="e">
        <f>IF($E524&gt;0,GR527/$E524,"-")</f>
        <v>#N/A</v>
      </c>
      <c r="GS530" s="1109"/>
      <c r="GT530" s="1108" t="e">
        <f>IF($E524&gt;0,GT527/$E524,"-")</f>
        <v>#N/A</v>
      </c>
      <c r="GU530" s="1109"/>
      <c r="GV530" s="1108" t="e">
        <f t="shared" ref="GV530" si="2219">IF($E524&gt;0,GV527/$E524,"-")</f>
        <v>#N/A</v>
      </c>
      <c r="GW530" s="1109"/>
      <c r="GX530" s="1108" t="e">
        <f t="shared" ref="GX530" si="2220">IF($E524&gt;0,GX527/$E524,"-")</f>
        <v>#N/A</v>
      </c>
      <c r="GY530" s="1109"/>
      <c r="GZ530" s="1108" t="e">
        <f t="shared" ref="GZ530" si="2221">IF($E524&gt;0,GZ527/$E524,"-")</f>
        <v>#N/A</v>
      </c>
      <c r="HA530" s="1109"/>
      <c r="HB530" s="1108" t="e">
        <f>IF($E524&gt;0,HB527/$E524,"-")</f>
        <v>#N/A</v>
      </c>
      <c r="HC530" s="1109"/>
      <c r="HD530" s="1108" t="e">
        <f t="shared" ref="HD530" si="2222">IF($E524&gt;0,HD527/$E524,"-")</f>
        <v>#N/A</v>
      </c>
      <c r="HE530" s="1109"/>
      <c r="HF530" s="1108" t="e">
        <f t="shared" ref="HF530" si="2223">IF($E524&gt;0,HF527/$E524,"-")</f>
        <v>#N/A</v>
      </c>
      <c r="HG530" s="1109"/>
      <c r="HH530" s="1108" t="e">
        <f t="shared" ref="HH530" si="2224">IF($E524&gt;0,HH527/$E524,"-")</f>
        <v>#N/A</v>
      </c>
      <c r="HI530" s="1109"/>
    </row>
    <row r="531" spans="1:217" ht="12.75" hidden="1" customHeight="1">
      <c r="A531" s="1139"/>
      <c r="B531" s="1140"/>
      <c r="C531" s="1139"/>
      <c r="D531" s="1141"/>
      <c r="E531" s="1141"/>
      <c r="F531" s="1142"/>
      <c r="G531" s="1141"/>
      <c r="H531" s="733"/>
      <c r="I531" s="1143"/>
      <c r="J531" s="1144"/>
      <c r="K531" s="846" t="s">
        <v>386</v>
      </c>
      <c r="L531" s="1110" t="e">
        <f>IF($E524&gt;0,L529/$E524,"-")</f>
        <v>#N/A</v>
      </c>
      <c r="M531" s="1111"/>
      <c r="N531" s="1110" t="e">
        <f>IF($E524&gt;0,N529/$E524,"-")</f>
        <v>#N/A</v>
      </c>
      <c r="O531" s="1111"/>
      <c r="P531" s="1110" t="e">
        <f>IF($E524&gt;0,P529/$E524,"-")</f>
        <v>#N/A</v>
      </c>
      <c r="Q531" s="1111"/>
      <c r="R531" s="1110" t="e">
        <f>IF($E524&gt;0,R529/$E524,"-")</f>
        <v>#N/A</v>
      </c>
      <c r="S531" s="1111"/>
      <c r="T531" s="1110" t="e">
        <f>IF($E524&gt;0,T529/$E524,"-")</f>
        <v>#N/A</v>
      </c>
      <c r="U531" s="1111"/>
      <c r="V531" s="1110" t="e">
        <f>IF($E524&gt;0,V529/$E524,"-")</f>
        <v>#N/A</v>
      </c>
      <c r="W531" s="1111"/>
      <c r="X531" s="1110" t="e">
        <f>IF($E524&gt;0,X529/$E524,"-")</f>
        <v>#N/A</v>
      </c>
      <c r="Y531" s="1111"/>
      <c r="Z531" s="1110" t="e">
        <f>IF($E524&gt;0,Z529/$E524,"-")</f>
        <v>#N/A</v>
      </c>
      <c r="AA531" s="1111"/>
      <c r="AB531" s="1110" t="e">
        <f>IF($E524&gt;0,AB529/$E524,"-")</f>
        <v>#N/A</v>
      </c>
      <c r="AC531" s="1111"/>
      <c r="AD531" s="1110" t="e">
        <f>IF($E524&gt;0,AD529/$E524,"-")</f>
        <v>#N/A</v>
      </c>
      <c r="AE531" s="1111"/>
      <c r="AF531" s="1110" t="e">
        <f>IF($E524&gt;0,AF529/$E524,"-")</f>
        <v>#N/A</v>
      </c>
      <c r="AG531" s="1111"/>
      <c r="AH531" s="1110" t="e">
        <f>IF($E524&gt;0,AH529/$E524,"-")</f>
        <v>#N/A</v>
      </c>
      <c r="AI531" s="1111"/>
      <c r="AJ531" s="1110" t="e">
        <f>IF($E524&gt;0,AJ529/$E524,"-")</f>
        <v>#N/A</v>
      </c>
      <c r="AK531" s="1111"/>
      <c r="AL531" s="1110" t="e">
        <f>IF($E524&gt;0,AL529/$E524,"-")</f>
        <v>#N/A</v>
      </c>
      <c r="AM531" s="1111"/>
      <c r="AN531" s="1110" t="e">
        <f>IF($E524&gt;0,AN529/$E524,"-")</f>
        <v>#N/A</v>
      </c>
      <c r="AO531" s="1111"/>
      <c r="AP531" s="1110" t="e">
        <f>IF($E524&gt;0,AP529/$E524,"-")</f>
        <v>#N/A</v>
      </c>
      <c r="AQ531" s="1111"/>
      <c r="AR531" s="1110" t="e">
        <f>IF($E524&gt;0,AR529/$E524,"-")</f>
        <v>#N/A</v>
      </c>
      <c r="AS531" s="1111"/>
      <c r="AT531" s="1110" t="e">
        <f>IF($E524&gt;0,AT529/$E524,"-")</f>
        <v>#N/A</v>
      </c>
      <c r="AU531" s="1111"/>
      <c r="AV531" s="1110" t="e">
        <f>IF($E524&gt;0,AV529/$E524,"-")</f>
        <v>#N/A</v>
      </c>
      <c r="AW531" s="1111"/>
      <c r="AX531" s="1110" t="e">
        <f>IF($E524&gt;0,AX529/$E524,"-")</f>
        <v>#N/A</v>
      </c>
      <c r="AY531" s="1111"/>
      <c r="AZ531" s="1110" t="e">
        <f>IF($E524&gt;0,AZ529/$E524,"-")</f>
        <v>#N/A</v>
      </c>
      <c r="BA531" s="1111"/>
      <c r="BB531" s="1110" t="e">
        <f>IF($E524&gt;0,BB529/$E524,"-")</f>
        <v>#N/A</v>
      </c>
      <c r="BC531" s="1111"/>
      <c r="BD531" s="1110" t="e">
        <f>IF($E524&gt;0,BD529/$E524,"-")</f>
        <v>#N/A</v>
      </c>
      <c r="BE531" s="1111"/>
      <c r="BF531" s="1110" t="e">
        <f>IF($E524&gt;0,BF529/$E524,"-")</f>
        <v>#N/A</v>
      </c>
      <c r="BG531" s="1111"/>
      <c r="BH531" s="1110" t="e">
        <f>IF($E524&gt;0,BH529/$E524,"-")</f>
        <v>#N/A</v>
      </c>
      <c r="BI531" s="1111"/>
      <c r="BJ531" s="1110" t="e">
        <f>IF($E524&gt;0,BJ529/$E524,"-")</f>
        <v>#N/A</v>
      </c>
      <c r="BK531" s="1111"/>
      <c r="BL531" s="1110" t="e">
        <f>IF($E524&gt;0,BL529/$E524,"-")</f>
        <v>#N/A</v>
      </c>
      <c r="BM531" s="1111"/>
      <c r="BN531" s="1110" t="e">
        <f>IF($E524&gt;0,BN529/$E524,"-")</f>
        <v>#N/A</v>
      </c>
      <c r="BO531" s="1111"/>
      <c r="BP531" s="1110" t="e">
        <f>IF($E524&gt;0,BP529/$E524,"-")</f>
        <v>#N/A</v>
      </c>
      <c r="BQ531" s="1111"/>
      <c r="BR531" s="1107" t="e">
        <f>IF($E524&gt;0,BR529/$E524,"-")</f>
        <v>#N/A</v>
      </c>
      <c r="BS531" s="1107"/>
      <c r="BT531" s="1107" t="e">
        <f>IF($E524&gt;0,BT529/$E524,"-")</f>
        <v>#N/A</v>
      </c>
      <c r="BU531" s="1107"/>
      <c r="BV531" s="1107" t="e">
        <f>IF($E524&gt;0,BV529/$E524,"-")</f>
        <v>#N/A</v>
      </c>
      <c r="BW531" s="1107"/>
      <c r="BX531" s="1107" t="e">
        <f>IF($E524&gt;0,BX529/$E524,"-")</f>
        <v>#N/A</v>
      </c>
      <c r="BY531" s="1107"/>
      <c r="BZ531" s="1107" t="e">
        <f>IF($E524&gt;0,BZ529/$E524,"-")</f>
        <v>#N/A</v>
      </c>
      <c r="CA531" s="1107"/>
      <c r="CB531" s="1107" t="e">
        <f>IF($E524&gt;0,CB529/$E524,"-")</f>
        <v>#N/A</v>
      </c>
      <c r="CC531" s="1107"/>
      <c r="CD531" s="1107" t="e">
        <f>IF($E524&gt;0,CD529/$E524,"-")</f>
        <v>#N/A</v>
      </c>
      <c r="CE531" s="1107"/>
      <c r="CF531" s="1107" t="e">
        <f>IF($E524&gt;0,CF529/$E524,"-")</f>
        <v>#N/A</v>
      </c>
      <c r="CG531" s="1107"/>
      <c r="CH531" s="1107" t="e">
        <f>IF($E524&gt;0,CH529/$E524,"-")</f>
        <v>#N/A</v>
      </c>
      <c r="CI531" s="1107"/>
      <c r="CJ531" s="1107" t="e">
        <f>IF($E524&gt;0,CJ529/$E524,"-")</f>
        <v>#N/A</v>
      </c>
      <c r="CK531" s="1107"/>
      <c r="CL531" s="1107" t="e">
        <f>IF($E524&gt;0,CL529/$E524,"-")</f>
        <v>#N/A</v>
      </c>
      <c r="CM531" s="1107"/>
      <c r="CN531" s="1107" t="e">
        <f>IF($E524&gt;0,CN529/$E524,"-")</f>
        <v>#N/A</v>
      </c>
      <c r="CO531" s="1107"/>
      <c r="CP531" s="1107" t="e">
        <f>IF($E524&gt;0,CP529/$E524,"-")</f>
        <v>#N/A</v>
      </c>
      <c r="CQ531" s="1107"/>
      <c r="CR531" s="1107" t="e">
        <f>IF($E524&gt;0,CR529/$E524,"-")</f>
        <v>#N/A</v>
      </c>
      <c r="CS531" s="1107"/>
      <c r="CT531" s="1107" t="e">
        <f>IF($E524&gt;0,CT529/$E524,"-")</f>
        <v>#N/A</v>
      </c>
      <c r="CU531" s="1107"/>
      <c r="CV531" s="1107" t="e">
        <f>IF($E524&gt;0,CV529/$E524,"-")</f>
        <v>#N/A</v>
      </c>
      <c r="CW531" s="1107"/>
      <c r="CX531" s="1107" t="e">
        <f>IF($E524&gt;0,CX529/$E524,"-")</f>
        <v>#N/A</v>
      </c>
      <c r="CY531" s="1107"/>
      <c r="CZ531" s="1107" t="e">
        <f>IF($E524&gt;0,CZ529/$E524,"-")</f>
        <v>#N/A</v>
      </c>
      <c r="DA531" s="1107"/>
      <c r="DB531" s="1107" t="e">
        <f>IF($E524&gt;0,DB529/$E524,"-")</f>
        <v>#N/A</v>
      </c>
      <c r="DC531" s="1107"/>
      <c r="DD531" s="1107" t="e">
        <f>IF($E524&gt;0,DD529/$E524,"-")</f>
        <v>#N/A</v>
      </c>
      <c r="DE531" s="1107"/>
      <c r="DF531" s="1107" t="e">
        <f>IF($E524&gt;0,DF529/$E524,"-")</f>
        <v>#N/A</v>
      </c>
      <c r="DG531" s="1107"/>
      <c r="DH531" s="1107" t="e">
        <f>IF($E524&gt;0,DH529/$E524,"-")</f>
        <v>#N/A</v>
      </c>
      <c r="DI531" s="1107"/>
      <c r="DJ531" s="1112" t="e">
        <f>IF($E524&gt;0,DJ529/$E524,"-")</f>
        <v>#N/A</v>
      </c>
      <c r="DK531" s="1112"/>
      <c r="DL531" s="1107" t="e">
        <f>IF($E524&gt;0,DL529/$E524,"-")</f>
        <v>#N/A</v>
      </c>
      <c r="DM531" s="1107"/>
      <c r="DN531" s="1107" t="e">
        <f>IF($E524&gt;0,DN529/$E524,"-")</f>
        <v>#N/A</v>
      </c>
      <c r="DO531" s="1107"/>
      <c r="DP531" s="1107" t="e">
        <f>IF($E524&gt;0,DP529/$E524,"-")</f>
        <v>#N/A</v>
      </c>
      <c r="DQ531" s="1107"/>
      <c r="DR531" s="1107" t="e">
        <f>IF($E524&gt;0,DR529/$E524,"-")</f>
        <v>#N/A</v>
      </c>
      <c r="DS531" s="1107"/>
      <c r="DT531" s="1107" t="e">
        <f>IF($E524&gt;0,DT529/$E524,"-")</f>
        <v>#N/A</v>
      </c>
      <c r="DU531" s="1107"/>
      <c r="DV531" s="1107" t="e">
        <f>IF($E524&gt;0,DV529/$E524,"-")</f>
        <v>#N/A</v>
      </c>
      <c r="DW531" s="1107"/>
      <c r="DX531" s="1107" t="e">
        <f>IF($E524&gt;0,DX529/$E524,"-")</f>
        <v>#N/A</v>
      </c>
      <c r="DY531" s="1107"/>
      <c r="DZ531" s="1107" t="e">
        <f>IF($E524&gt;0,DZ529/$E524,"-")</f>
        <v>#N/A</v>
      </c>
      <c r="EA531" s="1107"/>
      <c r="EB531" s="1107" t="e">
        <f>IF($E524&gt;0,EB529/$E524,"-")</f>
        <v>#N/A</v>
      </c>
      <c r="EC531" s="1107"/>
      <c r="ED531" s="1107" t="e">
        <f>IF($E524&gt;0,ED529/$E524,"-")</f>
        <v>#N/A</v>
      </c>
      <c r="EE531" s="1107"/>
      <c r="EF531" s="1107" t="e">
        <f>IF($E524&gt;0,EF529/$E524,"-")</f>
        <v>#N/A</v>
      </c>
      <c r="EG531" s="1107"/>
      <c r="EH531" s="1107" t="e">
        <f>IF($E524&gt;0,EH529/$E524,"-")</f>
        <v>#N/A</v>
      </c>
      <c r="EI531" s="1107"/>
      <c r="EJ531" s="1107" t="e">
        <f>IF($E524&gt;0,EJ529/$E524,"-")</f>
        <v>#N/A</v>
      </c>
      <c r="EK531" s="1107"/>
      <c r="EL531" s="1107" t="e">
        <f>IF($E524&gt;0,EL529/$E524,"-")</f>
        <v>#N/A</v>
      </c>
      <c r="EM531" s="1107"/>
      <c r="EN531" s="1107" t="e">
        <f>IF($E524&gt;0,EN529/$E524,"-")</f>
        <v>#N/A</v>
      </c>
      <c r="EO531" s="1107"/>
      <c r="EP531" s="1107" t="e">
        <f>IF($E524&gt;0,EP529/$E524,"-")</f>
        <v>#N/A</v>
      </c>
      <c r="EQ531" s="1107"/>
      <c r="ER531" s="1107" t="e">
        <f>IF($E524&gt;0,ER529/$E524,"-")</f>
        <v>#N/A</v>
      </c>
      <c r="ES531" s="1107"/>
      <c r="ET531" s="1107" t="e">
        <f>IF($E524&gt;0,ET529/$E524,"-")</f>
        <v>#N/A</v>
      </c>
      <c r="EU531" s="1107"/>
      <c r="EV531" s="1107" t="e">
        <f>IF($E524&gt;0,EV529/$E524,"-")</f>
        <v>#N/A</v>
      </c>
      <c r="EW531" s="1107"/>
      <c r="EX531" s="1107" t="e">
        <f>IF($E524&gt;0,EX529/$E524,"-")</f>
        <v>#N/A</v>
      </c>
      <c r="EY531" s="1107"/>
      <c r="EZ531" s="1107" t="e">
        <f>IF($E524&gt;0,EZ529/$E524,"-")</f>
        <v>#N/A</v>
      </c>
      <c r="FA531" s="1107"/>
      <c r="FB531" s="1107" t="e">
        <f>IF($E524&gt;0,FB529/$E524,"-")</f>
        <v>#N/A</v>
      </c>
      <c r="FC531" s="1107"/>
      <c r="FD531" s="1107" t="e">
        <f>IF($E524&gt;0,FD529/$E524,"-")</f>
        <v>#N/A</v>
      </c>
      <c r="FE531" s="1107"/>
      <c r="FF531" s="1107" t="e">
        <f>IF($E524&gt;0,FF529/$E524,"-")</f>
        <v>#N/A</v>
      </c>
      <c r="FG531" s="1107"/>
      <c r="FH531" s="1107" t="e">
        <f>IF($E524&gt;0,FH529/$E524,"-")</f>
        <v>#N/A</v>
      </c>
      <c r="FI531" s="1107"/>
      <c r="FJ531" s="1107" t="e">
        <f>IF($E524&gt;0,FJ529/$E524,"-")</f>
        <v>#N/A</v>
      </c>
      <c r="FK531" s="1107"/>
      <c r="FL531" s="1107" t="e">
        <f>IF($E524&gt;0,FL529/$E524,"-")</f>
        <v>#N/A</v>
      </c>
      <c r="FM531" s="1107"/>
      <c r="FN531" s="1107" t="e">
        <f>IF($E524&gt;0,FN529/$E524,"-")</f>
        <v>#N/A</v>
      </c>
      <c r="FO531" s="1107"/>
      <c r="FP531" s="1107" t="e">
        <f>IF($E524&gt;0,FP529/$E524,"-")</f>
        <v>#N/A</v>
      </c>
      <c r="FQ531" s="1107"/>
      <c r="FR531" s="1107" t="e">
        <f>IF($E524&gt;0,FR529/$E524,"-")</f>
        <v>#N/A</v>
      </c>
      <c r="FS531" s="1107"/>
      <c r="FT531" s="1107" t="e">
        <f>IF($E524&gt;0,FT529/$E524,"-")</f>
        <v>#N/A</v>
      </c>
      <c r="FU531" s="1107"/>
      <c r="FV531" s="1107" t="e">
        <f>IF($E524&gt;0,FV529/$E524,"-")</f>
        <v>#N/A</v>
      </c>
      <c r="FW531" s="1107"/>
      <c r="FX531" s="1107" t="e">
        <f>IF($E524&gt;0,FX529/$E524,"-")</f>
        <v>#N/A</v>
      </c>
      <c r="FY531" s="1107"/>
      <c r="FZ531" s="1107" t="e">
        <f>IF($E524&gt;0,FZ529/$E524,"-")</f>
        <v>#N/A</v>
      </c>
      <c r="GA531" s="1107"/>
      <c r="GB531" s="1107" t="e">
        <f>IF($E524&gt;0,GB529/$E524,"-")</f>
        <v>#N/A</v>
      </c>
      <c r="GC531" s="1107"/>
      <c r="GD531" s="1107" t="e">
        <f>IF($E524&gt;0,GD529/$E524,"-")</f>
        <v>#N/A</v>
      </c>
      <c r="GE531" s="1107"/>
      <c r="GF531" s="1107" t="e">
        <f>IF($E524&gt;0,GF529/$E524,"-")</f>
        <v>#N/A</v>
      </c>
      <c r="GG531" s="1107"/>
      <c r="GH531" s="1107" t="e">
        <f>IF($E524&gt;0,GH529/$E524,"-")</f>
        <v>#N/A</v>
      </c>
      <c r="GI531" s="1107"/>
      <c r="GJ531" s="1107" t="e">
        <f>IF($E524&gt;0,GJ529/$E524,"-")</f>
        <v>#N/A</v>
      </c>
      <c r="GK531" s="1107"/>
      <c r="GL531" s="1107" t="e">
        <f>IF($E524&gt;0,GL529/$E524,"-")</f>
        <v>#N/A</v>
      </c>
      <c r="GM531" s="1107"/>
      <c r="GN531" s="1107" t="e">
        <f>IF($E524&gt;0,GN529/$E524,"-")</f>
        <v>#N/A</v>
      </c>
      <c r="GO531" s="1107"/>
      <c r="GP531" s="1107" t="e">
        <f>IF($E524&gt;0,GP529/$E524,"-")</f>
        <v>#N/A</v>
      </c>
      <c r="GQ531" s="1107"/>
      <c r="GR531" s="1107" t="e">
        <f>IF($E524&gt;0,GR529/$E524,"-")</f>
        <v>#N/A</v>
      </c>
      <c r="GS531" s="1107"/>
      <c r="GT531" s="1107" t="e">
        <f>IF($E524&gt;0,GT529/$E524,"-")</f>
        <v>#N/A</v>
      </c>
      <c r="GU531" s="1107"/>
      <c r="GV531" s="1107" t="e">
        <f t="shared" ref="GV531" si="2225">IF($E524&gt;0,GV529/$E524,"-")</f>
        <v>#N/A</v>
      </c>
      <c r="GW531" s="1107"/>
      <c r="GX531" s="1107" t="e">
        <f t="shared" ref="GX531" si="2226">IF($E524&gt;0,GX529/$E524,"-")</f>
        <v>#N/A</v>
      </c>
      <c r="GY531" s="1107"/>
      <c r="GZ531" s="1107" t="e">
        <f t="shared" ref="GZ531" si="2227">IF($E524&gt;0,GZ529/$E524,"-")</f>
        <v>#N/A</v>
      </c>
      <c r="HA531" s="1107"/>
      <c r="HB531" s="1107" t="e">
        <f>IF($E524&gt;0,HB529/$E524,"-")</f>
        <v>#N/A</v>
      </c>
      <c r="HC531" s="1107"/>
      <c r="HD531" s="1107" t="e">
        <f t="shared" ref="HD531" si="2228">IF($E524&gt;0,HD529/$E524,"-")</f>
        <v>#N/A</v>
      </c>
      <c r="HE531" s="1107"/>
      <c r="HF531" s="1107" t="e">
        <f t="shared" ref="HF531" si="2229">IF($E524&gt;0,HF529/$E524,"-")</f>
        <v>#N/A</v>
      </c>
      <c r="HG531" s="1107"/>
      <c r="HH531" s="1107" t="e">
        <f t="shared" ref="HH531" si="2230">IF($E524&gt;0,HH529/$E524,"-")</f>
        <v>#N/A</v>
      </c>
      <c r="HI531" s="1107"/>
    </row>
    <row r="532" spans="1:217" s="5" customFormat="1" ht="15" hidden="1" customHeight="1">
      <c r="A532" s="677"/>
      <c r="B532" s="678"/>
      <c r="C532" s="678"/>
      <c r="D532" s="679"/>
      <c r="E532" s="679"/>
      <c r="F532" s="678"/>
      <c r="G532" s="678"/>
      <c r="H532" s="678"/>
      <c r="I532" s="678"/>
      <c r="J532" s="678"/>
      <c r="K532" s="678"/>
      <c r="L532" s="1178"/>
      <c r="M532" s="1178"/>
      <c r="N532" s="1178"/>
      <c r="O532" s="1178"/>
      <c r="P532" s="1178"/>
      <c r="Q532" s="1178"/>
      <c r="R532" s="1178"/>
      <c r="S532" s="1192"/>
      <c r="T532" s="1180"/>
      <c r="U532" s="1178"/>
      <c r="V532" s="1178"/>
      <c r="W532" s="1178"/>
      <c r="X532" s="1178"/>
      <c r="Y532" s="1178"/>
      <c r="Z532" s="1178"/>
      <c r="AA532" s="1192"/>
      <c r="AB532" s="1180"/>
      <c r="AC532" s="1178"/>
      <c r="AD532" s="1178"/>
      <c r="AE532" s="1178"/>
      <c r="AF532" s="1178"/>
      <c r="AG532" s="1178"/>
      <c r="AH532" s="1178"/>
      <c r="AI532" s="1192"/>
      <c r="AJ532" s="1180"/>
      <c r="AK532" s="1178"/>
      <c r="AL532" s="1178"/>
      <c r="AM532" s="1178"/>
      <c r="AN532" s="1178"/>
      <c r="AO532" s="1178"/>
      <c r="AP532" s="1178"/>
      <c r="AQ532" s="1192"/>
      <c r="AR532" s="1180"/>
      <c r="AS532" s="1178"/>
      <c r="AT532" s="831"/>
      <c r="AU532" s="831"/>
      <c r="AV532" s="831"/>
      <c r="AW532" s="831"/>
      <c r="AX532" s="831"/>
      <c r="AY532" s="832"/>
      <c r="AZ532" s="833"/>
      <c r="BA532" s="831"/>
      <c r="BB532" s="831"/>
      <c r="BC532" s="831"/>
      <c r="BD532" s="831"/>
      <c r="BE532" s="831"/>
      <c r="BF532" s="831"/>
      <c r="BG532" s="832"/>
      <c r="BH532" s="833"/>
      <c r="BI532" s="831"/>
      <c r="BJ532" s="831"/>
      <c r="BK532" s="831"/>
      <c r="BL532" s="831"/>
      <c r="BM532" s="831"/>
      <c r="BN532" s="831"/>
      <c r="BO532" s="832"/>
      <c r="BP532" s="833"/>
      <c r="BQ532" s="831"/>
      <c r="BR532" s="831"/>
      <c r="BS532" s="831"/>
      <c r="BT532" s="831"/>
      <c r="BU532" s="831"/>
      <c r="BV532" s="831"/>
      <c r="BW532" s="832"/>
      <c r="BX532" s="833"/>
      <c r="BY532" s="831"/>
      <c r="BZ532" s="831"/>
      <c r="CA532" s="831"/>
      <c r="CB532" s="831"/>
      <c r="CC532" s="831"/>
      <c r="CD532" s="1178"/>
      <c r="CE532" s="1179"/>
      <c r="CF532" s="1180"/>
      <c r="CG532" s="1181"/>
      <c r="CH532" s="1178"/>
      <c r="CI532" s="1181"/>
      <c r="CJ532" s="1178"/>
      <c r="CK532" s="1181"/>
      <c r="CL532" s="1178"/>
      <c r="CM532" s="1179"/>
      <c r="CN532" s="1180"/>
      <c r="CO532" s="1181"/>
      <c r="CP532" s="1182"/>
      <c r="CQ532" s="1183"/>
      <c r="CR532" s="1182"/>
      <c r="CS532" s="1183"/>
      <c r="CT532" s="834"/>
      <c r="CU532" s="835"/>
      <c r="CV532" s="836"/>
      <c r="CW532" s="834"/>
      <c r="CX532" s="834"/>
      <c r="CY532" s="834"/>
      <c r="CZ532" s="834"/>
      <c r="DA532" s="834"/>
      <c r="DB532" s="834"/>
      <c r="DC532" s="835"/>
      <c r="DD532" s="836"/>
      <c r="DE532" s="834"/>
      <c r="DF532" s="834"/>
      <c r="DG532" s="834"/>
      <c r="DH532" s="834"/>
      <c r="DI532" s="834"/>
      <c r="DJ532" s="977"/>
      <c r="DK532" s="977"/>
      <c r="DL532" s="836"/>
      <c r="DM532" s="834"/>
      <c r="DN532" s="834"/>
      <c r="DO532" s="834"/>
      <c r="DP532" s="834"/>
      <c r="DQ532" s="834"/>
      <c r="DR532" s="834"/>
      <c r="DS532" s="835"/>
      <c r="DT532" s="836"/>
      <c r="DU532" s="834"/>
      <c r="DV532" s="834"/>
      <c r="DW532" s="834"/>
      <c r="DX532" s="834"/>
      <c r="DY532" s="834"/>
      <c r="DZ532" s="834"/>
      <c r="EA532" s="835"/>
      <c r="EB532" s="836"/>
      <c r="EC532" s="834"/>
      <c r="ED532" s="834"/>
      <c r="EE532" s="834"/>
      <c r="EF532" s="834"/>
      <c r="EG532" s="834"/>
      <c r="EH532" s="834"/>
      <c r="EI532" s="835"/>
      <c r="EJ532" s="836"/>
      <c r="EK532" s="834"/>
      <c r="EL532" s="834"/>
      <c r="EM532" s="834"/>
      <c r="EN532" s="834"/>
      <c r="EO532" s="834"/>
      <c r="EP532" s="834"/>
      <c r="EQ532" s="835"/>
      <c r="ER532" s="836"/>
      <c r="ES532" s="834"/>
      <c r="ET532" s="834"/>
      <c r="EU532" s="834"/>
      <c r="EV532" s="834"/>
      <c r="EW532" s="834"/>
      <c r="EX532" s="834"/>
      <c r="EY532" s="835"/>
      <c r="EZ532" s="836"/>
      <c r="FA532" s="834"/>
      <c r="FB532" s="834"/>
      <c r="FC532" s="834"/>
      <c r="FD532" s="834"/>
      <c r="FE532" s="834"/>
      <c r="FF532" s="834"/>
      <c r="FG532" s="835"/>
      <c r="FH532" s="836"/>
      <c r="FI532" s="834"/>
      <c r="FJ532" s="834"/>
      <c r="FK532" s="834"/>
      <c r="FL532" s="834"/>
      <c r="FM532" s="834"/>
      <c r="FN532" s="834"/>
      <c r="FO532" s="835"/>
      <c r="FP532" s="836"/>
      <c r="FQ532" s="834"/>
      <c r="FR532" s="834"/>
      <c r="FS532" s="834"/>
      <c r="FT532" s="834"/>
      <c r="FU532" s="834"/>
      <c r="FV532" s="834"/>
      <c r="FW532" s="835"/>
      <c r="FX532" s="836"/>
      <c r="FY532" s="834"/>
      <c r="FZ532" s="834"/>
      <c r="GA532" s="834"/>
      <c r="GB532" s="834"/>
      <c r="GC532" s="834"/>
      <c r="GD532" s="834"/>
      <c r="GE532" s="835"/>
      <c r="GF532" s="836"/>
      <c r="GG532" s="834"/>
      <c r="GH532" s="834"/>
      <c r="GI532" s="834"/>
      <c r="GJ532" s="834"/>
      <c r="GK532" s="834"/>
      <c r="GL532" s="834"/>
      <c r="GM532" s="835"/>
      <c r="GN532" s="836"/>
      <c r="GO532" s="834"/>
      <c r="GP532" s="834"/>
      <c r="GQ532" s="834"/>
      <c r="GR532" s="834"/>
      <c r="GS532" s="834"/>
      <c r="GT532" s="834"/>
      <c r="GU532" s="835"/>
      <c r="GV532" s="834"/>
      <c r="GW532" s="835"/>
      <c r="GX532" s="834"/>
      <c r="GY532" s="835"/>
      <c r="GZ532" s="834"/>
      <c r="HA532" s="835"/>
      <c r="HB532" s="834"/>
      <c r="HC532" s="835"/>
      <c r="HD532" s="834"/>
      <c r="HE532" s="835"/>
      <c r="HF532" s="834"/>
      <c r="HG532" s="835"/>
      <c r="HH532" s="834"/>
      <c r="HI532" s="835"/>
    </row>
    <row r="533" spans="1:217" ht="12.75" hidden="1" customHeight="1">
      <c r="A533" s="1139" t="s">
        <v>410</v>
      </c>
      <c r="B533" s="1140" t="e">
        <f>VLOOKUP(A533,PLANEJAMENTO!$B$10:$C$56,2,FALSE)</f>
        <v>#N/A</v>
      </c>
      <c r="C533" s="1139" t="e">
        <f>VLOOKUP(A533,PLANEJAMENTO!$B$10:$D$56,3,FALSE)</f>
        <v>#N/A</v>
      </c>
      <c r="D533" s="1141" t="e">
        <f>VLOOKUP(A533,PLANEJAMENTO!$B$10:$E$56,4,FALSE)</f>
        <v>#N/A</v>
      </c>
      <c r="E533" s="1141" t="e">
        <f>D533</f>
        <v>#N/A</v>
      </c>
      <c r="F533" s="1142"/>
      <c r="G533" s="1141">
        <f>F533*9</f>
        <v>0</v>
      </c>
      <c r="H533" s="733"/>
      <c r="I533" s="1143"/>
      <c r="J533" s="1144"/>
      <c r="K533" s="734" t="s">
        <v>379</v>
      </c>
      <c r="L533" s="1145"/>
      <c r="M533" s="1146"/>
      <c r="N533" s="1145"/>
      <c r="O533" s="1146"/>
      <c r="P533" s="1145"/>
      <c r="Q533" s="1146"/>
      <c r="R533" s="1189"/>
      <c r="S533" s="1190"/>
      <c r="T533" s="1145"/>
      <c r="U533" s="1146"/>
      <c r="V533" s="1145"/>
      <c r="W533" s="1146"/>
      <c r="X533" s="1145"/>
      <c r="Y533" s="1146"/>
      <c r="Z533" s="1189"/>
      <c r="AA533" s="1190"/>
      <c r="AB533" s="1145"/>
      <c r="AC533" s="1146"/>
      <c r="AD533" s="1145"/>
      <c r="AE533" s="1146"/>
      <c r="AF533" s="1145"/>
      <c r="AG533" s="1146"/>
      <c r="AH533" s="1189"/>
      <c r="AI533" s="1190"/>
      <c r="AJ533" s="1145"/>
      <c r="AK533" s="1146"/>
      <c r="AL533" s="1145"/>
      <c r="AM533" s="1146"/>
      <c r="AN533" s="1145"/>
      <c r="AO533" s="1146"/>
      <c r="AP533" s="1189"/>
      <c r="AQ533" s="1190"/>
      <c r="AR533" s="1145"/>
      <c r="AS533" s="1146"/>
      <c r="AT533" s="1145"/>
      <c r="AU533" s="1146"/>
      <c r="AV533" s="1145"/>
      <c r="AW533" s="1146"/>
      <c r="AX533" s="1189"/>
      <c r="AY533" s="1190"/>
      <c r="AZ533" s="1145"/>
      <c r="BA533" s="1146"/>
      <c r="BB533" s="1145"/>
      <c r="BC533" s="1146"/>
      <c r="BD533" s="1145"/>
      <c r="BE533" s="1146"/>
      <c r="BF533" s="1189"/>
      <c r="BG533" s="1190"/>
      <c r="BH533" s="1145"/>
      <c r="BI533" s="1146"/>
      <c r="BJ533" s="1145"/>
      <c r="BK533" s="1146"/>
      <c r="BL533" s="1145"/>
      <c r="BM533" s="1146"/>
      <c r="BN533" s="1145"/>
      <c r="BO533" s="1146"/>
      <c r="BP533" s="1145"/>
      <c r="BQ533" s="1146"/>
      <c r="BR533" s="1132"/>
      <c r="BS533" s="1132"/>
      <c r="BT533" s="1132"/>
      <c r="BU533" s="1132"/>
      <c r="BV533" s="1132"/>
      <c r="BW533" s="1132"/>
      <c r="BX533" s="1132"/>
      <c r="BY533" s="1132"/>
      <c r="BZ533" s="1132"/>
      <c r="CA533" s="1132"/>
      <c r="CB533" s="1132"/>
      <c r="CC533" s="1132"/>
      <c r="CD533" s="1132"/>
      <c r="CE533" s="1132"/>
      <c r="CF533" s="1132"/>
      <c r="CG533" s="1132"/>
      <c r="CH533" s="1132"/>
      <c r="CI533" s="1132"/>
      <c r="CJ533" s="1132"/>
      <c r="CK533" s="1132"/>
      <c r="CL533" s="1132"/>
      <c r="CM533" s="1132"/>
      <c r="CN533" s="1132"/>
      <c r="CO533" s="1132"/>
      <c r="CP533" s="1132"/>
      <c r="CQ533" s="1132"/>
      <c r="CR533" s="1132"/>
      <c r="CS533" s="1132"/>
      <c r="CT533" s="1132"/>
      <c r="CU533" s="1132"/>
      <c r="CV533" s="1132"/>
      <c r="CW533" s="1132"/>
      <c r="CX533" s="1132"/>
      <c r="CY533" s="1132"/>
      <c r="CZ533" s="1132"/>
      <c r="DA533" s="1132"/>
      <c r="DB533" s="1132"/>
      <c r="DC533" s="1132"/>
      <c r="DD533" s="1132"/>
      <c r="DE533" s="1132"/>
      <c r="DF533" s="1132"/>
      <c r="DG533" s="1132"/>
      <c r="DH533" s="1132"/>
      <c r="DI533" s="1132"/>
      <c r="DJ533" s="1138"/>
      <c r="DK533" s="1138"/>
      <c r="DL533" s="1132"/>
      <c r="DM533" s="1132"/>
      <c r="DN533" s="1132"/>
      <c r="DO533" s="1132"/>
      <c r="DP533" s="1132"/>
      <c r="DQ533" s="1132"/>
      <c r="DR533" s="1132"/>
      <c r="DS533" s="1132"/>
      <c r="DT533" s="1132"/>
      <c r="DU533" s="1132"/>
      <c r="DV533" s="1132"/>
      <c r="DW533" s="1132"/>
      <c r="DX533" s="1132"/>
      <c r="DY533" s="1132"/>
      <c r="DZ533" s="1132"/>
      <c r="EA533" s="1132"/>
      <c r="EB533" s="1132"/>
      <c r="EC533" s="1132"/>
      <c r="ED533" s="1132"/>
      <c r="EE533" s="1132"/>
      <c r="EF533" s="1132"/>
      <c r="EG533" s="1132"/>
      <c r="EH533" s="1132"/>
      <c r="EI533" s="1132"/>
      <c r="EJ533" s="1132"/>
      <c r="EK533" s="1132"/>
      <c r="EL533" s="1132"/>
      <c r="EM533" s="1132"/>
      <c r="EN533" s="1132"/>
      <c r="EO533" s="1132"/>
      <c r="EP533" s="1132"/>
      <c r="EQ533" s="1132"/>
      <c r="ER533" s="1132"/>
      <c r="ES533" s="1132"/>
      <c r="ET533" s="1132"/>
      <c r="EU533" s="1132"/>
      <c r="EV533" s="1132"/>
      <c r="EW533" s="1132"/>
      <c r="EX533" s="1132"/>
      <c r="EY533" s="1132"/>
      <c r="EZ533" s="1132"/>
      <c r="FA533" s="1132"/>
      <c r="FB533" s="1132"/>
      <c r="FC533" s="1132"/>
      <c r="FD533" s="1132"/>
      <c r="FE533" s="1132"/>
      <c r="FF533" s="1132"/>
      <c r="FG533" s="1132"/>
      <c r="FH533" s="1132"/>
      <c r="FI533" s="1132"/>
      <c r="FJ533" s="1132"/>
      <c r="FK533" s="1132"/>
      <c r="FL533" s="1132"/>
      <c r="FM533" s="1132"/>
      <c r="FN533" s="1132"/>
      <c r="FO533" s="1132"/>
      <c r="FP533" s="1132"/>
      <c r="FQ533" s="1132"/>
      <c r="FR533" s="1132"/>
      <c r="FS533" s="1132"/>
      <c r="FT533" s="1132"/>
      <c r="FU533" s="1132"/>
      <c r="FV533" s="1132"/>
      <c r="FW533" s="1132"/>
      <c r="FX533" s="1132"/>
      <c r="FY533" s="1132"/>
      <c r="FZ533" s="1132"/>
      <c r="GA533" s="1132"/>
      <c r="GB533" s="1132"/>
      <c r="GC533" s="1132"/>
      <c r="GD533" s="1132"/>
      <c r="GE533" s="1132"/>
      <c r="GF533" s="1132"/>
      <c r="GG533" s="1132"/>
      <c r="GH533" s="1132"/>
      <c r="GI533" s="1132"/>
      <c r="GJ533" s="1132"/>
      <c r="GK533" s="1132"/>
      <c r="GL533" s="1132"/>
      <c r="GM533" s="1132"/>
      <c r="GN533" s="1132"/>
      <c r="GO533" s="1132"/>
      <c r="GP533" s="1132"/>
      <c r="GQ533" s="1132"/>
      <c r="GR533" s="1132"/>
      <c r="GS533" s="1132"/>
      <c r="GT533" s="1132"/>
      <c r="GU533" s="1132"/>
      <c r="GV533" s="1132"/>
      <c r="GW533" s="1132"/>
      <c r="GX533" s="1132"/>
      <c r="GY533" s="1132"/>
      <c r="GZ533" s="1132"/>
      <c r="HA533" s="1132"/>
      <c r="HB533" s="1132"/>
      <c r="HC533" s="1132"/>
      <c r="HD533" s="1132"/>
      <c r="HE533" s="1132"/>
      <c r="HF533" s="1132"/>
      <c r="HG533" s="1132"/>
      <c r="HH533" s="1132"/>
      <c r="HI533" s="1132"/>
    </row>
    <row r="534" spans="1:217" ht="12.75" hidden="1" customHeight="1">
      <c r="A534" s="1139"/>
      <c r="B534" s="1140"/>
      <c r="C534" s="1139"/>
      <c r="D534" s="1141"/>
      <c r="E534" s="1141"/>
      <c r="F534" s="1142"/>
      <c r="G534" s="1141"/>
      <c r="H534" s="733"/>
      <c r="I534" s="1143"/>
      <c r="J534" s="1144"/>
      <c r="K534" s="837" t="s">
        <v>380</v>
      </c>
      <c r="L534" s="1133"/>
      <c r="M534" s="1134"/>
      <c r="N534" s="1133"/>
      <c r="O534" s="1134"/>
      <c r="P534" s="1133"/>
      <c r="Q534" s="1134"/>
      <c r="R534" s="1133"/>
      <c r="S534" s="1134"/>
      <c r="T534" s="1133"/>
      <c r="U534" s="1134"/>
      <c r="V534" s="1133"/>
      <c r="W534" s="1134"/>
      <c r="X534" s="1133"/>
      <c r="Y534" s="1134"/>
      <c r="Z534" s="1133"/>
      <c r="AA534" s="1134"/>
      <c r="AB534" s="1133"/>
      <c r="AC534" s="1134"/>
      <c r="AD534" s="1133"/>
      <c r="AE534" s="1134"/>
      <c r="AF534" s="1133"/>
      <c r="AG534" s="1134"/>
      <c r="AH534" s="1133"/>
      <c r="AI534" s="1134"/>
      <c r="AJ534" s="1133"/>
      <c r="AK534" s="1134"/>
      <c r="AL534" s="1133"/>
      <c r="AM534" s="1134"/>
      <c r="AN534" s="1133"/>
      <c r="AO534" s="1134"/>
      <c r="AP534" s="1133"/>
      <c r="AQ534" s="1134"/>
      <c r="AR534" s="1133"/>
      <c r="AS534" s="1134"/>
      <c r="AT534" s="1133"/>
      <c r="AU534" s="1134"/>
      <c r="AV534" s="1133"/>
      <c r="AW534" s="1134"/>
      <c r="AX534" s="1133"/>
      <c r="AY534" s="1134"/>
      <c r="AZ534" s="1133"/>
      <c r="BA534" s="1134"/>
      <c r="BB534" s="1133"/>
      <c r="BC534" s="1134"/>
      <c r="BD534" s="1133"/>
      <c r="BE534" s="1134"/>
      <c r="BF534" s="1133"/>
      <c r="BG534" s="1134"/>
      <c r="BH534" s="1133"/>
      <c r="BI534" s="1134"/>
      <c r="BJ534" s="1133"/>
      <c r="BK534" s="1134"/>
      <c r="BL534" s="1133"/>
      <c r="BM534" s="1134"/>
      <c r="BN534" s="1133"/>
      <c r="BO534" s="1134"/>
      <c r="BP534" s="1133"/>
      <c r="BQ534" s="1134"/>
      <c r="BR534" s="1129"/>
      <c r="BS534" s="1129"/>
      <c r="BT534" s="1129"/>
      <c r="BU534" s="1129"/>
      <c r="BV534" s="1129"/>
      <c r="BW534" s="1129"/>
      <c r="BX534" s="1129"/>
      <c r="BY534" s="1129"/>
      <c r="BZ534" s="1129"/>
      <c r="CA534" s="1129"/>
      <c r="CB534" s="1129"/>
      <c r="CC534" s="1129"/>
      <c r="CD534" s="1129"/>
      <c r="CE534" s="1129"/>
      <c r="CF534" s="1129"/>
      <c r="CG534" s="1129"/>
      <c r="CH534" s="1129"/>
      <c r="CI534" s="1129"/>
      <c r="CJ534" s="1129"/>
      <c r="CK534" s="1129"/>
      <c r="CL534" s="1129"/>
      <c r="CM534" s="1129"/>
      <c r="CN534" s="1129"/>
      <c r="CO534" s="1129"/>
      <c r="CP534" s="1129"/>
      <c r="CQ534" s="1129"/>
      <c r="CR534" s="1129"/>
      <c r="CS534" s="1129"/>
      <c r="CT534" s="1129"/>
      <c r="CU534" s="1129"/>
      <c r="CV534" s="1129"/>
      <c r="CW534" s="1129"/>
      <c r="CX534" s="1129"/>
      <c r="CY534" s="1129"/>
      <c r="CZ534" s="1129"/>
      <c r="DA534" s="1129"/>
      <c r="DB534" s="1129"/>
      <c r="DC534" s="1129"/>
      <c r="DD534" s="1129"/>
      <c r="DE534" s="1129"/>
      <c r="DF534" s="1129"/>
      <c r="DG534" s="1129"/>
      <c r="DH534" s="1129"/>
      <c r="DI534" s="1129"/>
      <c r="DJ534" s="1135"/>
      <c r="DK534" s="1135"/>
      <c r="DL534" s="1129"/>
      <c r="DM534" s="1129"/>
      <c r="DN534" s="1129"/>
      <c r="DO534" s="1129"/>
      <c r="DP534" s="1129"/>
      <c r="DQ534" s="1129"/>
      <c r="DR534" s="1129"/>
      <c r="DS534" s="1129"/>
      <c r="DT534" s="1129"/>
      <c r="DU534" s="1129"/>
      <c r="DV534" s="1129"/>
      <c r="DW534" s="1129"/>
      <c r="DX534" s="1129"/>
      <c r="DY534" s="1129"/>
      <c r="DZ534" s="1129"/>
      <c r="EA534" s="1129"/>
      <c r="EB534" s="1129"/>
      <c r="EC534" s="1129"/>
      <c r="ED534" s="1129"/>
      <c r="EE534" s="1129"/>
      <c r="EF534" s="1129"/>
      <c r="EG534" s="1129"/>
      <c r="EH534" s="1129"/>
      <c r="EI534" s="1129"/>
      <c r="EJ534" s="1129"/>
      <c r="EK534" s="1129"/>
      <c r="EL534" s="1129"/>
      <c r="EM534" s="1129"/>
      <c r="EN534" s="1129"/>
      <c r="EO534" s="1129"/>
      <c r="EP534" s="1129"/>
      <c r="EQ534" s="1129"/>
      <c r="ER534" s="1129"/>
      <c r="ES534" s="1129"/>
      <c r="ET534" s="1129"/>
      <c r="EU534" s="1129"/>
      <c r="EV534" s="1129"/>
      <c r="EW534" s="1129"/>
      <c r="EX534" s="1129"/>
      <c r="EY534" s="1129"/>
      <c r="EZ534" s="1129"/>
      <c r="FA534" s="1129"/>
      <c r="FB534" s="1129"/>
      <c r="FC534" s="1129"/>
      <c r="FD534" s="1129"/>
      <c r="FE534" s="1129"/>
      <c r="FF534" s="1129"/>
      <c r="FG534" s="1129"/>
      <c r="FH534" s="1129"/>
      <c r="FI534" s="1129"/>
      <c r="FJ534" s="1129"/>
      <c r="FK534" s="1129"/>
      <c r="FL534" s="1129"/>
      <c r="FM534" s="1129"/>
      <c r="FN534" s="1129"/>
      <c r="FO534" s="1129"/>
      <c r="FP534" s="1129"/>
      <c r="FQ534" s="1129"/>
      <c r="FR534" s="1129"/>
      <c r="FS534" s="1129"/>
      <c r="FT534" s="1129"/>
      <c r="FU534" s="1129"/>
      <c r="FV534" s="1129"/>
      <c r="FW534" s="1129"/>
      <c r="FX534" s="1129"/>
      <c r="FY534" s="1129"/>
      <c r="FZ534" s="1129"/>
      <c r="GA534" s="1129"/>
      <c r="GB534" s="1129"/>
      <c r="GC534" s="1129"/>
      <c r="GD534" s="1129"/>
      <c r="GE534" s="1129"/>
      <c r="GF534" s="1129"/>
      <c r="GG534" s="1129"/>
      <c r="GH534" s="1129"/>
      <c r="GI534" s="1129"/>
      <c r="GJ534" s="1129"/>
      <c r="GK534" s="1129"/>
      <c r="GL534" s="1129"/>
      <c r="GM534" s="1129"/>
      <c r="GN534" s="1129"/>
      <c r="GO534" s="1129"/>
      <c r="GP534" s="1129"/>
      <c r="GQ534" s="1129"/>
      <c r="GR534" s="1129"/>
      <c r="GS534" s="1129"/>
      <c r="GT534" s="1129"/>
      <c r="GU534" s="1129"/>
      <c r="GV534" s="1129"/>
      <c r="GW534" s="1129"/>
      <c r="GX534" s="1129"/>
      <c r="GY534" s="1129"/>
      <c r="GZ534" s="1129"/>
      <c r="HA534" s="1129"/>
      <c r="HB534" s="1129"/>
      <c r="HC534" s="1129"/>
      <c r="HD534" s="1129"/>
      <c r="HE534" s="1129"/>
      <c r="HF534" s="1129"/>
      <c r="HG534" s="1129"/>
      <c r="HH534" s="1129"/>
      <c r="HI534" s="1129"/>
    </row>
    <row r="535" spans="1:217" ht="12.75" hidden="1" customHeight="1">
      <c r="A535" s="1139"/>
      <c r="B535" s="1140"/>
      <c r="C535" s="1139"/>
      <c r="D535" s="1141"/>
      <c r="E535" s="1141"/>
      <c r="F535" s="1142"/>
      <c r="G535" s="1141"/>
      <c r="H535" s="733"/>
      <c r="I535" s="1143"/>
      <c r="J535" s="1144"/>
      <c r="K535" s="838" t="s">
        <v>381</v>
      </c>
      <c r="L535" s="1125">
        <f>(L533*L534*$G533)*$L$8</f>
        <v>0</v>
      </c>
      <c r="M535" s="1126"/>
      <c r="N535" s="1125">
        <f>(N533*N534*$G533)*$L$8</f>
        <v>0</v>
      </c>
      <c r="O535" s="1126"/>
      <c r="P535" s="1125">
        <f>(P533*P534*$G533)*$L$8</f>
        <v>0</v>
      </c>
      <c r="Q535" s="1126"/>
      <c r="R535" s="1125">
        <f>(R533*R534*$G533)*$L$8</f>
        <v>0</v>
      </c>
      <c r="S535" s="1126"/>
      <c r="T535" s="1125">
        <f>(T533*T534*$G533)*$T$8</f>
        <v>0</v>
      </c>
      <c r="U535" s="1126"/>
      <c r="V535" s="1125">
        <f>(V533*V534*$G533)*$T$8</f>
        <v>0</v>
      </c>
      <c r="W535" s="1126"/>
      <c r="X535" s="1125">
        <f>(X533*X534*$G533)*$T$8</f>
        <v>0</v>
      </c>
      <c r="Y535" s="1126"/>
      <c r="Z535" s="1125">
        <f>(Z533*Z534*$G533)*$T$8</f>
        <v>0</v>
      </c>
      <c r="AA535" s="1126"/>
      <c r="AB535" s="1125">
        <f>(AB533*AB534*$G533)*$AB$8</f>
        <v>0</v>
      </c>
      <c r="AC535" s="1126"/>
      <c r="AD535" s="1125">
        <f>(AD533*AD534*$G533)*$AB$8</f>
        <v>0</v>
      </c>
      <c r="AE535" s="1126"/>
      <c r="AF535" s="1125">
        <f>(AF533*AF534*$G533)*$AB$8</f>
        <v>0</v>
      </c>
      <c r="AG535" s="1126"/>
      <c r="AH535" s="1125">
        <f>(AH533*AH534*$G533)*$AB$8</f>
        <v>0</v>
      </c>
      <c r="AI535" s="1126"/>
      <c r="AJ535" s="1125">
        <f>(AJ533*AJ534*$G533)*$AJ$8</f>
        <v>0</v>
      </c>
      <c r="AK535" s="1126"/>
      <c r="AL535" s="1125">
        <f>(AL533*AL534*$G533)*$AJ$8</f>
        <v>0</v>
      </c>
      <c r="AM535" s="1126"/>
      <c r="AN535" s="1125">
        <f>(AN533*AN534*$G533)*$AJ$8</f>
        <v>0</v>
      </c>
      <c r="AO535" s="1126"/>
      <c r="AP535" s="1125">
        <f>(AP533*AP534*$G533)*$AJ$8</f>
        <v>0</v>
      </c>
      <c r="AQ535" s="1126"/>
      <c r="AR535" s="1125">
        <f>(AR533*AR534*$G533)*$AT$8</f>
        <v>0</v>
      </c>
      <c r="AS535" s="1126"/>
      <c r="AT535" s="1125">
        <f>(AT533*AT534*$G533)*$AT$8</f>
        <v>0</v>
      </c>
      <c r="AU535" s="1126"/>
      <c r="AV535" s="1125">
        <f>(AV533*AV534*$G533)*$AT$8</f>
        <v>0</v>
      </c>
      <c r="AW535" s="1126"/>
      <c r="AX535" s="1125">
        <f>(AX533*AX534*$G533)*$AT$8</f>
        <v>0</v>
      </c>
      <c r="AY535" s="1126"/>
      <c r="AZ535" s="1125">
        <f>(AZ533*AZ534*$G533)*$BB$8</f>
        <v>0</v>
      </c>
      <c r="BA535" s="1126"/>
      <c r="BB535" s="1125">
        <f>(BB533*BB534*$G533)*$BB$8</f>
        <v>0</v>
      </c>
      <c r="BC535" s="1126"/>
      <c r="BD535" s="1125">
        <f>(BD533*BD534*$G533)*$BB$8</f>
        <v>0</v>
      </c>
      <c r="BE535" s="1126"/>
      <c r="BF535" s="1125">
        <f>(BF533*BF534*$G533)*$BB$8</f>
        <v>0</v>
      </c>
      <c r="BG535" s="1126"/>
      <c r="BH535" s="1125">
        <f>(BH533*BH534*$G533)*$BJ$8</f>
        <v>0</v>
      </c>
      <c r="BI535" s="1126"/>
      <c r="BJ535" s="1125">
        <f>(BJ533*BJ534*$G533)*$BJ$8</f>
        <v>0</v>
      </c>
      <c r="BK535" s="1126"/>
      <c r="BL535" s="1125">
        <f>(BL533*BL534*$G533)*$BJ$8</f>
        <v>0</v>
      </c>
      <c r="BM535" s="1126"/>
      <c r="BN535" s="1125">
        <f>(BN533*BN534*$G533)*$BJ$8</f>
        <v>0</v>
      </c>
      <c r="BO535" s="1126"/>
      <c r="BP535" s="1125">
        <f>(BP533*BP534*$G533)*$BT$8</f>
        <v>0</v>
      </c>
      <c r="BQ535" s="1126"/>
      <c r="BR535" s="1125">
        <f>(BR533*BR534*$G533)*$BT$8</f>
        <v>0</v>
      </c>
      <c r="BS535" s="1126"/>
      <c r="BT535" s="1125">
        <f>(BT533*BT534*$G533)*$BT$8</f>
        <v>0</v>
      </c>
      <c r="BU535" s="1126"/>
      <c r="BV535" s="1125">
        <f>(BV533*BV534*$G533)*$BT$8</f>
        <v>0</v>
      </c>
      <c r="BW535" s="1126"/>
      <c r="BX535" s="1125">
        <f>(BX533*BX534*$G533)*$CB$8</f>
        <v>0</v>
      </c>
      <c r="BY535" s="1126"/>
      <c r="BZ535" s="1125">
        <f>(BZ533*BZ534*$G533)*$CB$8</f>
        <v>0</v>
      </c>
      <c r="CA535" s="1126"/>
      <c r="CB535" s="1125">
        <f>(CB533*CB534*$G533)*$CB$8</f>
        <v>0</v>
      </c>
      <c r="CC535" s="1126"/>
      <c r="CD535" s="1125">
        <f>(CD533*CD534*$G533)*$CB$8</f>
        <v>0</v>
      </c>
      <c r="CE535" s="1126"/>
      <c r="CF535" s="1125">
        <f>(CF533*CF534*$G533)*$CJ$8</f>
        <v>0</v>
      </c>
      <c r="CG535" s="1126"/>
      <c r="CH535" s="1125">
        <f>(CH533*CH534*$G533)*$CJ$8</f>
        <v>0</v>
      </c>
      <c r="CI535" s="1126"/>
      <c r="CJ535" s="1125">
        <f>(CJ533*CJ534*$G533)*$CJ$8</f>
        <v>0</v>
      </c>
      <c r="CK535" s="1126"/>
      <c r="CL535" s="1125">
        <f>(CL533*CL534*$G533)*$CJ$8</f>
        <v>0</v>
      </c>
      <c r="CM535" s="1126"/>
      <c r="CN535" s="1125">
        <f>(CN533*CN534*$G533)*$CT$8</f>
        <v>0</v>
      </c>
      <c r="CO535" s="1126"/>
      <c r="CP535" s="1125">
        <f>(CP533*CP534*$G533)*$CT$8</f>
        <v>0</v>
      </c>
      <c r="CQ535" s="1126"/>
      <c r="CR535" s="1125">
        <f>(CR533*CR534*$G533)*$CT$8</f>
        <v>0</v>
      </c>
      <c r="CS535" s="1126"/>
      <c r="CT535" s="1125">
        <f>(CT533*CT534*$G533)*$CT$8</f>
        <v>0</v>
      </c>
      <c r="CU535" s="1126"/>
      <c r="CV535" s="1125">
        <f>(CV533*CV534*$G533)*$DB$8</f>
        <v>0</v>
      </c>
      <c r="CW535" s="1126"/>
      <c r="CX535" s="1125">
        <f>(CX533*CX534*$G533)*$DB$8</f>
        <v>0</v>
      </c>
      <c r="CY535" s="1126"/>
      <c r="CZ535" s="1125">
        <f>(CZ533*CZ534*$G533)*$DB$8</f>
        <v>0</v>
      </c>
      <c r="DA535" s="1126"/>
      <c r="DB535" s="1125">
        <f>(DB533*DB534*$G533)*$DB$8</f>
        <v>0</v>
      </c>
      <c r="DC535" s="1126"/>
      <c r="DD535" s="1125">
        <f>(DD533*DD534*$G533)*$DB$8</f>
        <v>0</v>
      </c>
      <c r="DE535" s="1126"/>
      <c r="DF535" s="1125">
        <f>(DF533*DF534*$G533)*$DB$8</f>
        <v>0</v>
      </c>
      <c r="DG535" s="1126"/>
      <c r="DH535" s="1125">
        <f>(DH533*DH534*$G533)*$DB$8</f>
        <v>0</v>
      </c>
      <c r="DI535" s="1126"/>
      <c r="DJ535" s="1130">
        <f>(DJ533*DJ534*$G533)*$DB$8</f>
        <v>0</v>
      </c>
      <c r="DK535" s="1131"/>
      <c r="DL535" s="1125">
        <f>(DL533*DL534*$G533)*$DB$8</f>
        <v>0</v>
      </c>
      <c r="DM535" s="1126"/>
      <c r="DN535" s="1125">
        <f>(DN533*DN534*$G533)*$DB$8</f>
        <v>0</v>
      </c>
      <c r="DO535" s="1126"/>
      <c r="DP535" s="1125">
        <f>(DP533*DP534*$G533)*$DB$8</f>
        <v>0</v>
      </c>
      <c r="DQ535" s="1126"/>
      <c r="DR535" s="1125">
        <f>(DR533*DR534*$G533)*$DB$8</f>
        <v>0</v>
      </c>
      <c r="DS535" s="1126"/>
      <c r="DT535" s="1125">
        <f>(DT533*DT534*$G533)*$DB$8</f>
        <v>0</v>
      </c>
      <c r="DU535" s="1126"/>
      <c r="DV535" s="1125">
        <f>(DV533*DV534*$G533)*$DB$8</f>
        <v>0</v>
      </c>
      <c r="DW535" s="1126"/>
      <c r="DX535" s="1125">
        <f>(DX533*DX534*$G533)*$DB$8</f>
        <v>0</v>
      </c>
      <c r="DY535" s="1126"/>
      <c r="DZ535" s="1125">
        <f>(DZ533*DZ534*$G533)*$DB$8</f>
        <v>0</v>
      </c>
      <c r="EA535" s="1126"/>
      <c r="EB535" s="1125">
        <f>(EB533*EB534*$G533)*$DB$8</f>
        <v>0</v>
      </c>
      <c r="EC535" s="1126"/>
      <c r="ED535" s="1125">
        <f>(ED533*ED534*$G533)*$DB$8</f>
        <v>0</v>
      </c>
      <c r="EE535" s="1126"/>
      <c r="EF535" s="1125">
        <f>(EF533*EF534*$G533)*$DB$8</f>
        <v>0</v>
      </c>
      <c r="EG535" s="1126"/>
      <c r="EH535" s="1125">
        <f>(EH533*EH534*$G533)*$DB$8</f>
        <v>0</v>
      </c>
      <c r="EI535" s="1126"/>
      <c r="EJ535" s="1125">
        <f>(EJ533*EJ534*$G533)*$DB$8</f>
        <v>0</v>
      </c>
      <c r="EK535" s="1126"/>
      <c r="EL535" s="1125">
        <f>(EL533*EL534*$G533)*$DB$8</f>
        <v>0</v>
      </c>
      <c r="EM535" s="1126"/>
      <c r="EN535" s="1125">
        <f>(EN533*EN534*$G533)*$DB$8</f>
        <v>0</v>
      </c>
      <c r="EO535" s="1126"/>
      <c r="EP535" s="1125">
        <f>(EP533*EP534*$G533)*$DB$8</f>
        <v>0</v>
      </c>
      <c r="EQ535" s="1126"/>
      <c r="ER535" s="1125">
        <f>(ER533*ER534*$G533)*$DB$8</f>
        <v>0</v>
      </c>
      <c r="ES535" s="1126"/>
      <c r="ET535" s="1125">
        <f>(ET533*ET534*$G533)*$DB$8</f>
        <v>0</v>
      </c>
      <c r="EU535" s="1126"/>
      <c r="EV535" s="1125">
        <f>(EV533*EV534*$G533)*$DB$8</f>
        <v>0</v>
      </c>
      <c r="EW535" s="1126"/>
      <c r="EX535" s="1125">
        <f>(EX533*EX534*$G533)*$DB$8</f>
        <v>0</v>
      </c>
      <c r="EY535" s="1126"/>
      <c r="EZ535" s="1125">
        <f>(EZ533*EZ534*$G533)*$DB$8</f>
        <v>0</v>
      </c>
      <c r="FA535" s="1126"/>
      <c r="FB535" s="1125">
        <f>(FB533*FB534*$G533)*$DB$8</f>
        <v>0</v>
      </c>
      <c r="FC535" s="1126"/>
      <c r="FD535" s="1125">
        <f>(FD533*FD534*$G533)*$DB$8</f>
        <v>0</v>
      </c>
      <c r="FE535" s="1126"/>
      <c r="FF535" s="1125">
        <f>(FF533*FF534*$G533)*$DB$8</f>
        <v>0</v>
      </c>
      <c r="FG535" s="1126"/>
      <c r="FH535" s="1125">
        <f>(FH533*FH534*$G533)*$DB$8</f>
        <v>0</v>
      </c>
      <c r="FI535" s="1126"/>
      <c r="FJ535" s="1125">
        <f>(FJ533*FJ534*$G533)*$DB$8</f>
        <v>0</v>
      </c>
      <c r="FK535" s="1126"/>
      <c r="FL535" s="1125">
        <f>(FL533*FL534*$G533)*$DB$8</f>
        <v>0</v>
      </c>
      <c r="FM535" s="1126"/>
      <c r="FN535" s="1125">
        <f>(FN533*FN534*$G533)*$DB$8</f>
        <v>0</v>
      </c>
      <c r="FO535" s="1126"/>
      <c r="FP535" s="1125">
        <f>(FP533*FP534*$G533)*$DB$8</f>
        <v>0</v>
      </c>
      <c r="FQ535" s="1126"/>
      <c r="FR535" s="1125">
        <f>(FR533*FR534*$G533)*$DB$8</f>
        <v>0</v>
      </c>
      <c r="FS535" s="1126"/>
      <c r="FT535" s="1125">
        <f>(FT533*FT534*$G533)*$DB$8</f>
        <v>0</v>
      </c>
      <c r="FU535" s="1126"/>
      <c r="FV535" s="1125">
        <f>(FV533*FV534*$G533)*$DB$8</f>
        <v>0</v>
      </c>
      <c r="FW535" s="1126"/>
      <c r="FX535" s="1125">
        <f>(FX533*FX534*$G533)*$DB$8</f>
        <v>0</v>
      </c>
      <c r="FY535" s="1126"/>
      <c r="FZ535" s="1125">
        <f>(FZ533*FZ534*$G533)*$DB$8</f>
        <v>0</v>
      </c>
      <c r="GA535" s="1126"/>
      <c r="GB535" s="1125">
        <f>(GB533*GB534*$G533)*$DB$8</f>
        <v>0</v>
      </c>
      <c r="GC535" s="1126"/>
      <c r="GD535" s="1125">
        <f>(GD533*GD534*$G533)*$DB$8</f>
        <v>0</v>
      </c>
      <c r="GE535" s="1126"/>
      <c r="GF535" s="1125">
        <f>(GF533*GF534*$G533)*$DB$8</f>
        <v>0</v>
      </c>
      <c r="GG535" s="1126"/>
      <c r="GH535" s="1125">
        <f>(GH533*GH534*$G533)*$DB$8</f>
        <v>0</v>
      </c>
      <c r="GI535" s="1126"/>
      <c r="GJ535" s="1125">
        <f>(GJ533*GJ534*$G533)*$DB$8</f>
        <v>0</v>
      </c>
      <c r="GK535" s="1126"/>
      <c r="GL535" s="1125">
        <f>(GL533*GL534*$G533)*$DB$8</f>
        <v>0</v>
      </c>
      <c r="GM535" s="1126"/>
      <c r="GN535" s="1125">
        <f>(GN533*GN534*$G533)*$DB$8</f>
        <v>0</v>
      </c>
      <c r="GO535" s="1126"/>
      <c r="GP535" s="1125">
        <f>(GP533*GP534*$G533)*$DB$8</f>
        <v>0</v>
      </c>
      <c r="GQ535" s="1126"/>
      <c r="GR535" s="1125">
        <f>(GR533*GR534*$G533)*$DB$8</f>
        <v>0</v>
      </c>
      <c r="GS535" s="1126"/>
      <c r="GT535" s="1125">
        <f>(GT533*GT534*$G533)*$DB$8</f>
        <v>0</v>
      </c>
      <c r="GU535" s="1126"/>
      <c r="GV535" s="1125">
        <f t="shared" ref="GV535" si="2231">(GV533*GV534*$G533)*$DB$8</f>
        <v>0</v>
      </c>
      <c r="GW535" s="1126"/>
      <c r="GX535" s="1125">
        <f t="shared" ref="GX535" si="2232">(GX533*GX534*$G533)*$DB$8</f>
        <v>0</v>
      </c>
      <c r="GY535" s="1126"/>
      <c r="GZ535" s="1125">
        <f t="shared" ref="GZ535" si="2233">(GZ533*GZ534*$G533)*$DB$8</f>
        <v>0</v>
      </c>
      <c r="HA535" s="1126"/>
      <c r="HB535" s="1125">
        <f>(HB533*HB534*$G533)*$DB$8</f>
        <v>0</v>
      </c>
      <c r="HC535" s="1126"/>
      <c r="HD535" s="1125">
        <f t="shared" ref="HD535" si="2234">(HD533*HD534*$G533)*$DB$8</f>
        <v>0</v>
      </c>
      <c r="HE535" s="1126"/>
      <c r="HF535" s="1125">
        <f t="shared" ref="HF535" si="2235">(HF533*HF534*$G533)*$DB$8</f>
        <v>0</v>
      </c>
      <c r="HG535" s="1126"/>
      <c r="HH535" s="1125">
        <f t="shared" ref="HH535" si="2236">(HH533*HH534*$G533)*$DB$8</f>
        <v>0</v>
      </c>
      <c r="HI535" s="1126"/>
    </row>
    <row r="536" spans="1:217" ht="12.75" hidden="1" customHeight="1">
      <c r="A536" s="1139"/>
      <c r="B536" s="1140"/>
      <c r="C536" s="1139"/>
      <c r="D536" s="1141"/>
      <c r="E536" s="1141"/>
      <c r="F536" s="1142"/>
      <c r="G536" s="1141"/>
      <c r="H536" s="733"/>
      <c r="I536" s="1143"/>
      <c r="J536" s="1144"/>
      <c r="K536" s="839" t="s">
        <v>382</v>
      </c>
      <c r="L536" s="1121">
        <f>L535</f>
        <v>0</v>
      </c>
      <c r="M536" s="1122"/>
      <c r="N536" s="1121">
        <f>L536+N535</f>
        <v>0</v>
      </c>
      <c r="O536" s="1122"/>
      <c r="P536" s="1121">
        <f>N536+P535</f>
        <v>0</v>
      </c>
      <c r="Q536" s="1122"/>
      <c r="R536" s="1121">
        <f>P536+R535</f>
        <v>0</v>
      </c>
      <c r="S536" s="1122"/>
      <c r="T536" s="1121">
        <f>R536+T535</f>
        <v>0</v>
      </c>
      <c r="U536" s="1122"/>
      <c r="V536" s="1121">
        <f>T536+V535</f>
        <v>0</v>
      </c>
      <c r="W536" s="1122"/>
      <c r="X536" s="1121">
        <f>V536+X535</f>
        <v>0</v>
      </c>
      <c r="Y536" s="1122"/>
      <c r="Z536" s="1121">
        <f>X536+Z535</f>
        <v>0</v>
      </c>
      <c r="AA536" s="1122"/>
      <c r="AB536" s="1121">
        <f>Z536+AB535</f>
        <v>0</v>
      </c>
      <c r="AC536" s="1122"/>
      <c r="AD536" s="1121">
        <f>AB536+AD535</f>
        <v>0</v>
      </c>
      <c r="AE536" s="1122"/>
      <c r="AF536" s="1121">
        <f>AD536+AF535</f>
        <v>0</v>
      </c>
      <c r="AG536" s="1122"/>
      <c r="AH536" s="1121">
        <f>AF536+AH535</f>
        <v>0</v>
      </c>
      <c r="AI536" s="1122"/>
      <c r="AJ536" s="1121">
        <f>AH536+AJ535</f>
        <v>0</v>
      </c>
      <c r="AK536" s="1122"/>
      <c r="AL536" s="1121">
        <f>AJ536+AL535</f>
        <v>0</v>
      </c>
      <c r="AM536" s="1122"/>
      <c r="AN536" s="1121">
        <f>AL536+AN535</f>
        <v>0</v>
      </c>
      <c r="AO536" s="1122"/>
      <c r="AP536" s="1121">
        <f>AN536+AP535</f>
        <v>0</v>
      </c>
      <c r="AQ536" s="1122"/>
      <c r="AR536" s="1121">
        <f>AP536+AR535</f>
        <v>0</v>
      </c>
      <c r="AS536" s="1122"/>
      <c r="AT536" s="1121">
        <f>AR536+AT535</f>
        <v>0</v>
      </c>
      <c r="AU536" s="1122"/>
      <c r="AV536" s="1121">
        <f>AT536+AV535</f>
        <v>0</v>
      </c>
      <c r="AW536" s="1122"/>
      <c r="AX536" s="1121">
        <f>AV536+AX535</f>
        <v>0</v>
      </c>
      <c r="AY536" s="1122"/>
      <c r="AZ536" s="1121">
        <f>AX536+AZ535</f>
        <v>0</v>
      </c>
      <c r="BA536" s="1122"/>
      <c r="BB536" s="1121">
        <f>AZ536+BB535</f>
        <v>0</v>
      </c>
      <c r="BC536" s="1122"/>
      <c r="BD536" s="1121">
        <f>BB536+BD535</f>
        <v>0</v>
      </c>
      <c r="BE536" s="1122"/>
      <c r="BF536" s="1121">
        <f>BD536+BF535</f>
        <v>0</v>
      </c>
      <c r="BG536" s="1122"/>
      <c r="BH536" s="1121">
        <f>BF536+BH535</f>
        <v>0</v>
      </c>
      <c r="BI536" s="1122"/>
      <c r="BJ536" s="1121">
        <f>BH536+BJ535</f>
        <v>0</v>
      </c>
      <c r="BK536" s="1122"/>
      <c r="BL536" s="1121">
        <f>BJ536+BL535</f>
        <v>0</v>
      </c>
      <c r="BM536" s="1122"/>
      <c r="BN536" s="1121">
        <f>BL536+BN535</f>
        <v>0</v>
      </c>
      <c r="BO536" s="1122"/>
      <c r="BP536" s="1121">
        <f>BN536+BP535</f>
        <v>0</v>
      </c>
      <c r="BQ536" s="1122"/>
      <c r="BR536" s="1121">
        <f>BP536+BR535</f>
        <v>0</v>
      </c>
      <c r="BS536" s="1122"/>
      <c r="BT536" s="1121">
        <f>BR536+BT535</f>
        <v>0</v>
      </c>
      <c r="BU536" s="1122"/>
      <c r="BV536" s="1121">
        <f>BT536+BV535</f>
        <v>0</v>
      </c>
      <c r="BW536" s="1122"/>
      <c r="BX536" s="1121">
        <f>BV536+BX535</f>
        <v>0</v>
      </c>
      <c r="BY536" s="1122"/>
      <c r="BZ536" s="1121">
        <f>BX536+BZ535</f>
        <v>0</v>
      </c>
      <c r="CA536" s="1122"/>
      <c r="CB536" s="1121">
        <f>BZ536+CB535</f>
        <v>0</v>
      </c>
      <c r="CC536" s="1122"/>
      <c r="CD536" s="1121">
        <f>CB536+CD535</f>
        <v>0</v>
      </c>
      <c r="CE536" s="1122"/>
      <c r="CF536" s="1121">
        <f>CD536+CF535</f>
        <v>0</v>
      </c>
      <c r="CG536" s="1122"/>
      <c r="CH536" s="1121">
        <f>CF536+CH535</f>
        <v>0</v>
      </c>
      <c r="CI536" s="1122"/>
      <c r="CJ536" s="1121">
        <f>CH536+CJ535</f>
        <v>0</v>
      </c>
      <c r="CK536" s="1122"/>
      <c r="CL536" s="1121">
        <f>CJ536+CL535</f>
        <v>0</v>
      </c>
      <c r="CM536" s="1122"/>
      <c r="CN536" s="1121">
        <f>CL536+CN535</f>
        <v>0</v>
      </c>
      <c r="CO536" s="1122"/>
      <c r="CP536" s="1121">
        <f>CN536+CP535</f>
        <v>0</v>
      </c>
      <c r="CQ536" s="1122"/>
      <c r="CR536" s="1121">
        <f>CP536+CR535</f>
        <v>0</v>
      </c>
      <c r="CS536" s="1122"/>
      <c r="CT536" s="1121">
        <f>CR536+CT535</f>
        <v>0</v>
      </c>
      <c r="CU536" s="1122"/>
      <c r="CV536" s="1121">
        <f>CT536+CV535</f>
        <v>0</v>
      </c>
      <c r="CW536" s="1122"/>
      <c r="CX536" s="1121">
        <f>CV536+CX535</f>
        <v>0</v>
      </c>
      <c r="CY536" s="1122"/>
      <c r="CZ536" s="1121">
        <f>CX536+CZ535</f>
        <v>0</v>
      </c>
      <c r="DA536" s="1122"/>
      <c r="DB536" s="1121">
        <f>CZ536+DB535</f>
        <v>0</v>
      </c>
      <c r="DC536" s="1122"/>
      <c r="DD536" s="1121">
        <f>DB536+DD535</f>
        <v>0</v>
      </c>
      <c r="DE536" s="1122"/>
      <c r="DF536" s="1121">
        <f>DD536+DF535</f>
        <v>0</v>
      </c>
      <c r="DG536" s="1122"/>
      <c r="DH536" s="1121">
        <f>DF536+DH535</f>
        <v>0</v>
      </c>
      <c r="DI536" s="1122"/>
      <c r="DJ536" s="1127">
        <f>DH536+DJ535</f>
        <v>0</v>
      </c>
      <c r="DK536" s="1128"/>
      <c r="DL536" s="1121">
        <f>DJ536+DL535</f>
        <v>0</v>
      </c>
      <c r="DM536" s="1122"/>
      <c r="DN536" s="1121">
        <f>DL536+DN535</f>
        <v>0</v>
      </c>
      <c r="DO536" s="1122"/>
      <c r="DP536" s="1121">
        <f>DN536+DP535</f>
        <v>0</v>
      </c>
      <c r="DQ536" s="1122"/>
      <c r="DR536" s="1121">
        <f>DP536+DR535</f>
        <v>0</v>
      </c>
      <c r="DS536" s="1122"/>
      <c r="DT536" s="1121">
        <f>DR536+DT535</f>
        <v>0</v>
      </c>
      <c r="DU536" s="1122"/>
      <c r="DV536" s="1121">
        <f>DT536+DV535</f>
        <v>0</v>
      </c>
      <c r="DW536" s="1122"/>
      <c r="DX536" s="1121">
        <f>DV536+DX535</f>
        <v>0</v>
      </c>
      <c r="DY536" s="1122"/>
      <c r="DZ536" s="1121">
        <f>DX536+DZ535</f>
        <v>0</v>
      </c>
      <c r="EA536" s="1122"/>
      <c r="EB536" s="1121">
        <f>DZ536+EB535</f>
        <v>0</v>
      </c>
      <c r="EC536" s="1122"/>
      <c r="ED536" s="1121">
        <f>EB536+ED535</f>
        <v>0</v>
      </c>
      <c r="EE536" s="1122"/>
      <c r="EF536" s="1121">
        <f>ED536+EF535</f>
        <v>0</v>
      </c>
      <c r="EG536" s="1122"/>
      <c r="EH536" s="1121">
        <f>EF536+EH535</f>
        <v>0</v>
      </c>
      <c r="EI536" s="1122"/>
      <c r="EJ536" s="1121">
        <f>EH536+EJ535</f>
        <v>0</v>
      </c>
      <c r="EK536" s="1122"/>
      <c r="EL536" s="1121">
        <f>EJ536+EL535</f>
        <v>0</v>
      </c>
      <c r="EM536" s="1122"/>
      <c r="EN536" s="1121">
        <f>EL536+EN535</f>
        <v>0</v>
      </c>
      <c r="EO536" s="1122"/>
      <c r="EP536" s="1121">
        <f>EN536+EP535</f>
        <v>0</v>
      </c>
      <c r="EQ536" s="1122"/>
      <c r="ER536" s="1121">
        <f>EP536+ER535</f>
        <v>0</v>
      </c>
      <c r="ES536" s="1122"/>
      <c r="ET536" s="1121">
        <f>ER536+ET535</f>
        <v>0</v>
      </c>
      <c r="EU536" s="1122"/>
      <c r="EV536" s="1121">
        <f>ET536+EV535</f>
        <v>0</v>
      </c>
      <c r="EW536" s="1122"/>
      <c r="EX536" s="1121">
        <f>EV536+EX535</f>
        <v>0</v>
      </c>
      <c r="EY536" s="1122"/>
      <c r="EZ536" s="1121">
        <f>EX536+EZ535</f>
        <v>0</v>
      </c>
      <c r="FA536" s="1122"/>
      <c r="FB536" s="1121">
        <f>EZ536+FB535</f>
        <v>0</v>
      </c>
      <c r="FC536" s="1122"/>
      <c r="FD536" s="1121">
        <f>FB536+FD535</f>
        <v>0</v>
      </c>
      <c r="FE536" s="1122"/>
      <c r="FF536" s="1121">
        <f>FD536+FF535</f>
        <v>0</v>
      </c>
      <c r="FG536" s="1122"/>
      <c r="FH536" s="1121">
        <f>FF536+FH535</f>
        <v>0</v>
      </c>
      <c r="FI536" s="1122"/>
      <c r="FJ536" s="1121">
        <f>FH536+FJ535</f>
        <v>0</v>
      </c>
      <c r="FK536" s="1122"/>
      <c r="FL536" s="1121">
        <f>FJ536+FL535</f>
        <v>0</v>
      </c>
      <c r="FM536" s="1122"/>
      <c r="FN536" s="1121">
        <f>FL536+FN535</f>
        <v>0</v>
      </c>
      <c r="FO536" s="1122"/>
      <c r="FP536" s="1121">
        <f>FN536+FP535</f>
        <v>0</v>
      </c>
      <c r="FQ536" s="1122"/>
      <c r="FR536" s="1121">
        <f>FP536+FR535</f>
        <v>0</v>
      </c>
      <c r="FS536" s="1122"/>
      <c r="FT536" s="1121">
        <f>FR536+FT535</f>
        <v>0</v>
      </c>
      <c r="FU536" s="1122"/>
      <c r="FV536" s="1121">
        <f>FT536+FV535</f>
        <v>0</v>
      </c>
      <c r="FW536" s="1122"/>
      <c r="FX536" s="1121">
        <f>FV536+FX535</f>
        <v>0</v>
      </c>
      <c r="FY536" s="1122"/>
      <c r="FZ536" s="1121">
        <f>FX536+FZ535</f>
        <v>0</v>
      </c>
      <c r="GA536" s="1122"/>
      <c r="GB536" s="1121">
        <f>FZ536+GB535</f>
        <v>0</v>
      </c>
      <c r="GC536" s="1122"/>
      <c r="GD536" s="1121">
        <f>GB536+GD535</f>
        <v>0</v>
      </c>
      <c r="GE536" s="1122"/>
      <c r="GF536" s="1121">
        <f>GD536+GF535</f>
        <v>0</v>
      </c>
      <c r="GG536" s="1122"/>
      <c r="GH536" s="1121">
        <f>GF536+GH535</f>
        <v>0</v>
      </c>
      <c r="GI536" s="1122"/>
      <c r="GJ536" s="1121">
        <f>GH536+GJ535</f>
        <v>0</v>
      </c>
      <c r="GK536" s="1122"/>
      <c r="GL536" s="1121">
        <f>GJ536+GL535</f>
        <v>0</v>
      </c>
      <c r="GM536" s="1122"/>
      <c r="GN536" s="1121">
        <f>GL536+GN535</f>
        <v>0</v>
      </c>
      <c r="GO536" s="1122"/>
      <c r="GP536" s="1121">
        <f>GN536+GP535</f>
        <v>0</v>
      </c>
      <c r="GQ536" s="1122"/>
      <c r="GR536" s="1121">
        <f>GP536+GR535</f>
        <v>0</v>
      </c>
      <c r="GS536" s="1122"/>
      <c r="GT536" s="1121">
        <f>GR536+GT535</f>
        <v>0</v>
      </c>
      <c r="GU536" s="1122"/>
      <c r="GV536" s="1121">
        <f t="shared" ref="GV536" si="2237">GT536+GV535</f>
        <v>0</v>
      </c>
      <c r="GW536" s="1122"/>
      <c r="GX536" s="1121">
        <f t="shared" ref="GX536" si="2238">GV536+GX535</f>
        <v>0</v>
      </c>
      <c r="GY536" s="1122"/>
      <c r="GZ536" s="1121">
        <f t="shared" ref="GZ536" si="2239">GX536+GZ535</f>
        <v>0</v>
      </c>
      <c r="HA536" s="1122"/>
      <c r="HB536" s="1121">
        <f>GZ536+HB535</f>
        <v>0</v>
      </c>
      <c r="HC536" s="1122"/>
      <c r="HD536" s="1121">
        <f t="shared" ref="HD536" si="2240">HB536+HD535</f>
        <v>0</v>
      </c>
      <c r="HE536" s="1122"/>
      <c r="HF536" s="1121">
        <f t="shared" ref="HF536" si="2241">HD536+HF535</f>
        <v>0</v>
      </c>
      <c r="HG536" s="1122"/>
      <c r="HH536" s="1121">
        <f t="shared" ref="HH536" si="2242">HF536+HH535</f>
        <v>0</v>
      </c>
      <c r="HI536" s="1122"/>
    </row>
    <row r="537" spans="1:217" s="19" customFormat="1" ht="12.75" hidden="1" customHeight="1">
      <c r="A537" s="1139"/>
      <c r="B537" s="1140"/>
      <c r="C537" s="1139"/>
      <c r="D537" s="1141"/>
      <c r="E537" s="1141"/>
      <c r="F537" s="1142"/>
      <c r="G537" s="1141"/>
      <c r="H537" s="840"/>
      <c r="I537" s="1143"/>
      <c r="J537" s="1144"/>
      <c r="K537" s="841" t="s">
        <v>383</v>
      </c>
      <c r="L537" s="1117"/>
      <c r="M537" s="1118"/>
      <c r="N537" s="1117"/>
      <c r="O537" s="1118"/>
      <c r="P537" s="1117"/>
      <c r="Q537" s="1118"/>
      <c r="R537" s="1117"/>
      <c r="S537" s="1118"/>
      <c r="T537" s="1117"/>
      <c r="U537" s="1118"/>
      <c r="V537" s="1117"/>
      <c r="W537" s="1118"/>
      <c r="X537" s="1117"/>
      <c r="Y537" s="1118"/>
      <c r="Z537" s="1117"/>
      <c r="AA537" s="1118"/>
      <c r="AB537" s="1117"/>
      <c r="AC537" s="1118"/>
      <c r="AD537" s="1117"/>
      <c r="AE537" s="1118"/>
      <c r="AF537" s="1117"/>
      <c r="AG537" s="1118"/>
      <c r="AH537" s="1117"/>
      <c r="AI537" s="1118"/>
      <c r="AJ537" s="1117"/>
      <c r="AK537" s="1118"/>
      <c r="AL537" s="1117"/>
      <c r="AM537" s="1118"/>
      <c r="AN537" s="1117"/>
      <c r="AO537" s="1118"/>
      <c r="AP537" s="1117"/>
      <c r="AQ537" s="1118"/>
      <c r="AR537" s="1117"/>
      <c r="AS537" s="1118"/>
      <c r="AT537" s="1117"/>
      <c r="AU537" s="1118"/>
      <c r="AV537" s="1117"/>
      <c r="AW537" s="1118"/>
      <c r="AX537" s="1117"/>
      <c r="AY537" s="1118"/>
      <c r="AZ537" s="1117"/>
      <c r="BA537" s="1118"/>
      <c r="BB537" s="1117"/>
      <c r="BC537" s="1118"/>
      <c r="BD537" s="1117"/>
      <c r="BE537" s="1118"/>
      <c r="BF537" s="1117"/>
      <c r="BG537" s="1118"/>
      <c r="BH537" s="1117"/>
      <c r="BI537" s="1118"/>
      <c r="BJ537" s="1117"/>
      <c r="BK537" s="1118"/>
      <c r="BL537" s="1117"/>
      <c r="BM537" s="1118"/>
      <c r="BN537" s="1117"/>
      <c r="BO537" s="1118"/>
      <c r="BP537" s="1117"/>
      <c r="BQ537" s="1118"/>
      <c r="BR537" s="1117"/>
      <c r="BS537" s="1118"/>
      <c r="BT537" s="1117"/>
      <c r="BU537" s="1118"/>
      <c r="BV537" s="1117"/>
      <c r="BW537" s="1118"/>
      <c r="BX537" s="1117"/>
      <c r="BY537" s="1118"/>
      <c r="BZ537" s="1117"/>
      <c r="CA537" s="1118"/>
      <c r="CB537" s="1117"/>
      <c r="CC537" s="1118"/>
      <c r="CD537" s="1117"/>
      <c r="CE537" s="1118"/>
      <c r="CF537" s="1117"/>
      <c r="CG537" s="1118"/>
      <c r="CH537" s="1117"/>
      <c r="CI537" s="1118"/>
      <c r="CJ537" s="1117"/>
      <c r="CK537" s="1118"/>
      <c r="CL537" s="1117"/>
      <c r="CM537" s="1118"/>
      <c r="CN537" s="1117"/>
      <c r="CO537" s="1118"/>
      <c r="CP537" s="1117"/>
      <c r="CQ537" s="1118"/>
      <c r="CR537" s="1117"/>
      <c r="CS537" s="1118"/>
      <c r="CT537" s="1117"/>
      <c r="CU537" s="1118"/>
      <c r="CV537" s="1117"/>
      <c r="CW537" s="1118"/>
      <c r="CX537" s="1117"/>
      <c r="CY537" s="1118"/>
      <c r="CZ537" s="1117"/>
      <c r="DA537" s="1118"/>
      <c r="DB537" s="1117"/>
      <c r="DC537" s="1118"/>
      <c r="DD537" s="1117"/>
      <c r="DE537" s="1118"/>
      <c r="DF537" s="1117"/>
      <c r="DG537" s="1118"/>
      <c r="DH537" s="1117"/>
      <c r="DI537" s="1118"/>
      <c r="DJ537" s="1123"/>
      <c r="DK537" s="1124"/>
      <c r="DL537" s="1117"/>
      <c r="DM537" s="1118"/>
      <c r="DN537" s="1117"/>
      <c r="DO537" s="1118"/>
      <c r="DP537" s="1117"/>
      <c r="DQ537" s="1118"/>
      <c r="DR537" s="1117"/>
      <c r="DS537" s="1118"/>
      <c r="DT537" s="1117"/>
      <c r="DU537" s="1118"/>
      <c r="DV537" s="1117"/>
      <c r="DW537" s="1118"/>
      <c r="DX537" s="1117"/>
      <c r="DY537" s="1118"/>
      <c r="DZ537" s="1117"/>
      <c r="EA537" s="1118"/>
      <c r="EB537" s="1117"/>
      <c r="EC537" s="1118"/>
      <c r="ED537" s="1117"/>
      <c r="EE537" s="1118"/>
      <c r="EF537" s="1117"/>
      <c r="EG537" s="1118"/>
      <c r="EH537" s="1117"/>
      <c r="EI537" s="1118"/>
      <c r="EJ537" s="1117"/>
      <c r="EK537" s="1118"/>
      <c r="EL537" s="1117"/>
      <c r="EM537" s="1118"/>
      <c r="EN537" s="1117"/>
      <c r="EO537" s="1118"/>
      <c r="EP537" s="1117"/>
      <c r="EQ537" s="1118"/>
      <c r="ER537" s="1117"/>
      <c r="ES537" s="1118"/>
      <c r="ET537" s="1117"/>
      <c r="EU537" s="1118"/>
      <c r="EV537" s="1117"/>
      <c r="EW537" s="1118"/>
      <c r="EX537" s="1117"/>
      <c r="EY537" s="1118"/>
      <c r="EZ537" s="1117"/>
      <c r="FA537" s="1118"/>
      <c r="FB537" s="1117"/>
      <c r="FC537" s="1118"/>
      <c r="FD537" s="1117"/>
      <c r="FE537" s="1118"/>
      <c r="FF537" s="1117"/>
      <c r="FG537" s="1118"/>
      <c r="FH537" s="1117"/>
      <c r="FI537" s="1118"/>
      <c r="FJ537" s="1117"/>
      <c r="FK537" s="1118"/>
      <c r="FL537" s="1117"/>
      <c r="FM537" s="1118"/>
      <c r="FN537" s="1117"/>
      <c r="FO537" s="1118"/>
      <c r="FP537" s="1117"/>
      <c r="FQ537" s="1118"/>
      <c r="FR537" s="1117"/>
      <c r="FS537" s="1118"/>
      <c r="FT537" s="1117"/>
      <c r="FU537" s="1118"/>
      <c r="FV537" s="1117"/>
      <c r="FW537" s="1118"/>
      <c r="FX537" s="1117"/>
      <c r="FY537" s="1118"/>
      <c r="FZ537" s="1117"/>
      <c r="GA537" s="1118"/>
      <c r="GB537" s="1117"/>
      <c r="GC537" s="1118"/>
      <c r="GD537" s="1117"/>
      <c r="GE537" s="1118"/>
      <c r="GF537" s="1117"/>
      <c r="GG537" s="1118"/>
      <c r="GH537" s="1117"/>
      <c r="GI537" s="1118"/>
      <c r="GJ537" s="1117"/>
      <c r="GK537" s="1118"/>
      <c r="GL537" s="1117"/>
      <c r="GM537" s="1118"/>
      <c r="GN537" s="1117"/>
      <c r="GO537" s="1118"/>
      <c r="GP537" s="1117"/>
      <c r="GQ537" s="1118"/>
      <c r="GR537" s="1117"/>
      <c r="GS537" s="1118"/>
      <c r="GT537" s="1117"/>
      <c r="GU537" s="1118"/>
      <c r="GV537" s="1117"/>
      <c r="GW537" s="1118"/>
      <c r="GX537" s="1117"/>
      <c r="GY537" s="1118"/>
      <c r="GZ537" s="1117"/>
      <c r="HA537" s="1118"/>
      <c r="HB537" s="1117"/>
      <c r="HC537" s="1118"/>
      <c r="HD537" s="1117"/>
      <c r="HE537" s="1118"/>
      <c r="HF537" s="1117"/>
      <c r="HG537" s="1118"/>
      <c r="HH537" s="1117"/>
      <c r="HI537" s="1118"/>
    </row>
    <row r="538" spans="1:217" s="20" customFormat="1" ht="12.75" hidden="1" customHeight="1">
      <c r="A538" s="1139"/>
      <c r="B538" s="1140"/>
      <c r="C538" s="1139"/>
      <c r="D538" s="1141"/>
      <c r="E538" s="1141"/>
      <c r="F538" s="1142"/>
      <c r="G538" s="1141"/>
      <c r="H538" s="842"/>
      <c r="I538" s="1143"/>
      <c r="J538" s="1144"/>
      <c r="K538" s="843" t="s">
        <v>384</v>
      </c>
      <c r="L538" s="1113">
        <f>L537</f>
        <v>0</v>
      </c>
      <c r="M538" s="1114"/>
      <c r="N538" s="1113">
        <f>N537+L538</f>
        <v>0</v>
      </c>
      <c r="O538" s="1114"/>
      <c r="P538" s="1113">
        <f>P537+N538</f>
        <v>0</v>
      </c>
      <c r="Q538" s="1114"/>
      <c r="R538" s="1113">
        <f>R537+P538</f>
        <v>0</v>
      </c>
      <c r="S538" s="1114"/>
      <c r="T538" s="1113">
        <f>T537+R538</f>
        <v>0</v>
      </c>
      <c r="U538" s="1114"/>
      <c r="V538" s="1113">
        <f>V537+T538</f>
        <v>0</v>
      </c>
      <c r="W538" s="1114"/>
      <c r="X538" s="1113">
        <f>X537+V538</f>
        <v>0</v>
      </c>
      <c r="Y538" s="1114"/>
      <c r="Z538" s="1113">
        <f>Z537+X538</f>
        <v>0</v>
      </c>
      <c r="AA538" s="1114"/>
      <c r="AB538" s="1113">
        <f>AB537+Z538</f>
        <v>0</v>
      </c>
      <c r="AC538" s="1114"/>
      <c r="AD538" s="1113">
        <f>AD537+AB538</f>
        <v>0</v>
      </c>
      <c r="AE538" s="1114"/>
      <c r="AF538" s="1113">
        <f>AF537+AD538</f>
        <v>0</v>
      </c>
      <c r="AG538" s="1114"/>
      <c r="AH538" s="1113">
        <f>AH537+AF538</f>
        <v>0</v>
      </c>
      <c r="AI538" s="1114"/>
      <c r="AJ538" s="1113">
        <f>AJ537+AH538</f>
        <v>0</v>
      </c>
      <c r="AK538" s="1114"/>
      <c r="AL538" s="1113">
        <f>AL537+AJ538</f>
        <v>0</v>
      </c>
      <c r="AM538" s="1114"/>
      <c r="AN538" s="1113">
        <f>AN537+AL538</f>
        <v>0</v>
      </c>
      <c r="AO538" s="1114"/>
      <c r="AP538" s="1113">
        <f>AP537+AN538</f>
        <v>0</v>
      </c>
      <c r="AQ538" s="1114"/>
      <c r="AR538" s="1113">
        <f>AR537+AP538</f>
        <v>0</v>
      </c>
      <c r="AS538" s="1114"/>
      <c r="AT538" s="1113">
        <f>AT537+AR538</f>
        <v>0</v>
      </c>
      <c r="AU538" s="1114"/>
      <c r="AV538" s="1113">
        <f>AV537+AT538</f>
        <v>0</v>
      </c>
      <c r="AW538" s="1114"/>
      <c r="AX538" s="1113">
        <f>AX537+AV538</f>
        <v>0</v>
      </c>
      <c r="AY538" s="1114"/>
      <c r="AZ538" s="1113">
        <f>AZ537+AX538</f>
        <v>0</v>
      </c>
      <c r="BA538" s="1114"/>
      <c r="BB538" s="1113">
        <f>BB537+AZ538</f>
        <v>0</v>
      </c>
      <c r="BC538" s="1114"/>
      <c r="BD538" s="1113">
        <f>BD537+BB538</f>
        <v>0</v>
      </c>
      <c r="BE538" s="1114"/>
      <c r="BF538" s="1113">
        <f>BF537+BD538</f>
        <v>0</v>
      </c>
      <c r="BG538" s="1114"/>
      <c r="BH538" s="1113">
        <f>BH537+BF538</f>
        <v>0</v>
      </c>
      <c r="BI538" s="1114"/>
      <c r="BJ538" s="1113">
        <f>BJ537+BH538</f>
        <v>0</v>
      </c>
      <c r="BK538" s="1114"/>
      <c r="BL538" s="1113">
        <f>BL537+BJ538</f>
        <v>0</v>
      </c>
      <c r="BM538" s="1114"/>
      <c r="BN538" s="1113">
        <f>BN537+BL538</f>
        <v>0</v>
      </c>
      <c r="BO538" s="1114"/>
      <c r="BP538" s="1113">
        <f>BP537+BN538</f>
        <v>0</v>
      </c>
      <c r="BQ538" s="1114"/>
      <c r="BR538" s="1113">
        <f>BR537+BP538</f>
        <v>0</v>
      </c>
      <c r="BS538" s="1114"/>
      <c r="BT538" s="1113">
        <f>BT537+BR538</f>
        <v>0</v>
      </c>
      <c r="BU538" s="1114"/>
      <c r="BV538" s="1113">
        <f>BV537+BT538</f>
        <v>0</v>
      </c>
      <c r="BW538" s="1114"/>
      <c r="BX538" s="1113">
        <f>BX537+BV538</f>
        <v>0</v>
      </c>
      <c r="BY538" s="1114"/>
      <c r="BZ538" s="1113">
        <f>BZ537+BX538</f>
        <v>0</v>
      </c>
      <c r="CA538" s="1114"/>
      <c r="CB538" s="1113">
        <f>CB537+BZ538</f>
        <v>0</v>
      </c>
      <c r="CC538" s="1114"/>
      <c r="CD538" s="1113">
        <f>CD537+CB538</f>
        <v>0</v>
      </c>
      <c r="CE538" s="1114"/>
      <c r="CF538" s="1113">
        <f>CF537+CD538</f>
        <v>0</v>
      </c>
      <c r="CG538" s="1114"/>
      <c r="CH538" s="1113">
        <f>CH537+CF538</f>
        <v>0</v>
      </c>
      <c r="CI538" s="1114"/>
      <c r="CJ538" s="1113">
        <f>CJ537+CH538</f>
        <v>0</v>
      </c>
      <c r="CK538" s="1114"/>
      <c r="CL538" s="1113">
        <f>CL537+CJ538</f>
        <v>0</v>
      </c>
      <c r="CM538" s="1114"/>
      <c r="CN538" s="1113">
        <f>CN537+CL538</f>
        <v>0</v>
      </c>
      <c r="CO538" s="1114"/>
      <c r="CP538" s="1113">
        <f>CP537+CN538</f>
        <v>0</v>
      </c>
      <c r="CQ538" s="1114"/>
      <c r="CR538" s="1113">
        <f>CR537+CP538</f>
        <v>0</v>
      </c>
      <c r="CS538" s="1114"/>
      <c r="CT538" s="1113">
        <f>CT537+CR538</f>
        <v>0</v>
      </c>
      <c r="CU538" s="1114"/>
      <c r="CV538" s="1113">
        <f>CV537+CT538</f>
        <v>0</v>
      </c>
      <c r="CW538" s="1114"/>
      <c r="CX538" s="1113">
        <f>CX537+CV538</f>
        <v>0</v>
      </c>
      <c r="CY538" s="1114"/>
      <c r="CZ538" s="1113">
        <f>CZ537+CX538</f>
        <v>0</v>
      </c>
      <c r="DA538" s="1114"/>
      <c r="DB538" s="1113">
        <f>DB537+CZ538</f>
        <v>0</v>
      </c>
      <c r="DC538" s="1114"/>
      <c r="DD538" s="1113">
        <f>DD537+DB538</f>
        <v>0</v>
      </c>
      <c r="DE538" s="1114"/>
      <c r="DF538" s="1113">
        <f>DF537+DD538</f>
        <v>0</v>
      </c>
      <c r="DG538" s="1114"/>
      <c r="DH538" s="1113">
        <f>DH537+DF538</f>
        <v>0</v>
      </c>
      <c r="DI538" s="1114"/>
      <c r="DJ538" s="1119">
        <f>DJ537+DH538</f>
        <v>0</v>
      </c>
      <c r="DK538" s="1120"/>
      <c r="DL538" s="1113">
        <f>DL537+DJ538</f>
        <v>0</v>
      </c>
      <c r="DM538" s="1114"/>
      <c r="DN538" s="1113">
        <f>DN537+DL538</f>
        <v>0</v>
      </c>
      <c r="DO538" s="1114"/>
      <c r="DP538" s="1113">
        <f>DP537+DN538</f>
        <v>0</v>
      </c>
      <c r="DQ538" s="1114"/>
      <c r="DR538" s="1113">
        <f>DR537+DP538</f>
        <v>0</v>
      </c>
      <c r="DS538" s="1114"/>
      <c r="DT538" s="1113">
        <f>DT537+DR538</f>
        <v>0</v>
      </c>
      <c r="DU538" s="1114"/>
      <c r="DV538" s="1113">
        <f>DV537+DT538</f>
        <v>0</v>
      </c>
      <c r="DW538" s="1114"/>
      <c r="DX538" s="1113">
        <f>DX537+DV538</f>
        <v>0</v>
      </c>
      <c r="DY538" s="1114"/>
      <c r="DZ538" s="1113">
        <f>DZ537+DX538</f>
        <v>0</v>
      </c>
      <c r="EA538" s="1114"/>
      <c r="EB538" s="1113">
        <f>EB537+DZ538</f>
        <v>0</v>
      </c>
      <c r="EC538" s="1114"/>
      <c r="ED538" s="1113">
        <f>ED537+EB538</f>
        <v>0</v>
      </c>
      <c r="EE538" s="1114"/>
      <c r="EF538" s="1113">
        <f>EF537+ED538</f>
        <v>0</v>
      </c>
      <c r="EG538" s="1114"/>
      <c r="EH538" s="1113">
        <f>EH537+EF538</f>
        <v>0</v>
      </c>
      <c r="EI538" s="1114"/>
      <c r="EJ538" s="1113">
        <f>EJ537+EH538</f>
        <v>0</v>
      </c>
      <c r="EK538" s="1114"/>
      <c r="EL538" s="1113">
        <f>EL537+EJ538</f>
        <v>0</v>
      </c>
      <c r="EM538" s="1114"/>
      <c r="EN538" s="1113">
        <f>EN537+EL538</f>
        <v>0</v>
      </c>
      <c r="EO538" s="1114"/>
      <c r="EP538" s="1113">
        <f>EP537+EN538</f>
        <v>0</v>
      </c>
      <c r="EQ538" s="1114"/>
      <c r="ER538" s="1113">
        <f>ER537+EP538</f>
        <v>0</v>
      </c>
      <c r="ES538" s="1114"/>
      <c r="ET538" s="1113">
        <f>ET537+ER538</f>
        <v>0</v>
      </c>
      <c r="EU538" s="1114"/>
      <c r="EV538" s="1113">
        <f>EV537+ET538</f>
        <v>0</v>
      </c>
      <c r="EW538" s="1114"/>
      <c r="EX538" s="1113">
        <f>EX537+EV538</f>
        <v>0</v>
      </c>
      <c r="EY538" s="1114"/>
      <c r="EZ538" s="1113">
        <f>EZ537+EX538</f>
        <v>0</v>
      </c>
      <c r="FA538" s="1114"/>
      <c r="FB538" s="1113">
        <f>FB537+EZ538</f>
        <v>0</v>
      </c>
      <c r="FC538" s="1114"/>
      <c r="FD538" s="1113">
        <f>FD537+FB538</f>
        <v>0</v>
      </c>
      <c r="FE538" s="1114"/>
      <c r="FF538" s="1113">
        <f>FF537+FD538</f>
        <v>0</v>
      </c>
      <c r="FG538" s="1114"/>
      <c r="FH538" s="1113">
        <f>FH537+FF538</f>
        <v>0</v>
      </c>
      <c r="FI538" s="1114"/>
      <c r="FJ538" s="1113">
        <f>FJ537+FH538</f>
        <v>0</v>
      </c>
      <c r="FK538" s="1114"/>
      <c r="FL538" s="1113">
        <f>FL537+FJ538</f>
        <v>0</v>
      </c>
      <c r="FM538" s="1114"/>
      <c r="FN538" s="1113">
        <f>FN537+FL538</f>
        <v>0</v>
      </c>
      <c r="FO538" s="1114"/>
      <c r="FP538" s="1113">
        <f>FP537+FN538</f>
        <v>0</v>
      </c>
      <c r="FQ538" s="1114"/>
      <c r="FR538" s="1113">
        <f>FR537+FP538</f>
        <v>0</v>
      </c>
      <c r="FS538" s="1114"/>
      <c r="FT538" s="1113">
        <f>FT537+FR538</f>
        <v>0</v>
      </c>
      <c r="FU538" s="1114"/>
      <c r="FV538" s="1113">
        <f>FV537+FT538</f>
        <v>0</v>
      </c>
      <c r="FW538" s="1114"/>
      <c r="FX538" s="1113">
        <f>FX537+FV538</f>
        <v>0</v>
      </c>
      <c r="FY538" s="1114"/>
      <c r="FZ538" s="1113">
        <f>FZ537+FX538</f>
        <v>0</v>
      </c>
      <c r="GA538" s="1114"/>
      <c r="GB538" s="1113">
        <f>GB537+FZ538</f>
        <v>0</v>
      </c>
      <c r="GC538" s="1114"/>
      <c r="GD538" s="1113">
        <f>GD537+GB538</f>
        <v>0</v>
      </c>
      <c r="GE538" s="1114"/>
      <c r="GF538" s="1113">
        <f>GF537+GD538</f>
        <v>0</v>
      </c>
      <c r="GG538" s="1114"/>
      <c r="GH538" s="1113">
        <f>GH537+GF538</f>
        <v>0</v>
      </c>
      <c r="GI538" s="1114"/>
      <c r="GJ538" s="1113">
        <f>GJ537+GH538</f>
        <v>0</v>
      </c>
      <c r="GK538" s="1114"/>
      <c r="GL538" s="1113">
        <f>GL537+GJ538</f>
        <v>0</v>
      </c>
      <c r="GM538" s="1114"/>
      <c r="GN538" s="1113">
        <f>GN537+GL538</f>
        <v>0</v>
      </c>
      <c r="GO538" s="1114"/>
      <c r="GP538" s="1113">
        <f>GP537+GN538</f>
        <v>0</v>
      </c>
      <c r="GQ538" s="1114"/>
      <c r="GR538" s="1113">
        <f>GR537+GP538</f>
        <v>0</v>
      </c>
      <c r="GS538" s="1114"/>
      <c r="GT538" s="1113">
        <f>GT537+GR538</f>
        <v>0</v>
      </c>
      <c r="GU538" s="1114"/>
      <c r="GV538" s="1113">
        <f t="shared" ref="GV538" si="2243">GV537+GT538</f>
        <v>0</v>
      </c>
      <c r="GW538" s="1114"/>
      <c r="GX538" s="1113">
        <f t="shared" ref="GX538" si="2244">GX537+GV538</f>
        <v>0</v>
      </c>
      <c r="GY538" s="1114"/>
      <c r="GZ538" s="1113">
        <f t="shared" ref="GZ538" si="2245">GZ537+GX538</f>
        <v>0</v>
      </c>
      <c r="HA538" s="1114"/>
      <c r="HB538" s="1113">
        <f>HB537+GZ538</f>
        <v>0</v>
      </c>
      <c r="HC538" s="1114"/>
      <c r="HD538" s="1113">
        <f t="shared" ref="HD538" si="2246">HD537+HB538</f>
        <v>0</v>
      </c>
      <c r="HE538" s="1114"/>
      <c r="HF538" s="1113">
        <f t="shared" ref="HF538" si="2247">HF537+HD538</f>
        <v>0</v>
      </c>
      <c r="HG538" s="1114"/>
      <c r="HH538" s="1113">
        <f t="shared" ref="HH538" si="2248">HH537+HF538</f>
        <v>0</v>
      </c>
      <c r="HI538" s="1114"/>
    </row>
    <row r="539" spans="1:217" s="21" customFormat="1" ht="12.75" hidden="1" customHeight="1">
      <c r="A539" s="1139"/>
      <c r="B539" s="1140"/>
      <c r="C539" s="1139"/>
      <c r="D539" s="1141"/>
      <c r="E539" s="1141"/>
      <c r="F539" s="1142"/>
      <c r="G539" s="1141"/>
      <c r="H539" s="844"/>
      <c r="I539" s="1143"/>
      <c r="J539" s="1144"/>
      <c r="K539" s="845" t="s">
        <v>385</v>
      </c>
      <c r="L539" s="1108" t="e">
        <f>IF($E533&gt;0,L536/$E533,"-")</f>
        <v>#N/A</v>
      </c>
      <c r="M539" s="1109"/>
      <c r="N539" s="1108" t="e">
        <f>IF($E533&gt;0,N536/$E533,"-")</f>
        <v>#N/A</v>
      </c>
      <c r="O539" s="1109"/>
      <c r="P539" s="1108" t="e">
        <f>IF($E533&gt;0,P536/$E533,"-")</f>
        <v>#N/A</v>
      </c>
      <c r="Q539" s="1109"/>
      <c r="R539" s="1108" t="e">
        <f>IF($E533&gt;0,R536/$E533,"-")</f>
        <v>#N/A</v>
      </c>
      <c r="S539" s="1109"/>
      <c r="T539" s="1108" t="e">
        <f>IF($E533&gt;0,T536/$E533,"-")</f>
        <v>#N/A</v>
      </c>
      <c r="U539" s="1109"/>
      <c r="V539" s="1108" t="e">
        <f>IF($E533&gt;0,V536/$E533,"-")</f>
        <v>#N/A</v>
      </c>
      <c r="W539" s="1109"/>
      <c r="X539" s="1108" t="e">
        <f>IF($E533&gt;0,X536/$E533,"-")</f>
        <v>#N/A</v>
      </c>
      <c r="Y539" s="1109"/>
      <c r="Z539" s="1108" t="e">
        <f>IF($E533&gt;0,Z536/$E533,"-")</f>
        <v>#N/A</v>
      </c>
      <c r="AA539" s="1109"/>
      <c r="AB539" s="1108" t="e">
        <f>IF($E533&gt;0,AB536/$E533,"-")</f>
        <v>#N/A</v>
      </c>
      <c r="AC539" s="1109"/>
      <c r="AD539" s="1108" t="e">
        <f>IF($E533&gt;0,AD536/$E533,"-")</f>
        <v>#N/A</v>
      </c>
      <c r="AE539" s="1109"/>
      <c r="AF539" s="1108" t="e">
        <f>IF($E533&gt;0,AF536/$E533,"-")</f>
        <v>#N/A</v>
      </c>
      <c r="AG539" s="1109"/>
      <c r="AH539" s="1108" t="e">
        <f>IF($E533&gt;0,AH536/$E533,"-")</f>
        <v>#N/A</v>
      </c>
      <c r="AI539" s="1109"/>
      <c r="AJ539" s="1108" t="e">
        <f>IF($E533&gt;0,AJ536/$E533,"-")</f>
        <v>#N/A</v>
      </c>
      <c r="AK539" s="1109"/>
      <c r="AL539" s="1108" t="e">
        <f>IF($E533&gt;0,AL536/$E533,"-")</f>
        <v>#N/A</v>
      </c>
      <c r="AM539" s="1109"/>
      <c r="AN539" s="1108" t="e">
        <f>IF($E533&gt;0,AN536/$E533,"-")</f>
        <v>#N/A</v>
      </c>
      <c r="AO539" s="1109"/>
      <c r="AP539" s="1108" t="e">
        <f>IF($E533&gt;0,AP536/$E533,"-")</f>
        <v>#N/A</v>
      </c>
      <c r="AQ539" s="1109"/>
      <c r="AR539" s="1108" t="e">
        <f>IF($E533&gt;0,AR536/$E533,"-")</f>
        <v>#N/A</v>
      </c>
      <c r="AS539" s="1109"/>
      <c r="AT539" s="1108" t="e">
        <f>IF($E533&gt;0,AT536/$E533,"-")</f>
        <v>#N/A</v>
      </c>
      <c r="AU539" s="1109"/>
      <c r="AV539" s="1108" t="e">
        <f>IF($E533&gt;0,AV536/$E533,"-")</f>
        <v>#N/A</v>
      </c>
      <c r="AW539" s="1109"/>
      <c r="AX539" s="1108" t="e">
        <f>IF($E533&gt;0,AX536/$E533,"-")</f>
        <v>#N/A</v>
      </c>
      <c r="AY539" s="1109"/>
      <c r="AZ539" s="1108" t="e">
        <f>IF($E533&gt;0,AZ536/$E533,"-")</f>
        <v>#N/A</v>
      </c>
      <c r="BA539" s="1109"/>
      <c r="BB539" s="1108" t="e">
        <f>IF($E533&gt;0,BB536/$E533,"-")</f>
        <v>#N/A</v>
      </c>
      <c r="BC539" s="1109"/>
      <c r="BD539" s="1108" t="e">
        <f>IF($E533&gt;0,BD536/$E533,"-")</f>
        <v>#N/A</v>
      </c>
      <c r="BE539" s="1109"/>
      <c r="BF539" s="1108" t="e">
        <f>IF($E533&gt;0,BF536/$E533,"-")</f>
        <v>#N/A</v>
      </c>
      <c r="BG539" s="1109"/>
      <c r="BH539" s="1108" t="e">
        <f>IF($E533&gt;0,BH536/$E533,"-")</f>
        <v>#N/A</v>
      </c>
      <c r="BI539" s="1109"/>
      <c r="BJ539" s="1108" t="e">
        <f>IF($E533&gt;0,BJ536/$E533,"-")</f>
        <v>#N/A</v>
      </c>
      <c r="BK539" s="1109"/>
      <c r="BL539" s="1108" t="e">
        <f>IF($E533&gt;0,BL536/$E533,"-")</f>
        <v>#N/A</v>
      </c>
      <c r="BM539" s="1109"/>
      <c r="BN539" s="1108" t="e">
        <f>IF($E533&gt;0,BN536/$E533,"-")</f>
        <v>#N/A</v>
      </c>
      <c r="BO539" s="1109"/>
      <c r="BP539" s="1108" t="e">
        <f>IF($E533&gt;0,BP536/$E533,"-")</f>
        <v>#N/A</v>
      </c>
      <c r="BQ539" s="1109"/>
      <c r="BR539" s="1108" t="e">
        <f>IF($E533&gt;0,BR536/$E533,"-")</f>
        <v>#N/A</v>
      </c>
      <c r="BS539" s="1109"/>
      <c r="BT539" s="1108" t="e">
        <f>IF($E533&gt;0,BT536/$E533,"-")</f>
        <v>#N/A</v>
      </c>
      <c r="BU539" s="1109"/>
      <c r="BV539" s="1108" t="e">
        <f>IF($E533&gt;0,BV536/$E533,"-")</f>
        <v>#N/A</v>
      </c>
      <c r="BW539" s="1109"/>
      <c r="BX539" s="1108" t="e">
        <f>IF($E533&gt;0,BX536/$E533,"-")</f>
        <v>#N/A</v>
      </c>
      <c r="BY539" s="1109"/>
      <c r="BZ539" s="1108" t="e">
        <f>IF($E533&gt;0,BZ536/$E533,"-")</f>
        <v>#N/A</v>
      </c>
      <c r="CA539" s="1109"/>
      <c r="CB539" s="1108" t="e">
        <f>IF($E533&gt;0,CB536/$E533,"-")</f>
        <v>#N/A</v>
      </c>
      <c r="CC539" s="1109"/>
      <c r="CD539" s="1108" t="e">
        <f>IF($E533&gt;0,CD536/$E533,"-")</f>
        <v>#N/A</v>
      </c>
      <c r="CE539" s="1109"/>
      <c r="CF539" s="1108" t="e">
        <f>IF($E533&gt;0,CF536/$E533,"-")</f>
        <v>#N/A</v>
      </c>
      <c r="CG539" s="1109"/>
      <c r="CH539" s="1108" t="e">
        <f>IF($E533&gt;0,CH536/$E533,"-")</f>
        <v>#N/A</v>
      </c>
      <c r="CI539" s="1109"/>
      <c r="CJ539" s="1108" t="e">
        <f>IF($E533&gt;0,CJ536/$E533,"-")</f>
        <v>#N/A</v>
      </c>
      <c r="CK539" s="1109"/>
      <c r="CL539" s="1108" t="e">
        <f>IF($E533&gt;0,CL536/$E533,"-")</f>
        <v>#N/A</v>
      </c>
      <c r="CM539" s="1109"/>
      <c r="CN539" s="1108" t="e">
        <f>IF($E533&gt;0,CN536/$E533,"-")</f>
        <v>#N/A</v>
      </c>
      <c r="CO539" s="1109"/>
      <c r="CP539" s="1108" t="e">
        <f>IF($E533&gt;0,CP536/$E533,"-")</f>
        <v>#N/A</v>
      </c>
      <c r="CQ539" s="1109"/>
      <c r="CR539" s="1108" t="e">
        <f>IF($E533&gt;0,CR536/$E533,"-")</f>
        <v>#N/A</v>
      </c>
      <c r="CS539" s="1109"/>
      <c r="CT539" s="1108" t="e">
        <f>IF($E533&gt;0,CT536/$E533,"-")</f>
        <v>#N/A</v>
      </c>
      <c r="CU539" s="1109"/>
      <c r="CV539" s="1108" t="e">
        <f>IF($E533&gt;0,CV536/$E533,"-")</f>
        <v>#N/A</v>
      </c>
      <c r="CW539" s="1109"/>
      <c r="CX539" s="1108" t="e">
        <f>IF($E533&gt;0,CX536/$E533,"-")</f>
        <v>#N/A</v>
      </c>
      <c r="CY539" s="1109"/>
      <c r="CZ539" s="1108" t="e">
        <f>IF($E533&gt;0,CZ536/$E533,"-")</f>
        <v>#N/A</v>
      </c>
      <c r="DA539" s="1109"/>
      <c r="DB539" s="1108" t="e">
        <f>IF($E533&gt;0,DB536/$E533,"-")</f>
        <v>#N/A</v>
      </c>
      <c r="DC539" s="1109"/>
      <c r="DD539" s="1108" t="e">
        <f>IF($E533&gt;0,DD536/$E533,"-")</f>
        <v>#N/A</v>
      </c>
      <c r="DE539" s="1109"/>
      <c r="DF539" s="1108" t="e">
        <f>IF($E533&gt;0,DF536/$E533,"-")</f>
        <v>#N/A</v>
      </c>
      <c r="DG539" s="1109"/>
      <c r="DH539" s="1108" t="e">
        <f>IF($E533&gt;0,DH536/$E533,"-")</f>
        <v>#N/A</v>
      </c>
      <c r="DI539" s="1109"/>
      <c r="DJ539" s="1115" t="e">
        <f>IF($E533&gt;0,DJ536/$E533,"-")</f>
        <v>#N/A</v>
      </c>
      <c r="DK539" s="1116"/>
      <c r="DL539" s="1108" t="e">
        <f>IF($E533&gt;0,DL536/$E533,"-")</f>
        <v>#N/A</v>
      </c>
      <c r="DM539" s="1109"/>
      <c r="DN539" s="1108" t="e">
        <f>IF($E533&gt;0,DN536/$E533,"-")</f>
        <v>#N/A</v>
      </c>
      <c r="DO539" s="1109"/>
      <c r="DP539" s="1108" t="e">
        <f>IF($E533&gt;0,DP536/$E533,"-")</f>
        <v>#N/A</v>
      </c>
      <c r="DQ539" s="1109"/>
      <c r="DR539" s="1108" t="e">
        <f>IF($E533&gt;0,DR536/$E533,"-")</f>
        <v>#N/A</v>
      </c>
      <c r="DS539" s="1109"/>
      <c r="DT539" s="1108" t="e">
        <f>IF($E533&gt;0,DT536/$E533,"-")</f>
        <v>#N/A</v>
      </c>
      <c r="DU539" s="1109"/>
      <c r="DV539" s="1108" t="e">
        <f>IF($E533&gt;0,DV536/$E533,"-")</f>
        <v>#N/A</v>
      </c>
      <c r="DW539" s="1109"/>
      <c r="DX539" s="1108" t="e">
        <f>IF($E533&gt;0,DX536/$E533,"-")</f>
        <v>#N/A</v>
      </c>
      <c r="DY539" s="1109"/>
      <c r="DZ539" s="1108" t="e">
        <f>IF($E533&gt;0,DZ536/$E533,"-")</f>
        <v>#N/A</v>
      </c>
      <c r="EA539" s="1109"/>
      <c r="EB539" s="1108" t="e">
        <f>IF($E533&gt;0,EB536/$E533,"-")</f>
        <v>#N/A</v>
      </c>
      <c r="EC539" s="1109"/>
      <c r="ED539" s="1108" t="e">
        <f>IF($E533&gt;0,ED536/$E533,"-")</f>
        <v>#N/A</v>
      </c>
      <c r="EE539" s="1109"/>
      <c r="EF539" s="1108" t="e">
        <f>IF($E533&gt;0,EF536/$E533,"-")</f>
        <v>#N/A</v>
      </c>
      <c r="EG539" s="1109"/>
      <c r="EH539" s="1108" t="e">
        <f>IF($E533&gt;0,EH536/$E533,"-")</f>
        <v>#N/A</v>
      </c>
      <c r="EI539" s="1109"/>
      <c r="EJ539" s="1108" t="e">
        <f>IF($E533&gt;0,EJ536/$E533,"-")</f>
        <v>#N/A</v>
      </c>
      <c r="EK539" s="1109"/>
      <c r="EL539" s="1108" t="e">
        <f>IF($E533&gt;0,EL536/$E533,"-")</f>
        <v>#N/A</v>
      </c>
      <c r="EM539" s="1109"/>
      <c r="EN539" s="1108" t="e">
        <f>IF($E533&gt;0,EN536/$E533,"-")</f>
        <v>#N/A</v>
      </c>
      <c r="EO539" s="1109"/>
      <c r="EP539" s="1108" t="e">
        <f>IF($E533&gt;0,EP536/$E533,"-")</f>
        <v>#N/A</v>
      </c>
      <c r="EQ539" s="1109"/>
      <c r="ER539" s="1108" t="e">
        <f>IF($E533&gt;0,ER536/$E533,"-")</f>
        <v>#N/A</v>
      </c>
      <c r="ES539" s="1109"/>
      <c r="ET539" s="1108" t="e">
        <f>IF($E533&gt;0,ET536/$E533,"-")</f>
        <v>#N/A</v>
      </c>
      <c r="EU539" s="1109"/>
      <c r="EV539" s="1108" t="e">
        <f>IF($E533&gt;0,EV536/$E533,"-")</f>
        <v>#N/A</v>
      </c>
      <c r="EW539" s="1109"/>
      <c r="EX539" s="1108" t="e">
        <f>IF($E533&gt;0,EX536/$E533,"-")</f>
        <v>#N/A</v>
      </c>
      <c r="EY539" s="1109"/>
      <c r="EZ539" s="1108" t="e">
        <f>IF($E533&gt;0,EZ536/$E533,"-")</f>
        <v>#N/A</v>
      </c>
      <c r="FA539" s="1109"/>
      <c r="FB539" s="1108" t="e">
        <f>IF($E533&gt;0,FB536/$E533,"-")</f>
        <v>#N/A</v>
      </c>
      <c r="FC539" s="1109"/>
      <c r="FD539" s="1108" t="e">
        <f>IF($E533&gt;0,FD536/$E533,"-")</f>
        <v>#N/A</v>
      </c>
      <c r="FE539" s="1109"/>
      <c r="FF539" s="1108" t="e">
        <f>IF($E533&gt;0,FF536/$E533,"-")</f>
        <v>#N/A</v>
      </c>
      <c r="FG539" s="1109"/>
      <c r="FH539" s="1108" t="e">
        <f>IF($E533&gt;0,FH536/$E533,"-")</f>
        <v>#N/A</v>
      </c>
      <c r="FI539" s="1109"/>
      <c r="FJ539" s="1108" t="e">
        <f>IF($E533&gt;0,FJ536/$E533,"-")</f>
        <v>#N/A</v>
      </c>
      <c r="FK539" s="1109"/>
      <c r="FL539" s="1108" t="e">
        <f>IF($E533&gt;0,FL536/$E533,"-")</f>
        <v>#N/A</v>
      </c>
      <c r="FM539" s="1109"/>
      <c r="FN539" s="1108" t="e">
        <f>IF($E533&gt;0,FN536/$E533,"-")</f>
        <v>#N/A</v>
      </c>
      <c r="FO539" s="1109"/>
      <c r="FP539" s="1108" t="e">
        <f>IF($E533&gt;0,FP536/$E533,"-")</f>
        <v>#N/A</v>
      </c>
      <c r="FQ539" s="1109"/>
      <c r="FR539" s="1108" t="e">
        <f>IF($E533&gt;0,FR536/$E533,"-")</f>
        <v>#N/A</v>
      </c>
      <c r="FS539" s="1109"/>
      <c r="FT539" s="1108" t="e">
        <f>IF($E533&gt;0,FT536/$E533,"-")</f>
        <v>#N/A</v>
      </c>
      <c r="FU539" s="1109"/>
      <c r="FV539" s="1108" t="e">
        <f>IF($E533&gt;0,FV536/$E533,"-")</f>
        <v>#N/A</v>
      </c>
      <c r="FW539" s="1109"/>
      <c r="FX539" s="1108" t="e">
        <f>IF($E533&gt;0,FX536/$E533,"-")</f>
        <v>#N/A</v>
      </c>
      <c r="FY539" s="1109"/>
      <c r="FZ539" s="1108" t="e">
        <f>IF($E533&gt;0,FZ536/$E533,"-")</f>
        <v>#N/A</v>
      </c>
      <c r="GA539" s="1109"/>
      <c r="GB539" s="1108" t="e">
        <f>IF($E533&gt;0,GB536/$E533,"-")</f>
        <v>#N/A</v>
      </c>
      <c r="GC539" s="1109"/>
      <c r="GD539" s="1108" t="e">
        <f>IF($E533&gt;0,GD536/$E533,"-")</f>
        <v>#N/A</v>
      </c>
      <c r="GE539" s="1109"/>
      <c r="GF539" s="1108" t="e">
        <f>IF($E533&gt;0,GF536/$E533,"-")</f>
        <v>#N/A</v>
      </c>
      <c r="GG539" s="1109"/>
      <c r="GH539" s="1108" t="e">
        <f>IF($E533&gt;0,GH536/$E533,"-")</f>
        <v>#N/A</v>
      </c>
      <c r="GI539" s="1109"/>
      <c r="GJ539" s="1108" t="e">
        <f>IF($E533&gt;0,GJ536/$E533,"-")</f>
        <v>#N/A</v>
      </c>
      <c r="GK539" s="1109"/>
      <c r="GL539" s="1108" t="e">
        <f>IF($E533&gt;0,GL536/$E533,"-")</f>
        <v>#N/A</v>
      </c>
      <c r="GM539" s="1109"/>
      <c r="GN539" s="1108" t="e">
        <f>IF($E533&gt;0,GN536/$E533,"-")</f>
        <v>#N/A</v>
      </c>
      <c r="GO539" s="1109"/>
      <c r="GP539" s="1108" t="e">
        <f>IF($E533&gt;0,GP536/$E533,"-")</f>
        <v>#N/A</v>
      </c>
      <c r="GQ539" s="1109"/>
      <c r="GR539" s="1108" t="e">
        <f>IF($E533&gt;0,GR536/$E533,"-")</f>
        <v>#N/A</v>
      </c>
      <c r="GS539" s="1109"/>
      <c r="GT539" s="1108" t="e">
        <f>IF($E533&gt;0,GT536/$E533,"-")</f>
        <v>#N/A</v>
      </c>
      <c r="GU539" s="1109"/>
      <c r="GV539" s="1108" t="e">
        <f t="shared" ref="GV539" si="2249">IF($E533&gt;0,GV536/$E533,"-")</f>
        <v>#N/A</v>
      </c>
      <c r="GW539" s="1109"/>
      <c r="GX539" s="1108" t="e">
        <f t="shared" ref="GX539" si="2250">IF($E533&gt;0,GX536/$E533,"-")</f>
        <v>#N/A</v>
      </c>
      <c r="GY539" s="1109"/>
      <c r="GZ539" s="1108" t="e">
        <f t="shared" ref="GZ539" si="2251">IF($E533&gt;0,GZ536/$E533,"-")</f>
        <v>#N/A</v>
      </c>
      <c r="HA539" s="1109"/>
      <c r="HB539" s="1108" t="e">
        <f>IF($E533&gt;0,HB536/$E533,"-")</f>
        <v>#N/A</v>
      </c>
      <c r="HC539" s="1109"/>
      <c r="HD539" s="1108" t="e">
        <f t="shared" ref="HD539" si="2252">IF($E533&gt;0,HD536/$E533,"-")</f>
        <v>#N/A</v>
      </c>
      <c r="HE539" s="1109"/>
      <c r="HF539" s="1108" t="e">
        <f t="shared" ref="HF539" si="2253">IF($E533&gt;0,HF536/$E533,"-")</f>
        <v>#N/A</v>
      </c>
      <c r="HG539" s="1109"/>
      <c r="HH539" s="1108" t="e">
        <f t="shared" ref="HH539" si="2254">IF($E533&gt;0,HH536/$E533,"-")</f>
        <v>#N/A</v>
      </c>
      <c r="HI539" s="1109"/>
    </row>
    <row r="540" spans="1:217" ht="12.75" hidden="1" customHeight="1">
      <c r="A540" s="1139"/>
      <c r="B540" s="1140"/>
      <c r="C540" s="1139"/>
      <c r="D540" s="1141"/>
      <c r="E540" s="1141"/>
      <c r="F540" s="1142"/>
      <c r="G540" s="1141"/>
      <c r="H540" s="733"/>
      <c r="I540" s="1143"/>
      <c r="J540" s="1144"/>
      <c r="K540" s="846" t="s">
        <v>386</v>
      </c>
      <c r="L540" s="1110" t="e">
        <f>IF($E533&gt;0,L538/$E533,"-")</f>
        <v>#N/A</v>
      </c>
      <c r="M540" s="1111"/>
      <c r="N540" s="1110" t="e">
        <f>IF($E533&gt;0,N538/$E533,"-")</f>
        <v>#N/A</v>
      </c>
      <c r="O540" s="1111"/>
      <c r="P540" s="1110" t="e">
        <f>IF($E533&gt;0,P538/$E533,"-")</f>
        <v>#N/A</v>
      </c>
      <c r="Q540" s="1111"/>
      <c r="R540" s="1110" t="e">
        <f>IF($E533&gt;0,R538/$E533,"-")</f>
        <v>#N/A</v>
      </c>
      <c r="S540" s="1111"/>
      <c r="T540" s="1110" t="e">
        <f>IF($E533&gt;0,T538/$E533,"-")</f>
        <v>#N/A</v>
      </c>
      <c r="U540" s="1111"/>
      <c r="V540" s="1110" t="e">
        <f>IF($E533&gt;0,V538/$E533,"-")</f>
        <v>#N/A</v>
      </c>
      <c r="W540" s="1111"/>
      <c r="X540" s="1110" t="e">
        <f>IF($E533&gt;0,X538/$E533,"-")</f>
        <v>#N/A</v>
      </c>
      <c r="Y540" s="1111"/>
      <c r="Z540" s="1110" t="e">
        <f>IF($E533&gt;0,Z538/$E533,"-")</f>
        <v>#N/A</v>
      </c>
      <c r="AA540" s="1111"/>
      <c r="AB540" s="1110" t="e">
        <f>IF($E533&gt;0,AB538/$E533,"-")</f>
        <v>#N/A</v>
      </c>
      <c r="AC540" s="1111"/>
      <c r="AD540" s="1110" t="e">
        <f>IF($E533&gt;0,AD538/$E533,"-")</f>
        <v>#N/A</v>
      </c>
      <c r="AE540" s="1111"/>
      <c r="AF540" s="1110" t="e">
        <f>IF($E533&gt;0,AF538/$E533,"-")</f>
        <v>#N/A</v>
      </c>
      <c r="AG540" s="1111"/>
      <c r="AH540" s="1110" t="e">
        <f>IF($E533&gt;0,AH538/$E533,"-")</f>
        <v>#N/A</v>
      </c>
      <c r="AI540" s="1111"/>
      <c r="AJ540" s="1110" t="e">
        <f>IF($E533&gt;0,AJ538/$E533,"-")</f>
        <v>#N/A</v>
      </c>
      <c r="AK540" s="1111"/>
      <c r="AL540" s="1110" t="e">
        <f>IF($E533&gt;0,AL538/$E533,"-")</f>
        <v>#N/A</v>
      </c>
      <c r="AM540" s="1111"/>
      <c r="AN540" s="1110" t="e">
        <f>IF($E533&gt;0,AN538/$E533,"-")</f>
        <v>#N/A</v>
      </c>
      <c r="AO540" s="1111"/>
      <c r="AP540" s="1110" t="e">
        <f>IF($E533&gt;0,AP538/$E533,"-")</f>
        <v>#N/A</v>
      </c>
      <c r="AQ540" s="1111"/>
      <c r="AR540" s="1110" t="e">
        <f>IF($E533&gt;0,AR538/$E533,"-")</f>
        <v>#N/A</v>
      </c>
      <c r="AS540" s="1111"/>
      <c r="AT540" s="1110" t="e">
        <f>IF($E533&gt;0,AT538/$E533,"-")</f>
        <v>#N/A</v>
      </c>
      <c r="AU540" s="1111"/>
      <c r="AV540" s="1110" t="e">
        <f>IF($E533&gt;0,AV538/$E533,"-")</f>
        <v>#N/A</v>
      </c>
      <c r="AW540" s="1111"/>
      <c r="AX540" s="1110" t="e">
        <f>IF($E533&gt;0,AX538/$E533,"-")</f>
        <v>#N/A</v>
      </c>
      <c r="AY540" s="1111"/>
      <c r="AZ540" s="1110" t="e">
        <f>IF($E533&gt;0,AZ538/$E533,"-")</f>
        <v>#N/A</v>
      </c>
      <c r="BA540" s="1111"/>
      <c r="BB540" s="1110" t="e">
        <f>IF($E533&gt;0,BB538/$E533,"-")</f>
        <v>#N/A</v>
      </c>
      <c r="BC540" s="1111"/>
      <c r="BD540" s="1110" t="e">
        <f>IF($E533&gt;0,BD538/$E533,"-")</f>
        <v>#N/A</v>
      </c>
      <c r="BE540" s="1111"/>
      <c r="BF540" s="1110" t="e">
        <f>IF($E533&gt;0,BF538/$E533,"-")</f>
        <v>#N/A</v>
      </c>
      <c r="BG540" s="1111"/>
      <c r="BH540" s="1110" t="e">
        <f>IF($E533&gt;0,BH538/$E533,"-")</f>
        <v>#N/A</v>
      </c>
      <c r="BI540" s="1111"/>
      <c r="BJ540" s="1110" t="e">
        <f>IF($E533&gt;0,BJ538/$E533,"-")</f>
        <v>#N/A</v>
      </c>
      <c r="BK540" s="1111"/>
      <c r="BL540" s="1110" t="e">
        <f>IF($E533&gt;0,BL538/$E533,"-")</f>
        <v>#N/A</v>
      </c>
      <c r="BM540" s="1111"/>
      <c r="BN540" s="1110" t="e">
        <f>IF($E533&gt;0,BN538/$E533,"-")</f>
        <v>#N/A</v>
      </c>
      <c r="BO540" s="1111"/>
      <c r="BP540" s="1110" t="e">
        <f>IF($E533&gt;0,BP538/$E533,"-")</f>
        <v>#N/A</v>
      </c>
      <c r="BQ540" s="1111"/>
      <c r="BR540" s="1107" t="e">
        <f>IF($E533&gt;0,BR538/$E533,"-")</f>
        <v>#N/A</v>
      </c>
      <c r="BS540" s="1107"/>
      <c r="BT540" s="1107" t="e">
        <f>IF($E533&gt;0,BT538/$E533,"-")</f>
        <v>#N/A</v>
      </c>
      <c r="BU540" s="1107"/>
      <c r="BV540" s="1107" t="e">
        <f>IF($E533&gt;0,BV538/$E533,"-")</f>
        <v>#N/A</v>
      </c>
      <c r="BW540" s="1107"/>
      <c r="BX540" s="1107" t="e">
        <f>IF($E533&gt;0,BX538/$E533,"-")</f>
        <v>#N/A</v>
      </c>
      <c r="BY540" s="1107"/>
      <c r="BZ540" s="1107" t="e">
        <f>IF($E533&gt;0,BZ538/$E533,"-")</f>
        <v>#N/A</v>
      </c>
      <c r="CA540" s="1107"/>
      <c r="CB540" s="1107" t="e">
        <f>IF($E533&gt;0,CB538/$E533,"-")</f>
        <v>#N/A</v>
      </c>
      <c r="CC540" s="1107"/>
      <c r="CD540" s="1107" t="e">
        <f>IF($E533&gt;0,CD538/$E533,"-")</f>
        <v>#N/A</v>
      </c>
      <c r="CE540" s="1107"/>
      <c r="CF540" s="1107" t="e">
        <f>IF($E533&gt;0,CF538/$E533,"-")</f>
        <v>#N/A</v>
      </c>
      <c r="CG540" s="1107"/>
      <c r="CH540" s="1107" t="e">
        <f>IF($E533&gt;0,CH538/$E533,"-")</f>
        <v>#N/A</v>
      </c>
      <c r="CI540" s="1107"/>
      <c r="CJ540" s="1107" t="e">
        <f>IF($E533&gt;0,CJ538/$E533,"-")</f>
        <v>#N/A</v>
      </c>
      <c r="CK540" s="1107"/>
      <c r="CL540" s="1107" t="e">
        <f>IF($E533&gt;0,CL538/$E533,"-")</f>
        <v>#N/A</v>
      </c>
      <c r="CM540" s="1107"/>
      <c r="CN540" s="1107" t="e">
        <f>IF($E533&gt;0,CN538/$E533,"-")</f>
        <v>#N/A</v>
      </c>
      <c r="CO540" s="1107"/>
      <c r="CP540" s="1107" t="e">
        <f>IF($E533&gt;0,CP538/$E533,"-")</f>
        <v>#N/A</v>
      </c>
      <c r="CQ540" s="1107"/>
      <c r="CR540" s="1107" t="e">
        <f>IF($E533&gt;0,CR538/$E533,"-")</f>
        <v>#N/A</v>
      </c>
      <c r="CS540" s="1107"/>
      <c r="CT540" s="1107" t="e">
        <f>IF($E533&gt;0,CT538/$E533,"-")</f>
        <v>#N/A</v>
      </c>
      <c r="CU540" s="1107"/>
      <c r="CV540" s="1107" t="e">
        <f>IF($E533&gt;0,CV538/$E533,"-")</f>
        <v>#N/A</v>
      </c>
      <c r="CW540" s="1107"/>
      <c r="CX540" s="1107" t="e">
        <f>IF($E533&gt;0,CX538/$E533,"-")</f>
        <v>#N/A</v>
      </c>
      <c r="CY540" s="1107"/>
      <c r="CZ540" s="1107" t="e">
        <f>IF($E533&gt;0,CZ538/$E533,"-")</f>
        <v>#N/A</v>
      </c>
      <c r="DA540" s="1107"/>
      <c r="DB540" s="1107" t="e">
        <f>IF($E533&gt;0,DB538/$E533,"-")</f>
        <v>#N/A</v>
      </c>
      <c r="DC540" s="1107"/>
      <c r="DD540" s="1107" t="e">
        <f>IF($E533&gt;0,DD538/$E533,"-")</f>
        <v>#N/A</v>
      </c>
      <c r="DE540" s="1107"/>
      <c r="DF540" s="1107" t="e">
        <f>IF($E533&gt;0,DF538/$E533,"-")</f>
        <v>#N/A</v>
      </c>
      <c r="DG540" s="1107"/>
      <c r="DH540" s="1107" t="e">
        <f>IF($E533&gt;0,DH538/$E533,"-")</f>
        <v>#N/A</v>
      </c>
      <c r="DI540" s="1107"/>
      <c r="DJ540" s="1112" t="e">
        <f>IF($E533&gt;0,DJ538/$E533,"-")</f>
        <v>#N/A</v>
      </c>
      <c r="DK540" s="1112"/>
      <c r="DL540" s="1107" t="e">
        <f>IF($E533&gt;0,DL538/$E533,"-")</f>
        <v>#N/A</v>
      </c>
      <c r="DM540" s="1107"/>
      <c r="DN540" s="1107" t="e">
        <f>IF($E533&gt;0,DN538/$E533,"-")</f>
        <v>#N/A</v>
      </c>
      <c r="DO540" s="1107"/>
      <c r="DP540" s="1107" t="e">
        <f>IF($E533&gt;0,DP538/$E533,"-")</f>
        <v>#N/A</v>
      </c>
      <c r="DQ540" s="1107"/>
      <c r="DR540" s="1107" t="e">
        <f>IF($E533&gt;0,DR538/$E533,"-")</f>
        <v>#N/A</v>
      </c>
      <c r="DS540" s="1107"/>
      <c r="DT540" s="1107" t="e">
        <f>IF($E533&gt;0,DT538/$E533,"-")</f>
        <v>#N/A</v>
      </c>
      <c r="DU540" s="1107"/>
      <c r="DV540" s="1107" t="e">
        <f>IF($E533&gt;0,DV538/$E533,"-")</f>
        <v>#N/A</v>
      </c>
      <c r="DW540" s="1107"/>
      <c r="DX540" s="1107" t="e">
        <f>IF($E533&gt;0,DX538/$E533,"-")</f>
        <v>#N/A</v>
      </c>
      <c r="DY540" s="1107"/>
      <c r="DZ540" s="1107" t="e">
        <f>IF($E533&gt;0,DZ538/$E533,"-")</f>
        <v>#N/A</v>
      </c>
      <c r="EA540" s="1107"/>
      <c r="EB540" s="1107" t="e">
        <f>IF($E533&gt;0,EB538/$E533,"-")</f>
        <v>#N/A</v>
      </c>
      <c r="EC540" s="1107"/>
      <c r="ED540" s="1107" t="e">
        <f>IF($E533&gt;0,ED538/$E533,"-")</f>
        <v>#N/A</v>
      </c>
      <c r="EE540" s="1107"/>
      <c r="EF540" s="1107" t="e">
        <f>IF($E533&gt;0,EF538/$E533,"-")</f>
        <v>#N/A</v>
      </c>
      <c r="EG540" s="1107"/>
      <c r="EH540" s="1107" t="e">
        <f>IF($E533&gt;0,EH538/$E533,"-")</f>
        <v>#N/A</v>
      </c>
      <c r="EI540" s="1107"/>
      <c r="EJ540" s="1107" t="e">
        <f>IF($E533&gt;0,EJ538/$E533,"-")</f>
        <v>#N/A</v>
      </c>
      <c r="EK540" s="1107"/>
      <c r="EL540" s="1107" t="e">
        <f>IF($E533&gt;0,EL538/$E533,"-")</f>
        <v>#N/A</v>
      </c>
      <c r="EM540" s="1107"/>
      <c r="EN540" s="1107" t="e">
        <f>IF($E533&gt;0,EN538/$E533,"-")</f>
        <v>#N/A</v>
      </c>
      <c r="EO540" s="1107"/>
      <c r="EP540" s="1107" t="e">
        <f>IF($E533&gt;0,EP538/$E533,"-")</f>
        <v>#N/A</v>
      </c>
      <c r="EQ540" s="1107"/>
      <c r="ER540" s="1107" t="e">
        <f>IF($E533&gt;0,ER538/$E533,"-")</f>
        <v>#N/A</v>
      </c>
      <c r="ES540" s="1107"/>
      <c r="ET540" s="1107" t="e">
        <f>IF($E533&gt;0,ET538/$E533,"-")</f>
        <v>#N/A</v>
      </c>
      <c r="EU540" s="1107"/>
      <c r="EV540" s="1107" t="e">
        <f>IF($E533&gt;0,EV538/$E533,"-")</f>
        <v>#N/A</v>
      </c>
      <c r="EW540" s="1107"/>
      <c r="EX540" s="1107" t="e">
        <f>IF($E533&gt;0,EX538/$E533,"-")</f>
        <v>#N/A</v>
      </c>
      <c r="EY540" s="1107"/>
      <c r="EZ540" s="1107" t="e">
        <f>IF($E533&gt;0,EZ538/$E533,"-")</f>
        <v>#N/A</v>
      </c>
      <c r="FA540" s="1107"/>
      <c r="FB540" s="1107" t="e">
        <f>IF($E533&gt;0,FB538/$E533,"-")</f>
        <v>#N/A</v>
      </c>
      <c r="FC540" s="1107"/>
      <c r="FD540" s="1107" t="e">
        <f>IF($E533&gt;0,FD538/$E533,"-")</f>
        <v>#N/A</v>
      </c>
      <c r="FE540" s="1107"/>
      <c r="FF540" s="1107" t="e">
        <f>IF($E533&gt;0,FF538/$E533,"-")</f>
        <v>#N/A</v>
      </c>
      <c r="FG540" s="1107"/>
      <c r="FH540" s="1107" t="e">
        <f>IF($E533&gt;0,FH538/$E533,"-")</f>
        <v>#N/A</v>
      </c>
      <c r="FI540" s="1107"/>
      <c r="FJ540" s="1107" t="e">
        <f>IF($E533&gt;0,FJ538/$E533,"-")</f>
        <v>#N/A</v>
      </c>
      <c r="FK540" s="1107"/>
      <c r="FL540" s="1107" t="e">
        <f>IF($E533&gt;0,FL538/$E533,"-")</f>
        <v>#N/A</v>
      </c>
      <c r="FM540" s="1107"/>
      <c r="FN540" s="1107" t="e">
        <f>IF($E533&gt;0,FN538/$E533,"-")</f>
        <v>#N/A</v>
      </c>
      <c r="FO540" s="1107"/>
      <c r="FP540" s="1107" t="e">
        <f>IF($E533&gt;0,FP538/$E533,"-")</f>
        <v>#N/A</v>
      </c>
      <c r="FQ540" s="1107"/>
      <c r="FR540" s="1107" t="e">
        <f>IF($E533&gt;0,FR538/$E533,"-")</f>
        <v>#N/A</v>
      </c>
      <c r="FS540" s="1107"/>
      <c r="FT540" s="1107" t="e">
        <f>IF($E533&gt;0,FT538/$E533,"-")</f>
        <v>#N/A</v>
      </c>
      <c r="FU540" s="1107"/>
      <c r="FV540" s="1107" t="e">
        <f>IF($E533&gt;0,FV538/$E533,"-")</f>
        <v>#N/A</v>
      </c>
      <c r="FW540" s="1107"/>
      <c r="FX540" s="1107" t="e">
        <f>IF($E533&gt;0,FX538/$E533,"-")</f>
        <v>#N/A</v>
      </c>
      <c r="FY540" s="1107"/>
      <c r="FZ540" s="1107" t="e">
        <f>IF($E533&gt;0,FZ538/$E533,"-")</f>
        <v>#N/A</v>
      </c>
      <c r="GA540" s="1107"/>
      <c r="GB540" s="1107" t="e">
        <f>IF($E533&gt;0,GB538/$E533,"-")</f>
        <v>#N/A</v>
      </c>
      <c r="GC540" s="1107"/>
      <c r="GD540" s="1107" t="e">
        <f>IF($E533&gt;0,GD538/$E533,"-")</f>
        <v>#N/A</v>
      </c>
      <c r="GE540" s="1107"/>
      <c r="GF540" s="1107" t="e">
        <f>IF($E533&gt;0,GF538/$E533,"-")</f>
        <v>#N/A</v>
      </c>
      <c r="GG540" s="1107"/>
      <c r="GH540" s="1107" t="e">
        <f>IF($E533&gt;0,GH538/$E533,"-")</f>
        <v>#N/A</v>
      </c>
      <c r="GI540" s="1107"/>
      <c r="GJ540" s="1107" t="e">
        <f>IF($E533&gt;0,GJ538/$E533,"-")</f>
        <v>#N/A</v>
      </c>
      <c r="GK540" s="1107"/>
      <c r="GL540" s="1107" t="e">
        <f>IF($E533&gt;0,GL538/$E533,"-")</f>
        <v>#N/A</v>
      </c>
      <c r="GM540" s="1107"/>
      <c r="GN540" s="1107" t="e">
        <f>IF($E533&gt;0,GN538/$E533,"-")</f>
        <v>#N/A</v>
      </c>
      <c r="GO540" s="1107"/>
      <c r="GP540" s="1107" t="e">
        <f>IF($E533&gt;0,GP538/$E533,"-")</f>
        <v>#N/A</v>
      </c>
      <c r="GQ540" s="1107"/>
      <c r="GR540" s="1107" t="e">
        <f>IF($E533&gt;0,GR538/$E533,"-")</f>
        <v>#N/A</v>
      </c>
      <c r="GS540" s="1107"/>
      <c r="GT540" s="1107" t="e">
        <f>IF($E533&gt;0,GT538/$E533,"-")</f>
        <v>#N/A</v>
      </c>
      <c r="GU540" s="1107"/>
      <c r="GV540" s="1107" t="e">
        <f t="shared" ref="GV540" si="2255">IF($E533&gt;0,GV538/$E533,"-")</f>
        <v>#N/A</v>
      </c>
      <c r="GW540" s="1107"/>
      <c r="GX540" s="1107" t="e">
        <f t="shared" ref="GX540" si="2256">IF($E533&gt;0,GX538/$E533,"-")</f>
        <v>#N/A</v>
      </c>
      <c r="GY540" s="1107"/>
      <c r="GZ540" s="1107" t="e">
        <f t="shared" ref="GZ540" si="2257">IF($E533&gt;0,GZ538/$E533,"-")</f>
        <v>#N/A</v>
      </c>
      <c r="HA540" s="1107"/>
      <c r="HB540" s="1107" t="e">
        <f>IF($E533&gt;0,HB538/$E533,"-")</f>
        <v>#N/A</v>
      </c>
      <c r="HC540" s="1107"/>
      <c r="HD540" s="1107" t="e">
        <f t="shared" ref="HD540" si="2258">IF($E533&gt;0,HD538/$E533,"-")</f>
        <v>#N/A</v>
      </c>
      <c r="HE540" s="1107"/>
      <c r="HF540" s="1107" t="e">
        <f t="shared" ref="HF540" si="2259">IF($E533&gt;0,HF538/$E533,"-")</f>
        <v>#N/A</v>
      </c>
      <c r="HG540" s="1107"/>
      <c r="HH540" s="1107" t="e">
        <f t="shared" ref="HH540" si="2260">IF($E533&gt;0,HH538/$E533,"-")</f>
        <v>#N/A</v>
      </c>
      <c r="HI540" s="1107"/>
    </row>
    <row r="541" spans="1:217" s="5" customFormat="1" ht="15" hidden="1" customHeight="1">
      <c r="A541" s="677"/>
      <c r="B541" s="678"/>
      <c r="C541" s="678"/>
      <c r="D541" s="679"/>
      <c r="E541" s="679"/>
      <c r="F541" s="678"/>
      <c r="G541" s="678"/>
      <c r="H541" s="678"/>
      <c r="I541" s="678"/>
      <c r="J541" s="678"/>
      <c r="K541" s="678"/>
      <c r="L541" s="1178"/>
      <c r="M541" s="1178"/>
      <c r="N541" s="1178"/>
      <c r="O541" s="1178"/>
      <c r="P541" s="1178"/>
      <c r="Q541" s="1178"/>
      <c r="R541" s="1178"/>
      <c r="S541" s="1192"/>
      <c r="T541" s="1180"/>
      <c r="U541" s="1178"/>
      <c r="V541" s="1178"/>
      <c r="W541" s="1178"/>
      <c r="X541" s="1178"/>
      <c r="Y541" s="1178"/>
      <c r="Z541" s="1178"/>
      <c r="AA541" s="1192"/>
      <c r="AB541" s="1180"/>
      <c r="AC541" s="1178"/>
      <c r="AD541" s="1178"/>
      <c r="AE541" s="1178"/>
      <c r="AF541" s="1178"/>
      <c r="AG541" s="1178"/>
      <c r="AH541" s="1178"/>
      <c r="AI541" s="1192"/>
      <c r="AJ541" s="1180"/>
      <c r="AK541" s="1178"/>
      <c r="AL541" s="1178"/>
      <c r="AM541" s="1178"/>
      <c r="AN541" s="1178"/>
      <c r="AO541" s="1178"/>
      <c r="AP541" s="1178"/>
      <c r="AQ541" s="1192"/>
      <c r="AR541" s="1180"/>
      <c r="AS541" s="1178"/>
      <c r="AT541" s="831"/>
      <c r="AU541" s="831"/>
      <c r="AV541" s="831"/>
      <c r="AW541" s="831"/>
      <c r="AX541" s="831"/>
      <c r="AY541" s="832"/>
      <c r="AZ541" s="833"/>
      <c r="BA541" s="831"/>
      <c r="BB541" s="831"/>
      <c r="BC541" s="831"/>
      <c r="BD541" s="831"/>
      <c r="BE541" s="831"/>
      <c r="BF541" s="831"/>
      <c r="BG541" s="832"/>
      <c r="BH541" s="833"/>
      <c r="BI541" s="831"/>
      <c r="BJ541" s="831"/>
      <c r="BK541" s="831"/>
      <c r="BL541" s="831"/>
      <c r="BM541" s="831"/>
      <c r="BN541" s="831"/>
      <c r="BO541" s="832"/>
      <c r="BP541" s="833"/>
      <c r="BQ541" s="831"/>
      <c r="BR541" s="831"/>
      <c r="BS541" s="831"/>
      <c r="BT541" s="831"/>
      <c r="BU541" s="831"/>
      <c r="BV541" s="831"/>
      <c r="BW541" s="832"/>
      <c r="BX541" s="833"/>
      <c r="BY541" s="831"/>
      <c r="BZ541" s="831"/>
      <c r="CA541" s="831"/>
      <c r="CB541" s="831"/>
      <c r="CC541" s="831"/>
      <c r="CD541" s="1178"/>
      <c r="CE541" s="1179"/>
      <c r="CF541" s="1180"/>
      <c r="CG541" s="1181"/>
      <c r="CH541" s="1178"/>
      <c r="CI541" s="1181"/>
      <c r="CJ541" s="1178"/>
      <c r="CK541" s="1181"/>
      <c r="CL541" s="1178"/>
      <c r="CM541" s="1179"/>
      <c r="CN541" s="1180"/>
      <c r="CO541" s="1181"/>
      <c r="CP541" s="1182"/>
      <c r="CQ541" s="1183"/>
      <c r="CR541" s="1182"/>
      <c r="CS541" s="1183"/>
      <c r="CT541" s="834"/>
      <c r="CU541" s="835"/>
      <c r="CV541" s="836"/>
      <c r="CW541" s="834"/>
      <c r="CX541" s="834"/>
      <c r="CY541" s="834"/>
      <c r="CZ541" s="834"/>
      <c r="DA541" s="834"/>
      <c r="DB541" s="834"/>
      <c r="DC541" s="835"/>
      <c r="DD541" s="836"/>
      <c r="DE541" s="834"/>
      <c r="DF541" s="834"/>
      <c r="DG541" s="834"/>
      <c r="DH541" s="834"/>
      <c r="DI541" s="834"/>
      <c r="DJ541" s="977"/>
      <c r="DK541" s="977"/>
      <c r="DL541" s="836"/>
      <c r="DM541" s="834"/>
      <c r="DN541" s="834"/>
      <c r="DO541" s="834"/>
      <c r="DP541" s="834"/>
      <c r="DQ541" s="834"/>
      <c r="DR541" s="834"/>
      <c r="DS541" s="835"/>
      <c r="DT541" s="836"/>
      <c r="DU541" s="834"/>
      <c r="DV541" s="834"/>
      <c r="DW541" s="834"/>
      <c r="DX541" s="834"/>
      <c r="DY541" s="834"/>
      <c r="DZ541" s="834"/>
      <c r="EA541" s="835"/>
      <c r="EB541" s="836"/>
      <c r="EC541" s="834"/>
      <c r="ED541" s="834"/>
      <c r="EE541" s="834"/>
      <c r="EF541" s="834"/>
      <c r="EG541" s="834"/>
      <c r="EH541" s="834"/>
      <c r="EI541" s="835"/>
      <c r="EJ541" s="836"/>
      <c r="EK541" s="834"/>
      <c r="EL541" s="834"/>
      <c r="EM541" s="834"/>
      <c r="EN541" s="834"/>
      <c r="EO541" s="834"/>
      <c r="EP541" s="834"/>
      <c r="EQ541" s="835"/>
      <c r="ER541" s="836"/>
      <c r="ES541" s="834"/>
      <c r="ET541" s="834"/>
      <c r="EU541" s="834"/>
      <c r="EV541" s="834"/>
      <c r="EW541" s="834"/>
      <c r="EX541" s="834"/>
      <c r="EY541" s="835"/>
      <c r="EZ541" s="836"/>
      <c r="FA541" s="834"/>
      <c r="FB541" s="834"/>
      <c r="FC541" s="834"/>
      <c r="FD541" s="834"/>
      <c r="FE541" s="834"/>
      <c r="FF541" s="834"/>
      <c r="FG541" s="835"/>
      <c r="FH541" s="836"/>
      <c r="FI541" s="834"/>
      <c r="FJ541" s="834"/>
      <c r="FK541" s="834"/>
      <c r="FL541" s="834"/>
      <c r="FM541" s="834"/>
      <c r="FN541" s="834"/>
      <c r="FO541" s="835"/>
      <c r="FP541" s="836"/>
      <c r="FQ541" s="834"/>
      <c r="FR541" s="834"/>
      <c r="FS541" s="834"/>
      <c r="FT541" s="834"/>
      <c r="FU541" s="834"/>
      <c r="FV541" s="834"/>
      <c r="FW541" s="835"/>
      <c r="FX541" s="836"/>
      <c r="FY541" s="834"/>
      <c r="FZ541" s="834"/>
      <c r="GA541" s="834"/>
      <c r="GB541" s="834"/>
      <c r="GC541" s="834"/>
      <c r="GD541" s="834"/>
      <c r="GE541" s="835"/>
      <c r="GF541" s="836"/>
      <c r="GG541" s="834"/>
      <c r="GH541" s="834"/>
      <c r="GI541" s="834"/>
      <c r="GJ541" s="834"/>
      <c r="GK541" s="834"/>
      <c r="GL541" s="834"/>
      <c r="GM541" s="835"/>
      <c r="GN541" s="836"/>
      <c r="GO541" s="834"/>
      <c r="GP541" s="834"/>
      <c r="GQ541" s="834"/>
      <c r="GR541" s="834"/>
      <c r="GS541" s="834"/>
      <c r="GT541" s="834"/>
      <c r="GU541" s="835"/>
      <c r="GV541" s="834"/>
      <c r="GW541" s="835"/>
      <c r="GX541" s="834"/>
      <c r="GY541" s="835"/>
      <c r="GZ541" s="834"/>
      <c r="HA541" s="835"/>
      <c r="HB541" s="834"/>
      <c r="HC541" s="835"/>
      <c r="HD541" s="834"/>
      <c r="HE541" s="835"/>
      <c r="HF541" s="834"/>
      <c r="HG541" s="835"/>
      <c r="HH541" s="834"/>
      <c r="HI541" s="835"/>
    </row>
    <row r="542" spans="1:217" ht="12.75" hidden="1" customHeight="1">
      <c r="A542" s="1139" t="s">
        <v>411</v>
      </c>
      <c r="B542" s="1140" t="e">
        <f>VLOOKUP(A542,PLANEJAMENTO!$B$10:$C$56,2,FALSE)</f>
        <v>#N/A</v>
      </c>
      <c r="C542" s="1139" t="e">
        <f>VLOOKUP(A542,PLANEJAMENTO!$B$10:$D$56,3,FALSE)</f>
        <v>#N/A</v>
      </c>
      <c r="D542" s="1141" t="e">
        <f>VLOOKUP(A542,PLANEJAMENTO!$B$10:$E$56,4,FALSE)</f>
        <v>#N/A</v>
      </c>
      <c r="E542" s="1141" t="e">
        <f>D542</f>
        <v>#N/A</v>
      </c>
      <c r="F542" s="1142"/>
      <c r="G542" s="1141">
        <f>F542*9</f>
        <v>0</v>
      </c>
      <c r="H542" s="733"/>
      <c r="I542" s="1143"/>
      <c r="J542" s="1144"/>
      <c r="K542" s="734" t="s">
        <v>379</v>
      </c>
      <c r="L542" s="1145"/>
      <c r="M542" s="1146"/>
      <c r="N542" s="1145"/>
      <c r="O542" s="1146"/>
      <c r="P542" s="1145"/>
      <c r="Q542" s="1146"/>
      <c r="R542" s="1189"/>
      <c r="S542" s="1190"/>
      <c r="T542" s="1145"/>
      <c r="U542" s="1146"/>
      <c r="V542" s="1145"/>
      <c r="W542" s="1146"/>
      <c r="X542" s="1145"/>
      <c r="Y542" s="1146"/>
      <c r="Z542" s="1189"/>
      <c r="AA542" s="1190"/>
      <c r="AB542" s="1145"/>
      <c r="AC542" s="1146"/>
      <c r="AD542" s="1145"/>
      <c r="AE542" s="1146"/>
      <c r="AF542" s="1145"/>
      <c r="AG542" s="1146"/>
      <c r="AH542" s="1189"/>
      <c r="AI542" s="1190"/>
      <c r="AJ542" s="1145"/>
      <c r="AK542" s="1146"/>
      <c r="AL542" s="1145"/>
      <c r="AM542" s="1146"/>
      <c r="AN542" s="1145"/>
      <c r="AO542" s="1146"/>
      <c r="AP542" s="1189"/>
      <c r="AQ542" s="1190"/>
      <c r="AR542" s="1145"/>
      <c r="AS542" s="1146"/>
      <c r="AT542" s="1145"/>
      <c r="AU542" s="1146"/>
      <c r="AV542" s="1145"/>
      <c r="AW542" s="1146"/>
      <c r="AX542" s="1189"/>
      <c r="AY542" s="1190"/>
      <c r="AZ542" s="1145"/>
      <c r="BA542" s="1146"/>
      <c r="BB542" s="1145"/>
      <c r="BC542" s="1146"/>
      <c r="BD542" s="1145"/>
      <c r="BE542" s="1146"/>
      <c r="BF542" s="1189"/>
      <c r="BG542" s="1190"/>
      <c r="BH542" s="1145"/>
      <c r="BI542" s="1146"/>
      <c r="BJ542" s="1145"/>
      <c r="BK542" s="1146"/>
      <c r="BL542" s="1145"/>
      <c r="BM542" s="1146"/>
      <c r="BN542" s="1145"/>
      <c r="BO542" s="1146"/>
      <c r="BP542" s="1145"/>
      <c r="BQ542" s="1146"/>
      <c r="BR542" s="1132"/>
      <c r="BS542" s="1132"/>
      <c r="BT542" s="1132"/>
      <c r="BU542" s="1132"/>
      <c r="BV542" s="1132"/>
      <c r="BW542" s="1132"/>
      <c r="BX542" s="1132"/>
      <c r="BY542" s="1132"/>
      <c r="BZ542" s="1132"/>
      <c r="CA542" s="1132"/>
      <c r="CB542" s="1132"/>
      <c r="CC542" s="1132"/>
      <c r="CD542" s="1132"/>
      <c r="CE542" s="1132"/>
      <c r="CF542" s="1132"/>
      <c r="CG542" s="1132"/>
      <c r="CH542" s="1132"/>
      <c r="CI542" s="1132"/>
      <c r="CJ542" s="1132"/>
      <c r="CK542" s="1132"/>
      <c r="CL542" s="1132"/>
      <c r="CM542" s="1132"/>
      <c r="CN542" s="1132"/>
      <c r="CO542" s="1132"/>
      <c r="CP542" s="1132"/>
      <c r="CQ542" s="1132"/>
      <c r="CR542" s="1132"/>
      <c r="CS542" s="1132"/>
      <c r="CT542" s="1132"/>
      <c r="CU542" s="1132"/>
      <c r="CV542" s="1132"/>
      <c r="CW542" s="1132"/>
      <c r="CX542" s="1132"/>
      <c r="CY542" s="1132"/>
      <c r="CZ542" s="1132"/>
      <c r="DA542" s="1132"/>
      <c r="DB542" s="1132"/>
      <c r="DC542" s="1132"/>
      <c r="DD542" s="1132"/>
      <c r="DE542" s="1132"/>
      <c r="DF542" s="1132"/>
      <c r="DG542" s="1132"/>
      <c r="DH542" s="1132"/>
      <c r="DI542" s="1132"/>
      <c r="DJ542" s="1138"/>
      <c r="DK542" s="1138"/>
      <c r="DL542" s="1132"/>
      <c r="DM542" s="1132"/>
      <c r="DN542" s="1132"/>
      <c r="DO542" s="1132"/>
      <c r="DP542" s="1132"/>
      <c r="DQ542" s="1132"/>
      <c r="DR542" s="1132"/>
      <c r="DS542" s="1132"/>
      <c r="DT542" s="1132"/>
      <c r="DU542" s="1132"/>
      <c r="DV542" s="1132"/>
      <c r="DW542" s="1132"/>
      <c r="DX542" s="1132"/>
      <c r="DY542" s="1132"/>
      <c r="DZ542" s="1132"/>
      <c r="EA542" s="1132"/>
      <c r="EB542" s="1132"/>
      <c r="EC542" s="1132"/>
      <c r="ED542" s="1132"/>
      <c r="EE542" s="1132"/>
      <c r="EF542" s="1132"/>
      <c r="EG542" s="1132"/>
      <c r="EH542" s="1132"/>
      <c r="EI542" s="1132"/>
      <c r="EJ542" s="1132"/>
      <c r="EK542" s="1132"/>
      <c r="EL542" s="1132"/>
      <c r="EM542" s="1132"/>
      <c r="EN542" s="1132"/>
      <c r="EO542" s="1132"/>
      <c r="EP542" s="1132"/>
      <c r="EQ542" s="1132"/>
      <c r="ER542" s="1132"/>
      <c r="ES542" s="1132"/>
      <c r="ET542" s="1132"/>
      <c r="EU542" s="1132"/>
      <c r="EV542" s="1132"/>
      <c r="EW542" s="1132"/>
      <c r="EX542" s="1132"/>
      <c r="EY542" s="1132"/>
      <c r="EZ542" s="1132"/>
      <c r="FA542" s="1132"/>
      <c r="FB542" s="1132"/>
      <c r="FC542" s="1132"/>
      <c r="FD542" s="1132"/>
      <c r="FE542" s="1132"/>
      <c r="FF542" s="1132"/>
      <c r="FG542" s="1132"/>
      <c r="FH542" s="1132"/>
      <c r="FI542" s="1132"/>
      <c r="FJ542" s="1132"/>
      <c r="FK542" s="1132"/>
      <c r="FL542" s="1132"/>
      <c r="FM542" s="1132"/>
      <c r="FN542" s="1132"/>
      <c r="FO542" s="1132"/>
      <c r="FP542" s="1132"/>
      <c r="FQ542" s="1132"/>
      <c r="FR542" s="1132"/>
      <c r="FS542" s="1132"/>
      <c r="FT542" s="1132"/>
      <c r="FU542" s="1132"/>
      <c r="FV542" s="1132"/>
      <c r="FW542" s="1132"/>
      <c r="FX542" s="1132"/>
      <c r="FY542" s="1132"/>
      <c r="FZ542" s="1132"/>
      <c r="GA542" s="1132"/>
      <c r="GB542" s="1132"/>
      <c r="GC542" s="1132"/>
      <c r="GD542" s="1132"/>
      <c r="GE542" s="1132"/>
      <c r="GF542" s="1132"/>
      <c r="GG542" s="1132"/>
      <c r="GH542" s="1132"/>
      <c r="GI542" s="1132"/>
      <c r="GJ542" s="1132"/>
      <c r="GK542" s="1132"/>
      <c r="GL542" s="1132"/>
      <c r="GM542" s="1132"/>
      <c r="GN542" s="1132"/>
      <c r="GO542" s="1132"/>
      <c r="GP542" s="1132"/>
      <c r="GQ542" s="1132"/>
      <c r="GR542" s="1132"/>
      <c r="GS542" s="1132"/>
      <c r="GT542" s="1132"/>
      <c r="GU542" s="1132"/>
      <c r="GV542" s="1132"/>
      <c r="GW542" s="1132"/>
      <c r="GX542" s="1132"/>
      <c r="GY542" s="1132"/>
      <c r="GZ542" s="1132"/>
      <c r="HA542" s="1132"/>
      <c r="HB542" s="1132"/>
      <c r="HC542" s="1132"/>
      <c r="HD542" s="1132"/>
      <c r="HE542" s="1132"/>
      <c r="HF542" s="1132"/>
      <c r="HG542" s="1132"/>
      <c r="HH542" s="1132"/>
      <c r="HI542" s="1132"/>
    </row>
    <row r="543" spans="1:217" ht="12.75" hidden="1" customHeight="1">
      <c r="A543" s="1139"/>
      <c r="B543" s="1140"/>
      <c r="C543" s="1139"/>
      <c r="D543" s="1141"/>
      <c r="E543" s="1141"/>
      <c r="F543" s="1142"/>
      <c r="G543" s="1141"/>
      <c r="H543" s="733"/>
      <c r="I543" s="1143"/>
      <c r="J543" s="1144"/>
      <c r="K543" s="837" t="s">
        <v>380</v>
      </c>
      <c r="L543" s="1133"/>
      <c r="M543" s="1134"/>
      <c r="N543" s="1133"/>
      <c r="O543" s="1134"/>
      <c r="P543" s="1133"/>
      <c r="Q543" s="1134"/>
      <c r="R543" s="1133"/>
      <c r="S543" s="1134"/>
      <c r="T543" s="1133"/>
      <c r="U543" s="1134"/>
      <c r="V543" s="1133"/>
      <c r="W543" s="1134"/>
      <c r="X543" s="1133"/>
      <c r="Y543" s="1134"/>
      <c r="Z543" s="1133"/>
      <c r="AA543" s="1134"/>
      <c r="AB543" s="1133"/>
      <c r="AC543" s="1134"/>
      <c r="AD543" s="1133"/>
      <c r="AE543" s="1134"/>
      <c r="AF543" s="1133"/>
      <c r="AG543" s="1134"/>
      <c r="AH543" s="1133"/>
      <c r="AI543" s="1134"/>
      <c r="AJ543" s="1133"/>
      <c r="AK543" s="1134"/>
      <c r="AL543" s="1133"/>
      <c r="AM543" s="1134"/>
      <c r="AN543" s="1133"/>
      <c r="AO543" s="1134"/>
      <c r="AP543" s="1133"/>
      <c r="AQ543" s="1134"/>
      <c r="AR543" s="1133"/>
      <c r="AS543" s="1134"/>
      <c r="AT543" s="1133"/>
      <c r="AU543" s="1134"/>
      <c r="AV543" s="1133"/>
      <c r="AW543" s="1134"/>
      <c r="AX543" s="1133"/>
      <c r="AY543" s="1134"/>
      <c r="AZ543" s="1133"/>
      <c r="BA543" s="1134"/>
      <c r="BB543" s="1133"/>
      <c r="BC543" s="1134"/>
      <c r="BD543" s="1133"/>
      <c r="BE543" s="1134"/>
      <c r="BF543" s="1133"/>
      <c r="BG543" s="1134"/>
      <c r="BH543" s="1133"/>
      <c r="BI543" s="1134"/>
      <c r="BJ543" s="1133"/>
      <c r="BK543" s="1134"/>
      <c r="BL543" s="1133"/>
      <c r="BM543" s="1134"/>
      <c r="BN543" s="1133"/>
      <c r="BO543" s="1134"/>
      <c r="BP543" s="1133"/>
      <c r="BQ543" s="1134"/>
      <c r="BR543" s="1129"/>
      <c r="BS543" s="1129"/>
      <c r="BT543" s="1129"/>
      <c r="BU543" s="1129"/>
      <c r="BV543" s="1129"/>
      <c r="BW543" s="1129"/>
      <c r="BX543" s="1129"/>
      <c r="BY543" s="1129"/>
      <c r="BZ543" s="1129"/>
      <c r="CA543" s="1129"/>
      <c r="CB543" s="1129"/>
      <c r="CC543" s="1129"/>
      <c r="CD543" s="1129"/>
      <c r="CE543" s="1129"/>
      <c r="CF543" s="1129"/>
      <c r="CG543" s="1129"/>
      <c r="CH543" s="1129"/>
      <c r="CI543" s="1129"/>
      <c r="CJ543" s="1129"/>
      <c r="CK543" s="1129"/>
      <c r="CL543" s="1129"/>
      <c r="CM543" s="1129"/>
      <c r="CN543" s="1129"/>
      <c r="CO543" s="1129"/>
      <c r="CP543" s="1129"/>
      <c r="CQ543" s="1129"/>
      <c r="CR543" s="1129"/>
      <c r="CS543" s="1129"/>
      <c r="CT543" s="1129"/>
      <c r="CU543" s="1129"/>
      <c r="CV543" s="1129"/>
      <c r="CW543" s="1129"/>
      <c r="CX543" s="1129"/>
      <c r="CY543" s="1129"/>
      <c r="CZ543" s="1129"/>
      <c r="DA543" s="1129"/>
      <c r="DB543" s="1129"/>
      <c r="DC543" s="1129"/>
      <c r="DD543" s="1129"/>
      <c r="DE543" s="1129"/>
      <c r="DF543" s="1129"/>
      <c r="DG543" s="1129"/>
      <c r="DH543" s="1129"/>
      <c r="DI543" s="1129"/>
      <c r="DJ543" s="1135"/>
      <c r="DK543" s="1135"/>
      <c r="DL543" s="1129"/>
      <c r="DM543" s="1129"/>
      <c r="DN543" s="1129"/>
      <c r="DO543" s="1129"/>
      <c r="DP543" s="1129"/>
      <c r="DQ543" s="1129"/>
      <c r="DR543" s="1129"/>
      <c r="DS543" s="1129"/>
      <c r="DT543" s="1129"/>
      <c r="DU543" s="1129"/>
      <c r="DV543" s="1129"/>
      <c r="DW543" s="1129"/>
      <c r="DX543" s="1129"/>
      <c r="DY543" s="1129"/>
      <c r="DZ543" s="1129"/>
      <c r="EA543" s="1129"/>
      <c r="EB543" s="1129"/>
      <c r="EC543" s="1129"/>
      <c r="ED543" s="1129"/>
      <c r="EE543" s="1129"/>
      <c r="EF543" s="1129"/>
      <c r="EG543" s="1129"/>
      <c r="EH543" s="1129"/>
      <c r="EI543" s="1129"/>
      <c r="EJ543" s="1129"/>
      <c r="EK543" s="1129"/>
      <c r="EL543" s="1129"/>
      <c r="EM543" s="1129"/>
      <c r="EN543" s="1129"/>
      <c r="EO543" s="1129"/>
      <c r="EP543" s="1129"/>
      <c r="EQ543" s="1129"/>
      <c r="ER543" s="1129"/>
      <c r="ES543" s="1129"/>
      <c r="ET543" s="1129"/>
      <c r="EU543" s="1129"/>
      <c r="EV543" s="1129"/>
      <c r="EW543" s="1129"/>
      <c r="EX543" s="1129"/>
      <c r="EY543" s="1129"/>
      <c r="EZ543" s="1129"/>
      <c r="FA543" s="1129"/>
      <c r="FB543" s="1129"/>
      <c r="FC543" s="1129"/>
      <c r="FD543" s="1129"/>
      <c r="FE543" s="1129"/>
      <c r="FF543" s="1129"/>
      <c r="FG543" s="1129"/>
      <c r="FH543" s="1129"/>
      <c r="FI543" s="1129"/>
      <c r="FJ543" s="1129"/>
      <c r="FK543" s="1129"/>
      <c r="FL543" s="1129"/>
      <c r="FM543" s="1129"/>
      <c r="FN543" s="1129"/>
      <c r="FO543" s="1129"/>
      <c r="FP543" s="1129"/>
      <c r="FQ543" s="1129"/>
      <c r="FR543" s="1129"/>
      <c r="FS543" s="1129"/>
      <c r="FT543" s="1129"/>
      <c r="FU543" s="1129"/>
      <c r="FV543" s="1129"/>
      <c r="FW543" s="1129"/>
      <c r="FX543" s="1129"/>
      <c r="FY543" s="1129"/>
      <c r="FZ543" s="1129"/>
      <c r="GA543" s="1129"/>
      <c r="GB543" s="1129"/>
      <c r="GC543" s="1129"/>
      <c r="GD543" s="1129"/>
      <c r="GE543" s="1129"/>
      <c r="GF543" s="1129"/>
      <c r="GG543" s="1129"/>
      <c r="GH543" s="1129"/>
      <c r="GI543" s="1129"/>
      <c r="GJ543" s="1129"/>
      <c r="GK543" s="1129"/>
      <c r="GL543" s="1129"/>
      <c r="GM543" s="1129"/>
      <c r="GN543" s="1129"/>
      <c r="GO543" s="1129"/>
      <c r="GP543" s="1129"/>
      <c r="GQ543" s="1129"/>
      <c r="GR543" s="1129"/>
      <c r="GS543" s="1129"/>
      <c r="GT543" s="1129"/>
      <c r="GU543" s="1129"/>
      <c r="GV543" s="1129"/>
      <c r="GW543" s="1129"/>
      <c r="GX543" s="1129"/>
      <c r="GY543" s="1129"/>
      <c r="GZ543" s="1129"/>
      <c r="HA543" s="1129"/>
      <c r="HB543" s="1129"/>
      <c r="HC543" s="1129"/>
      <c r="HD543" s="1129"/>
      <c r="HE543" s="1129"/>
      <c r="HF543" s="1129"/>
      <c r="HG543" s="1129"/>
      <c r="HH543" s="1129"/>
      <c r="HI543" s="1129"/>
    </row>
    <row r="544" spans="1:217" ht="12.75" hidden="1" customHeight="1">
      <c r="A544" s="1139"/>
      <c r="B544" s="1140"/>
      <c r="C544" s="1139"/>
      <c r="D544" s="1141"/>
      <c r="E544" s="1141"/>
      <c r="F544" s="1142"/>
      <c r="G544" s="1141"/>
      <c r="H544" s="733"/>
      <c r="I544" s="1143"/>
      <c r="J544" s="1144"/>
      <c r="K544" s="838" t="s">
        <v>381</v>
      </c>
      <c r="L544" s="1125">
        <f>(L542*L543*$G542)*$L$8</f>
        <v>0</v>
      </c>
      <c r="M544" s="1126"/>
      <c r="N544" s="1125">
        <f>(N542*N543*$G542)*$L$8</f>
        <v>0</v>
      </c>
      <c r="O544" s="1126"/>
      <c r="P544" s="1125">
        <f>(P542*P543*$G542)*$L$8</f>
        <v>0</v>
      </c>
      <c r="Q544" s="1126"/>
      <c r="R544" s="1125">
        <f>(R542*R543*$G542)*$L$8</f>
        <v>0</v>
      </c>
      <c r="S544" s="1126"/>
      <c r="T544" s="1125">
        <f>(T542*T543*$G542)*$T$8</f>
        <v>0</v>
      </c>
      <c r="U544" s="1126"/>
      <c r="V544" s="1125">
        <f>(V542*V543*$G542)*$T$8</f>
        <v>0</v>
      </c>
      <c r="W544" s="1126"/>
      <c r="X544" s="1125">
        <f>(X542*X543*$G542)*$T$8</f>
        <v>0</v>
      </c>
      <c r="Y544" s="1126"/>
      <c r="Z544" s="1125">
        <f>(Z542*Z543*$G542)*$T$8</f>
        <v>0</v>
      </c>
      <c r="AA544" s="1126"/>
      <c r="AB544" s="1125">
        <f>(AB542*AB543*$G542)*$AB$8</f>
        <v>0</v>
      </c>
      <c r="AC544" s="1126"/>
      <c r="AD544" s="1125">
        <f>(AD542*AD543*$G542)*$AB$8</f>
        <v>0</v>
      </c>
      <c r="AE544" s="1126"/>
      <c r="AF544" s="1125">
        <f>(AF542*AF543*$G542)*$AB$8</f>
        <v>0</v>
      </c>
      <c r="AG544" s="1126"/>
      <c r="AH544" s="1125">
        <f>(AH542*AH543*$G542)*$AB$8</f>
        <v>0</v>
      </c>
      <c r="AI544" s="1126"/>
      <c r="AJ544" s="1125">
        <f>(AJ542*AJ543*$G542)*$AJ$8</f>
        <v>0</v>
      </c>
      <c r="AK544" s="1126"/>
      <c r="AL544" s="1125">
        <f>(AL542*AL543*$G542)*$AJ$8</f>
        <v>0</v>
      </c>
      <c r="AM544" s="1126"/>
      <c r="AN544" s="1125">
        <f>(AN542*AN543*$G542)*$AJ$8</f>
        <v>0</v>
      </c>
      <c r="AO544" s="1126"/>
      <c r="AP544" s="1125">
        <f>(AP542*AP543*$G542)*$AJ$8</f>
        <v>0</v>
      </c>
      <c r="AQ544" s="1126"/>
      <c r="AR544" s="1125">
        <f>(AR542*AR543*$G542)*$AT$8</f>
        <v>0</v>
      </c>
      <c r="AS544" s="1126"/>
      <c r="AT544" s="1125">
        <f>(AT542*AT543*$G542)*$AT$8</f>
        <v>0</v>
      </c>
      <c r="AU544" s="1126"/>
      <c r="AV544" s="1125">
        <f>(AV542*AV543*$G542)*$AT$8</f>
        <v>0</v>
      </c>
      <c r="AW544" s="1126"/>
      <c r="AX544" s="1125">
        <f>(AX542*AX543*$G542)*$AT$8</f>
        <v>0</v>
      </c>
      <c r="AY544" s="1126"/>
      <c r="AZ544" s="1125">
        <f>(AZ542*AZ543*$G542)*$BB$8</f>
        <v>0</v>
      </c>
      <c r="BA544" s="1126"/>
      <c r="BB544" s="1125">
        <f>(BB542*BB543*$G542)*$BB$8</f>
        <v>0</v>
      </c>
      <c r="BC544" s="1126"/>
      <c r="BD544" s="1125">
        <f>(BD542*BD543*$G542)*$BB$8</f>
        <v>0</v>
      </c>
      <c r="BE544" s="1126"/>
      <c r="BF544" s="1125">
        <f>(BF542*BF543*$G542)*$BB$8</f>
        <v>0</v>
      </c>
      <c r="BG544" s="1126"/>
      <c r="BH544" s="1125">
        <f>(BH542*BH543*$G542)*$BJ$8</f>
        <v>0</v>
      </c>
      <c r="BI544" s="1126"/>
      <c r="BJ544" s="1125">
        <f>(BJ542*BJ543*$G542)*$BJ$8</f>
        <v>0</v>
      </c>
      <c r="BK544" s="1126"/>
      <c r="BL544" s="1125">
        <f>(BL542*BL543*$G542)*$BJ$8</f>
        <v>0</v>
      </c>
      <c r="BM544" s="1126"/>
      <c r="BN544" s="1125">
        <f>(BN542*BN543*$G542)*$BJ$8</f>
        <v>0</v>
      </c>
      <c r="BO544" s="1126"/>
      <c r="BP544" s="1125">
        <f>(BP542*BP543*$G542)*$BT$8</f>
        <v>0</v>
      </c>
      <c r="BQ544" s="1126"/>
      <c r="BR544" s="1125">
        <f>(BR542*BR543*$G542)*$BT$8</f>
        <v>0</v>
      </c>
      <c r="BS544" s="1126"/>
      <c r="BT544" s="1125">
        <f>(BT542*BT543*$G542)*$BT$8</f>
        <v>0</v>
      </c>
      <c r="BU544" s="1126"/>
      <c r="BV544" s="1125">
        <f>(BV542*BV543*$G542)*$BT$8</f>
        <v>0</v>
      </c>
      <c r="BW544" s="1126"/>
      <c r="BX544" s="1125">
        <f>(BX542*BX543*$G542)*$CB$8</f>
        <v>0</v>
      </c>
      <c r="BY544" s="1126"/>
      <c r="BZ544" s="1125">
        <f>(BZ542*BZ543*$G542)*$CB$8</f>
        <v>0</v>
      </c>
      <c r="CA544" s="1126"/>
      <c r="CB544" s="1125">
        <f>(CB542*CB543*$G542)*$CB$8</f>
        <v>0</v>
      </c>
      <c r="CC544" s="1126"/>
      <c r="CD544" s="1125">
        <f>(CD542*CD543*$G542)*$CB$8</f>
        <v>0</v>
      </c>
      <c r="CE544" s="1126"/>
      <c r="CF544" s="1125">
        <f>(CF542*CF543*$G542)*$CJ$8</f>
        <v>0</v>
      </c>
      <c r="CG544" s="1126"/>
      <c r="CH544" s="1125">
        <f>(CH542*CH543*$G542)*$CJ$8</f>
        <v>0</v>
      </c>
      <c r="CI544" s="1126"/>
      <c r="CJ544" s="1125">
        <f>(CJ542*CJ543*$G542)*$CJ$8</f>
        <v>0</v>
      </c>
      <c r="CK544" s="1126"/>
      <c r="CL544" s="1125">
        <f>(CL542*CL543*$G542)*$CJ$8</f>
        <v>0</v>
      </c>
      <c r="CM544" s="1126"/>
      <c r="CN544" s="1125">
        <f>(CN542*CN543*$G542)*$CT$8</f>
        <v>0</v>
      </c>
      <c r="CO544" s="1126"/>
      <c r="CP544" s="1125">
        <f>(CP542*CP543*$G542)*$CT$8</f>
        <v>0</v>
      </c>
      <c r="CQ544" s="1126"/>
      <c r="CR544" s="1125">
        <f>(CR542*CR543*$G542)*$CT$8</f>
        <v>0</v>
      </c>
      <c r="CS544" s="1126"/>
      <c r="CT544" s="1125">
        <f>(CT542*CT543*$G542)*$CT$8</f>
        <v>0</v>
      </c>
      <c r="CU544" s="1126"/>
      <c r="CV544" s="1125">
        <f>(CV542*CV543*$G542)*$DB$8</f>
        <v>0</v>
      </c>
      <c r="CW544" s="1126"/>
      <c r="CX544" s="1125">
        <f>(CX542*CX543*$G542)*$DB$8</f>
        <v>0</v>
      </c>
      <c r="CY544" s="1126"/>
      <c r="CZ544" s="1125">
        <f>(CZ542*CZ543*$G542)*$DB$8</f>
        <v>0</v>
      </c>
      <c r="DA544" s="1126"/>
      <c r="DB544" s="1125">
        <f>(DB542*DB543*$G542)*$DB$8</f>
        <v>0</v>
      </c>
      <c r="DC544" s="1126"/>
      <c r="DD544" s="1125">
        <f>(DD542*DD543*$G542)*$DB$8</f>
        <v>0</v>
      </c>
      <c r="DE544" s="1126"/>
      <c r="DF544" s="1125">
        <f>(DF542*DF543*$G542)*$DB$8</f>
        <v>0</v>
      </c>
      <c r="DG544" s="1126"/>
      <c r="DH544" s="1125">
        <f>(DH542*DH543*$G542)*$DB$8</f>
        <v>0</v>
      </c>
      <c r="DI544" s="1126"/>
      <c r="DJ544" s="1130">
        <f>(DJ542*DJ543*$G542)*$DB$8</f>
        <v>0</v>
      </c>
      <c r="DK544" s="1131"/>
      <c r="DL544" s="1125">
        <f>(DL542*DL543*$G542)*$DB$8</f>
        <v>0</v>
      </c>
      <c r="DM544" s="1126"/>
      <c r="DN544" s="1125">
        <f>(DN542*DN543*$G542)*$DB$8</f>
        <v>0</v>
      </c>
      <c r="DO544" s="1126"/>
      <c r="DP544" s="1125">
        <f>(DP542*DP543*$G542)*$DB$8</f>
        <v>0</v>
      </c>
      <c r="DQ544" s="1126"/>
      <c r="DR544" s="1125">
        <f>(DR542*DR543*$G542)*$DB$8</f>
        <v>0</v>
      </c>
      <c r="DS544" s="1126"/>
      <c r="DT544" s="1125">
        <f>(DT542*DT543*$G542)*$DB$8</f>
        <v>0</v>
      </c>
      <c r="DU544" s="1126"/>
      <c r="DV544" s="1125">
        <f>(DV542*DV543*$G542)*$DB$8</f>
        <v>0</v>
      </c>
      <c r="DW544" s="1126"/>
      <c r="DX544" s="1125">
        <f>(DX542*DX543*$G542)*$DB$8</f>
        <v>0</v>
      </c>
      <c r="DY544" s="1126"/>
      <c r="DZ544" s="1125">
        <f>(DZ542*DZ543*$G542)*$DB$8</f>
        <v>0</v>
      </c>
      <c r="EA544" s="1126"/>
      <c r="EB544" s="1125">
        <f>(EB542*EB543*$G542)*$DB$8</f>
        <v>0</v>
      </c>
      <c r="EC544" s="1126"/>
      <c r="ED544" s="1125">
        <f>(ED542*ED543*$G542)*$DB$8</f>
        <v>0</v>
      </c>
      <c r="EE544" s="1126"/>
      <c r="EF544" s="1125">
        <f>(EF542*EF543*$G542)*$DB$8</f>
        <v>0</v>
      </c>
      <c r="EG544" s="1126"/>
      <c r="EH544" s="1125">
        <f>(EH542*EH543*$G542)*$DB$8</f>
        <v>0</v>
      </c>
      <c r="EI544" s="1126"/>
      <c r="EJ544" s="1125">
        <f>(EJ542*EJ543*$G542)*$DB$8</f>
        <v>0</v>
      </c>
      <c r="EK544" s="1126"/>
      <c r="EL544" s="1125">
        <f>(EL542*EL543*$G542)*$DB$8</f>
        <v>0</v>
      </c>
      <c r="EM544" s="1126"/>
      <c r="EN544" s="1125">
        <f>(EN542*EN543*$G542)*$DB$8</f>
        <v>0</v>
      </c>
      <c r="EO544" s="1126"/>
      <c r="EP544" s="1125">
        <f>(EP542*EP543*$G542)*$DB$8</f>
        <v>0</v>
      </c>
      <c r="EQ544" s="1126"/>
      <c r="ER544" s="1125">
        <f>(ER542*ER543*$G542)*$DB$8</f>
        <v>0</v>
      </c>
      <c r="ES544" s="1126"/>
      <c r="ET544" s="1125">
        <f>(ET542*ET543*$G542)*$DB$8</f>
        <v>0</v>
      </c>
      <c r="EU544" s="1126"/>
      <c r="EV544" s="1125">
        <f>(EV542*EV543*$G542)*$DB$8</f>
        <v>0</v>
      </c>
      <c r="EW544" s="1126"/>
      <c r="EX544" s="1125">
        <f>(EX542*EX543*$G542)*$DB$8</f>
        <v>0</v>
      </c>
      <c r="EY544" s="1126"/>
      <c r="EZ544" s="1125">
        <f>(EZ542*EZ543*$G542)*$DB$8</f>
        <v>0</v>
      </c>
      <c r="FA544" s="1126"/>
      <c r="FB544" s="1125">
        <f>(FB542*FB543*$G542)*$DB$8</f>
        <v>0</v>
      </c>
      <c r="FC544" s="1126"/>
      <c r="FD544" s="1125">
        <f>(FD542*FD543*$G542)*$DB$8</f>
        <v>0</v>
      </c>
      <c r="FE544" s="1126"/>
      <c r="FF544" s="1125">
        <f>(FF542*FF543*$G542)*$DB$8</f>
        <v>0</v>
      </c>
      <c r="FG544" s="1126"/>
      <c r="FH544" s="1125">
        <f>(FH542*FH543*$G542)*$DB$8</f>
        <v>0</v>
      </c>
      <c r="FI544" s="1126"/>
      <c r="FJ544" s="1125">
        <f>(FJ542*FJ543*$G542)*$DB$8</f>
        <v>0</v>
      </c>
      <c r="FK544" s="1126"/>
      <c r="FL544" s="1125">
        <f>(FL542*FL543*$G542)*$DB$8</f>
        <v>0</v>
      </c>
      <c r="FM544" s="1126"/>
      <c r="FN544" s="1125">
        <f>(FN542*FN543*$G542)*$DB$8</f>
        <v>0</v>
      </c>
      <c r="FO544" s="1126"/>
      <c r="FP544" s="1125">
        <f>(FP542*FP543*$G542)*$DB$8</f>
        <v>0</v>
      </c>
      <c r="FQ544" s="1126"/>
      <c r="FR544" s="1125">
        <f>(FR542*FR543*$G542)*$DB$8</f>
        <v>0</v>
      </c>
      <c r="FS544" s="1126"/>
      <c r="FT544" s="1125">
        <f>(FT542*FT543*$G542)*$DB$8</f>
        <v>0</v>
      </c>
      <c r="FU544" s="1126"/>
      <c r="FV544" s="1125">
        <f>(FV542*FV543*$G542)*$DB$8</f>
        <v>0</v>
      </c>
      <c r="FW544" s="1126"/>
      <c r="FX544" s="1125">
        <f>(FX542*FX543*$G542)*$DB$8</f>
        <v>0</v>
      </c>
      <c r="FY544" s="1126"/>
      <c r="FZ544" s="1125">
        <f>(FZ542*FZ543*$G542)*$DB$8</f>
        <v>0</v>
      </c>
      <c r="GA544" s="1126"/>
      <c r="GB544" s="1125">
        <f>(GB542*GB543*$G542)*$DB$8</f>
        <v>0</v>
      </c>
      <c r="GC544" s="1126"/>
      <c r="GD544" s="1125">
        <f>(GD542*GD543*$G542)*$DB$8</f>
        <v>0</v>
      </c>
      <c r="GE544" s="1126"/>
      <c r="GF544" s="1125">
        <f>(GF542*GF543*$G542)*$DB$8</f>
        <v>0</v>
      </c>
      <c r="GG544" s="1126"/>
      <c r="GH544" s="1125">
        <f>(GH542*GH543*$G542)*$DB$8</f>
        <v>0</v>
      </c>
      <c r="GI544" s="1126"/>
      <c r="GJ544" s="1125">
        <f>(GJ542*GJ543*$G542)*$DB$8</f>
        <v>0</v>
      </c>
      <c r="GK544" s="1126"/>
      <c r="GL544" s="1125">
        <f>(GL542*GL543*$G542)*$DB$8</f>
        <v>0</v>
      </c>
      <c r="GM544" s="1126"/>
      <c r="GN544" s="1125">
        <f>(GN542*GN543*$G542)*$DB$8</f>
        <v>0</v>
      </c>
      <c r="GO544" s="1126"/>
      <c r="GP544" s="1125">
        <f>(GP542*GP543*$G542)*$DB$8</f>
        <v>0</v>
      </c>
      <c r="GQ544" s="1126"/>
      <c r="GR544" s="1125">
        <f>(GR542*GR543*$G542)*$DB$8</f>
        <v>0</v>
      </c>
      <c r="GS544" s="1126"/>
      <c r="GT544" s="1125">
        <f>(GT542*GT543*$G542)*$DB$8</f>
        <v>0</v>
      </c>
      <c r="GU544" s="1126"/>
      <c r="GV544" s="1125">
        <f t="shared" ref="GV544" si="2261">(GV542*GV543*$G542)*$DB$8</f>
        <v>0</v>
      </c>
      <c r="GW544" s="1126"/>
      <c r="GX544" s="1125">
        <f t="shared" ref="GX544" si="2262">(GX542*GX543*$G542)*$DB$8</f>
        <v>0</v>
      </c>
      <c r="GY544" s="1126"/>
      <c r="GZ544" s="1125">
        <f t="shared" ref="GZ544" si="2263">(GZ542*GZ543*$G542)*$DB$8</f>
        <v>0</v>
      </c>
      <c r="HA544" s="1126"/>
      <c r="HB544" s="1125">
        <f>(HB542*HB543*$G542)*$DB$8</f>
        <v>0</v>
      </c>
      <c r="HC544" s="1126"/>
      <c r="HD544" s="1125">
        <f t="shared" ref="HD544" si="2264">(HD542*HD543*$G542)*$DB$8</f>
        <v>0</v>
      </c>
      <c r="HE544" s="1126"/>
      <c r="HF544" s="1125">
        <f t="shared" ref="HF544" si="2265">(HF542*HF543*$G542)*$DB$8</f>
        <v>0</v>
      </c>
      <c r="HG544" s="1126"/>
      <c r="HH544" s="1125">
        <f t="shared" ref="HH544" si="2266">(HH542*HH543*$G542)*$DB$8</f>
        <v>0</v>
      </c>
      <c r="HI544" s="1126"/>
    </row>
    <row r="545" spans="1:217" ht="12.75" hidden="1" customHeight="1">
      <c r="A545" s="1139"/>
      <c r="B545" s="1140"/>
      <c r="C545" s="1139"/>
      <c r="D545" s="1141"/>
      <c r="E545" s="1141"/>
      <c r="F545" s="1142"/>
      <c r="G545" s="1141"/>
      <c r="H545" s="733"/>
      <c r="I545" s="1143"/>
      <c r="J545" s="1144"/>
      <c r="K545" s="839" t="s">
        <v>382</v>
      </c>
      <c r="L545" s="1121">
        <f>L544</f>
        <v>0</v>
      </c>
      <c r="M545" s="1122"/>
      <c r="N545" s="1121">
        <f>L545+N544</f>
        <v>0</v>
      </c>
      <c r="O545" s="1122"/>
      <c r="P545" s="1121">
        <f>N545+P544</f>
        <v>0</v>
      </c>
      <c r="Q545" s="1122"/>
      <c r="R545" s="1121">
        <f>P545+R544</f>
        <v>0</v>
      </c>
      <c r="S545" s="1122"/>
      <c r="T545" s="1121">
        <f>R545+T544</f>
        <v>0</v>
      </c>
      <c r="U545" s="1122"/>
      <c r="V545" s="1121">
        <f>T545+V544</f>
        <v>0</v>
      </c>
      <c r="W545" s="1122"/>
      <c r="X545" s="1121">
        <f>V545+X544</f>
        <v>0</v>
      </c>
      <c r="Y545" s="1122"/>
      <c r="Z545" s="1121">
        <f>X545+Z544</f>
        <v>0</v>
      </c>
      <c r="AA545" s="1122"/>
      <c r="AB545" s="1121">
        <f>Z545+AB544</f>
        <v>0</v>
      </c>
      <c r="AC545" s="1122"/>
      <c r="AD545" s="1121">
        <f>AB545+AD544</f>
        <v>0</v>
      </c>
      <c r="AE545" s="1122"/>
      <c r="AF545" s="1121">
        <f>AD545+AF544</f>
        <v>0</v>
      </c>
      <c r="AG545" s="1122"/>
      <c r="AH545" s="1121">
        <f>AF545+AH544</f>
        <v>0</v>
      </c>
      <c r="AI545" s="1122"/>
      <c r="AJ545" s="1121">
        <f>AH545+AJ544</f>
        <v>0</v>
      </c>
      <c r="AK545" s="1122"/>
      <c r="AL545" s="1121">
        <f>AJ545+AL544</f>
        <v>0</v>
      </c>
      <c r="AM545" s="1122"/>
      <c r="AN545" s="1121">
        <f>AL545+AN544</f>
        <v>0</v>
      </c>
      <c r="AO545" s="1122"/>
      <c r="AP545" s="1121">
        <f>AN545+AP544</f>
        <v>0</v>
      </c>
      <c r="AQ545" s="1122"/>
      <c r="AR545" s="1121">
        <f>AP545+AR544</f>
        <v>0</v>
      </c>
      <c r="AS545" s="1122"/>
      <c r="AT545" s="1121">
        <f>AR545+AT544</f>
        <v>0</v>
      </c>
      <c r="AU545" s="1122"/>
      <c r="AV545" s="1121">
        <f>AT545+AV544</f>
        <v>0</v>
      </c>
      <c r="AW545" s="1122"/>
      <c r="AX545" s="1121">
        <f>AV545+AX544</f>
        <v>0</v>
      </c>
      <c r="AY545" s="1122"/>
      <c r="AZ545" s="1121">
        <f>AX545+AZ544</f>
        <v>0</v>
      </c>
      <c r="BA545" s="1122"/>
      <c r="BB545" s="1121">
        <f>AZ545+BB544</f>
        <v>0</v>
      </c>
      <c r="BC545" s="1122"/>
      <c r="BD545" s="1121">
        <f>BB545+BD544</f>
        <v>0</v>
      </c>
      <c r="BE545" s="1122"/>
      <c r="BF545" s="1121">
        <f>BD545+BF544</f>
        <v>0</v>
      </c>
      <c r="BG545" s="1122"/>
      <c r="BH545" s="1121">
        <f>BF545+BH544</f>
        <v>0</v>
      </c>
      <c r="BI545" s="1122"/>
      <c r="BJ545" s="1121">
        <f>BH545+BJ544</f>
        <v>0</v>
      </c>
      <c r="BK545" s="1122"/>
      <c r="BL545" s="1121">
        <f>BJ545+BL544</f>
        <v>0</v>
      </c>
      <c r="BM545" s="1122"/>
      <c r="BN545" s="1121">
        <f>BL545+BN544</f>
        <v>0</v>
      </c>
      <c r="BO545" s="1122"/>
      <c r="BP545" s="1121">
        <f>BN545+BP544</f>
        <v>0</v>
      </c>
      <c r="BQ545" s="1122"/>
      <c r="BR545" s="1121">
        <f>BP545+BR544</f>
        <v>0</v>
      </c>
      <c r="BS545" s="1122"/>
      <c r="BT545" s="1121">
        <f>BR545+BT544</f>
        <v>0</v>
      </c>
      <c r="BU545" s="1122"/>
      <c r="BV545" s="1121">
        <f>BT545+BV544</f>
        <v>0</v>
      </c>
      <c r="BW545" s="1122"/>
      <c r="BX545" s="1121">
        <f>BV545+BX544</f>
        <v>0</v>
      </c>
      <c r="BY545" s="1122"/>
      <c r="BZ545" s="1121">
        <f>BX545+BZ544</f>
        <v>0</v>
      </c>
      <c r="CA545" s="1122"/>
      <c r="CB545" s="1121">
        <f>BZ545+CB544</f>
        <v>0</v>
      </c>
      <c r="CC545" s="1122"/>
      <c r="CD545" s="1121">
        <f>CB545+CD544</f>
        <v>0</v>
      </c>
      <c r="CE545" s="1122"/>
      <c r="CF545" s="1121">
        <f>CD545+CF544</f>
        <v>0</v>
      </c>
      <c r="CG545" s="1122"/>
      <c r="CH545" s="1121">
        <f>CF545+CH544</f>
        <v>0</v>
      </c>
      <c r="CI545" s="1122"/>
      <c r="CJ545" s="1121">
        <f>CH545+CJ544</f>
        <v>0</v>
      </c>
      <c r="CK545" s="1122"/>
      <c r="CL545" s="1121">
        <f>CJ545+CL544</f>
        <v>0</v>
      </c>
      <c r="CM545" s="1122"/>
      <c r="CN545" s="1121">
        <f>CL545+CN544</f>
        <v>0</v>
      </c>
      <c r="CO545" s="1122"/>
      <c r="CP545" s="1121">
        <f>CN545+CP544</f>
        <v>0</v>
      </c>
      <c r="CQ545" s="1122"/>
      <c r="CR545" s="1121">
        <f>CP545+CR544</f>
        <v>0</v>
      </c>
      <c r="CS545" s="1122"/>
      <c r="CT545" s="1121">
        <f>CR545+CT544</f>
        <v>0</v>
      </c>
      <c r="CU545" s="1122"/>
      <c r="CV545" s="1121">
        <f>CT545+CV544</f>
        <v>0</v>
      </c>
      <c r="CW545" s="1122"/>
      <c r="CX545" s="1121">
        <f>CV545+CX544</f>
        <v>0</v>
      </c>
      <c r="CY545" s="1122"/>
      <c r="CZ545" s="1121">
        <f>CX545+CZ544</f>
        <v>0</v>
      </c>
      <c r="DA545" s="1122"/>
      <c r="DB545" s="1121">
        <f>CZ545+DB544</f>
        <v>0</v>
      </c>
      <c r="DC545" s="1122"/>
      <c r="DD545" s="1121">
        <f>DB545+DD544</f>
        <v>0</v>
      </c>
      <c r="DE545" s="1122"/>
      <c r="DF545" s="1121">
        <f>DD545+DF544</f>
        <v>0</v>
      </c>
      <c r="DG545" s="1122"/>
      <c r="DH545" s="1121">
        <f>DF545+DH544</f>
        <v>0</v>
      </c>
      <c r="DI545" s="1122"/>
      <c r="DJ545" s="1127">
        <f>DH545+DJ544</f>
        <v>0</v>
      </c>
      <c r="DK545" s="1128"/>
      <c r="DL545" s="1121">
        <f>DJ545+DL544</f>
        <v>0</v>
      </c>
      <c r="DM545" s="1122"/>
      <c r="DN545" s="1121">
        <f>DL545+DN544</f>
        <v>0</v>
      </c>
      <c r="DO545" s="1122"/>
      <c r="DP545" s="1121">
        <f>DN545+DP544</f>
        <v>0</v>
      </c>
      <c r="DQ545" s="1122"/>
      <c r="DR545" s="1121">
        <f>DP545+DR544</f>
        <v>0</v>
      </c>
      <c r="DS545" s="1122"/>
      <c r="DT545" s="1121">
        <f>DR545+DT544</f>
        <v>0</v>
      </c>
      <c r="DU545" s="1122"/>
      <c r="DV545" s="1121">
        <f>DT545+DV544</f>
        <v>0</v>
      </c>
      <c r="DW545" s="1122"/>
      <c r="DX545" s="1121">
        <f>DV545+DX544</f>
        <v>0</v>
      </c>
      <c r="DY545" s="1122"/>
      <c r="DZ545" s="1121">
        <f>DX545+DZ544</f>
        <v>0</v>
      </c>
      <c r="EA545" s="1122"/>
      <c r="EB545" s="1121">
        <f>DZ545+EB544</f>
        <v>0</v>
      </c>
      <c r="EC545" s="1122"/>
      <c r="ED545" s="1121">
        <f>EB545+ED544</f>
        <v>0</v>
      </c>
      <c r="EE545" s="1122"/>
      <c r="EF545" s="1121">
        <f>ED545+EF544</f>
        <v>0</v>
      </c>
      <c r="EG545" s="1122"/>
      <c r="EH545" s="1121">
        <f>EF545+EH544</f>
        <v>0</v>
      </c>
      <c r="EI545" s="1122"/>
      <c r="EJ545" s="1121">
        <f>EH545+EJ544</f>
        <v>0</v>
      </c>
      <c r="EK545" s="1122"/>
      <c r="EL545" s="1121">
        <f>EJ545+EL544</f>
        <v>0</v>
      </c>
      <c r="EM545" s="1122"/>
      <c r="EN545" s="1121">
        <f>EL545+EN544</f>
        <v>0</v>
      </c>
      <c r="EO545" s="1122"/>
      <c r="EP545" s="1121">
        <f>EN545+EP544</f>
        <v>0</v>
      </c>
      <c r="EQ545" s="1122"/>
      <c r="ER545" s="1121">
        <f>EP545+ER544</f>
        <v>0</v>
      </c>
      <c r="ES545" s="1122"/>
      <c r="ET545" s="1121">
        <f>ER545+ET544</f>
        <v>0</v>
      </c>
      <c r="EU545" s="1122"/>
      <c r="EV545" s="1121">
        <f>ET545+EV544</f>
        <v>0</v>
      </c>
      <c r="EW545" s="1122"/>
      <c r="EX545" s="1121">
        <f>EV545+EX544</f>
        <v>0</v>
      </c>
      <c r="EY545" s="1122"/>
      <c r="EZ545" s="1121">
        <f>EX545+EZ544</f>
        <v>0</v>
      </c>
      <c r="FA545" s="1122"/>
      <c r="FB545" s="1121">
        <f>EZ545+FB544</f>
        <v>0</v>
      </c>
      <c r="FC545" s="1122"/>
      <c r="FD545" s="1121">
        <f>FB545+FD544</f>
        <v>0</v>
      </c>
      <c r="FE545" s="1122"/>
      <c r="FF545" s="1121">
        <f>FD545+FF544</f>
        <v>0</v>
      </c>
      <c r="FG545" s="1122"/>
      <c r="FH545" s="1121">
        <f>FF545+FH544</f>
        <v>0</v>
      </c>
      <c r="FI545" s="1122"/>
      <c r="FJ545" s="1121">
        <f>FH545+FJ544</f>
        <v>0</v>
      </c>
      <c r="FK545" s="1122"/>
      <c r="FL545" s="1121">
        <f>FJ545+FL544</f>
        <v>0</v>
      </c>
      <c r="FM545" s="1122"/>
      <c r="FN545" s="1121">
        <f>FL545+FN544</f>
        <v>0</v>
      </c>
      <c r="FO545" s="1122"/>
      <c r="FP545" s="1121">
        <f>FN545+FP544</f>
        <v>0</v>
      </c>
      <c r="FQ545" s="1122"/>
      <c r="FR545" s="1121">
        <f>FP545+FR544</f>
        <v>0</v>
      </c>
      <c r="FS545" s="1122"/>
      <c r="FT545" s="1121">
        <f>FR545+FT544</f>
        <v>0</v>
      </c>
      <c r="FU545" s="1122"/>
      <c r="FV545" s="1121">
        <f>FT545+FV544</f>
        <v>0</v>
      </c>
      <c r="FW545" s="1122"/>
      <c r="FX545" s="1121">
        <f>FV545+FX544</f>
        <v>0</v>
      </c>
      <c r="FY545" s="1122"/>
      <c r="FZ545" s="1121">
        <f>FX545+FZ544</f>
        <v>0</v>
      </c>
      <c r="GA545" s="1122"/>
      <c r="GB545" s="1121">
        <f>FZ545+GB544</f>
        <v>0</v>
      </c>
      <c r="GC545" s="1122"/>
      <c r="GD545" s="1121">
        <f>GB545+GD544</f>
        <v>0</v>
      </c>
      <c r="GE545" s="1122"/>
      <c r="GF545" s="1121">
        <f>GD545+GF544</f>
        <v>0</v>
      </c>
      <c r="GG545" s="1122"/>
      <c r="GH545" s="1121">
        <f>GF545+GH544</f>
        <v>0</v>
      </c>
      <c r="GI545" s="1122"/>
      <c r="GJ545" s="1121">
        <f>GH545+GJ544</f>
        <v>0</v>
      </c>
      <c r="GK545" s="1122"/>
      <c r="GL545" s="1121">
        <f>GJ545+GL544</f>
        <v>0</v>
      </c>
      <c r="GM545" s="1122"/>
      <c r="GN545" s="1121">
        <f>GL545+GN544</f>
        <v>0</v>
      </c>
      <c r="GO545" s="1122"/>
      <c r="GP545" s="1121">
        <f>GN545+GP544</f>
        <v>0</v>
      </c>
      <c r="GQ545" s="1122"/>
      <c r="GR545" s="1121">
        <f>GP545+GR544</f>
        <v>0</v>
      </c>
      <c r="GS545" s="1122"/>
      <c r="GT545" s="1121">
        <f>GR545+GT544</f>
        <v>0</v>
      </c>
      <c r="GU545" s="1122"/>
      <c r="GV545" s="1121">
        <f t="shared" ref="GV545" si="2267">GT545+GV544</f>
        <v>0</v>
      </c>
      <c r="GW545" s="1122"/>
      <c r="GX545" s="1121">
        <f t="shared" ref="GX545" si="2268">GV545+GX544</f>
        <v>0</v>
      </c>
      <c r="GY545" s="1122"/>
      <c r="GZ545" s="1121">
        <f t="shared" ref="GZ545" si="2269">GX545+GZ544</f>
        <v>0</v>
      </c>
      <c r="HA545" s="1122"/>
      <c r="HB545" s="1121">
        <f>GZ545+HB544</f>
        <v>0</v>
      </c>
      <c r="HC545" s="1122"/>
      <c r="HD545" s="1121">
        <f t="shared" ref="HD545" si="2270">HB545+HD544</f>
        <v>0</v>
      </c>
      <c r="HE545" s="1122"/>
      <c r="HF545" s="1121">
        <f t="shared" ref="HF545" si="2271">HD545+HF544</f>
        <v>0</v>
      </c>
      <c r="HG545" s="1122"/>
      <c r="HH545" s="1121">
        <f t="shared" ref="HH545" si="2272">HF545+HH544</f>
        <v>0</v>
      </c>
      <c r="HI545" s="1122"/>
    </row>
    <row r="546" spans="1:217" s="19" customFormat="1" ht="12.75" hidden="1" customHeight="1">
      <c r="A546" s="1139"/>
      <c r="B546" s="1140"/>
      <c r="C546" s="1139"/>
      <c r="D546" s="1141"/>
      <c r="E546" s="1141"/>
      <c r="F546" s="1142"/>
      <c r="G546" s="1141"/>
      <c r="H546" s="840"/>
      <c r="I546" s="1143"/>
      <c r="J546" s="1144"/>
      <c r="K546" s="841" t="s">
        <v>383</v>
      </c>
      <c r="L546" s="1117"/>
      <c r="M546" s="1118"/>
      <c r="N546" s="1117"/>
      <c r="O546" s="1118"/>
      <c r="P546" s="1117"/>
      <c r="Q546" s="1118"/>
      <c r="R546" s="1117"/>
      <c r="S546" s="1118"/>
      <c r="T546" s="1117"/>
      <c r="U546" s="1118"/>
      <c r="V546" s="1117"/>
      <c r="W546" s="1118"/>
      <c r="X546" s="1117"/>
      <c r="Y546" s="1118"/>
      <c r="Z546" s="1117"/>
      <c r="AA546" s="1118"/>
      <c r="AB546" s="1117"/>
      <c r="AC546" s="1118"/>
      <c r="AD546" s="1117"/>
      <c r="AE546" s="1118"/>
      <c r="AF546" s="1117"/>
      <c r="AG546" s="1118"/>
      <c r="AH546" s="1117"/>
      <c r="AI546" s="1118"/>
      <c r="AJ546" s="1117"/>
      <c r="AK546" s="1118"/>
      <c r="AL546" s="1117"/>
      <c r="AM546" s="1118"/>
      <c r="AN546" s="1117"/>
      <c r="AO546" s="1118"/>
      <c r="AP546" s="1117"/>
      <c r="AQ546" s="1118"/>
      <c r="AR546" s="1117"/>
      <c r="AS546" s="1118"/>
      <c r="AT546" s="1117"/>
      <c r="AU546" s="1118"/>
      <c r="AV546" s="1117"/>
      <c r="AW546" s="1118"/>
      <c r="AX546" s="1117"/>
      <c r="AY546" s="1118"/>
      <c r="AZ546" s="1117"/>
      <c r="BA546" s="1118"/>
      <c r="BB546" s="1117"/>
      <c r="BC546" s="1118"/>
      <c r="BD546" s="1117"/>
      <c r="BE546" s="1118"/>
      <c r="BF546" s="1117"/>
      <c r="BG546" s="1118"/>
      <c r="BH546" s="1117"/>
      <c r="BI546" s="1118"/>
      <c r="BJ546" s="1117"/>
      <c r="BK546" s="1118"/>
      <c r="BL546" s="1117"/>
      <c r="BM546" s="1118"/>
      <c r="BN546" s="1117"/>
      <c r="BO546" s="1118"/>
      <c r="BP546" s="1117"/>
      <c r="BQ546" s="1118"/>
      <c r="BR546" s="1117"/>
      <c r="BS546" s="1118"/>
      <c r="BT546" s="1117"/>
      <c r="BU546" s="1118"/>
      <c r="BV546" s="1117"/>
      <c r="BW546" s="1118"/>
      <c r="BX546" s="1117"/>
      <c r="BY546" s="1118"/>
      <c r="BZ546" s="1117"/>
      <c r="CA546" s="1118"/>
      <c r="CB546" s="1117"/>
      <c r="CC546" s="1118"/>
      <c r="CD546" s="1117"/>
      <c r="CE546" s="1118"/>
      <c r="CF546" s="1117"/>
      <c r="CG546" s="1118"/>
      <c r="CH546" s="1117"/>
      <c r="CI546" s="1118"/>
      <c r="CJ546" s="1117"/>
      <c r="CK546" s="1118"/>
      <c r="CL546" s="1117"/>
      <c r="CM546" s="1118"/>
      <c r="CN546" s="1117"/>
      <c r="CO546" s="1118"/>
      <c r="CP546" s="1117"/>
      <c r="CQ546" s="1118"/>
      <c r="CR546" s="1117"/>
      <c r="CS546" s="1118"/>
      <c r="CT546" s="1117"/>
      <c r="CU546" s="1118"/>
      <c r="CV546" s="1117"/>
      <c r="CW546" s="1118"/>
      <c r="CX546" s="1117"/>
      <c r="CY546" s="1118"/>
      <c r="CZ546" s="1117"/>
      <c r="DA546" s="1118"/>
      <c r="DB546" s="1117"/>
      <c r="DC546" s="1118"/>
      <c r="DD546" s="1117"/>
      <c r="DE546" s="1118"/>
      <c r="DF546" s="1117"/>
      <c r="DG546" s="1118"/>
      <c r="DH546" s="1117"/>
      <c r="DI546" s="1118"/>
      <c r="DJ546" s="1123"/>
      <c r="DK546" s="1124"/>
      <c r="DL546" s="1117"/>
      <c r="DM546" s="1118"/>
      <c r="DN546" s="1117"/>
      <c r="DO546" s="1118"/>
      <c r="DP546" s="1117"/>
      <c r="DQ546" s="1118"/>
      <c r="DR546" s="1117"/>
      <c r="DS546" s="1118"/>
      <c r="DT546" s="1117"/>
      <c r="DU546" s="1118"/>
      <c r="DV546" s="1117"/>
      <c r="DW546" s="1118"/>
      <c r="DX546" s="1117"/>
      <c r="DY546" s="1118"/>
      <c r="DZ546" s="1117"/>
      <c r="EA546" s="1118"/>
      <c r="EB546" s="1117"/>
      <c r="EC546" s="1118"/>
      <c r="ED546" s="1117"/>
      <c r="EE546" s="1118"/>
      <c r="EF546" s="1117"/>
      <c r="EG546" s="1118"/>
      <c r="EH546" s="1117"/>
      <c r="EI546" s="1118"/>
      <c r="EJ546" s="1117"/>
      <c r="EK546" s="1118"/>
      <c r="EL546" s="1117"/>
      <c r="EM546" s="1118"/>
      <c r="EN546" s="1117"/>
      <c r="EO546" s="1118"/>
      <c r="EP546" s="1117"/>
      <c r="EQ546" s="1118"/>
      <c r="ER546" s="1117"/>
      <c r="ES546" s="1118"/>
      <c r="ET546" s="1117"/>
      <c r="EU546" s="1118"/>
      <c r="EV546" s="1117"/>
      <c r="EW546" s="1118"/>
      <c r="EX546" s="1117"/>
      <c r="EY546" s="1118"/>
      <c r="EZ546" s="1117"/>
      <c r="FA546" s="1118"/>
      <c r="FB546" s="1117"/>
      <c r="FC546" s="1118"/>
      <c r="FD546" s="1117"/>
      <c r="FE546" s="1118"/>
      <c r="FF546" s="1117"/>
      <c r="FG546" s="1118"/>
      <c r="FH546" s="1117"/>
      <c r="FI546" s="1118"/>
      <c r="FJ546" s="1117"/>
      <c r="FK546" s="1118"/>
      <c r="FL546" s="1117"/>
      <c r="FM546" s="1118"/>
      <c r="FN546" s="1117"/>
      <c r="FO546" s="1118"/>
      <c r="FP546" s="1117"/>
      <c r="FQ546" s="1118"/>
      <c r="FR546" s="1117"/>
      <c r="FS546" s="1118"/>
      <c r="FT546" s="1117"/>
      <c r="FU546" s="1118"/>
      <c r="FV546" s="1117"/>
      <c r="FW546" s="1118"/>
      <c r="FX546" s="1117"/>
      <c r="FY546" s="1118"/>
      <c r="FZ546" s="1117"/>
      <c r="GA546" s="1118"/>
      <c r="GB546" s="1117"/>
      <c r="GC546" s="1118"/>
      <c r="GD546" s="1117"/>
      <c r="GE546" s="1118"/>
      <c r="GF546" s="1117"/>
      <c r="GG546" s="1118"/>
      <c r="GH546" s="1117"/>
      <c r="GI546" s="1118"/>
      <c r="GJ546" s="1117"/>
      <c r="GK546" s="1118"/>
      <c r="GL546" s="1117"/>
      <c r="GM546" s="1118"/>
      <c r="GN546" s="1117"/>
      <c r="GO546" s="1118"/>
      <c r="GP546" s="1117"/>
      <c r="GQ546" s="1118"/>
      <c r="GR546" s="1117"/>
      <c r="GS546" s="1118"/>
      <c r="GT546" s="1117"/>
      <c r="GU546" s="1118"/>
      <c r="GV546" s="1117"/>
      <c r="GW546" s="1118"/>
      <c r="GX546" s="1117"/>
      <c r="GY546" s="1118"/>
      <c r="GZ546" s="1117"/>
      <c r="HA546" s="1118"/>
      <c r="HB546" s="1117"/>
      <c r="HC546" s="1118"/>
      <c r="HD546" s="1117"/>
      <c r="HE546" s="1118"/>
      <c r="HF546" s="1117"/>
      <c r="HG546" s="1118"/>
      <c r="HH546" s="1117"/>
      <c r="HI546" s="1118"/>
    </row>
    <row r="547" spans="1:217" s="20" customFormat="1" ht="12.75" hidden="1" customHeight="1">
      <c r="A547" s="1139"/>
      <c r="B547" s="1140"/>
      <c r="C547" s="1139"/>
      <c r="D547" s="1141"/>
      <c r="E547" s="1141"/>
      <c r="F547" s="1142"/>
      <c r="G547" s="1141"/>
      <c r="H547" s="842"/>
      <c r="I547" s="1143"/>
      <c r="J547" s="1144"/>
      <c r="K547" s="843" t="s">
        <v>384</v>
      </c>
      <c r="L547" s="1113">
        <f>L546</f>
        <v>0</v>
      </c>
      <c r="M547" s="1114"/>
      <c r="N547" s="1113">
        <f>N546+L547</f>
        <v>0</v>
      </c>
      <c r="O547" s="1114"/>
      <c r="P547" s="1113">
        <f>P546+N547</f>
        <v>0</v>
      </c>
      <c r="Q547" s="1114"/>
      <c r="R547" s="1113">
        <f>R546+P547</f>
        <v>0</v>
      </c>
      <c r="S547" s="1114"/>
      <c r="T547" s="1113">
        <f>T546+R547</f>
        <v>0</v>
      </c>
      <c r="U547" s="1114"/>
      <c r="V547" s="1113">
        <f>V546+T547</f>
        <v>0</v>
      </c>
      <c r="W547" s="1114"/>
      <c r="X547" s="1113">
        <f>X546+V547</f>
        <v>0</v>
      </c>
      <c r="Y547" s="1114"/>
      <c r="Z547" s="1113">
        <f>Z546+X547</f>
        <v>0</v>
      </c>
      <c r="AA547" s="1114"/>
      <c r="AB547" s="1113">
        <f>AB546+Z547</f>
        <v>0</v>
      </c>
      <c r="AC547" s="1114"/>
      <c r="AD547" s="1113">
        <f>AD546+AB547</f>
        <v>0</v>
      </c>
      <c r="AE547" s="1114"/>
      <c r="AF547" s="1113">
        <f>AF546+AD547</f>
        <v>0</v>
      </c>
      <c r="AG547" s="1114"/>
      <c r="AH547" s="1113">
        <f>AH546+AF547</f>
        <v>0</v>
      </c>
      <c r="AI547" s="1114"/>
      <c r="AJ547" s="1113">
        <f>AJ546+AH547</f>
        <v>0</v>
      </c>
      <c r="AK547" s="1114"/>
      <c r="AL547" s="1113">
        <f>AL546+AJ547</f>
        <v>0</v>
      </c>
      <c r="AM547" s="1114"/>
      <c r="AN547" s="1113">
        <f>AN546+AL547</f>
        <v>0</v>
      </c>
      <c r="AO547" s="1114"/>
      <c r="AP547" s="1113">
        <f>AP546+AN547</f>
        <v>0</v>
      </c>
      <c r="AQ547" s="1114"/>
      <c r="AR547" s="1113">
        <f>AR546+AP547</f>
        <v>0</v>
      </c>
      <c r="AS547" s="1114"/>
      <c r="AT547" s="1113">
        <f>AT546+AR547</f>
        <v>0</v>
      </c>
      <c r="AU547" s="1114"/>
      <c r="AV547" s="1113">
        <f>AV546+AT547</f>
        <v>0</v>
      </c>
      <c r="AW547" s="1114"/>
      <c r="AX547" s="1113">
        <f>AX546+AV547</f>
        <v>0</v>
      </c>
      <c r="AY547" s="1114"/>
      <c r="AZ547" s="1113">
        <f>AZ546+AX547</f>
        <v>0</v>
      </c>
      <c r="BA547" s="1114"/>
      <c r="BB547" s="1113">
        <f>BB546+AZ547</f>
        <v>0</v>
      </c>
      <c r="BC547" s="1114"/>
      <c r="BD547" s="1113">
        <f>BD546+BB547</f>
        <v>0</v>
      </c>
      <c r="BE547" s="1114"/>
      <c r="BF547" s="1113">
        <f>BF546+BD547</f>
        <v>0</v>
      </c>
      <c r="BG547" s="1114"/>
      <c r="BH547" s="1113">
        <f>BH546+BF547</f>
        <v>0</v>
      </c>
      <c r="BI547" s="1114"/>
      <c r="BJ547" s="1113">
        <f>BJ546+BH547</f>
        <v>0</v>
      </c>
      <c r="BK547" s="1114"/>
      <c r="BL547" s="1113">
        <f>BL546+BJ547</f>
        <v>0</v>
      </c>
      <c r="BM547" s="1114"/>
      <c r="BN547" s="1113">
        <f>BN546+BL547</f>
        <v>0</v>
      </c>
      <c r="BO547" s="1114"/>
      <c r="BP547" s="1113">
        <f>BP546+BN547</f>
        <v>0</v>
      </c>
      <c r="BQ547" s="1114"/>
      <c r="BR547" s="1113">
        <f>BR546+BP547</f>
        <v>0</v>
      </c>
      <c r="BS547" s="1114"/>
      <c r="BT547" s="1113">
        <f>BT546+BR547</f>
        <v>0</v>
      </c>
      <c r="BU547" s="1114"/>
      <c r="BV547" s="1113">
        <f>BV546+BT547</f>
        <v>0</v>
      </c>
      <c r="BW547" s="1114"/>
      <c r="BX547" s="1113">
        <f>BX546+BV547</f>
        <v>0</v>
      </c>
      <c r="BY547" s="1114"/>
      <c r="BZ547" s="1113">
        <f>BZ546+BX547</f>
        <v>0</v>
      </c>
      <c r="CA547" s="1114"/>
      <c r="CB547" s="1113">
        <f>CB546+BZ547</f>
        <v>0</v>
      </c>
      <c r="CC547" s="1114"/>
      <c r="CD547" s="1113">
        <f>CD546+CB547</f>
        <v>0</v>
      </c>
      <c r="CE547" s="1114"/>
      <c r="CF547" s="1113">
        <f>CF546+CD547</f>
        <v>0</v>
      </c>
      <c r="CG547" s="1114"/>
      <c r="CH547" s="1113">
        <f>CH546+CF547</f>
        <v>0</v>
      </c>
      <c r="CI547" s="1114"/>
      <c r="CJ547" s="1113">
        <f>CJ546+CH547</f>
        <v>0</v>
      </c>
      <c r="CK547" s="1114"/>
      <c r="CL547" s="1113">
        <f>CL546+CJ547</f>
        <v>0</v>
      </c>
      <c r="CM547" s="1114"/>
      <c r="CN547" s="1113">
        <f>CN546+CL547</f>
        <v>0</v>
      </c>
      <c r="CO547" s="1114"/>
      <c r="CP547" s="1113">
        <f>CP546+CN547</f>
        <v>0</v>
      </c>
      <c r="CQ547" s="1114"/>
      <c r="CR547" s="1113">
        <f>CR546+CP547</f>
        <v>0</v>
      </c>
      <c r="CS547" s="1114"/>
      <c r="CT547" s="1113">
        <f>CT546+CR547</f>
        <v>0</v>
      </c>
      <c r="CU547" s="1114"/>
      <c r="CV547" s="1113">
        <f>CV546+CT547</f>
        <v>0</v>
      </c>
      <c r="CW547" s="1114"/>
      <c r="CX547" s="1113">
        <f>CX546+CV547</f>
        <v>0</v>
      </c>
      <c r="CY547" s="1114"/>
      <c r="CZ547" s="1113">
        <f>CZ546+CX547</f>
        <v>0</v>
      </c>
      <c r="DA547" s="1114"/>
      <c r="DB547" s="1113">
        <f>DB546+CZ547</f>
        <v>0</v>
      </c>
      <c r="DC547" s="1114"/>
      <c r="DD547" s="1113">
        <f>DD546+DB547</f>
        <v>0</v>
      </c>
      <c r="DE547" s="1114"/>
      <c r="DF547" s="1113">
        <f>DF546+DD547</f>
        <v>0</v>
      </c>
      <c r="DG547" s="1114"/>
      <c r="DH547" s="1113">
        <f>DH546+DF547</f>
        <v>0</v>
      </c>
      <c r="DI547" s="1114"/>
      <c r="DJ547" s="1119">
        <f>DJ546+DH547</f>
        <v>0</v>
      </c>
      <c r="DK547" s="1120"/>
      <c r="DL547" s="1113">
        <f>DL546+DJ547</f>
        <v>0</v>
      </c>
      <c r="DM547" s="1114"/>
      <c r="DN547" s="1113">
        <f>DN546+DL547</f>
        <v>0</v>
      </c>
      <c r="DO547" s="1114"/>
      <c r="DP547" s="1113">
        <f>DP546+DN547</f>
        <v>0</v>
      </c>
      <c r="DQ547" s="1114"/>
      <c r="DR547" s="1113">
        <f>DR546+DP547</f>
        <v>0</v>
      </c>
      <c r="DS547" s="1114"/>
      <c r="DT547" s="1113">
        <f>DT546+DR547</f>
        <v>0</v>
      </c>
      <c r="DU547" s="1114"/>
      <c r="DV547" s="1113">
        <f>DV546+DT547</f>
        <v>0</v>
      </c>
      <c r="DW547" s="1114"/>
      <c r="DX547" s="1113">
        <f>DX546+DV547</f>
        <v>0</v>
      </c>
      <c r="DY547" s="1114"/>
      <c r="DZ547" s="1113">
        <f>DZ546+DX547</f>
        <v>0</v>
      </c>
      <c r="EA547" s="1114"/>
      <c r="EB547" s="1113">
        <f>EB546+DZ547</f>
        <v>0</v>
      </c>
      <c r="EC547" s="1114"/>
      <c r="ED547" s="1113">
        <f>ED546+EB547</f>
        <v>0</v>
      </c>
      <c r="EE547" s="1114"/>
      <c r="EF547" s="1113">
        <f>EF546+ED547</f>
        <v>0</v>
      </c>
      <c r="EG547" s="1114"/>
      <c r="EH547" s="1113">
        <f>EH546+EF547</f>
        <v>0</v>
      </c>
      <c r="EI547" s="1114"/>
      <c r="EJ547" s="1113">
        <f>EJ546+EH547</f>
        <v>0</v>
      </c>
      <c r="EK547" s="1114"/>
      <c r="EL547" s="1113">
        <f>EL546+EJ547</f>
        <v>0</v>
      </c>
      <c r="EM547" s="1114"/>
      <c r="EN547" s="1113">
        <f>EN546+EL547</f>
        <v>0</v>
      </c>
      <c r="EO547" s="1114"/>
      <c r="EP547" s="1113">
        <f>EP546+EN547</f>
        <v>0</v>
      </c>
      <c r="EQ547" s="1114"/>
      <c r="ER547" s="1113">
        <f>ER546+EP547</f>
        <v>0</v>
      </c>
      <c r="ES547" s="1114"/>
      <c r="ET547" s="1113">
        <f>ET546+ER547</f>
        <v>0</v>
      </c>
      <c r="EU547" s="1114"/>
      <c r="EV547" s="1113">
        <f>EV546+ET547</f>
        <v>0</v>
      </c>
      <c r="EW547" s="1114"/>
      <c r="EX547" s="1113">
        <f>EX546+EV547</f>
        <v>0</v>
      </c>
      <c r="EY547" s="1114"/>
      <c r="EZ547" s="1113">
        <f>EZ546+EX547</f>
        <v>0</v>
      </c>
      <c r="FA547" s="1114"/>
      <c r="FB547" s="1113">
        <f>FB546+EZ547</f>
        <v>0</v>
      </c>
      <c r="FC547" s="1114"/>
      <c r="FD547" s="1113">
        <f>FD546+FB547</f>
        <v>0</v>
      </c>
      <c r="FE547" s="1114"/>
      <c r="FF547" s="1113">
        <f>FF546+FD547</f>
        <v>0</v>
      </c>
      <c r="FG547" s="1114"/>
      <c r="FH547" s="1113">
        <f>FH546+FF547</f>
        <v>0</v>
      </c>
      <c r="FI547" s="1114"/>
      <c r="FJ547" s="1113">
        <f>FJ546+FH547</f>
        <v>0</v>
      </c>
      <c r="FK547" s="1114"/>
      <c r="FL547" s="1113">
        <f>FL546+FJ547</f>
        <v>0</v>
      </c>
      <c r="FM547" s="1114"/>
      <c r="FN547" s="1113">
        <f>FN546+FL547</f>
        <v>0</v>
      </c>
      <c r="FO547" s="1114"/>
      <c r="FP547" s="1113">
        <f>FP546+FN547</f>
        <v>0</v>
      </c>
      <c r="FQ547" s="1114"/>
      <c r="FR547" s="1113">
        <f>FR546+FP547</f>
        <v>0</v>
      </c>
      <c r="FS547" s="1114"/>
      <c r="FT547" s="1113">
        <f>FT546+FR547</f>
        <v>0</v>
      </c>
      <c r="FU547" s="1114"/>
      <c r="FV547" s="1113">
        <f>FV546+FT547</f>
        <v>0</v>
      </c>
      <c r="FW547" s="1114"/>
      <c r="FX547" s="1113">
        <f>FX546+FV547</f>
        <v>0</v>
      </c>
      <c r="FY547" s="1114"/>
      <c r="FZ547" s="1113">
        <f>FZ546+FX547</f>
        <v>0</v>
      </c>
      <c r="GA547" s="1114"/>
      <c r="GB547" s="1113">
        <f>GB546+FZ547</f>
        <v>0</v>
      </c>
      <c r="GC547" s="1114"/>
      <c r="GD547" s="1113">
        <f>GD546+GB547</f>
        <v>0</v>
      </c>
      <c r="GE547" s="1114"/>
      <c r="GF547" s="1113">
        <f>GF546+GD547</f>
        <v>0</v>
      </c>
      <c r="GG547" s="1114"/>
      <c r="GH547" s="1113">
        <f>GH546+GF547</f>
        <v>0</v>
      </c>
      <c r="GI547" s="1114"/>
      <c r="GJ547" s="1113">
        <f>GJ546+GH547</f>
        <v>0</v>
      </c>
      <c r="GK547" s="1114"/>
      <c r="GL547" s="1113">
        <f>GL546+GJ547</f>
        <v>0</v>
      </c>
      <c r="GM547" s="1114"/>
      <c r="GN547" s="1113">
        <f>GN546+GL547</f>
        <v>0</v>
      </c>
      <c r="GO547" s="1114"/>
      <c r="GP547" s="1113">
        <f>GP546+GN547</f>
        <v>0</v>
      </c>
      <c r="GQ547" s="1114"/>
      <c r="GR547" s="1113">
        <f>GR546+GP547</f>
        <v>0</v>
      </c>
      <c r="GS547" s="1114"/>
      <c r="GT547" s="1113">
        <f>GT546+GR547</f>
        <v>0</v>
      </c>
      <c r="GU547" s="1114"/>
      <c r="GV547" s="1113">
        <f t="shared" ref="GV547" si="2273">GV546+GT547</f>
        <v>0</v>
      </c>
      <c r="GW547" s="1114"/>
      <c r="GX547" s="1113">
        <f t="shared" ref="GX547" si="2274">GX546+GV547</f>
        <v>0</v>
      </c>
      <c r="GY547" s="1114"/>
      <c r="GZ547" s="1113">
        <f t="shared" ref="GZ547" si="2275">GZ546+GX547</f>
        <v>0</v>
      </c>
      <c r="HA547" s="1114"/>
      <c r="HB547" s="1113">
        <f>HB546+GZ547</f>
        <v>0</v>
      </c>
      <c r="HC547" s="1114"/>
      <c r="HD547" s="1113">
        <f t="shared" ref="HD547" si="2276">HD546+HB547</f>
        <v>0</v>
      </c>
      <c r="HE547" s="1114"/>
      <c r="HF547" s="1113">
        <f t="shared" ref="HF547" si="2277">HF546+HD547</f>
        <v>0</v>
      </c>
      <c r="HG547" s="1114"/>
      <c r="HH547" s="1113">
        <f t="shared" ref="HH547" si="2278">HH546+HF547</f>
        <v>0</v>
      </c>
      <c r="HI547" s="1114"/>
    </row>
    <row r="548" spans="1:217" s="21" customFormat="1" ht="12.75" hidden="1" customHeight="1">
      <c r="A548" s="1139"/>
      <c r="B548" s="1140"/>
      <c r="C548" s="1139"/>
      <c r="D548" s="1141"/>
      <c r="E548" s="1141"/>
      <c r="F548" s="1142"/>
      <c r="G548" s="1141"/>
      <c r="H548" s="844"/>
      <c r="I548" s="1143"/>
      <c r="J548" s="1144"/>
      <c r="K548" s="845" t="s">
        <v>385</v>
      </c>
      <c r="L548" s="1108" t="e">
        <f>IF($E542&gt;0,L545/$E542,"-")</f>
        <v>#N/A</v>
      </c>
      <c r="M548" s="1109"/>
      <c r="N548" s="1108" t="e">
        <f>IF($E542&gt;0,N545/$E542,"-")</f>
        <v>#N/A</v>
      </c>
      <c r="O548" s="1109"/>
      <c r="P548" s="1108" t="e">
        <f>IF($E542&gt;0,P545/$E542,"-")</f>
        <v>#N/A</v>
      </c>
      <c r="Q548" s="1109"/>
      <c r="R548" s="1108" t="e">
        <f>IF($E542&gt;0,R545/$E542,"-")</f>
        <v>#N/A</v>
      </c>
      <c r="S548" s="1109"/>
      <c r="T548" s="1108" t="e">
        <f>IF($E542&gt;0,T545/$E542,"-")</f>
        <v>#N/A</v>
      </c>
      <c r="U548" s="1109"/>
      <c r="V548" s="1108" t="e">
        <f>IF($E542&gt;0,V545/$E542,"-")</f>
        <v>#N/A</v>
      </c>
      <c r="W548" s="1109"/>
      <c r="X548" s="1108" t="e">
        <f>IF($E542&gt;0,X545/$E542,"-")</f>
        <v>#N/A</v>
      </c>
      <c r="Y548" s="1109"/>
      <c r="Z548" s="1108" t="e">
        <f>IF($E542&gt;0,Z545/$E542,"-")</f>
        <v>#N/A</v>
      </c>
      <c r="AA548" s="1109"/>
      <c r="AB548" s="1108" t="e">
        <f>IF($E542&gt;0,AB545/$E542,"-")</f>
        <v>#N/A</v>
      </c>
      <c r="AC548" s="1109"/>
      <c r="AD548" s="1108" t="e">
        <f>IF($E542&gt;0,AD545/$E542,"-")</f>
        <v>#N/A</v>
      </c>
      <c r="AE548" s="1109"/>
      <c r="AF548" s="1108" t="e">
        <f>IF($E542&gt;0,AF545/$E542,"-")</f>
        <v>#N/A</v>
      </c>
      <c r="AG548" s="1109"/>
      <c r="AH548" s="1108" t="e">
        <f>IF($E542&gt;0,AH545/$E542,"-")</f>
        <v>#N/A</v>
      </c>
      <c r="AI548" s="1109"/>
      <c r="AJ548" s="1108" t="e">
        <f>IF($E542&gt;0,AJ545/$E542,"-")</f>
        <v>#N/A</v>
      </c>
      <c r="AK548" s="1109"/>
      <c r="AL548" s="1108" t="e">
        <f>IF($E542&gt;0,AL545/$E542,"-")</f>
        <v>#N/A</v>
      </c>
      <c r="AM548" s="1109"/>
      <c r="AN548" s="1108" t="e">
        <f>IF($E542&gt;0,AN545/$E542,"-")</f>
        <v>#N/A</v>
      </c>
      <c r="AO548" s="1109"/>
      <c r="AP548" s="1108" t="e">
        <f>IF($E542&gt;0,AP545/$E542,"-")</f>
        <v>#N/A</v>
      </c>
      <c r="AQ548" s="1109"/>
      <c r="AR548" s="1108" t="e">
        <f>IF($E542&gt;0,AR545/$E542,"-")</f>
        <v>#N/A</v>
      </c>
      <c r="AS548" s="1109"/>
      <c r="AT548" s="1108" t="e">
        <f>IF($E542&gt;0,AT545/$E542,"-")</f>
        <v>#N/A</v>
      </c>
      <c r="AU548" s="1109"/>
      <c r="AV548" s="1108" t="e">
        <f>IF($E542&gt;0,AV545/$E542,"-")</f>
        <v>#N/A</v>
      </c>
      <c r="AW548" s="1109"/>
      <c r="AX548" s="1108" t="e">
        <f>IF($E542&gt;0,AX545/$E542,"-")</f>
        <v>#N/A</v>
      </c>
      <c r="AY548" s="1109"/>
      <c r="AZ548" s="1108" t="e">
        <f>IF($E542&gt;0,AZ545/$E542,"-")</f>
        <v>#N/A</v>
      </c>
      <c r="BA548" s="1109"/>
      <c r="BB548" s="1108" t="e">
        <f>IF($E542&gt;0,BB545/$E542,"-")</f>
        <v>#N/A</v>
      </c>
      <c r="BC548" s="1109"/>
      <c r="BD548" s="1108" t="e">
        <f>IF($E542&gt;0,BD545/$E542,"-")</f>
        <v>#N/A</v>
      </c>
      <c r="BE548" s="1109"/>
      <c r="BF548" s="1108" t="e">
        <f>IF($E542&gt;0,BF545/$E542,"-")</f>
        <v>#N/A</v>
      </c>
      <c r="BG548" s="1109"/>
      <c r="BH548" s="1108" t="e">
        <f>IF($E542&gt;0,BH545/$E542,"-")</f>
        <v>#N/A</v>
      </c>
      <c r="BI548" s="1109"/>
      <c r="BJ548" s="1108" t="e">
        <f>IF($E542&gt;0,BJ545/$E542,"-")</f>
        <v>#N/A</v>
      </c>
      <c r="BK548" s="1109"/>
      <c r="BL548" s="1108" t="e">
        <f>IF($E542&gt;0,BL545/$E542,"-")</f>
        <v>#N/A</v>
      </c>
      <c r="BM548" s="1109"/>
      <c r="BN548" s="1108" t="e">
        <f>IF($E542&gt;0,BN545/$E542,"-")</f>
        <v>#N/A</v>
      </c>
      <c r="BO548" s="1109"/>
      <c r="BP548" s="1108" t="e">
        <f>IF($E542&gt;0,BP545/$E542,"-")</f>
        <v>#N/A</v>
      </c>
      <c r="BQ548" s="1109"/>
      <c r="BR548" s="1108" t="e">
        <f>IF($E542&gt;0,BR545/$E542,"-")</f>
        <v>#N/A</v>
      </c>
      <c r="BS548" s="1109"/>
      <c r="BT548" s="1108" t="e">
        <f>IF($E542&gt;0,BT545/$E542,"-")</f>
        <v>#N/A</v>
      </c>
      <c r="BU548" s="1109"/>
      <c r="BV548" s="1108" t="e">
        <f>IF($E542&gt;0,BV545/$E542,"-")</f>
        <v>#N/A</v>
      </c>
      <c r="BW548" s="1109"/>
      <c r="BX548" s="1108" t="e">
        <f>IF($E542&gt;0,BX545/$E542,"-")</f>
        <v>#N/A</v>
      </c>
      <c r="BY548" s="1109"/>
      <c r="BZ548" s="1108" t="e">
        <f>IF($E542&gt;0,BZ545/$E542,"-")</f>
        <v>#N/A</v>
      </c>
      <c r="CA548" s="1109"/>
      <c r="CB548" s="1108" t="e">
        <f>IF($E542&gt;0,CB545/$E542,"-")</f>
        <v>#N/A</v>
      </c>
      <c r="CC548" s="1109"/>
      <c r="CD548" s="1108" t="e">
        <f>IF($E542&gt;0,CD545/$E542,"-")</f>
        <v>#N/A</v>
      </c>
      <c r="CE548" s="1109"/>
      <c r="CF548" s="1108" t="e">
        <f>IF($E542&gt;0,CF545/$E542,"-")</f>
        <v>#N/A</v>
      </c>
      <c r="CG548" s="1109"/>
      <c r="CH548" s="1108" t="e">
        <f>IF($E542&gt;0,CH545/$E542,"-")</f>
        <v>#N/A</v>
      </c>
      <c r="CI548" s="1109"/>
      <c r="CJ548" s="1108" t="e">
        <f>IF($E542&gt;0,CJ545/$E542,"-")</f>
        <v>#N/A</v>
      </c>
      <c r="CK548" s="1109"/>
      <c r="CL548" s="1108" t="e">
        <f>IF($E542&gt;0,CL545/$E542,"-")</f>
        <v>#N/A</v>
      </c>
      <c r="CM548" s="1109"/>
      <c r="CN548" s="1108" t="e">
        <f>IF($E542&gt;0,CN545/$E542,"-")</f>
        <v>#N/A</v>
      </c>
      <c r="CO548" s="1109"/>
      <c r="CP548" s="1108" t="e">
        <f>IF($E542&gt;0,CP545/$E542,"-")</f>
        <v>#N/A</v>
      </c>
      <c r="CQ548" s="1109"/>
      <c r="CR548" s="1108" t="e">
        <f>IF($E542&gt;0,CR545/$E542,"-")</f>
        <v>#N/A</v>
      </c>
      <c r="CS548" s="1109"/>
      <c r="CT548" s="1108" t="e">
        <f>IF($E542&gt;0,CT545/$E542,"-")</f>
        <v>#N/A</v>
      </c>
      <c r="CU548" s="1109"/>
      <c r="CV548" s="1108" t="e">
        <f>IF($E542&gt;0,CV545/$E542,"-")</f>
        <v>#N/A</v>
      </c>
      <c r="CW548" s="1109"/>
      <c r="CX548" s="1108" t="e">
        <f>IF($E542&gt;0,CX545/$E542,"-")</f>
        <v>#N/A</v>
      </c>
      <c r="CY548" s="1109"/>
      <c r="CZ548" s="1108" t="e">
        <f>IF($E542&gt;0,CZ545/$E542,"-")</f>
        <v>#N/A</v>
      </c>
      <c r="DA548" s="1109"/>
      <c r="DB548" s="1108" t="e">
        <f>IF($E542&gt;0,DB545/$E542,"-")</f>
        <v>#N/A</v>
      </c>
      <c r="DC548" s="1109"/>
      <c r="DD548" s="1108" t="e">
        <f>IF($E542&gt;0,DD545/$E542,"-")</f>
        <v>#N/A</v>
      </c>
      <c r="DE548" s="1109"/>
      <c r="DF548" s="1108" t="e">
        <f>IF($E542&gt;0,DF545/$E542,"-")</f>
        <v>#N/A</v>
      </c>
      <c r="DG548" s="1109"/>
      <c r="DH548" s="1108" t="e">
        <f>IF($E542&gt;0,DH545/$E542,"-")</f>
        <v>#N/A</v>
      </c>
      <c r="DI548" s="1109"/>
      <c r="DJ548" s="1115" t="e">
        <f>IF($E542&gt;0,DJ545/$E542,"-")</f>
        <v>#N/A</v>
      </c>
      <c r="DK548" s="1116"/>
      <c r="DL548" s="1108" t="e">
        <f>IF($E542&gt;0,DL545/$E542,"-")</f>
        <v>#N/A</v>
      </c>
      <c r="DM548" s="1109"/>
      <c r="DN548" s="1108" t="e">
        <f>IF($E542&gt;0,DN545/$E542,"-")</f>
        <v>#N/A</v>
      </c>
      <c r="DO548" s="1109"/>
      <c r="DP548" s="1108" t="e">
        <f>IF($E542&gt;0,DP545/$E542,"-")</f>
        <v>#N/A</v>
      </c>
      <c r="DQ548" s="1109"/>
      <c r="DR548" s="1108" t="e">
        <f>IF($E542&gt;0,DR545/$E542,"-")</f>
        <v>#N/A</v>
      </c>
      <c r="DS548" s="1109"/>
      <c r="DT548" s="1108" t="e">
        <f>IF($E542&gt;0,DT545/$E542,"-")</f>
        <v>#N/A</v>
      </c>
      <c r="DU548" s="1109"/>
      <c r="DV548" s="1108" t="e">
        <f>IF($E542&gt;0,DV545/$E542,"-")</f>
        <v>#N/A</v>
      </c>
      <c r="DW548" s="1109"/>
      <c r="DX548" s="1108" t="e">
        <f>IF($E542&gt;0,DX545/$E542,"-")</f>
        <v>#N/A</v>
      </c>
      <c r="DY548" s="1109"/>
      <c r="DZ548" s="1108" t="e">
        <f>IF($E542&gt;0,DZ545/$E542,"-")</f>
        <v>#N/A</v>
      </c>
      <c r="EA548" s="1109"/>
      <c r="EB548" s="1108" t="e">
        <f>IF($E542&gt;0,EB545/$E542,"-")</f>
        <v>#N/A</v>
      </c>
      <c r="EC548" s="1109"/>
      <c r="ED548" s="1108" t="e">
        <f>IF($E542&gt;0,ED545/$E542,"-")</f>
        <v>#N/A</v>
      </c>
      <c r="EE548" s="1109"/>
      <c r="EF548" s="1108" t="e">
        <f>IF($E542&gt;0,EF545/$E542,"-")</f>
        <v>#N/A</v>
      </c>
      <c r="EG548" s="1109"/>
      <c r="EH548" s="1108" t="e">
        <f>IF($E542&gt;0,EH545/$E542,"-")</f>
        <v>#N/A</v>
      </c>
      <c r="EI548" s="1109"/>
      <c r="EJ548" s="1108" t="e">
        <f>IF($E542&gt;0,EJ545/$E542,"-")</f>
        <v>#N/A</v>
      </c>
      <c r="EK548" s="1109"/>
      <c r="EL548" s="1108" t="e">
        <f>IF($E542&gt;0,EL545/$E542,"-")</f>
        <v>#N/A</v>
      </c>
      <c r="EM548" s="1109"/>
      <c r="EN548" s="1108" t="e">
        <f>IF($E542&gt;0,EN545/$E542,"-")</f>
        <v>#N/A</v>
      </c>
      <c r="EO548" s="1109"/>
      <c r="EP548" s="1108" t="e">
        <f>IF($E542&gt;0,EP545/$E542,"-")</f>
        <v>#N/A</v>
      </c>
      <c r="EQ548" s="1109"/>
      <c r="ER548" s="1108" t="e">
        <f>IF($E542&gt;0,ER545/$E542,"-")</f>
        <v>#N/A</v>
      </c>
      <c r="ES548" s="1109"/>
      <c r="ET548" s="1108" t="e">
        <f>IF($E542&gt;0,ET545/$E542,"-")</f>
        <v>#N/A</v>
      </c>
      <c r="EU548" s="1109"/>
      <c r="EV548" s="1108" t="e">
        <f>IF($E542&gt;0,EV545/$E542,"-")</f>
        <v>#N/A</v>
      </c>
      <c r="EW548" s="1109"/>
      <c r="EX548" s="1108" t="e">
        <f>IF($E542&gt;0,EX545/$E542,"-")</f>
        <v>#N/A</v>
      </c>
      <c r="EY548" s="1109"/>
      <c r="EZ548" s="1108" t="e">
        <f>IF($E542&gt;0,EZ545/$E542,"-")</f>
        <v>#N/A</v>
      </c>
      <c r="FA548" s="1109"/>
      <c r="FB548" s="1108" t="e">
        <f>IF($E542&gt;0,FB545/$E542,"-")</f>
        <v>#N/A</v>
      </c>
      <c r="FC548" s="1109"/>
      <c r="FD548" s="1108" t="e">
        <f>IF($E542&gt;0,FD545/$E542,"-")</f>
        <v>#N/A</v>
      </c>
      <c r="FE548" s="1109"/>
      <c r="FF548" s="1108" t="e">
        <f>IF($E542&gt;0,FF545/$E542,"-")</f>
        <v>#N/A</v>
      </c>
      <c r="FG548" s="1109"/>
      <c r="FH548" s="1108" t="e">
        <f>IF($E542&gt;0,FH545/$E542,"-")</f>
        <v>#N/A</v>
      </c>
      <c r="FI548" s="1109"/>
      <c r="FJ548" s="1108" t="e">
        <f>IF($E542&gt;0,FJ545/$E542,"-")</f>
        <v>#N/A</v>
      </c>
      <c r="FK548" s="1109"/>
      <c r="FL548" s="1108" t="e">
        <f>IF($E542&gt;0,FL545/$E542,"-")</f>
        <v>#N/A</v>
      </c>
      <c r="FM548" s="1109"/>
      <c r="FN548" s="1108" t="e">
        <f>IF($E542&gt;0,FN545/$E542,"-")</f>
        <v>#N/A</v>
      </c>
      <c r="FO548" s="1109"/>
      <c r="FP548" s="1108" t="e">
        <f>IF($E542&gt;0,FP545/$E542,"-")</f>
        <v>#N/A</v>
      </c>
      <c r="FQ548" s="1109"/>
      <c r="FR548" s="1108" t="e">
        <f>IF($E542&gt;0,FR545/$E542,"-")</f>
        <v>#N/A</v>
      </c>
      <c r="FS548" s="1109"/>
      <c r="FT548" s="1108" t="e">
        <f>IF($E542&gt;0,FT545/$E542,"-")</f>
        <v>#N/A</v>
      </c>
      <c r="FU548" s="1109"/>
      <c r="FV548" s="1108" t="e">
        <f>IF($E542&gt;0,FV545/$E542,"-")</f>
        <v>#N/A</v>
      </c>
      <c r="FW548" s="1109"/>
      <c r="FX548" s="1108" t="e">
        <f>IF($E542&gt;0,FX545/$E542,"-")</f>
        <v>#N/A</v>
      </c>
      <c r="FY548" s="1109"/>
      <c r="FZ548" s="1108" t="e">
        <f>IF($E542&gt;0,FZ545/$E542,"-")</f>
        <v>#N/A</v>
      </c>
      <c r="GA548" s="1109"/>
      <c r="GB548" s="1108" t="e">
        <f>IF($E542&gt;0,GB545/$E542,"-")</f>
        <v>#N/A</v>
      </c>
      <c r="GC548" s="1109"/>
      <c r="GD548" s="1108" t="e">
        <f>IF($E542&gt;0,GD545/$E542,"-")</f>
        <v>#N/A</v>
      </c>
      <c r="GE548" s="1109"/>
      <c r="GF548" s="1108" t="e">
        <f>IF($E542&gt;0,GF545/$E542,"-")</f>
        <v>#N/A</v>
      </c>
      <c r="GG548" s="1109"/>
      <c r="GH548" s="1108" t="e">
        <f>IF($E542&gt;0,GH545/$E542,"-")</f>
        <v>#N/A</v>
      </c>
      <c r="GI548" s="1109"/>
      <c r="GJ548" s="1108" t="e">
        <f>IF($E542&gt;0,GJ545/$E542,"-")</f>
        <v>#N/A</v>
      </c>
      <c r="GK548" s="1109"/>
      <c r="GL548" s="1108" t="e">
        <f>IF($E542&gt;0,GL545/$E542,"-")</f>
        <v>#N/A</v>
      </c>
      <c r="GM548" s="1109"/>
      <c r="GN548" s="1108" t="e">
        <f>IF($E542&gt;0,GN545/$E542,"-")</f>
        <v>#N/A</v>
      </c>
      <c r="GO548" s="1109"/>
      <c r="GP548" s="1108" t="e">
        <f>IF($E542&gt;0,GP545/$E542,"-")</f>
        <v>#N/A</v>
      </c>
      <c r="GQ548" s="1109"/>
      <c r="GR548" s="1108" t="e">
        <f>IF($E542&gt;0,GR545/$E542,"-")</f>
        <v>#N/A</v>
      </c>
      <c r="GS548" s="1109"/>
      <c r="GT548" s="1108" t="e">
        <f>IF($E542&gt;0,GT545/$E542,"-")</f>
        <v>#N/A</v>
      </c>
      <c r="GU548" s="1109"/>
      <c r="GV548" s="1108" t="e">
        <f t="shared" ref="GV548" si="2279">IF($E542&gt;0,GV545/$E542,"-")</f>
        <v>#N/A</v>
      </c>
      <c r="GW548" s="1109"/>
      <c r="GX548" s="1108" t="e">
        <f t="shared" ref="GX548" si="2280">IF($E542&gt;0,GX545/$E542,"-")</f>
        <v>#N/A</v>
      </c>
      <c r="GY548" s="1109"/>
      <c r="GZ548" s="1108" t="e">
        <f t="shared" ref="GZ548" si="2281">IF($E542&gt;0,GZ545/$E542,"-")</f>
        <v>#N/A</v>
      </c>
      <c r="HA548" s="1109"/>
      <c r="HB548" s="1108" t="e">
        <f>IF($E542&gt;0,HB545/$E542,"-")</f>
        <v>#N/A</v>
      </c>
      <c r="HC548" s="1109"/>
      <c r="HD548" s="1108" t="e">
        <f t="shared" ref="HD548" si="2282">IF($E542&gt;0,HD545/$E542,"-")</f>
        <v>#N/A</v>
      </c>
      <c r="HE548" s="1109"/>
      <c r="HF548" s="1108" t="e">
        <f t="shared" ref="HF548" si="2283">IF($E542&gt;0,HF545/$E542,"-")</f>
        <v>#N/A</v>
      </c>
      <c r="HG548" s="1109"/>
      <c r="HH548" s="1108" t="e">
        <f t="shared" ref="HH548" si="2284">IF($E542&gt;0,HH545/$E542,"-")</f>
        <v>#N/A</v>
      </c>
      <c r="HI548" s="1109"/>
    </row>
    <row r="549" spans="1:217" ht="12.75" hidden="1" customHeight="1">
      <c r="A549" s="1139"/>
      <c r="B549" s="1140"/>
      <c r="C549" s="1139"/>
      <c r="D549" s="1141"/>
      <c r="E549" s="1141"/>
      <c r="F549" s="1142"/>
      <c r="G549" s="1141"/>
      <c r="H549" s="733"/>
      <c r="I549" s="1143"/>
      <c r="J549" s="1144"/>
      <c r="K549" s="846" t="s">
        <v>386</v>
      </c>
      <c r="L549" s="1110" t="e">
        <f>IF($E542&gt;0,L547/$E542,"-")</f>
        <v>#N/A</v>
      </c>
      <c r="M549" s="1111"/>
      <c r="N549" s="1110" t="e">
        <f>IF($E542&gt;0,N547/$E542,"-")</f>
        <v>#N/A</v>
      </c>
      <c r="O549" s="1111"/>
      <c r="P549" s="1110" t="e">
        <f>IF($E542&gt;0,P547/$E542,"-")</f>
        <v>#N/A</v>
      </c>
      <c r="Q549" s="1111"/>
      <c r="R549" s="1110" t="e">
        <f>IF($E542&gt;0,R547/$E542,"-")</f>
        <v>#N/A</v>
      </c>
      <c r="S549" s="1111"/>
      <c r="T549" s="1110" t="e">
        <f>IF($E542&gt;0,T547/$E542,"-")</f>
        <v>#N/A</v>
      </c>
      <c r="U549" s="1111"/>
      <c r="V549" s="1110" t="e">
        <f>IF($E542&gt;0,V547/$E542,"-")</f>
        <v>#N/A</v>
      </c>
      <c r="W549" s="1111"/>
      <c r="X549" s="1110" t="e">
        <f>IF($E542&gt;0,X547/$E542,"-")</f>
        <v>#N/A</v>
      </c>
      <c r="Y549" s="1111"/>
      <c r="Z549" s="1110" t="e">
        <f>IF($E542&gt;0,Z547/$E542,"-")</f>
        <v>#N/A</v>
      </c>
      <c r="AA549" s="1111"/>
      <c r="AB549" s="1110" t="e">
        <f>IF($E542&gt;0,AB547/$E542,"-")</f>
        <v>#N/A</v>
      </c>
      <c r="AC549" s="1111"/>
      <c r="AD549" s="1110" t="e">
        <f>IF($E542&gt;0,AD547/$E542,"-")</f>
        <v>#N/A</v>
      </c>
      <c r="AE549" s="1111"/>
      <c r="AF549" s="1110" t="e">
        <f>IF($E542&gt;0,AF547/$E542,"-")</f>
        <v>#N/A</v>
      </c>
      <c r="AG549" s="1111"/>
      <c r="AH549" s="1110" t="e">
        <f>IF($E542&gt;0,AH547/$E542,"-")</f>
        <v>#N/A</v>
      </c>
      <c r="AI549" s="1111"/>
      <c r="AJ549" s="1110" t="e">
        <f>IF($E542&gt;0,AJ547/$E542,"-")</f>
        <v>#N/A</v>
      </c>
      <c r="AK549" s="1111"/>
      <c r="AL549" s="1110" t="e">
        <f>IF($E542&gt;0,AL547/$E542,"-")</f>
        <v>#N/A</v>
      </c>
      <c r="AM549" s="1111"/>
      <c r="AN549" s="1110" t="e">
        <f>IF($E542&gt;0,AN547/$E542,"-")</f>
        <v>#N/A</v>
      </c>
      <c r="AO549" s="1111"/>
      <c r="AP549" s="1110" t="e">
        <f>IF($E542&gt;0,AP547/$E542,"-")</f>
        <v>#N/A</v>
      </c>
      <c r="AQ549" s="1111"/>
      <c r="AR549" s="1110" t="e">
        <f>IF($E542&gt;0,AR547/$E542,"-")</f>
        <v>#N/A</v>
      </c>
      <c r="AS549" s="1111"/>
      <c r="AT549" s="1110" t="e">
        <f>IF($E542&gt;0,AT547/$E542,"-")</f>
        <v>#N/A</v>
      </c>
      <c r="AU549" s="1111"/>
      <c r="AV549" s="1110" t="e">
        <f>IF($E542&gt;0,AV547/$E542,"-")</f>
        <v>#N/A</v>
      </c>
      <c r="AW549" s="1111"/>
      <c r="AX549" s="1110" t="e">
        <f>IF($E542&gt;0,AX547/$E542,"-")</f>
        <v>#N/A</v>
      </c>
      <c r="AY549" s="1111"/>
      <c r="AZ549" s="1110" t="e">
        <f>IF($E542&gt;0,AZ547/$E542,"-")</f>
        <v>#N/A</v>
      </c>
      <c r="BA549" s="1111"/>
      <c r="BB549" s="1110" t="e">
        <f>IF($E542&gt;0,BB547/$E542,"-")</f>
        <v>#N/A</v>
      </c>
      <c r="BC549" s="1111"/>
      <c r="BD549" s="1110" t="e">
        <f>IF($E542&gt;0,BD547/$E542,"-")</f>
        <v>#N/A</v>
      </c>
      <c r="BE549" s="1111"/>
      <c r="BF549" s="1110" t="e">
        <f>IF($E542&gt;0,BF547/$E542,"-")</f>
        <v>#N/A</v>
      </c>
      <c r="BG549" s="1111"/>
      <c r="BH549" s="1110" t="e">
        <f>IF($E542&gt;0,BH547/$E542,"-")</f>
        <v>#N/A</v>
      </c>
      <c r="BI549" s="1111"/>
      <c r="BJ549" s="1110" t="e">
        <f>IF($E542&gt;0,BJ547/$E542,"-")</f>
        <v>#N/A</v>
      </c>
      <c r="BK549" s="1111"/>
      <c r="BL549" s="1110" t="e">
        <f>IF($E542&gt;0,BL547/$E542,"-")</f>
        <v>#N/A</v>
      </c>
      <c r="BM549" s="1111"/>
      <c r="BN549" s="1110" t="e">
        <f>IF($E542&gt;0,BN547/$E542,"-")</f>
        <v>#N/A</v>
      </c>
      <c r="BO549" s="1111"/>
      <c r="BP549" s="1110" t="e">
        <f>IF($E542&gt;0,BP547/$E542,"-")</f>
        <v>#N/A</v>
      </c>
      <c r="BQ549" s="1111"/>
      <c r="BR549" s="1107" t="e">
        <f>IF($E542&gt;0,BR547/$E542,"-")</f>
        <v>#N/A</v>
      </c>
      <c r="BS549" s="1107"/>
      <c r="BT549" s="1107" t="e">
        <f>IF($E542&gt;0,BT547/$E542,"-")</f>
        <v>#N/A</v>
      </c>
      <c r="BU549" s="1107"/>
      <c r="BV549" s="1107" t="e">
        <f>IF($E542&gt;0,BV547/$E542,"-")</f>
        <v>#N/A</v>
      </c>
      <c r="BW549" s="1107"/>
      <c r="BX549" s="1107" t="e">
        <f>IF($E542&gt;0,BX547/$E542,"-")</f>
        <v>#N/A</v>
      </c>
      <c r="BY549" s="1107"/>
      <c r="BZ549" s="1107" t="e">
        <f>IF($E542&gt;0,BZ547/$E542,"-")</f>
        <v>#N/A</v>
      </c>
      <c r="CA549" s="1107"/>
      <c r="CB549" s="1107" t="e">
        <f>IF($E542&gt;0,CB547/$E542,"-")</f>
        <v>#N/A</v>
      </c>
      <c r="CC549" s="1107"/>
      <c r="CD549" s="1107" t="e">
        <f>IF($E542&gt;0,CD547/$E542,"-")</f>
        <v>#N/A</v>
      </c>
      <c r="CE549" s="1107"/>
      <c r="CF549" s="1107" t="e">
        <f>IF($E542&gt;0,CF547/$E542,"-")</f>
        <v>#N/A</v>
      </c>
      <c r="CG549" s="1107"/>
      <c r="CH549" s="1107" t="e">
        <f>IF($E542&gt;0,CH547/$E542,"-")</f>
        <v>#N/A</v>
      </c>
      <c r="CI549" s="1107"/>
      <c r="CJ549" s="1107" t="e">
        <f>IF($E542&gt;0,CJ547/$E542,"-")</f>
        <v>#N/A</v>
      </c>
      <c r="CK549" s="1107"/>
      <c r="CL549" s="1107" t="e">
        <f>IF($E542&gt;0,CL547/$E542,"-")</f>
        <v>#N/A</v>
      </c>
      <c r="CM549" s="1107"/>
      <c r="CN549" s="1107" t="e">
        <f>IF($E542&gt;0,CN547/$E542,"-")</f>
        <v>#N/A</v>
      </c>
      <c r="CO549" s="1107"/>
      <c r="CP549" s="1107" t="e">
        <f>IF($E542&gt;0,CP547/$E542,"-")</f>
        <v>#N/A</v>
      </c>
      <c r="CQ549" s="1107"/>
      <c r="CR549" s="1107" t="e">
        <f>IF($E542&gt;0,CR547/$E542,"-")</f>
        <v>#N/A</v>
      </c>
      <c r="CS549" s="1107"/>
      <c r="CT549" s="1107" t="e">
        <f>IF($E542&gt;0,CT547/$E542,"-")</f>
        <v>#N/A</v>
      </c>
      <c r="CU549" s="1107"/>
      <c r="CV549" s="1107" t="e">
        <f>IF($E542&gt;0,CV547/$E542,"-")</f>
        <v>#N/A</v>
      </c>
      <c r="CW549" s="1107"/>
      <c r="CX549" s="1107" t="e">
        <f>IF($E542&gt;0,CX547/$E542,"-")</f>
        <v>#N/A</v>
      </c>
      <c r="CY549" s="1107"/>
      <c r="CZ549" s="1107" t="e">
        <f>IF($E542&gt;0,CZ547/$E542,"-")</f>
        <v>#N/A</v>
      </c>
      <c r="DA549" s="1107"/>
      <c r="DB549" s="1107" t="e">
        <f>IF($E542&gt;0,DB547/$E542,"-")</f>
        <v>#N/A</v>
      </c>
      <c r="DC549" s="1107"/>
      <c r="DD549" s="1107" t="e">
        <f>IF($E542&gt;0,DD547/$E542,"-")</f>
        <v>#N/A</v>
      </c>
      <c r="DE549" s="1107"/>
      <c r="DF549" s="1107" t="e">
        <f>IF($E542&gt;0,DF547/$E542,"-")</f>
        <v>#N/A</v>
      </c>
      <c r="DG549" s="1107"/>
      <c r="DH549" s="1107" t="e">
        <f>IF($E542&gt;0,DH547/$E542,"-")</f>
        <v>#N/A</v>
      </c>
      <c r="DI549" s="1107"/>
      <c r="DJ549" s="1112" t="e">
        <f>IF($E542&gt;0,DJ547/$E542,"-")</f>
        <v>#N/A</v>
      </c>
      <c r="DK549" s="1112"/>
      <c r="DL549" s="1107" t="e">
        <f>IF($E542&gt;0,DL547/$E542,"-")</f>
        <v>#N/A</v>
      </c>
      <c r="DM549" s="1107"/>
      <c r="DN549" s="1107" t="e">
        <f>IF($E542&gt;0,DN547/$E542,"-")</f>
        <v>#N/A</v>
      </c>
      <c r="DO549" s="1107"/>
      <c r="DP549" s="1107" t="e">
        <f>IF($E542&gt;0,DP547/$E542,"-")</f>
        <v>#N/A</v>
      </c>
      <c r="DQ549" s="1107"/>
      <c r="DR549" s="1107" t="e">
        <f>IF($E542&gt;0,DR547/$E542,"-")</f>
        <v>#N/A</v>
      </c>
      <c r="DS549" s="1107"/>
      <c r="DT549" s="1107" t="e">
        <f>IF($E542&gt;0,DT547/$E542,"-")</f>
        <v>#N/A</v>
      </c>
      <c r="DU549" s="1107"/>
      <c r="DV549" s="1107" t="e">
        <f>IF($E542&gt;0,DV547/$E542,"-")</f>
        <v>#N/A</v>
      </c>
      <c r="DW549" s="1107"/>
      <c r="DX549" s="1107" t="e">
        <f>IF($E542&gt;0,DX547/$E542,"-")</f>
        <v>#N/A</v>
      </c>
      <c r="DY549" s="1107"/>
      <c r="DZ549" s="1107" t="e">
        <f>IF($E542&gt;0,DZ547/$E542,"-")</f>
        <v>#N/A</v>
      </c>
      <c r="EA549" s="1107"/>
      <c r="EB549" s="1107" t="e">
        <f>IF($E542&gt;0,EB547/$E542,"-")</f>
        <v>#N/A</v>
      </c>
      <c r="EC549" s="1107"/>
      <c r="ED549" s="1107" t="e">
        <f>IF($E542&gt;0,ED547/$E542,"-")</f>
        <v>#N/A</v>
      </c>
      <c r="EE549" s="1107"/>
      <c r="EF549" s="1107" t="e">
        <f>IF($E542&gt;0,EF547/$E542,"-")</f>
        <v>#N/A</v>
      </c>
      <c r="EG549" s="1107"/>
      <c r="EH549" s="1107" t="e">
        <f>IF($E542&gt;0,EH547/$E542,"-")</f>
        <v>#N/A</v>
      </c>
      <c r="EI549" s="1107"/>
      <c r="EJ549" s="1107" t="e">
        <f>IF($E542&gt;0,EJ547/$E542,"-")</f>
        <v>#N/A</v>
      </c>
      <c r="EK549" s="1107"/>
      <c r="EL549" s="1107" t="e">
        <f>IF($E542&gt;0,EL547/$E542,"-")</f>
        <v>#N/A</v>
      </c>
      <c r="EM549" s="1107"/>
      <c r="EN549" s="1107" t="e">
        <f>IF($E542&gt;0,EN547/$E542,"-")</f>
        <v>#N/A</v>
      </c>
      <c r="EO549" s="1107"/>
      <c r="EP549" s="1107" t="e">
        <f>IF($E542&gt;0,EP547/$E542,"-")</f>
        <v>#N/A</v>
      </c>
      <c r="EQ549" s="1107"/>
      <c r="ER549" s="1107" t="e">
        <f>IF($E542&gt;0,ER547/$E542,"-")</f>
        <v>#N/A</v>
      </c>
      <c r="ES549" s="1107"/>
      <c r="ET549" s="1107" t="e">
        <f>IF($E542&gt;0,ET547/$E542,"-")</f>
        <v>#N/A</v>
      </c>
      <c r="EU549" s="1107"/>
      <c r="EV549" s="1107" t="e">
        <f>IF($E542&gt;0,EV547/$E542,"-")</f>
        <v>#N/A</v>
      </c>
      <c r="EW549" s="1107"/>
      <c r="EX549" s="1107" t="e">
        <f>IF($E542&gt;0,EX547/$E542,"-")</f>
        <v>#N/A</v>
      </c>
      <c r="EY549" s="1107"/>
      <c r="EZ549" s="1107" t="e">
        <f>IF($E542&gt;0,EZ547/$E542,"-")</f>
        <v>#N/A</v>
      </c>
      <c r="FA549" s="1107"/>
      <c r="FB549" s="1107" t="e">
        <f>IF($E542&gt;0,FB547/$E542,"-")</f>
        <v>#N/A</v>
      </c>
      <c r="FC549" s="1107"/>
      <c r="FD549" s="1107" t="e">
        <f>IF($E542&gt;0,FD547/$E542,"-")</f>
        <v>#N/A</v>
      </c>
      <c r="FE549" s="1107"/>
      <c r="FF549" s="1107" t="e">
        <f>IF($E542&gt;0,FF547/$E542,"-")</f>
        <v>#N/A</v>
      </c>
      <c r="FG549" s="1107"/>
      <c r="FH549" s="1107" t="e">
        <f>IF($E542&gt;0,FH547/$E542,"-")</f>
        <v>#N/A</v>
      </c>
      <c r="FI549" s="1107"/>
      <c r="FJ549" s="1107" t="e">
        <f>IF($E542&gt;0,FJ547/$E542,"-")</f>
        <v>#N/A</v>
      </c>
      <c r="FK549" s="1107"/>
      <c r="FL549" s="1107" t="e">
        <f>IF($E542&gt;0,FL547/$E542,"-")</f>
        <v>#N/A</v>
      </c>
      <c r="FM549" s="1107"/>
      <c r="FN549" s="1107" t="e">
        <f>IF($E542&gt;0,FN547/$E542,"-")</f>
        <v>#N/A</v>
      </c>
      <c r="FO549" s="1107"/>
      <c r="FP549" s="1107" t="e">
        <f>IF($E542&gt;0,FP547/$E542,"-")</f>
        <v>#N/A</v>
      </c>
      <c r="FQ549" s="1107"/>
      <c r="FR549" s="1107" t="e">
        <f>IF($E542&gt;0,FR547/$E542,"-")</f>
        <v>#N/A</v>
      </c>
      <c r="FS549" s="1107"/>
      <c r="FT549" s="1107" t="e">
        <f>IF($E542&gt;0,FT547/$E542,"-")</f>
        <v>#N/A</v>
      </c>
      <c r="FU549" s="1107"/>
      <c r="FV549" s="1107" t="e">
        <f>IF($E542&gt;0,FV547/$E542,"-")</f>
        <v>#N/A</v>
      </c>
      <c r="FW549" s="1107"/>
      <c r="FX549" s="1107" t="e">
        <f>IF($E542&gt;0,FX547/$E542,"-")</f>
        <v>#N/A</v>
      </c>
      <c r="FY549" s="1107"/>
      <c r="FZ549" s="1107" t="e">
        <f>IF($E542&gt;0,FZ547/$E542,"-")</f>
        <v>#N/A</v>
      </c>
      <c r="GA549" s="1107"/>
      <c r="GB549" s="1107" t="e">
        <f>IF($E542&gt;0,GB547/$E542,"-")</f>
        <v>#N/A</v>
      </c>
      <c r="GC549" s="1107"/>
      <c r="GD549" s="1107" t="e">
        <f>IF($E542&gt;0,GD547/$E542,"-")</f>
        <v>#N/A</v>
      </c>
      <c r="GE549" s="1107"/>
      <c r="GF549" s="1107" t="e">
        <f>IF($E542&gt;0,GF547/$E542,"-")</f>
        <v>#N/A</v>
      </c>
      <c r="GG549" s="1107"/>
      <c r="GH549" s="1107" t="e">
        <f>IF($E542&gt;0,GH547/$E542,"-")</f>
        <v>#N/A</v>
      </c>
      <c r="GI549" s="1107"/>
      <c r="GJ549" s="1107" t="e">
        <f>IF($E542&gt;0,GJ547/$E542,"-")</f>
        <v>#N/A</v>
      </c>
      <c r="GK549" s="1107"/>
      <c r="GL549" s="1107" t="e">
        <f>IF($E542&gt;0,GL547/$E542,"-")</f>
        <v>#N/A</v>
      </c>
      <c r="GM549" s="1107"/>
      <c r="GN549" s="1107" t="e">
        <f>IF($E542&gt;0,GN547/$E542,"-")</f>
        <v>#N/A</v>
      </c>
      <c r="GO549" s="1107"/>
      <c r="GP549" s="1107" t="e">
        <f>IF($E542&gt;0,GP547/$E542,"-")</f>
        <v>#N/A</v>
      </c>
      <c r="GQ549" s="1107"/>
      <c r="GR549" s="1107" t="e">
        <f>IF($E542&gt;0,GR547/$E542,"-")</f>
        <v>#N/A</v>
      </c>
      <c r="GS549" s="1107"/>
      <c r="GT549" s="1107" t="e">
        <f>IF($E542&gt;0,GT547/$E542,"-")</f>
        <v>#N/A</v>
      </c>
      <c r="GU549" s="1107"/>
      <c r="GV549" s="1107" t="e">
        <f t="shared" ref="GV549" si="2285">IF($E542&gt;0,GV547/$E542,"-")</f>
        <v>#N/A</v>
      </c>
      <c r="GW549" s="1107"/>
      <c r="GX549" s="1107" t="e">
        <f t="shared" ref="GX549" si="2286">IF($E542&gt;0,GX547/$E542,"-")</f>
        <v>#N/A</v>
      </c>
      <c r="GY549" s="1107"/>
      <c r="GZ549" s="1107" t="e">
        <f t="shared" ref="GZ549" si="2287">IF($E542&gt;0,GZ547/$E542,"-")</f>
        <v>#N/A</v>
      </c>
      <c r="HA549" s="1107"/>
      <c r="HB549" s="1107" t="e">
        <f>IF($E542&gt;0,HB547/$E542,"-")</f>
        <v>#N/A</v>
      </c>
      <c r="HC549" s="1107"/>
      <c r="HD549" s="1107" t="e">
        <f t="shared" ref="HD549" si="2288">IF($E542&gt;0,HD547/$E542,"-")</f>
        <v>#N/A</v>
      </c>
      <c r="HE549" s="1107"/>
      <c r="HF549" s="1107" t="e">
        <f t="shared" ref="HF549" si="2289">IF($E542&gt;0,HF547/$E542,"-")</f>
        <v>#N/A</v>
      </c>
      <c r="HG549" s="1107"/>
      <c r="HH549" s="1107" t="e">
        <f t="shared" ref="HH549" si="2290">IF($E542&gt;0,HH547/$E542,"-")</f>
        <v>#N/A</v>
      </c>
      <c r="HI549" s="1107"/>
    </row>
    <row r="550" spans="1:217" s="5" customFormat="1" ht="15" hidden="1" customHeight="1">
      <c r="A550" s="677"/>
      <c r="B550" s="678"/>
      <c r="C550" s="678"/>
      <c r="D550" s="679"/>
      <c r="E550" s="679"/>
      <c r="F550" s="678"/>
      <c r="G550" s="678"/>
      <c r="H550" s="678"/>
      <c r="I550" s="678"/>
      <c r="J550" s="678"/>
      <c r="K550" s="678"/>
      <c r="L550" s="1178"/>
      <c r="M550" s="1178"/>
      <c r="N550" s="1178"/>
      <c r="O550" s="1178"/>
      <c r="P550" s="1178"/>
      <c r="Q550" s="1178"/>
      <c r="R550" s="1178"/>
      <c r="S550" s="1192"/>
      <c r="T550" s="1180"/>
      <c r="U550" s="1178"/>
      <c r="V550" s="1178"/>
      <c r="W550" s="1178"/>
      <c r="X550" s="1178"/>
      <c r="Y550" s="1178"/>
      <c r="Z550" s="1178"/>
      <c r="AA550" s="1192"/>
      <c r="AB550" s="1180"/>
      <c r="AC550" s="1178"/>
      <c r="AD550" s="1178"/>
      <c r="AE550" s="1178"/>
      <c r="AF550" s="1178"/>
      <c r="AG550" s="1178"/>
      <c r="AH550" s="1178"/>
      <c r="AI550" s="1192"/>
      <c r="AJ550" s="1180"/>
      <c r="AK550" s="1178"/>
      <c r="AL550" s="1178"/>
      <c r="AM550" s="1178"/>
      <c r="AN550" s="1178"/>
      <c r="AO550" s="1178"/>
      <c r="AP550" s="1178"/>
      <c r="AQ550" s="1192"/>
      <c r="AR550" s="1180"/>
      <c r="AS550" s="1178"/>
      <c r="AT550" s="831"/>
      <c r="AU550" s="831"/>
      <c r="AV550" s="831"/>
      <c r="AW550" s="831"/>
      <c r="AX550" s="831"/>
      <c r="AY550" s="832"/>
      <c r="AZ550" s="833"/>
      <c r="BA550" s="831"/>
      <c r="BB550" s="831"/>
      <c r="BC550" s="831"/>
      <c r="BD550" s="831"/>
      <c r="BE550" s="831"/>
      <c r="BF550" s="831"/>
      <c r="BG550" s="832"/>
      <c r="BH550" s="833"/>
      <c r="BI550" s="831"/>
      <c r="BJ550" s="831"/>
      <c r="BK550" s="831"/>
      <c r="BL550" s="831"/>
      <c r="BM550" s="831"/>
      <c r="BN550" s="831"/>
      <c r="BO550" s="832"/>
      <c r="BP550" s="833"/>
      <c r="BQ550" s="831"/>
      <c r="BR550" s="831"/>
      <c r="BS550" s="831"/>
      <c r="BT550" s="831"/>
      <c r="BU550" s="831"/>
      <c r="BV550" s="831"/>
      <c r="BW550" s="832"/>
      <c r="BX550" s="833"/>
      <c r="BY550" s="831"/>
      <c r="BZ550" s="831"/>
      <c r="CA550" s="831"/>
      <c r="CB550" s="831"/>
      <c r="CC550" s="831"/>
      <c r="CD550" s="1178"/>
      <c r="CE550" s="1179"/>
      <c r="CF550" s="1180"/>
      <c r="CG550" s="1181"/>
      <c r="CH550" s="1178"/>
      <c r="CI550" s="1181"/>
      <c r="CJ550" s="1178"/>
      <c r="CK550" s="1181"/>
      <c r="CL550" s="1178"/>
      <c r="CM550" s="1179"/>
      <c r="CN550" s="1180"/>
      <c r="CO550" s="1181"/>
      <c r="CP550" s="1182"/>
      <c r="CQ550" s="1183"/>
      <c r="CR550" s="1182"/>
      <c r="CS550" s="1183"/>
      <c r="CT550" s="834"/>
      <c r="CU550" s="835"/>
      <c r="CV550" s="836"/>
      <c r="CW550" s="834"/>
      <c r="CX550" s="834"/>
      <c r="CY550" s="834"/>
      <c r="CZ550" s="834"/>
      <c r="DA550" s="834"/>
      <c r="DB550" s="834"/>
      <c r="DC550" s="835"/>
      <c r="DD550" s="836"/>
      <c r="DE550" s="834"/>
      <c r="DF550" s="834"/>
      <c r="DG550" s="834"/>
      <c r="DH550" s="834"/>
      <c r="DI550" s="834"/>
      <c r="DJ550" s="977"/>
      <c r="DK550" s="977"/>
      <c r="DL550" s="836"/>
      <c r="DM550" s="834"/>
      <c r="DN550" s="834"/>
      <c r="DO550" s="834"/>
      <c r="DP550" s="834"/>
      <c r="DQ550" s="834"/>
      <c r="DR550" s="834"/>
      <c r="DS550" s="835"/>
      <c r="DT550" s="836"/>
      <c r="DU550" s="834"/>
      <c r="DV550" s="834"/>
      <c r="DW550" s="834"/>
      <c r="DX550" s="834"/>
      <c r="DY550" s="834"/>
      <c r="DZ550" s="834"/>
      <c r="EA550" s="835"/>
      <c r="EB550" s="836"/>
      <c r="EC550" s="834"/>
      <c r="ED550" s="834"/>
      <c r="EE550" s="834"/>
      <c r="EF550" s="834"/>
      <c r="EG550" s="834"/>
      <c r="EH550" s="834"/>
      <c r="EI550" s="835"/>
      <c r="EJ550" s="836"/>
      <c r="EK550" s="834"/>
      <c r="EL550" s="834"/>
      <c r="EM550" s="834"/>
      <c r="EN550" s="834"/>
      <c r="EO550" s="834"/>
      <c r="EP550" s="834"/>
      <c r="EQ550" s="835"/>
      <c r="ER550" s="836"/>
      <c r="ES550" s="834"/>
      <c r="ET550" s="834"/>
      <c r="EU550" s="834"/>
      <c r="EV550" s="834"/>
      <c r="EW550" s="834"/>
      <c r="EX550" s="834"/>
      <c r="EY550" s="835"/>
      <c r="EZ550" s="836"/>
      <c r="FA550" s="834"/>
      <c r="FB550" s="834"/>
      <c r="FC550" s="834"/>
      <c r="FD550" s="834"/>
      <c r="FE550" s="834"/>
      <c r="FF550" s="834"/>
      <c r="FG550" s="835"/>
      <c r="FH550" s="836"/>
      <c r="FI550" s="834"/>
      <c r="FJ550" s="834"/>
      <c r="FK550" s="834"/>
      <c r="FL550" s="834"/>
      <c r="FM550" s="834"/>
      <c r="FN550" s="834"/>
      <c r="FO550" s="835"/>
      <c r="FP550" s="836"/>
      <c r="FQ550" s="834"/>
      <c r="FR550" s="834"/>
      <c r="FS550" s="834"/>
      <c r="FT550" s="834"/>
      <c r="FU550" s="834"/>
      <c r="FV550" s="834"/>
      <c r="FW550" s="835"/>
      <c r="FX550" s="836"/>
      <c r="FY550" s="834"/>
      <c r="FZ550" s="834"/>
      <c r="GA550" s="834"/>
      <c r="GB550" s="834"/>
      <c r="GC550" s="834"/>
      <c r="GD550" s="834"/>
      <c r="GE550" s="835"/>
      <c r="GF550" s="836"/>
      <c r="GG550" s="834"/>
      <c r="GH550" s="834"/>
      <c r="GI550" s="834"/>
      <c r="GJ550" s="834"/>
      <c r="GK550" s="834"/>
      <c r="GL550" s="834"/>
      <c r="GM550" s="835"/>
      <c r="GN550" s="836"/>
      <c r="GO550" s="834"/>
      <c r="GP550" s="834"/>
      <c r="GQ550" s="834"/>
      <c r="GR550" s="834"/>
      <c r="GS550" s="834"/>
      <c r="GT550" s="834"/>
      <c r="GU550" s="835"/>
      <c r="GV550" s="834"/>
      <c r="GW550" s="835"/>
      <c r="GX550" s="834"/>
      <c r="GY550" s="835"/>
      <c r="GZ550" s="834"/>
      <c r="HA550" s="835"/>
      <c r="HB550" s="834"/>
      <c r="HC550" s="835"/>
      <c r="HD550" s="834"/>
      <c r="HE550" s="835"/>
      <c r="HF550" s="834"/>
      <c r="HG550" s="835"/>
      <c r="HH550" s="834"/>
      <c r="HI550" s="835"/>
    </row>
    <row r="551" spans="1:217" ht="12.75" hidden="1" customHeight="1">
      <c r="A551" s="1139" t="s">
        <v>412</v>
      </c>
      <c r="B551" s="1140" t="e">
        <f>VLOOKUP(A551,PLANEJAMENTO!$B$10:$C$56,2,FALSE)</f>
        <v>#N/A</v>
      </c>
      <c r="C551" s="1139" t="e">
        <f>VLOOKUP(A551,PLANEJAMENTO!$B$10:$D$56,3,FALSE)</f>
        <v>#N/A</v>
      </c>
      <c r="D551" s="1141" t="e">
        <f>VLOOKUP(A551,PLANEJAMENTO!$B$10:$E$56,4,FALSE)</f>
        <v>#N/A</v>
      </c>
      <c r="E551" s="1141" t="e">
        <f>D551</f>
        <v>#N/A</v>
      </c>
      <c r="F551" s="1142"/>
      <c r="G551" s="1141">
        <f>F551*9</f>
        <v>0</v>
      </c>
      <c r="H551" s="733"/>
      <c r="I551" s="1143"/>
      <c r="J551" s="1144"/>
      <c r="K551" s="734" t="s">
        <v>379</v>
      </c>
      <c r="L551" s="1145"/>
      <c r="M551" s="1146"/>
      <c r="N551" s="1145"/>
      <c r="O551" s="1146"/>
      <c r="P551" s="1145"/>
      <c r="Q551" s="1146"/>
      <c r="R551" s="1145"/>
      <c r="S551" s="1146"/>
      <c r="T551" s="1145"/>
      <c r="U551" s="1146"/>
      <c r="V551" s="1145"/>
      <c r="W551" s="1146"/>
      <c r="X551" s="1145"/>
      <c r="Y551" s="1146"/>
      <c r="Z551" s="1145"/>
      <c r="AA551" s="1146"/>
      <c r="AB551" s="1145"/>
      <c r="AC551" s="1146"/>
      <c r="AD551" s="1145"/>
      <c r="AE551" s="1146"/>
      <c r="AF551" s="1145"/>
      <c r="AG551" s="1146"/>
      <c r="AH551" s="1145"/>
      <c r="AI551" s="1146"/>
      <c r="AJ551" s="1145"/>
      <c r="AK551" s="1146"/>
      <c r="AL551" s="1145"/>
      <c r="AM551" s="1146"/>
      <c r="AN551" s="1145"/>
      <c r="AO551" s="1146"/>
      <c r="AP551" s="1189"/>
      <c r="AQ551" s="1190"/>
      <c r="AR551" s="1145"/>
      <c r="AS551" s="1146"/>
      <c r="AT551" s="1145"/>
      <c r="AU551" s="1146"/>
      <c r="AV551" s="1145"/>
      <c r="AW551" s="1146"/>
      <c r="AX551" s="1189"/>
      <c r="AY551" s="1190"/>
      <c r="AZ551" s="1145"/>
      <c r="BA551" s="1146"/>
      <c r="BB551" s="1145"/>
      <c r="BC551" s="1146"/>
      <c r="BD551" s="1145"/>
      <c r="BE551" s="1146"/>
      <c r="BF551" s="1189"/>
      <c r="BG551" s="1190"/>
      <c r="BH551" s="1145"/>
      <c r="BI551" s="1146"/>
      <c r="BJ551" s="1145"/>
      <c r="BK551" s="1146"/>
      <c r="BL551" s="1145"/>
      <c r="BM551" s="1146"/>
      <c r="BN551" s="1145"/>
      <c r="BO551" s="1146"/>
      <c r="BP551" s="1145"/>
      <c r="BQ551" s="1146"/>
      <c r="BR551" s="1132"/>
      <c r="BS551" s="1132"/>
      <c r="BT551" s="1132"/>
      <c r="BU551" s="1132"/>
      <c r="BV551" s="1132"/>
      <c r="BW551" s="1132"/>
      <c r="BX551" s="1132"/>
      <c r="BY551" s="1132"/>
      <c r="BZ551" s="1132"/>
      <c r="CA551" s="1132"/>
      <c r="CB551" s="1132"/>
      <c r="CC551" s="1132"/>
      <c r="CD551" s="1132"/>
      <c r="CE551" s="1132"/>
      <c r="CF551" s="1132"/>
      <c r="CG551" s="1132"/>
      <c r="CH551" s="1132"/>
      <c r="CI551" s="1132"/>
      <c r="CJ551" s="1132"/>
      <c r="CK551" s="1132"/>
      <c r="CL551" s="1132"/>
      <c r="CM551" s="1132"/>
      <c r="CN551" s="1132"/>
      <c r="CO551" s="1132"/>
      <c r="CP551" s="1132"/>
      <c r="CQ551" s="1132"/>
      <c r="CR551" s="1132"/>
      <c r="CS551" s="1132"/>
      <c r="CT551" s="1132"/>
      <c r="CU551" s="1132"/>
      <c r="CV551" s="1132"/>
      <c r="CW551" s="1132"/>
      <c r="CX551" s="1132"/>
      <c r="CY551" s="1132"/>
      <c r="CZ551" s="1132"/>
      <c r="DA551" s="1132"/>
      <c r="DB551" s="1132"/>
      <c r="DC551" s="1132"/>
      <c r="DD551" s="1132"/>
      <c r="DE551" s="1132"/>
      <c r="DF551" s="1132"/>
      <c r="DG551" s="1132"/>
      <c r="DH551" s="1132"/>
      <c r="DI551" s="1132"/>
      <c r="DJ551" s="1138"/>
      <c r="DK551" s="1138"/>
      <c r="DL551" s="1132"/>
      <c r="DM551" s="1132"/>
      <c r="DN551" s="1132"/>
      <c r="DO551" s="1132"/>
      <c r="DP551" s="1132"/>
      <c r="DQ551" s="1132"/>
      <c r="DR551" s="1132"/>
      <c r="DS551" s="1132"/>
      <c r="DT551" s="1132"/>
      <c r="DU551" s="1132"/>
      <c r="DV551" s="1132"/>
      <c r="DW551" s="1132"/>
      <c r="DX551" s="1132"/>
      <c r="DY551" s="1132"/>
      <c r="DZ551" s="1132"/>
      <c r="EA551" s="1132"/>
      <c r="EB551" s="1132"/>
      <c r="EC551" s="1132"/>
      <c r="ED551" s="1132"/>
      <c r="EE551" s="1132"/>
      <c r="EF551" s="1132"/>
      <c r="EG551" s="1132"/>
      <c r="EH551" s="1132"/>
      <c r="EI551" s="1132"/>
      <c r="EJ551" s="1132"/>
      <c r="EK551" s="1132"/>
      <c r="EL551" s="1132"/>
      <c r="EM551" s="1132"/>
      <c r="EN551" s="1132"/>
      <c r="EO551" s="1132"/>
      <c r="EP551" s="1132"/>
      <c r="EQ551" s="1132"/>
      <c r="ER551" s="1132"/>
      <c r="ES551" s="1132"/>
      <c r="ET551" s="1132"/>
      <c r="EU551" s="1132"/>
      <c r="EV551" s="1132"/>
      <c r="EW551" s="1132"/>
      <c r="EX551" s="1132"/>
      <c r="EY551" s="1132"/>
      <c r="EZ551" s="1132"/>
      <c r="FA551" s="1132"/>
      <c r="FB551" s="1132"/>
      <c r="FC551" s="1132"/>
      <c r="FD551" s="1132"/>
      <c r="FE551" s="1132"/>
      <c r="FF551" s="1132"/>
      <c r="FG551" s="1132"/>
      <c r="FH551" s="1132"/>
      <c r="FI551" s="1132"/>
      <c r="FJ551" s="1132"/>
      <c r="FK551" s="1132"/>
      <c r="FL551" s="1132"/>
      <c r="FM551" s="1132"/>
      <c r="FN551" s="1132"/>
      <c r="FO551" s="1132"/>
      <c r="FP551" s="1132"/>
      <c r="FQ551" s="1132"/>
      <c r="FR551" s="1132"/>
      <c r="FS551" s="1132"/>
      <c r="FT551" s="1132"/>
      <c r="FU551" s="1132"/>
      <c r="FV551" s="1132"/>
      <c r="FW551" s="1132"/>
      <c r="FX551" s="1132"/>
      <c r="FY551" s="1132"/>
      <c r="FZ551" s="1132"/>
      <c r="GA551" s="1132"/>
      <c r="GB551" s="1132"/>
      <c r="GC551" s="1132"/>
      <c r="GD551" s="1132"/>
      <c r="GE551" s="1132"/>
      <c r="GF551" s="1132"/>
      <c r="GG551" s="1132"/>
      <c r="GH551" s="1132"/>
      <c r="GI551" s="1132"/>
      <c r="GJ551" s="1132"/>
      <c r="GK551" s="1132"/>
      <c r="GL551" s="1132"/>
      <c r="GM551" s="1132"/>
      <c r="GN551" s="1132"/>
      <c r="GO551" s="1132"/>
      <c r="GP551" s="1132"/>
      <c r="GQ551" s="1132"/>
      <c r="GR551" s="1132"/>
      <c r="GS551" s="1132"/>
      <c r="GT551" s="1132"/>
      <c r="GU551" s="1132"/>
      <c r="GV551" s="1132"/>
      <c r="GW551" s="1132"/>
      <c r="GX551" s="1132"/>
      <c r="GY551" s="1132"/>
      <c r="GZ551" s="1132"/>
      <c r="HA551" s="1132"/>
      <c r="HB551" s="1132"/>
      <c r="HC551" s="1132"/>
      <c r="HD551" s="1132"/>
      <c r="HE551" s="1132"/>
      <c r="HF551" s="1132"/>
      <c r="HG551" s="1132"/>
      <c r="HH551" s="1132"/>
      <c r="HI551" s="1132"/>
    </row>
    <row r="552" spans="1:217" ht="12.75" hidden="1" customHeight="1">
      <c r="A552" s="1139"/>
      <c r="B552" s="1140"/>
      <c r="C552" s="1139"/>
      <c r="D552" s="1141"/>
      <c r="E552" s="1141"/>
      <c r="F552" s="1142"/>
      <c r="G552" s="1141"/>
      <c r="H552" s="733"/>
      <c r="I552" s="1143"/>
      <c r="J552" s="1144"/>
      <c r="K552" s="837" t="s">
        <v>380</v>
      </c>
      <c r="L552" s="1133"/>
      <c r="M552" s="1134"/>
      <c r="N552" s="1133"/>
      <c r="O552" s="1134"/>
      <c r="P552" s="1133"/>
      <c r="Q552" s="1134"/>
      <c r="R552" s="1133"/>
      <c r="S552" s="1134"/>
      <c r="T552" s="1133"/>
      <c r="U552" s="1134"/>
      <c r="V552" s="1133"/>
      <c r="W552" s="1134"/>
      <c r="X552" s="1133"/>
      <c r="Y552" s="1134"/>
      <c r="Z552" s="1133"/>
      <c r="AA552" s="1134"/>
      <c r="AB552" s="1133"/>
      <c r="AC552" s="1134"/>
      <c r="AD552" s="1133"/>
      <c r="AE552" s="1134"/>
      <c r="AF552" s="1133"/>
      <c r="AG552" s="1134"/>
      <c r="AH552" s="1133"/>
      <c r="AI552" s="1134"/>
      <c r="AJ552" s="1133"/>
      <c r="AK552" s="1134"/>
      <c r="AL552" s="1133"/>
      <c r="AM552" s="1134"/>
      <c r="AN552" s="1133"/>
      <c r="AO552" s="1134"/>
      <c r="AP552" s="1133"/>
      <c r="AQ552" s="1134"/>
      <c r="AR552" s="1133"/>
      <c r="AS552" s="1134"/>
      <c r="AT552" s="1133"/>
      <c r="AU552" s="1134"/>
      <c r="AV552" s="1133"/>
      <c r="AW552" s="1134"/>
      <c r="AX552" s="1133"/>
      <c r="AY552" s="1134"/>
      <c r="AZ552" s="1133"/>
      <c r="BA552" s="1134"/>
      <c r="BB552" s="1133"/>
      <c r="BC552" s="1134"/>
      <c r="BD552" s="1133"/>
      <c r="BE552" s="1134"/>
      <c r="BF552" s="1133"/>
      <c r="BG552" s="1134"/>
      <c r="BH552" s="1133"/>
      <c r="BI552" s="1134"/>
      <c r="BJ552" s="1133"/>
      <c r="BK552" s="1134"/>
      <c r="BL552" s="1133"/>
      <c r="BM552" s="1134"/>
      <c r="BN552" s="1133"/>
      <c r="BO552" s="1134"/>
      <c r="BP552" s="1133"/>
      <c r="BQ552" s="1134"/>
      <c r="BR552" s="1129"/>
      <c r="BS552" s="1129"/>
      <c r="BT552" s="1129"/>
      <c r="BU552" s="1129"/>
      <c r="BV552" s="1129"/>
      <c r="BW552" s="1129"/>
      <c r="BX552" s="1129"/>
      <c r="BY552" s="1129"/>
      <c r="BZ552" s="1129"/>
      <c r="CA552" s="1129"/>
      <c r="CB552" s="1129"/>
      <c r="CC552" s="1129"/>
      <c r="CD552" s="1129"/>
      <c r="CE552" s="1129"/>
      <c r="CF552" s="1129"/>
      <c r="CG552" s="1129"/>
      <c r="CH552" s="1129"/>
      <c r="CI552" s="1129"/>
      <c r="CJ552" s="1129"/>
      <c r="CK552" s="1129"/>
      <c r="CL552" s="1129"/>
      <c r="CM552" s="1129"/>
      <c r="CN552" s="1129"/>
      <c r="CO552" s="1129"/>
      <c r="CP552" s="1129"/>
      <c r="CQ552" s="1129"/>
      <c r="CR552" s="1129"/>
      <c r="CS552" s="1129"/>
      <c r="CT552" s="1129"/>
      <c r="CU552" s="1129"/>
      <c r="CV552" s="1129"/>
      <c r="CW552" s="1129"/>
      <c r="CX552" s="1129"/>
      <c r="CY552" s="1129"/>
      <c r="CZ552" s="1129"/>
      <c r="DA552" s="1129"/>
      <c r="DB552" s="1129"/>
      <c r="DC552" s="1129"/>
      <c r="DD552" s="1129"/>
      <c r="DE552" s="1129"/>
      <c r="DF552" s="1129"/>
      <c r="DG552" s="1129"/>
      <c r="DH552" s="1129"/>
      <c r="DI552" s="1129"/>
      <c r="DJ552" s="1135"/>
      <c r="DK552" s="1135"/>
      <c r="DL552" s="1129"/>
      <c r="DM552" s="1129"/>
      <c r="DN552" s="1129"/>
      <c r="DO552" s="1129"/>
      <c r="DP552" s="1129"/>
      <c r="DQ552" s="1129"/>
      <c r="DR552" s="1129"/>
      <c r="DS552" s="1129"/>
      <c r="DT552" s="1129"/>
      <c r="DU552" s="1129"/>
      <c r="DV552" s="1129"/>
      <c r="DW552" s="1129"/>
      <c r="DX552" s="1129"/>
      <c r="DY552" s="1129"/>
      <c r="DZ552" s="1129"/>
      <c r="EA552" s="1129"/>
      <c r="EB552" s="1129"/>
      <c r="EC552" s="1129"/>
      <c r="ED552" s="1129"/>
      <c r="EE552" s="1129"/>
      <c r="EF552" s="1129"/>
      <c r="EG552" s="1129"/>
      <c r="EH552" s="1129"/>
      <c r="EI552" s="1129"/>
      <c r="EJ552" s="1129"/>
      <c r="EK552" s="1129"/>
      <c r="EL552" s="1129"/>
      <c r="EM552" s="1129"/>
      <c r="EN552" s="1129"/>
      <c r="EO552" s="1129"/>
      <c r="EP552" s="1129"/>
      <c r="EQ552" s="1129"/>
      <c r="ER552" s="1129"/>
      <c r="ES552" s="1129"/>
      <c r="ET552" s="1129"/>
      <c r="EU552" s="1129"/>
      <c r="EV552" s="1129"/>
      <c r="EW552" s="1129"/>
      <c r="EX552" s="1129"/>
      <c r="EY552" s="1129"/>
      <c r="EZ552" s="1129"/>
      <c r="FA552" s="1129"/>
      <c r="FB552" s="1129"/>
      <c r="FC552" s="1129"/>
      <c r="FD552" s="1129"/>
      <c r="FE552" s="1129"/>
      <c r="FF552" s="1129"/>
      <c r="FG552" s="1129"/>
      <c r="FH552" s="1129"/>
      <c r="FI552" s="1129"/>
      <c r="FJ552" s="1129"/>
      <c r="FK552" s="1129"/>
      <c r="FL552" s="1129"/>
      <c r="FM552" s="1129"/>
      <c r="FN552" s="1129"/>
      <c r="FO552" s="1129"/>
      <c r="FP552" s="1129"/>
      <c r="FQ552" s="1129"/>
      <c r="FR552" s="1129"/>
      <c r="FS552" s="1129"/>
      <c r="FT552" s="1129"/>
      <c r="FU552" s="1129"/>
      <c r="FV552" s="1129"/>
      <c r="FW552" s="1129"/>
      <c r="FX552" s="1129"/>
      <c r="FY552" s="1129"/>
      <c r="FZ552" s="1129"/>
      <c r="GA552" s="1129"/>
      <c r="GB552" s="1129"/>
      <c r="GC552" s="1129"/>
      <c r="GD552" s="1129"/>
      <c r="GE552" s="1129"/>
      <c r="GF552" s="1129"/>
      <c r="GG552" s="1129"/>
      <c r="GH552" s="1129"/>
      <c r="GI552" s="1129"/>
      <c r="GJ552" s="1129"/>
      <c r="GK552" s="1129"/>
      <c r="GL552" s="1129"/>
      <c r="GM552" s="1129"/>
      <c r="GN552" s="1129"/>
      <c r="GO552" s="1129"/>
      <c r="GP552" s="1129"/>
      <c r="GQ552" s="1129"/>
      <c r="GR552" s="1129"/>
      <c r="GS552" s="1129"/>
      <c r="GT552" s="1129"/>
      <c r="GU552" s="1129"/>
      <c r="GV552" s="1129"/>
      <c r="GW552" s="1129"/>
      <c r="GX552" s="1129"/>
      <c r="GY552" s="1129"/>
      <c r="GZ552" s="1129"/>
      <c r="HA552" s="1129"/>
      <c r="HB552" s="1129"/>
      <c r="HC552" s="1129"/>
      <c r="HD552" s="1129"/>
      <c r="HE552" s="1129"/>
      <c r="HF552" s="1129"/>
      <c r="HG552" s="1129"/>
      <c r="HH552" s="1129"/>
      <c r="HI552" s="1129"/>
    </row>
    <row r="553" spans="1:217" ht="12.75" hidden="1" customHeight="1">
      <c r="A553" s="1139"/>
      <c r="B553" s="1140"/>
      <c r="C553" s="1139"/>
      <c r="D553" s="1141"/>
      <c r="E553" s="1141"/>
      <c r="F553" s="1142"/>
      <c r="G553" s="1141"/>
      <c r="H553" s="733"/>
      <c r="I553" s="1143"/>
      <c r="J553" s="1144"/>
      <c r="K553" s="838" t="s">
        <v>381</v>
      </c>
      <c r="L553" s="1125">
        <f>(L551*L552*$G551)*$L$8</f>
        <v>0</v>
      </c>
      <c r="M553" s="1126"/>
      <c r="N553" s="1125">
        <f>(N551*N552*$G551)*$L$8</f>
        <v>0</v>
      </c>
      <c r="O553" s="1126"/>
      <c r="P553" s="1125">
        <f>(P551*P552*$G551)*$L$8</f>
        <v>0</v>
      </c>
      <c r="Q553" s="1126"/>
      <c r="R553" s="1125">
        <f>(R551*R552*$G551)*$L$8</f>
        <v>0</v>
      </c>
      <c r="S553" s="1126"/>
      <c r="T553" s="1125">
        <f>(T551*T552*$G551)*$T$8</f>
        <v>0</v>
      </c>
      <c r="U553" s="1126"/>
      <c r="V553" s="1125">
        <f>(V551*V552*$G551)*$T$8</f>
        <v>0</v>
      </c>
      <c r="W553" s="1126"/>
      <c r="X553" s="1125">
        <f>(X551*X552*$G551)*$T$8</f>
        <v>0</v>
      </c>
      <c r="Y553" s="1126"/>
      <c r="Z553" s="1125">
        <f>(Z551*Z552*$G551)*$T$8</f>
        <v>0</v>
      </c>
      <c r="AA553" s="1126"/>
      <c r="AB553" s="1125">
        <f>(AB551*AB552*$G551)*$AB$8</f>
        <v>0</v>
      </c>
      <c r="AC553" s="1126"/>
      <c r="AD553" s="1125">
        <f>(AD551*AD552*$G551)*$AB$8</f>
        <v>0</v>
      </c>
      <c r="AE553" s="1126"/>
      <c r="AF553" s="1125">
        <f>(AF551*AF552*$G551)*$AB$8</f>
        <v>0</v>
      </c>
      <c r="AG553" s="1126"/>
      <c r="AH553" s="1125">
        <f>(AH551*AH552*$G551)*$AB$8</f>
        <v>0</v>
      </c>
      <c r="AI553" s="1126"/>
      <c r="AJ553" s="1125">
        <f>(AJ551*AJ552*$G551)*$AJ$8</f>
        <v>0</v>
      </c>
      <c r="AK553" s="1126"/>
      <c r="AL553" s="1125">
        <f>(AL551*AL552*$G551)*$AJ$8</f>
        <v>0</v>
      </c>
      <c r="AM553" s="1126"/>
      <c r="AN553" s="1125">
        <f>(AN551*AN552*$G551)*$AJ$8</f>
        <v>0</v>
      </c>
      <c r="AO553" s="1126"/>
      <c r="AP553" s="1125">
        <f>(AP551*AP552*$G551)*$AJ$8</f>
        <v>0</v>
      </c>
      <c r="AQ553" s="1126"/>
      <c r="AR553" s="1125">
        <f>(AR551*AR552*$G551)*$AT$8</f>
        <v>0</v>
      </c>
      <c r="AS553" s="1126"/>
      <c r="AT553" s="1125">
        <f>(AT551*AT552*$G551)*$AT$8</f>
        <v>0</v>
      </c>
      <c r="AU553" s="1126"/>
      <c r="AV553" s="1125">
        <f>(AV551*AV552*$G551)*$AT$8</f>
        <v>0</v>
      </c>
      <c r="AW553" s="1126"/>
      <c r="AX553" s="1125">
        <f>(AX551*AX552*$G551)*$AT$8</f>
        <v>0</v>
      </c>
      <c r="AY553" s="1126"/>
      <c r="AZ553" s="1125">
        <f>(AZ551*AZ552*$G551)*$BB$8</f>
        <v>0</v>
      </c>
      <c r="BA553" s="1126"/>
      <c r="BB553" s="1125">
        <f>(BB551*BB552*$G551)*$BB$8</f>
        <v>0</v>
      </c>
      <c r="BC553" s="1126"/>
      <c r="BD553" s="1125">
        <f>(BD551*BD552*$G551)*$BB$8</f>
        <v>0</v>
      </c>
      <c r="BE553" s="1126"/>
      <c r="BF553" s="1125">
        <f>(BF551*BF552*$G551)*$BB$8</f>
        <v>0</v>
      </c>
      <c r="BG553" s="1126"/>
      <c r="BH553" s="1125">
        <f>(BH551*BH552*$G551)*$BJ$8</f>
        <v>0</v>
      </c>
      <c r="BI553" s="1126"/>
      <c r="BJ553" s="1125">
        <f>(BJ551*BJ552*$G551)*$BJ$8</f>
        <v>0</v>
      </c>
      <c r="BK553" s="1126"/>
      <c r="BL553" s="1125">
        <f>(BL551*BL552*$G551)*$BJ$8</f>
        <v>0</v>
      </c>
      <c r="BM553" s="1126"/>
      <c r="BN553" s="1125">
        <f>(BN551*BN552*$G551)*$BJ$8</f>
        <v>0</v>
      </c>
      <c r="BO553" s="1126"/>
      <c r="BP553" s="1125">
        <f>(BP551*BP552*$G551)*$BT$8</f>
        <v>0</v>
      </c>
      <c r="BQ553" s="1126"/>
      <c r="BR553" s="1125">
        <f>(BR551*BR552*$G551)*$BT$8</f>
        <v>0</v>
      </c>
      <c r="BS553" s="1126"/>
      <c r="BT553" s="1125">
        <f>(BT551*BT552*$G551)*$BT$8</f>
        <v>0</v>
      </c>
      <c r="BU553" s="1126"/>
      <c r="BV553" s="1125">
        <f>(BV551*BV552*$G551)*$BT$8</f>
        <v>0</v>
      </c>
      <c r="BW553" s="1126"/>
      <c r="BX553" s="1125">
        <f>(BX551*BX552*$G551)*$CB$8</f>
        <v>0</v>
      </c>
      <c r="BY553" s="1126"/>
      <c r="BZ553" s="1125">
        <f>(BZ551*BZ552*$G551)*$CB$8</f>
        <v>0</v>
      </c>
      <c r="CA553" s="1126"/>
      <c r="CB553" s="1125">
        <f>(CB551*CB552*$G551)*$CB$8</f>
        <v>0</v>
      </c>
      <c r="CC553" s="1126"/>
      <c r="CD553" s="1125">
        <f>(CD551*CD552*$G551)*$CB$8</f>
        <v>0</v>
      </c>
      <c r="CE553" s="1126"/>
      <c r="CF553" s="1125">
        <f>(CF551*CF552*$G551)*$CJ$8</f>
        <v>0</v>
      </c>
      <c r="CG553" s="1126"/>
      <c r="CH553" s="1125">
        <f>(CH551*CH552*$G551)*$CJ$8</f>
        <v>0</v>
      </c>
      <c r="CI553" s="1126"/>
      <c r="CJ553" s="1125">
        <f>(CJ551*CJ552*$G551)*$CJ$8</f>
        <v>0</v>
      </c>
      <c r="CK553" s="1126"/>
      <c r="CL553" s="1125">
        <f>(CL551*CL552*$G551)*$CJ$8</f>
        <v>0</v>
      </c>
      <c r="CM553" s="1126"/>
      <c r="CN553" s="1125">
        <f>(CN551*CN552*$G551)*$CT$8</f>
        <v>0</v>
      </c>
      <c r="CO553" s="1126"/>
      <c r="CP553" s="1125">
        <f>(CP551*CP552*$G551)*$CT$8</f>
        <v>0</v>
      </c>
      <c r="CQ553" s="1126"/>
      <c r="CR553" s="1125">
        <f>(CR551*CR552*$G551)*$CT$8</f>
        <v>0</v>
      </c>
      <c r="CS553" s="1126"/>
      <c r="CT553" s="1125">
        <f>(CT551*CT552*$G551)*$CT$8</f>
        <v>0</v>
      </c>
      <c r="CU553" s="1126"/>
      <c r="CV553" s="1125">
        <f>(CV551*CV552*$G551)*$DB$8</f>
        <v>0</v>
      </c>
      <c r="CW553" s="1126"/>
      <c r="CX553" s="1125">
        <f>(CX551*CX552*$G551)*$DB$8</f>
        <v>0</v>
      </c>
      <c r="CY553" s="1126"/>
      <c r="CZ553" s="1125">
        <f>(CZ551*CZ552*$G551)*$DB$8</f>
        <v>0</v>
      </c>
      <c r="DA553" s="1126"/>
      <c r="DB553" s="1125">
        <f>(DB551*DB552*$G551)*$DB$8</f>
        <v>0</v>
      </c>
      <c r="DC553" s="1126"/>
      <c r="DD553" s="1125">
        <f>(DD551*DD552*$G551)*$DB$8</f>
        <v>0</v>
      </c>
      <c r="DE553" s="1126"/>
      <c r="DF553" s="1125">
        <f>(DF551*DF552*$G551)*$DB$8</f>
        <v>0</v>
      </c>
      <c r="DG553" s="1126"/>
      <c r="DH553" s="1125">
        <f>(DH551*DH552*$G551)*$DB$8</f>
        <v>0</v>
      </c>
      <c r="DI553" s="1126"/>
      <c r="DJ553" s="1130">
        <f>(DJ551*DJ552*$G551)*$DB$8</f>
        <v>0</v>
      </c>
      <c r="DK553" s="1131"/>
      <c r="DL553" s="1125">
        <f>(DL551*DL552*$G551)*$DB$8</f>
        <v>0</v>
      </c>
      <c r="DM553" s="1126"/>
      <c r="DN553" s="1125">
        <f>(DN551*DN552*$G551)*$DB$8</f>
        <v>0</v>
      </c>
      <c r="DO553" s="1126"/>
      <c r="DP553" s="1125">
        <f>(DP551*DP552*$G551)*$DB$8</f>
        <v>0</v>
      </c>
      <c r="DQ553" s="1126"/>
      <c r="DR553" s="1125">
        <f>(DR551*DR552*$G551)*$DB$8</f>
        <v>0</v>
      </c>
      <c r="DS553" s="1126"/>
      <c r="DT553" s="1125">
        <f>(DT551*DT552*$G551)*$DB$8</f>
        <v>0</v>
      </c>
      <c r="DU553" s="1126"/>
      <c r="DV553" s="1125">
        <f>(DV551*DV552*$G551)*$DB$8</f>
        <v>0</v>
      </c>
      <c r="DW553" s="1126"/>
      <c r="DX553" s="1125">
        <f>(DX551*DX552*$G551)*$DB$8</f>
        <v>0</v>
      </c>
      <c r="DY553" s="1126"/>
      <c r="DZ553" s="1125">
        <f>(DZ551*DZ552*$G551)*$DB$8</f>
        <v>0</v>
      </c>
      <c r="EA553" s="1126"/>
      <c r="EB553" s="1125">
        <f>(EB551*EB552*$G551)*$DB$8</f>
        <v>0</v>
      </c>
      <c r="EC553" s="1126"/>
      <c r="ED553" s="1125">
        <f>(ED551*ED552*$G551)*$DB$8</f>
        <v>0</v>
      </c>
      <c r="EE553" s="1126"/>
      <c r="EF553" s="1125">
        <f>(EF551*EF552*$G551)*$DB$8</f>
        <v>0</v>
      </c>
      <c r="EG553" s="1126"/>
      <c r="EH553" s="1125">
        <f>(EH551*EH552*$G551)*$DB$8</f>
        <v>0</v>
      </c>
      <c r="EI553" s="1126"/>
      <c r="EJ553" s="1125">
        <f>(EJ551*EJ552*$G551)*$DB$8</f>
        <v>0</v>
      </c>
      <c r="EK553" s="1126"/>
      <c r="EL553" s="1125">
        <f>(EL551*EL552*$G551)*$DB$8</f>
        <v>0</v>
      </c>
      <c r="EM553" s="1126"/>
      <c r="EN553" s="1125">
        <f>(EN551*EN552*$G551)*$DB$8</f>
        <v>0</v>
      </c>
      <c r="EO553" s="1126"/>
      <c r="EP553" s="1125">
        <f>(EP551*EP552*$G551)*$DB$8</f>
        <v>0</v>
      </c>
      <c r="EQ553" s="1126"/>
      <c r="ER553" s="1125">
        <f>(ER551*ER552*$G551)*$DB$8</f>
        <v>0</v>
      </c>
      <c r="ES553" s="1126"/>
      <c r="ET553" s="1125">
        <f>(ET551*ET552*$G551)*$DB$8</f>
        <v>0</v>
      </c>
      <c r="EU553" s="1126"/>
      <c r="EV553" s="1125">
        <f>(EV551*EV552*$G551)*$DB$8</f>
        <v>0</v>
      </c>
      <c r="EW553" s="1126"/>
      <c r="EX553" s="1125">
        <f>(EX551*EX552*$G551)*$DB$8</f>
        <v>0</v>
      </c>
      <c r="EY553" s="1126"/>
      <c r="EZ553" s="1125">
        <f>(EZ551*EZ552*$G551)*$DB$8</f>
        <v>0</v>
      </c>
      <c r="FA553" s="1126"/>
      <c r="FB553" s="1125">
        <f>(FB551*FB552*$G551)*$DB$8</f>
        <v>0</v>
      </c>
      <c r="FC553" s="1126"/>
      <c r="FD553" s="1125">
        <f>(FD551*FD552*$G551)*$DB$8</f>
        <v>0</v>
      </c>
      <c r="FE553" s="1126"/>
      <c r="FF553" s="1125">
        <f>(FF551*FF552*$G551)*$DB$8</f>
        <v>0</v>
      </c>
      <c r="FG553" s="1126"/>
      <c r="FH553" s="1125">
        <f>(FH551*FH552*$G551)*$DB$8</f>
        <v>0</v>
      </c>
      <c r="FI553" s="1126"/>
      <c r="FJ553" s="1125">
        <f>(FJ551*FJ552*$G551)*$DB$8</f>
        <v>0</v>
      </c>
      <c r="FK553" s="1126"/>
      <c r="FL553" s="1125">
        <f>(FL551*FL552*$G551)*$DB$8</f>
        <v>0</v>
      </c>
      <c r="FM553" s="1126"/>
      <c r="FN553" s="1125">
        <f>(FN551*FN552*$G551)*$DB$8</f>
        <v>0</v>
      </c>
      <c r="FO553" s="1126"/>
      <c r="FP553" s="1125">
        <f>(FP551*FP552*$G551)*$DB$8</f>
        <v>0</v>
      </c>
      <c r="FQ553" s="1126"/>
      <c r="FR553" s="1125">
        <f>(FR551*FR552*$G551)*$DB$8</f>
        <v>0</v>
      </c>
      <c r="FS553" s="1126"/>
      <c r="FT553" s="1125">
        <f>(FT551*FT552*$G551)*$DB$8</f>
        <v>0</v>
      </c>
      <c r="FU553" s="1126"/>
      <c r="FV553" s="1125">
        <f>(FV551*FV552*$G551)*$DB$8</f>
        <v>0</v>
      </c>
      <c r="FW553" s="1126"/>
      <c r="FX553" s="1125">
        <f>(FX551*FX552*$G551)*$DB$8</f>
        <v>0</v>
      </c>
      <c r="FY553" s="1126"/>
      <c r="FZ553" s="1125">
        <f>(FZ551*FZ552*$G551)*$DB$8</f>
        <v>0</v>
      </c>
      <c r="GA553" s="1126"/>
      <c r="GB553" s="1125">
        <f>(GB551*GB552*$G551)*$DB$8</f>
        <v>0</v>
      </c>
      <c r="GC553" s="1126"/>
      <c r="GD553" s="1125">
        <f>(GD551*GD552*$G551)*$DB$8</f>
        <v>0</v>
      </c>
      <c r="GE553" s="1126"/>
      <c r="GF553" s="1125">
        <f>(GF551*GF552*$G551)*$DB$8</f>
        <v>0</v>
      </c>
      <c r="GG553" s="1126"/>
      <c r="GH553" s="1125">
        <f>(GH551*GH552*$G551)*$DB$8</f>
        <v>0</v>
      </c>
      <c r="GI553" s="1126"/>
      <c r="GJ553" s="1125">
        <f>(GJ551*GJ552*$G551)*$DB$8</f>
        <v>0</v>
      </c>
      <c r="GK553" s="1126"/>
      <c r="GL553" s="1125">
        <f>(GL551*GL552*$G551)*$DB$8</f>
        <v>0</v>
      </c>
      <c r="GM553" s="1126"/>
      <c r="GN553" s="1125">
        <f>(GN551*GN552*$G551)*$DB$8</f>
        <v>0</v>
      </c>
      <c r="GO553" s="1126"/>
      <c r="GP553" s="1125">
        <f>(GP551*GP552*$G551)*$DB$8</f>
        <v>0</v>
      </c>
      <c r="GQ553" s="1126"/>
      <c r="GR553" s="1125">
        <f>(GR551*GR552*$G551)*$DB$8</f>
        <v>0</v>
      </c>
      <c r="GS553" s="1126"/>
      <c r="GT553" s="1125">
        <f>(GT551*GT552*$G551)*$DB$8</f>
        <v>0</v>
      </c>
      <c r="GU553" s="1126"/>
      <c r="GV553" s="1125">
        <f t="shared" ref="GV553" si="2291">(GV551*GV552*$G551)*$DB$8</f>
        <v>0</v>
      </c>
      <c r="GW553" s="1126"/>
      <c r="GX553" s="1125">
        <f t="shared" ref="GX553" si="2292">(GX551*GX552*$G551)*$DB$8</f>
        <v>0</v>
      </c>
      <c r="GY553" s="1126"/>
      <c r="GZ553" s="1125">
        <f t="shared" ref="GZ553" si="2293">(GZ551*GZ552*$G551)*$DB$8</f>
        <v>0</v>
      </c>
      <c r="HA553" s="1126"/>
      <c r="HB553" s="1125">
        <f>(HB551*HB552*$G551)*$DB$8</f>
        <v>0</v>
      </c>
      <c r="HC553" s="1126"/>
      <c r="HD553" s="1125">
        <f t="shared" ref="HD553" si="2294">(HD551*HD552*$G551)*$DB$8</f>
        <v>0</v>
      </c>
      <c r="HE553" s="1126"/>
      <c r="HF553" s="1125">
        <f t="shared" ref="HF553" si="2295">(HF551*HF552*$G551)*$DB$8</f>
        <v>0</v>
      </c>
      <c r="HG553" s="1126"/>
      <c r="HH553" s="1125">
        <f t="shared" ref="HH553" si="2296">(HH551*HH552*$G551)*$DB$8</f>
        <v>0</v>
      </c>
      <c r="HI553" s="1126"/>
    </row>
    <row r="554" spans="1:217" ht="12.75" hidden="1" customHeight="1">
      <c r="A554" s="1139"/>
      <c r="B554" s="1140"/>
      <c r="C554" s="1139"/>
      <c r="D554" s="1141"/>
      <c r="E554" s="1141"/>
      <c r="F554" s="1142"/>
      <c r="G554" s="1141"/>
      <c r="H554" s="733"/>
      <c r="I554" s="1143"/>
      <c r="J554" s="1144"/>
      <c r="K554" s="839" t="s">
        <v>382</v>
      </c>
      <c r="L554" s="1121">
        <f>L553</f>
        <v>0</v>
      </c>
      <c r="M554" s="1122"/>
      <c r="N554" s="1121">
        <f>L554+N553</f>
        <v>0</v>
      </c>
      <c r="O554" s="1122"/>
      <c r="P554" s="1121">
        <f>N554+P553</f>
        <v>0</v>
      </c>
      <c r="Q554" s="1122"/>
      <c r="R554" s="1121">
        <f>P554+R553</f>
        <v>0</v>
      </c>
      <c r="S554" s="1122"/>
      <c r="T554" s="1121">
        <f>R554+T553</f>
        <v>0</v>
      </c>
      <c r="U554" s="1122"/>
      <c r="V554" s="1121">
        <f>T554+V553</f>
        <v>0</v>
      </c>
      <c r="W554" s="1122"/>
      <c r="X554" s="1121">
        <f>V554+X553</f>
        <v>0</v>
      </c>
      <c r="Y554" s="1122"/>
      <c r="Z554" s="1121">
        <f>X554+Z553</f>
        <v>0</v>
      </c>
      <c r="AA554" s="1122"/>
      <c r="AB554" s="1121">
        <f>Z554+AB553</f>
        <v>0</v>
      </c>
      <c r="AC554" s="1122"/>
      <c r="AD554" s="1121">
        <f>AB554+AD553</f>
        <v>0</v>
      </c>
      <c r="AE554" s="1122"/>
      <c r="AF554" s="1121">
        <f>AD554+AF553</f>
        <v>0</v>
      </c>
      <c r="AG554" s="1122"/>
      <c r="AH554" s="1121">
        <f>AF554+AH553</f>
        <v>0</v>
      </c>
      <c r="AI554" s="1122"/>
      <c r="AJ554" s="1121">
        <f>AH554+AJ553</f>
        <v>0</v>
      </c>
      <c r="AK554" s="1122"/>
      <c r="AL554" s="1121">
        <f>AJ554+AL553</f>
        <v>0</v>
      </c>
      <c r="AM554" s="1122"/>
      <c r="AN554" s="1121">
        <f>AL554+AN553</f>
        <v>0</v>
      </c>
      <c r="AO554" s="1122"/>
      <c r="AP554" s="1121">
        <f>AN554+AP553</f>
        <v>0</v>
      </c>
      <c r="AQ554" s="1122"/>
      <c r="AR554" s="1121">
        <f>AP554+AR553</f>
        <v>0</v>
      </c>
      <c r="AS554" s="1122"/>
      <c r="AT554" s="1121">
        <f>AR554+AT553</f>
        <v>0</v>
      </c>
      <c r="AU554" s="1122"/>
      <c r="AV554" s="1121">
        <f>AT554+AV553</f>
        <v>0</v>
      </c>
      <c r="AW554" s="1122"/>
      <c r="AX554" s="1121">
        <f>AV554+AX553</f>
        <v>0</v>
      </c>
      <c r="AY554" s="1122"/>
      <c r="AZ554" s="1121">
        <f>AX554+AZ553</f>
        <v>0</v>
      </c>
      <c r="BA554" s="1122"/>
      <c r="BB554" s="1121">
        <f>AZ554+BB553</f>
        <v>0</v>
      </c>
      <c r="BC554" s="1122"/>
      <c r="BD554" s="1121">
        <f>BB554+BD553</f>
        <v>0</v>
      </c>
      <c r="BE554" s="1122"/>
      <c r="BF554" s="1121">
        <f>BD554+BF553</f>
        <v>0</v>
      </c>
      <c r="BG554" s="1122"/>
      <c r="BH554" s="1121">
        <f>BF554+BH553</f>
        <v>0</v>
      </c>
      <c r="BI554" s="1122"/>
      <c r="BJ554" s="1121">
        <f>BH554+BJ553</f>
        <v>0</v>
      </c>
      <c r="BK554" s="1122"/>
      <c r="BL554" s="1121">
        <f>BJ554+BL553</f>
        <v>0</v>
      </c>
      <c r="BM554" s="1122"/>
      <c r="BN554" s="1121">
        <f>BL554+BN553</f>
        <v>0</v>
      </c>
      <c r="BO554" s="1122"/>
      <c r="BP554" s="1121">
        <f>BN554+BP553</f>
        <v>0</v>
      </c>
      <c r="BQ554" s="1122"/>
      <c r="BR554" s="1121">
        <f>BP554+BR553</f>
        <v>0</v>
      </c>
      <c r="BS554" s="1122"/>
      <c r="BT554" s="1121">
        <f>BR554+BT553</f>
        <v>0</v>
      </c>
      <c r="BU554" s="1122"/>
      <c r="BV554" s="1121">
        <f>BT554+BV553</f>
        <v>0</v>
      </c>
      <c r="BW554" s="1122"/>
      <c r="BX554" s="1121">
        <f>BV554+BX553</f>
        <v>0</v>
      </c>
      <c r="BY554" s="1122"/>
      <c r="BZ554" s="1121">
        <f>BX554+BZ553</f>
        <v>0</v>
      </c>
      <c r="CA554" s="1122"/>
      <c r="CB554" s="1121">
        <f>BZ554+CB553</f>
        <v>0</v>
      </c>
      <c r="CC554" s="1122"/>
      <c r="CD554" s="1121">
        <f>CB554+CD553</f>
        <v>0</v>
      </c>
      <c r="CE554" s="1122"/>
      <c r="CF554" s="1121">
        <f>CD554+CF553</f>
        <v>0</v>
      </c>
      <c r="CG554" s="1122"/>
      <c r="CH554" s="1121">
        <f>CF554+CH553</f>
        <v>0</v>
      </c>
      <c r="CI554" s="1122"/>
      <c r="CJ554" s="1121">
        <f>CH554+CJ553</f>
        <v>0</v>
      </c>
      <c r="CK554" s="1122"/>
      <c r="CL554" s="1121">
        <f>CJ554+CL553</f>
        <v>0</v>
      </c>
      <c r="CM554" s="1122"/>
      <c r="CN554" s="1121">
        <f>CL554+CN553</f>
        <v>0</v>
      </c>
      <c r="CO554" s="1122"/>
      <c r="CP554" s="1121">
        <f>CN554+CP553</f>
        <v>0</v>
      </c>
      <c r="CQ554" s="1122"/>
      <c r="CR554" s="1121">
        <f>CP554+CR553</f>
        <v>0</v>
      </c>
      <c r="CS554" s="1122"/>
      <c r="CT554" s="1121">
        <f>CR554+CT553</f>
        <v>0</v>
      </c>
      <c r="CU554" s="1122"/>
      <c r="CV554" s="1121">
        <f>CT554+CV553</f>
        <v>0</v>
      </c>
      <c r="CW554" s="1122"/>
      <c r="CX554" s="1121">
        <f>CV554+CX553</f>
        <v>0</v>
      </c>
      <c r="CY554" s="1122"/>
      <c r="CZ554" s="1121">
        <f>CX554+CZ553</f>
        <v>0</v>
      </c>
      <c r="DA554" s="1122"/>
      <c r="DB554" s="1121">
        <f>CZ554+DB553</f>
        <v>0</v>
      </c>
      <c r="DC554" s="1122"/>
      <c r="DD554" s="1121">
        <f>DB554+DD553</f>
        <v>0</v>
      </c>
      <c r="DE554" s="1122"/>
      <c r="DF554" s="1121">
        <f>DD554+DF553</f>
        <v>0</v>
      </c>
      <c r="DG554" s="1122"/>
      <c r="DH554" s="1121">
        <f>DF554+DH553</f>
        <v>0</v>
      </c>
      <c r="DI554" s="1122"/>
      <c r="DJ554" s="1127">
        <f>DH554+DJ553</f>
        <v>0</v>
      </c>
      <c r="DK554" s="1128"/>
      <c r="DL554" s="1121">
        <f>DJ554+DL553</f>
        <v>0</v>
      </c>
      <c r="DM554" s="1122"/>
      <c r="DN554" s="1121">
        <f>DL554+DN553</f>
        <v>0</v>
      </c>
      <c r="DO554" s="1122"/>
      <c r="DP554" s="1121">
        <f>DN554+DP553</f>
        <v>0</v>
      </c>
      <c r="DQ554" s="1122"/>
      <c r="DR554" s="1121">
        <f>DP554+DR553</f>
        <v>0</v>
      </c>
      <c r="DS554" s="1122"/>
      <c r="DT554" s="1121">
        <f>DR554+DT553</f>
        <v>0</v>
      </c>
      <c r="DU554" s="1122"/>
      <c r="DV554" s="1121">
        <f>DT554+DV553</f>
        <v>0</v>
      </c>
      <c r="DW554" s="1122"/>
      <c r="DX554" s="1121">
        <f>DV554+DX553</f>
        <v>0</v>
      </c>
      <c r="DY554" s="1122"/>
      <c r="DZ554" s="1121">
        <f>DX554+DZ553</f>
        <v>0</v>
      </c>
      <c r="EA554" s="1122"/>
      <c r="EB554" s="1121">
        <f>DZ554+EB553</f>
        <v>0</v>
      </c>
      <c r="EC554" s="1122"/>
      <c r="ED554" s="1121">
        <f>EB554+ED553</f>
        <v>0</v>
      </c>
      <c r="EE554" s="1122"/>
      <c r="EF554" s="1121">
        <f>ED554+EF553</f>
        <v>0</v>
      </c>
      <c r="EG554" s="1122"/>
      <c r="EH554" s="1121">
        <f>EF554+EH553</f>
        <v>0</v>
      </c>
      <c r="EI554" s="1122"/>
      <c r="EJ554" s="1121">
        <f>EH554+EJ553</f>
        <v>0</v>
      </c>
      <c r="EK554" s="1122"/>
      <c r="EL554" s="1121">
        <f>EJ554+EL553</f>
        <v>0</v>
      </c>
      <c r="EM554" s="1122"/>
      <c r="EN554" s="1121">
        <f>EL554+EN553</f>
        <v>0</v>
      </c>
      <c r="EO554" s="1122"/>
      <c r="EP554" s="1121">
        <f>EN554+EP553</f>
        <v>0</v>
      </c>
      <c r="EQ554" s="1122"/>
      <c r="ER554" s="1121">
        <f>EP554+ER553</f>
        <v>0</v>
      </c>
      <c r="ES554" s="1122"/>
      <c r="ET554" s="1121">
        <f>ER554+ET553</f>
        <v>0</v>
      </c>
      <c r="EU554" s="1122"/>
      <c r="EV554" s="1121">
        <f>ET554+EV553</f>
        <v>0</v>
      </c>
      <c r="EW554" s="1122"/>
      <c r="EX554" s="1121">
        <f>EV554+EX553</f>
        <v>0</v>
      </c>
      <c r="EY554" s="1122"/>
      <c r="EZ554" s="1121">
        <f>EX554+EZ553</f>
        <v>0</v>
      </c>
      <c r="FA554" s="1122"/>
      <c r="FB554" s="1121">
        <f>EZ554+FB553</f>
        <v>0</v>
      </c>
      <c r="FC554" s="1122"/>
      <c r="FD554" s="1121">
        <f>FB554+FD553</f>
        <v>0</v>
      </c>
      <c r="FE554" s="1122"/>
      <c r="FF554" s="1121">
        <f>FD554+FF553</f>
        <v>0</v>
      </c>
      <c r="FG554" s="1122"/>
      <c r="FH554" s="1121">
        <f>FF554+FH553</f>
        <v>0</v>
      </c>
      <c r="FI554" s="1122"/>
      <c r="FJ554" s="1121">
        <f>FH554+FJ553</f>
        <v>0</v>
      </c>
      <c r="FK554" s="1122"/>
      <c r="FL554" s="1121">
        <f>FJ554+FL553</f>
        <v>0</v>
      </c>
      <c r="FM554" s="1122"/>
      <c r="FN554" s="1121">
        <f>FL554+FN553</f>
        <v>0</v>
      </c>
      <c r="FO554" s="1122"/>
      <c r="FP554" s="1121">
        <f>FN554+FP553</f>
        <v>0</v>
      </c>
      <c r="FQ554" s="1122"/>
      <c r="FR554" s="1121">
        <f>FP554+FR553</f>
        <v>0</v>
      </c>
      <c r="FS554" s="1122"/>
      <c r="FT554" s="1121">
        <f>FR554+FT553</f>
        <v>0</v>
      </c>
      <c r="FU554" s="1122"/>
      <c r="FV554" s="1121">
        <f>FT554+FV553</f>
        <v>0</v>
      </c>
      <c r="FW554" s="1122"/>
      <c r="FX554" s="1121">
        <f>FV554+FX553</f>
        <v>0</v>
      </c>
      <c r="FY554" s="1122"/>
      <c r="FZ554" s="1121">
        <f>FX554+FZ553</f>
        <v>0</v>
      </c>
      <c r="GA554" s="1122"/>
      <c r="GB554" s="1121">
        <f>FZ554+GB553</f>
        <v>0</v>
      </c>
      <c r="GC554" s="1122"/>
      <c r="GD554" s="1121">
        <f>GB554+GD553</f>
        <v>0</v>
      </c>
      <c r="GE554" s="1122"/>
      <c r="GF554" s="1121">
        <f>GD554+GF553</f>
        <v>0</v>
      </c>
      <c r="GG554" s="1122"/>
      <c r="GH554" s="1121">
        <f>GF554+GH553</f>
        <v>0</v>
      </c>
      <c r="GI554" s="1122"/>
      <c r="GJ554" s="1121">
        <f>GH554+GJ553</f>
        <v>0</v>
      </c>
      <c r="GK554" s="1122"/>
      <c r="GL554" s="1121">
        <f>GJ554+GL553</f>
        <v>0</v>
      </c>
      <c r="GM554" s="1122"/>
      <c r="GN554" s="1121">
        <f>GL554+GN553</f>
        <v>0</v>
      </c>
      <c r="GO554" s="1122"/>
      <c r="GP554" s="1121">
        <f>GN554+GP553</f>
        <v>0</v>
      </c>
      <c r="GQ554" s="1122"/>
      <c r="GR554" s="1121">
        <f>GP554+GR553</f>
        <v>0</v>
      </c>
      <c r="GS554" s="1122"/>
      <c r="GT554" s="1121">
        <f>GR554+GT553</f>
        <v>0</v>
      </c>
      <c r="GU554" s="1122"/>
      <c r="GV554" s="1121">
        <f t="shared" ref="GV554" si="2297">GT554+GV553</f>
        <v>0</v>
      </c>
      <c r="GW554" s="1122"/>
      <c r="GX554" s="1121">
        <f t="shared" ref="GX554" si="2298">GV554+GX553</f>
        <v>0</v>
      </c>
      <c r="GY554" s="1122"/>
      <c r="GZ554" s="1121">
        <f t="shared" ref="GZ554" si="2299">GX554+GZ553</f>
        <v>0</v>
      </c>
      <c r="HA554" s="1122"/>
      <c r="HB554" s="1121">
        <f>GZ554+HB553</f>
        <v>0</v>
      </c>
      <c r="HC554" s="1122"/>
      <c r="HD554" s="1121">
        <f t="shared" ref="HD554" si="2300">HB554+HD553</f>
        <v>0</v>
      </c>
      <c r="HE554" s="1122"/>
      <c r="HF554" s="1121">
        <f t="shared" ref="HF554" si="2301">HD554+HF553</f>
        <v>0</v>
      </c>
      <c r="HG554" s="1122"/>
      <c r="HH554" s="1121">
        <f t="shared" ref="HH554" si="2302">HF554+HH553</f>
        <v>0</v>
      </c>
      <c r="HI554" s="1122"/>
    </row>
    <row r="555" spans="1:217" s="19" customFormat="1" ht="12.75" hidden="1" customHeight="1">
      <c r="A555" s="1139"/>
      <c r="B555" s="1140"/>
      <c r="C555" s="1139"/>
      <c r="D555" s="1141"/>
      <c r="E555" s="1141"/>
      <c r="F555" s="1142"/>
      <c r="G555" s="1141"/>
      <c r="H555" s="840"/>
      <c r="I555" s="1143"/>
      <c r="J555" s="1144"/>
      <c r="K555" s="841" t="s">
        <v>383</v>
      </c>
      <c r="L555" s="1117"/>
      <c r="M555" s="1118"/>
      <c r="N555" s="1117"/>
      <c r="O555" s="1118"/>
      <c r="P555" s="1117"/>
      <c r="Q555" s="1118"/>
      <c r="R555" s="1117">
        <v>0</v>
      </c>
      <c r="S555" s="1118"/>
      <c r="T555" s="1117"/>
      <c r="U555" s="1118"/>
      <c r="V555" s="1117"/>
      <c r="W555" s="1118"/>
      <c r="X555" s="1117"/>
      <c r="Y555" s="1118"/>
      <c r="Z555" s="1117"/>
      <c r="AA555" s="1118"/>
      <c r="AB555" s="1117"/>
      <c r="AC555" s="1118"/>
      <c r="AD555" s="1117"/>
      <c r="AE555" s="1118"/>
      <c r="AF555" s="1117"/>
      <c r="AG555" s="1118"/>
      <c r="AH555" s="1117"/>
      <c r="AI555" s="1118"/>
      <c r="AJ555" s="1117"/>
      <c r="AK555" s="1118"/>
      <c r="AL555" s="1117"/>
      <c r="AM555" s="1118"/>
      <c r="AN555" s="1117"/>
      <c r="AO555" s="1118"/>
      <c r="AP555" s="1117"/>
      <c r="AQ555" s="1118"/>
      <c r="AR555" s="1117"/>
      <c r="AS555" s="1118"/>
      <c r="AT555" s="1117"/>
      <c r="AU555" s="1118"/>
      <c r="AV555" s="1117"/>
      <c r="AW555" s="1118"/>
      <c r="AX555" s="1117"/>
      <c r="AY555" s="1118"/>
      <c r="AZ555" s="1117"/>
      <c r="BA555" s="1118"/>
      <c r="BB555" s="1117"/>
      <c r="BC555" s="1118"/>
      <c r="BD555" s="1117"/>
      <c r="BE555" s="1118"/>
      <c r="BF555" s="1117"/>
      <c r="BG555" s="1118"/>
      <c r="BH555" s="1117"/>
      <c r="BI555" s="1118"/>
      <c r="BJ555" s="1117"/>
      <c r="BK555" s="1118"/>
      <c r="BL555" s="1117"/>
      <c r="BM555" s="1118"/>
      <c r="BN555" s="1117"/>
      <c r="BO555" s="1118"/>
      <c r="BP555" s="1117"/>
      <c r="BQ555" s="1118"/>
      <c r="BR555" s="1117"/>
      <c r="BS555" s="1118"/>
      <c r="BT555" s="1117"/>
      <c r="BU555" s="1118"/>
      <c r="BV555" s="1117"/>
      <c r="BW555" s="1118"/>
      <c r="BX555" s="1117"/>
      <c r="BY555" s="1118"/>
      <c r="BZ555" s="1117"/>
      <c r="CA555" s="1118"/>
      <c r="CB555" s="1117"/>
      <c r="CC555" s="1118"/>
      <c r="CD555" s="1117"/>
      <c r="CE555" s="1118"/>
      <c r="CF555" s="1117"/>
      <c r="CG555" s="1118"/>
      <c r="CH555" s="1117"/>
      <c r="CI555" s="1118"/>
      <c r="CJ555" s="1117"/>
      <c r="CK555" s="1118"/>
      <c r="CL555" s="1117"/>
      <c r="CM555" s="1118"/>
      <c r="CN555" s="1117"/>
      <c r="CO555" s="1118"/>
      <c r="CP555" s="1117"/>
      <c r="CQ555" s="1118"/>
      <c r="CR555" s="1117"/>
      <c r="CS555" s="1118"/>
      <c r="CT555" s="1117"/>
      <c r="CU555" s="1118"/>
      <c r="CV555" s="1117"/>
      <c r="CW555" s="1118"/>
      <c r="CX555" s="1117"/>
      <c r="CY555" s="1118"/>
      <c r="CZ555" s="1117"/>
      <c r="DA555" s="1118"/>
      <c r="DB555" s="1117"/>
      <c r="DC555" s="1118"/>
      <c r="DD555" s="1117"/>
      <c r="DE555" s="1118"/>
      <c r="DF555" s="1117"/>
      <c r="DG555" s="1118"/>
      <c r="DH555" s="1117"/>
      <c r="DI555" s="1118"/>
      <c r="DJ555" s="1123"/>
      <c r="DK555" s="1124"/>
      <c r="DL555" s="1117"/>
      <c r="DM555" s="1118"/>
      <c r="DN555" s="1117"/>
      <c r="DO555" s="1118"/>
      <c r="DP555" s="1117"/>
      <c r="DQ555" s="1118"/>
      <c r="DR555" s="1117"/>
      <c r="DS555" s="1118"/>
      <c r="DT555" s="1117"/>
      <c r="DU555" s="1118"/>
      <c r="DV555" s="1117"/>
      <c r="DW555" s="1118"/>
      <c r="DX555" s="1117"/>
      <c r="DY555" s="1118"/>
      <c r="DZ555" s="1117"/>
      <c r="EA555" s="1118"/>
      <c r="EB555" s="1117"/>
      <c r="EC555" s="1118"/>
      <c r="ED555" s="1117"/>
      <c r="EE555" s="1118"/>
      <c r="EF555" s="1117"/>
      <c r="EG555" s="1118"/>
      <c r="EH555" s="1117"/>
      <c r="EI555" s="1118"/>
      <c r="EJ555" s="1117"/>
      <c r="EK555" s="1118"/>
      <c r="EL555" s="1117"/>
      <c r="EM555" s="1118"/>
      <c r="EN555" s="1117"/>
      <c r="EO555" s="1118"/>
      <c r="EP555" s="1117"/>
      <c r="EQ555" s="1118"/>
      <c r="ER555" s="1117"/>
      <c r="ES555" s="1118"/>
      <c r="ET555" s="1117"/>
      <c r="EU555" s="1118"/>
      <c r="EV555" s="1117"/>
      <c r="EW555" s="1118"/>
      <c r="EX555" s="1117"/>
      <c r="EY555" s="1118"/>
      <c r="EZ555" s="1117"/>
      <c r="FA555" s="1118"/>
      <c r="FB555" s="1117"/>
      <c r="FC555" s="1118"/>
      <c r="FD555" s="1117"/>
      <c r="FE555" s="1118"/>
      <c r="FF555" s="1117"/>
      <c r="FG555" s="1118"/>
      <c r="FH555" s="1117"/>
      <c r="FI555" s="1118"/>
      <c r="FJ555" s="1117"/>
      <c r="FK555" s="1118"/>
      <c r="FL555" s="1117"/>
      <c r="FM555" s="1118"/>
      <c r="FN555" s="1117"/>
      <c r="FO555" s="1118"/>
      <c r="FP555" s="1117"/>
      <c r="FQ555" s="1118"/>
      <c r="FR555" s="1117"/>
      <c r="FS555" s="1118"/>
      <c r="FT555" s="1117"/>
      <c r="FU555" s="1118"/>
      <c r="FV555" s="1117"/>
      <c r="FW555" s="1118"/>
      <c r="FX555" s="1117"/>
      <c r="FY555" s="1118"/>
      <c r="FZ555" s="1117"/>
      <c r="GA555" s="1118"/>
      <c r="GB555" s="1117"/>
      <c r="GC555" s="1118"/>
      <c r="GD555" s="1117"/>
      <c r="GE555" s="1118"/>
      <c r="GF555" s="1117"/>
      <c r="GG555" s="1118"/>
      <c r="GH555" s="1117"/>
      <c r="GI555" s="1118"/>
      <c r="GJ555" s="1117"/>
      <c r="GK555" s="1118"/>
      <c r="GL555" s="1117"/>
      <c r="GM555" s="1118"/>
      <c r="GN555" s="1117"/>
      <c r="GO555" s="1118"/>
      <c r="GP555" s="1117"/>
      <c r="GQ555" s="1118"/>
      <c r="GR555" s="1117"/>
      <c r="GS555" s="1118"/>
      <c r="GT555" s="1117"/>
      <c r="GU555" s="1118"/>
      <c r="GV555" s="1117"/>
      <c r="GW555" s="1118"/>
      <c r="GX555" s="1117"/>
      <c r="GY555" s="1118"/>
      <c r="GZ555" s="1117"/>
      <c r="HA555" s="1118"/>
      <c r="HB555" s="1117"/>
      <c r="HC555" s="1118"/>
      <c r="HD555" s="1117"/>
      <c r="HE555" s="1118"/>
      <c r="HF555" s="1117"/>
      <c r="HG555" s="1118"/>
      <c r="HH555" s="1117"/>
      <c r="HI555" s="1118"/>
    </row>
    <row r="556" spans="1:217" s="20" customFormat="1" ht="12.75" hidden="1" customHeight="1">
      <c r="A556" s="1139"/>
      <c r="B556" s="1140"/>
      <c r="C556" s="1139"/>
      <c r="D556" s="1141"/>
      <c r="E556" s="1141"/>
      <c r="F556" s="1142"/>
      <c r="G556" s="1141"/>
      <c r="H556" s="842"/>
      <c r="I556" s="1143"/>
      <c r="J556" s="1144"/>
      <c r="K556" s="843" t="s">
        <v>384</v>
      </c>
      <c r="L556" s="1113">
        <f>L555</f>
        <v>0</v>
      </c>
      <c r="M556" s="1114"/>
      <c r="N556" s="1113">
        <f>N555+L556</f>
        <v>0</v>
      </c>
      <c r="O556" s="1114"/>
      <c r="P556" s="1113">
        <f>P555+N556</f>
        <v>0</v>
      </c>
      <c r="Q556" s="1114"/>
      <c r="R556" s="1113">
        <f>R555+P556</f>
        <v>0</v>
      </c>
      <c r="S556" s="1114"/>
      <c r="T556" s="1113">
        <f>T555+R556</f>
        <v>0</v>
      </c>
      <c r="U556" s="1114"/>
      <c r="V556" s="1113">
        <f>V555+T556</f>
        <v>0</v>
      </c>
      <c r="W556" s="1114"/>
      <c r="X556" s="1113">
        <f>X555+V556</f>
        <v>0</v>
      </c>
      <c r="Y556" s="1114"/>
      <c r="Z556" s="1113">
        <f>Z555+X556</f>
        <v>0</v>
      </c>
      <c r="AA556" s="1114"/>
      <c r="AB556" s="1113">
        <f>AB555+Z556</f>
        <v>0</v>
      </c>
      <c r="AC556" s="1114"/>
      <c r="AD556" s="1113">
        <f>AD555+AB556</f>
        <v>0</v>
      </c>
      <c r="AE556" s="1114"/>
      <c r="AF556" s="1113">
        <f>AF555+AD556</f>
        <v>0</v>
      </c>
      <c r="AG556" s="1114"/>
      <c r="AH556" s="1113">
        <f>AH555+AF556</f>
        <v>0</v>
      </c>
      <c r="AI556" s="1114"/>
      <c r="AJ556" s="1113">
        <f>AJ555+AH556</f>
        <v>0</v>
      </c>
      <c r="AK556" s="1114"/>
      <c r="AL556" s="1113">
        <f>AL555+AJ556</f>
        <v>0</v>
      </c>
      <c r="AM556" s="1114"/>
      <c r="AN556" s="1113">
        <f>AN555+AL556</f>
        <v>0</v>
      </c>
      <c r="AO556" s="1114"/>
      <c r="AP556" s="1113">
        <f>AP555+AN556</f>
        <v>0</v>
      </c>
      <c r="AQ556" s="1114"/>
      <c r="AR556" s="1113">
        <f>AR555+AP556</f>
        <v>0</v>
      </c>
      <c r="AS556" s="1114"/>
      <c r="AT556" s="1113">
        <f>AT555+AR556</f>
        <v>0</v>
      </c>
      <c r="AU556" s="1114"/>
      <c r="AV556" s="1113">
        <f>AV555+AT556</f>
        <v>0</v>
      </c>
      <c r="AW556" s="1114"/>
      <c r="AX556" s="1113">
        <f>AX555+AV556</f>
        <v>0</v>
      </c>
      <c r="AY556" s="1114"/>
      <c r="AZ556" s="1113">
        <f>AZ555+AX556</f>
        <v>0</v>
      </c>
      <c r="BA556" s="1114"/>
      <c r="BB556" s="1113">
        <f>BB555+AZ556</f>
        <v>0</v>
      </c>
      <c r="BC556" s="1114"/>
      <c r="BD556" s="1113">
        <f>BD555+BB556</f>
        <v>0</v>
      </c>
      <c r="BE556" s="1114"/>
      <c r="BF556" s="1113">
        <f>BF555+BD556</f>
        <v>0</v>
      </c>
      <c r="BG556" s="1114"/>
      <c r="BH556" s="1113">
        <f>BH555+BF556</f>
        <v>0</v>
      </c>
      <c r="BI556" s="1114"/>
      <c r="BJ556" s="1113">
        <f>BJ555+BH556</f>
        <v>0</v>
      </c>
      <c r="BK556" s="1114"/>
      <c r="BL556" s="1113">
        <f>BL555+BJ556</f>
        <v>0</v>
      </c>
      <c r="BM556" s="1114"/>
      <c r="BN556" s="1113">
        <f>BN555+BL556</f>
        <v>0</v>
      </c>
      <c r="BO556" s="1114"/>
      <c r="BP556" s="1113">
        <f>BP555+BN556</f>
        <v>0</v>
      </c>
      <c r="BQ556" s="1114"/>
      <c r="BR556" s="1113">
        <f>BR555+BP556</f>
        <v>0</v>
      </c>
      <c r="BS556" s="1114"/>
      <c r="BT556" s="1113">
        <f>BT555+BR556</f>
        <v>0</v>
      </c>
      <c r="BU556" s="1114"/>
      <c r="BV556" s="1113">
        <f>BV555+BT556</f>
        <v>0</v>
      </c>
      <c r="BW556" s="1114"/>
      <c r="BX556" s="1113">
        <f>BX555+BV556</f>
        <v>0</v>
      </c>
      <c r="BY556" s="1114"/>
      <c r="BZ556" s="1113">
        <f>BZ555+BX556</f>
        <v>0</v>
      </c>
      <c r="CA556" s="1114"/>
      <c r="CB556" s="1113">
        <f>CB555+BZ556</f>
        <v>0</v>
      </c>
      <c r="CC556" s="1114"/>
      <c r="CD556" s="1113">
        <f>CD555+CB556</f>
        <v>0</v>
      </c>
      <c r="CE556" s="1114"/>
      <c r="CF556" s="1113">
        <f>CF555+CD556</f>
        <v>0</v>
      </c>
      <c r="CG556" s="1114"/>
      <c r="CH556" s="1113">
        <f>CH555+CF556</f>
        <v>0</v>
      </c>
      <c r="CI556" s="1114"/>
      <c r="CJ556" s="1113">
        <f>CJ555+CH556</f>
        <v>0</v>
      </c>
      <c r="CK556" s="1114"/>
      <c r="CL556" s="1113">
        <f>CL555+CJ556</f>
        <v>0</v>
      </c>
      <c r="CM556" s="1114"/>
      <c r="CN556" s="1113">
        <f>CN555+CL556</f>
        <v>0</v>
      </c>
      <c r="CO556" s="1114"/>
      <c r="CP556" s="1113">
        <f>CP555+CN556</f>
        <v>0</v>
      </c>
      <c r="CQ556" s="1114"/>
      <c r="CR556" s="1113">
        <f>CR555+CP556</f>
        <v>0</v>
      </c>
      <c r="CS556" s="1114"/>
      <c r="CT556" s="1113">
        <f>CT555+CR556</f>
        <v>0</v>
      </c>
      <c r="CU556" s="1114"/>
      <c r="CV556" s="1113">
        <f>CV555+CT556</f>
        <v>0</v>
      </c>
      <c r="CW556" s="1114"/>
      <c r="CX556" s="1113">
        <f>CX555+CV556</f>
        <v>0</v>
      </c>
      <c r="CY556" s="1114"/>
      <c r="CZ556" s="1113">
        <f>CZ555+CX556</f>
        <v>0</v>
      </c>
      <c r="DA556" s="1114"/>
      <c r="DB556" s="1113">
        <f>DB555+CZ556</f>
        <v>0</v>
      </c>
      <c r="DC556" s="1114"/>
      <c r="DD556" s="1113">
        <f>DD555+DB556</f>
        <v>0</v>
      </c>
      <c r="DE556" s="1114"/>
      <c r="DF556" s="1113">
        <f>DF555+DD556</f>
        <v>0</v>
      </c>
      <c r="DG556" s="1114"/>
      <c r="DH556" s="1113">
        <f>DH555+DF556</f>
        <v>0</v>
      </c>
      <c r="DI556" s="1114"/>
      <c r="DJ556" s="1119">
        <f>DJ555+DH556</f>
        <v>0</v>
      </c>
      <c r="DK556" s="1120"/>
      <c r="DL556" s="1113">
        <f>DL555+DJ556</f>
        <v>0</v>
      </c>
      <c r="DM556" s="1114"/>
      <c r="DN556" s="1113">
        <f>DN555+DL556</f>
        <v>0</v>
      </c>
      <c r="DO556" s="1114"/>
      <c r="DP556" s="1113">
        <f>DP555+DN556</f>
        <v>0</v>
      </c>
      <c r="DQ556" s="1114"/>
      <c r="DR556" s="1113">
        <f>DR555+DP556</f>
        <v>0</v>
      </c>
      <c r="DS556" s="1114"/>
      <c r="DT556" s="1113">
        <f>DT555+DR556</f>
        <v>0</v>
      </c>
      <c r="DU556" s="1114"/>
      <c r="DV556" s="1113">
        <f>DV555+DT556</f>
        <v>0</v>
      </c>
      <c r="DW556" s="1114"/>
      <c r="DX556" s="1113">
        <f>DX555+DV556</f>
        <v>0</v>
      </c>
      <c r="DY556" s="1114"/>
      <c r="DZ556" s="1113">
        <f>DZ555+DX556</f>
        <v>0</v>
      </c>
      <c r="EA556" s="1114"/>
      <c r="EB556" s="1113">
        <f>EB555+DZ556</f>
        <v>0</v>
      </c>
      <c r="EC556" s="1114"/>
      <c r="ED556" s="1113">
        <f>ED555+EB556</f>
        <v>0</v>
      </c>
      <c r="EE556" s="1114"/>
      <c r="EF556" s="1113">
        <f>EF555+ED556</f>
        <v>0</v>
      </c>
      <c r="EG556" s="1114"/>
      <c r="EH556" s="1113">
        <f>EH555+EF556</f>
        <v>0</v>
      </c>
      <c r="EI556" s="1114"/>
      <c r="EJ556" s="1113">
        <f>EJ555+EH556</f>
        <v>0</v>
      </c>
      <c r="EK556" s="1114"/>
      <c r="EL556" s="1113">
        <f>EL555+EJ556</f>
        <v>0</v>
      </c>
      <c r="EM556" s="1114"/>
      <c r="EN556" s="1113">
        <f>EN555+EL556</f>
        <v>0</v>
      </c>
      <c r="EO556" s="1114"/>
      <c r="EP556" s="1113">
        <f>EP555+EN556</f>
        <v>0</v>
      </c>
      <c r="EQ556" s="1114"/>
      <c r="ER556" s="1113">
        <f>ER555+EP556</f>
        <v>0</v>
      </c>
      <c r="ES556" s="1114"/>
      <c r="ET556" s="1113">
        <f>ET555+ER556</f>
        <v>0</v>
      </c>
      <c r="EU556" s="1114"/>
      <c r="EV556" s="1113">
        <f>EV555+ET556</f>
        <v>0</v>
      </c>
      <c r="EW556" s="1114"/>
      <c r="EX556" s="1113">
        <f>EX555+EV556</f>
        <v>0</v>
      </c>
      <c r="EY556" s="1114"/>
      <c r="EZ556" s="1113">
        <f>EZ555+EX556</f>
        <v>0</v>
      </c>
      <c r="FA556" s="1114"/>
      <c r="FB556" s="1113">
        <f>FB555+EZ556</f>
        <v>0</v>
      </c>
      <c r="FC556" s="1114"/>
      <c r="FD556" s="1113">
        <f>FD555+FB556</f>
        <v>0</v>
      </c>
      <c r="FE556" s="1114"/>
      <c r="FF556" s="1113">
        <f>FF555+FD556</f>
        <v>0</v>
      </c>
      <c r="FG556" s="1114"/>
      <c r="FH556" s="1113">
        <f>FH555+FF556</f>
        <v>0</v>
      </c>
      <c r="FI556" s="1114"/>
      <c r="FJ556" s="1113">
        <f>FJ555+FH556</f>
        <v>0</v>
      </c>
      <c r="FK556" s="1114"/>
      <c r="FL556" s="1113">
        <f>FL555+FJ556</f>
        <v>0</v>
      </c>
      <c r="FM556" s="1114"/>
      <c r="FN556" s="1113">
        <f>FN555+FL556</f>
        <v>0</v>
      </c>
      <c r="FO556" s="1114"/>
      <c r="FP556" s="1113">
        <f>FP555+FN556</f>
        <v>0</v>
      </c>
      <c r="FQ556" s="1114"/>
      <c r="FR556" s="1113">
        <f>FR555+FP556</f>
        <v>0</v>
      </c>
      <c r="FS556" s="1114"/>
      <c r="FT556" s="1113">
        <f>FT555+FR556</f>
        <v>0</v>
      </c>
      <c r="FU556" s="1114"/>
      <c r="FV556" s="1113">
        <f>FV555+FT556</f>
        <v>0</v>
      </c>
      <c r="FW556" s="1114"/>
      <c r="FX556" s="1113">
        <f>FX555+FV556</f>
        <v>0</v>
      </c>
      <c r="FY556" s="1114"/>
      <c r="FZ556" s="1113">
        <f>FZ555+FX556</f>
        <v>0</v>
      </c>
      <c r="GA556" s="1114"/>
      <c r="GB556" s="1113">
        <f>GB555+FZ556</f>
        <v>0</v>
      </c>
      <c r="GC556" s="1114"/>
      <c r="GD556" s="1113">
        <f>GD555+GB556</f>
        <v>0</v>
      </c>
      <c r="GE556" s="1114"/>
      <c r="GF556" s="1113">
        <f>GF555+GD556</f>
        <v>0</v>
      </c>
      <c r="GG556" s="1114"/>
      <c r="GH556" s="1113">
        <f>GH555+GF556</f>
        <v>0</v>
      </c>
      <c r="GI556" s="1114"/>
      <c r="GJ556" s="1113">
        <f>GJ555+GH556</f>
        <v>0</v>
      </c>
      <c r="GK556" s="1114"/>
      <c r="GL556" s="1113">
        <f>GL555+GJ556</f>
        <v>0</v>
      </c>
      <c r="GM556" s="1114"/>
      <c r="GN556" s="1113">
        <f>GN555+GL556</f>
        <v>0</v>
      </c>
      <c r="GO556" s="1114"/>
      <c r="GP556" s="1113">
        <f>GP555+GN556</f>
        <v>0</v>
      </c>
      <c r="GQ556" s="1114"/>
      <c r="GR556" s="1113">
        <f>GR555+GP556</f>
        <v>0</v>
      </c>
      <c r="GS556" s="1114"/>
      <c r="GT556" s="1113">
        <f>GT555+GR556</f>
        <v>0</v>
      </c>
      <c r="GU556" s="1114"/>
      <c r="GV556" s="1113">
        <f t="shared" ref="GV556" si="2303">GV555+GT556</f>
        <v>0</v>
      </c>
      <c r="GW556" s="1114"/>
      <c r="GX556" s="1113">
        <f t="shared" ref="GX556" si="2304">GX555+GV556</f>
        <v>0</v>
      </c>
      <c r="GY556" s="1114"/>
      <c r="GZ556" s="1113">
        <f t="shared" ref="GZ556" si="2305">GZ555+GX556</f>
        <v>0</v>
      </c>
      <c r="HA556" s="1114"/>
      <c r="HB556" s="1113">
        <f>HB555+GZ556</f>
        <v>0</v>
      </c>
      <c r="HC556" s="1114"/>
      <c r="HD556" s="1113">
        <f t="shared" ref="HD556" si="2306">HD555+HB556</f>
        <v>0</v>
      </c>
      <c r="HE556" s="1114"/>
      <c r="HF556" s="1113">
        <f t="shared" ref="HF556" si="2307">HF555+HD556</f>
        <v>0</v>
      </c>
      <c r="HG556" s="1114"/>
      <c r="HH556" s="1113">
        <f t="shared" ref="HH556" si="2308">HH555+HF556</f>
        <v>0</v>
      </c>
      <c r="HI556" s="1114"/>
    </row>
    <row r="557" spans="1:217" s="21" customFormat="1" ht="12.75" hidden="1" customHeight="1">
      <c r="A557" s="1139"/>
      <c r="B557" s="1140"/>
      <c r="C557" s="1139"/>
      <c r="D557" s="1141"/>
      <c r="E557" s="1141"/>
      <c r="F557" s="1142"/>
      <c r="G557" s="1141"/>
      <c r="H557" s="844"/>
      <c r="I557" s="1143"/>
      <c r="J557" s="1144"/>
      <c r="K557" s="845" t="s">
        <v>385</v>
      </c>
      <c r="L557" s="1108" t="e">
        <f>IF($E551&gt;0,L554/$E551,"-")</f>
        <v>#N/A</v>
      </c>
      <c r="M557" s="1109"/>
      <c r="N557" s="1108" t="e">
        <f>IF($E551&gt;0,N554/$E551,"-")</f>
        <v>#N/A</v>
      </c>
      <c r="O557" s="1109"/>
      <c r="P557" s="1108" t="e">
        <f>IF($E551&gt;0,P554/$E551,"-")</f>
        <v>#N/A</v>
      </c>
      <c r="Q557" s="1109"/>
      <c r="R557" s="1108" t="e">
        <f>IF($E551&gt;0,R554/$E551,"-")</f>
        <v>#N/A</v>
      </c>
      <c r="S557" s="1109"/>
      <c r="T557" s="1108" t="e">
        <f>IF($E551&gt;0,T554/$E551,"-")</f>
        <v>#N/A</v>
      </c>
      <c r="U557" s="1109"/>
      <c r="V557" s="1108" t="e">
        <f>IF($E551&gt;0,V554/$E551,"-")</f>
        <v>#N/A</v>
      </c>
      <c r="W557" s="1109"/>
      <c r="X557" s="1108" t="e">
        <f>IF($E551&gt;0,X554/$E551,"-")</f>
        <v>#N/A</v>
      </c>
      <c r="Y557" s="1109"/>
      <c r="Z557" s="1108" t="e">
        <f>IF($E551&gt;0,Z554/$E551,"-")</f>
        <v>#N/A</v>
      </c>
      <c r="AA557" s="1109"/>
      <c r="AB557" s="1108" t="e">
        <f>IF($E551&gt;0,AB554/$E551,"-")</f>
        <v>#N/A</v>
      </c>
      <c r="AC557" s="1109"/>
      <c r="AD557" s="1108" t="e">
        <f>IF($E551&gt;0,AD554/$E551,"-")</f>
        <v>#N/A</v>
      </c>
      <c r="AE557" s="1109"/>
      <c r="AF557" s="1108" t="e">
        <f>IF($E551&gt;0,AF554/$E551,"-")</f>
        <v>#N/A</v>
      </c>
      <c r="AG557" s="1109"/>
      <c r="AH557" s="1108" t="e">
        <f>IF($E551&gt;0,AH554/$E551,"-")</f>
        <v>#N/A</v>
      </c>
      <c r="AI557" s="1109"/>
      <c r="AJ557" s="1108" t="e">
        <f>IF($E551&gt;0,AJ554/$E551,"-")</f>
        <v>#N/A</v>
      </c>
      <c r="AK557" s="1109"/>
      <c r="AL557" s="1108" t="e">
        <f>IF($E551&gt;0,AL554/$E551,"-")</f>
        <v>#N/A</v>
      </c>
      <c r="AM557" s="1109"/>
      <c r="AN557" s="1108" t="e">
        <f>IF($E551&gt;0,AN554/$E551,"-")</f>
        <v>#N/A</v>
      </c>
      <c r="AO557" s="1109"/>
      <c r="AP557" s="1108" t="e">
        <f>IF($E551&gt;0,AP554/$E551,"-")</f>
        <v>#N/A</v>
      </c>
      <c r="AQ557" s="1109"/>
      <c r="AR557" s="1108" t="e">
        <f>IF($E551&gt;0,AR554/$E551,"-")</f>
        <v>#N/A</v>
      </c>
      <c r="AS557" s="1109"/>
      <c r="AT557" s="1108" t="e">
        <f>IF($E551&gt;0,AT554/$E551,"-")</f>
        <v>#N/A</v>
      </c>
      <c r="AU557" s="1109"/>
      <c r="AV557" s="1108" t="e">
        <f>IF($E551&gt;0,AV554/$E551,"-")</f>
        <v>#N/A</v>
      </c>
      <c r="AW557" s="1109"/>
      <c r="AX557" s="1108" t="e">
        <f>IF($E551&gt;0,AX554/$E551,"-")</f>
        <v>#N/A</v>
      </c>
      <c r="AY557" s="1109"/>
      <c r="AZ557" s="1108" t="e">
        <f>IF($E551&gt;0,AZ554/$E551,"-")</f>
        <v>#N/A</v>
      </c>
      <c r="BA557" s="1109"/>
      <c r="BB557" s="1108" t="e">
        <f>IF($E551&gt;0,BB554/$E551,"-")</f>
        <v>#N/A</v>
      </c>
      <c r="BC557" s="1109"/>
      <c r="BD557" s="1108" t="e">
        <f>IF($E551&gt;0,BD554/$E551,"-")</f>
        <v>#N/A</v>
      </c>
      <c r="BE557" s="1109"/>
      <c r="BF557" s="1108" t="e">
        <f>IF($E551&gt;0,BF554/$E551,"-")</f>
        <v>#N/A</v>
      </c>
      <c r="BG557" s="1109"/>
      <c r="BH557" s="1108" t="e">
        <f>IF($E551&gt;0,BH554/$E551,"-")</f>
        <v>#N/A</v>
      </c>
      <c r="BI557" s="1109"/>
      <c r="BJ557" s="1108" t="e">
        <f>IF($E551&gt;0,BJ554/$E551,"-")</f>
        <v>#N/A</v>
      </c>
      <c r="BK557" s="1109"/>
      <c r="BL557" s="1108" t="e">
        <f>IF($E551&gt;0,BL554/$E551,"-")</f>
        <v>#N/A</v>
      </c>
      <c r="BM557" s="1109"/>
      <c r="BN557" s="1108" t="e">
        <f>IF($E551&gt;0,BN554/$E551,"-")</f>
        <v>#N/A</v>
      </c>
      <c r="BO557" s="1109"/>
      <c r="BP557" s="1108" t="e">
        <f>IF($E551&gt;0,BP554/$E551,"-")</f>
        <v>#N/A</v>
      </c>
      <c r="BQ557" s="1109"/>
      <c r="BR557" s="1108" t="e">
        <f>IF($E551&gt;0,BR554/$E551,"-")</f>
        <v>#N/A</v>
      </c>
      <c r="BS557" s="1109"/>
      <c r="BT557" s="1108" t="e">
        <f>IF($E551&gt;0,BT554/$E551,"-")</f>
        <v>#N/A</v>
      </c>
      <c r="BU557" s="1109"/>
      <c r="BV557" s="1108" t="e">
        <f>IF($E551&gt;0,BV554/$E551,"-")</f>
        <v>#N/A</v>
      </c>
      <c r="BW557" s="1109"/>
      <c r="BX557" s="1108" t="e">
        <f>IF($E551&gt;0,BX554/$E551,"-")</f>
        <v>#N/A</v>
      </c>
      <c r="BY557" s="1109"/>
      <c r="BZ557" s="1108" t="e">
        <f>IF($E551&gt;0,BZ554/$E551,"-")</f>
        <v>#N/A</v>
      </c>
      <c r="CA557" s="1109"/>
      <c r="CB557" s="1108" t="e">
        <f>IF($E551&gt;0,CB554/$E551,"-")</f>
        <v>#N/A</v>
      </c>
      <c r="CC557" s="1109"/>
      <c r="CD557" s="1108" t="e">
        <f>IF($E551&gt;0,CD554/$E551,"-")</f>
        <v>#N/A</v>
      </c>
      <c r="CE557" s="1109"/>
      <c r="CF557" s="1108" t="e">
        <f>IF($E551&gt;0,CF554/$E551,"-")</f>
        <v>#N/A</v>
      </c>
      <c r="CG557" s="1109"/>
      <c r="CH557" s="1108" t="e">
        <f>IF($E551&gt;0,CH554/$E551,"-")</f>
        <v>#N/A</v>
      </c>
      <c r="CI557" s="1109"/>
      <c r="CJ557" s="1108" t="e">
        <f>IF($E551&gt;0,CJ554/$E551,"-")</f>
        <v>#N/A</v>
      </c>
      <c r="CK557" s="1109"/>
      <c r="CL557" s="1108" t="e">
        <f>IF($E551&gt;0,CL554/$E551,"-")</f>
        <v>#N/A</v>
      </c>
      <c r="CM557" s="1109"/>
      <c r="CN557" s="1108" t="e">
        <f>IF($E551&gt;0,CN554/$E551,"-")</f>
        <v>#N/A</v>
      </c>
      <c r="CO557" s="1109"/>
      <c r="CP557" s="1108" t="e">
        <f>IF($E551&gt;0,CP554/$E551,"-")</f>
        <v>#N/A</v>
      </c>
      <c r="CQ557" s="1109"/>
      <c r="CR557" s="1108" t="e">
        <f>IF($E551&gt;0,CR554/$E551,"-")</f>
        <v>#N/A</v>
      </c>
      <c r="CS557" s="1109"/>
      <c r="CT557" s="1108" t="e">
        <f>IF($E551&gt;0,CT554/$E551,"-")</f>
        <v>#N/A</v>
      </c>
      <c r="CU557" s="1109"/>
      <c r="CV557" s="1108" t="e">
        <f>IF($E551&gt;0,CV554/$E551,"-")</f>
        <v>#N/A</v>
      </c>
      <c r="CW557" s="1109"/>
      <c r="CX557" s="1108" t="e">
        <f>IF($E551&gt;0,CX554/$E551,"-")</f>
        <v>#N/A</v>
      </c>
      <c r="CY557" s="1109"/>
      <c r="CZ557" s="1108" t="e">
        <f>IF($E551&gt;0,CZ554/$E551,"-")</f>
        <v>#N/A</v>
      </c>
      <c r="DA557" s="1109"/>
      <c r="DB557" s="1108" t="e">
        <f>IF($E551&gt;0,DB554/$E551,"-")</f>
        <v>#N/A</v>
      </c>
      <c r="DC557" s="1109"/>
      <c r="DD557" s="1108" t="e">
        <f>IF($E551&gt;0,DD554/$E551,"-")</f>
        <v>#N/A</v>
      </c>
      <c r="DE557" s="1109"/>
      <c r="DF557" s="1108" t="e">
        <f>IF($E551&gt;0,DF554/$E551,"-")</f>
        <v>#N/A</v>
      </c>
      <c r="DG557" s="1109"/>
      <c r="DH557" s="1108" t="e">
        <f>IF($E551&gt;0,DH554/$E551,"-")</f>
        <v>#N/A</v>
      </c>
      <c r="DI557" s="1109"/>
      <c r="DJ557" s="1115" t="e">
        <f>IF($E551&gt;0,DJ554/$E551,"-")</f>
        <v>#N/A</v>
      </c>
      <c r="DK557" s="1116"/>
      <c r="DL557" s="1108" t="e">
        <f>IF($E551&gt;0,DL554/$E551,"-")</f>
        <v>#N/A</v>
      </c>
      <c r="DM557" s="1109"/>
      <c r="DN557" s="1108" t="e">
        <f>IF($E551&gt;0,DN554/$E551,"-")</f>
        <v>#N/A</v>
      </c>
      <c r="DO557" s="1109"/>
      <c r="DP557" s="1108" t="e">
        <f>IF($E551&gt;0,DP554/$E551,"-")</f>
        <v>#N/A</v>
      </c>
      <c r="DQ557" s="1109"/>
      <c r="DR557" s="1108" t="e">
        <f>IF($E551&gt;0,DR554/$E551,"-")</f>
        <v>#N/A</v>
      </c>
      <c r="DS557" s="1109"/>
      <c r="DT557" s="1108" t="e">
        <f>IF($E551&gt;0,DT554/$E551,"-")</f>
        <v>#N/A</v>
      </c>
      <c r="DU557" s="1109"/>
      <c r="DV557" s="1108" t="e">
        <f>IF($E551&gt;0,DV554/$E551,"-")</f>
        <v>#N/A</v>
      </c>
      <c r="DW557" s="1109"/>
      <c r="DX557" s="1108" t="e">
        <f>IF($E551&gt;0,DX554/$E551,"-")</f>
        <v>#N/A</v>
      </c>
      <c r="DY557" s="1109"/>
      <c r="DZ557" s="1108" t="e">
        <f>IF($E551&gt;0,DZ554/$E551,"-")</f>
        <v>#N/A</v>
      </c>
      <c r="EA557" s="1109"/>
      <c r="EB557" s="1108" t="e">
        <f>IF($E551&gt;0,EB554/$E551,"-")</f>
        <v>#N/A</v>
      </c>
      <c r="EC557" s="1109"/>
      <c r="ED557" s="1108" t="e">
        <f>IF($E551&gt;0,ED554/$E551,"-")</f>
        <v>#N/A</v>
      </c>
      <c r="EE557" s="1109"/>
      <c r="EF557" s="1108" t="e">
        <f>IF($E551&gt;0,EF554/$E551,"-")</f>
        <v>#N/A</v>
      </c>
      <c r="EG557" s="1109"/>
      <c r="EH557" s="1108" t="e">
        <f>IF($E551&gt;0,EH554/$E551,"-")</f>
        <v>#N/A</v>
      </c>
      <c r="EI557" s="1109"/>
      <c r="EJ557" s="1108" t="e">
        <f>IF($E551&gt;0,EJ554/$E551,"-")</f>
        <v>#N/A</v>
      </c>
      <c r="EK557" s="1109"/>
      <c r="EL557" s="1108" t="e">
        <f>IF($E551&gt;0,EL554/$E551,"-")</f>
        <v>#N/A</v>
      </c>
      <c r="EM557" s="1109"/>
      <c r="EN557" s="1108" t="e">
        <f>IF($E551&gt;0,EN554/$E551,"-")</f>
        <v>#N/A</v>
      </c>
      <c r="EO557" s="1109"/>
      <c r="EP557" s="1108" t="e">
        <f>IF($E551&gt;0,EP554/$E551,"-")</f>
        <v>#N/A</v>
      </c>
      <c r="EQ557" s="1109"/>
      <c r="ER557" s="1108" t="e">
        <f>IF($E551&gt;0,ER554/$E551,"-")</f>
        <v>#N/A</v>
      </c>
      <c r="ES557" s="1109"/>
      <c r="ET557" s="1108" t="e">
        <f>IF($E551&gt;0,ET554/$E551,"-")</f>
        <v>#N/A</v>
      </c>
      <c r="EU557" s="1109"/>
      <c r="EV557" s="1108" t="e">
        <f>IF($E551&gt;0,EV554/$E551,"-")</f>
        <v>#N/A</v>
      </c>
      <c r="EW557" s="1109"/>
      <c r="EX557" s="1108" t="e">
        <f>IF($E551&gt;0,EX554/$E551,"-")</f>
        <v>#N/A</v>
      </c>
      <c r="EY557" s="1109"/>
      <c r="EZ557" s="1108" t="e">
        <f>IF($E551&gt;0,EZ554/$E551,"-")</f>
        <v>#N/A</v>
      </c>
      <c r="FA557" s="1109"/>
      <c r="FB557" s="1108" t="e">
        <f>IF($E551&gt;0,FB554/$E551,"-")</f>
        <v>#N/A</v>
      </c>
      <c r="FC557" s="1109"/>
      <c r="FD557" s="1108" t="e">
        <f>IF($E551&gt;0,FD554/$E551,"-")</f>
        <v>#N/A</v>
      </c>
      <c r="FE557" s="1109"/>
      <c r="FF557" s="1108" t="e">
        <f>IF($E551&gt;0,FF554/$E551,"-")</f>
        <v>#N/A</v>
      </c>
      <c r="FG557" s="1109"/>
      <c r="FH557" s="1108" t="e">
        <f>IF($E551&gt;0,FH554/$E551,"-")</f>
        <v>#N/A</v>
      </c>
      <c r="FI557" s="1109"/>
      <c r="FJ557" s="1108" t="e">
        <f>IF($E551&gt;0,FJ554/$E551,"-")</f>
        <v>#N/A</v>
      </c>
      <c r="FK557" s="1109"/>
      <c r="FL557" s="1108" t="e">
        <f>IF($E551&gt;0,FL554/$E551,"-")</f>
        <v>#N/A</v>
      </c>
      <c r="FM557" s="1109"/>
      <c r="FN557" s="1108" t="e">
        <f>IF($E551&gt;0,FN554/$E551,"-")</f>
        <v>#N/A</v>
      </c>
      <c r="FO557" s="1109"/>
      <c r="FP557" s="1108" t="e">
        <f>IF($E551&gt;0,FP554/$E551,"-")</f>
        <v>#N/A</v>
      </c>
      <c r="FQ557" s="1109"/>
      <c r="FR557" s="1108" t="e">
        <f>IF($E551&gt;0,FR554/$E551,"-")</f>
        <v>#N/A</v>
      </c>
      <c r="FS557" s="1109"/>
      <c r="FT557" s="1108" t="e">
        <f>IF($E551&gt;0,FT554/$E551,"-")</f>
        <v>#N/A</v>
      </c>
      <c r="FU557" s="1109"/>
      <c r="FV557" s="1108" t="e">
        <f>IF($E551&gt;0,FV554/$E551,"-")</f>
        <v>#N/A</v>
      </c>
      <c r="FW557" s="1109"/>
      <c r="FX557" s="1108" t="e">
        <f>IF($E551&gt;0,FX554/$E551,"-")</f>
        <v>#N/A</v>
      </c>
      <c r="FY557" s="1109"/>
      <c r="FZ557" s="1108" t="e">
        <f>IF($E551&gt;0,FZ554/$E551,"-")</f>
        <v>#N/A</v>
      </c>
      <c r="GA557" s="1109"/>
      <c r="GB557" s="1108" t="e">
        <f>IF($E551&gt;0,GB554/$E551,"-")</f>
        <v>#N/A</v>
      </c>
      <c r="GC557" s="1109"/>
      <c r="GD557" s="1108" t="e">
        <f>IF($E551&gt;0,GD554/$E551,"-")</f>
        <v>#N/A</v>
      </c>
      <c r="GE557" s="1109"/>
      <c r="GF557" s="1108" t="e">
        <f>IF($E551&gt;0,GF554/$E551,"-")</f>
        <v>#N/A</v>
      </c>
      <c r="GG557" s="1109"/>
      <c r="GH557" s="1108" t="e">
        <f>IF($E551&gt;0,GH554/$E551,"-")</f>
        <v>#N/A</v>
      </c>
      <c r="GI557" s="1109"/>
      <c r="GJ557" s="1108" t="e">
        <f>IF($E551&gt;0,GJ554/$E551,"-")</f>
        <v>#N/A</v>
      </c>
      <c r="GK557" s="1109"/>
      <c r="GL557" s="1108" t="e">
        <f>IF($E551&gt;0,GL554/$E551,"-")</f>
        <v>#N/A</v>
      </c>
      <c r="GM557" s="1109"/>
      <c r="GN557" s="1108" t="e">
        <f>IF($E551&gt;0,GN554/$E551,"-")</f>
        <v>#N/A</v>
      </c>
      <c r="GO557" s="1109"/>
      <c r="GP557" s="1108" t="e">
        <f>IF($E551&gt;0,GP554/$E551,"-")</f>
        <v>#N/A</v>
      </c>
      <c r="GQ557" s="1109"/>
      <c r="GR557" s="1108" t="e">
        <f>IF($E551&gt;0,GR554/$E551,"-")</f>
        <v>#N/A</v>
      </c>
      <c r="GS557" s="1109"/>
      <c r="GT557" s="1108" t="e">
        <f>IF($E551&gt;0,GT554/$E551,"-")</f>
        <v>#N/A</v>
      </c>
      <c r="GU557" s="1109"/>
      <c r="GV557" s="1108" t="e">
        <f t="shared" ref="GV557" si="2309">IF($E551&gt;0,GV554/$E551,"-")</f>
        <v>#N/A</v>
      </c>
      <c r="GW557" s="1109"/>
      <c r="GX557" s="1108" t="e">
        <f t="shared" ref="GX557" si="2310">IF($E551&gt;0,GX554/$E551,"-")</f>
        <v>#N/A</v>
      </c>
      <c r="GY557" s="1109"/>
      <c r="GZ557" s="1108" t="e">
        <f t="shared" ref="GZ557" si="2311">IF($E551&gt;0,GZ554/$E551,"-")</f>
        <v>#N/A</v>
      </c>
      <c r="HA557" s="1109"/>
      <c r="HB557" s="1108" t="e">
        <f>IF($E551&gt;0,HB554/$E551,"-")</f>
        <v>#N/A</v>
      </c>
      <c r="HC557" s="1109"/>
      <c r="HD557" s="1108" t="e">
        <f t="shared" ref="HD557" si="2312">IF($E551&gt;0,HD554/$E551,"-")</f>
        <v>#N/A</v>
      </c>
      <c r="HE557" s="1109"/>
      <c r="HF557" s="1108" t="e">
        <f t="shared" ref="HF557" si="2313">IF($E551&gt;0,HF554/$E551,"-")</f>
        <v>#N/A</v>
      </c>
      <c r="HG557" s="1109"/>
      <c r="HH557" s="1108" t="e">
        <f t="shared" ref="HH557" si="2314">IF($E551&gt;0,HH554/$E551,"-")</f>
        <v>#N/A</v>
      </c>
      <c r="HI557" s="1109"/>
    </row>
    <row r="558" spans="1:217" ht="12.75" hidden="1" customHeight="1">
      <c r="A558" s="1139"/>
      <c r="B558" s="1140"/>
      <c r="C558" s="1139"/>
      <c r="D558" s="1141"/>
      <c r="E558" s="1141"/>
      <c r="F558" s="1142"/>
      <c r="G558" s="1141"/>
      <c r="H558" s="733"/>
      <c r="I558" s="1143"/>
      <c r="J558" s="1144"/>
      <c r="K558" s="846" t="s">
        <v>386</v>
      </c>
      <c r="L558" s="1110" t="e">
        <f>IF($E551&gt;0,L556/$E551,"-")</f>
        <v>#N/A</v>
      </c>
      <c r="M558" s="1111"/>
      <c r="N558" s="1110" t="e">
        <f>IF($E551&gt;0,N556/$E551,"-")</f>
        <v>#N/A</v>
      </c>
      <c r="O558" s="1111"/>
      <c r="P558" s="1110" t="e">
        <f>IF($E551&gt;0,P556/$E551,"-")</f>
        <v>#N/A</v>
      </c>
      <c r="Q558" s="1111"/>
      <c r="R558" s="1110" t="e">
        <f>IF($E551&gt;0,R556/$E551,"-")</f>
        <v>#N/A</v>
      </c>
      <c r="S558" s="1111"/>
      <c r="T558" s="1110" t="e">
        <f>IF($E551&gt;0,T556/$E551,"-")</f>
        <v>#N/A</v>
      </c>
      <c r="U558" s="1111"/>
      <c r="V558" s="1110" t="e">
        <f>IF($E551&gt;0,V556/$E551,"-")</f>
        <v>#N/A</v>
      </c>
      <c r="W558" s="1111"/>
      <c r="X558" s="1110" t="e">
        <f>IF($E551&gt;0,X556/$E551,"-")</f>
        <v>#N/A</v>
      </c>
      <c r="Y558" s="1111"/>
      <c r="Z558" s="1110" t="e">
        <f>IF($E551&gt;0,Z556/$E551,"-")</f>
        <v>#N/A</v>
      </c>
      <c r="AA558" s="1111"/>
      <c r="AB558" s="1110" t="e">
        <f>IF($E551&gt;0,AB556/$E551,"-")</f>
        <v>#N/A</v>
      </c>
      <c r="AC558" s="1111"/>
      <c r="AD558" s="1110" t="e">
        <f>IF($E551&gt;0,AD556/$E551,"-")</f>
        <v>#N/A</v>
      </c>
      <c r="AE558" s="1111"/>
      <c r="AF558" s="1110" t="e">
        <f>IF($E551&gt;0,AF556/$E551,"-")</f>
        <v>#N/A</v>
      </c>
      <c r="AG558" s="1111"/>
      <c r="AH558" s="1110" t="e">
        <f>IF($E551&gt;0,AH556/$E551,"-")</f>
        <v>#N/A</v>
      </c>
      <c r="AI558" s="1111"/>
      <c r="AJ558" s="1110" t="e">
        <f>IF($E551&gt;0,AJ556/$E551,"-")</f>
        <v>#N/A</v>
      </c>
      <c r="AK558" s="1111"/>
      <c r="AL558" s="1110" t="e">
        <f>IF($E551&gt;0,AL556/$E551,"-")</f>
        <v>#N/A</v>
      </c>
      <c r="AM558" s="1111"/>
      <c r="AN558" s="1110" t="e">
        <f>IF($E551&gt;0,AN556/$E551,"-")</f>
        <v>#N/A</v>
      </c>
      <c r="AO558" s="1111"/>
      <c r="AP558" s="1110" t="e">
        <f>IF($E551&gt;0,AP556/$E551,"-")</f>
        <v>#N/A</v>
      </c>
      <c r="AQ558" s="1111"/>
      <c r="AR558" s="1110" t="e">
        <f>IF($E551&gt;0,AR556/$E551,"-")</f>
        <v>#N/A</v>
      </c>
      <c r="AS558" s="1111"/>
      <c r="AT558" s="1110" t="e">
        <f>IF($E551&gt;0,AT556/$E551,"-")</f>
        <v>#N/A</v>
      </c>
      <c r="AU558" s="1111"/>
      <c r="AV558" s="1110" t="e">
        <f>IF($E551&gt;0,AV556/$E551,"-")</f>
        <v>#N/A</v>
      </c>
      <c r="AW558" s="1111"/>
      <c r="AX558" s="1110" t="e">
        <f>IF($E551&gt;0,AX556/$E551,"-")</f>
        <v>#N/A</v>
      </c>
      <c r="AY558" s="1111"/>
      <c r="AZ558" s="1110" t="e">
        <f>IF($E551&gt;0,AZ556/$E551,"-")</f>
        <v>#N/A</v>
      </c>
      <c r="BA558" s="1111"/>
      <c r="BB558" s="1110" t="e">
        <f>IF($E551&gt;0,BB556/$E551,"-")</f>
        <v>#N/A</v>
      </c>
      <c r="BC558" s="1111"/>
      <c r="BD558" s="1110" t="e">
        <f>IF($E551&gt;0,BD556/$E551,"-")</f>
        <v>#N/A</v>
      </c>
      <c r="BE558" s="1111"/>
      <c r="BF558" s="1110" t="e">
        <f>IF($E551&gt;0,BF556/$E551,"-")</f>
        <v>#N/A</v>
      </c>
      <c r="BG558" s="1111"/>
      <c r="BH558" s="1110" t="e">
        <f>IF($E551&gt;0,BH556/$E551,"-")</f>
        <v>#N/A</v>
      </c>
      <c r="BI558" s="1111"/>
      <c r="BJ558" s="1110" t="e">
        <f>IF($E551&gt;0,BJ556/$E551,"-")</f>
        <v>#N/A</v>
      </c>
      <c r="BK558" s="1111"/>
      <c r="BL558" s="1110" t="e">
        <f>IF($E551&gt;0,BL556/$E551,"-")</f>
        <v>#N/A</v>
      </c>
      <c r="BM558" s="1111"/>
      <c r="BN558" s="1110" t="e">
        <f>IF($E551&gt;0,BN556/$E551,"-")</f>
        <v>#N/A</v>
      </c>
      <c r="BO558" s="1111"/>
      <c r="BP558" s="1110" t="e">
        <f>IF($E551&gt;0,BP556/$E551,"-")</f>
        <v>#N/A</v>
      </c>
      <c r="BQ558" s="1111"/>
      <c r="BR558" s="1107" t="e">
        <f>IF($E551&gt;0,BR556/$E551,"-")</f>
        <v>#N/A</v>
      </c>
      <c r="BS558" s="1107"/>
      <c r="BT558" s="1107" t="e">
        <f>IF($E551&gt;0,BT556/$E551,"-")</f>
        <v>#N/A</v>
      </c>
      <c r="BU558" s="1107"/>
      <c r="BV558" s="1107" t="e">
        <f>IF($E551&gt;0,BV556/$E551,"-")</f>
        <v>#N/A</v>
      </c>
      <c r="BW558" s="1107"/>
      <c r="BX558" s="1107" t="e">
        <f>IF($E551&gt;0,BX556/$E551,"-")</f>
        <v>#N/A</v>
      </c>
      <c r="BY558" s="1107"/>
      <c r="BZ558" s="1107" t="e">
        <f>IF($E551&gt;0,BZ556/$E551,"-")</f>
        <v>#N/A</v>
      </c>
      <c r="CA558" s="1107"/>
      <c r="CB558" s="1107" t="e">
        <f>IF($E551&gt;0,CB556/$E551,"-")</f>
        <v>#N/A</v>
      </c>
      <c r="CC558" s="1107"/>
      <c r="CD558" s="1107" t="e">
        <f>IF($E551&gt;0,CD556/$E551,"-")</f>
        <v>#N/A</v>
      </c>
      <c r="CE558" s="1107"/>
      <c r="CF558" s="1107" t="e">
        <f>IF($E551&gt;0,CF556/$E551,"-")</f>
        <v>#N/A</v>
      </c>
      <c r="CG558" s="1107"/>
      <c r="CH558" s="1107" t="e">
        <f>IF($E551&gt;0,CH556/$E551,"-")</f>
        <v>#N/A</v>
      </c>
      <c r="CI558" s="1107"/>
      <c r="CJ558" s="1107" t="e">
        <f>IF($E551&gt;0,CJ556/$E551,"-")</f>
        <v>#N/A</v>
      </c>
      <c r="CK558" s="1107"/>
      <c r="CL558" s="1107" t="e">
        <f>IF($E551&gt;0,CL556/$E551,"-")</f>
        <v>#N/A</v>
      </c>
      <c r="CM558" s="1107"/>
      <c r="CN558" s="1107" t="e">
        <f>IF($E551&gt;0,CN556/$E551,"-")</f>
        <v>#N/A</v>
      </c>
      <c r="CO558" s="1107"/>
      <c r="CP558" s="1107" t="e">
        <f>IF($E551&gt;0,CP556/$E551,"-")</f>
        <v>#N/A</v>
      </c>
      <c r="CQ558" s="1107"/>
      <c r="CR558" s="1107" t="e">
        <f>IF($E551&gt;0,CR556/$E551,"-")</f>
        <v>#N/A</v>
      </c>
      <c r="CS558" s="1107"/>
      <c r="CT558" s="1107" t="e">
        <f>IF($E551&gt;0,CT556/$E551,"-")</f>
        <v>#N/A</v>
      </c>
      <c r="CU558" s="1107"/>
      <c r="CV558" s="1107" t="e">
        <f>IF($E551&gt;0,CV556/$E551,"-")</f>
        <v>#N/A</v>
      </c>
      <c r="CW558" s="1107"/>
      <c r="CX558" s="1107" t="e">
        <f>IF($E551&gt;0,CX556/$E551,"-")</f>
        <v>#N/A</v>
      </c>
      <c r="CY558" s="1107"/>
      <c r="CZ558" s="1107" t="e">
        <f>IF($E551&gt;0,CZ556/$E551,"-")</f>
        <v>#N/A</v>
      </c>
      <c r="DA558" s="1107"/>
      <c r="DB558" s="1107" t="e">
        <f>IF($E551&gt;0,DB556/$E551,"-")</f>
        <v>#N/A</v>
      </c>
      <c r="DC558" s="1107"/>
      <c r="DD558" s="1107" t="e">
        <f>IF($E551&gt;0,DD556/$E551,"-")</f>
        <v>#N/A</v>
      </c>
      <c r="DE558" s="1107"/>
      <c r="DF558" s="1107" t="e">
        <f>IF($E551&gt;0,DF556/$E551,"-")</f>
        <v>#N/A</v>
      </c>
      <c r="DG558" s="1107"/>
      <c r="DH558" s="1107" t="e">
        <f>IF($E551&gt;0,DH556/$E551,"-")</f>
        <v>#N/A</v>
      </c>
      <c r="DI558" s="1107"/>
      <c r="DJ558" s="1112" t="e">
        <f>IF($E551&gt;0,DJ556/$E551,"-")</f>
        <v>#N/A</v>
      </c>
      <c r="DK558" s="1112"/>
      <c r="DL558" s="1107" t="e">
        <f>IF($E551&gt;0,DL556/$E551,"-")</f>
        <v>#N/A</v>
      </c>
      <c r="DM558" s="1107"/>
      <c r="DN558" s="1107" t="e">
        <f>IF($E551&gt;0,DN556/$E551,"-")</f>
        <v>#N/A</v>
      </c>
      <c r="DO558" s="1107"/>
      <c r="DP558" s="1107" t="e">
        <f>IF($E551&gt;0,DP556/$E551,"-")</f>
        <v>#N/A</v>
      </c>
      <c r="DQ558" s="1107"/>
      <c r="DR558" s="1107" t="e">
        <f>IF($E551&gt;0,DR556/$E551,"-")</f>
        <v>#N/A</v>
      </c>
      <c r="DS558" s="1107"/>
      <c r="DT558" s="1107" t="e">
        <f>IF($E551&gt;0,DT556/$E551,"-")</f>
        <v>#N/A</v>
      </c>
      <c r="DU558" s="1107"/>
      <c r="DV558" s="1107" t="e">
        <f>IF($E551&gt;0,DV556/$E551,"-")</f>
        <v>#N/A</v>
      </c>
      <c r="DW558" s="1107"/>
      <c r="DX558" s="1107" t="e">
        <f>IF($E551&gt;0,DX556/$E551,"-")</f>
        <v>#N/A</v>
      </c>
      <c r="DY558" s="1107"/>
      <c r="DZ558" s="1107" t="e">
        <f>IF($E551&gt;0,DZ556/$E551,"-")</f>
        <v>#N/A</v>
      </c>
      <c r="EA558" s="1107"/>
      <c r="EB558" s="1107" t="e">
        <f>IF($E551&gt;0,EB556/$E551,"-")</f>
        <v>#N/A</v>
      </c>
      <c r="EC558" s="1107"/>
      <c r="ED558" s="1107" t="e">
        <f>IF($E551&gt;0,ED556/$E551,"-")</f>
        <v>#N/A</v>
      </c>
      <c r="EE558" s="1107"/>
      <c r="EF558" s="1107" t="e">
        <f>IF($E551&gt;0,EF556/$E551,"-")</f>
        <v>#N/A</v>
      </c>
      <c r="EG558" s="1107"/>
      <c r="EH558" s="1107" t="e">
        <f>IF($E551&gt;0,EH556/$E551,"-")</f>
        <v>#N/A</v>
      </c>
      <c r="EI558" s="1107"/>
      <c r="EJ558" s="1107" t="e">
        <f>IF($E551&gt;0,EJ556/$E551,"-")</f>
        <v>#N/A</v>
      </c>
      <c r="EK558" s="1107"/>
      <c r="EL558" s="1107" t="e">
        <f>IF($E551&gt;0,EL556/$E551,"-")</f>
        <v>#N/A</v>
      </c>
      <c r="EM558" s="1107"/>
      <c r="EN558" s="1107" t="e">
        <f>IF($E551&gt;0,EN556/$E551,"-")</f>
        <v>#N/A</v>
      </c>
      <c r="EO558" s="1107"/>
      <c r="EP558" s="1107" t="e">
        <f>IF($E551&gt;0,EP556/$E551,"-")</f>
        <v>#N/A</v>
      </c>
      <c r="EQ558" s="1107"/>
      <c r="ER558" s="1107" t="e">
        <f>IF($E551&gt;0,ER556/$E551,"-")</f>
        <v>#N/A</v>
      </c>
      <c r="ES558" s="1107"/>
      <c r="ET558" s="1107" t="e">
        <f>IF($E551&gt;0,ET556/$E551,"-")</f>
        <v>#N/A</v>
      </c>
      <c r="EU558" s="1107"/>
      <c r="EV558" s="1107" t="e">
        <f>IF($E551&gt;0,EV556/$E551,"-")</f>
        <v>#N/A</v>
      </c>
      <c r="EW558" s="1107"/>
      <c r="EX558" s="1107" t="e">
        <f>IF($E551&gt;0,EX556/$E551,"-")</f>
        <v>#N/A</v>
      </c>
      <c r="EY558" s="1107"/>
      <c r="EZ558" s="1107" t="e">
        <f>IF($E551&gt;0,EZ556/$E551,"-")</f>
        <v>#N/A</v>
      </c>
      <c r="FA558" s="1107"/>
      <c r="FB558" s="1107" t="e">
        <f>IF($E551&gt;0,FB556/$E551,"-")</f>
        <v>#N/A</v>
      </c>
      <c r="FC558" s="1107"/>
      <c r="FD558" s="1107" t="e">
        <f>IF($E551&gt;0,FD556/$E551,"-")</f>
        <v>#N/A</v>
      </c>
      <c r="FE558" s="1107"/>
      <c r="FF558" s="1107" t="e">
        <f>IF($E551&gt;0,FF556/$E551,"-")</f>
        <v>#N/A</v>
      </c>
      <c r="FG558" s="1107"/>
      <c r="FH558" s="1107" t="e">
        <f>IF($E551&gt;0,FH556/$E551,"-")</f>
        <v>#N/A</v>
      </c>
      <c r="FI558" s="1107"/>
      <c r="FJ558" s="1107" t="e">
        <f>IF($E551&gt;0,FJ556/$E551,"-")</f>
        <v>#N/A</v>
      </c>
      <c r="FK558" s="1107"/>
      <c r="FL558" s="1107" t="e">
        <f>IF($E551&gt;0,FL556/$E551,"-")</f>
        <v>#N/A</v>
      </c>
      <c r="FM558" s="1107"/>
      <c r="FN558" s="1107" t="e">
        <f>IF($E551&gt;0,FN556/$E551,"-")</f>
        <v>#N/A</v>
      </c>
      <c r="FO558" s="1107"/>
      <c r="FP558" s="1107" t="e">
        <f>IF($E551&gt;0,FP556/$E551,"-")</f>
        <v>#N/A</v>
      </c>
      <c r="FQ558" s="1107"/>
      <c r="FR558" s="1107" t="e">
        <f>IF($E551&gt;0,FR556/$E551,"-")</f>
        <v>#N/A</v>
      </c>
      <c r="FS558" s="1107"/>
      <c r="FT558" s="1107" t="e">
        <f>IF($E551&gt;0,FT556/$E551,"-")</f>
        <v>#N/A</v>
      </c>
      <c r="FU558" s="1107"/>
      <c r="FV558" s="1107" t="e">
        <f>IF($E551&gt;0,FV556/$E551,"-")</f>
        <v>#N/A</v>
      </c>
      <c r="FW558" s="1107"/>
      <c r="FX558" s="1107" t="e">
        <f>IF($E551&gt;0,FX556/$E551,"-")</f>
        <v>#N/A</v>
      </c>
      <c r="FY558" s="1107"/>
      <c r="FZ558" s="1107" t="e">
        <f>IF($E551&gt;0,FZ556/$E551,"-")</f>
        <v>#N/A</v>
      </c>
      <c r="GA558" s="1107"/>
      <c r="GB558" s="1107" t="e">
        <f>IF($E551&gt;0,GB556/$E551,"-")</f>
        <v>#N/A</v>
      </c>
      <c r="GC558" s="1107"/>
      <c r="GD558" s="1107" t="e">
        <f>IF($E551&gt;0,GD556/$E551,"-")</f>
        <v>#N/A</v>
      </c>
      <c r="GE558" s="1107"/>
      <c r="GF558" s="1107" t="e">
        <f>IF($E551&gt;0,GF556/$E551,"-")</f>
        <v>#N/A</v>
      </c>
      <c r="GG558" s="1107"/>
      <c r="GH558" s="1107" t="e">
        <f>IF($E551&gt;0,GH556/$E551,"-")</f>
        <v>#N/A</v>
      </c>
      <c r="GI558" s="1107"/>
      <c r="GJ558" s="1107" t="e">
        <f>IF($E551&gt;0,GJ556/$E551,"-")</f>
        <v>#N/A</v>
      </c>
      <c r="GK558" s="1107"/>
      <c r="GL558" s="1107" t="e">
        <f>IF($E551&gt;0,GL556/$E551,"-")</f>
        <v>#N/A</v>
      </c>
      <c r="GM558" s="1107"/>
      <c r="GN558" s="1107" t="e">
        <f>IF($E551&gt;0,GN556/$E551,"-")</f>
        <v>#N/A</v>
      </c>
      <c r="GO558" s="1107"/>
      <c r="GP558" s="1107" t="e">
        <f>IF($E551&gt;0,GP556/$E551,"-")</f>
        <v>#N/A</v>
      </c>
      <c r="GQ558" s="1107"/>
      <c r="GR558" s="1107" t="e">
        <f>IF($E551&gt;0,GR556/$E551,"-")</f>
        <v>#N/A</v>
      </c>
      <c r="GS558" s="1107"/>
      <c r="GT558" s="1107" t="e">
        <f>IF($E551&gt;0,GT556/$E551,"-")</f>
        <v>#N/A</v>
      </c>
      <c r="GU558" s="1107"/>
      <c r="GV558" s="1107" t="e">
        <f t="shared" ref="GV558" si="2315">IF($E551&gt;0,GV556/$E551,"-")</f>
        <v>#N/A</v>
      </c>
      <c r="GW558" s="1107"/>
      <c r="GX558" s="1107" t="e">
        <f t="shared" ref="GX558" si="2316">IF($E551&gt;0,GX556/$E551,"-")</f>
        <v>#N/A</v>
      </c>
      <c r="GY558" s="1107"/>
      <c r="GZ558" s="1107" t="e">
        <f t="shared" ref="GZ558" si="2317">IF($E551&gt;0,GZ556/$E551,"-")</f>
        <v>#N/A</v>
      </c>
      <c r="HA558" s="1107"/>
      <c r="HB558" s="1107" t="e">
        <f>IF($E551&gt;0,HB556/$E551,"-")</f>
        <v>#N/A</v>
      </c>
      <c r="HC558" s="1107"/>
      <c r="HD558" s="1107" t="e">
        <f t="shared" ref="HD558" si="2318">IF($E551&gt;0,HD556/$E551,"-")</f>
        <v>#N/A</v>
      </c>
      <c r="HE558" s="1107"/>
      <c r="HF558" s="1107" t="e">
        <f t="shared" ref="HF558" si="2319">IF($E551&gt;0,HF556/$E551,"-")</f>
        <v>#N/A</v>
      </c>
      <c r="HG558" s="1107"/>
      <c r="HH558" s="1107" t="e">
        <f t="shared" ref="HH558" si="2320">IF($E551&gt;0,HH556/$E551,"-")</f>
        <v>#N/A</v>
      </c>
      <c r="HI558" s="1107"/>
    </row>
    <row r="559" spans="1:217" s="5" customFormat="1" ht="15" hidden="1" customHeight="1">
      <c r="A559" s="677"/>
      <c r="B559" s="678"/>
      <c r="C559" s="678"/>
      <c r="D559" s="679"/>
      <c r="E559" s="679"/>
      <c r="F559" s="678"/>
      <c r="G559" s="678"/>
      <c r="H559" s="678"/>
      <c r="I559" s="678"/>
      <c r="J559" s="678"/>
      <c r="K559" s="678"/>
      <c r="L559" s="1178"/>
      <c r="M559" s="1178"/>
      <c r="N559" s="1178"/>
      <c r="O559" s="1178"/>
      <c r="P559" s="1178"/>
      <c r="Q559" s="1178"/>
      <c r="R559" s="1178"/>
      <c r="S559" s="1192"/>
      <c r="T559" s="1180"/>
      <c r="U559" s="1178"/>
      <c r="V559" s="1178"/>
      <c r="W559" s="1178"/>
      <c r="X559" s="1178"/>
      <c r="Y559" s="1178"/>
      <c r="Z559" s="1178"/>
      <c r="AA559" s="1192"/>
      <c r="AB559" s="1180"/>
      <c r="AC559" s="1178"/>
      <c r="AD559" s="1178"/>
      <c r="AE559" s="1178"/>
      <c r="AF559" s="1178"/>
      <c r="AG559" s="1178"/>
      <c r="AH559" s="1178"/>
      <c r="AI559" s="1192"/>
      <c r="AJ559" s="1180"/>
      <c r="AK559" s="1178"/>
      <c r="AL559" s="1178"/>
      <c r="AM559" s="1178"/>
      <c r="AN559" s="1178"/>
      <c r="AO559" s="1178"/>
      <c r="AP559" s="1178"/>
      <c r="AQ559" s="1192"/>
      <c r="AR559" s="1180"/>
      <c r="AS559" s="1178"/>
      <c r="AT559" s="831"/>
      <c r="AU559" s="831"/>
      <c r="AV559" s="831"/>
      <c r="AW559" s="831"/>
      <c r="AX559" s="831"/>
      <c r="AY559" s="832"/>
      <c r="AZ559" s="833"/>
      <c r="BA559" s="831"/>
      <c r="BB559" s="831"/>
      <c r="BC559" s="831"/>
      <c r="BD559" s="831"/>
      <c r="BE559" s="831"/>
      <c r="BF559" s="831"/>
      <c r="BG559" s="832"/>
      <c r="BH559" s="833"/>
      <c r="BI559" s="831"/>
      <c r="BJ559" s="831"/>
      <c r="BK559" s="831"/>
      <c r="BL559" s="831"/>
      <c r="BM559" s="831"/>
      <c r="BN559" s="831"/>
      <c r="BO559" s="832"/>
      <c r="BP559" s="833"/>
      <c r="BQ559" s="831"/>
      <c r="BR559" s="831"/>
      <c r="BS559" s="831"/>
      <c r="BT559" s="831"/>
      <c r="BU559" s="831"/>
      <c r="BV559" s="831"/>
      <c r="BW559" s="832"/>
      <c r="BX559" s="833"/>
      <c r="BY559" s="831"/>
      <c r="BZ559" s="831"/>
      <c r="CA559" s="831"/>
      <c r="CB559" s="831"/>
      <c r="CC559" s="831"/>
      <c r="CD559" s="1178"/>
      <c r="CE559" s="1179"/>
      <c r="CF559" s="1180"/>
      <c r="CG559" s="1181"/>
      <c r="CH559" s="1178"/>
      <c r="CI559" s="1181"/>
      <c r="CJ559" s="1178"/>
      <c r="CK559" s="1181"/>
      <c r="CL559" s="1178"/>
      <c r="CM559" s="1179"/>
      <c r="CN559" s="1180"/>
      <c r="CO559" s="1181"/>
      <c r="CP559" s="1182"/>
      <c r="CQ559" s="1183"/>
      <c r="CR559" s="1182"/>
      <c r="CS559" s="1183"/>
      <c r="CT559" s="834"/>
      <c r="CU559" s="835"/>
      <c r="CV559" s="836"/>
      <c r="CW559" s="834"/>
      <c r="CX559" s="834"/>
      <c r="CY559" s="834"/>
      <c r="CZ559" s="834"/>
      <c r="DA559" s="834"/>
      <c r="DB559" s="834"/>
      <c r="DC559" s="835"/>
      <c r="DD559" s="836"/>
      <c r="DE559" s="834"/>
      <c r="DF559" s="834"/>
      <c r="DG559" s="834"/>
      <c r="DH559" s="834"/>
      <c r="DI559" s="834"/>
      <c r="DJ559" s="977"/>
      <c r="DK559" s="977"/>
      <c r="DL559" s="836"/>
      <c r="DM559" s="834"/>
      <c r="DN559" s="834"/>
      <c r="DO559" s="834"/>
      <c r="DP559" s="834"/>
      <c r="DQ559" s="834"/>
      <c r="DR559" s="834"/>
      <c r="DS559" s="835"/>
      <c r="DT559" s="836"/>
      <c r="DU559" s="834"/>
      <c r="DV559" s="834"/>
      <c r="DW559" s="834"/>
      <c r="DX559" s="834"/>
      <c r="DY559" s="834"/>
      <c r="DZ559" s="834"/>
      <c r="EA559" s="835"/>
      <c r="EB559" s="836"/>
      <c r="EC559" s="834"/>
      <c r="ED559" s="834"/>
      <c r="EE559" s="834"/>
      <c r="EF559" s="834"/>
      <c r="EG559" s="834"/>
      <c r="EH559" s="834"/>
      <c r="EI559" s="835"/>
      <c r="EJ559" s="836"/>
      <c r="EK559" s="834"/>
      <c r="EL559" s="834"/>
      <c r="EM559" s="834"/>
      <c r="EN559" s="834"/>
      <c r="EO559" s="834"/>
      <c r="EP559" s="834"/>
      <c r="EQ559" s="835"/>
      <c r="ER559" s="836"/>
      <c r="ES559" s="834"/>
      <c r="ET559" s="834"/>
      <c r="EU559" s="834"/>
      <c r="EV559" s="834"/>
      <c r="EW559" s="834"/>
      <c r="EX559" s="834"/>
      <c r="EY559" s="835"/>
      <c r="EZ559" s="836"/>
      <c r="FA559" s="834"/>
      <c r="FB559" s="834"/>
      <c r="FC559" s="834"/>
      <c r="FD559" s="834"/>
      <c r="FE559" s="834"/>
      <c r="FF559" s="834"/>
      <c r="FG559" s="835"/>
      <c r="FH559" s="836"/>
      <c r="FI559" s="834"/>
      <c r="FJ559" s="834"/>
      <c r="FK559" s="834"/>
      <c r="FL559" s="834"/>
      <c r="FM559" s="834"/>
      <c r="FN559" s="834"/>
      <c r="FO559" s="835"/>
      <c r="FP559" s="836"/>
      <c r="FQ559" s="834"/>
      <c r="FR559" s="834"/>
      <c r="FS559" s="834"/>
      <c r="FT559" s="834"/>
      <c r="FU559" s="834"/>
      <c r="FV559" s="834"/>
      <c r="FW559" s="835"/>
      <c r="FX559" s="836"/>
      <c r="FY559" s="834"/>
      <c r="FZ559" s="834"/>
      <c r="GA559" s="834"/>
      <c r="GB559" s="834"/>
      <c r="GC559" s="834"/>
      <c r="GD559" s="834"/>
      <c r="GE559" s="835"/>
      <c r="GF559" s="836"/>
      <c r="GG559" s="834"/>
      <c r="GH559" s="834"/>
      <c r="GI559" s="834"/>
      <c r="GJ559" s="834"/>
      <c r="GK559" s="834"/>
      <c r="GL559" s="834"/>
      <c r="GM559" s="835"/>
      <c r="GN559" s="836"/>
      <c r="GO559" s="834"/>
      <c r="GP559" s="834"/>
      <c r="GQ559" s="834"/>
      <c r="GR559" s="834"/>
      <c r="GS559" s="834"/>
      <c r="GT559" s="834"/>
      <c r="GU559" s="835"/>
      <c r="GV559" s="834"/>
      <c r="GW559" s="835"/>
      <c r="GX559" s="834"/>
      <c r="GY559" s="835"/>
      <c r="GZ559" s="834"/>
      <c r="HA559" s="835"/>
      <c r="HB559" s="834"/>
      <c r="HC559" s="835"/>
      <c r="HD559" s="834"/>
      <c r="HE559" s="835"/>
      <c r="HF559" s="834"/>
      <c r="HG559" s="835"/>
      <c r="HH559" s="834"/>
      <c r="HI559" s="835"/>
    </row>
    <row r="560" spans="1:217" ht="12.75" hidden="1" customHeight="1">
      <c r="A560" s="1139" t="s">
        <v>413</v>
      </c>
      <c r="B560" s="1140" t="e">
        <f>VLOOKUP(A560,PLANEJAMENTO!$B$10:$C$56,2,FALSE)</f>
        <v>#N/A</v>
      </c>
      <c r="C560" s="1139" t="e">
        <f>VLOOKUP(A560,PLANEJAMENTO!$B$10:$D$56,3,FALSE)</f>
        <v>#N/A</v>
      </c>
      <c r="D560" s="1141" t="e">
        <f>VLOOKUP(A560,PLANEJAMENTO!$B$10:$E$56,4,FALSE)</f>
        <v>#N/A</v>
      </c>
      <c r="E560" s="1141" t="e">
        <f>D560</f>
        <v>#N/A</v>
      </c>
      <c r="F560" s="1142"/>
      <c r="G560" s="1141">
        <f>F560*9</f>
        <v>0</v>
      </c>
      <c r="H560" s="733"/>
      <c r="I560" s="1143"/>
      <c r="J560" s="1144"/>
      <c r="K560" s="734" t="s">
        <v>379</v>
      </c>
      <c r="L560" s="1145"/>
      <c r="M560" s="1146"/>
      <c r="N560" s="1145"/>
      <c r="O560" s="1146"/>
      <c r="P560" s="1145"/>
      <c r="Q560" s="1146"/>
      <c r="R560" s="1145"/>
      <c r="S560" s="1146"/>
      <c r="T560" s="1145"/>
      <c r="U560" s="1146"/>
      <c r="V560" s="1145"/>
      <c r="W560" s="1146"/>
      <c r="X560" s="1145"/>
      <c r="Y560" s="1146"/>
      <c r="Z560" s="1145"/>
      <c r="AA560" s="1146"/>
      <c r="AB560" s="1145"/>
      <c r="AC560" s="1146"/>
      <c r="AD560" s="1145"/>
      <c r="AE560" s="1146"/>
      <c r="AF560" s="1145"/>
      <c r="AG560" s="1146"/>
      <c r="AH560" s="1145"/>
      <c r="AI560" s="1146"/>
      <c r="AJ560" s="1145"/>
      <c r="AK560" s="1146"/>
      <c r="AL560" s="1145"/>
      <c r="AM560" s="1146"/>
      <c r="AN560" s="1145"/>
      <c r="AO560" s="1146"/>
      <c r="AP560" s="1145"/>
      <c r="AQ560" s="1146"/>
      <c r="AR560" s="1145"/>
      <c r="AS560" s="1146"/>
      <c r="AT560" s="1145"/>
      <c r="AU560" s="1146"/>
      <c r="AV560" s="1145"/>
      <c r="AW560" s="1146"/>
      <c r="AX560" s="1145"/>
      <c r="AY560" s="1146"/>
      <c r="AZ560" s="1145"/>
      <c r="BA560" s="1146"/>
      <c r="BB560" s="1145"/>
      <c r="BC560" s="1146"/>
      <c r="BD560" s="1145"/>
      <c r="BE560" s="1146"/>
      <c r="BF560" s="1189"/>
      <c r="BG560" s="1190"/>
      <c r="BH560" s="1145"/>
      <c r="BI560" s="1146"/>
      <c r="BJ560" s="1145"/>
      <c r="BK560" s="1146"/>
      <c r="BL560" s="1145"/>
      <c r="BM560" s="1146"/>
      <c r="BN560" s="1145"/>
      <c r="BO560" s="1146"/>
      <c r="BP560" s="1145"/>
      <c r="BQ560" s="1146"/>
      <c r="BR560" s="1132"/>
      <c r="BS560" s="1132"/>
      <c r="BT560" s="1132"/>
      <c r="BU560" s="1132"/>
      <c r="BV560" s="1132"/>
      <c r="BW560" s="1132"/>
      <c r="BX560" s="1132"/>
      <c r="BY560" s="1132"/>
      <c r="BZ560" s="1132"/>
      <c r="CA560" s="1132"/>
      <c r="CB560" s="1132"/>
      <c r="CC560" s="1132"/>
      <c r="CD560" s="1132"/>
      <c r="CE560" s="1132"/>
      <c r="CF560" s="1132"/>
      <c r="CG560" s="1132"/>
      <c r="CH560" s="1132"/>
      <c r="CI560" s="1132"/>
      <c r="CJ560" s="1132"/>
      <c r="CK560" s="1132"/>
      <c r="CL560" s="1132"/>
      <c r="CM560" s="1132"/>
      <c r="CN560" s="1132"/>
      <c r="CO560" s="1132"/>
      <c r="CP560" s="1132"/>
      <c r="CQ560" s="1132"/>
      <c r="CR560" s="1132"/>
      <c r="CS560" s="1132"/>
      <c r="CT560" s="1132"/>
      <c r="CU560" s="1132"/>
      <c r="CV560" s="1132"/>
      <c r="CW560" s="1132"/>
      <c r="CX560" s="1132"/>
      <c r="CY560" s="1132"/>
      <c r="CZ560" s="1132"/>
      <c r="DA560" s="1132"/>
      <c r="DB560" s="1132"/>
      <c r="DC560" s="1132"/>
      <c r="DD560" s="1132"/>
      <c r="DE560" s="1132"/>
      <c r="DF560" s="1132"/>
      <c r="DG560" s="1132"/>
      <c r="DH560" s="1132"/>
      <c r="DI560" s="1132"/>
      <c r="DJ560" s="1138"/>
      <c r="DK560" s="1138"/>
      <c r="DL560" s="1132"/>
      <c r="DM560" s="1132"/>
      <c r="DN560" s="1132"/>
      <c r="DO560" s="1132"/>
      <c r="DP560" s="1132"/>
      <c r="DQ560" s="1132"/>
      <c r="DR560" s="1132"/>
      <c r="DS560" s="1132"/>
      <c r="DT560" s="1132"/>
      <c r="DU560" s="1132"/>
      <c r="DV560" s="1132"/>
      <c r="DW560" s="1132"/>
      <c r="DX560" s="1132"/>
      <c r="DY560" s="1132"/>
      <c r="DZ560" s="1132"/>
      <c r="EA560" s="1132"/>
      <c r="EB560" s="1132"/>
      <c r="EC560" s="1132"/>
      <c r="ED560" s="1132"/>
      <c r="EE560" s="1132"/>
      <c r="EF560" s="1132"/>
      <c r="EG560" s="1132"/>
      <c r="EH560" s="1132"/>
      <c r="EI560" s="1132"/>
      <c r="EJ560" s="1132"/>
      <c r="EK560" s="1132"/>
      <c r="EL560" s="1132"/>
      <c r="EM560" s="1132"/>
      <c r="EN560" s="1132"/>
      <c r="EO560" s="1132"/>
      <c r="EP560" s="1132"/>
      <c r="EQ560" s="1132"/>
      <c r="ER560" s="1132"/>
      <c r="ES560" s="1132"/>
      <c r="ET560" s="1132"/>
      <c r="EU560" s="1132"/>
      <c r="EV560" s="1132"/>
      <c r="EW560" s="1132"/>
      <c r="EX560" s="1132"/>
      <c r="EY560" s="1132"/>
      <c r="EZ560" s="1132"/>
      <c r="FA560" s="1132"/>
      <c r="FB560" s="1132"/>
      <c r="FC560" s="1132"/>
      <c r="FD560" s="1132"/>
      <c r="FE560" s="1132"/>
      <c r="FF560" s="1132"/>
      <c r="FG560" s="1132"/>
      <c r="FH560" s="1132"/>
      <c r="FI560" s="1132"/>
      <c r="FJ560" s="1132"/>
      <c r="FK560" s="1132"/>
      <c r="FL560" s="1132"/>
      <c r="FM560" s="1132"/>
      <c r="FN560" s="1132"/>
      <c r="FO560" s="1132"/>
      <c r="FP560" s="1132"/>
      <c r="FQ560" s="1132"/>
      <c r="FR560" s="1132"/>
      <c r="FS560" s="1132"/>
      <c r="FT560" s="1132"/>
      <c r="FU560" s="1132"/>
      <c r="FV560" s="1132"/>
      <c r="FW560" s="1132"/>
      <c r="FX560" s="1132"/>
      <c r="FY560" s="1132"/>
      <c r="FZ560" s="1132"/>
      <c r="GA560" s="1132"/>
      <c r="GB560" s="1132"/>
      <c r="GC560" s="1132"/>
      <c r="GD560" s="1132"/>
      <c r="GE560" s="1132"/>
      <c r="GF560" s="1132"/>
      <c r="GG560" s="1132"/>
      <c r="GH560" s="1132"/>
      <c r="GI560" s="1132"/>
      <c r="GJ560" s="1132"/>
      <c r="GK560" s="1132"/>
      <c r="GL560" s="1132"/>
      <c r="GM560" s="1132"/>
      <c r="GN560" s="1132"/>
      <c r="GO560" s="1132"/>
      <c r="GP560" s="1132"/>
      <c r="GQ560" s="1132"/>
      <c r="GR560" s="1132"/>
      <c r="GS560" s="1132"/>
      <c r="GT560" s="1132"/>
      <c r="GU560" s="1132"/>
      <c r="GV560" s="1132"/>
      <c r="GW560" s="1132"/>
      <c r="GX560" s="1132"/>
      <c r="GY560" s="1132"/>
      <c r="GZ560" s="1132"/>
      <c r="HA560" s="1132"/>
      <c r="HB560" s="1132"/>
      <c r="HC560" s="1132"/>
      <c r="HD560" s="1132"/>
      <c r="HE560" s="1132"/>
      <c r="HF560" s="1132"/>
      <c r="HG560" s="1132"/>
      <c r="HH560" s="1132"/>
      <c r="HI560" s="1132"/>
    </row>
    <row r="561" spans="1:217" ht="12.75" hidden="1" customHeight="1">
      <c r="A561" s="1139"/>
      <c r="B561" s="1140"/>
      <c r="C561" s="1139"/>
      <c r="D561" s="1141"/>
      <c r="E561" s="1141"/>
      <c r="F561" s="1142"/>
      <c r="G561" s="1141"/>
      <c r="H561" s="733"/>
      <c r="I561" s="1143"/>
      <c r="J561" s="1144"/>
      <c r="K561" s="837" t="s">
        <v>380</v>
      </c>
      <c r="L561" s="1133"/>
      <c r="M561" s="1134"/>
      <c r="N561" s="1133"/>
      <c r="O561" s="1134"/>
      <c r="P561" s="1133"/>
      <c r="Q561" s="1134"/>
      <c r="R561" s="1133"/>
      <c r="S561" s="1134"/>
      <c r="T561" s="1133"/>
      <c r="U561" s="1134"/>
      <c r="V561" s="1133"/>
      <c r="W561" s="1134"/>
      <c r="X561" s="1133"/>
      <c r="Y561" s="1134"/>
      <c r="Z561" s="1133"/>
      <c r="AA561" s="1134"/>
      <c r="AB561" s="1133"/>
      <c r="AC561" s="1134"/>
      <c r="AD561" s="1133"/>
      <c r="AE561" s="1134"/>
      <c r="AF561" s="1133"/>
      <c r="AG561" s="1134"/>
      <c r="AH561" s="1133"/>
      <c r="AI561" s="1134"/>
      <c r="AJ561" s="1133"/>
      <c r="AK561" s="1134"/>
      <c r="AL561" s="1133"/>
      <c r="AM561" s="1134"/>
      <c r="AN561" s="1133"/>
      <c r="AO561" s="1134"/>
      <c r="AP561" s="1133"/>
      <c r="AQ561" s="1134"/>
      <c r="AR561" s="1133"/>
      <c r="AS561" s="1134"/>
      <c r="AT561" s="1133"/>
      <c r="AU561" s="1134"/>
      <c r="AV561" s="1133"/>
      <c r="AW561" s="1134"/>
      <c r="AX561" s="1133"/>
      <c r="AY561" s="1134"/>
      <c r="AZ561" s="1133"/>
      <c r="BA561" s="1134"/>
      <c r="BB561" s="1133"/>
      <c r="BC561" s="1134"/>
      <c r="BD561" s="1133"/>
      <c r="BE561" s="1134"/>
      <c r="BF561" s="1133"/>
      <c r="BG561" s="1134"/>
      <c r="BH561" s="1133"/>
      <c r="BI561" s="1134"/>
      <c r="BJ561" s="1133"/>
      <c r="BK561" s="1134"/>
      <c r="BL561" s="1133"/>
      <c r="BM561" s="1134"/>
      <c r="BN561" s="1133"/>
      <c r="BO561" s="1134"/>
      <c r="BP561" s="1133"/>
      <c r="BQ561" s="1134"/>
      <c r="BR561" s="1129"/>
      <c r="BS561" s="1129"/>
      <c r="BT561" s="1129"/>
      <c r="BU561" s="1129"/>
      <c r="BV561" s="1129"/>
      <c r="BW561" s="1129"/>
      <c r="BX561" s="1129"/>
      <c r="BY561" s="1129"/>
      <c r="BZ561" s="1129"/>
      <c r="CA561" s="1129"/>
      <c r="CB561" s="1129"/>
      <c r="CC561" s="1129"/>
      <c r="CD561" s="1129"/>
      <c r="CE561" s="1129"/>
      <c r="CF561" s="1129"/>
      <c r="CG561" s="1129"/>
      <c r="CH561" s="1129"/>
      <c r="CI561" s="1129"/>
      <c r="CJ561" s="1129"/>
      <c r="CK561" s="1129"/>
      <c r="CL561" s="1129"/>
      <c r="CM561" s="1129"/>
      <c r="CN561" s="1129"/>
      <c r="CO561" s="1129"/>
      <c r="CP561" s="1129"/>
      <c r="CQ561" s="1129"/>
      <c r="CR561" s="1129"/>
      <c r="CS561" s="1129"/>
      <c r="CT561" s="1129"/>
      <c r="CU561" s="1129"/>
      <c r="CV561" s="1129"/>
      <c r="CW561" s="1129"/>
      <c r="CX561" s="1129"/>
      <c r="CY561" s="1129"/>
      <c r="CZ561" s="1129"/>
      <c r="DA561" s="1129"/>
      <c r="DB561" s="1129"/>
      <c r="DC561" s="1129"/>
      <c r="DD561" s="1129"/>
      <c r="DE561" s="1129"/>
      <c r="DF561" s="1129"/>
      <c r="DG561" s="1129"/>
      <c r="DH561" s="1129"/>
      <c r="DI561" s="1129"/>
      <c r="DJ561" s="1135"/>
      <c r="DK561" s="1135"/>
      <c r="DL561" s="1129"/>
      <c r="DM561" s="1129"/>
      <c r="DN561" s="1129"/>
      <c r="DO561" s="1129"/>
      <c r="DP561" s="1129"/>
      <c r="DQ561" s="1129"/>
      <c r="DR561" s="1129"/>
      <c r="DS561" s="1129"/>
      <c r="DT561" s="1129"/>
      <c r="DU561" s="1129"/>
      <c r="DV561" s="1129"/>
      <c r="DW561" s="1129"/>
      <c r="DX561" s="1129"/>
      <c r="DY561" s="1129"/>
      <c r="DZ561" s="1129"/>
      <c r="EA561" s="1129"/>
      <c r="EB561" s="1129"/>
      <c r="EC561" s="1129"/>
      <c r="ED561" s="1129"/>
      <c r="EE561" s="1129"/>
      <c r="EF561" s="1129"/>
      <c r="EG561" s="1129"/>
      <c r="EH561" s="1129"/>
      <c r="EI561" s="1129"/>
      <c r="EJ561" s="1129"/>
      <c r="EK561" s="1129"/>
      <c r="EL561" s="1129"/>
      <c r="EM561" s="1129"/>
      <c r="EN561" s="1129"/>
      <c r="EO561" s="1129"/>
      <c r="EP561" s="1129"/>
      <c r="EQ561" s="1129"/>
      <c r="ER561" s="1129"/>
      <c r="ES561" s="1129"/>
      <c r="ET561" s="1129"/>
      <c r="EU561" s="1129"/>
      <c r="EV561" s="1129"/>
      <c r="EW561" s="1129"/>
      <c r="EX561" s="1129"/>
      <c r="EY561" s="1129"/>
      <c r="EZ561" s="1129"/>
      <c r="FA561" s="1129"/>
      <c r="FB561" s="1129"/>
      <c r="FC561" s="1129"/>
      <c r="FD561" s="1129"/>
      <c r="FE561" s="1129"/>
      <c r="FF561" s="1129"/>
      <c r="FG561" s="1129"/>
      <c r="FH561" s="1129"/>
      <c r="FI561" s="1129"/>
      <c r="FJ561" s="1129"/>
      <c r="FK561" s="1129"/>
      <c r="FL561" s="1129"/>
      <c r="FM561" s="1129"/>
      <c r="FN561" s="1129"/>
      <c r="FO561" s="1129"/>
      <c r="FP561" s="1129"/>
      <c r="FQ561" s="1129"/>
      <c r="FR561" s="1129"/>
      <c r="FS561" s="1129"/>
      <c r="FT561" s="1129"/>
      <c r="FU561" s="1129"/>
      <c r="FV561" s="1129"/>
      <c r="FW561" s="1129"/>
      <c r="FX561" s="1129"/>
      <c r="FY561" s="1129"/>
      <c r="FZ561" s="1129"/>
      <c r="GA561" s="1129"/>
      <c r="GB561" s="1129"/>
      <c r="GC561" s="1129"/>
      <c r="GD561" s="1129"/>
      <c r="GE561" s="1129"/>
      <c r="GF561" s="1129"/>
      <c r="GG561" s="1129"/>
      <c r="GH561" s="1129"/>
      <c r="GI561" s="1129"/>
      <c r="GJ561" s="1129"/>
      <c r="GK561" s="1129"/>
      <c r="GL561" s="1129"/>
      <c r="GM561" s="1129"/>
      <c r="GN561" s="1129"/>
      <c r="GO561" s="1129"/>
      <c r="GP561" s="1129"/>
      <c r="GQ561" s="1129"/>
      <c r="GR561" s="1129"/>
      <c r="GS561" s="1129"/>
      <c r="GT561" s="1129"/>
      <c r="GU561" s="1129"/>
      <c r="GV561" s="1129"/>
      <c r="GW561" s="1129"/>
      <c r="GX561" s="1129"/>
      <c r="GY561" s="1129"/>
      <c r="GZ561" s="1129"/>
      <c r="HA561" s="1129"/>
      <c r="HB561" s="1129"/>
      <c r="HC561" s="1129"/>
      <c r="HD561" s="1129"/>
      <c r="HE561" s="1129"/>
      <c r="HF561" s="1129"/>
      <c r="HG561" s="1129"/>
      <c r="HH561" s="1129"/>
      <c r="HI561" s="1129"/>
    </row>
    <row r="562" spans="1:217" ht="12.75" hidden="1" customHeight="1">
      <c r="A562" s="1139"/>
      <c r="B562" s="1140"/>
      <c r="C562" s="1139"/>
      <c r="D562" s="1141"/>
      <c r="E562" s="1141"/>
      <c r="F562" s="1142"/>
      <c r="G562" s="1141"/>
      <c r="H562" s="733"/>
      <c r="I562" s="1143"/>
      <c r="J562" s="1144"/>
      <c r="K562" s="838" t="s">
        <v>381</v>
      </c>
      <c r="L562" s="1125">
        <f>(L560*L561*$G560)*$L$8</f>
        <v>0</v>
      </c>
      <c r="M562" s="1126"/>
      <c r="N562" s="1125">
        <f>(N560*N561*$G560)*$L$8</f>
        <v>0</v>
      </c>
      <c r="O562" s="1126"/>
      <c r="P562" s="1125">
        <f>(P560*P561*$G560)*$L$8</f>
        <v>0</v>
      </c>
      <c r="Q562" s="1126"/>
      <c r="R562" s="1125">
        <f>(R560*R561*$G560)*$L$8</f>
        <v>0</v>
      </c>
      <c r="S562" s="1126"/>
      <c r="T562" s="1125">
        <f>(T560*T561*$G560)*$T$8</f>
        <v>0</v>
      </c>
      <c r="U562" s="1126"/>
      <c r="V562" s="1125">
        <f>(V560*V561*$G560)*$T$8</f>
        <v>0</v>
      </c>
      <c r="W562" s="1126"/>
      <c r="X562" s="1125">
        <f>(X560*X561*$G560)*$T$8</f>
        <v>0</v>
      </c>
      <c r="Y562" s="1126"/>
      <c r="Z562" s="1125">
        <f>(Z560*Z561*$G560)*$T$8</f>
        <v>0</v>
      </c>
      <c r="AA562" s="1126"/>
      <c r="AB562" s="1125">
        <f>(AB560*AB561*$G560)*$AB$8</f>
        <v>0</v>
      </c>
      <c r="AC562" s="1126"/>
      <c r="AD562" s="1125">
        <f>(AD560*AD561*$G560)*$AB$8</f>
        <v>0</v>
      </c>
      <c r="AE562" s="1126"/>
      <c r="AF562" s="1125">
        <f>(AF560*AF561*$G560)*$AB$8</f>
        <v>0</v>
      </c>
      <c r="AG562" s="1126"/>
      <c r="AH562" s="1125">
        <f>(AH560*AH561*$G560)*$AB$8</f>
        <v>0</v>
      </c>
      <c r="AI562" s="1126"/>
      <c r="AJ562" s="1125">
        <f>(AJ560*AJ561*$G560)*$AJ$8</f>
        <v>0</v>
      </c>
      <c r="AK562" s="1126"/>
      <c r="AL562" s="1125">
        <f>(AL560*AL561*$G560)*$AJ$8</f>
        <v>0</v>
      </c>
      <c r="AM562" s="1126"/>
      <c r="AN562" s="1125">
        <f>(AN560*AN561*$G560)*$AJ$8</f>
        <v>0</v>
      </c>
      <c r="AO562" s="1126"/>
      <c r="AP562" s="1125">
        <f>(AP560*AP561*$G560)*$AJ$8</f>
        <v>0</v>
      </c>
      <c r="AQ562" s="1126"/>
      <c r="AR562" s="1125">
        <f>(AR560*AR561*$G560)*$AT$8</f>
        <v>0</v>
      </c>
      <c r="AS562" s="1126"/>
      <c r="AT562" s="1125">
        <f>(AT560*AT561*$G560)*$AT$8</f>
        <v>0</v>
      </c>
      <c r="AU562" s="1126"/>
      <c r="AV562" s="1125">
        <f>(AV560*AV561*$G560)*$AT$8</f>
        <v>0</v>
      </c>
      <c r="AW562" s="1126"/>
      <c r="AX562" s="1125">
        <f>(AX560*AX561*$G560)*$AT$8</f>
        <v>0</v>
      </c>
      <c r="AY562" s="1126"/>
      <c r="AZ562" s="1125">
        <f>(AZ560*AZ561*$G560)*$BB$8</f>
        <v>0</v>
      </c>
      <c r="BA562" s="1126"/>
      <c r="BB562" s="1125">
        <f>(BB560*BB561*$G560)*$BB$8</f>
        <v>0</v>
      </c>
      <c r="BC562" s="1126"/>
      <c r="BD562" s="1125">
        <f>(BD560*BD561*$G560)*$BB$8</f>
        <v>0</v>
      </c>
      <c r="BE562" s="1126"/>
      <c r="BF562" s="1125">
        <f>(BF560*BF561*$G560)*$BB$8</f>
        <v>0</v>
      </c>
      <c r="BG562" s="1126"/>
      <c r="BH562" s="1125">
        <f>(BH560*BH561*$G560)*$BJ$8</f>
        <v>0</v>
      </c>
      <c r="BI562" s="1126"/>
      <c r="BJ562" s="1125">
        <f>(BJ560*BJ561*$G560)*$BJ$8</f>
        <v>0</v>
      </c>
      <c r="BK562" s="1126"/>
      <c r="BL562" s="1125">
        <f>(BL560*BL561*$G560)*$BJ$8</f>
        <v>0</v>
      </c>
      <c r="BM562" s="1126"/>
      <c r="BN562" s="1125">
        <f>(BN560*BN561*$G560)*$BJ$8</f>
        <v>0</v>
      </c>
      <c r="BO562" s="1126"/>
      <c r="BP562" s="1125">
        <f>(BP560*BP561*$G560)*$BT$8</f>
        <v>0</v>
      </c>
      <c r="BQ562" s="1126"/>
      <c r="BR562" s="1125">
        <f>(BR560*BR561*$G560)*$BT$8</f>
        <v>0</v>
      </c>
      <c r="BS562" s="1126"/>
      <c r="BT562" s="1125">
        <f>(BT560*BT561*$G560)*$BT$8</f>
        <v>0</v>
      </c>
      <c r="BU562" s="1126"/>
      <c r="BV562" s="1125">
        <f>(BV560*BV561*$G560)*$BT$8</f>
        <v>0</v>
      </c>
      <c r="BW562" s="1126"/>
      <c r="BX562" s="1125">
        <f>(BX560*BX561*$G560)*$CB$8</f>
        <v>0</v>
      </c>
      <c r="BY562" s="1126"/>
      <c r="BZ562" s="1125">
        <f>(BZ560*BZ561*$G560)*$CB$8</f>
        <v>0</v>
      </c>
      <c r="CA562" s="1126"/>
      <c r="CB562" s="1125">
        <f>(CB560*CB561*$G560)*$CB$8</f>
        <v>0</v>
      </c>
      <c r="CC562" s="1126"/>
      <c r="CD562" s="1125">
        <f>(CD560*CD561*$G560)*$CB$8</f>
        <v>0</v>
      </c>
      <c r="CE562" s="1126"/>
      <c r="CF562" s="1125">
        <f>(CF560*CF561*$G560)*$CJ$8</f>
        <v>0</v>
      </c>
      <c r="CG562" s="1126"/>
      <c r="CH562" s="1125">
        <f>(CH560*CH561*$G560)*$CJ$8</f>
        <v>0</v>
      </c>
      <c r="CI562" s="1126"/>
      <c r="CJ562" s="1125">
        <f>(CJ560*CJ561*$G560)*$CJ$8</f>
        <v>0</v>
      </c>
      <c r="CK562" s="1126"/>
      <c r="CL562" s="1125">
        <f>(CL560*CL561*$G560)*$CJ$8</f>
        <v>0</v>
      </c>
      <c r="CM562" s="1126"/>
      <c r="CN562" s="1125">
        <f>(CN560*CN561*$G560)*$CT$8</f>
        <v>0</v>
      </c>
      <c r="CO562" s="1126"/>
      <c r="CP562" s="1125">
        <f>(CP560*CP561*$G560)*$CT$8</f>
        <v>0</v>
      </c>
      <c r="CQ562" s="1126"/>
      <c r="CR562" s="1125">
        <f>(CR560*CR561*$G560)*$CT$8</f>
        <v>0</v>
      </c>
      <c r="CS562" s="1126"/>
      <c r="CT562" s="1125">
        <f>(CT560*CT561*$G560)*$CT$8</f>
        <v>0</v>
      </c>
      <c r="CU562" s="1126"/>
      <c r="CV562" s="1125">
        <f>(CV560*CV561*$G560)*$DB$8</f>
        <v>0</v>
      </c>
      <c r="CW562" s="1126"/>
      <c r="CX562" s="1125">
        <f>(CX560*CX561*$G560)*$DB$8</f>
        <v>0</v>
      </c>
      <c r="CY562" s="1126"/>
      <c r="CZ562" s="1125">
        <f>(CZ560*CZ561*$G560)*$DB$8</f>
        <v>0</v>
      </c>
      <c r="DA562" s="1126"/>
      <c r="DB562" s="1125">
        <f>(DB560*DB561*$G560)*$DB$8</f>
        <v>0</v>
      </c>
      <c r="DC562" s="1126"/>
      <c r="DD562" s="1125">
        <f>(DD560*DD561*$G560)*$DB$8</f>
        <v>0</v>
      </c>
      <c r="DE562" s="1126"/>
      <c r="DF562" s="1125">
        <f>(DF560*DF561*$G560)*$DB$8</f>
        <v>0</v>
      </c>
      <c r="DG562" s="1126"/>
      <c r="DH562" s="1125">
        <f>(DH560*DH561*$G560)*$DB$8</f>
        <v>0</v>
      </c>
      <c r="DI562" s="1126"/>
      <c r="DJ562" s="1130">
        <f>(DJ560*DJ561*$G560)*$DB$8</f>
        <v>0</v>
      </c>
      <c r="DK562" s="1131"/>
      <c r="DL562" s="1125">
        <f>(DL560*DL561*$G560)*$DB$8</f>
        <v>0</v>
      </c>
      <c r="DM562" s="1126"/>
      <c r="DN562" s="1125">
        <f>(DN560*DN561*$G560)*$DB$8</f>
        <v>0</v>
      </c>
      <c r="DO562" s="1126"/>
      <c r="DP562" s="1125">
        <f>(DP560*DP561*$G560)*$DB$8</f>
        <v>0</v>
      </c>
      <c r="DQ562" s="1126"/>
      <c r="DR562" s="1125">
        <f>(DR560*DR561*$G560)*$DB$8</f>
        <v>0</v>
      </c>
      <c r="DS562" s="1126"/>
      <c r="DT562" s="1125">
        <f>(DT560*DT561*$G560)*$DB$8</f>
        <v>0</v>
      </c>
      <c r="DU562" s="1126"/>
      <c r="DV562" s="1125">
        <f>(DV560*DV561*$G560)*$DB$8</f>
        <v>0</v>
      </c>
      <c r="DW562" s="1126"/>
      <c r="DX562" s="1125">
        <f>(DX560*DX561*$G560)*$DB$8</f>
        <v>0</v>
      </c>
      <c r="DY562" s="1126"/>
      <c r="DZ562" s="1125">
        <f>(DZ560*DZ561*$G560)*$DB$8</f>
        <v>0</v>
      </c>
      <c r="EA562" s="1126"/>
      <c r="EB562" s="1125">
        <f>(EB560*EB561*$G560)*$DB$8</f>
        <v>0</v>
      </c>
      <c r="EC562" s="1126"/>
      <c r="ED562" s="1125">
        <f>(ED560*ED561*$G560)*$DB$8</f>
        <v>0</v>
      </c>
      <c r="EE562" s="1126"/>
      <c r="EF562" s="1125">
        <f>(EF560*EF561*$G560)*$DB$8</f>
        <v>0</v>
      </c>
      <c r="EG562" s="1126"/>
      <c r="EH562" s="1125">
        <f>(EH560*EH561*$G560)*$DB$8</f>
        <v>0</v>
      </c>
      <c r="EI562" s="1126"/>
      <c r="EJ562" s="1125">
        <f>(EJ560*EJ561*$G560)*$DB$8</f>
        <v>0</v>
      </c>
      <c r="EK562" s="1126"/>
      <c r="EL562" s="1125">
        <f>(EL560*EL561*$G560)*$DB$8</f>
        <v>0</v>
      </c>
      <c r="EM562" s="1126"/>
      <c r="EN562" s="1125">
        <f>(EN560*EN561*$G560)*$DB$8</f>
        <v>0</v>
      </c>
      <c r="EO562" s="1126"/>
      <c r="EP562" s="1125">
        <f>(EP560*EP561*$G560)*$DB$8</f>
        <v>0</v>
      </c>
      <c r="EQ562" s="1126"/>
      <c r="ER562" s="1125">
        <f>(ER560*ER561*$G560)*$DB$8</f>
        <v>0</v>
      </c>
      <c r="ES562" s="1126"/>
      <c r="ET562" s="1125">
        <f>(ET560*ET561*$G560)*$DB$8</f>
        <v>0</v>
      </c>
      <c r="EU562" s="1126"/>
      <c r="EV562" s="1125">
        <f>(EV560*EV561*$G560)*$DB$8</f>
        <v>0</v>
      </c>
      <c r="EW562" s="1126"/>
      <c r="EX562" s="1125">
        <f>(EX560*EX561*$G560)*$DB$8</f>
        <v>0</v>
      </c>
      <c r="EY562" s="1126"/>
      <c r="EZ562" s="1125">
        <f>(EZ560*EZ561*$G560)*$DB$8</f>
        <v>0</v>
      </c>
      <c r="FA562" s="1126"/>
      <c r="FB562" s="1125">
        <f>(FB560*FB561*$G560)*$DB$8</f>
        <v>0</v>
      </c>
      <c r="FC562" s="1126"/>
      <c r="FD562" s="1125">
        <f>(FD560*FD561*$G560)*$DB$8</f>
        <v>0</v>
      </c>
      <c r="FE562" s="1126"/>
      <c r="FF562" s="1125">
        <f>(FF560*FF561*$G560)*$DB$8</f>
        <v>0</v>
      </c>
      <c r="FG562" s="1126"/>
      <c r="FH562" s="1125">
        <f>(FH560*FH561*$G560)*$DB$8</f>
        <v>0</v>
      </c>
      <c r="FI562" s="1126"/>
      <c r="FJ562" s="1125">
        <f>(FJ560*FJ561*$G560)*$DB$8</f>
        <v>0</v>
      </c>
      <c r="FK562" s="1126"/>
      <c r="FL562" s="1125">
        <f>(FL560*FL561*$G560)*$DB$8</f>
        <v>0</v>
      </c>
      <c r="FM562" s="1126"/>
      <c r="FN562" s="1125">
        <f>(FN560*FN561*$G560)*$DB$8</f>
        <v>0</v>
      </c>
      <c r="FO562" s="1126"/>
      <c r="FP562" s="1125">
        <f>(FP560*FP561*$G560)*$DB$8</f>
        <v>0</v>
      </c>
      <c r="FQ562" s="1126"/>
      <c r="FR562" s="1125">
        <f>(FR560*FR561*$G560)*$DB$8</f>
        <v>0</v>
      </c>
      <c r="FS562" s="1126"/>
      <c r="FT562" s="1125">
        <f>(FT560*FT561*$G560)*$DB$8</f>
        <v>0</v>
      </c>
      <c r="FU562" s="1126"/>
      <c r="FV562" s="1125">
        <f>(FV560*FV561*$G560)*$DB$8</f>
        <v>0</v>
      </c>
      <c r="FW562" s="1126"/>
      <c r="FX562" s="1125">
        <f>(FX560*FX561*$G560)*$DB$8</f>
        <v>0</v>
      </c>
      <c r="FY562" s="1126"/>
      <c r="FZ562" s="1125">
        <f>(FZ560*FZ561*$G560)*$DB$8</f>
        <v>0</v>
      </c>
      <c r="GA562" s="1126"/>
      <c r="GB562" s="1125">
        <f>(GB560*GB561*$G560)*$DB$8</f>
        <v>0</v>
      </c>
      <c r="GC562" s="1126"/>
      <c r="GD562" s="1125">
        <f>(GD560*GD561*$G560)*$DB$8</f>
        <v>0</v>
      </c>
      <c r="GE562" s="1126"/>
      <c r="GF562" s="1125">
        <f>(GF560*GF561*$G560)*$DB$8</f>
        <v>0</v>
      </c>
      <c r="GG562" s="1126"/>
      <c r="GH562" s="1125">
        <f>(GH560*GH561*$G560)*$DB$8</f>
        <v>0</v>
      </c>
      <c r="GI562" s="1126"/>
      <c r="GJ562" s="1125">
        <f>(GJ560*GJ561*$G560)*$DB$8</f>
        <v>0</v>
      </c>
      <c r="GK562" s="1126"/>
      <c r="GL562" s="1125">
        <f>(GL560*GL561*$G560)*$DB$8</f>
        <v>0</v>
      </c>
      <c r="GM562" s="1126"/>
      <c r="GN562" s="1125">
        <f>(GN560*GN561*$G560)*$DB$8</f>
        <v>0</v>
      </c>
      <c r="GO562" s="1126"/>
      <c r="GP562" s="1125">
        <f>(GP560*GP561*$G560)*$DB$8</f>
        <v>0</v>
      </c>
      <c r="GQ562" s="1126"/>
      <c r="GR562" s="1125">
        <f>(GR560*GR561*$G560)*$DB$8</f>
        <v>0</v>
      </c>
      <c r="GS562" s="1126"/>
      <c r="GT562" s="1125">
        <f>(GT560*GT561*$G560)*$DB$8</f>
        <v>0</v>
      </c>
      <c r="GU562" s="1126"/>
      <c r="GV562" s="1125">
        <f t="shared" ref="GV562" si="2321">(GV560*GV561*$G560)*$DB$8</f>
        <v>0</v>
      </c>
      <c r="GW562" s="1126"/>
      <c r="GX562" s="1125">
        <f t="shared" ref="GX562" si="2322">(GX560*GX561*$G560)*$DB$8</f>
        <v>0</v>
      </c>
      <c r="GY562" s="1126"/>
      <c r="GZ562" s="1125">
        <f t="shared" ref="GZ562" si="2323">(GZ560*GZ561*$G560)*$DB$8</f>
        <v>0</v>
      </c>
      <c r="HA562" s="1126"/>
      <c r="HB562" s="1125">
        <f>(HB560*HB561*$G560)*$DB$8</f>
        <v>0</v>
      </c>
      <c r="HC562" s="1126"/>
      <c r="HD562" s="1125">
        <f t="shared" ref="HD562" si="2324">(HD560*HD561*$G560)*$DB$8</f>
        <v>0</v>
      </c>
      <c r="HE562" s="1126"/>
      <c r="HF562" s="1125">
        <f t="shared" ref="HF562" si="2325">(HF560*HF561*$G560)*$DB$8</f>
        <v>0</v>
      </c>
      <c r="HG562" s="1126"/>
      <c r="HH562" s="1125">
        <f t="shared" ref="HH562" si="2326">(HH560*HH561*$G560)*$DB$8</f>
        <v>0</v>
      </c>
      <c r="HI562" s="1126"/>
    </row>
    <row r="563" spans="1:217" ht="12.75" hidden="1" customHeight="1">
      <c r="A563" s="1139"/>
      <c r="B563" s="1140"/>
      <c r="C563" s="1139"/>
      <c r="D563" s="1141"/>
      <c r="E563" s="1141"/>
      <c r="F563" s="1142"/>
      <c r="G563" s="1141"/>
      <c r="H563" s="733"/>
      <c r="I563" s="1143"/>
      <c r="J563" s="1144"/>
      <c r="K563" s="839" t="s">
        <v>382</v>
      </c>
      <c r="L563" s="1121">
        <f>L562</f>
        <v>0</v>
      </c>
      <c r="M563" s="1122"/>
      <c r="N563" s="1121">
        <f>L563+N562</f>
        <v>0</v>
      </c>
      <c r="O563" s="1122"/>
      <c r="P563" s="1121">
        <f>N563+P562</f>
        <v>0</v>
      </c>
      <c r="Q563" s="1122"/>
      <c r="R563" s="1121">
        <f>P563+R562</f>
        <v>0</v>
      </c>
      <c r="S563" s="1122"/>
      <c r="T563" s="1121">
        <f>R563+T562</f>
        <v>0</v>
      </c>
      <c r="U563" s="1122"/>
      <c r="V563" s="1121">
        <f>T563+V562</f>
        <v>0</v>
      </c>
      <c r="W563" s="1122"/>
      <c r="X563" s="1121">
        <f>V563+X562</f>
        <v>0</v>
      </c>
      <c r="Y563" s="1122"/>
      <c r="Z563" s="1121">
        <f>X563+Z562</f>
        <v>0</v>
      </c>
      <c r="AA563" s="1122"/>
      <c r="AB563" s="1121">
        <f>Z563+AB562</f>
        <v>0</v>
      </c>
      <c r="AC563" s="1122"/>
      <c r="AD563" s="1121">
        <f>AB563+AD562</f>
        <v>0</v>
      </c>
      <c r="AE563" s="1122"/>
      <c r="AF563" s="1121">
        <f>AD563+AF562</f>
        <v>0</v>
      </c>
      <c r="AG563" s="1122"/>
      <c r="AH563" s="1121">
        <f>AF563+AH562</f>
        <v>0</v>
      </c>
      <c r="AI563" s="1122"/>
      <c r="AJ563" s="1121">
        <f>AH563+AJ562</f>
        <v>0</v>
      </c>
      <c r="AK563" s="1122"/>
      <c r="AL563" s="1121">
        <f>AJ563+AL562</f>
        <v>0</v>
      </c>
      <c r="AM563" s="1122"/>
      <c r="AN563" s="1121">
        <f>AL563+AN562</f>
        <v>0</v>
      </c>
      <c r="AO563" s="1122"/>
      <c r="AP563" s="1121">
        <f>AN563+AP562</f>
        <v>0</v>
      </c>
      <c r="AQ563" s="1122"/>
      <c r="AR563" s="1121">
        <f>AP563+AR562</f>
        <v>0</v>
      </c>
      <c r="AS563" s="1122"/>
      <c r="AT563" s="1121">
        <f>AR563+AT562</f>
        <v>0</v>
      </c>
      <c r="AU563" s="1122"/>
      <c r="AV563" s="1121">
        <f>AT563+AV562</f>
        <v>0</v>
      </c>
      <c r="AW563" s="1122"/>
      <c r="AX563" s="1121">
        <f>AV563+AX562</f>
        <v>0</v>
      </c>
      <c r="AY563" s="1122"/>
      <c r="AZ563" s="1121">
        <f>AX563+AZ562</f>
        <v>0</v>
      </c>
      <c r="BA563" s="1122"/>
      <c r="BB563" s="1121">
        <f>AZ563+BB562</f>
        <v>0</v>
      </c>
      <c r="BC563" s="1122"/>
      <c r="BD563" s="1121">
        <f>BB563+BD562</f>
        <v>0</v>
      </c>
      <c r="BE563" s="1122"/>
      <c r="BF563" s="1121">
        <f>BD563+BF562</f>
        <v>0</v>
      </c>
      <c r="BG563" s="1122"/>
      <c r="BH563" s="1121">
        <f>BF563+BH562</f>
        <v>0</v>
      </c>
      <c r="BI563" s="1122"/>
      <c r="BJ563" s="1121">
        <f>BH563+BJ562</f>
        <v>0</v>
      </c>
      <c r="BK563" s="1122"/>
      <c r="BL563" s="1121">
        <f>BJ563+BL562</f>
        <v>0</v>
      </c>
      <c r="BM563" s="1122"/>
      <c r="BN563" s="1121">
        <f>BL563+BN562</f>
        <v>0</v>
      </c>
      <c r="BO563" s="1122"/>
      <c r="BP563" s="1121">
        <f>BN563+BP562</f>
        <v>0</v>
      </c>
      <c r="BQ563" s="1122"/>
      <c r="BR563" s="1121">
        <f>BP563+BR562</f>
        <v>0</v>
      </c>
      <c r="BS563" s="1122"/>
      <c r="BT563" s="1121">
        <f>BR563+BT562</f>
        <v>0</v>
      </c>
      <c r="BU563" s="1122"/>
      <c r="BV563" s="1121">
        <f>BT563+BV562</f>
        <v>0</v>
      </c>
      <c r="BW563" s="1122"/>
      <c r="BX563" s="1121">
        <f>BV563+BX562</f>
        <v>0</v>
      </c>
      <c r="BY563" s="1122"/>
      <c r="BZ563" s="1121">
        <f>BX563+BZ562</f>
        <v>0</v>
      </c>
      <c r="CA563" s="1122"/>
      <c r="CB563" s="1121">
        <f>BZ563+CB562</f>
        <v>0</v>
      </c>
      <c r="CC563" s="1122"/>
      <c r="CD563" s="1121">
        <f>CB563+CD562</f>
        <v>0</v>
      </c>
      <c r="CE563" s="1122"/>
      <c r="CF563" s="1121">
        <f>CD563+CF562</f>
        <v>0</v>
      </c>
      <c r="CG563" s="1122"/>
      <c r="CH563" s="1121">
        <f>CF563+CH562</f>
        <v>0</v>
      </c>
      <c r="CI563" s="1122"/>
      <c r="CJ563" s="1121">
        <f>CH563+CJ562</f>
        <v>0</v>
      </c>
      <c r="CK563" s="1122"/>
      <c r="CL563" s="1121">
        <f>CJ563+CL562</f>
        <v>0</v>
      </c>
      <c r="CM563" s="1122"/>
      <c r="CN563" s="1121">
        <f>CL563+CN562</f>
        <v>0</v>
      </c>
      <c r="CO563" s="1122"/>
      <c r="CP563" s="1121">
        <f>CN563+CP562</f>
        <v>0</v>
      </c>
      <c r="CQ563" s="1122"/>
      <c r="CR563" s="1121">
        <f>CP563+CR562</f>
        <v>0</v>
      </c>
      <c r="CS563" s="1122"/>
      <c r="CT563" s="1121">
        <f>CR563+CT562</f>
        <v>0</v>
      </c>
      <c r="CU563" s="1122"/>
      <c r="CV563" s="1121">
        <f>CT563+CV562</f>
        <v>0</v>
      </c>
      <c r="CW563" s="1122"/>
      <c r="CX563" s="1121">
        <f>CV563+CX562</f>
        <v>0</v>
      </c>
      <c r="CY563" s="1122"/>
      <c r="CZ563" s="1121">
        <f>CX563+CZ562</f>
        <v>0</v>
      </c>
      <c r="DA563" s="1122"/>
      <c r="DB563" s="1121">
        <f>CZ563+DB562</f>
        <v>0</v>
      </c>
      <c r="DC563" s="1122"/>
      <c r="DD563" s="1121">
        <f>DB563+DD562</f>
        <v>0</v>
      </c>
      <c r="DE563" s="1122"/>
      <c r="DF563" s="1121">
        <f>DD563+DF562</f>
        <v>0</v>
      </c>
      <c r="DG563" s="1122"/>
      <c r="DH563" s="1121">
        <f>DF563+DH562</f>
        <v>0</v>
      </c>
      <c r="DI563" s="1122"/>
      <c r="DJ563" s="1127">
        <f>DH563+DJ562</f>
        <v>0</v>
      </c>
      <c r="DK563" s="1128"/>
      <c r="DL563" s="1121">
        <f>DJ563+DL562</f>
        <v>0</v>
      </c>
      <c r="DM563" s="1122"/>
      <c r="DN563" s="1121">
        <f>DL563+DN562</f>
        <v>0</v>
      </c>
      <c r="DO563" s="1122"/>
      <c r="DP563" s="1121">
        <f>DN563+DP562</f>
        <v>0</v>
      </c>
      <c r="DQ563" s="1122"/>
      <c r="DR563" s="1121">
        <f>DP563+DR562</f>
        <v>0</v>
      </c>
      <c r="DS563" s="1122"/>
      <c r="DT563" s="1121">
        <f>DR563+DT562</f>
        <v>0</v>
      </c>
      <c r="DU563" s="1122"/>
      <c r="DV563" s="1121">
        <f>DT563+DV562</f>
        <v>0</v>
      </c>
      <c r="DW563" s="1122"/>
      <c r="DX563" s="1121">
        <f>DV563+DX562</f>
        <v>0</v>
      </c>
      <c r="DY563" s="1122"/>
      <c r="DZ563" s="1121">
        <f>DX563+DZ562</f>
        <v>0</v>
      </c>
      <c r="EA563" s="1122"/>
      <c r="EB563" s="1121">
        <f>DZ563+EB562</f>
        <v>0</v>
      </c>
      <c r="EC563" s="1122"/>
      <c r="ED563" s="1121">
        <f>EB563+ED562</f>
        <v>0</v>
      </c>
      <c r="EE563" s="1122"/>
      <c r="EF563" s="1121">
        <f>ED563+EF562</f>
        <v>0</v>
      </c>
      <c r="EG563" s="1122"/>
      <c r="EH563" s="1121">
        <f>EF563+EH562</f>
        <v>0</v>
      </c>
      <c r="EI563" s="1122"/>
      <c r="EJ563" s="1121">
        <f>EH563+EJ562</f>
        <v>0</v>
      </c>
      <c r="EK563" s="1122"/>
      <c r="EL563" s="1121">
        <f>EJ563+EL562</f>
        <v>0</v>
      </c>
      <c r="EM563" s="1122"/>
      <c r="EN563" s="1121">
        <f>EL563+EN562</f>
        <v>0</v>
      </c>
      <c r="EO563" s="1122"/>
      <c r="EP563" s="1121">
        <f>EN563+EP562</f>
        <v>0</v>
      </c>
      <c r="EQ563" s="1122"/>
      <c r="ER563" s="1121">
        <f>EP563+ER562</f>
        <v>0</v>
      </c>
      <c r="ES563" s="1122"/>
      <c r="ET563" s="1121">
        <f>ER563+ET562</f>
        <v>0</v>
      </c>
      <c r="EU563" s="1122"/>
      <c r="EV563" s="1121">
        <f>ET563+EV562</f>
        <v>0</v>
      </c>
      <c r="EW563" s="1122"/>
      <c r="EX563" s="1121">
        <f>EV563+EX562</f>
        <v>0</v>
      </c>
      <c r="EY563" s="1122"/>
      <c r="EZ563" s="1121">
        <f>EX563+EZ562</f>
        <v>0</v>
      </c>
      <c r="FA563" s="1122"/>
      <c r="FB563" s="1121">
        <f>EZ563+FB562</f>
        <v>0</v>
      </c>
      <c r="FC563" s="1122"/>
      <c r="FD563" s="1121">
        <f>FB563+FD562</f>
        <v>0</v>
      </c>
      <c r="FE563" s="1122"/>
      <c r="FF563" s="1121">
        <f>FD563+FF562</f>
        <v>0</v>
      </c>
      <c r="FG563" s="1122"/>
      <c r="FH563" s="1121">
        <f>FF563+FH562</f>
        <v>0</v>
      </c>
      <c r="FI563" s="1122"/>
      <c r="FJ563" s="1121">
        <f>FH563+FJ562</f>
        <v>0</v>
      </c>
      <c r="FK563" s="1122"/>
      <c r="FL563" s="1121">
        <f>FJ563+FL562</f>
        <v>0</v>
      </c>
      <c r="FM563" s="1122"/>
      <c r="FN563" s="1121">
        <f>FL563+FN562</f>
        <v>0</v>
      </c>
      <c r="FO563" s="1122"/>
      <c r="FP563" s="1121">
        <f>FN563+FP562</f>
        <v>0</v>
      </c>
      <c r="FQ563" s="1122"/>
      <c r="FR563" s="1121">
        <f>FP563+FR562</f>
        <v>0</v>
      </c>
      <c r="FS563" s="1122"/>
      <c r="FT563" s="1121">
        <f>FR563+FT562</f>
        <v>0</v>
      </c>
      <c r="FU563" s="1122"/>
      <c r="FV563" s="1121">
        <f>FT563+FV562</f>
        <v>0</v>
      </c>
      <c r="FW563" s="1122"/>
      <c r="FX563" s="1121">
        <f>FV563+FX562</f>
        <v>0</v>
      </c>
      <c r="FY563" s="1122"/>
      <c r="FZ563" s="1121">
        <f>FX563+FZ562</f>
        <v>0</v>
      </c>
      <c r="GA563" s="1122"/>
      <c r="GB563" s="1121">
        <f>FZ563+GB562</f>
        <v>0</v>
      </c>
      <c r="GC563" s="1122"/>
      <c r="GD563" s="1121">
        <f>GB563+GD562</f>
        <v>0</v>
      </c>
      <c r="GE563" s="1122"/>
      <c r="GF563" s="1121">
        <f>GD563+GF562</f>
        <v>0</v>
      </c>
      <c r="GG563" s="1122"/>
      <c r="GH563" s="1121">
        <f>GF563+GH562</f>
        <v>0</v>
      </c>
      <c r="GI563" s="1122"/>
      <c r="GJ563" s="1121">
        <f>GH563+GJ562</f>
        <v>0</v>
      </c>
      <c r="GK563" s="1122"/>
      <c r="GL563" s="1121">
        <f>GJ563+GL562</f>
        <v>0</v>
      </c>
      <c r="GM563" s="1122"/>
      <c r="GN563" s="1121">
        <f>GL563+GN562</f>
        <v>0</v>
      </c>
      <c r="GO563" s="1122"/>
      <c r="GP563" s="1121">
        <f>GN563+GP562</f>
        <v>0</v>
      </c>
      <c r="GQ563" s="1122"/>
      <c r="GR563" s="1121">
        <f>GP563+GR562</f>
        <v>0</v>
      </c>
      <c r="GS563" s="1122"/>
      <c r="GT563" s="1121">
        <f>GR563+GT562</f>
        <v>0</v>
      </c>
      <c r="GU563" s="1122"/>
      <c r="GV563" s="1121">
        <f t="shared" ref="GV563" si="2327">GT563+GV562</f>
        <v>0</v>
      </c>
      <c r="GW563" s="1122"/>
      <c r="GX563" s="1121">
        <f t="shared" ref="GX563" si="2328">GV563+GX562</f>
        <v>0</v>
      </c>
      <c r="GY563" s="1122"/>
      <c r="GZ563" s="1121">
        <f t="shared" ref="GZ563" si="2329">GX563+GZ562</f>
        <v>0</v>
      </c>
      <c r="HA563" s="1122"/>
      <c r="HB563" s="1121">
        <f>GZ563+HB562</f>
        <v>0</v>
      </c>
      <c r="HC563" s="1122"/>
      <c r="HD563" s="1121">
        <f t="shared" ref="HD563" si="2330">HB563+HD562</f>
        <v>0</v>
      </c>
      <c r="HE563" s="1122"/>
      <c r="HF563" s="1121">
        <f t="shared" ref="HF563" si="2331">HD563+HF562</f>
        <v>0</v>
      </c>
      <c r="HG563" s="1122"/>
      <c r="HH563" s="1121">
        <f t="shared" ref="HH563" si="2332">HF563+HH562</f>
        <v>0</v>
      </c>
      <c r="HI563" s="1122"/>
    </row>
    <row r="564" spans="1:217" s="19" customFormat="1" ht="12.75" hidden="1" customHeight="1">
      <c r="A564" s="1139"/>
      <c r="B564" s="1140"/>
      <c r="C564" s="1139"/>
      <c r="D564" s="1141"/>
      <c r="E564" s="1141"/>
      <c r="F564" s="1142"/>
      <c r="G564" s="1141"/>
      <c r="H564" s="840"/>
      <c r="I564" s="1143"/>
      <c r="J564" s="1144"/>
      <c r="K564" s="841" t="s">
        <v>383</v>
      </c>
      <c r="L564" s="1117"/>
      <c r="M564" s="1118"/>
      <c r="N564" s="1117"/>
      <c r="O564" s="1118"/>
      <c r="P564" s="1117"/>
      <c r="Q564" s="1118"/>
      <c r="R564" s="1117"/>
      <c r="S564" s="1118"/>
      <c r="T564" s="1117"/>
      <c r="U564" s="1118"/>
      <c r="V564" s="1117"/>
      <c r="W564" s="1118"/>
      <c r="X564" s="1117"/>
      <c r="Y564" s="1118"/>
      <c r="Z564" s="1117"/>
      <c r="AA564" s="1118"/>
      <c r="AB564" s="1117"/>
      <c r="AC564" s="1118"/>
      <c r="AD564" s="1117"/>
      <c r="AE564" s="1118"/>
      <c r="AF564" s="1117"/>
      <c r="AG564" s="1118"/>
      <c r="AH564" s="1117"/>
      <c r="AI564" s="1118"/>
      <c r="AJ564" s="1117"/>
      <c r="AK564" s="1118"/>
      <c r="AL564" s="1117"/>
      <c r="AM564" s="1118"/>
      <c r="AN564" s="1117"/>
      <c r="AO564" s="1118"/>
      <c r="AP564" s="1117"/>
      <c r="AQ564" s="1118"/>
      <c r="AR564" s="1117"/>
      <c r="AS564" s="1118"/>
      <c r="AT564" s="1117"/>
      <c r="AU564" s="1118"/>
      <c r="AV564" s="1117"/>
      <c r="AW564" s="1118"/>
      <c r="AX564" s="1117"/>
      <c r="AY564" s="1118"/>
      <c r="AZ564" s="1117"/>
      <c r="BA564" s="1118"/>
      <c r="BB564" s="1117"/>
      <c r="BC564" s="1118"/>
      <c r="BD564" s="1117"/>
      <c r="BE564" s="1118"/>
      <c r="BF564" s="1117"/>
      <c r="BG564" s="1118"/>
      <c r="BH564" s="1117"/>
      <c r="BI564" s="1118"/>
      <c r="BJ564" s="1117"/>
      <c r="BK564" s="1118"/>
      <c r="BL564" s="1117"/>
      <c r="BM564" s="1118"/>
      <c r="BN564" s="1117"/>
      <c r="BO564" s="1118"/>
      <c r="BP564" s="1117"/>
      <c r="BQ564" s="1118"/>
      <c r="BR564" s="1117"/>
      <c r="BS564" s="1118"/>
      <c r="BT564" s="1117"/>
      <c r="BU564" s="1118"/>
      <c r="BV564" s="1117"/>
      <c r="BW564" s="1118"/>
      <c r="BX564" s="1117"/>
      <c r="BY564" s="1118"/>
      <c r="BZ564" s="1117"/>
      <c r="CA564" s="1118"/>
      <c r="CB564" s="1117"/>
      <c r="CC564" s="1118"/>
      <c r="CD564" s="1117"/>
      <c r="CE564" s="1118"/>
      <c r="CF564" s="1117"/>
      <c r="CG564" s="1118"/>
      <c r="CH564" s="1117"/>
      <c r="CI564" s="1118"/>
      <c r="CJ564" s="1117"/>
      <c r="CK564" s="1118"/>
      <c r="CL564" s="1117"/>
      <c r="CM564" s="1118"/>
      <c r="CN564" s="1117"/>
      <c r="CO564" s="1118"/>
      <c r="CP564" s="1117"/>
      <c r="CQ564" s="1118"/>
      <c r="CR564" s="1117"/>
      <c r="CS564" s="1118"/>
      <c r="CT564" s="1117"/>
      <c r="CU564" s="1118"/>
      <c r="CV564" s="1117"/>
      <c r="CW564" s="1118"/>
      <c r="CX564" s="1117"/>
      <c r="CY564" s="1118"/>
      <c r="CZ564" s="1117"/>
      <c r="DA564" s="1118"/>
      <c r="DB564" s="1117"/>
      <c r="DC564" s="1118"/>
      <c r="DD564" s="1117"/>
      <c r="DE564" s="1118"/>
      <c r="DF564" s="1117"/>
      <c r="DG564" s="1118"/>
      <c r="DH564" s="1117"/>
      <c r="DI564" s="1118"/>
      <c r="DJ564" s="1123"/>
      <c r="DK564" s="1124"/>
      <c r="DL564" s="1117"/>
      <c r="DM564" s="1118"/>
      <c r="DN564" s="1117"/>
      <c r="DO564" s="1118"/>
      <c r="DP564" s="1117"/>
      <c r="DQ564" s="1118"/>
      <c r="DR564" s="1117"/>
      <c r="DS564" s="1118"/>
      <c r="DT564" s="1117"/>
      <c r="DU564" s="1118"/>
      <c r="DV564" s="1117"/>
      <c r="DW564" s="1118"/>
      <c r="DX564" s="1117"/>
      <c r="DY564" s="1118"/>
      <c r="DZ564" s="1117"/>
      <c r="EA564" s="1118"/>
      <c r="EB564" s="1117"/>
      <c r="EC564" s="1118"/>
      <c r="ED564" s="1117"/>
      <c r="EE564" s="1118"/>
      <c r="EF564" s="1117"/>
      <c r="EG564" s="1118"/>
      <c r="EH564" s="1117"/>
      <c r="EI564" s="1118"/>
      <c r="EJ564" s="1117"/>
      <c r="EK564" s="1118"/>
      <c r="EL564" s="1117"/>
      <c r="EM564" s="1118"/>
      <c r="EN564" s="1117"/>
      <c r="EO564" s="1118"/>
      <c r="EP564" s="1117"/>
      <c r="EQ564" s="1118"/>
      <c r="ER564" s="1117"/>
      <c r="ES564" s="1118"/>
      <c r="ET564" s="1117"/>
      <c r="EU564" s="1118"/>
      <c r="EV564" s="1117"/>
      <c r="EW564" s="1118"/>
      <c r="EX564" s="1117"/>
      <c r="EY564" s="1118"/>
      <c r="EZ564" s="1117"/>
      <c r="FA564" s="1118"/>
      <c r="FB564" s="1117"/>
      <c r="FC564" s="1118"/>
      <c r="FD564" s="1117"/>
      <c r="FE564" s="1118"/>
      <c r="FF564" s="1117"/>
      <c r="FG564" s="1118"/>
      <c r="FH564" s="1117"/>
      <c r="FI564" s="1118"/>
      <c r="FJ564" s="1117"/>
      <c r="FK564" s="1118"/>
      <c r="FL564" s="1117"/>
      <c r="FM564" s="1118"/>
      <c r="FN564" s="1117"/>
      <c r="FO564" s="1118"/>
      <c r="FP564" s="1117"/>
      <c r="FQ564" s="1118"/>
      <c r="FR564" s="1117"/>
      <c r="FS564" s="1118"/>
      <c r="FT564" s="1117"/>
      <c r="FU564" s="1118"/>
      <c r="FV564" s="1117"/>
      <c r="FW564" s="1118"/>
      <c r="FX564" s="1117"/>
      <c r="FY564" s="1118"/>
      <c r="FZ564" s="1117"/>
      <c r="GA564" s="1118"/>
      <c r="GB564" s="1117"/>
      <c r="GC564" s="1118"/>
      <c r="GD564" s="1117"/>
      <c r="GE564" s="1118"/>
      <c r="GF564" s="1117"/>
      <c r="GG564" s="1118"/>
      <c r="GH564" s="1117"/>
      <c r="GI564" s="1118"/>
      <c r="GJ564" s="1117"/>
      <c r="GK564" s="1118"/>
      <c r="GL564" s="1117"/>
      <c r="GM564" s="1118"/>
      <c r="GN564" s="1117"/>
      <c r="GO564" s="1118"/>
      <c r="GP564" s="1117"/>
      <c r="GQ564" s="1118"/>
      <c r="GR564" s="1117"/>
      <c r="GS564" s="1118"/>
      <c r="GT564" s="1117"/>
      <c r="GU564" s="1118"/>
      <c r="GV564" s="1117"/>
      <c r="GW564" s="1118"/>
      <c r="GX564" s="1117"/>
      <c r="GY564" s="1118"/>
      <c r="GZ564" s="1117"/>
      <c r="HA564" s="1118"/>
      <c r="HB564" s="1117"/>
      <c r="HC564" s="1118"/>
      <c r="HD564" s="1117"/>
      <c r="HE564" s="1118"/>
      <c r="HF564" s="1117"/>
      <c r="HG564" s="1118"/>
      <c r="HH564" s="1117"/>
      <c r="HI564" s="1118"/>
    </row>
    <row r="565" spans="1:217" s="20" customFormat="1" ht="12.75" hidden="1" customHeight="1">
      <c r="A565" s="1139"/>
      <c r="B565" s="1140"/>
      <c r="C565" s="1139"/>
      <c r="D565" s="1141"/>
      <c r="E565" s="1141"/>
      <c r="F565" s="1142"/>
      <c r="G565" s="1141"/>
      <c r="H565" s="842"/>
      <c r="I565" s="1143"/>
      <c r="J565" s="1144"/>
      <c r="K565" s="843" t="s">
        <v>384</v>
      </c>
      <c r="L565" s="1113">
        <f>L564</f>
        <v>0</v>
      </c>
      <c r="M565" s="1114"/>
      <c r="N565" s="1113">
        <f>N564+L565</f>
        <v>0</v>
      </c>
      <c r="O565" s="1114"/>
      <c r="P565" s="1113">
        <f>P564+N565</f>
        <v>0</v>
      </c>
      <c r="Q565" s="1114"/>
      <c r="R565" s="1113">
        <f>R564+P565</f>
        <v>0</v>
      </c>
      <c r="S565" s="1114"/>
      <c r="T565" s="1113">
        <f>T564+R565</f>
        <v>0</v>
      </c>
      <c r="U565" s="1114"/>
      <c r="V565" s="1113">
        <f>V564+T565</f>
        <v>0</v>
      </c>
      <c r="W565" s="1114"/>
      <c r="X565" s="1113">
        <f>X564+V565</f>
        <v>0</v>
      </c>
      <c r="Y565" s="1114"/>
      <c r="Z565" s="1113">
        <f>Z564+X565</f>
        <v>0</v>
      </c>
      <c r="AA565" s="1114"/>
      <c r="AB565" s="1113">
        <f>AB564+Z565</f>
        <v>0</v>
      </c>
      <c r="AC565" s="1114"/>
      <c r="AD565" s="1113">
        <f>AD564+AB565</f>
        <v>0</v>
      </c>
      <c r="AE565" s="1114"/>
      <c r="AF565" s="1113">
        <f>AF564+AD565</f>
        <v>0</v>
      </c>
      <c r="AG565" s="1114"/>
      <c r="AH565" s="1113">
        <f>AH564+AF565</f>
        <v>0</v>
      </c>
      <c r="AI565" s="1114"/>
      <c r="AJ565" s="1113">
        <f>AJ564+AH565</f>
        <v>0</v>
      </c>
      <c r="AK565" s="1114"/>
      <c r="AL565" s="1113">
        <f>AL564+AJ565</f>
        <v>0</v>
      </c>
      <c r="AM565" s="1114"/>
      <c r="AN565" s="1113">
        <f>AN564+AL565</f>
        <v>0</v>
      </c>
      <c r="AO565" s="1114"/>
      <c r="AP565" s="1113">
        <f>AP564+AN565</f>
        <v>0</v>
      </c>
      <c r="AQ565" s="1114"/>
      <c r="AR565" s="1113">
        <f>AR564+AP565</f>
        <v>0</v>
      </c>
      <c r="AS565" s="1114"/>
      <c r="AT565" s="1113">
        <f>AT564+AR565</f>
        <v>0</v>
      </c>
      <c r="AU565" s="1114"/>
      <c r="AV565" s="1113">
        <f>AV564+AT565</f>
        <v>0</v>
      </c>
      <c r="AW565" s="1114"/>
      <c r="AX565" s="1113">
        <f>AX564+AV565</f>
        <v>0</v>
      </c>
      <c r="AY565" s="1114"/>
      <c r="AZ565" s="1113">
        <f>AZ564+AX565</f>
        <v>0</v>
      </c>
      <c r="BA565" s="1114"/>
      <c r="BB565" s="1113">
        <f>BB564+AZ565</f>
        <v>0</v>
      </c>
      <c r="BC565" s="1114"/>
      <c r="BD565" s="1113">
        <f>BD564+BB565</f>
        <v>0</v>
      </c>
      <c r="BE565" s="1114"/>
      <c r="BF565" s="1113">
        <f>BF564+BD565</f>
        <v>0</v>
      </c>
      <c r="BG565" s="1114"/>
      <c r="BH565" s="1113">
        <f>BH564+BF565</f>
        <v>0</v>
      </c>
      <c r="BI565" s="1114"/>
      <c r="BJ565" s="1113">
        <f>BJ564+BH565</f>
        <v>0</v>
      </c>
      <c r="BK565" s="1114"/>
      <c r="BL565" s="1113">
        <f>BL564+BJ565</f>
        <v>0</v>
      </c>
      <c r="BM565" s="1114"/>
      <c r="BN565" s="1113">
        <f>BN564+BL565</f>
        <v>0</v>
      </c>
      <c r="BO565" s="1114"/>
      <c r="BP565" s="1113">
        <f>BP564+BN565</f>
        <v>0</v>
      </c>
      <c r="BQ565" s="1114"/>
      <c r="BR565" s="1113">
        <f>BR564+BP565</f>
        <v>0</v>
      </c>
      <c r="BS565" s="1114"/>
      <c r="BT565" s="1113">
        <f>BT564+BR565</f>
        <v>0</v>
      </c>
      <c r="BU565" s="1114"/>
      <c r="BV565" s="1113">
        <f>BV564+BT565</f>
        <v>0</v>
      </c>
      <c r="BW565" s="1114"/>
      <c r="BX565" s="1113">
        <f>BX564+BV565</f>
        <v>0</v>
      </c>
      <c r="BY565" s="1114"/>
      <c r="BZ565" s="1113">
        <f>BZ564+BX565</f>
        <v>0</v>
      </c>
      <c r="CA565" s="1114"/>
      <c r="CB565" s="1113">
        <f>CB564+BZ565</f>
        <v>0</v>
      </c>
      <c r="CC565" s="1114"/>
      <c r="CD565" s="1113">
        <f>CD564+CB565</f>
        <v>0</v>
      </c>
      <c r="CE565" s="1114"/>
      <c r="CF565" s="1113">
        <f>CF564+CD565</f>
        <v>0</v>
      </c>
      <c r="CG565" s="1114"/>
      <c r="CH565" s="1113">
        <f>CH564+CF565</f>
        <v>0</v>
      </c>
      <c r="CI565" s="1114"/>
      <c r="CJ565" s="1113">
        <f>CJ564+CH565</f>
        <v>0</v>
      </c>
      <c r="CK565" s="1114"/>
      <c r="CL565" s="1113">
        <f>CL564+CJ565</f>
        <v>0</v>
      </c>
      <c r="CM565" s="1114"/>
      <c r="CN565" s="1113">
        <f>CN564+CL565</f>
        <v>0</v>
      </c>
      <c r="CO565" s="1114"/>
      <c r="CP565" s="1113">
        <f>CP564+CN565</f>
        <v>0</v>
      </c>
      <c r="CQ565" s="1114"/>
      <c r="CR565" s="1113">
        <f>CR564+CP565</f>
        <v>0</v>
      </c>
      <c r="CS565" s="1114"/>
      <c r="CT565" s="1113">
        <f>CT564+CR565</f>
        <v>0</v>
      </c>
      <c r="CU565" s="1114"/>
      <c r="CV565" s="1113">
        <f>CV564+CT565</f>
        <v>0</v>
      </c>
      <c r="CW565" s="1114"/>
      <c r="CX565" s="1113">
        <f>CX564+CV565</f>
        <v>0</v>
      </c>
      <c r="CY565" s="1114"/>
      <c r="CZ565" s="1113">
        <f>CZ564+CX565</f>
        <v>0</v>
      </c>
      <c r="DA565" s="1114"/>
      <c r="DB565" s="1113">
        <f>DB564+CZ565</f>
        <v>0</v>
      </c>
      <c r="DC565" s="1114"/>
      <c r="DD565" s="1113">
        <f>DD564+DB565</f>
        <v>0</v>
      </c>
      <c r="DE565" s="1114"/>
      <c r="DF565" s="1113">
        <f>DF564+DD565</f>
        <v>0</v>
      </c>
      <c r="DG565" s="1114"/>
      <c r="DH565" s="1113">
        <f>DH564+DF565</f>
        <v>0</v>
      </c>
      <c r="DI565" s="1114"/>
      <c r="DJ565" s="1119">
        <f>DJ564+DH565</f>
        <v>0</v>
      </c>
      <c r="DK565" s="1120"/>
      <c r="DL565" s="1113">
        <f>DL564+DJ565</f>
        <v>0</v>
      </c>
      <c r="DM565" s="1114"/>
      <c r="DN565" s="1113">
        <f>DN564+DL565</f>
        <v>0</v>
      </c>
      <c r="DO565" s="1114"/>
      <c r="DP565" s="1113">
        <f>DP564+DN565</f>
        <v>0</v>
      </c>
      <c r="DQ565" s="1114"/>
      <c r="DR565" s="1113">
        <f>DR564+DP565</f>
        <v>0</v>
      </c>
      <c r="DS565" s="1114"/>
      <c r="DT565" s="1113">
        <f>DT564+DR565</f>
        <v>0</v>
      </c>
      <c r="DU565" s="1114"/>
      <c r="DV565" s="1113">
        <f>DV564+DT565</f>
        <v>0</v>
      </c>
      <c r="DW565" s="1114"/>
      <c r="DX565" s="1113">
        <f>DX564+DV565</f>
        <v>0</v>
      </c>
      <c r="DY565" s="1114"/>
      <c r="DZ565" s="1113">
        <f>DZ564+DX565</f>
        <v>0</v>
      </c>
      <c r="EA565" s="1114"/>
      <c r="EB565" s="1113">
        <f>EB564+DZ565</f>
        <v>0</v>
      </c>
      <c r="EC565" s="1114"/>
      <c r="ED565" s="1113">
        <f>ED564+EB565</f>
        <v>0</v>
      </c>
      <c r="EE565" s="1114"/>
      <c r="EF565" s="1113">
        <f>EF564+ED565</f>
        <v>0</v>
      </c>
      <c r="EG565" s="1114"/>
      <c r="EH565" s="1113">
        <f>EH564+EF565</f>
        <v>0</v>
      </c>
      <c r="EI565" s="1114"/>
      <c r="EJ565" s="1113">
        <f>EJ564+EH565</f>
        <v>0</v>
      </c>
      <c r="EK565" s="1114"/>
      <c r="EL565" s="1113">
        <f>EL564+EJ565</f>
        <v>0</v>
      </c>
      <c r="EM565" s="1114"/>
      <c r="EN565" s="1113">
        <f>EN564+EL565</f>
        <v>0</v>
      </c>
      <c r="EO565" s="1114"/>
      <c r="EP565" s="1113">
        <f>EP564+EN565</f>
        <v>0</v>
      </c>
      <c r="EQ565" s="1114"/>
      <c r="ER565" s="1113">
        <f>ER564+EP565</f>
        <v>0</v>
      </c>
      <c r="ES565" s="1114"/>
      <c r="ET565" s="1113">
        <f>ET564+ER565</f>
        <v>0</v>
      </c>
      <c r="EU565" s="1114"/>
      <c r="EV565" s="1113">
        <f>EV564+ET565</f>
        <v>0</v>
      </c>
      <c r="EW565" s="1114"/>
      <c r="EX565" s="1113">
        <f>EX564+EV565</f>
        <v>0</v>
      </c>
      <c r="EY565" s="1114"/>
      <c r="EZ565" s="1113">
        <f>EZ564+EX565</f>
        <v>0</v>
      </c>
      <c r="FA565" s="1114"/>
      <c r="FB565" s="1113">
        <f>FB564+EZ565</f>
        <v>0</v>
      </c>
      <c r="FC565" s="1114"/>
      <c r="FD565" s="1113">
        <f>FD564+FB565</f>
        <v>0</v>
      </c>
      <c r="FE565" s="1114"/>
      <c r="FF565" s="1113">
        <f>FF564+FD565</f>
        <v>0</v>
      </c>
      <c r="FG565" s="1114"/>
      <c r="FH565" s="1113">
        <f>FH564+FF565</f>
        <v>0</v>
      </c>
      <c r="FI565" s="1114"/>
      <c r="FJ565" s="1113">
        <f>FJ564+FH565</f>
        <v>0</v>
      </c>
      <c r="FK565" s="1114"/>
      <c r="FL565" s="1113">
        <f>FL564+FJ565</f>
        <v>0</v>
      </c>
      <c r="FM565" s="1114"/>
      <c r="FN565" s="1113">
        <f>FN564+FL565</f>
        <v>0</v>
      </c>
      <c r="FO565" s="1114"/>
      <c r="FP565" s="1113">
        <f>FP564+FN565</f>
        <v>0</v>
      </c>
      <c r="FQ565" s="1114"/>
      <c r="FR565" s="1113">
        <f>FR564+FP565</f>
        <v>0</v>
      </c>
      <c r="FS565" s="1114"/>
      <c r="FT565" s="1113">
        <f>FT564+FR565</f>
        <v>0</v>
      </c>
      <c r="FU565" s="1114"/>
      <c r="FV565" s="1113">
        <f>FV564+FT565</f>
        <v>0</v>
      </c>
      <c r="FW565" s="1114"/>
      <c r="FX565" s="1113">
        <f>FX564+FV565</f>
        <v>0</v>
      </c>
      <c r="FY565" s="1114"/>
      <c r="FZ565" s="1113">
        <f>FZ564+FX565</f>
        <v>0</v>
      </c>
      <c r="GA565" s="1114"/>
      <c r="GB565" s="1113">
        <f>GB564+FZ565</f>
        <v>0</v>
      </c>
      <c r="GC565" s="1114"/>
      <c r="GD565" s="1113">
        <f>GD564+GB565</f>
        <v>0</v>
      </c>
      <c r="GE565" s="1114"/>
      <c r="GF565" s="1113">
        <f>GF564+GD565</f>
        <v>0</v>
      </c>
      <c r="GG565" s="1114"/>
      <c r="GH565" s="1113">
        <f>GH564+GF565</f>
        <v>0</v>
      </c>
      <c r="GI565" s="1114"/>
      <c r="GJ565" s="1113">
        <f>GJ564+GH565</f>
        <v>0</v>
      </c>
      <c r="GK565" s="1114"/>
      <c r="GL565" s="1113">
        <f>GL564+GJ565</f>
        <v>0</v>
      </c>
      <c r="GM565" s="1114"/>
      <c r="GN565" s="1113">
        <f>GN564+GL565</f>
        <v>0</v>
      </c>
      <c r="GO565" s="1114"/>
      <c r="GP565" s="1113">
        <f>GP564+GN565</f>
        <v>0</v>
      </c>
      <c r="GQ565" s="1114"/>
      <c r="GR565" s="1113">
        <f>GR564+GP565</f>
        <v>0</v>
      </c>
      <c r="GS565" s="1114"/>
      <c r="GT565" s="1113">
        <f>GT564+GR565</f>
        <v>0</v>
      </c>
      <c r="GU565" s="1114"/>
      <c r="GV565" s="1113">
        <f t="shared" ref="GV565" si="2333">GV564+GT565</f>
        <v>0</v>
      </c>
      <c r="GW565" s="1114"/>
      <c r="GX565" s="1113">
        <f t="shared" ref="GX565" si="2334">GX564+GV565</f>
        <v>0</v>
      </c>
      <c r="GY565" s="1114"/>
      <c r="GZ565" s="1113">
        <f t="shared" ref="GZ565" si="2335">GZ564+GX565</f>
        <v>0</v>
      </c>
      <c r="HA565" s="1114"/>
      <c r="HB565" s="1113">
        <f>HB564+GZ565</f>
        <v>0</v>
      </c>
      <c r="HC565" s="1114"/>
      <c r="HD565" s="1113">
        <f t="shared" ref="HD565" si="2336">HD564+HB565</f>
        <v>0</v>
      </c>
      <c r="HE565" s="1114"/>
      <c r="HF565" s="1113">
        <f t="shared" ref="HF565" si="2337">HF564+HD565</f>
        <v>0</v>
      </c>
      <c r="HG565" s="1114"/>
      <c r="HH565" s="1113">
        <f t="shared" ref="HH565" si="2338">HH564+HF565</f>
        <v>0</v>
      </c>
      <c r="HI565" s="1114"/>
    </row>
    <row r="566" spans="1:217" s="21" customFormat="1" ht="12.75" hidden="1" customHeight="1">
      <c r="A566" s="1139"/>
      <c r="B566" s="1140"/>
      <c r="C566" s="1139"/>
      <c r="D566" s="1141"/>
      <c r="E566" s="1141"/>
      <c r="F566" s="1142"/>
      <c r="G566" s="1141"/>
      <c r="H566" s="844"/>
      <c r="I566" s="1143"/>
      <c r="J566" s="1144"/>
      <c r="K566" s="845" t="s">
        <v>385</v>
      </c>
      <c r="L566" s="1108" t="e">
        <f>IF($E560&gt;0,L563/$E560,"-")</f>
        <v>#N/A</v>
      </c>
      <c r="M566" s="1109"/>
      <c r="N566" s="1108" t="e">
        <f>IF($E560&gt;0,N563/$E560,"-")</f>
        <v>#N/A</v>
      </c>
      <c r="O566" s="1109"/>
      <c r="P566" s="1108" t="e">
        <f>IF($E560&gt;0,P563/$E560,"-")</f>
        <v>#N/A</v>
      </c>
      <c r="Q566" s="1109"/>
      <c r="R566" s="1108" t="e">
        <f>IF($E560&gt;0,R563/$E560,"-")</f>
        <v>#N/A</v>
      </c>
      <c r="S566" s="1109"/>
      <c r="T566" s="1108" t="e">
        <f>IF($E560&gt;0,T563/$E560,"-")</f>
        <v>#N/A</v>
      </c>
      <c r="U566" s="1109"/>
      <c r="V566" s="1108" t="e">
        <f>IF($E560&gt;0,V563/$E560,"-")</f>
        <v>#N/A</v>
      </c>
      <c r="W566" s="1109"/>
      <c r="X566" s="1108" t="e">
        <f>IF($E560&gt;0,X563/$E560,"-")</f>
        <v>#N/A</v>
      </c>
      <c r="Y566" s="1109"/>
      <c r="Z566" s="1108" t="e">
        <f>IF($E560&gt;0,Z563/$E560,"-")</f>
        <v>#N/A</v>
      </c>
      <c r="AA566" s="1109"/>
      <c r="AB566" s="1108" t="e">
        <f>IF($E560&gt;0,AB563/$E560,"-")</f>
        <v>#N/A</v>
      </c>
      <c r="AC566" s="1109"/>
      <c r="AD566" s="1108" t="e">
        <f>IF($E560&gt;0,AD563/$E560,"-")</f>
        <v>#N/A</v>
      </c>
      <c r="AE566" s="1109"/>
      <c r="AF566" s="1108" t="e">
        <f>IF($E560&gt;0,AF563/$E560,"-")</f>
        <v>#N/A</v>
      </c>
      <c r="AG566" s="1109"/>
      <c r="AH566" s="1108" t="e">
        <f>IF($E560&gt;0,AH563/$E560,"-")</f>
        <v>#N/A</v>
      </c>
      <c r="AI566" s="1109"/>
      <c r="AJ566" s="1108" t="e">
        <f>IF($E560&gt;0,AJ563/$E560,"-")</f>
        <v>#N/A</v>
      </c>
      <c r="AK566" s="1109"/>
      <c r="AL566" s="1108" t="e">
        <f>IF($E560&gt;0,AL563/$E560,"-")</f>
        <v>#N/A</v>
      </c>
      <c r="AM566" s="1109"/>
      <c r="AN566" s="1108" t="e">
        <f>IF($E560&gt;0,AN563/$E560,"-")</f>
        <v>#N/A</v>
      </c>
      <c r="AO566" s="1109"/>
      <c r="AP566" s="1108" t="e">
        <f>IF($E560&gt;0,AP563/$E560,"-")</f>
        <v>#N/A</v>
      </c>
      <c r="AQ566" s="1109"/>
      <c r="AR566" s="1108" t="e">
        <f>IF($E560&gt;0,AR563/$E560,"-")</f>
        <v>#N/A</v>
      </c>
      <c r="AS566" s="1109"/>
      <c r="AT566" s="1108" t="e">
        <f>IF($E560&gt;0,AT563/$E560,"-")</f>
        <v>#N/A</v>
      </c>
      <c r="AU566" s="1109"/>
      <c r="AV566" s="1108" t="e">
        <f>IF($E560&gt;0,AV563/$E560,"-")</f>
        <v>#N/A</v>
      </c>
      <c r="AW566" s="1109"/>
      <c r="AX566" s="1108" t="e">
        <f>IF($E560&gt;0,AX563/$E560,"-")</f>
        <v>#N/A</v>
      </c>
      <c r="AY566" s="1109"/>
      <c r="AZ566" s="1108" t="e">
        <f>IF($E560&gt;0,AZ563/$E560,"-")</f>
        <v>#N/A</v>
      </c>
      <c r="BA566" s="1109"/>
      <c r="BB566" s="1108" t="e">
        <f>IF($E560&gt;0,BB563/$E560,"-")</f>
        <v>#N/A</v>
      </c>
      <c r="BC566" s="1109"/>
      <c r="BD566" s="1108" t="e">
        <f>IF($E560&gt;0,BD563/$E560,"-")</f>
        <v>#N/A</v>
      </c>
      <c r="BE566" s="1109"/>
      <c r="BF566" s="1108" t="e">
        <f>IF($E560&gt;0,BF563/$E560,"-")</f>
        <v>#N/A</v>
      </c>
      <c r="BG566" s="1109"/>
      <c r="BH566" s="1108" t="e">
        <f>IF($E560&gt;0,BH563/$E560,"-")</f>
        <v>#N/A</v>
      </c>
      <c r="BI566" s="1109"/>
      <c r="BJ566" s="1108" t="e">
        <f>IF($E560&gt;0,BJ563/$E560,"-")</f>
        <v>#N/A</v>
      </c>
      <c r="BK566" s="1109"/>
      <c r="BL566" s="1108" t="e">
        <f>IF($E560&gt;0,BL563/$E560,"-")</f>
        <v>#N/A</v>
      </c>
      <c r="BM566" s="1109"/>
      <c r="BN566" s="1108" t="e">
        <f>IF($E560&gt;0,BN563/$E560,"-")</f>
        <v>#N/A</v>
      </c>
      <c r="BO566" s="1109"/>
      <c r="BP566" s="1108" t="e">
        <f>IF($E560&gt;0,BP563/$E560,"-")</f>
        <v>#N/A</v>
      </c>
      <c r="BQ566" s="1109"/>
      <c r="BR566" s="1108" t="e">
        <f>IF($E560&gt;0,BR563/$E560,"-")</f>
        <v>#N/A</v>
      </c>
      <c r="BS566" s="1109"/>
      <c r="BT566" s="1108" t="e">
        <f>IF($E560&gt;0,BT563/$E560,"-")</f>
        <v>#N/A</v>
      </c>
      <c r="BU566" s="1109"/>
      <c r="BV566" s="1108" t="e">
        <f>IF($E560&gt;0,BV563/$E560,"-")</f>
        <v>#N/A</v>
      </c>
      <c r="BW566" s="1109"/>
      <c r="BX566" s="1108" t="e">
        <f>IF($E560&gt;0,BX563/$E560,"-")</f>
        <v>#N/A</v>
      </c>
      <c r="BY566" s="1109"/>
      <c r="BZ566" s="1108" t="e">
        <f>IF($E560&gt;0,BZ563/$E560,"-")</f>
        <v>#N/A</v>
      </c>
      <c r="CA566" s="1109"/>
      <c r="CB566" s="1108" t="e">
        <f>IF($E560&gt;0,CB563/$E560,"-")</f>
        <v>#N/A</v>
      </c>
      <c r="CC566" s="1109"/>
      <c r="CD566" s="1108" t="e">
        <f>IF($E560&gt;0,CD563/$E560,"-")</f>
        <v>#N/A</v>
      </c>
      <c r="CE566" s="1109"/>
      <c r="CF566" s="1108" t="e">
        <f>IF($E560&gt;0,CF563/$E560,"-")</f>
        <v>#N/A</v>
      </c>
      <c r="CG566" s="1109"/>
      <c r="CH566" s="1108" t="e">
        <f>IF($E560&gt;0,CH563/$E560,"-")</f>
        <v>#N/A</v>
      </c>
      <c r="CI566" s="1109"/>
      <c r="CJ566" s="1108" t="e">
        <f>IF($E560&gt;0,CJ563/$E560,"-")</f>
        <v>#N/A</v>
      </c>
      <c r="CK566" s="1109"/>
      <c r="CL566" s="1108" t="e">
        <f>IF($E560&gt;0,CL563/$E560,"-")</f>
        <v>#N/A</v>
      </c>
      <c r="CM566" s="1109"/>
      <c r="CN566" s="1108" t="e">
        <f>IF($E560&gt;0,CN563/$E560,"-")</f>
        <v>#N/A</v>
      </c>
      <c r="CO566" s="1109"/>
      <c r="CP566" s="1108" t="e">
        <f>IF($E560&gt;0,CP563/$E560,"-")</f>
        <v>#N/A</v>
      </c>
      <c r="CQ566" s="1109"/>
      <c r="CR566" s="1108" t="e">
        <f>IF($E560&gt;0,CR563/$E560,"-")</f>
        <v>#N/A</v>
      </c>
      <c r="CS566" s="1109"/>
      <c r="CT566" s="1108" t="e">
        <f>IF($E560&gt;0,CT563/$E560,"-")</f>
        <v>#N/A</v>
      </c>
      <c r="CU566" s="1109"/>
      <c r="CV566" s="1108" t="e">
        <f>IF($E560&gt;0,CV563/$E560,"-")</f>
        <v>#N/A</v>
      </c>
      <c r="CW566" s="1109"/>
      <c r="CX566" s="1108" t="e">
        <f>IF($E560&gt;0,CX563/$E560,"-")</f>
        <v>#N/A</v>
      </c>
      <c r="CY566" s="1109"/>
      <c r="CZ566" s="1108" t="e">
        <f>IF($E560&gt;0,CZ563/$E560,"-")</f>
        <v>#N/A</v>
      </c>
      <c r="DA566" s="1109"/>
      <c r="DB566" s="1108" t="e">
        <f>IF($E560&gt;0,DB563/$E560,"-")</f>
        <v>#N/A</v>
      </c>
      <c r="DC566" s="1109"/>
      <c r="DD566" s="1108" t="e">
        <f>IF($E560&gt;0,DD563/$E560,"-")</f>
        <v>#N/A</v>
      </c>
      <c r="DE566" s="1109"/>
      <c r="DF566" s="1108" t="e">
        <f>IF($E560&gt;0,DF563/$E560,"-")</f>
        <v>#N/A</v>
      </c>
      <c r="DG566" s="1109"/>
      <c r="DH566" s="1108" t="e">
        <f>IF($E560&gt;0,DH563/$E560,"-")</f>
        <v>#N/A</v>
      </c>
      <c r="DI566" s="1109"/>
      <c r="DJ566" s="1115" t="e">
        <f>IF($E560&gt;0,DJ563/$E560,"-")</f>
        <v>#N/A</v>
      </c>
      <c r="DK566" s="1116"/>
      <c r="DL566" s="1108" t="e">
        <f>IF($E560&gt;0,DL563/$E560,"-")</f>
        <v>#N/A</v>
      </c>
      <c r="DM566" s="1109"/>
      <c r="DN566" s="1108" t="e">
        <f>IF($E560&gt;0,DN563/$E560,"-")</f>
        <v>#N/A</v>
      </c>
      <c r="DO566" s="1109"/>
      <c r="DP566" s="1108" t="e">
        <f>IF($E560&gt;0,DP563/$E560,"-")</f>
        <v>#N/A</v>
      </c>
      <c r="DQ566" s="1109"/>
      <c r="DR566" s="1108" t="e">
        <f>IF($E560&gt;0,DR563/$E560,"-")</f>
        <v>#N/A</v>
      </c>
      <c r="DS566" s="1109"/>
      <c r="DT566" s="1108" t="e">
        <f>IF($E560&gt;0,DT563/$E560,"-")</f>
        <v>#N/A</v>
      </c>
      <c r="DU566" s="1109"/>
      <c r="DV566" s="1108" t="e">
        <f>IF($E560&gt;0,DV563/$E560,"-")</f>
        <v>#N/A</v>
      </c>
      <c r="DW566" s="1109"/>
      <c r="DX566" s="1108" t="e">
        <f>IF($E560&gt;0,DX563/$E560,"-")</f>
        <v>#N/A</v>
      </c>
      <c r="DY566" s="1109"/>
      <c r="DZ566" s="1108" t="e">
        <f>IF($E560&gt;0,DZ563/$E560,"-")</f>
        <v>#N/A</v>
      </c>
      <c r="EA566" s="1109"/>
      <c r="EB566" s="1108" t="e">
        <f>IF($E560&gt;0,EB563/$E560,"-")</f>
        <v>#N/A</v>
      </c>
      <c r="EC566" s="1109"/>
      <c r="ED566" s="1108" t="e">
        <f>IF($E560&gt;0,ED563/$E560,"-")</f>
        <v>#N/A</v>
      </c>
      <c r="EE566" s="1109"/>
      <c r="EF566" s="1108" t="e">
        <f>IF($E560&gt;0,EF563/$E560,"-")</f>
        <v>#N/A</v>
      </c>
      <c r="EG566" s="1109"/>
      <c r="EH566" s="1108" t="e">
        <f>IF($E560&gt;0,EH563/$E560,"-")</f>
        <v>#N/A</v>
      </c>
      <c r="EI566" s="1109"/>
      <c r="EJ566" s="1108" t="e">
        <f>IF($E560&gt;0,EJ563/$E560,"-")</f>
        <v>#N/A</v>
      </c>
      <c r="EK566" s="1109"/>
      <c r="EL566" s="1108" t="e">
        <f>IF($E560&gt;0,EL563/$E560,"-")</f>
        <v>#N/A</v>
      </c>
      <c r="EM566" s="1109"/>
      <c r="EN566" s="1108" t="e">
        <f>IF($E560&gt;0,EN563/$E560,"-")</f>
        <v>#N/A</v>
      </c>
      <c r="EO566" s="1109"/>
      <c r="EP566" s="1108" t="e">
        <f>IF($E560&gt;0,EP563/$E560,"-")</f>
        <v>#N/A</v>
      </c>
      <c r="EQ566" s="1109"/>
      <c r="ER566" s="1108" t="e">
        <f>IF($E560&gt;0,ER563/$E560,"-")</f>
        <v>#N/A</v>
      </c>
      <c r="ES566" s="1109"/>
      <c r="ET566" s="1108" t="e">
        <f>IF($E560&gt;0,ET563/$E560,"-")</f>
        <v>#N/A</v>
      </c>
      <c r="EU566" s="1109"/>
      <c r="EV566" s="1108" t="e">
        <f>IF($E560&gt;0,EV563/$E560,"-")</f>
        <v>#N/A</v>
      </c>
      <c r="EW566" s="1109"/>
      <c r="EX566" s="1108" t="e">
        <f>IF($E560&gt;0,EX563/$E560,"-")</f>
        <v>#N/A</v>
      </c>
      <c r="EY566" s="1109"/>
      <c r="EZ566" s="1108" t="e">
        <f>IF($E560&gt;0,EZ563/$E560,"-")</f>
        <v>#N/A</v>
      </c>
      <c r="FA566" s="1109"/>
      <c r="FB566" s="1108" t="e">
        <f>IF($E560&gt;0,FB563/$E560,"-")</f>
        <v>#N/A</v>
      </c>
      <c r="FC566" s="1109"/>
      <c r="FD566" s="1108" t="e">
        <f>IF($E560&gt;0,FD563/$E560,"-")</f>
        <v>#N/A</v>
      </c>
      <c r="FE566" s="1109"/>
      <c r="FF566" s="1108" t="e">
        <f>IF($E560&gt;0,FF563/$E560,"-")</f>
        <v>#N/A</v>
      </c>
      <c r="FG566" s="1109"/>
      <c r="FH566" s="1108" t="e">
        <f>IF($E560&gt;0,FH563/$E560,"-")</f>
        <v>#N/A</v>
      </c>
      <c r="FI566" s="1109"/>
      <c r="FJ566" s="1108" t="e">
        <f>IF($E560&gt;0,FJ563/$E560,"-")</f>
        <v>#N/A</v>
      </c>
      <c r="FK566" s="1109"/>
      <c r="FL566" s="1108" t="e">
        <f>IF($E560&gt;0,FL563/$E560,"-")</f>
        <v>#N/A</v>
      </c>
      <c r="FM566" s="1109"/>
      <c r="FN566" s="1108" t="e">
        <f>IF($E560&gt;0,FN563/$E560,"-")</f>
        <v>#N/A</v>
      </c>
      <c r="FO566" s="1109"/>
      <c r="FP566" s="1108" t="e">
        <f>IF($E560&gt;0,FP563/$E560,"-")</f>
        <v>#N/A</v>
      </c>
      <c r="FQ566" s="1109"/>
      <c r="FR566" s="1108" t="e">
        <f>IF($E560&gt;0,FR563/$E560,"-")</f>
        <v>#N/A</v>
      </c>
      <c r="FS566" s="1109"/>
      <c r="FT566" s="1108" t="e">
        <f>IF($E560&gt;0,FT563/$E560,"-")</f>
        <v>#N/A</v>
      </c>
      <c r="FU566" s="1109"/>
      <c r="FV566" s="1108" t="e">
        <f>IF($E560&gt;0,FV563/$E560,"-")</f>
        <v>#N/A</v>
      </c>
      <c r="FW566" s="1109"/>
      <c r="FX566" s="1108" t="e">
        <f>IF($E560&gt;0,FX563/$E560,"-")</f>
        <v>#N/A</v>
      </c>
      <c r="FY566" s="1109"/>
      <c r="FZ566" s="1108" t="e">
        <f>IF($E560&gt;0,FZ563/$E560,"-")</f>
        <v>#N/A</v>
      </c>
      <c r="GA566" s="1109"/>
      <c r="GB566" s="1108" t="e">
        <f>IF($E560&gt;0,GB563/$E560,"-")</f>
        <v>#N/A</v>
      </c>
      <c r="GC566" s="1109"/>
      <c r="GD566" s="1108" t="e">
        <f>IF($E560&gt;0,GD563/$E560,"-")</f>
        <v>#N/A</v>
      </c>
      <c r="GE566" s="1109"/>
      <c r="GF566" s="1108" t="e">
        <f>IF($E560&gt;0,GF563/$E560,"-")</f>
        <v>#N/A</v>
      </c>
      <c r="GG566" s="1109"/>
      <c r="GH566" s="1108" t="e">
        <f>IF($E560&gt;0,GH563/$E560,"-")</f>
        <v>#N/A</v>
      </c>
      <c r="GI566" s="1109"/>
      <c r="GJ566" s="1108" t="e">
        <f>IF($E560&gt;0,GJ563/$E560,"-")</f>
        <v>#N/A</v>
      </c>
      <c r="GK566" s="1109"/>
      <c r="GL566" s="1108" t="e">
        <f>IF($E560&gt;0,GL563/$E560,"-")</f>
        <v>#N/A</v>
      </c>
      <c r="GM566" s="1109"/>
      <c r="GN566" s="1108" t="e">
        <f>IF($E560&gt;0,GN563/$E560,"-")</f>
        <v>#N/A</v>
      </c>
      <c r="GO566" s="1109"/>
      <c r="GP566" s="1108" t="e">
        <f>IF($E560&gt;0,GP563/$E560,"-")</f>
        <v>#N/A</v>
      </c>
      <c r="GQ566" s="1109"/>
      <c r="GR566" s="1108" t="e">
        <f>IF($E560&gt;0,GR563/$E560,"-")</f>
        <v>#N/A</v>
      </c>
      <c r="GS566" s="1109"/>
      <c r="GT566" s="1108" t="e">
        <f>IF($E560&gt;0,GT563/$E560,"-")</f>
        <v>#N/A</v>
      </c>
      <c r="GU566" s="1109"/>
      <c r="GV566" s="1108" t="e">
        <f t="shared" ref="GV566" si="2339">IF($E560&gt;0,GV563/$E560,"-")</f>
        <v>#N/A</v>
      </c>
      <c r="GW566" s="1109"/>
      <c r="GX566" s="1108" t="e">
        <f t="shared" ref="GX566" si="2340">IF($E560&gt;0,GX563/$E560,"-")</f>
        <v>#N/A</v>
      </c>
      <c r="GY566" s="1109"/>
      <c r="GZ566" s="1108" t="e">
        <f t="shared" ref="GZ566" si="2341">IF($E560&gt;0,GZ563/$E560,"-")</f>
        <v>#N/A</v>
      </c>
      <c r="HA566" s="1109"/>
      <c r="HB566" s="1108" t="e">
        <f>IF($E560&gt;0,HB563/$E560,"-")</f>
        <v>#N/A</v>
      </c>
      <c r="HC566" s="1109"/>
      <c r="HD566" s="1108" t="e">
        <f t="shared" ref="HD566" si="2342">IF($E560&gt;0,HD563/$E560,"-")</f>
        <v>#N/A</v>
      </c>
      <c r="HE566" s="1109"/>
      <c r="HF566" s="1108" t="e">
        <f t="shared" ref="HF566" si="2343">IF($E560&gt;0,HF563/$E560,"-")</f>
        <v>#N/A</v>
      </c>
      <c r="HG566" s="1109"/>
      <c r="HH566" s="1108" t="e">
        <f t="shared" ref="HH566" si="2344">IF($E560&gt;0,HH563/$E560,"-")</f>
        <v>#N/A</v>
      </c>
      <c r="HI566" s="1109"/>
    </row>
    <row r="567" spans="1:217" ht="12.75" hidden="1" customHeight="1">
      <c r="A567" s="1139"/>
      <c r="B567" s="1140"/>
      <c r="C567" s="1139"/>
      <c r="D567" s="1141"/>
      <c r="E567" s="1141"/>
      <c r="F567" s="1142"/>
      <c r="G567" s="1141"/>
      <c r="H567" s="733"/>
      <c r="I567" s="1143"/>
      <c r="J567" s="1144"/>
      <c r="K567" s="846" t="s">
        <v>386</v>
      </c>
      <c r="L567" s="1110" t="e">
        <f>IF($E560&gt;0,L565/$E560,"-")</f>
        <v>#N/A</v>
      </c>
      <c r="M567" s="1111"/>
      <c r="N567" s="1110" t="e">
        <f>IF($E560&gt;0,N565/$E560,"-")</f>
        <v>#N/A</v>
      </c>
      <c r="O567" s="1111"/>
      <c r="P567" s="1110" t="e">
        <f>IF($E560&gt;0,P565/$E560,"-")</f>
        <v>#N/A</v>
      </c>
      <c r="Q567" s="1111"/>
      <c r="R567" s="1110" t="e">
        <f>IF($E560&gt;0,R565/$E560,"-")</f>
        <v>#N/A</v>
      </c>
      <c r="S567" s="1111"/>
      <c r="T567" s="1110" t="e">
        <f>IF($E560&gt;0,T565/$E560,"-")</f>
        <v>#N/A</v>
      </c>
      <c r="U567" s="1111"/>
      <c r="V567" s="1110" t="e">
        <f>IF($E560&gt;0,V565/$E560,"-")</f>
        <v>#N/A</v>
      </c>
      <c r="W567" s="1111"/>
      <c r="X567" s="1110" t="e">
        <f>IF($E560&gt;0,X565/$E560,"-")</f>
        <v>#N/A</v>
      </c>
      <c r="Y567" s="1111"/>
      <c r="Z567" s="1110" t="e">
        <f>IF($E560&gt;0,Z565/$E560,"-")</f>
        <v>#N/A</v>
      </c>
      <c r="AA567" s="1111"/>
      <c r="AB567" s="1110" t="e">
        <f>IF($E560&gt;0,AB565/$E560,"-")</f>
        <v>#N/A</v>
      </c>
      <c r="AC567" s="1111"/>
      <c r="AD567" s="1110" t="e">
        <f>IF($E560&gt;0,AD565/$E560,"-")</f>
        <v>#N/A</v>
      </c>
      <c r="AE567" s="1111"/>
      <c r="AF567" s="1110" t="e">
        <f>IF($E560&gt;0,AF565/$E560,"-")</f>
        <v>#N/A</v>
      </c>
      <c r="AG567" s="1111"/>
      <c r="AH567" s="1110" t="e">
        <f>IF($E560&gt;0,AH565/$E560,"-")</f>
        <v>#N/A</v>
      </c>
      <c r="AI567" s="1111"/>
      <c r="AJ567" s="1110" t="e">
        <f>IF($E560&gt;0,AJ565/$E560,"-")</f>
        <v>#N/A</v>
      </c>
      <c r="AK567" s="1111"/>
      <c r="AL567" s="1110" t="e">
        <f>IF($E560&gt;0,AL565/$E560,"-")</f>
        <v>#N/A</v>
      </c>
      <c r="AM567" s="1111"/>
      <c r="AN567" s="1110" t="e">
        <f>IF($E560&gt;0,AN565/$E560,"-")</f>
        <v>#N/A</v>
      </c>
      <c r="AO567" s="1111"/>
      <c r="AP567" s="1110" t="e">
        <f>IF($E560&gt;0,AP565/$E560,"-")</f>
        <v>#N/A</v>
      </c>
      <c r="AQ567" s="1111"/>
      <c r="AR567" s="1110" t="e">
        <f>IF($E560&gt;0,AR565/$E560,"-")</f>
        <v>#N/A</v>
      </c>
      <c r="AS567" s="1111"/>
      <c r="AT567" s="1110" t="e">
        <f>IF($E560&gt;0,AT565/$E560,"-")</f>
        <v>#N/A</v>
      </c>
      <c r="AU567" s="1111"/>
      <c r="AV567" s="1110" t="e">
        <f>IF($E560&gt;0,AV565/$E560,"-")</f>
        <v>#N/A</v>
      </c>
      <c r="AW567" s="1111"/>
      <c r="AX567" s="1110" t="e">
        <f>IF($E560&gt;0,AX565/$E560,"-")</f>
        <v>#N/A</v>
      </c>
      <c r="AY567" s="1111"/>
      <c r="AZ567" s="1110" t="e">
        <f>IF($E560&gt;0,AZ565/$E560,"-")</f>
        <v>#N/A</v>
      </c>
      <c r="BA567" s="1111"/>
      <c r="BB567" s="1110" t="e">
        <f>IF($E560&gt;0,BB565/$E560,"-")</f>
        <v>#N/A</v>
      </c>
      <c r="BC567" s="1111"/>
      <c r="BD567" s="1110" t="e">
        <f>IF($E560&gt;0,BD565/$E560,"-")</f>
        <v>#N/A</v>
      </c>
      <c r="BE567" s="1111"/>
      <c r="BF567" s="1110" t="e">
        <f>IF($E560&gt;0,BF565/$E560,"-")</f>
        <v>#N/A</v>
      </c>
      <c r="BG567" s="1111"/>
      <c r="BH567" s="1110" t="e">
        <f>IF($E560&gt;0,BH565/$E560,"-")</f>
        <v>#N/A</v>
      </c>
      <c r="BI567" s="1111"/>
      <c r="BJ567" s="1110" t="e">
        <f>IF($E560&gt;0,BJ565/$E560,"-")</f>
        <v>#N/A</v>
      </c>
      <c r="BK567" s="1111"/>
      <c r="BL567" s="1110" t="e">
        <f>IF($E560&gt;0,BL565/$E560,"-")</f>
        <v>#N/A</v>
      </c>
      <c r="BM567" s="1111"/>
      <c r="BN567" s="1110" t="e">
        <f>IF($E560&gt;0,BN565/$E560,"-")</f>
        <v>#N/A</v>
      </c>
      <c r="BO567" s="1111"/>
      <c r="BP567" s="1110" t="e">
        <f>IF($E560&gt;0,BP565/$E560,"-")</f>
        <v>#N/A</v>
      </c>
      <c r="BQ567" s="1111"/>
      <c r="BR567" s="1107" t="e">
        <f>IF($E560&gt;0,BR565/$E560,"-")</f>
        <v>#N/A</v>
      </c>
      <c r="BS567" s="1107"/>
      <c r="BT567" s="1107" t="e">
        <f>IF($E560&gt;0,BT565/$E560,"-")</f>
        <v>#N/A</v>
      </c>
      <c r="BU567" s="1107"/>
      <c r="BV567" s="1107" t="e">
        <f>IF($E560&gt;0,BV565/$E560,"-")</f>
        <v>#N/A</v>
      </c>
      <c r="BW567" s="1107"/>
      <c r="BX567" s="1107" t="e">
        <f>IF($E560&gt;0,BX565/$E560,"-")</f>
        <v>#N/A</v>
      </c>
      <c r="BY567" s="1107"/>
      <c r="BZ567" s="1107" t="e">
        <f>IF($E560&gt;0,BZ565/$E560,"-")</f>
        <v>#N/A</v>
      </c>
      <c r="CA567" s="1107"/>
      <c r="CB567" s="1107" t="e">
        <f>IF($E560&gt;0,CB565/$E560,"-")</f>
        <v>#N/A</v>
      </c>
      <c r="CC567" s="1107"/>
      <c r="CD567" s="1107" t="e">
        <f>IF($E560&gt;0,CD565/$E560,"-")</f>
        <v>#N/A</v>
      </c>
      <c r="CE567" s="1107"/>
      <c r="CF567" s="1107" t="e">
        <f>IF($E560&gt;0,CF565/$E560,"-")</f>
        <v>#N/A</v>
      </c>
      <c r="CG567" s="1107"/>
      <c r="CH567" s="1107" t="e">
        <f>IF($E560&gt;0,CH565/$E560,"-")</f>
        <v>#N/A</v>
      </c>
      <c r="CI567" s="1107"/>
      <c r="CJ567" s="1107" t="e">
        <f>IF($E560&gt;0,CJ565/$E560,"-")</f>
        <v>#N/A</v>
      </c>
      <c r="CK567" s="1107"/>
      <c r="CL567" s="1107" t="e">
        <f>IF($E560&gt;0,CL565/$E560,"-")</f>
        <v>#N/A</v>
      </c>
      <c r="CM567" s="1107"/>
      <c r="CN567" s="1107" t="e">
        <f>IF($E560&gt;0,CN565/$E560,"-")</f>
        <v>#N/A</v>
      </c>
      <c r="CO567" s="1107"/>
      <c r="CP567" s="1107" t="e">
        <f>IF($E560&gt;0,CP565/$E560,"-")</f>
        <v>#N/A</v>
      </c>
      <c r="CQ567" s="1107"/>
      <c r="CR567" s="1107" t="e">
        <f>IF($E560&gt;0,CR565/$E560,"-")</f>
        <v>#N/A</v>
      </c>
      <c r="CS567" s="1107"/>
      <c r="CT567" s="1107" t="e">
        <f>IF($E560&gt;0,CT565/$E560,"-")</f>
        <v>#N/A</v>
      </c>
      <c r="CU567" s="1107"/>
      <c r="CV567" s="1107" t="e">
        <f>IF($E560&gt;0,CV565/$E560,"-")</f>
        <v>#N/A</v>
      </c>
      <c r="CW567" s="1107"/>
      <c r="CX567" s="1107" t="e">
        <f>IF($E560&gt;0,CX565/$E560,"-")</f>
        <v>#N/A</v>
      </c>
      <c r="CY567" s="1107"/>
      <c r="CZ567" s="1107" t="e">
        <f>IF($E560&gt;0,CZ565/$E560,"-")</f>
        <v>#N/A</v>
      </c>
      <c r="DA567" s="1107"/>
      <c r="DB567" s="1107" t="e">
        <f>IF($E560&gt;0,DB565/$E560,"-")</f>
        <v>#N/A</v>
      </c>
      <c r="DC567" s="1107"/>
      <c r="DD567" s="1107" t="e">
        <f>IF($E560&gt;0,DD565/$E560,"-")</f>
        <v>#N/A</v>
      </c>
      <c r="DE567" s="1107"/>
      <c r="DF567" s="1107" t="e">
        <f>IF($E560&gt;0,DF565/$E560,"-")</f>
        <v>#N/A</v>
      </c>
      <c r="DG567" s="1107"/>
      <c r="DH567" s="1107" t="e">
        <f>IF($E560&gt;0,DH565/$E560,"-")</f>
        <v>#N/A</v>
      </c>
      <c r="DI567" s="1107"/>
      <c r="DJ567" s="1112" t="e">
        <f>IF($E560&gt;0,DJ565/$E560,"-")</f>
        <v>#N/A</v>
      </c>
      <c r="DK567" s="1112"/>
      <c r="DL567" s="1107" t="e">
        <f>IF($E560&gt;0,DL565/$E560,"-")</f>
        <v>#N/A</v>
      </c>
      <c r="DM567" s="1107"/>
      <c r="DN567" s="1107" t="e">
        <f>IF($E560&gt;0,DN565/$E560,"-")</f>
        <v>#N/A</v>
      </c>
      <c r="DO567" s="1107"/>
      <c r="DP567" s="1107" t="e">
        <f>IF($E560&gt;0,DP565/$E560,"-")</f>
        <v>#N/A</v>
      </c>
      <c r="DQ567" s="1107"/>
      <c r="DR567" s="1107" t="e">
        <f>IF($E560&gt;0,DR565/$E560,"-")</f>
        <v>#N/A</v>
      </c>
      <c r="DS567" s="1107"/>
      <c r="DT567" s="1107" t="e">
        <f>IF($E560&gt;0,DT565/$E560,"-")</f>
        <v>#N/A</v>
      </c>
      <c r="DU567" s="1107"/>
      <c r="DV567" s="1107" t="e">
        <f>IF($E560&gt;0,DV565/$E560,"-")</f>
        <v>#N/A</v>
      </c>
      <c r="DW567" s="1107"/>
      <c r="DX567" s="1107" t="e">
        <f>IF($E560&gt;0,DX565/$E560,"-")</f>
        <v>#N/A</v>
      </c>
      <c r="DY567" s="1107"/>
      <c r="DZ567" s="1107" t="e">
        <f>IF($E560&gt;0,DZ565/$E560,"-")</f>
        <v>#N/A</v>
      </c>
      <c r="EA567" s="1107"/>
      <c r="EB567" s="1107" t="e">
        <f>IF($E560&gt;0,EB565/$E560,"-")</f>
        <v>#N/A</v>
      </c>
      <c r="EC567" s="1107"/>
      <c r="ED567" s="1107" t="e">
        <f>IF($E560&gt;0,ED565/$E560,"-")</f>
        <v>#N/A</v>
      </c>
      <c r="EE567" s="1107"/>
      <c r="EF567" s="1107" t="e">
        <f>IF($E560&gt;0,EF565/$E560,"-")</f>
        <v>#N/A</v>
      </c>
      <c r="EG567" s="1107"/>
      <c r="EH567" s="1107" t="e">
        <f>IF($E560&gt;0,EH565/$E560,"-")</f>
        <v>#N/A</v>
      </c>
      <c r="EI567" s="1107"/>
      <c r="EJ567" s="1107" t="e">
        <f>IF($E560&gt;0,EJ565/$E560,"-")</f>
        <v>#N/A</v>
      </c>
      <c r="EK567" s="1107"/>
      <c r="EL567" s="1107" t="e">
        <f>IF($E560&gt;0,EL565/$E560,"-")</f>
        <v>#N/A</v>
      </c>
      <c r="EM567" s="1107"/>
      <c r="EN567" s="1107" t="e">
        <f>IF($E560&gt;0,EN565/$E560,"-")</f>
        <v>#N/A</v>
      </c>
      <c r="EO567" s="1107"/>
      <c r="EP567" s="1107" t="e">
        <f>IF($E560&gt;0,EP565/$E560,"-")</f>
        <v>#N/A</v>
      </c>
      <c r="EQ567" s="1107"/>
      <c r="ER567" s="1107" t="e">
        <f>IF($E560&gt;0,ER565/$E560,"-")</f>
        <v>#N/A</v>
      </c>
      <c r="ES567" s="1107"/>
      <c r="ET567" s="1107" t="e">
        <f>IF($E560&gt;0,ET565/$E560,"-")</f>
        <v>#N/A</v>
      </c>
      <c r="EU567" s="1107"/>
      <c r="EV567" s="1107" t="e">
        <f>IF($E560&gt;0,EV565/$E560,"-")</f>
        <v>#N/A</v>
      </c>
      <c r="EW567" s="1107"/>
      <c r="EX567" s="1107" t="e">
        <f>IF($E560&gt;0,EX565/$E560,"-")</f>
        <v>#N/A</v>
      </c>
      <c r="EY567" s="1107"/>
      <c r="EZ567" s="1107" t="e">
        <f>IF($E560&gt;0,EZ565/$E560,"-")</f>
        <v>#N/A</v>
      </c>
      <c r="FA567" s="1107"/>
      <c r="FB567" s="1107" t="e">
        <f>IF($E560&gt;0,FB565/$E560,"-")</f>
        <v>#N/A</v>
      </c>
      <c r="FC567" s="1107"/>
      <c r="FD567" s="1107" t="e">
        <f>IF($E560&gt;0,FD565/$E560,"-")</f>
        <v>#N/A</v>
      </c>
      <c r="FE567" s="1107"/>
      <c r="FF567" s="1107" t="e">
        <f>IF($E560&gt;0,FF565/$E560,"-")</f>
        <v>#N/A</v>
      </c>
      <c r="FG567" s="1107"/>
      <c r="FH567" s="1107" t="e">
        <f>IF($E560&gt;0,FH565/$E560,"-")</f>
        <v>#N/A</v>
      </c>
      <c r="FI567" s="1107"/>
      <c r="FJ567" s="1107" t="e">
        <f>IF($E560&gt;0,FJ565/$E560,"-")</f>
        <v>#N/A</v>
      </c>
      <c r="FK567" s="1107"/>
      <c r="FL567" s="1107" t="e">
        <f>IF($E560&gt;0,FL565/$E560,"-")</f>
        <v>#N/A</v>
      </c>
      <c r="FM567" s="1107"/>
      <c r="FN567" s="1107" t="e">
        <f>IF($E560&gt;0,FN565/$E560,"-")</f>
        <v>#N/A</v>
      </c>
      <c r="FO567" s="1107"/>
      <c r="FP567" s="1107" t="e">
        <f>IF($E560&gt;0,FP565/$E560,"-")</f>
        <v>#N/A</v>
      </c>
      <c r="FQ567" s="1107"/>
      <c r="FR567" s="1107" t="e">
        <f>IF($E560&gt;0,FR565/$E560,"-")</f>
        <v>#N/A</v>
      </c>
      <c r="FS567" s="1107"/>
      <c r="FT567" s="1107" t="e">
        <f>IF($E560&gt;0,FT565/$E560,"-")</f>
        <v>#N/A</v>
      </c>
      <c r="FU567" s="1107"/>
      <c r="FV567" s="1107" t="e">
        <f>IF($E560&gt;0,FV565/$E560,"-")</f>
        <v>#N/A</v>
      </c>
      <c r="FW567" s="1107"/>
      <c r="FX567" s="1107" t="e">
        <f>IF($E560&gt;0,FX565/$E560,"-")</f>
        <v>#N/A</v>
      </c>
      <c r="FY567" s="1107"/>
      <c r="FZ567" s="1107" t="e">
        <f>IF($E560&gt;0,FZ565/$E560,"-")</f>
        <v>#N/A</v>
      </c>
      <c r="GA567" s="1107"/>
      <c r="GB567" s="1107" t="e">
        <f>IF($E560&gt;0,GB565/$E560,"-")</f>
        <v>#N/A</v>
      </c>
      <c r="GC567" s="1107"/>
      <c r="GD567" s="1107" t="e">
        <f>IF($E560&gt;0,GD565/$E560,"-")</f>
        <v>#N/A</v>
      </c>
      <c r="GE567" s="1107"/>
      <c r="GF567" s="1107" t="e">
        <f>IF($E560&gt;0,GF565/$E560,"-")</f>
        <v>#N/A</v>
      </c>
      <c r="GG567" s="1107"/>
      <c r="GH567" s="1107" t="e">
        <f>IF($E560&gt;0,GH565/$E560,"-")</f>
        <v>#N/A</v>
      </c>
      <c r="GI567" s="1107"/>
      <c r="GJ567" s="1107" t="e">
        <f>IF($E560&gt;0,GJ565/$E560,"-")</f>
        <v>#N/A</v>
      </c>
      <c r="GK567" s="1107"/>
      <c r="GL567" s="1107" t="e">
        <f>IF($E560&gt;0,GL565/$E560,"-")</f>
        <v>#N/A</v>
      </c>
      <c r="GM567" s="1107"/>
      <c r="GN567" s="1107" t="e">
        <f>IF($E560&gt;0,GN565/$E560,"-")</f>
        <v>#N/A</v>
      </c>
      <c r="GO567" s="1107"/>
      <c r="GP567" s="1107" t="e">
        <f>IF($E560&gt;0,GP565/$E560,"-")</f>
        <v>#N/A</v>
      </c>
      <c r="GQ567" s="1107"/>
      <c r="GR567" s="1107" t="e">
        <f>IF($E560&gt;0,GR565/$E560,"-")</f>
        <v>#N/A</v>
      </c>
      <c r="GS567" s="1107"/>
      <c r="GT567" s="1107" t="e">
        <f>IF($E560&gt;0,GT565/$E560,"-")</f>
        <v>#N/A</v>
      </c>
      <c r="GU567" s="1107"/>
      <c r="GV567" s="1107" t="e">
        <f t="shared" ref="GV567" si="2345">IF($E560&gt;0,GV565/$E560,"-")</f>
        <v>#N/A</v>
      </c>
      <c r="GW567" s="1107"/>
      <c r="GX567" s="1107" t="e">
        <f t="shared" ref="GX567" si="2346">IF($E560&gt;0,GX565/$E560,"-")</f>
        <v>#N/A</v>
      </c>
      <c r="GY567" s="1107"/>
      <c r="GZ567" s="1107" t="e">
        <f t="shared" ref="GZ567" si="2347">IF($E560&gt;0,GZ565/$E560,"-")</f>
        <v>#N/A</v>
      </c>
      <c r="HA567" s="1107"/>
      <c r="HB567" s="1107" t="e">
        <f>IF($E560&gt;0,HB565/$E560,"-")</f>
        <v>#N/A</v>
      </c>
      <c r="HC567" s="1107"/>
      <c r="HD567" s="1107" t="e">
        <f t="shared" ref="HD567" si="2348">IF($E560&gt;0,HD565/$E560,"-")</f>
        <v>#N/A</v>
      </c>
      <c r="HE567" s="1107"/>
      <c r="HF567" s="1107" t="e">
        <f t="shared" ref="HF567" si="2349">IF($E560&gt;0,HF565/$E560,"-")</f>
        <v>#N/A</v>
      </c>
      <c r="HG567" s="1107"/>
      <c r="HH567" s="1107" t="e">
        <f t="shared" ref="HH567" si="2350">IF($E560&gt;0,HH565/$E560,"-")</f>
        <v>#N/A</v>
      </c>
      <c r="HI567" s="1107"/>
    </row>
    <row r="568" spans="1:217" s="5" customFormat="1" ht="15" hidden="1" customHeight="1">
      <c r="A568" s="677"/>
      <c r="B568" s="678"/>
      <c r="C568" s="678"/>
      <c r="D568" s="679"/>
      <c r="E568" s="679"/>
      <c r="F568" s="678"/>
      <c r="G568" s="678"/>
      <c r="H568" s="678"/>
      <c r="I568" s="678"/>
      <c r="J568" s="678"/>
      <c r="K568" s="678"/>
      <c r="L568" s="1178"/>
      <c r="M568" s="1178"/>
      <c r="N568" s="1178"/>
      <c r="O568" s="1178"/>
      <c r="P568" s="1178"/>
      <c r="Q568" s="1178"/>
      <c r="R568" s="1178"/>
      <c r="S568" s="1192"/>
      <c r="T568" s="1180"/>
      <c r="U568" s="1178"/>
      <c r="V568" s="1178"/>
      <c r="W568" s="1178"/>
      <c r="X568" s="1178"/>
      <c r="Y568" s="1178"/>
      <c r="Z568" s="1178"/>
      <c r="AA568" s="1192"/>
      <c r="AB568" s="1180"/>
      <c r="AC568" s="1178"/>
      <c r="AD568" s="1178"/>
      <c r="AE568" s="1178"/>
      <c r="AF568" s="1178"/>
      <c r="AG568" s="1178"/>
      <c r="AH568" s="1178"/>
      <c r="AI568" s="1192"/>
      <c r="AJ568" s="1180"/>
      <c r="AK568" s="1178"/>
      <c r="AL568" s="1178"/>
      <c r="AM568" s="1178"/>
      <c r="AN568" s="1178"/>
      <c r="AO568" s="1178"/>
      <c r="AP568" s="1178"/>
      <c r="AQ568" s="1192"/>
      <c r="AR568" s="1180"/>
      <c r="AS568" s="1178"/>
      <c r="AT568" s="831"/>
      <c r="AU568" s="831"/>
      <c r="AV568" s="831"/>
      <c r="AW568" s="831"/>
      <c r="AX568" s="831"/>
      <c r="AY568" s="832"/>
      <c r="AZ568" s="833"/>
      <c r="BA568" s="831"/>
      <c r="BB568" s="831"/>
      <c r="BC568" s="831"/>
      <c r="BD568" s="831"/>
      <c r="BE568" s="831"/>
      <c r="BF568" s="831"/>
      <c r="BG568" s="832"/>
      <c r="BH568" s="833"/>
      <c r="BI568" s="831"/>
      <c r="BJ568" s="831"/>
      <c r="BK568" s="831"/>
      <c r="BL568" s="831"/>
      <c r="BM568" s="831"/>
      <c r="BN568" s="831"/>
      <c r="BO568" s="832"/>
      <c r="BP568" s="833"/>
      <c r="BQ568" s="831"/>
      <c r="BR568" s="831"/>
      <c r="BS568" s="831"/>
      <c r="BT568" s="831"/>
      <c r="BU568" s="831"/>
      <c r="BV568" s="831"/>
      <c r="BW568" s="832"/>
      <c r="BX568" s="833"/>
      <c r="BY568" s="831"/>
      <c r="BZ568" s="831"/>
      <c r="CA568" s="831"/>
      <c r="CB568" s="831"/>
      <c r="CC568" s="831"/>
      <c r="CD568" s="1178"/>
      <c r="CE568" s="1179"/>
      <c r="CF568" s="1180"/>
      <c r="CG568" s="1181"/>
      <c r="CH568" s="1178"/>
      <c r="CI568" s="1181"/>
      <c r="CJ568" s="1178"/>
      <c r="CK568" s="1181"/>
      <c r="CL568" s="1178"/>
      <c r="CM568" s="1179"/>
      <c r="CN568" s="1180"/>
      <c r="CO568" s="1181"/>
      <c r="CP568" s="1182"/>
      <c r="CQ568" s="1183"/>
      <c r="CR568" s="1182"/>
      <c r="CS568" s="1183"/>
      <c r="CT568" s="834"/>
      <c r="CU568" s="835"/>
      <c r="CV568" s="836"/>
      <c r="CW568" s="834"/>
      <c r="CX568" s="834"/>
      <c r="CY568" s="834"/>
      <c r="CZ568" s="834"/>
      <c r="DA568" s="834"/>
      <c r="DB568" s="834"/>
      <c r="DC568" s="835"/>
      <c r="DD568" s="836"/>
      <c r="DE568" s="834"/>
      <c r="DF568" s="834"/>
      <c r="DG568" s="834"/>
      <c r="DH568" s="834"/>
      <c r="DI568" s="834"/>
      <c r="DJ568" s="977"/>
      <c r="DK568" s="977"/>
      <c r="DL568" s="836"/>
      <c r="DM568" s="834"/>
      <c r="DN568" s="834"/>
      <c r="DO568" s="834"/>
      <c r="DP568" s="834"/>
      <c r="DQ568" s="834"/>
      <c r="DR568" s="834"/>
      <c r="DS568" s="835"/>
      <c r="DT568" s="836"/>
      <c r="DU568" s="834"/>
      <c r="DV568" s="834"/>
      <c r="DW568" s="834"/>
      <c r="DX568" s="834"/>
      <c r="DY568" s="834"/>
      <c r="DZ568" s="834"/>
      <c r="EA568" s="835"/>
      <c r="EB568" s="836"/>
      <c r="EC568" s="834"/>
      <c r="ED568" s="834"/>
      <c r="EE568" s="834"/>
      <c r="EF568" s="834"/>
      <c r="EG568" s="834"/>
      <c r="EH568" s="834"/>
      <c r="EI568" s="835"/>
      <c r="EJ568" s="836"/>
      <c r="EK568" s="834"/>
      <c r="EL568" s="834"/>
      <c r="EM568" s="834"/>
      <c r="EN568" s="834"/>
      <c r="EO568" s="834"/>
      <c r="EP568" s="834"/>
      <c r="EQ568" s="835"/>
      <c r="ER568" s="836"/>
      <c r="ES568" s="834"/>
      <c r="ET568" s="834"/>
      <c r="EU568" s="834"/>
      <c r="EV568" s="834"/>
      <c r="EW568" s="834"/>
      <c r="EX568" s="834"/>
      <c r="EY568" s="835"/>
      <c r="EZ568" s="836"/>
      <c r="FA568" s="834"/>
      <c r="FB568" s="834"/>
      <c r="FC568" s="834"/>
      <c r="FD568" s="834"/>
      <c r="FE568" s="834"/>
      <c r="FF568" s="834"/>
      <c r="FG568" s="835"/>
      <c r="FH568" s="836"/>
      <c r="FI568" s="834"/>
      <c r="FJ568" s="834"/>
      <c r="FK568" s="834"/>
      <c r="FL568" s="834"/>
      <c r="FM568" s="834"/>
      <c r="FN568" s="834"/>
      <c r="FO568" s="835"/>
      <c r="FP568" s="836"/>
      <c r="FQ568" s="834"/>
      <c r="FR568" s="834"/>
      <c r="FS568" s="834"/>
      <c r="FT568" s="834"/>
      <c r="FU568" s="834"/>
      <c r="FV568" s="834"/>
      <c r="FW568" s="835"/>
      <c r="FX568" s="836"/>
      <c r="FY568" s="834"/>
      <c r="FZ568" s="834"/>
      <c r="GA568" s="834"/>
      <c r="GB568" s="834"/>
      <c r="GC568" s="834"/>
      <c r="GD568" s="834"/>
      <c r="GE568" s="835"/>
      <c r="GF568" s="836"/>
      <c r="GG568" s="834"/>
      <c r="GH568" s="834"/>
      <c r="GI568" s="834"/>
      <c r="GJ568" s="834"/>
      <c r="GK568" s="834"/>
      <c r="GL568" s="834"/>
      <c r="GM568" s="835"/>
      <c r="GN568" s="836"/>
      <c r="GO568" s="834"/>
      <c r="GP568" s="834"/>
      <c r="GQ568" s="834"/>
      <c r="GR568" s="834"/>
      <c r="GS568" s="834"/>
      <c r="GT568" s="834"/>
      <c r="GU568" s="835"/>
      <c r="GV568" s="834"/>
      <c r="GW568" s="835"/>
      <c r="GX568" s="834"/>
      <c r="GY568" s="835"/>
      <c r="GZ568" s="834"/>
      <c r="HA568" s="835"/>
      <c r="HB568" s="834"/>
      <c r="HC568" s="835"/>
      <c r="HD568" s="834"/>
      <c r="HE568" s="835"/>
      <c r="HF568" s="834"/>
      <c r="HG568" s="835"/>
      <c r="HH568" s="834"/>
      <c r="HI568" s="835"/>
    </row>
    <row r="569" spans="1:217" ht="12.75" hidden="1" customHeight="1">
      <c r="A569" s="1139" t="s">
        <v>414</v>
      </c>
      <c r="B569" s="1140" t="e">
        <f>VLOOKUP(A569,PLANEJAMENTO!$B$10:$C$56,2,FALSE)</f>
        <v>#N/A</v>
      </c>
      <c r="C569" s="1139" t="e">
        <f>VLOOKUP(A569,PLANEJAMENTO!$B$10:$D$56,3,FALSE)</f>
        <v>#N/A</v>
      </c>
      <c r="D569" s="1141" t="e">
        <f>VLOOKUP(A569,PLANEJAMENTO!$B$10:$E$56,4,FALSE)</f>
        <v>#N/A</v>
      </c>
      <c r="E569" s="1141" t="e">
        <f>D569</f>
        <v>#N/A</v>
      </c>
      <c r="F569" s="1142"/>
      <c r="G569" s="1141">
        <f>F569*9</f>
        <v>0</v>
      </c>
      <c r="H569" s="733"/>
      <c r="I569" s="1143"/>
      <c r="J569" s="1144"/>
      <c r="K569" s="734" t="s">
        <v>379</v>
      </c>
      <c r="L569" s="1145"/>
      <c r="M569" s="1146"/>
      <c r="N569" s="1145"/>
      <c r="O569" s="1146"/>
      <c r="P569" s="1145"/>
      <c r="Q569" s="1146"/>
      <c r="R569" s="1189"/>
      <c r="S569" s="1190"/>
      <c r="T569" s="1145"/>
      <c r="U569" s="1146"/>
      <c r="V569" s="1145"/>
      <c r="W569" s="1146"/>
      <c r="X569" s="1145"/>
      <c r="Y569" s="1146"/>
      <c r="Z569" s="1189"/>
      <c r="AA569" s="1190"/>
      <c r="AB569" s="1145"/>
      <c r="AC569" s="1146"/>
      <c r="AD569" s="1145"/>
      <c r="AE569" s="1146"/>
      <c r="AF569" s="1145"/>
      <c r="AG569" s="1146"/>
      <c r="AH569" s="1189"/>
      <c r="AI569" s="1190"/>
      <c r="AJ569" s="1145"/>
      <c r="AK569" s="1146"/>
      <c r="AL569" s="1145"/>
      <c r="AM569" s="1146"/>
      <c r="AN569" s="1145"/>
      <c r="AO569" s="1146"/>
      <c r="AP569" s="1189"/>
      <c r="AQ569" s="1190"/>
      <c r="AR569" s="1145"/>
      <c r="AS569" s="1146"/>
      <c r="AT569" s="1145"/>
      <c r="AU569" s="1146"/>
      <c r="AV569" s="1145"/>
      <c r="AW569" s="1146"/>
      <c r="AX569" s="1189"/>
      <c r="AY569" s="1190"/>
      <c r="AZ569" s="1145"/>
      <c r="BA569" s="1146"/>
      <c r="BB569" s="1145"/>
      <c r="BC569" s="1146"/>
      <c r="BD569" s="1145"/>
      <c r="BE569" s="1146"/>
      <c r="BF569" s="1189"/>
      <c r="BG569" s="1190"/>
      <c r="BH569" s="1145"/>
      <c r="BI569" s="1146"/>
      <c r="BJ569" s="1145"/>
      <c r="BK569" s="1146"/>
      <c r="BL569" s="1145"/>
      <c r="BM569" s="1146"/>
      <c r="BN569" s="1145"/>
      <c r="BO569" s="1146"/>
      <c r="BP569" s="1145"/>
      <c r="BQ569" s="1146"/>
      <c r="BR569" s="1132"/>
      <c r="BS569" s="1132"/>
      <c r="BT569" s="1132"/>
      <c r="BU569" s="1132"/>
      <c r="BV569" s="1132"/>
      <c r="BW569" s="1132"/>
      <c r="BX569" s="1132"/>
      <c r="BY569" s="1132"/>
      <c r="BZ569" s="1132"/>
      <c r="CA569" s="1132"/>
      <c r="CB569" s="1132"/>
      <c r="CC569" s="1132"/>
      <c r="CD569" s="1132"/>
      <c r="CE569" s="1132"/>
      <c r="CF569" s="1132"/>
      <c r="CG569" s="1132"/>
      <c r="CH569" s="1132"/>
      <c r="CI569" s="1132"/>
      <c r="CJ569" s="1132"/>
      <c r="CK569" s="1132"/>
      <c r="CL569" s="1132"/>
      <c r="CM569" s="1132"/>
      <c r="CN569" s="1132"/>
      <c r="CO569" s="1132"/>
      <c r="CP569" s="1132"/>
      <c r="CQ569" s="1132"/>
      <c r="CR569" s="1132"/>
      <c r="CS569" s="1132"/>
      <c r="CT569" s="1132"/>
      <c r="CU569" s="1132"/>
      <c r="CV569" s="1132"/>
      <c r="CW569" s="1132"/>
      <c r="CX569" s="1132"/>
      <c r="CY569" s="1132"/>
      <c r="CZ569" s="1132"/>
      <c r="DA569" s="1132"/>
      <c r="DB569" s="1132"/>
      <c r="DC569" s="1132"/>
      <c r="DD569" s="1132"/>
      <c r="DE569" s="1132"/>
      <c r="DF569" s="1132"/>
      <c r="DG569" s="1132"/>
      <c r="DH569" s="1132"/>
      <c r="DI569" s="1132"/>
      <c r="DJ569" s="1138"/>
      <c r="DK569" s="1138"/>
      <c r="DL569" s="1132"/>
      <c r="DM569" s="1132"/>
      <c r="DN569" s="1132"/>
      <c r="DO569" s="1132"/>
      <c r="DP569" s="1132"/>
      <c r="DQ569" s="1132"/>
      <c r="DR569" s="1132"/>
      <c r="DS569" s="1132"/>
      <c r="DT569" s="1132"/>
      <c r="DU569" s="1132"/>
      <c r="DV569" s="1132"/>
      <c r="DW569" s="1132"/>
      <c r="DX569" s="1132"/>
      <c r="DY569" s="1132"/>
      <c r="DZ569" s="1132"/>
      <c r="EA569" s="1132"/>
      <c r="EB569" s="1132"/>
      <c r="EC569" s="1132"/>
      <c r="ED569" s="1132"/>
      <c r="EE569" s="1132"/>
      <c r="EF569" s="1132"/>
      <c r="EG569" s="1132"/>
      <c r="EH569" s="1132"/>
      <c r="EI569" s="1132"/>
      <c r="EJ569" s="1132"/>
      <c r="EK569" s="1132"/>
      <c r="EL569" s="1132"/>
      <c r="EM569" s="1132"/>
      <c r="EN569" s="1132"/>
      <c r="EO569" s="1132"/>
      <c r="EP569" s="1132"/>
      <c r="EQ569" s="1132"/>
      <c r="ER569" s="1132"/>
      <c r="ES569" s="1132"/>
      <c r="ET569" s="1132"/>
      <c r="EU569" s="1132"/>
      <c r="EV569" s="1132"/>
      <c r="EW569" s="1132"/>
      <c r="EX569" s="1132"/>
      <c r="EY569" s="1132"/>
      <c r="EZ569" s="1132"/>
      <c r="FA569" s="1132"/>
      <c r="FB569" s="1132"/>
      <c r="FC569" s="1132"/>
      <c r="FD569" s="1132"/>
      <c r="FE569" s="1132"/>
      <c r="FF569" s="1132"/>
      <c r="FG569" s="1132"/>
      <c r="FH569" s="1132"/>
      <c r="FI569" s="1132"/>
      <c r="FJ569" s="1132"/>
      <c r="FK569" s="1132"/>
      <c r="FL569" s="1132"/>
      <c r="FM569" s="1132"/>
      <c r="FN569" s="1132"/>
      <c r="FO569" s="1132"/>
      <c r="FP569" s="1132"/>
      <c r="FQ569" s="1132"/>
      <c r="FR569" s="1132"/>
      <c r="FS569" s="1132"/>
      <c r="FT569" s="1132"/>
      <c r="FU569" s="1132"/>
      <c r="FV569" s="1132"/>
      <c r="FW569" s="1132"/>
      <c r="FX569" s="1132"/>
      <c r="FY569" s="1132"/>
      <c r="FZ569" s="1132"/>
      <c r="GA569" s="1132"/>
      <c r="GB569" s="1132"/>
      <c r="GC569" s="1132"/>
      <c r="GD569" s="1132"/>
      <c r="GE569" s="1132"/>
      <c r="GF569" s="1132"/>
      <c r="GG569" s="1132"/>
      <c r="GH569" s="1132"/>
      <c r="GI569" s="1132"/>
      <c r="GJ569" s="1132"/>
      <c r="GK569" s="1132"/>
      <c r="GL569" s="1132"/>
      <c r="GM569" s="1132"/>
      <c r="GN569" s="1132"/>
      <c r="GO569" s="1132"/>
      <c r="GP569" s="1132"/>
      <c r="GQ569" s="1132"/>
      <c r="GR569" s="1132"/>
      <c r="GS569" s="1132"/>
      <c r="GT569" s="1132"/>
      <c r="GU569" s="1132"/>
      <c r="GV569" s="1132"/>
      <c r="GW569" s="1132"/>
      <c r="GX569" s="1132"/>
      <c r="GY569" s="1132"/>
      <c r="GZ569" s="1132"/>
      <c r="HA569" s="1132"/>
      <c r="HB569" s="1132"/>
      <c r="HC569" s="1132"/>
      <c r="HD569" s="1132"/>
      <c r="HE569" s="1132"/>
      <c r="HF569" s="1132"/>
      <c r="HG569" s="1132"/>
      <c r="HH569" s="1132"/>
      <c r="HI569" s="1132"/>
    </row>
    <row r="570" spans="1:217" ht="12.75" hidden="1" customHeight="1">
      <c r="A570" s="1139"/>
      <c r="B570" s="1140"/>
      <c r="C570" s="1139"/>
      <c r="D570" s="1141"/>
      <c r="E570" s="1141"/>
      <c r="F570" s="1142"/>
      <c r="G570" s="1141"/>
      <c r="H570" s="733"/>
      <c r="I570" s="1143"/>
      <c r="J570" s="1144"/>
      <c r="K570" s="837" t="s">
        <v>380</v>
      </c>
      <c r="L570" s="1133"/>
      <c r="M570" s="1134"/>
      <c r="N570" s="1133"/>
      <c r="O570" s="1134"/>
      <c r="P570" s="1133"/>
      <c r="Q570" s="1134"/>
      <c r="R570" s="1133"/>
      <c r="S570" s="1134"/>
      <c r="T570" s="1133"/>
      <c r="U570" s="1134"/>
      <c r="V570" s="1133"/>
      <c r="W570" s="1134"/>
      <c r="X570" s="1133"/>
      <c r="Y570" s="1134"/>
      <c r="Z570" s="1133"/>
      <c r="AA570" s="1134"/>
      <c r="AB570" s="1133"/>
      <c r="AC570" s="1134"/>
      <c r="AD570" s="1133"/>
      <c r="AE570" s="1134"/>
      <c r="AF570" s="1133"/>
      <c r="AG570" s="1134"/>
      <c r="AH570" s="1133"/>
      <c r="AI570" s="1134"/>
      <c r="AJ570" s="1133"/>
      <c r="AK570" s="1134"/>
      <c r="AL570" s="1133"/>
      <c r="AM570" s="1134"/>
      <c r="AN570" s="1133"/>
      <c r="AO570" s="1134"/>
      <c r="AP570" s="1133"/>
      <c r="AQ570" s="1134"/>
      <c r="AR570" s="1133"/>
      <c r="AS570" s="1134"/>
      <c r="AT570" s="1133"/>
      <c r="AU570" s="1134"/>
      <c r="AV570" s="1133"/>
      <c r="AW570" s="1134"/>
      <c r="AX570" s="1133"/>
      <c r="AY570" s="1134"/>
      <c r="AZ570" s="1133"/>
      <c r="BA570" s="1134"/>
      <c r="BB570" s="1133"/>
      <c r="BC570" s="1134"/>
      <c r="BD570" s="1133"/>
      <c r="BE570" s="1134"/>
      <c r="BF570" s="1133"/>
      <c r="BG570" s="1134"/>
      <c r="BH570" s="1133"/>
      <c r="BI570" s="1134"/>
      <c r="BJ570" s="1133"/>
      <c r="BK570" s="1134"/>
      <c r="BL570" s="1133"/>
      <c r="BM570" s="1134"/>
      <c r="BN570" s="1133"/>
      <c r="BO570" s="1134"/>
      <c r="BP570" s="1133"/>
      <c r="BQ570" s="1134"/>
      <c r="BR570" s="1129"/>
      <c r="BS570" s="1129"/>
      <c r="BT570" s="1129"/>
      <c r="BU570" s="1129"/>
      <c r="BV570" s="1129"/>
      <c r="BW570" s="1129"/>
      <c r="BX570" s="1129"/>
      <c r="BY570" s="1129"/>
      <c r="BZ570" s="1129"/>
      <c r="CA570" s="1129"/>
      <c r="CB570" s="1129"/>
      <c r="CC570" s="1129"/>
      <c r="CD570" s="1129"/>
      <c r="CE570" s="1129"/>
      <c r="CF570" s="1129"/>
      <c r="CG570" s="1129"/>
      <c r="CH570" s="1129"/>
      <c r="CI570" s="1129"/>
      <c r="CJ570" s="1129"/>
      <c r="CK570" s="1129"/>
      <c r="CL570" s="1129"/>
      <c r="CM570" s="1129"/>
      <c r="CN570" s="1129"/>
      <c r="CO570" s="1129"/>
      <c r="CP570" s="1129"/>
      <c r="CQ570" s="1129"/>
      <c r="CR570" s="1129"/>
      <c r="CS570" s="1129"/>
      <c r="CT570" s="1129"/>
      <c r="CU570" s="1129"/>
      <c r="CV570" s="1129"/>
      <c r="CW570" s="1129"/>
      <c r="CX570" s="1129"/>
      <c r="CY570" s="1129"/>
      <c r="CZ570" s="1129"/>
      <c r="DA570" s="1129"/>
      <c r="DB570" s="1129"/>
      <c r="DC570" s="1129"/>
      <c r="DD570" s="1129"/>
      <c r="DE570" s="1129"/>
      <c r="DF570" s="1129"/>
      <c r="DG570" s="1129"/>
      <c r="DH570" s="1129"/>
      <c r="DI570" s="1129"/>
      <c r="DJ570" s="1135"/>
      <c r="DK570" s="1135"/>
      <c r="DL570" s="1129"/>
      <c r="DM570" s="1129"/>
      <c r="DN570" s="1129"/>
      <c r="DO570" s="1129"/>
      <c r="DP570" s="1129"/>
      <c r="DQ570" s="1129"/>
      <c r="DR570" s="1129"/>
      <c r="DS570" s="1129"/>
      <c r="DT570" s="1129"/>
      <c r="DU570" s="1129"/>
      <c r="DV570" s="1129"/>
      <c r="DW570" s="1129"/>
      <c r="DX570" s="1129"/>
      <c r="DY570" s="1129"/>
      <c r="DZ570" s="1129"/>
      <c r="EA570" s="1129"/>
      <c r="EB570" s="1129"/>
      <c r="EC570" s="1129"/>
      <c r="ED570" s="1129"/>
      <c r="EE570" s="1129"/>
      <c r="EF570" s="1129"/>
      <c r="EG570" s="1129"/>
      <c r="EH570" s="1129"/>
      <c r="EI570" s="1129"/>
      <c r="EJ570" s="1129"/>
      <c r="EK570" s="1129"/>
      <c r="EL570" s="1129"/>
      <c r="EM570" s="1129"/>
      <c r="EN570" s="1129"/>
      <c r="EO570" s="1129"/>
      <c r="EP570" s="1129"/>
      <c r="EQ570" s="1129"/>
      <c r="ER570" s="1129"/>
      <c r="ES570" s="1129"/>
      <c r="ET570" s="1129"/>
      <c r="EU570" s="1129"/>
      <c r="EV570" s="1129"/>
      <c r="EW570" s="1129"/>
      <c r="EX570" s="1129"/>
      <c r="EY570" s="1129"/>
      <c r="EZ570" s="1129"/>
      <c r="FA570" s="1129"/>
      <c r="FB570" s="1129"/>
      <c r="FC570" s="1129"/>
      <c r="FD570" s="1129"/>
      <c r="FE570" s="1129"/>
      <c r="FF570" s="1129"/>
      <c r="FG570" s="1129"/>
      <c r="FH570" s="1129"/>
      <c r="FI570" s="1129"/>
      <c r="FJ570" s="1129"/>
      <c r="FK570" s="1129"/>
      <c r="FL570" s="1129"/>
      <c r="FM570" s="1129"/>
      <c r="FN570" s="1129"/>
      <c r="FO570" s="1129"/>
      <c r="FP570" s="1129"/>
      <c r="FQ570" s="1129"/>
      <c r="FR570" s="1129"/>
      <c r="FS570" s="1129"/>
      <c r="FT570" s="1129"/>
      <c r="FU570" s="1129"/>
      <c r="FV570" s="1129"/>
      <c r="FW570" s="1129"/>
      <c r="FX570" s="1129"/>
      <c r="FY570" s="1129"/>
      <c r="FZ570" s="1129"/>
      <c r="GA570" s="1129"/>
      <c r="GB570" s="1129"/>
      <c r="GC570" s="1129"/>
      <c r="GD570" s="1129"/>
      <c r="GE570" s="1129"/>
      <c r="GF570" s="1129"/>
      <c r="GG570" s="1129"/>
      <c r="GH570" s="1129"/>
      <c r="GI570" s="1129"/>
      <c r="GJ570" s="1129"/>
      <c r="GK570" s="1129"/>
      <c r="GL570" s="1129"/>
      <c r="GM570" s="1129"/>
      <c r="GN570" s="1129"/>
      <c r="GO570" s="1129"/>
      <c r="GP570" s="1129"/>
      <c r="GQ570" s="1129"/>
      <c r="GR570" s="1129"/>
      <c r="GS570" s="1129"/>
      <c r="GT570" s="1129"/>
      <c r="GU570" s="1129"/>
      <c r="GV570" s="1129"/>
      <c r="GW570" s="1129"/>
      <c r="GX570" s="1129"/>
      <c r="GY570" s="1129"/>
      <c r="GZ570" s="1129"/>
      <c r="HA570" s="1129"/>
      <c r="HB570" s="1129"/>
      <c r="HC570" s="1129"/>
      <c r="HD570" s="1129"/>
      <c r="HE570" s="1129"/>
      <c r="HF570" s="1129"/>
      <c r="HG570" s="1129"/>
      <c r="HH570" s="1129"/>
      <c r="HI570" s="1129"/>
    </row>
    <row r="571" spans="1:217" ht="12.75" hidden="1" customHeight="1">
      <c r="A571" s="1139"/>
      <c r="B571" s="1140"/>
      <c r="C571" s="1139"/>
      <c r="D571" s="1141"/>
      <c r="E571" s="1141"/>
      <c r="F571" s="1142"/>
      <c r="G571" s="1141"/>
      <c r="H571" s="733"/>
      <c r="I571" s="1143"/>
      <c r="J571" s="1144"/>
      <c r="K571" s="838" t="s">
        <v>381</v>
      </c>
      <c r="L571" s="1125">
        <f>(L569*L570*$G569)*$L$8</f>
        <v>0</v>
      </c>
      <c r="M571" s="1126"/>
      <c r="N571" s="1125">
        <f>(N569*N570*$G569)*$L$8</f>
        <v>0</v>
      </c>
      <c r="O571" s="1126"/>
      <c r="P571" s="1125">
        <f>(P569*P570*$G569)*$L$8</f>
        <v>0</v>
      </c>
      <c r="Q571" s="1126"/>
      <c r="R571" s="1125">
        <f>(R569*R570*$G569)*$L$8</f>
        <v>0</v>
      </c>
      <c r="S571" s="1126"/>
      <c r="T571" s="1125">
        <f>(T569*T570*$G569)*$T$8</f>
        <v>0</v>
      </c>
      <c r="U571" s="1126"/>
      <c r="V571" s="1125">
        <f>(V569*V570*$G569)*$T$8</f>
        <v>0</v>
      </c>
      <c r="W571" s="1126"/>
      <c r="X571" s="1125">
        <f>(X569*X570*$G569)*$T$8</f>
        <v>0</v>
      </c>
      <c r="Y571" s="1126"/>
      <c r="Z571" s="1125">
        <f>(Z569*Z570*$G569)*$T$8</f>
        <v>0</v>
      </c>
      <c r="AA571" s="1126"/>
      <c r="AB571" s="1125">
        <f>(AB569*AB570*$G569)*$AB$8</f>
        <v>0</v>
      </c>
      <c r="AC571" s="1126"/>
      <c r="AD571" s="1125">
        <f>(AD569*AD570*$G569)*$AB$8</f>
        <v>0</v>
      </c>
      <c r="AE571" s="1126"/>
      <c r="AF571" s="1125">
        <f>(AF569*AF570*$G569)*$AB$8</f>
        <v>0</v>
      </c>
      <c r="AG571" s="1126"/>
      <c r="AH571" s="1125">
        <f>(AH569*AH570*$G569)*$AB$8</f>
        <v>0</v>
      </c>
      <c r="AI571" s="1126"/>
      <c r="AJ571" s="1125">
        <f>(AJ569*AJ570*$G569)*$AJ$8</f>
        <v>0</v>
      </c>
      <c r="AK571" s="1126"/>
      <c r="AL571" s="1125">
        <f>(AL569*AL570*$G569)*$AJ$8</f>
        <v>0</v>
      </c>
      <c r="AM571" s="1126"/>
      <c r="AN571" s="1125">
        <f>(AN569*AN570*$G569)*$AJ$8</f>
        <v>0</v>
      </c>
      <c r="AO571" s="1126"/>
      <c r="AP571" s="1125">
        <f>(AP569*AP570*$G569)*$AJ$8</f>
        <v>0</v>
      </c>
      <c r="AQ571" s="1126"/>
      <c r="AR571" s="1125">
        <f>(AR569*AR570*$G569)*$AT$8</f>
        <v>0</v>
      </c>
      <c r="AS571" s="1126"/>
      <c r="AT571" s="1125">
        <f>(AT569*AT570*$G569)*$AT$8</f>
        <v>0</v>
      </c>
      <c r="AU571" s="1126"/>
      <c r="AV571" s="1125">
        <f>(AV569*AV570*$G569)*$AT$8</f>
        <v>0</v>
      </c>
      <c r="AW571" s="1126"/>
      <c r="AX571" s="1125">
        <f>(AX569*AX570*$G569)*$AT$8</f>
        <v>0</v>
      </c>
      <c r="AY571" s="1126"/>
      <c r="AZ571" s="1125">
        <f>(AZ569*AZ570*$G569)*$BB$8</f>
        <v>0</v>
      </c>
      <c r="BA571" s="1126"/>
      <c r="BB571" s="1125">
        <f>(BB569*BB570*$G569)*$BB$8</f>
        <v>0</v>
      </c>
      <c r="BC571" s="1126"/>
      <c r="BD571" s="1125">
        <f>(BD569*BD570*$G569)*$BB$8</f>
        <v>0</v>
      </c>
      <c r="BE571" s="1126"/>
      <c r="BF571" s="1125">
        <f>(BF569*BF570*$G569)*$BB$8</f>
        <v>0</v>
      </c>
      <c r="BG571" s="1126"/>
      <c r="BH571" s="1125">
        <f>(BH569*BH570*$G569)*$BJ$8</f>
        <v>0</v>
      </c>
      <c r="BI571" s="1126"/>
      <c r="BJ571" s="1125">
        <f>(BJ569*BJ570*$G569)*$BJ$8</f>
        <v>0</v>
      </c>
      <c r="BK571" s="1126"/>
      <c r="BL571" s="1125">
        <f>(BL569*BL570*$G569)*$BJ$8</f>
        <v>0</v>
      </c>
      <c r="BM571" s="1126"/>
      <c r="BN571" s="1125">
        <f>(BN569*BN570*$G569)*$BJ$8</f>
        <v>0</v>
      </c>
      <c r="BO571" s="1126"/>
      <c r="BP571" s="1125">
        <f>(BP569*BP570*$G569)*$BT$8</f>
        <v>0</v>
      </c>
      <c r="BQ571" s="1126"/>
      <c r="BR571" s="1125">
        <f>(BR569*BR570*$G569)*$BT$8</f>
        <v>0</v>
      </c>
      <c r="BS571" s="1126"/>
      <c r="BT571" s="1125">
        <f>(BT569*BT570*$G569)*$BT$8</f>
        <v>0</v>
      </c>
      <c r="BU571" s="1126"/>
      <c r="BV571" s="1125">
        <f>(BV569*BV570*$G569)*$BT$8</f>
        <v>0</v>
      </c>
      <c r="BW571" s="1126"/>
      <c r="BX571" s="1125">
        <f>(BX569*BX570*$G569)*$CB$8</f>
        <v>0</v>
      </c>
      <c r="BY571" s="1126"/>
      <c r="BZ571" s="1125">
        <f>(BZ569*BZ570*$G569)*$CB$8</f>
        <v>0</v>
      </c>
      <c r="CA571" s="1126"/>
      <c r="CB571" s="1125">
        <f>(CB569*CB570*$G569)*$CB$8</f>
        <v>0</v>
      </c>
      <c r="CC571" s="1126"/>
      <c r="CD571" s="1125">
        <f>(CD569*CD570*$G569)*$CB$8</f>
        <v>0</v>
      </c>
      <c r="CE571" s="1126"/>
      <c r="CF571" s="1125">
        <f>(CF569*CF570*$G569)*$CJ$8</f>
        <v>0</v>
      </c>
      <c r="CG571" s="1126"/>
      <c r="CH571" s="1125">
        <f>(CH569*CH570*$G569)*$CJ$8</f>
        <v>0</v>
      </c>
      <c r="CI571" s="1126"/>
      <c r="CJ571" s="1125">
        <f>(CJ569*CJ570*$G569)*$CJ$8</f>
        <v>0</v>
      </c>
      <c r="CK571" s="1126"/>
      <c r="CL571" s="1125">
        <f>(CL569*CL570*$G569)*$CJ$8</f>
        <v>0</v>
      </c>
      <c r="CM571" s="1126"/>
      <c r="CN571" s="1125">
        <f>(CN569*CN570*$G569)*$CT$8</f>
        <v>0</v>
      </c>
      <c r="CO571" s="1126"/>
      <c r="CP571" s="1125">
        <f>(CP569*CP570*$G569)*$CT$8</f>
        <v>0</v>
      </c>
      <c r="CQ571" s="1126"/>
      <c r="CR571" s="1125">
        <f>(CR569*CR570*$G569)*$CT$8</f>
        <v>0</v>
      </c>
      <c r="CS571" s="1126"/>
      <c r="CT571" s="1125">
        <f>(CT569*CT570*$G569)*$CT$8</f>
        <v>0</v>
      </c>
      <c r="CU571" s="1126"/>
      <c r="CV571" s="1125">
        <f>(CV569*CV570*$G569)*$DB$8</f>
        <v>0</v>
      </c>
      <c r="CW571" s="1126"/>
      <c r="CX571" s="1125">
        <f>(CX569*CX570*$G569)*$DB$8</f>
        <v>0</v>
      </c>
      <c r="CY571" s="1126"/>
      <c r="CZ571" s="1125">
        <f>(CZ569*CZ570*$G569)*$DB$8</f>
        <v>0</v>
      </c>
      <c r="DA571" s="1126"/>
      <c r="DB571" s="1125">
        <f>(DB569*DB570*$G569)*$DB$8</f>
        <v>0</v>
      </c>
      <c r="DC571" s="1126"/>
      <c r="DD571" s="1125">
        <f>(DD569*DD570*$G569)*$DB$8</f>
        <v>0</v>
      </c>
      <c r="DE571" s="1126"/>
      <c r="DF571" s="1125">
        <f>(DF569*DF570*$G569)*$DB$8</f>
        <v>0</v>
      </c>
      <c r="DG571" s="1126"/>
      <c r="DH571" s="1125">
        <f>(DH569*DH570*$G569)*$DB$8</f>
        <v>0</v>
      </c>
      <c r="DI571" s="1126"/>
      <c r="DJ571" s="1130">
        <f>(DJ569*DJ570*$G569)*$DB$8</f>
        <v>0</v>
      </c>
      <c r="DK571" s="1131"/>
      <c r="DL571" s="1125">
        <f>(DL569*DL570*$G569)*$DB$8</f>
        <v>0</v>
      </c>
      <c r="DM571" s="1126"/>
      <c r="DN571" s="1125">
        <f>(DN569*DN570*$G569)*$DB$8</f>
        <v>0</v>
      </c>
      <c r="DO571" s="1126"/>
      <c r="DP571" s="1125">
        <f>(DP569*DP570*$G569)*$DB$8</f>
        <v>0</v>
      </c>
      <c r="DQ571" s="1126"/>
      <c r="DR571" s="1125">
        <f>(DR569*DR570*$G569)*$DB$8</f>
        <v>0</v>
      </c>
      <c r="DS571" s="1126"/>
      <c r="DT571" s="1125">
        <f>(DT569*DT570*$G569)*$DB$8</f>
        <v>0</v>
      </c>
      <c r="DU571" s="1126"/>
      <c r="DV571" s="1125">
        <f>(DV569*DV570*$G569)*$DB$8</f>
        <v>0</v>
      </c>
      <c r="DW571" s="1126"/>
      <c r="DX571" s="1125">
        <f>(DX569*DX570*$G569)*$DB$8</f>
        <v>0</v>
      </c>
      <c r="DY571" s="1126"/>
      <c r="DZ571" s="1125">
        <f>(DZ569*DZ570*$G569)*$DB$8</f>
        <v>0</v>
      </c>
      <c r="EA571" s="1126"/>
      <c r="EB571" s="1125">
        <f>(EB569*EB570*$G569)*$DB$8</f>
        <v>0</v>
      </c>
      <c r="EC571" s="1126"/>
      <c r="ED571" s="1125">
        <f>(ED569*ED570*$G569)*$DB$8</f>
        <v>0</v>
      </c>
      <c r="EE571" s="1126"/>
      <c r="EF571" s="1125">
        <f>(EF569*EF570*$G569)*$DB$8</f>
        <v>0</v>
      </c>
      <c r="EG571" s="1126"/>
      <c r="EH571" s="1125">
        <f>(EH569*EH570*$G569)*$DB$8</f>
        <v>0</v>
      </c>
      <c r="EI571" s="1126"/>
      <c r="EJ571" s="1125">
        <f>(EJ569*EJ570*$G569)*$DB$8</f>
        <v>0</v>
      </c>
      <c r="EK571" s="1126"/>
      <c r="EL571" s="1125">
        <f>(EL569*EL570*$G569)*$DB$8</f>
        <v>0</v>
      </c>
      <c r="EM571" s="1126"/>
      <c r="EN571" s="1125">
        <f>(EN569*EN570*$G569)*$DB$8</f>
        <v>0</v>
      </c>
      <c r="EO571" s="1126"/>
      <c r="EP571" s="1125">
        <f>(EP569*EP570*$G569)*$DB$8</f>
        <v>0</v>
      </c>
      <c r="EQ571" s="1126"/>
      <c r="ER571" s="1125">
        <f>(ER569*ER570*$G569)*$DB$8</f>
        <v>0</v>
      </c>
      <c r="ES571" s="1126"/>
      <c r="ET571" s="1125">
        <f>(ET569*ET570*$G569)*$DB$8</f>
        <v>0</v>
      </c>
      <c r="EU571" s="1126"/>
      <c r="EV571" s="1125">
        <f>(EV569*EV570*$G569)*$DB$8</f>
        <v>0</v>
      </c>
      <c r="EW571" s="1126"/>
      <c r="EX571" s="1125">
        <f>(EX569*EX570*$G569)*$DB$8</f>
        <v>0</v>
      </c>
      <c r="EY571" s="1126"/>
      <c r="EZ571" s="1125">
        <f>(EZ569*EZ570*$G569)*$DB$8</f>
        <v>0</v>
      </c>
      <c r="FA571" s="1126"/>
      <c r="FB571" s="1125">
        <f>(FB569*FB570*$G569)*$DB$8</f>
        <v>0</v>
      </c>
      <c r="FC571" s="1126"/>
      <c r="FD571" s="1125">
        <f>(FD569*FD570*$G569)*$DB$8</f>
        <v>0</v>
      </c>
      <c r="FE571" s="1126"/>
      <c r="FF571" s="1125">
        <f>(FF569*FF570*$G569)*$DB$8</f>
        <v>0</v>
      </c>
      <c r="FG571" s="1126"/>
      <c r="FH571" s="1125">
        <f>(FH569*FH570*$G569)*$DB$8</f>
        <v>0</v>
      </c>
      <c r="FI571" s="1126"/>
      <c r="FJ571" s="1125">
        <f>(FJ569*FJ570*$G569)*$DB$8</f>
        <v>0</v>
      </c>
      <c r="FK571" s="1126"/>
      <c r="FL571" s="1125">
        <f>(FL569*FL570*$G569)*$DB$8</f>
        <v>0</v>
      </c>
      <c r="FM571" s="1126"/>
      <c r="FN571" s="1125">
        <f>(FN569*FN570*$G569)*$DB$8</f>
        <v>0</v>
      </c>
      <c r="FO571" s="1126"/>
      <c r="FP571" s="1125">
        <f>(FP569*FP570*$G569)*$DB$8</f>
        <v>0</v>
      </c>
      <c r="FQ571" s="1126"/>
      <c r="FR571" s="1125">
        <f>(FR569*FR570*$G569)*$DB$8</f>
        <v>0</v>
      </c>
      <c r="FS571" s="1126"/>
      <c r="FT571" s="1125">
        <f>(FT569*FT570*$G569)*$DB$8</f>
        <v>0</v>
      </c>
      <c r="FU571" s="1126"/>
      <c r="FV571" s="1125">
        <f>(FV569*FV570*$G569)*$DB$8</f>
        <v>0</v>
      </c>
      <c r="FW571" s="1126"/>
      <c r="FX571" s="1125">
        <f>(FX569*FX570*$G569)*$DB$8</f>
        <v>0</v>
      </c>
      <c r="FY571" s="1126"/>
      <c r="FZ571" s="1125">
        <f>(FZ569*FZ570*$G569)*$DB$8</f>
        <v>0</v>
      </c>
      <c r="GA571" s="1126"/>
      <c r="GB571" s="1125">
        <f>(GB569*GB570*$G569)*$DB$8</f>
        <v>0</v>
      </c>
      <c r="GC571" s="1126"/>
      <c r="GD571" s="1125">
        <f>(GD569*GD570*$G569)*$DB$8</f>
        <v>0</v>
      </c>
      <c r="GE571" s="1126"/>
      <c r="GF571" s="1125">
        <f>(GF569*GF570*$G569)*$DB$8</f>
        <v>0</v>
      </c>
      <c r="GG571" s="1126"/>
      <c r="GH571" s="1125">
        <f>(GH569*GH570*$G569)*$DB$8</f>
        <v>0</v>
      </c>
      <c r="GI571" s="1126"/>
      <c r="GJ571" s="1125">
        <f>(GJ569*GJ570*$G569)*$DB$8</f>
        <v>0</v>
      </c>
      <c r="GK571" s="1126"/>
      <c r="GL571" s="1125">
        <f>(GL569*GL570*$G569)*$DB$8</f>
        <v>0</v>
      </c>
      <c r="GM571" s="1126"/>
      <c r="GN571" s="1125">
        <f>(GN569*GN570*$G569)*$DB$8</f>
        <v>0</v>
      </c>
      <c r="GO571" s="1126"/>
      <c r="GP571" s="1125">
        <f>(GP569*GP570*$G569)*$DB$8</f>
        <v>0</v>
      </c>
      <c r="GQ571" s="1126"/>
      <c r="GR571" s="1125">
        <f>(GR569*GR570*$G569)*$DB$8</f>
        <v>0</v>
      </c>
      <c r="GS571" s="1126"/>
      <c r="GT571" s="1125">
        <f>(GT569*GT570*$G569)*$DB$8</f>
        <v>0</v>
      </c>
      <c r="GU571" s="1126"/>
      <c r="GV571" s="1125">
        <f t="shared" ref="GV571" si="2351">(GV569*GV570*$G569)*$DB$8</f>
        <v>0</v>
      </c>
      <c r="GW571" s="1126"/>
      <c r="GX571" s="1125">
        <f t="shared" ref="GX571" si="2352">(GX569*GX570*$G569)*$DB$8</f>
        <v>0</v>
      </c>
      <c r="GY571" s="1126"/>
      <c r="GZ571" s="1125">
        <f t="shared" ref="GZ571" si="2353">(GZ569*GZ570*$G569)*$DB$8</f>
        <v>0</v>
      </c>
      <c r="HA571" s="1126"/>
      <c r="HB571" s="1125">
        <f>(HB569*HB570*$G569)*$DB$8</f>
        <v>0</v>
      </c>
      <c r="HC571" s="1126"/>
      <c r="HD571" s="1125">
        <f t="shared" ref="HD571" si="2354">(HD569*HD570*$G569)*$DB$8</f>
        <v>0</v>
      </c>
      <c r="HE571" s="1126"/>
      <c r="HF571" s="1125">
        <f t="shared" ref="HF571" si="2355">(HF569*HF570*$G569)*$DB$8</f>
        <v>0</v>
      </c>
      <c r="HG571" s="1126"/>
      <c r="HH571" s="1125">
        <f t="shared" ref="HH571" si="2356">(HH569*HH570*$G569)*$DB$8</f>
        <v>0</v>
      </c>
      <c r="HI571" s="1126"/>
    </row>
    <row r="572" spans="1:217" ht="12.75" hidden="1" customHeight="1">
      <c r="A572" s="1139"/>
      <c r="B572" s="1140"/>
      <c r="C572" s="1139"/>
      <c r="D572" s="1141"/>
      <c r="E572" s="1141"/>
      <c r="F572" s="1142"/>
      <c r="G572" s="1141"/>
      <c r="H572" s="733"/>
      <c r="I572" s="1143"/>
      <c r="J572" s="1144"/>
      <c r="K572" s="839" t="s">
        <v>382</v>
      </c>
      <c r="L572" s="1121">
        <f>L571</f>
        <v>0</v>
      </c>
      <c r="M572" s="1122"/>
      <c r="N572" s="1121">
        <f>L572+N571</f>
        <v>0</v>
      </c>
      <c r="O572" s="1122"/>
      <c r="P572" s="1121">
        <f>N572+P571</f>
        <v>0</v>
      </c>
      <c r="Q572" s="1122"/>
      <c r="R572" s="1121">
        <f>P572+R571</f>
        <v>0</v>
      </c>
      <c r="S572" s="1122"/>
      <c r="T572" s="1121">
        <f>R572+T571</f>
        <v>0</v>
      </c>
      <c r="U572" s="1122"/>
      <c r="V572" s="1121">
        <f>T572+V571</f>
        <v>0</v>
      </c>
      <c r="W572" s="1122"/>
      <c r="X572" s="1121">
        <f>V572+X571</f>
        <v>0</v>
      </c>
      <c r="Y572" s="1122"/>
      <c r="Z572" s="1121">
        <f>X572+Z571</f>
        <v>0</v>
      </c>
      <c r="AA572" s="1122"/>
      <c r="AB572" s="1121">
        <f>Z572+AB571</f>
        <v>0</v>
      </c>
      <c r="AC572" s="1122"/>
      <c r="AD572" s="1121">
        <f>AB572+AD571</f>
        <v>0</v>
      </c>
      <c r="AE572" s="1122"/>
      <c r="AF572" s="1121">
        <f>AD572+AF571</f>
        <v>0</v>
      </c>
      <c r="AG572" s="1122"/>
      <c r="AH572" s="1121">
        <f>AF572+AH571</f>
        <v>0</v>
      </c>
      <c r="AI572" s="1122"/>
      <c r="AJ572" s="1121">
        <f>AH572+AJ571</f>
        <v>0</v>
      </c>
      <c r="AK572" s="1122"/>
      <c r="AL572" s="1121">
        <f>AJ572+AL571</f>
        <v>0</v>
      </c>
      <c r="AM572" s="1122"/>
      <c r="AN572" s="1121">
        <f>AL572+AN571</f>
        <v>0</v>
      </c>
      <c r="AO572" s="1122"/>
      <c r="AP572" s="1121">
        <f>AN572+AP571</f>
        <v>0</v>
      </c>
      <c r="AQ572" s="1122"/>
      <c r="AR572" s="1121">
        <f>AP572+AR571</f>
        <v>0</v>
      </c>
      <c r="AS572" s="1122"/>
      <c r="AT572" s="1121">
        <f>AR572+AT571</f>
        <v>0</v>
      </c>
      <c r="AU572" s="1122"/>
      <c r="AV572" s="1121">
        <f>AT572+AV571</f>
        <v>0</v>
      </c>
      <c r="AW572" s="1122"/>
      <c r="AX572" s="1121">
        <f>AV572+AX571</f>
        <v>0</v>
      </c>
      <c r="AY572" s="1122"/>
      <c r="AZ572" s="1121">
        <f>AX572+AZ571</f>
        <v>0</v>
      </c>
      <c r="BA572" s="1122"/>
      <c r="BB572" s="1121">
        <f>AZ572+BB571</f>
        <v>0</v>
      </c>
      <c r="BC572" s="1122"/>
      <c r="BD572" s="1121">
        <f>BB572+BD571</f>
        <v>0</v>
      </c>
      <c r="BE572" s="1122"/>
      <c r="BF572" s="1121">
        <f>BD572+BF571</f>
        <v>0</v>
      </c>
      <c r="BG572" s="1122"/>
      <c r="BH572" s="1121">
        <f>BF572+BH571</f>
        <v>0</v>
      </c>
      <c r="BI572" s="1122"/>
      <c r="BJ572" s="1121">
        <f>BH572+BJ571</f>
        <v>0</v>
      </c>
      <c r="BK572" s="1122"/>
      <c r="BL572" s="1121">
        <f>BJ572+BL571</f>
        <v>0</v>
      </c>
      <c r="BM572" s="1122"/>
      <c r="BN572" s="1121">
        <f>BL572+BN571</f>
        <v>0</v>
      </c>
      <c r="BO572" s="1122"/>
      <c r="BP572" s="1121">
        <f>BN572+BP571</f>
        <v>0</v>
      </c>
      <c r="BQ572" s="1122"/>
      <c r="BR572" s="1121">
        <f>BP572+BR571</f>
        <v>0</v>
      </c>
      <c r="BS572" s="1122"/>
      <c r="BT572" s="1121">
        <f>BR572+BT571</f>
        <v>0</v>
      </c>
      <c r="BU572" s="1122"/>
      <c r="BV572" s="1121">
        <f>BT572+BV571</f>
        <v>0</v>
      </c>
      <c r="BW572" s="1122"/>
      <c r="BX572" s="1121">
        <f>BV572+BX571</f>
        <v>0</v>
      </c>
      <c r="BY572" s="1122"/>
      <c r="BZ572" s="1121">
        <f>BX572+BZ571</f>
        <v>0</v>
      </c>
      <c r="CA572" s="1122"/>
      <c r="CB572" s="1121">
        <f>BZ572+CB571</f>
        <v>0</v>
      </c>
      <c r="CC572" s="1122"/>
      <c r="CD572" s="1121">
        <f>CB572+CD571</f>
        <v>0</v>
      </c>
      <c r="CE572" s="1122"/>
      <c r="CF572" s="1121">
        <f>CD572+CF571</f>
        <v>0</v>
      </c>
      <c r="CG572" s="1122"/>
      <c r="CH572" s="1121">
        <f>CF572+CH571</f>
        <v>0</v>
      </c>
      <c r="CI572" s="1122"/>
      <c r="CJ572" s="1121">
        <f>CH572+CJ571</f>
        <v>0</v>
      </c>
      <c r="CK572" s="1122"/>
      <c r="CL572" s="1121">
        <f>CJ572+CL571</f>
        <v>0</v>
      </c>
      <c r="CM572" s="1122"/>
      <c r="CN572" s="1121">
        <f>CL572+CN571</f>
        <v>0</v>
      </c>
      <c r="CO572" s="1122"/>
      <c r="CP572" s="1121">
        <f>CN572+CP571</f>
        <v>0</v>
      </c>
      <c r="CQ572" s="1122"/>
      <c r="CR572" s="1121">
        <f>CP572+CR571</f>
        <v>0</v>
      </c>
      <c r="CS572" s="1122"/>
      <c r="CT572" s="1121">
        <f>CR572+CT571</f>
        <v>0</v>
      </c>
      <c r="CU572" s="1122"/>
      <c r="CV572" s="1121">
        <f>CT572+CV571</f>
        <v>0</v>
      </c>
      <c r="CW572" s="1122"/>
      <c r="CX572" s="1121">
        <f>CV572+CX571</f>
        <v>0</v>
      </c>
      <c r="CY572" s="1122"/>
      <c r="CZ572" s="1121">
        <f>CX572+CZ571</f>
        <v>0</v>
      </c>
      <c r="DA572" s="1122"/>
      <c r="DB572" s="1121">
        <f>CZ572+DB571</f>
        <v>0</v>
      </c>
      <c r="DC572" s="1122"/>
      <c r="DD572" s="1121">
        <f>DB572+DD571</f>
        <v>0</v>
      </c>
      <c r="DE572" s="1122"/>
      <c r="DF572" s="1121">
        <f>DD572+DF571</f>
        <v>0</v>
      </c>
      <c r="DG572" s="1122"/>
      <c r="DH572" s="1121">
        <f>DF572+DH571</f>
        <v>0</v>
      </c>
      <c r="DI572" s="1122"/>
      <c r="DJ572" s="1127">
        <f>DH572+DJ571</f>
        <v>0</v>
      </c>
      <c r="DK572" s="1128"/>
      <c r="DL572" s="1121">
        <f>DJ572+DL571</f>
        <v>0</v>
      </c>
      <c r="DM572" s="1122"/>
      <c r="DN572" s="1121">
        <f>DL572+DN571</f>
        <v>0</v>
      </c>
      <c r="DO572" s="1122"/>
      <c r="DP572" s="1121">
        <f>DN572+DP571</f>
        <v>0</v>
      </c>
      <c r="DQ572" s="1122"/>
      <c r="DR572" s="1121">
        <f>DP572+DR571</f>
        <v>0</v>
      </c>
      <c r="DS572" s="1122"/>
      <c r="DT572" s="1121">
        <f>DR572+DT571</f>
        <v>0</v>
      </c>
      <c r="DU572" s="1122"/>
      <c r="DV572" s="1121">
        <f>DT572+DV571</f>
        <v>0</v>
      </c>
      <c r="DW572" s="1122"/>
      <c r="DX572" s="1121">
        <f>DV572+DX571</f>
        <v>0</v>
      </c>
      <c r="DY572" s="1122"/>
      <c r="DZ572" s="1121">
        <f>DX572+DZ571</f>
        <v>0</v>
      </c>
      <c r="EA572" s="1122"/>
      <c r="EB572" s="1121">
        <f>DZ572+EB571</f>
        <v>0</v>
      </c>
      <c r="EC572" s="1122"/>
      <c r="ED572" s="1121">
        <f>EB572+ED571</f>
        <v>0</v>
      </c>
      <c r="EE572" s="1122"/>
      <c r="EF572" s="1121">
        <f>ED572+EF571</f>
        <v>0</v>
      </c>
      <c r="EG572" s="1122"/>
      <c r="EH572" s="1121">
        <f>EF572+EH571</f>
        <v>0</v>
      </c>
      <c r="EI572" s="1122"/>
      <c r="EJ572" s="1121">
        <f>EH572+EJ571</f>
        <v>0</v>
      </c>
      <c r="EK572" s="1122"/>
      <c r="EL572" s="1121">
        <f>EJ572+EL571</f>
        <v>0</v>
      </c>
      <c r="EM572" s="1122"/>
      <c r="EN572" s="1121">
        <f>EL572+EN571</f>
        <v>0</v>
      </c>
      <c r="EO572" s="1122"/>
      <c r="EP572" s="1121">
        <f>EN572+EP571</f>
        <v>0</v>
      </c>
      <c r="EQ572" s="1122"/>
      <c r="ER572" s="1121">
        <f>EP572+ER571</f>
        <v>0</v>
      </c>
      <c r="ES572" s="1122"/>
      <c r="ET572" s="1121">
        <f>ER572+ET571</f>
        <v>0</v>
      </c>
      <c r="EU572" s="1122"/>
      <c r="EV572" s="1121">
        <f>ET572+EV571</f>
        <v>0</v>
      </c>
      <c r="EW572" s="1122"/>
      <c r="EX572" s="1121">
        <f>EV572+EX571</f>
        <v>0</v>
      </c>
      <c r="EY572" s="1122"/>
      <c r="EZ572" s="1121">
        <f>EX572+EZ571</f>
        <v>0</v>
      </c>
      <c r="FA572" s="1122"/>
      <c r="FB572" s="1121">
        <f>EZ572+FB571</f>
        <v>0</v>
      </c>
      <c r="FC572" s="1122"/>
      <c r="FD572" s="1121">
        <f>FB572+FD571</f>
        <v>0</v>
      </c>
      <c r="FE572" s="1122"/>
      <c r="FF572" s="1121">
        <f>FD572+FF571</f>
        <v>0</v>
      </c>
      <c r="FG572" s="1122"/>
      <c r="FH572" s="1121">
        <f>FF572+FH571</f>
        <v>0</v>
      </c>
      <c r="FI572" s="1122"/>
      <c r="FJ572" s="1121">
        <f>FH572+FJ571</f>
        <v>0</v>
      </c>
      <c r="FK572" s="1122"/>
      <c r="FL572" s="1121">
        <f>FJ572+FL571</f>
        <v>0</v>
      </c>
      <c r="FM572" s="1122"/>
      <c r="FN572" s="1121">
        <f>FL572+FN571</f>
        <v>0</v>
      </c>
      <c r="FO572" s="1122"/>
      <c r="FP572" s="1121">
        <f>FN572+FP571</f>
        <v>0</v>
      </c>
      <c r="FQ572" s="1122"/>
      <c r="FR572" s="1121">
        <f>FP572+FR571</f>
        <v>0</v>
      </c>
      <c r="FS572" s="1122"/>
      <c r="FT572" s="1121">
        <f>FR572+FT571</f>
        <v>0</v>
      </c>
      <c r="FU572" s="1122"/>
      <c r="FV572" s="1121">
        <f>FT572+FV571</f>
        <v>0</v>
      </c>
      <c r="FW572" s="1122"/>
      <c r="FX572" s="1121">
        <f>FV572+FX571</f>
        <v>0</v>
      </c>
      <c r="FY572" s="1122"/>
      <c r="FZ572" s="1121">
        <f>FX572+FZ571</f>
        <v>0</v>
      </c>
      <c r="GA572" s="1122"/>
      <c r="GB572" s="1121">
        <f>FZ572+GB571</f>
        <v>0</v>
      </c>
      <c r="GC572" s="1122"/>
      <c r="GD572" s="1121">
        <f>GB572+GD571</f>
        <v>0</v>
      </c>
      <c r="GE572" s="1122"/>
      <c r="GF572" s="1121">
        <f>GD572+GF571</f>
        <v>0</v>
      </c>
      <c r="GG572" s="1122"/>
      <c r="GH572" s="1121">
        <f>GF572+GH571</f>
        <v>0</v>
      </c>
      <c r="GI572" s="1122"/>
      <c r="GJ572" s="1121">
        <f>GH572+GJ571</f>
        <v>0</v>
      </c>
      <c r="GK572" s="1122"/>
      <c r="GL572" s="1121">
        <f>GJ572+GL571</f>
        <v>0</v>
      </c>
      <c r="GM572" s="1122"/>
      <c r="GN572" s="1121">
        <f>GL572+GN571</f>
        <v>0</v>
      </c>
      <c r="GO572" s="1122"/>
      <c r="GP572" s="1121">
        <f>GN572+GP571</f>
        <v>0</v>
      </c>
      <c r="GQ572" s="1122"/>
      <c r="GR572" s="1121">
        <f>GP572+GR571</f>
        <v>0</v>
      </c>
      <c r="GS572" s="1122"/>
      <c r="GT572" s="1121">
        <f>GR572+GT571</f>
        <v>0</v>
      </c>
      <c r="GU572" s="1122"/>
      <c r="GV572" s="1121">
        <f t="shared" ref="GV572" si="2357">GT572+GV571</f>
        <v>0</v>
      </c>
      <c r="GW572" s="1122"/>
      <c r="GX572" s="1121">
        <f t="shared" ref="GX572" si="2358">GV572+GX571</f>
        <v>0</v>
      </c>
      <c r="GY572" s="1122"/>
      <c r="GZ572" s="1121">
        <f t="shared" ref="GZ572" si="2359">GX572+GZ571</f>
        <v>0</v>
      </c>
      <c r="HA572" s="1122"/>
      <c r="HB572" s="1121">
        <f>GZ572+HB571</f>
        <v>0</v>
      </c>
      <c r="HC572" s="1122"/>
      <c r="HD572" s="1121">
        <f t="shared" ref="HD572" si="2360">HB572+HD571</f>
        <v>0</v>
      </c>
      <c r="HE572" s="1122"/>
      <c r="HF572" s="1121">
        <f t="shared" ref="HF572" si="2361">HD572+HF571</f>
        <v>0</v>
      </c>
      <c r="HG572" s="1122"/>
      <c r="HH572" s="1121">
        <f t="shared" ref="HH572" si="2362">HF572+HH571</f>
        <v>0</v>
      </c>
      <c r="HI572" s="1122"/>
    </row>
    <row r="573" spans="1:217" s="19" customFormat="1" ht="12.75" hidden="1" customHeight="1">
      <c r="A573" s="1139"/>
      <c r="B573" s="1140"/>
      <c r="C573" s="1139"/>
      <c r="D573" s="1141"/>
      <c r="E573" s="1141"/>
      <c r="F573" s="1142"/>
      <c r="G573" s="1141"/>
      <c r="H573" s="840"/>
      <c r="I573" s="1143"/>
      <c r="J573" s="1144"/>
      <c r="K573" s="841" t="s">
        <v>383</v>
      </c>
      <c r="L573" s="1117"/>
      <c r="M573" s="1118"/>
      <c r="N573" s="1117"/>
      <c r="O573" s="1118"/>
      <c r="P573" s="1117"/>
      <c r="Q573" s="1118"/>
      <c r="R573" s="1117"/>
      <c r="S573" s="1118"/>
      <c r="T573" s="1117"/>
      <c r="U573" s="1118"/>
      <c r="V573" s="1117"/>
      <c r="W573" s="1118"/>
      <c r="X573" s="1117"/>
      <c r="Y573" s="1118"/>
      <c r="Z573" s="1117"/>
      <c r="AA573" s="1118"/>
      <c r="AB573" s="1117"/>
      <c r="AC573" s="1118"/>
      <c r="AD573" s="1117"/>
      <c r="AE573" s="1118"/>
      <c r="AF573" s="1117"/>
      <c r="AG573" s="1118"/>
      <c r="AH573" s="1117"/>
      <c r="AI573" s="1118"/>
      <c r="AJ573" s="1117"/>
      <c r="AK573" s="1118"/>
      <c r="AL573" s="1117"/>
      <c r="AM573" s="1118"/>
      <c r="AN573" s="1117"/>
      <c r="AO573" s="1118"/>
      <c r="AP573" s="1117"/>
      <c r="AQ573" s="1118"/>
      <c r="AR573" s="1117"/>
      <c r="AS573" s="1118"/>
      <c r="AT573" s="1117"/>
      <c r="AU573" s="1118"/>
      <c r="AV573" s="1117"/>
      <c r="AW573" s="1118"/>
      <c r="AX573" s="1117"/>
      <c r="AY573" s="1118"/>
      <c r="AZ573" s="1117"/>
      <c r="BA573" s="1118"/>
      <c r="BB573" s="1117"/>
      <c r="BC573" s="1118"/>
      <c r="BD573" s="1117"/>
      <c r="BE573" s="1118"/>
      <c r="BF573" s="1117"/>
      <c r="BG573" s="1118"/>
      <c r="BH573" s="1117"/>
      <c r="BI573" s="1118"/>
      <c r="BJ573" s="1117"/>
      <c r="BK573" s="1118"/>
      <c r="BL573" s="1117"/>
      <c r="BM573" s="1118"/>
      <c r="BN573" s="1117"/>
      <c r="BO573" s="1118"/>
      <c r="BP573" s="1117"/>
      <c r="BQ573" s="1118"/>
      <c r="BR573" s="1117"/>
      <c r="BS573" s="1118"/>
      <c r="BT573" s="1117"/>
      <c r="BU573" s="1118"/>
      <c r="BV573" s="1117"/>
      <c r="BW573" s="1118"/>
      <c r="BX573" s="1117"/>
      <c r="BY573" s="1118"/>
      <c r="BZ573" s="1117"/>
      <c r="CA573" s="1118"/>
      <c r="CB573" s="1117"/>
      <c r="CC573" s="1118"/>
      <c r="CD573" s="1117"/>
      <c r="CE573" s="1118"/>
      <c r="CF573" s="1117"/>
      <c r="CG573" s="1118"/>
      <c r="CH573" s="1117"/>
      <c r="CI573" s="1118"/>
      <c r="CJ573" s="1117"/>
      <c r="CK573" s="1118"/>
      <c r="CL573" s="1117"/>
      <c r="CM573" s="1118"/>
      <c r="CN573" s="1117"/>
      <c r="CO573" s="1118"/>
      <c r="CP573" s="1117"/>
      <c r="CQ573" s="1118"/>
      <c r="CR573" s="1117"/>
      <c r="CS573" s="1118"/>
      <c r="CT573" s="1117"/>
      <c r="CU573" s="1118"/>
      <c r="CV573" s="1117"/>
      <c r="CW573" s="1118"/>
      <c r="CX573" s="1117"/>
      <c r="CY573" s="1118"/>
      <c r="CZ573" s="1117"/>
      <c r="DA573" s="1118"/>
      <c r="DB573" s="1117"/>
      <c r="DC573" s="1118"/>
      <c r="DD573" s="1117"/>
      <c r="DE573" s="1118"/>
      <c r="DF573" s="1117"/>
      <c r="DG573" s="1118"/>
      <c r="DH573" s="1117"/>
      <c r="DI573" s="1118"/>
      <c r="DJ573" s="1123"/>
      <c r="DK573" s="1124"/>
      <c r="DL573" s="1117"/>
      <c r="DM573" s="1118"/>
      <c r="DN573" s="1117"/>
      <c r="DO573" s="1118"/>
      <c r="DP573" s="1117"/>
      <c r="DQ573" s="1118"/>
      <c r="DR573" s="1117"/>
      <c r="DS573" s="1118"/>
      <c r="DT573" s="1117"/>
      <c r="DU573" s="1118"/>
      <c r="DV573" s="1117"/>
      <c r="DW573" s="1118"/>
      <c r="DX573" s="1117"/>
      <c r="DY573" s="1118"/>
      <c r="DZ573" s="1117"/>
      <c r="EA573" s="1118"/>
      <c r="EB573" s="1117"/>
      <c r="EC573" s="1118"/>
      <c r="ED573" s="1117"/>
      <c r="EE573" s="1118"/>
      <c r="EF573" s="1117"/>
      <c r="EG573" s="1118"/>
      <c r="EH573" s="1117"/>
      <c r="EI573" s="1118"/>
      <c r="EJ573" s="1117"/>
      <c r="EK573" s="1118"/>
      <c r="EL573" s="1117"/>
      <c r="EM573" s="1118"/>
      <c r="EN573" s="1117"/>
      <c r="EO573" s="1118"/>
      <c r="EP573" s="1117"/>
      <c r="EQ573" s="1118"/>
      <c r="ER573" s="1117"/>
      <c r="ES573" s="1118"/>
      <c r="ET573" s="1117"/>
      <c r="EU573" s="1118"/>
      <c r="EV573" s="1117"/>
      <c r="EW573" s="1118"/>
      <c r="EX573" s="1117"/>
      <c r="EY573" s="1118"/>
      <c r="EZ573" s="1117"/>
      <c r="FA573" s="1118"/>
      <c r="FB573" s="1117"/>
      <c r="FC573" s="1118"/>
      <c r="FD573" s="1117"/>
      <c r="FE573" s="1118"/>
      <c r="FF573" s="1117"/>
      <c r="FG573" s="1118"/>
      <c r="FH573" s="1117"/>
      <c r="FI573" s="1118"/>
      <c r="FJ573" s="1117"/>
      <c r="FK573" s="1118"/>
      <c r="FL573" s="1117"/>
      <c r="FM573" s="1118"/>
      <c r="FN573" s="1117"/>
      <c r="FO573" s="1118"/>
      <c r="FP573" s="1117"/>
      <c r="FQ573" s="1118"/>
      <c r="FR573" s="1117"/>
      <c r="FS573" s="1118"/>
      <c r="FT573" s="1117"/>
      <c r="FU573" s="1118"/>
      <c r="FV573" s="1117"/>
      <c r="FW573" s="1118"/>
      <c r="FX573" s="1117"/>
      <c r="FY573" s="1118"/>
      <c r="FZ573" s="1117"/>
      <c r="GA573" s="1118"/>
      <c r="GB573" s="1117"/>
      <c r="GC573" s="1118"/>
      <c r="GD573" s="1117"/>
      <c r="GE573" s="1118"/>
      <c r="GF573" s="1117"/>
      <c r="GG573" s="1118"/>
      <c r="GH573" s="1117"/>
      <c r="GI573" s="1118"/>
      <c r="GJ573" s="1117"/>
      <c r="GK573" s="1118"/>
      <c r="GL573" s="1117"/>
      <c r="GM573" s="1118"/>
      <c r="GN573" s="1117"/>
      <c r="GO573" s="1118"/>
      <c r="GP573" s="1117"/>
      <c r="GQ573" s="1118"/>
      <c r="GR573" s="1117"/>
      <c r="GS573" s="1118"/>
      <c r="GT573" s="1117"/>
      <c r="GU573" s="1118"/>
      <c r="GV573" s="1117"/>
      <c r="GW573" s="1118"/>
      <c r="GX573" s="1117"/>
      <c r="GY573" s="1118"/>
      <c r="GZ573" s="1117"/>
      <c r="HA573" s="1118"/>
      <c r="HB573" s="1117"/>
      <c r="HC573" s="1118"/>
      <c r="HD573" s="1117"/>
      <c r="HE573" s="1118"/>
      <c r="HF573" s="1117"/>
      <c r="HG573" s="1118"/>
      <c r="HH573" s="1117"/>
      <c r="HI573" s="1118"/>
    </row>
    <row r="574" spans="1:217" s="20" customFormat="1" ht="12.75" hidden="1" customHeight="1">
      <c r="A574" s="1139"/>
      <c r="B574" s="1140"/>
      <c r="C574" s="1139"/>
      <c r="D574" s="1141"/>
      <c r="E574" s="1141"/>
      <c r="F574" s="1142"/>
      <c r="G574" s="1141"/>
      <c r="H574" s="842"/>
      <c r="I574" s="1143"/>
      <c r="J574" s="1144"/>
      <c r="K574" s="843" t="s">
        <v>384</v>
      </c>
      <c r="L574" s="1113">
        <f>L573</f>
        <v>0</v>
      </c>
      <c r="M574" s="1114"/>
      <c r="N574" s="1113">
        <f>N573+L574</f>
        <v>0</v>
      </c>
      <c r="O574" s="1114"/>
      <c r="P574" s="1113">
        <f>P573+N574</f>
        <v>0</v>
      </c>
      <c r="Q574" s="1114"/>
      <c r="R574" s="1113">
        <f>R573+P574</f>
        <v>0</v>
      </c>
      <c r="S574" s="1114"/>
      <c r="T574" s="1113">
        <f>T573+R574</f>
        <v>0</v>
      </c>
      <c r="U574" s="1114"/>
      <c r="V574" s="1113">
        <f>V573+T574</f>
        <v>0</v>
      </c>
      <c r="W574" s="1114"/>
      <c r="X574" s="1113">
        <f>X573+V574</f>
        <v>0</v>
      </c>
      <c r="Y574" s="1114"/>
      <c r="Z574" s="1113">
        <f>Z573+X574</f>
        <v>0</v>
      </c>
      <c r="AA574" s="1114"/>
      <c r="AB574" s="1113">
        <f>AB573+Z574</f>
        <v>0</v>
      </c>
      <c r="AC574" s="1114"/>
      <c r="AD574" s="1113">
        <f>AD573+AB574</f>
        <v>0</v>
      </c>
      <c r="AE574" s="1114"/>
      <c r="AF574" s="1113">
        <f>AF573+AD574</f>
        <v>0</v>
      </c>
      <c r="AG574" s="1114"/>
      <c r="AH574" s="1113">
        <f>AH573+AF574</f>
        <v>0</v>
      </c>
      <c r="AI574" s="1114"/>
      <c r="AJ574" s="1113">
        <f>AJ573+AH574</f>
        <v>0</v>
      </c>
      <c r="AK574" s="1114"/>
      <c r="AL574" s="1113">
        <f>AL573+AJ574</f>
        <v>0</v>
      </c>
      <c r="AM574" s="1114"/>
      <c r="AN574" s="1113">
        <f>AN573+AL574</f>
        <v>0</v>
      </c>
      <c r="AO574" s="1114"/>
      <c r="AP574" s="1113">
        <f>AP573+AN574</f>
        <v>0</v>
      </c>
      <c r="AQ574" s="1114"/>
      <c r="AR574" s="1113">
        <f>AR573+AP574</f>
        <v>0</v>
      </c>
      <c r="AS574" s="1114"/>
      <c r="AT574" s="1113">
        <f>AT573+AR574</f>
        <v>0</v>
      </c>
      <c r="AU574" s="1114"/>
      <c r="AV574" s="1113">
        <f>AV573+AT574</f>
        <v>0</v>
      </c>
      <c r="AW574" s="1114"/>
      <c r="AX574" s="1113">
        <f>AX573+AV574</f>
        <v>0</v>
      </c>
      <c r="AY574" s="1114"/>
      <c r="AZ574" s="1113">
        <f>AZ573+AX574</f>
        <v>0</v>
      </c>
      <c r="BA574" s="1114"/>
      <c r="BB574" s="1113">
        <f>BB573+AZ574</f>
        <v>0</v>
      </c>
      <c r="BC574" s="1114"/>
      <c r="BD574" s="1113">
        <f>BD573+BB574</f>
        <v>0</v>
      </c>
      <c r="BE574" s="1114"/>
      <c r="BF574" s="1113">
        <f>BF573+BD574</f>
        <v>0</v>
      </c>
      <c r="BG574" s="1114"/>
      <c r="BH574" s="1113">
        <f>BH573+BF574</f>
        <v>0</v>
      </c>
      <c r="BI574" s="1114"/>
      <c r="BJ574" s="1113">
        <f>BJ573+BH574</f>
        <v>0</v>
      </c>
      <c r="BK574" s="1114"/>
      <c r="BL574" s="1113">
        <f>BL573+BJ574</f>
        <v>0</v>
      </c>
      <c r="BM574" s="1114"/>
      <c r="BN574" s="1113">
        <f>BN573+BL574</f>
        <v>0</v>
      </c>
      <c r="BO574" s="1114"/>
      <c r="BP574" s="1113">
        <f>BP573+BN574</f>
        <v>0</v>
      </c>
      <c r="BQ574" s="1114"/>
      <c r="BR574" s="1113">
        <f>BR573+BP574</f>
        <v>0</v>
      </c>
      <c r="BS574" s="1114"/>
      <c r="BT574" s="1113">
        <f>BT573+BR574</f>
        <v>0</v>
      </c>
      <c r="BU574" s="1114"/>
      <c r="BV574" s="1113">
        <f>BV573+BT574</f>
        <v>0</v>
      </c>
      <c r="BW574" s="1114"/>
      <c r="BX574" s="1113">
        <f>BX573+BV574</f>
        <v>0</v>
      </c>
      <c r="BY574" s="1114"/>
      <c r="BZ574" s="1113">
        <f>BZ573+BX574</f>
        <v>0</v>
      </c>
      <c r="CA574" s="1114"/>
      <c r="CB574" s="1113">
        <f>CB573+BZ574</f>
        <v>0</v>
      </c>
      <c r="CC574" s="1114"/>
      <c r="CD574" s="1113">
        <f>CD573+CB574</f>
        <v>0</v>
      </c>
      <c r="CE574" s="1114"/>
      <c r="CF574" s="1113">
        <f>CF573+CD574</f>
        <v>0</v>
      </c>
      <c r="CG574" s="1114"/>
      <c r="CH574" s="1113">
        <f>CH573+CF574</f>
        <v>0</v>
      </c>
      <c r="CI574" s="1114"/>
      <c r="CJ574" s="1113">
        <f>CJ573+CH574</f>
        <v>0</v>
      </c>
      <c r="CK574" s="1114"/>
      <c r="CL574" s="1113">
        <f>CL573+CJ574</f>
        <v>0</v>
      </c>
      <c r="CM574" s="1114"/>
      <c r="CN574" s="1113">
        <f>CN573+CL574</f>
        <v>0</v>
      </c>
      <c r="CO574" s="1114"/>
      <c r="CP574" s="1113">
        <f>CP573+CN574</f>
        <v>0</v>
      </c>
      <c r="CQ574" s="1114"/>
      <c r="CR574" s="1113">
        <f>CR573+CP574</f>
        <v>0</v>
      </c>
      <c r="CS574" s="1114"/>
      <c r="CT574" s="1113">
        <f>CT573+CR574</f>
        <v>0</v>
      </c>
      <c r="CU574" s="1114"/>
      <c r="CV574" s="1113">
        <f>CV573+CT574</f>
        <v>0</v>
      </c>
      <c r="CW574" s="1114"/>
      <c r="CX574" s="1113">
        <f>CX573+CV574</f>
        <v>0</v>
      </c>
      <c r="CY574" s="1114"/>
      <c r="CZ574" s="1113">
        <f>CZ573+CX574</f>
        <v>0</v>
      </c>
      <c r="DA574" s="1114"/>
      <c r="DB574" s="1113">
        <f>DB573+CZ574</f>
        <v>0</v>
      </c>
      <c r="DC574" s="1114"/>
      <c r="DD574" s="1113">
        <f>DD573+DB574</f>
        <v>0</v>
      </c>
      <c r="DE574" s="1114"/>
      <c r="DF574" s="1113">
        <f>DF573+DD574</f>
        <v>0</v>
      </c>
      <c r="DG574" s="1114"/>
      <c r="DH574" s="1113">
        <f>DH573+DF574</f>
        <v>0</v>
      </c>
      <c r="DI574" s="1114"/>
      <c r="DJ574" s="1119">
        <f>DJ573+DH574</f>
        <v>0</v>
      </c>
      <c r="DK574" s="1120"/>
      <c r="DL574" s="1113">
        <f>DL573+DJ574</f>
        <v>0</v>
      </c>
      <c r="DM574" s="1114"/>
      <c r="DN574" s="1113">
        <f>DN573+DL574</f>
        <v>0</v>
      </c>
      <c r="DO574" s="1114"/>
      <c r="DP574" s="1113">
        <f>DP573+DN574</f>
        <v>0</v>
      </c>
      <c r="DQ574" s="1114"/>
      <c r="DR574" s="1113">
        <f>DR573+DP574</f>
        <v>0</v>
      </c>
      <c r="DS574" s="1114"/>
      <c r="DT574" s="1113">
        <f>DT573+DR574</f>
        <v>0</v>
      </c>
      <c r="DU574" s="1114"/>
      <c r="DV574" s="1113">
        <f>DV573+DT574</f>
        <v>0</v>
      </c>
      <c r="DW574" s="1114"/>
      <c r="DX574" s="1113">
        <f>DX573+DV574</f>
        <v>0</v>
      </c>
      <c r="DY574" s="1114"/>
      <c r="DZ574" s="1113">
        <f>DZ573+DX574</f>
        <v>0</v>
      </c>
      <c r="EA574" s="1114"/>
      <c r="EB574" s="1113">
        <f>EB573+DZ574</f>
        <v>0</v>
      </c>
      <c r="EC574" s="1114"/>
      <c r="ED574" s="1113">
        <f>ED573+EB574</f>
        <v>0</v>
      </c>
      <c r="EE574" s="1114"/>
      <c r="EF574" s="1113">
        <f>EF573+ED574</f>
        <v>0</v>
      </c>
      <c r="EG574" s="1114"/>
      <c r="EH574" s="1113">
        <f>EH573+EF574</f>
        <v>0</v>
      </c>
      <c r="EI574" s="1114"/>
      <c r="EJ574" s="1113">
        <f>EJ573+EH574</f>
        <v>0</v>
      </c>
      <c r="EK574" s="1114"/>
      <c r="EL574" s="1113">
        <f>EL573+EJ574</f>
        <v>0</v>
      </c>
      <c r="EM574" s="1114"/>
      <c r="EN574" s="1113">
        <f>EN573+EL574</f>
        <v>0</v>
      </c>
      <c r="EO574" s="1114"/>
      <c r="EP574" s="1113">
        <f>EP573+EN574</f>
        <v>0</v>
      </c>
      <c r="EQ574" s="1114"/>
      <c r="ER574" s="1113">
        <f>ER573+EP574</f>
        <v>0</v>
      </c>
      <c r="ES574" s="1114"/>
      <c r="ET574" s="1113">
        <f>ET573+ER574</f>
        <v>0</v>
      </c>
      <c r="EU574" s="1114"/>
      <c r="EV574" s="1113">
        <f>EV573+ET574</f>
        <v>0</v>
      </c>
      <c r="EW574" s="1114"/>
      <c r="EX574" s="1113">
        <f>EX573+EV574</f>
        <v>0</v>
      </c>
      <c r="EY574" s="1114"/>
      <c r="EZ574" s="1113">
        <f>EZ573+EX574</f>
        <v>0</v>
      </c>
      <c r="FA574" s="1114"/>
      <c r="FB574" s="1113">
        <f>FB573+EZ574</f>
        <v>0</v>
      </c>
      <c r="FC574" s="1114"/>
      <c r="FD574" s="1113">
        <f>FD573+FB574</f>
        <v>0</v>
      </c>
      <c r="FE574" s="1114"/>
      <c r="FF574" s="1113">
        <f>FF573+FD574</f>
        <v>0</v>
      </c>
      <c r="FG574" s="1114"/>
      <c r="FH574" s="1113">
        <f>FH573+FF574</f>
        <v>0</v>
      </c>
      <c r="FI574" s="1114"/>
      <c r="FJ574" s="1113">
        <f>FJ573+FH574</f>
        <v>0</v>
      </c>
      <c r="FK574" s="1114"/>
      <c r="FL574" s="1113">
        <f>FL573+FJ574</f>
        <v>0</v>
      </c>
      <c r="FM574" s="1114"/>
      <c r="FN574" s="1113">
        <f>FN573+FL574</f>
        <v>0</v>
      </c>
      <c r="FO574" s="1114"/>
      <c r="FP574" s="1113">
        <f>FP573+FN574</f>
        <v>0</v>
      </c>
      <c r="FQ574" s="1114"/>
      <c r="FR574" s="1113">
        <f>FR573+FP574</f>
        <v>0</v>
      </c>
      <c r="FS574" s="1114"/>
      <c r="FT574" s="1113">
        <f>FT573+FR574</f>
        <v>0</v>
      </c>
      <c r="FU574" s="1114"/>
      <c r="FV574" s="1113">
        <f>FV573+FT574</f>
        <v>0</v>
      </c>
      <c r="FW574" s="1114"/>
      <c r="FX574" s="1113">
        <f>FX573+FV574</f>
        <v>0</v>
      </c>
      <c r="FY574" s="1114"/>
      <c r="FZ574" s="1113">
        <f>FZ573+FX574</f>
        <v>0</v>
      </c>
      <c r="GA574" s="1114"/>
      <c r="GB574" s="1113">
        <f>GB573+FZ574</f>
        <v>0</v>
      </c>
      <c r="GC574" s="1114"/>
      <c r="GD574" s="1113">
        <f>GD573+GB574</f>
        <v>0</v>
      </c>
      <c r="GE574" s="1114"/>
      <c r="GF574" s="1113">
        <f>GF573+GD574</f>
        <v>0</v>
      </c>
      <c r="GG574" s="1114"/>
      <c r="GH574" s="1113">
        <f>GH573+GF574</f>
        <v>0</v>
      </c>
      <c r="GI574" s="1114"/>
      <c r="GJ574" s="1113">
        <f>GJ573+GH574</f>
        <v>0</v>
      </c>
      <c r="GK574" s="1114"/>
      <c r="GL574" s="1113">
        <f>GL573+GJ574</f>
        <v>0</v>
      </c>
      <c r="GM574" s="1114"/>
      <c r="GN574" s="1113">
        <f>GN573+GL574</f>
        <v>0</v>
      </c>
      <c r="GO574" s="1114"/>
      <c r="GP574" s="1113">
        <f>GP573+GN574</f>
        <v>0</v>
      </c>
      <c r="GQ574" s="1114"/>
      <c r="GR574" s="1113">
        <f>GR573+GP574</f>
        <v>0</v>
      </c>
      <c r="GS574" s="1114"/>
      <c r="GT574" s="1113">
        <f>GT573+GR574</f>
        <v>0</v>
      </c>
      <c r="GU574" s="1114"/>
      <c r="GV574" s="1113">
        <f t="shared" ref="GV574" si="2363">GV573+GT574</f>
        <v>0</v>
      </c>
      <c r="GW574" s="1114"/>
      <c r="GX574" s="1113">
        <f t="shared" ref="GX574" si="2364">GX573+GV574</f>
        <v>0</v>
      </c>
      <c r="GY574" s="1114"/>
      <c r="GZ574" s="1113">
        <f t="shared" ref="GZ574" si="2365">GZ573+GX574</f>
        <v>0</v>
      </c>
      <c r="HA574" s="1114"/>
      <c r="HB574" s="1113">
        <f>HB573+GZ574</f>
        <v>0</v>
      </c>
      <c r="HC574" s="1114"/>
      <c r="HD574" s="1113">
        <f t="shared" ref="HD574" si="2366">HD573+HB574</f>
        <v>0</v>
      </c>
      <c r="HE574" s="1114"/>
      <c r="HF574" s="1113">
        <f t="shared" ref="HF574" si="2367">HF573+HD574</f>
        <v>0</v>
      </c>
      <c r="HG574" s="1114"/>
      <c r="HH574" s="1113">
        <f t="shared" ref="HH574" si="2368">HH573+HF574</f>
        <v>0</v>
      </c>
      <c r="HI574" s="1114"/>
    </row>
    <row r="575" spans="1:217" s="21" customFormat="1" ht="12.75" hidden="1" customHeight="1">
      <c r="A575" s="1139"/>
      <c r="B575" s="1140"/>
      <c r="C575" s="1139"/>
      <c r="D575" s="1141"/>
      <c r="E575" s="1141"/>
      <c r="F575" s="1142"/>
      <c r="G575" s="1141"/>
      <c r="H575" s="844"/>
      <c r="I575" s="1143"/>
      <c r="J575" s="1144"/>
      <c r="K575" s="845" t="s">
        <v>385</v>
      </c>
      <c r="L575" s="1108" t="e">
        <f>IF($E569&gt;0,L572/$E569,"-")</f>
        <v>#N/A</v>
      </c>
      <c r="M575" s="1109"/>
      <c r="N575" s="1108" t="e">
        <f>IF($E569&gt;0,N572/$E569,"-")</f>
        <v>#N/A</v>
      </c>
      <c r="O575" s="1109"/>
      <c r="P575" s="1108" t="e">
        <f>IF($E569&gt;0,P572/$E569,"-")</f>
        <v>#N/A</v>
      </c>
      <c r="Q575" s="1109"/>
      <c r="R575" s="1108" t="e">
        <f>IF($E569&gt;0,R572/$E569,"-")</f>
        <v>#N/A</v>
      </c>
      <c r="S575" s="1109"/>
      <c r="T575" s="1108" t="e">
        <f>IF($E569&gt;0,T572/$E569,"-")</f>
        <v>#N/A</v>
      </c>
      <c r="U575" s="1109"/>
      <c r="V575" s="1108" t="e">
        <f>IF($E569&gt;0,V572/$E569,"-")</f>
        <v>#N/A</v>
      </c>
      <c r="W575" s="1109"/>
      <c r="X575" s="1108" t="e">
        <f>IF($E569&gt;0,X572/$E569,"-")</f>
        <v>#N/A</v>
      </c>
      <c r="Y575" s="1109"/>
      <c r="Z575" s="1108" t="e">
        <f>IF($E569&gt;0,Z572/$E569,"-")</f>
        <v>#N/A</v>
      </c>
      <c r="AA575" s="1109"/>
      <c r="AB575" s="1108" t="e">
        <f>IF($E569&gt;0,AB572/$E569,"-")</f>
        <v>#N/A</v>
      </c>
      <c r="AC575" s="1109"/>
      <c r="AD575" s="1108" t="e">
        <f>IF($E569&gt;0,AD572/$E569,"-")</f>
        <v>#N/A</v>
      </c>
      <c r="AE575" s="1109"/>
      <c r="AF575" s="1108" t="e">
        <f>IF($E569&gt;0,AF572/$E569,"-")</f>
        <v>#N/A</v>
      </c>
      <c r="AG575" s="1109"/>
      <c r="AH575" s="1108" t="e">
        <f>IF($E569&gt;0,AH572/$E569,"-")</f>
        <v>#N/A</v>
      </c>
      <c r="AI575" s="1109"/>
      <c r="AJ575" s="1108" t="e">
        <f>IF($E569&gt;0,AJ572/$E569,"-")</f>
        <v>#N/A</v>
      </c>
      <c r="AK575" s="1109"/>
      <c r="AL575" s="1108" t="e">
        <f>IF($E569&gt;0,AL572/$E569,"-")</f>
        <v>#N/A</v>
      </c>
      <c r="AM575" s="1109"/>
      <c r="AN575" s="1108" t="e">
        <f>IF($E569&gt;0,AN572/$E569,"-")</f>
        <v>#N/A</v>
      </c>
      <c r="AO575" s="1109"/>
      <c r="AP575" s="1108" t="e">
        <f>IF($E569&gt;0,AP572/$E569,"-")</f>
        <v>#N/A</v>
      </c>
      <c r="AQ575" s="1109"/>
      <c r="AR575" s="1108" t="e">
        <f>IF($E569&gt;0,AR572/$E569,"-")</f>
        <v>#N/A</v>
      </c>
      <c r="AS575" s="1109"/>
      <c r="AT575" s="1108" t="e">
        <f>IF($E569&gt;0,AT572/$E569,"-")</f>
        <v>#N/A</v>
      </c>
      <c r="AU575" s="1109"/>
      <c r="AV575" s="1108" t="e">
        <f>IF($E569&gt;0,AV572/$E569,"-")</f>
        <v>#N/A</v>
      </c>
      <c r="AW575" s="1109"/>
      <c r="AX575" s="1108" t="e">
        <f>IF($E569&gt;0,AX572/$E569,"-")</f>
        <v>#N/A</v>
      </c>
      <c r="AY575" s="1109"/>
      <c r="AZ575" s="1108" t="e">
        <f>IF($E569&gt;0,AZ572/$E569,"-")</f>
        <v>#N/A</v>
      </c>
      <c r="BA575" s="1109"/>
      <c r="BB575" s="1108" t="e">
        <f>IF($E569&gt;0,BB572/$E569,"-")</f>
        <v>#N/A</v>
      </c>
      <c r="BC575" s="1109"/>
      <c r="BD575" s="1108" t="e">
        <f>IF($E569&gt;0,BD572/$E569,"-")</f>
        <v>#N/A</v>
      </c>
      <c r="BE575" s="1109"/>
      <c r="BF575" s="1108" t="e">
        <f>IF($E569&gt;0,BF572/$E569,"-")</f>
        <v>#N/A</v>
      </c>
      <c r="BG575" s="1109"/>
      <c r="BH575" s="1108" t="e">
        <f>IF($E569&gt;0,BH572/$E569,"-")</f>
        <v>#N/A</v>
      </c>
      <c r="BI575" s="1109"/>
      <c r="BJ575" s="1108" t="e">
        <f>IF($E569&gt;0,BJ572/$E569,"-")</f>
        <v>#N/A</v>
      </c>
      <c r="BK575" s="1109"/>
      <c r="BL575" s="1108" t="e">
        <f>IF($E569&gt;0,BL572/$E569,"-")</f>
        <v>#N/A</v>
      </c>
      <c r="BM575" s="1109"/>
      <c r="BN575" s="1108" t="e">
        <f>IF($E569&gt;0,BN572/$E569,"-")</f>
        <v>#N/A</v>
      </c>
      <c r="BO575" s="1109"/>
      <c r="BP575" s="1108" t="e">
        <f>IF($E569&gt;0,BP572/$E569,"-")</f>
        <v>#N/A</v>
      </c>
      <c r="BQ575" s="1109"/>
      <c r="BR575" s="1108" t="e">
        <f>IF($E569&gt;0,BR572/$E569,"-")</f>
        <v>#N/A</v>
      </c>
      <c r="BS575" s="1109"/>
      <c r="BT575" s="1108" t="e">
        <f>IF($E569&gt;0,BT572/$E569,"-")</f>
        <v>#N/A</v>
      </c>
      <c r="BU575" s="1109"/>
      <c r="BV575" s="1108" t="e">
        <f>IF($E569&gt;0,BV572/$E569,"-")</f>
        <v>#N/A</v>
      </c>
      <c r="BW575" s="1109"/>
      <c r="BX575" s="1108" t="e">
        <f>IF($E569&gt;0,BX572/$E569,"-")</f>
        <v>#N/A</v>
      </c>
      <c r="BY575" s="1109"/>
      <c r="BZ575" s="1108" t="e">
        <f>IF($E569&gt;0,BZ572/$E569,"-")</f>
        <v>#N/A</v>
      </c>
      <c r="CA575" s="1109"/>
      <c r="CB575" s="1108" t="e">
        <f>IF($E569&gt;0,CB572/$E569,"-")</f>
        <v>#N/A</v>
      </c>
      <c r="CC575" s="1109"/>
      <c r="CD575" s="1108" t="e">
        <f>IF($E569&gt;0,CD572/$E569,"-")</f>
        <v>#N/A</v>
      </c>
      <c r="CE575" s="1109"/>
      <c r="CF575" s="1108" t="e">
        <f>IF($E569&gt;0,CF572/$E569,"-")</f>
        <v>#N/A</v>
      </c>
      <c r="CG575" s="1109"/>
      <c r="CH575" s="1108" t="e">
        <f>IF($E569&gt;0,CH572/$E569,"-")</f>
        <v>#N/A</v>
      </c>
      <c r="CI575" s="1109"/>
      <c r="CJ575" s="1108" t="e">
        <f>IF($E569&gt;0,CJ572/$E569,"-")</f>
        <v>#N/A</v>
      </c>
      <c r="CK575" s="1109"/>
      <c r="CL575" s="1108" t="e">
        <f>IF($E569&gt;0,CL572/$E569,"-")</f>
        <v>#N/A</v>
      </c>
      <c r="CM575" s="1109"/>
      <c r="CN575" s="1108" t="e">
        <f>IF($E569&gt;0,CN572/$E569,"-")</f>
        <v>#N/A</v>
      </c>
      <c r="CO575" s="1109"/>
      <c r="CP575" s="1108" t="e">
        <f>IF($E569&gt;0,CP572/$E569,"-")</f>
        <v>#N/A</v>
      </c>
      <c r="CQ575" s="1109"/>
      <c r="CR575" s="1108" t="e">
        <f>IF($E569&gt;0,CR572/$E569,"-")</f>
        <v>#N/A</v>
      </c>
      <c r="CS575" s="1109"/>
      <c r="CT575" s="1108" t="e">
        <f>IF($E569&gt;0,CT572/$E569,"-")</f>
        <v>#N/A</v>
      </c>
      <c r="CU575" s="1109"/>
      <c r="CV575" s="1108" t="e">
        <f>IF($E569&gt;0,CV572/$E569,"-")</f>
        <v>#N/A</v>
      </c>
      <c r="CW575" s="1109"/>
      <c r="CX575" s="1108" t="e">
        <f>IF($E569&gt;0,CX572/$E569,"-")</f>
        <v>#N/A</v>
      </c>
      <c r="CY575" s="1109"/>
      <c r="CZ575" s="1108" t="e">
        <f>IF($E569&gt;0,CZ572/$E569,"-")</f>
        <v>#N/A</v>
      </c>
      <c r="DA575" s="1109"/>
      <c r="DB575" s="1108" t="e">
        <f>IF($E569&gt;0,DB572/$E569,"-")</f>
        <v>#N/A</v>
      </c>
      <c r="DC575" s="1109"/>
      <c r="DD575" s="1108" t="e">
        <f>IF($E569&gt;0,DD572/$E569,"-")</f>
        <v>#N/A</v>
      </c>
      <c r="DE575" s="1109"/>
      <c r="DF575" s="1108" t="e">
        <f>IF($E569&gt;0,DF572/$E569,"-")</f>
        <v>#N/A</v>
      </c>
      <c r="DG575" s="1109"/>
      <c r="DH575" s="1108" t="e">
        <f>IF($E569&gt;0,DH572/$E569,"-")</f>
        <v>#N/A</v>
      </c>
      <c r="DI575" s="1109"/>
      <c r="DJ575" s="1115" t="e">
        <f>IF($E569&gt;0,DJ572/$E569,"-")</f>
        <v>#N/A</v>
      </c>
      <c r="DK575" s="1116"/>
      <c r="DL575" s="1108" t="e">
        <f>IF($E569&gt;0,DL572/$E569,"-")</f>
        <v>#N/A</v>
      </c>
      <c r="DM575" s="1109"/>
      <c r="DN575" s="1108" t="e">
        <f>IF($E569&gt;0,DN572/$E569,"-")</f>
        <v>#N/A</v>
      </c>
      <c r="DO575" s="1109"/>
      <c r="DP575" s="1108" t="e">
        <f>IF($E569&gt;0,DP572/$E569,"-")</f>
        <v>#N/A</v>
      </c>
      <c r="DQ575" s="1109"/>
      <c r="DR575" s="1108" t="e">
        <f>IF($E569&gt;0,DR572/$E569,"-")</f>
        <v>#N/A</v>
      </c>
      <c r="DS575" s="1109"/>
      <c r="DT575" s="1108" t="e">
        <f>IF($E569&gt;0,DT572/$E569,"-")</f>
        <v>#N/A</v>
      </c>
      <c r="DU575" s="1109"/>
      <c r="DV575" s="1108" t="e">
        <f>IF($E569&gt;0,DV572/$E569,"-")</f>
        <v>#N/A</v>
      </c>
      <c r="DW575" s="1109"/>
      <c r="DX575" s="1108" t="e">
        <f>IF($E569&gt;0,DX572/$E569,"-")</f>
        <v>#N/A</v>
      </c>
      <c r="DY575" s="1109"/>
      <c r="DZ575" s="1108" t="e">
        <f>IF($E569&gt;0,DZ572/$E569,"-")</f>
        <v>#N/A</v>
      </c>
      <c r="EA575" s="1109"/>
      <c r="EB575" s="1108" t="e">
        <f>IF($E569&gt;0,EB572/$E569,"-")</f>
        <v>#N/A</v>
      </c>
      <c r="EC575" s="1109"/>
      <c r="ED575" s="1108" t="e">
        <f>IF($E569&gt;0,ED572/$E569,"-")</f>
        <v>#N/A</v>
      </c>
      <c r="EE575" s="1109"/>
      <c r="EF575" s="1108" t="e">
        <f>IF($E569&gt;0,EF572/$E569,"-")</f>
        <v>#N/A</v>
      </c>
      <c r="EG575" s="1109"/>
      <c r="EH575" s="1108" t="e">
        <f>IF($E569&gt;0,EH572/$E569,"-")</f>
        <v>#N/A</v>
      </c>
      <c r="EI575" s="1109"/>
      <c r="EJ575" s="1108" t="e">
        <f>IF($E569&gt;0,EJ572/$E569,"-")</f>
        <v>#N/A</v>
      </c>
      <c r="EK575" s="1109"/>
      <c r="EL575" s="1108" t="e">
        <f>IF($E569&gt;0,EL572/$E569,"-")</f>
        <v>#N/A</v>
      </c>
      <c r="EM575" s="1109"/>
      <c r="EN575" s="1108" t="e">
        <f>IF($E569&gt;0,EN572/$E569,"-")</f>
        <v>#N/A</v>
      </c>
      <c r="EO575" s="1109"/>
      <c r="EP575" s="1108" t="e">
        <f>IF($E569&gt;0,EP572/$E569,"-")</f>
        <v>#N/A</v>
      </c>
      <c r="EQ575" s="1109"/>
      <c r="ER575" s="1108" t="e">
        <f>IF($E569&gt;0,ER572/$E569,"-")</f>
        <v>#N/A</v>
      </c>
      <c r="ES575" s="1109"/>
      <c r="ET575" s="1108" t="e">
        <f>IF($E569&gt;0,ET572/$E569,"-")</f>
        <v>#N/A</v>
      </c>
      <c r="EU575" s="1109"/>
      <c r="EV575" s="1108" t="e">
        <f>IF($E569&gt;0,EV572/$E569,"-")</f>
        <v>#N/A</v>
      </c>
      <c r="EW575" s="1109"/>
      <c r="EX575" s="1108" t="e">
        <f>IF($E569&gt;0,EX572/$E569,"-")</f>
        <v>#N/A</v>
      </c>
      <c r="EY575" s="1109"/>
      <c r="EZ575" s="1108" t="e">
        <f>IF($E569&gt;0,EZ572/$E569,"-")</f>
        <v>#N/A</v>
      </c>
      <c r="FA575" s="1109"/>
      <c r="FB575" s="1108" t="e">
        <f>IF($E569&gt;0,FB572/$E569,"-")</f>
        <v>#N/A</v>
      </c>
      <c r="FC575" s="1109"/>
      <c r="FD575" s="1108" t="e">
        <f>IF($E569&gt;0,FD572/$E569,"-")</f>
        <v>#N/A</v>
      </c>
      <c r="FE575" s="1109"/>
      <c r="FF575" s="1108" t="e">
        <f>IF($E569&gt;0,FF572/$E569,"-")</f>
        <v>#N/A</v>
      </c>
      <c r="FG575" s="1109"/>
      <c r="FH575" s="1108" t="e">
        <f>IF($E569&gt;0,FH572/$E569,"-")</f>
        <v>#N/A</v>
      </c>
      <c r="FI575" s="1109"/>
      <c r="FJ575" s="1108" t="e">
        <f>IF($E569&gt;0,FJ572/$E569,"-")</f>
        <v>#N/A</v>
      </c>
      <c r="FK575" s="1109"/>
      <c r="FL575" s="1108" t="e">
        <f>IF($E569&gt;0,FL572/$E569,"-")</f>
        <v>#N/A</v>
      </c>
      <c r="FM575" s="1109"/>
      <c r="FN575" s="1108" t="e">
        <f>IF($E569&gt;0,FN572/$E569,"-")</f>
        <v>#N/A</v>
      </c>
      <c r="FO575" s="1109"/>
      <c r="FP575" s="1108" t="e">
        <f>IF($E569&gt;0,FP572/$E569,"-")</f>
        <v>#N/A</v>
      </c>
      <c r="FQ575" s="1109"/>
      <c r="FR575" s="1108" t="e">
        <f>IF($E569&gt;0,FR572/$E569,"-")</f>
        <v>#N/A</v>
      </c>
      <c r="FS575" s="1109"/>
      <c r="FT575" s="1108" t="e">
        <f>IF($E569&gt;0,FT572/$E569,"-")</f>
        <v>#N/A</v>
      </c>
      <c r="FU575" s="1109"/>
      <c r="FV575" s="1108" t="e">
        <f>IF($E569&gt;0,FV572/$E569,"-")</f>
        <v>#N/A</v>
      </c>
      <c r="FW575" s="1109"/>
      <c r="FX575" s="1108" t="e">
        <f>IF($E569&gt;0,FX572/$E569,"-")</f>
        <v>#N/A</v>
      </c>
      <c r="FY575" s="1109"/>
      <c r="FZ575" s="1108" t="e">
        <f>IF($E569&gt;0,FZ572/$E569,"-")</f>
        <v>#N/A</v>
      </c>
      <c r="GA575" s="1109"/>
      <c r="GB575" s="1108" t="e">
        <f>IF($E569&gt;0,GB572/$E569,"-")</f>
        <v>#N/A</v>
      </c>
      <c r="GC575" s="1109"/>
      <c r="GD575" s="1108" t="e">
        <f>IF($E569&gt;0,GD572/$E569,"-")</f>
        <v>#N/A</v>
      </c>
      <c r="GE575" s="1109"/>
      <c r="GF575" s="1108" t="e">
        <f>IF($E569&gt;0,GF572/$E569,"-")</f>
        <v>#N/A</v>
      </c>
      <c r="GG575" s="1109"/>
      <c r="GH575" s="1108" t="e">
        <f>IF($E569&gt;0,GH572/$E569,"-")</f>
        <v>#N/A</v>
      </c>
      <c r="GI575" s="1109"/>
      <c r="GJ575" s="1108" t="e">
        <f>IF($E569&gt;0,GJ572/$E569,"-")</f>
        <v>#N/A</v>
      </c>
      <c r="GK575" s="1109"/>
      <c r="GL575" s="1108" t="e">
        <f>IF($E569&gt;0,GL572/$E569,"-")</f>
        <v>#N/A</v>
      </c>
      <c r="GM575" s="1109"/>
      <c r="GN575" s="1108" t="e">
        <f>IF($E569&gt;0,GN572/$E569,"-")</f>
        <v>#N/A</v>
      </c>
      <c r="GO575" s="1109"/>
      <c r="GP575" s="1108" t="e">
        <f>IF($E569&gt;0,GP572/$E569,"-")</f>
        <v>#N/A</v>
      </c>
      <c r="GQ575" s="1109"/>
      <c r="GR575" s="1108" t="e">
        <f>IF($E569&gt;0,GR572/$E569,"-")</f>
        <v>#N/A</v>
      </c>
      <c r="GS575" s="1109"/>
      <c r="GT575" s="1108" t="e">
        <f>IF($E569&gt;0,GT572/$E569,"-")</f>
        <v>#N/A</v>
      </c>
      <c r="GU575" s="1109"/>
      <c r="GV575" s="1108" t="e">
        <f t="shared" ref="GV575" si="2369">IF($E569&gt;0,GV572/$E569,"-")</f>
        <v>#N/A</v>
      </c>
      <c r="GW575" s="1109"/>
      <c r="GX575" s="1108" t="e">
        <f t="shared" ref="GX575" si="2370">IF($E569&gt;0,GX572/$E569,"-")</f>
        <v>#N/A</v>
      </c>
      <c r="GY575" s="1109"/>
      <c r="GZ575" s="1108" t="e">
        <f t="shared" ref="GZ575" si="2371">IF($E569&gt;0,GZ572/$E569,"-")</f>
        <v>#N/A</v>
      </c>
      <c r="HA575" s="1109"/>
      <c r="HB575" s="1108" t="e">
        <f>IF($E569&gt;0,HB572/$E569,"-")</f>
        <v>#N/A</v>
      </c>
      <c r="HC575" s="1109"/>
      <c r="HD575" s="1108" t="e">
        <f t="shared" ref="HD575" si="2372">IF($E569&gt;0,HD572/$E569,"-")</f>
        <v>#N/A</v>
      </c>
      <c r="HE575" s="1109"/>
      <c r="HF575" s="1108" t="e">
        <f t="shared" ref="HF575" si="2373">IF($E569&gt;0,HF572/$E569,"-")</f>
        <v>#N/A</v>
      </c>
      <c r="HG575" s="1109"/>
      <c r="HH575" s="1108" t="e">
        <f t="shared" ref="HH575" si="2374">IF($E569&gt;0,HH572/$E569,"-")</f>
        <v>#N/A</v>
      </c>
      <c r="HI575" s="1109"/>
    </row>
    <row r="576" spans="1:217" ht="12.75" hidden="1" customHeight="1">
      <c r="A576" s="1139"/>
      <c r="B576" s="1140"/>
      <c r="C576" s="1139"/>
      <c r="D576" s="1141"/>
      <c r="E576" s="1141"/>
      <c r="F576" s="1142"/>
      <c r="G576" s="1141"/>
      <c r="H576" s="733"/>
      <c r="I576" s="1143"/>
      <c r="J576" s="1144"/>
      <c r="K576" s="846" t="s">
        <v>386</v>
      </c>
      <c r="L576" s="1110" t="e">
        <f>IF($E569&gt;0,L574/$E569,"-")</f>
        <v>#N/A</v>
      </c>
      <c r="M576" s="1111"/>
      <c r="N576" s="1110" t="e">
        <f>IF($E569&gt;0,N574/$E569,"-")</f>
        <v>#N/A</v>
      </c>
      <c r="O576" s="1111"/>
      <c r="P576" s="1110" t="e">
        <f>IF($E569&gt;0,P574/$E569,"-")</f>
        <v>#N/A</v>
      </c>
      <c r="Q576" s="1111"/>
      <c r="R576" s="1110" t="e">
        <f>IF($E569&gt;0,R574/$E569,"-")</f>
        <v>#N/A</v>
      </c>
      <c r="S576" s="1111"/>
      <c r="T576" s="1110" t="e">
        <f>IF($E569&gt;0,T574/$E569,"-")</f>
        <v>#N/A</v>
      </c>
      <c r="U576" s="1111"/>
      <c r="V576" s="1110" t="e">
        <f>IF($E569&gt;0,V574/$E569,"-")</f>
        <v>#N/A</v>
      </c>
      <c r="W576" s="1111"/>
      <c r="X576" s="1110" t="e">
        <f>IF($E569&gt;0,X574/$E569,"-")</f>
        <v>#N/A</v>
      </c>
      <c r="Y576" s="1111"/>
      <c r="Z576" s="1110" t="e">
        <f>IF($E569&gt;0,Z574/$E569,"-")</f>
        <v>#N/A</v>
      </c>
      <c r="AA576" s="1111"/>
      <c r="AB576" s="1110" t="e">
        <f>IF($E569&gt;0,AB574/$E569,"-")</f>
        <v>#N/A</v>
      </c>
      <c r="AC576" s="1111"/>
      <c r="AD576" s="1110" t="e">
        <f>IF($E569&gt;0,AD574/$E569,"-")</f>
        <v>#N/A</v>
      </c>
      <c r="AE576" s="1111"/>
      <c r="AF576" s="1110" t="e">
        <f>IF($E569&gt;0,AF574/$E569,"-")</f>
        <v>#N/A</v>
      </c>
      <c r="AG576" s="1111"/>
      <c r="AH576" s="1110" t="e">
        <f>IF($E569&gt;0,AH574/$E569,"-")</f>
        <v>#N/A</v>
      </c>
      <c r="AI576" s="1111"/>
      <c r="AJ576" s="1110" t="e">
        <f>IF($E569&gt;0,AJ574/$E569,"-")</f>
        <v>#N/A</v>
      </c>
      <c r="AK576" s="1111"/>
      <c r="AL576" s="1110" t="e">
        <f>IF($E569&gt;0,AL574/$E569,"-")</f>
        <v>#N/A</v>
      </c>
      <c r="AM576" s="1111"/>
      <c r="AN576" s="1110" t="e">
        <f>IF($E569&gt;0,AN574/$E569,"-")</f>
        <v>#N/A</v>
      </c>
      <c r="AO576" s="1111"/>
      <c r="AP576" s="1110" t="e">
        <f>IF($E569&gt;0,AP574/$E569,"-")</f>
        <v>#N/A</v>
      </c>
      <c r="AQ576" s="1111"/>
      <c r="AR576" s="1110" t="e">
        <f>IF($E569&gt;0,AR574/$E569,"-")</f>
        <v>#N/A</v>
      </c>
      <c r="AS576" s="1111"/>
      <c r="AT576" s="1110" t="e">
        <f>IF($E569&gt;0,AT574/$E569,"-")</f>
        <v>#N/A</v>
      </c>
      <c r="AU576" s="1111"/>
      <c r="AV576" s="1110" t="e">
        <f>IF($E569&gt;0,AV574/$E569,"-")</f>
        <v>#N/A</v>
      </c>
      <c r="AW576" s="1111"/>
      <c r="AX576" s="1110" t="e">
        <f>IF($E569&gt;0,AX574/$E569,"-")</f>
        <v>#N/A</v>
      </c>
      <c r="AY576" s="1111"/>
      <c r="AZ576" s="1110" t="e">
        <f>IF($E569&gt;0,AZ574/$E569,"-")</f>
        <v>#N/A</v>
      </c>
      <c r="BA576" s="1111"/>
      <c r="BB576" s="1110" t="e">
        <f>IF($E569&gt;0,BB574/$E569,"-")</f>
        <v>#N/A</v>
      </c>
      <c r="BC576" s="1111"/>
      <c r="BD576" s="1110" t="e">
        <f>IF($E569&gt;0,BD574/$E569,"-")</f>
        <v>#N/A</v>
      </c>
      <c r="BE576" s="1111"/>
      <c r="BF576" s="1110" t="e">
        <f>IF($E569&gt;0,BF574/$E569,"-")</f>
        <v>#N/A</v>
      </c>
      <c r="BG576" s="1111"/>
      <c r="BH576" s="1110" t="e">
        <f>IF($E569&gt;0,BH574/$E569,"-")</f>
        <v>#N/A</v>
      </c>
      <c r="BI576" s="1111"/>
      <c r="BJ576" s="1110" t="e">
        <f>IF($E569&gt;0,BJ574/$E569,"-")</f>
        <v>#N/A</v>
      </c>
      <c r="BK576" s="1111"/>
      <c r="BL576" s="1110" t="e">
        <f>IF($E569&gt;0,BL574/$E569,"-")</f>
        <v>#N/A</v>
      </c>
      <c r="BM576" s="1111"/>
      <c r="BN576" s="1110" t="e">
        <f>IF($E569&gt;0,BN574/$E569,"-")</f>
        <v>#N/A</v>
      </c>
      <c r="BO576" s="1111"/>
      <c r="BP576" s="1110" t="e">
        <f>IF($E569&gt;0,BP574/$E569,"-")</f>
        <v>#N/A</v>
      </c>
      <c r="BQ576" s="1111"/>
      <c r="BR576" s="1107" t="e">
        <f>IF($E569&gt;0,BR574/$E569,"-")</f>
        <v>#N/A</v>
      </c>
      <c r="BS576" s="1107"/>
      <c r="BT576" s="1107" t="e">
        <f>IF($E569&gt;0,BT574/$E569,"-")</f>
        <v>#N/A</v>
      </c>
      <c r="BU576" s="1107"/>
      <c r="BV576" s="1107" t="e">
        <f>IF($E569&gt;0,BV574/$E569,"-")</f>
        <v>#N/A</v>
      </c>
      <c r="BW576" s="1107"/>
      <c r="BX576" s="1107" t="e">
        <f>IF($E569&gt;0,BX574/$E569,"-")</f>
        <v>#N/A</v>
      </c>
      <c r="BY576" s="1107"/>
      <c r="BZ576" s="1107" t="e">
        <f>IF($E569&gt;0,BZ574/$E569,"-")</f>
        <v>#N/A</v>
      </c>
      <c r="CA576" s="1107"/>
      <c r="CB576" s="1107" t="e">
        <f>IF($E569&gt;0,CB574/$E569,"-")</f>
        <v>#N/A</v>
      </c>
      <c r="CC576" s="1107"/>
      <c r="CD576" s="1107" t="e">
        <f>IF($E569&gt;0,CD574/$E569,"-")</f>
        <v>#N/A</v>
      </c>
      <c r="CE576" s="1107"/>
      <c r="CF576" s="1107" t="e">
        <f>IF($E569&gt;0,CF574/$E569,"-")</f>
        <v>#N/A</v>
      </c>
      <c r="CG576" s="1107"/>
      <c r="CH576" s="1107" t="e">
        <f>IF($E569&gt;0,CH574/$E569,"-")</f>
        <v>#N/A</v>
      </c>
      <c r="CI576" s="1107"/>
      <c r="CJ576" s="1107" t="e">
        <f>IF($E569&gt;0,CJ574/$E569,"-")</f>
        <v>#N/A</v>
      </c>
      <c r="CK576" s="1107"/>
      <c r="CL576" s="1107" t="e">
        <f>IF($E569&gt;0,CL574/$E569,"-")</f>
        <v>#N/A</v>
      </c>
      <c r="CM576" s="1107"/>
      <c r="CN576" s="1107" t="e">
        <f>IF($E569&gt;0,CN574/$E569,"-")</f>
        <v>#N/A</v>
      </c>
      <c r="CO576" s="1107"/>
      <c r="CP576" s="1107" t="e">
        <f>IF($E569&gt;0,CP574/$E569,"-")</f>
        <v>#N/A</v>
      </c>
      <c r="CQ576" s="1107"/>
      <c r="CR576" s="1107" t="e">
        <f>IF($E569&gt;0,CR574/$E569,"-")</f>
        <v>#N/A</v>
      </c>
      <c r="CS576" s="1107"/>
      <c r="CT576" s="1107" t="e">
        <f>IF($E569&gt;0,CT574/$E569,"-")</f>
        <v>#N/A</v>
      </c>
      <c r="CU576" s="1107"/>
      <c r="CV576" s="1107" t="e">
        <f>IF($E569&gt;0,CV574/$E569,"-")</f>
        <v>#N/A</v>
      </c>
      <c r="CW576" s="1107"/>
      <c r="CX576" s="1107" t="e">
        <f>IF($E569&gt;0,CX574/$E569,"-")</f>
        <v>#N/A</v>
      </c>
      <c r="CY576" s="1107"/>
      <c r="CZ576" s="1107" t="e">
        <f>IF($E569&gt;0,CZ574/$E569,"-")</f>
        <v>#N/A</v>
      </c>
      <c r="DA576" s="1107"/>
      <c r="DB576" s="1107" t="e">
        <f>IF($E569&gt;0,DB574/$E569,"-")</f>
        <v>#N/A</v>
      </c>
      <c r="DC576" s="1107"/>
      <c r="DD576" s="1107" t="e">
        <f>IF($E569&gt;0,DD574/$E569,"-")</f>
        <v>#N/A</v>
      </c>
      <c r="DE576" s="1107"/>
      <c r="DF576" s="1107" t="e">
        <f>IF($E569&gt;0,DF574/$E569,"-")</f>
        <v>#N/A</v>
      </c>
      <c r="DG576" s="1107"/>
      <c r="DH576" s="1107" t="e">
        <f>IF($E569&gt;0,DH574/$E569,"-")</f>
        <v>#N/A</v>
      </c>
      <c r="DI576" s="1107"/>
      <c r="DJ576" s="1112" t="e">
        <f>IF($E569&gt;0,DJ574/$E569,"-")</f>
        <v>#N/A</v>
      </c>
      <c r="DK576" s="1112"/>
      <c r="DL576" s="1107" t="e">
        <f>IF($E569&gt;0,DL574/$E569,"-")</f>
        <v>#N/A</v>
      </c>
      <c r="DM576" s="1107"/>
      <c r="DN576" s="1107" t="e">
        <f>IF($E569&gt;0,DN574/$E569,"-")</f>
        <v>#N/A</v>
      </c>
      <c r="DO576" s="1107"/>
      <c r="DP576" s="1107" t="e">
        <f>IF($E569&gt;0,DP574/$E569,"-")</f>
        <v>#N/A</v>
      </c>
      <c r="DQ576" s="1107"/>
      <c r="DR576" s="1107" t="e">
        <f>IF($E569&gt;0,DR574/$E569,"-")</f>
        <v>#N/A</v>
      </c>
      <c r="DS576" s="1107"/>
      <c r="DT576" s="1107" t="e">
        <f>IF($E569&gt;0,DT574/$E569,"-")</f>
        <v>#N/A</v>
      </c>
      <c r="DU576" s="1107"/>
      <c r="DV576" s="1107" t="e">
        <f>IF($E569&gt;0,DV574/$E569,"-")</f>
        <v>#N/A</v>
      </c>
      <c r="DW576" s="1107"/>
      <c r="DX576" s="1107" t="e">
        <f>IF($E569&gt;0,DX574/$E569,"-")</f>
        <v>#N/A</v>
      </c>
      <c r="DY576" s="1107"/>
      <c r="DZ576" s="1107" t="e">
        <f>IF($E569&gt;0,DZ574/$E569,"-")</f>
        <v>#N/A</v>
      </c>
      <c r="EA576" s="1107"/>
      <c r="EB576" s="1107" t="e">
        <f>IF($E569&gt;0,EB574/$E569,"-")</f>
        <v>#N/A</v>
      </c>
      <c r="EC576" s="1107"/>
      <c r="ED576" s="1107" t="e">
        <f>IF($E569&gt;0,ED574/$E569,"-")</f>
        <v>#N/A</v>
      </c>
      <c r="EE576" s="1107"/>
      <c r="EF576" s="1107" t="e">
        <f>IF($E569&gt;0,EF574/$E569,"-")</f>
        <v>#N/A</v>
      </c>
      <c r="EG576" s="1107"/>
      <c r="EH576" s="1107" t="e">
        <f>IF($E569&gt;0,EH574/$E569,"-")</f>
        <v>#N/A</v>
      </c>
      <c r="EI576" s="1107"/>
      <c r="EJ576" s="1107" t="e">
        <f>IF($E569&gt;0,EJ574/$E569,"-")</f>
        <v>#N/A</v>
      </c>
      <c r="EK576" s="1107"/>
      <c r="EL576" s="1107" t="e">
        <f>IF($E569&gt;0,EL574/$E569,"-")</f>
        <v>#N/A</v>
      </c>
      <c r="EM576" s="1107"/>
      <c r="EN576" s="1107" t="e">
        <f>IF($E569&gt;0,EN574/$E569,"-")</f>
        <v>#N/A</v>
      </c>
      <c r="EO576" s="1107"/>
      <c r="EP576" s="1107" t="e">
        <f>IF($E569&gt;0,EP574/$E569,"-")</f>
        <v>#N/A</v>
      </c>
      <c r="EQ576" s="1107"/>
      <c r="ER576" s="1107" t="e">
        <f>IF($E569&gt;0,ER574/$E569,"-")</f>
        <v>#N/A</v>
      </c>
      <c r="ES576" s="1107"/>
      <c r="ET576" s="1107" t="e">
        <f>IF($E569&gt;0,ET574/$E569,"-")</f>
        <v>#N/A</v>
      </c>
      <c r="EU576" s="1107"/>
      <c r="EV576" s="1107" t="e">
        <f>IF($E569&gt;0,EV574/$E569,"-")</f>
        <v>#N/A</v>
      </c>
      <c r="EW576" s="1107"/>
      <c r="EX576" s="1107" t="e">
        <f>IF($E569&gt;0,EX574/$E569,"-")</f>
        <v>#N/A</v>
      </c>
      <c r="EY576" s="1107"/>
      <c r="EZ576" s="1107" t="e">
        <f>IF($E569&gt;0,EZ574/$E569,"-")</f>
        <v>#N/A</v>
      </c>
      <c r="FA576" s="1107"/>
      <c r="FB576" s="1107" t="e">
        <f>IF($E569&gt;0,FB574/$E569,"-")</f>
        <v>#N/A</v>
      </c>
      <c r="FC576" s="1107"/>
      <c r="FD576" s="1107" t="e">
        <f>IF($E569&gt;0,FD574/$E569,"-")</f>
        <v>#N/A</v>
      </c>
      <c r="FE576" s="1107"/>
      <c r="FF576" s="1107" t="e">
        <f>IF($E569&gt;0,FF574/$E569,"-")</f>
        <v>#N/A</v>
      </c>
      <c r="FG576" s="1107"/>
      <c r="FH576" s="1107" t="e">
        <f>IF($E569&gt;0,FH574/$E569,"-")</f>
        <v>#N/A</v>
      </c>
      <c r="FI576" s="1107"/>
      <c r="FJ576" s="1107" t="e">
        <f>IF($E569&gt;0,FJ574/$E569,"-")</f>
        <v>#N/A</v>
      </c>
      <c r="FK576" s="1107"/>
      <c r="FL576" s="1107" t="e">
        <f>IF($E569&gt;0,FL574/$E569,"-")</f>
        <v>#N/A</v>
      </c>
      <c r="FM576" s="1107"/>
      <c r="FN576" s="1107" t="e">
        <f>IF($E569&gt;0,FN574/$E569,"-")</f>
        <v>#N/A</v>
      </c>
      <c r="FO576" s="1107"/>
      <c r="FP576" s="1107" t="e">
        <f>IF($E569&gt;0,FP574/$E569,"-")</f>
        <v>#N/A</v>
      </c>
      <c r="FQ576" s="1107"/>
      <c r="FR576" s="1107" t="e">
        <f>IF($E569&gt;0,FR574/$E569,"-")</f>
        <v>#N/A</v>
      </c>
      <c r="FS576" s="1107"/>
      <c r="FT576" s="1107" t="e">
        <f>IF($E569&gt;0,FT574/$E569,"-")</f>
        <v>#N/A</v>
      </c>
      <c r="FU576" s="1107"/>
      <c r="FV576" s="1107" t="e">
        <f>IF($E569&gt;0,FV574/$E569,"-")</f>
        <v>#N/A</v>
      </c>
      <c r="FW576" s="1107"/>
      <c r="FX576" s="1107" t="e">
        <f>IF($E569&gt;0,FX574/$E569,"-")</f>
        <v>#N/A</v>
      </c>
      <c r="FY576" s="1107"/>
      <c r="FZ576" s="1107" t="e">
        <f>IF($E569&gt;0,FZ574/$E569,"-")</f>
        <v>#N/A</v>
      </c>
      <c r="GA576" s="1107"/>
      <c r="GB576" s="1107" t="e">
        <f>IF($E569&gt;0,GB574/$E569,"-")</f>
        <v>#N/A</v>
      </c>
      <c r="GC576" s="1107"/>
      <c r="GD576" s="1107" t="e">
        <f>IF($E569&gt;0,GD574/$E569,"-")</f>
        <v>#N/A</v>
      </c>
      <c r="GE576" s="1107"/>
      <c r="GF576" s="1107" t="e">
        <f>IF($E569&gt;0,GF574/$E569,"-")</f>
        <v>#N/A</v>
      </c>
      <c r="GG576" s="1107"/>
      <c r="GH576" s="1107" t="e">
        <f>IF($E569&gt;0,GH574/$E569,"-")</f>
        <v>#N/A</v>
      </c>
      <c r="GI576" s="1107"/>
      <c r="GJ576" s="1107" t="e">
        <f>IF($E569&gt;0,GJ574/$E569,"-")</f>
        <v>#N/A</v>
      </c>
      <c r="GK576" s="1107"/>
      <c r="GL576" s="1107" t="e">
        <f>IF($E569&gt;0,GL574/$E569,"-")</f>
        <v>#N/A</v>
      </c>
      <c r="GM576" s="1107"/>
      <c r="GN576" s="1107" t="e">
        <f>IF($E569&gt;0,GN574/$E569,"-")</f>
        <v>#N/A</v>
      </c>
      <c r="GO576" s="1107"/>
      <c r="GP576" s="1107" t="e">
        <f>IF($E569&gt;0,GP574/$E569,"-")</f>
        <v>#N/A</v>
      </c>
      <c r="GQ576" s="1107"/>
      <c r="GR576" s="1107" t="e">
        <f>IF($E569&gt;0,GR574/$E569,"-")</f>
        <v>#N/A</v>
      </c>
      <c r="GS576" s="1107"/>
      <c r="GT576" s="1107" t="e">
        <f>IF($E569&gt;0,GT574/$E569,"-")</f>
        <v>#N/A</v>
      </c>
      <c r="GU576" s="1107"/>
      <c r="GV576" s="1107" t="e">
        <f t="shared" ref="GV576" si="2375">IF($E569&gt;0,GV574/$E569,"-")</f>
        <v>#N/A</v>
      </c>
      <c r="GW576" s="1107"/>
      <c r="GX576" s="1107" t="e">
        <f t="shared" ref="GX576" si="2376">IF($E569&gt;0,GX574/$E569,"-")</f>
        <v>#N/A</v>
      </c>
      <c r="GY576" s="1107"/>
      <c r="GZ576" s="1107" t="e">
        <f t="shared" ref="GZ576" si="2377">IF($E569&gt;0,GZ574/$E569,"-")</f>
        <v>#N/A</v>
      </c>
      <c r="HA576" s="1107"/>
      <c r="HB576" s="1107" t="e">
        <f>IF($E569&gt;0,HB574/$E569,"-")</f>
        <v>#N/A</v>
      </c>
      <c r="HC576" s="1107"/>
      <c r="HD576" s="1107" t="e">
        <f t="shared" ref="HD576" si="2378">IF($E569&gt;0,HD574/$E569,"-")</f>
        <v>#N/A</v>
      </c>
      <c r="HE576" s="1107"/>
      <c r="HF576" s="1107" t="e">
        <f t="shared" ref="HF576" si="2379">IF($E569&gt;0,HF574/$E569,"-")</f>
        <v>#N/A</v>
      </c>
      <c r="HG576" s="1107"/>
      <c r="HH576" s="1107" t="e">
        <f t="shared" ref="HH576" si="2380">IF($E569&gt;0,HH574/$E569,"-")</f>
        <v>#N/A</v>
      </c>
      <c r="HI576" s="1107"/>
    </row>
    <row r="577" spans="1:217" s="5" customFormat="1" ht="15" hidden="1" customHeight="1">
      <c r="A577" s="677"/>
      <c r="B577" s="678"/>
      <c r="C577" s="678"/>
      <c r="D577" s="679"/>
      <c r="E577" s="679"/>
      <c r="F577" s="678"/>
      <c r="G577" s="678"/>
      <c r="H577" s="678"/>
      <c r="I577" s="678"/>
      <c r="J577" s="678"/>
      <c r="K577" s="678"/>
      <c r="L577" s="1178"/>
      <c r="M577" s="1178"/>
      <c r="N577" s="1178"/>
      <c r="O577" s="1178"/>
      <c r="P577" s="1178"/>
      <c r="Q577" s="1178"/>
      <c r="R577" s="1178"/>
      <c r="S577" s="1192"/>
      <c r="T577" s="1180"/>
      <c r="U577" s="1178"/>
      <c r="V577" s="1178"/>
      <c r="W577" s="1178"/>
      <c r="X577" s="1178"/>
      <c r="Y577" s="1178"/>
      <c r="Z577" s="1178"/>
      <c r="AA577" s="1192"/>
      <c r="AB577" s="1180"/>
      <c r="AC577" s="1178"/>
      <c r="AD577" s="1178"/>
      <c r="AE577" s="1178"/>
      <c r="AF577" s="1178"/>
      <c r="AG577" s="1178"/>
      <c r="AH577" s="1178"/>
      <c r="AI577" s="1192"/>
      <c r="AJ577" s="1180"/>
      <c r="AK577" s="1178"/>
      <c r="AL577" s="1178"/>
      <c r="AM577" s="1178"/>
      <c r="AN577" s="1178"/>
      <c r="AO577" s="1178"/>
      <c r="AP577" s="1178"/>
      <c r="AQ577" s="1192"/>
      <c r="AR577" s="1180"/>
      <c r="AS577" s="1178"/>
      <c r="AT577" s="831"/>
      <c r="AU577" s="831"/>
      <c r="AV577" s="831"/>
      <c r="AW577" s="831"/>
      <c r="AX577" s="831"/>
      <c r="AY577" s="832"/>
      <c r="AZ577" s="833"/>
      <c r="BA577" s="831"/>
      <c r="BB577" s="831"/>
      <c r="BC577" s="831"/>
      <c r="BD577" s="831"/>
      <c r="BE577" s="831"/>
      <c r="BF577" s="831"/>
      <c r="BG577" s="832"/>
      <c r="BH577" s="833"/>
      <c r="BI577" s="831"/>
      <c r="BJ577" s="831"/>
      <c r="BK577" s="831"/>
      <c r="BL577" s="831"/>
      <c r="BM577" s="831"/>
      <c r="BN577" s="831"/>
      <c r="BO577" s="832"/>
      <c r="BP577" s="833"/>
      <c r="BQ577" s="831"/>
      <c r="BR577" s="831"/>
      <c r="BS577" s="831"/>
      <c r="BT577" s="831"/>
      <c r="BU577" s="831"/>
      <c r="BV577" s="831"/>
      <c r="BW577" s="832"/>
      <c r="BX577" s="833"/>
      <c r="BY577" s="831"/>
      <c r="BZ577" s="831"/>
      <c r="CA577" s="831"/>
      <c r="CB577" s="831"/>
      <c r="CC577" s="831"/>
      <c r="CD577" s="1178"/>
      <c r="CE577" s="1179"/>
      <c r="CF577" s="1180"/>
      <c r="CG577" s="1181"/>
      <c r="CH577" s="1178"/>
      <c r="CI577" s="1181"/>
      <c r="CJ577" s="1178"/>
      <c r="CK577" s="1181"/>
      <c r="CL577" s="1178"/>
      <c r="CM577" s="1179"/>
      <c r="CN577" s="1180"/>
      <c r="CO577" s="1181"/>
      <c r="CP577" s="1182"/>
      <c r="CQ577" s="1183"/>
      <c r="CR577" s="1182"/>
      <c r="CS577" s="1183"/>
      <c r="CT577" s="834"/>
      <c r="CU577" s="835"/>
      <c r="CV577" s="836"/>
      <c r="CW577" s="834"/>
      <c r="CX577" s="834"/>
      <c r="CY577" s="834"/>
      <c r="CZ577" s="834"/>
      <c r="DA577" s="834"/>
      <c r="DB577" s="834"/>
      <c r="DC577" s="835"/>
      <c r="DD577" s="836"/>
      <c r="DE577" s="834"/>
      <c r="DF577" s="834"/>
      <c r="DG577" s="834"/>
      <c r="DH577" s="834"/>
      <c r="DI577" s="834"/>
      <c r="DJ577" s="977"/>
      <c r="DK577" s="977"/>
      <c r="DL577" s="836"/>
      <c r="DM577" s="834"/>
      <c r="DN577" s="834"/>
      <c r="DO577" s="834"/>
      <c r="DP577" s="834"/>
      <c r="DQ577" s="834"/>
      <c r="DR577" s="834"/>
      <c r="DS577" s="835"/>
      <c r="DT577" s="836"/>
      <c r="DU577" s="834"/>
      <c r="DV577" s="834"/>
      <c r="DW577" s="834"/>
      <c r="DX577" s="834"/>
      <c r="DY577" s="834"/>
      <c r="DZ577" s="834"/>
      <c r="EA577" s="835"/>
      <c r="EB577" s="836"/>
      <c r="EC577" s="834"/>
      <c r="ED577" s="834"/>
      <c r="EE577" s="834"/>
      <c r="EF577" s="834"/>
      <c r="EG577" s="834"/>
      <c r="EH577" s="834"/>
      <c r="EI577" s="835"/>
      <c r="EJ577" s="836"/>
      <c r="EK577" s="834"/>
      <c r="EL577" s="834"/>
      <c r="EM577" s="834"/>
      <c r="EN577" s="834"/>
      <c r="EO577" s="834"/>
      <c r="EP577" s="834"/>
      <c r="EQ577" s="835"/>
      <c r="ER577" s="836"/>
      <c r="ES577" s="834"/>
      <c r="ET577" s="834"/>
      <c r="EU577" s="834"/>
      <c r="EV577" s="834"/>
      <c r="EW577" s="834"/>
      <c r="EX577" s="834"/>
      <c r="EY577" s="835"/>
      <c r="EZ577" s="836"/>
      <c r="FA577" s="834"/>
      <c r="FB577" s="834"/>
      <c r="FC577" s="834"/>
      <c r="FD577" s="834"/>
      <c r="FE577" s="834"/>
      <c r="FF577" s="834"/>
      <c r="FG577" s="835"/>
      <c r="FH577" s="836"/>
      <c r="FI577" s="834"/>
      <c r="FJ577" s="834"/>
      <c r="FK577" s="834"/>
      <c r="FL577" s="834"/>
      <c r="FM577" s="834"/>
      <c r="FN577" s="834"/>
      <c r="FO577" s="835"/>
      <c r="FP577" s="836"/>
      <c r="FQ577" s="834"/>
      <c r="FR577" s="834"/>
      <c r="FS577" s="834"/>
      <c r="FT577" s="834"/>
      <c r="FU577" s="834"/>
      <c r="FV577" s="834"/>
      <c r="FW577" s="835"/>
      <c r="FX577" s="836"/>
      <c r="FY577" s="834"/>
      <c r="FZ577" s="834"/>
      <c r="GA577" s="834"/>
      <c r="GB577" s="834"/>
      <c r="GC577" s="834"/>
      <c r="GD577" s="834"/>
      <c r="GE577" s="835"/>
      <c r="GF577" s="836"/>
      <c r="GG577" s="834"/>
      <c r="GH577" s="834"/>
      <c r="GI577" s="834"/>
      <c r="GJ577" s="834"/>
      <c r="GK577" s="834"/>
      <c r="GL577" s="834"/>
      <c r="GM577" s="835"/>
      <c r="GN577" s="836"/>
      <c r="GO577" s="834"/>
      <c r="GP577" s="834"/>
      <c r="GQ577" s="834"/>
      <c r="GR577" s="834"/>
      <c r="GS577" s="834"/>
      <c r="GT577" s="834"/>
      <c r="GU577" s="835"/>
      <c r="GV577" s="834"/>
      <c r="GW577" s="835"/>
      <c r="GX577" s="834"/>
      <c r="GY577" s="835"/>
      <c r="GZ577" s="834"/>
      <c r="HA577" s="835"/>
      <c r="HB577" s="834"/>
      <c r="HC577" s="835"/>
      <c r="HD577" s="834"/>
      <c r="HE577" s="835"/>
      <c r="HF577" s="834"/>
      <c r="HG577" s="835"/>
      <c r="HH577" s="834"/>
      <c r="HI577" s="835"/>
    </row>
    <row r="578" spans="1:217" ht="12.75" hidden="1" customHeight="1">
      <c r="A578" s="1139" t="s">
        <v>415</v>
      </c>
      <c r="B578" s="1140" t="e">
        <f>VLOOKUP(A578,PLANEJAMENTO!$B$10:$C$56,2,FALSE)</f>
        <v>#N/A</v>
      </c>
      <c r="C578" s="1139" t="e">
        <f>VLOOKUP(A578,PLANEJAMENTO!$B$10:$D$56,3,FALSE)</f>
        <v>#N/A</v>
      </c>
      <c r="D578" s="1141" t="e">
        <f>VLOOKUP(A578,PLANEJAMENTO!$B$10:$E$56,4,FALSE)</f>
        <v>#N/A</v>
      </c>
      <c r="E578" s="1141" t="e">
        <f>D578</f>
        <v>#N/A</v>
      </c>
      <c r="F578" s="1142"/>
      <c r="G578" s="1141">
        <f>F578*9</f>
        <v>0</v>
      </c>
      <c r="H578" s="733"/>
      <c r="I578" s="1143"/>
      <c r="J578" s="1144"/>
      <c r="K578" s="734" t="s">
        <v>379</v>
      </c>
      <c r="L578" s="1145"/>
      <c r="M578" s="1146"/>
      <c r="N578" s="1145"/>
      <c r="O578" s="1146"/>
      <c r="P578" s="1145"/>
      <c r="Q578" s="1146"/>
      <c r="R578" s="1145"/>
      <c r="S578" s="1146"/>
      <c r="T578" s="1145"/>
      <c r="U578" s="1146"/>
      <c r="V578" s="1145"/>
      <c r="W578" s="1146"/>
      <c r="X578" s="1145"/>
      <c r="Y578" s="1146"/>
      <c r="Z578" s="1145"/>
      <c r="AA578" s="1146"/>
      <c r="AB578" s="1145"/>
      <c r="AC578" s="1146"/>
      <c r="AD578" s="1145"/>
      <c r="AE578" s="1146"/>
      <c r="AF578" s="1145"/>
      <c r="AG578" s="1146"/>
      <c r="AH578" s="1145"/>
      <c r="AI578" s="1146"/>
      <c r="AJ578" s="1145"/>
      <c r="AK578" s="1146"/>
      <c r="AL578" s="1145"/>
      <c r="AM578" s="1146"/>
      <c r="AN578" s="1145"/>
      <c r="AO578" s="1146"/>
      <c r="AP578" s="1145"/>
      <c r="AQ578" s="1146"/>
      <c r="AR578" s="1145"/>
      <c r="AS578" s="1146"/>
      <c r="AT578" s="1145"/>
      <c r="AU578" s="1146"/>
      <c r="AV578" s="1145"/>
      <c r="AW578" s="1146"/>
      <c r="AX578" s="1145"/>
      <c r="AY578" s="1146"/>
      <c r="AZ578" s="1145"/>
      <c r="BA578" s="1146"/>
      <c r="BB578" s="1145"/>
      <c r="BC578" s="1146"/>
      <c r="BD578" s="1145"/>
      <c r="BE578" s="1146"/>
      <c r="BF578" s="1189"/>
      <c r="BG578" s="1190"/>
      <c r="BH578" s="1145"/>
      <c r="BI578" s="1146"/>
      <c r="BJ578" s="1145"/>
      <c r="BK578" s="1146"/>
      <c r="BL578" s="1145"/>
      <c r="BM578" s="1146"/>
      <c r="BN578" s="1145"/>
      <c r="BO578" s="1146"/>
      <c r="BP578" s="1145"/>
      <c r="BQ578" s="1146"/>
      <c r="BR578" s="1132"/>
      <c r="BS578" s="1132"/>
      <c r="BT578" s="1132"/>
      <c r="BU578" s="1132"/>
      <c r="BV578" s="1132"/>
      <c r="BW578" s="1132"/>
      <c r="BX578" s="1132"/>
      <c r="BY578" s="1132"/>
      <c r="BZ578" s="1132"/>
      <c r="CA578" s="1132"/>
      <c r="CB578" s="1132"/>
      <c r="CC578" s="1132"/>
      <c r="CD578" s="1132"/>
      <c r="CE578" s="1132"/>
      <c r="CF578" s="1132"/>
      <c r="CG578" s="1132"/>
      <c r="CH578" s="1132"/>
      <c r="CI578" s="1132"/>
      <c r="CJ578" s="1132"/>
      <c r="CK578" s="1132"/>
      <c r="CL578" s="1132"/>
      <c r="CM578" s="1132"/>
      <c r="CN578" s="1132"/>
      <c r="CO578" s="1132"/>
      <c r="CP578" s="1132"/>
      <c r="CQ578" s="1132"/>
      <c r="CR578" s="1132"/>
      <c r="CS578" s="1132"/>
      <c r="CT578" s="1132"/>
      <c r="CU578" s="1132"/>
      <c r="CV578" s="1132"/>
      <c r="CW578" s="1132"/>
      <c r="CX578" s="1132"/>
      <c r="CY578" s="1132"/>
      <c r="CZ578" s="1132"/>
      <c r="DA578" s="1132"/>
      <c r="DB578" s="1132"/>
      <c r="DC578" s="1132"/>
      <c r="DD578" s="1132"/>
      <c r="DE578" s="1132"/>
      <c r="DF578" s="1132"/>
      <c r="DG578" s="1132"/>
      <c r="DH578" s="1132"/>
      <c r="DI578" s="1132"/>
      <c r="DJ578" s="1138"/>
      <c r="DK578" s="1138"/>
      <c r="DL578" s="1132"/>
      <c r="DM578" s="1132"/>
      <c r="DN578" s="1132"/>
      <c r="DO578" s="1132"/>
      <c r="DP578" s="1132"/>
      <c r="DQ578" s="1132"/>
      <c r="DR578" s="1132"/>
      <c r="DS578" s="1132"/>
      <c r="DT578" s="1132"/>
      <c r="DU578" s="1132"/>
      <c r="DV578" s="1132"/>
      <c r="DW578" s="1132"/>
      <c r="DX578" s="1132"/>
      <c r="DY578" s="1132"/>
      <c r="DZ578" s="1132"/>
      <c r="EA578" s="1132"/>
      <c r="EB578" s="1132"/>
      <c r="EC578" s="1132"/>
      <c r="ED578" s="1132"/>
      <c r="EE578" s="1132"/>
      <c r="EF578" s="1132"/>
      <c r="EG578" s="1132"/>
      <c r="EH578" s="1132"/>
      <c r="EI578" s="1132"/>
      <c r="EJ578" s="1132"/>
      <c r="EK578" s="1132"/>
      <c r="EL578" s="1132"/>
      <c r="EM578" s="1132"/>
      <c r="EN578" s="1132"/>
      <c r="EO578" s="1132"/>
      <c r="EP578" s="1132"/>
      <c r="EQ578" s="1132"/>
      <c r="ER578" s="1132"/>
      <c r="ES578" s="1132"/>
      <c r="ET578" s="1132"/>
      <c r="EU578" s="1132"/>
      <c r="EV578" s="1132"/>
      <c r="EW578" s="1132"/>
      <c r="EX578" s="1132"/>
      <c r="EY578" s="1132"/>
      <c r="EZ578" s="1132"/>
      <c r="FA578" s="1132"/>
      <c r="FB578" s="1132"/>
      <c r="FC578" s="1132"/>
      <c r="FD578" s="1132"/>
      <c r="FE578" s="1132"/>
      <c r="FF578" s="1132"/>
      <c r="FG578" s="1132"/>
      <c r="FH578" s="1132"/>
      <c r="FI578" s="1132"/>
      <c r="FJ578" s="1132"/>
      <c r="FK578" s="1132"/>
      <c r="FL578" s="1132"/>
      <c r="FM578" s="1132"/>
      <c r="FN578" s="1132"/>
      <c r="FO578" s="1132"/>
      <c r="FP578" s="1132"/>
      <c r="FQ578" s="1132"/>
      <c r="FR578" s="1132"/>
      <c r="FS578" s="1132"/>
      <c r="FT578" s="1132"/>
      <c r="FU578" s="1132"/>
      <c r="FV578" s="1132"/>
      <c r="FW578" s="1132"/>
      <c r="FX578" s="1132"/>
      <c r="FY578" s="1132"/>
      <c r="FZ578" s="1132"/>
      <c r="GA578" s="1132"/>
      <c r="GB578" s="1132"/>
      <c r="GC578" s="1132"/>
      <c r="GD578" s="1132"/>
      <c r="GE578" s="1132"/>
      <c r="GF578" s="1132"/>
      <c r="GG578" s="1132"/>
      <c r="GH578" s="1132"/>
      <c r="GI578" s="1132"/>
      <c r="GJ578" s="1132"/>
      <c r="GK578" s="1132"/>
      <c r="GL578" s="1132"/>
      <c r="GM578" s="1132"/>
      <c r="GN578" s="1132"/>
      <c r="GO578" s="1132"/>
      <c r="GP578" s="1132"/>
      <c r="GQ578" s="1132"/>
      <c r="GR578" s="1132"/>
      <c r="GS578" s="1132"/>
      <c r="GT578" s="1132"/>
      <c r="GU578" s="1132"/>
      <c r="GV578" s="1132"/>
      <c r="GW578" s="1132"/>
      <c r="GX578" s="1132"/>
      <c r="GY578" s="1132"/>
      <c r="GZ578" s="1132"/>
      <c r="HA578" s="1132"/>
      <c r="HB578" s="1132"/>
      <c r="HC578" s="1132"/>
      <c r="HD578" s="1132"/>
      <c r="HE578" s="1132"/>
      <c r="HF578" s="1132"/>
      <c r="HG578" s="1132"/>
      <c r="HH578" s="1132"/>
      <c r="HI578" s="1132"/>
    </row>
    <row r="579" spans="1:217" ht="12.75" hidden="1" customHeight="1">
      <c r="A579" s="1139"/>
      <c r="B579" s="1140"/>
      <c r="C579" s="1139"/>
      <c r="D579" s="1141"/>
      <c r="E579" s="1141"/>
      <c r="F579" s="1142"/>
      <c r="G579" s="1141"/>
      <c r="H579" s="733"/>
      <c r="I579" s="1143"/>
      <c r="J579" s="1144"/>
      <c r="K579" s="837" t="s">
        <v>380</v>
      </c>
      <c r="L579" s="1133"/>
      <c r="M579" s="1134"/>
      <c r="N579" s="1133"/>
      <c r="O579" s="1134"/>
      <c r="P579" s="1133"/>
      <c r="Q579" s="1134"/>
      <c r="R579" s="1133"/>
      <c r="S579" s="1134"/>
      <c r="T579" s="1133"/>
      <c r="U579" s="1134"/>
      <c r="V579" s="1133"/>
      <c r="W579" s="1134"/>
      <c r="X579" s="1133"/>
      <c r="Y579" s="1134"/>
      <c r="Z579" s="1133"/>
      <c r="AA579" s="1134"/>
      <c r="AB579" s="1133"/>
      <c r="AC579" s="1134"/>
      <c r="AD579" s="1133"/>
      <c r="AE579" s="1134"/>
      <c r="AF579" s="1133"/>
      <c r="AG579" s="1134"/>
      <c r="AH579" s="1133"/>
      <c r="AI579" s="1134"/>
      <c r="AJ579" s="1133"/>
      <c r="AK579" s="1134"/>
      <c r="AL579" s="1133"/>
      <c r="AM579" s="1134"/>
      <c r="AN579" s="1133"/>
      <c r="AO579" s="1134"/>
      <c r="AP579" s="1133"/>
      <c r="AQ579" s="1134"/>
      <c r="AR579" s="1133"/>
      <c r="AS579" s="1134"/>
      <c r="AT579" s="1133"/>
      <c r="AU579" s="1134"/>
      <c r="AV579" s="1133"/>
      <c r="AW579" s="1134"/>
      <c r="AX579" s="1133"/>
      <c r="AY579" s="1134"/>
      <c r="AZ579" s="1133"/>
      <c r="BA579" s="1134"/>
      <c r="BB579" s="1133"/>
      <c r="BC579" s="1134"/>
      <c r="BD579" s="1133"/>
      <c r="BE579" s="1134"/>
      <c r="BF579" s="1133"/>
      <c r="BG579" s="1134"/>
      <c r="BH579" s="1133"/>
      <c r="BI579" s="1134"/>
      <c r="BJ579" s="1133"/>
      <c r="BK579" s="1134"/>
      <c r="BL579" s="1133"/>
      <c r="BM579" s="1134"/>
      <c r="BN579" s="1133"/>
      <c r="BO579" s="1134"/>
      <c r="BP579" s="1133"/>
      <c r="BQ579" s="1134"/>
      <c r="BR579" s="1129"/>
      <c r="BS579" s="1129"/>
      <c r="BT579" s="1129"/>
      <c r="BU579" s="1129"/>
      <c r="BV579" s="1129"/>
      <c r="BW579" s="1129"/>
      <c r="BX579" s="1129"/>
      <c r="BY579" s="1129"/>
      <c r="BZ579" s="1129"/>
      <c r="CA579" s="1129"/>
      <c r="CB579" s="1129"/>
      <c r="CC579" s="1129"/>
      <c r="CD579" s="1129"/>
      <c r="CE579" s="1129"/>
      <c r="CF579" s="1129"/>
      <c r="CG579" s="1129"/>
      <c r="CH579" s="1129"/>
      <c r="CI579" s="1129"/>
      <c r="CJ579" s="1129"/>
      <c r="CK579" s="1129"/>
      <c r="CL579" s="1129"/>
      <c r="CM579" s="1129"/>
      <c r="CN579" s="1129"/>
      <c r="CO579" s="1129"/>
      <c r="CP579" s="1129"/>
      <c r="CQ579" s="1129"/>
      <c r="CR579" s="1129"/>
      <c r="CS579" s="1129"/>
      <c r="CT579" s="1129"/>
      <c r="CU579" s="1129"/>
      <c r="CV579" s="1129"/>
      <c r="CW579" s="1129"/>
      <c r="CX579" s="1129"/>
      <c r="CY579" s="1129"/>
      <c r="CZ579" s="1129"/>
      <c r="DA579" s="1129"/>
      <c r="DB579" s="1129"/>
      <c r="DC579" s="1129"/>
      <c r="DD579" s="1129"/>
      <c r="DE579" s="1129"/>
      <c r="DF579" s="1129"/>
      <c r="DG579" s="1129"/>
      <c r="DH579" s="1129"/>
      <c r="DI579" s="1129"/>
      <c r="DJ579" s="1135"/>
      <c r="DK579" s="1135"/>
      <c r="DL579" s="1129"/>
      <c r="DM579" s="1129"/>
      <c r="DN579" s="1129"/>
      <c r="DO579" s="1129"/>
      <c r="DP579" s="1129"/>
      <c r="DQ579" s="1129"/>
      <c r="DR579" s="1129"/>
      <c r="DS579" s="1129"/>
      <c r="DT579" s="1129"/>
      <c r="DU579" s="1129"/>
      <c r="DV579" s="1129"/>
      <c r="DW579" s="1129"/>
      <c r="DX579" s="1129"/>
      <c r="DY579" s="1129"/>
      <c r="DZ579" s="1129"/>
      <c r="EA579" s="1129"/>
      <c r="EB579" s="1129"/>
      <c r="EC579" s="1129"/>
      <c r="ED579" s="1129"/>
      <c r="EE579" s="1129"/>
      <c r="EF579" s="1129"/>
      <c r="EG579" s="1129"/>
      <c r="EH579" s="1129"/>
      <c r="EI579" s="1129"/>
      <c r="EJ579" s="1129"/>
      <c r="EK579" s="1129"/>
      <c r="EL579" s="1129"/>
      <c r="EM579" s="1129"/>
      <c r="EN579" s="1129"/>
      <c r="EO579" s="1129"/>
      <c r="EP579" s="1129"/>
      <c r="EQ579" s="1129"/>
      <c r="ER579" s="1129"/>
      <c r="ES579" s="1129"/>
      <c r="ET579" s="1129"/>
      <c r="EU579" s="1129"/>
      <c r="EV579" s="1129"/>
      <c r="EW579" s="1129"/>
      <c r="EX579" s="1129"/>
      <c r="EY579" s="1129"/>
      <c r="EZ579" s="1129"/>
      <c r="FA579" s="1129"/>
      <c r="FB579" s="1129"/>
      <c r="FC579" s="1129"/>
      <c r="FD579" s="1129"/>
      <c r="FE579" s="1129"/>
      <c r="FF579" s="1129"/>
      <c r="FG579" s="1129"/>
      <c r="FH579" s="1129"/>
      <c r="FI579" s="1129"/>
      <c r="FJ579" s="1129"/>
      <c r="FK579" s="1129"/>
      <c r="FL579" s="1129"/>
      <c r="FM579" s="1129"/>
      <c r="FN579" s="1129"/>
      <c r="FO579" s="1129"/>
      <c r="FP579" s="1129"/>
      <c r="FQ579" s="1129"/>
      <c r="FR579" s="1129"/>
      <c r="FS579" s="1129"/>
      <c r="FT579" s="1129"/>
      <c r="FU579" s="1129"/>
      <c r="FV579" s="1129"/>
      <c r="FW579" s="1129"/>
      <c r="FX579" s="1129"/>
      <c r="FY579" s="1129"/>
      <c r="FZ579" s="1129"/>
      <c r="GA579" s="1129"/>
      <c r="GB579" s="1129"/>
      <c r="GC579" s="1129"/>
      <c r="GD579" s="1129"/>
      <c r="GE579" s="1129"/>
      <c r="GF579" s="1129"/>
      <c r="GG579" s="1129"/>
      <c r="GH579" s="1129"/>
      <c r="GI579" s="1129"/>
      <c r="GJ579" s="1129"/>
      <c r="GK579" s="1129"/>
      <c r="GL579" s="1129"/>
      <c r="GM579" s="1129"/>
      <c r="GN579" s="1129"/>
      <c r="GO579" s="1129"/>
      <c r="GP579" s="1129"/>
      <c r="GQ579" s="1129"/>
      <c r="GR579" s="1129"/>
      <c r="GS579" s="1129"/>
      <c r="GT579" s="1129"/>
      <c r="GU579" s="1129"/>
      <c r="GV579" s="1129"/>
      <c r="GW579" s="1129"/>
      <c r="GX579" s="1129"/>
      <c r="GY579" s="1129"/>
      <c r="GZ579" s="1129"/>
      <c r="HA579" s="1129"/>
      <c r="HB579" s="1129"/>
      <c r="HC579" s="1129"/>
      <c r="HD579" s="1129"/>
      <c r="HE579" s="1129"/>
      <c r="HF579" s="1129"/>
      <c r="HG579" s="1129"/>
      <c r="HH579" s="1129"/>
      <c r="HI579" s="1129"/>
    </row>
    <row r="580" spans="1:217" ht="12.75" hidden="1" customHeight="1">
      <c r="A580" s="1139"/>
      <c r="B580" s="1140"/>
      <c r="C580" s="1139"/>
      <c r="D580" s="1141"/>
      <c r="E580" s="1141"/>
      <c r="F580" s="1142"/>
      <c r="G580" s="1141"/>
      <c r="H580" s="733"/>
      <c r="I580" s="1143"/>
      <c r="J580" s="1144"/>
      <c r="K580" s="838" t="s">
        <v>381</v>
      </c>
      <c r="L580" s="1125">
        <f>(L578*L579*$G578)*$L$8</f>
        <v>0</v>
      </c>
      <c r="M580" s="1126"/>
      <c r="N580" s="1125">
        <f>(N578*N579*$G578)*$L$8</f>
        <v>0</v>
      </c>
      <c r="O580" s="1126"/>
      <c r="P580" s="1125">
        <f>(P578*P579*$G578)*$L$8</f>
        <v>0</v>
      </c>
      <c r="Q580" s="1126"/>
      <c r="R580" s="1125">
        <f>(R578*R579*$G578)*$L$8</f>
        <v>0</v>
      </c>
      <c r="S580" s="1126"/>
      <c r="T580" s="1125">
        <f>(T578*T579*$G578)*$T$8</f>
        <v>0</v>
      </c>
      <c r="U580" s="1126"/>
      <c r="V580" s="1125">
        <f>(V578*V579*$G578)*$T$8</f>
        <v>0</v>
      </c>
      <c r="W580" s="1126"/>
      <c r="X580" s="1125">
        <f>(X578*X579*$G578)*$T$8</f>
        <v>0</v>
      </c>
      <c r="Y580" s="1126"/>
      <c r="Z580" s="1125">
        <f>(Z578*Z579*$G578)*$T$8</f>
        <v>0</v>
      </c>
      <c r="AA580" s="1126"/>
      <c r="AB580" s="1125">
        <f>(AB578*AB579*$G578)*$AB$8</f>
        <v>0</v>
      </c>
      <c r="AC580" s="1126"/>
      <c r="AD580" s="1125">
        <f>(AD578*AD579*$G578)*$AB$8</f>
        <v>0</v>
      </c>
      <c r="AE580" s="1126"/>
      <c r="AF580" s="1125">
        <f>(AF578*AF579*$G578)*$AB$8</f>
        <v>0</v>
      </c>
      <c r="AG580" s="1126"/>
      <c r="AH580" s="1125">
        <f>(AH578*AH579*$G578)*$AB$8</f>
        <v>0</v>
      </c>
      <c r="AI580" s="1126"/>
      <c r="AJ580" s="1125">
        <f>(AJ578*AJ579*$G578)*$AJ$8</f>
        <v>0</v>
      </c>
      <c r="AK580" s="1126"/>
      <c r="AL580" s="1125">
        <f>(AL578*AL579*$G578)*$AJ$8</f>
        <v>0</v>
      </c>
      <c r="AM580" s="1126"/>
      <c r="AN580" s="1125">
        <f>(AN578*AN579*$G578)*$AJ$8</f>
        <v>0</v>
      </c>
      <c r="AO580" s="1126"/>
      <c r="AP580" s="1125">
        <f>(AP578*AP579*$G578)*$AJ$8</f>
        <v>0</v>
      </c>
      <c r="AQ580" s="1126"/>
      <c r="AR580" s="1125">
        <f>(AR578*AR579*$G578)*$AT$8</f>
        <v>0</v>
      </c>
      <c r="AS580" s="1126"/>
      <c r="AT580" s="1125">
        <f>(AT578*AT579*$G578)*$AT$8</f>
        <v>0</v>
      </c>
      <c r="AU580" s="1126"/>
      <c r="AV580" s="1125">
        <f>(AV578*AV579*$G578)*$AT$8</f>
        <v>0</v>
      </c>
      <c r="AW580" s="1126"/>
      <c r="AX580" s="1125">
        <f>(AX578*AX579*$G578)*$AT$8</f>
        <v>0</v>
      </c>
      <c r="AY580" s="1126"/>
      <c r="AZ580" s="1125">
        <f>(AZ578*AZ579*$G578)*$BB$8</f>
        <v>0</v>
      </c>
      <c r="BA580" s="1126"/>
      <c r="BB580" s="1125">
        <f>(BB578*BB579*$G578)*$BB$8</f>
        <v>0</v>
      </c>
      <c r="BC580" s="1126"/>
      <c r="BD580" s="1125">
        <f>(BD578*BD579*$G578)*$BB$8</f>
        <v>0</v>
      </c>
      <c r="BE580" s="1126"/>
      <c r="BF580" s="1125">
        <f>(BF578*BF579*$G578)*$BB$8</f>
        <v>0</v>
      </c>
      <c r="BG580" s="1126"/>
      <c r="BH580" s="1125">
        <f>(BH578*BH579*$G578)*$BJ$8</f>
        <v>0</v>
      </c>
      <c r="BI580" s="1126"/>
      <c r="BJ580" s="1125">
        <f>(BJ578*BJ579*$G578)*$BJ$8</f>
        <v>0</v>
      </c>
      <c r="BK580" s="1126"/>
      <c r="BL580" s="1125">
        <f>(BL578*BL579*$G578)*$BJ$8</f>
        <v>0</v>
      </c>
      <c r="BM580" s="1126"/>
      <c r="BN580" s="1125">
        <f>(BN578*BN579*$G578)*$BJ$8</f>
        <v>0</v>
      </c>
      <c r="BO580" s="1126"/>
      <c r="BP580" s="1125">
        <f>(BP578*BP579*$G578)*$BT$8</f>
        <v>0</v>
      </c>
      <c r="BQ580" s="1126"/>
      <c r="BR580" s="1125">
        <f>(BR578*BR579*$G578)*$BT$8</f>
        <v>0</v>
      </c>
      <c r="BS580" s="1126"/>
      <c r="BT580" s="1125">
        <f>(BT578*BT579*$G578)*$BT$8</f>
        <v>0</v>
      </c>
      <c r="BU580" s="1126"/>
      <c r="BV580" s="1125">
        <f>(BV578*BV579*$G578)*$BT$8</f>
        <v>0</v>
      </c>
      <c r="BW580" s="1126"/>
      <c r="BX580" s="1125">
        <f>(BX578*BX579*$G578)*$CB$8</f>
        <v>0</v>
      </c>
      <c r="BY580" s="1126"/>
      <c r="BZ580" s="1125">
        <f>(BZ578*BZ579*$G578)*$CB$8</f>
        <v>0</v>
      </c>
      <c r="CA580" s="1126"/>
      <c r="CB580" s="1125">
        <f>(CB578*CB579*$G578)*$CB$8</f>
        <v>0</v>
      </c>
      <c r="CC580" s="1126"/>
      <c r="CD580" s="1125">
        <f>(CD578*CD579*$G578)*$CB$8</f>
        <v>0</v>
      </c>
      <c r="CE580" s="1126"/>
      <c r="CF580" s="1125">
        <f>(CF578*CF579*$G578)*$CJ$8</f>
        <v>0</v>
      </c>
      <c r="CG580" s="1126"/>
      <c r="CH580" s="1125">
        <f>(CH578*CH579*$G578)*$CJ$8</f>
        <v>0</v>
      </c>
      <c r="CI580" s="1126"/>
      <c r="CJ580" s="1125">
        <f>(CJ578*CJ579*$G578)*$CJ$8</f>
        <v>0</v>
      </c>
      <c r="CK580" s="1126"/>
      <c r="CL580" s="1125">
        <f>(CL578*CL579*$G578)*$CJ$8</f>
        <v>0</v>
      </c>
      <c r="CM580" s="1126"/>
      <c r="CN580" s="1125">
        <f>(CN578*CN579*$G578)*$CT$8</f>
        <v>0</v>
      </c>
      <c r="CO580" s="1126"/>
      <c r="CP580" s="1125">
        <f>(CP578*CP579*$G578)*$CT$8</f>
        <v>0</v>
      </c>
      <c r="CQ580" s="1126"/>
      <c r="CR580" s="1125">
        <f>(CR578*CR579*$G578)*$CT$8</f>
        <v>0</v>
      </c>
      <c r="CS580" s="1126"/>
      <c r="CT580" s="1125">
        <f>(CT578*CT579*$G578)*$CT$8</f>
        <v>0</v>
      </c>
      <c r="CU580" s="1126"/>
      <c r="CV580" s="1125">
        <f>(CV578*CV579*$G578)*$DB$8</f>
        <v>0</v>
      </c>
      <c r="CW580" s="1126"/>
      <c r="CX580" s="1125">
        <f>(CX578*CX579*$G578)*$DB$8</f>
        <v>0</v>
      </c>
      <c r="CY580" s="1126"/>
      <c r="CZ580" s="1125">
        <f>(CZ578*CZ579*$G578)*$DB$8</f>
        <v>0</v>
      </c>
      <c r="DA580" s="1126"/>
      <c r="DB580" s="1125">
        <f>(DB578*DB579*$G578)*$DB$8</f>
        <v>0</v>
      </c>
      <c r="DC580" s="1126"/>
      <c r="DD580" s="1125">
        <f>(DD578*DD579*$G578)*$DB$8</f>
        <v>0</v>
      </c>
      <c r="DE580" s="1126"/>
      <c r="DF580" s="1125">
        <f>(DF578*DF579*$G578)*$DB$8</f>
        <v>0</v>
      </c>
      <c r="DG580" s="1126"/>
      <c r="DH580" s="1125">
        <f>(DH578*DH579*$G578)*$DB$8</f>
        <v>0</v>
      </c>
      <c r="DI580" s="1126"/>
      <c r="DJ580" s="1130">
        <f>(DJ578*DJ579*$G578)*$DB$8</f>
        <v>0</v>
      </c>
      <c r="DK580" s="1131"/>
      <c r="DL580" s="1125">
        <f>(DL578*DL579*$G578)*$DB$8</f>
        <v>0</v>
      </c>
      <c r="DM580" s="1126"/>
      <c r="DN580" s="1125">
        <f>(DN578*DN579*$G578)*$DB$8</f>
        <v>0</v>
      </c>
      <c r="DO580" s="1126"/>
      <c r="DP580" s="1125">
        <f>(DP578*DP579*$G578)*$DB$8</f>
        <v>0</v>
      </c>
      <c r="DQ580" s="1126"/>
      <c r="DR580" s="1125">
        <f>(DR578*DR579*$G578)*$DB$8</f>
        <v>0</v>
      </c>
      <c r="DS580" s="1126"/>
      <c r="DT580" s="1125">
        <f>(DT578*DT579*$G578)*$DB$8</f>
        <v>0</v>
      </c>
      <c r="DU580" s="1126"/>
      <c r="DV580" s="1125">
        <f>(DV578*DV579*$G578)*$DB$8</f>
        <v>0</v>
      </c>
      <c r="DW580" s="1126"/>
      <c r="DX580" s="1125">
        <f>(DX578*DX579*$G578)*$DB$8</f>
        <v>0</v>
      </c>
      <c r="DY580" s="1126"/>
      <c r="DZ580" s="1125">
        <f>(DZ578*DZ579*$G578)*$DB$8</f>
        <v>0</v>
      </c>
      <c r="EA580" s="1126"/>
      <c r="EB580" s="1125">
        <f>(EB578*EB579*$G578)*$DB$8</f>
        <v>0</v>
      </c>
      <c r="EC580" s="1126"/>
      <c r="ED580" s="1125">
        <f>(ED578*ED579*$G578)*$DB$8</f>
        <v>0</v>
      </c>
      <c r="EE580" s="1126"/>
      <c r="EF580" s="1125">
        <f>(EF578*EF579*$G578)*$DB$8</f>
        <v>0</v>
      </c>
      <c r="EG580" s="1126"/>
      <c r="EH580" s="1125">
        <f>(EH578*EH579*$G578)*$DB$8</f>
        <v>0</v>
      </c>
      <c r="EI580" s="1126"/>
      <c r="EJ580" s="1125">
        <f>(EJ578*EJ579*$G578)*$DB$8</f>
        <v>0</v>
      </c>
      <c r="EK580" s="1126"/>
      <c r="EL580" s="1125">
        <f>(EL578*EL579*$G578)*$DB$8</f>
        <v>0</v>
      </c>
      <c r="EM580" s="1126"/>
      <c r="EN580" s="1125">
        <f>(EN578*EN579*$G578)*$DB$8</f>
        <v>0</v>
      </c>
      <c r="EO580" s="1126"/>
      <c r="EP580" s="1125">
        <f>(EP578*EP579*$G578)*$DB$8</f>
        <v>0</v>
      </c>
      <c r="EQ580" s="1126"/>
      <c r="ER580" s="1125">
        <f>(ER578*ER579*$G578)*$DB$8</f>
        <v>0</v>
      </c>
      <c r="ES580" s="1126"/>
      <c r="ET580" s="1125">
        <f>(ET578*ET579*$G578)*$DB$8</f>
        <v>0</v>
      </c>
      <c r="EU580" s="1126"/>
      <c r="EV580" s="1125">
        <f>(EV578*EV579*$G578)*$DB$8</f>
        <v>0</v>
      </c>
      <c r="EW580" s="1126"/>
      <c r="EX580" s="1125">
        <f>(EX578*EX579*$G578)*$DB$8</f>
        <v>0</v>
      </c>
      <c r="EY580" s="1126"/>
      <c r="EZ580" s="1125">
        <f>(EZ578*EZ579*$G578)*$DB$8</f>
        <v>0</v>
      </c>
      <c r="FA580" s="1126"/>
      <c r="FB580" s="1125">
        <f>(FB578*FB579*$G578)*$DB$8</f>
        <v>0</v>
      </c>
      <c r="FC580" s="1126"/>
      <c r="FD580" s="1125">
        <f>(FD578*FD579*$G578)*$DB$8</f>
        <v>0</v>
      </c>
      <c r="FE580" s="1126"/>
      <c r="FF580" s="1125">
        <f>(FF578*FF579*$G578)*$DB$8</f>
        <v>0</v>
      </c>
      <c r="FG580" s="1126"/>
      <c r="FH580" s="1125">
        <f>(FH578*FH579*$G578)*$DB$8</f>
        <v>0</v>
      </c>
      <c r="FI580" s="1126"/>
      <c r="FJ580" s="1125">
        <f>(FJ578*FJ579*$G578)*$DB$8</f>
        <v>0</v>
      </c>
      <c r="FK580" s="1126"/>
      <c r="FL580" s="1125">
        <f>(FL578*FL579*$G578)*$DB$8</f>
        <v>0</v>
      </c>
      <c r="FM580" s="1126"/>
      <c r="FN580" s="1125">
        <f>(FN578*FN579*$G578)*$DB$8</f>
        <v>0</v>
      </c>
      <c r="FO580" s="1126"/>
      <c r="FP580" s="1125">
        <f>(FP578*FP579*$G578)*$DB$8</f>
        <v>0</v>
      </c>
      <c r="FQ580" s="1126"/>
      <c r="FR580" s="1125">
        <f>(FR578*FR579*$G578)*$DB$8</f>
        <v>0</v>
      </c>
      <c r="FS580" s="1126"/>
      <c r="FT580" s="1125">
        <f>(FT578*FT579*$G578)*$DB$8</f>
        <v>0</v>
      </c>
      <c r="FU580" s="1126"/>
      <c r="FV580" s="1125">
        <f>(FV578*FV579*$G578)*$DB$8</f>
        <v>0</v>
      </c>
      <c r="FW580" s="1126"/>
      <c r="FX580" s="1125">
        <f>(FX578*FX579*$G578)*$DB$8</f>
        <v>0</v>
      </c>
      <c r="FY580" s="1126"/>
      <c r="FZ580" s="1125">
        <f>(FZ578*FZ579*$G578)*$DB$8</f>
        <v>0</v>
      </c>
      <c r="GA580" s="1126"/>
      <c r="GB580" s="1125">
        <f>(GB578*GB579*$G578)*$DB$8</f>
        <v>0</v>
      </c>
      <c r="GC580" s="1126"/>
      <c r="GD580" s="1125">
        <f>(GD578*GD579*$G578)*$DB$8</f>
        <v>0</v>
      </c>
      <c r="GE580" s="1126"/>
      <c r="GF580" s="1125">
        <f>(GF578*GF579*$G578)*$DB$8</f>
        <v>0</v>
      </c>
      <c r="GG580" s="1126"/>
      <c r="GH580" s="1125">
        <f>(GH578*GH579*$G578)*$DB$8</f>
        <v>0</v>
      </c>
      <c r="GI580" s="1126"/>
      <c r="GJ580" s="1125">
        <f>(GJ578*GJ579*$G578)*$DB$8</f>
        <v>0</v>
      </c>
      <c r="GK580" s="1126"/>
      <c r="GL580" s="1125">
        <f>(GL578*GL579*$G578)*$DB$8</f>
        <v>0</v>
      </c>
      <c r="GM580" s="1126"/>
      <c r="GN580" s="1125">
        <f>(GN578*GN579*$G578)*$DB$8</f>
        <v>0</v>
      </c>
      <c r="GO580" s="1126"/>
      <c r="GP580" s="1125">
        <f>(GP578*GP579*$G578)*$DB$8</f>
        <v>0</v>
      </c>
      <c r="GQ580" s="1126"/>
      <c r="GR580" s="1125">
        <f>(GR578*GR579*$G578)*$DB$8</f>
        <v>0</v>
      </c>
      <c r="GS580" s="1126"/>
      <c r="GT580" s="1125">
        <f>(GT578*GT579*$G578)*$DB$8</f>
        <v>0</v>
      </c>
      <c r="GU580" s="1126"/>
      <c r="GV580" s="1125">
        <f t="shared" ref="GV580" si="2381">(GV578*GV579*$G578)*$DB$8</f>
        <v>0</v>
      </c>
      <c r="GW580" s="1126"/>
      <c r="GX580" s="1125">
        <f t="shared" ref="GX580" si="2382">(GX578*GX579*$G578)*$DB$8</f>
        <v>0</v>
      </c>
      <c r="GY580" s="1126"/>
      <c r="GZ580" s="1125">
        <f t="shared" ref="GZ580" si="2383">(GZ578*GZ579*$G578)*$DB$8</f>
        <v>0</v>
      </c>
      <c r="HA580" s="1126"/>
      <c r="HB580" s="1125">
        <f>(HB578*HB579*$G578)*$DB$8</f>
        <v>0</v>
      </c>
      <c r="HC580" s="1126"/>
      <c r="HD580" s="1125">
        <f t="shared" ref="HD580" si="2384">(HD578*HD579*$G578)*$DB$8</f>
        <v>0</v>
      </c>
      <c r="HE580" s="1126"/>
      <c r="HF580" s="1125">
        <f t="shared" ref="HF580" si="2385">(HF578*HF579*$G578)*$DB$8</f>
        <v>0</v>
      </c>
      <c r="HG580" s="1126"/>
      <c r="HH580" s="1125">
        <f t="shared" ref="HH580" si="2386">(HH578*HH579*$G578)*$DB$8</f>
        <v>0</v>
      </c>
      <c r="HI580" s="1126"/>
    </row>
    <row r="581" spans="1:217" ht="12.75" hidden="1" customHeight="1">
      <c r="A581" s="1139"/>
      <c r="B581" s="1140"/>
      <c r="C581" s="1139"/>
      <c r="D581" s="1141"/>
      <c r="E581" s="1141"/>
      <c r="F581" s="1142"/>
      <c r="G581" s="1141"/>
      <c r="H581" s="733"/>
      <c r="I581" s="1143"/>
      <c r="J581" s="1144"/>
      <c r="K581" s="839" t="s">
        <v>382</v>
      </c>
      <c r="L581" s="1121">
        <f>L580</f>
        <v>0</v>
      </c>
      <c r="M581" s="1122"/>
      <c r="N581" s="1121">
        <f>L581+N580</f>
        <v>0</v>
      </c>
      <c r="O581" s="1122"/>
      <c r="P581" s="1121">
        <f>N581+P580</f>
        <v>0</v>
      </c>
      <c r="Q581" s="1122"/>
      <c r="R581" s="1121">
        <f>P581+R580</f>
        <v>0</v>
      </c>
      <c r="S581" s="1122"/>
      <c r="T581" s="1121">
        <f>R581+T580</f>
        <v>0</v>
      </c>
      <c r="U581" s="1122"/>
      <c r="V581" s="1121">
        <f>T581+V580</f>
        <v>0</v>
      </c>
      <c r="W581" s="1122"/>
      <c r="X581" s="1121">
        <f>V581+X580</f>
        <v>0</v>
      </c>
      <c r="Y581" s="1122"/>
      <c r="Z581" s="1121">
        <f>X581+Z580</f>
        <v>0</v>
      </c>
      <c r="AA581" s="1122"/>
      <c r="AB581" s="1121">
        <f>Z581+AB580</f>
        <v>0</v>
      </c>
      <c r="AC581" s="1122"/>
      <c r="AD581" s="1121">
        <f>AB581+AD580</f>
        <v>0</v>
      </c>
      <c r="AE581" s="1122"/>
      <c r="AF581" s="1121">
        <f>AD581+AF580</f>
        <v>0</v>
      </c>
      <c r="AG581" s="1122"/>
      <c r="AH581" s="1121">
        <f>AF581+AH580</f>
        <v>0</v>
      </c>
      <c r="AI581" s="1122"/>
      <c r="AJ581" s="1121">
        <f>AH581+AJ580</f>
        <v>0</v>
      </c>
      <c r="AK581" s="1122"/>
      <c r="AL581" s="1121">
        <f>AJ581+AL580</f>
        <v>0</v>
      </c>
      <c r="AM581" s="1122"/>
      <c r="AN581" s="1121">
        <f>AL581+AN580</f>
        <v>0</v>
      </c>
      <c r="AO581" s="1122"/>
      <c r="AP581" s="1121">
        <f>AN581+AP580</f>
        <v>0</v>
      </c>
      <c r="AQ581" s="1122"/>
      <c r="AR581" s="1121">
        <f>AP581+AR580</f>
        <v>0</v>
      </c>
      <c r="AS581" s="1122"/>
      <c r="AT581" s="1121">
        <f>AR581+AT580</f>
        <v>0</v>
      </c>
      <c r="AU581" s="1122"/>
      <c r="AV581" s="1121">
        <f>AT581+AV580</f>
        <v>0</v>
      </c>
      <c r="AW581" s="1122"/>
      <c r="AX581" s="1121">
        <f>AV581+AX580</f>
        <v>0</v>
      </c>
      <c r="AY581" s="1122"/>
      <c r="AZ581" s="1121">
        <f>AX581+AZ580</f>
        <v>0</v>
      </c>
      <c r="BA581" s="1122"/>
      <c r="BB581" s="1121">
        <f>AZ581+BB580</f>
        <v>0</v>
      </c>
      <c r="BC581" s="1122"/>
      <c r="BD581" s="1121">
        <f>BB581+BD580</f>
        <v>0</v>
      </c>
      <c r="BE581" s="1122"/>
      <c r="BF581" s="1121">
        <f>BD581+BF580</f>
        <v>0</v>
      </c>
      <c r="BG581" s="1122"/>
      <c r="BH581" s="1121">
        <f>BF581+BH580</f>
        <v>0</v>
      </c>
      <c r="BI581" s="1122"/>
      <c r="BJ581" s="1121">
        <f>BH581+BJ580</f>
        <v>0</v>
      </c>
      <c r="BK581" s="1122"/>
      <c r="BL581" s="1121">
        <f>BJ581+BL580</f>
        <v>0</v>
      </c>
      <c r="BM581" s="1122"/>
      <c r="BN581" s="1121">
        <f>BL581+BN580</f>
        <v>0</v>
      </c>
      <c r="BO581" s="1122"/>
      <c r="BP581" s="1121">
        <f>BN581+BP580</f>
        <v>0</v>
      </c>
      <c r="BQ581" s="1122"/>
      <c r="BR581" s="1121">
        <f>BP581+BR580</f>
        <v>0</v>
      </c>
      <c r="BS581" s="1122"/>
      <c r="BT581" s="1121">
        <f>BR581+BT580</f>
        <v>0</v>
      </c>
      <c r="BU581" s="1122"/>
      <c r="BV581" s="1121">
        <f>BT581+BV580</f>
        <v>0</v>
      </c>
      <c r="BW581" s="1122"/>
      <c r="BX581" s="1121">
        <f>BV581+BX580</f>
        <v>0</v>
      </c>
      <c r="BY581" s="1122"/>
      <c r="BZ581" s="1121">
        <f>BX581+BZ580</f>
        <v>0</v>
      </c>
      <c r="CA581" s="1122"/>
      <c r="CB581" s="1121">
        <f>BZ581+CB580</f>
        <v>0</v>
      </c>
      <c r="CC581" s="1122"/>
      <c r="CD581" s="1121">
        <f>CB581+CD580</f>
        <v>0</v>
      </c>
      <c r="CE581" s="1122"/>
      <c r="CF581" s="1121">
        <f>CD581+CF580</f>
        <v>0</v>
      </c>
      <c r="CG581" s="1122"/>
      <c r="CH581" s="1121">
        <f>CF581+CH580</f>
        <v>0</v>
      </c>
      <c r="CI581" s="1122"/>
      <c r="CJ581" s="1121">
        <f>CH581+CJ580</f>
        <v>0</v>
      </c>
      <c r="CK581" s="1122"/>
      <c r="CL581" s="1121">
        <f>CJ581+CL580</f>
        <v>0</v>
      </c>
      <c r="CM581" s="1122"/>
      <c r="CN581" s="1121">
        <f>CL581+CN580</f>
        <v>0</v>
      </c>
      <c r="CO581" s="1122"/>
      <c r="CP581" s="1121">
        <f>CN581+CP580</f>
        <v>0</v>
      </c>
      <c r="CQ581" s="1122"/>
      <c r="CR581" s="1121">
        <f>CP581+CR580</f>
        <v>0</v>
      </c>
      <c r="CS581" s="1122"/>
      <c r="CT581" s="1121">
        <f>CR581+CT580</f>
        <v>0</v>
      </c>
      <c r="CU581" s="1122"/>
      <c r="CV581" s="1121">
        <f>CT581+CV580</f>
        <v>0</v>
      </c>
      <c r="CW581" s="1122"/>
      <c r="CX581" s="1121">
        <f>CV581+CX580</f>
        <v>0</v>
      </c>
      <c r="CY581" s="1122"/>
      <c r="CZ581" s="1121">
        <f>CX581+CZ580</f>
        <v>0</v>
      </c>
      <c r="DA581" s="1122"/>
      <c r="DB581" s="1121">
        <f>CZ581+DB580</f>
        <v>0</v>
      </c>
      <c r="DC581" s="1122"/>
      <c r="DD581" s="1121">
        <f>DB581+DD580</f>
        <v>0</v>
      </c>
      <c r="DE581" s="1122"/>
      <c r="DF581" s="1121">
        <f>DD581+DF580</f>
        <v>0</v>
      </c>
      <c r="DG581" s="1122"/>
      <c r="DH581" s="1121">
        <f>DF581+DH580</f>
        <v>0</v>
      </c>
      <c r="DI581" s="1122"/>
      <c r="DJ581" s="1127">
        <f>DH581+DJ580</f>
        <v>0</v>
      </c>
      <c r="DK581" s="1128"/>
      <c r="DL581" s="1121">
        <f>DJ581+DL580</f>
        <v>0</v>
      </c>
      <c r="DM581" s="1122"/>
      <c r="DN581" s="1121">
        <f>DL581+DN580</f>
        <v>0</v>
      </c>
      <c r="DO581" s="1122"/>
      <c r="DP581" s="1121">
        <f>DN581+DP580</f>
        <v>0</v>
      </c>
      <c r="DQ581" s="1122"/>
      <c r="DR581" s="1121">
        <f>DP581+DR580</f>
        <v>0</v>
      </c>
      <c r="DS581" s="1122"/>
      <c r="DT581" s="1121">
        <f>DR581+DT580</f>
        <v>0</v>
      </c>
      <c r="DU581" s="1122"/>
      <c r="DV581" s="1121">
        <f>DT581+DV580</f>
        <v>0</v>
      </c>
      <c r="DW581" s="1122"/>
      <c r="DX581" s="1121">
        <f>DV581+DX580</f>
        <v>0</v>
      </c>
      <c r="DY581" s="1122"/>
      <c r="DZ581" s="1121">
        <f>DX581+DZ580</f>
        <v>0</v>
      </c>
      <c r="EA581" s="1122"/>
      <c r="EB581" s="1121">
        <f>DZ581+EB580</f>
        <v>0</v>
      </c>
      <c r="EC581" s="1122"/>
      <c r="ED581" s="1121">
        <f>EB581+ED580</f>
        <v>0</v>
      </c>
      <c r="EE581" s="1122"/>
      <c r="EF581" s="1121">
        <f>ED581+EF580</f>
        <v>0</v>
      </c>
      <c r="EG581" s="1122"/>
      <c r="EH581" s="1121">
        <f>EF581+EH580</f>
        <v>0</v>
      </c>
      <c r="EI581" s="1122"/>
      <c r="EJ581" s="1121">
        <f>EH581+EJ580</f>
        <v>0</v>
      </c>
      <c r="EK581" s="1122"/>
      <c r="EL581" s="1121">
        <f>EJ581+EL580</f>
        <v>0</v>
      </c>
      <c r="EM581" s="1122"/>
      <c r="EN581" s="1121">
        <f>EL581+EN580</f>
        <v>0</v>
      </c>
      <c r="EO581" s="1122"/>
      <c r="EP581" s="1121">
        <f>EN581+EP580</f>
        <v>0</v>
      </c>
      <c r="EQ581" s="1122"/>
      <c r="ER581" s="1121">
        <f>EP581+ER580</f>
        <v>0</v>
      </c>
      <c r="ES581" s="1122"/>
      <c r="ET581" s="1121">
        <f>ER581+ET580</f>
        <v>0</v>
      </c>
      <c r="EU581" s="1122"/>
      <c r="EV581" s="1121">
        <f>ET581+EV580</f>
        <v>0</v>
      </c>
      <c r="EW581" s="1122"/>
      <c r="EX581" s="1121">
        <f>EV581+EX580</f>
        <v>0</v>
      </c>
      <c r="EY581" s="1122"/>
      <c r="EZ581" s="1121">
        <f>EX581+EZ580</f>
        <v>0</v>
      </c>
      <c r="FA581" s="1122"/>
      <c r="FB581" s="1121">
        <f>EZ581+FB580</f>
        <v>0</v>
      </c>
      <c r="FC581" s="1122"/>
      <c r="FD581" s="1121">
        <f>FB581+FD580</f>
        <v>0</v>
      </c>
      <c r="FE581" s="1122"/>
      <c r="FF581" s="1121">
        <f>FD581+FF580</f>
        <v>0</v>
      </c>
      <c r="FG581" s="1122"/>
      <c r="FH581" s="1121">
        <f>FF581+FH580</f>
        <v>0</v>
      </c>
      <c r="FI581" s="1122"/>
      <c r="FJ581" s="1121">
        <f>FH581+FJ580</f>
        <v>0</v>
      </c>
      <c r="FK581" s="1122"/>
      <c r="FL581" s="1121">
        <f>FJ581+FL580</f>
        <v>0</v>
      </c>
      <c r="FM581" s="1122"/>
      <c r="FN581" s="1121">
        <f>FL581+FN580</f>
        <v>0</v>
      </c>
      <c r="FO581" s="1122"/>
      <c r="FP581" s="1121">
        <f>FN581+FP580</f>
        <v>0</v>
      </c>
      <c r="FQ581" s="1122"/>
      <c r="FR581" s="1121">
        <f>FP581+FR580</f>
        <v>0</v>
      </c>
      <c r="FS581" s="1122"/>
      <c r="FT581" s="1121">
        <f>FR581+FT580</f>
        <v>0</v>
      </c>
      <c r="FU581" s="1122"/>
      <c r="FV581" s="1121">
        <f>FT581+FV580</f>
        <v>0</v>
      </c>
      <c r="FW581" s="1122"/>
      <c r="FX581" s="1121">
        <f>FV581+FX580</f>
        <v>0</v>
      </c>
      <c r="FY581" s="1122"/>
      <c r="FZ581" s="1121">
        <f>FX581+FZ580</f>
        <v>0</v>
      </c>
      <c r="GA581" s="1122"/>
      <c r="GB581" s="1121">
        <f>FZ581+GB580</f>
        <v>0</v>
      </c>
      <c r="GC581" s="1122"/>
      <c r="GD581" s="1121">
        <f>GB581+GD580</f>
        <v>0</v>
      </c>
      <c r="GE581" s="1122"/>
      <c r="GF581" s="1121">
        <f>GD581+GF580</f>
        <v>0</v>
      </c>
      <c r="GG581" s="1122"/>
      <c r="GH581" s="1121">
        <f>GF581+GH580</f>
        <v>0</v>
      </c>
      <c r="GI581" s="1122"/>
      <c r="GJ581" s="1121">
        <f>GH581+GJ580</f>
        <v>0</v>
      </c>
      <c r="GK581" s="1122"/>
      <c r="GL581" s="1121">
        <f>GJ581+GL580</f>
        <v>0</v>
      </c>
      <c r="GM581" s="1122"/>
      <c r="GN581" s="1121">
        <f>GL581+GN580</f>
        <v>0</v>
      </c>
      <c r="GO581" s="1122"/>
      <c r="GP581" s="1121">
        <f>GN581+GP580</f>
        <v>0</v>
      </c>
      <c r="GQ581" s="1122"/>
      <c r="GR581" s="1121">
        <f>GP581+GR580</f>
        <v>0</v>
      </c>
      <c r="GS581" s="1122"/>
      <c r="GT581" s="1121">
        <f>GR581+GT580</f>
        <v>0</v>
      </c>
      <c r="GU581" s="1122"/>
      <c r="GV581" s="1121">
        <f t="shared" ref="GV581" si="2387">GT581+GV580</f>
        <v>0</v>
      </c>
      <c r="GW581" s="1122"/>
      <c r="GX581" s="1121">
        <f t="shared" ref="GX581" si="2388">GV581+GX580</f>
        <v>0</v>
      </c>
      <c r="GY581" s="1122"/>
      <c r="GZ581" s="1121">
        <f t="shared" ref="GZ581" si="2389">GX581+GZ580</f>
        <v>0</v>
      </c>
      <c r="HA581" s="1122"/>
      <c r="HB581" s="1121">
        <f>GZ581+HB580</f>
        <v>0</v>
      </c>
      <c r="HC581" s="1122"/>
      <c r="HD581" s="1121">
        <f t="shared" ref="HD581" si="2390">HB581+HD580</f>
        <v>0</v>
      </c>
      <c r="HE581" s="1122"/>
      <c r="HF581" s="1121">
        <f t="shared" ref="HF581" si="2391">HD581+HF580</f>
        <v>0</v>
      </c>
      <c r="HG581" s="1122"/>
      <c r="HH581" s="1121">
        <f t="shared" ref="HH581" si="2392">HF581+HH580</f>
        <v>0</v>
      </c>
      <c r="HI581" s="1122"/>
    </row>
    <row r="582" spans="1:217" s="19" customFormat="1" ht="12.75" hidden="1" customHeight="1">
      <c r="A582" s="1139"/>
      <c r="B582" s="1140"/>
      <c r="C582" s="1139"/>
      <c r="D582" s="1141"/>
      <c r="E582" s="1141"/>
      <c r="F582" s="1142"/>
      <c r="G582" s="1141"/>
      <c r="H582" s="840"/>
      <c r="I582" s="1143"/>
      <c r="J582" s="1144"/>
      <c r="K582" s="841" t="s">
        <v>383</v>
      </c>
      <c r="L582" s="1117"/>
      <c r="M582" s="1118"/>
      <c r="N582" s="1117"/>
      <c r="O582" s="1118"/>
      <c r="P582" s="1117"/>
      <c r="Q582" s="1118"/>
      <c r="R582" s="1117"/>
      <c r="S582" s="1118"/>
      <c r="T582" s="1117"/>
      <c r="U582" s="1118"/>
      <c r="V582" s="1117"/>
      <c r="W582" s="1118"/>
      <c r="X582" s="1117"/>
      <c r="Y582" s="1118"/>
      <c r="Z582" s="1117"/>
      <c r="AA582" s="1118"/>
      <c r="AB582" s="1117"/>
      <c r="AC582" s="1118"/>
      <c r="AD582" s="1117"/>
      <c r="AE582" s="1118"/>
      <c r="AF582" s="1117"/>
      <c r="AG582" s="1118"/>
      <c r="AH582" s="1117"/>
      <c r="AI582" s="1118"/>
      <c r="AJ582" s="1117"/>
      <c r="AK582" s="1118"/>
      <c r="AL582" s="1117"/>
      <c r="AM582" s="1118"/>
      <c r="AN582" s="1117"/>
      <c r="AO582" s="1118"/>
      <c r="AP582" s="1117"/>
      <c r="AQ582" s="1118"/>
      <c r="AR582" s="1117"/>
      <c r="AS582" s="1118"/>
      <c r="AT582" s="1117"/>
      <c r="AU582" s="1118"/>
      <c r="AV582" s="1117"/>
      <c r="AW582" s="1118"/>
      <c r="AX582" s="1117"/>
      <c r="AY582" s="1118"/>
      <c r="AZ582" s="1117"/>
      <c r="BA582" s="1118"/>
      <c r="BB582" s="1117"/>
      <c r="BC582" s="1118"/>
      <c r="BD582" s="1117"/>
      <c r="BE582" s="1118"/>
      <c r="BF582" s="1117"/>
      <c r="BG582" s="1118"/>
      <c r="BH582" s="1117"/>
      <c r="BI582" s="1118"/>
      <c r="BJ582" s="1117"/>
      <c r="BK582" s="1118"/>
      <c r="BL582" s="1117"/>
      <c r="BM582" s="1118"/>
      <c r="BN582" s="1117"/>
      <c r="BO582" s="1118"/>
      <c r="BP582" s="1117"/>
      <c r="BQ582" s="1118"/>
      <c r="BR582" s="1117"/>
      <c r="BS582" s="1118"/>
      <c r="BT582" s="1117"/>
      <c r="BU582" s="1118"/>
      <c r="BV582" s="1117"/>
      <c r="BW582" s="1118"/>
      <c r="BX582" s="1117"/>
      <c r="BY582" s="1118"/>
      <c r="BZ582" s="1117"/>
      <c r="CA582" s="1118"/>
      <c r="CB582" s="1117"/>
      <c r="CC582" s="1118"/>
      <c r="CD582" s="1117"/>
      <c r="CE582" s="1118"/>
      <c r="CF582" s="1117"/>
      <c r="CG582" s="1118"/>
      <c r="CH582" s="1117"/>
      <c r="CI582" s="1118"/>
      <c r="CJ582" s="1117"/>
      <c r="CK582" s="1118"/>
      <c r="CL582" s="1117"/>
      <c r="CM582" s="1118"/>
      <c r="CN582" s="1117"/>
      <c r="CO582" s="1118"/>
      <c r="CP582" s="1117"/>
      <c r="CQ582" s="1118"/>
      <c r="CR582" s="1117"/>
      <c r="CS582" s="1118"/>
      <c r="CT582" s="1117"/>
      <c r="CU582" s="1118"/>
      <c r="CV582" s="1117"/>
      <c r="CW582" s="1118"/>
      <c r="CX582" s="1117"/>
      <c r="CY582" s="1118"/>
      <c r="CZ582" s="1117"/>
      <c r="DA582" s="1118"/>
      <c r="DB582" s="1117"/>
      <c r="DC582" s="1118"/>
      <c r="DD582" s="1117"/>
      <c r="DE582" s="1118"/>
      <c r="DF582" s="1117"/>
      <c r="DG582" s="1118"/>
      <c r="DH582" s="1117"/>
      <c r="DI582" s="1118"/>
      <c r="DJ582" s="1123"/>
      <c r="DK582" s="1124"/>
      <c r="DL582" s="1117"/>
      <c r="DM582" s="1118"/>
      <c r="DN582" s="1117"/>
      <c r="DO582" s="1118"/>
      <c r="DP582" s="1117"/>
      <c r="DQ582" s="1118"/>
      <c r="DR582" s="1117"/>
      <c r="DS582" s="1118"/>
      <c r="DT582" s="1117"/>
      <c r="DU582" s="1118"/>
      <c r="DV582" s="1117"/>
      <c r="DW582" s="1118"/>
      <c r="DX582" s="1117"/>
      <c r="DY582" s="1118"/>
      <c r="DZ582" s="1117"/>
      <c r="EA582" s="1118"/>
      <c r="EB582" s="1117"/>
      <c r="EC582" s="1118"/>
      <c r="ED582" s="1117"/>
      <c r="EE582" s="1118"/>
      <c r="EF582" s="1117"/>
      <c r="EG582" s="1118"/>
      <c r="EH582" s="1117"/>
      <c r="EI582" s="1118"/>
      <c r="EJ582" s="1117"/>
      <c r="EK582" s="1118"/>
      <c r="EL582" s="1117"/>
      <c r="EM582" s="1118"/>
      <c r="EN582" s="1117"/>
      <c r="EO582" s="1118"/>
      <c r="EP582" s="1117"/>
      <c r="EQ582" s="1118"/>
      <c r="ER582" s="1117"/>
      <c r="ES582" s="1118"/>
      <c r="ET582" s="1117"/>
      <c r="EU582" s="1118"/>
      <c r="EV582" s="1117"/>
      <c r="EW582" s="1118"/>
      <c r="EX582" s="1117"/>
      <c r="EY582" s="1118"/>
      <c r="EZ582" s="1117"/>
      <c r="FA582" s="1118"/>
      <c r="FB582" s="1117"/>
      <c r="FC582" s="1118"/>
      <c r="FD582" s="1117"/>
      <c r="FE582" s="1118"/>
      <c r="FF582" s="1117"/>
      <c r="FG582" s="1118"/>
      <c r="FH582" s="1117"/>
      <c r="FI582" s="1118"/>
      <c r="FJ582" s="1117"/>
      <c r="FK582" s="1118"/>
      <c r="FL582" s="1117"/>
      <c r="FM582" s="1118"/>
      <c r="FN582" s="1117"/>
      <c r="FO582" s="1118"/>
      <c r="FP582" s="1117"/>
      <c r="FQ582" s="1118"/>
      <c r="FR582" s="1117"/>
      <c r="FS582" s="1118"/>
      <c r="FT582" s="1117"/>
      <c r="FU582" s="1118"/>
      <c r="FV582" s="1117"/>
      <c r="FW582" s="1118"/>
      <c r="FX582" s="1117"/>
      <c r="FY582" s="1118"/>
      <c r="FZ582" s="1117"/>
      <c r="GA582" s="1118"/>
      <c r="GB582" s="1117"/>
      <c r="GC582" s="1118"/>
      <c r="GD582" s="1117"/>
      <c r="GE582" s="1118"/>
      <c r="GF582" s="1117"/>
      <c r="GG582" s="1118"/>
      <c r="GH582" s="1117"/>
      <c r="GI582" s="1118"/>
      <c r="GJ582" s="1117"/>
      <c r="GK582" s="1118"/>
      <c r="GL582" s="1117"/>
      <c r="GM582" s="1118"/>
      <c r="GN582" s="1117"/>
      <c r="GO582" s="1118"/>
      <c r="GP582" s="1117"/>
      <c r="GQ582" s="1118"/>
      <c r="GR582" s="1117"/>
      <c r="GS582" s="1118"/>
      <c r="GT582" s="1117"/>
      <c r="GU582" s="1118"/>
      <c r="GV582" s="1117"/>
      <c r="GW582" s="1118"/>
      <c r="GX582" s="1117"/>
      <c r="GY582" s="1118"/>
      <c r="GZ582" s="1117"/>
      <c r="HA582" s="1118"/>
      <c r="HB582" s="1117"/>
      <c r="HC582" s="1118"/>
      <c r="HD582" s="1117"/>
      <c r="HE582" s="1118"/>
      <c r="HF582" s="1117"/>
      <c r="HG582" s="1118"/>
      <c r="HH582" s="1117"/>
      <c r="HI582" s="1118"/>
    </row>
    <row r="583" spans="1:217" s="20" customFormat="1" ht="12.75" hidden="1" customHeight="1">
      <c r="A583" s="1139"/>
      <c r="B583" s="1140"/>
      <c r="C583" s="1139"/>
      <c r="D583" s="1141"/>
      <c r="E583" s="1141"/>
      <c r="F583" s="1142"/>
      <c r="G583" s="1141"/>
      <c r="H583" s="842"/>
      <c r="I583" s="1143"/>
      <c r="J583" s="1144"/>
      <c r="K583" s="843" t="s">
        <v>384</v>
      </c>
      <c r="L583" s="1113">
        <f>L582</f>
        <v>0</v>
      </c>
      <c r="M583" s="1114"/>
      <c r="N583" s="1113">
        <f>N582+L583</f>
        <v>0</v>
      </c>
      <c r="O583" s="1114"/>
      <c r="P583" s="1113">
        <f>P582+N583</f>
        <v>0</v>
      </c>
      <c r="Q583" s="1114"/>
      <c r="R583" s="1113">
        <f>R582+P583</f>
        <v>0</v>
      </c>
      <c r="S583" s="1114"/>
      <c r="T583" s="1113">
        <f>T582+R583</f>
        <v>0</v>
      </c>
      <c r="U583" s="1114"/>
      <c r="V583" s="1113">
        <f>V582+T583</f>
        <v>0</v>
      </c>
      <c r="W583" s="1114"/>
      <c r="X583" s="1113">
        <f>X582+V583</f>
        <v>0</v>
      </c>
      <c r="Y583" s="1114"/>
      <c r="Z583" s="1113">
        <f>Z582+X583</f>
        <v>0</v>
      </c>
      <c r="AA583" s="1114"/>
      <c r="AB583" s="1113">
        <f>AB582+Z583</f>
        <v>0</v>
      </c>
      <c r="AC583" s="1114"/>
      <c r="AD583" s="1113">
        <f>AD582+AB583</f>
        <v>0</v>
      </c>
      <c r="AE583" s="1114"/>
      <c r="AF583" s="1113">
        <f>AF582+AD583</f>
        <v>0</v>
      </c>
      <c r="AG583" s="1114"/>
      <c r="AH583" s="1113">
        <f>AH582+AF583</f>
        <v>0</v>
      </c>
      <c r="AI583" s="1114"/>
      <c r="AJ583" s="1113">
        <f>AJ582+AH583</f>
        <v>0</v>
      </c>
      <c r="AK583" s="1114"/>
      <c r="AL583" s="1113">
        <f>AL582+AJ583</f>
        <v>0</v>
      </c>
      <c r="AM583" s="1114"/>
      <c r="AN583" s="1113">
        <f>AN582+AL583</f>
        <v>0</v>
      </c>
      <c r="AO583" s="1114"/>
      <c r="AP583" s="1113">
        <f>AP582+AN583</f>
        <v>0</v>
      </c>
      <c r="AQ583" s="1114"/>
      <c r="AR583" s="1113">
        <f>AR582+AP583</f>
        <v>0</v>
      </c>
      <c r="AS583" s="1114"/>
      <c r="AT583" s="1113">
        <f>AT582+AR583</f>
        <v>0</v>
      </c>
      <c r="AU583" s="1114"/>
      <c r="AV583" s="1113">
        <f>AV582+AT583</f>
        <v>0</v>
      </c>
      <c r="AW583" s="1114"/>
      <c r="AX583" s="1113">
        <f>AX582+AV583</f>
        <v>0</v>
      </c>
      <c r="AY583" s="1114"/>
      <c r="AZ583" s="1113">
        <f>AZ582+AX583</f>
        <v>0</v>
      </c>
      <c r="BA583" s="1114"/>
      <c r="BB583" s="1113">
        <f>BB582+AZ583</f>
        <v>0</v>
      </c>
      <c r="BC583" s="1114"/>
      <c r="BD583" s="1113">
        <f>BD582+BB583</f>
        <v>0</v>
      </c>
      <c r="BE583" s="1114"/>
      <c r="BF583" s="1113">
        <f>BF582+BD583</f>
        <v>0</v>
      </c>
      <c r="BG583" s="1114"/>
      <c r="BH583" s="1113">
        <f>BH582+BF583</f>
        <v>0</v>
      </c>
      <c r="BI583" s="1114"/>
      <c r="BJ583" s="1113">
        <f>BJ582+BH583</f>
        <v>0</v>
      </c>
      <c r="BK583" s="1114"/>
      <c r="BL583" s="1113">
        <f>BL582+BJ583</f>
        <v>0</v>
      </c>
      <c r="BM583" s="1114"/>
      <c r="BN583" s="1113">
        <f>BN582+BL583</f>
        <v>0</v>
      </c>
      <c r="BO583" s="1114"/>
      <c r="BP583" s="1113">
        <f>BP582+BN583</f>
        <v>0</v>
      </c>
      <c r="BQ583" s="1114"/>
      <c r="BR583" s="1113">
        <f>BR582+BP583</f>
        <v>0</v>
      </c>
      <c r="BS583" s="1114"/>
      <c r="BT583" s="1113">
        <f>BT582+BR583</f>
        <v>0</v>
      </c>
      <c r="BU583" s="1114"/>
      <c r="BV583" s="1113">
        <f>BV582+BT583</f>
        <v>0</v>
      </c>
      <c r="BW583" s="1114"/>
      <c r="BX583" s="1113">
        <f>BX582+BV583</f>
        <v>0</v>
      </c>
      <c r="BY583" s="1114"/>
      <c r="BZ583" s="1113">
        <f>BZ582+BX583</f>
        <v>0</v>
      </c>
      <c r="CA583" s="1114"/>
      <c r="CB583" s="1113">
        <f>CB582+BZ583</f>
        <v>0</v>
      </c>
      <c r="CC583" s="1114"/>
      <c r="CD583" s="1113">
        <f>CD582+CB583</f>
        <v>0</v>
      </c>
      <c r="CE583" s="1114"/>
      <c r="CF583" s="1113">
        <f>CF582+CD583</f>
        <v>0</v>
      </c>
      <c r="CG583" s="1114"/>
      <c r="CH583" s="1113">
        <f>CH582+CF583</f>
        <v>0</v>
      </c>
      <c r="CI583" s="1114"/>
      <c r="CJ583" s="1113">
        <f>CJ582+CH583</f>
        <v>0</v>
      </c>
      <c r="CK583" s="1114"/>
      <c r="CL583" s="1113">
        <f>CL582+CJ583</f>
        <v>0</v>
      </c>
      <c r="CM583" s="1114"/>
      <c r="CN583" s="1113">
        <f>CN582+CL583</f>
        <v>0</v>
      </c>
      <c r="CO583" s="1114"/>
      <c r="CP583" s="1113">
        <f>CP582+CN583</f>
        <v>0</v>
      </c>
      <c r="CQ583" s="1114"/>
      <c r="CR583" s="1113">
        <f>CR582+CP583</f>
        <v>0</v>
      </c>
      <c r="CS583" s="1114"/>
      <c r="CT583" s="1113">
        <f>CT582+CR583</f>
        <v>0</v>
      </c>
      <c r="CU583" s="1114"/>
      <c r="CV583" s="1113">
        <f>CV582+CT583</f>
        <v>0</v>
      </c>
      <c r="CW583" s="1114"/>
      <c r="CX583" s="1113">
        <f>CX582+CV583</f>
        <v>0</v>
      </c>
      <c r="CY583" s="1114"/>
      <c r="CZ583" s="1113">
        <f>CZ582+CX583</f>
        <v>0</v>
      </c>
      <c r="DA583" s="1114"/>
      <c r="DB583" s="1113">
        <f>DB582+CZ583</f>
        <v>0</v>
      </c>
      <c r="DC583" s="1114"/>
      <c r="DD583" s="1113">
        <f>DD582+DB583</f>
        <v>0</v>
      </c>
      <c r="DE583" s="1114"/>
      <c r="DF583" s="1113">
        <f>DF582+DD583</f>
        <v>0</v>
      </c>
      <c r="DG583" s="1114"/>
      <c r="DH583" s="1113">
        <f>DH582+DF583</f>
        <v>0</v>
      </c>
      <c r="DI583" s="1114"/>
      <c r="DJ583" s="1119">
        <f>DJ582+DH583</f>
        <v>0</v>
      </c>
      <c r="DK583" s="1120"/>
      <c r="DL583" s="1113">
        <f>DL582+DJ583</f>
        <v>0</v>
      </c>
      <c r="DM583" s="1114"/>
      <c r="DN583" s="1113">
        <f>DN582+DL583</f>
        <v>0</v>
      </c>
      <c r="DO583" s="1114"/>
      <c r="DP583" s="1113">
        <f>DP582+DN583</f>
        <v>0</v>
      </c>
      <c r="DQ583" s="1114"/>
      <c r="DR583" s="1113">
        <f>DR582+DP583</f>
        <v>0</v>
      </c>
      <c r="DS583" s="1114"/>
      <c r="DT583" s="1113">
        <f>DT582+DR583</f>
        <v>0</v>
      </c>
      <c r="DU583" s="1114"/>
      <c r="DV583" s="1113">
        <f>DV582+DT583</f>
        <v>0</v>
      </c>
      <c r="DW583" s="1114"/>
      <c r="DX583" s="1113">
        <f>DX582+DV583</f>
        <v>0</v>
      </c>
      <c r="DY583" s="1114"/>
      <c r="DZ583" s="1113">
        <f>DZ582+DX583</f>
        <v>0</v>
      </c>
      <c r="EA583" s="1114"/>
      <c r="EB583" s="1113">
        <f>EB582+DZ583</f>
        <v>0</v>
      </c>
      <c r="EC583" s="1114"/>
      <c r="ED583" s="1113">
        <f>ED582+EB583</f>
        <v>0</v>
      </c>
      <c r="EE583" s="1114"/>
      <c r="EF583" s="1113">
        <f>EF582+ED583</f>
        <v>0</v>
      </c>
      <c r="EG583" s="1114"/>
      <c r="EH583" s="1113">
        <f>EH582+EF583</f>
        <v>0</v>
      </c>
      <c r="EI583" s="1114"/>
      <c r="EJ583" s="1113">
        <f>EJ582+EH583</f>
        <v>0</v>
      </c>
      <c r="EK583" s="1114"/>
      <c r="EL583" s="1113">
        <f>EL582+EJ583</f>
        <v>0</v>
      </c>
      <c r="EM583" s="1114"/>
      <c r="EN583" s="1113">
        <f>EN582+EL583</f>
        <v>0</v>
      </c>
      <c r="EO583" s="1114"/>
      <c r="EP583" s="1113">
        <f>EP582+EN583</f>
        <v>0</v>
      </c>
      <c r="EQ583" s="1114"/>
      <c r="ER583" s="1113">
        <f>ER582+EP583</f>
        <v>0</v>
      </c>
      <c r="ES583" s="1114"/>
      <c r="ET583" s="1113">
        <f>ET582+ER583</f>
        <v>0</v>
      </c>
      <c r="EU583" s="1114"/>
      <c r="EV583" s="1113">
        <f>EV582+ET583</f>
        <v>0</v>
      </c>
      <c r="EW583" s="1114"/>
      <c r="EX583" s="1113">
        <f>EX582+EV583</f>
        <v>0</v>
      </c>
      <c r="EY583" s="1114"/>
      <c r="EZ583" s="1113">
        <f>EZ582+EX583</f>
        <v>0</v>
      </c>
      <c r="FA583" s="1114"/>
      <c r="FB583" s="1113">
        <f>FB582+EZ583</f>
        <v>0</v>
      </c>
      <c r="FC583" s="1114"/>
      <c r="FD583" s="1113">
        <f>FD582+FB583</f>
        <v>0</v>
      </c>
      <c r="FE583" s="1114"/>
      <c r="FF583" s="1113">
        <f>FF582+FD583</f>
        <v>0</v>
      </c>
      <c r="FG583" s="1114"/>
      <c r="FH583" s="1113">
        <f>FH582+FF583</f>
        <v>0</v>
      </c>
      <c r="FI583" s="1114"/>
      <c r="FJ583" s="1113">
        <f>FJ582+FH583</f>
        <v>0</v>
      </c>
      <c r="FK583" s="1114"/>
      <c r="FL583" s="1113">
        <f>FL582+FJ583</f>
        <v>0</v>
      </c>
      <c r="FM583" s="1114"/>
      <c r="FN583" s="1113">
        <f>FN582+FL583</f>
        <v>0</v>
      </c>
      <c r="FO583" s="1114"/>
      <c r="FP583" s="1113">
        <f>FP582+FN583</f>
        <v>0</v>
      </c>
      <c r="FQ583" s="1114"/>
      <c r="FR583" s="1113">
        <f>FR582+FP583</f>
        <v>0</v>
      </c>
      <c r="FS583" s="1114"/>
      <c r="FT583" s="1113">
        <f>FT582+FR583</f>
        <v>0</v>
      </c>
      <c r="FU583" s="1114"/>
      <c r="FV583" s="1113">
        <f>FV582+FT583</f>
        <v>0</v>
      </c>
      <c r="FW583" s="1114"/>
      <c r="FX583" s="1113">
        <f>FX582+FV583</f>
        <v>0</v>
      </c>
      <c r="FY583" s="1114"/>
      <c r="FZ583" s="1113">
        <f>FZ582+FX583</f>
        <v>0</v>
      </c>
      <c r="GA583" s="1114"/>
      <c r="GB583" s="1113">
        <f>GB582+FZ583</f>
        <v>0</v>
      </c>
      <c r="GC583" s="1114"/>
      <c r="GD583" s="1113">
        <f>GD582+GB583</f>
        <v>0</v>
      </c>
      <c r="GE583" s="1114"/>
      <c r="GF583" s="1113">
        <f>GF582+GD583</f>
        <v>0</v>
      </c>
      <c r="GG583" s="1114"/>
      <c r="GH583" s="1113">
        <f>GH582+GF583</f>
        <v>0</v>
      </c>
      <c r="GI583" s="1114"/>
      <c r="GJ583" s="1113">
        <f>GJ582+GH583</f>
        <v>0</v>
      </c>
      <c r="GK583" s="1114"/>
      <c r="GL583" s="1113">
        <f>GL582+GJ583</f>
        <v>0</v>
      </c>
      <c r="GM583" s="1114"/>
      <c r="GN583" s="1113">
        <f>GN582+GL583</f>
        <v>0</v>
      </c>
      <c r="GO583" s="1114"/>
      <c r="GP583" s="1113">
        <f>GP582+GN583</f>
        <v>0</v>
      </c>
      <c r="GQ583" s="1114"/>
      <c r="GR583" s="1113">
        <f>GR582+GP583</f>
        <v>0</v>
      </c>
      <c r="GS583" s="1114"/>
      <c r="GT583" s="1113">
        <f>GT582+GR583</f>
        <v>0</v>
      </c>
      <c r="GU583" s="1114"/>
      <c r="GV583" s="1113">
        <f t="shared" ref="GV583" si="2393">GV582+GT583</f>
        <v>0</v>
      </c>
      <c r="GW583" s="1114"/>
      <c r="GX583" s="1113">
        <f t="shared" ref="GX583" si="2394">GX582+GV583</f>
        <v>0</v>
      </c>
      <c r="GY583" s="1114"/>
      <c r="GZ583" s="1113">
        <f t="shared" ref="GZ583" si="2395">GZ582+GX583</f>
        <v>0</v>
      </c>
      <c r="HA583" s="1114"/>
      <c r="HB583" s="1113">
        <f>HB582+GZ583</f>
        <v>0</v>
      </c>
      <c r="HC583" s="1114"/>
      <c r="HD583" s="1113">
        <f t="shared" ref="HD583" si="2396">HD582+HB583</f>
        <v>0</v>
      </c>
      <c r="HE583" s="1114"/>
      <c r="HF583" s="1113">
        <f t="shared" ref="HF583" si="2397">HF582+HD583</f>
        <v>0</v>
      </c>
      <c r="HG583" s="1114"/>
      <c r="HH583" s="1113">
        <f t="shared" ref="HH583" si="2398">HH582+HF583</f>
        <v>0</v>
      </c>
      <c r="HI583" s="1114"/>
    </row>
    <row r="584" spans="1:217" s="21" customFormat="1" ht="12.75" hidden="1" customHeight="1">
      <c r="A584" s="1139"/>
      <c r="B584" s="1140"/>
      <c r="C584" s="1139"/>
      <c r="D584" s="1141"/>
      <c r="E584" s="1141"/>
      <c r="F584" s="1142"/>
      <c r="G584" s="1141"/>
      <c r="H584" s="844"/>
      <c r="I584" s="1143"/>
      <c r="J584" s="1144"/>
      <c r="K584" s="845" t="s">
        <v>385</v>
      </c>
      <c r="L584" s="1108" t="e">
        <f>IF($E578&gt;0,L581/$E578,"-")</f>
        <v>#N/A</v>
      </c>
      <c r="M584" s="1109"/>
      <c r="N584" s="1108" t="e">
        <f>IF($E578&gt;0,N581/$E578,"-")</f>
        <v>#N/A</v>
      </c>
      <c r="O584" s="1109"/>
      <c r="P584" s="1108" t="e">
        <f>IF($E578&gt;0,P581/$E578,"-")</f>
        <v>#N/A</v>
      </c>
      <c r="Q584" s="1109"/>
      <c r="R584" s="1108" t="e">
        <f>IF($E578&gt;0,R581/$E578,"-")</f>
        <v>#N/A</v>
      </c>
      <c r="S584" s="1109"/>
      <c r="T584" s="1108" t="e">
        <f>IF($E578&gt;0,T581/$E578,"-")</f>
        <v>#N/A</v>
      </c>
      <c r="U584" s="1109"/>
      <c r="V584" s="1108" t="e">
        <f>IF($E578&gt;0,V581/$E578,"-")</f>
        <v>#N/A</v>
      </c>
      <c r="W584" s="1109"/>
      <c r="X584" s="1108" t="e">
        <f>IF($E578&gt;0,X581/$E578,"-")</f>
        <v>#N/A</v>
      </c>
      <c r="Y584" s="1109"/>
      <c r="Z584" s="1108" t="e">
        <f>IF($E578&gt;0,Z581/$E578,"-")</f>
        <v>#N/A</v>
      </c>
      <c r="AA584" s="1109"/>
      <c r="AB584" s="1108" t="e">
        <f>IF($E578&gt;0,AB581/$E578,"-")</f>
        <v>#N/A</v>
      </c>
      <c r="AC584" s="1109"/>
      <c r="AD584" s="1108" t="e">
        <f>IF($E578&gt;0,AD581/$E578,"-")</f>
        <v>#N/A</v>
      </c>
      <c r="AE584" s="1109"/>
      <c r="AF584" s="1108" t="e">
        <f>IF($E578&gt;0,AF581/$E578,"-")</f>
        <v>#N/A</v>
      </c>
      <c r="AG584" s="1109"/>
      <c r="AH584" s="1108" t="e">
        <f>IF($E578&gt;0,AH581/$E578,"-")</f>
        <v>#N/A</v>
      </c>
      <c r="AI584" s="1109"/>
      <c r="AJ584" s="1108" t="e">
        <f>IF($E578&gt;0,AJ581/$E578,"-")</f>
        <v>#N/A</v>
      </c>
      <c r="AK584" s="1109"/>
      <c r="AL584" s="1108" t="e">
        <f>IF($E578&gt;0,AL581/$E578,"-")</f>
        <v>#N/A</v>
      </c>
      <c r="AM584" s="1109"/>
      <c r="AN584" s="1108" t="e">
        <f>IF($E578&gt;0,AN581/$E578,"-")</f>
        <v>#N/A</v>
      </c>
      <c r="AO584" s="1109"/>
      <c r="AP584" s="1108" t="e">
        <f>IF($E578&gt;0,AP581/$E578,"-")</f>
        <v>#N/A</v>
      </c>
      <c r="AQ584" s="1109"/>
      <c r="AR584" s="1108" t="e">
        <f>IF($E578&gt;0,AR581/$E578,"-")</f>
        <v>#N/A</v>
      </c>
      <c r="AS584" s="1109"/>
      <c r="AT584" s="1108" t="e">
        <f>IF($E578&gt;0,AT581/$E578,"-")</f>
        <v>#N/A</v>
      </c>
      <c r="AU584" s="1109"/>
      <c r="AV584" s="1108" t="e">
        <f>IF($E578&gt;0,AV581/$E578,"-")</f>
        <v>#N/A</v>
      </c>
      <c r="AW584" s="1109"/>
      <c r="AX584" s="1108" t="e">
        <f>IF($E578&gt;0,AX581/$E578,"-")</f>
        <v>#N/A</v>
      </c>
      <c r="AY584" s="1109"/>
      <c r="AZ584" s="1108" t="e">
        <f>IF($E578&gt;0,AZ581/$E578,"-")</f>
        <v>#N/A</v>
      </c>
      <c r="BA584" s="1109"/>
      <c r="BB584" s="1108" t="e">
        <f>IF($E578&gt;0,BB581/$E578,"-")</f>
        <v>#N/A</v>
      </c>
      <c r="BC584" s="1109"/>
      <c r="BD584" s="1108" t="e">
        <f>IF($E578&gt;0,BD581/$E578,"-")</f>
        <v>#N/A</v>
      </c>
      <c r="BE584" s="1109"/>
      <c r="BF584" s="1108" t="e">
        <f>IF($E578&gt;0,BF581/$E578,"-")</f>
        <v>#N/A</v>
      </c>
      <c r="BG584" s="1109"/>
      <c r="BH584" s="1108" t="e">
        <f>IF($E578&gt;0,BH581/$E578,"-")</f>
        <v>#N/A</v>
      </c>
      <c r="BI584" s="1109"/>
      <c r="BJ584" s="1108" t="e">
        <f>IF($E578&gt;0,BJ581/$E578,"-")</f>
        <v>#N/A</v>
      </c>
      <c r="BK584" s="1109"/>
      <c r="BL584" s="1108" t="e">
        <f>IF($E578&gt;0,BL581/$E578,"-")</f>
        <v>#N/A</v>
      </c>
      <c r="BM584" s="1109"/>
      <c r="BN584" s="1108" t="e">
        <f>IF($E578&gt;0,BN581/$E578,"-")</f>
        <v>#N/A</v>
      </c>
      <c r="BO584" s="1109"/>
      <c r="BP584" s="1108" t="e">
        <f>IF($E578&gt;0,BP581/$E578,"-")</f>
        <v>#N/A</v>
      </c>
      <c r="BQ584" s="1109"/>
      <c r="BR584" s="1108" t="e">
        <f>IF($E578&gt;0,BR581/$E578,"-")</f>
        <v>#N/A</v>
      </c>
      <c r="BS584" s="1109"/>
      <c r="BT584" s="1108" t="e">
        <f>IF($E578&gt;0,BT581/$E578,"-")</f>
        <v>#N/A</v>
      </c>
      <c r="BU584" s="1109"/>
      <c r="BV584" s="1108" t="e">
        <f>IF($E578&gt;0,BV581/$E578,"-")</f>
        <v>#N/A</v>
      </c>
      <c r="BW584" s="1109"/>
      <c r="BX584" s="1108" t="e">
        <f>IF($E578&gt;0,BX581/$E578,"-")</f>
        <v>#N/A</v>
      </c>
      <c r="BY584" s="1109"/>
      <c r="BZ584" s="1108" t="e">
        <f>IF($E578&gt;0,BZ581/$E578,"-")</f>
        <v>#N/A</v>
      </c>
      <c r="CA584" s="1109"/>
      <c r="CB584" s="1108" t="e">
        <f>IF($E578&gt;0,CB581/$E578,"-")</f>
        <v>#N/A</v>
      </c>
      <c r="CC584" s="1109"/>
      <c r="CD584" s="1108" t="e">
        <f>IF($E578&gt;0,CD581/$E578,"-")</f>
        <v>#N/A</v>
      </c>
      <c r="CE584" s="1109"/>
      <c r="CF584" s="1108" t="e">
        <f>IF($E578&gt;0,CF581/$E578,"-")</f>
        <v>#N/A</v>
      </c>
      <c r="CG584" s="1109"/>
      <c r="CH584" s="1108" t="e">
        <f>IF($E578&gt;0,CH581/$E578,"-")</f>
        <v>#N/A</v>
      </c>
      <c r="CI584" s="1109"/>
      <c r="CJ584" s="1108" t="e">
        <f>IF($E578&gt;0,CJ581/$E578,"-")</f>
        <v>#N/A</v>
      </c>
      <c r="CK584" s="1109"/>
      <c r="CL584" s="1108" t="e">
        <f>IF($E578&gt;0,CL581/$E578,"-")</f>
        <v>#N/A</v>
      </c>
      <c r="CM584" s="1109"/>
      <c r="CN584" s="1108" t="e">
        <f>IF($E578&gt;0,CN581/$E578,"-")</f>
        <v>#N/A</v>
      </c>
      <c r="CO584" s="1109"/>
      <c r="CP584" s="1108" t="e">
        <f>IF($E578&gt;0,CP581/$E578,"-")</f>
        <v>#N/A</v>
      </c>
      <c r="CQ584" s="1109"/>
      <c r="CR584" s="1108" t="e">
        <f>IF($E578&gt;0,CR581/$E578,"-")</f>
        <v>#N/A</v>
      </c>
      <c r="CS584" s="1109"/>
      <c r="CT584" s="1108" t="e">
        <f>IF($E578&gt;0,CT581/$E578,"-")</f>
        <v>#N/A</v>
      </c>
      <c r="CU584" s="1109"/>
      <c r="CV584" s="1108" t="e">
        <f>IF($E578&gt;0,CV581/$E578,"-")</f>
        <v>#N/A</v>
      </c>
      <c r="CW584" s="1109"/>
      <c r="CX584" s="1108" t="e">
        <f>IF($E578&gt;0,CX581/$E578,"-")</f>
        <v>#N/A</v>
      </c>
      <c r="CY584" s="1109"/>
      <c r="CZ584" s="1108" t="e">
        <f>IF($E578&gt;0,CZ581/$E578,"-")</f>
        <v>#N/A</v>
      </c>
      <c r="DA584" s="1109"/>
      <c r="DB584" s="1108" t="e">
        <f>IF($E578&gt;0,DB581/$E578,"-")</f>
        <v>#N/A</v>
      </c>
      <c r="DC584" s="1109"/>
      <c r="DD584" s="1108" t="e">
        <f>IF($E578&gt;0,DD581/$E578,"-")</f>
        <v>#N/A</v>
      </c>
      <c r="DE584" s="1109"/>
      <c r="DF584" s="1108" t="e">
        <f>IF($E578&gt;0,DF581/$E578,"-")</f>
        <v>#N/A</v>
      </c>
      <c r="DG584" s="1109"/>
      <c r="DH584" s="1108" t="e">
        <f>IF($E578&gt;0,DH581/$E578,"-")</f>
        <v>#N/A</v>
      </c>
      <c r="DI584" s="1109"/>
      <c r="DJ584" s="1115" t="e">
        <f>IF($E578&gt;0,DJ581/$E578,"-")</f>
        <v>#N/A</v>
      </c>
      <c r="DK584" s="1116"/>
      <c r="DL584" s="1108" t="e">
        <f>IF($E578&gt;0,DL581/$E578,"-")</f>
        <v>#N/A</v>
      </c>
      <c r="DM584" s="1109"/>
      <c r="DN584" s="1108" t="e">
        <f>IF($E578&gt;0,DN581/$E578,"-")</f>
        <v>#N/A</v>
      </c>
      <c r="DO584" s="1109"/>
      <c r="DP584" s="1108" t="e">
        <f>IF($E578&gt;0,DP581/$E578,"-")</f>
        <v>#N/A</v>
      </c>
      <c r="DQ584" s="1109"/>
      <c r="DR584" s="1108" t="e">
        <f>IF($E578&gt;0,DR581/$E578,"-")</f>
        <v>#N/A</v>
      </c>
      <c r="DS584" s="1109"/>
      <c r="DT584" s="1108" t="e">
        <f>IF($E578&gt;0,DT581/$E578,"-")</f>
        <v>#N/A</v>
      </c>
      <c r="DU584" s="1109"/>
      <c r="DV584" s="1108" t="e">
        <f>IF($E578&gt;0,DV581/$E578,"-")</f>
        <v>#N/A</v>
      </c>
      <c r="DW584" s="1109"/>
      <c r="DX584" s="1108" t="e">
        <f>IF($E578&gt;0,DX581/$E578,"-")</f>
        <v>#N/A</v>
      </c>
      <c r="DY584" s="1109"/>
      <c r="DZ584" s="1108" t="e">
        <f>IF($E578&gt;0,DZ581/$E578,"-")</f>
        <v>#N/A</v>
      </c>
      <c r="EA584" s="1109"/>
      <c r="EB584" s="1108" t="e">
        <f>IF($E578&gt;0,EB581/$E578,"-")</f>
        <v>#N/A</v>
      </c>
      <c r="EC584" s="1109"/>
      <c r="ED584" s="1108" t="e">
        <f>IF($E578&gt;0,ED581/$E578,"-")</f>
        <v>#N/A</v>
      </c>
      <c r="EE584" s="1109"/>
      <c r="EF584" s="1108" t="e">
        <f>IF($E578&gt;0,EF581/$E578,"-")</f>
        <v>#N/A</v>
      </c>
      <c r="EG584" s="1109"/>
      <c r="EH584" s="1108" t="e">
        <f>IF($E578&gt;0,EH581/$E578,"-")</f>
        <v>#N/A</v>
      </c>
      <c r="EI584" s="1109"/>
      <c r="EJ584" s="1108" t="e">
        <f>IF($E578&gt;0,EJ581/$E578,"-")</f>
        <v>#N/A</v>
      </c>
      <c r="EK584" s="1109"/>
      <c r="EL584" s="1108" t="e">
        <f>IF($E578&gt;0,EL581/$E578,"-")</f>
        <v>#N/A</v>
      </c>
      <c r="EM584" s="1109"/>
      <c r="EN584" s="1108" t="e">
        <f>IF($E578&gt;0,EN581/$E578,"-")</f>
        <v>#N/A</v>
      </c>
      <c r="EO584" s="1109"/>
      <c r="EP584" s="1108" t="e">
        <f>IF($E578&gt;0,EP581/$E578,"-")</f>
        <v>#N/A</v>
      </c>
      <c r="EQ584" s="1109"/>
      <c r="ER584" s="1108" t="e">
        <f>IF($E578&gt;0,ER581/$E578,"-")</f>
        <v>#N/A</v>
      </c>
      <c r="ES584" s="1109"/>
      <c r="ET584" s="1108" t="e">
        <f>IF($E578&gt;0,ET581/$E578,"-")</f>
        <v>#N/A</v>
      </c>
      <c r="EU584" s="1109"/>
      <c r="EV584" s="1108" t="e">
        <f>IF($E578&gt;0,EV581/$E578,"-")</f>
        <v>#N/A</v>
      </c>
      <c r="EW584" s="1109"/>
      <c r="EX584" s="1108" t="e">
        <f>IF($E578&gt;0,EX581/$E578,"-")</f>
        <v>#N/A</v>
      </c>
      <c r="EY584" s="1109"/>
      <c r="EZ584" s="1108" t="e">
        <f>IF($E578&gt;0,EZ581/$E578,"-")</f>
        <v>#N/A</v>
      </c>
      <c r="FA584" s="1109"/>
      <c r="FB584" s="1108" t="e">
        <f>IF($E578&gt;0,FB581/$E578,"-")</f>
        <v>#N/A</v>
      </c>
      <c r="FC584" s="1109"/>
      <c r="FD584" s="1108" t="e">
        <f>IF($E578&gt;0,FD581/$E578,"-")</f>
        <v>#N/A</v>
      </c>
      <c r="FE584" s="1109"/>
      <c r="FF584" s="1108" t="e">
        <f>IF($E578&gt;0,FF581/$E578,"-")</f>
        <v>#N/A</v>
      </c>
      <c r="FG584" s="1109"/>
      <c r="FH584" s="1108" t="e">
        <f>IF($E578&gt;0,FH581/$E578,"-")</f>
        <v>#N/A</v>
      </c>
      <c r="FI584" s="1109"/>
      <c r="FJ584" s="1108" t="e">
        <f>IF($E578&gt;0,FJ581/$E578,"-")</f>
        <v>#N/A</v>
      </c>
      <c r="FK584" s="1109"/>
      <c r="FL584" s="1108" t="e">
        <f>IF($E578&gt;0,FL581/$E578,"-")</f>
        <v>#N/A</v>
      </c>
      <c r="FM584" s="1109"/>
      <c r="FN584" s="1108" t="e">
        <f>IF($E578&gt;0,FN581/$E578,"-")</f>
        <v>#N/A</v>
      </c>
      <c r="FO584" s="1109"/>
      <c r="FP584" s="1108" t="e">
        <f>IF($E578&gt;0,FP581/$E578,"-")</f>
        <v>#N/A</v>
      </c>
      <c r="FQ584" s="1109"/>
      <c r="FR584" s="1108" t="e">
        <f>IF($E578&gt;0,FR581/$E578,"-")</f>
        <v>#N/A</v>
      </c>
      <c r="FS584" s="1109"/>
      <c r="FT584" s="1108" t="e">
        <f>IF($E578&gt;0,FT581/$E578,"-")</f>
        <v>#N/A</v>
      </c>
      <c r="FU584" s="1109"/>
      <c r="FV584" s="1108" t="e">
        <f>IF($E578&gt;0,FV581/$E578,"-")</f>
        <v>#N/A</v>
      </c>
      <c r="FW584" s="1109"/>
      <c r="FX584" s="1108" t="e">
        <f>IF($E578&gt;0,FX581/$E578,"-")</f>
        <v>#N/A</v>
      </c>
      <c r="FY584" s="1109"/>
      <c r="FZ584" s="1108" t="e">
        <f>IF($E578&gt;0,FZ581/$E578,"-")</f>
        <v>#N/A</v>
      </c>
      <c r="GA584" s="1109"/>
      <c r="GB584" s="1108" t="e">
        <f>IF($E578&gt;0,GB581/$E578,"-")</f>
        <v>#N/A</v>
      </c>
      <c r="GC584" s="1109"/>
      <c r="GD584" s="1108" t="e">
        <f>IF($E578&gt;0,GD581/$E578,"-")</f>
        <v>#N/A</v>
      </c>
      <c r="GE584" s="1109"/>
      <c r="GF584" s="1108" t="e">
        <f>IF($E578&gt;0,GF581/$E578,"-")</f>
        <v>#N/A</v>
      </c>
      <c r="GG584" s="1109"/>
      <c r="GH584" s="1108" t="e">
        <f>IF($E578&gt;0,GH581/$E578,"-")</f>
        <v>#N/A</v>
      </c>
      <c r="GI584" s="1109"/>
      <c r="GJ584" s="1108" t="e">
        <f>IF($E578&gt;0,GJ581/$E578,"-")</f>
        <v>#N/A</v>
      </c>
      <c r="GK584" s="1109"/>
      <c r="GL584" s="1108" t="e">
        <f>IF($E578&gt;0,GL581/$E578,"-")</f>
        <v>#N/A</v>
      </c>
      <c r="GM584" s="1109"/>
      <c r="GN584" s="1108" t="e">
        <f>IF($E578&gt;0,GN581/$E578,"-")</f>
        <v>#N/A</v>
      </c>
      <c r="GO584" s="1109"/>
      <c r="GP584" s="1108" t="e">
        <f>IF($E578&gt;0,GP581/$E578,"-")</f>
        <v>#N/A</v>
      </c>
      <c r="GQ584" s="1109"/>
      <c r="GR584" s="1108" t="e">
        <f>IF($E578&gt;0,GR581/$E578,"-")</f>
        <v>#N/A</v>
      </c>
      <c r="GS584" s="1109"/>
      <c r="GT584" s="1108" t="e">
        <f>IF($E578&gt;0,GT581/$E578,"-")</f>
        <v>#N/A</v>
      </c>
      <c r="GU584" s="1109"/>
      <c r="GV584" s="1108" t="e">
        <f t="shared" ref="GV584" si="2399">IF($E578&gt;0,GV581/$E578,"-")</f>
        <v>#N/A</v>
      </c>
      <c r="GW584" s="1109"/>
      <c r="GX584" s="1108" t="e">
        <f t="shared" ref="GX584" si="2400">IF($E578&gt;0,GX581/$E578,"-")</f>
        <v>#N/A</v>
      </c>
      <c r="GY584" s="1109"/>
      <c r="GZ584" s="1108" t="e">
        <f t="shared" ref="GZ584" si="2401">IF($E578&gt;0,GZ581/$E578,"-")</f>
        <v>#N/A</v>
      </c>
      <c r="HA584" s="1109"/>
      <c r="HB584" s="1108" t="e">
        <f>IF($E578&gt;0,HB581/$E578,"-")</f>
        <v>#N/A</v>
      </c>
      <c r="HC584" s="1109"/>
      <c r="HD584" s="1108" t="e">
        <f t="shared" ref="HD584" si="2402">IF($E578&gt;0,HD581/$E578,"-")</f>
        <v>#N/A</v>
      </c>
      <c r="HE584" s="1109"/>
      <c r="HF584" s="1108" t="e">
        <f t="shared" ref="HF584" si="2403">IF($E578&gt;0,HF581/$E578,"-")</f>
        <v>#N/A</v>
      </c>
      <c r="HG584" s="1109"/>
      <c r="HH584" s="1108" t="e">
        <f t="shared" ref="HH584" si="2404">IF($E578&gt;0,HH581/$E578,"-")</f>
        <v>#N/A</v>
      </c>
      <c r="HI584" s="1109"/>
    </row>
    <row r="585" spans="1:217" ht="12.75" hidden="1" customHeight="1">
      <c r="A585" s="1139"/>
      <c r="B585" s="1140"/>
      <c r="C585" s="1139"/>
      <c r="D585" s="1141"/>
      <c r="E585" s="1141"/>
      <c r="F585" s="1142"/>
      <c r="G585" s="1141"/>
      <c r="H585" s="733"/>
      <c r="I585" s="1143"/>
      <c r="J585" s="1144"/>
      <c r="K585" s="846" t="s">
        <v>386</v>
      </c>
      <c r="L585" s="1110" t="e">
        <f>IF($E578&gt;0,L583/$E578,"-")</f>
        <v>#N/A</v>
      </c>
      <c r="M585" s="1111"/>
      <c r="N585" s="1110" t="e">
        <f>IF($E578&gt;0,N583/$E578,"-")</f>
        <v>#N/A</v>
      </c>
      <c r="O585" s="1111"/>
      <c r="P585" s="1110" t="e">
        <f>IF($E578&gt;0,P583/$E578,"-")</f>
        <v>#N/A</v>
      </c>
      <c r="Q585" s="1111"/>
      <c r="R585" s="1110" t="e">
        <f>IF($E578&gt;0,R583/$E578,"-")</f>
        <v>#N/A</v>
      </c>
      <c r="S585" s="1111"/>
      <c r="T585" s="1110" t="e">
        <f>IF($E578&gt;0,T583/$E578,"-")</f>
        <v>#N/A</v>
      </c>
      <c r="U585" s="1111"/>
      <c r="V585" s="1110" t="e">
        <f>IF($E578&gt;0,V583/$E578,"-")</f>
        <v>#N/A</v>
      </c>
      <c r="W585" s="1111"/>
      <c r="X585" s="1110" t="e">
        <f>IF($E578&gt;0,X583/$E578,"-")</f>
        <v>#N/A</v>
      </c>
      <c r="Y585" s="1111"/>
      <c r="Z585" s="1110" t="e">
        <f>IF($E578&gt;0,Z583/$E578,"-")</f>
        <v>#N/A</v>
      </c>
      <c r="AA585" s="1111"/>
      <c r="AB585" s="1110" t="e">
        <f>IF($E578&gt;0,AB583/$E578,"-")</f>
        <v>#N/A</v>
      </c>
      <c r="AC585" s="1111"/>
      <c r="AD585" s="1110" t="e">
        <f>IF($E578&gt;0,AD583/$E578,"-")</f>
        <v>#N/A</v>
      </c>
      <c r="AE585" s="1111"/>
      <c r="AF585" s="1110" t="e">
        <f>IF($E578&gt;0,AF583/$E578,"-")</f>
        <v>#N/A</v>
      </c>
      <c r="AG585" s="1111"/>
      <c r="AH585" s="1110" t="e">
        <f>IF($E578&gt;0,AH583/$E578,"-")</f>
        <v>#N/A</v>
      </c>
      <c r="AI585" s="1111"/>
      <c r="AJ585" s="1110" t="e">
        <f>IF($E578&gt;0,AJ583/$E578,"-")</f>
        <v>#N/A</v>
      </c>
      <c r="AK585" s="1111"/>
      <c r="AL585" s="1110" t="e">
        <f>IF($E578&gt;0,AL583/$E578,"-")</f>
        <v>#N/A</v>
      </c>
      <c r="AM585" s="1111"/>
      <c r="AN585" s="1110" t="e">
        <f>IF($E578&gt;0,AN583/$E578,"-")</f>
        <v>#N/A</v>
      </c>
      <c r="AO585" s="1111"/>
      <c r="AP585" s="1110" t="e">
        <f>IF($E578&gt;0,AP583/$E578,"-")</f>
        <v>#N/A</v>
      </c>
      <c r="AQ585" s="1111"/>
      <c r="AR585" s="1110" t="e">
        <f>IF($E578&gt;0,AR583/$E578,"-")</f>
        <v>#N/A</v>
      </c>
      <c r="AS585" s="1111"/>
      <c r="AT585" s="1110" t="e">
        <f>IF($E578&gt;0,AT583/$E578,"-")</f>
        <v>#N/A</v>
      </c>
      <c r="AU585" s="1111"/>
      <c r="AV585" s="1110" t="e">
        <f>IF($E578&gt;0,AV583/$E578,"-")</f>
        <v>#N/A</v>
      </c>
      <c r="AW585" s="1111"/>
      <c r="AX585" s="1110" t="e">
        <f>IF($E578&gt;0,AX583/$E578,"-")</f>
        <v>#N/A</v>
      </c>
      <c r="AY585" s="1111"/>
      <c r="AZ585" s="1110" t="e">
        <f>IF($E578&gt;0,AZ583/$E578,"-")</f>
        <v>#N/A</v>
      </c>
      <c r="BA585" s="1111"/>
      <c r="BB585" s="1110" t="e">
        <f>IF($E578&gt;0,BB583/$E578,"-")</f>
        <v>#N/A</v>
      </c>
      <c r="BC585" s="1111"/>
      <c r="BD585" s="1110" t="e">
        <f>IF($E578&gt;0,BD583/$E578,"-")</f>
        <v>#N/A</v>
      </c>
      <c r="BE585" s="1111"/>
      <c r="BF585" s="1110" t="e">
        <f>IF($E578&gt;0,BF583/$E578,"-")</f>
        <v>#N/A</v>
      </c>
      <c r="BG585" s="1111"/>
      <c r="BH585" s="1110" t="e">
        <f>IF($E578&gt;0,BH583/$E578,"-")</f>
        <v>#N/A</v>
      </c>
      <c r="BI585" s="1111"/>
      <c r="BJ585" s="1110" t="e">
        <f>IF($E578&gt;0,BJ583/$E578,"-")</f>
        <v>#N/A</v>
      </c>
      <c r="BK585" s="1111"/>
      <c r="BL585" s="1110" t="e">
        <f>IF($E578&gt;0,BL583/$E578,"-")</f>
        <v>#N/A</v>
      </c>
      <c r="BM585" s="1111"/>
      <c r="BN585" s="1110" t="e">
        <f>IF($E578&gt;0,BN583/$E578,"-")</f>
        <v>#N/A</v>
      </c>
      <c r="BO585" s="1111"/>
      <c r="BP585" s="1110" t="e">
        <f>IF($E578&gt;0,BP583/$E578,"-")</f>
        <v>#N/A</v>
      </c>
      <c r="BQ585" s="1111"/>
      <c r="BR585" s="1107" t="e">
        <f>IF($E578&gt;0,BR583/$E578,"-")</f>
        <v>#N/A</v>
      </c>
      <c r="BS585" s="1107"/>
      <c r="BT585" s="1107" t="e">
        <f>IF($E578&gt;0,BT583/$E578,"-")</f>
        <v>#N/A</v>
      </c>
      <c r="BU585" s="1107"/>
      <c r="BV585" s="1107" t="e">
        <f>IF($E578&gt;0,BV583/$E578,"-")</f>
        <v>#N/A</v>
      </c>
      <c r="BW585" s="1107"/>
      <c r="BX585" s="1107" t="e">
        <f>IF($E578&gt;0,BX583/$E578,"-")</f>
        <v>#N/A</v>
      </c>
      <c r="BY585" s="1107"/>
      <c r="BZ585" s="1107" t="e">
        <f>IF($E578&gt;0,BZ583/$E578,"-")</f>
        <v>#N/A</v>
      </c>
      <c r="CA585" s="1107"/>
      <c r="CB585" s="1107" t="e">
        <f>IF($E578&gt;0,CB583/$E578,"-")</f>
        <v>#N/A</v>
      </c>
      <c r="CC585" s="1107"/>
      <c r="CD585" s="1107" t="e">
        <f>IF($E578&gt;0,CD583/$E578,"-")</f>
        <v>#N/A</v>
      </c>
      <c r="CE585" s="1107"/>
      <c r="CF585" s="1107" t="e">
        <f>IF($E578&gt;0,CF583/$E578,"-")</f>
        <v>#N/A</v>
      </c>
      <c r="CG585" s="1107"/>
      <c r="CH585" s="1107" t="e">
        <f>IF($E578&gt;0,CH583/$E578,"-")</f>
        <v>#N/A</v>
      </c>
      <c r="CI585" s="1107"/>
      <c r="CJ585" s="1107" t="e">
        <f>IF($E578&gt;0,CJ583/$E578,"-")</f>
        <v>#N/A</v>
      </c>
      <c r="CK585" s="1107"/>
      <c r="CL585" s="1107" t="e">
        <f>IF($E578&gt;0,CL583/$E578,"-")</f>
        <v>#N/A</v>
      </c>
      <c r="CM585" s="1107"/>
      <c r="CN585" s="1107" t="e">
        <f>IF($E578&gt;0,CN583/$E578,"-")</f>
        <v>#N/A</v>
      </c>
      <c r="CO585" s="1107"/>
      <c r="CP585" s="1107" t="e">
        <f>IF($E578&gt;0,CP583/$E578,"-")</f>
        <v>#N/A</v>
      </c>
      <c r="CQ585" s="1107"/>
      <c r="CR585" s="1107" t="e">
        <f>IF($E578&gt;0,CR583/$E578,"-")</f>
        <v>#N/A</v>
      </c>
      <c r="CS585" s="1107"/>
      <c r="CT585" s="1107" t="e">
        <f>IF($E578&gt;0,CT583/$E578,"-")</f>
        <v>#N/A</v>
      </c>
      <c r="CU585" s="1107"/>
      <c r="CV585" s="1107" t="e">
        <f>IF($E578&gt;0,CV583/$E578,"-")</f>
        <v>#N/A</v>
      </c>
      <c r="CW585" s="1107"/>
      <c r="CX585" s="1107" t="e">
        <f>IF($E578&gt;0,CX583/$E578,"-")</f>
        <v>#N/A</v>
      </c>
      <c r="CY585" s="1107"/>
      <c r="CZ585" s="1107" t="e">
        <f>IF($E578&gt;0,CZ583/$E578,"-")</f>
        <v>#N/A</v>
      </c>
      <c r="DA585" s="1107"/>
      <c r="DB585" s="1107" t="e">
        <f>IF($E578&gt;0,DB583/$E578,"-")</f>
        <v>#N/A</v>
      </c>
      <c r="DC585" s="1107"/>
      <c r="DD585" s="1107" t="e">
        <f>IF($E578&gt;0,DD583/$E578,"-")</f>
        <v>#N/A</v>
      </c>
      <c r="DE585" s="1107"/>
      <c r="DF585" s="1107" t="e">
        <f>IF($E578&gt;0,DF583/$E578,"-")</f>
        <v>#N/A</v>
      </c>
      <c r="DG585" s="1107"/>
      <c r="DH585" s="1107" t="e">
        <f>IF($E578&gt;0,DH583/$E578,"-")</f>
        <v>#N/A</v>
      </c>
      <c r="DI585" s="1107"/>
      <c r="DJ585" s="1112" t="e">
        <f>IF($E578&gt;0,DJ583/$E578,"-")</f>
        <v>#N/A</v>
      </c>
      <c r="DK585" s="1112"/>
      <c r="DL585" s="1107" t="e">
        <f>IF($E578&gt;0,DL583/$E578,"-")</f>
        <v>#N/A</v>
      </c>
      <c r="DM585" s="1107"/>
      <c r="DN585" s="1107" t="e">
        <f>IF($E578&gt;0,DN583/$E578,"-")</f>
        <v>#N/A</v>
      </c>
      <c r="DO585" s="1107"/>
      <c r="DP585" s="1107" t="e">
        <f>IF($E578&gt;0,DP583/$E578,"-")</f>
        <v>#N/A</v>
      </c>
      <c r="DQ585" s="1107"/>
      <c r="DR585" s="1107" t="e">
        <f>IF($E578&gt;0,DR583/$E578,"-")</f>
        <v>#N/A</v>
      </c>
      <c r="DS585" s="1107"/>
      <c r="DT585" s="1107" t="e">
        <f>IF($E578&gt;0,DT583/$E578,"-")</f>
        <v>#N/A</v>
      </c>
      <c r="DU585" s="1107"/>
      <c r="DV585" s="1107" t="e">
        <f>IF($E578&gt;0,DV583/$E578,"-")</f>
        <v>#N/A</v>
      </c>
      <c r="DW585" s="1107"/>
      <c r="DX585" s="1107" t="e">
        <f>IF($E578&gt;0,DX583/$E578,"-")</f>
        <v>#N/A</v>
      </c>
      <c r="DY585" s="1107"/>
      <c r="DZ585" s="1107" t="e">
        <f>IF($E578&gt;0,DZ583/$E578,"-")</f>
        <v>#N/A</v>
      </c>
      <c r="EA585" s="1107"/>
      <c r="EB585" s="1107" t="e">
        <f>IF($E578&gt;0,EB583/$E578,"-")</f>
        <v>#N/A</v>
      </c>
      <c r="EC585" s="1107"/>
      <c r="ED585" s="1107" t="e">
        <f>IF($E578&gt;0,ED583/$E578,"-")</f>
        <v>#N/A</v>
      </c>
      <c r="EE585" s="1107"/>
      <c r="EF585" s="1107" t="e">
        <f>IF($E578&gt;0,EF583/$E578,"-")</f>
        <v>#N/A</v>
      </c>
      <c r="EG585" s="1107"/>
      <c r="EH585" s="1107" t="e">
        <f>IF($E578&gt;0,EH583/$E578,"-")</f>
        <v>#N/A</v>
      </c>
      <c r="EI585" s="1107"/>
      <c r="EJ585" s="1107" t="e">
        <f>IF($E578&gt;0,EJ583/$E578,"-")</f>
        <v>#N/A</v>
      </c>
      <c r="EK585" s="1107"/>
      <c r="EL585" s="1107" t="e">
        <f>IF($E578&gt;0,EL583/$E578,"-")</f>
        <v>#N/A</v>
      </c>
      <c r="EM585" s="1107"/>
      <c r="EN585" s="1107" t="e">
        <f>IF($E578&gt;0,EN583/$E578,"-")</f>
        <v>#N/A</v>
      </c>
      <c r="EO585" s="1107"/>
      <c r="EP585" s="1107" t="e">
        <f>IF($E578&gt;0,EP583/$E578,"-")</f>
        <v>#N/A</v>
      </c>
      <c r="EQ585" s="1107"/>
      <c r="ER585" s="1107" t="e">
        <f>IF($E578&gt;0,ER583/$E578,"-")</f>
        <v>#N/A</v>
      </c>
      <c r="ES585" s="1107"/>
      <c r="ET585" s="1107" t="e">
        <f>IF($E578&gt;0,ET583/$E578,"-")</f>
        <v>#N/A</v>
      </c>
      <c r="EU585" s="1107"/>
      <c r="EV585" s="1107" t="e">
        <f>IF($E578&gt;0,EV583/$E578,"-")</f>
        <v>#N/A</v>
      </c>
      <c r="EW585" s="1107"/>
      <c r="EX585" s="1107" t="e">
        <f>IF($E578&gt;0,EX583/$E578,"-")</f>
        <v>#N/A</v>
      </c>
      <c r="EY585" s="1107"/>
      <c r="EZ585" s="1107" t="e">
        <f>IF($E578&gt;0,EZ583/$E578,"-")</f>
        <v>#N/A</v>
      </c>
      <c r="FA585" s="1107"/>
      <c r="FB585" s="1107" t="e">
        <f>IF($E578&gt;0,FB583/$E578,"-")</f>
        <v>#N/A</v>
      </c>
      <c r="FC585" s="1107"/>
      <c r="FD585" s="1107" t="e">
        <f>IF($E578&gt;0,FD583/$E578,"-")</f>
        <v>#N/A</v>
      </c>
      <c r="FE585" s="1107"/>
      <c r="FF585" s="1107" t="e">
        <f>IF($E578&gt;0,FF583/$E578,"-")</f>
        <v>#N/A</v>
      </c>
      <c r="FG585" s="1107"/>
      <c r="FH585" s="1107" t="e">
        <f>IF($E578&gt;0,FH583/$E578,"-")</f>
        <v>#N/A</v>
      </c>
      <c r="FI585" s="1107"/>
      <c r="FJ585" s="1107" t="e">
        <f>IF($E578&gt;0,FJ583/$E578,"-")</f>
        <v>#N/A</v>
      </c>
      <c r="FK585" s="1107"/>
      <c r="FL585" s="1107" t="e">
        <f>IF($E578&gt;0,FL583/$E578,"-")</f>
        <v>#N/A</v>
      </c>
      <c r="FM585" s="1107"/>
      <c r="FN585" s="1107" t="e">
        <f>IF($E578&gt;0,FN583/$E578,"-")</f>
        <v>#N/A</v>
      </c>
      <c r="FO585" s="1107"/>
      <c r="FP585" s="1107" t="e">
        <f>IF($E578&gt;0,FP583/$E578,"-")</f>
        <v>#N/A</v>
      </c>
      <c r="FQ585" s="1107"/>
      <c r="FR585" s="1107" t="e">
        <f>IF($E578&gt;0,FR583/$E578,"-")</f>
        <v>#N/A</v>
      </c>
      <c r="FS585" s="1107"/>
      <c r="FT585" s="1107" t="e">
        <f>IF($E578&gt;0,FT583/$E578,"-")</f>
        <v>#N/A</v>
      </c>
      <c r="FU585" s="1107"/>
      <c r="FV585" s="1107" t="e">
        <f>IF($E578&gt;0,FV583/$E578,"-")</f>
        <v>#N/A</v>
      </c>
      <c r="FW585" s="1107"/>
      <c r="FX585" s="1107" t="e">
        <f>IF($E578&gt;0,FX583/$E578,"-")</f>
        <v>#N/A</v>
      </c>
      <c r="FY585" s="1107"/>
      <c r="FZ585" s="1107" t="e">
        <f>IF($E578&gt;0,FZ583/$E578,"-")</f>
        <v>#N/A</v>
      </c>
      <c r="GA585" s="1107"/>
      <c r="GB585" s="1107" t="e">
        <f>IF($E578&gt;0,GB583/$E578,"-")</f>
        <v>#N/A</v>
      </c>
      <c r="GC585" s="1107"/>
      <c r="GD585" s="1107" t="e">
        <f>IF($E578&gt;0,GD583/$E578,"-")</f>
        <v>#N/A</v>
      </c>
      <c r="GE585" s="1107"/>
      <c r="GF585" s="1107" t="e">
        <f>IF($E578&gt;0,GF583/$E578,"-")</f>
        <v>#N/A</v>
      </c>
      <c r="GG585" s="1107"/>
      <c r="GH585" s="1107" t="e">
        <f>IF($E578&gt;0,GH583/$E578,"-")</f>
        <v>#N/A</v>
      </c>
      <c r="GI585" s="1107"/>
      <c r="GJ585" s="1107" t="e">
        <f>IF($E578&gt;0,GJ583/$E578,"-")</f>
        <v>#N/A</v>
      </c>
      <c r="GK585" s="1107"/>
      <c r="GL585" s="1107" t="e">
        <f>IF($E578&gt;0,GL583/$E578,"-")</f>
        <v>#N/A</v>
      </c>
      <c r="GM585" s="1107"/>
      <c r="GN585" s="1107" t="e">
        <f>IF($E578&gt;0,GN583/$E578,"-")</f>
        <v>#N/A</v>
      </c>
      <c r="GO585" s="1107"/>
      <c r="GP585" s="1107" t="e">
        <f>IF($E578&gt;0,GP583/$E578,"-")</f>
        <v>#N/A</v>
      </c>
      <c r="GQ585" s="1107"/>
      <c r="GR585" s="1107" t="e">
        <f>IF($E578&gt;0,GR583/$E578,"-")</f>
        <v>#N/A</v>
      </c>
      <c r="GS585" s="1107"/>
      <c r="GT585" s="1107" t="e">
        <f>IF($E578&gt;0,GT583/$E578,"-")</f>
        <v>#N/A</v>
      </c>
      <c r="GU585" s="1107"/>
      <c r="GV585" s="1107" t="e">
        <f t="shared" ref="GV585" si="2405">IF($E578&gt;0,GV583/$E578,"-")</f>
        <v>#N/A</v>
      </c>
      <c r="GW585" s="1107"/>
      <c r="GX585" s="1107" t="e">
        <f t="shared" ref="GX585" si="2406">IF($E578&gt;0,GX583/$E578,"-")</f>
        <v>#N/A</v>
      </c>
      <c r="GY585" s="1107"/>
      <c r="GZ585" s="1107" t="e">
        <f t="shared" ref="GZ585" si="2407">IF($E578&gt;0,GZ583/$E578,"-")</f>
        <v>#N/A</v>
      </c>
      <c r="HA585" s="1107"/>
      <c r="HB585" s="1107" t="e">
        <f>IF($E578&gt;0,HB583/$E578,"-")</f>
        <v>#N/A</v>
      </c>
      <c r="HC585" s="1107"/>
      <c r="HD585" s="1107" t="e">
        <f t="shared" ref="HD585" si="2408">IF($E578&gt;0,HD583/$E578,"-")</f>
        <v>#N/A</v>
      </c>
      <c r="HE585" s="1107"/>
      <c r="HF585" s="1107" t="e">
        <f t="shared" ref="HF585" si="2409">IF($E578&gt;0,HF583/$E578,"-")</f>
        <v>#N/A</v>
      </c>
      <c r="HG585" s="1107"/>
      <c r="HH585" s="1107" t="e">
        <f t="shared" ref="HH585" si="2410">IF($E578&gt;0,HH583/$E578,"-")</f>
        <v>#N/A</v>
      </c>
      <c r="HI585" s="1107"/>
    </row>
    <row r="586" spans="1:217" s="5" customFormat="1" ht="15" hidden="1" customHeight="1">
      <c r="A586" s="677"/>
      <c r="B586" s="678"/>
      <c r="C586" s="678"/>
      <c r="D586" s="679"/>
      <c r="E586" s="679"/>
      <c r="F586" s="678"/>
      <c r="G586" s="678"/>
      <c r="H586" s="678"/>
      <c r="I586" s="678"/>
      <c r="J586" s="678"/>
      <c r="K586" s="678"/>
      <c r="L586" s="1178"/>
      <c r="M586" s="1178"/>
      <c r="N586" s="1178"/>
      <c r="O586" s="1178"/>
      <c r="P586" s="1178"/>
      <c r="Q586" s="1178"/>
      <c r="R586" s="1178"/>
      <c r="S586" s="1192"/>
      <c r="T586" s="1180"/>
      <c r="U586" s="1178"/>
      <c r="V586" s="1178"/>
      <c r="W586" s="1178"/>
      <c r="X586" s="1178"/>
      <c r="Y586" s="1178"/>
      <c r="Z586" s="1178"/>
      <c r="AA586" s="1192"/>
      <c r="AB586" s="1180"/>
      <c r="AC586" s="1178"/>
      <c r="AD586" s="1178"/>
      <c r="AE586" s="1178"/>
      <c r="AF586" s="1178"/>
      <c r="AG586" s="1178"/>
      <c r="AH586" s="1178"/>
      <c r="AI586" s="1192"/>
      <c r="AJ586" s="1180"/>
      <c r="AK586" s="1178"/>
      <c r="AL586" s="1178"/>
      <c r="AM586" s="1178"/>
      <c r="AN586" s="1178"/>
      <c r="AO586" s="1178"/>
      <c r="AP586" s="1178"/>
      <c r="AQ586" s="1192"/>
      <c r="AR586" s="1180"/>
      <c r="AS586" s="1178"/>
      <c r="AT586" s="831"/>
      <c r="AU586" s="831"/>
      <c r="AV586" s="831"/>
      <c r="AW586" s="831"/>
      <c r="AX586" s="831"/>
      <c r="AY586" s="832"/>
      <c r="AZ586" s="833"/>
      <c r="BA586" s="831"/>
      <c r="BB586" s="831"/>
      <c r="BC586" s="831"/>
      <c r="BD586" s="831"/>
      <c r="BE586" s="831"/>
      <c r="BF586" s="831"/>
      <c r="BG586" s="832"/>
      <c r="BH586" s="833"/>
      <c r="BI586" s="831"/>
      <c r="BJ586" s="831"/>
      <c r="BK586" s="831"/>
      <c r="BL586" s="831"/>
      <c r="BM586" s="831"/>
      <c r="BN586" s="831"/>
      <c r="BO586" s="832"/>
      <c r="BP586" s="833"/>
      <c r="BQ586" s="831"/>
      <c r="BR586" s="831"/>
      <c r="BS586" s="831"/>
      <c r="BT586" s="831"/>
      <c r="BU586" s="831"/>
      <c r="BV586" s="831"/>
      <c r="BW586" s="832"/>
      <c r="BX586" s="833"/>
      <c r="BY586" s="831"/>
      <c r="BZ586" s="831"/>
      <c r="CA586" s="831"/>
      <c r="CB586" s="831"/>
      <c r="CC586" s="831"/>
      <c r="CD586" s="1178"/>
      <c r="CE586" s="1179"/>
      <c r="CF586" s="1180"/>
      <c r="CG586" s="1181"/>
      <c r="CH586" s="1178"/>
      <c r="CI586" s="1181"/>
      <c r="CJ586" s="1178"/>
      <c r="CK586" s="1181"/>
      <c r="CL586" s="1178"/>
      <c r="CM586" s="1179"/>
      <c r="CN586" s="1180"/>
      <c r="CO586" s="1181"/>
      <c r="CP586" s="1182"/>
      <c r="CQ586" s="1183"/>
      <c r="CR586" s="1182"/>
      <c r="CS586" s="1183"/>
      <c r="CT586" s="834"/>
      <c r="CU586" s="835"/>
      <c r="CV586" s="836"/>
      <c r="CW586" s="834"/>
      <c r="CX586" s="834"/>
      <c r="CY586" s="834"/>
      <c r="CZ586" s="834"/>
      <c r="DA586" s="834"/>
      <c r="DB586" s="834"/>
      <c r="DC586" s="835"/>
      <c r="DD586" s="836"/>
      <c r="DE586" s="834"/>
      <c r="DF586" s="834"/>
      <c r="DG586" s="834"/>
      <c r="DH586" s="834"/>
      <c r="DI586" s="834"/>
      <c r="DJ586" s="977"/>
      <c r="DK586" s="977"/>
      <c r="DL586" s="836"/>
      <c r="DM586" s="834"/>
      <c r="DN586" s="834"/>
      <c r="DO586" s="834"/>
      <c r="DP586" s="834"/>
      <c r="DQ586" s="834"/>
      <c r="DR586" s="834"/>
      <c r="DS586" s="835"/>
      <c r="DT586" s="836"/>
      <c r="DU586" s="834"/>
      <c r="DV586" s="834"/>
      <c r="DW586" s="834"/>
      <c r="DX586" s="834"/>
      <c r="DY586" s="834"/>
      <c r="DZ586" s="834"/>
      <c r="EA586" s="835"/>
      <c r="EB586" s="836"/>
      <c r="EC586" s="834"/>
      <c r="ED586" s="834"/>
      <c r="EE586" s="834"/>
      <c r="EF586" s="834"/>
      <c r="EG586" s="834"/>
      <c r="EH586" s="834"/>
      <c r="EI586" s="835"/>
      <c r="EJ586" s="836"/>
      <c r="EK586" s="834"/>
      <c r="EL586" s="834"/>
      <c r="EM586" s="834"/>
      <c r="EN586" s="834"/>
      <c r="EO586" s="834"/>
      <c r="EP586" s="834"/>
      <c r="EQ586" s="835"/>
      <c r="ER586" s="836"/>
      <c r="ES586" s="834"/>
      <c r="ET586" s="834"/>
      <c r="EU586" s="834"/>
      <c r="EV586" s="834"/>
      <c r="EW586" s="834"/>
      <c r="EX586" s="834"/>
      <c r="EY586" s="835"/>
      <c r="EZ586" s="836"/>
      <c r="FA586" s="834"/>
      <c r="FB586" s="834"/>
      <c r="FC586" s="834"/>
      <c r="FD586" s="834"/>
      <c r="FE586" s="834"/>
      <c r="FF586" s="834"/>
      <c r="FG586" s="835"/>
      <c r="FH586" s="836"/>
      <c r="FI586" s="834"/>
      <c r="FJ586" s="834"/>
      <c r="FK586" s="834"/>
      <c r="FL586" s="834"/>
      <c r="FM586" s="834"/>
      <c r="FN586" s="834"/>
      <c r="FO586" s="835"/>
      <c r="FP586" s="836"/>
      <c r="FQ586" s="834"/>
      <c r="FR586" s="834"/>
      <c r="FS586" s="834"/>
      <c r="FT586" s="834"/>
      <c r="FU586" s="834"/>
      <c r="FV586" s="834"/>
      <c r="FW586" s="835"/>
      <c r="FX586" s="836"/>
      <c r="FY586" s="834"/>
      <c r="FZ586" s="834"/>
      <c r="GA586" s="834"/>
      <c r="GB586" s="834"/>
      <c r="GC586" s="834"/>
      <c r="GD586" s="834"/>
      <c r="GE586" s="835"/>
      <c r="GF586" s="836"/>
      <c r="GG586" s="834"/>
      <c r="GH586" s="834"/>
      <c r="GI586" s="834"/>
      <c r="GJ586" s="834"/>
      <c r="GK586" s="834"/>
      <c r="GL586" s="834"/>
      <c r="GM586" s="835"/>
      <c r="GN586" s="836"/>
      <c r="GO586" s="834"/>
      <c r="GP586" s="834"/>
      <c r="GQ586" s="834"/>
      <c r="GR586" s="834"/>
      <c r="GS586" s="834"/>
      <c r="GT586" s="834"/>
      <c r="GU586" s="835"/>
      <c r="GV586" s="834"/>
      <c r="GW586" s="835"/>
      <c r="GX586" s="834"/>
      <c r="GY586" s="835"/>
      <c r="GZ586" s="834"/>
      <c r="HA586" s="835"/>
      <c r="HB586" s="834"/>
      <c r="HC586" s="835"/>
      <c r="HD586" s="834"/>
      <c r="HE586" s="835"/>
      <c r="HF586" s="834"/>
      <c r="HG586" s="835"/>
      <c r="HH586" s="834"/>
      <c r="HI586" s="835"/>
    </row>
    <row r="587" spans="1:217" ht="12.75" hidden="1" customHeight="1"/>
    <row r="588" spans="1:217" ht="12.75" hidden="1" customHeight="1"/>
  </sheetData>
  <autoFilter ref="A8:B585" xr:uid="{00000000-0009-0000-0000-000002000000}"/>
  <mergeCells count="54230">
    <mergeCell ref="BZ30:CA30"/>
    <mergeCell ref="CH30:CI30"/>
    <mergeCell ref="CJ30:CK30"/>
    <mergeCell ref="CT30:CU30"/>
    <mergeCell ref="DD30:DE30"/>
    <mergeCell ref="DD57:DE57"/>
    <mergeCell ref="DL30:DM30"/>
    <mergeCell ref="DL48:DM48"/>
    <mergeCell ref="DV30:DW30"/>
    <mergeCell ref="DN30:DO30"/>
    <mergeCell ref="EF30:EG30"/>
    <mergeCell ref="HB584:HC584"/>
    <mergeCell ref="HD584:HE584"/>
    <mergeCell ref="HF584:HG584"/>
    <mergeCell ref="HH584:HI584"/>
    <mergeCell ref="HB585:HC585"/>
    <mergeCell ref="HD585:HE585"/>
    <mergeCell ref="HF585:HG585"/>
    <mergeCell ref="HH585:HI585"/>
    <mergeCell ref="GT5:HA5"/>
    <mergeCell ref="GT8:HA8"/>
    <mergeCell ref="HB5:HI5"/>
    <mergeCell ref="HB8:HI8"/>
    <mergeCell ref="HB574:HC574"/>
    <mergeCell ref="HD574:HE574"/>
    <mergeCell ref="HF574:HG574"/>
    <mergeCell ref="HH574:HI574"/>
    <mergeCell ref="HB575:HC575"/>
    <mergeCell ref="HD575:HE575"/>
    <mergeCell ref="HF575:HG575"/>
    <mergeCell ref="HH575:HI575"/>
    <mergeCell ref="HB576:HC576"/>
    <mergeCell ref="HD576:HE576"/>
    <mergeCell ref="HF576:HG576"/>
    <mergeCell ref="HH576:HI576"/>
    <mergeCell ref="HB578:HC578"/>
    <mergeCell ref="HD578:HE578"/>
    <mergeCell ref="HF578:HG578"/>
    <mergeCell ref="HH578:HI578"/>
    <mergeCell ref="HB579:HC579"/>
    <mergeCell ref="HD579:HE579"/>
    <mergeCell ref="HF579:HG579"/>
    <mergeCell ref="HH579:HI579"/>
    <mergeCell ref="HB580:HC580"/>
    <mergeCell ref="HD580:HE580"/>
    <mergeCell ref="HF580:HG580"/>
    <mergeCell ref="HH580:HI580"/>
    <mergeCell ref="HB581:HC581"/>
    <mergeCell ref="HD581:HE581"/>
    <mergeCell ref="HF581:HG581"/>
    <mergeCell ref="HH581:HI581"/>
    <mergeCell ref="HB582:HC582"/>
    <mergeCell ref="HD582:HE582"/>
    <mergeCell ref="HF582:HG582"/>
    <mergeCell ref="HH582:HI582"/>
    <mergeCell ref="HB583:HC583"/>
    <mergeCell ref="HD583:HE583"/>
    <mergeCell ref="HF583:HG583"/>
    <mergeCell ref="HH583:HI583"/>
    <mergeCell ref="HB564:HC564"/>
    <mergeCell ref="HD564:HE564"/>
    <mergeCell ref="HF564:HG564"/>
    <mergeCell ref="HH564:HI564"/>
    <mergeCell ref="HB565:HC565"/>
    <mergeCell ref="HD565:HE565"/>
    <mergeCell ref="HF565:HG565"/>
    <mergeCell ref="HH565:HI565"/>
    <mergeCell ref="HB566:HC566"/>
    <mergeCell ref="HD566:HE566"/>
    <mergeCell ref="HF566:HG566"/>
    <mergeCell ref="HH566:HI566"/>
    <mergeCell ref="HB567:HC567"/>
    <mergeCell ref="HD567:HE567"/>
    <mergeCell ref="HF567:HG567"/>
    <mergeCell ref="HH567:HI567"/>
    <mergeCell ref="HB569:HC569"/>
    <mergeCell ref="HD569:HE569"/>
    <mergeCell ref="HF569:HG569"/>
    <mergeCell ref="HH569:HI569"/>
    <mergeCell ref="HB570:HC570"/>
    <mergeCell ref="HD570:HE570"/>
    <mergeCell ref="HF570:HG570"/>
    <mergeCell ref="HH570:HI570"/>
    <mergeCell ref="HB571:HC571"/>
    <mergeCell ref="HD571:HE571"/>
    <mergeCell ref="HF571:HG571"/>
    <mergeCell ref="HH571:HI571"/>
    <mergeCell ref="HB572:HC572"/>
    <mergeCell ref="HD572:HE572"/>
    <mergeCell ref="HF572:HG572"/>
    <mergeCell ref="HH572:HI572"/>
    <mergeCell ref="HB573:HC573"/>
    <mergeCell ref="HD573:HE573"/>
    <mergeCell ref="HF573:HG573"/>
    <mergeCell ref="HH573:HI573"/>
    <mergeCell ref="HB554:HC554"/>
    <mergeCell ref="HD554:HE554"/>
    <mergeCell ref="HF554:HG554"/>
    <mergeCell ref="HH554:HI554"/>
    <mergeCell ref="HB555:HC555"/>
    <mergeCell ref="HD555:HE555"/>
    <mergeCell ref="HF555:HG555"/>
    <mergeCell ref="HH555:HI555"/>
    <mergeCell ref="HB556:HC556"/>
    <mergeCell ref="HD556:HE556"/>
    <mergeCell ref="HF556:HG556"/>
    <mergeCell ref="HH556:HI556"/>
    <mergeCell ref="HB557:HC557"/>
    <mergeCell ref="HD557:HE557"/>
    <mergeCell ref="HF557:HG557"/>
    <mergeCell ref="HH557:HI557"/>
    <mergeCell ref="HB558:HC558"/>
    <mergeCell ref="HD558:HE558"/>
    <mergeCell ref="HF558:HG558"/>
    <mergeCell ref="HH558:HI558"/>
    <mergeCell ref="HB560:HC560"/>
    <mergeCell ref="HD560:HE560"/>
    <mergeCell ref="HF560:HG560"/>
    <mergeCell ref="HH560:HI560"/>
    <mergeCell ref="HB561:HC561"/>
    <mergeCell ref="HD561:HE561"/>
    <mergeCell ref="HF561:HG561"/>
    <mergeCell ref="HH561:HI561"/>
    <mergeCell ref="HB562:HC562"/>
    <mergeCell ref="HD562:HE562"/>
    <mergeCell ref="HF562:HG562"/>
    <mergeCell ref="HH562:HI562"/>
    <mergeCell ref="HB563:HC563"/>
    <mergeCell ref="HD563:HE563"/>
    <mergeCell ref="HF563:HG563"/>
    <mergeCell ref="HH563:HI563"/>
    <mergeCell ref="HB544:HC544"/>
    <mergeCell ref="HD544:HE544"/>
    <mergeCell ref="HF544:HG544"/>
    <mergeCell ref="HH544:HI544"/>
    <mergeCell ref="HB545:HC545"/>
    <mergeCell ref="HD545:HE545"/>
    <mergeCell ref="HF545:HG545"/>
    <mergeCell ref="HH545:HI545"/>
    <mergeCell ref="HB546:HC546"/>
    <mergeCell ref="HD546:HE546"/>
    <mergeCell ref="HF546:HG546"/>
    <mergeCell ref="HH546:HI546"/>
    <mergeCell ref="HB547:HC547"/>
    <mergeCell ref="HD547:HE547"/>
    <mergeCell ref="HF547:HG547"/>
    <mergeCell ref="HH547:HI547"/>
    <mergeCell ref="HB548:HC548"/>
    <mergeCell ref="HD548:HE548"/>
    <mergeCell ref="HF548:HG548"/>
    <mergeCell ref="HH548:HI548"/>
    <mergeCell ref="HB549:HC549"/>
    <mergeCell ref="HD549:HE549"/>
    <mergeCell ref="HF549:HG549"/>
    <mergeCell ref="HH549:HI549"/>
    <mergeCell ref="HB551:HC551"/>
    <mergeCell ref="HD551:HE551"/>
    <mergeCell ref="HF551:HG551"/>
    <mergeCell ref="HH551:HI551"/>
    <mergeCell ref="HB552:HC552"/>
    <mergeCell ref="HD552:HE552"/>
    <mergeCell ref="HF552:HG552"/>
    <mergeCell ref="HH552:HI552"/>
    <mergeCell ref="HB553:HC553"/>
    <mergeCell ref="HD553:HE553"/>
    <mergeCell ref="HF553:HG553"/>
    <mergeCell ref="HH553:HI553"/>
    <mergeCell ref="HB534:HC534"/>
    <mergeCell ref="HD534:HE534"/>
    <mergeCell ref="HF534:HG534"/>
    <mergeCell ref="HH534:HI534"/>
    <mergeCell ref="HB535:HC535"/>
    <mergeCell ref="HD535:HE535"/>
    <mergeCell ref="HF535:HG535"/>
    <mergeCell ref="HH535:HI535"/>
    <mergeCell ref="HB536:HC536"/>
    <mergeCell ref="HD536:HE536"/>
    <mergeCell ref="HF536:HG536"/>
    <mergeCell ref="HH536:HI536"/>
    <mergeCell ref="HB537:HC537"/>
    <mergeCell ref="HD537:HE537"/>
    <mergeCell ref="HF537:HG537"/>
    <mergeCell ref="HH537:HI537"/>
    <mergeCell ref="HB538:HC538"/>
    <mergeCell ref="HD538:HE538"/>
    <mergeCell ref="HF538:HG538"/>
    <mergeCell ref="HH538:HI538"/>
    <mergeCell ref="HB539:HC539"/>
    <mergeCell ref="HD539:HE539"/>
    <mergeCell ref="HF539:HG539"/>
    <mergeCell ref="HH539:HI539"/>
    <mergeCell ref="HB540:HC540"/>
    <mergeCell ref="HD540:HE540"/>
    <mergeCell ref="HF540:HG540"/>
    <mergeCell ref="HH540:HI540"/>
    <mergeCell ref="HB542:HC542"/>
    <mergeCell ref="HD542:HE542"/>
    <mergeCell ref="HF542:HG542"/>
    <mergeCell ref="HH542:HI542"/>
    <mergeCell ref="HB543:HC543"/>
    <mergeCell ref="HD543:HE543"/>
    <mergeCell ref="HF543:HG543"/>
    <mergeCell ref="HH543:HI543"/>
    <mergeCell ref="HB524:HC524"/>
    <mergeCell ref="HD524:HE524"/>
    <mergeCell ref="HF524:HG524"/>
    <mergeCell ref="HH524:HI524"/>
    <mergeCell ref="HB525:HC525"/>
    <mergeCell ref="HD525:HE525"/>
    <mergeCell ref="HF525:HG525"/>
    <mergeCell ref="HH525:HI525"/>
    <mergeCell ref="HB526:HC526"/>
    <mergeCell ref="HD526:HE526"/>
    <mergeCell ref="HF526:HG526"/>
    <mergeCell ref="HH526:HI526"/>
    <mergeCell ref="HB527:HC527"/>
    <mergeCell ref="HD527:HE527"/>
    <mergeCell ref="HF527:HG527"/>
    <mergeCell ref="HH527:HI527"/>
    <mergeCell ref="HB528:HC528"/>
    <mergeCell ref="HD528:HE528"/>
    <mergeCell ref="HF528:HG528"/>
    <mergeCell ref="HH528:HI528"/>
    <mergeCell ref="HB529:HC529"/>
    <mergeCell ref="HD529:HE529"/>
    <mergeCell ref="HF529:HG529"/>
    <mergeCell ref="HH529:HI529"/>
    <mergeCell ref="HB530:HC530"/>
    <mergeCell ref="HD530:HE530"/>
    <mergeCell ref="HF530:HG530"/>
    <mergeCell ref="HH530:HI530"/>
    <mergeCell ref="HB531:HC531"/>
    <mergeCell ref="HD531:HE531"/>
    <mergeCell ref="HF531:HG531"/>
    <mergeCell ref="HH531:HI531"/>
    <mergeCell ref="HB533:HC533"/>
    <mergeCell ref="HD533:HE533"/>
    <mergeCell ref="HF533:HG533"/>
    <mergeCell ref="HH533:HI533"/>
    <mergeCell ref="HB513:HC513"/>
    <mergeCell ref="HD513:HE513"/>
    <mergeCell ref="HF513:HG513"/>
    <mergeCell ref="HH513:HI513"/>
    <mergeCell ref="HB515:HC515"/>
    <mergeCell ref="HD515:HE515"/>
    <mergeCell ref="HF515:HG515"/>
    <mergeCell ref="HH515:HI515"/>
    <mergeCell ref="HB516:HC516"/>
    <mergeCell ref="HD516:HE516"/>
    <mergeCell ref="HF516:HG516"/>
    <mergeCell ref="HH516:HI516"/>
    <mergeCell ref="HB517:HC517"/>
    <mergeCell ref="HD517:HE517"/>
    <mergeCell ref="HF517:HG517"/>
    <mergeCell ref="HH517:HI517"/>
    <mergeCell ref="HB518:HC518"/>
    <mergeCell ref="HD518:HE518"/>
    <mergeCell ref="HF518:HG518"/>
    <mergeCell ref="HH518:HI518"/>
    <mergeCell ref="HB519:HC519"/>
    <mergeCell ref="HD519:HE519"/>
    <mergeCell ref="HF519:HG519"/>
    <mergeCell ref="HH519:HI519"/>
    <mergeCell ref="HB520:HC520"/>
    <mergeCell ref="HD520:HE520"/>
    <mergeCell ref="HF520:HG520"/>
    <mergeCell ref="HH520:HI520"/>
    <mergeCell ref="HB521:HC521"/>
    <mergeCell ref="HD521:HE521"/>
    <mergeCell ref="HF521:HG521"/>
    <mergeCell ref="HH521:HI521"/>
    <mergeCell ref="HB522:HC522"/>
    <mergeCell ref="HD522:HE522"/>
    <mergeCell ref="HF522:HG522"/>
    <mergeCell ref="HH522:HI522"/>
    <mergeCell ref="HB503:HC503"/>
    <mergeCell ref="HD503:HE503"/>
    <mergeCell ref="HF503:HG503"/>
    <mergeCell ref="HH503:HI503"/>
    <mergeCell ref="HB504:HC504"/>
    <mergeCell ref="HD504:HE504"/>
    <mergeCell ref="HF504:HG504"/>
    <mergeCell ref="HH504:HI504"/>
    <mergeCell ref="HB506:HC506"/>
    <mergeCell ref="HD506:HE506"/>
    <mergeCell ref="HF506:HG506"/>
    <mergeCell ref="HH506:HI506"/>
    <mergeCell ref="HB507:HC507"/>
    <mergeCell ref="HD507:HE507"/>
    <mergeCell ref="HF507:HG507"/>
    <mergeCell ref="HH507:HI507"/>
    <mergeCell ref="HB508:HC508"/>
    <mergeCell ref="HD508:HE508"/>
    <mergeCell ref="HF508:HG508"/>
    <mergeCell ref="HH508:HI508"/>
    <mergeCell ref="HB509:HC509"/>
    <mergeCell ref="HD509:HE509"/>
    <mergeCell ref="HF509:HG509"/>
    <mergeCell ref="HH509:HI509"/>
    <mergeCell ref="HB510:HC510"/>
    <mergeCell ref="HD510:HE510"/>
    <mergeCell ref="HF510:HG510"/>
    <mergeCell ref="HH510:HI510"/>
    <mergeCell ref="HB511:HC511"/>
    <mergeCell ref="HD511:HE511"/>
    <mergeCell ref="HF511:HG511"/>
    <mergeCell ref="HH511:HI511"/>
    <mergeCell ref="HB512:HC512"/>
    <mergeCell ref="HD512:HE512"/>
    <mergeCell ref="HF512:HG512"/>
    <mergeCell ref="HH512:HI512"/>
    <mergeCell ref="HB493:HC493"/>
    <mergeCell ref="HD493:HE493"/>
    <mergeCell ref="HF493:HG493"/>
    <mergeCell ref="HH493:HI493"/>
    <mergeCell ref="HB494:HC494"/>
    <mergeCell ref="HD494:HE494"/>
    <mergeCell ref="HF494:HG494"/>
    <mergeCell ref="HH494:HI494"/>
    <mergeCell ref="HB495:HC495"/>
    <mergeCell ref="HD495:HE495"/>
    <mergeCell ref="HF495:HG495"/>
    <mergeCell ref="HH495:HI495"/>
    <mergeCell ref="HB497:HC497"/>
    <mergeCell ref="HD497:HE497"/>
    <mergeCell ref="HF497:HG497"/>
    <mergeCell ref="HH497:HI497"/>
    <mergeCell ref="HB498:HC498"/>
    <mergeCell ref="HD498:HE498"/>
    <mergeCell ref="HF498:HG498"/>
    <mergeCell ref="HH498:HI498"/>
    <mergeCell ref="HB499:HC499"/>
    <mergeCell ref="HD499:HE499"/>
    <mergeCell ref="HF499:HG499"/>
    <mergeCell ref="HH499:HI499"/>
    <mergeCell ref="HB500:HC500"/>
    <mergeCell ref="HD500:HE500"/>
    <mergeCell ref="HF500:HG500"/>
    <mergeCell ref="HH500:HI500"/>
    <mergeCell ref="HB501:HC501"/>
    <mergeCell ref="HD501:HE501"/>
    <mergeCell ref="HF501:HG501"/>
    <mergeCell ref="HH501:HI501"/>
    <mergeCell ref="HB502:HC502"/>
    <mergeCell ref="HD502:HE502"/>
    <mergeCell ref="HF502:HG502"/>
    <mergeCell ref="HH502:HI502"/>
    <mergeCell ref="HB483:HC483"/>
    <mergeCell ref="HD483:HE483"/>
    <mergeCell ref="HF483:HG483"/>
    <mergeCell ref="HH483:HI483"/>
    <mergeCell ref="HB484:HC484"/>
    <mergeCell ref="HD484:HE484"/>
    <mergeCell ref="HF484:HG484"/>
    <mergeCell ref="HH484:HI484"/>
    <mergeCell ref="HB485:HC485"/>
    <mergeCell ref="HD485:HE485"/>
    <mergeCell ref="HF485:HG485"/>
    <mergeCell ref="HH485:HI485"/>
    <mergeCell ref="HB486:HC486"/>
    <mergeCell ref="HD486:HE486"/>
    <mergeCell ref="HF486:HG486"/>
    <mergeCell ref="HH486:HI486"/>
    <mergeCell ref="HB488:HC488"/>
    <mergeCell ref="HD488:HE488"/>
    <mergeCell ref="HF488:HG488"/>
    <mergeCell ref="HH488:HI488"/>
    <mergeCell ref="HB489:HC489"/>
    <mergeCell ref="HD489:HE489"/>
    <mergeCell ref="HF489:HG489"/>
    <mergeCell ref="HH489:HI489"/>
    <mergeCell ref="HB490:HC490"/>
    <mergeCell ref="HD490:HE490"/>
    <mergeCell ref="HF490:HG490"/>
    <mergeCell ref="HH490:HI490"/>
    <mergeCell ref="HB491:HC491"/>
    <mergeCell ref="HD491:HE491"/>
    <mergeCell ref="HF491:HG491"/>
    <mergeCell ref="HH491:HI491"/>
    <mergeCell ref="HB492:HC492"/>
    <mergeCell ref="HD492:HE492"/>
    <mergeCell ref="HF492:HG492"/>
    <mergeCell ref="HH492:HI492"/>
    <mergeCell ref="HB472:HC472"/>
    <mergeCell ref="HD472:HE472"/>
    <mergeCell ref="HF472:HG472"/>
    <mergeCell ref="HH472:HI472"/>
    <mergeCell ref="HB473:HC473"/>
    <mergeCell ref="HD473:HE473"/>
    <mergeCell ref="HF473:HG473"/>
    <mergeCell ref="HH473:HI473"/>
    <mergeCell ref="HB474:HC474"/>
    <mergeCell ref="HD474:HE474"/>
    <mergeCell ref="HF474:HG474"/>
    <mergeCell ref="HH474:HI474"/>
    <mergeCell ref="HB475:HC475"/>
    <mergeCell ref="HD475:HE475"/>
    <mergeCell ref="HF475:HG475"/>
    <mergeCell ref="HH475:HI475"/>
    <mergeCell ref="HB476:HC476"/>
    <mergeCell ref="HD476:HE476"/>
    <mergeCell ref="HF476:HG476"/>
    <mergeCell ref="HH476:HI476"/>
    <mergeCell ref="HB479:HC479"/>
    <mergeCell ref="HD479:HE479"/>
    <mergeCell ref="HF479:HG479"/>
    <mergeCell ref="HH479:HI479"/>
    <mergeCell ref="HB480:HC480"/>
    <mergeCell ref="HD480:HE480"/>
    <mergeCell ref="HF480:HG480"/>
    <mergeCell ref="HH480:HI480"/>
    <mergeCell ref="HB481:HC481"/>
    <mergeCell ref="HD481:HE481"/>
    <mergeCell ref="HF481:HG481"/>
    <mergeCell ref="HH481:HI481"/>
    <mergeCell ref="HB482:HC482"/>
    <mergeCell ref="HD482:HE482"/>
    <mergeCell ref="HF482:HG482"/>
    <mergeCell ref="HH482:HI482"/>
    <mergeCell ref="HB462:HC462"/>
    <mergeCell ref="HD462:HE462"/>
    <mergeCell ref="HF462:HG462"/>
    <mergeCell ref="HH462:HI462"/>
    <mergeCell ref="HB463:HC463"/>
    <mergeCell ref="HD463:HE463"/>
    <mergeCell ref="HF463:HG463"/>
    <mergeCell ref="HH463:HI463"/>
    <mergeCell ref="HB464:HC464"/>
    <mergeCell ref="HD464:HE464"/>
    <mergeCell ref="HF464:HG464"/>
    <mergeCell ref="HH464:HI464"/>
    <mergeCell ref="HB465:HC465"/>
    <mergeCell ref="HD465:HE465"/>
    <mergeCell ref="HF465:HG465"/>
    <mergeCell ref="HH465:HI465"/>
    <mergeCell ref="HB466:HC466"/>
    <mergeCell ref="HD466:HE466"/>
    <mergeCell ref="HF466:HG466"/>
    <mergeCell ref="HH466:HI466"/>
    <mergeCell ref="HB467:HC467"/>
    <mergeCell ref="HD467:HE467"/>
    <mergeCell ref="HF467:HG467"/>
    <mergeCell ref="HH467:HI467"/>
    <mergeCell ref="HB469:HC469"/>
    <mergeCell ref="HD469:HE469"/>
    <mergeCell ref="HF469:HG469"/>
    <mergeCell ref="HH469:HI469"/>
    <mergeCell ref="HB470:HC470"/>
    <mergeCell ref="HD470:HE470"/>
    <mergeCell ref="HF470:HG470"/>
    <mergeCell ref="HH470:HI470"/>
    <mergeCell ref="HB471:HC471"/>
    <mergeCell ref="HD471:HE471"/>
    <mergeCell ref="HF471:HG471"/>
    <mergeCell ref="HH471:HI471"/>
    <mergeCell ref="HB452:HC452"/>
    <mergeCell ref="HD452:HE452"/>
    <mergeCell ref="HF452:HG452"/>
    <mergeCell ref="HH452:HI452"/>
    <mergeCell ref="HB453:HC453"/>
    <mergeCell ref="HD453:HE453"/>
    <mergeCell ref="HF453:HG453"/>
    <mergeCell ref="HH453:HI453"/>
    <mergeCell ref="HB454:HC454"/>
    <mergeCell ref="HD454:HE454"/>
    <mergeCell ref="HF454:HG454"/>
    <mergeCell ref="HH454:HI454"/>
    <mergeCell ref="HB455:HC455"/>
    <mergeCell ref="HD455:HE455"/>
    <mergeCell ref="HF455:HG455"/>
    <mergeCell ref="HH455:HI455"/>
    <mergeCell ref="HB456:HC456"/>
    <mergeCell ref="HD456:HE456"/>
    <mergeCell ref="HF456:HG456"/>
    <mergeCell ref="HH456:HI456"/>
    <mergeCell ref="HB457:HC457"/>
    <mergeCell ref="HD457:HE457"/>
    <mergeCell ref="HF457:HG457"/>
    <mergeCell ref="HH457:HI457"/>
    <mergeCell ref="HB458:HC458"/>
    <mergeCell ref="HD458:HE458"/>
    <mergeCell ref="HF458:HG458"/>
    <mergeCell ref="HH458:HI458"/>
    <mergeCell ref="HB460:HC460"/>
    <mergeCell ref="HD460:HE460"/>
    <mergeCell ref="HF460:HG460"/>
    <mergeCell ref="HH460:HI460"/>
    <mergeCell ref="HB461:HC461"/>
    <mergeCell ref="HD461:HE461"/>
    <mergeCell ref="HF461:HG461"/>
    <mergeCell ref="HH461:HI461"/>
    <mergeCell ref="HB442:HC442"/>
    <mergeCell ref="HD442:HE442"/>
    <mergeCell ref="HF442:HG442"/>
    <mergeCell ref="HH442:HI442"/>
    <mergeCell ref="HB443:HC443"/>
    <mergeCell ref="HD443:HE443"/>
    <mergeCell ref="HF443:HG443"/>
    <mergeCell ref="HH443:HI443"/>
    <mergeCell ref="HB444:HC444"/>
    <mergeCell ref="HD444:HE444"/>
    <mergeCell ref="HF444:HG444"/>
    <mergeCell ref="HH444:HI444"/>
    <mergeCell ref="HB445:HC445"/>
    <mergeCell ref="HD445:HE445"/>
    <mergeCell ref="HF445:HG445"/>
    <mergeCell ref="HH445:HI445"/>
    <mergeCell ref="HB446:HC446"/>
    <mergeCell ref="HD446:HE446"/>
    <mergeCell ref="HF446:HG446"/>
    <mergeCell ref="HH446:HI446"/>
    <mergeCell ref="HB447:HC447"/>
    <mergeCell ref="HD447:HE447"/>
    <mergeCell ref="HF447:HG447"/>
    <mergeCell ref="HH447:HI447"/>
    <mergeCell ref="HB448:HC448"/>
    <mergeCell ref="HD448:HE448"/>
    <mergeCell ref="HF448:HG448"/>
    <mergeCell ref="HH448:HI448"/>
    <mergeCell ref="HB449:HC449"/>
    <mergeCell ref="HD449:HE449"/>
    <mergeCell ref="HF449:HG449"/>
    <mergeCell ref="HH449:HI449"/>
    <mergeCell ref="HB451:HC451"/>
    <mergeCell ref="HD451:HE451"/>
    <mergeCell ref="HF451:HG451"/>
    <mergeCell ref="HH451:HI451"/>
    <mergeCell ref="HB430:HC430"/>
    <mergeCell ref="HD430:HE430"/>
    <mergeCell ref="HF430:HG430"/>
    <mergeCell ref="HH430:HI430"/>
    <mergeCell ref="HB432:HC432"/>
    <mergeCell ref="HD432:HE432"/>
    <mergeCell ref="HF432:HG432"/>
    <mergeCell ref="HH432:HI432"/>
    <mergeCell ref="HB433:HC433"/>
    <mergeCell ref="HD433:HE433"/>
    <mergeCell ref="HF433:HG433"/>
    <mergeCell ref="HH433:HI433"/>
    <mergeCell ref="HB434:HC434"/>
    <mergeCell ref="HD434:HE434"/>
    <mergeCell ref="HF434:HG434"/>
    <mergeCell ref="HH434:HI434"/>
    <mergeCell ref="HB435:HC435"/>
    <mergeCell ref="HD435:HE435"/>
    <mergeCell ref="HF435:HG435"/>
    <mergeCell ref="HH435:HI435"/>
    <mergeCell ref="HB436:HC436"/>
    <mergeCell ref="HD436:HE436"/>
    <mergeCell ref="HF436:HG436"/>
    <mergeCell ref="HH436:HI436"/>
    <mergeCell ref="HB437:HC437"/>
    <mergeCell ref="HD437:HE437"/>
    <mergeCell ref="HF437:HG437"/>
    <mergeCell ref="HH437:HI437"/>
    <mergeCell ref="HB438:HC438"/>
    <mergeCell ref="HD438:HE438"/>
    <mergeCell ref="HF438:HG438"/>
    <mergeCell ref="HH438:HI438"/>
    <mergeCell ref="HB439:HC439"/>
    <mergeCell ref="HD439:HE439"/>
    <mergeCell ref="HF439:HG439"/>
    <mergeCell ref="HH439:HI439"/>
    <mergeCell ref="HB420:HC420"/>
    <mergeCell ref="HD420:HE420"/>
    <mergeCell ref="HF420:HG420"/>
    <mergeCell ref="HH420:HI420"/>
    <mergeCell ref="HB421:HC421"/>
    <mergeCell ref="HD421:HE421"/>
    <mergeCell ref="HF421:HG421"/>
    <mergeCell ref="HH421:HI421"/>
    <mergeCell ref="HB423:HC423"/>
    <mergeCell ref="HD423:HE423"/>
    <mergeCell ref="HF423:HG423"/>
    <mergeCell ref="HH423:HI423"/>
    <mergeCell ref="HB424:HC424"/>
    <mergeCell ref="HD424:HE424"/>
    <mergeCell ref="HF424:HG424"/>
    <mergeCell ref="HH424:HI424"/>
    <mergeCell ref="HB425:HC425"/>
    <mergeCell ref="HD425:HE425"/>
    <mergeCell ref="HF425:HG425"/>
    <mergeCell ref="HH425:HI425"/>
    <mergeCell ref="HB426:HC426"/>
    <mergeCell ref="HD426:HE426"/>
    <mergeCell ref="HF426:HG426"/>
    <mergeCell ref="HH426:HI426"/>
    <mergeCell ref="HB427:HC427"/>
    <mergeCell ref="HD427:HE427"/>
    <mergeCell ref="HF427:HG427"/>
    <mergeCell ref="HH427:HI427"/>
    <mergeCell ref="HB428:HC428"/>
    <mergeCell ref="HD428:HE428"/>
    <mergeCell ref="HF428:HG428"/>
    <mergeCell ref="HH428:HI428"/>
    <mergeCell ref="HB429:HC429"/>
    <mergeCell ref="HD429:HE429"/>
    <mergeCell ref="HF429:HG429"/>
    <mergeCell ref="HH429:HI429"/>
    <mergeCell ref="HB410:HC410"/>
    <mergeCell ref="HD410:HE410"/>
    <mergeCell ref="HF410:HG410"/>
    <mergeCell ref="HH410:HI410"/>
    <mergeCell ref="HB411:HC411"/>
    <mergeCell ref="HD411:HE411"/>
    <mergeCell ref="HF411:HG411"/>
    <mergeCell ref="HH411:HI411"/>
    <mergeCell ref="HB412:HC412"/>
    <mergeCell ref="HD412:HE412"/>
    <mergeCell ref="HF412:HG412"/>
    <mergeCell ref="HH412:HI412"/>
    <mergeCell ref="HB414:HC414"/>
    <mergeCell ref="HD414:HE414"/>
    <mergeCell ref="HF414:HG414"/>
    <mergeCell ref="HH414:HI414"/>
    <mergeCell ref="HB415:HC415"/>
    <mergeCell ref="HD415:HE415"/>
    <mergeCell ref="HF415:HG415"/>
    <mergeCell ref="HH415:HI415"/>
    <mergeCell ref="HB416:HC416"/>
    <mergeCell ref="HD416:HE416"/>
    <mergeCell ref="HF416:HG416"/>
    <mergeCell ref="HH416:HI416"/>
    <mergeCell ref="HB417:HC417"/>
    <mergeCell ref="HD417:HE417"/>
    <mergeCell ref="HF417:HG417"/>
    <mergeCell ref="HH417:HI417"/>
    <mergeCell ref="HB418:HC418"/>
    <mergeCell ref="HD418:HE418"/>
    <mergeCell ref="HF418:HG418"/>
    <mergeCell ref="HH418:HI418"/>
    <mergeCell ref="HB419:HC419"/>
    <mergeCell ref="HD419:HE419"/>
    <mergeCell ref="HF419:HG419"/>
    <mergeCell ref="HH419:HI419"/>
    <mergeCell ref="HB400:HC400"/>
    <mergeCell ref="HD400:HE400"/>
    <mergeCell ref="HF400:HG400"/>
    <mergeCell ref="HH400:HI400"/>
    <mergeCell ref="HB401:HC401"/>
    <mergeCell ref="HD401:HE401"/>
    <mergeCell ref="HF401:HG401"/>
    <mergeCell ref="HH401:HI401"/>
    <mergeCell ref="HB402:HC402"/>
    <mergeCell ref="HD402:HE402"/>
    <mergeCell ref="HF402:HG402"/>
    <mergeCell ref="HH402:HI402"/>
    <mergeCell ref="HB403:HC403"/>
    <mergeCell ref="HD403:HE403"/>
    <mergeCell ref="HF403:HG403"/>
    <mergeCell ref="HH403:HI403"/>
    <mergeCell ref="HB405:HC405"/>
    <mergeCell ref="HD405:HE405"/>
    <mergeCell ref="HF405:HG405"/>
    <mergeCell ref="HH405:HI405"/>
    <mergeCell ref="HB406:HC406"/>
    <mergeCell ref="HD406:HE406"/>
    <mergeCell ref="HF406:HG406"/>
    <mergeCell ref="HH406:HI406"/>
    <mergeCell ref="HB407:HC407"/>
    <mergeCell ref="HD407:HE407"/>
    <mergeCell ref="HF407:HG407"/>
    <mergeCell ref="HH407:HI407"/>
    <mergeCell ref="HB408:HC408"/>
    <mergeCell ref="HD408:HE408"/>
    <mergeCell ref="HF408:HG408"/>
    <mergeCell ref="HH408:HI408"/>
    <mergeCell ref="HB409:HC409"/>
    <mergeCell ref="HD409:HE409"/>
    <mergeCell ref="HF409:HG409"/>
    <mergeCell ref="HH409:HI409"/>
    <mergeCell ref="HB390:HC390"/>
    <mergeCell ref="HD390:HE390"/>
    <mergeCell ref="HF390:HG390"/>
    <mergeCell ref="HH390:HI390"/>
    <mergeCell ref="HB391:HC391"/>
    <mergeCell ref="HD391:HE391"/>
    <mergeCell ref="HF391:HG391"/>
    <mergeCell ref="HH391:HI391"/>
    <mergeCell ref="HB392:HC392"/>
    <mergeCell ref="HD392:HE392"/>
    <mergeCell ref="HF392:HG392"/>
    <mergeCell ref="HH392:HI392"/>
    <mergeCell ref="HB393:HC393"/>
    <mergeCell ref="HD393:HE393"/>
    <mergeCell ref="HF393:HG393"/>
    <mergeCell ref="HH393:HI393"/>
    <mergeCell ref="HB394:HC394"/>
    <mergeCell ref="HD394:HE394"/>
    <mergeCell ref="HF394:HG394"/>
    <mergeCell ref="HH394:HI394"/>
    <mergeCell ref="HB396:HC396"/>
    <mergeCell ref="HD396:HE396"/>
    <mergeCell ref="HF396:HG396"/>
    <mergeCell ref="HH396:HI396"/>
    <mergeCell ref="HB397:HC397"/>
    <mergeCell ref="HD397:HE397"/>
    <mergeCell ref="HF397:HG397"/>
    <mergeCell ref="HH397:HI397"/>
    <mergeCell ref="HB398:HC398"/>
    <mergeCell ref="HD398:HE398"/>
    <mergeCell ref="HF398:HG398"/>
    <mergeCell ref="HH398:HI398"/>
    <mergeCell ref="HB399:HC399"/>
    <mergeCell ref="HD399:HE399"/>
    <mergeCell ref="HF399:HG399"/>
    <mergeCell ref="HH399:HI399"/>
    <mergeCell ref="HB380:HC380"/>
    <mergeCell ref="HD380:HE380"/>
    <mergeCell ref="HF380:HG380"/>
    <mergeCell ref="HH380:HI380"/>
    <mergeCell ref="HB381:HC381"/>
    <mergeCell ref="HD381:HE381"/>
    <mergeCell ref="HF381:HG381"/>
    <mergeCell ref="HH381:HI381"/>
    <mergeCell ref="HB382:HC382"/>
    <mergeCell ref="HD382:HE382"/>
    <mergeCell ref="HF382:HG382"/>
    <mergeCell ref="HH382:HI382"/>
    <mergeCell ref="HB383:HC383"/>
    <mergeCell ref="HD383:HE383"/>
    <mergeCell ref="HF383:HG383"/>
    <mergeCell ref="HH383:HI383"/>
    <mergeCell ref="HB384:HC384"/>
    <mergeCell ref="HD384:HE384"/>
    <mergeCell ref="HF384:HG384"/>
    <mergeCell ref="HH384:HI384"/>
    <mergeCell ref="HB385:HC385"/>
    <mergeCell ref="HD385:HE385"/>
    <mergeCell ref="HF385:HG385"/>
    <mergeCell ref="HH385:HI385"/>
    <mergeCell ref="HB387:HC387"/>
    <mergeCell ref="HD387:HE387"/>
    <mergeCell ref="HF387:HG387"/>
    <mergeCell ref="HH387:HI387"/>
    <mergeCell ref="HB388:HC388"/>
    <mergeCell ref="HD388:HE388"/>
    <mergeCell ref="HF388:HG388"/>
    <mergeCell ref="HH388:HI388"/>
    <mergeCell ref="HB389:HC389"/>
    <mergeCell ref="HD389:HE389"/>
    <mergeCell ref="HF389:HG389"/>
    <mergeCell ref="HH389:HI389"/>
    <mergeCell ref="HB370:HC370"/>
    <mergeCell ref="HD370:HE370"/>
    <mergeCell ref="HF370:HG370"/>
    <mergeCell ref="HH370:HI370"/>
    <mergeCell ref="HB371:HC371"/>
    <mergeCell ref="HD371:HE371"/>
    <mergeCell ref="HF371:HG371"/>
    <mergeCell ref="HH371:HI371"/>
    <mergeCell ref="HB372:HC372"/>
    <mergeCell ref="HD372:HE372"/>
    <mergeCell ref="HF372:HG372"/>
    <mergeCell ref="HH372:HI372"/>
    <mergeCell ref="HB373:HC373"/>
    <mergeCell ref="HD373:HE373"/>
    <mergeCell ref="HF373:HG373"/>
    <mergeCell ref="HH373:HI373"/>
    <mergeCell ref="HB374:HC374"/>
    <mergeCell ref="HD374:HE374"/>
    <mergeCell ref="HF374:HG374"/>
    <mergeCell ref="HH374:HI374"/>
    <mergeCell ref="HB375:HC375"/>
    <mergeCell ref="HD375:HE375"/>
    <mergeCell ref="HF375:HG375"/>
    <mergeCell ref="HH375:HI375"/>
    <mergeCell ref="HB376:HC376"/>
    <mergeCell ref="HD376:HE376"/>
    <mergeCell ref="HF376:HG376"/>
    <mergeCell ref="HH376:HI376"/>
    <mergeCell ref="HB378:HC378"/>
    <mergeCell ref="HD378:HE378"/>
    <mergeCell ref="HF378:HG378"/>
    <mergeCell ref="HH378:HI378"/>
    <mergeCell ref="HB379:HC379"/>
    <mergeCell ref="HD379:HE379"/>
    <mergeCell ref="HF379:HG379"/>
    <mergeCell ref="HH379:HI379"/>
    <mergeCell ref="HB360:HC360"/>
    <mergeCell ref="HD360:HE360"/>
    <mergeCell ref="HF360:HG360"/>
    <mergeCell ref="HH360:HI360"/>
    <mergeCell ref="HB361:HC361"/>
    <mergeCell ref="HD361:HE361"/>
    <mergeCell ref="HF361:HG361"/>
    <mergeCell ref="HH361:HI361"/>
    <mergeCell ref="HB362:HC362"/>
    <mergeCell ref="HD362:HE362"/>
    <mergeCell ref="HF362:HG362"/>
    <mergeCell ref="HH362:HI362"/>
    <mergeCell ref="HB363:HC363"/>
    <mergeCell ref="HD363:HE363"/>
    <mergeCell ref="HF363:HG363"/>
    <mergeCell ref="HH363:HI363"/>
    <mergeCell ref="HB364:HC364"/>
    <mergeCell ref="HD364:HE364"/>
    <mergeCell ref="HF364:HG364"/>
    <mergeCell ref="HH364:HI364"/>
    <mergeCell ref="HB365:HC365"/>
    <mergeCell ref="HD365:HE365"/>
    <mergeCell ref="HF365:HG365"/>
    <mergeCell ref="HH365:HI365"/>
    <mergeCell ref="HB366:HC366"/>
    <mergeCell ref="HD366:HE366"/>
    <mergeCell ref="HF366:HG366"/>
    <mergeCell ref="HH366:HI366"/>
    <mergeCell ref="HB367:HC367"/>
    <mergeCell ref="HD367:HE367"/>
    <mergeCell ref="HF367:HG367"/>
    <mergeCell ref="HH367:HI367"/>
    <mergeCell ref="HB369:HC369"/>
    <mergeCell ref="HD369:HE369"/>
    <mergeCell ref="HF369:HG369"/>
    <mergeCell ref="HH369:HI369"/>
    <mergeCell ref="HB349:HC349"/>
    <mergeCell ref="HD349:HE349"/>
    <mergeCell ref="HF349:HG349"/>
    <mergeCell ref="HH349:HI349"/>
    <mergeCell ref="HB351:HC351"/>
    <mergeCell ref="HD351:HE351"/>
    <mergeCell ref="HF351:HG351"/>
    <mergeCell ref="HH351:HI351"/>
    <mergeCell ref="HB352:HC352"/>
    <mergeCell ref="HD352:HE352"/>
    <mergeCell ref="HF352:HG352"/>
    <mergeCell ref="HH352:HI352"/>
    <mergeCell ref="HB353:HC353"/>
    <mergeCell ref="HD353:HE353"/>
    <mergeCell ref="HF353:HG353"/>
    <mergeCell ref="HH353:HI353"/>
    <mergeCell ref="HB354:HC354"/>
    <mergeCell ref="HD354:HE354"/>
    <mergeCell ref="HF354:HG354"/>
    <mergeCell ref="HH354:HI354"/>
    <mergeCell ref="HB355:HC355"/>
    <mergeCell ref="HD355:HE355"/>
    <mergeCell ref="HF355:HG355"/>
    <mergeCell ref="HH355:HI355"/>
    <mergeCell ref="HB356:HC356"/>
    <mergeCell ref="HD356:HE356"/>
    <mergeCell ref="HF356:HG356"/>
    <mergeCell ref="HH356:HI356"/>
    <mergeCell ref="HB357:HC357"/>
    <mergeCell ref="HD357:HE357"/>
    <mergeCell ref="HF357:HG357"/>
    <mergeCell ref="HH357:HI357"/>
    <mergeCell ref="HB358:HC358"/>
    <mergeCell ref="HD358:HE358"/>
    <mergeCell ref="HF358:HG358"/>
    <mergeCell ref="HH358:HI358"/>
    <mergeCell ref="HB339:HC339"/>
    <mergeCell ref="HD339:HE339"/>
    <mergeCell ref="HF339:HG339"/>
    <mergeCell ref="HH339:HI339"/>
    <mergeCell ref="HB340:HC340"/>
    <mergeCell ref="HD340:HE340"/>
    <mergeCell ref="HF340:HG340"/>
    <mergeCell ref="HH340:HI340"/>
    <mergeCell ref="HB342:HC342"/>
    <mergeCell ref="HD342:HE342"/>
    <mergeCell ref="HF342:HG342"/>
    <mergeCell ref="HH342:HI342"/>
    <mergeCell ref="HB343:HC343"/>
    <mergeCell ref="HD343:HE343"/>
    <mergeCell ref="HF343:HG343"/>
    <mergeCell ref="HH343:HI343"/>
    <mergeCell ref="HB344:HC344"/>
    <mergeCell ref="HD344:HE344"/>
    <mergeCell ref="HF344:HG344"/>
    <mergeCell ref="HH344:HI344"/>
    <mergeCell ref="HB345:HC345"/>
    <mergeCell ref="HD345:HE345"/>
    <mergeCell ref="HF345:HG345"/>
    <mergeCell ref="HH345:HI345"/>
    <mergeCell ref="HB346:HC346"/>
    <mergeCell ref="HD346:HE346"/>
    <mergeCell ref="HF346:HG346"/>
    <mergeCell ref="HH346:HI346"/>
    <mergeCell ref="HB347:HC347"/>
    <mergeCell ref="HD347:HE347"/>
    <mergeCell ref="HF347:HG347"/>
    <mergeCell ref="HH347:HI347"/>
    <mergeCell ref="HB348:HC348"/>
    <mergeCell ref="HD348:HE348"/>
    <mergeCell ref="HF348:HG348"/>
    <mergeCell ref="HH348:HI348"/>
    <mergeCell ref="HB328:HC328"/>
    <mergeCell ref="HD328:HE328"/>
    <mergeCell ref="HF328:HG328"/>
    <mergeCell ref="HH328:HI328"/>
    <mergeCell ref="HB329:HC329"/>
    <mergeCell ref="HD329:HE329"/>
    <mergeCell ref="HF329:HG329"/>
    <mergeCell ref="HH329:HI329"/>
    <mergeCell ref="HB330:HC330"/>
    <mergeCell ref="HD330:HE330"/>
    <mergeCell ref="HF330:HG330"/>
    <mergeCell ref="HH330:HI330"/>
    <mergeCell ref="HB333:HC333"/>
    <mergeCell ref="HD333:HE333"/>
    <mergeCell ref="HF333:HG333"/>
    <mergeCell ref="HH333:HI333"/>
    <mergeCell ref="HB334:HC334"/>
    <mergeCell ref="HD334:HE334"/>
    <mergeCell ref="HF334:HG334"/>
    <mergeCell ref="HH334:HI334"/>
    <mergeCell ref="HB335:HC335"/>
    <mergeCell ref="HD335:HE335"/>
    <mergeCell ref="HF335:HG335"/>
    <mergeCell ref="HH335:HI335"/>
    <mergeCell ref="HB336:HC336"/>
    <mergeCell ref="HD336:HE336"/>
    <mergeCell ref="HF336:HG336"/>
    <mergeCell ref="HH336:HI336"/>
    <mergeCell ref="HB337:HC337"/>
    <mergeCell ref="HD337:HE337"/>
    <mergeCell ref="HF337:HG337"/>
    <mergeCell ref="HH337:HI337"/>
    <mergeCell ref="HB338:HC338"/>
    <mergeCell ref="HD338:HE338"/>
    <mergeCell ref="HF338:HG338"/>
    <mergeCell ref="HH338:HI338"/>
    <mergeCell ref="HB318:HC318"/>
    <mergeCell ref="HD318:HE318"/>
    <mergeCell ref="HF318:HG318"/>
    <mergeCell ref="HH318:HI318"/>
    <mergeCell ref="HB319:HC319"/>
    <mergeCell ref="HD319:HE319"/>
    <mergeCell ref="HF319:HG319"/>
    <mergeCell ref="HH319:HI319"/>
    <mergeCell ref="HB320:HC320"/>
    <mergeCell ref="HD320:HE320"/>
    <mergeCell ref="HF320:HG320"/>
    <mergeCell ref="HH320:HI320"/>
    <mergeCell ref="HB321:HC321"/>
    <mergeCell ref="HD321:HE321"/>
    <mergeCell ref="HF321:HG321"/>
    <mergeCell ref="HH321:HI321"/>
    <mergeCell ref="HB323:HC323"/>
    <mergeCell ref="HD323:HE323"/>
    <mergeCell ref="HF323:HG323"/>
    <mergeCell ref="HH323:HI323"/>
    <mergeCell ref="HB324:HC324"/>
    <mergeCell ref="HD324:HE324"/>
    <mergeCell ref="HF324:HG324"/>
    <mergeCell ref="HH324:HI324"/>
    <mergeCell ref="HB325:HC325"/>
    <mergeCell ref="HD325:HE325"/>
    <mergeCell ref="HF325:HG325"/>
    <mergeCell ref="HH325:HI325"/>
    <mergeCell ref="HB326:HC326"/>
    <mergeCell ref="HD326:HE326"/>
    <mergeCell ref="HF326:HG326"/>
    <mergeCell ref="HH326:HI326"/>
    <mergeCell ref="HB327:HC327"/>
    <mergeCell ref="HD327:HE327"/>
    <mergeCell ref="HF327:HG327"/>
    <mergeCell ref="HH327:HI327"/>
    <mergeCell ref="HB308:HC308"/>
    <mergeCell ref="HD308:HE308"/>
    <mergeCell ref="HF308:HG308"/>
    <mergeCell ref="HH308:HI308"/>
    <mergeCell ref="HB309:HC309"/>
    <mergeCell ref="HD309:HE309"/>
    <mergeCell ref="HF309:HG309"/>
    <mergeCell ref="HH309:HI309"/>
    <mergeCell ref="HB310:HC310"/>
    <mergeCell ref="HD310:HE310"/>
    <mergeCell ref="HF310:HG310"/>
    <mergeCell ref="HH310:HI310"/>
    <mergeCell ref="HB311:HC311"/>
    <mergeCell ref="HD311:HE311"/>
    <mergeCell ref="HF311:HG311"/>
    <mergeCell ref="HH311:HI311"/>
    <mergeCell ref="HB312:HC312"/>
    <mergeCell ref="HD312:HE312"/>
    <mergeCell ref="HF312:HG312"/>
    <mergeCell ref="HH312:HI312"/>
    <mergeCell ref="HB314:HC314"/>
    <mergeCell ref="HD314:HE314"/>
    <mergeCell ref="HF314:HG314"/>
    <mergeCell ref="HH314:HI314"/>
    <mergeCell ref="HB315:HC315"/>
    <mergeCell ref="HD315:HE315"/>
    <mergeCell ref="HF315:HG315"/>
    <mergeCell ref="HH315:HI315"/>
    <mergeCell ref="HB316:HC316"/>
    <mergeCell ref="HD316:HE316"/>
    <mergeCell ref="HF316:HG316"/>
    <mergeCell ref="HH316:HI316"/>
    <mergeCell ref="HB317:HC317"/>
    <mergeCell ref="HD317:HE317"/>
    <mergeCell ref="HF317:HG317"/>
    <mergeCell ref="HH317:HI317"/>
    <mergeCell ref="HB298:HC298"/>
    <mergeCell ref="HD298:HE298"/>
    <mergeCell ref="HF298:HG298"/>
    <mergeCell ref="HH298:HI298"/>
    <mergeCell ref="HB299:HC299"/>
    <mergeCell ref="HD299:HE299"/>
    <mergeCell ref="HF299:HG299"/>
    <mergeCell ref="HH299:HI299"/>
    <mergeCell ref="HB300:HC300"/>
    <mergeCell ref="HD300:HE300"/>
    <mergeCell ref="HF300:HG300"/>
    <mergeCell ref="HH300:HI300"/>
    <mergeCell ref="HB301:HC301"/>
    <mergeCell ref="HD301:HE301"/>
    <mergeCell ref="HF301:HG301"/>
    <mergeCell ref="HH301:HI301"/>
    <mergeCell ref="HB302:HC302"/>
    <mergeCell ref="HD302:HE302"/>
    <mergeCell ref="HF302:HG302"/>
    <mergeCell ref="HH302:HI302"/>
    <mergeCell ref="HB303:HC303"/>
    <mergeCell ref="HD303:HE303"/>
    <mergeCell ref="HF303:HG303"/>
    <mergeCell ref="HH303:HI303"/>
    <mergeCell ref="HB305:HC305"/>
    <mergeCell ref="HD305:HE305"/>
    <mergeCell ref="HF305:HG305"/>
    <mergeCell ref="HH305:HI305"/>
    <mergeCell ref="HB306:HC306"/>
    <mergeCell ref="HD306:HE306"/>
    <mergeCell ref="HF306:HG306"/>
    <mergeCell ref="HH306:HI306"/>
    <mergeCell ref="HB307:HC307"/>
    <mergeCell ref="HD307:HE307"/>
    <mergeCell ref="HF307:HG307"/>
    <mergeCell ref="HH307:HI307"/>
    <mergeCell ref="HB288:HC288"/>
    <mergeCell ref="HD288:HE288"/>
    <mergeCell ref="HF288:HG288"/>
    <mergeCell ref="HH288:HI288"/>
    <mergeCell ref="HB289:HC289"/>
    <mergeCell ref="HD289:HE289"/>
    <mergeCell ref="HF289:HG289"/>
    <mergeCell ref="HH289:HI289"/>
    <mergeCell ref="HB290:HC290"/>
    <mergeCell ref="HD290:HE290"/>
    <mergeCell ref="HF290:HG290"/>
    <mergeCell ref="HH290:HI290"/>
    <mergeCell ref="HB291:HC291"/>
    <mergeCell ref="HD291:HE291"/>
    <mergeCell ref="HF291:HG291"/>
    <mergeCell ref="HH291:HI291"/>
    <mergeCell ref="HB292:HC292"/>
    <mergeCell ref="HD292:HE292"/>
    <mergeCell ref="HF292:HG292"/>
    <mergeCell ref="HH292:HI292"/>
    <mergeCell ref="HB293:HC293"/>
    <mergeCell ref="HD293:HE293"/>
    <mergeCell ref="HF293:HG293"/>
    <mergeCell ref="HH293:HI293"/>
    <mergeCell ref="HB294:HC294"/>
    <mergeCell ref="HD294:HE294"/>
    <mergeCell ref="HF294:HG294"/>
    <mergeCell ref="HH294:HI294"/>
    <mergeCell ref="HB296:HC296"/>
    <mergeCell ref="HD296:HE296"/>
    <mergeCell ref="HF296:HG296"/>
    <mergeCell ref="HH296:HI296"/>
    <mergeCell ref="HB297:HC297"/>
    <mergeCell ref="HD297:HE297"/>
    <mergeCell ref="HF297:HG297"/>
    <mergeCell ref="HH297:HI297"/>
    <mergeCell ref="HB278:HC278"/>
    <mergeCell ref="HD278:HE278"/>
    <mergeCell ref="HF278:HG278"/>
    <mergeCell ref="HH278:HI278"/>
    <mergeCell ref="HB279:HC279"/>
    <mergeCell ref="HD279:HE279"/>
    <mergeCell ref="HF279:HG279"/>
    <mergeCell ref="HH279:HI279"/>
    <mergeCell ref="HB280:HC280"/>
    <mergeCell ref="HD280:HE280"/>
    <mergeCell ref="HF280:HG280"/>
    <mergeCell ref="HH280:HI280"/>
    <mergeCell ref="HB281:HC281"/>
    <mergeCell ref="HD281:HE281"/>
    <mergeCell ref="HF281:HG281"/>
    <mergeCell ref="HH281:HI281"/>
    <mergeCell ref="HB282:HC282"/>
    <mergeCell ref="HD282:HE282"/>
    <mergeCell ref="HF282:HG282"/>
    <mergeCell ref="HH282:HI282"/>
    <mergeCell ref="HB283:HC283"/>
    <mergeCell ref="HD283:HE283"/>
    <mergeCell ref="HF283:HG283"/>
    <mergeCell ref="HH283:HI283"/>
    <mergeCell ref="HB284:HC284"/>
    <mergeCell ref="HD284:HE284"/>
    <mergeCell ref="HF284:HG284"/>
    <mergeCell ref="HH284:HI284"/>
    <mergeCell ref="HB285:HC285"/>
    <mergeCell ref="HD285:HE285"/>
    <mergeCell ref="HF285:HG285"/>
    <mergeCell ref="HH285:HI285"/>
    <mergeCell ref="HB287:HC287"/>
    <mergeCell ref="HD287:HE287"/>
    <mergeCell ref="HF287:HG287"/>
    <mergeCell ref="HH287:HI287"/>
    <mergeCell ref="HB267:HC267"/>
    <mergeCell ref="HD267:HE267"/>
    <mergeCell ref="HF267:HG267"/>
    <mergeCell ref="HH267:HI267"/>
    <mergeCell ref="HB269:HC269"/>
    <mergeCell ref="HD269:HE269"/>
    <mergeCell ref="HF269:HG269"/>
    <mergeCell ref="HH269:HI269"/>
    <mergeCell ref="HB270:HC270"/>
    <mergeCell ref="HD270:HE270"/>
    <mergeCell ref="HF270:HG270"/>
    <mergeCell ref="HH270:HI270"/>
    <mergeCell ref="HB271:HC271"/>
    <mergeCell ref="HD271:HE271"/>
    <mergeCell ref="HF271:HG271"/>
    <mergeCell ref="HH271:HI271"/>
    <mergeCell ref="HB272:HC272"/>
    <mergeCell ref="HD272:HE272"/>
    <mergeCell ref="HF272:HG272"/>
    <mergeCell ref="HH272:HI272"/>
    <mergeCell ref="HB273:HC273"/>
    <mergeCell ref="HD273:HE273"/>
    <mergeCell ref="HF273:HG273"/>
    <mergeCell ref="HH273:HI273"/>
    <mergeCell ref="HB274:HC274"/>
    <mergeCell ref="HD274:HE274"/>
    <mergeCell ref="HF274:HG274"/>
    <mergeCell ref="HH274:HI274"/>
    <mergeCell ref="HB275:HC275"/>
    <mergeCell ref="HD275:HE275"/>
    <mergeCell ref="HF275:HG275"/>
    <mergeCell ref="HH275:HI275"/>
    <mergeCell ref="HB276:HC276"/>
    <mergeCell ref="HD276:HE276"/>
    <mergeCell ref="HF276:HG276"/>
    <mergeCell ref="HH276:HI276"/>
    <mergeCell ref="HB256:HC256"/>
    <mergeCell ref="HD256:HE256"/>
    <mergeCell ref="HF256:HG256"/>
    <mergeCell ref="HH256:HI256"/>
    <mergeCell ref="HB257:HC257"/>
    <mergeCell ref="HD257:HE257"/>
    <mergeCell ref="HF257:HG257"/>
    <mergeCell ref="HH257:HI257"/>
    <mergeCell ref="HB260:HC260"/>
    <mergeCell ref="HD260:HE260"/>
    <mergeCell ref="HF260:HG260"/>
    <mergeCell ref="HH260:HI260"/>
    <mergeCell ref="HB261:HC261"/>
    <mergeCell ref="HD261:HE261"/>
    <mergeCell ref="HF261:HG261"/>
    <mergeCell ref="HH261:HI261"/>
    <mergeCell ref="HB262:HC262"/>
    <mergeCell ref="HD262:HE262"/>
    <mergeCell ref="HF262:HG262"/>
    <mergeCell ref="HH262:HI262"/>
    <mergeCell ref="HB263:HC263"/>
    <mergeCell ref="HD263:HE263"/>
    <mergeCell ref="HF263:HG263"/>
    <mergeCell ref="HH263:HI263"/>
    <mergeCell ref="HB264:HC264"/>
    <mergeCell ref="HD264:HE264"/>
    <mergeCell ref="HF264:HG264"/>
    <mergeCell ref="HH264:HI264"/>
    <mergeCell ref="HB265:HC265"/>
    <mergeCell ref="HD265:HE265"/>
    <mergeCell ref="HF265:HG265"/>
    <mergeCell ref="HH265:HI265"/>
    <mergeCell ref="HB266:HC266"/>
    <mergeCell ref="HD266:HE266"/>
    <mergeCell ref="HF266:HG266"/>
    <mergeCell ref="HH266:HI266"/>
    <mergeCell ref="HB246:HC246"/>
    <mergeCell ref="HD246:HE246"/>
    <mergeCell ref="HF246:HG246"/>
    <mergeCell ref="HH246:HI246"/>
    <mergeCell ref="HB247:HC247"/>
    <mergeCell ref="HD247:HE247"/>
    <mergeCell ref="HF247:HG247"/>
    <mergeCell ref="HH247:HI247"/>
    <mergeCell ref="HB248:HC248"/>
    <mergeCell ref="HD248:HE248"/>
    <mergeCell ref="HF248:HG248"/>
    <mergeCell ref="HH248:HI248"/>
    <mergeCell ref="HB250:HC250"/>
    <mergeCell ref="HD250:HE250"/>
    <mergeCell ref="HF250:HG250"/>
    <mergeCell ref="HH250:HI250"/>
    <mergeCell ref="HB251:HC251"/>
    <mergeCell ref="HD251:HE251"/>
    <mergeCell ref="HF251:HG251"/>
    <mergeCell ref="HH251:HI251"/>
    <mergeCell ref="HB252:HC252"/>
    <mergeCell ref="HD252:HE252"/>
    <mergeCell ref="HF252:HG252"/>
    <mergeCell ref="HH252:HI252"/>
    <mergeCell ref="HB253:HC253"/>
    <mergeCell ref="HD253:HE253"/>
    <mergeCell ref="HF253:HG253"/>
    <mergeCell ref="HH253:HI253"/>
    <mergeCell ref="HB254:HC254"/>
    <mergeCell ref="HD254:HE254"/>
    <mergeCell ref="HF254:HG254"/>
    <mergeCell ref="HH254:HI254"/>
    <mergeCell ref="HB255:HC255"/>
    <mergeCell ref="HD255:HE255"/>
    <mergeCell ref="HF255:HG255"/>
    <mergeCell ref="HH255:HI255"/>
    <mergeCell ref="HB236:HC236"/>
    <mergeCell ref="HD236:HE236"/>
    <mergeCell ref="HF236:HG236"/>
    <mergeCell ref="HH236:HI236"/>
    <mergeCell ref="HB237:HC237"/>
    <mergeCell ref="HD237:HE237"/>
    <mergeCell ref="HF237:HG237"/>
    <mergeCell ref="HH237:HI237"/>
    <mergeCell ref="HB238:HC238"/>
    <mergeCell ref="HD238:HE238"/>
    <mergeCell ref="HF238:HG238"/>
    <mergeCell ref="HH238:HI238"/>
    <mergeCell ref="HB239:HC239"/>
    <mergeCell ref="HD239:HE239"/>
    <mergeCell ref="HF239:HG239"/>
    <mergeCell ref="HH239:HI239"/>
    <mergeCell ref="HB241:HC241"/>
    <mergeCell ref="HD241:HE241"/>
    <mergeCell ref="HF241:HG241"/>
    <mergeCell ref="HH241:HI241"/>
    <mergeCell ref="HB242:HC242"/>
    <mergeCell ref="HD242:HE242"/>
    <mergeCell ref="HF242:HG242"/>
    <mergeCell ref="HH242:HI242"/>
    <mergeCell ref="HB243:HC243"/>
    <mergeCell ref="HD243:HE243"/>
    <mergeCell ref="HF243:HG243"/>
    <mergeCell ref="HH243:HI243"/>
    <mergeCell ref="HB244:HC244"/>
    <mergeCell ref="HD244:HE244"/>
    <mergeCell ref="HF244:HG244"/>
    <mergeCell ref="HH244:HI244"/>
    <mergeCell ref="HB245:HC245"/>
    <mergeCell ref="HD245:HE245"/>
    <mergeCell ref="HF245:HG245"/>
    <mergeCell ref="HH245:HI245"/>
    <mergeCell ref="HB225:HC225"/>
    <mergeCell ref="HD225:HE225"/>
    <mergeCell ref="HF225:HG225"/>
    <mergeCell ref="HH225:HI225"/>
    <mergeCell ref="HB226:HC226"/>
    <mergeCell ref="HD226:HE226"/>
    <mergeCell ref="HF226:HG226"/>
    <mergeCell ref="HH226:HI226"/>
    <mergeCell ref="HB227:HC227"/>
    <mergeCell ref="HD227:HE227"/>
    <mergeCell ref="HF227:HG227"/>
    <mergeCell ref="HH227:HI227"/>
    <mergeCell ref="HB228:HC228"/>
    <mergeCell ref="HD228:HE228"/>
    <mergeCell ref="HF228:HG228"/>
    <mergeCell ref="HH228:HI228"/>
    <mergeCell ref="HB229:HC229"/>
    <mergeCell ref="HD229:HE229"/>
    <mergeCell ref="HF229:HG229"/>
    <mergeCell ref="HH229:HI229"/>
    <mergeCell ref="HB232:HC232"/>
    <mergeCell ref="HD232:HE232"/>
    <mergeCell ref="HF232:HG232"/>
    <mergeCell ref="HH232:HI232"/>
    <mergeCell ref="HB233:HC233"/>
    <mergeCell ref="HD233:HE233"/>
    <mergeCell ref="HF233:HG233"/>
    <mergeCell ref="HH233:HI233"/>
    <mergeCell ref="HB234:HC234"/>
    <mergeCell ref="HD234:HE234"/>
    <mergeCell ref="HF234:HG234"/>
    <mergeCell ref="HH234:HI234"/>
    <mergeCell ref="HB235:HC235"/>
    <mergeCell ref="HD235:HE235"/>
    <mergeCell ref="HF235:HG235"/>
    <mergeCell ref="HH235:HI235"/>
    <mergeCell ref="HB215:HC215"/>
    <mergeCell ref="HD215:HE215"/>
    <mergeCell ref="HF215:HG215"/>
    <mergeCell ref="HH215:HI215"/>
    <mergeCell ref="HB216:HC216"/>
    <mergeCell ref="HD216:HE216"/>
    <mergeCell ref="HF216:HG216"/>
    <mergeCell ref="HH216:HI216"/>
    <mergeCell ref="HB217:HC217"/>
    <mergeCell ref="HD217:HE217"/>
    <mergeCell ref="HF217:HG217"/>
    <mergeCell ref="HH217:HI217"/>
    <mergeCell ref="HB218:HC218"/>
    <mergeCell ref="HD218:HE218"/>
    <mergeCell ref="HF218:HG218"/>
    <mergeCell ref="HH218:HI218"/>
    <mergeCell ref="HB219:HC219"/>
    <mergeCell ref="HD219:HE219"/>
    <mergeCell ref="HF219:HG219"/>
    <mergeCell ref="HH219:HI219"/>
    <mergeCell ref="HB220:HC220"/>
    <mergeCell ref="HD220:HE220"/>
    <mergeCell ref="HF220:HG220"/>
    <mergeCell ref="HH220:HI220"/>
    <mergeCell ref="HB222:HC222"/>
    <mergeCell ref="HD222:HE222"/>
    <mergeCell ref="HF222:HG222"/>
    <mergeCell ref="HH222:HI222"/>
    <mergeCell ref="HB223:HC223"/>
    <mergeCell ref="HD223:HE223"/>
    <mergeCell ref="HF223:HG223"/>
    <mergeCell ref="HH223:HI223"/>
    <mergeCell ref="HB224:HC224"/>
    <mergeCell ref="HD224:HE224"/>
    <mergeCell ref="HF224:HG224"/>
    <mergeCell ref="HH224:HI224"/>
    <mergeCell ref="HB205:HC205"/>
    <mergeCell ref="HD205:HE205"/>
    <mergeCell ref="HF205:HG205"/>
    <mergeCell ref="HH205:HI205"/>
    <mergeCell ref="HB206:HC206"/>
    <mergeCell ref="HD206:HE206"/>
    <mergeCell ref="HF206:HG206"/>
    <mergeCell ref="HH206:HI206"/>
    <mergeCell ref="HB207:HC207"/>
    <mergeCell ref="HD207:HE207"/>
    <mergeCell ref="HF207:HG207"/>
    <mergeCell ref="HH207:HI207"/>
    <mergeCell ref="HB208:HC208"/>
    <mergeCell ref="HD208:HE208"/>
    <mergeCell ref="HF208:HG208"/>
    <mergeCell ref="HH208:HI208"/>
    <mergeCell ref="HB209:HC209"/>
    <mergeCell ref="HD209:HE209"/>
    <mergeCell ref="HF209:HG209"/>
    <mergeCell ref="HH209:HI209"/>
    <mergeCell ref="HB210:HC210"/>
    <mergeCell ref="HD210:HE210"/>
    <mergeCell ref="HF210:HG210"/>
    <mergeCell ref="HH210:HI210"/>
    <mergeCell ref="HB211:HC211"/>
    <mergeCell ref="HD211:HE211"/>
    <mergeCell ref="HF211:HG211"/>
    <mergeCell ref="HH211:HI211"/>
    <mergeCell ref="HB213:HC213"/>
    <mergeCell ref="HD213:HE213"/>
    <mergeCell ref="HF213:HG213"/>
    <mergeCell ref="HH213:HI213"/>
    <mergeCell ref="HB214:HC214"/>
    <mergeCell ref="HD214:HE214"/>
    <mergeCell ref="HF214:HG214"/>
    <mergeCell ref="HH214:HI214"/>
    <mergeCell ref="HB195:HC195"/>
    <mergeCell ref="HD195:HE195"/>
    <mergeCell ref="HF195:HG195"/>
    <mergeCell ref="HH195:HI195"/>
    <mergeCell ref="HB196:HC196"/>
    <mergeCell ref="HD196:HE196"/>
    <mergeCell ref="HF196:HG196"/>
    <mergeCell ref="HH196:HI196"/>
    <mergeCell ref="HB197:HC197"/>
    <mergeCell ref="HD197:HE197"/>
    <mergeCell ref="HF197:HG197"/>
    <mergeCell ref="HH197:HI197"/>
    <mergeCell ref="HB198:HC198"/>
    <mergeCell ref="HD198:HE198"/>
    <mergeCell ref="HF198:HG198"/>
    <mergeCell ref="HH198:HI198"/>
    <mergeCell ref="HB199:HC199"/>
    <mergeCell ref="HD199:HE199"/>
    <mergeCell ref="HF199:HG199"/>
    <mergeCell ref="HH199:HI199"/>
    <mergeCell ref="HB200:HC200"/>
    <mergeCell ref="HD200:HE200"/>
    <mergeCell ref="HF200:HG200"/>
    <mergeCell ref="HH200:HI200"/>
    <mergeCell ref="HB201:HC201"/>
    <mergeCell ref="HD201:HE201"/>
    <mergeCell ref="HF201:HG201"/>
    <mergeCell ref="HH201:HI201"/>
    <mergeCell ref="HB202:HC202"/>
    <mergeCell ref="HD202:HE202"/>
    <mergeCell ref="HF202:HG202"/>
    <mergeCell ref="HH202:HI202"/>
    <mergeCell ref="HB204:HC204"/>
    <mergeCell ref="HD204:HE204"/>
    <mergeCell ref="HF204:HG204"/>
    <mergeCell ref="HH204:HI204"/>
    <mergeCell ref="HB184:HC184"/>
    <mergeCell ref="HD184:HE184"/>
    <mergeCell ref="HF184:HG184"/>
    <mergeCell ref="HH184:HI184"/>
    <mergeCell ref="HB186:HC186"/>
    <mergeCell ref="HD186:HE186"/>
    <mergeCell ref="HF186:HG186"/>
    <mergeCell ref="HH186:HI186"/>
    <mergeCell ref="HB187:HC187"/>
    <mergeCell ref="HD187:HE187"/>
    <mergeCell ref="HF187:HG187"/>
    <mergeCell ref="HH187:HI187"/>
    <mergeCell ref="HB188:HC188"/>
    <mergeCell ref="HD188:HE188"/>
    <mergeCell ref="HF188:HG188"/>
    <mergeCell ref="HH188:HI188"/>
    <mergeCell ref="HB189:HC189"/>
    <mergeCell ref="HD189:HE189"/>
    <mergeCell ref="HF189:HG189"/>
    <mergeCell ref="HH189:HI189"/>
    <mergeCell ref="HB190:HC190"/>
    <mergeCell ref="HD190:HE190"/>
    <mergeCell ref="HF190:HG190"/>
    <mergeCell ref="HH190:HI190"/>
    <mergeCell ref="HB191:HC191"/>
    <mergeCell ref="HD191:HE191"/>
    <mergeCell ref="HF191:HG191"/>
    <mergeCell ref="HH191:HI191"/>
    <mergeCell ref="HB192:HC192"/>
    <mergeCell ref="HD192:HE192"/>
    <mergeCell ref="HF192:HG192"/>
    <mergeCell ref="HH192:HI192"/>
    <mergeCell ref="HB193:HC193"/>
    <mergeCell ref="HD193:HE193"/>
    <mergeCell ref="HF193:HG193"/>
    <mergeCell ref="HH193:HI193"/>
    <mergeCell ref="HB174:HC174"/>
    <mergeCell ref="HD174:HE174"/>
    <mergeCell ref="HF174:HG174"/>
    <mergeCell ref="HH174:HI174"/>
    <mergeCell ref="HB175:HC175"/>
    <mergeCell ref="HD175:HE175"/>
    <mergeCell ref="HF175:HG175"/>
    <mergeCell ref="HH175:HI175"/>
    <mergeCell ref="HB177:HC177"/>
    <mergeCell ref="HD177:HE177"/>
    <mergeCell ref="HF177:HG177"/>
    <mergeCell ref="HH177:HI177"/>
    <mergeCell ref="HB178:HC178"/>
    <mergeCell ref="HD178:HE178"/>
    <mergeCell ref="HF178:HG178"/>
    <mergeCell ref="HH178:HI178"/>
    <mergeCell ref="HB179:HC179"/>
    <mergeCell ref="HD179:HE179"/>
    <mergeCell ref="HF179:HG179"/>
    <mergeCell ref="HH179:HI179"/>
    <mergeCell ref="HB180:HC180"/>
    <mergeCell ref="HD180:HE180"/>
    <mergeCell ref="HF180:HG180"/>
    <mergeCell ref="HH180:HI180"/>
    <mergeCell ref="HB181:HC181"/>
    <mergeCell ref="HD181:HE181"/>
    <mergeCell ref="HF181:HG181"/>
    <mergeCell ref="HH181:HI181"/>
    <mergeCell ref="HB182:HC182"/>
    <mergeCell ref="HD182:HE182"/>
    <mergeCell ref="HF182:HG182"/>
    <mergeCell ref="HH182:HI182"/>
    <mergeCell ref="HB183:HC183"/>
    <mergeCell ref="HD183:HE183"/>
    <mergeCell ref="HF183:HG183"/>
    <mergeCell ref="HH183:HI183"/>
    <mergeCell ref="HB164:HC164"/>
    <mergeCell ref="HD164:HE164"/>
    <mergeCell ref="HF164:HG164"/>
    <mergeCell ref="HH164:HI164"/>
    <mergeCell ref="HB165:HC165"/>
    <mergeCell ref="HD165:HE165"/>
    <mergeCell ref="HF165:HG165"/>
    <mergeCell ref="HH165:HI165"/>
    <mergeCell ref="HB166:HC166"/>
    <mergeCell ref="HD166:HE166"/>
    <mergeCell ref="HF166:HG166"/>
    <mergeCell ref="HH166:HI166"/>
    <mergeCell ref="HB168:HC168"/>
    <mergeCell ref="HD168:HE168"/>
    <mergeCell ref="HF168:HG168"/>
    <mergeCell ref="HH168:HI168"/>
    <mergeCell ref="HB169:HC169"/>
    <mergeCell ref="HD169:HE169"/>
    <mergeCell ref="HF169:HG169"/>
    <mergeCell ref="HH169:HI169"/>
    <mergeCell ref="HB170:HC170"/>
    <mergeCell ref="HD170:HE170"/>
    <mergeCell ref="HF170:HG170"/>
    <mergeCell ref="HH170:HI170"/>
    <mergeCell ref="HB171:HC171"/>
    <mergeCell ref="HD171:HE171"/>
    <mergeCell ref="HF171:HG171"/>
    <mergeCell ref="HH171:HI171"/>
    <mergeCell ref="HB172:HC172"/>
    <mergeCell ref="HD172:HE172"/>
    <mergeCell ref="HF172:HG172"/>
    <mergeCell ref="HH172:HI172"/>
    <mergeCell ref="HB173:HC173"/>
    <mergeCell ref="HD173:HE173"/>
    <mergeCell ref="HF173:HG173"/>
    <mergeCell ref="HH173:HI173"/>
    <mergeCell ref="HB154:HC154"/>
    <mergeCell ref="HD154:HE154"/>
    <mergeCell ref="HF154:HG154"/>
    <mergeCell ref="HH154:HI154"/>
    <mergeCell ref="HB155:HC155"/>
    <mergeCell ref="HD155:HE155"/>
    <mergeCell ref="HF155:HG155"/>
    <mergeCell ref="HH155:HI155"/>
    <mergeCell ref="HB156:HC156"/>
    <mergeCell ref="HD156:HE156"/>
    <mergeCell ref="HF156:HG156"/>
    <mergeCell ref="HH156:HI156"/>
    <mergeCell ref="HB157:HC157"/>
    <mergeCell ref="HD157:HE157"/>
    <mergeCell ref="HF157:HG157"/>
    <mergeCell ref="HH157:HI157"/>
    <mergeCell ref="HB159:HC159"/>
    <mergeCell ref="HD159:HE159"/>
    <mergeCell ref="HF159:HG159"/>
    <mergeCell ref="HH159:HI159"/>
    <mergeCell ref="HB160:HC160"/>
    <mergeCell ref="HD160:HE160"/>
    <mergeCell ref="HF160:HG160"/>
    <mergeCell ref="HH160:HI160"/>
    <mergeCell ref="HB161:HC161"/>
    <mergeCell ref="HD161:HE161"/>
    <mergeCell ref="HF161:HG161"/>
    <mergeCell ref="HH161:HI161"/>
    <mergeCell ref="HB162:HC162"/>
    <mergeCell ref="HD162:HE162"/>
    <mergeCell ref="HF162:HG162"/>
    <mergeCell ref="HH162:HI162"/>
    <mergeCell ref="HB163:HC163"/>
    <mergeCell ref="HD163:HE163"/>
    <mergeCell ref="HF163:HG163"/>
    <mergeCell ref="HH163:HI163"/>
    <mergeCell ref="HB144:HC144"/>
    <mergeCell ref="HD144:HE144"/>
    <mergeCell ref="HF144:HG144"/>
    <mergeCell ref="HH144:HI144"/>
    <mergeCell ref="HB145:HC145"/>
    <mergeCell ref="HD145:HE145"/>
    <mergeCell ref="HF145:HG145"/>
    <mergeCell ref="HH145:HI145"/>
    <mergeCell ref="HB146:HC146"/>
    <mergeCell ref="HD146:HE146"/>
    <mergeCell ref="HF146:HG146"/>
    <mergeCell ref="HH146:HI146"/>
    <mergeCell ref="HB147:HC147"/>
    <mergeCell ref="HD147:HE147"/>
    <mergeCell ref="HF147:HG147"/>
    <mergeCell ref="HH147:HI147"/>
    <mergeCell ref="HB148:HC148"/>
    <mergeCell ref="HD148:HE148"/>
    <mergeCell ref="HF148:HG148"/>
    <mergeCell ref="HH148:HI148"/>
    <mergeCell ref="HB150:HC150"/>
    <mergeCell ref="HD150:HE150"/>
    <mergeCell ref="HF150:HG150"/>
    <mergeCell ref="HH150:HI150"/>
    <mergeCell ref="HB151:HC151"/>
    <mergeCell ref="HD151:HE151"/>
    <mergeCell ref="HF151:HG151"/>
    <mergeCell ref="HH151:HI151"/>
    <mergeCell ref="HB152:HC152"/>
    <mergeCell ref="HD152:HE152"/>
    <mergeCell ref="HF152:HG152"/>
    <mergeCell ref="HH152:HI152"/>
    <mergeCell ref="HB153:HC153"/>
    <mergeCell ref="HD153:HE153"/>
    <mergeCell ref="HF153:HG153"/>
    <mergeCell ref="HH153:HI153"/>
    <mergeCell ref="HB134:HC134"/>
    <mergeCell ref="HD134:HE134"/>
    <mergeCell ref="HF134:HG134"/>
    <mergeCell ref="HH134:HI134"/>
    <mergeCell ref="HB135:HC135"/>
    <mergeCell ref="HD135:HE135"/>
    <mergeCell ref="HF135:HG135"/>
    <mergeCell ref="HH135:HI135"/>
    <mergeCell ref="HB136:HC136"/>
    <mergeCell ref="HD136:HE136"/>
    <mergeCell ref="HF136:HG136"/>
    <mergeCell ref="HH136:HI136"/>
    <mergeCell ref="HB137:HC137"/>
    <mergeCell ref="HD137:HE137"/>
    <mergeCell ref="HF137:HG137"/>
    <mergeCell ref="HH137:HI137"/>
    <mergeCell ref="HB138:HC138"/>
    <mergeCell ref="HD138:HE138"/>
    <mergeCell ref="HF138:HG138"/>
    <mergeCell ref="HH138:HI138"/>
    <mergeCell ref="HB139:HC139"/>
    <mergeCell ref="HD139:HE139"/>
    <mergeCell ref="HF139:HG139"/>
    <mergeCell ref="HH139:HI139"/>
    <mergeCell ref="HB141:HC141"/>
    <mergeCell ref="HD141:HE141"/>
    <mergeCell ref="HF141:HG141"/>
    <mergeCell ref="HH141:HI141"/>
    <mergeCell ref="HB142:HC142"/>
    <mergeCell ref="HD142:HE142"/>
    <mergeCell ref="HF142:HG142"/>
    <mergeCell ref="HH142:HI142"/>
    <mergeCell ref="HB143:HC143"/>
    <mergeCell ref="HD143:HE143"/>
    <mergeCell ref="HF143:HG143"/>
    <mergeCell ref="HH143:HI143"/>
    <mergeCell ref="HB124:HC124"/>
    <mergeCell ref="HD124:HE124"/>
    <mergeCell ref="HF124:HG124"/>
    <mergeCell ref="HH124:HI124"/>
    <mergeCell ref="HB125:HC125"/>
    <mergeCell ref="HD125:HE125"/>
    <mergeCell ref="HF125:HG125"/>
    <mergeCell ref="HH125:HI125"/>
    <mergeCell ref="HB126:HC126"/>
    <mergeCell ref="HD126:HE126"/>
    <mergeCell ref="HF126:HG126"/>
    <mergeCell ref="HH126:HI126"/>
    <mergeCell ref="HB127:HC127"/>
    <mergeCell ref="HD127:HE127"/>
    <mergeCell ref="HF127:HG127"/>
    <mergeCell ref="HH127:HI127"/>
    <mergeCell ref="HB128:HC128"/>
    <mergeCell ref="HD128:HE128"/>
    <mergeCell ref="HF128:HG128"/>
    <mergeCell ref="HH128:HI128"/>
    <mergeCell ref="HB129:HC129"/>
    <mergeCell ref="HD129:HE129"/>
    <mergeCell ref="HF129:HG129"/>
    <mergeCell ref="HH129:HI129"/>
    <mergeCell ref="HB130:HC130"/>
    <mergeCell ref="HD130:HE130"/>
    <mergeCell ref="HF130:HG130"/>
    <mergeCell ref="HH130:HI130"/>
    <mergeCell ref="HB132:HC132"/>
    <mergeCell ref="HD132:HE132"/>
    <mergeCell ref="HF132:HG132"/>
    <mergeCell ref="HH132:HI132"/>
    <mergeCell ref="HB133:HC133"/>
    <mergeCell ref="HD133:HE133"/>
    <mergeCell ref="HF133:HG133"/>
    <mergeCell ref="HH133:HI133"/>
    <mergeCell ref="HB114:HC114"/>
    <mergeCell ref="HD114:HE114"/>
    <mergeCell ref="HF114:HG114"/>
    <mergeCell ref="HH114:HI114"/>
    <mergeCell ref="HB115:HC115"/>
    <mergeCell ref="HD115:HE115"/>
    <mergeCell ref="HF115:HG115"/>
    <mergeCell ref="HH115:HI115"/>
    <mergeCell ref="HB116:HC116"/>
    <mergeCell ref="HD116:HE116"/>
    <mergeCell ref="HF116:HG116"/>
    <mergeCell ref="HH116:HI116"/>
    <mergeCell ref="HB117:HC117"/>
    <mergeCell ref="HD117:HE117"/>
    <mergeCell ref="HF117:HG117"/>
    <mergeCell ref="HH117:HI117"/>
    <mergeCell ref="HB118:HC118"/>
    <mergeCell ref="HD118:HE118"/>
    <mergeCell ref="HF118:HG118"/>
    <mergeCell ref="HH118:HI118"/>
    <mergeCell ref="HB119:HC119"/>
    <mergeCell ref="HD119:HE119"/>
    <mergeCell ref="HF119:HG119"/>
    <mergeCell ref="HH119:HI119"/>
    <mergeCell ref="HB120:HC120"/>
    <mergeCell ref="HD120:HE120"/>
    <mergeCell ref="HF120:HG120"/>
    <mergeCell ref="HH120:HI120"/>
    <mergeCell ref="HB121:HC121"/>
    <mergeCell ref="HD121:HE121"/>
    <mergeCell ref="HF121:HG121"/>
    <mergeCell ref="HH121:HI121"/>
    <mergeCell ref="HB123:HC123"/>
    <mergeCell ref="HD123:HE123"/>
    <mergeCell ref="HF123:HG123"/>
    <mergeCell ref="HH123:HI123"/>
    <mergeCell ref="HB103:HC103"/>
    <mergeCell ref="HD103:HE103"/>
    <mergeCell ref="HF103:HG103"/>
    <mergeCell ref="HH103:HI103"/>
    <mergeCell ref="HB105:HC105"/>
    <mergeCell ref="HD105:HE105"/>
    <mergeCell ref="HF105:HG105"/>
    <mergeCell ref="HH105:HI105"/>
    <mergeCell ref="HB106:HC106"/>
    <mergeCell ref="HD106:HE106"/>
    <mergeCell ref="HF106:HG106"/>
    <mergeCell ref="HH106:HI106"/>
    <mergeCell ref="HB107:HC107"/>
    <mergeCell ref="HD107:HE107"/>
    <mergeCell ref="HF107:HG107"/>
    <mergeCell ref="HH107:HI107"/>
    <mergeCell ref="HB108:HC108"/>
    <mergeCell ref="HD108:HE108"/>
    <mergeCell ref="HF108:HG108"/>
    <mergeCell ref="HH108:HI108"/>
    <mergeCell ref="HB109:HC109"/>
    <mergeCell ref="HD109:HE109"/>
    <mergeCell ref="HF109:HG109"/>
    <mergeCell ref="HH109:HI109"/>
    <mergeCell ref="HB110:HC110"/>
    <mergeCell ref="HD110:HE110"/>
    <mergeCell ref="HF110:HG110"/>
    <mergeCell ref="HH110:HI110"/>
    <mergeCell ref="HB111:HC111"/>
    <mergeCell ref="HD111:HE111"/>
    <mergeCell ref="HF111:HG111"/>
    <mergeCell ref="HH111:HI111"/>
    <mergeCell ref="HB112:HC112"/>
    <mergeCell ref="HD112:HE112"/>
    <mergeCell ref="HF112:HG112"/>
    <mergeCell ref="HH112:HI112"/>
    <mergeCell ref="HB92:HC92"/>
    <mergeCell ref="HD92:HE92"/>
    <mergeCell ref="HF92:HG92"/>
    <mergeCell ref="HH92:HI92"/>
    <mergeCell ref="HB93:HC93"/>
    <mergeCell ref="HD93:HE93"/>
    <mergeCell ref="HF93:HG93"/>
    <mergeCell ref="HH93:HI93"/>
    <mergeCell ref="HB96:HC96"/>
    <mergeCell ref="HD96:HE96"/>
    <mergeCell ref="HF96:HG96"/>
    <mergeCell ref="HH96:HI96"/>
    <mergeCell ref="HB97:HC97"/>
    <mergeCell ref="HD97:HE97"/>
    <mergeCell ref="HF97:HG97"/>
    <mergeCell ref="HH97:HI97"/>
    <mergeCell ref="HB98:HC98"/>
    <mergeCell ref="HD98:HE98"/>
    <mergeCell ref="HF98:HG98"/>
    <mergeCell ref="HH98:HI98"/>
    <mergeCell ref="HB99:HC99"/>
    <mergeCell ref="HD99:HE99"/>
    <mergeCell ref="HF99:HG99"/>
    <mergeCell ref="HH99:HI99"/>
    <mergeCell ref="HB100:HC100"/>
    <mergeCell ref="HD100:HE100"/>
    <mergeCell ref="HF100:HG100"/>
    <mergeCell ref="HH100:HI100"/>
    <mergeCell ref="HB101:HC101"/>
    <mergeCell ref="HD101:HE101"/>
    <mergeCell ref="HF101:HG101"/>
    <mergeCell ref="HH101:HI101"/>
    <mergeCell ref="HB102:HC102"/>
    <mergeCell ref="HD102:HE102"/>
    <mergeCell ref="HF102:HG102"/>
    <mergeCell ref="HH102:HI102"/>
    <mergeCell ref="HB82:HC82"/>
    <mergeCell ref="HD82:HE82"/>
    <mergeCell ref="HF82:HG82"/>
    <mergeCell ref="HH82:HI82"/>
    <mergeCell ref="HB83:HC83"/>
    <mergeCell ref="HD83:HE83"/>
    <mergeCell ref="HF83:HG83"/>
    <mergeCell ref="HH83:HI83"/>
    <mergeCell ref="HB84:HC84"/>
    <mergeCell ref="HD84:HE84"/>
    <mergeCell ref="HF84:HG84"/>
    <mergeCell ref="HH84:HI84"/>
    <mergeCell ref="HB86:HC86"/>
    <mergeCell ref="HD86:HE86"/>
    <mergeCell ref="HF86:HG86"/>
    <mergeCell ref="HH86:HI86"/>
    <mergeCell ref="HB87:HC87"/>
    <mergeCell ref="HD87:HE87"/>
    <mergeCell ref="HF87:HG87"/>
    <mergeCell ref="HH87:HI87"/>
    <mergeCell ref="HB88:HC88"/>
    <mergeCell ref="HD88:HE88"/>
    <mergeCell ref="HF88:HG88"/>
    <mergeCell ref="HH88:HI88"/>
    <mergeCell ref="HB89:HC89"/>
    <mergeCell ref="HD89:HE89"/>
    <mergeCell ref="HF89:HG89"/>
    <mergeCell ref="HH89:HI89"/>
    <mergeCell ref="HB90:HC90"/>
    <mergeCell ref="HD90:HE90"/>
    <mergeCell ref="HF90:HG90"/>
    <mergeCell ref="HH90:HI90"/>
    <mergeCell ref="HB91:HC91"/>
    <mergeCell ref="HD91:HE91"/>
    <mergeCell ref="HF91:HG91"/>
    <mergeCell ref="HH91:HI91"/>
    <mergeCell ref="HB72:HC72"/>
    <mergeCell ref="HD72:HE72"/>
    <mergeCell ref="HF72:HG72"/>
    <mergeCell ref="HH72:HI72"/>
    <mergeCell ref="HB73:HC73"/>
    <mergeCell ref="HD73:HE73"/>
    <mergeCell ref="HF73:HG73"/>
    <mergeCell ref="HH73:HI73"/>
    <mergeCell ref="HB74:HC74"/>
    <mergeCell ref="HD74:HE74"/>
    <mergeCell ref="HF74:HG74"/>
    <mergeCell ref="HH74:HI74"/>
    <mergeCell ref="HB75:HC75"/>
    <mergeCell ref="HD75:HE75"/>
    <mergeCell ref="HF75:HG75"/>
    <mergeCell ref="HH75:HI75"/>
    <mergeCell ref="HB77:HC77"/>
    <mergeCell ref="HD77:HE77"/>
    <mergeCell ref="HF77:HG77"/>
    <mergeCell ref="HH77:HI77"/>
    <mergeCell ref="HB78:HC78"/>
    <mergeCell ref="HD78:HE78"/>
    <mergeCell ref="HF78:HG78"/>
    <mergeCell ref="HH78:HI78"/>
    <mergeCell ref="HB79:HC79"/>
    <mergeCell ref="HD79:HE79"/>
    <mergeCell ref="HF79:HG79"/>
    <mergeCell ref="HH79:HI79"/>
    <mergeCell ref="HB80:HC80"/>
    <mergeCell ref="HD80:HE80"/>
    <mergeCell ref="HF80:HG80"/>
    <mergeCell ref="HH80:HI80"/>
    <mergeCell ref="HB81:HC81"/>
    <mergeCell ref="HD81:HE81"/>
    <mergeCell ref="HF81:HG81"/>
    <mergeCell ref="HH81:HI81"/>
    <mergeCell ref="HB61:HC61"/>
    <mergeCell ref="HD61:HE61"/>
    <mergeCell ref="HF61:HG61"/>
    <mergeCell ref="HH61:HI61"/>
    <mergeCell ref="HB62:HC62"/>
    <mergeCell ref="HD62:HE62"/>
    <mergeCell ref="HF62:HG62"/>
    <mergeCell ref="HH62:HI62"/>
    <mergeCell ref="HB63:HC63"/>
    <mergeCell ref="HD63:HE63"/>
    <mergeCell ref="HF63:HG63"/>
    <mergeCell ref="HH63:HI63"/>
    <mergeCell ref="HB64:HC64"/>
    <mergeCell ref="HD64:HE64"/>
    <mergeCell ref="HF64:HG64"/>
    <mergeCell ref="HH64:HI64"/>
    <mergeCell ref="HB65:HC65"/>
    <mergeCell ref="HD65:HE65"/>
    <mergeCell ref="HF65:HG65"/>
    <mergeCell ref="HH65:HI65"/>
    <mergeCell ref="HB68:HC68"/>
    <mergeCell ref="HD68:HE68"/>
    <mergeCell ref="HF68:HG68"/>
    <mergeCell ref="HH68:HI68"/>
    <mergeCell ref="HB69:HC69"/>
    <mergeCell ref="HD69:HE69"/>
    <mergeCell ref="HF69:HG69"/>
    <mergeCell ref="HH69:HI69"/>
    <mergeCell ref="HB70:HC70"/>
    <mergeCell ref="HD70:HE70"/>
    <mergeCell ref="HF70:HG70"/>
    <mergeCell ref="HH70:HI70"/>
    <mergeCell ref="HB71:HC71"/>
    <mergeCell ref="HD71:HE71"/>
    <mergeCell ref="HF71:HG71"/>
    <mergeCell ref="HH71:HI71"/>
    <mergeCell ref="HB51:HC51"/>
    <mergeCell ref="HD51:HE51"/>
    <mergeCell ref="HF51:HG51"/>
    <mergeCell ref="HH51:HI51"/>
    <mergeCell ref="HB52:HC52"/>
    <mergeCell ref="HD52:HE52"/>
    <mergeCell ref="HF52:HG52"/>
    <mergeCell ref="HH52:HI52"/>
    <mergeCell ref="HB53:HC53"/>
    <mergeCell ref="HD53:HE53"/>
    <mergeCell ref="HF53:HG53"/>
    <mergeCell ref="HH53:HI53"/>
    <mergeCell ref="HB54:HC54"/>
    <mergeCell ref="HD54:HE54"/>
    <mergeCell ref="HF54:HG54"/>
    <mergeCell ref="HH54:HI54"/>
    <mergeCell ref="HB55:HC55"/>
    <mergeCell ref="HD55:HE55"/>
    <mergeCell ref="HF55:HG55"/>
    <mergeCell ref="HH55:HI55"/>
    <mergeCell ref="HB56:HC56"/>
    <mergeCell ref="HD56:HE56"/>
    <mergeCell ref="HF56:HG56"/>
    <mergeCell ref="HH56:HI56"/>
    <mergeCell ref="HB58:HC58"/>
    <mergeCell ref="HD58:HE58"/>
    <mergeCell ref="HF58:HG58"/>
    <mergeCell ref="HH58:HI58"/>
    <mergeCell ref="HB59:HC59"/>
    <mergeCell ref="HD59:HE59"/>
    <mergeCell ref="HF59:HG59"/>
    <mergeCell ref="HH59:HI59"/>
    <mergeCell ref="HB60:HC60"/>
    <mergeCell ref="HD60:HE60"/>
    <mergeCell ref="HF60:HG60"/>
    <mergeCell ref="HH60:HI60"/>
    <mergeCell ref="HB41:HC41"/>
    <mergeCell ref="HD41:HE41"/>
    <mergeCell ref="HF41:HG41"/>
    <mergeCell ref="HH41:HI41"/>
    <mergeCell ref="HB42:HC42"/>
    <mergeCell ref="HD42:HE42"/>
    <mergeCell ref="HF42:HG42"/>
    <mergeCell ref="HH42:HI42"/>
    <mergeCell ref="HB43:HC43"/>
    <mergeCell ref="HD43:HE43"/>
    <mergeCell ref="HF43:HG43"/>
    <mergeCell ref="HH43:HI43"/>
    <mergeCell ref="HB44:HC44"/>
    <mergeCell ref="HD44:HE44"/>
    <mergeCell ref="HF44:HG44"/>
    <mergeCell ref="HH44:HI44"/>
    <mergeCell ref="HB45:HC45"/>
    <mergeCell ref="HD45:HE45"/>
    <mergeCell ref="HF45:HG45"/>
    <mergeCell ref="HH45:HI45"/>
    <mergeCell ref="HB46:HC46"/>
    <mergeCell ref="HD46:HE46"/>
    <mergeCell ref="HF46:HG46"/>
    <mergeCell ref="HH46:HI46"/>
    <mergeCell ref="HB47:HC47"/>
    <mergeCell ref="HD47:HE47"/>
    <mergeCell ref="HF47:HG47"/>
    <mergeCell ref="HH47:HI47"/>
    <mergeCell ref="HB49:HC49"/>
    <mergeCell ref="HD49:HE49"/>
    <mergeCell ref="HF49:HG49"/>
    <mergeCell ref="HH49:HI49"/>
    <mergeCell ref="HB50:HC50"/>
    <mergeCell ref="HD50:HE50"/>
    <mergeCell ref="HF50:HG50"/>
    <mergeCell ref="HH50:HI50"/>
    <mergeCell ref="HB31:HC31"/>
    <mergeCell ref="HD31:HE31"/>
    <mergeCell ref="HF31:HG31"/>
    <mergeCell ref="HH31:HI31"/>
    <mergeCell ref="HB32:HC32"/>
    <mergeCell ref="HD32:HE32"/>
    <mergeCell ref="HF32:HG32"/>
    <mergeCell ref="HH32:HI32"/>
    <mergeCell ref="HB33:HC33"/>
    <mergeCell ref="HD33:HE33"/>
    <mergeCell ref="HF33:HG33"/>
    <mergeCell ref="HH33:HI33"/>
    <mergeCell ref="HB34:HC34"/>
    <mergeCell ref="HD34:HE34"/>
    <mergeCell ref="HF34:HG34"/>
    <mergeCell ref="HH34:HI34"/>
    <mergeCell ref="HB35:HC35"/>
    <mergeCell ref="HD35:HE35"/>
    <mergeCell ref="HF35:HG35"/>
    <mergeCell ref="HH35:HI35"/>
    <mergeCell ref="HB36:HC36"/>
    <mergeCell ref="HD36:HE36"/>
    <mergeCell ref="HF36:HG36"/>
    <mergeCell ref="HH36:HI36"/>
    <mergeCell ref="HB37:HC37"/>
    <mergeCell ref="HD37:HE37"/>
    <mergeCell ref="HF37:HG37"/>
    <mergeCell ref="HH37:HI37"/>
    <mergeCell ref="HB38:HC38"/>
    <mergeCell ref="HD38:HE38"/>
    <mergeCell ref="HF38:HG38"/>
    <mergeCell ref="HH38:HI38"/>
    <mergeCell ref="HB40:HC40"/>
    <mergeCell ref="HD40:HE40"/>
    <mergeCell ref="HF40:HG40"/>
    <mergeCell ref="HH40:HI40"/>
    <mergeCell ref="HB18:HC18"/>
    <mergeCell ref="HD18:HE18"/>
    <mergeCell ref="HF18:HG18"/>
    <mergeCell ref="HH18:HI18"/>
    <mergeCell ref="HB21:HC21"/>
    <mergeCell ref="HD21:HE21"/>
    <mergeCell ref="HF21:HG21"/>
    <mergeCell ref="HH21:HI21"/>
    <mergeCell ref="HB22:HC22"/>
    <mergeCell ref="HD22:HE22"/>
    <mergeCell ref="HF22:HG22"/>
    <mergeCell ref="HH22:HI22"/>
    <mergeCell ref="HB23:HC23"/>
    <mergeCell ref="HD23:HE23"/>
    <mergeCell ref="HF23:HG23"/>
    <mergeCell ref="HH23:HI23"/>
    <mergeCell ref="HB24:HC24"/>
    <mergeCell ref="HD24:HE24"/>
    <mergeCell ref="HF24:HG24"/>
    <mergeCell ref="HH24:HI24"/>
    <mergeCell ref="HB25:HC25"/>
    <mergeCell ref="HD25:HE25"/>
    <mergeCell ref="HF25:HG25"/>
    <mergeCell ref="HH25:HI25"/>
    <mergeCell ref="HB26:HC26"/>
    <mergeCell ref="HD26:HE26"/>
    <mergeCell ref="HF26:HG26"/>
    <mergeCell ref="HH26:HI26"/>
    <mergeCell ref="HB27:HC27"/>
    <mergeCell ref="HD27:HE27"/>
    <mergeCell ref="HF27:HG27"/>
    <mergeCell ref="HH27:HI27"/>
    <mergeCell ref="HB28:HC28"/>
    <mergeCell ref="HD28:HE28"/>
    <mergeCell ref="HF28:HG28"/>
    <mergeCell ref="HH28:HI28"/>
    <mergeCell ref="HB6:HC6"/>
    <mergeCell ref="HD6:HE6"/>
    <mergeCell ref="HF6:HG6"/>
    <mergeCell ref="HH6:HI6"/>
    <mergeCell ref="HB11:HC11"/>
    <mergeCell ref="HD11:HE11"/>
    <mergeCell ref="HF11:HG11"/>
    <mergeCell ref="HH11:HI11"/>
    <mergeCell ref="HB12:HC12"/>
    <mergeCell ref="HD12:HE12"/>
    <mergeCell ref="HF12:HG12"/>
    <mergeCell ref="HH12:HI12"/>
    <mergeCell ref="HB13:HC13"/>
    <mergeCell ref="HD13:HE13"/>
    <mergeCell ref="HF13:HG13"/>
    <mergeCell ref="HH13:HI13"/>
    <mergeCell ref="HB14:HC14"/>
    <mergeCell ref="HD14:HE14"/>
    <mergeCell ref="HF14:HG14"/>
    <mergeCell ref="HH14:HI14"/>
    <mergeCell ref="HB15:HC15"/>
    <mergeCell ref="HD15:HE15"/>
    <mergeCell ref="HF15:HG15"/>
    <mergeCell ref="HH15:HI15"/>
    <mergeCell ref="HB16:HC16"/>
    <mergeCell ref="HD16:HE16"/>
    <mergeCell ref="HF16:HG16"/>
    <mergeCell ref="HH16:HI16"/>
    <mergeCell ref="HB17:HC17"/>
    <mergeCell ref="HD17:HE17"/>
    <mergeCell ref="HF17:HG17"/>
    <mergeCell ref="HH17:HI17"/>
    <mergeCell ref="GV574:GW574"/>
    <mergeCell ref="GX574:GY574"/>
    <mergeCell ref="GZ574:HA574"/>
    <mergeCell ref="GV549:GW549"/>
    <mergeCell ref="GX549:GY549"/>
    <mergeCell ref="GZ549:HA549"/>
    <mergeCell ref="GV551:GW551"/>
    <mergeCell ref="GX551:GY551"/>
    <mergeCell ref="GZ551:HA551"/>
    <mergeCell ref="GV552:GW552"/>
    <mergeCell ref="GX552:GY552"/>
    <mergeCell ref="GZ552:HA552"/>
    <mergeCell ref="GV553:GW553"/>
    <mergeCell ref="GX553:GY553"/>
    <mergeCell ref="GZ553:HA553"/>
    <mergeCell ref="GV554:GW554"/>
    <mergeCell ref="GX554:GY554"/>
    <mergeCell ref="GZ554:HA554"/>
    <mergeCell ref="GV555:GW555"/>
    <mergeCell ref="GX555:GY555"/>
    <mergeCell ref="GZ555:HA555"/>
    <mergeCell ref="GV556:GW556"/>
    <mergeCell ref="GX556:GY556"/>
    <mergeCell ref="GZ556:HA556"/>
    <mergeCell ref="GV557:GW557"/>
    <mergeCell ref="GX557:GY557"/>
    <mergeCell ref="GZ557:HA557"/>
    <mergeCell ref="GV558:GW558"/>
    <mergeCell ref="GX558:GY558"/>
    <mergeCell ref="GZ558:HA558"/>
    <mergeCell ref="GV560:GW560"/>
    <mergeCell ref="GX560:GY560"/>
    <mergeCell ref="GV575:GW575"/>
    <mergeCell ref="GX575:GY575"/>
    <mergeCell ref="GZ575:HA575"/>
    <mergeCell ref="GV576:GW576"/>
    <mergeCell ref="GX576:GY576"/>
    <mergeCell ref="GZ576:HA576"/>
    <mergeCell ref="GV578:GW578"/>
    <mergeCell ref="GX578:GY578"/>
    <mergeCell ref="GZ578:HA578"/>
    <mergeCell ref="GV579:GW579"/>
    <mergeCell ref="GX579:GY579"/>
    <mergeCell ref="GZ579:HA579"/>
    <mergeCell ref="GV580:GW580"/>
    <mergeCell ref="GX580:GY580"/>
    <mergeCell ref="GZ580:HA580"/>
    <mergeCell ref="GV581:GW581"/>
    <mergeCell ref="GX581:GY581"/>
    <mergeCell ref="GZ581:HA581"/>
    <mergeCell ref="GV582:GW582"/>
    <mergeCell ref="GX582:GY582"/>
    <mergeCell ref="GZ582:HA582"/>
    <mergeCell ref="GV583:GW583"/>
    <mergeCell ref="GX583:GY583"/>
    <mergeCell ref="GZ583:HA583"/>
    <mergeCell ref="GV584:GW584"/>
    <mergeCell ref="GX584:GY584"/>
    <mergeCell ref="GZ584:HA584"/>
    <mergeCell ref="GV585:GW585"/>
    <mergeCell ref="GX585:GY585"/>
    <mergeCell ref="GZ585:HA585"/>
    <mergeCell ref="GV562:GW562"/>
    <mergeCell ref="GX562:GY562"/>
    <mergeCell ref="GZ562:HA562"/>
    <mergeCell ref="GV563:GW563"/>
    <mergeCell ref="GX563:GY563"/>
    <mergeCell ref="GZ563:HA563"/>
    <mergeCell ref="GV564:GW564"/>
    <mergeCell ref="GX564:GY564"/>
    <mergeCell ref="GZ564:HA564"/>
    <mergeCell ref="GV565:GW565"/>
    <mergeCell ref="GX565:GY565"/>
    <mergeCell ref="GZ565:HA565"/>
    <mergeCell ref="GV566:GW566"/>
    <mergeCell ref="GX566:GY566"/>
    <mergeCell ref="GZ566:HA566"/>
    <mergeCell ref="GV567:GW567"/>
    <mergeCell ref="GX567:GY567"/>
    <mergeCell ref="GZ567:HA567"/>
    <mergeCell ref="GV569:GW569"/>
    <mergeCell ref="GX569:GY569"/>
    <mergeCell ref="GZ569:HA569"/>
    <mergeCell ref="GV570:GW570"/>
    <mergeCell ref="GX570:GY570"/>
    <mergeCell ref="GZ570:HA570"/>
    <mergeCell ref="GV571:GW571"/>
    <mergeCell ref="GX571:GY571"/>
    <mergeCell ref="GZ571:HA571"/>
    <mergeCell ref="GV572:GW572"/>
    <mergeCell ref="GX572:GY572"/>
    <mergeCell ref="GZ572:HA572"/>
    <mergeCell ref="GV573:GW573"/>
    <mergeCell ref="GX573:GY573"/>
    <mergeCell ref="GZ573:HA573"/>
    <mergeCell ref="GZ560:HA560"/>
    <mergeCell ref="GV561:GW561"/>
    <mergeCell ref="GX561:GY561"/>
    <mergeCell ref="GZ561:HA561"/>
    <mergeCell ref="GV537:GW537"/>
    <mergeCell ref="GX537:GY537"/>
    <mergeCell ref="GZ537:HA537"/>
    <mergeCell ref="GV538:GW538"/>
    <mergeCell ref="GX538:GY538"/>
    <mergeCell ref="GZ538:HA538"/>
    <mergeCell ref="GV539:GW539"/>
    <mergeCell ref="GX539:GY539"/>
    <mergeCell ref="GZ539:HA539"/>
    <mergeCell ref="GV540:GW540"/>
    <mergeCell ref="GX540:GY540"/>
    <mergeCell ref="GZ540:HA540"/>
    <mergeCell ref="GV542:GW542"/>
    <mergeCell ref="GX542:GY542"/>
    <mergeCell ref="GZ542:HA542"/>
    <mergeCell ref="GV543:GW543"/>
    <mergeCell ref="GX543:GY543"/>
    <mergeCell ref="GZ543:HA543"/>
    <mergeCell ref="GV544:GW544"/>
    <mergeCell ref="GX544:GY544"/>
    <mergeCell ref="GZ544:HA544"/>
    <mergeCell ref="GV545:GW545"/>
    <mergeCell ref="GX545:GY545"/>
    <mergeCell ref="GZ545:HA545"/>
    <mergeCell ref="GV546:GW546"/>
    <mergeCell ref="GX546:GY546"/>
    <mergeCell ref="GZ546:HA546"/>
    <mergeCell ref="GV547:GW547"/>
    <mergeCell ref="GX547:GY547"/>
    <mergeCell ref="GZ547:HA547"/>
    <mergeCell ref="GV548:GW548"/>
    <mergeCell ref="GX548:GY548"/>
    <mergeCell ref="GZ548:HA548"/>
    <mergeCell ref="GV525:GW525"/>
    <mergeCell ref="GX525:GY525"/>
    <mergeCell ref="GZ525:HA525"/>
    <mergeCell ref="GV526:GW526"/>
    <mergeCell ref="GX526:GY526"/>
    <mergeCell ref="GZ526:HA526"/>
    <mergeCell ref="GV527:GW527"/>
    <mergeCell ref="GX527:GY527"/>
    <mergeCell ref="GZ527:HA527"/>
    <mergeCell ref="GV528:GW528"/>
    <mergeCell ref="GX528:GY528"/>
    <mergeCell ref="GZ528:HA528"/>
    <mergeCell ref="GV529:GW529"/>
    <mergeCell ref="GX529:GY529"/>
    <mergeCell ref="GZ529:HA529"/>
    <mergeCell ref="GV530:GW530"/>
    <mergeCell ref="GX530:GY530"/>
    <mergeCell ref="GZ530:HA530"/>
    <mergeCell ref="GV531:GW531"/>
    <mergeCell ref="GX531:GY531"/>
    <mergeCell ref="GZ531:HA531"/>
    <mergeCell ref="GV533:GW533"/>
    <mergeCell ref="GX533:GY533"/>
    <mergeCell ref="GZ533:HA533"/>
    <mergeCell ref="GV534:GW534"/>
    <mergeCell ref="GX534:GY534"/>
    <mergeCell ref="GZ534:HA534"/>
    <mergeCell ref="GV535:GW535"/>
    <mergeCell ref="GX535:GY535"/>
    <mergeCell ref="GZ535:HA535"/>
    <mergeCell ref="GV536:GW536"/>
    <mergeCell ref="GX536:GY536"/>
    <mergeCell ref="GZ536:HA536"/>
    <mergeCell ref="GV512:GW512"/>
    <mergeCell ref="GX512:GY512"/>
    <mergeCell ref="GZ512:HA512"/>
    <mergeCell ref="GV513:GW513"/>
    <mergeCell ref="GX513:GY513"/>
    <mergeCell ref="GZ513:HA513"/>
    <mergeCell ref="GV515:GW515"/>
    <mergeCell ref="GX515:GY515"/>
    <mergeCell ref="GZ515:HA515"/>
    <mergeCell ref="GV516:GW516"/>
    <mergeCell ref="GX516:GY516"/>
    <mergeCell ref="GZ516:HA516"/>
    <mergeCell ref="GV517:GW517"/>
    <mergeCell ref="GX517:GY517"/>
    <mergeCell ref="GZ517:HA517"/>
    <mergeCell ref="GV518:GW518"/>
    <mergeCell ref="GX518:GY518"/>
    <mergeCell ref="GZ518:HA518"/>
    <mergeCell ref="GV519:GW519"/>
    <mergeCell ref="GX519:GY519"/>
    <mergeCell ref="GZ519:HA519"/>
    <mergeCell ref="GV520:GW520"/>
    <mergeCell ref="GX520:GY520"/>
    <mergeCell ref="GZ520:HA520"/>
    <mergeCell ref="GV521:GW521"/>
    <mergeCell ref="GX521:GY521"/>
    <mergeCell ref="GZ521:HA521"/>
    <mergeCell ref="GV522:GW522"/>
    <mergeCell ref="GX522:GY522"/>
    <mergeCell ref="GZ522:HA522"/>
    <mergeCell ref="GV524:GW524"/>
    <mergeCell ref="GX524:GY524"/>
    <mergeCell ref="GZ524:HA524"/>
    <mergeCell ref="GV500:GW500"/>
    <mergeCell ref="GX500:GY500"/>
    <mergeCell ref="GZ500:HA500"/>
    <mergeCell ref="GV501:GW501"/>
    <mergeCell ref="GX501:GY501"/>
    <mergeCell ref="GZ501:HA501"/>
    <mergeCell ref="GV502:GW502"/>
    <mergeCell ref="GX502:GY502"/>
    <mergeCell ref="GZ502:HA502"/>
    <mergeCell ref="GV503:GW503"/>
    <mergeCell ref="GX503:GY503"/>
    <mergeCell ref="GZ503:HA503"/>
    <mergeCell ref="GV504:GW504"/>
    <mergeCell ref="GX504:GY504"/>
    <mergeCell ref="GZ504:HA504"/>
    <mergeCell ref="GV506:GW506"/>
    <mergeCell ref="GX506:GY506"/>
    <mergeCell ref="GZ506:HA506"/>
    <mergeCell ref="GV507:GW507"/>
    <mergeCell ref="GX507:GY507"/>
    <mergeCell ref="GZ507:HA507"/>
    <mergeCell ref="GV508:GW508"/>
    <mergeCell ref="GX508:GY508"/>
    <mergeCell ref="GZ508:HA508"/>
    <mergeCell ref="GV509:GW509"/>
    <mergeCell ref="GX509:GY509"/>
    <mergeCell ref="GZ509:HA509"/>
    <mergeCell ref="GV510:GW510"/>
    <mergeCell ref="GX510:GY510"/>
    <mergeCell ref="GZ510:HA510"/>
    <mergeCell ref="GV511:GW511"/>
    <mergeCell ref="GX511:GY511"/>
    <mergeCell ref="GZ511:HA511"/>
    <mergeCell ref="GV488:GW488"/>
    <mergeCell ref="GX488:GY488"/>
    <mergeCell ref="GZ488:HA488"/>
    <mergeCell ref="GV489:GW489"/>
    <mergeCell ref="GX489:GY489"/>
    <mergeCell ref="GZ489:HA489"/>
    <mergeCell ref="GV490:GW490"/>
    <mergeCell ref="GX490:GY490"/>
    <mergeCell ref="GZ490:HA490"/>
    <mergeCell ref="GV491:GW491"/>
    <mergeCell ref="GX491:GY491"/>
    <mergeCell ref="GZ491:HA491"/>
    <mergeCell ref="GV492:GW492"/>
    <mergeCell ref="GX492:GY492"/>
    <mergeCell ref="GZ492:HA492"/>
    <mergeCell ref="GV493:GW493"/>
    <mergeCell ref="GX493:GY493"/>
    <mergeCell ref="GZ493:HA493"/>
    <mergeCell ref="GV494:GW494"/>
    <mergeCell ref="GX494:GY494"/>
    <mergeCell ref="GZ494:HA494"/>
    <mergeCell ref="GV495:GW495"/>
    <mergeCell ref="GX495:GY495"/>
    <mergeCell ref="GZ495:HA495"/>
    <mergeCell ref="GV497:GW497"/>
    <mergeCell ref="GX497:GY497"/>
    <mergeCell ref="GZ497:HA497"/>
    <mergeCell ref="GV498:GW498"/>
    <mergeCell ref="GX498:GY498"/>
    <mergeCell ref="GZ498:HA498"/>
    <mergeCell ref="GV499:GW499"/>
    <mergeCell ref="GX499:GY499"/>
    <mergeCell ref="GZ499:HA499"/>
    <mergeCell ref="GV474:GW474"/>
    <mergeCell ref="GX474:GY474"/>
    <mergeCell ref="GZ474:HA474"/>
    <mergeCell ref="GV475:GW475"/>
    <mergeCell ref="GX475:GY475"/>
    <mergeCell ref="GZ475:HA475"/>
    <mergeCell ref="GV476:GW476"/>
    <mergeCell ref="GX476:GY476"/>
    <mergeCell ref="GZ476:HA476"/>
    <mergeCell ref="GV479:GW479"/>
    <mergeCell ref="GX479:GY479"/>
    <mergeCell ref="GZ479:HA479"/>
    <mergeCell ref="GV480:GW480"/>
    <mergeCell ref="GX480:GY480"/>
    <mergeCell ref="GZ480:HA480"/>
    <mergeCell ref="GV481:GW481"/>
    <mergeCell ref="GX481:GY481"/>
    <mergeCell ref="GZ481:HA481"/>
    <mergeCell ref="GV482:GW482"/>
    <mergeCell ref="GX482:GY482"/>
    <mergeCell ref="GZ482:HA482"/>
    <mergeCell ref="GV483:GW483"/>
    <mergeCell ref="GX483:GY483"/>
    <mergeCell ref="GZ483:HA483"/>
    <mergeCell ref="GV484:GW484"/>
    <mergeCell ref="GX484:GY484"/>
    <mergeCell ref="GZ484:HA484"/>
    <mergeCell ref="GV485:GW485"/>
    <mergeCell ref="GX485:GY485"/>
    <mergeCell ref="GZ485:HA485"/>
    <mergeCell ref="GV486:GW486"/>
    <mergeCell ref="GX486:GY486"/>
    <mergeCell ref="GZ486:HA486"/>
    <mergeCell ref="GV462:GW462"/>
    <mergeCell ref="GX462:GY462"/>
    <mergeCell ref="GZ462:HA462"/>
    <mergeCell ref="GV463:GW463"/>
    <mergeCell ref="GX463:GY463"/>
    <mergeCell ref="GZ463:HA463"/>
    <mergeCell ref="GV464:GW464"/>
    <mergeCell ref="GX464:GY464"/>
    <mergeCell ref="GZ464:HA464"/>
    <mergeCell ref="GV465:GW465"/>
    <mergeCell ref="GX465:GY465"/>
    <mergeCell ref="GZ465:HA465"/>
    <mergeCell ref="GV466:GW466"/>
    <mergeCell ref="GX466:GY466"/>
    <mergeCell ref="GZ466:HA466"/>
    <mergeCell ref="GV467:GW467"/>
    <mergeCell ref="GX467:GY467"/>
    <mergeCell ref="GZ467:HA467"/>
    <mergeCell ref="GV469:GW469"/>
    <mergeCell ref="GX469:GY469"/>
    <mergeCell ref="GZ469:HA469"/>
    <mergeCell ref="GV470:GW470"/>
    <mergeCell ref="GX470:GY470"/>
    <mergeCell ref="GZ470:HA470"/>
    <mergeCell ref="GV471:GW471"/>
    <mergeCell ref="GX471:GY471"/>
    <mergeCell ref="GZ471:HA471"/>
    <mergeCell ref="GV472:GW472"/>
    <mergeCell ref="GX472:GY472"/>
    <mergeCell ref="GZ472:HA472"/>
    <mergeCell ref="GV473:GW473"/>
    <mergeCell ref="GX473:GY473"/>
    <mergeCell ref="GZ473:HA473"/>
    <mergeCell ref="GV449:GW449"/>
    <mergeCell ref="GX449:GY449"/>
    <mergeCell ref="GZ449:HA449"/>
    <mergeCell ref="GV451:GW451"/>
    <mergeCell ref="GX451:GY451"/>
    <mergeCell ref="GZ451:HA451"/>
    <mergeCell ref="GV452:GW452"/>
    <mergeCell ref="GX452:GY452"/>
    <mergeCell ref="GZ452:HA452"/>
    <mergeCell ref="GV453:GW453"/>
    <mergeCell ref="GX453:GY453"/>
    <mergeCell ref="GZ453:HA453"/>
    <mergeCell ref="GV454:GW454"/>
    <mergeCell ref="GX454:GY454"/>
    <mergeCell ref="GZ454:HA454"/>
    <mergeCell ref="GV455:GW455"/>
    <mergeCell ref="GX455:GY455"/>
    <mergeCell ref="GZ455:HA455"/>
    <mergeCell ref="GV456:GW456"/>
    <mergeCell ref="GX456:GY456"/>
    <mergeCell ref="GZ456:HA456"/>
    <mergeCell ref="GV457:GW457"/>
    <mergeCell ref="GX457:GY457"/>
    <mergeCell ref="GZ457:HA457"/>
    <mergeCell ref="GV458:GW458"/>
    <mergeCell ref="GX458:GY458"/>
    <mergeCell ref="GZ458:HA458"/>
    <mergeCell ref="GV460:GW460"/>
    <mergeCell ref="GX460:GY460"/>
    <mergeCell ref="GZ460:HA460"/>
    <mergeCell ref="GV461:GW461"/>
    <mergeCell ref="GX461:GY461"/>
    <mergeCell ref="GZ461:HA461"/>
    <mergeCell ref="GV436:GW436"/>
    <mergeCell ref="GX436:GY436"/>
    <mergeCell ref="GZ436:HA436"/>
    <mergeCell ref="GV437:GW437"/>
    <mergeCell ref="GX437:GY437"/>
    <mergeCell ref="GZ437:HA437"/>
    <mergeCell ref="GV438:GW438"/>
    <mergeCell ref="GX438:GY438"/>
    <mergeCell ref="GZ438:HA438"/>
    <mergeCell ref="GV439:GW439"/>
    <mergeCell ref="GX439:GY439"/>
    <mergeCell ref="GZ439:HA439"/>
    <mergeCell ref="GV442:GW442"/>
    <mergeCell ref="GX442:GY442"/>
    <mergeCell ref="GZ442:HA442"/>
    <mergeCell ref="GV443:GW443"/>
    <mergeCell ref="GX443:GY443"/>
    <mergeCell ref="GZ443:HA443"/>
    <mergeCell ref="GV444:GW444"/>
    <mergeCell ref="GX444:GY444"/>
    <mergeCell ref="GZ444:HA444"/>
    <mergeCell ref="GV445:GW445"/>
    <mergeCell ref="GX445:GY445"/>
    <mergeCell ref="GZ445:HA445"/>
    <mergeCell ref="GV446:GW446"/>
    <mergeCell ref="GX446:GY446"/>
    <mergeCell ref="GZ446:HA446"/>
    <mergeCell ref="GV447:GW447"/>
    <mergeCell ref="GX447:GY447"/>
    <mergeCell ref="GZ447:HA447"/>
    <mergeCell ref="GV448:GW448"/>
    <mergeCell ref="GX448:GY448"/>
    <mergeCell ref="GZ448:HA448"/>
    <mergeCell ref="GV424:GW424"/>
    <mergeCell ref="GX424:GY424"/>
    <mergeCell ref="GZ424:HA424"/>
    <mergeCell ref="GV425:GW425"/>
    <mergeCell ref="GX425:GY425"/>
    <mergeCell ref="GZ425:HA425"/>
    <mergeCell ref="GV426:GW426"/>
    <mergeCell ref="GX426:GY426"/>
    <mergeCell ref="GZ426:HA426"/>
    <mergeCell ref="GV427:GW427"/>
    <mergeCell ref="GX427:GY427"/>
    <mergeCell ref="GZ427:HA427"/>
    <mergeCell ref="GV428:GW428"/>
    <mergeCell ref="GX428:GY428"/>
    <mergeCell ref="GZ428:HA428"/>
    <mergeCell ref="GV429:GW429"/>
    <mergeCell ref="GX429:GY429"/>
    <mergeCell ref="GZ429:HA429"/>
    <mergeCell ref="GV430:GW430"/>
    <mergeCell ref="GX430:GY430"/>
    <mergeCell ref="GZ430:HA430"/>
    <mergeCell ref="GV432:GW432"/>
    <mergeCell ref="GX432:GY432"/>
    <mergeCell ref="GZ432:HA432"/>
    <mergeCell ref="GV433:GW433"/>
    <mergeCell ref="GX433:GY433"/>
    <mergeCell ref="GZ433:HA433"/>
    <mergeCell ref="GV434:GW434"/>
    <mergeCell ref="GX434:GY434"/>
    <mergeCell ref="GZ434:HA434"/>
    <mergeCell ref="GV435:GW435"/>
    <mergeCell ref="GX435:GY435"/>
    <mergeCell ref="GZ435:HA435"/>
    <mergeCell ref="GV411:GW411"/>
    <mergeCell ref="GX411:GY411"/>
    <mergeCell ref="GZ411:HA411"/>
    <mergeCell ref="GV412:GW412"/>
    <mergeCell ref="GX412:GY412"/>
    <mergeCell ref="GZ412:HA412"/>
    <mergeCell ref="GV414:GW414"/>
    <mergeCell ref="GX414:GY414"/>
    <mergeCell ref="GZ414:HA414"/>
    <mergeCell ref="GV415:GW415"/>
    <mergeCell ref="GX415:GY415"/>
    <mergeCell ref="GZ415:HA415"/>
    <mergeCell ref="GV416:GW416"/>
    <mergeCell ref="GX416:GY416"/>
    <mergeCell ref="GZ416:HA416"/>
    <mergeCell ref="GV417:GW417"/>
    <mergeCell ref="GX417:GY417"/>
    <mergeCell ref="GZ417:HA417"/>
    <mergeCell ref="GV418:GW418"/>
    <mergeCell ref="GX418:GY418"/>
    <mergeCell ref="GZ418:HA418"/>
    <mergeCell ref="GV419:GW419"/>
    <mergeCell ref="GX419:GY419"/>
    <mergeCell ref="GZ419:HA419"/>
    <mergeCell ref="GV420:GW420"/>
    <mergeCell ref="GX420:GY420"/>
    <mergeCell ref="GZ420:HA420"/>
    <mergeCell ref="GV421:GW421"/>
    <mergeCell ref="GX421:GY421"/>
    <mergeCell ref="GZ421:HA421"/>
    <mergeCell ref="GV423:GW423"/>
    <mergeCell ref="GX423:GY423"/>
    <mergeCell ref="GZ423:HA423"/>
    <mergeCell ref="GV399:GW399"/>
    <mergeCell ref="GX399:GY399"/>
    <mergeCell ref="GZ399:HA399"/>
    <mergeCell ref="GV400:GW400"/>
    <mergeCell ref="GX400:GY400"/>
    <mergeCell ref="GZ400:HA400"/>
    <mergeCell ref="GV401:GW401"/>
    <mergeCell ref="GX401:GY401"/>
    <mergeCell ref="GZ401:HA401"/>
    <mergeCell ref="GV402:GW402"/>
    <mergeCell ref="GX402:GY402"/>
    <mergeCell ref="GZ402:HA402"/>
    <mergeCell ref="GV403:GW403"/>
    <mergeCell ref="GX403:GY403"/>
    <mergeCell ref="GZ403:HA403"/>
    <mergeCell ref="GV405:GW405"/>
    <mergeCell ref="GX405:GY405"/>
    <mergeCell ref="GZ405:HA405"/>
    <mergeCell ref="GV406:GW406"/>
    <mergeCell ref="GX406:GY406"/>
    <mergeCell ref="GZ406:HA406"/>
    <mergeCell ref="GV407:GW407"/>
    <mergeCell ref="GX407:GY407"/>
    <mergeCell ref="GZ407:HA407"/>
    <mergeCell ref="GV408:GW408"/>
    <mergeCell ref="GX408:GY408"/>
    <mergeCell ref="GZ408:HA408"/>
    <mergeCell ref="GV409:GW409"/>
    <mergeCell ref="GX409:GY409"/>
    <mergeCell ref="GZ409:HA409"/>
    <mergeCell ref="GV410:GW410"/>
    <mergeCell ref="GX410:GY410"/>
    <mergeCell ref="GZ410:HA410"/>
    <mergeCell ref="GV387:GW387"/>
    <mergeCell ref="GX387:GY387"/>
    <mergeCell ref="GZ387:HA387"/>
    <mergeCell ref="GV388:GW388"/>
    <mergeCell ref="GX388:GY388"/>
    <mergeCell ref="GZ388:HA388"/>
    <mergeCell ref="GV389:GW389"/>
    <mergeCell ref="GX389:GY389"/>
    <mergeCell ref="GZ389:HA389"/>
    <mergeCell ref="GV390:GW390"/>
    <mergeCell ref="GX390:GY390"/>
    <mergeCell ref="GZ390:HA390"/>
    <mergeCell ref="GV391:GW391"/>
    <mergeCell ref="GX391:GY391"/>
    <mergeCell ref="GZ391:HA391"/>
    <mergeCell ref="GV392:GW392"/>
    <mergeCell ref="GX392:GY392"/>
    <mergeCell ref="GZ392:HA392"/>
    <mergeCell ref="GV393:GW393"/>
    <mergeCell ref="GX393:GY393"/>
    <mergeCell ref="GZ393:HA393"/>
    <mergeCell ref="GV394:GW394"/>
    <mergeCell ref="GX394:GY394"/>
    <mergeCell ref="GZ394:HA394"/>
    <mergeCell ref="GV396:GW396"/>
    <mergeCell ref="GX396:GY396"/>
    <mergeCell ref="GZ396:HA396"/>
    <mergeCell ref="GV397:GW397"/>
    <mergeCell ref="GX397:GY397"/>
    <mergeCell ref="GZ397:HA397"/>
    <mergeCell ref="GV398:GW398"/>
    <mergeCell ref="GX398:GY398"/>
    <mergeCell ref="GZ398:HA398"/>
    <mergeCell ref="GV374:GW374"/>
    <mergeCell ref="GX374:GY374"/>
    <mergeCell ref="GZ374:HA374"/>
    <mergeCell ref="GV375:GW375"/>
    <mergeCell ref="GX375:GY375"/>
    <mergeCell ref="GZ375:HA375"/>
    <mergeCell ref="GV376:GW376"/>
    <mergeCell ref="GX376:GY376"/>
    <mergeCell ref="GZ376:HA376"/>
    <mergeCell ref="GV378:GW378"/>
    <mergeCell ref="GX378:GY378"/>
    <mergeCell ref="GZ378:HA378"/>
    <mergeCell ref="GV379:GW379"/>
    <mergeCell ref="GX379:GY379"/>
    <mergeCell ref="GZ379:HA379"/>
    <mergeCell ref="GV380:GW380"/>
    <mergeCell ref="GX380:GY380"/>
    <mergeCell ref="GZ380:HA380"/>
    <mergeCell ref="GV381:GW381"/>
    <mergeCell ref="GX381:GY381"/>
    <mergeCell ref="GZ381:HA381"/>
    <mergeCell ref="GV382:GW382"/>
    <mergeCell ref="GX382:GY382"/>
    <mergeCell ref="GZ382:HA382"/>
    <mergeCell ref="GV383:GW383"/>
    <mergeCell ref="GX383:GY383"/>
    <mergeCell ref="GZ383:HA383"/>
    <mergeCell ref="GV384:GW384"/>
    <mergeCell ref="GX384:GY384"/>
    <mergeCell ref="GZ384:HA384"/>
    <mergeCell ref="GV385:GW385"/>
    <mergeCell ref="GX385:GY385"/>
    <mergeCell ref="GZ385:HA385"/>
    <mergeCell ref="GV362:GW362"/>
    <mergeCell ref="GX362:GY362"/>
    <mergeCell ref="GZ362:HA362"/>
    <mergeCell ref="GV363:GW363"/>
    <mergeCell ref="GX363:GY363"/>
    <mergeCell ref="GZ363:HA363"/>
    <mergeCell ref="GV364:GW364"/>
    <mergeCell ref="GX364:GY364"/>
    <mergeCell ref="GZ364:HA364"/>
    <mergeCell ref="GV365:GW365"/>
    <mergeCell ref="GX365:GY365"/>
    <mergeCell ref="GZ365:HA365"/>
    <mergeCell ref="GV366:GW366"/>
    <mergeCell ref="GX366:GY366"/>
    <mergeCell ref="GZ366:HA366"/>
    <mergeCell ref="GV367:GW367"/>
    <mergeCell ref="GX367:GY367"/>
    <mergeCell ref="GZ367:HA367"/>
    <mergeCell ref="GV369:GW369"/>
    <mergeCell ref="GX369:GY369"/>
    <mergeCell ref="GZ369:HA369"/>
    <mergeCell ref="GV370:GW370"/>
    <mergeCell ref="GX370:GY370"/>
    <mergeCell ref="GZ370:HA370"/>
    <mergeCell ref="GV371:GW371"/>
    <mergeCell ref="GX371:GY371"/>
    <mergeCell ref="GZ371:HA371"/>
    <mergeCell ref="GV372:GW372"/>
    <mergeCell ref="GX372:GY372"/>
    <mergeCell ref="GZ372:HA372"/>
    <mergeCell ref="GV373:GW373"/>
    <mergeCell ref="GX373:GY373"/>
    <mergeCell ref="GZ373:HA373"/>
    <mergeCell ref="GV349:GW349"/>
    <mergeCell ref="GX349:GY349"/>
    <mergeCell ref="GZ349:HA349"/>
    <mergeCell ref="GV351:GW351"/>
    <mergeCell ref="GX351:GY351"/>
    <mergeCell ref="GZ351:HA351"/>
    <mergeCell ref="GV352:GW352"/>
    <mergeCell ref="GX352:GY352"/>
    <mergeCell ref="GZ352:HA352"/>
    <mergeCell ref="GV353:GW353"/>
    <mergeCell ref="GX353:GY353"/>
    <mergeCell ref="GZ353:HA353"/>
    <mergeCell ref="GV354:GW354"/>
    <mergeCell ref="GX354:GY354"/>
    <mergeCell ref="GZ354:HA354"/>
    <mergeCell ref="GV355:GW355"/>
    <mergeCell ref="GX355:GY355"/>
    <mergeCell ref="GZ355:HA355"/>
    <mergeCell ref="GV356:GW356"/>
    <mergeCell ref="GX356:GY356"/>
    <mergeCell ref="GZ356:HA356"/>
    <mergeCell ref="GV357:GW357"/>
    <mergeCell ref="GX357:GY357"/>
    <mergeCell ref="GZ357:HA357"/>
    <mergeCell ref="GV358:GW358"/>
    <mergeCell ref="GX358:GY358"/>
    <mergeCell ref="GZ358:HA358"/>
    <mergeCell ref="GV360:GW360"/>
    <mergeCell ref="GX360:GY360"/>
    <mergeCell ref="GZ360:HA360"/>
    <mergeCell ref="GV361:GW361"/>
    <mergeCell ref="GX361:GY361"/>
    <mergeCell ref="GZ361:HA361"/>
    <mergeCell ref="GV337:GW337"/>
    <mergeCell ref="GX337:GY337"/>
    <mergeCell ref="GZ337:HA337"/>
    <mergeCell ref="GV338:GW338"/>
    <mergeCell ref="GX338:GY338"/>
    <mergeCell ref="GZ338:HA338"/>
    <mergeCell ref="GV339:GW339"/>
    <mergeCell ref="GX339:GY339"/>
    <mergeCell ref="GZ339:HA339"/>
    <mergeCell ref="GV340:GW340"/>
    <mergeCell ref="GX340:GY340"/>
    <mergeCell ref="GZ340:HA340"/>
    <mergeCell ref="GV342:GW342"/>
    <mergeCell ref="GX342:GY342"/>
    <mergeCell ref="GZ342:HA342"/>
    <mergeCell ref="GV343:GW343"/>
    <mergeCell ref="GX343:GY343"/>
    <mergeCell ref="GZ343:HA343"/>
    <mergeCell ref="GV344:GW344"/>
    <mergeCell ref="GX344:GY344"/>
    <mergeCell ref="GZ344:HA344"/>
    <mergeCell ref="GV345:GW345"/>
    <mergeCell ref="GX345:GY345"/>
    <mergeCell ref="GZ345:HA345"/>
    <mergeCell ref="GV346:GW346"/>
    <mergeCell ref="GX346:GY346"/>
    <mergeCell ref="GZ346:HA346"/>
    <mergeCell ref="GV347:GW347"/>
    <mergeCell ref="GX347:GY347"/>
    <mergeCell ref="GZ347:HA347"/>
    <mergeCell ref="GV348:GW348"/>
    <mergeCell ref="GX348:GY348"/>
    <mergeCell ref="GZ348:HA348"/>
    <mergeCell ref="GV324:GW324"/>
    <mergeCell ref="GX324:GY324"/>
    <mergeCell ref="GZ324:HA324"/>
    <mergeCell ref="GV325:GW325"/>
    <mergeCell ref="GX325:GY325"/>
    <mergeCell ref="GZ325:HA325"/>
    <mergeCell ref="GV326:GW326"/>
    <mergeCell ref="GX326:GY326"/>
    <mergeCell ref="GZ326:HA326"/>
    <mergeCell ref="GV327:GW327"/>
    <mergeCell ref="GX327:GY327"/>
    <mergeCell ref="GZ327:HA327"/>
    <mergeCell ref="GV328:GW328"/>
    <mergeCell ref="GX328:GY328"/>
    <mergeCell ref="GZ328:HA328"/>
    <mergeCell ref="GV329:GW329"/>
    <mergeCell ref="GX329:GY329"/>
    <mergeCell ref="GZ329:HA329"/>
    <mergeCell ref="GV330:GW330"/>
    <mergeCell ref="GX330:GY330"/>
    <mergeCell ref="GZ330:HA330"/>
    <mergeCell ref="GV333:GW333"/>
    <mergeCell ref="GX333:GY333"/>
    <mergeCell ref="GZ333:HA333"/>
    <mergeCell ref="GV334:GW334"/>
    <mergeCell ref="GX334:GY334"/>
    <mergeCell ref="GZ334:HA334"/>
    <mergeCell ref="GV335:GW335"/>
    <mergeCell ref="GX335:GY335"/>
    <mergeCell ref="GZ335:HA335"/>
    <mergeCell ref="GV336:GW336"/>
    <mergeCell ref="GX336:GY336"/>
    <mergeCell ref="GZ336:HA336"/>
    <mergeCell ref="GV311:GW311"/>
    <mergeCell ref="GX311:GY311"/>
    <mergeCell ref="GZ311:HA311"/>
    <mergeCell ref="GV312:GW312"/>
    <mergeCell ref="GX312:GY312"/>
    <mergeCell ref="GZ312:HA312"/>
    <mergeCell ref="GV314:GW314"/>
    <mergeCell ref="GX314:GY314"/>
    <mergeCell ref="GZ314:HA314"/>
    <mergeCell ref="GV315:GW315"/>
    <mergeCell ref="GX315:GY315"/>
    <mergeCell ref="GZ315:HA315"/>
    <mergeCell ref="GV316:GW316"/>
    <mergeCell ref="GX316:GY316"/>
    <mergeCell ref="GZ316:HA316"/>
    <mergeCell ref="GV317:GW317"/>
    <mergeCell ref="GX317:GY317"/>
    <mergeCell ref="GZ317:HA317"/>
    <mergeCell ref="GV318:GW318"/>
    <mergeCell ref="GX318:GY318"/>
    <mergeCell ref="GZ318:HA318"/>
    <mergeCell ref="GV319:GW319"/>
    <mergeCell ref="GX319:GY319"/>
    <mergeCell ref="GZ319:HA319"/>
    <mergeCell ref="GV320:GW320"/>
    <mergeCell ref="GX320:GY320"/>
    <mergeCell ref="GZ320:HA320"/>
    <mergeCell ref="GV321:GW321"/>
    <mergeCell ref="GX321:GY321"/>
    <mergeCell ref="GZ321:HA321"/>
    <mergeCell ref="GV323:GW323"/>
    <mergeCell ref="GX323:GY323"/>
    <mergeCell ref="GZ323:HA323"/>
    <mergeCell ref="GV299:GW299"/>
    <mergeCell ref="GX299:GY299"/>
    <mergeCell ref="GZ299:HA299"/>
    <mergeCell ref="GV300:GW300"/>
    <mergeCell ref="GX300:GY300"/>
    <mergeCell ref="GZ300:HA300"/>
    <mergeCell ref="GV301:GW301"/>
    <mergeCell ref="GX301:GY301"/>
    <mergeCell ref="GZ301:HA301"/>
    <mergeCell ref="GV302:GW302"/>
    <mergeCell ref="GX302:GY302"/>
    <mergeCell ref="GZ302:HA302"/>
    <mergeCell ref="GV303:GW303"/>
    <mergeCell ref="GX303:GY303"/>
    <mergeCell ref="GZ303:HA303"/>
    <mergeCell ref="GV305:GW305"/>
    <mergeCell ref="GX305:GY305"/>
    <mergeCell ref="GZ305:HA305"/>
    <mergeCell ref="GV306:GW306"/>
    <mergeCell ref="GX306:GY306"/>
    <mergeCell ref="GZ306:HA306"/>
    <mergeCell ref="GV307:GW307"/>
    <mergeCell ref="GX307:GY307"/>
    <mergeCell ref="GZ307:HA307"/>
    <mergeCell ref="GV308:GW308"/>
    <mergeCell ref="GX308:GY308"/>
    <mergeCell ref="GZ308:HA308"/>
    <mergeCell ref="GV309:GW309"/>
    <mergeCell ref="GX309:GY309"/>
    <mergeCell ref="GZ309:HA309"/>
    <mergeCell ref="GV310:GW310"/>
    <mergeCell ref="GX310:GY310"/>
    <mergeCell ref="GZ310:HA310"/>
    <mergeCell ref="GV287:GW287"/>
    <mergeCell ref="GX287:GY287"/>
    <mergeCell ref="GZ287:HA287"/>
    <mergeCell ref="GV288:GW288"/>
    <mergeCell ref="GX288:GY288"/>
    <mergeCell ref="GZ288:HA288"/>
    <mergeCell ref="GV289:GW289"/>
    <mergeCell ref="GX289:GY289"/>
    <mergeCell ref="GZ289:HA289"/>
    <mergeCell ref="GV290:GW290"/>
    <mergeCell ref="GX290:GY290"/>
    <mergeCell ref="GZ290:HA290"/>
    <mergeCell ref="GV291:GW291"/>
    <mergeCell ref="GX291:GY291"/>
    <mergeCell ref="GZ291:HA291"/>
    <mergeCell ref="GV292:GW292"/>
    <mergeCell ref="GX292:GY292"/>
    <mergeCell ref="GZ292:HA292"/>
    <mergeCell ref="GV293:GW293"/>
    <mergeCell ref="GX293:GY293"/>
    <mergeCell ref="GZ293:HA293"/>
    <mergeCell ref="GV294:GW294"/>
    <mergeCell ref="GX294:GY294"/>
    <mergeCell ref="GZ294:HA294"/>
    <mergeCell ref="GV296:GW296"/>
    <mergeCell ref="GX296:GY296"/>
    <mergeCell ref="GZ296:HA296"/>
    <mergeCell ref="GV297:GW297"/>
    <mergeCell ref="GX297:GY297"/>
    <mergeCell ref="GZ297:HA297"/>
    <mergeCell ref="GV298:GW298"/>
    <mergeCell ref="GX298:GY298"/>
    <mergeCell ref="GZ298:HA298"/>
    <mergeCell ref="GV274:GW274"/>
    <mergeCell ref="GX274:GY274"/>
    <mergeCell ref="GZ274:HA274"/>
    <mergeCell ref="GV275:GW275"/>
    <mergeCell ref="GX275:GY275"/>
    <mergeCell ref="GZ275:HA275"/>
    <mergeCell ref="GV276:GW276"/>
    <mergeCell ref="GX276:GY276"/>
    <mergeCell ref="GZ276:HA276"/>
    <mergeCell ref="GV278:GW278"/>
    <mergeCell ref="GX278:GY278"/>
    <mergeCell ref="GZ278:HA278"/>
    <mergeCell ref="GV279:GW279"/>
    <mergeCell ref="GX279:GY279"/>
    <mergeCell ref="GZ279:HA279"/>
    <mergeCell ref="GV280:GW280"/>
    <mergeCell ref="GX280:GY280"/>
    <mergeCell ref="GZ280:HA280"/>
    <mergeCell ref="GV281:GW281"/>
    <mergeCell ref="GX281:GY281"/>
    <mergeCell ref="GZ281:HA281"/>
    <mergeCell ref="GV282:GW282"/>
    <mergeCell ref="GX282:GY282"/>
    <mergeCell ref="GZ282:HA282"/>
    <mergeCell ref="GV283:GW283"/>
    <mergeCell ref="GX283:GY283"/>
    <mergeCell ref="GZ283:HA283"/>
    <mergeCell ref="GV284:GW284"/>
    <mergeCell ref="GX284:GY284"/>
    <mergeCell ref="GZ284:HA284"/>
    <mergeCell ref="GV285:GW285"/>
    <mergeCell ref="GX285:GY285"/>
    <mergeCell ref="GZ285:HA285"/>
    <mergeCell ref="GV262:GW262"/>
    <mergeCell ref="GX262:GY262"/>
    <mergeCell ref="GZ262:HA262"/>
    <mergeCell ref="GV263:GW263"/>
    <mergeCell ref="GX263:GY263"/>
    <mergeCell ref="GZ263:HA263"/>
    <mergeCell ref="GV264:GW264"/>
    <mergeCell ref="GX264:GY264"/>
    <mergeCell ref="GZ264:HA264"/>
    <mergeCell ref="GV265:GW265"/>
    <mergeCell ref="GX265:GY265"/>
    <mergeCell ref="GZ265:HA265"/>
    <mergeCell ref="GV266:GW266"/>
    <mergeCell ref="GX266:GY266"/>
    <mergeCell ref="GZ266:HA266"/>
    <mergeCell ref="GV267:GW267"/>
    <mergeCell ref="GX267:GY267"/>
    <mergeCell ref="GZ267:HA267"/>
    <mergeCell ref="GV269:GW269"/>
    <mergeCell ref="GX269:GY269"/>
    <mergeCell ref="GZ269:HA269"/>
    <mergeCell ref="GV270:GW270"/>
    <mergeCell ref="GX270:GY270"/>
    <mergeCell ref="GZ270:HA270"/>
    <mergeCell ref="GV271:GW271"/>
    <mergeCell ref="GX271:GY271"/>
    <mergeCell ref="GZ271:HA271"/>
    <mergeCell ref="GV272:GW272"/>
    <mergeCell ref="GX272:GY272"/>
    <mergeCell ref="GZ272:HA272"/>
    <mergeCell ref="GV273:GW273"/>
    <mergeCell ref="GX273:GY273"/>
    <mergeCell ref="GZ273:HA273"/>
    <mergeCell ref="GV248:GW248"/>
    <mergeCell ref="GX248:GY248"/>
    <mergeCell ref="GZ248:HA248"/>
    <mergeCell ref="GV250:GW250"/>
    <mergeCell ref="GX250:GY250"/>
    <mergeCell ref="GZ250:HA250"/>
    <mergeCell ref="GV251:GW251"/>
    <mergeCell ref="GX251:GY251"/>
    <mergeCell ref="GZ251:HA251"/>
    <mergeCell ref="GV252:GW252"/>
    <mergeCell ref="GX252:GY252"/>
    <mergeCell ref="GZ252:HA252"/>
    <mergeCell ref="GV253:GW253"/>
    <mergeCell ref="GX253:GY253"/>
    <mergeCell ref="GZ253:HA253"/>
    <mergeCell ref="GV254:GW254"/>
    <mergeCell ref="GX254:GY254"/>
    <mergeCell ref="GZ254:HA254"/>
    <mergeCell ref="GV255:GW255"/>
    <mergeCell ref="GX255:GY255"/>
    <mergeCell ref="GZ255:HA255"/>
    <mergeCell ref="GV256:GW256"/>
    <mergeCell ref="GX256:GY256"/>
    <mergeCell ref="GZ256:HA256"/>
    <mergeCell ref="GV257:GW257"/>
    <mergeCell ref="GX257:GY257"/>
    <mergeCell ref="GZ257:HA257"/>
    <mergeCell ref="GV260:GW260"/>
    <mergeCell ref="GX260:GY260"/>
    <mergeCell ref="GZ260:HA260"/>
    <mergeCell ref="GV261:GW261"/>
    <mergeCell ref="GX261:GY261"/>
    <mergeCell ref="GZ261:HA261"/>
    <mergeCell ref="GV236:GW236"/>
    <mergeCell ref="GX236:GY236"/>
    <mergeCell ref="GZ236:HA236"/>
    <mergeCell ref="GV237:GW237"/>
    <mergeCell ref="GX237:GY237"/>
    <mergeCell ref="GZ237:HA237"/>
    <mergeCell ref="GV238:GW238"/>
    <mergeCell ref="GX238:GY238"/>
    <mergeCell ref="GZ238:HA238"/>
    <mergeCell ref="GV239:GW239"/>
    <mergeCell ref="GX239:GY239"/>
    <mergeCell ref="GZ239:HA239"/>
    <mergeCell ref="GV241:GW241"/>
    <mergeCell ref="GX241:GY241"/>
    <mergeCell ref="GZ241:HA241"/>
    <mergeCell ref="GV242:GW242"/>
    <mergeCell ref="GX242:GY242"/>
    <mergeCell ref="GZ242:HA242"/>
    <mergeCell ref="GV243:GW243"/>
    <mergeCell ref="GX243:GY243"/>
    <mergeCell ref="GZ243:HA243"/>
    <mergeCell ref="GV244:GW244"/>
    <mergeCell ref="GX244:GY244"/>
    <mergeCell ref="GZ244:HA244"/>
    <mergeCell ref="GV245:GW245"/>
    <mergeCell ref="GX245:GY245"/>
    <mergeCell ref="GZ245:HA245"/>
    <mergeCell ref="GV246:GW246"/>
    <mergeCell ref="GX246:GY246"/>
    <mergeCell ref="GZ246:HA246"/>
    <mergeCell ref="GV247:GW247"/>
    <mergeCell ref="GX247:GY247"/>
    <mergeCell ref="GZ247:HA247"/>
    <mergeCell ref="GV223:GW223"/>
    <mergeCell ref="GX223:GY223"/>
    <mergeCell ref="GZ223:HA223"/>
    <mergeCell ref="GV224:GW224"/>
    <mergeCell ref="GX224:GY224"/>
    <mergeCell ref="GZ224:HA224"/>
    <mergeCell ref="GV225:GW225"/>
    <mergeCell ref="GX225:GY225"/>
    <mergeCell ref="GZ225:HA225"/>
    <mergeCell ref="GV226:GW226"/>
    <mergeCell ref="GX226:GY226"/>
    <mergeCell ref="GZ226:HA226"/>
    <mergeCell ref="GV227:GW227"/>
    <mergeCell ref="GX227:GY227"/>
    <mergeCell ref="GZ227:HA227"/>
    <mergeCell ref="GV228:GW228"/>
    <mergeCell ref="GX228:GY228"/>
    <mergeCell ref="GZ228:HA228"/>
    <mergeCell ref="GV229:GW229"/>
    <mergeCell ref="GX229:GY229"/>
    <mergeCell ref="GZ229:HA229"/>
    <mergeCell ref="GV232:GW232"/>
    <mergeCell ref="GX232:GY232"/>
    <mergeCell ref="GZ232:HA232"/>
    <mergeCell ref="GV233:GW233"/>
    <mergeCell ref="GX233:GY233"/>
    <mergeCell ref="GZ233:HA233"/>
    <mergeCell ref="GV234:GW234"/>
    <mergeCell ref="GX234:GY234"/>
    <mergeCell ref="GZ234:HA234"/>
    <mergeCell ref="GV235:GW235"/>
    <mergeCell ref="GX235:GY235"/>
    <mergeCell ref="GZ235:HA235"/>
    <mergeCell ref="GV210:GW210"/>
    <mergeCell ref="GX210:GY210"/>
    <mergeCell ref="GZ210:HA210"/>
    <mergeCell ref="GV211:GW211"/>
    <mergeCell ref="GX211:GY211"/>
    <mergeCell ref="GZ211:HA211"/>
    <mergeCell ref="GV213:GW213"/>
    <mergeCell ref="GX213:GY213"/>
    <mergeCell ref="GZ213:HA213"/>
    <mergeCell ref="GV214:GW214"/>
    <mergeCell ref="GX214:GY214"/>
    <mergeCell ref="GZ214:HA214"/>
    <mergeCell ref="GV215:GW215"/>
    <mergeCell ref="GX215:GY215"/>
    <mergeCell ref="GZ215:HA215"/>
    <mergeCell ref="GV216:GW216"/>
    <mergeCell ref="GX216:GY216"/>
    <mergeCell ref="GZ216:HA216"/>
    <mergeCell ref="GV217:GW217"/>
    <mergeCell ref="GX217:GY217"/>
    <mergeCell ref="GZ217:HA217"/>
    <mergeCell ref="GV218:GW218"/>
    <mergeCell ref="GX218:GY218"/>
    <mergeCell ref="GZ218:HA218"/>
    <mergeCell ref="GV219:GW219"/>
    <mergeCell ref="GX219:GY219"/>
    <mergeCell ref="GZ219:HA219"/>
    <mergeCell ref="GV220:GW220"/>
    <mergeCell ref="GX220:GY220"/>
    <mergeCell ref="GZ220:HA220"/>
    <mergeCell ref="GV222:GW222"/>
    <mergeCell ref="GX222:GY222"/>
    <mergeCell ref="GZ222:HA222"/>
    <mergeCell ref="GV198:GW198"/>
    <mergeCell ref="GX198:GY198"/>
    <mergeCell ref="GZ198:HA198"/>
    <mergeCell ref="GV199:GW199"/>
    <mergeCell ref="GX199:GY199"/>
    <mergeCell ref="GZ199:HA199"/>
    <mergeCell ref="GV200:GW200"/>
    <mergeCell ref="GX200:GY200"/>
    <mergeCell ref="GZ200:HA200"/>
    <mergeCell ref="GV201:GW201"/>
    <mergeCell ref="GX201:GY201"/>
    <mergeCell ref="GZ201:HA201"/>
    <mergeCell ref="GV202:GW202"/>
    <mergeCell ref="GX202:GY202"/>
    <mergeCell ref="GZ202:HA202"/>
    <mergeCell ref="GV204:GW204"/>
    <mergeCell ref="GX204:GY204"/>
    <mergeCell ref="GZ204:HA204"/>
    <mergeCell ref="GV205:GW205"/>
    <mergeCell ref="GX205:GY205"/>
    <mergeCell ref="GZ205:HA205"/>
    <mergeCell ref="GV206:GW206"/>
    <mergeCell ref="GX206:GY206"/>
    <mergeCell ref="GZ206:HA206"/>
    <mergeCell ref="GV207:GW207"/>
    <mergeCell ref="GX207:GY207"/>
    <mergeCell ref="GZ207:HA207"/>
    <mergeCell ref="GV208:GW208"/>
    <mergeCell ref="GX208:GY208"/>
    <mergeCell ref="GZ208:HA208"/>
    <mergeCell ref="GV209:GW209"/>
    <mergeCell ref="GX209:GY209"/>
    <mergeCell ref="GZ209:HA209"/>
    <mergeCell ref="GV186:GW186"/>
    <mergeCell ref="GX186:GY186"/>
    <mergeCell ref="GZ186:HA186"/>
    <mergeCell ref="GV187:GW187"/>
    <mergeCell ref="GX187:GY187"/>
    <mergeCell ref="GZ187:HA187"/>
    <mergeCell ref="GV188:GW188"/>
    <mergeCell ref="GX188:GY188"/>
    <mergeCell ref="GZ188:HA188"/>
    <mergeCell ref="GV189:GW189"/>
    <mergeCell ref="GX189:GY189"/>
    <mergeCell ref="GZ189:HA189"/>
    <mergeCell ref="GV190:GW190"/>
    <mergeCell ref="GX190:GY190"/>
    <mergeCell ref="GZ190:HA190"/>
    <mergeCell ref="GV191:GW191"/>
    <mergeCell ref="GX191:GY191"/>
    <mergeCell ref="GZ191:HA191"/>
    <mergeCell ref="GV192:GW192"/>
    <mergeCell ref="GX192:GY192"/>
    <mergeCell ref="GZ192:HA192"/>
    <mergeCell ref="GV193:GW193"/>
    <mergeCell ref="GX193:GY193"/>
    <mergeCell ref="GZ193:HA193"/>
    <mergeCell ref="GV195:GW195"/>
    <mergeCell ref="GX195:GY195"/>
    <mergeCell ref="GZ195:HA195"/>
    <mergeCell ref="GV196:GW196"/>
    <mergeCell ref="GX196:GY196"/>
    <mergeCell ref="GZ196:HA196"/>
    <mergeCell ref="GV197:GW197"/>
    <mergeCell ref="GX197:GY197"/>
    <mergeCell ref="GZ197:HA197"/>
    <mergeCell ref="GV173:GW173"/>
    <mergeCell ref="GX173:GY173"/>
    <mergeCell ref="GZ173:HA173"/>
    <mergeCell ref="GV174:GW174"/>
    <mergeCell ref="GX174:GY174"/>
    <mergeCell ref="GZ174:HA174"/>
    <mergeCell ref="GV175:GW175"/>
    <mergeCell ref="GX175:GY175"/>
    <mergeCell ref="GZ175:HA175"/>
    <mergeCell ref="GV177:GW177"/>
    <mergeCell ref="GX177:GY177"/>
    <mergeCell ref="GZ177:HA177"/>
    <mergeCell ref="GV178:GW178"/>
    <mergeCell ref="GX178:GY178"/>
    <mergeCell ref="GZ178:HA178"/>
    <mergeCell ref="GV179:GW179"/>
    <mergeCell ref="GX179:GY179"/>
    <mergeCell ref="GZ179:HA179"/>
    <mergeCell ref="GV180:GW180"/>
    <mergeCell ref="GX180:GY180"/>
    <mergeCell ref="GZ180:HA180"/>
    <mergeCell ref="GV181:GW181"/>
    <mergeCell ref="GX181:GY181"/>
    <mergeCell ref="GZ181:HA181"/>
    <mergeCell ref="GV182:GW182"/>
    <mergeCell ref="GX182:GY182"/>
    <mergeCell ref="GZ182:HA182"/>
    <mergeCell ref="GV183:GW183"/>
    <mergeCell ref="GX183:GY183"/>
    <mergeCell ref="GZ183:HA183"/>
    <mergeCell ref="GV184:GW184"/>
    <mergeCell ref="GX184:GY184"/>
    <mergeCell ref="GZ184:HA184"/>
    <mergeCell ref="GV161:GW161"/>
    <mergeCell ref="GX161:GY161"/>
    <mergeCell ref="GZ161:HA161"/>
    <mergeCell ref="GV162:GW162"/>
    <mergeCell ref="GX162:GY162"/>
    <mergeCell ref="GZ162:HA162"/>
    <mergeCell ref="GV163:GW163"/>
    <mergeCell ref="GX163:GY163"/>
    <mergeCell ref="GZ163:HA163"/>
    <mergeCell ref="GV164:GW164"/>
    <mergeCell ref="GX164:GY164"/>
    <mergeCell ref="GZ164:HA164"/>
    <mergeCell ref="GV165:GW165"/>
    <mergeCell ref="GX165:GY165"/>
    <mergeCell ref="GZ165:HA165"/>
    <mergeCell ref="GV166:GW166"/>
    <mergeCell ref="GX166:GY166"/>
    <mergeCell ref="GZ166:HA166"/>
    <mergeCell ref="GV168:GW168"/>
    <mergeCell ref="GX168:GY168"/>
    <mergeCell ref="GZ168:HA168"/>
    <mergeCell ref="GV169:GW169"/>
    <mergeCell ref="GX169:GY169"/>
    <mergeCell ref="GZ169:HA169"/>
    <mergeCell ref="GV170:GW170"/>
    <mergeCell ref="GX170:GY170"/>
    <mergeCell ref="GZ170:HA170"/>
    <mergeCell ref="GV171:GW171"/>
    <mergeCell ref="GX171:GY171"/>
    <mergeCell ref="GZ171:HA171"/>
    <mergeCell ref="GV172:GW172"/>
    <mergeCell ref="GX172:GY172"/>
    <mergeCell ref="GZ172:HA172"/>
    <mergeCell ref="GV148:GW148"/>
    <mergeCell ref="GX148:GY148"/>
    <mergeCell ref="GZ148:HA148"/>
    <mergeCell ref="GV150:GW150"/>
    <mergeCell ref="GX150:GY150"/>
    <mergeCell ref="GZ150:HA150"/>
    <mergeCell ref="GV151:GW151"/>
    <mergeCell ref="GX151:GY151"/>
    <mergeCell ref="GZ151:HA151"/>
    <mergeCell ref="GV152:GW152"/>
    <mergeCell ref="GX152:GY152"/>
    <mergeCell ref="GZ152:HA152"/>
    <mergeCell ref="GV153:GW153"/>
    <mergeCell ref="GX153:GY153"/>
    <mergeCell ref="GZ153:HA153"/>
    <mergeCell ref="GV154:GW154"/>
    <mergeCell ref="GX154:GY154"/>
    <mergeCell ref="GZ154:HA154"/>
    <mergeCell ref="GV155:GW155"/>
    <mergeCell ref="GX155:GY155"/>
    <mergeCell ref="GZ155:HA155"/>
    <mergeCell ref="GV156:GW156"/>
    <mergeCell ref="GX156:GY156"/>
    <mergeCell ref="GZ156:HA156"/>
    <mergeCell ref="GV157:GW157"/>
    <mergeCell ref="GX157:GY157"/>
    <mergeCell ref="GZ157:HA157"/>
    <mergeCell ref="GV159:GW159"/>
    <mergeCell ref="GX159:GY159"/>
    <mergeCell ref="GZ159:HA159"/>
    <mergeCell ref="GV160:GW160"/>
    <mergeCell ref="GX160:GY160"/>
    <mergeCell ref="GZ160:HA160"/>
    <mergeCell ref="GV136:GW136"/>
    <mergeCell ref="GX136:GY136"/>
    <mergeCell ref="GZ136:HA136"/>
    <mergeCell ref="GV137:GW137"/>
    <mergeCell ref="GX137:GY137"/>
    <mergeCell ref="GZ137:HA137"/>
    <mergeCell ref="GV138:GW138"/>
    <mergeCell ref="GX138:GY138"/>
    <mergeCell ref="GZ138:HA138"/>
    <mergeCell ref="GV139:GW139"/>
    <mergeCell ref="GX139:GY139"/>
    <mergeCell ref="GZ139:HA139"/>
    <mergeCell ref="GV141:GW141"/>
    <mergeCell ref="GX141:GY141"/>
    <mergeCell ref="GZ141:HA141"/>
    <mergeCell ref="GV142:GW142"/>
    <mergeCell ref="GX142:GY142"/>
    <mergeCell ref="GZ142:HA142"/>
    <mergeCell ref="GV143:GW143"/>
    <mergeCell ref="GX143:GY143"/>
    <mergeCell ref="GZ143:HA143"/>
    <mergeCell ref="GV144:GW144"/>
    <mergeCell ref="GX144:GY144"/>
    <mergeCell ref="GZ144:HA144"/>
    <mergeCell ref="GV145:GW145"/>
    <mergeCell ref="GX145:GY145"/>
    <mergeCell ref="GZ145:HA145"/>
    <mergeCell ref="GV146:GW146"/>
    <mergeCell ref="GX146:GY146"/>
    <mergeCell ref="GZ146:HA146"/>
    <mergeCell ref="GV147:GW147"/>
    <mergeCell ref="GX147:GY147"/>
    <mergeCell ref="GZ147:HA147"/>
    <mergeCell ref="GV124:GW124"/>
    <mergeCell ref="GX124:GY124"/>
    <mergeCell ref="GZ124:HA124"/>
    <mergeCell ref="GV125:GW125"/>
    <mergeCell ref="GX125:GY125"/>
    <mergeCell ref="GZ125:HA125"/>
    <mergeCell ref="GV126:GW126"/>
    <mergeCell ref="GX126:GY126"/>
    <mergeCell ref="GZ126:HA126"/>
    <mergeCell ref="GV127:GW127"/>
    <mergeCell ref="GX127:GY127"/>
    <mergeCell ref="GZ127:HA127"/>
    <mergeCell ref="GV128:GW128"/>
    <mergeCell ref="GX128:GY128"/>
    <mergeCell ref="GZ128:HA128"/>
    <mergeCell ref="GV129:GW129"/>
    <mergeCell ref="GX129:GY129"/>
    <mergeCell ref="GZ129:HA129"/>
    <mergeCell ref="GV130:GW130"/>
    <mergeCell ref="GX130:GY130"/>
    <mergeCell ref="GZ130:HA130"/>
    <mergeCell ref="GV132:GW132"/>
    <mergeCell ref="GX132:GY132"/>
    <mergeCell ref="GZ132:HA132"/>
    <mergeCell ref="GV133:GW133"/>
    <mergeCell ref="GX133:GY133"/>
    <mergeCell ref="GZ133:HA133"/>
    <mergeCell ref="GV134:GW134"/>
    <mergeCell ref="GX134:GY134"/>
    <mergeCell ref="GZ134:HA134"/>
    <mergeCell ref="GV135:GW135"/>
    <mergeCell ref="GX135:GY135"/>
    <mergeCell ref="GZ135:HA135"/>
    <mergeCell ref="GV111:GW111"/>
    <mergeCell ref="GX111:GY111"/>
    <mergeCell ref="GZ111:HA111"/>
    <mergeCell ref="GV112:GW112"/>
    <mergeCell ref="GX112:GY112"/>
    <mergeCell ref="GZ112:HA112"/>
    <mergeCell ref="GV114:GW114"/>
    <mergeCell ref="GX114:GY114"/>
    <mergeCell ref="GZ114:HA114"/>
    <mergeCell ref="GV115:GW115"/>
    <mergeCell ref="GX115:GY115"/>
    <mergeCell ref="GZ115:HA115"/>
    <mergeCell ref="GV116:GW116"/>
    <mergeCell ref="GX116:GY116"/>
    <mergeCell ref="GZ116:HA116"/>
    <mergeCell ref="GV117:GW117"/>
    <mergeCell ref="GX117:GY117"/>
    <mergeCell ref="GZ117:HA117"/>
    <mergeCell ref="GV118:GW118"/>
    <mergeCell ref="GX118:GY118"/>
    <mergeCell ref="GZ118:HA118"/>
    <mergeCell ref="GV119:GW119"/>
    <mergeCell ref="GX119:GY119"/>
    <mergeCell ref="GZ119:HA119"/>
    <mergeCell ref="GV120:GW120"/>
    <mergeCell ref="GX120:GY120"/>
    <mergeCell ref="GZ120:HA120"/>
    <mergeCell ref="GV121:GW121"/>
    <mergeCell ref="GX121:GY121"/>
    <mergeCell ref="GZ121:HA121"/>
    <mergeCell ref="GV123:GW123"/>
    <mergeCell ref="GX123:GY123"/>
    <mergeCell ref="GZ123:HA123"/>
    <mergeCell ref="GV99:GW99"/>
    <mergeCell ref="GX99:GY99"/>
    <mergeCell ref="GZ99:HA99"/>
    <mergeCell ref="GV100:GW100"/>
    <mergeCell ref="GX100:GY100"/>
    <mergeCell ref="GZ100:HA100"/>
    <mergeCell ref="GV101:GW101"/>
    <mergeCell ref="GX101:GY101"/>
    <mergeCell ref="GZ101:HA101"/>
    <mergeCell ref="GV102:GW102"/>
    <mergeCell ref="GX102:GY102"/>
    <mergeCell ref="GZ102:HA102"/>
    <mergeCell ref="GV103:GW103"/>
    <mergeCell ref="GX103:GY103"/>
    <mergeCell ref="GZ103:HA103"/>
    <mergeCell ref="GV105:GW105"/>
    <mergeCell ref="GX105:GY105"/>
    <mergeCell ref="GZ105:HA105"/>
    <mergeCell ref="GV106:GW106"/>
    <mergeCell ref="GX106:GY106"/>
    <mergeCell ref="GZ106:HA106"/>
    <mergeCell ref="GV107:GW107"/>
    <mergeCell ref="GX107:GY107"/>
    <mergeCell ref="GZ107:HA107"/>
    <mergeCell ref="GV108:GW108"/>
    <mergeCell ref="GX108:GY108"/>
    <mergeCell ref="GZ108:HA108"/>
    <mergeCell ref="GV109:GW109"/>
    <mergeCell ref="GX109:GY109"/>
    <mergeCell ref="GZ109:HA109"/>
    <mergeCell ref="GV110:GW110"/>
    <mergeCell ref="GX110:GY110"/>
    <mergeCell ref="GZ110:HA110"/>
    <mergeCell ref="GV86:GW86"/>
    <mergeCell ref="GX86:GY86"/>
    <mergeCell ref="GZ86:HA86"/>
    <mergeCell ref="GV87:GW87"/>
    <mergeCell ref="GX87:GY87"/>
    <mergeCell ref="GZ87:HA87"/>
    <mergeCell ref="GV88:GW88"/>
    <mergeCell ref="GX88:GY88"/>
    <mergeCell ref="GZ88:HA88"/>
    <mergeCell ref="GV89:GW89"/>
    <mergeCell ref="GX89:GY89"/>
    <mergeCell ref="GZ89:HA89"/>
    <mergeCell ref="GV90:GW90"/>
    <mergeCell ref="GX90:GY90"/>
    <mergeCell ref="GZ90:HA90"/>
    <mergeCell ref="GV91:GW91"/>
    <mergeCell ref="GX91:GY91"/>
    <mergeCell ref="GZ91:HA91"/>
    <mergeCell ref="GV92:GW92"/>
    <mergeCell ref="GX92:GY92"/>
    <mergeCell ref="GZ92:HA92"/>
    <mergeCell ref="GV93:GW93"/>
    <mergeCell ref="GX93:GY93"/>
    <mergeCell ref="GZ93:HA93"/>
    <mergeCell ref="GV96:GW96"/>
    <mergeCell ref="GX96:GY96"/>
    <mergeCell ref="GZ96:HA96"/>
    <mergeCell ref="GV97:GW97"/>
    <mergeCell ref="GX97:GY97"/>
    <mergeCell ref="GZ97:HA97"/>
    <mergeCell ref="GV98:GW98"/>
    <mergeCell ref="GX98:GY98"/>
    <mergeCell ref="GZ98:HA98"/>
    <mergeCell ref="GV73:GW73"/>
    <mergeCell ref="GX73:GY73"/>
    <mergeCell ref="GZ73:HA73"/>
    <mergeCell ref="GV74:GW74"/>
    <mergeCell ref="GX74:GY74"/>
    <mergeCell ref="GZ74:HA74"/>
    <mergeCell ref="GV75:GW75"/>
    <mergeCell ref="GX75:GY75"/>
    <mergeCell ref="GZ75:HA75"/>
    <mergeCell ref="GV77:GW77"/>
    <mergeCell ref="GX77:GY77"/>
    <mergeCell ref="GZ77:HA77"/>
    <mergeCell ref="GV78:GW78"/>
    <mergeCell ref="GX78:GY78"/>
    <mergeCell ref="GZ78:HA78"/>
    <mergeCell ref="GV79:GW79"/>
    <mergeCell ref="GX79:GY79"/>
    <mergeCell ref="GZ79:HA79"/>
    <mergeCell ref="GV80:GW80"/>
    <mergeCell ref="GX80:GY80"/>
    <mergeCell ref="GZ80:HA80"/>
    <mergeCell ref="GV81:GW81"/>
    <mergeCell ref="GX81:GY81"/>
    <mergeCell ref="GZ81:HA81"/>
    <mergeCell ref="GV82:GW82"/>
    <mergeCell ref="GX82:GY82"/>
    <mergeCell ref="GZ82:HA82"/>
    <mergeCell ref="GV83:GW83"/>
    <mergeCell ref="GX83:GY83"/>
    <mergeCell ref="GZ83:HA83"/>
    <mergeCell ref="GV84:GW84"/>
    <mergeCell ref="GX84:GY84"/>
    <mergeCell ref="GZ84:HA84"/>
    <mergeCell ref="GV60:GW60"/>
    <mergeCell ref="GX60:GY60"/>
    <mergeCell ref="GZ60:HA60"/>
    <mergeCell ref="GV61:GW61"/>
    <mergeCell ref="GX61:GY61"/>
    <mergeCell ref="GZ61:HA61"/>
    <mergeCell ref="GV62:GW62"/>
    <mergeCell ref="GX62:GY62"/>
    <mergeCell ref="GZ62:HA62"/>
    <mergeCell ref="GV63:GW63"/>
    <mergeCell ref="GX63:GY63"/>
    <mergeCell ref="GZ63:HA63"/>
    <mergeCell ref="GV64:GW64"/>
    <mergeCell ref="GX64:GY64"/>
    <mergeCell ref="GZ64:HA64"/>
    <mergeCell ref="GV65:GW65"/>
    <mergeCell ref="GX65:GY65"/>
    <mergeCell ref="GZ65:HA65"/>
    <mergeCell ref="GV68:GW68"/>
    <mergeCell ref="GX68:GY68"/>
    <mergeCell ref="GZ68:HA68"/>
    <mergeCell ref="GV69:GW69"/>
    <mergeCell ref="GX69:GY69"/>
    <mergeCell ref="GZ69:HA69"/>
    <mergeCell ref="GV70:GW70"/>
    <mergeCell ref="GX70:GY70"/>
    <mergeCell ref="GZ70:HA70"/>
    <mergeCell ref="GV71:GW71"/>
    <mergeCell ref="GX71:GY71"/>
    <mergeCell ref="GZ71:HA71"/>
    <mergeCell ref="GV72:GW72"/>
    <mergeCell ref="GX72:GY72"/>
    <mergeCell ref="GZ72:HA72"/>
    <mergeCell ref="GV47:GW47"/>
    <mergeCell ref="GX47:GY47"/>
    <mergeCell ref="GZ47:HA47"/>
    <mergeCell ref="GV49:GW49"/>
    <mergeCell ref="GX49:GY49"/>
    <mergeCell ref="GZ49:HA49"/>
    <mergeCell ref="GV50:GW50"/>
    <mergeCell ref="GX50:GY50"/>
    <mergeCell ref="GZ50:HA50"/>
    <mergeCell ref="GV51:GW51"/>
    <mergeCell ref="GX51:GY51"/>
    <mergeCell ref="GZ51:HA51"/>
    <mergeCell ref="GV52:GW52"/>
    <mergeCell ref="GX52:GY52"/>
    <mergeCell ref="GZ52:HA52"/>
    <mergeCell ref="GV53:GW53"/>
    <mergeCell ref="GX53:GY53"/>
    <mergeCell ref="GZ53:HA53"/>
    <mergeCell ref="GV54:GW54"/>
    <mergeCell ref="GX54:GY54"/>
    <mergeCell ref="GZ54:HA54"/>
    <mergeCell ref="GV55:GW55"/>
    <mergeCell ref="GX55:GY55"/>
    <mergeCell ref="GZ55:HA55"/>
    <mergeCell ref="GV56:GW56"/>
    <mergeCell ref="GX56:GY56"/>
    <mergeCell ref="GZ56:HA56"/>
    <mergeCell ref="GV58:GW58"/>
    <mergeCell ref="GX58:GY58"/>
    <mergeCell ref="GZ58:HA58"/>
    <mergeCell ref="GV59:GW59"/>
    <mergeCell ref="GX59:GY59"/>
    <mergeCell ref="GZ59:HA59"/>
    <mergeCell ref="GV35:GW35"/>
    <mergeCell ref="GX35:GY35"/>
    <mergeCell ref="GZ35:HA35"/>
    <mergeCell ref="GV36:GW36"/>
    <mergeCell ref="GX36:GY36"/>
    <mergeCell ref="GZ36:HA36"/>
    <mergeCell ref="GV37:GW37"/>
    <mergeCell ref="GX37:GY37"/>
    <mergeCell ref="GZ37:HA37"/>
    <mergeCell ref="GV38:GW38"/>
    <mergeCell ref="GX38:GY38"/>
    <mergeCell ref="GZ38:HA38"/>
    <mergeCell ref="GV40:GW40"/>
    <mergeCell ref="GX40:GY40"/>
    <mergeCell ref="GZ40:HA40"/>
    <mergeCell ref="GV41:GW41"/>
    <mergeCell ref="GX41:GY41"/>
    <mergeCell ref="GZ41:HA41"/>
    <mergeCell ref="GV42:GW42"/>
    <mergeCell ref="GX42:GY42"/>
    <mergeCell ref="GZ42:HA42"/>
    <mergeCell ref="GV43:GW43"/>
    <mergeCell ref="GX43:GY43"/>
    <mergeCell ref="GZ43:HA43"/>
    <mergeCell ref="GV44:GW44"/>
    <mergeCell ref="GX44:GY44"/>
    <mergeCell ref="GZ44:HA44"/>
    <mergeCell ref="GV45:GW45"/>
    <mergeCell ref="GX45:GY45"/>
    <mergeCell ref="GZ45:HA45"/>
    <mergeCell ref="GV46:GW46"/>
    <mergeCell ref="GX46:GY46"/>
    <mergeCell ref="GZ46:HA46"/>
    <mergeCell ref="GV22:GW22"/>
    <mergeCell ref="GX22:GY22"/>
    <mergeCell ref="GZ22:HA22"/>
    <mergeCell ref="GV23:GW23"/>
    <mergeCell ref="GX23:GY23"/>
    <mergeCell ref="GZ23:HA23"/>
    <mergeCell ref="GV24:GW24"/>
    <mergeCell ref="GX24:GY24"/>
    <mergeCell ref="GZ24:HA24"/>
    <mergeCell ref="GV25:GW25"/>
    <mergeCell ref="GX25:GY25"/>
    <mergeCell ref="GZ25:HA25"/>
    <mergeCell ref="GV26:GW26"/>
    <mergeCell ref="GX26:GY26"/>
    <mergeCell ref="GZ26:HA26"/>
    <mergeCell ref="GV27:GW27"/>
    <mergeCell ref="GX27:GY27"/>
    <mergeCell ref="GZ27:HA27"/>
    <mergeCell ref="GV28:GW28"/>
    <mergeCell ref="GX28:GY28"/>
    <mergeCell ref="GZ28:HA28"/>
    <mergeCell ref="GV31:GW31"/>
    <mergeCell ref="GX31:GY31"/>
    <mergeCell ref="GZ31:HA31"/>
    <mergeCell ref="GV32:GW32"/>
    <mergeCell ref="GX32:GY32"/>
    <mergeCell ref="GZ32:HA32"/>
    <mergeCell ref="GV33:GW33"/>
    <mergeCell ref="GX33:GY33"/>
    <mergeCell ref="GZ33:HA33"/>
    <mergeCell ref="GV34:GW34"/>
    <mergeCell ref="GX34:GY34"/>
    <mergeCell ref="GZ34:HA34"/>
    <mergeCell ref="GV6:GW6"/>
    <mergeCell ref="GX6:GY6"/>
    <mergeCell ref="GZ6:HA6"/>
    <mergeCell ref="GV11:GW11"/>
    <mergeCell ref="GX11:GY11"/>
    <mergeCell ref="GZ11:HA11"/>
    <mergeCell ref="GV12:GW12"/>
    <mergeCell ref="GX12:GY12"/>
    <mergeCell ref="GZ12:HA12"/>
    <mergeCell ref="GV13:GW13"/>
    <mergeCell ref="GX13:GY13"/>
    <mergeCell ref="GZ13:HA13"/>
    <mergeCell ref="GV14:GW14"/>
    <mergeCell ref="GX14:GY14"/>
    <mergeCell ref="GZ14:HA14"/>
    <mergeCell ref="GV15:GW15"/>
    <mergeCell ref="GX15:GY15"/>
    <mergeCell ref="GZ15:HA15"/>
    <mergeCell ref="GV16:GW16"/>
    <mergeCell ref="GX16:GY16"/>
    <mergeCell ref="GZ16:HA16"/>
    <mergeCell ref="GV17:GW17"/>
    <mergeCell ref="GX17:GY17"/>
    <mergeCell ref="GZ17:HA17"/>
    <mergeCell ref="GV18:GW18"/>
    <mergeCell ref="GX18:GY18"/>
    <mergeCell ref="GZ18:HA18"/>
    <mergeCell ref="GV21:GW21"/>
    <mergeCell ref="GX21:GY21"/>
    <mergeCell ref="GZ21:HA21"/>
    <mergeCell ref="DB5:DK5"/>
    <mergeCell ref="DL5:DS5"/>
    <mergeCell ref="DT5:EA5"/>
    <mergeCell ref="EJ5:ES5"/>
    <mergeCell ref="ET5:FA5"/>
    <mergeCell ref="FB5:FK5"/>
    <mergeCell ref="FL5:FS5"/>
    <mergeCell ref="FT5:GC5"/>
    <mergeCell ref="GD5:GK5"/>
    <mergeCell ref="GL5:GS5"/>
    <mergeCell ref="DB6:DC6"/>
    <mergeCell ref="DH15:DI15"/>
    <mergeCell ref="DJ15:DK15"/>
    <mergeCell ref="DL15:DM15"/>
    <mergeCell ref="DN15:DO15"/>
    <mergeCell ref="DP15:DQ15"/>
    <mergeCell ref="DR15:DS15"/>
    <mergeCell ref="DD16:DE16"/>
    <mergeCell ref="DF16:DG16"/>
    <mergeCell ref="DH16:DI16"/>
    <mergeCell ref="DJ16:DK16"/>
    <mergeCell ref="DL16:DM16"/>
    <mergeCell ref="DN16:DO16"/>
    <mergeCell ref="DP16:DQ16"/>
    <mergeCell ref="DR16:DS16"/>
    <mergeCell ref="DD17:DE17"/>
    <mergeCell ref="DF17:DG17"/>
    <mergeCell ref="DH17:DI17"/>
    <mergeCell ref="DJ17:DK17"/>
    <mergeCell ref="DL17:DM17"/>
    <mergeCell ref="DN17:DO17"/>
    <mergeCell ref="DP17:DQ17"/>
    <mergeCell ref="DR17:DS17"/>
    <mergeCell ref="DD18:DE18"/>
    <mergeCell ref="AJ8:AS8"/>
    <mergeCell ref="AT8:BA8"/>
    <mergeCell ref="BB8:BI8"/>
    <mergeCell ref="BJ8:BS8"/>
    <mergeCell ref="BT8:CA8"/>
    <mergeCell ref="CB8:CI8"/>
    <mergeCell ref="CJ8:CS8"/>
    <mergeCell ref="CT8:DA8"/>
    <mergeCell ref="DB8:DK8"/>
    <mergeCell ref="DT8:EA8"/>
    <mergeCell ref="EJ8:ES8"/>
    <mergeCell ref="ET8:FA8"/>
    <mergeCell ref="FB8:FK8"/>
    <mergeCell ref="FL8:FS8"/>
    <mergeCell ref="FT8:GC8"/>
    <mergeCell ref="GD8:GK8"/>
    <mergeCell ref="GL8:GS8"/>
    <mergeCell ref="BN6:BO6"/>
    <mergeCell ref="CT6:CU6"/>
    <mergeCell ref="CV6:CW6"/>
    <mergeCell ref="CX6:CY6"/>
    <mergeCell ref="CZ6:DA6"/>
    <mergeCell ref="CF6:CG6"/>
    <mergeCell ref="CH6:CI6"/>
    <mergeCell ref="BZ6:CA6"/>
    <mergeCell ref="CB6:CC6"/>
    <mergeCell ref="EB5:EI5"/>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AT5:BA5"/>
    <mergeCell ref="BB5:BI5"/>
    <mergeCell ref="BJ5:BS5"/>
    <mergeCell ref="FF6:FG6"/>
    <mergeCell ref="FH6:FI6"/>
    <mergeCell ref="FJ6:FK6"/>
    <mergeCell ref="FL6:FM6"/>
    <mergeCell ref="FN6:FO6"/>
    <mergeCell ref="BT5:CA5"/>
    <mergeCell ref="CB5:CI5"/>
    <mergeCell ref="CJ5:CS5"/>
    <mergeCell ref="CT5:DA5"/>
    <mergeCell ref="BP6:BQ6"/>
    <mergeCell ref="BD6:BE6"/>
    <mergeCell ref="BB6:BC6"/>
    <mergeCell ref="AX6:AY6"/>
    <mergeCell ref="AV6:AW6"/>
    <mergeCell ref="AR6:AS6"/>
    <mergeCell ref="BR6:BS6"/>
    <mergeCell ref="BT6:BU6"/>
    <mergeCell ref="BV6:BW6"/>
    <mergeCell ref="BX6:BY6"/>
    <mergeCell ref="AZ6:BA6"/>
    <mergeCell ref="AT6:AU6"/>
    <mergeCell ref="BJ6:BK6"/>
    <mergeCell ref="BL6:BM6"/>
    <mergeCell ref="AP6:AQ6"/>
    <mergeCell ref="AJ5:AS5"/>
    <mergeCell ref="L5:S5"/>
    <mergeCell ref="T5:AA5"/>
    <mergeCell ref="AB5:AI5"/>
    <mergeCell ref="L8:S8"/>
    <mergeCell ref="T8:AA8"/>
    <mergeCell ref="N6:O6"/>
    <mergeCell ref="P6:Q6"/>
    <mergeCell ref="AF6:AG6"/>
    <mergeCell ref="AN6:AO6"/>
    <mergeCell ref="AH6:AI6"/>
    <mergeCell ref="L6:M6"/>
    <mergeCell ref="AB8:AI8"/>
    <mergeCell ref="AD6:AE6"/>
    <mergeCell ref="AB6:AC6"/>
    <mergeCell ref="Z6:AA6"/>
    <mergeCell ref="X6:Y6"/>
    <mergeCell ref="T6:U6"/>
    <mergeCell ref="R6:S6"/>
    <mergeCell ref="AL6:AM6"/>
    <mergeCell ref="N32:O32"/>
    <mergeCell ref="L32:M32"/>
    <mergeCell ref="AR39:AS39"/>
    <mergeCell ref="AP39:AQ39"/>
    <mergeCell ref="AN39:AO39"/>
    <mergeCell ref="AL39:AM39"/>
    <mergeCell ref="AJ39:AK39"/>
    <mergeCell ref="AH39:AI39"/>
    <mergeCell ref="AF39:AG39"/>
    <mergeCell ref="AD39:AE39"/>
    <mergeCell ref="AB39:AC39"/>
    <mergeCell ref="Z39:AA39"/>
    <mergeCell ref="X39:Y39"/>
    <mergeCell ref="V39:W39"/>
    <mergeCell ref="T39:U39"/>
    <mergeCell ref="N39:O39"/>
    <mergeCell ref="BP21:BQ21"/>
    <mergeCell ref="BT16:BU16"/>
    <mergeCell ref="BR14:BS14"/>
    <mergeCell ref="BR16:BS16"/>
    <mergeCell ref="BT17:BU17"/>
    <mergeCell ref="BR15:BS15"/>
    <mergeCell ref="BT15:BU15"/>
    <mergeCell ref="BP18:BQ18"/>
    <mergeCell ref="BR18:BS18"/>
    <mergeCell ref="BR13:BS13"/>
    <mergeCell ref="BP11:BQ11"/>
    <mergeCell ref="BL16:BM16"/>
    <mergeCell ref="BH24:BI24"/>
    <mergeCell ref="X27:Y27"/>
    <mergeCell ref="Z27:AA27"/>
    <mergeCell ref="BH18:BI18"/>
    <mergeCell ref="AB13:AC13"/>
    <mergeCell ref="BL32:BM32"/>
    <mergeCell ref="BJ32:BK32"/>
    <mergeCell ref="AF75:AG75"/>
    <mergeCell ref="AD75:AE75"/>
    <mergeCell ref="AB75:AC75"/>
    <mergeCell ref="Z75:AA75"/>
    <mergeCell ref="X75:Y75"/>
    <mergeCell ref="V75:W75"/>
    <mergeCell ref="T75:U75"/>
    <mergeCell ref="R75:S75"/>
    <mergeCell ref="P75:Q75"/>
    <mergeCell ref="N75:O75"/>
    <mergeCell ref="L75:M75"/>
    <mergeCell ref="L73:M73"/>
    <mergeCell ref="Z74:AA74"/>
    <mergeCell ref="X74:Y74"/>
    <mergeCell ref="V74:W74"/>
    <mergeCell ref="T74:U74"/>
    <mergeCell ref="R74:S74"/>
    <mergeCell ref="P74:Q74"/>
    <mergeCell ref="N74:O74"/>
    <mergeCell ref="L74:M74"/>
    <mergeCell ref="AL71:AM71"/>
    <mergeCell ref="AJ71:AK71"/>
    <mergeCell ref="AH71:AI71"/>
    <mergeCell ref="AF71:AG71"/>
    <mergeCell ref="AD71:AE71"/>
    <mergeCell ref="AB71:AC71"/>
    <mergeCell ref="Z71:AA71"/>
    <mergeCell ref="X71:Y71"/>
    <mergeCell ref="V71:W71"/>
    <mergeCell ref="T71:U71"/>
    <mergeCell ref="R71:S71"/>
    <mergeCell ref="P71:Q71"/>
    <mergeCell ref="N71:O71"/>
    <mergeCell ref="L71:M71"/>
    <mergeCell ref="L72:M72"/>
    <mergeCell ref="N72:O72"/>
    <mergeCell ref="P72:Q72"/>
    <mergeCell ref="R72:S72"/>
    <mergeCell ref="T72:U72"/>
    <mergeCell ref="V72:W72"/>
    <mergeCell ref="X72:Y72"/>
    <mergeCell ref="Z72:AA72"/>
    <mergeCell ref="AB72:AC72"/>
    <mergeCell ref="AD72:AE72"/>
    <mergeCell ref="AF72:AG72"/>
    <mergeCell ref="AH72:AI72"/>
    <mergeCell ref="AJ72:AK72"/>
    <mergeCell ref="AL72:AM72"/>
    <mergeCell ref="N68:O68"/>
    <mergeCell ref="L68:M68"/>
    <mergeCell ref="AJ54:AK54"/>
    <mergeCell ref="AH54:AI54"/>
    <mergeCell ref="AF54:AG54"/>
    <mergeCell ref="AD54:AE54"/>
    <mergeCell ref="AB54:AC54"/>
    <mergeCell ref="Z54:AA54"/>
    <mergeCell ref="X54:Y54"/>
    <mergeCell ref="V54:W54"/>
    <mergeCell ref="T54:U54"/>
    <mergeCell ref="R54:S54"/>
    <mergeCell ref="P54:Q54"/>
    <mergeCell ref="N54:O54"/>
    <mergeCell ref="L54:M54"/>
    <mergeCell ref="AL54:AM54"/>
    <mergeCell ref="R73:S73"/>
    <mergeCell ref="T73:U73"/>
    <mergeCell ref="V73:W73"/>
    <mergeCell ref="X73:Y73"/>
    <mergeCell ref="Z73:AA73"/>
    <mergeCell ref="AB73:AC73"/>
    <mergeCell ref="AD73:AE73"/>
    <mergeCell ref="AF73:AG73"/>
    <mergeCell ref="AJ55:AK55"/>
    <mergeCell ref="AH55:AI55"/>
    <mergeCell ref="AF55:AG55"/>
    <mergeCell ref="AD55:AE55"/>
    <mergeCell ref="AB55:AC55"/>
    <mergeCell ref="Z55:AA55"/>
    <mergeCell ref="X55:Y55"/>
    <mergeCell ref="V55:W55"/>
    <mergeCell ref="T55:U55"/>
    <mergeCell ref="R55:S55"/>
    <mergeCell ref="P55:Q55"/>
    <mergeCell ref="N55:O55"/>
    <mergeCell ref="L55:M55"/>
    <mergeCell ref="AB62:AC62"/>
    <mergeCell ref="V61:W61"/>
    <mergeCell ref="T61:U61"/>
    <mergeCell ref="AL59:AM59"/>
    <mergeCell ref="AJ59:AK59"/>
    <mergeCell ref="AH59:AI59"/>
    <mergeCell ref="AF59:AG59"/>
    <mergeCell ref="AD59:AE59"/>
    <mergeCell ref="AB59:AC59"/>
    <mergeCell ref="Z59:AA59"/>
    <mergeCell ref="X59:Y59"/>
    <mergeCell ref="V59:W59"/>
    <mergeCell ref="T59:U59"/>
    <mergeCell ref="L61:M61"/>
    <mergeCell ref="AF62:AG62"/>
    <mergeCell ref="Z63:AA63"/>
    <mergeCell ref="X63:Y63"/>
    <mergeCell ref="V63:W63"/>
    <mergeCell ref="T63:U63"/>
    <mergeCell ref="R63:S63"/>
    <mergeCell ref="P63:Q63"/>
    <mergeCell ref="N63:O63"/>
    <mergeCell ref="L63:M63"/>
    <mergeCell ref="L60:M60"/>
    <mergeCell ref="L59:M59"/>
    <mergeCell ref="AF61:AG61"/>
    <mergeCell ref="AD61:AE61"/>
    <mergeCell ref="AR68:AS68"/>
    <mergeCell ref="AP68:AQ68"/>
    <mergeCell ref="AN68:AO68"/>
    <mergeCell ref="AL68:AM68"/>
    <mergeCell ref="AJ68:AK68"/>
    <mergeCell ref="AH68:AI68"/>
    <mergeCell ref="AF68:AG68"/>
    <mergeCell ref="AR70:AS70"/>
    <mergeCell ref="AP70:AQ70"/>
    <mergeCell ref="AN70:AO70"/>
    <mergeCell ref="AL70:AM70"/>
    <mergeCell ref="AJ70:AK70"/>
    <mergeCell ref="AH70:AI70"/>
    <mergeCell ref="AF70:AG70"/>
    <mergeCell ref="AD70:AE70"/>
    <mergeCell ref="AB70:AC70"/>
    <mergeCell ref="Z70:AA70"/>
    <mergeCell ref="X70:Y70"/>
    <mergeCell ref="V70:W70"/>
    <mergeCell ref="T70:U70"/>
    <mergeCell ref="R70:S70"/>
    <mergeCell ref="P70:Q70"/>
    <mergeCell ref="AP65:AQ65"/>
    <mergeCell ref="AN65:AO65"/>
    <mergeCell ref="AL65:AM65"/>
    <mergeCell ref="AJ65:AK65"/>
    <mergeCell ref="AH65:AI65"/>
    <mergeCell ref="AF65:AG65"/>
    <mergeCell ref="AD65:AE65"/>
    <mergeCell ref="AB65:AC65"/>
    <mergeCell ref="Z65:AA65"/>
    <mergeCell ref="X65:Y65"/>
    <mergeCell ref="V65:W65"/>
    <mergeCell ref="T65:U65"/>
    <mergeCell ref="R65:S65"/>
    <mergeCell ref="P65:Q65"/>
    <mergeCell ref="AD68:AE68"/>
    <mergeCell ref="AB68:AC68"/>
    <mergeCell ref="Z68:AA68"/>
    <mergeCell ref="X68:Y68"/>
    <mergeCell ref="V68:W68"/>
    <mergeCell ref="T68:U68"/>
    <mergeCell ref="R68:S68"/>
    <mergeCell ref="P68:Q68"/>
    <mergeCell ref="AR66:AS66"/>
    <mergeCell ref="AP66:AQ66"/>
    <mergeCell ref="AN66:AO66"/>
    <mergeCell ref="AR56:AS56"/>
    <mergeCell ref="AP56:AQ56"/>
    <mergeCell ref="AN56:AO56"/>
    <mergeCell ref="AL56:AM56"/>
    <mergeCell ref="AJ56:AK56"/>
    <mergeCell ref="AH56:AI56"/>
    <mergeCell ref="AF56:AG56"/>
    <mergeCell ref="AD56:AE56"/>
    <mergeCell ref="AB56:AC56"/>
    <mergeCell ref="Z56:AA56"/>
    <mergeCell ref="X56:Y56"/>
    <mergeCell ref="V56:W56"/>
    <mergeCell ref="T56:U56"/>
    <mergeCell ref="R56:S56"/>
    <mergeCell ref="P56:Q56"/>
    <mergeCell ref="N56:O56"/>
    <mergeCell ref="L56:M56"/>
    <mergeCell ref="N65:O65"/>
    <mergeCell ref="L65:M65"/>
    <mergeCell ref="AL66:AM66"/>
    <mergeCell ref="AJ66:AK66"/>
    <mergeCell ref="AH66:AI66"/>
    <mergeCell ref="AF66:AG66"/>
    <mergeCell ref="AD66:AE66"/>
    <mergeCell ref="AB66:AC66"/>
    <mergeCell ref="Z66:AA66"/>
    <mergeCell ref="X66:Y66"/>
    <mergeCell ref="V66:W66"/>
    <mergeCell ref="T66:U66"/>
    <mergeCell ref="R66:S66"/>
    <mergeCell ref="P66:Q66"/>
    <mergeCell ref="N66:O66"/>
    <mergeCell ref="L66:M66"/>
    <mergeCell ref="AB61:AC61"/>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AF63:AG63"/>
    <mergeCell ref="AD63:AE63"/>
    <mergeCell ref="AB63:AC63"/>
    <mergeCell ref="R61:S61"/>
    <mergeCell ref="P61:Q61"/>
    <mergeCell ref="N61:O61"/>
    <mergeCell ref="AF57:AG57"/>
    <mergeCell ref="AH57:AI57"/>
    <mergeCell ref="AJ57:AK57"/>
    <mergeCell ref="L62:M62"/>
    <mergeCell ref="N62:O62"/>
    <mergeCell ref="P62:Q62"/>
    <mergeCell ref="R62:S62"/>
    <mergeCell ref="T62:U62"/>
    <mergeCell ref="V62:W62"/>
    <mergeCell ref="X62:Y62"/>
    <mergeCell ref="Z62:AA62"/>
    <mergeCell ref="AR50:AS50"/>
    <mergeCell ref="AP50:AQ50"/>
    <mergeCell ref="AN50:AO50"/>
    <mergeCell ref="AL50:AM50"/>
    <mergeCell ref="AJ50:AK50"/>
    <mergeCell ref="AH50:AI50"/>
    <mergeCell ref="AF50:AG50"/>
    <mergeCell ref="AD50:AE50"/>
    <mergeCell ref="AB50:AC50"/>
    <mergeCell ref="Z50:AA50"/>
    <mergeCell ref="X50:Y50"/>
    <mergeCell ref="V50:W50"/>
    <mergeCell ref="T50:U50"/>
    <mergeCell ref="R50:S50"/>
    <mergeCell ref="P50:Q50"/>
    <mergeCell ref="N50:O50"/>
    <mergeCell ref="L50:M50"/>
    <mergeCell ref="AR52:AS52"/>
    <mergeCell ref="AP52:AQ52"/>
    <mergeCell ref="AN52:AO52"/>
    <mergeCell ref="AL52:AM52"/>
    <mergeCell ref="AJ52:AK52"/>
    <mergeCell ref="AH52:AI52"/>
    <mergeCell ref="AF52:AG52"/>
    <mergeCell ref="AD52:AE52"/>
    <mergeCell ref="AB52:AC52"/>
    <mergeCell ref="Z52:AA52"/>
    <mergeCell ref="X52:Y52"/>
    <mergeCell ref="V52:W52"/>
    <mergeCell ref="T52:U52"/>
    <mergeCell ref="R52:S52"/>
    <mergeCell ref="P52:Q52"/>
    <mergeCell ref="N52:O52"/>
    <mergeCell ref="L52:M52"/>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J47:AK47"/>
    <mergeCell ref="AH47:AI47"/>
    <mergeCell ref="AF47:AG47"/>
    <mergeCell ref="AD47:AE47"/>
    <mergeCell ref="AB47:AC47"/>
    <mergeCell ref="Z47:AA47"/>
    <mergeCell ref="X47:Y47"/>
    <mergeCell ref="V47:W47"/>
    <mergeCell ref="T47:U47"/>
    <mergeCell ref="R47:S47"/>
    <mergeCell ref="P47:Q47"/>
    <mergeCell ref="N47:O47"/>
    <mergeCell ref="L47:M47"/>
    <mergeCell ref="P44:Q44"/>
    <mergeCell ref="R44:S44"/>
    <mergeCell ref="T44:U44"/>
    <mergeCell ref="V44:W44"/>
    <mergeCell ref="X44:Y44"/>
    <mergeCell ref="Z44:AA44"/>
    <mergeCell ref="AB44:AC44"/>
    <mergeCell ref="AD44:AE44"/>
    <mergeCell ref="AF44:AG44"/>
    <mergeCell ref="AH44:AI44"/>
    <mergeCell ref="AJ44:AK44"/>
    <mergeCell ref="AL44:AM44"/>
    <mergeCell ref="AN44:AO44"/>
    <mergeCell ref="AP44:AQ44"/>
    <mergeCell ref="AR44:AS44"/>
    <mergeCell ref="AP49:AQ49"/>
    <mergeCell ref="AN49:AO49"/>
    <mergeCell ref="AL49:AM49"/>
    <mergeCell ref="AJ49:AK49"/>
    <mergeCell ref="AH49:AI49"/>
    <mergeCell ref="AF49:AG49"/>
    <mergeCell ref="AD49:AE49"/>
    <mergeCell ref="AB49:AC49"/>
    <mergeCell ref="Z49:AA49"/>
    <mergeCell ref="AR49:AS49"/>
    <mergeCell ref="P46:Q46"/>
    <mergeCell ref="N46:O46"/>
    <mergeCell ref="L46:M46"/>
    <mergeCell ref="AR47:AS47"/>
    <mergeCell ref="AP47:AQ47"/>
    <mergeCell ref="AN47:AO47"/>
    <mergeCell ref="AL47:AM47"/>
    <mergeCell ref="AX49:AY49"/>
    <mergeCell ref="AZ49:BA49"/>
    <mergeCell ref="BB49:BC49"/>
    <mergeCell ref="BD49:BE49"/>
    <mergeCell ref="BF49:BG49"/>
    <mergeCell ref="BP49:BQ49"/>
    <mergeCell ref="BN49:BO49"/>
    <mergeCell ref="BL49:BM49"/>
    <mergeCell ref="BJ49:BK49"/>
    <mergeCell ref="BH49:BI49"/>
    <mergeCell ref="AX50:AY50"/>
    <mergeCell ref="AV50:AW50"/>
    <mergeCell ref="AT50:AU50"/>
    <mergeCell ref="BP43:BQ43"/>
    <mergeCell ref="BN47:BO47"/>
    <mergeCell ref="BL47:BM47"/>
    <mergeCell ref="BJ47:BK47"/>
    <mergeCell ref="BH47:BI47"/>
    <mergeCell ref="BF47:BG47"/>
    <mergeCell ref="BD47:BE47"/>
    <mergeCell ref="BB47:BC47"/>
    <mergeCell ref="AZ47:BA47"/>
    <mergeCell ref="AX47:AY47"/>
    <mergeCell ref="AV47:AW47"/>
    <mergeCell ref="AT47:AU47"/>
    <mergeCell ref="AZ55:BA55"/>
    <mergeCell ref="AX55:AY55"/>
    <mergeCell ref="AV55:AW55"/>
    <mergeCell ref="AT55:AU55"/>
    <mergeCell ref="AT54:AU54"/>
    <mergeCell ref="AV54:AW54"/>
    <mergeCell ref="AX54:AY54"/>
    <mergeCell ref="AZ54:BA54"/>
    <mergeCell ref="BB54:BC54"/>
    <mergeCell ref="BD54:BE54"/>
    <mergeCell ref="BF54:BG54"/>
    <mergeCell ref="BH54:BI54"/>
    <mergeCell ref="BJ54:BK54"/>
    <mergeCell ref="BL54:BM54"/>
    <mergeCell ref="BN54:BO54"/>
    <mergeCell ref="BP54:BQ54"/>
    <mergeCell ref="BP53:BQ53"/>
    <mergeCell ref="BF43:BG43"/>
    <mergeCell ref="BD43:BE43"/>
    <mergeCell ref="BB43:BC43"/>
    <mergeCell ref="AZ43:BA43"/>
    <mergeCell ref="AX43:AY43"/>
    <mergeCell ref="AV43:AW43"/>
    <mergeCell ref="AT43:AU43"/>
    <mergeCell ref="BP44:BQ44"/>
    <mergeCell ref="BN44:BO44"/>
    <mergeCell ref="BL44:BM44"/>
    <mergeCell ref="BJ44:BK44"/>
    <mergeCell ref="BJ45:BK45"/>
    <mergeCell ref="BH45:BI45"/>
    <mergeCell ref="BF45:BG45"/>
    <mergeCell ref="BD45:BE45"/>
    <mergeCell ref="BB45:BC45"/>
    <mergeCell ref="AZ45:BA45"/>
    <mergeCell ref="AX45:AY45"/>
    <mergeCell ref="AV45:AW45"/>
    <mergeCell ref="AT45:AU45"/>
    <mergeCell ref="BB55:BC55"/>
    <mergeCell ref="BP51:BQ51"/>
    <mergeCell ref="BF68:BG68"/>
    <mergeCell ref="BH68:BI68"/>
    <mergeCell ref="BJ68:BK68"/>
    <mergeCell ref="BL68:BM68"/>
    <mergeCell ref="BN68:BO68"/>
    <mergeCell ref="BP68:BQ68"/>
    <mergeCell ref="BD68:BE68"/>
    <mergeCell ref="BB68:BC68"/>
    <mergeCell ref="AZ68:BA68"/>
    <mergeCell ref="AX68:AY68"/>
    <mergeCell ref="AV68:AW68"/>
    <mergeCell ref="AT68:AU68"/>
    <mergeCell ref="BN70:BO70"/>
    <mergeCell ref="BL70:BM70"/>
    <mergeCell ref="BJ70:BK70"/>
    <mergeCell ref="BH70:BI70"/>
    <mergeCell ref="BF70:BG70"/>
    <mergeCell ref="BD70:BE70"/>
    <mergeCell ref="BB70:BC70"/>
    <mergeCell ref="AZ70:BA70"/>
    <mergeCell ref="AX70:AY70"/>
    <mergeCell ref="AV70:AW70"/>
    <mergeCell ref="AT70:AU70"/>
    <mergeCell ref="AT44:AU44"/>
    <mergeCell ref="AV44:AW44"/>
    <mergeCell ref="AX44:AY44"/>
    <mergeCell ref="AZ44:BA44"/>
    <mergeCell ref="BB44:BC44"/>
    <mergeCell ref="BD44:BE44"/>
    <mergeCell ref="BF44:BG44"/>
    <mergeCell ref="BH44:BI44"/>
    <mergeCell ref="BH43:BI43"/>
    <mergeCell ref="BJ43:BK43"/>
    <mergeCell ref="BL43:BM43"/>
    <mergeCell ref="BN43:BO43"/>
    <mergeCell ref="BP58:BQ58"/>
    <mergeCell ref="BN58:BO58"/>
    <mergeCell ref="BL58:BM58"/>
    <mergeCell ref="BJ58:BK58"/>
    <mergeCell ref="BH58:BI58"/>
    <mergeCell ref="BF58:BG58"/>
    <mergeCell ref="BD58:BE58"/>
    <mergeCell ref="BB58:BC58"/>
    <mergeCell ref="AZ58:BA58"/>
    <mergeCell ref="AX58:AY58"/>
    <mergeCell ref="AV58:AW58"/>
    <mergeCell ref="AT58:AU58"/>
    <mergeCell ref="BD60:BE60"/>
    <mergeCell ref="BB60:BC60"/>
    <mergeCell ref="AZ60:BA60"/>
    <mergeCell ref="AX60:AY60"/>
    <mergeCell ref="AV60:AW60"/>
    <mergeCell ref="AV61:AW61"/>
    <mergeCell ref="AT61:AU61"/>
    <mergeCell ref="AZ63:BA63"/>
    <mergeCell ref="AX63:AY63"/>
    <mergeCell ref="AV63:AW63"/>
    <mergeCell ref="AT63:AU63"/>
    <mergeCell ref="AT52:AU52"/>
    <mergeCell ref="AT51:AU51"/>
    <mergeCell ref="AV51:AW51"/>
    <mergeCell ref="AX51:AY51"/>
    <mergeCell ref="AT49:AU49"/>
    <mergeCell ref="AV49:AW49"/>
    <mergeCell ref="L77:M77"/>
    <mergeCell ref="AR79:AS79"/>
    <mergeCell ref="AP79:AQ79"/>
    <mergeCell ref="AN79:AO79"/>
    <mergeCell ref="AL79:AM79"/>
    <mergeCell ref="AJ79:AK79"/>
    <mergeCell ref="AH79:AI79"/>
    <mergeCell ref="AF79:AG79"/>
    <mergeCell ref="AD79:AE79"/>
    <mergeCell ref="AB79:AC79"/>
    <mergeCell ref="Z79:AA79"/>
    <mergeCell ref="X79:Y79"/>
    <mergeCell ref="V79:W79"/>
    <mergeCell ref="T79:U79"/>
    <mergeCell ref="R79:S79"/>
    <mergeCell ref="P79:Q79"/>
    <mergeCell ref="N79:O79"/>
    <mergeCell ref="L79:M79"/>
    <mergeCell ref="BF71:BG71"/>
    <mergeCell ref="BH71:BI71"/>
    <mergeCell ref="BJ71:BK71"/>
    <mergeCell ref="BL71:BM71"/>
    <mergeCell ref="BN71:BO71"/>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N69:BO69"/>
    <mergeCell ref="T77:U77"/>
    <mergeCell ref="R77:S77"/>
    <mergeCell ref="P77:Q77"/>
    <mergeCell ref="AV77:AW77"/>
    <mergeCell ref="AT77:AU77"/>
    <mergeCell ref="N70:O70"/>
    <mergeCell ref="L70:M70"/>
    <mergeCell ref="AR76:AS76"/>
    <mergeCell ref="AP76:AQ76"/>
    <mergeCell ref="AN76:AO76"/>
    <mergeCell ref="AL76:AM76"/>
    <mergeCell ref="AJ76:AK76"/>
    <mergeCell ref="AH76:AI76"/>
    <mergeCell ref="AF76:AG76"/>
    <mergeCell ref="AD76:AE76"/>
    <mergeCell ref="AB76:AC76"/>
    <mergeCell ref="Z76:AA76"/>
    <mergeCell ref="X76:Y76"/>
    <mergeCell ref="V76:W76"/>
    <mergeCell ref="T76:U76"/>
    <mergeCell ref="R76:S76"/>
    <mergeCell ref="P76:Q76"/>
    <mergeCell ref="N76:O76"/>
    <mergeCell ref="L76:M76"/>
    <mergeCell ref="AR74:AS74"/>
    <mergeCell ref="AP74:AQ74"/>
    <mergeCell ref="AD74:AE74"/>
    <mergeCell ref="AR86:AS86"/>
    <mergeCell ref="AP86:AQ86"/>
    <mergeCell ref="AN86:AO86"/>
    <mergeCell ref="AL86:AM86"/>
    <mergeCell ref="AJ86:AK86"/>
    <mergeCell ref="AH86:AI86"/>
    <mergeCell ref="AF86:AG86"/>
    <mergeCell ref="AD86:AE86"/>
    <mergeCell ref="AB86:AC86"/>
    <mergeCell ref="Z86:AA86"/>
    <mergeCell ref="X86:Y86"/>
    <mergeCell ref="V86:W86"/>
    <mergeCell ref="T86:U86"/>
    <mergeCell ref="R86:S86"/>
    <mergeCell ref="P86:Q86"/>
    <mergeCell ref="N86:O86"/>
    <mergeCell ref="L86:M86"/>
    <mergeCell ref="AN84:AO84"/>
    <mergeCell ref="AL84:AM84"/>
    <mergeCell ref="AJ84:AK84"/>
    <mergeCell ref="AH84:AI84"/>
    <mergeCell ref="AF84:AG84"/>
    <mergeCell ref="AD84:AE84"/>
    <mergeCell ref="AB84:AC84"/>
    <mergeCell ref="Z84:AA84"/>
    <mergeCell ref="X84:Y84"/>
    <mergeCell ref="V84:W84"/>
    <mergeCell ref="T84:U84"/>
    <mergeCell ref="R84:S84"/>
    <mergeCell ref="P84:Q84"/>
    <mergeCell ref="N84:O84"/>
    <mergeCell ref="L84:M84"/>
    <mergeCell ref="AR85:AS85"/>
    <mergeCell ref="AP85:AQ85"/>
    <mergeCell ref="AN85:AO85"/>
    <mergeCell ref="AL85:AM85"/>
    <mergeCell ref="AJ85:AK85"/>
    <mergeCell ref="AH85:AI85"/>
    <mergeCell ref="AF85:AG85"/>
    <mergeCell ref="AD85:AE85"/>
    <mergeCell ref="AB85:AC85"/>
    <mergeCell ref="Z85:AA85"/>
    <mergeCell ref="X85:Y85"/>
    <mergeCell ref="V85:W85"/>
    <mergeCell ref="T85:U85"/>
    <mergeCell ref="R85:S85"/>
    <mergeCell ref="P85:Q85"/>
    <mergeCell ref="N85:O85"/>
    <mergeCell ref="L85:M85"/>
    <mergeCell ref="AP84:AQ84"/>
    <mergeCell ref="AR84:AS84"/>
    <mergeCell ref="AD87:AE87"/>
    <mergeCell ref="AB87:AC87"/>
    <mergeCell ref="Z87:AA87"/>
    <mergeCell ref="X87:Y87"/>
    <mergeCell ref="V87:W87"/>
    <mergeCell ref="T87:U87"/>
    <mergeCell ref="R87:S87"/>
    <mergeCell ref="P87:Q87"/>
    <mergeCell ref="N87:O87"/>
    <mergeCell ref="L87:M87"/>
    <mergeCell ref="AR89:AS89"/>
    <mergeCell ref="AP89:AQ89"/>
    <mergeCell ref="AN89:AO89"/>
    <mergeCell ref="AL89:AM89"/>
    <mergeCell ref="AJ89:AK89"/>
    <mergeCell ref="AH89:AI89"/>
    <mergeCell ref="AF89:AG89"/>
    <mergeCell ref="AD89:AE89"/>
    <mergeCell ref="AB89:AC89"/>
    <mergeCell ref="Z89:AA89"/>
    <mergeCell ref="X89:Y89"/>
    <mergeCell ref="V89:W89"/>
    <mergeCell ref="T89:U89"/>
    <mergeCell ref="R89:S89"/>
    <mergeCell ref="P89:Q89"/>
    <mergeCell ref="N89:O89"/>
    <mergeCell ref="P88:Q88"/>
    <mergeCell ref="R88:S88"/>
    <mergeCell ref="T88:U88"/>
    <mergeCell ref="V88:W88"/>
    <mergeCell ref="X88:Y88"/>
    <mergeCell ref="Z88:AA88"/>
    <mergeCell ref="AB88:AC88"/>
    <mergeCell ref="AD88:AE88"/>
    <mergeCell ref="AF88:AG88"/>
    <mergeCell ref="AH88:AI88"/>
    <mergeCell ref="AJ88:AK88"/>
    <mergeCell ref="AL88:AM88"/>
    <mergeCell ref="AN88:AO88"/>
    <mergeCell ref="AP88:AQ88"/>
    <mergeCell ref="AR88:AS88"/>
    <mergeCell ref="AR96:AS96"/>
    <mergeCell ref="AP96:AQ96"/>
    <mergeCell ref="AN96:AO96"/>
    <mergeCell ref="AL96:AM96"/>
    <mergeCell ref="AJ96:AK96"/>
    <mergeCell ref="AH96:AI96"/>
    <mergeCell ref="AF96:AG96"/>
    <mergeCell ref="AD96:AE96"/>
    <mergeCell ref="AB96:AC96"/>
    <mergeCell ref="Z96:AA96"/>
    <mergeCell ref="X96:Y96"/>
    <mergeCell ref="V96:W96"/>
    <mergeCell ref="T96:U96"/>
    <mergeCell ref="R96:S96"/>
    <mergeCell ref="P96:Q96"/>
    <mergeCell ref="N96:O96"/>
    <mergeCell ref="L96:M96"/>
    <mergeCell ref="AR93:AS93"/>
    <mergeCell ref="AP93:AQ93"/>
    <mergeCell ref="AN93:AO93"/>
    <mergeCell ref="AL93:AM93"/>
    <mergeCell ref="AJ93:AK93"/>
    <mergeCell ref="AH93:AI93"/>
    <mergeCell ref="AF93:AG93"/>
    <mergeCell ref="AD93:AE93"/>
    <mergeCell ref="AB93:AC93"/>
    <mergeCell ref="Z93:AA93"/>
    <mergeCell ref="X93:Y93"/>
    <mergeCell ref="V93:W93"/>
    <mergeCell ref="T93:U93"/>
    <mergeCell ref="R93:S93"/>
    <mergeCell ref="P93:Q93"/>
    <mergeCell ref="N93:O93"/>
    <mergeCell ref="L93:M93"/>
    <mergeCell ref="AR94:AS94"/>
    <mergeCell ref="AP94:AQ94"/>
    <mergeCell ref="AN94:AO94"/>
    <mergeCell ref="AL94:AM94"/>
    <mergeCell ref="AJ94:AK94"/>
    <mergeCell ref="AH94:AI94"/>
    <mergeCell ref="AF94:AG94"/>
    <mergeCell ref="AD94:AE94"/>
    <mergeCell ref="AB94:AC94"/>
    <mergeCell ref="Z94:AA94"/>
    <mergeCell ref="X94:Y94"/>
    <mergeCell ref="V94:W94"/>
    <mergeCell ref="T94:U94"/>
    <mergeCell ref="R94:S94"/>
    <mergeCell ref="P94:Q94"/>
    <mergeCell ref="N94:O94"/>
    <mergeCell ref="L94:M94"/>
    <mergeCell ref="L98:M98"/>
    <mergeCell ref="L101:M101"/>
    <mergeCell ref="Z102:AA102"/>
    <mergeCell ref="X102:Y102"/>
    <mergeCell ref="V102:W102"/>
    <mergeCell ref="T102:U102"/>
    <mergeCell ref="R102:S102"/>
    <mergeCell ref="P102:Q102"/>
    <mergeCell ref="N102:O102"/>
    <mergeCell ref="L102:M102"/>
    <mergeCell ref="AR99:AS99"/>
    <mergeCell ref="AP99:AQ99"/>
    <mergeCell ref="AN99:AO99"/>
    <mergeCell ref="AL99:AM99"/>
    <mergeCell ref="AJ99:AK99"/>
    <mergeCell ref="AH99:AI99"/>
    <mergeCell ref="AF99:AG99"/>
    <mergeCell ref="AD99:AE99"/>
    <mergeCell ref="AB99:AC99"/>
    <mergeCell ref="Z99:AA99"/>
    <mergeCell ref="X99:Y99"/>
    <mergeCell ref="V99:W99"/>
    <mergeCell ref="T99:U99"/>
    <mergeCell ref="R99:S99"/>
    <mergeCell ref="P99:Q99"/>
    <mergeCell ref="N99:O99"/>
    <mergeCell ref="L99:M99"/>
    <mergeCell ref="L100:M100"/>
    <mergeCell ref="N100:O100"/>
    <mergeCell ref="P100:Q100"/>
    <mergeCell ref="R100:S100"/>
    <mergeCell ref="T100:U100"/>
    <mergeCell ref="V100:W100"/>
    <mergeCell ref="X100:Y100"/>
    <mergeCell ref="Z100:AA100"/>
    <mergeCell ref="AB100:AC100"/>
    <mergeCell ref="AD100:AE100"/>
    <mergeCell ref="AF100:AG100"/>
    <mergeCell ref="AH100:AI100"/>
    <mergeCell ref="AJ100:AK100"/>
    <mergeCell ref="AL100:AM100"/>
    <mergeCell ref="AN100:AO100"/>
    <mergeCell ref="AP100:AQ100"/>
    <mergeCell ref="AR100:AS100"/>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R98:S98"/>
    <mergeCell ref="P98:Q98"/>
    <mergeCell ref="N98:O98"/>
    <mergeCell ref="AR102:AS102"/>
    <mergeCell ref="AN103:AO103"/>
    <mergeCell ref="AL103:AM103"/>
    <mergeCell ref="AJ103:AK103"/>
    <mergeCell ref="AH103:AI103"/>
    <mergeCell ref="AF103:AG103"/>
    <mergeCell ref="AD103:AE103"/>
    <mergeCell ref="AB103:AC103"/>
    <mergeCell ref="Z103:AA103"/>
    <mergeCell ref="X103:Y103"/>
    <mergeCell ref="V103:W103"/>
    <mergeCell ref="T103:U103"/>
    <mergeCell ref="R103:S103"/>
    <mergeCell ref="P103:Q103"/>
    <mergeCell ref="N103:O103"/>
    <mergeCell ref="L103:M103"/>
    <mergeCell ref="AR104:AS104"/>
    <mergeCell ref="AP104:AQ104"/>
    <mergeCell ref="AN104:AO104"/>
    <mergeCell ref="AL104:AM104"/>
    <mergeCell ref="AJ104:AK104"/>
    <mergeCell ref="AH104:AI104"/>
    <mergeCell ref="AF104:AG104"/>
    <mergeCell ref="AD104:AE104"/>
    <mergeCell ref="AB104:AC104"/>
    <mergeCell ref="Z104:AA104"/>
    <mergeCell ref="X104:Y104"/>
    <mergeCell ref="V104:W104"/>
    <mergeCell ref="T104:U104"/>
    <mergeCell ref="R104:S104"/>
    <mergeCell ref="P104:Q104"/>
    <mergeCell ref="N104:O104"/>
    <mergeCell ref="L104:M104"/>
    <mergeCell ref="AP103:AQ103"/>
    <mergeCell ref="AR103:AS103"/>
    <mergeCell ref="V109:W109"/>
    <mergeCell ref="T109:U109"/>
    <mergeCell ref="R109:S109"/>
    <mergeCell ref="P109:Q109"/>
    <mergeCell ref="N109:O109"/>
    <mergeCell ref="L109:M109"/>
    <mergeCell ref="AD106:AE106"/>
    <mergeCell ref="AB106:AC106"/>
    <mergeCell ref="Z106:AA106"/>
    <mergeCell ref="X106:Y106"/>
    <mergeCell ref="V106:W106"/>
    <mergeCell ref="T106:U106"/>
    <mergeCell ref="R106:S106"/>
    <mergeCell ref="P106:Q106"/>
    <mergeCell ref="N106:O106"/>
    <mergeCell ref="L106:M106"/>
    <mergeCell ref="AR108:AS108"/>
    <mergeCell ref="AP108:AQ108"/>
    <mergeCell ref="AN108:AO108"/>
    <mergeCell ref="AL108:AM108"/>
    <mergeCell ref="AJ108:AK108"/>
    <mergeCell ref="AH108:AI108"/>
    <mergeCell ref="AF108:AG108"/>
    <mergeCell ref="AD108:AE108"/>
    <mergeCell ref="AB108:AC108"/>
    <mergeCell ref="Z108:AA108"/>
    <mergeCell ref="X108:Y108"/>
    <mergeCell ref="V108:W108"/>
    <mergeCell ref="T108:U108"/>
    <mergeCell ref="R108:S108"/>
    <mergeCell ref="P108:Q108"/>
    <mergeCell ref="N108:O108"/>
    <mergeCell ref="AR105:AS105"/>
    <mergeCell ref="AP105:AQ105"/>
    <mergeCell ref="AN105:AO105"/>
    <mergeCell ref="AL105:AM105"/>
    <mergeCell ref="AJ105:AK105"/>
    <mergeCell ref="AH105:AI105"/>
    <mergeCell ref="AF105:AG105"/>
    <mergeCell ref="AD105:AE105"/>
    <mergeCell ref="AB105:AC105"/>
    <mergeCell ref="Z105:AA105"/>
    <mergeCell ref="X105:Y105"/>
    <mergeCell ref="V105:W105"/>
    <mergeCell ref="T105:U105"/>
    <mergeCell ref="R105:S105"/>
    <mergeCell ref="P105:Q105"/>
    <mergeCell ref="N105:O105"/>
    <mergeCell ref="L105:M105"/>
    <mergeCell ref="AR114:AS114"/>
    <mergeCell ref="AP114:AQ114"/>
    <mergeCell ref="AN114:AO114"/>
    <mergeCell ref="AL114:AM114"/>
    <mergeCell ref="AJ114:AK114"/>
    <mergeCell ref="AH114:AI114"/>
    <mergeCell ref="AF114:AG114"/>
    <mergeCell ref="AD114:AE114"/>
    <mergeCell ref="AB114:AC114"/>
    <mergeCell ref="Z114:AA114"/>
    <mergeCell ref="X114:Y114"/>
    <mergeCell ref="V114:W114"/>
    <mergeCell ref="T114:U114"/>
    <mergeCell ref="R114:S114"/>
    <mergeCell ref="P114:Q114"/>
    <mergeCell ref="N114:O114"/>
    <mergeCell ref="L114:M114"/>
    <mergeCell ref="AR112:AS112"/>
    <mergeCell ref="AP112:AQ112"/>
    <mergeCell ref="AN112:AO112"/>
    <mergeCell ref="AL112:AM112"/>
    <mergeCell ref="AJ112:AK112"/>
    <mergeCell ref="AH112:AI112"/>
    <mergeCell ref="AF112:AG112"/>
    <mergeCell ref="AD112:AE112"/>
    <mergeCell ref="AB112:AC112"/>
    <mergeCell ref="Z112:AA112"/>
    <mergeCell ref="X112:Y112"/>
    <mergeCell ref="V112:W112"/>
    <mergeCell ref="T112:U112"/>
    <mergeCell ref="R112:S112"/>
    <mergeCell ref="P112:Q112"/>
    <mergeCell ref="N112:O112"/>
    <mergeCell ref="L112:M112"/>
    <mergeCell ref="AR113:AS113"/>
    <mergeCell ref="AP113:AQ113"/>
    <mergeCell ref="AN113:AO113"/>
    <mergeCell ref="AL113:AM113"/>
    <mergeCell ref="AJ113:AK113"/>
    <mergeCell ref="AH113:AI113"/>
    <mergeCell ref="AF113:AG113"/>
    <mergeCell ref="AD113:AE113"/>
    <mergeCell ref="AB113:AC113"/>
    <mergeCell ref="Z113:AA113"/>
    <mergeCell ref="X113:Y113"/>
    <mergeCell ref="V113:W113"/>
    <mergeCell ref="T113:U113"/>
    <mergeCell ref="R113:S113"/>
    <mergeCell ref="P113:Q113"/>
    <mergeCell ref="N113:O113"/>
    <mergeCell ref="L113:M113"/>
    <mergeCell ref="AR116:AS116"/>
    <mergeCell ref="AP116:AQ116"/>
    <mergeCell ref="AN116:AO116"/>
    <mergeCell ref="AL116:AM116"/>
    <mergeCell ref="AJ116:AK116"/>
    <mergeCell ref="AH116:AI116"/>
    <mergeCell ref="AF116:AG116"/>
    <mergeCell ref="AD116:AE116"/>
    <mergeCell ref="AB116:AC116"/>
    <mergeCell ref="Z116:AA116"/>
    <mergeCell ref="X116:Y116"/>
    <mergeCell ref="V116:W116"/>
    <mergeCell ref="T116:U116"/>
    <mergeCell ref="R116:S116"/>
    <mergeCell ref="P116:Q116"/>
    <mergeCell ref="N116:O116"/>
    <mergeCell ref="L116:M116"/>
    <mergeCell ref="L119:M119"/>
    <mergeCell ref="Z120:AA120"/>
    <mergeCell ref="X120:Y120"/>
    <mergeCell ref="V120:W120"/>
    <mergeCell ref="T120:U120"/>
    <mergeCell ref="R120:S120"/>
    <mergeCell ref="P120:Q120"/>
    <mergeCell ref="N120:O120"/>
    <mergeCell ref="L120:M120"/>
    <mergeCell ref="AR117:AS117"/>
    <mergeCell ref="AP117:AQ117"/>
    <mergeCell ref="AN117:AO117"/>
    <mergeCell ref="AL117:AM117"/>
    <mergeCell ref="AJ117:AK117"/>
    <mergeCell ref="AH117:AI117"/>
    <mergeCell ref="AF117:AG117"/>
    <mergeCell ref="AD117:AE117"/>
    <mergeCell ref="AB117:AC117"/>
    <mergeCell ref="Z117:AA117"/>
    <mergeCell ref="X117:Y117"/>
    <mergeCell ref="V117:W117"/>
    <mergeCell ref="T117:U117"/>
    <mergeCell ref="R117:S117"/>
    <mergeCell ref="P117:Q117"/>
    <mergeCell ref="N117:O117"/>
    <mergeCell ref="L117:M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J118:AK118"/>
    <mergeCell ref="AL118:AM118"/>
    <mergeCell ref="AN118:AO118"/>
    <mergeCell ref="AP118:AQ118"/>
    <mergeCell ref="AR118:AS118"/>
    <mergeCell ref="AR120:AS120"/>
    <mergeCell ref="AP120:AQ120"/>
    <mergeCell ref="AN120:AO120"/>
    <mergeCell ref="AL120:AM120"/>
    <mergeCell ref="AR123:AS123"/>
    <mergeCell ref="AP123:AQ123"/>
    <mergeCell ref="AN123:AO123"/>
    <mergeCell ref="AL123:AM123"/>
    <mergeCell ref="AJ123:AK123"/>
    <mergeCell ref="AH123:AI123"/>
    <mergeCell ref="AF123:AG123"/>
    <mergeCell ref="AD123:AE123"/>
    <mergeCell ref="AB123:AC123"/>
    <mergeCell ref="Z123:AA123"/>
    <mergeCell ref="X123:Y123"/>
    <mergeCell ref="V123:W123"/>
    <mergeCell ref="T123:U123"/>
    <mergeCell ref="R123:S123"/>
    <mergeCell ref="P123:Q123"/>
    <mergeCell ref="N123:O123"/>
    <mergeCell ref="L123:M123"/>
    <mergeCell ref="AN121:AO121"/>
    <mergeCell ref="AL121:AM121"/>
    <mergeCell ref="AJ121:AK121"/>
    <mergeCell ref="AH121:AI121"/>
    <mergeCell ref="AF121:AG121"/>
    <mergeCell ref="AD121:AE121"/>
    <mergeCell ref="AB121:AC121"/>
    <mergeCell ref="Z121:AA121"/>
    <mergeCell ref="X121:Y121"/>
    <mergeCell ref="V121:W121"/>
    <mergeCell ref="T121:U121"/>
    <mergeCell ref="R121:S121"/>
    <mergeCell ref="P121:Q121"/>
    <mergeCell ref="N121:O121"/>
    <mergeCell ref="L121:M121"/>
    <mergeCell ref="AR122:AS122"/>
    <mergeCell ref="AP122:AQ122"/>
    <mergeCell ref="AN122:AO122"/>
    <mergeCell ref="AL122:AM122"/>
    <mergeCell ref="AJ122:AK122"/>
    <mergeCell ref="AH122:AI122"/>
    <mergeCell ref="AF122:AG122"/>
    <mergeCell ref="AD122:AE122"/>
    <mergeCell ref="AB122:AC122"/>
    <mergeCell ref="Z122:AA122"/>
    <mergeCell ref="X122:Y122"/>
    <mergeCell ref="V122:W122"/>
    <mergeCell ref="T122:U122"/>
    <mergeCell ref="R122:S122"/>
    <mergeCell ref="P122:Q122"/>
    <mergeCell ref="N122:O122"/>
    <mergeCell ref="L122:M122"/>
    <mergeCell ref="AP121:AQ121"/>
    <mergeCell ref="AR121:AS121"/>
    <mergeCell ref="AD124:AE124"/>
    <mergeCell ref="AB124:AC124"/>
    <mergeCell ref="Z124:AA124"/>
    <mergeCell ref="X124:Y124"/>
    <mergeCell ref="V124:W124"/>
    <mergeCell ref="T124:U124"/>
    <mergeCell ref="R124:S124"/>
    <mergeCell ref="P124:Q124"/>
    <mergeCell ref="N124:O124"/>
    <mergeCell ref="L124:M124"/>
    <mergeCell ref="AR126:AS126"/>
    <mergeCell ref="AP126:AQ126"/>
    <mergeCell ref="AN126:AO126"/>
    <mergeCell ref="AL126:AM126"/>
    <mergeCell ref="AJ126:AK126"/>
    <mergeCell ref="AH126:AI126"/>
    <mergeCell ref="AF126:AG126"/>
    <mergeCell ref="AD126:AE126"/>
    <mergeCell ref="AB126:AC126"/>
    <mergeCell ref="Z126:AA126"/>
    <mergeCell ref="X126:Y126"/>
    <mergeCell ref="V126:W126"/>
    <mergeCell ref="T126:U126"/>
    <mergeCell ref="R126:S126"/>
    <mergeCell ref="P126:Q126"/>
    <mergeCell ref="N126:O126"/>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R132:AS132"/>
    <mergeCell ref="AP132:AQ132"/>
    <mergeCell ref="AN132:AO132"/>
    <mergeCell ref="AL132:AM132"/>
    <mergeCell ref="AJ132:AK132"/>
    <mergeCell ref="AH132:AI132"/>
    <mergeCell ref="AF132:AG132"/>
    <mergeCell ref="AD132:AE132"/>
    <mergeCell ref="AB132:AC132"/>
    <mergeCell ref="Z132:AA132"/>
    <mergeCell ref="X132:Y132"/>
    <mergeCell ref="V132:W132"/>
    <mergeCell ref="T132:U132"/>
    <mergeCell ref="R132:S132"/>
    <mergeCell ref="P132:Q132"/>
    <mergeCell ref="N132:O132"/>
    <mergeCell ref="L132:M132"/>
    <mergeCell ref="AR130:AS130"/>
    <mergeCell ref="AP130:AQ130"/>
    <mergeCell ref="AN130:AO130"/>
    <mergeCell ref="AL130:AM130"/>
    <mergeCell ref="AJ130:AK130"/>
    <mergeCell ref="AH130:AI130"/>
    <mergeCell ref="AF130:AG130"/>
    <mergeCell ref="AD130:AE130"/>
    <mergeCell ref="AB130:AC130"/>
    <mergeCell ref="Z130:AA130"/>
    <mergeCell ref="X130:Y130"/>
    <mergeCell ref="V130:W130"/>
    <mergeCell ref="T130:U130"/>
    <mergeCell ref="R130:S130"/>
    <mergeCell ref="P130:Q130"/>
    <mergeCell ref="N130:O130"/>
    <mergeCell ref="L130:M130"/>
    <mergeCell ref="AR131:AS131"/>
    <mergeCell ref="AP131:AQ131"/>
    <mergeCell ref="AN131:AO131"/>
    <mergeCell ref="AL131:AM131"/>
    <mergeCell ref="AJ131:AK131"/>
    <mergeCell ref="AH131:AI131"/>
    <mergeCell ref="AF131:AG131"/>
    <mergeCell ref="AD131:AE131"/>
    <mergeCell ref="AB131:AC131"/>
    <mergeCell ref="Z131:AA131"/>
    <mergeCell ref="X131:Y131"/>
    <mergeCell ref="V131:W131"/>
    <mergeCell ref="T131:U131"/>
    <mergeCell ref="R131:S131"/>
    <mergeCell ref="P131:Q131"/>
    <mergeCell ref="N131:O131"/>
    <mergeCell ref="L131:M131"/>
    <mergeCell ref="L134:M134"/>
    <mergeCell ref="L137:M137"/>
    <mergeCell ref="Z138:AA138"/>
    <mergeCell ref="X138:Y138"/>
    <mergeCell ref="V138:W138"/>
    <mergeCell ref="T138:U138"/>
    <mergeCell ref="R138:S138"/>
    <mergeCell ref="P138:Q138"/>
    <mergeCell ref="N138:O138"/>
    <mergeCell ref="L138:M138"/>
    <mergeCell ref="AR135:AS135"/>
    <mergeCell ref="AP135:AQ135"/>
    <mergeCell ref="AN135:AO135"/>
    <mergeCell ref="AL135:AM135"/>
    <mergeCell ref="AJ135:AK135"/>
    <mergeCell ref="AH135:AI135"/>
    <mergeCell ref="AF135:AG135"/>
    <mergeCell ref="AD135:AE135"/>
    <mergeCell ref="AB135:AC135"/>
    <mergeCell ref="Z135:AA135"/>
    <mergeCell ref="X135:Y135"/>
    <mergeCell ref="V135:W135"/>
    <mergeCell ref="T135:U135"/>
    <mergeCell ref="R135:S135"/>
    <mergeCell ref="P135:Q135"/>
    <mergeCell ref="N135:O135"/>
    <mergeCell ref="L135:M135"/>
    <mergeCell ref="L136:M136"/>
    <mergeCell ref="N136:O136"/>
    <mergeCell ref="P136:Q136"/>
    <mergeCell ref="R136:S136"/>
    <mergeCell ref="T136:U136"/>
    <mergeCell ref="V136:W136"/>
    <mergeCell ref="X136:Y136"/>
    <mergeCell ref="Z136:AA136"/>
    <mergeCell ref="AB136:AC136"/>
    <mergeCell ref="AD136:AE136"/>
    <mergeCell ref="AF136:AG136"/>
    <mergeCell ref="AH136:AI136"/>
    <mergeCell ref="AJ136:AK136"/>
    <mergeCell ref="AL136:AM136"/>
    <mergeCell ref="AN136:AO136"/>
    <mergeCell ref="AP136:AQ136"/>
    <mergeCell ref="AR136:AS136"/>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R134:S134"/>
    <mergeCell ref="P134:Q134"/>
    <mergeCell ref="N134:O134"/>
    <mergeCell ref="AR138:AS138"/>
    <mergeCell ref="AH145:AI145"/>
    <mergeCell ref="AN139:AO139"/>
    <mergeCell ref="AL139:AM139"/>
    <mergeCell ref="AJ139:AK139"/>
    <mergeCell ref="AH139:AI139"/>
    <mergeCell ref="AF139:AG139"/>
    <mergeCell ref="AD139:AE139"/>
    <mergeCell ref="AB139:AC139"/>
    <mergeCell ref="Z139:AA139"/>
    <mergeCell ref="X139:Y139"/>
    <mergeCell ref="V139:W139"/>
    <mergeCell ref="T139:U139"/>
    <mergeCell ref="R139:S139"/>
    <mergeCell ref="P139:Q139"/>
    <mergeCell ref="N139:O139"/>
    <mergeCell ref="L139:M139"/>
    <mergeCell ref="AR140:AS140"/>
    <mergeCell ref="AP140:AQ140"/>
    <mergeCell ref="AN140:AO140"/>
    <mergeCell ref="AL140:AM140"/>
    <mergeCell ref="AJ140:AK140"/>
    <mergeCell ref="AH140:AI140"/>
    <mergeCell ref="AF140:AG140"/>
    <mergeCell ref="AD140:AE140"/>
    <mergeCell ref="AB140:AC140"/>
    <mergeCell ref="Z140:AA140"/>
    <mergeCell ref="X140:Y140"/>
    <mergeCell ref="V140:W140"/>
    <mergeCell ref="T140:U140"/>
    <mergeCell ref="R140:S140"/>
    <mergeCell ref="P140:Q140"/>
    <mergeCell ref="N140:O140"/>
    <mergeCell ref="L140:M140"/>
    <mergeCell ref="AP139:AQ139"/>
    <mergeCell ref="AR139:AS139"/>
    <mergeCell ref="AD143:AE143"/>
    <mergeCell ref="AR148:AS148"/>
    <mergeCell ref="AR141:AS141"/>
    <mergeCell ref="AP141:AQ141"/>
    <mergeCell ref="AN141:AO141"/>
    <mergeCell ref="AL141:AM141"/>
    <mergeCell ref="AJ141:AK141"/>
    <mergeCell ref="AH141:AI141"/>
    <mergeCell ref="AF141:AG141"/>
    <mergeCell ref="AD141:AE141"/>
    <mergeCell ref="AB141:AC141"/>
    <mergeCell ref="Z141:AA141"/>
    <mergeCell ref="X141:Y141"/>
    <mergeCell ref="V141:W141"/>
    <mergeCell ref="T141:U141"/>
    <mergeCell ref="R141:S141"/>
    <mergeCell ref="P141:Q141"/>
    <mergeCell ref="N141:O141"/>
    <mergeCell ref="L141:M141"/>
    <mergeCell ref="AB143:AC143"/>
    <mergeCell ref="Z143:AA143"/>
    <mergeCell ref="X143:Y143"/>
    <mergeCell ref="V143:W143"/>
    <mergeCell ref="T143:U143"/>
    <mergeCell ref="R143:S143"/>
    <mergeCell ref="P143:Q143"/>
    <mergeCell ref="N143:O143"/>
    <mergeCell ref="L143:M143"/>
    <mergeCell ref="L146:M146"/>
    <mergeCell ref="Z147:AA147"/>
    <mergeCell ref="X147:Y147"/>
    <mergeCell ref="V147:W147"/>
    <mergeCell ref="T147:U147"/>
    <mergeCell ref="R147:S147"/>
    <mergeCell ref="P147:Q147"/>
    <mergeCell ref="N147:O147"/>
    <mergeCell ref="L147:M147"/>
    <mergeCell ref="AR144:AS144"/>
    <mergeCell ref="AP144:AQ144"/>
    <mergeCell ref="AN144:AO144"/>
    <mergeCell ref="AL144:AM144"/>
    <mergeCell ref="AJ144:AK144"/>
    <mergeCell ref="AH144:AI144"/>
    <mergeCell ref="AF144:AG144"/>
    <mergeCell ref="AD144:AE144"/>
    <mergeCell ref="AB144:AC144"/>
    <mergeCell ref="Z144:AA144"/>
    <mergeCell ref="X144:Y144"/>
    <mergeCell ref="V144:W144"/>
    <mergeCell ref="T144:U144"/>
    <mergeCell ref="R144:S144"/>
    <mergeCell ref="P144:Q144"/>
    <mergeCell ref="N144:O144"/>
    <mergeCell ref="L144:M144"/>
    <mergeCell ref="L145:M145"/>
    <mergeCell ref="N145:O145"/>
    <mergeCell ref="P145:Q145"/>
    <mergeCell ref="R145:S145"/>
    <mergeCell ref="T145:U145"/>
    <mergeCell ref="V145:W145"/>
    <mergeCell ref="X145:Y145"/>
    <mergeCell ref="Z145:AA145"/>
    <mergeCell ref="AB145:AC145"/>
    <mergeCell ref="AD145:AE145"/>
    <mergeCell ref="AF145:AG145"/>
    <mergeCell ref="BD96:BE96"/>
    <mergeCell ref="BB96:BC96"/>
    <mergeCell ref="AZ96:BA96"/>
    <mergeCell ref="AX96:AY96"/>
    <mergeCell ref="AV96:AW96"/>
    <mergeCell ref="AT96:AU96"/>
    <mergeCell ref="BF93:BG93"/>
    <mergeCell ref="BD93:BE93"/>
    <mergeCell ref="BB93:BC93"/>
    <mergeCell ref="AZ93:BA93"/>
    <mergeCell ref="AX93:AY93"/>
    <mergeCell ref="AV93:AW93"/>
    <mergeCell ref="AT93:AU93"/>
    <mergeCell ref="BP90:BQ90"/>
    <mergeCell ref="BN90:BO90"/>
    <mergeCell ref="BL90:BM90"/>
    <mergeCell ref="BJ90:BK90"/>
    <mergeCell ref="BH90:BI90"/>
    <mergeCell ref="BF90:BG90"/>
    <mergeCell ref="BD90:BE90"/>
    <mergeCell ref="BB90:BC90"/>
    <mergeCell ref="AZ90:BA90"/>
    <mergeCell ref="AX90:AY90"/>
    <mergeCell ref="AV90:AW90"/>
    <mergeCell ref="AT90:AU90"/>
    <mergeCell ref="BP86:BQ86"/>
    <mergeCell ref="BN86:BO86"/>
    <mergeCell ref="BL86:BM86"/>
    <mergeCell ref="BJ86:BK86"/>
    <mergeCell ref="BH86:BI86"/>
    <mergeCell ref="BF86:BG86"/>
    <mergeCell ref="BD89:BE89"/>
    <mergeCell ref="BB89:BC89"/>
    <mergeCell ref="AZ89:BA89"/>
    <mergeCell ref="AX89:AY89"/>
    <mergeCell ref="AV89:AW89"/>
    <mergeCell ref="AT89:AU89"/>
    <mergeCell ref="BD86:BE86"/>
    <mergeCell ref="BB86:BC86"/>
    <mergeCell ref="AZ86:BA86"/>
    <mergeCell ref="AX86:AY86"/>
    <mergeCell ref="AV86:AW86"/>
    <mergeCell ref="AT86:AU86"/>
    <mergeCell ref="AT88:AU88"/>
    <mergeCell ref="AV88:AW88"/>
    <mergeCell ref="AX88:AY88"/>
    <mergeCell ref="AZ88:BA88"/>
    <mergeCell ref="BB88:BC88"/>
    <mergeCell ref="BD88:BE88"/>
    <mergeCell ref="BF88:BG88"/>
    <mergeCell ref="BH88:BI88"/>
    <mergeCell ref="BJ88:BK88"/>
    <mergeCell ref="BL88:BM88"/>
    <mergeCell ref="BN88:BO88"/>
    <mergeCell ref="BP88:BQ88"/>
    <mergeCell ref="BH93:BI93"/>
    <mergeCell ref="BJ93:BK93"/>
    <mergeCell ref="BL93:BM93"/>
    <mergeCell ref="BN93:BO93"/>
    <mergeCell ref="BP93:BQ93"/>
    <mergeCell ref="BD105:BE105"/>
    <mergeCell ref="BB105:BC105"/>
    <mergeCell ref="AZ105:BA105"/>
    <mergeCell ref="AX105:AY105"/>
    <mergeCell ref="AV105:AW105"/>
    <mergeCell ref="AT105:AU105"/>
    <mergeCell ref="BP98:BQ98"/>
    <mergeCell ref="BN98:BO98"/>
    <mergeCell ref="BL98:BM98"/>
    <mergeCell ref="BJ98:BK98"/>
    <mergeCell ref="BH98:BI98"/>
    <mergeCell ref="BF98:BG98"/>
    <mergeCell ref="BD98:BE98"/>
    <mergeCell ref="BB98:BC98"/>
    <mergeCell ref="AZ98:BA98"/>
    <mergeCell ref="AX98:AY98"/>
    <mergeCell ref="AV98:AW98"/>
    <mergeCell ref="AT98:AU98"/>
    <mergeCell ref="BD99:BE99"/>
    <mergeCell ref="BB99:BC99"/>
    <mergeCell ref="AZ99:BA99"/>
    <mergeCell ref="AX99:AY99"/>
    <mergeCell ref="AV99:AW99"/>
    <mergeCell ref="AT99:AU99"/>
    <mergeCell ref="AT100:AU100"/>
    <mergeCell ref="AV100:AW100"/>
    <mergeCell ref="AX100:AY100"/>
    <mergeCell ref="AZ100:BA100"/>
    <mergeCell ref="BB100:BC100"/>
    <mergeCell ref="BD100:BE100"/>
    <mergeCell ref="BF100:BG100"/>
    <mergeCell ref="BH100:BI100"/>
    <mergeCell ref="BJ100:BK100"/>
    <mergeCell ref="BL100:BM100"/>
    <mergeCell ref="BN100:BO100"/>
    <mergeCell ref="BP100:BQ100"/>
    <mergeCell ref="AT103:AU103"/>
    <mergeCell ref="AV103:AW103"/>
    <mergeCell ref="AX103:AY103"/>
    <mergeCell ref="AZ103:BA103"/>
    <mergeCell ref="BB103:BC103"/>
    <mergeCell ref="BD103:BE103"/>
    <mergeCell ref="BF103:BG103"/>
    <mergeCell ref="BH103:BI103"/>
    <mergeCell ref="BJ103:BK103"/>
    <mergeCell ref="BL103:BM103"/>
    <mergeCell ref="BN103:BO103"/>
    <mergeCell ref="BP103:BQ103"/>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F99:BG99"/>
    <mergeCell ref="BH99:BI99"/>
    <mergeCell ref="BJ99:BK99"/>
    <mergeCell ref="BL99:BM99"/>
    <mergeCell ref="BN130:BO130"/>
    <mergeCell ref="BP130:BQ130"/>
    <mergeCell ref="BD116:BE116"/>
    <mergeCell ref="BB116:BC116"/>
    <mergeCell ref="AZ116:BA116"/>
    <mergeCell ref="AX116:AY116"/>
    <mergeCell ref="AV116:AW116"/>
    <mergeCell ref="AT116:AU116"/>
    <mergeCell ref="BD117:BE117"/>
    <mergeCell ref="BB117:BC117"/>
    <mergeCell ref="AZ117:BA117"/>
    <mergeCell ref="AX117:AY117"/>
    <mergeCell ref="AV117:AW117"/>
    <mergeCell ref="AT117:AU117"/>
    <mergeCell ref="BD114:BE114"/>
    <mergeCell ref="BB114:BC114"/>
    <mergeCell ref="AZ114:BA114"/>
    <mergeCell ref="AX114:AY114"/>
    <mergeCell ref="AV114:AW114"/>
    <mergeCell ref="AT114:AU114"/>
    <mergeCell ref="BF112:BG112"/>
    <mergeCell ref="BD112:BE112"/>
    <mergeCell ref="BB112:BC112"/>
    <mergeCell ref="AZ112:BA112"/>
    <mergeCell ref="AX112:AY112"/>
    <mergeCell ref="AV112:AW112"/>
    <mergeCell ref="AT112:AU112"/>
    <mergeCell ref="BP109:BQ109"/>
    <mergeCell ref="BN109:BO109"/>
    <mergeCell ref="BL109:BM109"/>
    <mergeCell ref="BJ109:BK109"/>
    <mergeCell ref="BH109:BI109"/>
    <mergeCell ref="BF109:BG109"/>
    <mergeCell ref="BD109:BE109"/>
    <mergeCell ref="BB109:BC109"/>
    <mergeCell ref="AZ109:BA109"/>
    <mergeCell ref="AX109:AY109"/>
    <mergeCell ref="AV109:AW109"/>
    <mergeCell ref="AT109:AU109"/>
    <mergeCell ref="BH112:BI112"/>
    <mergeCell ref="BJ112:BK112"/>
    <mergeCell ref="BL112:BM112"/>
    <mergeCell ref="BN112:BO112"/>
    <mergeCell ref="BP112:BQ112"/>
    <mergeCell ref="AV115:AW115"/>
    <mergeCell ref="AX115:AY115"/>
    <mergeCell ref="AZ115:BA115"/>
    <mergeCell ref="BB115:BC115"/>
    <mergeCell ref="BD115:BE115"/>
    <mergeCell ref="BF115:BG115"/>
    <mergeCell ref="BH115:BI115"/>
    <mergeCell ref="BJ115:BK115"/>
    <mergeCell ref="BL115:BM115"/>
    <mergeCell ref="BN115:BO115"/>
    <mergeCell ref="BP115:BQ115"/>
    <mergeCell ref="AT121:AU121"/>
    <mergeCell ref="AV121:AW121"/>
    <mergeCell ref="AX121:AY121"/>
    <mergeCell ref="AZ121:BA121"/>
    <mergeCell ref="BB121:BC121"/>
    <mergeCell ref="BD121:BE121"/>
    <mergeCell ref="BF121:BG121"/>
    <mergeCell ref="BH121:BI121"/>
    <mergeCell ref="BJ121:BK121"/>
    <mergeCell ref="BN137:BO137"/>
    <mergeCell ref="BP137:BQ137"/>
    <mergeCell ref="BF135:BG135"/>
    <mergeCell ref="BH135:BI135"/>
    <mergeCell ref="BJ135:BK135"/>
    <mergeCell ref="BL135:BM135"/>
    <mergeCell ref="BD132:BE132"/>
    <mergeCell ref="BB132:BC132"/>
    <mergeCell ref="AZ132:BA132"/>
    <mergeCell ref="AX132:AY132"/>
    <mergeCell ref="AV132:AW132"/>
    <mergeCell ref="AT132:AU132"/>
    <mergeCell ref="BF130:BG130"/>
    <mergeCell ref="BD130:BE130"/>
    <mergeCell ref="BB130:BC130"/>
    <mergeCell ref="AZ130:BA130"/>
    <mergeCell ref="AX130:AY130"/>
    <mergeCell ref="AV130:AW130"/>
    <mergeCell ref="AT130:AU130"/>
    <mergeCell ref="BP127:BQ127"/>
    <mergeCell ref="BN127:BO127"/>
    <mergeCell ref="BL127:BM127"/>
    <mergeCell ref="BJ127:BK127"/>
    <mergeCell ref="BH127:BI127"/>
    <mergeCell ref="BF127:BG127"/>
    <mergeCell ref="BD127:BE127"/>
    <mergeCell ref="BB127:BC127"/>
    <mergeCell ref="AZ127:BA127"/>
    <mergeCell ref="AX127:AY127"/>
    <mergeCell ref="AV127:AW127"/>
    <mergeCell ref="AT127:AU127"/>
    <mergeCell ref="BP123:BQ123"/>
    <mergeCell ref="BN123:BO123"/>
    <mergeCell ref="BL123:BM123"/>
    <mergeCell ref="BJ123:BK123"/>
    <mergeCell ref="BH123:BI123"/>
    <mergeCell ref="BF123:BG123"/>
    <mergeCell ref="BD126:BE126"/>
    <mergeCell ref="BB126:BC126"/>
    <mergeCell ref="AZ126:BA126"/>
    <mergeCell ref="AX126:AY126"/>
    <mergeCell ref="AV126:AW126"/>
    <mergeCell ref="AT126:AU126"/>
    <mergeCell ref="BD123:BE123"/>
    <mergeCell ref="BB123:BC123"/>
    <mergeCell ref="AZ123:BA123"/>
    <mergeCell ref="AX123:AY123"/>
    <mergeCell ref="AV123:AW123"/>
    <mergeCell ref="AT123:AU123"/>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H130:BI130"/>
    <mergeCell ref="BJ130:BK130"/>
    <mergeCell ref="BL130:BM130"/>
    <mergeCell ref="BF144:BG144"/>
    <mergeCell ref="BH144:BI144"/>
    <mergeCell ref="BJ144:BK144"/>
    <mergeCell ref="BL144:BM144"/>
    <mergeCell ref="BN144:BO144"/>
    <mergeCell ref="BP144:BQ144"/>
    <mergeCell ref="AD156:AE156"/>
    <mergeCell ref="AB156:AC156"/>
    <mergeCell ref="AP156:AQ156"/>
    <mergeCell ref="AN156:AO156"/>
    <mergeCell ref="AL156:AM156"/>
    <mergeCell ref="AJ156:AK156"/>
    <mergeCell ref="AH156:AI156"/>
    <mergeCell ref="AF156:AG156"/>
    <mergeCell ref="AN157:AO157"/>
    <mergeCell ref="AL157:AM157"/>
    <mergeCell ref="AJ157:AK157"/>
    <mergeCell ref="AH157:AI157"/>
    <mergeCell ref="AF157:AG157"/>
    <mergeCell ref="AD157:AE157"/>
    <mergeCell ref="AB157:AC157"/>
    <mergeCell ref="Z157:AA157"/>
    <mergeCell ref="X157:Y157"/>
    <mergeCell ref="V157:W157"/>
    <mergeCell ref="T157:U157"/>
    <mergeCell ref="R157:S157"/>
    <mergeCell ref="P157:Q157"/>
    <mergeCell ref="R151:S151"/>
    <mergeCell ref="T151:U151"/>
    <mergeCell ref="V151:W151"/>
    <mergeCell ref="X151:Y151"/>
    <mergeCell ref="AR155:AS155"/>
    <mergeCell ref="BD142:BE142"/>
    <mergeCell ref="BF142:BG142"/>
    <mergeCell ref="BH142:BI142"/>
    <mergeCell ref="BJ142:BK142"/>
    <mergeCell ref="BL142:BM142"/>
    <mergeCell ref="BN142:BO142"/>
    <mergeCell ref="BP142:BQ142"/>
    <mergeCell ref="BD143:BE143"/>
    <mergeCell ref="BP143:BQ143"/>
    <mergeCell ref="BN143:BO143"/>
    <mergeCell ref="BL143:BM143"/>
    <mergeCell ref="BJ143:BK143"/>
    <mergeCell ref="BH143:BI143"/>
    <mergeCell ref="BF143:BG143"/>
    <mergeCell ref="BD144:BE144"/>
    <mergeCell ref="BB144:BC144"/>
    <mergeCell ref="AZ144:BA144"/>
    <mergeCell ref="AJ145:AK145"/>
    <mergeCell ref="AL145:AM145"/>
    <mergeCell ref="AN145:AO145"/>
    <mergeCell ref="AP145:AQ145"/>
    <mergeCell ref="AR145:AS145"/>
    <mergeCell ref="BH145:BI145"/>
    <mergeCell ref="BJ145:BK145"/>
    <mergeCell ref="BL145:BM145"/>
    <mergeCell ref="BN145:BO145"/>
    <mergeCell ref="AN148:AO148"/>
    <mergeCell ref="AL148:AM148"/>
    <mergeCell ref="AJ148:AK148"/>
    <mergeCell ref="AH148:AI148"/>
    <mergeCell ref="AF148:AG148"/>
    <mergeCell ref="AD148:AE148"/>
    <mergeCell ref="AR158:AS158"/>
    <mergeCell ref="AP158:AQ158"/>
    <mergeCell ref="AN158:AO158"/>
    <mergeCell ref="AL158:AM158"/>
    <mergeCell ref="AJ158:AK158"/>
    <mergeCell ref="AH158:AI158"/>
    <mergeCell ref="AF158:AG158"/>
    <mergeCell ref="AD158:AE158"/>
    <mergeCell ref="AB158:AC158"/>
    <mergeCell ref="Z158:AA158"/>
    <mergeCell ref="X158:Y158"/>
    <mergeCell ref="V158:W158"/>
    <mergeCell ref="T158:U158"/>
    <mergeCell ref="R158:S158"/>
    <mergeCell ref="P158:Q158"/>
    <mergeCell ref="N158:O158"/>
    <mergeCell ref="L158:M158"/>
    <mergeCell ref="AP157:AQ157"/>
    <mergeCell ref="AR157:AS157"/>
    <mergeCell ref="V163:W163"/>
    <mergeCell ref="T163:U163"/>
    <mergeCell ref="R163:S163"/>
    <mergeCell ref="P163:Q163"/>
    <mergeCell ref="N163:O163"/>
    <mergeCell ref="L163:M163"/>
    <mergeCell ref="AD160:AE160"/>
    <mergeCell ref="AB160:AC160"/>
    <mergeCell ref="Z160:AA160"/>
    <mergeCell ref="X160:Y160"/>
    <mergeCell ref="V160:W160"/>
    <mergeCell ref="T160:U160"/>
    <mergeCell ref="BD141:BE141"/>
    <mergeCell ref="BB141:BC141"/>
    <mergeCell ref="AZ141:BA141"/>
    <mergeCell ref="AX141:AY141"/>
    <mergeCell ref="AV141:AW141"/>
    <mergeCell ref="AT141:AU141"/>
    <mergeCell ref="AB148:AC148"/>
    <mergeCell ref="Z148:AA148"/>
    <mergeCell ref="X148:Y148"/>
    <mergeCell ref="V148:W148"/>
    <mergeCell ref="T148:U148"/>
    <mergeCell ref="R148:S148"/>
    <mergeCell ref="P148:Q148"/>
    <mergeCell ref="N148:O148"/>
    <mergeCell ref="L148:M148"/>
    <mergeCell ref="AR149:AS149"/>
    <mergeCell ref="AP149:AQ149"/>
    <mergeCell ref="AN149:AO149"/>
    <mergeCell ref="AL149:AM149"/>
    <mergeCell ref="AJ149:AK149"/>
    <mergeCell ref="AH149:AI149"/>
    <mergeCell ref="AF149:AG149"/>
    <mergeCell ref="AD149:AE149"/>
    <mergeCell ref="AB149:AC149"/>
    <mergeCell ref="Z149:AA149"/>
    <mergeCell ref="X149:Y149"/>
    <mergeCell ref="V149:W149"/>
    <mergeCell ref="T149:U149"/>
    <mergeCell ref="R149:S149"/>
    <mergeCell ref="P149:Q149"/>
    <mergeCell ref="N149:O149"/>
    <mergeCell ref="L149:M149"/>
    <mergeCell ref="AP148:AQ148"/>
    <mergeCell ref="R160:S160"/>
    <mergeCell ref="P160:Q160"/>
    <mergeCell ref="N160:O160"/>
    <mergeCell ref="L160:M160"/>
    <mergeCell ref="AR162:AS162"/>
    <mergeCell ref="AP162:AQ162"/>
    <mergeCell ref="AN162:AO162"/>
    <mergeCell ref="AL162:AM162"/>
    <mergeCell ref="AJ162:AK162"/>
    <mergeCell ref="AH162:AI162"/>
    <mergeCell ref="AF162:AG162"/>
    <mergeCell ref="AD162:AE162"/>
    <mergeCell ref="AB162:AC162"/>
    <mergeCell ref="Z162:AA162"/>
    <mergeCell ref="X162:Y162"/>
    <mergeCell ref="V162:W162"/>
    <mergeCell ref="T162:U162"/>
    <mergeCell ref="R162:S162"/>
    <mergeCell ref="P162:Q162"/>
    <mergeCell ref="N162:O162"/>
    <mergeCell ref="AR159:AS159"/>
    <mergeCell ref="AP159:AQ159"/>
    <mergeCell ref="AN159:AO159"/>
    <mergeCell ref="AL159:AM159"/>
    <mergeCell ref="AJ159:AK159"/>
    <mergeCell ref="AH159:AI159"/>
    <mergeCell ref="AF159:AG159"/>
    <mergeCell ref="AD159:AE159"/>
    <mergeCell ref="AB159:AC159"/>
    <mergeCell ref="Z159:AA159"/>
    <mergeCell ref="X159:Y159"/>
    <mergeCell ref="N159:O159"/>
    <mergeCell ref="L159:M159"/>
    <mergeCell ref="AB161:AC161"/>
    <mergeCell ref="AD161:AE161"/>
    <mergeCell ref="AF161:AG161"/>
    <mergeCell ref="AH161:AI161"/>
    <mergeCell ref="AJ161:AK161"/>
    <mergeCell ref="AL161:AM161"/>
    <mergeCell ref="AN161:AO161"/>
    <mergeCell ref="AP161:AQ161"/>
    <mergeCell ref="AR161:AS161"/>
    <mergeCell ref="V159:W159"/>
    <mergeCell ref="T159:U159"/>
    <mergeCell ref="R159:S159"/>
    <mergeCell ref="P159:Q159"/>
    <mergeCell ref="Z163:AA163"/>
    <mergeCell ref="X163:Y163"/>
    <mergeCell ref="AR168:AS168"/>
    <mergeCell ref="AP168:AQ168"/>
    <mergeCell ref="AN168:AO168"/>
    <mergeCell ref="AL168:AM168"/>
    <mergeCell ref="AJ168:AK168"/>
    <mergeCell ref="AH168:AI168"/>
    <mergeCell ref="AF168:AG168"/>
    <mergeCell ref="AD168:AE168"/>
    <mergeCell ref="AB168:AC168"/>
    <mergeCell ref="Z168:AA168"/>
    <mergeCell ref="X168:Y168"/>
    <mergeCell ref="V168:W168"/>
    <mergeCell ref="T168:U168"/>
    <mergeCell ref="R168:S168"/>
    <mergeCell ref="P168:Q168"/>
    <mergeCell ref="N168:O168"/>
    <mergeCell ref="L168:M168"/>
    <mergeCell ref="AR166:AS166"/>
    <mergeCell ref="AP166:AQ166"/>
    <mergeCell ref="AN166:AO166"/>
    <mergeCell ref="AL166:AM166"/>
    <mergeCell ref="AJ166:AK166"/>
    <mergeCell ref="AH166:AI166"/>
    <mergeCell ref="AF166:AG166"/>
    <mergeCell ref="AD166:AE166"/>
    <mergeCell ref="AB166:AC166"/>
    <mergeCell ref="Z166:AA166"/>
    <mergeCell ref="X166:Y166"/>
    <mergeCell ref="V166:W166"/>
    <mergeCell ref="T166:U166"/>
    <mergeCell ref="R166:S166"/>
    <mergeCell ref="P166:Q166"/>
    <mergeCell ref="N166:O166"/>
    <mergeCell ref="L166:M166"/>
    <mergeCell ref="AR167:AS167"/>
    <mergeCell ref="AP167:AQ167"/>
    <mergeCell ref="AN167:AO167"/>
    <mergeCell ref="AL167:AM167"/>
    <mergeCell ref="AJ167:AK167"/>
    <mergeCell ref="AH167:AI167"/>
    <mergeCell ref="AF167:AG167"/>
    <mergeCell ref="AD167:AE167"/>
    <mergeCell ref="AB167:AC167"/>
    <mergeCell ref="Z167:AA167"/>
    <mergeCell ref="X167:Y167"/>
    <mergeCell ref="V167:W167"/>
    <mergeCell ref="T167:U167"/>
    <mergeCell ref="R167:S167"/>
    <mergeCell ref="P167:Q167"/>
    <mergeCell ref="N167:O167"/>
    <mergeCell ref="L167:M167"/>
    <mergeCell ref="AH163:AI163"/>
    <mergeCell ref="AF163:AG163"/>
    <mergeCell ref="AD163:AE163"/>
    <mergeCell ref="AB163:AC163"/>
    <mergeCell ref="N170:O170"/>
    <mergeCell ref="L170:M170"/>
    <mergeCell ref="L173:M173"/>
    <mergeCell ref="Z174:AA174"/>
    <mergeCell ref="X174:Y174"/>
    <mergeCell ref="V174:W174"/>
    <mergeCell ref="T174:U174"/>
    <mergeCell ref="R174:S174"/>
    <mergeCell ref="P174:Q174"/>
    <mergeCell ref="N174:O174"/>
    <mergeCell ref="L174:M174"/>
    <mergeCell ref="AR171:AS171"/>
    <mergeCell ref="AP171:AQ171"/>
    <mergeCell ref="AN171:AO171"/>
    <mergeCell ref="AL171:AM171"/>
    <mergeCell ref="AJ171:AK171"/>
    <mergeCell ref="AH171:AI171"/>
    <mergeCell ref="AF171:AG171"/>
    <mergeCell ref="AD171:AE171"/>
    <mergeCell ref="AB171:AC171"/>
    <mergeCell ref="Z171:AA171"/>
    <mergeCell ref="X171:Y171"/>
    <mergeCell ref="V171:W171"/>
    <mergeCell ref="T171:U171"/>
    <mergeCell ref="R171:S171"/>
    <mergeCell ref="P171:Q171"/>
    <mergeCell ref="N171:O171"/>
    <mergeCell ref="L171:M171"/>
    <mergeCell ref="L172:M172"/>
    <mergeCell ref="N172:O172"/>
    <mergeCell ref="P172:Q172"/>
    <mergeCell ref="R172:S172"/>
    <mergeCell ref="T172:U172"/>
    <mergeCell ref="V172:W172"/>
    <mergeCell ref="X172:Y172"/>
    <mergeCell ref="Z172:AA172"/>
    <mergeCell ref="AB172:AC172"/>
    <mergeCell ref="AD172:AE172"/>
    <mergeCell ref="AF172:AG172"/>
    <mergeCell ref="AH172:AI172"/>
    <mergeCell ref="AJ172:AK172"/>
    <mergeCell ref="AL172:AM172"/>
    <mergeCell ref="AN172:AO172"/>
    <mergeCell ref="AP172:AQ172"/>
    <mergeCell ref="AR172:AS172"/>
    <mergeCell ref="AR174:AS174"/>
    <mergeCell ref="AP174:AQ174"/>
    <mergeCell ref="AN174:AO174"/>
    <mergeCell ref="AL174:AM174"/>
    <mergeCell ref="AR170:AS170"/>
    <mergeCell ref="AP170:AQ170"/>
    <mergeCell ref="AN170:AO170"/>
    <mergeCell ref="AL170:AM170"/>
    <mergeCell ref="AJ170:AK170"/>
    <mergeCell ref="AH170:AI170"/>
    <mergeCell ref="AF170:AG170"/>
    <mergeCell ref="AD170:AE170"/>
    <mergeCell ref="AB170:AC170"/>
    <mergeCell ref="Z170:AA170"/>
    <mergeCell ref="X170:Y170"/>
    <mergeCell ref="V170:W170"/>
    <mergeCell ref="T170:U170"/>
    <mergeCell ref="R170:S170"/>
    <mergeCell ref="P170:Q170"/>
    <mergeCell ref="T177:U177"/>
    <mergeCell ref="R177:S177"/>
    <mergeCell ref="P177:Q177"/>
    <mergeCell ref="N177:O177"/>
    <mergeCell ref="L177:M177"/>
    <mergeCell ref="AN175:AO175"/>
    <mergeCell ref="AL175:AM175"/>
    <mergeCell ref="AJ175:AK175"/>
    <mergeCell ref="AH175:AI175"/>
    <mergeCell ref="AF175:AG175"/>
    <mergeCell ref="AD175:AE175"/>
    <mergeCell ref="AB175:AC175"/>
    <mergeCell ref="Z175:AA175"/>
    <mergeCell ref="X175:Y175"/>
    <mergeCell ref="V175:W175"/>
    <mergeCell ref="T175:U175"/>
    <mergeCell ref="R175:S175"/>
    <mergeCell ref="P175:Q175"/>
    <mergeCell ref="N175:O175"/>
    <mergeCell ref="L175:M175"/>
    <mergeCell ref="AR176:AS176"/>
    <mergeCell ref="AP176:AQ176"/>
    <mergeCell ref="AN176:AO176"/>
    <mergeCell ref="AL176:AM176"/>
    <mergeCell ref="AJ176:AK176"/>
    <mergeCell ref="AH176:AI176"/>
    <mergeCell ref="AF176:AG176"/>
    <mergeCell ref="AD176:AE176"/>
    <mergeCell ref="AB176:AC176"/>
    <mergeCell ref="Z176:AA176"/>
    <mergeCell ref="X176:Y176"/>
    <mergeCell ref="V176:W176"/>
    <mergeCell ref="T176:U176"/>
    <mergeCell ref="R176:S176"/>
    <mergeCell ref="P176:Q176"/>
    <mergeCell ref="N176:O176"/>
    <mergeCell ref="L176:M176"/>
    <mergeCell ref="AP175:AQ175"/>
    <mergeCell ref="AR175:AS175"/>
    <mergeCell ref="AR177:AS177"/>
    <mergeCell ref="AP177:AQ177"/>
    <mergeCell ref="AN177:AO177"/>
    <mergeCell ref="AL177:AM177"/>
    <mergeCell ref="AJ177:AK177"/>
    <mergeCell ref="AH177:AI177"/>
    <mergeCell ref="AF177:AG177"/>
    <mergeCell ref="AD177:AE177"/>
    <mergeCell ref="AB177:AC177"/>
    <mergeCell ref="Z177:AA177"/>
    <mergeCell ref="X177:Y177"/>
    <mergeCell ref="V177:W177"/>
    <mergeCell ref="Z184:AA184"/>
    <mergeCell ref="X184:Y184"/>
    <mergeCell ref="V184:W184"/>
    <mergeCell ref="T184:U184"/>
    <mergeCell ref="R184:S184"/>
    <mergeCell ref="P184:Q184"/>
    <mergeCell ref="N184:O184"/>
    <mergeCell ref="L184:M184"/>
    <mergeCell ref="AR185:AS185"/>
    <mergeCell ref="AP185:AQ185"/>
    <mergeCell ref="AN185:AO185"/>
    <mergeCell ref="AL185:AM185"/>
    <mergeCell ref="AJ185:AK185"/>
    <mergeCell ref="AH185:AI185"/>
    <mergeCell ref="AF185:AG185"/>
    <mergeCell ref="AD185:AE185"/>
    <mergeCell ref="AB185:AC185"/>
    <mergeCell ref="Z185:AA185"/>
    <mergeCell ref="X185:Y185"/>
    <mergeCell ref="V185:W185"/>
    <mergeCell ref="T185:U185"/>
    <mergeCell ref="R185:S185"/>
    <mergeCell ref="P185:Q185"/>
    <mergeCell ref="N185:O185"/>
    <mergeCell ref="L185:M185"/>
    <mergeCell ref="AD178:AE178"/>
    <mergeCell ref="AB178:AC178"/>
    <mergeCell ref="Z178:AA178"/>
    <mergeCell ref="X178:Y178"/>
    <mergeCell ref="V178:W178"/>
    <mergeCell ref="T178:U178"/>
    <mergeCell ref="R178:S178"/>
    <mergeCell ref="P178:Q178"/>
    <mergeCell ref="N178:O178"/>
    <mergeCell ref="L178:M178"/>
    <mergeCell ref="AR180:AS180"/>
    <mergeCell ref="AP180:AQ180"/>
    <mergeCell ref="AN180:AO180"/>
    <mergeCell ref="AL180:AM180"/>
    <mergeCell ref="AJ180:AK180"/>
    <mergeCell ref="AH180:AI180"/>
    <mergeCell ref="AF180:AG180"/>
    <mergeCell ref="AD180:AE180"/>
    <mergeCell ref="AB180:AC180"/>
    <mergeCell ref="Z180:AA180"/>
    <mergeCell ref="X180:Y180"/>
    <mergeCell ref="V180:W180"/>
    <mergeCell ref="T180:U180"/>
    <mergeCell ref="R180:S180"/>
    <mergeCell ref="P180:Q180"/>
    <mergeCell ref="N180:O180"/>
    <mergeCell ref="P179:Q179"/>
    <mergeCell ref="R179:S179"/>
    <mergeCell ref="T179:U179"/>
    <mergeCell ref="V179:W179"/>
    <mergeCell ref="X179:Y179"/>
    <mergeCell ref="Z179:AA179"/>
    <mergeCell ref="AB179:AC179"/>
    <mergeCell ref="AD179:AE179"/>
    <mergeCell ref="N189:O189"/>
    <mergeCell ref="AR186:AS186"/>
    <mergeCell ref="AP186:AQ186"/>
    <mergeCell ref="AN186:AO186"/>
    <mergeCell ref="AL186:AM186"/>
    <mergeCell ref="AJ186:AK186"/>
    <mergeCell ref="AH186:AI186"/>
    <mergeCell ref="AF186:AG186"/>
    <mergeCell ref="AD186:AE186"/>
    <mergeCell ref="AB186:AC186"/>
    <mergeCell ref="Z186:AA186"/>
    <mergeCell ref="X186:Y186"/>
    <mergeCell ref="V186:W186"/>
    <mergeCell ref="T186:U186"/>
    <mergeCell ref="R186:S186"/>
    <mergeCell ref="P186:Q186"/>
    <mergeCell ref="N186:O186"/>
    <mergeCell ref="L186:M186"/>
    <mergeCell ref="P188:Q188"/>
    <mergeCell ref="R188:S188"/>
    <mergeCell ref="T188:U188"/>
    <mergeCell ref="V188:W188"/>
    <mergeCell ref="X188:Y188"/>
    <mergeCell ref="Z188:AA188"/>
    <mergeCell ref="AB188:AC188"/>
    <mergeCell ref="AD188:AE188"/>
    <mergeCell ref="AF188:AG188"/>
    <mergeCell ref="AH188:AI188"/>
    <mergeCell ref="AJ188:AK188"/>
    <mergeCell ref="AL188:AM188"/>
    <mergeCell ref="AN188:AO188"/>
    <mergeCell ref="AP188:AQ188"/>
    <mergeCell ref="AR188:AS188"/>
    <mergeCell ref="N151:O151"/>
    <mergeCell ref="P151:Q151"/>
    <mergeCell ref="AR184:AS184"/>
    <mergeCell ref="AP184:AQ184"/>
    <mergeCell ref="AN184:AO184"/>
    <mergeCell ref="AL184:AM184"/>
    <mergeCell ref="AJ169:AK169"/>
    <mergeCell ref="AR195:AS195"/>
    <mergeCell ref="AP195:AQ195"/>
    <mergeCell ref="AN195:AO195"/>
    <mergeCell ref="AL195:AM195"/>
    <mergeCell ref="AJ195:AK195"/>
    <mergeCell ref="AH195:AI195"/>
    <mergeCell ref="AF195:AG195"/>
    <mergeCell ref="AD195:AE195"/>
    <mergeCell ref="AB195:AC195"/>
    <mergeCell ref="Z195:AA195"/>
    <mergeCell ref="X195:Y195"/>
    <mergeCell ref="V195:W195"/>
    <mergeCell ref="T195:U195"/>
    <mergeCell ref="R195:S195"/>
    <mergeCell ref="P195:Q195"/>
    <mergeCell ref="N195:O195"/>
    <mergeCell ref="L195:M195"/>
    <mergeCell ref="AR193:AS193"/>
    <mergeCell ref="AP193:AQ193"/>
    <mergeCell ref="AN193:AO193"/>
    <mergeCell ref="AL193:AM193"/>
    <mergeCell ref="AJ193:AK193"/>
    <mergeCell ref="AH193:AI193"/>
    <mergeCell ref="AF193:AG193"/>
    <mergeCell ref="AD193:AE193"/>
    <mergeCell ref="AB193:AC193"/>
    <mergeCell ref="Z193:AA193"/>
    <mergeCell ref="X193:Y193"/>
    <mergeCell ref="V193:W193"/>
    <mergeCell ref="T193:U193"/>
    <mergeCell ref="R193:S193"/>
    <mergeCell ref="P193:Q193"/>
    <mergeCell ref="N193:O193"/>
    <mergeCell ref="L193:M193"/>
    <mergeCell ref="AR194:AS194"/>
    <mergeCell ref="AP194:AQ194"/>
    <mergeCell ref="AN194:AO194"/>
    <mergeCell ref="AL194:AM194"/>
    <mergeCell ref="AJ194:AK194"/>
    <mergeCell ref="AH194:AI194"/>
    <mergeCell ref="AF194:AG194"/>
    <mergeCell ref="AD194:AE194"/>
    <mergeCell ref="AB194:AC194"/>
    <mergeCell ref="Z194:AA194"/>
    <mergeCell ref="X194:Y194"/>
    <mergeCell ref="V194:W194"/>
    <mergeCell ref="T194:U194"/>
    <mergeCell ref="R194:S194"/>
    <mergeCell ref="P194:Q194"/>
    <mergeCell ref="N194:O194"/>
    <mergeCell ref="L194:M194"/>
    <mergeCell ref="AL169:AM169"/>
    <mergeCell ref="AN169:AO169"/>
    <mergeCell ref="AP169:AQ169"/>
    <mergeCell ref="AR169:AS169"/>
    <mergeCell ref="AJ174:AK174"/>
    <mergeCell ref="AH174:AI174"/>
    <mergeCell ref="AR197:AS197"/>
    <mergeCell ref="AP197:AQ197"/>
    <mergeCell ref="AN197:AO197"/>
    <mergeCell ref="AL197:AM197"/>
    <mergeCell ref="AJ197:AK197"/>
    <mergeCell ref="AH197:AI197"/>
    <mergeCell ref="AF197:AG197"/>
    <mergeCell ref="AD197:AE197"/>
    <mergeCell ref="AB197:AC197"/>
    <mergeCell ref="Z197:AA197"/>
    <mergeCell ref="X197:Y197"/>
    <mergeCell ref="V197:W197"/>
    <mergeCell ref="T197:U197"/>
    <mergeCell ref="R197:S197"/>
    <mergeCell ref="P197:Q197"/>
    <mergeCell ref="N197:O197"/>
    <mergeCell ref="L197:M197"/>
    <mergeCell ref="L200:M200"/>
    <mergeCell ref="Z201:AA201"/>
    <mergeCell ref="X201:Y201"/>
    <mergeCell ref="V201:W201"/>
    <mergeCell ref="T201:U201"/>
    <mergeCell ref="R201:S201"/>
    <mergeCell ref="P201:Q201"/>
    <mergeCell ref="N201:O201"/>
    <mergeCell ref="L201:M201"/>
    <mergeCell ref="AR198:AS198"/>
    <mergeCell ref="AP198:AQ198"/>
    <mergeCell ref="AN198:AO198"/>
    <mergeCell ref="AL198:AM198"/>
    <mergeCell ref="AJ198:AK198"/>
    <mergeCell ref="AH198:AI198"/>
    <mergeCell ref="AF198:AG198"/>
    <mergeCell ref="AD198:AE198"/>
    <mergeCell ref="AB198:AC198"/>
    <mergeCell ref="Z198:AA198"/>
    <mergeCell ref="X198:Y198"/>
    <mergeCell ref="V198:W198"/>
    <mergeCell ref="T198:U198"/>
    <mergeCell ref="R198:S198"/>
    <mergeCell ref="P198:Q198"/>
    <mergeCell ref="N198:O198"/>
    <mergeCell ref="L198:M198"/>
    <mergeCell ref="L199:M199"/>
    <mergeCell ref="N199:O199"/>
    <mergeCell ref="P199:Q199"/>
    <mergeCell ref="R199:S199"/>
    <mergeCell ref="T199:U199"/>
    <mergeCell ref="V199:W199"/>
    <mergeCell ref="X199:Y199"/>
    <mergeCell ref="Z199:AA199"/>
    <mergeCell ref="AB199:AC199"/>
    <mergeCell ref="AD199:AE199"/>
    <mergeCell ref="AF199:AG199"/>
    <mergeCell ref="AH199:AI199"/>
    <mergeCell ref="AJ199:AK199"/>
    <mergeCell ref="AL199:AM199"/>
    <mergeCell ref="AN199:AO199"/>
    <mergeCell ref="AP199:AQ199"/>
    <mergeCell ref="AR199:AS199"/>
    <mergeCell ref="AR201:AS201"/>
    <mergeCell ref="AP201:AQ201"/>
    <mergeCell ref="AN201:AO201"/>
    <mergeCell ref="AL201:AM201"/>
    <mergeCell ref="AR204:AS204"/>
    <mergeCell ref="AP204:AQ204"/>
    <mergeCell ref="AN204:AO204"/>
    <mergeCell ref="AL204:AM204"/>
    <mergeCell ref="AJ204:AK204"/>
    <mergeCell ref="AH204:AI204"/>
    <mergeCell ref="AF204:AG204"/>
    <mergeCell ref="AD204:AE204"/>
    <mergeCell ref="AB204:AC204"/>
    <mergeCell ref="Z204:AA204"/>
    <mergeCell ref="X204:Y204"/>
    <mergeCell ref="V204:W204"/>
    <mergeCell ref="T204:U204"/>
    <mergeCell ref="R204:S204"/>
    <mergeCell ref="P204:Q204"/>
    <mergeCell ref="N204:O204"/>
    <mergeCell ref="L204:M204"/>
    <mergeCell ref="AN202:AO202"/>
    <mergeCell ref="AL202:AM202"/>
    <mergeCell ref="AJ202:AK202"/>
    <mergeCell ref="AH202:AI202"/>
    <mergeCell ref="AF202:AG202"/>
    <mergeCell ref="AD202:AE202"/>
    <mergeCell ref="AB202:AC202"/>
    <mergeCell ref="Z202:AA202"/>
    <mergeCell ref="X202:Y202"/>
    <mergeCell ref="V202:W202"/>
    <mergeCell ref="T202:U202"/>
    <mergeCell ref="R202:S202"/>
    <mergeCell ref="P202:Q202"/>
    <mergeCell ref="N202:O202"/>
    <mergeCell ref="L202:M202"/>
    <mergeCell ref="AR203:AS203"/>
    <mergeCell ref="AP203:AQ203"/>
    <mergeCell ref="AN203:AO203"/>
    <mergeCell ref="AL203:AM203"/>
    <mergeCell ref="AJ203:AK203"/>
    <mergeCell ref="AH203:AI203"/>
    <mergeCell ref="AF203:AG203"/>
    <mergeCell ref="AD203:AE203"/>
    <mergeCell ref="AB203:AC203"/>
    <mergeCell ref="Z203:AA203"/>
    <mergeCell ref="X203:Y203"/>
    <mergeCell ref="V203:W203"/>
    <mergeCell ref="T203:U203"/>
    <mergeCell ref="R203:S203"/>
    <mergeCell ref="P203:Q203"/>
    <mergeCell ref="N203:O203"/>
    <mergeCell ref="L203:M203"/>
    <mergeCell ref="AP202:AQ202"/>
    <mergeCell ref="AR202:AS202"/>
    <mergeCell ref="AB208:AC208"/>
    <mergeCell ref="Z208:AA208"/>
    <mergeCell ref="X208:Y208"/>
    <mergeCell ref="V208:W208"/>
    <mergeCell ref="T208:U208"/>
    <mergeCell ref="R208:S208"/>
    <mergeCell ref="P208:Q208"/>
    <mergeCell ref="N208:O208"/>
    <mergeCell ref="L208:M208"/>
    <mergeCell ref="AD205:AE205"/>
    <mergeCell ref="AB205:AC205"/>
    <mergeCell ref="Z205:AA205"/>
    <mergeCell ref="X205:Y205"/>
    <mergeCell ref="V205:W205"/>
    <mergeCell ref="T205:U205"/>
    <mergeCell ref="R205:S205"/>
    <mergeCell ref="P205:Q205"/>
    <mergeCell ref="N205:O205"/>
    <mergeCell ref="L205:M205"/>
    <mergeCell ref="AR207:AS207"/>
    <mergeCell ref="AP207:AQ207"/>
    <mergeCell ref="AN207:AO207"/>
    <mergeCell ref="AL207:AM207"/>
    <mergeCell ref="AJ207:AK207"/>
    <mergeCell ref="AH207:AI207"/>
    <mergeCell ref="AF207:AG207"/>
    <mergeCell ref="AD207:AE207"/>
    <mergeCell ref="AB207:AC207"/>
    <mergeCell ref="Z207:AA207"/>
    <mergeCell ref="X207:Y207"/>
    <mergeCell ref="V207:W207"/>
    <mergeCell ref="T207:U207"/>
    <mergeCell ref="R207:S207"/>
    <mergeCell ref="P207:Q207"/>
    <mergeCell ref="N207:O207"/>
    <mergeCell ref="P206:Q206"/>
    <mergeCell ref="R206:S206"/>
    <mergeCell ref="T206:U206"/>
    <mergeCell ref="V206:W206"/>
    <mergeCell ref="X206:Y206"/>
    <mergeCell ref="Z206:AA206"/>
    <mergeCell ref="AB206:AC206"/>
    <mergeCell ref="AD206:AE206"/>
    <mergeCell ref="AF206:AG206"/>
    <mergeCell ref="AH206:AI206"/>
    <mergeCell ref="AJ206:AK206"/>
    <mergeCell ref="AL206:AM206"/>
    <mergeCell ref="AN206:AO206"/>
    <mergeCell ref="AP206:AQ206"/>
    <mergeCell ref="AR206:AS206"/>
    <mergeCell ref="AR213:AS213"/>
    <mergeCell ref="AP213:AQ213"/>
    <mergeCell ref="AN213:AO213"/>
    <mergeCell ref="AL213:AM213"/>
    <mergeCell ref="AJ213:AK213"/>
    <mergeCell ref="AH213:AI213"/>
    <mergeCell ref="AF213:AG213"/>
    <mergeCell ref="AD213:AE213"/>
    <mergeCell ref="AB213:AC213"/>
    <mergeCell ref="Z213:AA213"/>
    <mergeCell ref="X213:Y213"/>
    <mergeCell ref="V213:W213"/>
    <mergeCell ref="T213:U213"/>
    <mergeCell ref="R213:S213"/>
    <mergeCell ref="P213:Q213"/>
    <mergeCell ref="N213:O213"/>
    <mergeCell ref="L213:M213"/>
    <mergeCell ref="AR211:AS211"/>
    <mergeCell ref="AP211:AQ211"/>
    <mergeCell ref="AN211:AO211"/>
    <mergeCell ref="AL211:AM211"/>
    <mergeCell ref="AJ211:AK211"/>
    <mergeCell ref="AH211:AI211"/>
    <mergeCell ref="AF211:AG211"/>
    <mergeCell ref="AD211:AE211"/>
    <mergeCell ref="AB211:AC211"/>
    <mergeCell ref="Z211:AA211"/>
    <mergeCell ref="X211:Y211"/>
    <mergeCell ref="V211:W211"/>
    <mergeCell ref="T211:U211"/>
    <mergeCell ref="R211:S211"/>
    <mergeCell ref="P211:Q211"/>
    <mergeCell ref="N211:O211"/>
    <mergeCell ref="L211:M211"/>
    <mergeCell ref="AR212:AS212"/>
    <mergeCell ref="AP212:AQ212"/>
    <mergeCell ref="AN212:AO212"/>
    <mergeCell ref="AL212:AM212"/>
    <mergeCell ref="AJ212:AK212"/>
    <mergeCell ref="AH212:AI212"/>
    <mergeCell ref="AF212:AG212"/>
    <mergeCell ref="AD212:AE212"/>
    <mergeCell ref="AB212:AC212"/>
    <mergeCell ref="Z212:AA212"/>
    <mergeCell ref="X212:Y212"/>
    <mergeCell ref="V212:W212"/>
    <mergeCell ref="T212:U212"/>
    <mergeCell ref="R212:S212"/>
    <mergeCell ref="P212:Q212"/>
    <mergeCell ref="N212:O212"/>
    <mergeCell ref="L212:M212"/>
    <mergeCell ref="L215:M215"/>
    <mergeCell ref="L218:M218"/>
    <mergeCell ref="Z219:AA219"/>
    <mergeCell ref="X219:Y219"/>
    <mergeCell ref="V219:W219"/>
    <mergeCell ref="T219:U219"/>
    <mergeCell ref="R219:S219"/>
    <mergeCell ref="P219:Q219"/>
    <mergeCell ref="N219:O219"/>
    <mergeCell ref="L219:M219"/>
    <mergeCell ref="AR216:AS216"/>
    <mergeCell ref="AP216:AQ216"/>
    <mergeCell ref="AN216:AO216"/>
    <mergeCell ref="AL216:AM216"/>
    <mergeCell ref="AJ216:AK216"/>
    <mergeCell ref="AH216:AI216"/>
    <mergeCell ref="AF216:AG216"/>
    <mergeCell ref="AD216:AE216"/>
    <mergeCell ref="AB216:AC216"/>
    <mergeCell ref="Z216:AA216"/>
    <mergeCell ref="X216:Y216"/>
    <mergeCell ref="V216:W216"/>
    <mergeCell ref="T216:U216"/>
    <mergeCell ref="R216:S216"/>
    <mergeCell ref="P216:Q216"/>
    <mergeCell ref="N216:O216"/>
    <mergeCell ref="L216:M216"/>
    <mergeCell ref="L217:M217"/>
    <mergeCell ref="N217:O217"/>
    <mergeCell ref="P217:Q217"/>
    <mergeCell ref="R217:S217"/>
    <mergeCell ref="T217:U217"/>
    <mergeCell ref="V217:W217"/>
    <mergeCell ref="X217:Y217"/>
    <mergeCell ref="Z217:AA217"/>
    <mergeCell ref="AB217:AC217"/>
    <mergeCell ref="AD217:AE217"/>
    <mergeCell ref="AF217:AG217"/>
    <mergeCell ref="AH217:AI217"/>
    <mergeCell ref="AJ217:AK217"/>
    <mergeCell ref="AL217:AM217"/>
    <mergeCell ref="AN217:AO217"/>
    <mergeCell ref="AP217:AQ217"/>
    <mergeCell ref="AR217:AS217"/>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AP218:AQ218"/>
    <mergeCell ref="AR218:AS218"/>
    <mergeCell ref="R215:S215"/>
    <mergeCell ref="P215:Q215"/>
    <mergeCell ref="N215:O215"/>
    <mergeCell ref="AR219:AS219"/>
    <mergeCell ref="AN220:AO220"/>
    <mergeCell ref="AL220:AM220"/>
    <mergeCell ref="AJ220:AK220"/>
    <mergeCell ref="AH220:AI220"/>
    <mergeCell ref="AF220:AG220"/>
    <mergeCell ref="AD220:AE220"/>
    <mergeCell ref="AB220:AC220"/>
    <mergeCell ref="Z220:AA220"/>
    <mergeCell ref="X220:Y220"/>
    <mergeCell ref="V220:W220"/>
    <mergeCell ref="T220:U220"/>
    <mergeCell ref="R220:S220"/>
    <mergeCell ref="P220:Q220"/>
    <mergeCell ref="N220:O220"/>
    <mergeCell ref="L220:M220"/>
    <mergeCell ref="AR221:AS221"/>
    <mergeCell ref="AP221:AQ221"/>
    <mergeCell ref="AN221:AO221"/>
    <mergeCell ref="AL221:AM221"/>
    <mergeCell ref="AJ221:AK221"/>
    <mergeCell ref="AH221:AI221"/>
    <mergeCell ref="AF221:AG221"/>
    <mergeCell ref="AD221:AE221"/>
    <mergeCell ref="AB221:AC221"/>
    <mergeCell ref="Z221:AA221"/>
    <mergeCell ref="X221:Y221"/>
    <mergeCell ref="V221:W221"/>
    <mergeCell ref="T221:U221"/>
    <mergeCell ref="R221:S221"/>
    <mergeCell ref="P221:Q221"/>
    <mergeCell ref="N221:O221"/>
    <mergeCell ref="L221:M221"/>
    <mergeCell ref="AP220:AQ220"/>
    <mergeCell ref="AR220:AS220"/>
    <mergeCell ref="V226:W226"/>
    <mergeCell ref="T226:U226"/>
    <mergeCell ref="R226:S226"/>
    <mergeCell ref="P226:Q226"/>
    <mergeCell ref="N226:O226"/>
    <mergeCell ref="L226:M226"/>
    <mergeCell ref="AD223:AE223"/>
    <mergeCell ref="AB223:AC223"/>
    <mergeCell ref="Z223:AA223"/>
    <mergeCell ref="X223:Y223"/>
    <mergeCell ref="V223:W223"/>
    <mergeCell ref="T223:U223"/>
    <mergeCell ref="R223:S223"/>
    <mergeCell ref="P223:Q223"/>
    <mergeCell ref="N223:O223"/>
    <mergeCell ref="L223:M223"/>
    <mergeCell ref="AR225:AS225"/>
    <mergeCell ref="AP225:AQ225"/>
    <mergeCell ref="AN225:AO225"/>
    <mergeCell ref="AL225:AM225"/>
    <mergeCell ref="AJ225:AK225"/>
    <mergeCell ref="AH225:AI225"/>
    <mergeCell ref="AF225:AG225"/>
    <mergeCell ref="AD225:AE225"/>
    <mergeCell ref="AB225:AC225"/>
    <mergeCell ref="Z225:AA225"/>
    <mergeCell ref="X225:Y225"/>
    <mergeCell ref="V225:W225"/>
    <mergeCell ref="T225:U225"/>
    <mergeCell ref="R225:S225"/>
    <mergeCell ref="P225:Q225"/>
    <mergeCell ref="N225:O225"/>
    <mergeCell ref="AR222:AS222"/>
    <mergeCell ref="AP222:AQ222"/>
    <mergeCell ref="AN222:AO222"/>
    <mergeCell ref="AL222:AM222"/>
    <mergeCell ref="AJ222:AK222"/>
    <mergeCell ref="AH222:AI222"/>
    <mergeCell ref="AF222:AG222"/>
    <mergeCell ref="AD222:AE222"/>
    <mergeCell ref="AB222:AC222"/>
    <mergeCell ref="Z222:AA222"/>
    <mergeCell ref="X222:Y222"/>
    <mergeCell ref="V222:W222"/>
    <mergeCell ref="T222:U222"/>
    <mergeCell ref="R222:S222"/>
    <mergeCell ref="P222:Q222"/>
    <mergeCell ref="N222:O222"/>
    <mergeCell ref="L222:M222"/>
    <mergeCell ref="AR232:AS232"/>
    <mergeCell ref="AP232:AQ232"/>
    <mergeCell ref="AN232:AO232"/>
    <mergeCell ref="AL232:AM232"/>
    <mergeCell ref="AJ232:AK232"/>
    <mergeCell ref="AH232:AI232"/>
    <mergeCell ref="AF232:AG232"/>
    <mergeCell ref="AD232:AE232"/>
    <mergeCell ref="AB232:AC232"/>
    <mergeCell ref="Z232:AA232"/>
    <mergeCell ref="X232:Y232"/>
    <mergeCell ref="V232:W232"/>
    <mergeCell ref="T232:U232"/>
    <mergeCell ref="R232:S232"/>
    <mergeCell ref="P232:Q232"/>
    <mergeCell ref="N232:O232"/>
    <mergeCell ref="L232:M232"/>
    <mergeCell ref="AR229:AS229"/>
    <mergeCell ref="AP229:AQ229"/>
    <mergeCell ref="AN229:AO229"/>
    <mergeCell ref="AL229:AM229"/>
    <mergeCell ref="AJ229:AK229"/>
    <mergeCell ref="AH229:AI229"/>
    <mergeCell ref="AF229:AG229"/>
    <mergeCell ref="AD229:AE229"/>
    <mergeCell ref="AB229:AC229"/>
    <mergeCell ref="Z229:AA229"/>
    <mergeCell ref="X229:Y229"/>
    <mergeCell ref="V229:W229"/>
    <mergeCell ref="T229:U229"/>
    <mergeCell ref="R229:S229"/>
    <mergeCell ref="P229:Q229"/>
    <mergeCell ref="N229:O229"/>
    <mergeCell ref="L229:M229"/>
    <mergeCell ref="AR230:AS230"/>
    <mergeCell ref="AP230:AQ230"/>
    <mergeCell ref="AN230:AO230"/>
    <mergeCell ref="AL230:AM230"/>
    <mergeCell ref="AJ230:AK230"/>
    <mergeCell ref="AH230:AI230"/>
    <mergeCell ref="AF230:AG230"/>
    <mergeCell ref="AD230:AE230"/>
    <mergeCell ref="AB230:AC230"/>
    <mergeCell ref="Z230:AA230"/>
    <mergeCell ref="X230:Y230"/>
    <mergeCell ref="V230:W230"/>
    <mergeCell ref="T230:U230"/>
    <mergeCell ref="R230:S230"/>
    <mergeCell ref="P230:Q230"/>
    <mergeCell ref="N230:O230"/>
    <mergeCell ref="L230:M230"/>
    <mergeCell ref="AR234:AS234"/>
    <mergeCell ref="AP234:AQ234"/>
    <mergeCell ref="AN234:AO234"/>
    <mergeCell ref="AL234:AM234"/>
    <mergeCell ref="AJ234:AK234"/>
    <mergeCell ref="AH234:AI234"/>
    <mergeCell ref="AF234:AG234"/>
    <mergeCell ref="AD234:AE234"/>
    <mergeCell ref="AB234:AC234"/>
    <mergeCell ref="Z234:AA234"/>
    <mergeCell ref="X234:Y234"/>
    <mergeCell ref="V234:W234"/>
    <mergeCell ref="T234:U234"/>
    <mergeCell ref="R234:S234"/>
    <mergeCell ref="P234:Q234"/>
    <mergeCell ref="N234:O234"/>
    <mergeCell ref="L234:M234"/>
    <mergeCell ref="L237:M237"/>
    <mergeCell ref="Z238:AA238"/>
    <mergeCell ref="X238:Y238"/>
    <mergeCell ref="V238:W238"/>
    <mergeCell ref="T238:U238"/>
    <mergeCell ref="R238:S238"/>
    <mergeCell ref="P238:Q238"/>
    <mergeCell ref="N238:O238"/>
    <mergeCell ref="L238:M238"/>
    <mergeCell ref="AR235:AS235"/>
    <mergeCell ref="AP235:AQ235"/>
    <mergeCell ref="AN235:AO235"/>
    <mergeCell ref="AL235:AM235"/>
    <mergeCell ref="AJ235:AK235"/>
    <mergeCell ref="AH235:AI235"/>
    <mergeCell ref="AF235:AG235"/>
    <mergeCell ref="AD235:AE235"/>
    <mergeCell ref="AB235:AC235"/>
    <mergeCell ref="Z235:AA235"/>
    <mergeCell ref="X235:Y235"/>
    <mergeCell ref="V235:W235"/>
    <mergeCell ref="T235:U235"/>
    <mergeCell ref="R235:S235"/>
    <mergeCell ref="P235:Q235"/>
    <mergeCell ref="N235:O235"/>
    <mergeCell ref="L235:M235"/>
    <mergeCell ref="L236:M236"/>
    <mergeCell ref="N236:O236"/>
    <mergeCell ref="P236:Q236"/>
    <mergeCell ref="R236:S236"/>
    <mergeCell ref="T236:U236"/>
    <mergeCell ref="V236:W236"/>
    <mergeCell ref="X236:Y236"/>
    <mergeCell ref="Z236:AA236"/>
    <mergeCell ref="AB236:AC236"/>
    <mergeCell ref="AD236:AE236"/>
    <mergeCell ref="AF236:AG236"/>
    <mergeCell ref="AH236:AI236"/>
    <mergeCell ref="AJ236:AK236"/>
    <mergeCell ref="AL236:AM236"/>
    <mergeCell ref="AN236:AO236"/>
    <mergeCell ref="AP236:AQ236"/>
    <mergeCell ref="AR236:AS236"/>
    <mergeCell ref="AR238:AS238"/>
    <mergeCell ref="AP238:AQ238"/>
    <mergeCell ref="AN238:AO238"/>
    <mergeCell ref="AL238:AM238"/>
    <mergeCell ref="AR241:AS241"/>
    <mergeCell ref="AP241:AQ241"/>
    <mergeCell ref="AN241:AO241"/>
    <mergeCell ref="AL241:AM241"/>
    <mergeCell ref="AJ241:AK241"/>
    <mergeCell ref="AH241:AI241"/>
    <mergeCell ref="AF241:AG241"/>
    <mergeCell ref="AD241:AE241"/>
    <mergeCell ref="AB241:AC241"/>
    <mergeCell ref="Z241:AA241"/>
    <mergeCell ref="X241:Y241"/>
    <mergeCell ref="V241:W241"/>
    <mergeCell ref="T241:U241"/>
    <mergeCell ref="R241:S241"/>
    <mergeCell ref="P241:Q241"/>
    <mergeCell ref="N241:O241"/>
    <mergeCell ref="L241:M241"/>
    <mergeCell ref="AN239:AO239"/>
    <mergeCell ref="AL239:AM239"/>
    <mergeCell ref="AJ239:AK239"/>
    <mergeCell ref="AH239:AI239"/>
    <mergeCell ref="AF239:AG239"/>
    <mergeCell ref="AD239:AE239"/>
    <mergeCell ref="AB239:AC239"/>
    <mergeCell ref="Z239:AA239"/>
    <mergeCell ref="X239:Y239"/>
    <mergeCell ref="V239:W239"/>
    <mergeCell ref="T239:U239"/>
    <mergeCell ref="R239:S239"/>
    <mergeCell ref="P239:Q239"/>
    <mergeCell ref="N239:O239"/>
    <mergeCell ref="L239:M239"/>
    <mergeCell ref="AR240:AS240"/>
    <mergeCell ref="AP240:AQ240"/>
    <mergeCell ref="AN240:AO240"/>
    <mergeCell ref="AL240:AM240"/>
    <mergeCell ref="AJ240:AK240"/>
    <mergeCell ref="AH240:AI240"/>
    <mergeCell ref="AF240:AG240"/>
    <mergeCell ref="AD240:AE240"/>
    <mergeCell ref="AB240:AC240"/>
    <mergeCell ref="Z240:AA240"/>
    <mergeCell ref="X240:Y240"/>
    <mergeCell ref="V240:W240"/>
    <mergeCell ref="T240:U240"/>
    <mergeCell ref="R240:S240"/>
    <mergeCell ref="P240:Q240"/>
    <mergeCell ref="N240:O240"/>
    <mergeCell ref="L240:M240"/>
    <mergeCell ref="AP239:AQ239"/>
    <mergeCell ref="AR239:AS239"/>
    <mergeCell ref="AB245:AC245"/>
    <mergeCell ref="Z245:AA245"/>
    <mergeCell ref="X245:Y245"/>
    <mergeCell ref="V245:W245"/>
    <mergeCell ref="T245:U245"/>
    <mergeCell ref="R245:S245"/>
    <mergeCell ref="P245:Q245"/>
    <mergeCell ref="N245:O245"/>
    <mergeCell ref="L245:M245"/>
    <mergeCell ref="AD242:AE242"/>
    <mergeCell ref="AB242:AC242"/>
    <mergeCell ref="Z242:AA242"/>
    <mergeCell ref="X242:Y242"/>
    <mergeCell ref="V242:W242"/>
    <mergeCell ref="T242:U242"/>
    <mergeCell ref="R242:S242"/>
    <mergeCell ref="P242:Q242"/>
    <mergeCell ref="N242:O242"/>
    <mergeCell ref="L242:M242"/>
    <mergeCell ref="AR244:AS244"/>
    <mergeCell ref="AP244:AQ244"/>
    <mergeCell ref="AN244:AO244"/>
    <mergeCell ref="AL244:AM244"/>
    <mergeCell ref="AJ244:AK244"/>
    <mergeCell ref="AH244:AI244"/>
    <mergeCell ref="AF244:AG244"/>
    <mergeCell ref="AD244:AE244"/>
    <mergeCell ref="AB244:AC244"/>
    <mergeCell ref="Z244:AA244"/>
    <mergeCell ref="X244:Y244"/>
    <mergeCell ref="V244:W244"/>
    <mergeCell ref="T244:U244"/>
    <mergeCell ref="R244:S244"/>
    <mergeCell ref="P244:Q244"/>
    <mergeCell ref="N244:O244"/>
    <mergeCell ref="P243:Q243"/>
    <mergeCell ref="R243:S243"/>
    <mergeCell ref="T243:U243"/>
    <mergeCell ref="V243:W243"/>
    <mergeCell ref="X243:Y243"/>
    <mergeCell ref="Z243:AA243"/>
    <mergeCell ref="AB243:AC243"/>
    <mergeCell ref="AD243:AE243"/>
    <mergeCell ref="AF243:AG243"/>
    <mergeCell ref="AH243:AI243"/>
    <mergeCell ref="AJ243:AK243"/>
    <mergeCell ref="AL243:AM243"/>
    <mergeCell ref="AN243:AO243"/>
    <mergeCell ref="AP243:AQ243"/>
    <mergeCell ref="AR243:AS243"/>
    <mergeCell ref="AR250:AS250"/>
    <mergeCell ref="AP250:AQ250"/>
    <mergeCell ref="AN250:AO250"/>
    <mergeCell ref="AL250:AM250"/>
    <mergeCell ref="AJ250:AK250"/>
    <mergeCell ref="AH250:AI250"/>
    <mergeCell ref="AF250:AG250"/>
    <mergeCell ref="AD250:AE250"/>
    <mergeCell ref="AB250:AC250"/>
    <mergeCell ref="Z250:AA250"/>
    <mergeCell ref="X250:Y250"/>
    <mergeCell ref="V250:W250"/>
    <mergeCell ref="T250:U250"/>
    <mergeCell ref="R250:S250"/>
    <mergeCell ref="P250:Q250"/>
    <mergeCell ref="N250:O250"/>
    <mergeCell ref="L250:M250"/>
    <mergeCell ref="AR248:AS248"/>
    <mergeCell ref="AP248:AQ248"/>
    <mergeCell ref="AN248:AO248"/>
    <mergeCell ref="AL248:AM248"/>
    <mergeCell ref="AJ248:AK248"/>
    <mergeCell ref="AH248:AI248"/>
    <mergeCell ref="AF248:AG248"/>
    <mergeCell ref="AD248:AE248"/>
    <mergeCell ref="AB248:AC248"/>
    <mergeCell ref="Z248:AA248"/>
    <mergeCell ref="X248:Y248"/>
    <mergeCell ref="V248:W248"/>
    <mergeCell ref="T248:U248"/>
    <mergeCell ref="R248:S248"/>
    <mergeCell ref="P248:Q248"/>
    <mergeCell ref="N248:O248"/>
    <mergeCell ref="L248:M248"/>
    <mergeCell ref="AR249:AS249"/>
    <mergeCell ref="AP249:AQ249"/>
    <mergeCell ref="AN249:AO249"/>
    <mergeCell ref="AL249:AM249"/>
    <mergeCell ref="AJ249:AK249"/>
    <mergeCell ref="AH249:AI249"/>
    <mergeCell ref="AF249:AG249"/>
    <mergeCell ref="AD249:AE249"/>
    <mergeCell ref="AB249:AC249"/>
    <mergeCell ref="Z249:AA249"/>
    <mergeCell ref="X249:Y249"/>
    <mergeCell ref="V249:W249"/>
    <mergeCell ref="T249:U249"/>
    <mergeCell ref="R249:S249"/>
    <mergeCell ref="P249:Q249"/>
    <mergeCell ref="N249:O249"/>
    <mergeCell ref="L249:M249"/>
    <mergeCell ref="L252:M252"/>
    <mergeCell ref="L255:M255"/>
    <mergeCell ref="Z256:AA256"/>
    <mergeCell ref="X256:Y256"/>
    <mergeCell ref="V256:W256"/>
    <mergeCell ref="T256:U256"/>
    <mergeCell ref="R256:S256"/>
    <mergeCell ref="P256:Q256"/>
    <mergeCell ref="N256:O256"/>
    <mergeCell ref="L256:M256"/>
    <mergeCell ref="AR253:AS253"/>
    <mergeCell ref="AP253:AQ253"/>
    <mergeCell ref="AN253:AO253"/>
    <mergeCell ref="AL253:AM253"/>
    <mergeCell ref="AJ253:AK253"/>
    <mergeCell ref="AH253:AI253"/>
    <mergeCell ref="AF253:AG253"/>
    <mergeCell ref="AD253:AE253"/>
    <mergeCell ref="AB253:AC253"/>
    <mergeCell ref="Z253:AA253"/>
    <mergeCell ref="X253:Y253"/>
    <mergeCell ref="V253:W253"/>
    <mergeCell ref="T253:U253"/>
    <mergeCell ref="R253:S253"/>
    <mergeCell ref="P253:Q253"/>
    <mergeCell ref="N253:O253"/>
    <mergeCell ref="L253:M253"/>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AL254:AM254"/>
    <mergeCell ref="AN254:AO254"/>
    <mergeCell ref="AP254:AQ254"/>
    <mergeCell ref="AR254:AS254"/>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AR255:AS255"/>
    <mergeCell ref="R252:S252"/>
    <mergeCell ref="P252:Q252"/>
    <mergeCell ref="N252:O252"/>
    <mergeCell ref="AR256:AS256"/>
    <mergeCell ref="AN257:AO257"/>
    <mergeCell ref="AL257:AM257"/>
    <mergeCell ref="AJ257:AK257"/>
    <mergeCell ref="AH257:AI257"/>
    <mergeCell ref="AF257:AG257"/>
    <mergeCell ref="AD257:AE257"/>
    <mergeCell ref="AB257:AC257"/>
    <mergeCell ref="Z257:AA257"/>
    <mergeCell ref="X257:Y257"/>
    <mergeCell ref="V257:W257"/>
    <mergeCell ref="T257:U257"/>
    <mergeCell ref="R257:S257"/>
    <mergeCell ref="P257:Q257"/>
    <mergeCell ref="N257:O257"/>
    <mergeCell ref="L257:M257"/>
    <mergeCell ref="AR258:AS258"/>
    <mergeCell ref="AP258:AQ258"/>
    <mergeCell ref="AN258:AO258"/>
    <mergeCell ref="AL258:AM258"/>
    <mergeCell ref="AJ258:AK258"/>
    <mergeCell ref="AH258:AI258"/>
    <mergeCell ref="AF258:AG258"/>
    <mergeCell ref="AD258:AE258"/>
    <mergeCell ref="AB258:AC258"/>
    <mergeCell ref="Z258:AA258"/>
    <mergeCell ref="X258:Y258"/>
    <mergeCell ref="V258:W258"/>
    <mergeCell ref="T258:U258"/>
    <mergeCell ref="R258:S258"/>
    <mergeCell ref="P258:Q258"/>
    <mergeCell ref="N258:O258"/>
    <mergeCell ref="L258:M258"/>
    <mergeCell ref="AP257:AQ257"/>
    <mergeCell ref="AR257:AS257"/>
    <mergeCell ref="V264:W264"/>
    <mergeCell ref="T264:U264"/>
    <mergeCell ref="R264:S264"/>
    <mergeCell ref="P264:Q264"/>
    <mergeCell ref="N264:O264"/>
    <mergeCell ref="L264:M264"/>
    <mergeCell ref="AD261:AE261"/>
    <mergeCell ref="AB261:AC261"/>
    <mergeCell ref="Z261:AA261"/>
    <mergeCell ref="X261:Y261"/>
    <mergeCell ref="V261:W261"/>
    <mergeCell ref="T261:U261"/>
    <mergeCell ref="R261:S261"/>
    <mergeCell ref="P261:Q261"/>
    <mergeCell ref="N261:O261"/>
    <mergeCell ref="L261:M261"/>
    <mergeCell ref="AR263:AS263"/>
    <mergeCell ref="AP263:AQ263"/>
    <mergeCell ref="AN263:AO263"/>
    <mergeCell ref="AL263:AM263"/>
    <mergeCell ref="AJ263:AK263"/>
    <mergeCell ref="AH263:AI263"/>
    <mergeCell ref="AF263:AG263"/>
    <mergeCell ref="AD263:AE263"/>
    <mergeCell ref="AB263:AC263"/>
    <mergeCell ref="Z263:AA263"/>
    <mergeCell ref="X263:Y263"/>
    <mergeCell ref="V263:W263"/>
    <mergeCell ref="T263:U263"/>
    <mergeCell ref="R263:S263"/>
    <mergeCell ref="P263:Q263"/>
    <mergeCell ref="N263:O263"/>
    <mergeCell ref="AR260:AS260"/>
    <mergeCell ref="AP260:AQ260"/>
    <mergeCell ref="AN260:AO260"/>
    <mergeCell ref="AL260:AM260"/>
    <mergeCell ref="AJ260:AK260"/>
    <mergeCell ref="AH260:AI260"/>
    <mergeCell ref="AF260:AG260"/>
    <mergeCell ref="AD260:AE260"/>
    <mergeCell ref="AB260:AC260"/>
    <mergeCell ref="Z260:AA260"/>
    <mergeCell ref="X260:Y260"/>
    <mergeCell ref="V260:W260"/>
    <mergeCell ref="T260:U260"/>
    <mergeCell ref="R260:S260"/>
    <mergeCell ref="P260:Q260"/>
    <mergeCell ref="N260:O260"/>
    <mergeCell ref="L260:M260"/>
    <mergeCell ref="AR269:AS269"/>
    <mergeCell ref="AP269:AQ269"/>
    <mergeCell ref="AN269:AO269"/>
    <mergeCell ref="AL269:AM269"/>
    <mergeCell ref="AJ269:AK269"/>
    <mergeCell ref="AH269:AI269"/>
    <mergeCell ref="AF269:AG269"/>
    <mergeCell ref="AD269:AE269"/>
    <mergeCell ref="AB269:AC269"/>
    <mergeCell ref="Z269:AA269"/>
    <mergeCell ref="X269:Y269"/>
    <mergeCell ref="V269:W269"/>
    <mergeCell ref="T269:U269"/>
    <mergeCell ref="R269:S269"/>
    <mergeCell ref="P269:Q269"/>
    <mergeCell ref="N269:O269"/>
    <mergeCell ref="L269:M269"/>
    <mergeCell ref="AR267:AS267"/>
    <mergeCell ref="AP267:AQ267"/>
    <mergeCell ref="AN267:AO267"/>
    <mergeCell ref="AL267:AM267"/>
    <mergeCell ref="AJ267:AK267"/>
    <mergeCell ref="AH267:AI267"/>
    <mergeCell ref="AF267:AG267"/>
    <mergeCell ref="AD267:AE267"/>
    <mergeCell ref="AB267:AC267"/>
    <mergeCell ref="Z267:AA267"/>
    <mergeCell ref="X267:Y267"/>
    <mergeCell ref="V267:W267"/>
    <mergeCell ref="T267:U267"/>
    <mergeCell ref="R267:S267"/>
    <mergeCell ref="P267:Q267"/>
    <mergeCell ref="N267:O267"/>
    <mergeCell ref="L267:M267"/>
    <mergeCell ref="AR268:AS268"/>
    <mergeCell ref="AP268:AQ268"/>
    <mergeCell ref="AN268:AO268"/>
    <mergeCell ref="AL268:AM268"/>
    <mergeCell ref="AJ268:AK268"/>
    <mergeCell ref="AH268:AI268"/>
    <mergeCell ref="AF268:AG268"/>
    <mergeCell ref="AD268:AE268"/>
    <mergeCell ref="AB268:AC268"/>
    <mergeCell ref="Z268:AA268"/>
    <mergeCell ref="X268:Y268"/>
    <mergeCell ref="V268:W268"/>
    <mergeCell ref="T268:U268"/>
    <mergeCell ref="R268:S268"/>
    <mergeCell ref="P268:Q268"/>
    <mergeCell ref="N268:O268"/>
    <mergeCell ref="L268:M268"/>
    <mergeCell ref="AR271:AS271"/>
    <mergeCell ref="AP271:AQ271"/>
    <mergeCell ref="AN271:AO271"/>
    <mergeCell ref="AL271:AM271"/>
    <mergeCell ref="AJ271:AK271"/>
    <mergeCell ref="AH271:AI271"/>
    <mergeCell ref="AF271:AG271"/>
    <mergeCell ref="AD271:AE271"/>
    <mergeCell ref="AB271:AC271"/>
    <mergeCell ref="Z271:AA271"/>
    <mergeCell ref="X271:Y271"/>
    <mergeCell ref="V271:W271"/>
    <mergeCell ref="T271:U271"/>
    <mergeCell ref="R271:S271"/>
    <mergeCell ref="P271:Q271"/>
    <mergeCell ref="N271:O271"/>
    <mergeCell ref="L271:M271"/>
    <mergeCell ref="L274:M274"/>
    <mergeCell ref="Z275:AA275"/>
    <mergeCell ref="X275:Y275"/>
    <mergeCell ref="V275:W275"/>
    <mergeCell ref="T275:U275"/>
    <mergeCell ref="R275:S275"/>
    <mergeCell ref="P275:Q275"/>
    <mergeCell ref="N275:O275"/>
    <mergeCell ref="L275:M275"/>
    <mergeCell ref="AR272:AS272"/>
    <mergeCell ref="AP272:AQ272"/>
    <mergeCell ref="AN272:AO272"/>
    <mergeCell ref="AL272:AM272"/>
    <mergeCell ref="AJ272:AK272"/>
    <mergeCell ref="AH272:AI272"/>
    <mergeCell ref="AF272:AG272"/>
    <mergeCell ref="AD272:AE272"/>
    <mergeCell ref="AB272:AC272"/>
    <mergeCell ref="Z272:AA272"/>
    <mergeCell ref="X272:Y272"/>
    <mergeCell ref="V272:W272"/>
    <mergeCell ref="T272:U272"/>
    <mergeCell ref="R272:S272"/>
    <mergeCell ref="P272:Q272"/>
    <mergeCell ref="N272:O272"/>
    <mergeCell ref="L272:M272"/>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R275:AS275"/>
    <mergeCell ref="AP275:AQ275"/>
    <mergeCell ref="AN275:AO275"/>
    <mergeCell ref="AL275:AM275"/>
    <mergeCell ref="AR278:AS278"/>
    <mergeCell ref="AP278:AQ278"/>
    <mergeCell ref="AN278:AO278"/>
    <mergeCell ref="AL278:AM278"/>
    <mergeCell ref="AJ278:AK278"/>
    <mergeCell ref="AH278:AI278"/>
    <mergeCell ref="AF278:AG278"/>
    <mergeCell ref="AD278:AE278"/>
    <mergeCell ref="AB278:AC278"/>
    <mergeCell ref="Z278:AA278"/>
    <mergeCell ref="X278:Y278"/>
    <mergeCell ref="V278:W278"/>
    <mergeCell ref="T278:U278"/>
    <mergeCell ref="R278:S278"/>
    <mergeCell ref="P278:Q278"/>
    <mergeCell ref="N278:O278"/>
    <mergeCell ref="L278:M278"/>
    <mergeCell ref="AN276:AO276"/>
    <mergeCell ref="AL276:AM276"/>
    <mergeCell ref="AJ276:AK276"/>
    <mergeCell ref="AH276:AI276"/>
    <mergeCell ref="AF276:AG276"/>
    <mergeCell ref="AD276:AE276"/>
    <mergeCell ref="AB276:AC276"/>
    <mergeCell ref="Z276:AA276"/>
    <mergeCell ref="X276:Y276"/>
    <mergeCell ref="V276:W276"/>
    <mergeCell ref="T276:U276"/>
    <mergeCell ref="R276:S276"/>
    <mergeCell ref="P276:Q276"/>
    <mergeCell ref="N276:O276"/>
    <mergeCell ref="L276:M276"/>
    <mergeCell ref="AR277:AS277"/>
    <mergeCell ref="AP277:AQ277"/>
    <mergeCell ref="AN277:AO277"/>
    <mergeCell ref="AL277:AM277"/>
    <mergeCell ref="AJ277:AK277"/>
    <mergeCell ref="AH277:AI277"/>
    <mergeCell ref="AF277:AG277"/>
    <mergeCell ref="AD277:AE277"/>
    <mergeCell ref="AB277:AC277"/>
    <mergeCell ref="Z277:AA277"/>
    <mergeCell ref="X277:Y277"/>
    <mergeCell ref="V277:W277"/>
    <mergeCell ref="T277:U277"/>
    <mergeCell ref="R277:S277"/>
    <mergeCell ref="P277:Q277"/>
    <mergeCell ref="N277:O277"/>
    <mergeCell ref="L277:M277"/>
    <mergeCell ref="AP276:AQ276"/>
    <mergeCell ref="AR276:AS276"/>
    <mergeCell ref="AJ288:AK288"/>
    <mergeCell ref="AL288:AM288"/>
    <mergeCell ref="AN288:AO288"/>
    <mergeCell ref="AP288:AQ288"/>
    <mergeCell ref="AR288:AS288"/>
    <mergeCell ref="AR282:AS282"/>
    <mergeCell ref="AP282:AQ282"/>
    <mergeCell ref="AN282:AO282"/>
    <mergeCell ref="AL282:AM282"/>
    <mergeCell ref="AJ282:AK282"/>
    <mergeCell ref="AH282:AI282"/>
    <mergeCell ref="AF282:AG282"/>
    <mergeCell ref="AD282:AE282"/>
    <mergeCell ref="AB282:AC282"/>
    <mergeCell ref="Z282:AA282"/>
    <mergeCell ref="X282:Y282"/>
    <mergeCell ref="V282:W282"/>
    <mergeCell ref="T282:U282"/>
    <mergeCell ref="R282:S282"/>
    <mergeCell ref="P282:Q282"/>
    <mergeCell ref="N282:O282"/>
    <mergeCell ref="L282:M282"/>
    <mergeCell ref="AD279:AE279"/>
    <mergeCell ref="AB279:AC279"/>
    <mergeCell ref="Z279:AA279"/>
    <mergeCell ref="X279:Y279"/>
    <mergeCell ref="V279:W279"/>
    <mergeCell ref="T279:U279"/>
    <mergeCell ref="R279:S279"/>
    <mergeCell ref="P279:Q279"/>
    <mergeCell ref="N279:O279"/>
    <mergeCell ref="L279:M279"/>
    <mergeCell ref="AR281:AS281"/>
    <mergeCell ref="AP281:AQ281"/>
    <mergeCell ref="AN281:AO281"/>
    <mergeCell ref="AL281:AM281"/>
    <mergeCell ref="AJ281:AK281"/>
    <mergeCell ref="AH281:AI281"/>
    <mergeCell ref="AF281:AG281"/>
    <mergeCell ref="AD281:AE281"/>
    <mergeCell ref="AB281:AC281"/>
    <mergeCell ref="Z281:AA281"/>
    <mergeCell ref="X281:Y281"/>
    <mergeCell ref="V281:W281"/>
    <mergeCell ref="T281:U281"/>
    <mergeCell ref="R281:S281"/>
    <mergeCell ref="P281:Q281"/>
    <mergeCell ref="N281:O281"/>
    <mergeCell ref="P280:Q280"/>
    <mergeCell ref="R280:S280"/>
    <mergeCell ref="T280:U280"/>
    <mergeCell ref="V280:W280"/>
    <mergeCell ref="X280:Y280"/>
    <mergeCell ref="Z280:AA280"/>
    <mergeCell ref="AB280:AC280"/>
    <mergeCell ref="AD280:AE280"/>
    <mergeCell ref="AF280:AG280"/>
    <mergeCell ref="AH280:AI280"/>
    <mergeCell ref="AJ280:AK280"/>
    <mergeCell ref="AL280:AM280"/>
    <mergeCell ref="AN280:AO280"/>
    <mergeCell ref="AP280:AQ280"/>
    <mergeCell ref="AR280:AS280"/>
    <mergeCell ref="AR287:AS287"/>
    <mergeCell ref="AP287:AQ287"/>
    <mergeCell ref="AN287:AO287"/>
    <mergeCell ref="AL287:AM287"/>
    <mergeCell ref="AJ287:AK287"/>
    <mergeCell ref="AH287:AI287"/>
    <mergeCell ref="AF287:AG287"/>
    <mergeCell ref="AD287:AE287"/>
    <mergeCell ref="AB287:AC287"/>
    <mergeCell ref="Z287:AA287"/>
    <mergeCell ref="X287:Y287"/>
    <mergeCell ref="V287:W287"/>
    <mergeCell ref="T287:U287"/>
    <mergeCell ref="R287:S287"/>
    <mergeCell ref="P287:Q287"/>
    <mergeCell ref="N287:O287"/>
    <mergeCell ref="L287:M287"/>
    <mergeCell ref="AR285:AS285"/>
    <mergeCell ref="AP285:AQ285"/>
    <mergeCell ref="AN285:AO285"/>
    <mergeCell ref="AL285:AM285"/>
    <mergeCell ref="AJ285:AK285"/>
    <mergeCell ref="AH285:AI285"/>
    <mergeCell ref="AF285:AG285"/>
    <mergeCell ref="AD285:AE285"/>
    <mergeCell ref="AB285:AC285"/>
    <mergeCell ref="Z285:AA285"/>
    <mergeCell ref="X285:Y285"/>
    <mergeCell ref="V285:W285"/>
    <mergeCell ref="T285:U285"/>
    <mergeCell ref="R285:S285"/>
    <mergeCell ref="P285:Q285"/>
    <mergeCell ref="N285:O285"/>
    <mergeCell ref="L285:M285"/>
    <mergeCell ref="AR286:AS286"/>
    <mergeCell ref="AP286:AQ286"/>
    <mergeCell ref="AN286:AO286"/>
    <mergeCell ref="AL286:AM286"/>
    <mergeCell ref="AJ286:AK286"/>
    <mergeCell ref="AH286:AI286"/>
    <mergeCell ref="AF286:AG286"/>
    <mergeCell ref="AD286:AE286"/>
    <mergeCell ref="AB286:AC286"/>
    <mergeCell ref="Z286:AA286"/>
    <mergeCell ref="X286:Y286"/>
    <mergeCell ref="V286:W286"/>
    <mergeCell ref="T286:U286"/>
    <mergeCell ref="R286:S286"/>
    <mergeCell ref="P286:Q286"/>
    <mergeCell ref="N286:O286"/>
    <mergeCell ref="L286:M286"/>
    <mergeCell ref="AB295:AC295"/>
    <mergeCell ref="Z295:AA295"/>
    <mergeCell ref="X295:Y295"/>
    <mergeCell ref="V295:W295"/>
    <mergeCell ref="T295:U295"/>
    <mergeCell ref="R295:S295"/>
    <mergeCell ref="P295:Q295"/>
    <mergeCell ref="N295:O295"/>
    <mergeCell ref="L295:M295"/>
    <mergeCell ref="AR289:AS289"/>
    <mergeCell ref="AP289:AQ289"/>
    <mergeCell ref="AN289:AO289"/>
    <mergeCell ref="AL289:AM289"/>
    <mergeCell ref="AJ289:AK289"/>
    <mergeCell ref="AH289:AI289"/>
    <mergeCell ref="AF289:AG289"/>
    <mergeCell ref="AD289:AE289"/>
    <mergeCell ref="AB289:AC289"/>
    <mergeCell ref="Z289:AA289"/>
    <mergeCell ref="X289:Y289"/>
    <mergeCell ref="V289:W289"/>
    <mergeCell ref="T289:U289"/>
    <mergeCell ref="R289:S289"/>
    <mergeCell ref="P289:Q289"/>
    <mergeCell ref="N289:O289"/>
    <mergeCell ref="L289:M289"/>
    <mergeCell ref="L292:M292"/>
    <mergeCell ref="Z293:AA293"/>
    <mergeCell ref="X293:Y293"/>
    <mergeCell ref="V293:W293"/>
    <mergeCell ref="T293:U293"/>
    <mergeCell ref="R293:S293"/>
    <mergeCell ref="P293:Q293"/>
    <mergeCell ref="N293:O293"/>
    <mergeCell ref="L293:M293"/>
    <mergeCell ref="AR290:AS290"/>
    <mergeCell ref="AP290:AQ290"/>
    <mergeCell ref="AN290:AO290"/>
    <mergeCell ref="AL290:AM290"/>
    <mergeCell ref="AJ290:AK290"/>
    <mergeCell ref="AH290:AI290"/>
    <mergeCell ref="AF290:AG290"/>
    <mergeCell ref="AD290:AE290"/>
    <mergeCell ref="AB290:AC290"/>
    <mergeCell ref="Z290:AA290"/>
    <mergeCell ref="X290:Y290"/>
    <mergeCell ref="V290:W290"/>
    <mergeCell ref="T290:U290"/>
    <mergeCell ref="R290:S290"/>
    <mergeCell ref="P290:Q290"/>
    <mergeCell ref="N290:O290"/>
    <mergeCell ref="L290:M290"/>
    <mergeCell ref="N292:O292"/>
    <mergeCell ref="P292:Q292"/>
    <mergeCell ref="R292:S292"/>
    <mergeCell ref="T292:U292"/>
    <mergeCell ref="V292:W292"/>
    <mergeCell ref="X292:Y292"/>
    <mergeCell ref="Z292:AA292"/>
    <mergeCell ref="AB292:AC292"/>
    <mergeCell ref="AD292:AE292"/>
    <mergeCell ref="AF292:AG292"/>
    <mergeCell ref="AH292:AI292"/>
    <mergeCell ref="AJ292:AK292"/>
    <mergeCell ref="AH300:AI300"/>
    <mergeCell ref="AF300:AG300"/>
    <mergeCell ref="AD300:AE300"/>
    <mergeCell ref="AB300:AC300"/>
    <mergeCell ref="Z300:AA300"/>
    <mergeCell ref="X300:Y300"/>
    <mergeCell ref="V300:W300"/>
    <mergeCell ref="T300:U300"/>
    <mergeCell ref="R300:S300"/>
    <mergeCell ref="P300:Q300"/>
    <mergeCell ref="N300:O300"/>
    <mergeCell ref="L300:M300"/>
    <mergeCell ref="AD297:AE297"/>
    <mergeCell ref="AB297:AC297"/>
    <mergeCell ref="Z297:AA297"/>
    <mergeCell ref="X297:Y297"/>
    <mergeCell ref="V297:W297"/>
    <mergeCell ref="T297:U297"/>
    <mergeCell ref="R297:S297"/>
    <mergeCell ref="AR296:AS296"/>
    <mergeCell ref="AP296:AQ296"/>
    <mergeCell ref="AN296:AO296"/>
    <mergeCell ref="AL296:AM296"/>
    <mergeCell ref="AJ296:AK296"/>
    <mergeCell ref="AH296:AI296"/>
    <mergeCell ref="AF296:AG296"/>
    <mergeCell ref="AD296:AE296"/>
    <mergeCell ref="AB296:AC296"/>
    <mergeCell ref="Z296:AA296"/>
    <mergeCell ref="X296:Y296"/>
    <mergeCell ref="V296:W296"/>
    <mergeCell ref="T296:U296"/>
    <mergeCell ref="R296:S296"/>
    <mergeCell ref="P296:Q296"/>
    <mergeCell ref="N296:O296"/>
    <mergeCell ref="L296:M296"/>
    <mergeCell ref="L298:M298"/>
    <mergeCell ref="N298:O298"/>
    <mergeCell ref="AR303:AS303"/>
    <mergeCell ref="AP303:AQ303"/>
    <mergeCell ref="AN303:AO303"/>
    <mergeCell ref="AL303:AM303"/>
    <mergeCell ref="AJ303:AK303"/>
    <mergeCell ref="AH303:AI303"/>
    <mergeCell ref="AF303:AG303"/>
    <mergeCell ref="AD303:AE303"/>
    <mergeCell ref="AB303:AC303"/>
    <mergeCell ref="Z303:AA303"/>
    <mergeCell ref="X303:Y303"/>
    <mergeCell ref="V303:W303"/>
    <mergeCell ref="T303:U303"/>
    <mergeCell ref="R303:S303"/>
    <mergeCell ref="P303:Q303"/>
    <mergeCell ref="N303:O303"/>
    <mergeCell ref="L303:M303"/>
    <mergeCell ref="AR304:AS304"/>
    <mergeCell ref="AP304:AQ304"/>
    <mergeCell ref="AN304:AO304"/>
    <mergeCell ref="AL304:AM304"/>
    <mergeCell ref="AJ304:AK304"/>
    <mergeCell ref="AH304:AI304"/>
    <mergeCell ref="AF304:AG304"/>
    <mergeCell ref="AD304:AE304"/>
    <mergeCell ref="AB304:AC304"/>
    <mergeCell ref="Z304:AA304"/>
    <mergeCell ref="X304:Y304"/>
    <mergeCell ref="V304:W304"/>
    <mergeCell ref="T304:U304"/>
    <mergeCell ref="R304:S304"/>
    <mergeCell ref="P304:Q304"/>
    <mergeCell ref="N304:O304"/>
    <mergeCell ref="L304:M304"/>
    <mergeCell ref="BD159:BE159"/>
    <mergeCell ref="BB159:BC159"/>
    <mergeCell ref="AZ159:BA159"/>
    <mergeCell ref="AX159:AY159"/>
    <mergeCell ref="AV159:AW159"/>
    <mergeCell ref="AT159:AU159"/>
    <mergeCell ref="BP152:BQ152"/>
    <mergeCell ref="BN152:BO152"/>
    <mergeCell ref="BL152:BM152"/>
    <mergeCell ref="BJ152:BK152"/>
    <mergeCell ref="BH152:BI152"/>
    <mergeCell ref="BF152:BG152"/>
    <mergeCell ref="BD152:BE152"/>
    <mergeCell ref="BB152:BC152"/>
    <mergeCell ref="AZ152:BA152"/>
    <mergeCell ref="AX152:AY152"/>
    <mergeCell ref="AV152:AW152"/>
    <mergeCell ref="AT152:AU152"/>
    <mergeCell ref="BD153:BE153"/>
    <mergeCell ref="BB153:BC153"/>
    <mergeCell ref="AZ153:BA153"/>
    <mergeCell ref="AX153:AY153"/>
    <mergeCell ref="AV153:AW153"/>
    <mergeCell ref="AT153:AU153"/>
    <mergeCell ref="AT154:AU154"/>
    <mergeCell ref="AV154:AW154"/>
    <mergeCell ref="AX154:AY154"/>
    <mergeCell ref="AZ154:BA154"/>
    <mergeCell ref="BB154:BC154"/>
    <mergeCell ref="BD154:BE154"/>
    <mergeCell ref="BF154:BG154"/>
    <mergeCell ref="BH154:BI154"/>
    <mergeCell ref="BJ154:BK154"/>
    <mergeCell ref="BL154:BM154"/>
    <mergeCell ref="BN154:BO154"/>
    <mergeCell ref="BP154:BQ154"/>
    <mergeCell ref="AT157:AU157"/>
    <mergeCell ref="AV157:AW157"/>
    <mergeCell ref="AX157:AY157"/>
    <mergeCell ref="AZ157:BA157"/>
    <mergeCell ref="BB157:BC157"/>
    <mergeCell ref="BD157:BE157"/>
    <mergeCell ref="BF157:BG157"/>
    <mergeCell ref="BH157:BI157"/>
    <mergeCell ref="BJ157:BK157"/>
    <mergeCell ref="BL157:BM157"/>
    <mergeCell ref="BN157:BO157"/>
    <mergeCell ref="BP157:BQ157"/>
    <mergeCell ref="BD155:BE155"/>
    <mergeCell ref="BF155:BG155"/>
    <mergeCell ref="BH155:BI155"/>
    <mergeCell ref="BJ155:BK155"/>
    <mergeCell ref="BL155:BM155"/>
    <mergeCell ref="BN155:BO155"/>
    <mergeCell ref="BP155:BQ155"/>
    <mergeCell ref="AT156:AU156"/>
    <mergeCell ref="AV156:AW156"/>
    <mergeCell ref="AX156:AY156"/>
    <mergeCell ref="AZ156:BA156"/>
    <mergeCell ref="BB156:BC156"/>
    <mergeCell ref="BD156:BE156"/>
    <mergeCell ref="BF156:BG156"/>
    <mergeCell ref="BH156:BI156"/>
    <mergeCell ref="BJ156:BK156"/>
    <mergeCell ref="BD170:BE170"/>
    <mergeCell ref="BB170:BC170"/>
    <mergeCell ref="AZ170:BA170"/>
    <mergeCell ref="AX170:AY170"/>
    <mergeCell ref="AV170:AW170"/>
    <mergeCell ref="AT170:AU170"/>
    <mergeCell ref="BD171:BE171"/>
    <mergeCell ref="BB171:BC171"/>
    <mergeCell ref="AZ171:BA171"/>
    <mergeCell ref="AX171:AY171"/>
    <mergeCell ref="AV171:AW171"/>
    <mergeCell ref="AT171:AU171"/>
    <mergeCell ref="BD168:BE168"/>
    <mergeCell ref="BB168:BC168"/>
    <mergeCell ref="AZ168:BA168"/>
    <mergeCell ref="AX168:AY168"/>
    <mergeCell ref="AV168:AW168"/>
    <mergeCell ref="AT168:AU168"/>
    <mergeCell ref="BF166:BG166"/>
    <mergeCell ref="BD166:BE166"/>
    <mergeCell ref="BB166:BC166"/>
    <mergeCell ref="AZ166:BA166"/>
    <mergeCell ref="AX166:AY166"/>
    <mergeCell ref="AV166:AW166"/>
    <mergeCell ref="AT166:AU166"/>
    <mergeCell ref="BP163:BQ163"/>
    <mergeCell ref="BN163:BO163"/>
    <mergeCell ref="BL163:BM163"/>
    <mergeCell ref="BJ163:BK163"/>
    <mergeCell ref="BH163:BI163"/>
    <mergeCell ref="BF163:BG163"/>
    <mergeCell ref="BD163:BE163"/>
    <mergeCell ref="BB163:BC163"/>
    <mergeCell ref="AZ163:BA163"/>
    <mergeCell ref="AX163:AY163"/>
    <mergeCell ref="AV163:AW163"/>
    <mergeCell ref="AT163:AU163"/>
    <mergeCell ref="BH166:BI166"/>
    <mergeCell ref="BJ166:BK166"/>
    <mergeCell ref="BL166:BM166"/>
    <mergeCell ref="BN166:BO166"/>
    <mergeCell ref="BP166:BQ166"/>
    <mergeCell ref="AT169:AU169"/>
    <mergeCell ref="AV169:AW169"/>
    <mergeCell ref="AX169:AY169"/>
    <mergeCell ref="AZ169:BA169"/>
    <mergeCell ref="BB169:BC169"/>
    <mergeCell ref="BD169:BE169"/>
    <mergeCell ref="BF169:BG169"/>
    <mergeCell ref="BH169:BI169"/>
    <mergeCell ref="BJ169:BK169"/>
    <mergeCell ref="BL169:BM169"/>
    <mergeCell ref="BN169:BO169"/>
    <mergeCell ref="BP169:BQ169"/>
    <mergeCell ref="BF171:BG171"/>
    <mergeCell ref="BH171:BI171"/>
    <mergeCell ref="BJ171:BK171"/>
    <mergeCell ref="BL171:BM171"/>
    <mergeCell ref="BN171:BO171"/>
    <mergeCell ref="BP171:BQ171"/>
    <mergeCell ref="BL181:BM181"/>
    <mergeCell ref="BJ181:BK181"/>
    <mergeCell ref="BH181:BI181"/>
    <mergeCell ref="BF181:BG181"/>
    <mergeCell ref="BD181:BE181"/>
    <mergeCell ref="BB181:BC181"/>
    <mergeCell ref="AZ181:BA181"/>
    <mergeCell ref="AX181:AY181"/>
    <mergeCell ref="AV181:AW181"/>
    <mergeCell ref="AT181:AU181"/>
    <mergeCell ref="BP177:BQ177"/>
    <mergeCell ref="BN177:BO177"/>
    <mergeCell ref="BL177:BM177"/>
    <mergeCell ref="BJ177:BK177"/>
    <mergeCell ref="BH177:BI177"/>
    <mergeCell ref="BF177:BG177"/>
    <mergeCell ref="BD180:BE180"/>
    <mergeCell ref="BB180:BC180"/>
    <mergeCell ref="AZ180:BA180"/>
    <mergeCell ref="AX180:AY180"/>
    <mergeCell ref="AV180:AW180"/>
    <mergeCell ref="AT180:AU180"/>
    <mergeCell ref="BD177:BE177"/>
    <mergeCell ref="BB177:BC177"/>
    <mergeCell ref="AZ177:BA177"/>
    <mergeCell ref="AX177:AY177"/>
    <mergeCell ref="AV177:AW177"/>
    <mergeCell ref="AT177:AU177"/>
    <mergeCell ref="AT179:AU179"/>
    <mergeCell ref="AV179:AW179"/>
    <mergeCell ref="AX179:AY179"/>
    <mergeCell ref="AZ179:BA179"/>
    <mergeCell ref="BB179:BC179"/>
    <mergeCell ref="BD179:BE179"/>
    <mergeCell ref="BF179:BG179"/>
    <mergeCell ref="BH179:BI179"/>
    <mergeCell ref="BJ179:BK179"/>
    <mergeCell ref="BL179:BM179"/>
    <mergeCell ref="BN179:BO179"/>
    <mergeCell ref="BP179:BQ179"/>
    <mergeCell ref="BD198:BE198"/>
    <mergeCell ref="BB198:BC198"/>
    <mergeCell ref="AZ198:BA198"/>
    <mergeCell ref="AX198:AY198"/>
    <mergeCell ref="AV198:AW198"/>
    <mergeCell ref="AT198:AU198"/>
    <mergeCell ref="BD195:BE195"/>
    <mergeCell ref="BB195:BC195"/>
    <mergeCell ref="AZ195:BA195"/>
    <mergeCell ref="AX195:AY195"/>
    <mergeCell ref="AV195:AW195"/>
    <mergeCell ref="AT195:AU195"/>
    <mergeCell ref="BF193:BG193"/>
    <mergeCell ref="BD193:BE193"/>
    <mergeCell ref="BB193:BC193"/>
    <mergeCell ref="AZ193:BA193"/>
    <mergeCell ref="AX193:AY193"/>
    <mergeCell ref="AV193:AW193"/>
    <mergeCell ref="AT193:AU193"/>
    <mergeCell ref="BP190:BQ190"/>
    <mergeCell ref="BN190:BO190"/>
    <mergeCell ref="BL190:BM190"/>
    <mergeCell ref="BJ190:BK190"/>
    <mergeCell ref="BH190:BI190"/>
    <mergeCell ref="BF190:BG190"/>
    <mergeCell ref="BD190:BE190"/>
    <mergeCell ref="BB190:BC190"/>
    <mergeCell ref="AZ190:BA190"/>
    <mergeCell ref="AX190:AY190"/>
    <mergeCell ref="AV190:AW190"/>
    <mergeCell ref="AT190:AU190"/>
    <mergeCell ref="BH193:BI193"/>
    <mergeCell ref="BJ193:BK193"/>
    <mergeCell ref="BL193:BM193"/>
    <mergeCell ref="BN193:BO193"/>
    <mergeCell ref="BP193:BQ193"/>
    <mergeCell ref="BF184:BG184"/>
    <mergeCell ref="BN181:BO181"/>
    <mergeCell ref="BD213:BE213"/>
    <mergeCell ref="BB213:BC213"/>
    <mergeCell ref="AZ213:BA213"/>
    <mergeCell ref="AX213:AY213"/>
    <mergeCell ref="AV213:AW213"/>
    <mergeCell ref="AT213:AU213"/>
    <mergeCell ref="BF211:BG211"/>
    <mergeCell ref="BD211:BE211"/>
    <mergeCell ref="BB211:BC211"/>
    <mergeCell ref="AZ211:BA211"/>
    <mergeCell ref="AX211:AY211"/>
    <mergeCell ref="AV211:AW211"/>
    <mergeCell ref="AT211:AU211"/>
    <mergeCell ref="BP208:BQ208"/>
    <mergeCell ref="BN208:BO208"/>
    <mergeCell ref="BL208:BM208"/>
    <mergeCell ref="BJ208:BK208"/>
    <mergeCell ref="BH208:BI208"/>
    <mergeCell ref="BF208:BG208"/>
    <mergeCell ref="BD208:BE208"/>
    <mergeCell ref="BB208:BC208"/>
    <mergeCell ref="AZ208:BA208"/>
    <mergeCell ref="AX208:AY208"/>
    <mergeCell ref="AV208:AW208"/>
    <mergeCell ref="AT208:AU208"/>
    <mergeCell ref="BP204:BQ204"/>
    <mergeCell ref="BN204:BO204"/>
    <mergeCell ref="BL204:BM204"/>
    <mergeCell ref="BJ204:BK204"/>
    <mergeCell ref="BH204:BI204"/>
    <mergeCell ref="BF204:BG204"/>
    <mergeCell ref="BD207:BE207"/>
    <mergeCell ref="BB207:BC207"/>
    <mergeCell ref="AZ207:BA207"/>
    <mergeCell ref="AX207:AY207"/>
    <mergeCell ref="AV207:AW207"/>
    <mergeCell ref="AT207:AU207"/>
    <mergeCell ref="BD204:BE204"/>
    <mergeCell ref="BB204:BC204"/>
    <mergeCell ref="AZ204:BA204"/>
    <mergeCell ref="AX204:AY204"/>
    <mergeCell ref="AV204:AW204"/>
    <mergeCell ref="AT204:AU204"/>
    <mergeCell ref="AT206:AU206"/>
    <mergeCell ref="AV206:AW206"/>
    <mergeCell ref="AX206:AY206"/>
    <mergeCell ref="AZ206:BA206"/>
    <mergeCell ref="BB206:BC206"/>
    <mergeCell ref="BD206:BE206"/>
    <mergeCell ref="BF206:BG206"/>
    <mergeCell ref="BD186:BE186"/>
    <mergeCell ref="BB186:BC186"/>
    <mergeCell ref="AZ186:BA186"/>
    <mergeCell ref="AX186:AY186"/>
    <mergeCell ref="AV186:AW186"/>
    <mergeCell ref="AT186:AU186"/>
    <mergeCell ref="BD197:BE197"/>
    <mergeCell ref="BB197:BC197"/>
    <mergeCell ref="AZ197:BA197"/>
    <mergeCell ref="AX197:AY197"/>
    <mergeCell ref="AV197:AW197"/>
    <mergeCell ref="AT197:AU197"/>
    <mergeCell ref="BH206:BI206"/>
    <mergeCell ref="BJ206:BK206"/>
    <mergeCell ref="BL206:BM206"/>
    <mergeCell ref="BN206:BO206"/>
    <mergeCell ref="BP206:BQ206"/>
    <mergeCell ref="BH211:BI211"/>
    <mergeCell ref="BJ211:BK211"/>
    <mergeCell ref="BL211:BM211"/>
    <mergeCell ref="BN211:BO211"/>
    <mergeCell ref="BP211:BQ211"/>
    <mergeCell ref="BD222:BE222"/>
    <mergeCell ref="BB222:BC222"/>
    <mergeCell ref="AZ222:BA222"/>
    <mergeCell ref="AX222:AY222"/>
    <mergeCell ref="AV222:AW222"/>
    <mergeCell ref="AT222:AU222"/>
    <mergeCell ref="BP215:BQ215"/>
    <mergeCell ref="BN215:BO215"/>
    <mergeCell ref="BL215:BM215"/>
    <mergeCell ref="BJ215:BK215"/>
    <mergeCell ref="BH215:BI215"/>
    <mergeCell ref="BF215:BG215"/>
    <mergeCell ref="BD215:BE215"/>
    <mergeCell ref="BB215:BC215"/>
    <mergeCell ref="AZ215:BA215"/>
    <mergeCell ref="AX215:AY215"/>
    <mergeCell ref="AV215:AW215"/>
    <mergeCell ref="AT215:AU215"/>
    <mergeCell ref="BD216:BE216"/>
    <mergeCell ref="BB216:BC216"/>
    <mergeCell ref="AZ216:BA216"/>
    <mergeCell ref="AX216:AY216"/>
    <mergeCell ref="AV216:AW216"/>
    <mergeCell ref="AT216:AU216"/>
    <mergeCell ref="AT217:AU217"/>
    <mergeCell ref="AV217:AW217"/>
    <mergeCell ref="AX217:AY217"/>
    <mergeCell ref="AZ217:BA217"/>
    <mergeCell ref="BB217:BC217"/>
    <mergeCell ref="BD217:BE217"/>
    <mergeCell ref="BF217:BG217"/>
    <mergeCell ref="BH217:BI217"/>
    <mergeCell ref="BJ217:BK217"/>
    <mergeCell ref="BL217:BM217"/>
    <mergeCell ref="BN217:BO217"/>
    <mergeCell ref="BP217:BQ217"/>
    <mergeCell ref="AT220:AU220"/>
    <mergeCell ref="AV220:AW220"/>
    <mergeCell ref="AX220:AY220"/>
    <mergeCell ref="AZ220:BA220"/>
    <mergeCell ref="BB220:BC220"/>
    <mergeCell ref="BD220:BE220"/>
    <mergeCell ref="BF220:BG220"/>
    <mergeCell ref="BH220:BI220"/>
    <mergeCell ref="BJ220:BK220"/>
    <mergeCell ref="BL220:BM220"/>
    <mergeCell ref="BN220:BO220"/>
    <mergeCell ref="BP220:BQ220"/>
    <mergeCell ref="AT218:AU218"/>
    <mergeCell ref="AV218:AW218"/>
    <mergeCell ref="AX218:AY218"/>
    <mergeCell ref="AZ218:BA218"/>
    <mergeCell ref="BB218:BC218"/>
    <mergeCell ref="BD218:BE218"/>
    <mergeCell ref="BN218:BO218"/>
    <mergeCell ref="BP218:BQ218"/>
    <mergeCell ref="BF216:BG216"/>
    <mergeCell ref="BH216:BI216"/>
    <mergeCell ref="BJ216:BK216"/>
    <mergeCell ref="BL216:BM216"/>
    <mergeCell ref="BD234:BE234"/>
    <mergeCell ref="BB234:BC234"/>
    <mergeCell ref="AZ234:BA234"/>
    <mergeCell ref="AX234:AY234"/>
    <mergeCell ref="AV234:AW234"/>
    <mergeCell ref="AT234:AU234"/>
    <mergeCell ref="BD235:BE235"/>
    <mergeCell ref="BB235:BC235"/>
    <mergeCell ref="AZ235:BA235"/>
    <mergeCell ref="AX235:AY235"/>
    <mergeCell ref="AV235:AW235"/>
    <mergeCell ref="AT235:AU235"/>
    <mergeCell ref="BD232:BE232"/>
    <mergeCell ref="BB232:BC232"/>
    <mergeCell ref="AZ232:BA232"/>
    <mergeCell ref="AX232:AY232"/>
    <mergeCell ref="AV232:AW232"/>
    <mergeCell ref="AT232:AU232"/>
    <mergeCell ref="BF229:BG229"/>
    <mergeCell ref="BD229:BE229"/>
    <mergeCell ref="BB229:BC229"/>
    <mergeCell ref="AZ229:BA229"/>
    <mergeCell ref="AX229:AY229"/>
    <mergeCell ref="AV229:AW229"/>
    <mergeCell ref="AT229:AU229"/>
    <mergeCell ref="BP226:BQ226"/>
    <mergeCell ref="BN226:BO226"/>
    <mergeCell ref="BL226:BM226"/>
    <mergeCell ref="BJ226:BK226"/>
    <mergeCell ref="BH226:BI226"/>
    <mergeCell ref="BF226:BG226"/>
    <mergeCell ref="BD226:BE226"/>
    <mergeCell ref="BB226:BC226"/>
    <mergeCell ref="AZ226:BA226"/>
    <mergeCell ref="AX226:AY226"/>
    <mergeCell ref="AV226:AW226"/>
    <mergeCell ref="AT226:AU226"/>
    <mergeCell ref="BH229:BI229"/>
    <mergeCell ref="BJ229:BK229"/>
    <mergeCell ref="BL229:BM229"/>
    <mergeCell ref="BN229:BO229"/>
    <mergeCell ref="BP229:BQ229"/>
    <mergeCell ref="BN216:BO216"/>
    <mergeCell ref="BP216:BQ216"/>
    <mergeCell ref="BD250:BE250"/>
    <mergeCell ref="BB250:BC250"/>
    <mergeCell ref="AZ250:BA250"/>
    <mergeCell ref="AX250:AY250"/>
    <mergeCell ref="AV250:AW250"/>
    <mergeCell ref="AT250:AU250"/>
    <mergeCell ref="BF248:BG248"/>
    <mergeCell ref="BD248:BE248"/>
    <mergeCell ref="BB248:BC248"/>
    <mergeCell ref="AZ248:BA248"/>
    <mergeCell ref="AX248:AY248"/>
    <mergeCell ref="AV248:AW248"/>
    <mergeCell ref="AT248:AU248"/>
    <mergeCell ref="BP245:BQ245"/>
    <mergeCell ref="BN245:BO245"/>
    <mergeCell ref="BL245:BM245"/>
    <mergeCell ref="BJ245:BK245"/>
    <mergeCell ref="BH245:BI245"/>
    <mergeCell ref="BF245:BG245"/>
    <mergeCell ref="BD245:BE245"/>
    <mergeCell ref="BB245:BC245"/>
    <mergeCell ref="AZ245:BA245"/>
    <mergeCell ref="AX245:AY245"/>
    <mergeCell ref="AV245:AW245"/>
    <mergeCell ref="AT245:AU245"/>
    <mergeCell ref="BP241:BQ241"/>
    <mergeCell ref="BN241:BO241"/>
    <mergeCell ref="BL241:BM241"/>
    <mergeCell ref="BJ241:BK241"/>
    <mergeCell ref="BH241:BI241"/>
    <mergeCell ref="BF241:BG241"/>
    <mergeCell ref="BD244:BE244"/>
    <mergeCell ref="BB244:BC244"/>
    <mergeCell ref="AZ244:BA244"/>
    <mergeCell ref="AX244:AY244"/>
    <mergeCell ref="AV244:AW244"/>
    <mergeCell ref="AT244:AU244"/>
    <mergeCell ref="BD241:BE241"/>
    <mergeCell ref="BB241:BC241"/>
    <mergeCell ref="AZ241:BA241"/>
    <mergeCell ref="AX241:AY241"/>
    <mergeCell ref="AV241:AW241"/>
    <mergeCell ref="AT241:AU241"/>
    <mergeCell ref="AT243:AU243"/>
    <mergeCell ref="AV243:AW243"/>
    <mergeCell ref="AX243:AY243"/>
    <mergeCell ref="AZ243:BA243"/>
    <mergeCell ref="BB243:BC243"/>
    <mergeCell ref="BD243:BE243"/>
    <mergeCell ref="BF243:BG243"/>
    <mergeCell ref="BH243:BI243"/>
    <mergeCell ref="BJ243:BK243"/>
    <mergeCell ref="BL243:BM243"/>
    <mergeCell ref="BN243:BO243"/>
    <mergeCell ref="BP243:BQ243"/>
    <mergeCell ref="BH248:BI248"/>
    <mergeCell ref="BJ248:BK248"/>
    <mergeCell ref="BL248:BM248"/>
    <mergeCell ref="BN248:BO248"/>
    <mergeCell ref="BP248:BQ248"/>
    <mergeCell ref="BD260:BE260"/>
    <mergeCell ref="BB260:BC260"/>
    <mergeCell ref="AZ260:BA260"/>
    <mergeCell ref="AX260:AY260"/>
    <mergeCell ref="AV260:AW260"/>
    <mergeCell ref="AT260:AU260"/>
    <mergeCell ref="BP252:BQ252"/>
    <mergeCell ref="BN252:BO252"/>
    <mergeCell ref="BL252:BM252"/>
    <mergeCell ref="BJ252:BK252"/>
    <mergeCell ref="BH252:BI252"/>
    <mergeCell ref="BF252:BG252"/>
    <mergeCell ref="BD252:BE252"/>
    <mergeCell ref="BB252:BC252"/>
    <mergeCell ref="AZ252:BA252"/>
    <mergeCell ref="AX252:AY252"/>
    <mergeCell ref="AV252:AW252"/>
    <mergeCell ref="AT252:AU252"/>
    <mergeCell ref="BD253:BE253"/>
    <mergeCell ref="BB253:BC253"/>
    <mergeCell ref="AZ253:BA253"/>
    <mergeCell ref="AX253:AY253"/>
    <mergeCell ref="AV253:AW253"/>
    <mergeCell ref="AT253:AU253"/>
    <mergeCell ref="AT254:AU254"/>
    <mergeCell ref="AV254:AW254"/>
    <mergeCell ref="AX254:AY254"/>
    <mergeCell ref="AZ254:BA254"/>
    <mergeCell ref="BB254:BC254"/>
    <mergeCell ref="BD254:BE254"/>
    <mergeCell ref="BF254:BG254"/>
    <mergeCell ref="BH254:BI254"/>
    <mergeCell ref="BJ254:BK254"/>
    <mergeCell ref="BL254:BM254"/>
    <mergeCell ref="BN254:BO254"/>
    <mergeCell ref="BP254:BQ254"/>
    <mergeCell ref="AT257:AU257"/>
    <mergeCell ref="AV257:AW257"/>
    <mergeCell ref="AX257:AY257"/>
    <mergeCell ref="AZ257:BA257"/>
    <mergeCell ref="BB257:BC257"/>
    <mergeCell ref="BD257:BE257"/>
    <mergeCell ref="BF257:BG257"/>
    <mergeCell ref="BH257:BI257"/>
    <mergeCell ref="BJ257:BK257"/>
    <mergeCell ref="BL257:BM257"/>
    <mergeCell ref="BN257:BO257"/>
    <mergeCell ref="BP257:BQ257"/>
    <mergeCell ref="AT255:AU255"/>
    <mergeCell ref="AV255:AW255"/>
    <mergeCell ref="AX255:AY255"/>
    <mergeCell ref="AZ255:BA255"/>
    <mergeCell ref="BB255:BC255"/>
    <mergeCell ref="BD255:BE255"/>
    <mergeCell ref="BF255:BG255"/>
    <mergeCell ref="BH255:BI255"/>
    <mergeCell ref="BJ255:BK255"/>
    <mergeCell ref="BL255:BM255"/>
    <mergeCell ref="BN255:BO255"/>
    <mergeCell ref="BP255:BQ255"/>
    <mergeCell ref="BF253:BG253"/>
    <mergeCell ref="BH253:BI253"/>
    <mergeCell ref="BJ253:BK253"/>
    <mergeCell ref="BL253:BM253"/>
    <mergeCell ref="BD271:BE271"/>
    <mergeCell ref="BB271:BC271"/>
    <mergeCell ref="AZ271:BA271"/>
    <mergeCell ref="AX271:AY271"/>
    <mergeCell ref="AV271:AW271"/>
    <mergeCell ref="AT271:AU271"/>
    <mergeCell ref="BD272:BE272"/>
    <mergeCell ref="BB272:BC272"/>
    <mergeCell ref="AZ272:BA272"/>
    <mergeCell ref="AX272:AY272"/>
    <mergeCell ref="AV272:AW272"/>
    <mergeCell ref="AT272:AU272"/>
    <mergeCell ref="BD269:BE269"/>
    <mergeCell ref="BB269:BC269"/>
    <mergeCell ref="AZ269:BA269"/>
    <mergeCell ref="AX269:AY269"/>
    <mergeCell ref="AV269:AW269"/>
    <mergeCell ref="AT269:AU269"/>
    <mergeCell ref="BF267:BG267"/>
    <mergeCell ref="BD267:BE267"/>
    <mergeCell ref="BB267:BC267"/>
    <mergeCell ref="AZ267:BA267"/>
    <mergeCell ref="AX267:AY267"/>
    <mergeCell ref="AV267:AW267"/>
    <mergeCell ref="AT267:AU267"/>
    <mergeCell ref="BP264:BQ264"/>
    <mergeCell ref="BN264:BO264"/>
    <mergeCell ref="BL264:BM264"/>
    <mergeCell ref="BJ264:BK264"/>
    <mergeCell ref="BH264:BI264"/>
    <mergeCell ref="BF264:BG264"/>
    <mergeCell ref="BD264:BE264"/>
    <mergeCell ref="BB264:BC264"/>
    <mergeCell ref="AZ264:BA264"/>
    <mergeCell ref="AX264:AY264"/>
    <mergeCell ref="AV264:AW264"/>
    <mergeCell ref="AT264:AU264"/>
    <mergeCell ref="BH267:BI267"/>
    <mergeCell ref="BJ267:BK267"/>
    <mergeCell ref="BL267:BM267"/>
    <mergeCell ref="BN267:BO267"/>
    <mergeCell ref="BP267:BQ267"/>
    <mergeCell ref="BD287:BE287"/>
    <mergeCell ref="BB287:BC287"/>
    <mergeCell ref="AZ287:BA287"/>
    <mergeCell ref="AX287:AY287"/>
    <mergeCell ref="AV287:AW287"/>
    <mergeCell ref="AT287:AU287"/>
    <mergeCell ref="BF285:BG285"/>
    <mergeCell ref="BD285:BE285"/>
    <mergeCell ref="BB285:BC285"/>
    <mergeCell ref="AZ285:BA285"/>
    <mergeCell ref="AX285:AY285"/>
    <mergeCell ref="AV285:AW285"/>
    <mergeCell ref="AT285:AU285"/>
    <mergeCell ref="BP282:BQ282"/>
    <mergeCell ref="BN282:BO282"/>
    <mergeCell ref="BL282:BM282"/>
    <mergeCell ref="BJ282:BK282"/>
    <mergeCell ref="BH282:BI282"/>
    <mergeCell ref="BF282:BG282"/>
    <mergeCell ref="BD282:BE282"/>
    <mergeCell ref="BB282:BC282"/>
    <mergeCell ref="AZ282:BA282"/>
    <mergeCell ref="AX282:AY282"/>
    <mergeCell ref="AV282:AW282"/>
    <mergeCell ref="AT282:AU282"/>
    <mergeCell ref="BP278:BQ278"/>
    <mergeCell ref="BN278:BO278"/>
    <mergeCell ref="BL278:BM278"/>
    <mergeCell ref="BJ278:BK278"/>
    <mergeCell ref="BH278:BI278"/>
    <mergeCell ref="BF278:BG278"/>
    <mergeCell ref="BD281:BE281"/>
    <mergeCell ref="BB281:BC281"/>
    <mergeCell ref="AZ281:BA281"/>
    <mergeCell ref="AX281:AY281"/>
    <mergeCell ref="AV281:AW281"/>
    <mergeCell ref="AT281:AU281"/>
    <mergeCell ref="BD278:BE278"/>
    <mergeCell ref="BB278:BC278"/>
    <mergeCell ref="AZ278:BA278"/>
    <mergeCell ref="AX278:AY278"/>
    <mergeCell ref="AV278:AW278"/>
    <mergeCell ref="AT278:AU278"/>
    <mergeCell ref="AT280:AU280"/>
    <mergeCell ref="AV280:AW280"/>
    <mergeCell ref="AX280:AY280"/>
    <mergeCell ref="AZ280:BA280"/>
    <mergeCell ref="BB280:BC280"/>
    <mergeCell ref="BD280:BE280"/>
    <mergeCell ref="BF280:BG280"/>
    <mergeCell ref="BH280:BI280"/>
    <mergeCell ref="BJ280:BK280"/>
    <mergeCell ref="BL280:BM280"/>
    <mergeCell ref="BN280:BO280"/>
    <mergeCell ref="BP280:BQ280"/>
    <mergeCell ref="BH285:BI285"/>
    <mergeCell ref="BJ285:BK285"/>
    <mergeCell ref="BL285:BM285"/>
    <mergeCell ref="BN285:BO285"/>
    <mergeCell ref="BP285:BQ285"/>
    <mergeCell ref="BP296:BQ296"/>
    <mergeCell ref="BN296:BO296"/>
    <mergeCell ref="BL296:BM296"/>
    <mergeCell ref="BJ296:BK296"/>
    <mergeCell ref="BH296:BI296"/>
    <mergeCell ref="BF296:BG296"/>
    <mergeCell ref="BD299:BE299"/>
    <mergeCell ref="BB299:BC299"/>
    <mergeCell ref="AZ299:BA299"/>
    <mergeCell ref="AX299:AY299"/>
    <mergeCell ref="AV299:AW299"/>
    <mergeCell ref="AT299:AU299"/>
    <mergeCell ref="BD296:BE296"/>
    <mergeCell ref="BB296:BC296"/>
    <mergeCell ref="AZ296:BA296"/>
    <mergeCell ref="AX296:AY296"/>
    <mergeCell ref="AV296:AW296"/>
    <mergeCell ref="AT296:AU296"/>
    <mergeCell ref="BP289:BQ289"/>
    <mergeCell ref="BN289:BO289"/>
    <mergeCell ref="BL289:BM289"/>
    <mergeCell ref="BJ289:BK289"/>
    <mergeCell ref="BH289:BI289"/>
    <mergeCell ref="BF289:BG289"/>
    <mergeCell ref="BD289:BE289"/>
    <mergeCell ref="BB289:BC289"/>
    <mergeCell ref="AZ289:BA289"/>
    <mergeCell ref="AX289:AY289"/>
    <mergeCell ref="AV289:AW289"/>
    <mergeCell ref="AT289:AU289"/>
    <mergeCell ref="BD290:BE290"/>
    <mergeCell ref="BB290:BC290"/>
    <mergeCell ref="AZ290:BA290"/>
    <mergeCell ref="AX290:AY290"/>
    <mergeCell ref="AV290:AW290"/>
    <mergeCell ref="AT290:AU290"/>
    <mergeCell ref="BF290:BG290"/>
    <mergeCell ref="BH290:BI290"/>
    <mergeCell ref="BJ290:BK290"/>
    <mergeCell ref="BL290:BM290"/>
    <mergeCell ref="BN290:BO290"/>
    <mergeCell ref="BP290:BQ290"/>
    <mergeCell ref="AT292:AU292"/>
    <mergeCell ref="AV292:AW292"/>
    <mergeCell ref="AX292:AY292"/>
    <mergeCell ref="AZ292:BA292"/>
    <mergeCell ref="BB292:BC292"/>
    <mergeCell ref="BD292:BE292"/>
    <mergeCell ref="BF292:BG292"/>
    <mergeCell ref="BH292:BI292"/>
    <mergeCell ref="BJ292:BK292"/>
    <mergeCell ref="BL292:BM292"/>
    <mergeCell ref="BN292:BO292"/>
    <mergeCell ref="BP292:BQ292"/>
    <mergeCell ref="N305:O305"/>
    <mergeCell ref="L305:M305"/>
    <mergeCell ref="BF303:BG303"/>
    <mergeCell ref="BD303:BE303"/>
    <mergeCell ref="BB303:BC303"/>
    <mergeCell ref="AZ303:BA303"/>
    <mergeCell ref="AX303:AY303"/>
    <mergeCell ref="AV303:AW303"/>
    <mergeCell ref="AT303:AU303"/>
    <mergeCell ref="BP300:BQ300"/>
    <mergeCell ref="BN300:BO300"/>
    <mergeCell ref="BL300:BM300"/>
    <mergeCell ref="BJ300:BK300"/>
    <mergeCell ref="BH300:BI300"/>
    <mergeCell ref="BF300:BG300"/>
    <mergeCell ref="BD300:BE300"/>
    <mergeCell ref="BB300:BC300"/>
    <mergeCell ref="AZ300:BA300"/>
    <mergeCell ref="AX300:AY300"/>
    <mergeCell ref="AV300:AW300"/>
    <mergeCell ref="AT300:AU300"/>
    <mergeCell ref="BD305:BE305"/>
    <mergeCell ref="BB305:BC305"/>
    <mergeCell ref="AZ305:BA305"/>
    <mergeCell ref="AX305:AY305"/>
    <mergeCell ref="AV305:AW305"/>
    <mergeCell ref="AT305:AU305"/>
    <mergeCell ref="AD302:AE302"/>
    <mergeCell ref="AF302:AG302"/>
    <mergeCell ref="AH302:AI302"/>
    <mergeCell ref="AJ302:AK302"/>
    <mergeCell ref="AL302:AM302"/>
    <mergeCell ref="AN302:AO302"/>
    <mergeCell ref="AP302:AQ302"/>
    <mergeCell ref="AR302:AS302"/>
    <mergeCell ref="AT302:AU302"/>
    <mergeCell ref="AV302:AW302"/>
    <mergeCell ref="AX302:AY302"/>
    <mergeCell ref="AZ302:BA302"/>
    <mergeCell ref="BB302:BC302"/>
    <mergeCell ref="BD302:BE302"/>
    <mergeCell ref="BF302:BG302"/>
    <mergeCell ref="BH302:BI302"/>
    <mergeCell ref="BJ302:BK302"/>
    <mergeCell ref="BL302:BM302"/>
    <mergeCell ref="BN302:BO302"/>
    <mergeCell ref="BP302:BQ302"/>
    <mergeCell ref="AP301:AQ301"/>
    <mergeCell ref="AR301:AS301"/>
    <mergeCell ref="AT301:AU301"/>
    <mergeCell ref="AV301:AW301"/>
    <mergeCell ref="AX301:AY301"/>
    <mergeCell ref="AZ301:BA301"/>
    <mergeCell ref="BB301:BC301"/>
    <mergeCell ref="BD301:BE301"/>
    <mergeCell ref="BF301:BG301"/>
    <mergeCell ref="BH301:BI301"/>
    <mergeCell ref="BJ301:BK301"/>
    <mergeCell ref="BL301:BM301"/>
    <mergeCell ref="BN301:BO301"/>
    <mergeCell ref="BP301:BQ301"/>
    <mergeCell ref="L302:M302"/>
    <mergeCell ref="N302:O302"/>
    <mergeCell ref="P302:Q302"/>
    <mergeCell ref="AR307:AS307"/>
    <mergeCell ref="AP307:AQ307"/>
    <mergeCell ref="AN307:AO307"/>
    <mergeCell ref="AL307:AM307"/>
    <mergeCell ref="AJ307:AK307"/>
    <mergeCell ref="AH307:AI307"/>
    <mergeCell ref="AF307:AG307"/>
    <mergeCell ref="AD307:AE307"/>
    <mergeCell ref="AB307:AC307"/>
    <mergeCell ref="Z307:AA307"/>
    <mergeCell ref="X307:Y307"/>
    <mergeCell ref="V307:W307"/>
    <mergeCell ref="T307:U307"/>
    <mergeCell ref="R307:S307"/>
    <mergeCell ref="P307:Q307"/>
    <mergeCell ref="N307:O307"/>
    <mergeCell ref="L307:M307"/>
    <mergeCell ref="L310:M310"/>
    <mergeCell ref="Z311:AA311"/>
    <mergeCell ref="X311:Y311"/>
    <mergeCell ref="V311:W311"/>
    <mergeCell ref="T311:U311"/>
    <mergeCell ref="R311:S311"/>
    <mergeCell ref="P311:Q311"/>
    <mergeCell ref="N311:O311"/>
    <mergeCell ref="L311:M311"/>
    <mergeCell ref="AR308:AS308"/>
    <mergeCell ref="AP308:AQ308"/>
    <mergeCell ref="AN308:AO308"/>
    <mergeCell ref="AL308:AM308"/>
    <mergeCell ref="AJ308:AK308"/>
    <mergeCell ref="AH308:AI308"/>
    <mergeCell ref="AF308:AG308"/>
    <mergeCell ref="AD308:AE308"/>
    <mergeCell ref="AB308:AC308"/>
    <mergeCell ref="Z308:AA308"/>
    <mergeCell ref="X308:Y308"/>
    <mergeCell ref="V308:W308"/>
    <mergeCell ref="T308:U308"/>
    <mergeCell ref="R308:S308"/>
    <mergeCell ref="P308:Q308"/>
    <mergeCell ref="N308:O308"/>
    <mergeCell ref="L308:M308"/>
    <mergeCell ref="AL310:AM310"/>
    <mergeCell ref="AN310:AO310"/>
    <mergeCell ref="AP310:AQ310"/>
    <mergeCell ref="AR310:AS310"/>
    <mergeCell ref="AR314:AS314"/>
    <mergeCell ref="AP314:AQ314"/>
    <mergeCell ref="AN314:AO314"/>
    <mergeCell ref="AL314:AM314"/>
    <mergeCell ref="AJ314:AK314"/>
    <mergeCell ref="AH314:AI314"/>
    <mergeCell ref="AF314:AG314"/>
    <mergeCell ref="AD314:AE314"/>
    <mergeCell ref="AB314:AC314"/>
    <mergeCell ref="Z314:AA314"/>
    <mergeCell ref="X314:Y314"/>
    <mergeCell ref="V314:W314"/>
    <mergeCell ref="T314:U314"/>
    <mergeCell ref="R314:S314"/>
    <mergeCell ref="P314:Q314"/>
    <mergeCell ref="N314:O314"/>
    <mergeCell ref="L314:M314"/>
    <mergeCell ref="AN312:AO312"/>
    <mergeCell ref="AL312:AM312"/>
    <mergeCell ref="AJ312:AK312"/>
    <mergeCell ref="AH312:AI312"/>
    <mergeCell ref="AF312:AG312"/>
    <mergeCell ref="AD312:AE312"/>
    <mergeCell ref="AB312:AC312"/>
    <mergeCell ref="Z312:AA312"/>
    <mergeCell ref="X312:Y312"/>
    <mergeCell ref="V312:W312"/>
    <mergeCell ref="T312:U312"/>
    <mergeCell ref="R312:S312"/>
    <mergeCell ref="P312:Q312"/>
    <mergeCell ref="N312:O312"/>
    <mergeCell ref="L312:M312"/>
    <mergeCell ref="AR313:AS313"/>
    <mergeCell ref="AP313:AQ313"/>
    <mergeCell ref="AN313:AO313"/>
    <mergeCell ref="AL313:AM313"/>
    <mergeCell ref="AJ313:AK313"/>
    <mergeCell ref="AH313:AI313"/>
    <mergeCell ref="AF313:AG313"/>
    <mergeCell ref="AD313:AE313"/>
    <mergeCell ref="AB313:AC313"/>
    <mergeCell ref="Z313:AA313"/>
    <mergeCell ref="X313:Y313"/>
    <mergeCell ref="V313:W313"/>
    <mergeCell ref="T313:U313"/>
    <mergeCell ref="R313:S313"/>
    <mergeCell ref="P313:Q313"/>
    <mergeCell ref="N313:O313"/>
    <mergeCell ref="L313:M313"/>
    <mergeCell ref="AP312:AQ312"/>
    <mergeCell ref="AR312:AS312"/>
    <mergeCell ref="AR318:AS318"/>
    <mergeCell ref="AP318:AQ318"/>
    <mergeCell ref="AN318:AO318"/>
    <mergeCell ref="AL318:AM318"/>
    <mergeCell ref="AJ318:AK318"/>
    <mergeCell ref="AH318:AI318"/>
    <mergeCell ref="AF318:AG318"/>
    <mergeCell ref="AD318:AE318"/>
    <mergeCell ref="AB318:AC318"/>
    <mergeCell ref="Z318:AA318"/>
    <mergeCell ref="X318:Y318"/>
    <mergeCell ref="V318:W318"/>
    <mergeCell ref="T318:U318"/>
    <mergeCell ref="R318:S318"/>
    <mergeCell ref="P318:Q318"/>
    <mergeCell ref="N318:O318"/>
    <mergeCell ref="L318:M318"/>
    <mergeCell ref="AD315:AE315"/>
    <mergeCell ref="AB315:AC315"/>
    <mergeCell ref="Z315:AA315"/>
    <mergeCell ref="X315:Y315"/>
    <mergeCell ref="V315:W315"/>
    <mergeCell ref="T315:U315"/>
    <mergeCell ref="R315:S315"/>
    <mergeCell ref="P315:Q315"/>
    <mergeCell ref="N315:O315"/>
    <mergeCell ref="L315:M315"/>
    <mergeCell ref="AR317:AS317"/>
    <mergeCell ref="AP317:AQ317"/>
    <mergeCell ref="AN317:AO317"/>
    <mergeCell ref="AL317:AM317"/>
    <mergeCell ref="AJ317:AK317"/>
    <mergeCell ref="AH317:AI317"/>
    <mergeCell ref="AF317:AG317"/>
    <mergeCell ref="AD317:AE317"/>
    <mergeCell ref="AB317:AC317"/>
    <mergeCell ref="Z317:AA317"/>
    <mergeCell ref="X317:Y317"/>
    <mergeCell ref="V317:W317"/>
    <mergeCell ref="T317:U317"/>
    <mergeCell ref="R317:S317"/>
    <mergeCell ref="P317:Q317"/>
    <mergeCell ref="N317:O317"/>
    <mergeCell ref="P316:Q316"/>
    <mergeCell ref="R316:S316"/>
    <mergeCell ref="T316:U316"/>
    <mergeCell ref="V316:W316"/>
    <mergeCell ref="X316:Y316"/>
    <mergeCell ref="Z316:AA316"/>
    <mergeCell ref="AB316:AC316"/>
    <mergeCell ref="AD316:AE316"/>
    <mergeCell ref="AF316:AG316"/>
    <mergeCell ref="AH316:AI316"/>
    <mergeCell ref="AJ316:AK316"/>
    <mergeCell ref="AL316:AM316"/>
    <mergeCell ref="AN316:AO316"/>
    <mergeCell ref="AP316:AQ316"/>
    <mergeCell ref="AR316:AS316"/>
    <mergeCell ref="L316:M316"/>
    <mergeCell ref="N316:O316"/>
    <mergeCell ref="L317:M317"/>
    <mergeCell ref="AR323:AS323"/>
    <mergeCell ref="AP323:AQ323"/>
    <mergeCell ref="AN323:AO323"/>
    <mergeCell ref="AL323:AM323"/>
    <mergeCell ref="AJ323:AK323"/>
    <mergeCell ref="AH323:AI323"/>
    <mergeCell ref="AF323:AG323"/>
    <mergeCell ref="AD323:AE323"/>
    <mergeCell ref="AB323:AC323"/>
    <mergeCell ref="Z323:AA323"/>
    <mergeCell ref="X323:Y323"/>
    <mergeCell ref="V323:W323"/>
    <mergeCell ref="T323:U323"/>
    <mergeCell ref="R323:S323"/>
    <mergeCell ref="P323:Q323"/>
    <mergeCell ref="N323:O323"/>
    <mergeCell ref="L323:M323"/>
    <mergeCell ref="AR321:AS321"/>
    <mergeCell ref="AP321:AQ321"/>
    <mergeCell ref="AN321:AO321"/>
    <mergeCell ref="AL321:AM321"/>
    <mergeCell ref="AJ321:AK321"/>
    <mergeCell ref="AH321:AI321"/>
    <mergeCell ref="AF321:AG321"/>
    <mergeCell ref="AD321:AE321"/>
    <mergeCell ref="AB321:AC321"/>
    <mergeCell ref="Z321:AA321"/>
    <mergeCell ref="X321:Y321"/>
    <mergeCell ref="V321:W321"/>
    <mergeCell ref="T321:U321"/>
    <mergeCell ref="R321:S321"/>
    <mergeCell ref="P321:Q321"/>
    <mergeCell ref="N321:O321"/>
    <mergeCell ref="L321:M321"/>
    <mergeCell ref="AR322:AS322"/>
    <mergeCell ref="AP322:AQ322"/>
    <mergeCell ref="AN322:AO322"/>
    <mergeCell ref="AL322:AM322"/>
    <mergeCell ref="AJ322:AK322"/>
    <mergeCell ref="AH322:AI322"/>
    <mergeCell ref="AF322:AG322"/>
    <mergeCell ref="AD322:AE322"/>
    <mergeCell ref="AB322:AC322"/>
    <mergeCell ref="Z322:AA322"/>
    <mergeCell ref="X322:Y322"/>
    <mergeCell ref="V322:W322"/>
    <mergeCell ref="T322:U322"/>
    <mergeCell ref="R322:S322"/>
    <mergeCell ref="P322:Q322"/>
    <mergeCell ref="N322:O322"/>
    <mergeCell ref="L322:M322"/>
    <mergeCell ref="AR325:AS325"/>
    <mergeCell ref="AP325:AQ325"/>
    <mergeCell ref="AN325:AO325"/>
    <mergeCell ref="AL325:AM325"/>
    <mergeCell ref="AJ325:AK325"/>
    <mergeCell ref="AH325:AI325"/>
    <mergeCell ref="AF325:AG325"/>
    <mergeCell ref="AD325:AE325"/>
    <mergeCell ref="AB325:AC325"/>
    <mergeCell ref="Z325:AA325"/>
    <mergeCell ref="X325:Y325"/>
    <mergeCell ref="V325:W325"/>
    <mergeCell ref="T325:U325"/>
    <mergeCell ref="R325:S325"/>
    <mergeCell ref="P325:Q325"/>
    <mergeCell ref="N325:O325"/>
    <mergeCell ref="L325:M325"/>
    <mergeCell ref="L328:M328"/>
    <mergeCell ref="Z329:AA329"/>
    <mergeCell ref="X329:Y329"/>
    <mergeCell ref="V329:W329"/>
    <mergeCell ref="T329:U329"/>
    <mergeCell ref="R329:S329"/>
    <mergeCell ref="P329:Q329"/>
    <mergeCell ref="N329:O329"/>
    <mergeCell ref="L329:M329"/>
    <mergeCell ref="AR326:AS326"/>
    <mergeCell ref="AP326:AQ326"/>
    <mergeCell ref="AN326:AO326"/>
    <mergeCell ref="AL326:AM326"/>
    <mergeCell ref="AJ326:AK326"/>
    <mergeCell ref="AH326:AI326"/>
    <mergeCell ref="AF326:AG326"/>
    <mergeCell ref="AD326:AE326"/>
    <mergeCell ref="AB326:AC326"/>
    <mergeCell ref="Z326:AA326"/>
    <mergeCell ref="X326:Y326"/>
    <mergeCell ref="V326:W326"/>
    <mergeCell ref="T326:U326"/>
    <mergeCell ref="R326:S326"/>
    <mergeCell ref="P326:Q326"/>
    <mergeCell ref="N326:O326"/>
    <mergeCell ref="L326:M326"/>
    <mergeCell ref="L327:M327"/>
    <mergeCell ref="N327:O327"/>
    <mergeCell ref="P327:Q327"/>
    <mergeCell ref="R327:S327"/>
    <mergeCell ref="T327:U327"/>
    <mergeCell ref="V327:W327"/>
    <mergeCell ref="X327:Y327"/>
    <mergeCell ref="Z327:AA327"/>
    <mergeCell ref="AB327:AC327"/>
    <mergeCell ref="AD327:AE327"/>
    <mergeCell ref="AF327:AG327"/>
    <mergeCell ref="AH327:AI327"/>
    <mergeCell ref="AJ327:AK327"/>
    <mergeCell ref="AL327:AM327"/>
    <mergeCell ref="AN327:AO327"/>
    <mergeCell ref="AP327:AQ327"/>
    <mergeCell ref="AR327:AS327"/>
    <mergeCell ref="AR329:AS329"/>
    <mergeCell ref="AP329:AQ329"/>
    <mergeCell ref="AN329:AO329"/>
    <mergeCell ref="AL329:AM329"/>
    <mergeCell ref="AN330:AO330"/>
    <mergeCell ref="AL330:AM330"/>
    <mergeCell ref="AJ330:AK330"/>
    <mergeCell ref="AH330:AI330"/>
    <mergeCell ref="AF330:AG330"/>
    <mergeCell ref="AD330:AE330"/>
    <mergeCell ref="AB330:AC330"/>
    <mergeCell ref="Z330:AA330"/>
    <mergeCell ref="X330:Y330"/>
    <mergeCell ref="V330:W330"/>
    <mergeCell ref="T330:U330"/>
    <mergeCell ref="R330:S330"/>
    <mergeCell ref="P330:Q330"/>
    <mergeCell ref="N330:O330"/>
    <mergeCell ref="L330:M330"/>
    <mergeCell ref="AP330:AQ330"/>
    <mergeCell ref="AR330:AS330"/>
    <mergeCell ref="AR331:AS331"/>
    <mergeCell ref="AP331:AQ331"/>
    <mergeCell ref="AN331:AO331"/>
    <mergeCell ref="AL331:AM331"/>
    <mergeCell ref="AJ331:AK331"/>
    <mergeCell ref="AH331:AI331"/>
    <mergeCell ref="AF331:AG331"/>
    <mergeCell ref="AD331:AE331"/>
    <mergeCell ref="AB331:AC331"/>
    <mergeCell ref="Z331:AA331"/>
    <mergeCell ref="X331:Y331"/>
    <mergeCell ref="V331:W331"/>
    <mergeCell ref="T331:U331"/>
    <mergeCell ref="R331:S331"/>
    <mergeCell ref="P331:Q331"/>
    <mergeCell ref="N331:O331"/>
    <mergeCell ref="L331:M331"/>
    <mergeCell ref="BD317:BE317"/>
    <mergeCell ref="BB317:BC317"/>
    <mergeCell ref="AZ317:BA317"/>
    <mergeCell ref="AX317:AY317"/>
    <mergeCell ref="AV317:AW317"/>
    <mergeCell ref="AT317:AU317"/>
    <mergeCell ref="BD314:BE314"/>
    <mergeCell ref="BB314:BC314"/>
    <mergeCell ref="AZ314:BA314"/>
    <mergeCell ref="AX314:AY314"/>
    <mergeCell ref="AV314:AW314"/>
    <mergeCell ref="AT314:AU314"/>
    <mergeCell ref="BP307:BQ307"/>
    <mergeCell ref="BN307:BO307"/>
    <mergeCell ref="BL307:BM307"/>
    <mergeCell ref="BJ307:BK307"/>
    <mergeCell ref="BH307:BI307"/>
    <mergeCell ref="BF307:BG307"/>
    <mergeCell ref="BD307:BE307"/>
    <mergeCell ref="BB307:BC307"/>
    <mergeCell ref="AZ307:BA307"/>
    <mergeCell ref="AX307:AY307"/>
    <mergeCell ref="AV307:AW307"/>
    <mergeCell ref="AT307:AU307"/>
    <mergeCell ref="BD308:BE308"/>
    <mergeCell ref="BB308:BC308"/>
    <mergeCell ref="AZ308:BA308"/>
    <mergeCell ref="AX308:AY308"/>
    <mergeCell ref="AV308:AW308"/>
    <mergeCell ref="AT308:AU308"/>
    <mergeCell ref="AT310:AU310"/>
    <mergeCell ref="AV310:AW310"/>
    <mergeCell ref="AX310:AY310"/>
    <mergeCell ref="AZ310:BA310"/>
    <mergeCell ref="BB310:BC310"/>
    <mergeCell ref="BD310:BE310"/>
    <mergeCell ref="BF310:BG310"/>
    <mergeCell ref="BH310:BI310"/>
    <mergeCell ref="BJ310:BK310"/>
    <mergeCell ref="BL310:BM310"/>
    <mergeCell ref="BN310:BO310"/>
    <mergeCell ref="BP310:BQ310"/>
    <mergeCell ref="AT312:AU312"/>
    <mergeCell ref="AV312:AW312"/>
    <mergeCell ref="AX312:AY312"/>
    <mergeCell ref="AZ312:BA312"/>
    <mergeCell ref="BB312:BC312"/>
    <mergeCell ref="BD312:BE312"/>
    <mergeCell ref="BF312:BG312"/>
    <mergeCell ref="BH312:BI312"/>
    <mergeCell ref="BJ312:BK312"/>
    <mergeCell ref="BL312:BM312"/>
    <mergeCell ref="BN312:BO312"/>
    <mergeCell ref="BP312:BQ312"/>
    <mergeCell ref="BF317:BG317"/>
    <mergeCell ref="BD325:BE325"/>
    <mergeCell ref="BB325:BC325"/>
    <mergeCell ref="AZ325:BA325"/>
    <mergeCell ref="AX325:AY325"/>
    <mergeCell ref="AV325:AW325"/>
    <mergeCell ref="AT325:AU325"/>
    <mergeCell ref="BD326:BE326"/>
    <mergeCell ref="BB326:BC326"/>
    <mergeCell ref="AZ326:BA326"/>
    <mergeCell ref="AX326:AY326"/>
    <mergeCell ref="AV326:AW326"/>
    <mergeCell ref="AT326:AU326"/>
    <mergeCell ref="BD323:BE323"/>
    <mergeCell ref="BB323:BC323"/>
    <mergeCell ref="AZ323:BA323"/>
    <mergeCell ref="AX323:AY323"/>
    <mergeCell ref="AV323:AW323"/>
    <mergeCell ref="AT323:AU323"/>
    <mergeCell ref="BF321:BG321"/>
    <mergeCell ref="BD321:BE321"/>
    <mergeCell ref="BB321:BC321"/>
    <mergeCell ref="AZ321:BA321"/>
    <mergeCell ref="AX321:AY321"/>
    <mergeCell ref="AV321:AW321"/>
    <mergeCell ref="AT321:AU321"/>
    <mergeCell ref="BP318:BQ318"/>
    <mergeCell ref="BN318:BO318"/>
    <mergeCell ref="BL318:BM318"/>
    <mergeCell ref="BJ318:BK318"/>
    <mergeCell ref="BH318:BI318"/>
    <mergeCell ref="BF318:BG318"/>
    <mergeCell ref="BD318:BE318"/>
    <mergeCell ref="BB318:BC318"/>
    <mergeCell ref="AZ318:BA318"/>
    <mergeCell ref="AX318:AY318"/>
    <mergeCell ref="AV318:AW318"/>
    <mergeCell ref="AT318:AU318"/>
    <mergeCell ref="BH321:BI321"/>
    <mergeCell ref="BJ321:BK321"/>
    <mergeCell ref="BL321:BM321"/>
    <mergeCell ref="BN321:BO321"/>
    <mergeCell ref="BP321:BQ321"/>
    <mergeCell ref="AR333:AS333"/>
    <mergeCell ref="AP333:AQ333"/>
    <mergeCell ref="AN333:AO333"/>
    <mergeCell ref="AL333:AM333"/>
    <mergeCell ref="AJ333:AK333"/>
    <mergeCell ref="AH333:AI333"/>
    <mergeCell ref="AF333:AG333"/>
    <mergeCell ref="AD333:AE333"/>
    <mergeCell ref="AB333:AC333"/>
    <mergeCell ref="Z333:AA333"/>
    <mergeCell ref="X333:Y333"/>
    <mergeCell ref="V333:W333"/>
    <mergeCell ref="T333:U333"/>
    <mergeCell ref="R333:S333"/>
    <mergeCell ref="P333:Q333"/>
    <mergeCell ref="N333:O333"/>
    <mergeCell ref="L333:M333"/>
    <mergeCell ref="BP333:BQ333"/>
    <mergeCell ref="BN333:BO333"/>
    <mergeCell ref="BL333:BM333"/>
    <mergeCell ref="AR337:AS337"/>
    <mergeCell ref="AP337:AQ337"/>
    <mergeCell ref="AN337:AO337"/>
    <mergeCell ref="AL337:AM337"/>
    <mergeCell ref="AJ337:AK337"/>
    <mergeCell ref="AH337:AI337"/>
    <mergeCell ref="AF337:AG337"/>
    <mergeCell ref="AD337:AE337"/>
    <mergeCell ref="AB337:AC337"/>
    <mergeCell ref="Z337:AA337"/>
    <mergeCell ref="X337:Y337"/>
    <mergeCell ref="V337:W337"/>
    <mergeCell ref="T337:U337"/>
    <mergeCell ref="R337:S337"/>
    <mergeCell ref="P337:Q337"/>
    <mergeCell ref="N337:O337"/>
    <mergeCell ref="L337:M337"/>
    <mergeCell ref="AD334:AE334"/>
    <mergeCell ref="AB334:AC334"/>
    <mergeCell ref="Z334:AA334"/>
    <mergeCell ref="X334:Y334"/>
    <mergeCell ref="V334:W334"/>
    <mergeCell ref="T334:U334"/>
    <mergeCell ref="R334:S334"/>
    <mergeCell ref="P334:Q334"/>
    <mergeCell ref="N334:O334"/>
    <mergeCell ref="L334:M334"/>
    <mergeCell ref="AR336:AS336"/>
    <mergeCell ref="AP336:AQ336"/>
    <mergeCell ref="AN336:AO336"/>
    <mergeCell ref="AL336:AM336"/>
    <mergeCell ref="AJ336:AK336"/>
    <mergeCell ref="AH336:AI336"/>
    <mergeCell ref="AF336:AG336"/>
    <mergeCell ref="AD336:AE336"/>
    <mergeCell ref="AB336:AC336"/>
    <mergeCell ref="Z336:AA336"/>
    <mergeCell ref="X336:Y336"/>
    <mergeCell ref="V336:W336"/>
    <mergeCell ref="T336:U336"/>
    <mergeCell ref="R336:S336"/>
    <mergeCell ref="P336:Q336"/>
    <mergeCell ref="N336:O336"/>
    <mergeCell ref="P335:Q335"/>
    <mergeCell ref="R335:S335"/>
    <mergeCell ref="T335:U335"/>
    <mergeCell ref="V335:W335"/>
    <mergeCell ref="X335:Y335"/>
    <mergeCell ref="Z335:AA335"/>
    <mergeCell ref="AB335:AC335"/>
    <mergeCell ref="AD335:AE335"/>
    <mergeCell ref="AF335:AG335"/>
    <mergeCell ref="AH335:AI335"/>
    <mergeCell ref="AJ335:AK335"/>
    <mergeCell ref="AL335:AM335"/>
    <mergeCell ref="AN335:AO335"/>
    <mergeCell ref="AP335:AQ335"/>
    <mergeCell ref="AR335:AS335"/>
    <mergeCell ref="AR342:AS342"/>
    <mergeCell ref="AP342:AQ342"/>
    <mergeCell ref="AN342:AO342"/>
    <mergeCell ref="AL342:AM342"/>
    <mergeCell ref="AJ342:AK342"/>
    <mergeCell ref="AH342:AI342"/>
    <mergeCell ref="AF342:AG342"/>
    <mergeCell ref="AD342:AE342"/>
    <mergeCell ref="AB342:AC342"/>
    <mergeCell ref="Z342:AA342"/>
    <mergeCell ref="X342:Y342"/>
    <mergeCell ref="V342:W342"/>
    <mergeCell ref="T342:U342"/>
    <mergeCell ref="R342:S342"/>
    <mergeCell ref="P342:Q342"/>
    <mergeCell ref="N342:O342"/>
    <mergeCell ref="L342:M342"/>
    <mergeCell ref="AR340:AS340"/>
    <mergeCell ref="AP340:AQ340"/>
    <mergeCell ref="AN340:AO340"/>
    <mergeCell ref="AL340:AM340"/>
    <mergeCell ref="AJ340:AK340"/>
    <mergeCell ref="AH340:AI340"/>
    <mergeCell ref="AF340:AG340"/>
    <mergeCell ref="AD340:AE340"/>
    <mergeCell ref="AB340:AC340"/>
    <mergeCell ref="Z340:AA340"/>
    <mergeCell ref="X340:Y340"/>
    <mergeCell ref="V340:W340"/>
    <mergeCell ref="T340:U340"/>
    <mergeCell ref="R340:S340"/>
    <mergeCell ref="P340:Q340"/>
    <mergeCell ref="N340:O340"/>
    <mergeCell ref="L340:M340"/>
    <mergeCell ref="AR341:AS341"/>
    <mergeCell ref="AP341:AQ341"/>
    <mergeCell ref="AN341:AO341"/>
    <mergeCell ref="AL341:AM341"/>
    <mergeCell ref="AJ341:AK341"/>
    <mergeCell ref="AH341:AI341"/>
    <mergeCell ref="AF341:AG341"/>
    <mergeCell ref="AD341:AE341"/>
    <mergeCell ref="AB341:AC341"/>
    <mergeCell ref="Z341:AA341"/>
    <mergeCell ref="X341:Y341"/>
    <mergeCell ref="V341:W341"/>
    <mergeCell ref="T341:U341"/>
    <mergeCell ref="R341:S341"/>
    <mergeCell ref="P341:Q341"/>
    <mergeCell ref="N341:O341"/>
    <mergeCell ref="L341:M341"/>
    <mergeCell ref="AR344:AS344"/>
    <mergeCell ref="AP344:AQ344"/>
    <mergeCell ref="AN344:AO344"/>
    <mergeCell ref="AL344:AM344"/>
    <mergeCell ref="AJ344:AK344"/>
    <mergeCell ref="AH344:AI344"/>
    <mergeCell ref="AF344:AG344"/>
    <mergeCell ref="AD344:AE344"/>
    <mergeCell ref="AB344:AC344"/>
    <mergeCell ref="Z344:AA344"/>
    <mergeCell ref="X344:Y344"/>
    <mergeCell ref="V344:W344"/>
    <mergeCell ref="T344:U344"/>
    <mergeCell ref="R344:S344"/>
    <mergeCell ref="P344:Q344"/>
    <mergeCell ref="N344:O344"/>
    <mergeCell ref="L344:M344"/>
    <mergeCell ref="L347:M347"/>
    <mergeCell ref="Z348:AA348"/>
    <mergeCell ref="X348:Y348"/>
    <mergeCell ref="V348:W348"/>
    <mergeCell ref="T348:U348"/>
    <mergeCell ref="R348:S348"/>
    <mergeCell ref="P348:Q348"/>
    <mergeCell ref="N348:O348"/>
    <mergeCell ref="L348:M348"/>
    <mergeCell ref="AR345:AS345"/>
    <mergeCell ref="AP345:AQ345"/>
    <mergeCell ref="AN345:AO345"/>
    <mergeCell ref="AL345:AM345"/>
    <mergeCell ref="AJ345:AK345"/>
    <mergeCell ref="AH345:AI345"/>
    <mergeCell ref="AF345:AG345"/>
    <mergeCell ref="AD345:AE345"/>
    <mergeCell ref="AB345:AC345"/>
    <mergeCell ref="Z345:AA345"/>
    <mergeCell ref="X345:Y345"/>
    <mergeCell ref="V345:W345"/>
    <mergeCell ref="T345:U345"/>
    <mergeCell ref="R345:S345"/>
    <mergeCell ref="P345:Q345"/>
    <mergeCell ref="N345:O345"/>
    <mergeCell ref="L345:M345"/>
    <mergeCell ref="L346:M346"/>
    <mergeCell ref="N346:O346"/>
    <mergeCell ref="P346:Q346"/>
    <mergeCell ref="R346:S346"/>
    <mergeCell ref="T346:U346"/>
    <mergeCell ref="V346:W346"/>
    <mergeCell ref="X346:Y346"/>
    <mergeCell ref="Z346:AA346"/>
    <mergeCell ref="AB346:AC346"/>
    <mergeCell ref="AD346:AE346"/>
    <mergeCell ref="AF346:AG346"/>
    <mergeCell ref="AH346:AI346"/>
    <mergeCell ref="AJ346:AK346"/>
    <mergeCell ref="AL346:AM346"/>
    <mergeCell ref="AN346:AO346"/>
    <mergeCell ref="AP346:AQ346"/>
    <mergeCell ref="AR346:AS346"/>
    <mergeCell ref="AR348:AS348"/>
    <mergeCell ref="AP348:AQ348"/>
    <mergeCell ref="AN348:AO348"/>
    <mergeCell ref="AL348:AM348"/>
    <mergeCell ref="N351:O351"/>
    <mergeCell ref="L351:M351"/>
    <mergeCell ref="AN349:AO349"/>
    <mergeCell ref="AL349:AM349"/>
    <mergeCell ref="AJ349:AK349"/>
    <mergeCell ref="AH349:AI349"/>
    <mergeCell ref="AF349:AG349"/>
    <mergeCell ref="AD349:AE349"/>
    <mergeCell ref="AB349:AC349"/>
    <mergeCell ref="Z349:AA349"/>
    <mergeCell ref="X349:Y349"/>
    <mergeCell ref="V349:W349"/>
    <mergeCell ref="T349:U349"/>
    <mergeCell ref="R349:S349"/>
    <mergeCell ref="P349:Q349"/>
    <mergeCell ref="N349:O349"/>
    <mergeCell ref="L349:M349"/>
    <mergeCell ref="AR350:AS350"/>
    <mergeCell ref="AP350:AQ350"/>
    <mergeCell ref="AN350:AO350"/>
    <mergeCell ref="AL350:AM350"/>
    <mergeCell ref="AJ350:AK350"/>
    <mergeCell ref="AH350:AI350"/>
    <mergeCell ref="AF350:AG350"/>
    <mergeCell ref="AD350:AE350"/>
    <mergeCell ref="AB350:AC350"/>
    <mergeCell ref="Z350:AA350"/>
    <mergeCell ref="X350:Y350"/>
    <mergeCell ref="V350:W350"/>
    <mergeCell ref="T350:U350"/>
    <mergeCell ref="R350:S350"/>
    <mergeCell ref="P350:Q350"/>
    <mergeCell ref="N350:O350"/>
    <mergeCell ref="L350:M350"/>
    <mergeCell ref="AP349:AQ349"/>
    <mergeCell ref="AR349:AS349"/>
    <mergeCell ref="AJ348:AK348"/>
    <mergeCell ref="AH348:AI348"/>
    <mergeCell ref="AF348:AG348"/>
    <mergeCell ref="AD348:AE348"/>
    <mergeCell ref="AB348:AC348"/>
    <mergeCell ref="N352:O352"/>
    <mergeCell ref="L352:M352"/>
    <mergeCell ref="AR354:AS354"/>
    <mergeCell ref="AP354:AQ354"/>
    <mergeCell ref="AN354:AO354"/>
    <mergeCell ref="AL354:AM354"/>
    <mergeCell ref="AJ354:AK354"/>
    <mergeCell ref="AH354:AI354"/>
    <mergeCell ref="AF354:AG354"/>
    <mergeCell ref="AD354:AE354"/>
    <mergeCell ref="AB354:AC354"/>
    <mergeCell ref="Z354:AA354"/>
    <mergeCell ref="X354:Y354"/>
    <mergeCell ref="V354:W354"/>
    <mergeCell ref="T354:U354"/>
    <mergeCell ref="R354:S354"/>
    <mergeCell ref="P354:Q354"/>
    <mergeCell ref="N354:O354"/>
    <mergeCell ref="P353:Q353"/>
    <mergeCell ref="R353:S353"/>
    <mergeCell ref="T353:U353"/>
    <mergeCell ref="V353:W353"/>
    <mergeCell ref="X353:Y353"/>
    <mergeCell ref="Z353:AA353"/>
    <mergeCell ref="AB353:AC353"/>
    <mergeCell ref="AD353:AE353"/>
    <mergeCell ref="AF353:AG353"/>
    <mergeCell ref="AH353:AI353"/>
    <mergeCell ref="AJ353:AK353"/>
    <mergeCell ref="AL353:AM353"/>
    <mergeCell ref="AN353:AO353"/>
    <mergeCell ref="AP353:AQ353"/>
    <mergeCell ref="AR353:AS353"/>
    <mergeCell ref="Z362:AA362"/>
    <mergeCell ref="X362:Y362"/>
    <mergeCell ref="V362:W362"/>
    <mergeCell ref="T362:U362"/>
    <mergeCell ref="AR360:AS360"/>
    <mergeCell ref="AP360:AQ360"/>
    <mergeCell ref="AN360:AO360"/>
    <mergeCell ref="AL360:AM360"/>
    <mergeCell ref="AJ360:AK360"/>
    <mergeCell ref="AH360:AI360"/>
    <mergeCell ref="AF360:AG360"/>
    <mergeCell ref="AD360:AE360"/>
    <mergeCell ref="AB360:AC360"/>
    <mergeCell ref="Z360:AA360"/>
    <mergeCell ref="X360:Y360"/>
    <mergeCell ref="V360:W360"/>
    <mergeCell ref="T360:U360"/>
    <mergeCell ref="R360:S360"/>
    <mergeCell ref="P360:Q360"/>
    <mergeCell ref="N360:O360"/>
    <mergeCell ref="L360:M360"/>
    <mergeCell ref="AR358:AS358"/>
    <mergeCell ref="AP358:AQ358"/>
    <mergeCell ref="AN358:AO358"/>
    <mergeCell ref="AL358:AM358"/>
    <mergeCell ref="AJ358:AK358"/>
    <mergeCell ref="AH358:AI358"/>
    <mergeCell ref="AF358:AG358"/>
    <mergeCell ref="AD358:AE358"/>
    <mergeCell ref="AB358:AC358"/>
    <mergeCell ref="Z358:AA358"/>
    <mergeCell ref="X358:Y358"/>
    <mergeCell ref="V358:W358"/>
    <mergeCell ref="T358:U358"/>
    <mergeCell ref="R358:S358"/>
    <mergeCell ref="P358:Q358"/>
    <mergeCell ref="N358:O358"/>
    <mergeCell ref="L358:M358"/>
    <mergeCell ref="AR359:AS359"/>
    <mergeCell ref="AP359:AQ359"/>
    <mergeCell ref="AN359:AO359"/>
    <mergeCell ref="AL359:AM359"/>
    <mergeCell ref="AJ359:AK359"/>
    <mergeCell ref="AH359:AI359"/>
    <mergeCell ref="AF359:AG359"/>
    <mergeCell ref="AD359:AE359"/>
    <mergeCell ref="AB359:AC359"/>
    <mergeCell ref="Z359:AA359"/>
    <mergeCell ref="X359:Y359"/>
    <mergeCell ref="V359:W359"/>
    <mergeCell ref="T359:U359"/>
    <mergeCell ref="R359:S359"/>
    <mergeCell ref="P359:Q359"/>
    <mergeCell ref="N359:O359"/>
    <mergeCell ref="L359:M359"/>
    <mergeCell ref="R362:S362"/>
    <mergeCell ref="P362:Q362"/>
    <mergeCell ref="N362:O362"/>
    <mergeCell ref="L363:M363"/>
    <mergeCell ref="L364:M364"/>
    <mergeCell ref="N364:O364"/>
    <mergeCell ref="P364:Q364"/>
    <mergeCell ref="R364:S364"/>
    <mergeCell ref="T364:U364"/>
    <mergeCell ref="V364:W364"/>
    <mergeCell ref="X364:Y364"/>
    <mergeCell ref="Z364:AA364"/>
    <mergeCell ref="AB364:AC364"/>
    <mergeCell ref="AD364:AE364"/>
    <mergeCell ref="AF364:AG364"/>
    <mergeCell ref="AH364:AI364"/>
    <mergeCell ref="AJ364:AK364"/>
    <mergeCell ref="AL364:AM364"/>
    <mergeCell ref="AN364:AO364"/>
    <mergeCell ref="AP364:AQ364"/>
    <mergeCell ref="AR364:AS364"/>
    <mergeCell ref="N365:O365"/>
    <mergeCell ref="P365:Q365"/>
    <mergeCell ref="R365:S365"/>
    <mergeCell ref="T365:U365"/>
    <mergeCell ref="V365:W365"/>
    <mergeCell ref="X365:Y365"/>
    <mergeCell ref="Z365:AA365"/>
    <mergeCell ref="AB365:AC365"/>
    <mergeCell ref="AD365:AE365"/>
    <mergeCell ref="AF365:AG365"/>
    <mergeCell ref="AH365:AI365"/>
    <mergeCell ref="AJ365:AK365"/>
    <mergeCell ref="AL365:AM365"/>
    <mergeCell ref="AN365:AO365"/>
    <mergeCell ref="AP365:AQ365"/>
    <mergeCell ref="AR365:AS365"/>
    <mergeCell ref="BD360:BE360"/>
    <mergeCell ref="BB360:BC360"/>
    <mergeCell ref="AZ360:BA360"/>
    <mergeCell ref="AR369:AS369"/>
    <mergeCell ref="AP369:AQ369"/>
    <mergeCell ref="AN369:AO369"/>
    <mergeCell ref="AL369:AM369"/>
    <mergeCell ref="AJ369:AK369"/>
    <mergeCell ref="AH369:AI369"/>
    <mergeCell ref="AF369:AG369"/>
    <mergeCell ref="AD369:AE369"/>
    <mergeCell ref="AB369:AC369"/>
    <mergeCell ref="Z369:AA369"/>
    <mergeCell ref="X369:Y369"/>
    <mergeCell ref="V369:W369"/>
    <mergeCell ref="T369:U369"/>
    <mergeCell ref="R369:S369"/>
    <mergeCell ref="P369:Q369"/>
    <mergeCell ref="N369:O369"/>
    <mergeCell ref="L369:M369"/>
    <mergeCell ref="AN367:AO367"/>
    <mergeCell ref="AL367:AM367"/>
    <mergeCell ref="AJ367:AK367"/>
    <mergeCell ref="AH367:AI367"/>
    <mergeCell ref="AF367:AG367"/>
    <mergeCell ref="AD367:AE367"/>
    <mergeCell ref="AB367:AC367"/>
    <mergeCell ref="Z367:AA367"/>
    <mergeCell ref="X367:Y367"/>
    <mergeCell ref="V367:W367"/>
    <mergeCell ref="T367:U367"/>
    <mergeCell ref="R367:S367"/>
    <mergeCell ref="P367:Q367"/>
    <mergeCell ref="N367:O367"/>
    <mergeCell ref="L367:M367"/>
    <mergeCell ref="AR368:AS368"/>
    <mergeCell ref="AP368:AQ368"/>
    <mergeCell ref="AN368:AO368"/>
    <mergeCell ref="AL368:AM368"/>
    <mergeCell ref="AJ368:AK368"/>
    <mergeCell ref="AH368:AI368"/>
    <mergeCell ref="AF368:AG368"/>
    <mergeCell ref="AD368:AE368"/>
    <mergeCell ref="AB368:AC368"/>
    <mergeCell ref="Z368:AA368"/>
    <mergeCell ref="X368:Y368"/>
    <mergeCell ref="V368:W368"/>
    <mergeCell ref="T368:U368"/>
    <mergeCell ref="R368:S368"/>
    <mergeCell ref="P368:Q368"/>
    <mergeCell ref="N368:O368"/>
    <mergeCell ref="L368:M368"/>
    <mergeCell ref="AP367:AQ367"/>
    <mergeCell ref="AR367:AS367"/>
    <mergeCell ref="AF363:AG363"/>
    <mergeCell ref="AD363:AE363"/>
    <mergeCell ref="AB363:AC363"/>
    <mergeCell ref="Z363:AA363"/>
    <mergeCell ref="X363:Y363"/>
    <mergeCell ref="V363:W363"/>
    <mergeCell ref="T363:U363"/>
    <mergeCell ref="R363:S363"/>
    <mergeCell ref="P363:Q363"/>
    <mergeCell ref="N363:O363"/>
    <mergeCell ref="AN376:AO376"/>
    <mergeCell ref="AL376:AM376"/>
    <mergeCell ref="AJ376:AK376"/>
    <mergeCell ref="AH376:AI376"/>
    <mergeCell ref="AF376:AG376"/>
    <mergeCell ref="AD376:AE376"/>
    <mergeCell ref="AB376:AC376"/>
    <mergeCell ref="Z376:AA376"/>
    <mergeCell ref="X376:Y376"/>
    <mergeCell ref="V376:W376"/>
    <mergeCell ref="T376:U376"/>
    <mergeCell ref="R376:S376"/>
    <mergeCell ref="P376:Q376"/>
    <mergeCell ref="AR373:AS373"/>
    <mergeCell ref="AP373:AQ373"/>
    <mergeCell ref="AN373:AO373"/>
    <mergeCell ref="AL373:AM373"/>
    <mergeCell ref="AJ373:AK373"/>
    <mergeCell ref="AH373:AI373"/>
    <mergeCell ref="AF373:AG373"/>
    <mergeCell ref="AD373:AE373"/>
    <mergeCell ref="AB373:AC373"/>
    <mergeCell ref="Z373:AA373"/>
    <mergeCell ref="X373:Y373"/>
    <mergeCell ref="V373:W373"/>
    <mergeCell ref="T373:U373"/>
    <mergeCell ref="R373:S373"/>
    <mergeCell ref="P373:Q373"/>
    <mergeCell ref="AD370:AE370"/>
    <mergeCell ref="AB370:AC370"/>
    <mergeCell ref="Z370:AA370"/>
    <mergeCell ref="X370:Y370"/>
    <mergeCell ref="V370:W370"/>
    <mergeCell ref="T370:U370"/>
    <mergeCell ref="R370:S370"/>
    <mergeCell ref="P370:Q370"/>
    <mergeCell ref="AR372:AS372"/>
    <mergeCell ref="AP372:AQ372"/>
    <mergeCell ref="AN372:AO372"/>
    <mergeCell ref="AL372:AM372"/>
    <mergeCell ref="AJ372:AK372"/>
    <mergeCell ref="AH372:AI372"/>
    <mergeCell ref="AF372:AG372"/>
    <mergeCell ref="AD372:AE372"/>
    <mergeCell ref="AV342:AW342"/>
    <mergeCell ref="AT342:AU342"/>
    <mergeCell ref="BF340:BG340"/>
    <mergeCell ref="BD340:BE340"/>
    <mergeCell ref="BB340:BC340"/>
    <mergeCell ref="AZ340:BA340"/>
    <mergeCell ref="AX340:AY340"/>
    <mergeCell ref="AV340:AW340"/>
    <mergeCell ref="AT340:AU340"/>
    <mergeCell ref="BP337:BQ337"/>
    <mergeCell ref="BN337:BO337"/>
    <mergeCell ref="BL337:BM337"/>
    <mergeCell ref="BJ337:BK337"/>
    <mergeCell ref="BH337:BI337"/>
    <mergeCell ref="BF337:BG337"/>
    <mergeCell ref="BD337:BE337"/>
    <mergeCell ref="BB337:BC337"/>
    <mergeCell ref="AZ337:BA337"/>
    <mergeCell ref="AX337:AY337"/>
    <mergeCell ref="AV337:AW337"/>
    <mergeCell ref="AT337:AU337"/>
    <mergeCell ref="BH340:BI340"/>
    <mergeCell ref="BJ340:BK340"/>
    <mergeCell ref="BL340:BM340"/>
    <mergeCell ref="BN340:BO340"/>
    <mergeCell ref="BP340:BQ340"/>
    <mergeCell ref="BJ333:BK333"/>
    <mergeCell ref="BH333:BI333"/>
    <mergeCell ref="BF333:BG333"/>
    <mergeCell ref="BD336:BE336"/>
    <mergeCell ref="BB336:BC336"/>
    <mergeCell ref="AZ336:BA336"/>
    <mergeCell ref="AX336:AY336"/>
    <mergeCell ref="AV336:AW336"/>
    <mergeCell ref="AT336:AU336"/>
    <mergeCell ref="BD333:BE333"/>
    <mergeCell ref="BB333:BC333"/>
    <mergeCell ref="AZ333:BA333"/>
    <mergeCell ref="AX333:AY333"/>
    <mergeCell ref="AV333:AW333"/>
    <mergeCell ref="AT333:AU333"/>
    <mergeCell ref="AT335:AU335"/>
    <mergeCell ref="AV335:AW335"/>
    <mergeCell ref="AX335:AY335"/>
    <mergeCell ref="AZ335:BA335"/>
    <mergeCell ref="BB335:BC335"/>
    <mergeCell ref="BD335:BE335"/>
    <mergeCell ref="BF335:BG335"/>
    <mergeCell ref="BH335:BI335"/>
    <mergeCell ref="BJ335:BK335"/>
    <mergeCell ref="BL335:BM335"/>
    <mergeCell ref="BN335:BO335"/>
    <mergeCell ref="BP335:BQ335"/>
    <mergeCell ref="BD358:BE358"/>
    <mergeCell ref="BB358:BC358"/>
    <mergeCell ref="AZ358:BA358"/>
    <mergeCell ref="AX358:AY358"/>
    <mergeCell ref="AV358:AW358"/>
    <mergeCell ref="AT358:AU358"/>
    <mergeCell ref="BP355:BQ355"/>
    <mergeCell ref="BN355:BO355"/>
    <mergeCell ref="BL355:BM355"/>
    <mergeCell ref="BJ355:BK355"/>
    <mergeCell ref="BH355:BI355"/>
    <mergeCell ref="BF355:BG355"/>
    <mergeCell ref="BD355:BE355"/>
    <mergeCell ref="BB355:BC355"/>
    <mergeCell ref="AZ355:BA355"/>
    <mergeCell ref="AX355:AY355"/>
    <mergeCell ref="AV355:AW355"/>
    <mergeCell ref="AT355:AU355"/>
    <mergeCell ref="BP351:BQ351"/>
    <mergeCell ref="BN351:BO351"/>
    <mergeCell ref="BL351:BM351"/>
    <mergeCell ref="BJ351:BK351"/>
    <mergeCell ref="BH351:BI351"/>
    <mergeCell ref="BF351:BG351"/>
    <mergeCell ref="BD354:BE354"/>
    <mergeCell ref="BB354:BC354"/>
    <mergeCell ref="AZ354:BA354"/>
    <mergeCell ref="AX354:AY354"/>
    <mergeCell ref="AV354:AW354"/>
    <mergeCell ref="AT354:AU354"/>
    <mergeCell ref="BD351:BE351"/>
    <mergeCell ref="BB351:BC351"/>
    <mergeCell ref="AZ351:BA351"/>
    <mergeCell ref="AX351:AY351"/>
    <mergeCell ref="AV351:AW351"/>
    <mergeCell ref="AT351:AU351"/>
    <mergeCell ref="AT353:AU353"/>
    <mergeCell ref="AV353:AW353"/>
    <mergeCell ref="AX353:AY353"/>
    <mergeCell ref="AZ353:BA353"/>
    <mergeCell ref="BB353:BC353"/>
    <mergeCell ref="BD353:BE353"/>
    <mergeCell ref="BF353:BG353"/>
    <mergeCell ref="BH353:BI353"/>
    <mergeCell ref="BJ353:BK353"/>
    <mergeCell ref="BL353:BM353"/>
    <mergeCell ref="BN353:BO353"/>
    <mergeCell ref="BP353:BQ353"/>
    <mergeCell ref="BH358:BI358"/>
    <mergeCell ref="BJ358:BK358"/>
    <mergeCell ref="BL358:BM358"/>
    <mergeCell ref="BN358:BO358"/>
    <mergeCell ref="BP358:BQ358"/>
    <mergeCell ref="BH369:BI369"/>
    <mergeCell ref="BF369:BG369"/>
    <mergeCell ref="BD372:BE372"/>
    <mergeCell ref="BB372:BC372"/>
    <mergeCell ref="AZ372:BA372"/>
    <mergeCell ref="AX372:AY372"/>
    <mergeCell ref="AV372:AW372"/>
    <mergeCell ref="AT372:AU372"/>
    <mergeCell ref="BD369:BE369"/>
    <mergeCell ref="BB369:BC369"/>
    <mergeCell ref="AZ369:BA369"/>
    <mergeCell ref="AX369:AY369"/>
    <mergeCell ref="AV369:AW369"/>
    <mergeCell ref="AT369:AU369"/>
    <mergeCell ref="BP362:BQ362"/>
    <mergeCell ref="BN362:BO362"/>
    <mergeCell ref="BL362:BM362"/>
    <mergeCell ref="BJ362:BK362"/>
    <mergeCell ref="BH362:BI362"/>
    <mergeCell ref="BF362:BG362"/>
    <mergeCell ref="BD362:BE362"/>
    <mergeCell ref="BB362:BC362"/>
    <mergeCell ref="AZ362:BA362"/>
    <mergeCell ref="AX362:AY362"/>
    <mergeCell ref="AV362:AW362"/>
    <mergeCell ref="AT362:AU362"/>
    <mergeCell ref="BD363:BE363"/>
    <mergeCell ref="BB363:BC363"/>
    <mergeCell ref="AZ363:BA363"/>
    <mergeCell ref="AX363:AY363"/>
    <mergeCell ref="AV363:AW363"/>
    <mergeCell ref="AT363:AU363"/>
    <mergeCell ref="AT364:AU364"/>
    <mergeCell ref="AV364:AW364"/>
    <mergeCell ref="AX364:AY364"/>
    <mergeCell ref="AZ364:BA364"/>
    <mergeCell ref="BB364:BC364"/>
    <mergeCell ref="BD364:BE364"/>
    <mergeCell ref="BF364:BG364"/>
    <mergeCell ref="BH364:BI364"/>
    <mergeCell ref="BJ364:BK364"/>
    <mergeCell ref="BL364:BM364"/>
    <mergeCell ref="BN364:BO364"/>
    <mergeCell ref="BP364:BQ364"/>
    <mergeCell ref="AT367:AU367"/>
    <mergeCell ref="AV367:AW367"/>
    <mergeCell ref="AX367:AY367"/>
    <mergeCell ref="AZ367:BA367"/>
    <mergeCell ref="BB367:BC367"/>
    <mergeCell ref="BD367:BE367"/>
    <mergeCell ref="BF367:BG367"/>
    <mergeCell ref="BH367:BI367"/>
    <mergeCell ref="BJ367:BK367"/>
    <mergeCell ref="BL367:BM367"/>
    <mergeCell ref="BN367:BO367"/>
    <mergeCell ref="BP367:BQ367"/>
    <mergeCell ref="AT365:AU365"/>
    <mergeCell ref="AV365:AW365"/>
    <mergeCell ref="AX365:AY365"/>
    <mergeCell ref="AZ365:BA365"/>
    <mergeCell ref="BB365:BC365"/>
    <mergeCell ref="BD365:BE365"/>
    <mergeCell ref="BF365:BG365"/>
    <mergeCell ref="BH365:BI365"/>
    <mergeCell ref="AR378:AS378"/>
    <mergeCell ref="AP378:AQ378"/>
    <mergeCell ref="AN378:AO378"/>
    <mergeCell ref="AL378:AM378"/>
    <mergeCell ref="AJ378:AK378"/>
    <mergeCell ref="AH378:AI378"/>
    <mergeCell ref="AF378:AG378"/>
    <mergeCell ref="AD378:AE378"/>
    <mergeCell ref="AB378:AC378"/>
    <mergeCell ref="Z378:AA378"/>
    <mergeCell ref="X378:Y378"/>
    <mergeCell ref="V378:W378"/>
    <mergeCell ref="T378:U378"/>
    <mergeCell ref="R378:S378"/>
    <mergeCell ref="P378:Q378"/>
    <mergeCell ref="N378:O378"/>
    <mergeCell ref="L378:M378"/>
    <mergeCell ref="BF376:BG376"/>
    <mergeCell ref="BD376:BE376"/>
    <mergeCell ref="BB376:BC376"/>
    <mergeCell ref="AZ376:BA376"/>
    <mergeCell ref="AX376:AY376"/>
    <mergeCell ref="AV376:AW376"/>
    <mergeCell ref="AT376:AU376"/>
    <mergeCell ref="BP373:BQ373"/>
    <mergeCell ref="BN373:BO373"/>
    <mergeCell ref="BL373:BM373"/>
    <mergeCell ref="BJ373:BK373"/>
    <mergeCell ref="BH373:BI373"/>
    <mergeCell ref="BF373:BG373"/>
    <mergeCell ref="BD373:BE373"/>
    <mergeCell ref="BB373:BC373"/>
    <mergeCell ref="AZ373:BA373"/>
    <mergeCell ref="AX373:AY373"/>
    <mergeCell ref="AV373:AW373"/>
    <mergeCell ref="AT373:AU373"/>
    <mergeCell ref="N376:O376"/>
    <mergeCell ref="L376:M376"/>
    <mergeCell ref="AR377:AS377"/>
    <mergeCell ref="AP377:AQ377"/>
    <mergeCell ref="AN377:AO377"/>
    <mergeCell ref="AL377:AM377"/>
    <mergeCell ref="AJ377:AK377"/>
    <mergeCell ref="AH377:AI377"/>
    <mergeCell ref="AF377:AG377"/>
    <mergeCell ref="AD377:AE377"/>
    <mergeCell ref="AB377:AC377"/>
    <mergeCell ref="Z377:AA377"/>
    <mergeCell ref="X377:Y377"/>
    <mergeCell ref="V377:W377"/>
    <mergeCell ref="T377:U377"/>
    <mergeCell ref="R377:S377"/>
    <mergeCell ref="P377:Q377"/>
    <mergeCell ref="N377:O377"/>
    <mergeCell ref="L377:M377"/>
    <mergeCell ref="N373:O373"/>
    <mergeCell ref="L373:M373"/>
    <mergeCell ref="BH376:BI376"/>
    <mergeCell ref="BJ376:BK376"/>
    <mergeCell ref="BL376:BM376"/>
    <mergeCell ref="BN376:BO376"/>
    <mergeCell ref="BP376:BQ376"/>
    <mergeCell ref="AR376:AS376"/>
    <mergeCell ref="AP376:AQ376"/>
    <mergeCell ref="AR380:AS380"/>
    <mergeCell ref="AP380:AQ380"/>
    <mergeCell ref="AN380:AO380"/>
    <mergeCell ref="AL380:AM380"/>
    <mergeCell ref="AJ380:AK380"/>
    <mergeCell ref="AH380:AI380"/>
    <mergeCell ref="AF380:AG380"/>
    <mergeCell ref="AD380:AE380"/>
    <mergeCell ref="AB380:AC380"/>
    <mergeCell ref="Z380:AA380"/>
    <mergeCell ref="X380:Y380"/>
    <mergeCell ref="V380:W380"/>
    <mergeCell ref="T380:U380"/>
    <mergeCell ref="R380:S380"/>
    <mergeCell ref="P380:Q380"/>
    <mergeCell ref="N380:O380"/>
    <mergeCell ref="L380:M380"/>
    <mergeCell ref="L383:M383"/>
    <mergeCell ref="Z384:AA384"/>
    <mergeCell ref="X384:Y384"/>
    <mergeCell ref="V384:W384"/>
    <mergeCell ref="T384:U384"/>
    <mergeCell ref="R384:S384"/>
    <mergeCell ref="P384:Q384"/>
    <mergeCell ref="N384:O384"/>
    <mergeCell ref="L384:M384"/>
    <mergeCell ref="AR381:AS381"/>
    <mergeCell ref="AP381:AQ381"/>
    <mergeCell ref="AN381:AO381"/>
    <mergeCell ref="AL381:AM381"/>
    <mergeCell ref="AJ381:AK381"/>
    <mergeCell ref="AH381:AI381"/>
    <mergeCell ref="AF381:AG381"/>
    <mergeCell ref="AD381:AE381"/>
    <mergeCell ref="AB381:AC381"/>
    <mergeCell ref="Z381:AA381"/>
    <mergeCell ref="X381:Y381"/>
    <mergeCell ref="V381:W381"/>
    <mergeCell ref="T381:U381"/>
    <mergeCell ref="R381:S381"/>
    <mergeCell ref="P381:Q381"/>
    <mergeCell ref="N381:O381"/>
    <mergeCell ref="L381:M381"/>
    <mergeCell ref="L382:M382"/>
    <mergeCell ref="N382:O382"/>
    <mergeCell ref="P382:Q382"/>
    <mergeCell ref="R382:S382"/>
    <mergeCell ref="T382:U382"/>
    <mergeCell ref="V382:W382"/>
    <mergeCell ref="X382:Y382"/>
    <mergeCell ref="Z382:AA382"/>
    <mergeCell ref="AB382:AC382"/>
    <mergeCell ref="AD382:AE382"/>
    <mergeCell ref="AF382:AG382"/>
    <mergeCell ref="AH382:AI382"/>
    <mergeCell ref="AJ382:AK382"/>
    <mergeCell ref="AL382:AM382"/>
    <mergeCell ref="AN382:AO382"/>
    <mergeCell ref="AP382:AQ382"/>
    <mergeCell ref="AR382:AS382"/>
    <mergeCell ref="AR384:AS384"/>
    <mergeCell ref="AP384:AQ384"/>
    <mergeCell ref="AN384:AO384"/>
    <mergeCell ref="AL384:AM384"/>
    <mergeCell ref="AR387:AS387"/>
    <mergeCell ref="AP387:AQ387"/>
    <mergeCell ref="AN387:AO387"/>
    <mergeCell ref="AL387:AM387"/>
    <mergeCell ref="AJ387:AK387"/>
    <mergeCell ref="AH387:AI387"/>
    <mergeCell ref="AF387:AG387"/>
    <mergeCell ref="AD387:AE387"/>
    <mergeCell ref="AB387:AC387"/>
    <mergeCell ref="Z387:AA387"/>
    <mergeCell ref="X387:Y387"/>
    <mergeCell ref="V387:W387"/>
    <mergeCell ref="T387:U387"/>
    <mergeCell ref="R387:S387"/>
    <mergeCell ref="P387:Q387"/>
    <mergeCell ref="N387:O387"/>
    <mergeCell ref="L387:M387"/>
    <mergeCell ref="AN385:AO385"/>
    <mergeCell ref="AL385:AM385"/>
    <mergeCell ref="AJ385:AK385"/>
    <mergeCell ref="AH385:AI385"/>
    <mergeCell ref="AF385:AG385"/>
    <mergeCell ref="AD385:AE385"/>
    <mergeCell ref="AB385:AC385"/>
    <mergeCell ref="Z385:AA385"/>
    <mergeCell ref="X385:Y385"/>
    <mergeCell ref="V385:W385"/>
    <mergeCell ref="T385:U385"/>
    <mergeCell ref="R385:S385"/>
    <mergeCell ref="P385:Q385"/>
    <mergeCell ref="N385:O385"/>
    <mergeCell ref="L385:M385"/>
    <mergeCell ref="AR386:AS386"/>
    <mergeCell ref="AP386:AQ386"/>
    <mergeCell ref="AN386:AO386"/>
    <mergeCell ref="AL386:AM386"/>
    <mergeCell ref="AJ386:AK386"/>
    <mergeCell ref="AH386:AI386"/>
    <mergeCell ref="AF386:AG386"/>
    <mergeCell ref="AD386:AE386"/>
    <mergeCell ref="AB386:AC386"/>
    <mergeCell ref="Z386:AA386"/>
    <mergeCell ref="X386:Y386"/>
    <mergeCell ref="V386:W386"/>
    <mergeCell ref="T386:U386"/>
    <mergeCell ref="R386:S386"/>
    <mergeCell ref="P386:Q386"/>
    <mergeCell ref="N386:O386"/>
    <mergeCell ref="L386:M386"/>
    <mergeCell ref="AP385:AQ385"/>
    <mergeCell ref="AR385:AS385"/>
    <mergeCell ref="AB391:AC391"/>
    <mergeCell ref="Z391:AA391"/>
    <mergeCell ref="X391:Y391"/>
    <mergeCell ref="V391:W391"/>
    <mergeCell ref="T391:U391"/>
    <mergeCell ref="R391:S391"/>
    <mergeCell ref="P391:Q391"/>
    <mergeCell ref="N391:O391"/>
    <mergeCell ref="L391:M391"/>
    <mergeCell ref="AD388:AE388"/>
    <mergeCell ref="AB388:AC388"/>
    <mergeCell ref="Z388:AA388"/>
    <mergeCell ref="X388:Y388"/>
    <mergeCell ref="V388:W388"/>
    <mergeCell ref="T388:U388"/>
    <mergeCell ref="R388:S388"/>
    <mergeCell ref="P388:Q388"/>
    <mergeCell ref="N388:O388"/>
    <mergeCell ref="L388:M388"/>
    <mergeCell ref="AR390:AS390"/>
    <mergeCell ref="AP390:AQ390"/>
    <mergeCell ref="AN390:AO390"/>
    <mergeCell ref="AL390:AM390"/>
    <mergeCell ref="AJ390:AK390"/>
    <mergeCell ref="AH390:AI390"/>
    <mergeCell ref="AF390:AG390"/>
    <mergeCell ref="AD390:AE390"/>
    <mergeCell ref="AB390:AC390"/>
    <mergeCell ref="Z390:AA390"/>
    <mergeCell ref="X390:Y390"/>
    <mergeCell ref="V390:W390"/>
    <mergeCell ref="T390:U390"/>
    <mergeCell ref="R390:S390"/>
    <mergeCell ref="P390:Q390"/>
    <mergeCell ref="N390:O390"/>
    <mergeCell ref="P389:Q389"/>
    <mergeCell ref="R389:S389"/>
    <mergeCell ref="T389:U389"/>
    <mergeCell ref="V389:W389"/>
    <mergeCell ref="X389:Y389"/>
    <mergeCell ref="Z389:AA389"/>
    <mergeCell ref="AB389:AC389"/>
    <mergeCell ref="AD389:AE389"/>
    <mergeCell ref="AF389:AG389"/>
    <mergeCell ref="AH389:AI389"/>
    <mergeCell ref="AJ389:AK389"/>
    <mergeCell ref="AL389:AM389"/>
    <mergeCell ref="AN389:AO389"/>
    <mergeCell ref="AP389:AQ389"/>
    <mergeCell ref="AR389:AS389"/>
    <mergeCell ref="AR396:AS396"/>
    <mergeCell ref="AP396:AQ396"/>
    <mergeCell ref="AN396:AO396"/>
    <mergeCell ref="AL396:AM396"/>
    <mergeCell ref="AJ396:AK396"/>
    <mergeCell ref="AH396:AI396"/>
    <mergeCell ref="AF396:AG396"/>
    <mergeCell ref="AD396:AE396"/>
    <mergeCell ref="AB396:AC396"/>
    <mergeCell ref="Z396:AA396"/>
    <mergeCell ref="X396:Y396"/>
    <mergeCell ref="V396:W396"/>
    <mergeCell ref="T396:U396"/>
    <mergeCell ref="R396:S396"/>
    <mergeCell ref="P396:Q396"/>
    <mergeCell ref="N396:O396"/>
    <mergeCell ref="L396:M396"/>
    <mergeCell ref="AR394:AS394"/>
    <mergeCell ref="AP394:AQ394"/>
    <mergeCell ref="AN394:AO394"/>
    <mergeCell ref="AL394:AM394"/>
    <mergeCell ref="AJ394:AK394"/>
    <mergeCell ref="AH394:AI394"/>
    <mergeCell ref="AF394:AG394"/>
    <mergeCell ref="AD394:AE394"/>
    <mergeCell ref="AB394:AC394"/>
    <mergeCell ref="Z394:AA394"/>
    <mergeCell ref="X394:Y394"/>
    <mergeCell ref="V394:W394"/>
    <mergeCell ref="T394:U394"/>
    <mergeCell ref="R394:S394"/>
    <mergeCell ref="P394:Q394"/>
    <mergeCell ref="N394:O394"/>
    <mergeCell ref="L394:M394"/>
    <mergeCell ref="AR395:AS395"/>
    <mergeCell ref="AP395:AQ395"/>
    <mergeCell ref="AN395:AO395"/>
    <mergeCell ref="AL395:AM395"/>
    <mergeCell ref="AJ395:AK395"/>
    <mergeCell ref="AH395:AI395"/>
    <mergeCell ref="AF395:AG395"/>
    <mergeCell ref="AD395:AE395"/>
    <mergeCell ref="AB395:AC395"/>
    <mergeCell ref="Z395:AA395"/>
    <mergeCell ref="X395:Y395"/>
    <mergeCell ref="V395:W395"/>
    <mergeCell ref="T395:U395"/>
    <mergeCell ref="R395:S395"/>
    <mergeCell ref="P395:Q395"/>
    <mergeCell ref="N395:O395"/>
    <mergeCell ref="L395:M395"/>
    <mergeCell ref="L398:M398"/>
    <mergeCell ref="L401:M401"/>
    <mergeCell ref="Z402:AA402"/>
    <mergeCell ref="X402:Y402"/>
    <mergeCell ref="V402:W402"/>
    <mergeCell ref="T402:U402"/>
    <mergeCell ref="R402:S402"/>
    <mergeCell ref="P402:Q402"/>
    <mergeCell ref="N402:O402"/>
    <mergeCell ref="L402:M402"/>
    <mergeCell ref="AR399:AS399"/>
    <mergeCell ref="AP399:AQ399"/>
    <mergeCell ref="AN399:AO399"/>
    <mergeCell ref="AL399:AM399"/>
    <mergeCell ref="AJ399:AK399"/>
    <mergeCell ref="AH399:AI399"/>
    <mergeCell ref="AF399:AG399"/>
    <mergeCell ref="AD399:AE399"/>
    <mergeCell ref="AB399:AC399"/>
    <mergeCell ref="Z399:AA399"/>
    <mergeCell ref="X399:Y399"/>
    <mergeCell ref="V399:W399"/>
    <mergeCell ref="T399:U399"/>
    <mergeCell ref="R399:S399"/>
    <mergeCell ref="P399:Q399"/>
    <mergeCell ref="N399:O399"/>
    <mergeCell ref="L399:M399"/>
    <mergeCell ref="L400:M400"/>
    <mergeCell ref="N400:O400"/>
    <mergeCell ref="P400:Q400"/>
    <mergeCell ref="R400:S400"/>
    <mergeCell ref="T400:U400"/>
    <mergeCell ref="V400:W400"/>
    <mergeCell ref="X400:Y400"/>
    <mergeCell ref="Z400:AA400"/>
    <mergeCell ref="AB400:AC400"/>
    <mergeCell ref="AD400:AE400"/>
    <mergeCell ref="AF400:AG400"/>
    <mergeCell ref="AH400:AI400"/>
    <mergeCell ref="AJ400:AK400"/>
    <mergeCell ref="AL400:AM400"/>
    <mergeCell ref="AN400:AO400"/>
    <mergeCell ref="AP400:AQ400"/>
    <mergeCell ref="AR400:AS400"/>
    <mergeCell ref="N401:O401"/>
    <mergeCell ref="P401:Q401"/>
    <mergeCell ref="R401:S401"/>
    <mergeCell ref="T401:U401"/>
    <mergeCell ref="V401:W401"/>
    <mergeCell ref="X401:Y401"/>
    <mergeCell ref="Z401:AA401"/>
    <mergeCell ref="AB401:AC401"/>
    <mergeCell ref="AD401:AE401"/>
    <mergeCell ref="AF401:AG401"/>
    <mergeCell ref="AH401:AI401"/>
    <mergeCell ref="AJ401:AK401"/>
    <mergeCell ref="AL401:AM401"/>
    <mergeCell ref="AN401:AO401"/>
    <mergeCell ref="AP401:AQ401"/>
    <mergeCell ref="AR401:AS401"/>
    <mergeCell ref="R398:S398"/>
    <mergeCell ref="P398:Q398"/>
    <mergeCell ref="N398:O398"/>
    <mergeCell ref="AR402:AS402"/>
    <mergeCell ref="AN403:AO403"/>
    <mergeCell ref="AL403:AM403"/>
    <mergeCell ref="AJ403:AK403"/>
    <mergeCell ref="AH403:AI403"/>
    <mergeCell ref="AF403:AG403"/>
    <mergeCell ref="AD403:AE403"/>
    <mergeCell ref="AB403:AC403"/>
    <mergeCell ref="Z403:AA403"/>
    <mergeCell ref="X403:Y403"/>
    <mergeCell ref="V403:W403"/>
    <mergeCell ref="T403:U403"/>
    <mergeCell ref="R403:S403"/>
    <mergeCell ref="P403:Q403"/>
    <mergeCell ref="N403:O403"/>
    <mergeCell ref="L403:M403"/>
    <mergeCell ref="AR404:AS404"/>
    <mergeCell ref="AP404:AQ404"/>
    <mergeCell ref="AN404:AO404"/>
    <mergeCell ref="AL404:AM404"/>
    <mergeCell ref="AJ404:AK404"/>
    <mergeCell ref="AH404:AI404"/>
    <mergeCell ref="AF404:AG404"/>
    <mergeCell ref="AD404:AE404"/>
    <mergeCell ref="AB404:AC404"/>
    <mergeCell ref="Z404:AA404"/>
    <mergeCell ref="X404:Y404"/>
    <mergeCell ref="V404:W404"/>
    <mergeCell ref="T404:U404"/>
    <mergeCell ref="R404:S404"/>
    <mergeCell ref="P404:Q404"/>
    <mergeCell ref="N404:O404"/>
    <mergeCell ref="L404:M404"/>
    <mergeCell ref="AP403:AQ403"/>
    <mergeCell ref="AR403:AS403"/>
    <mergeCell ref="V409:W409"/>
    <mergeCell ref="T409:U409"/>
    <mergeCell ref="R409:S409"/>
    <mergeCell ref="P409:Q409"/>
    <mergeCell ref="N409:O409"/>
    <mergeCell ref="L409:M409"/>
    <mergeCell ref="AD406:AE406"/>
    <mergeCell ref="AB406:AC406"/>
    <mergeCell ref="Z406:AA406"/>
    <mergeCell ref="X406:Y406"/>
    <mergeCell ref="V406:W406"/>
    <mergeCell ref="T406:U406"/>
    <mergeCell ref="R406:S406"/>
    <mergeCell ref="P406:Q406"/>
    <mergeCell ref="N406:O406"/>
    <mergeCell ref="L406:M406"/>
    <mergeCell ref="AR408:AS408"/>
    <mergeCell ref="AP408:AQ408"/>
    <mergeCell ref="AN408:AO408"/>
    <mergeCell ref="AL408:AM408"/>
    <mergeCell ref="AJ408:AK408"/>
    <mergeCell ref="AH408:AI408"/>
    <mergeCell ref="AF408:AG408"/>
    <mergeCell ref="AD408:AE408"/>
    <mergeCell ref="AB408:AC408"/>
    <mergeCell ref="Z408:AA408"/>
    <mergeCell ref="X408:Y408"/>
    <mergeCell ref="V408:W408"/>
    <mergeCell ref="T408:U408"/>
    <mergeCell ref="R408:S408"/>
    <mergeCell ref="P408:Q408"/>
    <mergeCell ref="N408:O408"/>
    <mergeCell ref="AR405:AS405"/>
    <mergeCell ref="AP405:AQ405"/>
    <mergeCell ref="AN405:AO405"/>
    <mergeCell ref="AL405:AM405"/>
    <mergeCell ref="AJ405:AK405"/>
    <mergeCell ref="AH405:AI405"/>
    <mergeCell ref="AF405:AG405"/>
    <mergeCell ref="AD405:AE405"/>
    <mergeCell ref="AB405:AC405"/>
    <mergeCell ref="Z405:AA405"/>
    <mergeCell ref="X405:Y405"/>
    <mergeCell ref="V405:W405"/>
    <mergeCell ref="T405:U405"/>
    <mergeCell ref="R405:S405"/>
    <mergeCell ref="P405:Q405"/>
    <mergeCell ref="N405:O405"/>
    <mergeCell ref="L405:M405"/>
    <mergeCell ref="AR414:AS414"/>
    <mergeCell ref="AP414:AQ414"/>
    <mergeCell ref="AN414:AO414"/>
    <mergeCell ref="AL414:AM414"/>
    <mergeCell ref="AJ414:AK414"/>
    <mergeCell ref="AH414:AI414"/>
    <mergeCell ref="AF414:AG414"/>
    <mergeCell ref="AD414:AE414"/>
    <mergeCell ref="AB414:AC414"/>
    <mergeCell ref="Z414:AA414"/>
    <mergeCell ref="X414:Y414"/>
    <mergeCell ref="V414:W414"/>
    <mergeCell ref="T414:U414"/>
    <mergeCell ref="R414:S414"/>
    <mergeCell ref="P414:Q414"/>
    <mergeCell ref="N414:O414"/>
    <mergeCell ref="L414:M414"/>
    <mergeCell ref="AR412:AS412"/>
    <mergeCell ref="AP412:AQ412"/>
    <mergeCell ref="AN412:AO412"/>
    <mergeCell ref="AL412:AM412"/>
    <mergeCell ref="AJ412:AK412"/>
    <mergeCell ref="AH412:AI412"/>
    <mergeCell ref="AF412:AG412"/>
    <mergeCell ref="AD412:AE412"/>
    <mergeCell ref="AB412:AC412"/>
    <mergeCell ref="Z412:AA412"/>
    <mergeCell ref="X412:Y412"/>
    <mergeCell ref="V412:W412"/>
    <mergeCell ref="T412:U412"/>
    <mergeCell ref="R412:S412"/>
    <mergeCell ref="P412:Q412"/>
    <mergeCell ref="N412:O412"/>
    <mergeCell ref="L412:M412"/>
    <mergeCell ref="AR413:AS413"/>
    <mergeCell ref="AP413:AQ413"/>
    <mergeCell ref="AN413:AO413"/>
    <mergeCell ref="AL413:AM413"/>
    <mergeCell ref="AJ413:AK413"/>
    <mergeCell ref="AH413:AI413"/>
    <mergeCell ref="AF413:AG413"/>
    <mergeCell ref="AD413:AE413"/>
    <mergeCell ref="AB413:AC413"/>
    <mergeCell ref="Z413:AA413"/>
    <mergeCell ref="X413:Y413"/>
    <mergeCell ref="V413:W413"/>
    <mergeCell ref="T413:U413"/>
    <mergeCell ref="R413:S413"/>
    <mergeCell ref="P413:Q413"/>
    <mergeCell ref="N413:O413"/>
    <mergeCell ref="L413:M413"/>
    <mergeCell ref="AR416:AS416"/>
    <mergeCell ref="AP416:AQ416"/>
    <mergeCell ref="AN416:AO416"/>
    <mergeCell ref="AL416:AM416"/>
    <mergeCell ref="AJ416:AK416"/>
    <mergeCell ref="AH416:AI416"/>
    <mergeCell ref="AF416:AG416"/>
    <mergeCell ref="AD416:AE416"/>
    <mergeCell ref="AB416:AC416"/>
    <mergeCell ref="Z416:AA416"/>
    <mergeCell ref="X416:Y416"/>
    <mergeCell ref="V416:W416"/>
    <mergeCell ref="T416:U416"/>
    <mergeCell ref="R416:S416"/>
    <mergeCell ref="P416:Q416"/>
    <mergeCell ref="N416:O416"/>
    <mergeCell ref="L416:M416"/>
    <mergeCell ref="L419:M419"/>
    <mergeCell ref="Z420:AA420"/>
    <mergeCell ref="X420:Y420"/>
    <mergeCell ref="V420:W420"/>
    <mergeCell ref="T420:U420"/>
    <mergeCell ref="R420:S420"/>
    <mergeCell ref="P420:Q420"/>
    <mergeCell ref="N420:O420"/>
    <mergeCell ref="L420:M420"/>
    <mergeCell ref="AR417:AS417"/>
    <mergeCell ref="AP417:AQ417"/>
    <mergeCell ref="AN417:AO417"/>
    <mergeCell ref="AL417:AM417"/>
    <mergeCell ref="AJ417:AK417"/>
    <mergeCell ref="AH417:AI417"/>
    <mergeCell ref="AF417:AG417"/>
    <mergeCell ref="AD417:AE417"/>
    <mergeCell ref="AB417:AC417"/>
    <mergeCell ref="Z417:AA417"/>
    <mergeCell ref="X417:Y417"/>
    <mergeCell ref="V417:W417"/>
    <mergeCell ref="T417:U417"/>
    <mergeCell ref="R417:S417"/>
    <mergeCell ref="P417:Q417"/>
    <mergeCell ref="N417:O417"/>
    <mergeCell ref="L417:M417"/>
    <mergeCell ref="L418:M418"/>
    <mergeCell ref="N418:O418"/>
    <mergeCell ref="P418:Q418"/>
    <mergeCell ref="R418:S418"/>
    <mergeCell ref="T418:U418"/>
    <mergeCell ref="V418:W418"/>
    <mergeCell ref="X418:Y418"/>
    <mergeCell ref="Z418:AA418"/>
    <mergeCell ref="AB418:AC418"/>
    <mergeCell ref="AD418:AE418"/>
    <mergeCell ref="AF418:AG418"/>
    <mergeCell ref="AH418:AI418"/>
    <mergeCell ref="AJ418:AK418"/>
    <mergeCell ref="AL418:AM418"/>
    <mergeCell ref="AN418:AO418"/>
    <mergeCell ref="AP418:AQ418"/>
    <mergeCell ref="AR418:AS418"/>
    <mergeCell ref="AR420:AS420"/>
    <mergeCell ref="AP420:AQ420"/>
    <mergeCell ref="AN420:AO420"/>
    <mergeCell ref="AL420:AM420"/>
    <mergeCell ref="AR423:AS423"/>
    <mergeCell ref="AP423:AQ423"/>
    <mergeCell ref="AN423:AO423"/>
    <mergeCell ref="AL423:AM423"/>
    <mergeCell ref="AJ423:AK423"/>
    <mergeCell ref="AH423:AI423"/>
    <mergeCell ref="AF423:AG423"/>
    <mergeCell ref="AD423:AE423"/>
    <mergeCell ref="AB423:AC423"/>
    <mergeCell ref="Z423:AA423"/>
    <mergeCell ref="X423:Y423"/>
    <mergeCell ref="V423:W423"/>
    <mergeCell ref="T423:U423"/>
    <mergeCell ref="R423:S423"/>
    <mergeCell ref="P423:Q423"/>
    <mergeCell ref="N423:O423"/>
    <mergeCell ref="L423:M423"/>
    <mergeCell ref="AN421:AO421"/>
    <mergeCell ref="AL421:AM421"/>
    <mergeCell ref="AJ421:AK421"/>
    <mergeCell ref="AH421:AI421"/>
    <mergeCell ref="AF421:AG421"/>
    <mergeCell ref="AD421:AE421"/>
    <mergeCell ref="AB421:AC421"/>
    <mergeCell ref="Z421:AA421"/>
    <mergeCell ref="X421:Y421"/>
    <mergeCell ref="V421:W421"/>
    <mergeCell ref="T421:U421"/>
    <mergeCell ref="R421:S421"/>
    <mergeCell ref="P421:Q421"/>
    <mergeCell ref="N421:O421"/>
    <mergeCell ref="L421:M421"/>
    <mergeCell ref="AR422:AS422"/>
    <mergeCell ref="AP422:AQ422"/>
    <mergeCell ref="AN422:AO422"/>
    <mergeCell ref="AL422:AM422"/>
    <mergeCell ref="AJ422:AK422"/>
    <mergeCell ref="AH422:AI422"/>
    <mergeCell ref="AF422:AG422"/>
    <mergeCell ref="AD422:AE422"/>
    <mergeCell ref="AB422:AC422"/>
    <mergeCell ref="Z422:AA422"/>
    <mergeCell ref="X422:Y422"/>
    <mergeCell ref="V422:W422"/>
    <mergeCell ref="T422:U422"/>
    <mergeCell ref="R422:S422"/>
    <mergeCell ref="P422:Q422"/>
    <mergeCell ref="N422:O422"/>
    <mergeCell ref="L422:M422"/>
    <mergeCell ref="AP421:AQ421"/>
    <mergeCell ref="AR421:AS421"/>
    <mergeCell ref="AJ433:AK433"/>
    <mergeCell ref="AL433:AM433"/>
    <mergeCell ref="AN433:AO433"/>
    <mergeCell ref="AP433:AQ433"/>
    <mergeCell ref="AR433:AS433"/>
    <mergeCell ref="AR427:AS427"/>
    <mergeCell ref="AP427:AQ427"/>
    <mergeCell ref="AN427:AO427"/>
    <mergeCell ref="AL427:AM427"/>
    <mergeCell ref="AJ427:AK427"/>
    <mergeCell ref="AH427:AI427"/>
    <mergeCell ref="AF427:AG427"/>
    <mergeCell ref="AD427:AE427"/>
    <mergeCell ref="AB427:AC427"/>
    <mergeCell ref="Z427:AA427"/>
    <mergeCell ref="X427:Y427"/>
    <mergeCell ref="V427:W427"/>
    <mergeCell ref="T427:U427"/>
    <mergeCell ref="R427:S427"/>
    <mergeCell ref="P427:Q427"/>
    <mergeCell ref="N427:O427"/>
    <mergeCell ref="L427:M427"/>
    <mergeCell ref="AD424:AE424"/>
    <mergeCell ref="AB424:AC424"/>
    <mergeCell ref="Z424:AA424"/>
    <mergeCell ref="X424:Y424"/>
    <mergeCell ref="V424:W424"/>
    <mergeCell ref="T424:U424"/>
    <mergeCell ref="R424:S424"/>
    <mergeCell ref="P424:Q424"/>
    <mergeCell ref="N424:O424"/>
    <mergeCell ref="L424:M424"/>
    <mergeCell ref="AR426:AS426"/>
    <mergeCell ref="AP426:AQ426"/>
    <mergeCell ref="AN426:AO426"/>
    <mergeCell ref="AL426:AM426"/>
    <mergeCell ref="AJ426:AK426"/>
    <mergeCell ref="AH426:AI426"/>
    <mergeCell ref="AF426:AG426"/>
    <mergeCell ref="AD426:AE426"/>
    <mergeCell ref="AB426:AC426"/>
    <mergeCell ref="Z426:AA426"/>
    <mergeCell ref="X426:Y426"/>
    <mergeCell ref="V426:W426"/>
    <mergeCell ref="T426:U426"/>
    <mergeCell ref="R426:S426"/>
    <mergeCell ref="P426:Q426"/>
    <mergeCell ref="N426:O426"/>
    <mergeCell ref="P425:Q425"/>
    <mergeCell ref="R425:S425"/>
    <mergeCell ref="T425:U425"/>
    <mergeCell ref="V425:W425"/>
    <mergeCell ref="X425:Y425"/>
    <mergeCell ref="Z425:AA425"/>
    <mergeCell ref="AB425:AC425"/>
    <mergeCell ref="AD425:AE425"/>
    <mergeCell ref="AF425:AG425"/>
    <mergeCell ref="AH425:AI425"/>
    <mergeCell ref="AJ425:AK425"/>
    <mergeCell ref="AL425:AM425"/>
    <mergeCell ref="AN425:AO425"/>
    <mergeCell ref="AP425:AQ425"/>
    <mergeCell ref="AR425:AS425"/>
    <mergeCell ref="AJ432:AK432"/>
    <mergeCell ref="AH432:AI432"/>
    <mergeCell ref="AF432:AG432"/>
    <mergeCell ref="AD432:AE432"/>
    <mergeCell ref="AB432:AC432"/>
    <mergeCell ref="Z432:AA432"/>
    <mergeCell ref="X432:Y432"/>
    <mergeCell ref="V432:W432"/>
    <mergeCell ref="T432:U432"/>
    <mergeCell ref="R432:S432"/>
    <mergeCell ref="P432:Q432"/>
    <mergeCell ref="N432:O432"/>
    <mergeCell ref="L432:M432"/>
    <mergeCell ref="AR430:AS430"/>
    <mergeCell ref="AP430:AQ430"/>
    <mergeCell ref="AN430:AO430"/>
    <mergeCell ref="AL430:AM430"/>
    <mergeCell ref="AJ430:AK430"/>
    <mergeCell ref="AH430:AI430"/>
    <mergeCell ref="AF430:AG430"/>
    <mergeCell ref="AD430:AE430"/>
    <mergeCell ref="AB430:AC430"/>
    <mergeCell ref="Z430:AA430"/>
    <mergeCell ref="X430:Y430"/>
    <mergeCell ref="V430:W430"/>
    <mergeCell ref="T430:U430"/>
    <mergeCell ref="R430:S430"/>
    <mergeCell ref="P430:Q430"/>
    <mergeCell ref="N430:O430"/>
    <mergeCell ref="L430:M430"/>
    <mergeCell ref="AR431:AS431"/>
    <mergeCell ref="AP431:AQ431"/>
    <mergeCell ref="AN431:AO431"/>
    <mergeCell ref="AL431:AM431"/>
    <mergeCell ref="AJ431:AK431"/>
    <mergeCell ref="AH431:AI431"/>
    <mergeCell ref="AF431:AG431"/>
    <mergeCell ref="AD431:AE431"/>
    <mergeCell ref="AB431:AC431"/>
    <mergeCell ref="Z431:AA431"/>
    <mergeCell ref="X431:Y431"/>
    <mergeCell ref="V431:W431"/>
    <mergeCell ref="T431:U431"/>
    <mergeCell ref="R431:S431"/>
    <mergeCell ref="P431:Q431"/>
    <mergeCell ref="N431:O431"/>
    <mergeCell ref="L431:M431"/>
    <mergeCell ref="BD380:BE380"/>
    <mergeCell ref="BB380:BC380"/>
    <mergeCell ref="AZ380:BA380"/>
    <mergeCell ref="AX380:AY380"/>
    <mergeCell ref="AV380:AW380"/>
    <mergeCell ref="AT380:AU380"/>
    <mergeCell ref="BD381:BE381"/>
    <mergeCell ref="BB381:BC381"/>
    <mergeCell ref="AZ381:BA381"/>
    <mergeCell ref="AX381:AY381"/>
    <mergeCell ref="AV381:AW381"/>
    <mergeCell ref="AT381:AU381"/>
    <mergeCell ref="BD378:BE378"/>
    <mergeCell ref="BB378:BC378"/>
    <mergeCell ref="AZ378:BA378"/>
    <mergeCell ref="AX378:AY378"/>
    <mergeCell ref="AV378:AW378"/>
    <mergeCell ref="AT378:AU378"/>
    <mergeCell ref="AN439:AO439"/>
    <mergeCell ref="AL439:AM439"/>
    <mergeCell ref="AJ439:AK439"/>
    <mergeCell ref="AH439:AI439"/>
    <mergeCell ref="AF439:AG439"/>
    <mergeCell ref="AD439:AE439"/>
    <mergeCell ref="AB439:AC439"/>
    <mergeCell ref="Z439:AA439"/>
    <mergeCell ref="X439:Y439"/>
    <mergeCell ref="AR438:AS438"/>
    <mergeCell ref="AP438:AQ438"/>
    <mergeCell ref="AN438:AO438"/>
    <mergeCell ref="AL438:AM438"/>
    <mergeCell ref="AJ438:AK438"/>
    <mergeCell ref="AH438:AI438"/>
    <mergeCell ref="AF438:AG438"/>
    <mergeCell ref="AD438:AE438"/>
    <mergeCell ref="AB438:AC438"/>
    <mergeCell ref="AR434:AS434"/>
    <mergeCell ref="AP434:AQ434"/>
    <mergeCell ref="AN434:AO434"/>
    <mergeCell ref="AL434:AM434"/>
    <mergeCell ref="AJ434:AK434"/>
    <mergeCell ref="AH434:AI434"/>
    <mergeCell ref="AF434:AG434"/>
    <mergeCell ref="AD434:AE434"/>
    <mergeCell ref="AB434:AC434"/>
    <mergeCell ref="Z434:AA434"/>
    <mergeCell ref="X434:Y434"/>
    <mergeCell ref="Z438:AA438"/>
    <mergeCell ref="X438:Y438"/>
    <mergeCell ref="AR435:AS435"/>
    <mergeCell ref="AP435:AQ435"/>
    <mergeCell ref="AN435:AO435"/>
    <mergeCell ref="AL435:AM435"/>
    <mergeCell ref="AJ435:AK435"/>
    <mergeCell ref="AH435:AI435"/>
    <mergeCell ref="AF435:AG435"/>
    <mergeCell ref="AD435:AE435"/>
    <mergeCell ref="AB435:AC435"/>
    <mergeCell ref="Z435:AA435"/>
    <mergeCell ref="X435:Y435"/>
    <mergeCell ref="AR432:AS432"/>
    <mergeCell ref="AP432:AQ432"/>
    <mergeCell ref="AN432:AO432"/>
    <mergeCell ref="AL432:AM432"/>
    <mergeCell ref="BD396:BE396"/>
    <mergeCell ref="BB396:BC396"/>
    <mergeCell ref="AZ396:BA396"/>
    <mergeCell ref="AX396:AY396"/>
    <mergeCell ref="AV396:AW396"/>
    <mergeCell ref="AT396:AU396"/>
    <mergeCell ref="BF394:BG394"/>
    <mergeCell ref="BD394:BE394"/>
    <mergeCell ref="BB394:BC394"/>
    <mergeCell ref="AZ394:BA394"/>
    <mergeCell ref="AX394:AY394"/>
    <mergeCell ref="AV394:AW394"/>
    <mergeCell ref="AT394:AU394"/>
    <mergeCell ref="BP391:BQ391"/>
    <mergeCell ref="BN391:BO391"/>
    <mergeCell ref="BL391:BM391"/>
    <mergeCell ref="BJ391:BK391"/>
    <mergeCell ref="BH391:BI391"/>
    <mergeCell ref="BF391:BG391"/>
    <mergeCell ref="BD391:BE391"/>
    <mergeCell ref="BB391:BC391"/>
    <mergeCell ref="AZ391:BA391"/>
    <mergeCell ref="AX391:AY391"/>
    <mergeCell ref="AV391:AW391"/>
    <mergeCell ref="AT391:AU391"/>
    <mergeCell ref="BP387:BQ387"/>
    <mergeCell ref="BN387:BO387"/>
    <mergeCell ref="BL387:BM387"/>
    <mergeCell ref="BJ387:BK387"/>
    <mergeCell ref="BH387:BI387"/>
    <mergeCell ref="BF387:BG387"/>
    <mergeCell ref="BD390:BE390"/>
    <mergeCell ref="BB390:BC390"/>
    <mergeCell ref="AZ390:BA390"/>
    <mergeCell ref="AX390:AY390"/>
    <mergeCell ref="AV390:AW390"/>
    <mergeCell ref="AT390:AU390"/>
    <mergeCell ref="BD387:BE387"/>
    <mergeCell ref="BB387:BC387"/>
    <mergeCell ref="AZ387:BA387"/>
    <mergeCell ref="AX387:AY387"/>
    <mergeCell ref="AV387:AW387"/>
    <mergeCell ref="AT387:AU387"/>
    <mergeCell ref="AT389:AU389"/>
    <mergeCell ref="AV389:AW389"/>
    <mergeCell ref="AX389:AY389"/>
    <mergeCell ref="AZ389:BA389"/>
    <mergeCell ref="BB389:BC389"/>
    <mergeCell ref="BD389:BE389"/>
    <mergeCell ref="BF389:BG389"/>
    <mergeCell ref="BH389:BI389"/>
    <mergeCell ref="BJ389:BK389"/>
    <mergeCell ref="BL389:BM389"/>
    <mergeCell ref="BN389:BO389"/>
    <mergeCell ref="BP389:BQ389"/>
    <mergeCell ref="BH394:BI394"/>
    <mergeCell ref="BJ394:BK394"/>
    <mergeCell ref="BL394:BM394"/>
    <mergeCell ref="BN394:BO394"/>
    <mergeCell ref="BP394:BQ394"/>
    <mergeCell ref="BD405:BE405"/>
    <mergeCell ref="BB405:BC405"/>
    <mergeCell ref="AZ405:BA405"/>
    <mergeCell ref="AX405:AY405"/>
    <mergeCell ref="AV405:AW405"/>
    <mergeCell ref="AT405:AU405"/>
    <mergeCell ref="BP398:BQ398"/>
    <mergeCell ref="BN398:BO398"/>
    <mergeCell ref="BL398:BM398"/>
    <mergeCell ref="BJ398:BK398"/>
    <mergeCell ref="BH398:BI398"/>
    <mergeCell ref="BF398:BG398"/>
    <mergeCell ref="BD398:BE398"/>
    <mergeCell ref="BB398:BC398"/>
    <mergeCell ref="AZ398:BA398"/>
    <mergeCell ref="AX398:AY398"/>
    <mergeCell ref="AV398:AW398"/>
    <mergeCell ref="AT398:AU398"/>
    <mergeCell ref="BD399:BE399"/>
    <mergeCell ref="BB399:BC399"/>
    <mergeCell ref="AZ399:BA399"/>
    <mergeCell ref="AX399:AY399"/>
    <mergeCell ref="AV399:AW399"/>
    <mergeCell ref="AT399:AU399"/>
    <mergeCell ref="AT400:AU400"/>
    <mergeCell ref="AV400:AW400"/>
    <mergeCell ref="AX400:AY400"/>
    <mergeCell ref="AZ400:BA400"/>
    <mergeCell ref="BB400:BC400"/>
    <mergeCell ref="BD400:BE400"/>
    <mergeCell ref="BF400:BG400"/>
    <mergeCell ref="BH400:BI400"/>
    <mergeCell ref="BJ400:BK400"/>
    <mergeCell ref="BL400:BM400"/>
    <mergeCell ref="BN400:BO400"/>
    <mergeCell ref="BP400:BQ400"/>
    <mergeCell ref="AT403:AU403"/>
    <mergeCell ref="AV403:AW403"/>
    <mergeCell ref="AX403:AY403"/>
    <mergeCell ref="AZ403:BA403"/>
    <mergeCell ref="BB403:BC403"/>
    <mergeCell ref="BD403:BE403"/>
    <mergeCell ref="BF403:BG403"/>
    <mergeCell ref="BH403:BI403"/>
    <mergeCell ref="BJ403:BK403"/>
    <mergeCell ref="BL403:BM403"/>
    <mergeCell ref="BN403:BO403"/>
    <mergeCell ref="BP403:BQ403"/>
    <mergeCell ref="AT401:AU401"/>
    <mergeCell ref="AV401:AW401"/>
    <mergeCell ref="AX401:AY401"/>
    <mergeCell ref="AZ401:BA401"/>
    <mergeCell ref="BB401:BC401"/>
    <mergeCell ref="BD401:BE401"/>
    <mergeCell ref="BF401:BG401"/>
    <mergeCell ref="BH401:BI401"/>
    <mergeCell ref="BJ401:BK401"/>
    <mergeCell ref="BL401:BM401"/>
    <mergeCell ref="BN401:BO401"/>
    <mergeCell ref="BP401:BQ401"/>
    <mergeCell ref="BF399:BG399"/>
    <mergeCell ref="BH399:BI399"/>
    <mergeCell ref="BJ399:BK399"/>
    <mergeCell ref="BL399:BM399"/>
    <mergeCell ref="BD416:BE416"/>
    <mergeCell ref="BB416:BC416"/>
    <mergeCell ref="AZ416:BA416"/>
    <mergeCell ref="AX416:AY416"/>
    <mergeCell ref="AV416:AW416"/>
    <mergeCell ref="AT416:AU416"/>
    <mergeCell ref="BD417:BE417"/>
    <mergeCell ref="BB417:BC417"/>
    <mergeCell ref="AZ417:BA417"/>
    <mergeCell ref="AX417:AY417"/>
    <mergeCell ref="AV417:AW417"/>
    <mergeCell ref="AT417:AU417"/>
    <mergeCell ref="BD414:BE414"/>
    <mergeCell ref="BB414:BC414"/>
    <mergeCell ref="AZ414:BA414"/>
    <mergeCell ref="AX414:AY414"/>
    <mergeCell ref="AV414:AW414"/>
    <mergeCell ref="AT414:AU414"/>
    <mergeCell ref="BF412:BG412"/>
    <mergeCell ref="BD412:BE412"/>
    <mergeCell ref="BB412:BC412"/>
    <mergeCell ref="AZ412:BA412"/>
    <mergeCell ref="AX412:AY412"/>
    <mergeCell ref="AV412:AW412"/>
    <mergeCell ref="AT412:AU412"/>
    <mergeCell ref="BP409:BQ409"/>
    <mergeCell ref="BN409:BO409"/>
    <mergeCell ref="BL409:BM409"/>
    <mergeCell ref="BJ409:BK409"/>
    <mergeCell ref="BH409:BI409"/>
    <mergeCell ref="BF409:BG409"/>
    <mergeCell ref="BD409:BE409"/>
    <mergeCell ref="BB409:BC409"/>
    <mergeCell ref="AZ409:BA409"/>
    <mergeCell ref="AX409:AY409"/>
    <mergeCell ref="AV409:AW409"/>
    <mergeCell ref="AT409:AU409"/>
    <mergeCell ref="BH412:BI412"/>
    <mergeCell ref="BJ412:BK412"/>
    <mergeCell ref="BL412:BM412"/>
    <mergeCell ref="BN412:BO412"/>
    <mergeCell ref="BP412:BQ412"/>
    <mergeCell ref="BD432:BE432"/>
    <mergeCell ref="BB432:BC432"/>
    <mergeCell ref="AZ432:BA432"/>
    <mergeCell ref="AX432:AY432"/>
    <mergeCell ref="AV432:AW432"/>
    <mergeCell ref="AT432:AU432"/>
    <mergeCell ref="BF430:BG430"/>
    <mergeCell ref="BD430:BE430"/>
    <mergeCell ref="BB430:BC430"/>
    <mergeCell ref="AZ430:BA430"/>
    <mergeCell ref="AX430:AY430"/>
    <mergeCell ref="AV430:AW430"/>
    <mergeCell ref="AT430:AU430"/>
    <mergeCell ref="BP427:BQ427"/>
    <mergeCell ref="BN427:BO427"/>
    <mergeCell ref="BL427:BM427"/>
    <mergeCell ref="BJ427:BK427"/>
    <mergeCell ref="BH427:BI427"/>
    <mergeCell ref="BF427:BG427"/>
    <mergeCell ref="BD427:BE427"/>
    <mergeCell ref="BB427:BC427"/>
    <mergeCell ref="AZ427:BA427"/>
    <mergeCell ref="AX427:AY427"/>
    <mergeCell ref="AV427:AW427"/>
    <mergeCell ref="AT427:AU427"/>
    <mergeCell ref="BP423:BQ423"/>
    <mergeCell ref="BN423:BO423"/>
    <mergeCell ref="BL423:BM423"/>
    <mergeCell ref="BJ423:BK423"/>
    <mergeCell ref="BH423:BI423"/>
    <mergeCell ref="BF423:BG423"/>
    <mergeCell ref="BD426:BE426"/>
    <mergeCell ref="BB426:BC426"/>
    <mergeCell ref="AZ426:BA426"/>
    <mergeCell ref="AX426:AY426"/>
    <mergeCell ref="AV426:AW426"/>
    <mergeCell ref="AT426:AU426"/>
    <mergeCell ref="BD423:BE423"/>
    <mergeCell ref="BB423:BC423"/>
    <mergeCell ref="AZ423:BA423"/>
    <mergeCell ref="AX423:AY423"/>
    <mergeCell ref="AV423:AW423"/>
    <mergeCell ref="AT423:AU423"/>
    <mergeCell ref="AT425:AU425"/>
    <mergeCell ref="AV425:AW425"/>
    <mergeCell ref="AX425:AY425"/>
    <mergeCell ref="AZ425:BA425"/>
    <mergeCell ref="BB425:BC425"/>
    <mergeCell ref="BD425:BE425"/>
    <mergeCell ref="BF425:BG425"/>
    <mergeCell ref="BH425:BI425"/>
    <mergeCell ref="BJ425:BK425"/>
    <mergeCell ref="BL425:BM425"/>
    <mergeCell ref="BN425:BO425"/>
    <mergeCell ref="BP425:BQ425"/>
    <mergeCell ref="BH430:BI430"/>
    <mergeCell ref="BJ430:BK430"/>
    <mergeCell ref="BL430:BM430"/>
    <mergeCell ref="BN430:BO430"/>
    <mergeCell ref="BP430:BQ430"/>
    <mergeCell ref="AR442:AS442"/>
    <mergeCell ref="AP442:AQ442"/>
    <mergeCell ref="AN442:AO442"/>
    <mergeCell ref="AL442:AM442"/>
    <mergeCell ref="AJ442:AK442"/>
    <mergeCell ref="AH442:AI442"/>
    <mergeCell ref="AF442:AG442"/>
    <mergeCell ref="AD442:AE442"/>
    <mergeCell ref="AB442:AC442"/>
    <mergeCell ref="Z442:AA442"/>
    <mergeCell ref="X442:Y442"/>
    <mergeCell ref="V442:W442"/>
    <mergeCell ref="T442:U442"/>
    <mergeCell ref="R442:S442"/>
    <mergeCell ref="P442:Q442"/>
    <mergeCell ref="N442:O442"/>
    <mergeCell ref="L442:M442"/>
    <mergeCell ref="BP434:BQ434"/>
    <mergeCell ref="BN434:BO434"/>
    <mergeCell ref="BL434:BM434"/>
    <mergeCell ref="BJ434:BK434"/>
    <mergeCell ref="BH434:BI434"/>
    <mergeCell ref="BF434:BG434"/>
    <mergeCell ref="BD434:BE434"/>
    <mergeCell ref="BB434:BC434"/>
    <mergeCell ref="AZ434:BA434"/>
    <mergeCell ref="AX434:AY434"/>
    <mergeCell ref="AV434:AW434"/>
    <mergeCell ref="AT434:AU434"/>
    <mergeCell ref="BD435:BE435"/>
    <mergeCell ref="BB435:BC435"/>
    <mergeCell ref="AZ435:BA435"/>
    <mergeCell ref="AX435:AY435"/>
    <mergeCell ref="AV435:AW435"/>
    <mergeCell ref="AT435:AU435"/>
    <mergeCell ref="V439:W439"/>
    <mergeCell ref="T439:U439"/>
    <mergeCell ref="R439:S439"/>
    <mergeCell ref="P439:Q439"/>
    <mergeCell ref="N439:O439"/>
    <mergeCell ref="L439:M439"/>
    <mergeCell ref="AR440:AS440"/>
    <mergeCell ref="AP440:AQ440"/>
    <mergeCell ref="AN440:AO440"/>
    <mergeCell ref="AL440:AM440"/>
    <mergeCell ref="AJ440:AK440"/>
    <mergeCell ref="AH440:AI440"/>
    <mergeCell ref="AF440:AG440"/>
    <mergeCell ref="AD440:AE440"/>
    <mergeCell ref="AB440:AC440"/>
    <mergeCell ref="Z440:AA440"/>
    <mergeCell ref="X440:Y440"/>
    <mergeCell ref="V440:W440"/>
    <mergeCell ref="T440:U440"/>
    <mergeCell ref="R440:S440"/>
    <mergeCell ref="P440:Q440"/>
    <mergeCell ref="N440:O440"/>
    <mergeCell ref="L440:M440"/>
    <mergeCell ref="V434:W434"/>
    <mergeCell ref="T434:U434"/>
    <mergeCell ref="R434:S434"/>
    <mergeCell ref="P434:Q434"/>
    <mergeCell ref="N434:O434"/>
    <mergeCell ref="L434:M434"/>
    <mergeCell ref="AD446:AE446"/>
    <mergeCell ref="AB446:AC446"/>
    <mergeCell ref="Z446:AA446"/>
    <mergeCell ref="X446:Y446"/>
    <mergeCell ref="V446:W446"/>
    <mergeCell ref="T446:U446"/>
    <mergeCell ref="R446:S446"/>
    <mergeCell ref="P446:Q446"/>
    <mergeCell ref="N446:O446"/>
    <mergeCell ref="L446:M446"/>
    <mergeCell ref="AD443:AE443"/>
    <mergeCell ref="AB443:AC443"/>
    <mergeCell ref="Z443:AA443"/>
    <mergeCell ref="X443:Y443"/>
    <mergeCell ref="V443:W443"/>
    <mergeCell ref="T443:U443"/>
    <mergeCell ref="R443:S443"/>
    <mergeCell ref="P443:Q443"/>
    <mergeCell ref="N443:O443"/>
    <mergeCell ref="L443:M443"/>
    <mergeCell ref="AR445:AS445"/>
    <mergeCell ref="AP445:AQ445"/>
    <mergeCell ref="AN445:AO445"/>
    <mergeCell ref="AL445:AM445"/>
    <mergeCell ref="AJ445:AK445"/>
    <mergeCell ref="AH445:AI445"/>
    <mergeCell ref="AF445:AG445"/>
    <mergeCell ref="AD445:AE445"/>
    <mergeCell ref="AB445:AC445"/>
    <mergeCell ref="Z445:AA445"/>
    <mergeCell ref="X445:Y445"/>
    <mergeCell ref="V445:W445"/>
    <mergeCell ref="T445:U445"/>
    <mergeCell ref="R445:S445"/>
    <mergeCell ref="P445:Q445"/>
    <mergeCell ref="N445:O445"/>
    <mergeCell ref="P444:Q444"/>
    <mergeCell ref="R444:S444"/>
    <mergeCell ref="T444:U444"/>
    <mergeCell ref="V444:W444"/>
    <mergeCell ref="X444:Y444"/>
    <mergeCell ref="Z444:AA444"/>
    <mergeCell ref="AB444:AC444"/>
    <mergeCell ref="AD444:AE444"/>
    <mergeCell ref="AF444:AG444"/>
    <mergeCell ref="AH444:AI444"/>
    <mergeCell ref="AJ444:AK444"/>
    <mergeCell ref="AL444:AM444"/>
    <mergeCell ref="AN444:AO444"/>
    <mergeCell ref="AP444:AQ444"/>
    <mergeCell ref="AR444:AS444"/>
    <mergeCell ref="AR451:AS451"/>
    <mergeCell ref="AP451:AQ451"/>
    <mergeCell ref="AN451:AO451"/>
    <mergeCell ref="AL451:AM451"/>
    <mergeCell ref="AJ451:AK451"/>
    <mergeCell ref="AH451:AI451"/>
    <mergeCell ref="AF451:AG451"/>
    <mergeCell ref="AD451:AE451"/>
    <mergeCell ref="AB451:AC451"/>
    <mergeCell ref="Z451:AA451"/>
    <mergeCell ref="X451:Y451"/>
    <mergeCell ref="V451:W451"/>
    <mergeCell ref="T451:U451"/>
    <mergeCell ref="R451:S451"/>
    <mergeCell ref="P451:Q451"/>
    <mergeCell ref="N451:O451"/>
    <mergeCell ref="L451:M451"/>
    <mergeCell ref="AR449:AS449"/>
    <mergeCell ref="AP449:AQ449"/>
    <mergeCell ref="AN449:AO449"/>
    <mergeCell ref="AL449:AM449"/>
    <mergeCell ref="AJ449:AK449"/>
    <mergeCell ref="AH449:AI449"/>
    <mergeCell ref="AF449:AG449"/>
    <mergeCell ref="AD449:AE449"/>
    <mergeCell ref="AB449:AC449"/>
    <mergeCell ref="Z449:AA449"/>
    <mergeCell ref="X449:Y449"/>
    <mergeCell ref="V449:W449"/>
    <mergeCell ref="T449:U449"/>
    <mergeCell ref="R449:S449"/>
    <mergeCell ref="P449:Q449"/>
    <mergeCell ref="N449:O449"/>
    <mergeCell ref="L449:M449"/>
    <mergeCell ref="AR450:AS450"/>
    <mergeCell ref="AP450:AQ450"/>
    <mergeCell ref="AN450:AO450"/>
    <mergeCell ref="AL450:AM450"/>
    <mergeCell ref="AJ450:AK450"/>
    <mergeCell ref="AH450:AI450"/>
    <mergeCell ref="AF450:AG450"/>
    <mergeCell ref="AD450:AE450"/>
    <mergeCell ref="AB450:AC450"/>
    <mergeCell ref="Z450:AA450"/>
    <mergeCell ref="X450:Y450"/>
    <mergeCell ref="V450:W450"/>
    <mergeCell ref="T450:U450"/>
    <mergeCell ref="R450:S450"/>
    <mergeCell ref="P450:Q450"/>
    <mergeCell ref="N450:O450"/>
    <mergeCell ref="L450:M450"/>
    <mergeCell ref="AD459:AE459"/>
    <mergeCell ref="AB459:AC459"/>
    <mergeCell ref="Z459:AA459"/>
    <mergeCell ref="X459:Y459"/>
    <mergeCell ref="V459:W459"/>
    <mergeCell ref="T459:U459"/>
    <mergeCell ref="R459:S459"/>
    <mergeCell ref="P459:Q459"/>
    <mergeCell ref="N459:O459"/>
    <mergeCell ref="L459:M459"/>
    <mergeCell ref="AR457:AS457"/>
    <mergeCell ref="AP457:AQ457"/>
    <mergeCell ref="AN457:AO457"/>
    <mergeCell ref="AL457:AM457"/>
    <mergeCell ref="AJ457:AK457"/>
    <mergeCell ref="AH457:AI457"/>
    <mergeCell ref="AF457:AG457"/>
    <mergeCell ref="AD457:AE457"/>
    <mergeCell ref="AB457:AC457"/>
    <mergeCell ref="AR453:AS453"/>
    <mergeCell ref="AP453:AQ453"/>
    <mergeCell ref="AN453:AO453"/>
    <mergeCell ref="AL453:AM453"/>
    <mergeCell ref="AJ453:AK453"/>
    <mergeCell ref="AH453:AI453"/>
    <mergeCell ref="AF453:AG453"/>
    <mergeCell ref="AD453:AE453"/>
    <mergeCell ref="AB453:AC453"/>
    <mergeCell ref="Z453:AA453"/>
    <mergeCell ref="X453:Y453"/>
    <mergeCell ref="V453:W453"/>
    <mergeCell ref="T453:U453"/>
    <mergeCell ref="R453:S453"/>
    <mergeCell ref="P453:Q453"/>
    <mergeCell ref="N453:O453"/>
    <mergeCell ref="L453:M453"/>
    <mergeCell ref="L456:M456"/>
    <mergeCell ref="Z457:AA457"/>
    <mergeCell ref="X457:Y457"/>
    <mergeCell ref="V457:W457"/>
    <mergeCell ref="T457:U457"/>
    <mergeCell ref="R457:S457"/>
    <mergeCell ref="P457:Q457"/>
    <mergeCell ref="N457:O457"/>
    <mergeCell ref="L457:M457"/>
    <mergeCell ref="AR454:AS454"/>
    <mergeCell ref="AP454:AQ454"/>
    <mergeCell ref="AN454:AO454"/>
    <mergeCell ref="AL454:AM454"/>
    <mergeCell ref="AJ454:AK454"/>
    <mergeCell ref="AH454:AI454"/>
    <mergeCell ref="AF454:AG454"/>
    <mergeCell ref="AD454:AE454"/>
    <mergeCell ref="AB454:AC454"/>
    <mergeCell ref="Z454:AA454"/>
    <mergeCell ref="X454:Y454"/>
    <mergeCell ref="V454:W454"/>
    <mergeCell ref="T454:U454"/>
    <mergeCell ref="R454:S454"/>
    <mergeCell ref="P454:Q454"/>
    <mergeCell ref="N454:O454"/>
    <mergeCell ref="L454:M454"/>
    <mergeCell ref="L455:M455"/>
    <mergeCell ref="N456:O456"/>
    <mergeCell ref="BD451:BE451"/>
    <mergeCell ref="BB451:BC451"/>
    <mergeCell ref="AZ451:BA451"/>
    <mergeCell ref="AX451:AY451"/>
    <mergeCell ref="AV451:AW451"/>
    <mergeCell ref="AT451:AU451"/>
    <mergeCell ref="BF449:BG449"/>
    <mergeCell ref="BD449:BE449"/>
    <mergeCell ref="BB449:BC449"/>
    <mergeCell ref="AZ449:BA449"/>
    <mergeCell ref="AX449:AY449"/>
    <mergeCell ref="AV449:AW449"/>
    <mergeCell ref="AT449:AU449"/>
    <mergeCell ref="BP446:BQ446"/>
    <mergeCell ref="BN446:BO446"/>
    <mergeCell ref="BL446:BM446"/>
    <mergeCell ref="BJ446:BK446"/>
    <mergeCell ref="BH446:BI446"/>
    <mergeCell ref="BF446:BG446"/>
    <mergeCell ref="BD446:BE446"/>
    <mergeCell ref="BB446:BC446"/>
    <mergeCell ref="AZ446:BA446"/>
    <mergeCell ref="AX446:AY446"/>
    <mergeCell ref="AV446:AW446"/>
    <mergeCell ref="AT446:AU446"/>
    <mergeCell ref="BP442:BQ442"/>
    <mergeCell ref="BN442:BO442"/>
    <mergeCell ref="BL442:BM442"/>
    <mergeCell ref="BJ442:BK442"/>
    <mergeCell ref="BH442:BI442"/>
    <mergeCell ref="BF442:BG442"/>
    <mergeCell ref="BD445:BE445"/>
    <mergeCell ref="BB445:BC445"/>
    <mergeCell ref="AZ445:BA445"/>
    <mergeCell ref="AX445:AY445"/>
    <mergeCell ref="AV445:AW445"/>
    <mergeCell ref="AT445:AU445"/>
    <mergeCell ref="BD442:BE442"/>
    <mergeCell ref="BB442:BC442"/>
    <mergeCell ref="AZ442:BA442"/>
    <mergeCell ref="AX442:AY442"/>
    <mergeCell ref="AV442:AW442"/>
    <mergeCell ref="AT442:AU442"/>
    <mergeCell ref="AT444:AU444"/>
    <mergeCell ref="AV444:AW444"/>
    <mergeCell ref="AX444:AY444"/>
    <mergeCell ref="AZ444:BA444"/>
    <mergeCell ref="BB444:BC444"/>
    <mergeCell ref="BD444:BE444"/>
    <mergeCell ref="BF444:BG444"/>
    <mergeCell ref="BH444:BI444"/>
    <mergeCell ref="BJ444:BK444"/>
    <mergeCell ref="BL444:BM444"/>
    <mergeCell ref="BN444:BO444"/>
    <mergeCell ref="BP444:BQ444"/>
    <mergeCell ref="BH449:BI449"/>
    <mergeCell ref="BJ449:BK449"/>
    <mergeCell ref="BL449:BM449"/>
    <mergeCell ref="BN449:BO449"/>
    <mergeCell ref="BP449:BQ449"/>
    <mergeCell ref="Z463:AA463"/>
    <mergeCell ref="X463:Y463"/>
    <mergeCell ref="V463:W463"/>
    <mergeCell ref="T463:U463"/>
    <mergeCell ref="R463:S463"/>
    <mergeCell ref="P463:Q463"/>
    <mergeCell ref="N463:O463"/>
    <mergeCell ref="AR460:AS460"/>
    <mergeCell ref="AP460:AQ460"/>
    <mergeCell ref="AN460:AO460"/>
    <mergeCell ref="AL460:AM460"/>
    <mergeCell ref="AJ460:AK460"/>
    <mergeCell ref="AH460:AI460"/>
    <mergeCell ref="AF460:AG460"/>
    <mergeCell ref="AD460:AE460"/>
    <mergeCell ref="AB460:AC460"/>
    <mergeCell ref="Z460:AA460"/>
    <mergeCell ref="X460:Y460"/>
    <mergeCell ref="V460:W460"/>
    <mergeCell ref="T460:U460"/>
    <mergeCell ref="R460:S460"/>
    <mergeCell ref="P460:Q460"/>
    <mergeCell ref="N460:O460"/>
    <mergeCell ref="L460:M460"/>
    <mergeCell ref="BP453:BQ453"/>
    <mergeCell ref="BN453:BO453"/>
    <mergeCell ref="BL453:BM453"/>
    <mergeCell ref="BJ453:BK453"/>
    <mergeCell ref="BH453:BI453"/>
    <mergeCell ref="BF453:BG453"/>
    <mergeCell ref="BD453:BE453"/>
    <mergeCell ref="BB453:BC453"/>
    <mergeCell ref="AZ453:BA453"/>
    <mergeCell ref="AX453:AY453"/>
    <mergeCell ref="AV453:AW453"/>
    <mergeCell ref="AT453:AU453"/>
    <mergeCell ref="BD454:BE454"/>
    <mergeCell ref="BB454:BC454"/>
    <mergeCell ref="AZ454:BA454"/>
    <mergeCell ref="AX454:AY454"/>
    <mergeCell ref="AV454:AW454"/>
    <mergeCell ref="AT454:AU454"/>
    <mergeCell ref="AN458:AO458"/>
    <mergeCell ref="AL458:AM458"/>
    <mergeCell ref="AJ458:AK458"/>
    <mergeCell ref="AH458:AI458"/>
    <mergeCell ref="AF458:AG458"/>
    <mergeCell ref="AD458:AE458"/>
    <mergeCell ref="AB458:AC458"/>
    <mergeCell ref="Z458:AA458"/>
    <mergeCell ref="X458:Y458"/>
    <mergeCell ref="V458:W458"/>
    <mergeCell ref="T458:U458"/>
    <mergeCell ref="R458:S458"/>
    <mergeCell ref="P458:Q458"/>
    <mergeCell ref="N458:O458"/>
    <mergeCell ref="L458:M458"/>
    <mergeCell ref="AR459:AS459"/>
    <mergeCell ref="AP459:AQ459"/>
    <mergeCell ref="AN459:AO459"/>
    <mergeCell ref="AL459:AM459"/>
    <mergeCell ref="AJ459:AK459"/>
    <mergeCell ref="AH459:AI459"/>
    <mergeCell ref="AF459:AG459"/>
    <mergeCell ref="BN460:BO460"/>
    <mergeCell ref="BL460:BM460"/>
    <mergeCell ref="BJ460:BK460"/>
    <mergeCell ref="BH460:BI460"/>
    <mergeCell ref="BF460:BG460"/>
    <mergeCell ref="BD463:BE463"/>
    <mergeCell ref="BB463:BC463"/>
    <mergeCell ref="AZ463:BA463"/>
    <mergeCell ref="AX463:AY463"/>
    <mergeCell ref="AV463:AW463"/>
    <mergeCell ref="AT463:AU463"/>
    <mergeCell ref="BD460:BE460"/>
    <mergeCell ref="BB460:BC460"/>
    <mergeCell ref="AZ460:BA460"/>
    <mergeCell ref="AX460:AY460"/>
    <mergeCell ref="AV460:AW460"/>
    <mergeCell ref="AT460:AU460"/>
    <mergeCell ref="AR467:AS467"/>
    <mergeCell ref="AP467:AQ467"/>
    <mergeCell ref="AN467:AO467"/>
    <mergeCell ref="AL467:AM467"/>
    <mergeCell ref="AJ467:AK467"/>
    <mergeCell ref="AH467:AI467"/>
    <mergeCell ref="AF467:AG467"/>
    <mergeCell ref="AD467:AE467"/>
    <mergeCell ref="AB467:AC467"/>
    <mergeCell ref="Z467:AA467"/>
    <mergeCell ref="X467:Y467"/>
    <mergeCell ref="V467:W467"/>
    <mergeCell ref="T467:U467"/>
    <mergeCell ref="R467:S467"/>
    <mergeCell ref="P467:Q467"/>
    <mergeCell ref="AR464:AS464"/>
    <mergeCell ref="AP464:AQ464"/>
    <mergeCell ref="AN464:AO464"/>
    <mergeCell ref="AL464:AM464"/>
    <mergeCell ref="AJ464:AK464"/>
    <mergeCell ref="AH464:AI464"/>
    <mergeCell ref="AF464:AG464"/>
    <mergeCell ref="AD464:AE464"/>
    <mergeCell ref="AB464:AC464"/>
    <mergeCell ref="Z464:AA464"/>
    <mergeCell ref="X464:Y464"/>
    <mergeCell ref="V464:W464"/>
    <mergeCell ref="T464:U464"/>
    <mergeCell ref="R464:S464"/>
    <mergeCell ref="P464:Q464"/>
    <mergeCell ref="AD461:AE461"/>
    <mergeCell ref="AB461:AC461"/>
    <mergeCell ref="Z461:AA461"/>
    <mergeCell ref="X461:Y461"/>
    <mergeCell ref="V461:W461"/>
    <mergeCell ref="T461:U461"/>
    <mergeCell ref="R461:S461"/>
    <mergeCell ref="P461:Q461"/>
    <mergeCell ref="AR463:AS463"/>
    <mergeCell ref="AP463:AQ463"/>
    <mergeCell ref="AN463:AO463"/>
    <mergeCell ref="AL463:AM463"/>
    <mergeCell ref="AJ463:AK463"/>
    <mergeCell ref="AH463:AI463"/>
    <mergeCell ref="AF463:AG463"/>
    <mergeCell ref="AD463:AE463"/>
    <mergeCell ref="AB463:AC463"/>
    <mergeCell ref="AR479:AS479"/>
    <mergeCell ref="AP479:AQ479"/>
    <mergeCell ref="AN479:AO479"/>
    <mergeCell ref="AL479:AM479"/>
    <mergeCell ref="AJ479:AK479"/>
    <mergeCell ref="AH479:AI479"/>
    <mergeCell ref="AF479:AG479"/>
    <mergeCell ref="AD479:AE479"/>
    <mergeCell ref="AB479:AC479"/>
    <mergeCell ref="Z479:AA479"/>
    <mergeCell ref="X479:Y479"/>
    <mergeCell ref="V479:W479"/>
    <mergeCell ref="T479:U479"/>
    <mergeCell ref="R479:S479"/>
    <mergeCell ref="P479:Q479"/>
    <mergeCell ref="N479:O479"/>
    <mergeCell ref="L479:M479"/>
    <mergeCell ref="BF467:BG467"/>
    <mergeCell ref="BD467:BE467"/>
    <mergeCell ref="BB467:BC467"/>
    <mergeCell ref="AZ467:BA467"/>
    <mergeCell ref="AX467:AY467"/>
    <mergeCell ref="AV467:AW467"/>
    <mergeCell ref="AT467:AU467"/>
    <mergeCell ref="BP464:BQ464"/>
    <mergeCell ref="BN464:BO464"/>
    <mergeCell ref="BL464:BM464"/>
    <mergeCell ref="BJ464:BK464"/>
    <mergeCell ref="BH464:BI464"/>
    <mergeCell ref="BF464:BG464"/>
    <mergeCell ref="BD464:BE464"/>
    <mergeCell ref="BB464:BC464"/>
    <mergeCell ref="AZ464:BA464"/>
    <mergeCell ref="AX464:AY464"/>
    <mergeCell ref="AV464:AW464"/>
    <mergeCell ref="AT464:AU464"/>
    <mergeCell ref="N467:O467"/>
    <mergeCell ref="L467:M467"/>
    <mergeCell ref="AR468:AS468"/>
    <mergeCell ref="AP468:AQ468"/>
    <mergeCell ref="AN468:AO468"/>
    <mergeCell ref="AL468:AM468"/>
    <mergeCell ref="AJ468:AK468"/>
    <mergeCell ref="AH468:AI468"/>
    <mergeCell ref="AF468:AG468"/>
    <mergeCell ref="AD468:AE468"/>
    <mergeCell ref="AB468:AC468"/>
    <mergeCell ref="Z468:AA468"/>
    <mergeCell ref="X468:Y468"/>
    <mergeCell ref="V468:W468"/>
    <mergeCell ref="T468:U468"/>
    <mergeCell ref="R468:S468"/>
    <mergeCell ref="P468:Q468"/>
    <mergeCell ref="N468:O468"/>
    <mergeCell ref="L468:M468"/>
    <mergeCell ref="N464:O464"/>
    <mergeCell ref="L464:M464"/>
    <mergeCell ref="BD479:BE479"/>
    <mergeCell ref="BB479:BC479"/>
    <mergeCell ref="AZ479:BA479"/>
    <mergeCell ref="AX479:AY479"/>
    <mergeCell ref="AV479:AW479"/>
    <mergeCell ref="AT479:AU479"/>
    <mergeCell ref="BH467:BI467"/>
    <mergeCell ref="AR481:AS481"/>
    <mergeCell ref="AP481:AQ481"/>
    <mergeCell ref="AN481:AO481"/>
    <mergeCell ref="AL481:AM481"/>
    <mergeCell ref="AJ481:AK481"/>
    <mergeCell ref="AH481:AI481"/>
    <mergeCell ref="AF481:AG481"/>
    <mergeCell ref="AD481:AE481"/>
    <mergeCell ref="AB481:AC481"/>
    <mergeCell ref="Z481:AA481"/>
    <mergeCell ref="X481:Y481"/>
    <mergeCell ref="V481:W481"/>
    <mergeCell ref="T481:U481"/>
    <mergeCell ref="R481:S481"/>
    <mergeCell ref="P481:Q481"/>
    <mergeCell ref="N481:O481"/>
    <mergeCell ref="L481:M481"/>
    <mergeCell ref="L484:M484"/>
    <mergeCell ref="Z485:AA485"/>
    <mergeCell ref="X485:Y485"/>
    <mergeCell ref="V485:W485"/>
    <mergeCell ref="T485:U485"/>
    <mergeCell ref="R485:S485"/>
    <mergeCell ref="P485:Q485"/>
    <mergeCell ref="N485:O485"/>
    <mergeCell ref="L485:M485"/>
    <mergeCell ref="AR482:AS482"/>
    <mergeCell ref="AP482:AQ482"/>
    <mergeCell ref="AN482:AO482"/>
    <mergeCell ref="AL482:AM482"/>
    <mergeCell ref="AJ482:AK482"/>
    <mergeCell ref="AH482:AI482"/>
    <mergeCell ref="AF482:AG482"/>
    <mergeCell ref="AD482:AE482"/>
    <mergeCell ref="AB482:AC482"/>
    <mergeCell ref="Z482:AA482"/>
    <mergeCell ref="X482:Y482"/>
    <mergeCell ref="V482:W482"/>
    <mergeCell ref="T482:U482"/>
    <mergeCell ref="R482:S482"/>
    <mergeCell ref="P482:Q482"/>
    <mergeCell ref="N482:O482"/>
    <mergeCell ref="L482:M482"/>
    <mergeCell ref="L483:M483"/>
    <mergeCell ref="N483:O483"/>
    <mergeCell ref="P483:Q483"/>
    <mergeCell ref="R483:S483"/>
    <mergeCell ref="T483:U483"/>
    <mergeCell ref="V483:W483"/>
    <mergeCell ref="X483:Y483"/>
    <mergeCell ref="Z483:AA483"/>
    <mergeCell ref="AB483:AC483"/>
    <mergeCell ref="AD483:AE483"/>
    <mergeCell ref="AF483:AG483"/>
    <mergeCell ref="AH483:AI483"/>
    <mergeCell ref="AJ483:AK483"/>
    <mergeCell ref="AL483:AM483"/>
    <mergeCell ref="AN483:AO483"/>
    <mergeCell ref="AP483:AQ483"/>
    <mergeCell ref="AR483:AS483"/>
    <mergeCell ref="AR485:AS485"/>
    <mergeCell ref="AP485:AQ485"/>
    <mergeCell ref="AN485:AO485"/>
    <mergeCell ref="AL485:AM485"/>
    <mergeCell ref="AR488:AS488"/>
    <mergeCell ref="AP488:AQ488"/>
    <mergeCell ref="AN488:AO488"/>
    <mergeCell ref="AL488:AM488"/>
    <mergeCell ref="AJ488:AK488"/>
    <mergeCell ref="AH488:AI488"/>
    <mergeCell ref="AF488:AG488"/>
    <mergeCell ref="AD488:AE488"/>
    <mergeCell ref="AB488:AC488"/>
    <mergeCell ref="Z488:AA488"/>
    <mergeCell ref="X488:Y488"/>
    <mergeCell ref="V488:W488"/>
    <mergeCell ref="T488:U488"/>
    <mergeCell ref="R488:S488"/>
    <mergeCell ref="P488:Q488"/>
    <mergeCell ref="N488:O488"/>
    <mergeCell ref="L488:M488"/>
    <mergeCell ref="AN486:AO486"/>
    <mergeCell ref="AL486:AM486"/>
    <mergeCell ref="AJ486:AK486"/>
    <mergeCell ref="AH486:AI486"/>
    <mergeCell ref="AF486:AG486"/>
    <mergeCell ref="AD486:AE486"/>
    <mergeCell ref="AB486:AC486"/>
    <mergeCell ref="Z486:AA486"/>
    <mergeCell ref="X486:Y486"/>
    <mergeCell ref="V486:W486"/>
    <mergeCell ref="T486:U486"/>
    <mergeCell ref="R486:S486"/>
    <mergeCell ref="P486:Q486"/>
    <mergeCell ref="N486:O486"/>
    <mergeCell ref="L486:M486"/>
    <mergeCell ref="AR487:AS487"/>
    <mergeCell ref="AP487:AQ487"/>
    <mergeCell ref="AN487:AO487"/>
    <mergeCell ref="AL487:AM487"/>
    <mergeCell ref="AJ487:AK487"/>
    <mergeCell ref="AH487:AI487"/>
    <mergeCell ref="AF487:AG487"/>
    <mergeCell ref="AD487:AE487"/>
    <mergeCell ref="AB487:AC487"/>
    <mergeCell ref="Z487:AA487"/>
    <mergeCell ref="X487:Y487"/>
    <mergeCell ref="V487:W487"/>
    <mergeCell ref="T487:U487"/>
    <mergeCell ref="R487:S487"/>
    <mergeCell ref="P487:Q487"/>
    <mergeCell ref="N487:O487"/>
    <mergeCell ref="L487:M487"/>
    <mergeCell ref="AP486:AQ486"/>
    <mergeCell ref="AR486:AS486"/>
    <mergeCell ref="AR492:AS492"/>
    <mergeCell ref="AP492:AQ492"/>
    <mergeCell ref="AN492:AO492"/>
    <mergeCell ref="AL492:AM492"/>
    <mergeCell ref="AJ492:AK492"/>
    <mergeCell ref="AH492:AI492"/>
    <mergeCell ref="AF492:AG492"/>
    <mergeCell ref="AD492:AE492"/>
    <mergeCell ref="AB492:AC492"/>
    <mergeCell ref="Z492:AA492"/>
    <mergeCell ref="X492:Y492"/>
    <mergeCell ref="V492:W492"/>
    <mergeCell ref="T492:U492"/>
    <mergeCell ref="R492:S492"/>
    <mergeCell ref="P492:Q492"/>
    <mergeCell ref="N492:O492"/>
    <mergeCell ref="L492:M492"/>
    <mergeCell ref="AD489:AE489"/>
    <mergeCell ref="AB489:AC489"/>
    <mergeCell ref="Z489:AA489"/>
    <mergeCell ref="X489:Y489"/>
    <mergeCell ref="V489:W489"/>
    <mergeCell ref="T489:U489"/>
    <mergeCell ref="R489:S489"/>
    <mergeCell ref="P489:Q489"/>
    <mergeCell ref="N489:O489"/>
    <mergeCell ref="L489:M489"/>
    <mergeCell ref="AR491:AS491"/>
    <mergeCell ref="AP491:AQ491"/>
    <mergeCell ref="AN491:AO491"/>
    <mergeCell ref="AL491:AM491"/>
    <mergeCell ref="AJ491:AK491"/>
    <mergeCell ref="AH491:AI491"/>
    <mergeCell ref="AF491:AG491"/>
    <mergeCell ref="AD491:AE491"/>
    <mergeCell ref="AB491:AC491"/>
    <mergeCell ref="Z491:AA491"/>
    <mergeCell ref="X491:Y491"/>
    <mergeCell ref="V491:W491"/>
    <mergeCell ref="T491:U491"/>
    <mergeCell ref="R491:S491"/>
    <mergeCell ref="P491:Q491"/>
    <mergeCell ref="N491:O491"/>
    <mergeCell ref="P490:Q490"/>
    <mergeCell ref="R490:S490"/>
    <mergeCell ref="T490:U490"/>
    <mergeCell ref="V490:W490"/>
    <mergeCell ref="X490:Y490"/>
    <mergeCell ref="Z490:AA490"/>
    <mergeCell ref="AB490:AC490"/>
    <mergeCell ref="AD490:AE490"/>
    <mergeCell ref="AF490:AG490"/>
    <mergeCell ref="AH490:AI490"/>
    <mergeCell ref="AJ490:AK490"/>
    <mergeCell ref="AL490:AM490"/>
    <mergeCell ref="AN490:AO490"/>
    <mergeCell ref="AP490:AQ490"/>
    <mergeCell ref="AR490:AS490"/>
    <mergeCell ref="L490:M490"/>
    <mergeCell ref="N490:O490"/>
    <mergeCell ref="L491:M491"/>
    <mergeCell ref="AR497:AS497"/>
    <mergeCell ref="AP497:AQ497"/>
    <mergeCell ref="AN497:AO497"/>
    <mergeCell ref="AL497:AM497"/>
    <mergeCell ref="AJ497:AK497"/>
    <mergeCell ref="AH497:AI497"/>
    <mergeCell ref="AF497:AG497"/>
    <mergeCell ref="AD497:AE497"/>
    <mergeCell ref="AB497:AC497"/>
    <mergeCell ref="Z497:AA497"/>
    <mergeCell ref="X497:Y497"/>
    <mergeCell ref="V497:W497"/>
    <mergeCell ref="T497:U497"/>
    <mergeCell ref="R497:S497"/>
    <mergeCell ref="P497:Q497"/>
    <mergeCell ref="N497:O497"/>
    <mergeCell ref="L497:M497"/>
    <mergeCell ref="AR495:AS495"/>
    <mergeCell ref="AP495:AQ495"/>
    <mergeCell ref="AN495:AO495"/>
    <mergeCell ref="AL495:AM495"/>
    <mergeCell ref="AJ495:AK495"/>
    <mergeCell ref="AH495:AI495"/>
    <mergeCell ref="AF495:AG495"/>
    <mergeCell ref="AD495:AE495"/>
    <mergeCell ref="AB495:AC495"/>
    <mergeCell ref="Z495:AA495"/>
    <mergeCell ref="X495:Y495"/>
    <mergeCell ref="V495:W495"/>
    <mergeCell ref="T495:U495"/>
    <mergeCell ref="R495:S495"/>
    <mergeCell ref="P495:Q495"/>
    <mergeCell ref="N495:O495"/>
    <mergeCell ref="L495:M495"/>
    <mergeCell ref="AR496:AS496"/>
    <mergeCell ref="AP496:AQ496"/>
    <mergeCell ref="AN496:AO496"/>
    <mergeCell ref="AL496:AM496"/>
    <mergeCell ref="AJ496:AK496"/>
    <mergeCell ref="AH496:AI496"/>
    <mergeCell ref="AF496:AG496"/>
    <mergeCell ref="AD496:AE496"/>
    <mergeCell ref="AB496:AC496"/>
    <mergeCell ref="Z496:AA496"/>
    <mergeCell ref="X496:Y496"/>
    <mergeCell ref="V496:W496"/>
    <mergeCell ref="T496:U496"/>
    <mergeCell ref="R496:S496"/>
    <mergeCell ref="P496:Q496"/>
    <mergeCell ref="N496:O496"/>
    <mergeCell ref="L496:M496"/>
    <mergeCell ref="AR499:AS499"/>
    <mergeCell ref="AP499:AQ499"/>
    <mergeCell ref="AN499:AO499"/>
    <mergeCell ref="AL499:AM499"/>
    <mergeCell ref="AJ499:AK499"/>
    <mergeCell ref="AH499:AI499"/>
    <mergeCell ref="AF499:AG499"/>
    <mergeCell ref="AD499:AE499"/>
    <mergeCell ref="AB499:AC499"/>
    <mergeCell ref="Z499:AA499"/>
    <mergeCell ref="X499:Y499"/>
    <mergeCell ref="V499:W499"/>
    <mergeCell ref="T499:U499"/>
    <mergeCell ref="R499:S499"/>
    <mergeCell ref="P499:Q499"/>
    <mergeCell ref="N499:O499"/>
    <mergeCell ref="L499:M499"/>
    <mergeCell ref="L502:M502"/>
    <mergeCell ref="Z503:AA503"/>
    <mergeCell ref="X503:Y503"/>
    <mergeCell ref="V503:W503"/>
    <mergeCell ref="T503:U503"/>
    <mergeCell ref="R503:S503"/>
    <mergeCell ref="P503:Q503"/>
    <mergeCell ref="N503:O503"/>
    <mergeCell ref="L503:M503"/>
    <mergeCell ref="AR500:AS500"/>
    <mergeCell ref="AP500:AQ500"/>
    <mergeCell ref="AN500:AO500"/>
    <mergeCell ref="AL500:AM500"/>
    <mergeCell ref="AJ500:AK500"/>
    <mergeCell ref="AH500:AI500"/>
    <mergeCell ref="AF500:AG500"/>
    <mergeCell ref="AD500:AE500"/>
    <mergeCell ref="AB500:AC500"/>
    <mergeCell ref="Z500:AA500"/>
    <mergeCell ref="X500:Y500"/>
    <mergeCell ref="V500:W500"/>
    <mergeCell ref="T500:U500"/>
    <mergeCell ref="R500:S500"/>
    <mergeCell ref="P500:Q500"/>
    <mergeCell ref="N500:O500"/>
    <mergeCell ref="L500:M500"/>
    <mergeCell ref="L501:M501"/>
    <mergeCell ref="N501:O501"/>
    <mergeCell ref="P501:Q501"/>
    <mergeCell ref="R501:S501"/>
    <mergeCell ref="T501:U501"/>
    <mergeCell ref="V501:W501"/>
    <mergeCell ref="X501:Y501"/>
    <mergeCell ref="Z501:AA501"/>
    <mergeCell ref="AB501:AC501"/>
    <mergeCell ref="AD501:AE501"/>
    <mergeCell ref="AF501:AG501"/>
    <mergeCell ref="AH501:AI501"/>
    <mergeCell ref="AJ501:AK501"/>
    <mergeCell ref="AL501:AM501"/>
    <mergeCell ref="AN501:AO501"/>
    <mergeCell ref="AP501:AQ501"/>
    <mergeCell ref="AR501:AS501"/>
    <mergeCell ref="AR503:AS503"/>
    <mergeCell ref="AP503:AQ503"/>
    <mergeCell ref="AN503:AO503"/>
    <mergeCell ref="AL503:AM503"/>
    <mergeCell ref="AR506:AS506"/>
    <mergeCell ref="AP506:AQ506"/>
    <mergeCell ref="AN506:AO506"/>
    <mergeCell ref="AL506:AM506"/>
    <mergeCell ref="AJ506:AK506"/>
    <mergeCell ref="AH506:AI506"/>
    <mergeCell ref="AF506:AG506"/>
    <mergeCell ref="AD506:AE506"/>
    <mergeCell ref="AB506:AC506"/>
    <mergeCell ref="Z506:AA506"/>
    <mergeCell ref="X506:Y506"/>
    <mergeCell ref="V506:W506"/>
    <mergeCell ref="T506:U506"/>
    <mergeCell ref="R506:S506"/>
    <mergeCell ref="P506:Q506"/>
    <mergeCell ref="N506:O506"/>
    <mergeCell ref="L506:M506"/>
    <mergeCell ref="AN504:AO504"/>
    <mergeCell ref="AL504:AM504"/>
    <mergeCell ref="AJ504:AK504"/>
    <mergeCell ref="AH504:AI504"/>
    <mergeCell ref="AF504:AG504"/>
    <mergeCell ref="AD504:AE504"/>
    <mergeCell ref="AB504:AC504"/>
    <mergeCell ref="Z504:AA504"/>
    <mergeCell ref="X504:Y504"/>
    <mergeCell ref="V504:W504"/>
    <mergeCell ref="T504:U504"/>
    <mergeCell ref="R504:S504"/>
    <mergeCell ref="P504:Q504"/>
    <mergeCell ref="N504:O504"/>
    <mergeCell ref="L504:M504"/>
    <mergeCell ref="AR505:AS505"/>
    <mergeCell ref="AP505:AQ505"/>
    <mergeCell ref="AN505:AO505"/>
    <mergeCell ref="AL505:AM505"/>
    <mergeCell ref="AJ505:AK505"/>
    <mergeCell ref="AH505:AI505"/>
    <mergeCell ref="AF505:AG505"/>
    <mergeCell ref="AD505:AE505"/>
    <mergeCell ref="AB505:AC505"/>
    <mergeCell ref="Z505:AA505"/>
    <mergeCell ref="X505:Y505"/>
    <mergeCell ref="V505:W505"/>
    <mergeCell ref="T505:U505"/>
    <mergeCell ref="R505:S505"/>
    <mergeCell ref="P505:Q505"/>
    <mergeCell ref="N505:O505"/>
    <mergeCell ref="L505:M505"/>
    <mergeCell ref="AP504:AQ504"/>
    <mergeCell ref="AR504:AS504"/>
    <mergeCell ref="AR510:AS510"/>
    <mergeCell ref="AP510:AQ510"/>
    <mergeCell ref="AN510:AO510"/>
    <mergeCell ref="AL510:AM510"/>
    <mergeCell ref="AJ510:AK510"/>
    <mergeCell ref="AH510:AI510"/>
    <mergeCell ref="AF510:AG510"/>
    <mergeCell ref="AD510:AE510"/>
    <mergeCell ref="AB510:AC510"/>
    <mergeCell ref="Z510:AA510"/>
    <mergeCell ref="X510:Y510"/>
    <mergeCell ref="V510:W510"/>
    <mergeCell ref="T510:U510"/>
    <mergeCell ref="R510:S510"/>
    <mergeCell ref="P510:Q510"/>
    <mergeCell ref="N510:O510"/>
    <mergeCell ref="L510:M510"/>
    <mergeCell ref="AD507:AE507"/>
    <mergeCell ref="AB507:AC507"/>
    <mergeCell ref="Z507:AA507"/>
    <mergeCell ref="X507:Y507"/>
    <mergeCell ref="V507:W507"/>
    <mergeCell ref="T507:U507"/>
    <mergeCell ref="R507:S507"/>
    <mergeCell ref="P507:Q507"/>
    <mergeCell ref="N507:O507"/>
    <mergeCell ref="L507:M507"/>
    <mergeCell ref="AR509:AS509"/>
    <mergeCell ref="AP509:AQ509"/>
    <mergeCell ref="AN509:AO509"/>
    <mergeCell ref="AL509:AM509"/>
    <mergeCell ref="AJ509:AK509"/>
    <mergeCell ref="AH509:AI509"/>
    <mergeCell ref="AF509:AG509"/>
    <mergeCell ref="AD509:AE509"/>
    <mergeCell ref="AB509:AC509"/>
    <mergeCell ref="Z509:AA509"/>
    <mergeCell ref="X509:Y509"/>
    <mergeCell ref="V509:W509"/>
    <mergeCell ref="T509:U509"/>
    <mergeCell ref="R509:S509"/>
    <mergeCell ref="P509:Q509"/>
    <mergeCell ref="N509:O509"/>
    <mergeCell ref="P508:Q508"/>
    <mergeCell ref="R508:S508"/>
    <mergeCell ref="T508:U508"/>
    <mergeCell ref="V508:W508"/>
    <mergeCell ref="X508:Y508"/>
    <mergeCell ref="Z508:AA508"/>
    <mergeCell ref="AB508:AC508"/>
    <mergeCell ref="AD508:AE508"/>
    <mergeCell ref="AF508:AG508"/>
    <mergeCell ref="AH508:AI508"/>
    <mergeCell ref="AJ508:AK508"/>
    <mergeCell ref="AL508:AM508"/>
    <mergeCell ref="AN508:AO508"/>
    <mergeCell ref="AP508:AQ508"/>
    <mergeCell ref="AR508:AS508"/>
    <mergeCell ref="L508:M508"/>
    <mergeCell ref="N508:O508"/>
    <mergeCell ref="L509:M509"/>
    <mergeCell ref="V515:W515"/>
    <mergeCell ref="T515:U515"/>
    <mergeCell ref="R515:S515"/>
    <mergeCell ref="P515:Q515"/>
    <mergeCell ref="N515:O515"/>
    <mergeCell ref="L515:M515"/>
    <mergeCell ref="AR513:AS513"/>
    <mergeCell ref="AP513:AQ513"/>
    <mergeCell ref="AN513:AO513"/>
    <mergeCell ref="AL513:AM513"/>
    <mergeCell ref="AJ513:AK513"/>
    <mergeCell ref="AH513:AI513"/>
    <mergeCell ref="AF513:AG513"/>
    <mergeCell ref="AD513:AE513"/>
    <mergeCell ref="AB513:AC513"/>
    <mergeCell ref="Z513:AA513"/>
    <mergeCell ref="X513:Y513"/>
    <mergeCell ref="V513:W513"/>
    <mergeCell ref="T513:U513"/>
    <mergeCell ref="R513:S513"/>
    <mergeCell ref="P513:Q513"/>
    <mergeCell ref="N513:O513"/>
    <mergeCell ref="L513:M513"/>
    <mergeCell ref="AR514:AS514"/>
    <mergeCell ref="AP514:AQ514"/>
    <mergeCell ref="AN514:AO514"/>
    <mergeCell ref="AL514:AM514"/>
    <mergeCell ref="AJ514:AK514"/>
    <mergeCell ref="AH514:AI514"/>
    <mergeCell ref="AF514:AG514"/>
    <mergeCell ref="AD514:AE514"/>
    <mergeCell ref="AB514:AC514"/>
    <mergeCell ref="Z514:AA514"/>
    <mergeCell ref="X514:Y514"/>
    <mergeCell ref="V514:W514"/>
    <mergeCell ref="T514:U514"/>
    <mergeCell ref="R514:S514"/>
    <mergeCell ref="P514:Q514"/>
    <mergeCell ref="N514:O514"/>
    <mergeCell ref="L514:M514"/>
    <mergeCell ref="AR517:AS517"/>
    <mergeCell ref="AP517:AQ517"/>
    <mergeCell ref="AN517:AO517"/>
    <mergeCell ref="AL517:AM517"/>
    <mergeCell ref="AJ517:AK517"/>
    <mergeCell ref="AH517:AI517"/>
    <mergeCell ref="AF517:AG517"/>
    <mergeCell ref="AD517:AE517"/>
    <mergeCell ref="AB517:AC517"/>
    <mergeCell ref="Z517:AA517"/>
    <mergeCell ref="X517:Y517"/>
    <mergeCell ref="V517:W517"/>
    <mergeCell ref="T517:U517"/>
    <mergeCell ref="R517:S517"/>
    <mergeCell ref="P517:Q517"/>
    <mergeCell ref="N517:O517"/>
    <mergeCell ref="L517:M517"/>
    <mergeCell ref="L520:M520"/>
    <mergeCell ref="Z521:AA521"/>
    <mergeCell ref="X521:Y521"/>
    <mergeCell ref="V521:W521"/>
    <mergeCell ref="T521:U521"/>
    <mergeCell ref="R521:S521"/>
    <mergeCell ref="P521:Q521"/>
    <mergeCell ref="N521:O521"/>
    <mergeCell ref="L521:M521"/>
    <mergeCell ref="AR518:AS518"/>
    <mergeCell ref="AP518:AQ518"/>
    <mergeCell ref="AN518:AO518"/>
    <mergeCell ref="AL518:AM518"/>
    <mergeCell ref="AJ518:AK518"/>
    <mergeCell ref="AH518:AI518"/>
    <mergeCell ref="AF518:AG518"/>
    <mergeCell ref="AD518:AE518"/>
    <mergeCell ref="AB518:AC518"/>
    <mergeCell ref="Z518:AA518"/>
    <mergeCell ref="X518:Y518"/>
    <mergeCell ref="V518:W518"/>
    <mergeCell ref="T518:U518"/>
    <mergeCell ref="R518:S518"/>
    <mergeCell ref="P518:Q518"/>
    <mergeCell ref="N518:O518"/>
    <mergeCell ref="L518:M518"/>
    <mergeCell ref="AD520:AE520"/>
    <mergeCell ref="AF520:AG520"/>
    <mergeCell ref="AH520:AI520"/>
    <mergeCell ref="AJ520:AK520"/>
    <mergeCell ref="AL520:AM520"/>
    <mergeCell ref="AN520:AO520"/>
    <mergeCell ref="AP520:AQ520"/>
    <mergeCell ref="AR520:AS520"/>
    <mergeCell ref="Z520:AA520"/>
    <mergeCell ref="AB520:AC520"/>
    <mergeCell ref="AR524:AS524"/>
    <mergeCell ref="AP524:AQ524"/>
    <mergeCell ref="AN524:AO524"/>
    <mergeCell ref="AL524:AM524"/>
    <mergeCell ref="AJ524:AK524"/>
    <mergeCell ref="AH524:AI524"/>
    <mergeCell ref="AF524:AG524"/>
    <mergeCell ref="AD524:AE524"/>
    <mergeCell ref="AB524:AC524"/>
    <mergeCell ref="Z524:AA524"/>
    <mergeCell ref="X524:Y524"/>
    <mergeCell ref="V524:W524"/>
    <mergeCell ref="T524:U524"/>
    <mergeCell ref="R524:S524"/>
    <mergeCell ref="P524:Q524"/>
    <mergeCell ref="N524:O524"/>
    <mergeCell ref="L524:M524"/>
    <mergeCell ref="AN522:AO522"/>
    <mergeCell ref="AL522:AM522"/>
    <mergeCell ref="AJ522:AK522"/>
    <mergeCell ref="AH522:AI522"/>
    <mergeCell ref="AF522:AG522"/>
    <mergeCell ref="AD522:AE522"/>
    <mergeCell ref="AB522:AC522"/>
    <mergeCell ref="Z522:AA522"/>
    <mergeCell ref="X522:Y522"/>
    <mergeCell ref="V522:W522"/>
    <mergeCell ref="T522:U522"/>
    <mergeCell ref="R522:S522"/>
    <mergeCell ref="P522:Q522"/>
    <mergeCell ref="N522:O522"/>
    <mergeCell ref="L522:M522"/>
    <mergeCell ref="AR523:AS523"/>
    <mergeCell ref="AP523:AQ523"/>
    <mergeCell ref="AN523:AO523"/>
    <mergeCell ref="AL523:AM523"/>
    <mergeCell ref="AJ523:AK523"/>
    <mergeCell ref="AH523:AI523"/>
    <mergeCell ref="AF523:AG523"/>
    <mergeCell ref="AD523:AE523"/>
    <mergeCell ref="AB523:AC523"/>
    <mergeCell ref="Z523:AA523"/>
    <mergeCell ref="X523:Y523"/>
    <mergeCell ref="V523:W523"/>
    <mergeCell ref="T523:U523"/>
    <mergeCell ref="R523:S523"/>
    <mergeCell ref="P523:Q523"/>
    <mergeCell ref="N523:O523"/>
    <mergeCell ref="L523:M523"/>
    <mergeCell ref="AR528:AS528"/>
    <mergeCell ref="AP528:AQ528"/>
    <mergeCell ref="AN528:AO528"/>
    <mergeCell ref="AL528:AM528"/>
    <mergeCell ref="AJ528:AK528"/>
    <mergeCell ref="AH528:AI528"/>
    <mergeCell ref="AF528:AG528"/>
    <mergeCell ref="AD528:AE528"/>
    <mergeCell ref="AB528:AC528"/>
    <mergeCell ref="Z528:AA528"/>
    <mergeCell ref="X528:Y528"/>
    <mergeCell ref="V528:W528"/>
    <mergeCell ref="T528:U528"/>
    <mergeCell ref="R528:S528"/>
    <mergeCell ref="P528:Q528"/>
    <mergeCell ref="N528:O528"/>
    <mergeCell ref="L528:M528"/>
    <mergeCell ref="AD525:AE525"/>
    <mergeCell ref="AB525:AC525"/>
    <mergeCell ref="Z525:AA525"/>
    <mergeCell ref="X525:Y525"/>
    <mergeCell ref="V525:W525"/>
    <mergeCell ref="T525:U525"/>
    <mergeCell ref="R525:S525"/>
    <mergeCell ref="P525:Q525"/>
    <mergeCell ref="N525:O525"/>
    <mergeCell ref="L525:M525"/>
    <mergeCell ref="AR527:AS527"/>
    <mergeCell ref="AP527:AQ527"/>
    <mergeCell ref="AN527:AO527"/>
    <mergeCell ref="AL527:AM527"/>
    <mergeCell ref="AJ527:AK527"/>
    <mergeCell ref="AH527:AI527"/>
    <mergeCell ref="AF527:AG527"/>
    <mergeCell ref="AD527:AE527"/>
    <mergeCell ref="AB527:AC527"/>
    <mergeCell ref="Z527:AA527"/>
    <mergeCell ref="X527:Y527"/>
    <mergeCell ref="V527:W527"/>
    <mergeCell ref="T527:U527"/>
    <mergeCell ref="R527:S527"/>
    <mergeCell ref="P527:Q527"/>
    <mergeCell ref="N527:O527"/>
    <mergeCell ref="P526:Q526"/>
    <mergeCell ref="R526:S526"/>
    <mergeCell ref="T526:U526"/>
    <mergeCell ref="V526:W526"/>
    <mergeCell ref="X526:Y526"/>
    <mergeCell ref="Z526:AA526"/>
    <mergeCell ref="AB526:AC526"/>
    <mergeCell ref="AD526:AE526"/>
    <mergeCell ref="AF526:AG526"/>
    <mergeCell ref="AH526:AI526"/>
    <mergeCell ref="AJ526:AK526"/>
    <mergeCell ref="AL526:AM526"/>
    <mergeCell ref="AN526:AO526"/>
    <mergeCell ref="AP526:AQ526"/>
    <mergeCell ref="AR526:AS526"/>
    <mergeCell ref="L526:M526"/>
    <mergeCell ref="N526:O526"/>
    <mergeCell ref="L527:M527"/>
    <mergeCell ref="AR533:AS533"/>
    <mergeCell ref="AP533:AQ533"/>
    <mergeCell ref="AN533:AO533"/>
    <mergeCell ref="AL533:AM533"/>
    <mergeCell ref="AJ533:AK533"/>
    <mergeCell ref="AH533:AI533"/>
    <mergeCell ref="AF533:AG533"/>
    <mergeCell ref="AD533:AE533"/>
    <mergeCell ref="AB533:AC533"/>
    <mergeCell ref="Z533:AA533"/>
    <mergeCell ref="X533:Y533"/>
    <mergeCell ref="V533:W533"/>
    <mergeCell ref="T533:U533"/>
    <mergeCell ref="R533:S533"/>
    <mergeCell ref="P533:Q533"/>
    <mergeCell ref="N533:O533"/>
    <mergeCell ref="L533:M533"/>
    <mergeCell ref="AR531:AS531"/>
    <mergeCell ref="AP531:AQ531"/>
    <mergeCell ref="AN531:AO531"/>
    <mergeCell ref="AL531:AM531"/>
    <mergeCell ref="AJ531:AK531"/>
    <mergeCell ref="AH531:AI531"/>
    <mergeCell ref="AF531:AG531"/>
    <mergeCell ref="AD531:AE531"/>
    <mergeCell ref="AB531:AC531"/>
    <mergeCell ref="Z531:AA531"/>
    <mergeCell ref="X531:Y531"/>
    <mergeCell ref="V531:W531"/>
    <mergeCell ref="T531:U531"/>
    <mergeCell ref="R531:S531"/>
    <mergeCell ref="P531:Q531"/>
    <mergeCell ref="N531:O531"/>
    <mergeCell ref="L531:M531"/>
    <mergeCell ref="AR532:AS532"/>
    <mergeCell ref="AP532:AQ532"/>
    <mergeCell ref="AN532:AO532"/>
    <mergeCell ref="AL532:AM532"/>
    <mergeCell ref="AJ532:AK532"/>
    <mergeCell ref="AH532:AI532"/>
    <mergeCell ref="AF532:AG532"/>
    <mergeCell ref="AD532:AE532"/>
    <mergeCell ref="AB532:AC532"/>
    <mergeCell ref="Z532:AA532"/>
    <mergeCell ref="X532:Y532"/>
    <mergeCell ref="V532:W532"/>
    <mergeCell ref="T532:U532"/>
    <mergeCell ref="R532:S532"/>
    <mergeCell ref="P532:Q532"/>
    <mergeCell ref="N532:O532"/>
    <mergeCell ref="L532:M532"/>
    <mergeCell ref="AR535:AS535"/>
    <mergeCell ref="AP535:AQ535"/>
    <mergeCell ref="AN535:AO535"/>
    <mergeCell ref="AL535:AM535"/>
    <mergeCell ref="AJ535:AK535"/>
    <mergeCell ref="AH535:AI535"/>
    <mergeCell ref="AF535:AG535"/>
    <mergeCell ref="AD535:AE535"/>
    <mergeCell ref="AB535:AC535"/>
    <mergeCell ref="Z535:AA535"/>
    <mergeCell ref="X535:Y535"/>
    <mergeCell ref="V535:W535"/>
    <mergeCell ref="T535:U535"/>
    <mergeCell ref="R535:S535"/>
    <mergeCell ref="P535:Q535"/>
    <mergeCell ref="N535:O535"/>
    <mergeCell ref="L535:M535"/>
    <mergeCell ref="L538:M538"/>
    <mergeCell ref="Z539:AA539"/>
    <mergeCell ref="X539:Y539"/>
    <mergeCell ref="V539:W539"/>
    <mergeCell ref="T539:U539"/>
    <mergeCell ref="R539:S539"/>
    <mergeCell ref="P539:Q539"/>
    <mergeCell ref="N539:O539"/>
    <mergeCell ref="L539:M539"/>
    <mergeCell ref="AR536:AS536"/>
    <mergeCell ref="AP536:AQ536"/>
    <mergeCell ref="AN536:AO536"/>
    <mergeCell ref="AL536:AM536"/>
    <mergeCell ref="AJ536:AK536"/>
    <mergeCell ref="AH536:AI536"/>
    <mergeCell ref="AF536:AG536"/>
    <mergeCell ref="AD536:AE536"/>
    <mergeCell ref="AB536:AC536"/>
    <mergeCell ref="Z536:AA536"/>
    <mergeCell ref="X536:Y536"/>
    <mergeCell ref="V536:W536"/>
    <mergeCell ref="T536:U536"/>
    <mergeCell ref="R536:S536"/>
    <mergeCell ref="P536:Q536"/>
    <mergeCell ref="N536:O536"/>
    <mergeCell ref="L536:M536"/>
    <mergeCell ref="L537:M537"/>
    <mergeCell ref="N537:O537"/>
    <mergeCell ref="P537:Q537"/>
    <mergeCell ref="R537:S537"/>
    <mergeCell ref="T537:U537"/>
    <mergeCell ref="V537:W537"/>
    <mergeCell ref="X537:Y537"/>
    <mergeCell ref="Z537:AA537"/>
    <mergeCell ref="AB537:AC537"/>
    <mergeCell ref="AD537:AE537"/>
    <mergeCell ref="AF537:AG537"/>
    <mergeCell ref="AH537:AI537"/>
    <mergeCell ref="AJ537:AK537"/>
    <mergeCell ref="AL537:AM537"/>
    <mergeCell ref="AN537:AO537"/>
    <mergeCell ref="AP537:AQ537"/>
    <mergeCell ref="AR537:AS537"/>
    <mergeCell ref="AR539:AS539"/>
    <mergeCell ref="AP539:AQ539"/>
    <mergeCell ref="AN539:AO539"/>
    <mergeCell ref="AL539:AM539"/>
    <mergeCell ref="AR542:AS542"/>
    <mergeCell ref="AP542:AQ542"/>
    <mergeCell ref="AN542:AO542"/>
    <mergeCell ref="AL542:AM542"/>
    <mergeCell ref="AJ542:AK542"/>
    <mergeCell ref="AH542:AI542"/>
    <mergeCell ref="AF542:AG542"/>
    <mergeCell ref="AD542:AE542"/>
    <mergeCell ref="AB542:AC542"/>
    <mergeCell ref="Z542:AA542"/>
    <mergeCell ref="X542:Y542"/>
    <mergeCell ref="V542:W542"/>
    <mergeCell ref="T542:U542"/>
    <mergeCell ref="R542:S542"/>
    <mergeCell ref="P542:Q542"/>
    <mergeCell ref="N542:O542"/>
    <mergeCell ref="L542:M542"/>
    <mergeCell ref="AN540:AO540"/>
    <mergeCell ref="AL540:AM540"/>
    <mergeCell ref="AJ540:AK540"/>
    <mergeCell ref="AH540:AI540"/>
    <mergeCell ref="AF540:AG540"/>
    <mergeCell ref="AD540:AE540"/>
    <mergeCell ref="AB540:AC540"/>
    <mergeCell ref="Z540:AA540"/>
    <mergeCell ref="X540:Y540"/>
    <mergeCell ref="V540:W540"/>
    <mergeCell ref="T540:U540"/>
    <mergeCell ref="R540:S540"/>
    <mergeCell ref="P540:Q540"/>
    <mergeCell ref="N540:O540"/>
    <mergeCell ref="L540:M540"/>
    <mergeCell ref="AR541:AS541"/>
    <mergeCell ref="AP541:AQ541"/>
    <mergeCell ref="AN541:AO541"/>
    <mergeCell ref="AL541:AM541"/>
    <mergeCell ref="AJ541:AK541"/>
    <mergeCell ref="AH541:AI541"/>
    <mergeCell ref="AF541:AG541"/>
    <mergeCell ref="AD541:AE541"/>
    <mergeCell ref="AB541:AC541"/>
    <mergeCell ref="Z541:AA541"/>
    <mergeCell ref="X541:Y541"/>
    <mergeCell ref="V541:W541"/>
    <mergeCell ref="T541:U541"/>
    <mergeCell ref="R541:S541"/>
    <mergeCell ref="P541:Q541"/>
    <mergeCell ref="N541:O541"/>
    <mergeCell ref="L541:M541"/>
    <mergeCell ref="AP540:AQ540"/>
    <mergeCell ref="AR540:AS540"/>
    <mergeCell ref="AB546:AC546"/>
    <mergeCell ref="Z546:AA546"/>
    <mergeCell ref="X546:Y546"/>
    <mergeCell ref="V546:W546"/>
    <mergeCell ref="T546:U546"/>
    <mergeCell ref="R546:S546"/>
    <mergeCell ref="P546:Q546"/>
    <mergeCell ref="N546:O546"/>
    <mergeCell ref="L546:M546"/>
    <mergeCell ref="AD543:AE543"/>
    <mergeCell ref="AB543:AC543"/>
    <mergeCell ref="Z543:AA543"/>
    <mergeCell ref="X543:Y543"/>
    <mergeCell ref="V543:W543"/>
    <mergeCell ref="T543:U543"/>
    <mergeCell ref="R543:S543"/>
    <mergeCell ref="P543:Q543"/>
    <mergeCell ref="N543:O543"/>
    <mergeCell ref="L543:M543"/>
    <mergeCell ref="AR545:AS545"/>
    <mergeCell ref="AP545:AQ545"/>
    <mergeCell ref="AN545:AO545"/>
    <mergeCell ref="AL545:AM545"/>
    <mergeCell ref="AJ545:AK545"/>
    <mergeCell ref="AH545:AI545"/>
    <mergeCell ref="AF545:AG545"/>
    <mergeCell ref="AD545:AE545"/>
    <mergeCell ref="AB545:AC545"/>
    <mergeCell ref="Z545:AA545"/>
    <mergeCell ref="X545:Y545"/>
    <mergeCell ref="V545:W545"/>
    <mergeCell ref="T545:U545"/>
    <mergeCell ref="R545:S545"/>
    <mergeCell ref="P545:Q545"/>
    <mergeCell ref="N545:O545"/>
    <mergeCell ref="P544:Q544"/>
    <mergeCell ref="R544:S544"/>
    <mergeCell ref="T544:U544"/>
    <mergeCell ref="V544:W544"/>
    <mergeCell ref="X544:Y544"/>
    <mergeCell ref="Z544:AA544"/>
    <mergeCell ref="AB544:AC544"/>
    <mergeCell ref="AD544:AE544"/>
    <mergeCell ref="AF544:AG544"/>
    <mergeCell ref="AH544:AI544"/>
    <mergeCell ref="AJ544:AK544"/>
    <mergeCell ref="AL544:AM544"/>
    <mergeCell ref="AN544:AO544"/>
    <mergeCell ref="AP544:AQ544"/>
    <mergeCell ref="AR544:AS544"/>
    <mergeCell ref="AR551:AS551"/>
    <mergeCell ref="AP551:AQ551"/>
    <mergeCell ref="AN551:AO551"/>
    <mergeCell ref="AL551:AM551"/>
    <mergeCell ref="AJ551:AK551"/>
    <mergeCell ref="AH551:AI551"/>
    <mergeCell ref="AF551:AG551"/>
    <mergeCell ref="AD551:AE551"/>
    <mergeCell ref="AB551:AC551"/>
    <mergeCell ref="Z551:AA551"/>
    <mergeCell ref="X551:Y551"/>
    <mergeCell ref="V551:W551"/>
    <mergeCell ref="T551:U551"/>
    <mergeCell ref="R551:S551"/>
    <mergeCell ref="P551:Q551"/>
    <mergeCell ref="N551:O551"/>
    <mergeCell ref="L551:M551"/>
    <mergeCell ref="AR549:AS549"/>
    <mergeCell ref="AP549:AQ549"/>
    <mergeCell ref="AN549:AO549"/>
    <mergeCell ref="AL549:AM549"/>
    <mergeCell ref="AJ549:AK549"/>
    <mergeCell ref="AH549:AI549"/>
    <mergeCell ref="AF549:AG549"/>
    <mergeCell ref="AD549:AE549"/>
    <mergeCell ref="AB549:AC549"/>
    <mergeCell ref="Z549:AA549"/>
    <mergeCell ref="X549:Y549"/>
    <mergeCell ref="V549:W549"/>
    <mergeCell ref="T549:U549"/>
    <mergeCell ref="R549:S549"/>
    <mergeCell ref="P549:Q549"/>
    <mergeCell ref="N549:O549"/>
    <mergeCell ref="L549:M549"/>
    <mergeCell ref="AR550:AS550"/>
    <mergeCell ref="AP550:AQ550"/>
    <mergeCell ref="AN550:AO550"/>
    <mergeCell ref="AL550:AM550"/>
    <mergeCell ref="AJ550:AK550"/>
    <mergeCell ref="AH550:AI550"/>
    <mergeCell ref="AF550:AG550"/>
    <mergeCell ref="AD550:AE550"/>
    <mergeCell ref="AB550:AC550"/>
    <mergeCell ref="Z550:AA550"/>
    <mergeCell ref="X550:Y550"/>
    <mergeCell ref="V550:W550"/>
    <mergeCell ref="T550:U550"/>
    <mergeCell ref="R550:S550"/>
    <mergeCell ref="P550:Q550"/>
    <mergeCell ref="N550:O550"/>
    <mergeCell ref="L550:M550"/>
    <mergeCell ref="L553:M553"/>
    <mergeCell ref="L556:M556"/>
    <mergeCell ref="Z557:AA557"/>
    <mergeCell ref="X557:Y557"/>
    <mergeCell ref="V557:W557"/>
    <mergeCell ref="T557:U557"/>
    <mergeCell ref="R557:S557"/>
    <mergeCell ref="P557:Q557"/>
    <mergeCell ref="N557:O557"/>
    <mergeCell ref="L557:M557"/>
    <mergeCell ref="AR554:AS554"/>
    <mergeCell ref="AP554:AQ554"/>
    <mergeCell ref="AN554:AO554"/>
    <mergeCell ref="AL554:AM554"/>
    <mergeCell ref="AJ554:AK554"/>
    <mergeCell ref="AH554:AI554"/>
    <mergeCell ref="AF554:AG554"/>
    <mergeCell ref="AD554:AE554"/>
    <mergeCell ref="AB554:AC554"/>
    <mergeCell ref="Z554:AA554"/>
    <mergeCell ref="X554:Y554"/>
    <mergeCell ref="V554:W554"/>
    <mergeCell ref="T554:U554"/>
    <mergeCell ref="R554:S554"/>
    <mergeCell ref="P554:Q554"/>
    <mergeCell ref="N554:O554"/>
    <mergeCell ref="L554:M554"/>
    <mergeCell ref="L555:M555"/>
    <mergeCell ref="N555:O555"/>
    <mergeCell ref="P555:Q555"/>
    <mergeCell ref="R555:S555"/>
    <mergeCell ref="T555:U555"/>
    <mergeCell ref="V555:W555"/>
    <mergeCell ref="X555:Y555"/>
    <mergeCell ref="Z555:AA555"/>
    <mergeCell ref="AB555:AC555"/>
    <mergeCell ref="AD555:AE555"/>
    <mergeCell ref="AF555:AG555"/>
    <mergeCell ref="AH555:AI555"/>
    <mergeCell ref="AJ555:AK555"/>
    <mergeCell ref="AL555:AM555"/>
    <mergeCell ref="AN555:AO555"/>
    <mergeCell ref="AP555:AQ555"/>
    <mergeCell ref="AR555:AS555"/>
    <mergeCell ref="N556:O556"/>
    <mergeCell ref="P556:Q556"/>
    <mergeCell ref="R556:S556"/>
    <mergeCell ref="T556:U556"/>
    <mergeCell ref="V556:W556"/>
    <mergeCell ref="X556:Y556"/>
    <mergeCell ref="Z556:AA556"/>
    <mergeCell ref="AB556:AC556"/>
    <mergeCell ref="AD556:AE556"/>
    <mergeCell ref="AF556:AG556"/>
    <mergeCell ref="AH556:AI556"/>
    <mergeCell ref="AJ556:AK556"/>
    <mergeCell ref="AL556:AM556"/>
    <mergeCell ref="AN556:AO556"/>
    <mergeCell ref="AP556:AQ556"/>
    <mergeCell ref="AR556:AS556"/>
    <mergeCell ref="R553:S553"/>
    <mergeCell ref="P553:Q553"/>
    <mergeCell ref="N553:O553"/>
    <mergeCell ref="AR557:AS557"/>
    <mergeCell ref="AR560:AS560"/>
    <mergeCell ref="AP560:AQ560"/>
    <mergeCell ref="AN560:AO560"/>
    <mergeCell ref="AL560:AM560"/>
    <mergeCell ref="AJ560:AK560"/>
    <mergeCell ref="AH560:AI560"/>
    <mergeCell ref="AF560:AG560"/>
    <mergeCell ref="AD560:AE560"/>
    <mergeCell ref="AB560:AC560"/>
    <mergeCell ref="Z560:AA560"/>
    <mergeCell ref="X560:Y560"/>
    <mergeCell ref="V560:W560"/>
    <mergeCell ref="T560:U560"/>
    <mergeCell ref="R560:S560"/>
    <mergeCell ref="P560:Q560"/>
    <mergeCell ref="N560:O560"/>
    <mergeCell ref="L560:M560"/>
    <mergeCell ref="AN558:AO558"/>
    <mergeCell ref="AL558:AM558"/>
    <mergeCell ref="AJ558:AK558"/>
    <mergeCell ref="AH558:AI558"/>
    <mergeCell ref="AF558:AG558"/>
    <mergeCell ref="AD558:AE558"/>
    <mergeCell ref="AB558:AC558"/>
    <mergeCell ref="Z558:AA558"/>
    <mergeCell ref="X558:Y558"/>
    <mergeCell ref="V558:W558"/>
    <mergeCell ref="T558:U558"/>
    <mergeCell ref="R558:S558"/>
    <mergeCell ref="P558:Q558"/>
    <mergeCell ref="N558:O558"/>
    <mergeCell ref="L558:M558"/>
    <mergeCell ref="AR559:AS559"/>
    <mergeCell ref="AP559:AQ559"/>
    <mergeCell ref="AN559:AO559"/>
    <mergeCell ref="AL559:AM559"/>
    <mergeCell ref="AJ559:AK559"/>
    <mergeCell ref="AH559:AI559"/>
    <mergeCell ref="AF559:AG559"/>
    <mergeCell ref="AD559:AE559"/>
    <mergeCell ref="AB559:AC559"/>
    <mergeCell ref="Z559:AA559"/>
    <mergeCell ref="X559:Y559"/>
    <mergeCell ref="V559:W559"/>
    <mergeCell ref="T559:U559"/>
    <mergeCell ref="R559:S559"/>
    <mergeCell ref="P559:Q559"/>
    <mergeCell ref="N559:O559"/>
    <mergeCell ref="L559:M559"/>
    <mergeCell ref="AP558:AQ558"/>
    <mergeCell ref="AR558:AS558"/>
    <mergeCell ref="V564:W564"/>
    <mergeCell ref="T564:U564"/>
    <mergeCell ref="R564:S564"/>
    <mergeCell ref="P564:Q564"/>
    <mergeCell ref="N564:O564"/>
    <mergeCell ref="L564:M564"/>
    <mergeCell ref="AD561:AE561"/>
    <mergeCell ref="AB561:AC561"/>
    <mergeCell ref="Z561:AA561"/>
    <mergeCell ref="X561:Y561"/>
    <mergeCell ref="V561:W561"/>
    <mergeCell ref="T561:U561"/>
    <mergeCell ref="R561:S561"/>
    <mergeCell ref="P561:Q561"/>
    <mergeCell ref="N561:O561"/>
    <mergeCell ref="L561:M561"/>
    <mergeCell ref="AR563:AS563"/>
    <mergeCell ref="AP563:AQ563"/>
    <mergeCell ref="AN563:AO563"/>
    <mergeCell ref="AL563:AM563"/>
    <mergeCell ref="AJ563:AK563"/>
    <mergeCell ref="AH563:AI563"/>
    <mergeCell ref="AF563:AG563"/>
    <mergeCell ref="AD563:AE563"/>
    <mergeCell ref="AB563:AC563"/>
    <mergeCell ref="Z563:AA563"/>
    <mergeCell ref="X563:Y563"/>
    <mergeCell ref="V563:W563"/>
    <mergeCell ref="T563:U563"/>
    <mergeCell ref="R563:S563"/>
    <mergeCell ref="P563:Q563"/>
    <mergeCell ref="N563:O563"/>
    <mergeCell ref="AR569:AS569"/>
    <mergeCell ref="AP569:AQ569"/>
    <mergeCell ref="AN569:AO569"/>
    <mergeCell ref="AL569:AM569"/>
    <mergeCell ref="AJ569:AK569"/>
    <mergeCell ref="AH569:AI569"/>
    <mergeCell ref="AF569:AG569"/>
    <mergeCell ref="AD569:AE569"/>
    <mergeCell ref="AB569:AC569"/>
    <mergeCell ref="Z569:AA569"/>
    <mergeCell ref="X569:Y569"/>
    <mergeCell ref="V569:W569"/>
    <mergeCell ref="T569:U569"/>
    <mergeCell ref="R569:S569"/>
    <mergeCell ref="P569:Q569"/>
    <mergeCell ref="N569:O569"/>
    <mergeCell ref="N574:O574"/>
    <mergeCell ref="P574:Q574"/>
    <mergeCell ref="R574:S574"/>
    <mergeCell ref="T574:U574"/>
    <mergeCell ref="V574:W574"/>
    <mergeCell ref="X574:Y574"/>
    <mergeCell ref="Z574:AA574"/>
    <mergeCell ref="AB574:AC574"/>
    <mergeCell ref="AD574:AE574"/>
    <mergeCell ref="AF574:AG574"/>
    <mergeCell ref="AH574:AI574"/>
    <mergeCell ref="AJ574:AK574"/>
    <mergeCell ref="AL574:AM574"/>
    <mergeCell ref="AN574:AO574"/>
    <mergeCell ref="AP574:AQ574"/>
    <mergeCell ref="AR574:AS574"/>
    <mergeCell ref="L569:M569"/>
    <mergeCell ref="AR567:AS567"/>
    <mergeCell ref="AP567:AQ567"/>
    <mergeCell ref="AN567:AO567"/>
    <mergeCell ref="AL567:AM567"/>
    <mergeCell ref="AJ567:AK567"/>
    <mergeCell ref="AH567:AI567"/>
    <mergeCell ref="AF567:AG567"/>
    <mergeCell ref="AD567:AE567"/>
    <mergeCell ref="AB567:AC567"/>
    <mergeCell ref="Z567:AA567"/>
    <mergeCell ref="X567:Y567"/>
    <mergeCell ref="V567:W567"/>
    <mergeCell ref="T567:U567"/>
    <mergeCell ref="R567:S567"/>
    <mergeCell ref="P567:Q567"/>
    <mergeCell ref="N567:O567"/>
    <mergeCell ref="L567:M567"/>
    <mergeCell ref="AR568:AS568"/>
    <mergeCell ref="AP568:AQ568"/>
    <mergeCell ref="AN568:AO568"/>
    <mergeCell ref="AL568:AM568"/>
    <mergeCell ref="AJ568:AK568"/>
    <mergeCell ref="AH568:AI568"/>
    <mergeCell ref="AF568:AG568"/>
    <mergeCell ref="AD568:AE568"/>
    <mergeCell ref="AB568:AC568"/>
    <mergeCell ref="Z568:AA568"/>
    <mergeCell ref="X568:Y568"/>
    <mergeCell ref="V568:W568"/>
    <mergeCell ref="T568:U568"/>
    <mergeCell ref="R568:S568"/>
    <mergeCell ref="P568:Q568"/>
    <mergeCell ref="N568:O568"/>
    <mergeCell ref="L568:M568"/>
    <mergeCell ref="AJ570:AK570"/>
    <mergeCell ref="AL570:AM570"/>
    <mergeCell ref="AN570:AO570"/>
    <mergeCell ref="AP570:AQ570"/>
    <mergeCell ref="AR570:AS570"/>
    <mergeCell ref="V578:W578"/>
    <mergeCell ref="T578:U578"/>
    <mergeCell ref="R578:S578"/>
    <mergeCell ref="P578:Q578"/>
    <mergeCell ref="N578:O578"/>
    <mergeCell ref="L578:M578"/>
    <mergeCell ref="AR577:AS577"/>
    <mergeCell ref="AP577:AQ577"/>
    <mergeCell ref="AN577:AO577"/>
    <mergeCell ref="AL577:AM577"/>
    <mergeCell ref="AJ577:AK577"/>
    <mergeCell ref="AH577:AI577"/>
    <mergeCell ref="AF577:AG577"/>
    <mergeCell ref="AD577:AE577"/>
    <mergeCell ref="AB577:AC577"/>
    <mergeCell ref="Z577:AA577"/>
    <mergeCell ref="X577:Y577"/>
    <mergeCell ref="V577:W577"/>
    <mergeCell ref="T577:U577"/>
    <mergeCell ref="R577:S577"/>
    <mergeCell ref="P577:Q577"/>
    <mergeCell ref="N577:O577"/>
    <mergeCell ref="L577:M577"/>
    <mergeCell ref="AR575:AS575"/>
    <mergeCell ref="AP575:AQ575"/>
    <mergeCell ref="AN575:AO575"/>
    <mergeCell ref="AL575:AM575"/>
    <mergeCell ref="AJ575:AK575"/>
    <mergeCell ref="AH575:AI575"/>
    <mergeCell ref="AF575:AG575"/>
    <mergeCell ref="AD575:AE575"/>
    <mergeCell ref="AB575:AC575"/>
    <mergeCell ref="AR571:AS571"/>
    <mergeCell ref="AP571:AQ571"/>
    <mergeCell ref="AN571:AO571"/>
    <mergeCell ref="AL571:AM571"/>
    <mergeCell ref="AJ571:AK571"/>
    <mergeCell ref="AH571:AI571"/>
    <mergeCell ref="AF571:AG571"/>
    <mergeCell ref="AD571:AE571"/>
    <mergeCell ref="AB571:AC571"/>
    <mergeCell ref="Z571:AA571"/>
    <mergeCell ref="X571:Y571"/>
    <mergeCell ref="V571:W571"/>
    <mergeCell ref="T571:U571"/>
    <mergeCell ref="R571:S571"/>
    <mergeCell ref="P571:Q571"/>
    <mergeCell ref="N571:O571"/>
    <mergeCell ref="L571:M571"/>
    <mergeCell ref="L574:M574"/>
    <mergeCell ref="Z575:AA575"/>
    <mergeCell ref="X575:Y575"/>
    <mergeCell ref="V575:W575"/>
    <mergeCell ref="T575:U575"/>
    <mergeCell ref="R575:S575"/>
    <mergeCell ref="P575:Q575"/>
    <mergeCell ref="N575:O575"/>
    <mergeCell ref="L575:M575"/>
    <mergeCell ref="AR572:AS572"/>
    <mergeCell ref="AP572:AQ572"/>
    <mergeCell ref="AN572:AO572"/>
    <mergeCell ref="AL572:AM572"/>
    <mergeCell ref="AJ572:AK572"/>
    <mergeCell ref="AH572:AI572"/>
    <mergeCell ref="AB585:AC585"/>
    <mergeCell ref="Z585:AA585"/>
    <mergeCell ref="X585:Y585"/>
    <mergeCell ref="V585:W585"/>
    <mergeCell ref="T585:U585"/>
    <mergeCell ref="R585:S585"/>
    <mergeCell ref="P585:Q585"/>
    <mergeCell ref="N585:O585"/>
    <mergeCell ref="L585:M585"/>
    <mergeCell ref="AR586:AS586"/>
    <mergeCell ref="AP586:AQ586"/>
    <mergeCell ref="AN586:AO586"/>
    <mergeCell ref="AL586:AM586"/>
    <mergeCell ref="AJ586:AK586"/>
    <mergeCell ref="AH586:AI586"/>
    <mergeCell ref="AF586:AG586"/>
    <mergeCell ref="AD586:AE586"/>
    <mergeCell ref="AB586:AC586"/>
    <mergeCell ref="Z586:AA586"/>
    <mergeCell ref="X586:Y586"/>
    <mergeCell ref="V586:W586"/>
    <mergeCell ref="T586:U586"/>
    <mergeCell ref="R586:S586"/>
    <mergeCell ref="P586:Q586"/>
    <mergeCell ref="N586:O586"/>
    <mergeCell ref="L586:M586"/>
    <mergeCell ref="AR581:AS581"/>
    <mergeCell ref="AP581:AQ581"/>
    <mergeCell ref="AN581:AO581"/>
    <mergeCell ref="AL581:AM581"/>
    <mergeCell ref="AJ581:AK581"/>
    <mergeCell ref="AH581:AI581"/>
    <mergeCell ref="AF581:AG581"/>
    <mergeCell ref="AD581:AE581"/>
    <mergeCell ref="AB581:AC581"/>
    <mergeCell ref="Z581:AA581"/>
    <mergeCell ref="X581:Y581"/>
    <mergeCell ref="V581:W581"/>
    <mergeCell ref="T581:U581"/>
    <mergeCell ref="R581:S581"/>
    <mergeCell ref="P581:Q581"/>
    <mergeCell ref="N581:O581"/>
    <mergeCell ref="AR582:AS582"/>
    <mergeCell ref="AP582:AQ582"/>
    <mergeCell ref="AN582:AO582"/>
    <mergeCell ref="AL582:AM582"/>
    <mergeCell ref="AJ582:AK582"/>
    <mergeCell ref="AH582:AI582"/>
    <mergeCell ref="AF582:AG582"/>
    <mergeCell ref="AD582:AE582"/>
    <mergeCell ref="AB582:AC582"/>
    <mergeCell ref="Z582:AA582"/>
    <mergeCell ref="X582:Y582"/>
    <mergeCell ref="V582:W582"/>
    <mergeCell ref="T582:U582"/>
    <mergeCell ref="R582:S582"/>
    <mergeCell ref="P582:Q582"/>
    <mergeCell ref="N582:O582"/>
    <mergeCell ref="L582:M582"/>
    <mergeCell ref="AD584:AE584"/>
    <mergeCell ref="AF584:AG584"/>
    <mergeCell ref="AH584:AI584"/>
    <mergeCell ref="AJ584:AK584"/>
    <mergeCell ref="AL584:AM584"/>
    <mergeCell ref="Z579:AA579"/>
    <mergeCell ref="X579:Y579"/>
    <mergeCell ref="V579:W579"/>
    <mergeCell ref="T579:U579"/>
    <mergeCell ref="R579:S579"/>
    <mergeCell ref="BP488:BQ488"/>
    <mergeCell ref="BN488:BO488"/>
    <mergeCell ref="BL488:BM488"/>
    <mergeCell ref="BJ488:BK488"/>
    <mergeCell ref="BH488:BI488"/>
    <mergeCell ref="BF488:BG488"/>
    <mergeCell ref="BD491:BE491"/>
    <mergeCell ref="BB491:BC491"/>
    <mergeCell ref="AZ491:BA491"/>
    <mergeCell ref="AX491:AY491"/>
    <mergeCell ref="AV491:AW491"/>
    <mergeCell ref="AT491:AU491"/>
    <mergeCell ref="BD488:BE488"/>
    <mergeCell ref="BB488:BC488"/>
    <mergeCell ref="AZ488:BA488"/>
    <mergeCell ref="AX488:AY488"/>
    <mergeCell ref="AV488:AW488"/>
    <mergeCell ref="AT488:AU488"/>
    <mergeCell ref="BD515:BE515"/>
    <mergeCell ref="BB515:BC515"/>
    <mergeCell ref="AZ515:BA515"/>
    <mergeCell ref="AX515:AY515"/>
    <mergeCell ref="AV515:AW515"/>
    <mergeCell ref="AT515:AU515"/>
    <mergeCell ref="BF513:BG513"/>
    <mergeCell ref="BD513:BE513"/>
    <mergeCell ref="BB513:BC513"/>
    <mergeCell ref="AZ513:BA513"/>
    <mergeCell ref="AX513:AY513"/>
    <mergeCell ref="AV513:AW513"/>
    <mergeCell ref="AT513:AU513"/>
    <mergeCell ref="BP510:BQ510"/>
    <mergeCell ref="BN510:BO510"/>
    <mergeCell ref="BL510:BM510"/>
    <mergeCell ref="BJ510:BK510"/>
    <mergeCell ref="BH510:BI510"/>
    <mergeCell ref="BF510:BG510"/>
    <mergeCell ref="BD510:BE510"/>
    <mergeCell ref="BB510:BC510"/>
    <mergeCell ref="AZ510:BA510"/>
    <mergeCell ref="AX510:AY510"/>
    <mergeCell ref="AV510:AW510"/>
    <mergeCell ref="AT510:AU510"/>
    <mergeCell ref="BP506:BQ506"/>
    <mergeCell ref="BN506:BO506"/>
    <mergeCell ref="BL506:BM506"/>
    <mergeCell ref="BJ506:BK506"/>
    <mergeCell ref="BH506:BI506"/>
    <mergeCell ref="BF506:BG506"/>
    <mergeCell ref="BD509:BE509"/>
    <mergeCell ref="BB509:BC509"/>
    <mergeCell ref="AZ509:BA509"/>
    <mergeCell ref="AX509:AY509"/>
    <mergeCell ref="AV509:AW509"/>
    <mergeCell ref="AT509:AU509"/>
    <mergeCell ref="BD506:BE506"/>
    <mergeCell ref="BB506:BC506"/>
    <mergeCell ref="Z578:AA578"/>
    <mergeCell ref="X578:Y578"/>
    <mergeCell ref="BD482:BE482"/>
    <mergeCell ref="BB482:BC482"/>
    <mergeCell ref="AZ482:BA482"/>
    <mergeCell ref="AX482:AY482"/>
    <mergeCell ref="AV482:AW482"/>
    <mergeCell ref="AT482:AU482"/>
    <mergeCell ref="BP499:BQ499"/>
    <mergeCell ref="BN499:BO499"/>
    <mergeCell ref="BL499:BM499"/>
    <mergeCell ref="BJ499:BK499"/>
    <mergeCell ref="BH499:BI499"/>
    <mergeCell ref="BF499:BG499"/>
    <mergeCell ref="BD499:BE499"/>
    <mergeCell ref="BB499:BC499"/>
    <mergeCell ref="AZ499:BA499"/>
    <mergeCell ref="AX499:AY499"/>
    <mergeCell ref="AV499:AW499"/>
    <mergeCell ref="AT499:AU499"/>
    <mergeCell ref="BD500:BE500"/>
    <mergeCell ref="BB500:BC500"/>
    <mergeCell ref="AZ500:BA500"/>
    <mergeCell ref="AX500:AY500"/>
    <mergeCell ref="AV500:AW500"/>
    <mergeCell ref="AT500:AU500"/>
    <mergeCell ref="BD497:BE497"/>
    <mergeCell ref="BB497:BC497"/>
    <mergeCell ref="AZ497:BA497"/>
    <mergeCell ref="AX497:AY497"/>
    <mergeCell ref="AV497:AW497"/>
    <mergeCell ref="AT497:AU497"/>
    <mergeCell ref="BF495:BG495"/>
    <mergeCell ref="BD495:BE495"/>
    <mergeCell ref="BB495:BC495"/>
    <mergeCell ref="AZ495:BA495"/>
    <mergeCell ref="AX495:AY495"/>
    <mergeCell ref="AV495:AW495"/>
    <mergeCell ref="AT495:AU495"/>
    <mergeCell ref="BP492:BQ492"/>
    <mergeCell ref="BN492:BO492"/>
    <mergeCell ref="BL492:BM492"/>
    <mergeCell ref="BJ492:BK492"/>
    <mergeCell ref="BH492:BI492"/>
    <mergeCell ref="BF492:BG492"/>
    <mergeCell ref="BD492:BE492"/>
    <mergeCell ref="BB492:BC492"/>
    <mergeCell ref="AZ492:BA492"/>
    <mergeCell ref="AX492:AY492"/>
    <mergeCell ref="AV492:AW492"/>
    <mergeCell ref="AT492:AU492"/>
    <mergeCell ref="AT483:AU483"/>
    <mergeCell ref="AV483:AW483"/>
    <mergeCell ref="AX483:AY483"/>
    <mergeCell ref="AT486:AU486"/>
    <mergeCell ref="AV486:AW486"/>
    <mergeCell ref="AX486:AY486"/>
    <mergeCell ref="AZ486:BA486"/>
    <mergeCell ref="BB486:BC486"/>
    <mergeCell ref="BD486:BE486"/>
    <mergeCell ref="BF486:BG486"/>
    <mergeCell ref="BH486:BI486"/>
    <mergeCell ref="BJ486:BK486"/>
    <mergeCell ref="BL486:BM486"/>
    <mergeCell ref="BN486:BO486"/>
    <mergeCell ref="BP486:BQ486"/>
    <mergeCell ref="AZ506:BA506"/>
    <mergeCell ref="AX506:AY506"/>
    <mergeCell ref="AV506:AW506"/>
    <mergeCell ref="AT506:AU506"/>
    <mergeCell ref="BP524:BQ524"/>
    <mergeCell ref="BN524:BO524"/>
    <mergeCell ref="BL524:BM524"/>
    <mergeCell ref="BJ524:BK524"/>
    <mergeCell ref="BH524:BI524"/>
    <mergeCell ref="BF524:BG524"/>
    <mergeCell ref="BD527:BE527"/>
    <mergeCell ref="BB527:BC527"/>
    <mergeCell ref="AZ527:BA527"/>
    <mergeCell ref="AX527:AY527"/>
    <mergeCell ref="AV527:AW527"/>
    <mergeCell ref="AT527:AU527"/>
    <mergeCell ref="BD524:BE524"/>
    <mergeCell ref="BB524:BC524"/>
    <mergeCell ref="AZ524:BA524"/>
    <mergeCell ref="AX524:AY524"/>
    <mergeCell ref="AV524:AW524"/>
    <mergeCell ref="AT524:AU524"/>
    <mergeCell ref="BP517:BQ517"/>
    <mergeCell ref="BN517:BO517"/>
    <mergeCell ref="BL517:BM517"/>
    <mergeCell ref="BJ517:BK517"/>
    <mergeCell ref="BH517:BI517"/>
    <mergeCell ref="BF517:BG517"/>
    <mergeCell ref="BD517:BE517"/>
    <mergeCell ref="BB517:BC517"/>
    <mergeCell ref="AZ517:BA517"/>
    <mergeCell ref="AX517:AY517"/>
    <mergeCell ref="AV517:AW517"/>
    <mergeCell ref="AT517:AU517"/>
    <mergeCell ref="BD518:BE518"/>
    <mergeCell ref="BB518:BC518"/>
    <mergeCell ref="AZ518:BA518"/>
    <mergeCell ref="AX518:AY518"/>
    <mergeCell ref="AV518:AW518"/>
    <mergeCell ref="AT518:AU518"/>
    <mergeCell ref="AT508:AU508"/>
    <mergeCell ref="AV508:AW508"/>
    <mergeCell ref="AX508:AY508"/>
    <mergeCell ref="AZ508:BA508"/>
    <mergeCell ref="BB508:BC508"/>
    <mergeCell ref="BD508:BE508"/>
    <mergeCell ref="BF508:BG508"/>
    <mergeCell ref="BF509:BG509"/>
    <mergeCell ref="BH509:BI509"/>
    <mergeCell ref="BJ509:BK509"/>
    <mergeCell ref="BL509:BM509"/>
    <mergeCell ref="BN509:BO509"/>
    <mergeCell ref="BP509:BQ509"/>
    <mergeCell ref="BH513:BI513"/>
    <mergeCell ref="BJ513:BK513"/>
    <mergeCell ref="BL513:BM513"/>
    <mergeCell ref="BN513:BO513"/>
    <mergeCell ref="BP513:BQ513"/>
    <mergeCell ref="AT520:AU520"/>
    <mergeCell ref="AV520:AW520"/>
    <mergeCell ref="AX520:AY520"/>
    <mergeCell ref="AZ520:BA520"/>
    <mergeCell ref="BB520:BC520"/>
    <mergeCell ref="BD520:BE520"/>
    <mergeCell ref="BD535:BE535"/>
    <mergeCell ref="BB535:BC535"/>
    <mergeCell ref="AZ535:BA535"/>
    <mergeCell ref="AX535:AY535"/>
    <mergeCell ref="AV535:AW535"/>
    <mergeCell ref="AT535:AU535"/>
    <mergeCell ref="BD536:BE536"/>
    <mergeCell ref="BB536:BC536"/>
    <mergeCell ref="AZ536:BA536"/>
    <mergeCell ref="AX536:AY536"/>
    <mergeCell ref="AV536:AW536"/>
    <mergeCell ref="AT536:AU536"/>
    <mergeCell ref="BD533:BE533"/>
    <mergeCell ref="BB533:BC533"/>
    <mergeCell ref="AZ533:BA533"/>
    <mergeCell ref="AX533:AY533"/>
    <mergeCell ref="AV533:AW533"/>
    <mergeCell ref="AT533:AU533"/>
    <mergeCell ref="BF531:BG531"/>
    <mergeCell ref="BD531:BE531"/>
    <mergeCell ref="BB531:BC531"/>
    <mergeCell ref="AZ531:BA531"/>
    <mergeCell ref="AX531:AY531"/>
    <mergeCell ref="AV531:AW531"/>
    <mergeCell ref="AT531:AU531"/>
    <mergeCell ref="BP528:BQ528"/>
    <mergeCell ref="BN528:BO528"/>
    <mergeCell ref="BL528:BM528"/>
    <mergeCell ref="BJ528:BK528"/>
    <mergeCell ref="BH528:BI528"/>
    <mergeCell ref="BF528:BG528"/>
    <mergeCell ref="BD528:BE528"/>
    <mergeCell ref="BB528:BC528"/>
    <mergeCell ref="AZ528:BA528"/>
    <mergeCell ref="AX528:AY528"/>
    <mergeCell ref="AV528:AW528"/>
    <mergeCell ref="AT528:AU528"/>
    <mergeCell ref="BH531:BI531"/>
    <mergeCell ref="BJ531:BK531"/>
    <mergeCell ref="BL531:BM531"/>
    <mergeCell ref="BN531:BO531"/>
    <mergeCell ref="BP531:BQ531"/>
    <mergeCell ref="BD551:BE551"/>
    <mergeCell ref="BB551:BC551"/>
    <mergeCell ref="AZ551:BA551"/>
    <mergeCell ref="AX551:AY551"/>
    <mergeCell ref="AV551:AW551"/>
    <mergeCell ref="AT551:AU551"/>
    <mergeCell ref="BF549:BG549"/>
    <mergeCell ref="BD549:BE549"/>
    <mergeCell ref="BB549:BC549"/>
    <mergeCell ref="AZ549:BA549"/>
    <mergeCell ref="AX549:AY549"/>
    <mergeCell ref="AV549:AW549"/>
    <mergeCell ref="AT549:AU549"/>
    <mergeCell ref="BP546:BQ546"/>
    <mergeCell ref="BN546:BO546"/>
    <mergeCell ref="BL546:BM546"/>
    <mergeCell ref="BJ546:BK546"/>
    <mergeCell ref="BH546:BI546"/>
    <mergeCell ref="BF546:BG546"/>
    <mergeCell ref="BD546:BE546"/>
    <mergeCell ref="BB546:BC546"/>
    <mergeCell ref="AZ546:BA546"/>
    <mergeCell ref="AX546:AY546"/>
    <mergeCell ref="AV546:AW546"/>
    <mergeCell ref="AT546:AU546"/>
    <mergeCell ref="BP542:BQ542"/>
    <mergeCell ref="BN542:BO542"/>
    <mergeCell ref="BL542:BM542"/>
    <mergeCell ref="BJ542:BK542"/>
    <mergeCell ref="BH542:BI542"/>
    <mergeCell ref="BF542:BG542"/>
    <mergeCell ref="BD545:BE545"/>
    <mergeCell ref="BB545:BC545"/>
    <mergeCell ref="AZ545:BA545"/>
    <mergeCell ref="AX545:AY545"/>
    <mergeCell ref="AV545:AW545"/>
    <mergeCell ref="AT545:AU545"/>
    <mergeCell ref="BD542:BE542"/>
    <mergeCell ref="BB542:BC542"/>
    <mergeCell ref="AZ542:BA542"/>
    <mergeCell ref="AX542:AY542"/>
    <mergeCell ref="AV542:AW542"/>
    <mergeCell ref="AT542:AU542"/>
    <mergeCell ref="AT544:AU544"/>
    <mergeCell ref="AV544:AW544"/>
    <mergeCell ref="AX544:AY544"/>
    <mergeCell ref="AZ544:BA544"/>
    <mergeCell ref="BB544:BC544"/>
    <mergeCell ref="BD544:BE544"/>
    <mergeCell ref="BF544:BG544"/>
    <mergeCell ref="BH544:BI544"/>
    <mergeCell ref="BJ544:BK544"/>
    <mergeCell ref="BL544:BM544"/>
    <mergeCell ref="BN544:BO544"/>
    <mergeCell ref="BP544:BQ544"/>
    <mergeCell ref="BH549:BI549"/>
    <mergeCell ref="BJ549:BK549"/>
    <mergeCell ref="BL549:BM549"/>
    <mergeCell ref="BN549:BO549"/>
    <mergeCell ref="BP549:BQ549"/>
    <mergeCell ref="BD560:BE560"/>
    <mergeCell ref="BB560:BC560"/>
    <mergeCell ref="AZ560:BA560"/>
    <mergeCell ref="AX560:AY560"/>
    <mergeCell ref="AV560:AW560"/>
    <mergeCell ref="AT560:AU560"/>
    <mergeCell ref="BP553:BQ553"/>
    <mergeCell ref="BN553:BO553"/>
    <mergeCell ref="BL553:BM553"/>
    <mergeCell ref="BJ553:BK553"/>
    <mergeCell ref="BH553:BI553"/>
    <mergeCell ref="BF553:BG553"/>
    <mergeCell ref="BD553:BE553"/>
    <mergeCell ref="BB553:BC553"/>
    <mergeCell ref="AZ553:BA553"/>
    <mergeCell ref="AX553:AY553"/>
    <mergeCell ref="AV553:AW553"/>
    <mergeCell ref="AT553:AU553"/>
    <mergeCell ref="BD554:BE554"/>
    <mergeCell ref="BB554:BC554"/>
    <mergeCell ref="AZ554:BA554"/>
    <mergeCell ref="AX554:AY554"/>
    <mergeCell ref="AV554:AW554"/>
    <mergeCell ref="AT554:AU554"/>
    <mergeCell ref="AT555:AU555"/>
    <mergeCell ref="AV555:AW555"/>
    <mergeCell ref="AX555:AY555"/>
    <mergeCell ref="AZ555:BA555"/>
    <mergeCell ref="BB555:BC555"/>
    <mergeCell ref="BD555:BE555"/>
    <mergeCell ref="BF555:BG555"/>
    <mergeCell ref="BH555:BI555"/>
    <mergeCell ref="BJ555:BK555"/>
    <mergeCell ref="BL555:BM555"/>
    <mergeCell ref="BN555:BO555"/>
    <mergeCell ref="BP555:BQ555"/>
    <mergeCell ref="AT558:AU558"/>
    <mergeCell ref="AV558:AW558"/>
    <mergeCell ref="AX558:AY558"/>
    <mergeCell ref="AZ558:BA558"/>
    <mergeCell ref="BB558:BC558"/>
    <mergeCell ref="BD558:BE558"/>
    <mergeCell ref="BF558:BG558"/>
    <mergeCell ref="BH558:BI558"/>
    <mergeCell ref="BJ558:BK558"/>
    <mergeCell ref="BL558:BM558"/>
    <mergeCell ref="BN558:BO558"/>
    <mergeCell ref="BP558:BQ558"/>
    <mergeCell ref="AT556:AU556"/>
    <mergeCell ref="AV556:AW556"/>
    <mergeCell ref="AX556:AY556"/>
    <mergeCell ref="AZ556:BA556"/>
    <mergeCell ref="BB556:BC556"/>
    <mergeCell ref="BD556:BE556"/>
    <mergeCell ref="BF556:BG556"/>
    <mergeCell ref="BH556:BI556"/>
    <mergeCell ref="BJ556:BK556"/>
    <mergeCell ref="BL556:BM556"/>
    <mergeCell ref="BN556:BO556"/>
    <mergeCell ref="BP556:BQ556"/>
    <mergeCell ref="BF554:BG554"/>
    <mergeCell ref="BH554:BI554"/>
    <mergeCell ref="BJ554:BK554"/>
    <mergeCell ref="BL554:BM554"/>
    <mergeCell ref="BD569:BE569"/>
    <mergeCell ref="BB569:BC569"/>
    <mergeCell ref="AZ569:BA569"/>
    <mergeCell ref="AX569:AY569"/>
    <mergeCell ref="AV569:AW569"/>
    <mergeCell ref="AT569:AU569"/>
    <mergeCell ref="BF567:BG567"/>
    <mergeCell ref="BD567:BE567"/>
    <mergeCell ref="BB567:BC567"/>
    <mergeCell ref="AZ567:BA567"/>
    <mergeCell ref="AX567:AY567"/>
    <mergeCell ref="AV567:AW567"/>
    <mergeCell ref="AT567:AU567"/>
    <mergeCell ref="BP564:BQ564"/>
    <mergeCell ref="BN564:BO564"/>
    <mergeCell ref="BL564:BM564"/>
    <mergeCell ref="BJ564:BK564"/>
    <mergeCell ref="BH564:BI564"/>
    <mergeCell ref="BF564:BG564"/>
    <mergeCell ref="BD564:BE564"/>
    <mergeCell ref="BB564:BC564"/>
    <mergeCell ref="AZ564:BA564"/>
    <mergeCell ref="AX564:AY564"/>
    <mergeCell ref="AV564:AW564"/>
    <mergeCell ref="AT564:AU564"/>
    <mergeCell ref="BH567:BI567"/>
    <mergeCell ref="BJ567:BK567"/>
    <mergeCell ref="BL567:BM567"/>
    <mergeCell ref="BN567:BO567"/>
    <mergeCell ref="BP567:BQ567"/>
    <mergeCell ref="AT570:AU570"/>
    <mergeCell ref="AV570:AW570"/>
    <mergeCell ref="AX570:AY570"/>
    <mergeCell ref="AZ570:BA570"/>
    <mergeCell ref="BB570:BC570"/>
    <mergeCell ref="BD570:BE570"/>
    <mergeCell ref="BF570:BG570"/>
    <mergeCell ref="BH570:BI570"/>
    <mergeCell ref="BJ570:BK570"/>
    <mergeCell ref="BL570:BM570"/>
    <mergeCell ref="BN570:BO570"/>
    <mergeCell ref="BP570:BQ570"/>
    <mergeCell ref="BP571:BQ571"/>
    <mergeCell ref="BN571:BO571"/>
    <mergeCell ref="BL571:BM571"/>
    <mergeCell ref="BJ571:BK571"/>
    <mergeCell ref="BH571:BI571"/>
    <mergeCell ref="BF571:BG571"/>
    <mergeCell ref="BD571:BE571"/>
    <mergeCell ref="BB571:BC571"/>
    <mergeCell ref="AZ571:BA571"/>
    <mergeCell ref="AX571:AY571"/>
    <mergeCell ref="AV571:AW571"/>
    <mergeCell ref="AT571:AU571"/>
    <mergeCell ref="BD572:BE572"/>
    <mergeCell ref="BB572:BC572"/>
    <mergeCell ref="AZ572:BA572"/>
    <mergeCell ref="AX572:AY572"/>
    <mergeCell ref="AV572:AW572"/>
    <mergeCell ref="AT572:AU572"/>
    <mergeCell ref="BF572:BG572"/>
    <mergeCell ref="BH572:BI572"/>
    <mergeCell ref="BJ572:BK572"/>
    <mergeCell ref="BL572:BM572"/>
    <mergeCell ref="BN572:BO572"/>
    <mergeCell ref="BP572:BQ572"/>
    <mergeCell ref="AT574:AU574"/>
    <mergeCell ref="AV574:AW574"/>
    <mergeCell ref="AX574:AY574"/>
    <mergeCell ref="AZ574:BA574"/>
    <mergeCell ref="BB574:BC574"/>
    <mergeCell ref="BD574:BE574"/>
    <mergeCell ref="BF574:BG574"/>
    <mergeCell ref="BH574:BI574"/>
    <mergeCell ref="BJ574:BK574"/>
    <mergeCell ref="BL574:BM574"/>
    <mergeCell ref="BN574:BO574"/>
    <mergeCell ref="BP574:BQ574"/>
    <mergeCell ref="A1:DC2"/>
    <mergeCell ref="CD75:CE75"/>
    <mergeCell ref="CF75:CG75"/>
    <mergeCell ref="CH75:CI75"/>
    <mergeCell ref="CJ75:CK75"/>
    <mergeCell ref="CL75:CM75"/>
    <mergeCell ref="CN75:CO75"/>
    <mergeCell ref="CP75:CQ75"/>
    <mergeCell ref="CR75:CS75"/>
    <mergeCell ref="CT75:CU75"/>
    <mergeCell ref="CV75:CW75"/>
    <mergeCell ref="CX75:CY75"/>
    <mergeCell ref="CZ75:DA75"/>
    <mergeCell ref="DB75:DC75"/>
    <mergeCell ref="CD76:CE76"/>
    <mergeCell ref="CF76:CG76"/>
    <mergeCell ref="CH76:CI76"/>
    <mergeCell ref="CJ76:CK76"/>
    <mergeCell ref="CL76:CM76"/>
    <mergeCell ref="CN76:CO76"/>
    <mergeCell ref="CP76:CQ76"/>
    <mergeCell ref="CR76:CS76"/>
    <mergeCell ref="AP75:AQ75"/>
    <mergeCell ref="AR75:AS75"/>
    <mergeCell ref="AT75:AU75"/>
    <mergeCell ref="AV75:AW75"/>
    <mergeCell ref="AX75:AY75"/>
    <mergeCell ref="AZ75:BA75"/>
    <mergeCell ref="BB75:BC75"/>
    <mergeCell ref="BD75:BE75"/>
    <mergeCell ref="BF75:BG75"/>
    <mergeCell ref="BH75:BI75"/>
    <mergeCell ref="BJ75:BK75"/>
    <mergeCell ref="BL75:BM75"/>
    <mergeCell ref="BN75:BO75"/>
    <mergeCell ref="BP75:BQ75"/>
    <mergeCell ref="BR75:BS75"/>
    <mergeCell ref="BT75:BU75"/>
    <mergeCell ref="BV75:BW75"/>
    <mergeCell ref="BX75:BY75"/>
    <mergeCell ref="CL74:CM74"/>
    <mergeCell ref="CN74:CO74"/>
    <mergeCell ref="CL72:CM72"/>
    <mergeCell ref="CN72:CO72"/>
    <mergeCell ref="CP72:CQ72"/>
    <mergeCell ref="CR72:CS72"/>
    <mergeCell ref="CT72:CU72"/>
    <mergeCell ref="CV72:CW72"/>
    <mergeCell ref="CX72:CY72"/>
    <mergeCell ref="CZ72:DA72"/>
    <mergeCell ref="DB72:DC72"/>
    <mergeCell ref="BZ73:CA73"/>
    <mergeCell ref="CB73:CC73"/>
    <mergeCell ref="CD73:CE73"/>
    <mergeCell ref="CF73:CG73"/>
    <mergeCell ref="CH73:CI73"/>
    <mergeCell ref="CJ73:CK73"/>
    <mergeCell ref="CL73:CM73"/>
    <mergeCell ref="CN73:CO73"/>
    <mergeCell ref="CP73:CQ73"/>
    <mergeCell ref="CR73:CS73"/>
    <mergeCell ref="CT73:CU73"/>
    <mergeCell ref="CV73:CW73"/>
    <mergeCell ref="CX73:CY73"/>
    <mergeCell ref="AR71:AS71"/>
    <mergeCell ref="AP71:AQ71"/>
    <mergeCell ref="AN71:AO71"/>
    <mergeCell ref="AF74:AG74"/>
    <mergeCell ref="BP71:BQ71"/>
    <mergeCell ref="AB74:AC74"/>
    <mergeCell ref="N73:O73"/>
    <mergeCell ref="P73:Q73"/>
    <mergeCell ref="CZ73:DA73"/>
    <mergeCell ref="DB73:DC73"/>
    <mergeCell ref="CP74:CQ74"/>
    <mergeCell ref="CR74:CS74"/>
    <mergeCell ref="CT74:CU74"/>
    <mergeCell ref="CV74:CW74"/>
    <mergeCell ref="CX74:CY74"/>
    <mergeCell ref="CZ74:DA74"/>
    <mergeCell ref="DB74:DC74"/>
    <mergeCell ref="BZ72:CA72"/>
    <mergeCell ref="CB72:CC72"/>
    <mergeCell ref="CD72:CE72"/>
    <mergeCell ref="CF72:CG72"/>
    <mergeCell ref="CH72:CI72"/>
    <mergeCell ref="CJ72:CK72"/>
    <mergeCell ref="CB74:CC74"/>
    <mergeCell ref="CD74:CE74"/>
    <mergeCell ref="CF74:CG74"/>
    <mergeCell ref="CH74:CI74"/>
    <mergeCell ref="CJ74:CK74"/>
    <mergeCell ref="BZ75:CA75"/>
    <mergeCell ref="CB75:CC75"/>
    <mergeCell ref="AH73:AI73"/>
    <mergeCell ref="AJ73:AK73"/>
    <mergeCell ref="AL73:AM73"/>
    <mergeCell ref="AN73:AO73"/>
    <mergeCell ref="AP73:AQ73"/>
    <mergeCell ref="AR73:AS73"/>
    <mergeCell ref="AT73:AU73"/>
    <mergeCell ref="AV73:AW73"/>
    <mergeCell ref="AX73:AY73"/>
    <mergeCell ref="AZ73:BA73"/>
    <mergeCell ref="BB73:BC73"/>
    <mergeCell ref="BD73:BE73"/>
    <mergeCell ref="BF73:BG73"/>
    <mergeCell ref="BH73:BI73"/>
    <mergeCell ref="BJ73:BK73"/>
    <mergeCell ref="BL73:BM73"/>
    <mergeCell ref="BN73:BO73"/>
    <mergeCell ref="BP73:BQ73"/>
    <mergeCell ref="BR73:BS73"/>
    <mergeCell ref="BT73:BU73"/>
    <mergeCell ref="BV73:BW73"/>
    <mergeCell ref="BX73:BY73"/>
    <mergeCell ref="BZ74:CA74"/>
    <mergeCell ref="AN75:AO75"/>
    <mergeCell ref="AL75:AM75"/>
    <mergeCell ref="AJ75:AK75"/>
    <mergeCell ref="AH75:AI75"/>
    <mergeCell ref="AN74:AO74"/>
    <mergeCell ref="AL74:AM74"/>
    <mergeCell ref="AJ74:AK74"/>
    <mergeCell ref="AH74:AI74"/>
    <mergeCell ref="AT74:AU74"/>
    <mergeCell ref="AV74:AW74"/>
    <mergeCell ref="AX74:AY74"/>
    <mergeCell ref="BJ72:BK72"/>
    <mergeCell ref="BL72:BM72"/>
    <mergeCell ref="BN72:BO72"/>
    <mergeCell ref="BP72:BQ72"/>
    <mergeCell ref="BR72:BS72"/>
    <mergeCell ref="BT72:BU72"/>
    <mergeCell ref="BV72:BW72"/>
    <mergeCell ref="BX72:BY72"/>
    <mergeCell ref="AT137:AU137"/>
    <mergeCell ref="CN71:CO71"/>
    <mergeCell ref="CP71:CQ71"/>
    <mergeCell ref="CR71:CS71"/>
    <mergeCell ref="CT71:CU71"/>
    <mergeCell ref="CV71:CW71"/>
    <mergeCell ref="CX71:CY71"/>
    <mergeCell ref="CZ71:DA71"/>
    <mergeCell ref="DB71:DC71"/>
    <mergeCell ref="BR69:BS69"/>
    <mergeCell ref="BT69:BU69"/>
    <mergeCell ref="BV69:BW69"/>
    <mergeCell ref="BX69:BY69"/>
    <mergeCell ref="CL69:CM69"/>
    <mergeCell ref="CN69:CO69"/>
    <mergeCell ref="CP69:CQ69"/>
    <mergeCell ref="CR69:CS69"/>
    <mergeCell ref="CT69:CU69"/>
    <mergeCell ref="CV69:CW69"/>
    <mergeCell ref="CX69:CY69"/>
    <mergeCell ref="CZ69:DA69"/>
    <mergeCell ref="DB69:DC69"/>
    <mergeCell ref="BR70:BS70"/>
    <mergeCell ref="BT70:BU70"/>
    <mergeCell ref="BV70:BW70"/>
    <mergeCell ref="BX70:BY70"/>
    <mergeCell ref="BZ70:CA70"/>
    <mergeCell ref="CB70:CC70"/>
    <mergeCell ref="CD70:CE70"/>
    <mergeCell ref="CF70:CG70"/>
    <mergeCell ref="CH70:CI70"/>
    <mergeCell ref="CJ70:CK70"/>
    <mergeCell ref="CL70:CM70"/>
    <mergeCell ref="CN70:CO70"/>
    <mergeCell ref="BR71:BS71"/>
    <mergeCell ref="BT71:BU71"/>
    <mergeCell ref="BV71:BW71"/>
    <mergeCell ref="BX71:BY71"/>
    <mergeCell ref="BZ71:CA71"/>
    <mergeCell ref="BP74:BQ74"/>
    <mergeCell ref="BR74:BS74"/>
    <mergeCell ref="BT74:BU74"/>
    <mergeCell ref="BV74:BW74"/>
    <mergeCell ref="BX74:BY74"/>
    <mergeCell ref="BD71:BE71"/>
    <mergeCell ref="AT84:AU84"/>
    <mergeCell ref="AV84:AW84"/>
    <mergeCell ref="AX84:AY84"/>
    <mergeCell ref="AZ84:BA84"/>
    <mergeCell ref="BB84:BC84"/>
    <mergeCell ref="BD84:BE84"/>
    <mergeCell ref="BF84:BG84"/>
    <mergeCell ref="BH84:BI84"/>
    <mergeCell ref="BJ84:BK84"/>
    <mergeCell ref="BL84:BM84"/>
    <mergeCell ref="BN84:BO84"/>
    <mergeCell ref="BL74:BM74"/>
    <mergeCell ref="BN74:BO74"/>
    <mergeCell ref="BP69:BQ69"/>
    <mergeCell ref="BD137:BE137"/>
    <mergeCell ref="BF137:BG137"/>
    <mergeCell ref="BH137:BI137"/>
    <mergeCell ref="BJ137:BK137"/>
    <mergeCell ref="BL137:BM137"/>
    <mergeCell ref="CH71:CI71"/>
    <mergeCell ref="CJ71:CK71"/>
    <mergeCell ref="CL71:CM71"/>
    <mergeCell ref="CH141:CI141"/>
    <mergeCell ref="CJ141:CK141"/>
    <mergeCell ref="CZ77:DA77"/>
    <mergeCell ref="BR79:BS79"/>
    <mergeCell ref="BT79:BU79"/>
    <mergeCell ref="BV79:BW79"/>
    <mergeCell ref="BX79:BY79"/>
    <mergeCell ref="BZ79:CA79"/>
    <mergeCell ref="P82:Q82"/>
    <mergeCell ref="R82:S82"/>
    <mergeCell ref="CN78:CO78"/>
    <mergeCell ref="CP78:CQ78"/>
    <mergeCell ref="CR78:CS78"/>
    <mergeCell ref="CT78:CU78"/>
    <mergeCell ref="CV78:CW78"/>
    <mergeCell ref="CX78:CY78"/>
    <mergeCell ref="CZ78:DA78"/>
    <mergeCell ref="AT139:AU139"/>
    <mergeCell ref="AV139:AW139"/>
    <mergeCell ref="AX139:AY139"/>
    <mergeCell ref="AZ139:BA139"/>
    <mergeCell ref="BB139:BC139"/>
    <mergeCell ref="BD139:BE139"/>
    <mergeCell ref="BF139:BG139"/>
    <mergeCell ref="BH139:BI139"/>
    <mergeCell ref="BJ139:BK139"/>
    <mergeCell ref="BL139:BM139"/>
    <mergeCell ref="CP70:CQ70"/>
    <mergeCell ref="CR70:CS70"/>
    <mergeCell ref="CT70:CU70"/>
    <mergeCell ref="CV70:CW70"/>
    <mergeCell ref="CX70:CY70"/>
    <mergeCell ref="CZ70:DA70"/>
    <mergeCell ref="CN79:CO79"/>
    <mergeCell ref="CP79:CQ79"/>
    <mergeCell ref="CR79:CS79"/>
    <mergeCell ref="CT79:CU79"/>
    <mergeCell ref="CZ79:DA79"/>
    <mergeCell ref="BD77:BE77"/>
    <mergeCell ref="BB77:BC77"/>
    <mergeCell ref="AZ77:BA77"/>
    <mergeCell ref="BX78:BY78"/>
    <mergeCell ref="AN72:AO72"/>
    <mergeCell ref="AP72:AQ72"/>
    <mergeCell ref="AR72:AS72"/>
    <mergeCell ref="AT72:AU72"/>
    <mergeCell ref="AV72:AW72"/>
    <mergeCell ref="AX72:AY72"/>
    <mergeCell ref="AZ72:BA72"/>
    <mergeCell ref="BB72:BC72"/>
    <mergeCell ref="BD72:BE72"/>
    <mergeCell ref="BF72:BG72"/>
    <mergeCell ref="BH72:BI72"/>
    <mergeCell ref="L78:M78"/>
    <mergeCell ref="N78:O78"/>
    <mergeCell ref="AD78:AE78"/>
    <mergeCell ref="DB78:DC78"/>
    <mergeCell ref="AR77:AS77"/>
    <mergeCell ref="AP77:AQ77"/>
    <mergeCell ref="AN77:AO77"/>
    <mergeCell ref="AL77:AM77"/>
    <mergeCell ref="AJ77:AK77"/>
    <mergeCell ref="AH77:AI77"/>
    <mergeCell ref="AF77:AG77"/>
    <mergeCell ref="AD77:AE77"/>
    <mergeCell ref="AB77:AC77"/>
    <mergeCell ref="Z77:AA77"/>
    <mergeCell ref="X77:Y77"/>
    <mergeCell ref="V77:W77"/>
    <mergeCell ref="BD135:BE135"/>
    <mergeCell ref="BB135:BC135"/>
    <mergeCell ref="AZ135:BA135"/>
    <mergeCell ref="AX135:AY135"/>
    <mergeCell ref="AV135:AW135"/>
    <mergeCell ref="AT135:AU135"/>
    <mergeCell ref="AT136:AU136"/>
    <mergeCell ref="AV136:AW136"/>
    <mergeCell ref="AX136:AY136"/>
    <mergeCell ref="AZ136:BA136"/>
    <mergeCell ref="BB136:BC136"/>
    <mergeCell ref="BD136:BE136"/>
    <mergeCell ref="BF136:BG136"/>
    <mergeCell ref="BH136:BI136"/>
    <mergeCell ref="BJ136:BK136"/>
    <mergeCell ref="BL136:BM136"/>
    <mergeCell ref="BN136:BO136"/>
    <mergeCell ref="BP136:BQ136"/>
    <mergeCell ref="CV84:CW84"/>
    <mergeCell ref="CX84:CY84"/>
    <mergeCell ref="CR86:CS86"/>
    <mergeCell ref="CD104:CE104"/>
    <mergeCell ref="CF104:CG104"/>
    <mergeCell ref="CX77:CY77"/>
    <mergeCell ref="DB79:DC79"/>
    <mergeCell ref="DB77:DC77"/>
    <mergeCell ref="BZ78:CA78"/>
    <mergeCell ref="CB78:CC78"/>
    <mergeCell ref="CD78:CE78"/>
    <mergeCell ref="CF78:CG78"/>
    <mergeCell ref="CH78:CI78"/>
    <mergeCell ref="CJ78:CK78"/>
    <mergeCell ref="CD80:CE80"/>
    <mergeCell ref="CF80:CG80"/>
    <mergeCell ref="CH80:CI80"/>
    <mergeCell ref="CJ80:CK80"/>
    <mergeCell ref="CL80:CM80"/>
    <mergeCell ref="CN80:CO80"/>
    <mergeCell ref="CP80:CQ80"/>
    <mergeCell ref="CR80:CS80"/>
    <mergeCell ref="CT80:CU80"/>
    <mergeCell ref="CV80:CW80"/>
    <mergeCell ref="CX80:CY80"/>
    <mergeCell ref="CZ80:DA80"/>
    <mergeCell ref="DB80:DC80"/>
    <mergeCell ref="CH79:CI79"/>
    <mergeCell ref="CJ79:CK79"/>
    <mergeCell ref="CL79:CM79"/>
    <mergeCell ref="DB70:DC70"/>
    <mergeCell ref="BP70:BQ70"/>
    <mergeCell ref="A68:A75"/>
    <mergeCell ref="B68:B75"/>
    <mergeCell ref="C68:C75"/>
    <mergeCell ref="D68:D75"/>
    <mergeCell ref="E68:E75"/>
    <mergeCell ref="F68:F75"/>
    <mergeCell ref="G68:G75"/>
    <mergeCell ref="I68:I75"/>
    <mergeCell ref="J68:J75"/>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CR68:CS68"/>
    <mergeCell ref="CT68:CU68"/>
    <mergeCell ref="CV68:CW68"/>
    <mergeCell ref="CX68:CY68"/>
    <mergeCell ref="CZ68:DA68"/>
    <mergeCell ref="DB68:DC68"/>
    <mergeCell ref="BZ69:CA69"/>
    <mergeCell ref="CB69:CC69"/>
    <mergeCell ref="CD69:CE69"/>
    <mergeCell ref="CF69:CG69"/>
    <mergeCell ref="CH69:CI69"/>
    <mergeCell ref="CJ69:CK69"/>
    <mergeCell ref="CB71:CC71"/>
    <mergeCell ref="CD71:CE71"/>
    <mergeCell ref="CF71:CG71"/>
    <mergeCell ref="BB71:BC71"/>
    <mergeCell ref="AZ71:BA71"/>
    <mergeCell ref="AX71:AY71"/>
    <mergeCell ref="AV71:AW71"/>
    <mergeCell ref="AT71:AU71"/>
    <mergeCell ref="AZ74:BA74"/>
    <mergeCell ref="BB74:BC74"/>
    <mergeCell ref="BD74:BE74"/>
    <mergeCell ref="BF74:BG74"/>
    <mergeCell ref="BH74:BI74"/>
    <mergeCell ref="BJ74:BK74"/>
    <mergeCell ref="CN65:CO65"/>
    <mergeCell ref="CP65:CQ65"/>
    <mergeCell ref="BP65:BQ65"/>
    <mergeCell ref="BN65:BO65"/>
    <mergeCell ref="BL65:BM65"/>
    <mergeCell ref="BJ65:BK65"/>
    <mergeCell ref="BH65:BI65"/>
    <mergeCell ref="BF65:BG65"/>
    <mergeCell ref="CF132:CG132"/>
    <mergeCell ref="CJ132:CK132"/>
    <mergeCell ref="CB134:CC134"/>
    <mergeCell ref="CD134:CE134"/>
    <mergeCell ref="CF134:CG134"/>
    <mergeCell ref="CH125:CI125"/>
    <mergeCell ref="CH123:CI123"/>
    <mergeCell ref="CH124:CI124"/>
    <mergeCell ref="CB125:CC125"/>
    <mergeCell ref="CD125:CE125"/>
    <mergeCell ref="CL116:CM116"/>
    <mergeCell ref="CN116:CO116"/>
    <mergeCell ref="CP116:CQ116"/>
    <mergeCell ref="CT116:CU116"/>
    <mergeCell ref="CV116:CW116"/>
    <mergeCell ref="CX116:CY116"/>
    <mergeCell ref="CN114:CO114"/>
    <mergeCell ref="CP114:CQ114"/>
    <mergeCell ref="CR114:CS114"/>
    <mergeCell ref="CT114:CU114"/>
    <mergeCell ref="CV114:CW114"/>
    <mergeCell ref="CX114:CY114"/>
    <mergeCell ref="CN115:CO115"/>
    <mergeCell ref="CP115:CQ115"/>
    <mergeCell ref="CR115:CS115"/>
    <mergeCell ref="CT115:CU115"/>
    <mergeCell ref="CV115:CW115"/>
    <mergeCell ref="CX115:CY115"/>
    <mergeCell ref="CV79:CW79"/>
    <mergeCell ref="CX79:CY79"/>
    <mergeCell ref="CB79:CC79"/>
    <mergeCell ref="CD79:CE79"/>
    <mergeCell ref="CF79:CG79"/>
    <mergeCell ref="CJ83:CK83"/>
    <mergeCell ref="CL83:CM83"/>
    <mergeCell ref="CN83:CO83"/>
    <mergeCell ref="CN92:CO92"/>
    <mergeCell ref="CP92:CQ92"/>
    <mergeCell ref="CR92:CS92"/>
    <mergeCell ref="CT92:CU92"/>
    <mergeCell ref="CV92:CW92"/>
    <mergeCell ref="CX92:CY92"/>
    <mergeCell ref="CJ93:CK93"/>
    <mergeCell ref="CL93:CM93"/>
    <mergeCell ref="CN93:CO93"/>
    <mergeCell ref="CP93:CQ93"/>
    <mergeCell ref="CR93:CS93"/>
    <mergeCell ref="CT93:CU93"/>
    <mergeCell ref="CV93:CW93"/>
    <mergeCell ref="CX93:CY93"/>
    <mergeCell ref="CD99:CE99"/>
    <mergeCell ref="CF99:CG99"/>
    <mergeCell ref="CH99:CI99"/>
    <mergeCell ref="CJ99:CK99"/>
    <mergeCell ref="CL99:CM99"/>
    <mergeCell ref="CN99:CO99"/>
    <mergeCell ref="AD62:AE62"/>
    <mergeCell ref="CF64:CG64"/>
    <mergeCell ref="AR63:AS63"/>
    <mergeCell ref="AP63:AQ63"/>
    <mergeCell ref="AN63:AO63"/>
    <mergeCell ref="AL63:AM63"/>
    <mergeCell ref="AJ63:AK63"/>
    <mergeCell ref="AH63:AI63"/>
    <mergeCell ref="CT65:CU65"/>
    <mergeCell ref="CV65:CW65"/>
    <mergeCell ref="CX65:CY65"/>
    <mergeCell ref="CZ65:DA65"/>
    <mergeCell ref="DB65:DC65"/>
    <mergeCell ref="AR65:AS65"/>
    <mergeCell ref="CJ63:CK63"/>
    <mergeCell ref="CL63:CM63"/>
    <mergeCell ref="CN63:CO63"/>
    <mergeCell ref="CP63:CQ63"/>
    <mergeCell ref="CR63:CS63"/>
    <mergeCell ref="AZ62:BA62"/>
    <mergeCell ref="BB62:BC62"/>
    <mergeCell ref="BD62:BE62"/>
    <mergeCell ref="BF62:BG62"/>
    <mergeCell ref="BH62:BI62"/>
    <mergeCell ref="BJ62:BK62"/>
    <mergeCell ref="BL62:BM62"/>
    <mergeCell ref="BN62:BO62"/>
    <mergeCell ref="BP62:BQ62"/>
    <mergeCell ref="AT62:AU62"/>
    <mergeCell ref="AV62:AW62"/>
    <mergeCell ref="CD66:CE66"/>
    <mergeCell ref="CF66:CG66"/>
    <mergeCell ref="CH66:CI66"/>
    <mergeCell ref="CJ66:CK66"/>
    <mergeCell ref="CL66:CM66"/>
    <mergeCell ref="CN66:CO66"/>
    <mergeCell ref="CP66:CQ66"/>
    <mergeCell ref="BR65:BS65"/>
    <mergeCell ref="BT65:BU65"/>
    <mergeCell ref="BV65:BW65"/>
    <mergeCell ref="BX65:BY65"/>
    <mergeCell ref="BZ65:CA65"/>
    <mergeCell ref="CB65:CC65"/>
    <mergeCell ref="CD65:CE65"/>
    <mergeCell ref="CF65:CG65"/>
    <mergeCell ref="CH65:CI65"/>
    <mergeCell ref="CJ65:CK65"/>
    <mergeCell ref="CL65:CM65"/>
    <mergeCell ref="CR66:CS66"/>
    <mergeCell ref="CR65:CS65"/>
    <mergeCell ref="AT65:AU65"/>
    <mergeCell ref="AV65:AW65"/>
    <mergeCell ref="AX65:AY65"/>
    <mergeCell ref="AZ65:BA65"/>
    <mergeCell ref="BB65:BC65"/>
    <mergeCell ref="BD65:BE65"/>
    <mergeCell ref="BD64:BE64"/>
    <mergeCell ref="BF64:BG64"/>
    <mergeCell ref="BH64:BI64"/>
    <mergeCell ref="BJ64:BK64"/>
    <mergeCell ref="BL64:BM64"/>
    <mergeCell ref="BN64:BO64"/>
    <mergeCell ref="BP64:BQ64"/>
    <mergeCell ref="BR64:BS64"/>
    <mergeCell ref="CT63:CU63"/>
    <mergeCell ref="CV63:CW63"/>
    <mergeCell ref="CX63:CY63"/>
    <mergeCell ref="CZ63:DA63"/>
    <mergeCell ref="DB63:DC63"/>
    <mergeCell ref="L64:M64"/>
    <mergeCell ref="N64:O64"/>
    <mergeCell ref="P64:Q64"/>
    <mergeCell ref="R64:S64"/>
    <mergeCell ref="T64:U64"/>
    <mergeCell ref="V64:W64"/>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C64"/>
    <mergeCell ref="BB63:BC63"/>
    <mergeCell ref="BD63:BE63"/>
    <mergeCell ref="BF63:BG63"/>
    <mergeCell ref="BH63:BI63"/>
    <mergeCell ref="BJ63:BK63"/>
    <mergeCell ref="BL63:BM63"/>
    <mergeCell ref="BN63:BO63"/>
    <mergeCell ref="BP63:BQ63"/>
    <mergeCell ref="BR63:BS63"/>
    <mergeCell ref="BT63:BU63"/>
    <mergeCell ref="BV63:BW63"/>
    <mergeCell ref="BX63:BY63"/>
    <mergeCell ref="BZ63:CA63"/>
    <mergeCell ref="CB63:CC63"/>
    <mergeCell ref="CD63:CE63"/>
    <mergeCell ref="CF63:CG63"/>
    <mergeCell ref="CH63:CI63"/>
    <mergeCell ref="CL64:CM64"/>
    <mergeCell ref="CN64:CO64"/>
    <mergeCell ref="CP64:CQ64"/>
    <mergeCell ref="CR64:CS64"/>
    <mergeCell ref="CT64:CU64"/>
    <mergeCell ref="CV64:CW64"/>
    <mergeCell ref="CX64:CY64"/>
    <mergeCell ref="CZ64:DA64"/>
    <mergeCell ref="DB64:DC64"/>
    <mergeCell ref="BX64:BY64"/>
    <mergeCell ref="BZ64:CA64"/>
    <mergeCell ref="CB64:CC64"/>
    <mergeCell ref="CD64:CE64"/>
    <mergeCell ref="BT64:BU64"/>
    <mergeCell ref="BV64:BW64"/>
    <mergeCell ref="CH64:CI64"/>
    <mergeCell ref="CJ64:CK64"/>
    <mergeCell ref="CH62:CI62"/>
    <mergeCell ref="CJ62:CK62"/>
    <mergeCell ref="CL62:CM62"/>
    <mergeCell ref="CN62:CO62"/>
    <mergeCell ref="CP62:CQ62"/>
    <mergeCell ref="CR62:CS62"/>
    <mergeCell ref="CT62:CU62"/>
    <mergeCell ref="CV62:CW62"/>
    <mergeCell ref="CX62:CY62"/>
    <mergeCell ref="CZ62:DA62"/>
    <mergeCell ref="DB62:DC62"/>
    <mergeCell ref="BX62:BY62"/>
    <mergeCell ref="CF62:CG62"/>
    <mergeCell ref="AN62:AO62"/>
    <mergeCell ref="AP62:AQ62"/>
    <mergeCell ref="AH62:AI62"/>
    <mergeCell ref="AJ62:AK62"/>
    <mergeCell ref="AL62:AM62"/>
    <mergeCell ref="AX61:AY61"/>
    <mergeCell ref="AZ61:BA61"/>
    <mergeCell ref="BB61:BC61"/>
    <mergeCell ref="BD61:BE61"/>
    <mergeCell ref="BF61:BG61"/>
    <mergeCell ref="BH61:BI61"/>
    <mergeCell ref="BJ61:BK61"/>
    <mergeCell ref="BL61:BM61"/>
    <mergeCell ref="BN61:BO61"/>
    <mergeCell ref="BP61:BQ61"/>
    <mergeCell ref="BR61:BS61"/>
    <mergeCell ref="BT61:BU61"/>
    <mergeCell ref="BV61:BW61"/>
    <mergeCell ref="AR61:AS61"/>
    <mergeCell ref="AP61:AQ61"/>
    <mergeCell ref="AN61:AO61"/>
    <mergeCell ref="BZ62:CA62"/>
    <mergeCell ref="CB62:CC62"/>
    <mergeCell ref="CD62:CE62"/>
    <mergeCell ref="AH61:AI61"/>
    <mergeCell ref="BT62:BU62"/>
    <mergeCell ref="BV62:BW62"/>
    <mergeCell ref="CF61:CG61"/>
    <mergeCell ref="CH61:CI61"/>
    <mergeCell ref="CJ61:CK61"/>
    <mergeCell ref="CL61:CM61"/>
    <mergeCell ref="CN61:CO61"/>
    <mergeCell ref="CP61:CQ61"/>
    <mergeCell ref="CR61:CS61"/>
    <mergeCell ref="CT61:CU61"/>
    <mergeCell ref="CV61:CW61"/>
    <mergeCell ref="CX61:CY61"/>
    <mergeCell ref="CZ61:DA61"/>
    <mergeCell ref="DB61:DC61"/>
    <mergeCell ref="BX61:BY61"/>
    <mergeCell ref="BR62:BS62"/>
    <mergeCell ref="AR62:AS62"/>
    <mergeCell ref="AX62:AY62"/>
    <mergeCell ref="CZ58:DA58"/>
    <mergeCell ref="DB58:DC58"/>
    <mergeCell ref="BR58:BS58"/>
    <mergeCell ref="BT58:BU58"/>
    <mergeCell ref="CB59:CC59"/>
    <mergeCell ref="CD59:CE59"/>
    <mergeCell ref="CF59:CG59"/>
    <mergeCell ref="CH59:CI59"/>
    <mergeCell ref="CJ59:CK59"/>
    <mergeCell ref="CL59:CM59"/>
    <mergeCell ref="CN59:CO59"/>
    <mergeCell ref="CP59:CQ59"/>
    <mergeCell ref="CR59:CS59"/>
    <mergeCell ref="CT59:CU59"/>
    <mergeCell ref="CV59:CW59"/>
    <mergeCell ref="CX59:CY59"/>
    <mergeCell ref="CZ59:DA59"/>
    <mergeCell ref="DB59:DC59"/>
    <mergeCell ref="BZ59:CA59"/>
    <mergeCell ref="R59:S59"/>
    <mergeCell ref="P59:Q59"/>
    <mergeCell ref="N59:O59"/>
    <mergeCell ref="AZ59:BA59"/>
    <mergeCell ref="BB59:BC59"/>
    <mergeCell ref="BD59:BE59"/>
    <mergeCell ref="BF59:BG59"/>
    <mergeCell ref="BH59:BI59"/>
    <mergeCell ref="BJ59:BK59"/>
    <mergeCell ref="BL59:BM59"/>
    <mergeCell ref="BN59:BO59"/>
    <mergeCell ref="BP59:BQ59"/>
    <mergeCell ref="Z61:AA61"/>
    <mergeCell ref="X61:Y61"/>
    <mergeCell ref="AT59:AU59"/>
    <mergeCell ref="AV59:AW59"/>
    <mergeCell ref="AX59:AY59"/>
    <mergeCell ref="BF60:BG60"/>
    <mergeCell ref="CD60:CE60"/>
    <mergeCell ref="CF60:CG60"/>
    <mergeCell ref="CT60:CU60"/>
    <mergeCell ref="CV60:CW60"/>
    <mergeCell ref="CX60:CY60"/>
    <mergeCell ref="CZ60:DA60"/>
    <mergeCell ref="DB60:DC60"/>
    <mergeCell ref="BR60:BS60"/>
    <mergeCell ref="BT60:BU60"/>
    <mergeCell ref="BV60:BW60"/>
    <mergeCell ref="BX60:BY60"/>
    <mergeCell ref="BZ60:CA60"/>
    <mergeCell ref="CB60:CC60"/>
    <mergeCell ref="AL61:AM61"/>
    <mergeCell ref="AJ61:AK61"/>
    <mergeCell ref="BZ61:CA61"/>
    <mergeCell ref="CB61:CC61"/>
    <mergeCell ref="CD61:CE61"/>
    <mergeCell ref="CH60:CI60"/>
    <mergeCell ref="CJ60:CK60"/>
    <mergeCell ref="CL60:CM60"/>
    <mergeCell ref="CN60:CO60"/>
    <mergeCell ref="CP60:CQ60"/>
    <mergeCell ref="CR60:CS60"/>
    <mergeCell ref="CR57:CS57"/>
    <mergeCell ref="BH60:BI60"/>
    <mergeCell ref="BJ60:BK60"/>
    <mergeCell ref="BL60:BM60"/>
    <mergeCell ref="BN60:BO60"/>
    <mergeCell ref="BP60:BQ60"/>
    <mergeCell ref="AN60:AO60"/>
    <mergeCell ref="AP60:AQ60"/>
    <mergeCell ref="AR60:AS60"/>
    <mergeCell ref="AT60:AU60"/>
    <mergeCell ref="BP56:BQ56"/>
    <mergeCell ref="BN56:BO56"/>
    <mergeCell ref="BL56:BM56"/>
    <mergeCell ref="BJ56:BK56"/>
    <mergeCell ref="BH56:BI56"/>
    <mergeCell ref="BF56:BG56"/>
    <mergeCell ref="BD56:BE56"/>
    <mergeCell ref="BB56:BC56"/>
    <mergeCell ref="AZ56:BA56"/>
    <mergeCell ref="AX56:AY56"/>
    <mergeCell ref="AV56:AW56"/>
    <mergeCell ref="AT56:AU56"/>
    <mergeCell ref="AR58:AS58"/>
    <mergeCell ref="AP58:AQ58"/>
    <mergeCell ref="AN58:AO58"/>
    <mergeCell ref="CH54:CI54"/>
    <mergeCell ref="CJ54:CK54"/>
    <mergeCell ref="CL54:CM54"/>
    <mergeCell ref="CN54:CO54"/>
    <mergeCell ref="CP54:CQ54"/>
    <mergeCell ref="CR54:CS54"/>
    <mergeCell ref="A58:A65"/>
    <mergeCell ref="B58:B65"/>
    <mergeCell ref="C58:C65"/>
    <mergeCell ref="D58:D65"/>
    <mergeCell ref="E58:E65"/>
    <mergeCell ref="F58:F65"/>
    <mergeCell ref="G58:G65"/>
    <mergeCell ref="I58:I65"/>
    <mergeCell ref="J58:J65"/>
    <mergeCell ref="L58:M58"/>
    <mergeCell ref="N58:O58"/>
    <mergeCell ref="P58:Q58"/>
    <mergeCell ref="R58:S58"/>
    <mergeCell ref="T58:U58"/>
    <mergeCell ref="V58:W58"/>
    <mergeCell ref="X58:Y58"/>
    <mergeCell ref="Z58:AA58"/>
    <mergeCell ref="AB58:AC58"/>
    <mergeCell ref="AD58:AE58"/>
    <mergeCell ref="AF58:AG58"/>
    <mergeCell ref="AH58:AI58"/>
    <mergeCell ref="AJ58:AK58"/>
    <mergeCell ref="AL58:AM58"/>
    <mergeCell ref="L57:M57"/>
    <mergeCell ref="N57:O57"/>
    <mergeCell ref="P57:Q57"/>
    <mergeCell ref="R57:S57"/>
    <mergeCell ref="T57:U57"/>
    <mergeCell ref="V57:W57"/>
    <mergeCell ref="X57:Y57"/>
    <mergeCell ref="Z57:AA57"/>
    <mergeCell ref="AB57:AC57"/>
    <mergeCell ref="AD57:AE57"/>
    <mergeCell ref="CT54:CU54"/>
    <mergeCell ref="CV54:CW54"/>
    <mergeCell ref="CX54:CY54"/>
    <mergeCell ref="CT56:CU56"/>
    <mergeCell ref="CV56:CW56"/>
    <mergeCell ref="AL57:AM57"/>
    <mergeCell ref="BP55:BQ55"/>
    <mergeCell ref="BN55:BO55"/>
    <mergeCell ref="BL55:BM55"/>
    <mergeCell ref="BJ55:BK55"/>
    <mergeCell ref="BH55:BI55"/>
    <mergeCell ref="AN57:AO57"/>
    <mergeCell ref="AP57:AQ57"/>
    <mergeCell ref="AR57:AS57"/>
    <mergeCell ref="AP59:AQ59"/>
    <mergeCell ref="AR59:AS59"/>
    <mergeCell ref="BV58:BW58"/>
    <mergeCell ref="BX58:BY58"/>
    <mergeCell ref="BZ58:CA58"/>
    <mergeCell ref="CB58:CC58"/>
    <mergeCell ref="CD58:CE58"/>
    <mergeCell ref="CF58:CG58"/>
    <mergeCell ref="CH58:CI58"/>
    <mergeCell ref="CJ58:CK58"/>
    <mergeCell ref="CL58:CM58"/>
    <mergeCell ref="CN58:CO58"/>
    <mergeCell ref="CP58:CQ58"/>
    <mergeCell ref="CR58:CS58"/>
    <mergeCell ref="BF55:BG55"/>
    <mergeCell ref="BD55:BE55"/>
    <mergeCell ref="CT58:CU58"/>
    <mergeCell ref="CV58:CW58"/>
    <mergeCell ref="AN59:AO59"/>
    <mergeCell ref="CX58:CY58"/>
    <mergeCell ref="BV56:BW56"/>
    <mergeCell ref="BX56:BY56"/>
    <mergeCell ref="BZ56:CA56"/>
    <mergeCell ref="CB56:CC56"/>
    <mergeCell ref="CD56:CE56"/>
    <mergeCell ref="CF56:CG56"/>
    <mergeCell ref="CH56:CI56"/>
    <mergeCell ref="CJ56:CK56"/>
    <mergeCell ref="CL56:CM56"/>
    <mergeCell ref="CN56:CO56"/>
    <mergeCell ref="CP56:CQ56"/>
    <mergeCell ref="CR56:CS56"/>
    <mergeCell ref="BR59:BS59"/>
    <mergeCell ref="BT59:BU59"/>
    <mergeCell ref="BV59:BW59"/>
    <mergeCell ref="BX59:BY59"/>
    <mergeCell ref="AN54:AO54"/>
    <mergeCell ref="AP54:AQ54"/>
    <mergeCell ref="AR54:AS54"/>
    <mergeCell ref="AR55:AS55"/>
    <mergeCell ref="AP55:AQ55"/>
    <mergeCell ref="AN55:AO55"/>
    <mergeCell ref="AL55:AM55"/>
    <mergeCell ref="CD57:CE57"/>
    <mergeCell ref="CF57:CG57"/>
    <mergeCell ref="CH57:CI57"/>
    <mergeCell ref="CJ57:CK57"/>
    <mergeCell ref="CL57:CM57"/>
    <mergeCell ref="CN57:CO57"/>
    <mergeCell ref="CP57:CQ57"/>
    <mergeCell ref="BX52:BY52"/>
    <mergeCell ref="BZ52:CA52"/>
    <mergeCell ref="CB52:CC52"/>
    <mergeCell ref="CD52:CE52"/>
    <mergeCell ref="CF52:CG52"/>
    <mergeCell ref="CH52:CI52"/>
    <mergeCell ref="CJ52:CK52"/>
    <mergeCell ref="CN53:CO53"/>
    <mergeCell ref="CX53:CY53"/>
    <mergeCell ref="CZ53:DA53"/>
    <mergeCell ref="DB53:DC53"/>
    <mergeCell ref="BX53:BY53"/>
    <mergeCell ref="BZ53:CA53"/>
    <mergeCell ref="CB53:CC53"/>
    <mergeCell ref="CD53:CE53"/>
    <mergeCell ref="CF53:CG53"/>
    <mergeCell ref="CH53:CI53"/>
    <mergeCell ref="CJ53:CK53"/>
    <mergeCell ref="CL53:CM53"/>
    <mergeCell ref="BL52:BM52"/>
    <mergeCell ref="BJ52:BK52"/>
    <mergeCell ref="BH52:BI52"/>
    <mergeCell ref="BF52:BG52"/>
    <mergeCell ref="BD52:BE52"/>
    <mergeCell ref="CP53:CQ53"/>
    <mergeCell ref="CR53:CS53"/>
    <mergeCell ref="CT53:CU53"/>
    <mergeCell ref="CV53:CW53"/>
    <mergeCell ref="AX52:AY52"/>
    <mergeCell ref="AV52:AW52"/>
    <mergeCell ref="CX56:CY56"/>
    <mergeCell ref="CZ56:DA56"/>
    <mergeCell ref="DB56:DC56"/>
    <mergeCell ref="DB55:DC55"/>
    <mergeCell ref="BR56:BS56"/>
    <mergeCell ref="BT56:BU56"/>
    <mergeCell ref="BT55:BU55"/>
    <mergeCell ref="BV55:BW55"/>
    <mergeCell ref="BX55:BY55"/>
    <mergeCell ref="BZ55:CA55"/>
    <mergeCell ref="CB55:CC55"/>
    <mergeCell ref="CD55:CE55"/>
    <mergeCell ref="CF55:CG55"/>
    <mergeCell ref="CH55:CI55"/>
    <mergeCell ref="CJ55:CK55"/>
    <mergeCell ref="CL55:CM55"/>
    <mergeCell ref="CN55:CO55"/>
    <mergeCell ref="CP55:CQ55"/>
    <mergeCell ref="CR55:CS55"/>
    <mergeCell ref="CT55:CU55"/>
    <mergeCell ref="CV55:CW55"/>
    <mergeCell ref="CX55:CY55"/>
    <mergeCell ref="CZ55:DA55"/>
    <mergeCell ref="CZ54:DA54"/>
    <mergeCell ref="DB54:DC54"/>
    <mergeCell ref="BR55:BS55"/>
    <mergeCell ref="BR54:BS54"/>
    <mergeCell ref="BT54:BU54"/>
    <mergeCell ref="BV54:BW54"/>
    <mergeCell ref="BX54:BY54"/>
    <mergeCell ref="BZ54:CA54"/>
    <mergeCell ref="CB54:CC54"/>
    <mergeCell ref="CD54:CE54"/>
    <mergeCell ref="CF54:CG54"/>
    <mergeCell ref="BR53:BS53"/>
    <mergeCell ref="BT53:BU53"/>
    <mergeCell ref="BV53:BW53"/>
    <mergeCell ref="CR51:CS51"/>
    <mergeCell ref="CV52:CW52"/>
    <mergeCell ref="BB52:BC52"/>
    <mergeCell ref="AZ52:BA52"/>
    <mergeCell ref="AZ51:BA51"/>
    <mergeCell ref="BB51:BC51"/>
    <mergeCell ref="BD51:BE51"/>
    <mergeCell ref="BF51:BG51"/>
    <mergeCell ref="BH51:BI51"/>
    <mergeCell ref="BJ51:BK51"/>
    <mergeCell ref="BJ50:BK50"/>
    <mergeCell ref="BL50:BM50"/>
    <mergeCell ref="BN50:BO50"/>
    <mergeCell ref="BP50:BQ50"/>
    <mergeCell ref="BR50:BS50"/>
    <mergeCell ref="BT50:BU50"/>
    <mergeCell ref="BV50:BW50"/>
    <mergeCell ref="CL52:CM52"/>
    <mergeCell ref="CN52:CO52"/>
    <mergeCell ref="CP52:CQ52"/>
    <mergeCell ref="CR52:CS52"/>
    <mergeCell ref="CT52:CU52"/>
    <mergeCell ref="BH50:BI50"/>
    <mergeCell ref="BF50:BG50"/>
    <mergeCell ref="BD50:BE50"/>
    <mergeCell ref="BB50:BC50"/>
    <mergeCell ref="AZ50:BA50"/>
    <mergeCell ref="DB52:DC52"/>
    <mergeCell ref="L53:M53"/>
    <mergeCell ref="N53:O53"/>
    <mergeCell ref="P53:Q53"/>
    <mergeCell ref="R53:S53"/>
    <mergeCell ref="T53:U53"/>
    <mergeCell ref="V53:W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F53:BG53"/>
    <mergeCell ref="BH53:BI53"/>
    <mergeCell ref="BJ53:BK53"/>
    <mergeCell ref="BL53:BM53"/>
    <mergeCell ref="BN53:BO53"/>
    <mergeCell ref="BN52:BO52"/>
    <mergeCell ref="BP52:BQ52"/>
    <mergeCell ref="BR52:BS52"/>
    <mergeCell ref="BT52:BU52"/>
    <mergeCell ref="BV52:BW52"/>
    <mergeCell ref="CL47:CM47"/>
    <mergeCell ref="CN47:CO47"/>
    <mergeCell ref="CP47:CQ47"/>
    <mergeCell ref="CR47:CS47"/>
    <mergeCell ref="CT47:CU47"/>
    <mergeCell ref="CV47:CW47"/>
    <mergeCell ref="DB51:DC51"/>
    <mergeCell ref="BX51:BY51"/>
    <mergeCell ref="BZ51:CA51"/>
    <mergeCell ref="CB51:CC51"/>
    <mergeCell ref="CD51:CE51"/>
    <mergeCell ref="CF51:CG51"/>
    <mergeCell ref="CH51:CI51"/>
    <mergeCell ref="CJ51:CK51"/>
    <mergeCell ref="CL51:CM51"/>
    <mergeCell ref="CN51:CO51"/>
    <mergeCell ref="CP51:CQ51"/>
    <mergeCell ref="CP49:CQ49"/>
    <mergeCell ref="CR49:CS49"/>
    <mergeCell ref="CT49:CU49"/>
    <mergeCell ref="CV49:CW49"/>
    <mergeCell ref="CX49:CY49"/>
    <mergeCell ref="CZ49:DA49"/>
    <mergeCell ref="DB49:DC49"/>
    <mergeCell ref="BR49:BS49"/>
    <mergeCell ref="BT49:BU49"/>
    <mergeCell ref="BV49:BW49"/>
    <mergeCell ref="BX49:BY49"/>
    <mergeCell ref="BZ49:CA49"/>
    <mergeCell ref="CB49:CC49"/>
    <mergeCell ref="CD49:CE49"/>
    <mergeCell ref="CF49:CG49"/>
    <mergeCell ref="CH49:CI49"/>
    <mergeCell ref="CJ49:CK49"/>
    <mergeCell ref="CL49:CM49"/>
    <mergeCell ref="CN49:CO49"/>
    <mergeCell ref="CX50:CY50"/>
    <mergeCell ref="CZ50:DA50"/>
    <mergeCell ref="DB50:DC50"/>
    <mergeCell ref="CX51:CY51"/>
    <mergeCell ref="CZ51:DA51"/>
    <mergeCell ref="CD47:CE47"/>
    <mergeCell ref="CF47:CG47"/>
    <mergeCell ref="CH47:CI47"/>
    <mergeCell ref="CJ47:CK47"/>
    <mergeCell ref="BR51:BS51"/>
    <mergeCell ref="BT51:BU51"/>
    <mergeCell ref="BV51:BW51"/>
    <mergeCell ref="CR50:CS50"/>
    <mergeCell ref="CT50:CU50"/>
    <mergeCell ref="CV50:CW50"/>
    <mergeCell ref="BX50:BY50"/>
    <mergeCell ref="BZ50:CA50"/>
    <mergeCell ref="CB50:CC50"/>
    <mergeCell ref="CD50:CE50"/>
    <mergeCell ref="CF50:CG50"/>
    <mergeCell ref="CH50:CI50"/>
    <mergeCell ref="CJ50:CK50"/>
    <mergeCell ref="CL50:CM50"/>
    <mergeCell ref="CN50:CO50"/>
    <mergeCell ref="CP50:CQ50"/>
    <mergeCell ref="CT51:CU51"/>
    <mergeCell ref="CV51:CW51"/>
    <mergeCell ref="CX52:CY52"/>
    <mergeCell ref="CZ52:DA52"/>
    <mergeCell ref="BL51:BM51"/>
    <mergeCell ref="BN51:BO51"/>
    <mergeCell ref="BL45:BM45"/>
    <mergeCell ref="BN45:BO45"/>
    <mergeCell ref="BP45:BQ45"/>
    <mergeCell ref="BR45:BS45"/>
    <mergeCell ref="BT45:BU45"/>
    <mergeCell ref="BV45:BW45"/>
    <mergeCell ref="AD45:AE45"/>
    <mergeCell ref="BP46:BQ46"/>
    <mergeCell ref="BN46:BO46"/>
    <mergeCell ref="A49:A56"/>
    <mergeCell ref="B49:B56"/>
    <mergeCell ref="C49:C56"/>
    <mergeCell ref="D49:D56"/>
    <mergeCell ref="E49:E56"/>
    <mergeCell ref="F49:F56"/>
    <mergeCell ref="G49:G56"/>
    <mergeCell ref="I49:I56"/>
    <mergeCell ref="J49:J56"/>
    <mergeCell ref="L49:M49"/>
    <mergeCell ref="N49:O49"/>
    <mergeCell ref="P49:Q49"/>
    <mergeCell ref="R49:S49"/>
    <mergeCell ref="T49:U49"/>
    <mergeCell ref="V49:W49"/>
    <mergeCell ref="X49:Y49"/>
    <mergeCell ref="CX47:CY47"/>
    <mergeCell ref="CZ47:DA47"/>
    <mergeCell ref="DB47:DC47"/>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CD48:CE48"/>
    <mergeCell ref="CF48:CG48"/>
    <mergeCell ref="CH48:CI48"/>
    <mergeCell ref="CJ48:CK48"/>
    <mergeCell ref="CL48:CM48"/>
    <mergeCell ref="CN48:CO48"/>
    <mergeCell ref="CP48:CQ48"/>
    <mergeCell ref="CR48:CS48"/>
    <mergeCell ref="BP47:BQ47"/>
    <mergeCell ref="BR47:BS47"/>
    <mergeCell ref="BT47:BU47"/>
    <mergeCell ref="BV47:BW47"/>
    <mergeCell ref="BX47:BY47"/>
    <mergeCell ref="BZ47:CA47"/>
    <mergeCell ref="CB47:CC47"/>
    <mergeCell ref="CV46:CW46"/>
    <mergeCell ref="CX46:CY46"/>
    <mergeCell ref="CZ46:DA46"/>
    <mergeCell ref="DB46:DC46"/>
    <mergeCell ref="BR46:BS46"/>
    <mergeCell ref="BT46:BU46"/>
    <mergeCell ref="BV46:BW46"/>
    <mergeCell ref="BX46:BY46"/>
    <mergeCell ref="BZ46:CA46"/>
    <mergeCell ref="CB46:CC46"/>
    <mergeCell ref="CD46:CE46"/>
    <mergeCell ref="CF46:CG46"/>
    <mergeCell ref="CH46:CI46"/>
    <mergeCell ref="CJ46:CK46"/>
    <mergeCell ref="CL46:CM46"/>
    <mergeCell ref="CN46:CO46"/>
    <mergeCell ref="CP46:CQ46"/>
    <mergeCell ref="CR46:CS46"/>
    <mergeCell ref="CT46:CU46"/>
    <mergeCell ref="R46:S46"/>
    <mergeCell ref="T46:U46"/>
    <mergeCell ref="V46:W46"/>
    <mergeCell ref="X46:Y46"/>
    <mergeCell ref="Z46:AA46"/>
    <mergeCell ref="AB46:AC46"/>
    <mergeCell ref="AD46:AE46"/>
    <mergeCell ref="AF46:AG46"/>
    <mergeCell ref="AH46:AI46"/>
    <mergeCell ref="AJ46:AK46"/>
    <mergeCell ref="AL46:AM46"/>
    <mergeCell ref="AN46:AO46"/>
    <mergeCell ref="AP46:AQ46"/>
    <mergeCell ref="AR46:AS46"/>
    <mergeCell ref="AT46:AU46"/>
    <mergeCell ref="AV46:AW46"/>
    <mergeCell ref="AX46:AY46"/>
    <mergeCell ref="AZ46:BA46"/>
    <mergeCell ref="BB46:BC46"/>
    <mergeCell ref="BD46:BE46"/>
    <mergeCell ref="BF46:BG46"/>
    <mergeCell ref="BH46:BI46"/>
    <mergeCell ref="BJ46:BK46"/>
    <mergeCell ref="BL46:BM46"/>
    <mergeCell ref="BX45:BY45"/>
    <mergeCell ref="BZ45:CA45"/>
    <mergeCell ref="CB45:CC45"/>
    <mergeCell ref="CD45:CE45"/>
    <mergeCell ref="CB41:CC41"/>
    <mergeCell ref="CD41:CE41"/>
    <mergeCell ref="CF41:CG41"/>
    <mergeCell ref="CH41:CI41"/>
    <mergeCell ref="CJ41:CK41"/>
    <mergeCell ref="CN42:CO42"/>
    <mergeCell ref="CP42:CQ42"/>
    <mergeCell ref="CR42:CS42"/>
    <mergeCell ref="CT42:CU42"/>
    <mergeCell ref="CV42:CW42"/>
    <mergeCell ref="CX42:CY42"/>
    <mergeCell ref="CZ42:DA42"/>
    <mergeCell ref="DB42:DC42"/>
    <mergeCell ref="BR42:BS42"/>
    <mergeCell ref="BT42:BU42"/>
    <mergeCell ref="BV42:BW42"/>
    <mergeCell ref="BX42:BY42"/>
    <mergeCell ref="BZ42:CA42"/>
    <mergeCell ref="CB42:CC42"/>
    <mergeCell ref="CD42:CE42"/>
    <mergeCell ref="CF42:CG42"/>
    <mergeCell ref="CH42:CI42"/>
    <mergeCell ref="CJ42:CK42"/>
    <mergeCell ref="CL42:CM42"/>
    <mergeCell ref="CP43:CQ43"/>
    <mergeCell ref="CR43:CS43"/>
    <mergeCell ref="CT43:CU43"/>
    <mergeCell ref="CV43:CW43"/>
    <mergeCell ref="CX43:CY43"/>
    <mergeCell ref="CZ43:DA43"/>
    <mergeCell ref="DB43:DC43"/>
    <mergeCell ref="BX43:BY43"/>
    <mergeCell ref="CD43:CE43"/>
    <mergeCell ref="CN45:CO45"/>
    <mergeCell ref="CP45:CQ45"/>
    <mergeCell ref="CR45:CS45"/>
    <mergeCell ref="CF45:CG45"/>
    <mergeCell ref="CH45:CI45"/>
    <mergeCell ref="CJ45:CK45"/>
    <mergeCell ref="CL45:CM45"/>
    <mergeCell ref="CT45:CU45"/>
    <mergeCell ref="CV45:CW45"/>
    <mergeCell ref="CX45:CY45"/>
    <mergeCell ref="CZ45:DA45"/>
    <mergeCell ref="DB45:DC45"/>
    <mergeCell ref="CT40:CU40"/>
    <mergeCell ref="CV40:CW40"/>
    <mergeCell ref="CX40:CY40"/>
    <mergeCell ref="CZ40:DA40"/>
    <mergeCell ref="DB40:DC40"/>
    <mergeCell ref="BR40:BS40"/>
    <mergeCell ref="BT40:BU40"/>
    <mergeCell ref="BV40:BW40"/>
    <mergeCell ref="BX40:BY40"/>
    <mergeCell ref="BZ40:CA40"/>
    <mergeCell ref="CB40:CC40"/>
    <mergeCell ref="CD40:CE40"/>
    <mergeCell ref="CF40:CG40"/>
    <mergeCell ref="CH40:CI40"/>
    <mergeCell ref="CL41:CM41"/>
    <mergeCell ref="CN41:CO41"/>
    <mergeCell ref="CP41:CQ41"/>
    <mergeCell ref="CR41:CS41"/>
    <mergeCell ref="CT41:CU41"/>
    <mergeCell ref="CV41:CW41"/>
    <mergeCell ref="CX41:CY41"/>
    <mergeCell ref="CZ41:DA41"/>
    <mergeCell ref="DB41:DC41"/>
    <mergeCell ref="BR41:BS41"/>
    <mergeCell ref="BT41:BU41"/>
    <mergeCell ref="BV41:BW41"/>
    <mergeCell ref="BX41:BY41"/>
    <mergeCell ref="CN43:CO43"/>
    <mergeCell ref="CR44:CS44"/>
    <mergeCell ref="CT44:CU44"/>
    <mergeCell ref="CN40:CO40"/>
    <mergeCell ref="CP40:CQ40"/>
    <mergeCell ref="CR40:CS40"/>
    <mergeCell ref="BR43:BS43"/>
    <mergeCell ref="BT43:BU43"/>
    <mergeCell ref="BV43:BW43"/>
    <mergeCell ref="BZ43:CA43"/>
    <mergeCell ref="CB43:CC43"/>
    <mergeCell ref="CV44:CW44"/>
    <mergeCell ref="CX44:CY44"/>
    <mergeCell ref="CZ44:DA44"/>
    <mergeCell ref="DB44:DC44"/>
    <mergeCell ref="BR44:BS44"/>
    <mergeCell ref="BT44:BU44"/>
    <mergeCell ref="BV44:BW44"/>
    <mergeCell ref="BX44:BY44"/>
    <mergeCell ref="BZ44:CA44"/>
    <mergeCell ref="CB44:CC44"/>
    <mergeCell ref="CD44:CE44"/>
    <mergeCell ref="CF44:CG44"/>
    <mergeCell ref="CH44:CI44"/>
    <mergeCell ref="CJ44:CK44"/>
    <mergeCell ref="CL44:CM44"/>
    <mergeCell ref="CN44:CO44"/>
    <mergeCell ref="CP44:CQ44"/>
    <mergeCell ref="AT40:AU40"/>
    <mergeCell ref="AV40:AW40"/>
    <mergeCell ref="AX40:AY40"/>
    <mergeCell ref="AZ40:BA40"/>
    <mergeCell ref="CH43:CI43"/>
    <mergeCell ref="CJ43:CK43"/>
    <mergeCell ref="CL43:CM43"/>
    <mergeCell ref="CJ40:CK40"/>
    <mergeCell ref="CL40:CM40"/>
    <mergeCell ref="L42:M42"/>
    <mergeCell ref="N42:O42"/>
    <mergeCell ref="P42:Q42"/>
    <mergeCell ref="R42:S42"/>
    <mergeCell ref="T42:U42"/>
    <mergeCell ref="V42:W42"/>
    <mergeCell ref="X42:Y42"/>
    <mergeCell ref="Z42:AA42"/>
    <mergeCell ref="AB42:AC42"/>
    <mergeCell ref="AD42:AE42"/>
    <mergeCell ref="AF42:AG42"/>
    <mergeCell ref="AH42:AI42"/>
    <mergeCell ref="AJ42:AK42"/>
    <mergeCell ref="AL42:AM42"/>
    <mergeCell ref="AN42:AO42"/>
    <mergeCell ref="AP42:AQ42"/>
    <mergeCell ref="AR42:AS42"/>
    <mergeCell ref="AT42:AU42"/>
    <mergeCell ref="AV42:AW42"/>
    <mergeCell ref="AX42:AY42"/>
    <mergeCell ref="AZ42:BA42"/>
    <mergeCell ref="BB42:BC42"/>
    <mergeCell ref="BD42:BE42"/>
    <mergeCell ref="BZ41:CA41"/>
    <mergeCell ref="CF43:CG43"/>
    <mergeCell ref="BH40:BI40"/>
    <mergeCell ref="BF40:BG40"/>
    <mergeCell ref="BD40:BE40"/>
    <mergeCell ref="BB40:BC40"/>
    <mergeCell ref="BB41:BC41"/>
    <mergeCell ref="AZ41:BA41"/>
    <mergeCell ref="AX41:AY41"/>
    <mergeCell ref="AV41:AW41"/>
    <mergeCell ref="AT41:AU41"/>
    <mergeCell ref="BP42:BQ42"/>
    <mergeCell ref="BN42:BO42"/>
    <mergeCell ref="BL42:BM42"/>
    <mergeCell ref="BJ42:BK42"/>
    <mergeCell ref="BH42:BI42"/>
    <mergeCell ref="BF42:BG42"/>
    <mergeCell ref="BP41:BQ41"/>
    <mergeCell ref="BN41:BO41"/>
    <mergeCell ref="BL41:BM41"/>
    <mergeCell ref="BJ41:BK41"/>
    <mergeCell ref="BH41:BI41"/>
    <mergeCell ref="BF41:BG41"/>
    <mergeCell ref="BD41:BE41"/>
    <mergeCell ref="BP40:BQ40"/>
    <mergeCell ref="BN40:BO40"/>
    <mergeCell ref="BL40:BM40"/>
    <mergeCell ref="BJ40:BK40"/>
    <mergeCell ref="AR43:AS43"/>
    <mergeCell ref="AP43:AQ43"/>
    <mergeCell ref="AN43:AO43"/>
    <mergeCell ref="AL43:AM43"/>
    <mergeCell ref="AD33:AE33"/>
    <mergeCell ref="V33:W33"/>
    <mergeCell ref="V17:W17"/>
    <mergeCell ref="V16:W16"/>
    <mergeCell ref="V27:W27"/>
    <mergeCell ref="AN34:AO34"/>
    <mergeCell ref="AP34:AQ34"/>
    <mergeCell ref="A40:A47"/>
    <mergeCell ref="B40:B47"/>
    <mergeCell ref="C40:C47"/>
    <mergeCell ref="D40:D47"/>
    <mergeCell ref="E40:E47"/>
    <mergeCell ref="F40:F47"/>
    <mergeCell ref="G40:G47"/>
    <mergeCell ref="I40:I47"/>
    <mergeCell ref="J40:J47"/>
    <mergeCell ref="L40:M40"/>
    <mergeCell ref="N40:O40"/>
    <mergeCell ref="P40:Q40"/>
    <mergeCell ref="R40:S40"/>
    <mergeCell ref="T40:U40"/>
    <mergeCell ref="V40:W40"/>
    <mergeCell ref="X40:Y40"/>
    <mergeCell ref="Z40:AA40"/>
    <mergeCell ref="AB40:AC40"/>
    <mergeCell ref="AD40:AE40"/>
    <mergeCell ref="AF40:AG40"/>
    <mergeCell ref="AH40:AI40"/>
    <mergeCell ref="AJ40:AK40"/>
    <mergeCell ref="AL40:AM40"/>
    <mergeCell ref="AN40:AO40"/>
    <mergeCell ref="AP40:AQ40"/>
    <mergeCell ref="AR40:AS40"/>
    <mergeCell ref="AJ43:AK43"/>
    <mergeCell ref="AH43:AI43"/>
    <mergeCell ref="AF43:AG43"/>
    <mergeCell ref="AD43:AE43"/>
    <mergeCell ref="AB43:AC43"/>
    <mergeCell ref="Z43:AA43"/>
    <mergeCell ref="X43:Y43"/>
    <mergeCell ref="V43:W43"/>
    <mergeCell ref="T43:U43"/>
    <mergeCell ref="R43:S43"/>
    <mergeCell ref="P43:Q43"/>
    <mergeCell ref="N43:O43"/>
    <mergeCell ref="L43:M43"/>
    <mergeCell ref="N44:O44"/>
    <mergeCell ref="L44:M44"/>
    <mergeCell ref="AR45:AS45"/>
    <mergeCell ref="AP45:AQ45"/>
    <mergeCell ref="AN45:AO45"/>
    <mergeCell ref="AL45:AM45"/>
    <mergeCell ref="AJ45:AK45"/>
    <mergeCell ref="AH45:AI45"/>
    <mergeCell ref="AF45:AG45"/>
    <mergeCell ref="AB45:AC45"/>
    <mergeCell ref="Z45:AA45"/>
    <mergeCell ref="X45:Y45"/>
    <mergeCell ref="V45:W45"/>
    <mergeCell ref="T45:U45"/>
    <mergeCell ref="R45:S45"/>
    <mergeCell ref="P45:Q45"/>
    <mergeCell ref="N45:O45"/>
    <mergeCell ref="L45:M45"/>
    <mergeCell ref="AP11:AQ11"/>
    <mergeCell ref="AR17:AS17"/>
    <mergeCell ref="AP17:AQ17"/>
    <mergeCell ref="AP19:AQ19"/>
    <mergeCell ref="AT15:AU15"/>
    <mergeCell ref="AV15:AW15"/>
    <mergeCell ref="AV16:AW16"/>
    <mergeCell ref="BP12:BQ12"/>
    <mergeCell ref="BL14:BM14"/>
    <mergeCell ref="AX15:AY15"/>
    <mergeCell ref="BV18:BW18"/>
    <mergeCell ref="BX22:BY22"/>
    <mergeCell ref="BT11:BU11"/>
    <mergeCell ref="P32:Q32"/>
    <mergeCell ref="P37:Q37"/>
    <mergeCell ref="CN28:CO28"/>
    <mergeCell ref="AZ11:BA11"/>
    <mergeCell ref="BB11:BC11"/>
    <mergeCell ref="BJ12:BK12"/>
    <mergeCell ref="BN11:BO11"/>
    <mergeCell ref="AR41:AS41"/>
    <mergeCell ref="AP41:AQ41"/>
    <mergeCell ref="AN41:AO41"/>
    <mergeCell ref="AL41:AM41"/>
    <mergeCell ref="AJ41:AK41"/>
    <mergeCell ref="AH41:AI41"/>
    <mergeCell ref="AF41:AG41"/>
    <mergeCell ref="AD41:AE41"/>
    <mergeCell ref="AB41:AC41"/>
    <mergeCell ref="Z41:AA41"/>
    <mergeCell ref="X41:Y41"/>
    <mergeCell ref="V41:W41"/>
    <mergeCell ref="T41:U41"/>
    <mergeCell ref="R41:S41"/>
    <mergeCell ref="P41:Q41"/>
    <mergeCell ref="P15:Q15"/>
    <mergeCell ref="R15:S15"/>
    <mergeCell ref="T15:U15"/>
    <mergeCell ref="V15:W15"/>
    <mergeCell ref="X15:Y15"/>
    <mergeCell ref="Z15:AA15"/>
    <mergeCell ref="AB15:AC15"/>
    <mergeCell ref="AD15:AE15"/>
    <mergeCell ref="AF15:AG15"/>
    <mergeCell ref="AH15:AI15"/>
    <mergeCell ref="X35:Y35"/>
    <mergeCell ref="Z35:AA35"/>
    <mergeCell ref="AJ32:AK32"/>
    <mergeCell ref="Z33:AA33"/>
    <mergeCell ref="AJ33:AK33"/>
    <mergeCell ref="AJ28:AK28"/>
    <mergeCell ref="AL28:AM28"/>
    <mergeCell ref="V32:W32"/>
    <mergeCell ref="R17:S17"/>
    <mergeCell ref="V38:W38"/>
    <mergeCell ref="X38:Y38"/>
    <mergeCell ref="Z38:AA38"/>
    <mergeCell ref="AB38:AC38"/>
    <mergeCell ref="AD38:AE38"/>
    <mergeCell ref="AF38:AG38"/>
    <mergeCell ref="AB35:AC35"/>
    <mergeCell ref="X36:Y36"/>
    <mergeCell ref="AF33:AG33"/>
    <mergeCell ref="AH33:AI33"/>
    <mergeCell ref="BF21:BG21"/>
    <mergeCell ref="BD21:BE21"/>
    <mergeCell ref="BT23:BU23"/>
    <mergeCell ref="CF23:CG23"/>
    <mergeCell ref="CH23:CI23"/>
    <mergeCell ref="CD18:CE18"/>
    <mergeCell ref="BD13:BE13"/>
    <mergeCell ref="BD26:BE26"/>
    <mergeCell ref="CR27:CS27"/>
    <mergeCell ref="AF174:AG174"/>
    <mergeCell ref="AD174:AE174"/>
    <mergeCell ref="AB174:AC174"/>
    <mergeCell ref="AB181:AC181"/>
    <mergeCell ref="Z181:AA181"/>
    <mergeCell ref="AN37:AO37"/>
    <mergeCell ref="BJ27:BK27"/>
    <mergeCell ref="X37:Y37"/>
    <mergeCell ref="Z37:AA37"/>
    <mergeCell ref="AB37:AC37"/>
    <mergeCell ref="AD37:AE37"/>
    <mergeCell ref="L16:M16"/>
    <mergeCell ref="L18:M18"/>
    <mergeCell ref="AT37:AU37"/>
    <mergeCell ref="AV37:AW37"/>
    <mergeCell ref="AX37:AY37"/>
    <mergeCell ref="AZ37:BA37"/>
    <mergeCell ref="BJ37:BK37"/>
    <mergeCell ref="BH37:BI37"/>
    <mergeCell ref="L37:M37"/>
    <mergeCell ref="D21:D28"/>
    <mergeCell ref="E21:E28"/>
    <mergeCell ref="F21:F28"/>
    <mergeCell ref="G21:G28"/>
    <mergeCell ref="BR17:BS17"/>
    <mergeCell ref="BN16:BO16"/>
    <mergeCell ref="CD16:CE16"/>
    <mergeCell ref="BL33:BM33"/>
    <mergeCell ref="BN34:BO34"/>
    <mergeCell ref="AJ34:AK34"/>
    <mergeCell ref="AF37:AG37"/>
    <mergeCell ref="AJ36:AK36"/>
    <mergeCell ref="AL36:AM36"/>
    <mergeCell ref="Z36:AA36"/>
    <mergeCell ref="AB36:AC36"/>
    <mergeCell ref="AD36:AE36"/>
    <mergeCell ref="AF36:AG36"/>
    <mergeCell ref="BX35:BY35"/>
    <mergeCell ref="BL31:BM31"/>
    <mergeCell ref="P34:Q34"/>
    <mergeCell ref="AL29:AM29"/>
    <mergeCell ref="AF16:AG16"/>
    <mergeCell ref="N41:O41"/>
    <mergeCell ref="L41:M41"/>
    <mergeCell ref="L15:M15"/>
    <mergeCell ref="N15:O15"/>
    <mergeCell ref="L17:M17"/>
    <mergeCell ref="P35:Q35"/>
    <mergeCell ref="R34:S34"/>
    <mergeCell ref="P33:Q33"/>
    <mergeCell ref="R33:S33"/>
    <mergeCell ref="AP35:AQ35"/>
    <mergeCell ref="AR35:AS35"/>
    <mergeCell ref="V34:W34"/>
    <mergeCell ref="AB33:AC33"/>
    <mergeCell ref="BJ23:BK23"/>
    <mergeCell ref="AZ22:BA22"/>
    <mergeCell ref="AX22:AY22"/>
    <mergeCell ref="BP14:BQ14"/>
    <mergeCell ref="BL12:BM12"/>
    <mergeCell ref="BN12:BO12"/>
    <mergeCell ref="CJ9:CK9"/>
    <mergeCell ref="CN13:CO13"/>
    <mergeCell ref="BD16:BE16"/>
    <mergeCell ref="CH12:CI12"/>
    <mergeCell ref="BF26:BG26"/>
    <mergeCell ref="BF13:BG13"/>
    <mergeCell ref="BJ18:BK18"/>
    <mergeCell ref="CP6:CQ6"/>
    <mergeCell ref="CT12:CU12"/>
    <mergeCell ref="BP35:BQ35"/>
    <mergeCell ref="BN37:BO37"/>
    <mergeCell ref="AX28:AY28"/>
    <mergeCell ref="AZ28:BA28"/>
    <mergeCell ref="CX25:CY25"/>
    <mergeCell ref="CF18:CG18"/>
    <mergeCell ref="CH18:CI18"/>
    <mergeCell ref="CT15:CU15"/>
    <mergeCell ref="CT17:CU17"/>
    <mergeCell ref="CV17:CW17"/>
    <mergeCell ref="CD17:CE17"/>
    <mergeCell ref="CX11:CY11"/>
    <mergeCell ref="CX13:CY13"/>
    <mergeCell ref="CF16:CG16"/>
    <mergeCell ref="BX18:BY18"/>
    <mergeCell ref="CX16:CY16"/>
    <mergeCell ref="BV17:BW17"/>
    <mergeCell ref="BX17:BY17"/>
    <mergeCell ref="BZ17:CA17"/>
    <mergeCell ref="CT16:CU16"/>
    <mergeCell ref="CH17:CI17"/>
    <mergeCell ref="CJ17:CK17"/>
    <mergeCell ref="CL17:CM17"/>
    <mergeCell ref="CF13:CG13"/>
    <mergeCell ref="CH13:CI13"/>
    <mergeCell ref="CJ13:CK13"/>
    <mergeCell ref="CL13:CM13"/>
    <mergeCell ref="CP11:CQ11"/>
    <mergeCell ref="CD12:CE12"/>
    <mergeCell ref="CD14:CE14"/>
    <mergeCell ref="CB15:CC15"/>
    <mergeCell ref="CP15:CQ15"/>
    <mergeCell ref="CR15:CS15"/>
    <mergeCell ref="CD15:CE15"/>
    <mergeCell ref="BV12:BW12"/>
    <mergeCell ref="BV13:BW13"/>
    <mergeCell ref="BX14:BY14"/>
    <mergeCell ref="CF11:CG11"/>
    <mergeCell ref="CD13:CE13"/>
    <mergeCell ref="BZ12:CA12"/>
    <mergeCell ref="CH14:CI14"/>
    <mergeCell ref="CH11:CI11"/>
    <mergeCell ref="CB17:CC17"/>
    <mergeCell ref="CN16:CO16"/>
    <mergeCell ref="BR11:BS11"/>
    <mergeCell ref="CL12:CM12"/>
    <mergeCell ref="CN12:CO12"/>
    <mergeCell ref="CJ11:CK11"/>
    <mergeCell ref="CR25:CS25"/>
    <mergeCell ref="L34:M34"/>
    <mergeCell ref="N34:O34"/>
    <mergeCell ref="T36:U36"/>
    <mergeCell ref="BH6:BI6"/>
    <mergeCell ref="AT12:AU12"/>
    <mergeCell ref="AP14:AQ14"/>
    <mergeCell ref="AN12:AO12"/>
    <mergeCell ref="AP12:AQ12"/>
    <mergeCell ref="BF11:BG11"/>
    <mergeCell ref="AT14:AU14"/>
    <mergeCell ref="AD18:AE18"/>
    <mergeCell ref="Z16:AA16"/>
    <mergeCell ref="AB16:AC16"/>
    <mergeCell ref="AB18:AC18"/>
    <mergeCell ref="X32:Y32"/>
    <mergeCell ref="AD26:AE26"/>
    <mergeCell ref="BH26:BI26"/>
    <mergeCell ref="BN21:BO21"/>
    <mergeCell ref="BB26:BC26"/>
    <mergeCell ref="AJ26:AK26"/>
    <mergeCell ref="AZ18:BA18"/>
    <mergeCell ref="AX31:AY31"/>
    <mergeCell ref="AV31:AW31"/>
    <mergeCell ref="AT31:AU31"/>
    <mergeCell ref="AV21:AW21"/>
    <mergeCell ref="BD23:BE23"/>
    <mergeCell ref="BB23:BC23"/>
    <mergeCell ref="AZ23:BA23"/>
    <mergeCell ref="AH19:AI19"/>
    <mergeCell ref="AT17:AU17"/>
    <mergeCell ref="AN11:AO11"/>
    <mergeCell ref="AJ31:AK31"/>
    <mergeCell ref="X12:Y12"/>
    <mergeCell ref="Z12:AA12"/>
    <mergeCell ref="BL13:BM13"/>
    <mergeCell ref="BH11:BI11"/>
    <mergeCell ref="AJ15:AK15"/>
    <mergeCell ref="X17:Y17"/>
    <mergeCell ref="BB24:BC24"/>
    <mergeCell ref="AX35:AY35"/>
    <mergeCell ref="AV34:AW34"/>
    <mergeCell ref="AD34:AE34"/>
    <mergeCell ref="AF34:AG34"/>
    <mergeCell ref="AV23:AW23"/>
    <mergeCell ref="AB32:AC32"/>
    <mergeCell ref="Z32:AA32"/>
    <mergeCell ref="X19:Y19"/>
    <mergeCell ref="V28:W28"/>
    <mergeCell ref="BN27:BO27"/>
    <mergeCell ref="AT11:AU11"/>
    <mergeCell ref="AP13:AQ13"/>
    <mergeCell ref="AT35:AU35"/>
    <mergeCell ref="BJ21:BK21"/>
    <mergeCell ref="BH14:BI14"/>
    <mergeCell ref="BJ14:BK14"/>
    <mergeCell ref="BJ11:BK11"/>
    <mergeCell ref="BB16:BC16"/>
    <mergeCell ref="AT33:AU33"/>
    <mergeCell ref="BH13:BI13"/>
    <mergeCell ref="BJ13:BK13"/>
    <mergeCell ref="AZ12:BA12"/>
    <mergeCell ref="AX12:AY12"/>
    <mergeCell ref="BN15:BO15"/>
    <mergeCell ref="BL15:BM15"/>
    <mergeCell ref="AH9:AI9"/>
    <mergeCell ref="AV13:AW13"/>
    <mergeCell ref="AP9:AQ9"/>
    <mergeCell ref="AR9:AS9"/>
    <mergeCell ref="BL11:BM11"/>
    <mergeCell ref="CH19:CI19"/>
    <mergeCell ref="BT21:BU21"/>
    <mergeCell ref="BP15:BQ15"/>
    <mergeCell ref="AJ22:AK22"/>
    <mergeCell ref="AH22:AI22"/>
    <mergeCell ref="BP16:BQ16"/>
    <mergeCell ref="BV16:BW16"/>
    <mergeCell ref="AZ17:BA17"/>
    <mergeCell ref="BP17:BQ17"/>
    <mergeCell ref="BX15:BY15"/>
    <mergeCell ref="BZ15:CA15"/>
    <mergeCell ref="AN9:AO9"/>
    <mergeCell ref="BR12:BS12"/>
    <mergeCell ref="BT12:BU12"/>
    <mergeCell ref="AF9:AG9"/>
    <mergeCell ref="AL9:AM9"/>
    <mergeCell ref="AN13:AO13"/>
    <mergeCell ref="AJ9:AK9"/>
    <mergeCell ref="AJ11:AK11"/>
    <mergeCell ref="AP31:AQ31"/>
    <mergeCell ref="AR11:AS11"/>
    <mergeCell ref="AR12:AS12"/>
    <mergeCell ref="AF18:AG18"/>
    <mergeCell ref="AH18:AI18"/>
    <mergeCell ref="AJ18:AK18"/>
    <mergeCell ref="AL18:AM18"/>
    <mergeCell ref="J3:K3"/>
    <mergeCell ref="BF6:BG6"/>
    <mergeCell ref="X29:Y29"/>
    <mergeCell ref="Z29:AA29"/>
    <mergeCell ref="AB29:AC29"/>
    <mergeCell ref="AD29:AE29"/>
    <mergeCell ref="CH28:CI28"/>
    <mergeCell ref="BT13:BU13"/>
    <mergeCell ref="CB11:CC11"/>
    <mergeCell ref="BX12:BY12"/>
    <mergeCell ref="BZ18:CA18"/>
    <mergeCell ref="BX16:BY16"/>
    <mergeCell ref="BZ16:CA16"/>
    <mergeCell ref="CB16:CC16"/>
    <mergeCell ref="CF17:CG17"/>
    <mergeCell ref="CH16:CI16"/>
    <mergeCell ref="BB13:BC13"/>
    <mergeCell ref="AZ13:BA13"/>
    <mergeCell ref="BD11:BE11"/>
    <mergeCell ref="AX16:AY16"/>
    <mergeCell ref="BN17:BO17"/>
    <mergeCell ref="BB17:BC17"/>
    <mergeCell ref="BL17:BM17"/>
    <mergeCell ref="BJ17:BK17"/>
    <mergeCell ref="BB18:BC18"/>
    <mergeCell ref="CB14:CC14"/>
    <mergeCell ref="BT22:BU22"/>
    <mergeCell ref="BV21:BW21"/>
    <mergeCell ref="BL18:BM18"/>
    <mergeCell ref="CB22:CC22"/>
    <mergeCell ref="BB15:BC15"/>
    <mergeCell ref="BD15:BE15"/>
    <mergeCell ref="BF15:BG15"/>
    <mergeCell ref="DB15:DC15"/>
    <mergeCell ref="DB14:DC14"/>
    <mergeCell ref="CZ11:DA11"/>
    <mergeCell ref="CJ12:CK12"/>
    <mergeCell ref="CL9:CM9"/>
    <mergeCell ref="CZ25:DA25"/>
    <mergeCell ref="DB25:DC25"/>
    <mergeCell ref="DB12:DC12"/>
    <mergeCell ref="CX22:CY22"/>
    <mergeCell ref="CJ18:CK18"/>
    <mergeCell ref="CR18:CS18"/>
    <mergeCell ref="CX17:CY17"/>
    <mergeCell ref="CP16:CQ16"/>
    <mergeCell ref="CR16:CS16"/>
    <mergeCell ref="CT13:CU13"/>
    <mergeCell ref="CT11:CU11"/>
    <mergeCell ref="CV11:CW11"/>
    <mergeCell ref="CJ16:CK16"/>
    <mergeCell ref="CL16:CM16"/>
    <mergeCell ref="CP13:CQ13"/>
    <mergeCell ref="CD25:CE25"/>
    <mergeCell ref="CD26:CE26"/>
    <mergeCell ref="CD19:CE19"/>
    <mergeCell ref="BP24:BQ24"/>
    <mergeCell ref="BR24:BS24"/>
    <mergeCell ref="BT24:BU24"/>
    <mergeCell ref="BV14:BW14"/>
    <mergeCell ref="BT33:BU33"/>
    <mergeCell ref="BT28:BU28"/>
    <mergeCell ref="BT18:BU18"/>
    <mergeCell ref="BR28:BS28"/>
    <mergeCell ref="CF12:CG12"/>
    <mergeCell ref="CD9:CE9"/>
    <mergeCell ref="CF9:CG9"/>
    <mergeCell ref="CH9:CI9"/>
    <mergeCell ref="CB12:CC12"/>
    <mergeCell ref="CR11:CS11"/>
    <mergeCell ref="BP13:BQ13"/>
    <mergeCell ref="CR13:CS13"/>
    <mergeCell ref="BT14:BU14"/>
    <mergeCell ref="CP28:CQ28"/>
    <mergeCell ref="CR28:CS28"/>
    <mergeCell ref="CT25:CU25"/>
    <mergeCell ref="CV25:CW25"/>
    <mergeCell ref="CP12:CQ12"/>
    <mergeCell ref="CR12:CS12"/>
    <mergeCell ref="CT18:CU18"/>
    <mergeCell ref="CR9:CS9"/>
    <mergeCell ref="CJ19:CK19"/>
    <mergeCell ref="CL19:CM19"/>
    <mergeCell ref="CJ15:CK15"/>
    <mergeCell ref="CL15:CM15"/>
    <mergeCell ref="CN15:CO15"/>
    <mergeCell ref="BV11:BW11"/>
    <mergeCell ref="BX11:BY11"/>
    <mergeCell ref="BZ11:CA11"/>
    <mergeCell ref="BV15:BW15"/>
    <mergeCell ref="CF14:CG14"/>
    <mergeCell ref="BZ13:CA13"/>
    <mergeCell ref="CB13:CC13"/>
    <mergeCell ref="CB23:CC23"/>
    <mergeCell ref="CD23:CE23"/>
    <mergeCell ref="CL11:CM11"/>
    <mergeCell ref="CN11:CO11"/>
    <mergeCell ref="CN23:CO23"/>
    <mergeCell ref="CH25:CI25"/>
    <mergeCell ref="DB22:DC22"/>
    <mergeCell ref="CX21:CY21"/>
    <mergeCell ref="DB16:DC16"/>
    <mergeCell ref="CL18:CM18"/>
    <mergeCell ref="DB38:DC38"/>
    <mergeCell ref="DB11:DC11"/>
    <mergeCell ref="CN9:CO9"/>
    <mergeCell ref="CV22:CW22"/>
    <mergeCell ref="CD22:CE22"/>
    <mergeCell ref="CV21:CW21"/>
    <mergeCell ref="CR22:CS22"/>
    <mergeCell ref="CF27:CG27"/>
    <mergeCell ref="DB23:DC23"/>
    <mergeCell ref="CZ28:DA28"/>
    <mergeCell ref="CD21:CE21"/>
    <mergeCell ref="DB31:DC31"/>
    <mergeCell ref="CF15:CG15"/>
    <mergeCell ref="CH15:CI15"/>
    <mergeCell ref="A5:A7"/>
    <mergeCell ref="B5:B7"/>
    <mergeCell ref="C5:C7"/>
    <mergeCell ref="D5:D7"/>
    <mergeCell ref="F5:F7"/>
    <mergeCell ref="G5:G6"/>
    <mergeCell ref="I5:I7"/>
    <mergeCell ref="J5:J7"/>
    <mergeCell ref="E5:E7"/>
    <mergeCell ref="V6:W6"/>
    <mergeCell ref="AJ6:AK6"/>
    <mergeCell ref="K5:K7"/>
    <mergeCell ref="BR25:BS25"/>
    <mergeCell ref="CL35:CM35"/>
    <mergeCell ref="CN35:CO35"/>
    <mergeCell ref="CF22:CG22"/>
    <mergeCell ref="CH22:CI22"/>
    <mergeCell ref="CJ22:CK22"/>
    <mergeCell ref="CL22:CM22"/>
    <mergeCell ref="CN22:CO22"/>
    <mergeCell ref="CZ26:DA26"/>
    <mergeCell ref="DB26:DC26"/>
    <mergeCell ref="CZ27:DA27"/>
    <mergeCell ref="CL6:CM6"/>
    <mergeCell ref="CN6:CO6"/>
    <mergeCell ref="CD6:CE6"/>
    <mergeCell ref="CT14:CU14"/>
    <mergeCell ref="CV14:CW14"/>
    <mergeCell ref="CR14:CS14"/>
    <mergeCell ref="BZ14:CA14"/>
    <mergeCell ref="CT21:CU21"/>
    <mergeCell ref="CR21:CS21"/>
    <mergeCell ref="BX21:BY21"/>
    <mergeCell ref="BZ21:CA21"/>
    <mergeCell ref="CD11:CE11"/>
    <mergeCell ref="CF19:CG19"/>
    <mergeCell ref="CZ21:DA21"/>
    <mergeCell ref="CH21:CI21"/>
    <mergeCell ref="CJ21:CK21"/>
    <mergeCell ref="CZ18:DA18"/>
    <mergeCell ref="CR6:CS6"/>
    <mergeCell ref="CJ6:CK6"/>
    <mergeCell ref="BX13:BY13"/>
    <mergeCell ref="DB18:DC18"/>
    <mergeCell ref="AV26:AW26"/>
    <mergeCell ref="AX26:AY26"/>
    <mergeCell ref="AZ26:BA26"/>
    <mergeCell ref="AT25:AU25"/>
    <mergeCell ref="AT28:AU28"/>
    <mergeCell ref="AV28:AW28"/>
    <mergeCell ref="AV32:AW32"/>
    <mergeCell ref="AX33:AY33"/>
    <mergeCell ref="AV35:AW35"/>
    <mergeCell ref="AX24:AY24"/>
    <mergeCell ref="AV24:AW24"/>
    <mergeCell ref="AJ19:AK19"/>
    <mergeCell ref="AL19:AM19"/>
    <mergeCell ref="AT13:AU13"/>
    <mergeCell ref="BF35:BG35"/>
    <mergeCell ref="BF34:BG34"/>
    <mergeCell ref="CV36:CW36"/>
    <mergeCell ref="CX36:CY36"/>
    <mergeCell ref="CV13:CW13"/>
    <mergeCell ref="CN14:CO14"/>
    <mergeCell ref="CP14:CQ14"/>
    <mergeCell ref="CD38:CE38"/>
    <mergeCell ref="DB17:DC17"/>
    <mergeCell ref="CN17:CO17"/>
    <mergeCell ref="CP17:CQ17"/>
    <mergeCell ref="CR17:CS17"/>
    <mergeCell ref="CL14:CM14"/>
    <mergeCell ref="CJ14:CK14"/>
    <mergeCell ref="CP9:CQ9"/>
    <mergeCell ref="CV15:CW15"/>
    <mergeCell ref="CZ12:DA12"/>
    <mergeCell ref="CV16:CW16"/>
    <mergeCell ref="CZ16:DA16"/>
    <mergeCell ref="DB13:DC13"/>
    <mergeCell ref="CR33:CS33"/>
    <mergeCell ref="CX15:CY15"/>
    <mergeCell ref="CZ15:DA15"/>
    <mergeCell ref="CP18:CQ18"/>
    <mergeCell ref="CZ17:DA17"/>
    <mergeCell ref="CX18:CY18"/>
    <mergeCell ref="CZ14:DA14"/>
    <mergeCell ref="CZ22:DA22"/>
    <mergeCell ref="DB21:DC21"/>
    <mergeCell ref="CZ23:DA23"/>
    <mergeCell ref="CZ24:DA24"/>
    <mergeCell ref="CX23:CY23"/>
    <mergeCell ref="CV18:CW18"/>
    <mergeCell ref="CZ33:DA33"/>
    <mergeCell ref="DB33:DC33"/>
    <mergeCell ref="CZ34:DA34"/>
    <mergeCell ref="DB34:DC34"/>
    <mergeCell ref="CJ25:CK25"/>
    <mergeCell ref="CL25:CM25"/>
    <mergeCell ref="CJ27:CK27"/>
    <mergeCell ref="DB27:DC27"/>
    <mergeCell ref="DB28:DC28"/>
    <mergeCell ref="CZ13:DA13"/>
    <mergeCell ref="CV12:CW12"/>
    <mergeCell ref="CX12:CY12"/>
    <mergeCell ref="CX14:CY14"/>
    <mergeCell ref="CP19:CQ19"/>
    <mergeCell ref="CP22:CQ22"/>
    <mergeCell ref="CP23:CQ23"/>
    <mergeCell ref="CP25:CQ25"/>
    <mergeCell ref="L28:M28"/>
    <mergeCell ref="AH34:AI34"/>
    <mergeCell ref="T34:U34"/>
    <mergeCell ref="AB19:AC19"/>
    <mergeCell ref="Z19:AA19"/>
    <mergeCell ref="AH25:AI25"/>
    <mergeCell ref="AL35:AM35"/>
    <mergeCell ref="AN35:AO35"/>
    <mergeCell ref="L9:M9"/>
    <mergeCell ref="N9:O9"/>
    <mergeCell ref="P9:Q9"/>
    <mergeCell ref="P11:Q11"/>
    <mergeCell ref="R11:S11"/>
    <mergeCell ref="T11:U11"/>
    <mergeCell ref="V11:W11"/>
    <mergeCell ref="X11:Y11"/>
    <mergeCell ref="Z11:AA11"/>
    <mergeCell ref="AB11:AC11"/>
    <mergeCell ref="AD11:AE11"/>
    <mergeCell ref="AB9:AC9"/>
    <mergeCell ref="AD9:AE9"/>
    <mergeCell ref="AV11:AW11"/>
    <mergeCell ref="R39:S39"/>
    <mergeCell ref="P39:Q39"/>
    <mergeCell ref="AH37:AI37"/>
    <mergeCell ref="AL34:AM34"/>
    <mergeCell ref="AD35:AE35"/>
    <mergeCell ref="AF35:AG35"/>
    <mergeCell ref="AH35:AI35"/>
    <mergeCell ref="AH36:AI36"/>
    <mergeCell ref="L33:M33"/>
    <mergeCell ref="L29:M29"/>
    <mergeCell ref="AT24:AU24"/>
    <mergeCell ref="AV36:AW36"/>
    <mergeCell ref="AN14:AO14"/>
    <mergeCell ref="AN17:AO17"/>
    <mergeCell ref="AR14:AS14"/>
    <mergeCell ref="Z9:AA9"/>
    <mergeCell ref="AB12:AC12"/>
    <mergeCell ref="AD12:AE12"/>
    <mergeCell ref="AF12:AG12"/>
    <mergeCell ref="AL21:AM21"/>
    <mergeCell ref="AJ21:AK21"/>
    <mergeCell ref="AD19:AE19"/>
    <mergeCell ref="AP37:AQ37"/>
    <mergeCell ref="AR37:AS37"/>
    <mergeCell ref="L39:M39"/>
    <mergeCell ref="V37:W37"/>
    <mergeCell ref="T35:U35"/>
    <mergeCell ref="V35:W35"/>
    <mergeCell ref="T33:U33"/>
    <mergeCell ref="Z24:AA24"/>
    <mergeCell ref="X24:Y24"/>
    <mergeCell ref="V24:W24"/>
    <mergeCell ref="T24:U24"/>
    <mergeCell ref="R35:S35"/>
    <mergeCell ref="T37:U37"/>
    <mergeCell ref="AH32:AI32"/>
    <mergeCell ref="AF32:AG32"/>
    <mergeCell ref="T29:U29"/>
    <mergeCell ref="AV33:AW33"/>
    <mergeCell ref="AD13:AE13"/>
    <mergeCell ref="AJ13:AK13"/>
    <mergeCell ref="AH12:AI12"/>
    <mergeCell ref="N29:O29"/>
    <mergeCell ref="AF29:AG29"/>
    <mergeCell ref="AH29:AI29"/>
    <mergeCell ref="R24:S24"/>
    <mergeCell ref="P24:Q24"/>
    <mergeCell ref="L13:M13"/>
    <mergeCell ref="L27:M27"/>
    <mergeCell ref="N27:O27"/>
    <mergeCell ref="P27:Q27"/>
    <mergeCell ref="R27:S27"/>
    <mergeCell ref="Z28:AA28"/>
    <mergeCell ref="X34:Y34"/>
    <mergeCell ref="Z34:AA34"/>
    <mergeCell ref="AB34:AC34"/>
    <mergeCell ref="AJ37:AK37"/>
    <mergeCell ref="AL37:AM37"/>
    <mergeCell ref="T14:U14"/>
    <mergeCell ref="T17:U17"/>
    <mergeCell ref="T27:U27"/>
    <mergeCell ref="T13:U13"/>
    <mergeCell ref="V13:W13"/>
    <mergeCell ref="X13:Y13"/>
    <mergeCell ref="V36:W36"/>
    <mergeCell ref="AL31:AM31"/>
    <mergeCell ref="AN18:AO18"/>
    <mergeCell ref="BN22:BO22"/>
    <mergeCell ref="AL32:AM32"/>
    <mergeCell ref="AN32:AO32"/>
    <mergeCell ref="AP32:AQ32"/>
    <mergeCell ref="AR32:AS32"/>
    <mergeCell ref="AT32:AU32"/>
    <mergeCell ref="L24:M24"/>
    <mergeCell ref="N37:O37"/>
    <mergeCell ref="R37:S37"/>
    <mergeCell ref="AT36:AU36"/>
    <mergeCell ref="L19:M19"/>
    <mergeCell ref="BH23:BI23"/>
    <mergeCell ref="V19:W19"/>
    <mergeCell ref="T19:U19"/>
    <mergeCell ref="R19:S19"/>
    <mergeCell ref="L14:M14"/>
    <mergeCell ref="AH31:AI31"/>
    <mergeCell ref="AR29:AS29"/>
    <mergeCell ref="AP29:AQ29"/>
    <mergeCell ref="AN29:AO29"/>
    <mergeCell ref="N33:O33"/>
    <mergeCell ref="V29:W29"/>
    <mergeCell ref="BJ26:BK26"/>
    <mergeCell ref="AX32:AY32"/>
    <mergeCell ref="BF36:BG36"/>
    <mergeCell ref="AN36:AO36"/>
    <mergeCell ref="AP36:AQ36"/>
    <mergeCell ref="AR36:AS36"/>
    <mergeCell ref="L22:M22"/>
    <mergeCell ref="AL33:AM33"/>
    <mergeCell ref="L21:M21"/>
    <mergeCell ref="AP21:AQ21"/>
    <mergeCell ref="AR21:AS21"/>
    <mergeCell ref="P22:Q22"/>
    <mergeCell ref="AF23:AG23"/>
    <mergeCell ref="P19:Q19"/>
    <mergeCell ref="AT22:AU22"/>
    <mergeCell ref="P29:Q29"/>
    <mergeCell ref="R29:S29"/>
    <mergeCell ref="BZ22:CA22"/>
    <mergeCell ref="AZ27:BA27"/>
    <mergeCell ref="BP25:BQ25"/>
    <mergeCell ref="BP23:BQ23"/>
    <mergeCell ref="BX23:BY23"/>
    <mergeCell ref="AX25:AY25"/>
    <mergeCell ref="N26:O26"/>
    <mergeCell ref="P26:Q26"/>
    <mergeCell ref="AL13:AM13"/>
    <mergeCell ref="AJ12:AK12"/>
    <mergeCell ref="AL12:AM12"/>
    <mergeCell ref="AF26:AG26"/>
    <mergeCell ref="AL22:AM22"/>
    <mergeCell ref="AF19:AG19"/>
    <mergeCell ref="AR26:AS26"/>
    <mergeCell ref="AR28:AS28"/>
    <mergeCell ref="AD16:AE16"/>
    <mergeCell ref="P25:Q25"/>
    <mergeCell ref="R25:S25"/>
    <mergeCell ref="N24:O24"/>
    <mergeCell ref="V25:W25"/>
    <mergeCell ref="X25:Y25"/>
    <mergeCell ref="AD21:AE21"/>
    <mergeCell ref="AF21:AG21"/>
    <mergeCell ref="AH21:AI21"/>
    <mergeCell ref="AJ23:AK23"/>
    <mergeCell ref="AL24:AM24"/>
    <mergeCell ref="AJ24:AK24"/>
    <mergeCell ref="AH24:AI24"/>
    <mergeCell ref="AF24:AG24"/>
    <mergeCell ref="AD24:AE24"/>
    <mergeCell ref="AB24:AC24"/>
    <mergeCell ref="V14:W14"/>
    <mergeCell ref="X14:Y14"/>
    <mergeCell ref="AB28:AC28"/>
    <mergeCell ref="AD28:AE28"/>
    <mergeCell ref="AF28:AG28"/>
    <mergeCell ref="AH28:AI28"/>
    <mergeCell ref="AF27:AG27"/>
    <mergeCell ref="AH27:AI27"/>
    <mergeCell ref="AJ27:AK27"/>
    <mergeCell ref="AL27:AM27"/>
    <mergeCell ref="AN22:AO22"/>
    <mergeCell ref="AP22:AQ22"/>
    <mergeCell ref="Z26:AA26"/>
    <mergeCell ref="AB26:AC26"/>
    <mergeCell ref="AB27:AC27"/>
    <mergeCell ref="AD27:AE27"/>
    <mergeCell ref="R12:S12"/>
    <mergeCell ref="N13:O13"/>
    <mergeCell ref="P13:Q13"/>
    <mergeCell ref="V12:W12"/>
    <mergeCell ref="N22:O22"/>
    <mergeCell ref="P14:Q14"/>
    <mergeCell ref="AL17:AM17"/>
    <mergeCell ref="AJ17:AK17"/>
    <mergeCell ref="T12:U12"/>
    <mergeCell ref="N28:O28"/>
    <mergeCell ref="P28:Q28"/>
    <mergeCell ref="AN21:AO21"/>
    <mergeCell ref="AN26:AO26"/>
    <mergeCell ref="AP26:AQ26"/>
    <mergeCell ref="R26:S26"/>
    <mergeCell ref="T26:U26"/>
    <mergeCell ref="BB28:BC28"/>
    <mergeCell ref="BD28:BE28"/>
    <mergeCell ref="BN18:BO18"/>
    <mergeCell ref="AH26:AI26"/>
    <mergeCell ref="BH32:BI32"/>
    <mergeCell ref="R22:S22"/>
    <mergeCell ref="T22:U22"/>
    <mergeCell ref="V22:W22"/>
    <mergeCell ref="X22:Y22"/>
    <mergeCell ref="Z22:AA22"/>
    <mergeCell ref="AB22:AC22"/>
    <mergeCell ref="AD22:AE22"/>
    <mergeCell ref="AF22:AG22"/>
    <mergeCell ref="X33:Y33"/>
    <mergeCell ref="AD25:AE25"/>
    <mergeCell ref="AF25:AG25"/>
    <mergeCell ref="BR33:BS33"/>
    <mergeCell ref="T32:U32"/>
    <mergeCell ref="R32:S32"/>
    <mergeCell ref="BR21:BS21"/>
    <mergeCell ref="Z25:AA25"/>
    <mergeCell ref="AB25:AC25"/>
    <mergeCell ref="AJ35:AK35"/>
    <mergeCell ref="AT34:AU34"/>
    <mergeCell ref="BJ31:BK31"/>
    <mergeCell ref="BB27:BC27"/>
    <mergeCell ref="BD27:BE27"/>
    <mergeCell ref="BF27:BG27"/>
    <mergeCell ref="BP27:BQ27"/>
    <mergeCell ref="AR24:AS24"/>
    <mergeCell ref="AP24:AQ24"/>
    <mergeCell ref="AN24:AO24"/>
    <mergeCell ref="AR31:AS31"/>
    <mergeCell ref="AX23:AY23"/>
    <mergeCell ref="BB21:BC21"/>
    <mergeCell ref="BL22:BM22"/>
    <mergeCell ref="AT21:AU21"/>
    <mergeCell ref="AT18:AU18"/>
    <mergeCell ref="V26:W26"/>
    <mergeCell ref="X26:Y26"/>
    <mergeCell ref="BF22:BG22"/>
    <mergeCell ref="BD22:BE22"/>
    <mergeCell ref="BB22:BC22"/>
    <mergeCell ref="BH22:BI22"/>
    <mergeCell ref="AZ21:BA21"/>
    <mergeCell ref="AZ25:BA25"/>
    <mergeCell ref="BB25:BC25"/>
    <mergeCell ref="AJ25:AK25"/>
    <mergeCell ref="AN19:AO19"/>
    <mergeCell ref="T25:U25"/>
    <mergeCell ref="AZ32:BA32"/>
    <mergeCell ref="AZ31:BA31"/>
    <mergeCell ref="BB31:BC31"/>
    <mergeCell ref="BD34:BE34"/>
    <mergeCell ref="BD35:BE35"/>
    <mergeCell ref="BB32:BC32"/>
    <mergeCell ref="AZ24:BA24"/>
    <mergeCell ref="AP28:AQ28"/>
    <mergeCell ref="AN33:AO33"/>
    <mergeCell ref="BF33:BG33"/>
    <mergeCell ref="BH33:BI33"/>
    <mergeCell ref="BD25:BE25"/>
    <mergeCell ref="BF25:BG25"/>
    <mergeCell ref="AT26:AU26"/>
    <mergeCell ref="CT23:CU23"/>
    <mergeCell ref="CV23:CW23"/>
    <mergeCell ref="BR23:BS23"/>
    <mergeCell ref="CT24:CU24"/>
    <mergeCell ref="CD24:CE24"/>
    <mergeCell ref="CF24:CG24"/>
    <mergeCell ref="BV23:BW23"/>
    <mergeCell ref="BX24:BY24"/>
    <mergeCell ref="BZ24:CA24"/>
    <mergeCell ref="BP37:BQ37"/>
    <mergeCell ref="CX26:CY26"/>
    <mergeCell ref="CD29:CE29"/>
    <mergeCell ref="BZ31:CA31"/>
    <mergeCell ref="BZ27:CA27"/>
    <mergeCell ref="CN27:CO27"/>
    <mergeCell ref="CD28:CE28"/>
    <mergeCell ref="BZ28:CA28"/>
    <mergeCell ref="CB28:CC28"/>
    <mergeCell ref="CX24:CY24"/>
    <mergeCell ref="CX32:CY32"/>
    <mergeCell ref="BR37:BS37"/>
    <mergeCell ref="BT37:BU37"/>
    <mergeCell ref="CB37:CC37"/>
    <mergeCell ref="BF31:BG31"/>
    <mergeCell ref="BH25:BI25"/>
    <mergeCell ref="BP26:BQ26"/>
    <mergeCell ref="BN26:BO26"/>
    <mergeCell ref="AZ33:BA33"/>
    <mergeCell ref="AZ35:BA35"/>
    <mergeCell ref="BB35:BC35"/>
    <mergeCell ref="BH28:BI28"/>
    <mergeCell ref="BN32:BO32"/>
    <mergeCell ref="BD31:BE31"/>
    <mergeCell ref="BF23:BG23"/>
    <mergeCell ref="BF24:BG24"/>
    <mergeCell ref="BD24:BE24"/>
    <mergeCell ref="BN35:BO35"/>
    <mergeCell ref="BJ36:BK36"/>
    <mergeCell ref="BL36:BM36"/>
    <mergeCell ref="BN36:BO36"/>
    <mergeCell ref="BP36:BQ36"/>
    <mergeCell ref="BP34:BQ34"/>
    <mergeCell ref="BJ34:BK34"/>
    <mergeCell ref="BH34:BI34"/>
    <mergeCell ref="BB34:BC34"/>
    <mergeCell ref="AZ34:BA34"/>
    <mergeCell ref="BH35:BI35"/>
    <mergeCell ref="CX33:CY33"/>
    <mergeCell ref="CP34:CQ34"/>
    <mergeCell ref="CL31:CM31"/>
    <mergeCell ref="CN31:CO31"/>
    <mergeCell ref="CP31:CQ31"/>
    <mergeCell ref="CR31:CS31"/>
    <mergeCell ref="CX31:CY31"/>
    <mergeCell ref="CV27:CW27"/>
    <mergeCell ref="CX27:CY27"/>
    <mergeCell ref="CV26:CW26"/>
    <mergeCell ref="CN36:CO36"/>
    <mergeCell ref="CP36:CQ36"/>
    <mergeCell ref="CR36:CS36"/>
    <mergeCell ref="CT36:CU36"/>
    <mergeCell ref="BZ23:CA23"/>
    <mergeCell ref="BV33:BW33"/>
    <mergeCell ref="BP33:BQ33"/>
    <mergeCell ref="CD39:CE39"/>
    <mergeCell ref="CJ28:CK28"/>
    <mergeCell ref="CL28:CM28"/>
    <mergeCell ref="CH26:CI26"/>
    <mergeCell ref="CD33:CE33"/>
    <mergeCell ref="BZ35:CA35"/>
    <mergeCell ref="CB35:CC35"/>
    <mergeCell ref="CD35:CE35"/>
    <mergeCell ref="CV33:CW33"/>
    <mergeCell ref="CP27:CQ27"/>
    <mergeCell ref="CV31:CW31"/>
    <mergeCell ref="AP18:AQ18"/>
    <mergeCell ref="BV22:BW22"/>
    <mergeCell ref="CL24:CM24"/>
    <mergeCell ref="CT26:CU26"/>
    <mergeCell ref="CP26:CQ26"/>
    <mergeCell ref="BV25:BW25"/>
    <mergeCell ref="BT31:BU31"/>
    <mergeCell ref="BV31:BW31"/>
    <mergeCell ref="BR31:BS31"/>
    <mergeCell ref="CD31:CE31"/>
    <mergeCell ref="CF31:CG31"/>
    <mergeCell ref="CH31:CI31"/>
    <mergeCell ref="BR22:BS22"/>
    <mergeCell ref="CL27:CM27"/>
    <mergeCell ref="CH24:CI24"/>
    <mergeCell ref="CJ24:CK24"/>
    <mergeCell ref="BR26:BS26"/>
    <mergeCell ref="BT25:BU25"/>
    <mergeCell ref="CR23:CS23"/>
    <mergeCell ref="CL21:CM21"/>
    <mergeCell ref="CN21:CO21"/>
    <mergeCell ref="CB21:CC21"/>
    <mergeCell ref="CN19:CO19"/>
    <mergeCell ref="BF18:BG18"/>
    <mergeCell ref="CR19:CS19"/>
    <mergeCell ref="CB18:CC18"/>
    <mergeCell ref="CJ31:CK31"/>
    <mergeCell ref="CT31:CU31"/>
    <mergeCell ref="CN18:CO18"/>
    <mergeCell ref="AR19:AS19"/>
    <mergeCell ref="BL25:BM25"/>
    <mergeCell ref="BJ25:BK25"/>
    <mergeCell ref="BN24:BO24"/>
    <mergeCell ref="BL24:BM24"/>
    <mergeCell ref="BJ24:BK24"/>
    <mergeCell ref="BJ22:BK22"/>
    <mergeCell ref="BL21:BM21"/>
    <mergeCell ref="BH21:BI21"/>
    <mergeCell ref="CT38:CU38"/>
    <mergeCell ref="CB31:CC31"/>
    <mergeCell ref="CV24:CW24"/>
    <mergeCell ref="CH32:CI32"/>
    <mergeCell ref="CJ32:CK32"/>
    <mergeCell ref="CL32:CM32"/>
    <mergeCell ref="CJ39:CK39"/>
    <mergeCell ref="CL39:CM39"/>
    <mergeCell ref="CN39:CO39"/>
    <mergeCell ref="CP39:CQ39"/>
    <mergeCell ref="CR39:CS39"/>
    <mergeCell ref="CV32:CW32"/>
    <mergeCell ref="CV38:CW38"/>
    <mergeCell ref="AV18:AW18"/>
    <mergeCell ref="AR34:AS34"/>
    <mergeCell ref="BB38:BC38"/>
    <mergeCell ref="A11:A18"/>
    <mergeCell ref="B11:B18"/>
    <mergeCell ref="C11:C18"/>
    <mergeCell ref="D11:D18"/>
    <mergeCell ref="E11:E18"/>
    <mergeCell ref="F11:F18"/>
    <mergeCell ref="G11:G18"/>
    <mergeCell ref="I11:I18"/>
    <mergeCell ref="J11:J18"/>
    <mergeCell ref="R9:S9"/>
    <mergeCell ref="T16:U16"/>
    <mergeCell ref="AH16:AI16"/>
    <mergeCell ref="Z17:AA17"/>
    <mergeCell ref="AB17:AC17"/>
    <mergeCell ref="AD17:AE17"/>
    <mergeCell ref="AF17:AG17"/>
    <mergeCell ref="AH17:AI17"/>
    <mergeCell ref="L11:M11"/>
    <mergeCell ref="N11:O11"/>
    <mergeCell ref="L12:M12"/>
    <mergeCell ref="N12:O12"/>
    <mergeCell ref="N14:O14"/>
    <mergeCell ref="AB14:AC14"/>
    <mergeCell ref="R14:S14"/>
    <mergeCell ref="N16:O16"/>
    <mergeCell ref="P16:Q16"/>
    <mergeCell ref="X16:Y16"/>
    <mergeCell ref="Z14:AA14"/>
    <mergeCell ref="T9:U9"/>
    <mergeCell ref="V9:W9"/>
    <mergeCell ref="X9:Y9"/>
    <mergeCell ref="Z13:AA13"/>
    <mergeCell ref="A31:A38"/>
    <mergeCell ref="B31:B38"/>
    <mergeCell ref="C31:C38"/>
    <mergeCell ref="D31:D38"/>
    <mergeCell ref="E31:E38"/>
    <mergeCell ref="F31:F38"/>
    <mergeCell ref="G31:G38"/>
    <mergeCell ref="I31:I38"/>
    <mergeCell ref="J31:J38"/>
    <mergeCell ref="L31:M31"/>
    <mergeCell ref="BB37:BC37"/>
    <mergeCell ref="A21:A28"/>
    <mergeCell ref="B21:B28"/>
    <mergeCell ref="C21:C28"/>
    <mergeCell ref="L26:M26"/>
    <mergeCell ref="AN25:AO25"/>
    <mergeCell ref="AL25:AM25"/>
    <mergeCell ref="AD23:AE23"/>
    <mergeCell ref="AB23:AC23"/>
    <mergeCell ref="Z23:AA23"/>
    <mergeCell ref="AL26:AM26"/>
    <mergeCell ref="AJ29:AK29"/>
    <mergeCell ref="AN28:AO28"/>
    <mergeCell ref="R13:S13"/>
    <mergeCell ref="AX18:AY18"/>
    <mergeCell ref="AR18:AS18"/>
    <mergeCell ref="AD32:AE32"/>
    <mergeCell ref="AV25:AW25"/>
    <mergeCell ref="AX21:AY21"/>
    <mergeCell ref="AV22:AW22"/>
    <mergeCell ref="AR22:AS22"/>
    <mergeCell ref="BN14:BO14"/>
    <mergeCell ref="AF11:AG11"/>
    <mergeCell ref="AH11:AI11"/>
    <mergeCell ref="AJ16:AK16"/>
    <mergeCell ref="AV17:AW17"/>
    <mergeCell ref="AX17:AY17"/>
    <mergeCell ref="AT16:AU16"/>
    <mergeCell ref="AR16:AS16"/>
    <mergeCell ref="AR13:AS13"/>
    <mergeCell ref="AZ15:BA15"/>
    <mergeCell ref="AL15:AM15"/>
    <mergeCell ref="AN15:AO15"/>
    <mergeCell ref="AP15:AQ15"/>
    <mergeCell ref="AR15:AS15"/>
    <mergeCell ref="N17:O17"/>
    <mergeCell ref="P17:Q17"/>
    <mergeCell ref="BJ15:BK15"/>
    <mergeCell ref="BD17:BE17"/>
    <mergeCell ref="BF16:BG16"/>
    <mergeCell ref="BJ16:BK16"/>
    <mergeCell ref="BH16:BI16"/>
    <mergeCell ref="R16:S16"/>
    <mergeCell ref="AZ16:BA16"/>
    <mergeCell ref="N18:O18"/>
    <mergeCell ref="P18:Q18"/>
    <mergeCell ref="R18:S18"/>
    <mergeCell ref="T18:U18"/>
    <mergeCell ref="V18:W18"/>
    <mergeCell ref="X18:Y18"/>
    <mergeCell ref="Z18:AA18"/>
    <mergeCell ref="BH17:BI17"/>
    <mergeCell ref="BD18:BE18"/>
    <mergeCell ref="T23:U23"/>
    <mergeCell ref="V23:W23"/>
    <mergeCell ref="X23:Y23"/>
    <mergeCell ref="N19:O19"/>
    <mergeCell ref="P12:Q12"/>
    <mergeCell ref="BF17:BG17"/>
    <mergeCell ref="AZ14:BA14"/>
    <mergeCell ref="BB14:BC14"/>
    <mergeCell ref="BD14:BE14"/>
    <mergeCell ref="BF14:BG14"/>
    <mergeCell ref="BH15:BI15"/>
    <mergeCell ref="BH12:BI12"/>
    <mergeCell ref="BF12:BG12"/>
    <mergeCell ref="BD12:BE12"/>
    <mergeCell ref="BB12:BC12"/>
    <mergeCell ref="AL16:AM16"/>
    <mergeCell ref="AN16:AO16"/>
    <mergeCell ref="AP16:AQ16"/>
    <mergeCell ref="AD14:AE14"/>
    <mergeCell ref="AL11:AM11"/>
    <mergeCell ref="AX13:AY13"/>
    <mergeCell ref="AX11:AY11"/>
    <mergeCell ref="AV14:AW14"/>
    <mergeCell ref="AX14:AY14"/>
    <mergeCell ref="AF13:AG13"/>
    <mergeCell ref="AH13:AI13"/>
    <mergeCell ref="AF14:AG14"/>
    <mergeCell ref="AH14:AI14"/>
    <mergeCell ref="AJ14:AK14"/>
    <mergeCell ref="AL14:AM14"/>
    <mergeCell ref="AV12:AW12"/>
    <mergeCell ref="BN13:BO13"/>
    <mergeCell ref="N31:O31"/>
    <mergeCell ref="P31:Q31"/>
    <mergeCell ref="R31:S31"/>
    <mergeCell ref="T31:U31"/>
    <mergeCell ref="V31:W31"/>
    <mergeCell ref="X31:Y31"/>
    <mergeCell ref="Z31:AA31"/>
    <mergeCell ref="AB31:AC31"/>
    <mergeCell ref="AD31:AE31"/>
    <mergeCell ref="AF31:AG31"/>
    <mergeCell ref="BN23:BO23"/>
    <mergeCell ref="BL23:BM23"/>
    <mergeCell ref="AR25:AS25"/>
    <mergeCell ref="AP25:AQ25"/>
    <mergeCell ref="BP32:BQ32"/>
    <mergeCell ref="BP31:BQ31"/>
    <mergeCell ref="CT22:CU22"/>
    <mergeCell ref="CF34:CG34"/>
    <mergeCell ref="BN33:BO33"/>
    <mergeCell ref="CP21:CQ21"/>
    <mergeCell ref="CB24:CC24"/>
    <mergeCell ref="BB33:BC33"/>
    <mergeCell ref="BD33:BE33"/>
    <mergeCell ref="CF21:CG21"/>
    <mergeCell ref="BX25:BY25"/>
    <mergeCell ref="CF25:CG25"/>
    <mergeCell ref="BP22:BQ22"/>
    <mergeCell ref="CT33:CU33"/>
    <mergeCell ref="CF39:CG39"/>
    <mergeCell ref="CH39:CI39"/>
    <mergeCell ref="CL34:CM34"/>
    <mergeCell ref="BR34:BS34"/>
    <mergeCell ref="AX34:AY34"/>
    <mergeCell ref="BP28:BQ28"/>
    <mergeCell ref="BJ33:BK33"/>
    <mergeCell ref="AP33:AQ33"/>
    <mergeCell ref="AR33:AS33"/>
    <mergeCell ref="BV26:BW26"/>
    <mergeCell ref="BX26:BY26"/>
    <mergeCell ref="BZ26:CA26"/>
    <mergeCell ref="CB26:CC26"/>
    <mergeCell ref="CJ26:CK26"/>
    <mergeCell ref="CL26:CM26"/>
    <mergeCell ref="BZ25:CA25"/>
    <mergeCell ref="CB25:CC25"/>
    <mergeCell ref="BV24:BW24"/>
    <mergeCell ref="CF26:CG26"/>
    <mergeCell ref="CN26:CO26"/>
    <mergeCell ref="BT38:BU38"/>
    <mergeCell ref="BV38:BW38"/>
    <mergeCell ref="BX38:BY38"/>
    <mergeCell ref="CD37:CE37"/>
    <mergeCell ref="BL37:BM37"/>
    <mergeCell ref="CR38:CS38"/>
    <mergeCell ref="BZ38:CA38"/>
    <mergeCell ref="BJ38:BK38"/>
    <mergeCell ref="BL38:BM38"/>
    <mergeCell ref="BN38:BO38"/>
    <mergeCell ref="BT34:BU34"/>
    <mergeCell ref="BV34:BW34"/>
    <mergeCell ref="BX34:BY34"/>
    <mergeCell ref="BZ34:CA34"/>
    <mergeCell ref="CB34:CC34"/>
    <mergeCell ref="CL36:CM36"/>
    <mergeCell ref="DB24:DC24"/>
    <mergeCell ref="AN31:AO31"/>
    <mergeCell ref="CT28:CU28"/>
    <mergeCell ref="CV28:CW28"/>
    <mergeCell ref="CD27:CE27"/>
    <mergeCell ref="BH27:BI27"/>
    <mergeCell ref="T28:U28"/>
    <mergeCell ref="BF28:BG28"/>
    <mergeCell ref="X28:Y28"/>
    <mergeCell ref="CZ31:DA31"/>
    <mergeCell ref="CX38:CY38"/>
    <mergeCell ref="CZ38:DA38"/>
    <mergeCell ref="AN27:AO27"/>
    <mergeCell ref="AP27:AQ27"/>
    <mergeCell ref="AR27:AS27"/>
    <mergeCell ref="AT27:AU27"/>
    <mergeCell ref="AV27:AW27"/>
    <mergeCell ref="AX27:AY27"/>
    <mergeCell ref="AL23:AM23"/>
    <mergeCell ref="AN23:AO23"/>
    <mergeCell ref="AP23:AQ23"/>
    <mergeCell ref="AR23:AS23"/>
    <mergeCell ref="AT23:AU23"/>
    <mergeCell ref="AH38:AI38"/>
    <mergeCell ref="AJ38:AK38"/>
    <mergeCell ref="AL38:AM38"/>
    <mergeCell ref="AN38:AO38"/>
    <mergeCell ref="AP38:AQ38"/>
    <mergeCell ref="AR38:AS38"/>
    <mergeCell ref="AT38:AU38"/>
    <mergeCell ref="CB36:CC36"/>
    <mergeCell ref="CD36:CE36"/>
    <mergeCell ref="CF36:CG36"/>
    <mergeCell ref="CN24:CO24"/>
    <mergeCell ref="CP24:CQ24"/>
    <mergeCell ref="CR24:CS24"/>
    <mergeCell ref="CH38:CI38"/>
    <mergeCell ref="CJ38:CK38"/>
    <mergeCell ref="CN25:CO25"/>
    <mergeCell ref="BX36:BY36"/>
    <mergeCell ref="CX28:CY28"/>
    <mergeCell ref="BV35:BW35"/>
    <mergeCell ref="CJ37:CK37"/>
    <mergeCell ref="BN25:BO25"/>
    <mergeCell ref="AH23:AI23"/>
    <mergeCell ref="BR32:BS32"/>
    <mergeCell ref="BT32:BU32"/>
    <mergeCell ref="BV32:BW32"/>
    <mergeCell ref="BX32:BY32"/>
    <mergeCell ref="BZ32:CA32"/>
    <mergeCell ref="CB32:CC32"/>
    <mergeCell ref="CD32:CE32"/>
    <mergeCell ref="CF32:CG32"/>
    <mergeCell ref="BD38:BE38"/>
    <mergeCell ref="BR35:BS35"/>
    <mergeCell ref="BT35:BU35"/>
    <mergeCell ref="BD32:BE32"/>
    <mergeCell ref="BF32:BG32"/>
    <mergeCell ref="CP33:CQ33"/>
    <mergeCell ref="CH34:CI34"/>
    <mergeCell ref="CT27:CU27"/>
    <mergeCell ref="CH27:CI27"/>
    <mergeCell ref="CR26:CS26"/>
    <mergeCell ref="CB27:CC27"/>
    <mergeCell ref="L38:M38"/>
    <mergeCell ref="N38:O38"/>
    <mergeCell ref="P38:Q38"/>
    <mergeCell ref="R38:S38"/>
    <mergeCell ref="T38:U38"/>
    <mergeCell ref="N35:O35"/>
    <mergeCell ref="L36:M36"/>
    <mergeCell ref="N36:O36"/>
    <mergeCell ref="P36:Q36"/>
    <mergeCell ref="R36:S36"/>
    <mergeCell ref="L35:M35"/>
    <mergeCell ref="CN34:CO34"/>
    <mergeCell ref="CN32:CO32"/>
    <mergeCell ref="CP32:CQ32"/>
    <mergeCell ref="BX33:BY33"/>
    <mergeCell ref="BZ33:CA33"/>
    <mergeCell ref="CB33:CC33"/>
    <mergeCell ref="CJ35:CK35"/>
    <mergeCell ref="CP35:CQ35"/>
    <mergeCell ref="CR35:CS35"/>
    <mergeCell ref="BP38:BQ38"/>
    <mergeCell ref="BR38:BS38"/>
    <mergeCell ref="BH31:BI31"/>
    <mergeCell ref="CF33:CG33"/>
    <mergeCell ref="CH33:CI33"/>
    <mergeCell ref="CD34:CE34"/>
    <mergeCell ref="I21:I28"/>
    <mergeCell ref="J21:J28"/>
    <mergeCell ref="L23:M23"/>
    <mergeCell ref="N23:O23"/>
    <mergeCell ref="P23:Q23"/>
    <mergeCell ref="R23:S23"/>
    <mergeCell ref="N21:O21"/>
    <mergeCell ref="P21:Q21"/>
    <mergeCell ref="R21:S21"/>
    <mergeCell ref="T21:U21"/>
    <mergeCell ref="V21:W21"/>
    <mergeCell ref="X21:Y21"/>
    <mergeCell ref="Z21:AA21"/>
    <mergeCell ref="AB21:AC21"/>
    <mergeCell ref="CL38:CM38"/>
    <mergeCell ref="CN38:CO38"/>
    <mergeCell ref="CP38:CQ38"/>
    <mergeCell ref="R28:S28"/>
    <mergeCell ref="L25:M25"/>
    <mergeCell ref="N25:O25"/>
    <mergeCell ref="AV38:AW38"/>
    <mergeCell ref="AX38:AY38"/>
    <mergeCell ref="CJ23:CK23"/>
    <mergeCell ref="CL23:CM23"/>
    <mergeCell ref="CB38:CC38"/>
    <mergeCell ref="BV37:BW37"/>
    <mergeCell ref="BX37:BY37"/>
    <mergeCell ref="BZ37:CA37"/>
    <mergeCell ref="CF29:CG29"/>
    <mergeCell ref="CL33:CM33"/>
    <mergeCell ref="CN33:CO33"/>
    <mergeCell ref="AX36:AY36"/>
    <mergeCell ref="AZ36:BA36"/>
    <mergeCell ref="BB36:BC36"/>
    <mergeCell ref="BR36:BS36"/>
    <mergeCell ref="BT36:BU36"/>
    <mergeCell ref="BV36:BW36"/>
    <mergeCell ref="AZ38:BA38"/>
    <mergeCell ref="CR32:CS32"/>
    <mergeCell ref="CT32:CU32"/>
    <mergeCell ref="CJ34:CK34"/>
    <mergeCell ref="BF37:BG37"/>
    <mergeCell ref="BF38:BG38"/>
    <mergeCell ref="BH38:BI38"/>
    <mergeCell ref="BL28:BM28"/>
    <mergeCell ref="BN28:BO28"/>
    <mergeCell ref="BL35:BM35"/>
    <mergeCell ref="BJ35:BK35"/>
    <mergeCell ref="BD36:BE36"/>
    <mergeCell ref="BD37:BE37"/>
    <mergeCell ref="BH36:BI36"/>
    <mergeCell ref="BT26:BU26"/>
    <mergeCell ref="BX27:BY27"/>
    <mergeCell ref="BL34:BM34"/>
    <mergeCell ref="CH29:CI29"/>
    <mergeCell ref="CJ29:CK29"/>
    <mergeCell ref="CL29:CM29"/>
    <mergeCell ref="CN29:CO29"/>
    <mergeCell ref="CP29:CQ29"/>
    <mergeCell ref="CR29:CS29"/>
    <mergeCell ref="BR27:BS27"/>
    <mergeCell ref="BV28:BW28"/>
    <mergeCell ref="CZ36:DA36"/>
    <mergeCell ref="CF37:CG37"/>
    <mergeCell ref="BX31:BY31"/>
    <mergeCell ref="CF28:CG28"/>
    <mergeCell ref="BX28:BY28"/>
    <mergeCell ref="CZ32:DA32"/>
    <mergeCell ref="DB32:DC32"/>
    <mergeCell ref="CL37:CM37"/>
    <mergeCell ref="CN37:CO37"/>
    <mergeCell ref="CP37:CQ37"/>
    <mergeCell ref="CR37:CS37"/>
    <mergeCell ref="CT37:CU37"/>
    <mergeCell ref="CV37:CW37"/>
    <mergeCell ref="CX37:CY37"/>
    <mergeCell ref="CZ37:DA37"/>
    <mergeCell ref="DB37:DC37"/>
    <mergeCell ref="CF35:CG35"/>
    <mergeCell ref="CH35:CI35"/>
    <mergeCell ref="CR34:CS34"/>
    <mergeCell ref="CT34:CU34"/>
    <mergeCell ref="CV34:CW34"/>
    <mergeCell ref="CX34:CY34"/>
    <mergeCell ref="CH36:CI36"/>
    <mergeCell ref="CJ36:CK36"/>
    <mergeCell ref="CV35:CW35"/>
    <mergeCell ref="CX35:CY35"/>
    <mergeCell ref="CZ35:DA35"/>
    <mergeCell ref="DB35:DC35"/>
    <mergeCell ref="CJ33:CK33"/>
    <mergeCell ref="CH37:CI37"/>
    <mergeCell ref="BL26:BM26"/>
    <mergeCell ref="CT35:CU35"/>
    <mergeCell ref="DB36:DC36"/>
    <mergeCell ref="BJ28:BK28"/>
    <mergeCell ref="BL27:BM27"/>
    <mergeCell ref="CF38:CG38"/>
    <mergeCell ref="BZ36:CA36"/>
    <mergeCell ref="BV27:BW27"/>
    <mergeCell ref="BT27:BU27"/>
    <mergeCell ref="BN31:BO31"/>
    <mergeCell ref="A77:A84"/>
    <mergeCell ref="B77:B84"/>
    <mergeCell ref="C77:C84"/>
    <mergeCell ref="D77:D84"/>
    <mergeCell ref="E77:E84"/>
    <mergeCell ref="F77:F84"/>
    <mergeCell ref="G77:G84"/>
    <mergeCell ref="I77:I84"/>
    <mergeCell ref="J77:J84"/>
    <mergeCell ref="BF77:BG77"/>
    <mergeCell ref="BH77:BI77"/>
    <mergeCell ref="BJ77:BK77"/>
    <mergeCell ref="BL77:BM77"/>
    <mergeCell ref="BN77:BO77"/>
    <mergeCell ref="BP77:BQ77"/>
    <mergeCell ref="BR77:BS77"/>
    <mergeCell ref="BT77:BU77"/>
    <mergeCell ref="BV77:BW77"/>
    <mergeCell ref="BX77:BY77"/>
    <mergeCell ref="BZ77:CA77"/>
    <mergeCell ref="CB77:CC77"/>
    <mergeCell ref="CD77:CE77"/>
    <mergeCell ref="CF77:CG77"/>
    <mergeCell ref="CH77:CI77"/>
    <mergeCell ref="CJ77:CK77"/>
    <mergeCell ref="CL77:CM77"/>
    <mergeCell ref="CN77:CO77"/>
    <mergeCell ref="CP77:CQ77"/>
    <mergeCell ref="CR77:CS77"/>
    <mergeCell ref="CT77:CU77"/>
    <mergeCell ref="CV77:CW77"/>
    <mergeCell ref="AX77:AY77"/>
    <mergeCell ref="P78:Q78"/>
    <mergeCell ref="R78:S78"/>
    <mergeCell ref="T78:U78"/>
    <mergeCell ref="V78:W78"/>
    <mergeCell ref="X78:Y78"/>
    <mergeCell ref="Z78:AA78"/>
    <mergeCell ref="AB78:AC78"/>
    <mergeCell ref="AF78:AG78"/>
    <mergeCell ref="AH78:AI78"/>
    <mergeCell ref="AJ78:AK78"/>
    <mergeCell ref="AL78:AM78"/>
    <mergeCell ref="AN78:AO78"/>
    <mergeCell ref="AP78:AQ78"/>
    <mergeCell ref="AR78:AS78"/>
    <mergeCell ref="AT78:AU78"/>
    <mergeCell ref="AV78:AW78"/>
    <mergeCell ref="AX78:AY78"/>
    <mergeCell ref="AX79:AY79"/>
    <mergeCell ref="AV79:AW79"/>
    <mergeCell ref="AT79:AU79"/>
    <mergeCell ref="L80:M80"/>
    <mergeCell ref="AT80:AU80"/>
    <mergeCell ref="N82:O82"/>
    <mergeCell ref="AX80:AY80"/>
    <mergeCell ref="AV80:AW80"/>
    <mergeCell ref="AT82:AU82"/>
    <mergeCell ref="AV82:AW82"/>
    <mergeCell ref="AX82:AY82"/>
    <mergeCell ref="AZ82:BA82"/>
    <mergeCell ref="BB82:BC82"/>
    <mergeCell ref="BD82:BE82"/>
    <mergeCell ref="N77:O77"/>
    <mergeCell ref="BX82:BY82"/>
    <mergeCell ref="BZ83:CA83"/>
    <mergeCell ref="AN83:AO83"/>
    <mergeCell ref="AL83:AM83"/>
    <mergeCell ref="AJ83:AK83"/>
    <mergeCell ref="AH83:AI83"/>
    <mergeCell ref="AF83:AG83"/>
    <mergeCell ref="AD83:AE83"/>
    <mergeCell ref="AB83:AC83"/>
    <mergeCell ref="AZ78:BA78"/>
    <mergeCell ref="BB78:BC78"/>
    <mergeCell ref="BD78:BE78"/>
    <mergeCell ref="BF78:BG78"/>
    <mergeCell ref="BH78:BI78"/>
    <mergeCell ref="BJ78:BK78"/>
    <mergeCell ref="BL78:BM78"/>
    <mergeCell ref="BN78:BO78"/>
    <mergeCell ref="BP78:BQ78"/>
    <mergeCell ref="BR78:BS78"/>
    <mergeCell ref="BT78:BU78"/>
    <mergeCell ref="BV78:BW78"/>
    <mergeCell ref="BL79:BM79"/>
    <mergeCell ref="BJ79:BK79"/>
    <mergeCell ref="BH79:BI79"/>
    <mergeCell ref="BF79:BG79"/>
    <mergeCell ref="BD79:BE79"/>
    <mergeCell ref="BB79:BC79"/>
    <mergeCell ref="AZ79:BA79"/>
    <mergeCell ref="BN79:BO79"/>
    <mergeCell ref="BD80:BE80"/>
    <mergeCell ref="BB80:BC80"/>
    <mergeCell ref="AZ80:BA80"/>
    <mergeCell ref="CL78:CM78"/>
    <mergeCell ref="BF82:BG82"/>
    <mergeCell ref="BH82:BI82"/>
    <mergeCell ref="BJ82:BK82"/>
    <mergeCell ref="BL82:BM82"/>
    <mergeCell ref="BN82:BO82"/>
    <mergeCell ref="BP82:BQ82"/>
    <mergeCell ref="BR82:BS82"/>
    <mergeCell ref="BT82:BU82"/>
    <mergeCell ref="BV82:BW82"/>
    <mergeCell ref="BR80:BS80"/>
    <mergeCell ref="BT80:BU80"/>
    <mergeCell ref="BV80:BW80"/>
    <mergeCell ref="BX80:BY80"/>
    <mergeCell ref="BZ80:CA80"/>
    <mergeCell ref="CB80:CC80"/>
    <mergeCell ref="AX81:AY81"/>
    <mergeCell ref="AZ81:BA81"/>
    <mergeCell ref="BB81:BC81"/>
    <mergeCell ref="BD81:BE81"/>
    <mergeCell ref="BF81:BG81"/>
    <mergeCell ref="BH81:BI81"/>
    <mergeCell ref="BJ81:BK81"/>
    <mergeCell ref="BL81:BM81"/>
    <mergeCell ref="BN81:BO81"/>
    <mergeCell ref="BP81:BQ81"/>
    <mergeCell ref="BR81:BS81"/>
    <mergeCell ref="BT81:BU81"/>
    <mergeCell ref="BV81:BW81"/>
    <mergeCell ref="BX81:BY81"/>
    <mergeCell ref="L82:M82"/>
    <mergeCell ref="Z83:AA83"/>
    <mergeCell ref="X83:Y83"/>
    <mergeCell ref="V83:W83"/>
    <mergeCell ref="T83:U83"/>
    <mergeCell ref="R83:S83"/>
    <mergeCell ref="P83:Q83"/>
    <mergeCell ref="N83:O83"/>
    <mergeCell ref="L83:M83"/>
    <mergeCell ref="T82:U82"/>
    <mergeCell ref="V82:W82"/>
    <mergeCell ref="X82:Y82"/>
    <mergeCell ref="Z82:AA82"/>
    <mergeCell ref="AB82:AC82"/>
    <mergeCell ref="AD82:AE82"/>
    <mergeCell ref="AF82:AG82"/>
    <mergeCell ref="AH82:AI82"/>
    <mergeCell ref="AJ82:AK82"/>
    <mergeCell ref="BP79:BQ79"/>
    <mergeCell ref="AJ80:AK80"/>
    <mergeCell ref="AH80:AI80"/>
    <mergeCell ref="AF80:AG80"/>
    <mergeCell ref="AD80:AE80"/>
    <mergeCell ref="AB80:AC80"/>
    <mergeCell ref="Z80:AA80"/>
    <mergeCell ref="X80:Y80"/>
    <mergeCell ref="V80:W80"/>
    <mergeCell ref="T80:U80"/>
    <mergeCell ref="R80:S80"/>
    <mergeCell ref="P80:Q80"/>
    <mergeCell ref="N80:O80"/>
    <mergeCell ref="AL82:AM82"/>
    <mergeCell ref="AN82:AO82"/>
    <mergeCell ref="AP82:AQ82"/>
    <mergeCell ref="AR82:AS82"/>
    <mergeCell ref="AR80:AS80"/>
    <mergeCell ref="AP80:AQ80"/>
    <mergeCell ref="AN80:AO80"/>
    <mergeCell ref="AL80:AM80"/>
    <mergeCell ref="BF80:BG80"/>
    <mergeCell ref="BH80:BI80"/>
    <mergeCell ref="BJ80:BK80"/>
    <mergeCell ref="BL80:BM80"/>
    <mergeCell ref="BN80:BO80"/>
    <mergeCell ref="BP80:BQ80"/>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AV81:AW81"/>
    <mergeCell ref="CZ81:DA81"/>
    <mergeCell ref="DB81:DC81"/>
    <mergeCell ref="BZ82:CA82"/>
    <mergeCell ref="CB82:CC82"/>
    <mergeCell ref="CD82:CE82"/>
    <mergeCell ref="CF82:CG82"/>
    <mergeCell ref="CH82:CI82"/>
    <mergeCell ref="CJ82:CK82"/>
    <mergeCell ref="CL82:CM82"/>
    <mergeCell ref="CN82:CO82"/>
    <mergeCell ref="CP82:CQ82"/>
    <mergeCell ref="CR82:CS82"/>
    <mergeCell ref="CT82:CU82"/>
    <mergeCell ref="CV82:CW82"/>
    <mergeCell ref="CX82:CY82"/>
    <mergeCell ref="CZ82:DA82"/>
    <mergeCell ref="DB82:DC82"/>
    <mergeCell ref="CP83:CQ83"/>
    <mergeCell ref="CR83:CS83"/>
    <mergeCell ref="CT83:CU83"/>
    <mergeCell ref="CV83:CW83"/>
    <mergeCell ref="CX83:CY83"/>
    <mergeCell ref="CZ83:DA83"/>
    <mergeCell ref="DB83:DC83"/>
    <mergeCell ref="BZ81:CA81"/>
    <mergeCell ref="CB81:CC81"/>
    <mergeCell ref="CD81:CE81"/>
    <mergeCell ref="CF81:CG81"/>
    <mergeCell ref="CH81:CI81"/>
    <mergeCell ref="CJ81:CK81"/>
    <mergeCell ref="CF83:CG83"/>
    <mergeCell ref="CH83:CI83"/>
    <mergeCell ref="CD83:CE83"/>
    <mergeCell ref="CL81:CM81"/>
    <mergeCell ref="CN81:CO81"/>
    <mergeCell ref="CP81:CQ81"/>
    <mergeCell ref="CR81:CS81"/>
    <mergeCell ref="CT81:CU81"/>
    <mergeCell ref="CV81:CW81"/>
    <mergeCell ref="CX81:CY81"/>
    <mergeCell ref="CB83:CC83"/>
    <mergeCell ref="BR84:BS84"/>
    <mergeCell ref="BT84:BU84"/>
    <mergeCell ref="BV84:BW84"/>
    <mergeCell ref="BX84:BY84"/>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AR83:AS83"/>
    <mergeCell ref="AP83:AQ83"/>
    <mergeCell ref="BX83:BY83"/>
    <mergeCell ref="BZ84:CA84"/>
    <mergeCell ref="CB84:CC84"/>
    <mergeCell ref="CD84:CE84"/>
    <mergeCell ref="CF84:CG84"/>
    <mergeCell ref="CH84:CI84"/>
    <mergeCell ref="CJ84:CK84"/>
    <mergeCell ref="CL84:CM84"/>
    <mergeCell ref="CN84:CO84"/>
    <mergeCell ref="CP84:CQ84"/>
    <mergeCell ref="CR84:CS84"/>
    <mergeCell ref="CT84:CU84"/>
    <mergeCell ref="BP84:BQ84"/>
    <mergeCell ref="CZ84:DA84"/>
    <mergeCell ref="DB84:DC84"/>
    <mergeCell ref="CD85:CE85"/>
    <mergeCell ref="CF85:CG85"/>
    <mergeCell ref="CH85:CI85"/>
    <mergeCell ref="CJ85:CK85"/>
    <mergeCell ref="CL85:CM85"/>
    <mergeCell ref="CN85:CO85"/>
    <mergeCell ref="CP85:CQ85"/>
    <mergeCell ref="CR85:CS85"/>
    <mergeCell ref="A86:A93"/>
    <mergeCell ref="B86:B93"/>
    <mergeCell ref="C86:C93"/>
    <mergeCell ref="D86:D93"/>
    <mergeCell ref="E86:E93"/>
    <mergeCell ref="F86:F93"/>
    <mergeCell ref="G86:G93"/>
    <mergeCell ref="I86:I93"/>
    <mergeCell ref="J86:J93"/>
    <mergeCell ref="AF87:AG87"/>
    <mergeCell ref="AH87:AI87"/>
    <mergeCell ref="AJ87:AK87"/>
    <mergeCell ref="AL87:AM87"/>
    <mergeCell ref="AN87:AO87"/>
    <mergeCell ref="AP87:AQ87"/>
    <mergeCell ref="AR87:AS87"/>
    <mergeCell ref="AT87:AU87"/>
    <mergeCell ref="AV87:AW87"/>
    <mergeCell ref="AX87:AY87"/>
    <mergeCell ref="AZ87:BA87"/>
    <mergeCell ref="BB87:BC87"/>
    <mergeCell ref="BD87:BE87"/>
    <mergeCell ref="BF87:BG87"/>
    <mergeCell ref="BH87:BI87"/>
    <mergeCell ref="BJ87:BK87"/>
    <mergeCell ref="BL87:BM87"/>
    <mergeCell ref="BN87:BO87"/>
    <mergeCell ref="BP87:BQ87"/>
    <mergeCell ref="BR87:BS87"/>
    <mergeCell ref="BT87:BU87"/>
    <mergeCell ref="BV87:BW87"/>
    <mergeCell ref="BX87:BY87"/>
    <mergeCell ref="CD88:CE88"/>
    <mergeCell ref="CF88:CG88"/>
    <mergeCell ref="CH88:CI88"/>
    <mergeCell ref="CJ88:CK88"/>
    <mergeCell ref="CL88:CM88"/>
    <mergeCell ref="CN88:CO88"/>
    <mergeCell ref="CP88:CQ88"/>
    <mergeCell ref="CR88:CS88"/>
    <mergeCell ref="CT88:CU88"/>
    <mergeCell ref="BR86:BS86"/>
    <mergeCell ref="BT86:BU86"/>
    <mergeCell ref="BV86:BW86"/>
    <mergeCell ref="BX86:BY86"/>
    <mergeCell ref="BZ86:CA86"/>
    <mergeCell ref="CB86:CC86"/>
    <mergeCell ref="CD86:CE86"/>
    <mergeCell ref="CF86:CG86"/>
    <mergeCell ref="CH86:CI86"/>
    <mergeCell ref="CJ86:CK86"/>
    <mergeCell ref="CL86:CM86"/>
    <mergeCell ref="CN86:CO86"/>
    <mergeCell ref="CP86:CQ86"/>
    <mergeCell ref="CT86:CU86"/>
    <mergeCell ref="CV86:CW86"/>
    <mergeCell ref="CX86:CY86"/>
    <mergeCell ref="CZ86:DA86"/>
    <mergeCell ref="DB86:DC86"/>
    <mergeCell ref="BZ87:CA87"/>
    <mergeCell ref="CB87:CC87"/>
    <mergeCell ref="CD87:CE87"/>
    <mergeCell ref="CF87:CG87"/>
    <mergeCell ref="CH87:CI87"/>
    <mergeCell ref="CJ87:CK87"/>
    <mergeCell ref="CX87:CY87"/>
    <mergeCell ref="CL87:CM87"/>
    <mergeCell ref="CN87:CO87"/>
    <mergeCell ref="CP87:CQ87"/>
    <mergeCell ref="CR87:CS87"/>
    <mergeCell ref="CT87:CU87"/>
    <mergeCell ref="CV87:CW87"/>
    <mergeCell ref="CZ87:DA87"/>
    <mergeCell ref="DB87:DC87"/>
    <mergeCell ref="BZ89:CA89"/>
    <mergeCell ref="CB89:CC89"/>
    <mergeCell ref="CD89:CE89"/>
    <mergeCell ref="CF89:CG89"/>
    <mergeCell ref="CH89:CI89"/>
    <mergeCell ref="CJ89:CK89"/>
    <mergeCell ref="CL89:CM89"/>
    <mergeCell ref="CN89:CO89"/>
    <mergeCell ref="CP89:CQ89"/>
    <mergeCell ref="CR89:CS89"/>
    <mergeCell ref="CT89:CU89"/>
    <mergeCell ref="CV89:CW89"/>
    <mergeCell ref="CX89:CY89"/>
    <mergeCell ref="CZ89:DA89"/>
    <mergeCell ref="DB89:DC89"/>
    <mergeCell ref="BR90:BS90"/>
    <mergeCell ref="BT90:BU90"/>
    <mergeCell ref="BV90:BW90"/>
    <mergeCell ref="BX90:BY90"/>
    <mergeCell ref="BZ90:CA90"/>
    <mergeCell ref="CB90:CC90"/>
    <mergeCell ref="CD90:CE90"/>
    <mergeCell ref="CF90:CG90"/>
    <mergeCell ref="CH90:CI90"/>
    <mergeCell ref="L88:M88"/>
    <mergeCell ref="N88:O88"/>
    <mergeCell ref="CJ90:CK90"/>
    <mergeCell ref="CL90:CM90"/>
    <mergeCell ref="CN90:CO90"/>
    <mergeCell ref="CP90:CQ90"/>
    <mergeCell ref="CR90:CS90"/>
    <mergeCell ref="CT90:CU90"/>
    <mergeCell ref="CV90:CW90"/>
    <mergeCell ref="CX90:CY90"/>
    <mergeCell ref="CZ90:DA90"/>
    <mergeCell ref="DB90:DC90"/>
    <mergeCell ref="L89:M89"/>
    <mergeCell ref="BF89:BG89"/>
    <mergeCell ref="BH89:BI89"/>
    <mergeCell ref="BJ89:BK89"/>
    <mergeCell ref="BL89:BM89"/>
    <mergeCell ref="BN89:BO89"/>
    <mergeCell ref="BP89:BQ89"/>
    <mergeCell ref="BR89:BS89"/>
    <mergeCell ref="BT89:BU89"/>
    <mergeCell ref="BV89:BW89"/>
    <mergeCell ref="BX89:BY89"/>
    <mergeCell ref="CV88:CW88"/>
    <mergeCell ref="CX88:CY88"/>
    <mergeCell ref="CZ88:DA88"/>
    <mergeCell ref="DB88:DC88"/>
    <mergeCell ref="BR88:BS88"/>
    <mergeCell ref="BT88:BU88"/>
    <mergeCell ref="BV88:BW88"/>
    <mergeCell ref="BX88:BY88"/>
    <mergeCell ref="BZ88:CA88"/>
    <mergeCell ref="CB88:CC88"/>
    <mergeCell ref="AR90:AS90"/>
    <mergeCell ref="AP90:AQ90"/>
    <mergeCell ref="AN90:AO90"/>
    <mergeCell ref="AL90:AM90"/>
    <mergeCell ref="AJ90:AK90"/>
    <mergeCell ref="AH90:AI90"/>
    <mergeCell ref="AF90:AG90"/>
    <mergeCell ref="AD90:AE90"/>
    <mergeCell ref="AB90:AC90"/>
    <mergeCell ref="Z90:AA90"/>
    <mergeCell ref="X90:Y90"/>
    <mergeCell ref="V90:W90"/>
    <mergeCell ref="T90:U90"/>
    <mergeCell ref="R90:S90"/>
    <mergeCell ref="P90:Q90"/>
    <mergeCell ref="N90:O90"/>
    <mergeCell ref="L90:M90"/>
    <mergeCell ref="CZ92:DA92"/>
    <mergeCell ref="DB92:DC92"/>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BR93:BS93"/>
    <mergeCell ref="BT93:BU93"/>
    <mergeCell ref="BV93:BW93"/>
    <mergeCell ref="BX93:BY93"/>
    <mergeCell ref="BZ91:CA91"/>
    <mergeCell ref="CB91:CC91"/>
    <mergeCell ref="CD91:CE91"/>
    <mergeCell ref="CF91:CG91"/>
    <mergeCell ref="CH91:CI91"/>
    <mergeCell ref="CJ91:CK91"/>
    <mergeCell ref="CL91:CM91"/>
    <mergeCell ref="CN91:CO91"/>
    <mergeCell ref="CP91:CQ91"/>
    <mergeCell ref="CR91:CS91"/>
    <mergeCell ref="CT91:CU91"/>
    <mergeCell ref="CV91:CW91"/>
    <mergeCell ref="CX91:CY91"/>
    <mergeCell ref="CZ91:DA91"/>
    <mergeCell ref="DB91:DC91"/>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BZ92:CA92"/>
    <mergeCell ref="CB92:CC92"/>
    <mergeCell ref="CD92:CE92"/>
    <mergeCell ref="CF92:CG92"/>
    <mergeCell ref="CH92:CI92"/>
    <mergeCell ref="CJ92:CK92"/>
    <mergeCell ref="CL92:CM92"/>
    <mergeCell ref="BZ93:CA93"/>
    <mergeCell ref="CB93:CC93"/>
    <mergeCell ref="CD93:CE93"/>
    <mergeCell ref="CF93:CG93"/>
    <mergeCell ref="CH93:CI93"/>
    <mergeCell ref="CZ93:DA93"/>
    <mergeCell ref="DB93:DC93"/>
    <mergeCell ref="CD94:CE94"/>
    <mergeCell ref="CF94:CG94"/>
    <mergeCell ref="CH94:CI94"/>
    <mergeCell ref="CJ94:CK94"/>
    <mergeCell ref="CL94:CM94"/>
    <mergeCell ref="CN94:CO94"/>
    <mergeCell ref="CP94:CQ94"/>
    <mergeCell ref="CR94:CS94"/>
    <mergeCell ref="A96:A103"/>
    <mergeCell ref="B96:B103"/>
    <mergeCell ref="C96:C103"/>
    <mergeCell ref="D96:D103"/>
    <mergeCell ref="E96:E103"/>
    <mergeCell ref="F96:F103"/>
    <mergeCell ref="G96:G103"/>
    <mergeCell ref="I96:I103"/>
    <mergeCell ref="J96:J103"/>
    <mergeCell ref="BF96:BG96"/>
    <mergeCell ref="BH96:BI96"/>
    <mergeCell ref="BJ96:BK96"/>
    <mergeCell ref="BL96:BM96"/>
    <mergeCell ref="BN96:BO96"/>
    <mergeCell ref="BP96:BQ96"/>
    <mergeCell ref="BR96:BS96"/>
    <mergeCell ref="BT96:BU96"/>
    <mergeCell ref="BV96:BW96"/>
    <mergeCell ref="BX96:BY96"/>
    <mergeCell ref="BZ96:CA96"/>
    <mergeCell ref="CB96:CC96"/>
    <mergeCell ref="CD96:CE96"/>
    <mergeCell ref="CF96:CG96"/>
    <mergeCell ref="CH96:CI96"/>
    <mergeCell ref="CJ96:CK96"/>
    <mergeCell ref="CL96:CM96"/>
    <mergeCell ref="CN96:CO96"/>
    <mergeCell ref="CP96:CQ96"/>
    <mergeCell ref="CR96:CS96"/>
    <mergeCell ref="CT96:CU96"/>
    <mergeCell ref="CV96:CW96"/>
    <mergeCell ref="CX96:CY96"/>
    <mergeCell ref="CZ96:DA96"/>
    <mergeCell ref="DB96:DC96"/>
    <mergeCell ref="L97:M97"/>
    <mergeCell ref="N97:O97"/>
    <mergeCell ref="P97:Q97"/>
    <mergeCell ref="R97:S97"/>
    <mergeCell ref="T97:U97"/>
    <mergeCell ref="V97:W97"/>
    <mergeCell ref="X97:Y97"/>
    <mergeCell ref="Z97:AA97"/>
    <mergeCell ref="AB97:AC97"/>
    <mergeCell ref="AD97:AE97"/>
    <mergeCell ref="AF97:AG97"/>
    <mergeCell ref="AH97:AI97"/>
    <mergeCell ref="BN99:BO99"/>
    <mergeCell ref="BP99:BQ99"/>
    <mergeCell ref="BR99:BS99"/>
    <mergeCell ref="BT99:BU99"/>
    <mergeCell ref="BV99:BW99"/>
    <mergeCell ref="BX99:BY99"/>
    <mergeCell ref="BZ99:CA99"/>
    <mergeCell ref="CB99:CC99"/>
    <mergeCell ref="CZ99:DA99"/>
    <mergeCell ref="DB99:DC99"/>
    <mergeCell ref="BF97:BG97"/>
    <mergeCell ref="BH97:BI97"/>
    <mergeCell ref="BJ97:BK97"/>
    <mergeCell ref="BL97:BM97"/>
    <mergeCell ref="BN97:BO97"/>
    <mergeCell ref="BP97:BQ97"/>
    <mergeCell ref="BR97:BS97"/>
    <mergeCell ref="BT97:BU97"/>
    <mergeCell ref="BV97:BW97"/>
    <mergeCell ref="BX97:BY97"/>
    <mergeCell ref="BZ97:CA97"/>
    <mergeCell ref="CB97:CC97"/>
    <mergeCell ref="CD97:CE97"/>
    <mergeCell ref="CF97:CG97"/>
    <mergeCell ref="CH97:CI97"/>
    <mergeCell ref="CJ97:CK97"/>
    <mergeCell ref="CL97:CM97"/>
    <mergeCell ref="CN97:CO97"/>
    <mergeCell ref="CX97:CY97"/>
    <mergeCell ref="AJ97:AK97"/>
    <mergeCell ref="AL97:AM97"/>
    <mergeCell ref="AN97:AO97"/>
    <mergeCell ref="AP97:AQ97"/>
    <mergeCell ref="AR97:AS97"/>
    <mergeCell ref="AT97:AU97"/>
    <mergeCell ref="AV97:AW97"/>
    <mergeCell ref="AX97:AY97"/>
    <mergeCell ref="AZ97:BA97"/>
    <mergeCell ref="BB97:BC97"/>
    <mergeCell ref="BD97:BE97"/>
    <mergeCell ref="CP97:CQ97"/>
    <mergeCell ref="CR97:CS97"/>
    <mergeCell ref="CT97:CU97"/>
    <mergeCell ref="CV97:CW97"/>
    <mergeCell ref="AR98:AS98"/>
    <mergeCell ref="AP98:AQ98"/>
    <mergeCell ref="AN98:AO98"/>
    <mergeCell ref="AL98:AM98"/>
    <mergeCell ref="AJ98:AK98"/>
    <mergeCell ref="CP99:CQ99"/>
    <mergeCell ref="CR99:CS99"/>
    <mergeCell ref="CT99:CU99"/>
    <mergeCell ref="CV99:CW99"/>
    <mergeCell ref="CX99:CY99"/>
    <mergeCell ref="AH98:AI98"/>
    <mergeCell ref="AF98:AG98"/>
    <mergeCell ref="AD98:AE98"/>
    <mergeCell ref="AB98:AC98"/>
    <mergeCell ref="Z98:AA98"/>
    <mergeCell ref="X98:Y98"/>
    <mergeCell ref="V98:W98"/>
    <mergeCell ref="T98:U98"/>
    <mergeCell ref="CZ97:DA97"/>
    <mergeCell ref="DB97:DC97"/>
    <mergeCell ref="BR98:BS98"/>
    <mergeCell ref="BT98:BU98"/>
    <mergeCell ref="BV98:BW98"/>
    <mergeCell ref="BX98:BY98"/>
    <mergeCell ref="BZ98:CA98"/>
    <mergeCell ref="CB98:CC98"/>
    <mergeCell ref="CD98:CE98"/>
    <mergeCell ref="CF98:CG98"/>
    <mergeCell ref="CH98:CI98"/>
    <mergeCell ref="CJ98:CK98"/>
    <mergeCell ref="CL98:CM98"/>
    <mergeCell ref="CN98:CO98"/>
    <mergeCell ref="CP98:CQ98"/>
    <mergeCell ref="CR98:CS98"/>
    <mergeCell ref="CT98:CU98"/>
    <mergeCell ref="CV98:CW98"/>
    <mergeCell ref="CX98:CY98"/>
    <mergeCell ref="CZ98:DA98"/>
    <mergeCell ref="DB98:DC98"/>
    <mergeCell ref="AP102:AQ102"/>
    <mergeCell ref="AN102:AO102"/>
    <mergeCell ref="AL102:AM102"/>
    <mergeCell ref="AJ102:AK102"/>
    <mergeCell ref="AH102:AI102"/>
    <mergeCell ref="AF102:AG102"/>
    <mergeCell ref="AD102:AE102"/>
    <mergeCell ref="AB102:AC102"/>
    <mergeCell ref="CB102:CC102"/>
    <mergeCell ref="CD102:CE102"/>
    <mergeCell ref="CF102:CG102"/>
    <mergeCell ref="CH102:CI102"/>
    <mergeCell ref="CJ102:CK102"/>
    <mergeCell ref="CL102:CM102"/>
    <mergeCell ref="CN102:CO102"/>
    <mergeCell ref="CL100:CM100"/>
    <mergeCell ref="CN100:CO100"/>
    <mergeCell ref="CP100:CQ100"/>
    <mergeCell ref="CR100:CS100"/>
    <mergeCell ref="CT100:CU100"/>
    <mergeCell ref="CV100:CW100"/>
    <mergeCell ref="CX100:CY100"/>
    <mergeCell ref="CZ100:DA100"/>
    <mergeCell ref="DB100:DC100"/>
    <mergeCell ref="BZ101:CA101"/>
    <mergeCell ref="CB101:CC101"/>
    <mergeCell ref="CD101:CE101"/>
    <mergeCell ref="CF101:CG101"/>
    <mergeCell ref="CH101:CI101"/>
    <mergeCell ref="CJ101:CK101"/>
    <mergeCell ref="CL101:CM101"/>
    <mergeCell ref="CN101:CO101"/>
    <mergeCell ref="CP101:CQ101"/>
    <mergeCell ref="CR101:CS101"/>
    <mergeCell ref="CT101:CU101"/>
    <mergeCell ref="CZ101:DA101"/>
    <mergeCell ref="DB101:DC101"/>
    <mergeCell ref="CP102:CQ102"/>
    <mergeCell ref="CR102:CS102"/>
    <mergeCell ref="CT102:CU102"/>
    <mergeCell ref="CV102:CW102"/>
    <mergeCell ref="CX102:CY102"/>
    <mergeCell ref="CZ102:DA102"/>
    <mergeCell ref="DB102:DC102"/>
    <mergeCell ref="BR100:BS100"/>
    <mergeCell ref="BT100:BU100"/>
    <mergeCell ref="BV100:BW100"/>
    <mergeCell ref="BX100:BY100"/>
    <mergeCell ref="BZ100:CA100"/>
    <mergeCell ref="CB100:CC100"/>
    <mergeCell ref="CD100:CE100"/>
    <mergeCell ref="CF100:CG100"/>
    <mergeCell ref="CH100:CI100"/>
    <mergeCell ref="CJ100:CK100"/>
    <mergeCell ref="BR101:BS101"/>
    <mergeCell ref="BT101:BU101"/>
    <mergeCell ref="BV101:BW101"/>
    <mergeCell ref="BX101:BY101"/>
    <mergeCell ref="BR103:BS103"/>
    <mergeCell ref="BT103:BU103"/>
    <mergeCell ref="BV103:BW103"/>
    <mergeCell ref="BX103:BY103"/>
    <mergeCell ref="AT102:AU102"/>
    <mergeCell ref="AV102:AW102"/>
    <mergeCell ref="AX102:AY102"/>
    <mergeCell ref="AZ102:BA102"/>
    <mergeCell ref="BB102:BC102"/>
    <mergeCell ref="BD102:BE102"/>
    <mergeCell ref="BF102:BG102"/>
    <mergeCell ref="BH102:BI102"/>
    <mergeCell ref="BJ102:BK102"/>
    <mergeCell ref="BL102:BM102"/>
    <mergeCell ref="BN102:BO102"/>
    <mergeCell ref="BP102:BQ102"/>
    <mergeCell ref="BR102:BS102"/>
    <mergeCell ref="BT102:BU102"/>
    <mergeCell ref="BV102:BW102"/>
    <mergeCell ref="BX102:BY102"/>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BZ102:CA102"/>
    <mergeCell ref="CZ103:DA103"/>
    <mergeCell ref="DB103:DC103"/>
    <mergeCell ref="CX101:CY101"/>
    <mergeCell ref="CV101:CW101"/>
    <mergeCell ref="CH104:CI104"/>
    <mergeCell ref="CJ104:CK104"/>
    <mergeCell ref="CL104:CM104"/>
    <mergeCell ref="CN104:CO104"/>
    <mergeCell ref="CP104:CQ104"/>
    <mergeCell ref="CR104:CS104"/>
    <mergeCell ref="A105:A112"/>
    <mergeCell ref="B105:B112"/>
    <mergeCell ref="C105:C112"/>
    <mergeCell ref="D105:D112"/>
    <mergeCell ref="E105:E112"/>
    <mergeCell ref="F105:F112"/>
    <mergeCell ref="G105:G112"/>
    <mergeCell ref="I105:I112"/>
    <mergeCell ref="J105:J112"/>
    <mergeCell ref="AF106:AG106"/>
    <mergeCell ref="AH106:AI106"/>
    <mergeCell ref="AJ106:AK106"/>
    <mergeCell ref="AL106:AM106"/>
    <mergeCell ref="AN106:AO106"/>
    <mergeCell ref="AP106:AQ106"/>
    <mergeCell ref="AR106:AS106"/>
    <mergeCell ref="AT106:AU106"/>
    <mergeCell ref="AV106:AW106"/>
    <mergeCell ref="AX106:AY106"/>
    <mergeCell ref="AZ106:BA106"/>
    <mergeCell ref="BB106:BC106"/>
    <mergeCell ref="BD106:BE106"/>
    <mergeCell ref="BF106:BG106"/>
    <mergeCell ref="BH106:BI106"/>
    <mergeCell ref="BJ106:BK106"/>
    <mergeCell ref="BL106:BM106"/>
    <mergeCell ref="BN106:BO106"/>
    <mergeCell ref="BP106:BQ106"/>
    <mergeCell ref="BR106:BS106"/>
    <mergeCell ref="BT106:BU106"/>
    <mergeCell ref="BV106:BW106"/>
    <mergeCell ref="BX106:BY106"/>
    <mergeCell ref="CD107:CE107"/>
    <mergeCell ref="CF107:CG107"/>
    <mergeCell ref="CH107:CI107"/>
    <mergeCell ref="CJ107:CK107"/>
    <mergeCell ref="CL107:CM107"/>
    <mergeCell ref="CN107:CO107"/>
    <mergeCell ref="CP107:CQ107"/>
    <mergeCell ref="CR107:CS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BX107:BY107"/>
    <mergeCell ref="BZ107:CA107"/>
    <mergeCell ref="BP105:BQ105"/>
    <mergeCell ref="BN105:BO105"/>
    <mergeCell ref="BL105:BM105"/>
    <mergeCell ref="BJ105:BK105"/>
    <mergeCell ref="BH105:BI105"/>
    <mergeCell ref="BF105:BG105"/>
    <mergeCell ref="BZ108:CA108"/>
    <mergeCell ref="CB108:CC108"/>
    <mergeCell ref="CD108:CE108"/>
    <mergeCell ref="CF108:CG108"/>
    <mergeCell ref="CH108:CI108"/>
    <mergeCell ref="CJ108:CK108"/>
    <mergeCell ref="CL108:CM108"/>
    <mergeCell ref="CN108:CO108"/>
    <mergeCell ref="CP108:CQ108"/>
    <mergeCell ref="CR108:CS108"/>
    <mergeCell ref="CT107:CU107"/>
    <mergeCell ref="CV107:CW107"/>
    <mergeCell ref="CX107:CY107"/>
    <mergeCell ref="CZ107:DA107"/>
    <mergeCell ref="DB107:DC107"/>
    <mergeCell ref="BR105:BS105"/>
    <mergeCell ref="BT105:BU105"/>
    <mergeCell ref="BV105:BW105"/>
    <mergeCell ref="BX105:BY105"/>
    <mergeCell ref="BZ105:CA105"/>
    <mergeCell ref="CB105:CC105"/>
    <mergeCell ref="CD105:CE105"/>
    <mergeCell ref="CF105:CG105"/>
    <mergeCell ref="CH105:CI105"/>
    <mergeCell ref="CJ105:CK105"/>
    <mergeCell ref="CL105:CM105"/>
    <mergeCell ref="CN105:CO105"/>
    <mergeCell ref="CP105:CQ105"/>
    <mergeCell ref="CR105:CS105"/>
    <mergeCell ref="CT105:CU105"/>
    <mergeCell ref="CV105:CW105"/>
    <mergeCell ref="CX105:CY105"/>
    <mergeCell ref="CZ105:DA105"/>
    <mergeCell ref="DB105:DC105"/>
    <mergeCell ref="BZ106:CA106"/>
    <mergeCell ref="CB106:CC106"/>
    <mergeCell ref="CD106:CE106"/>
    <mergeCell ref="CF106:CG106"/>
    <mergeCell ref="CH106:CI106"/>
    <mergeCell ref="CJ106:CK106"/>
    <mergeCell ref="CX106:CY106"/>
    <mergeCell ref="CL106:CM106"/>
    <mergeCell ref="CN106:CO106"/>
    <mergeCell ref="CP106:CQ106"/>
    <mergeCell ref="CR106:CS106"/>
    <mergeCell ref="CT106:CU106"/>
    <mergeCell ref="CV106:CW106"/>
    <mergeCell ref="CZ106:DA106"/>
    <mergeCell ref="DB106:DC106"/>
    <mergeCell ref="CT108:CU108"/>
    <mergeCell ref="CV108:CW108"/>
    <mergeCell ref="CX108:CY108"/>
    <mergeCell ref="CZ108:DA108"/>
    <mergeCell ref="DB108:DC108"/>
    <mergeCell ref="BR109:BS109"/>
    <mergeCell ref="BT109:BU109"/>
    <mergeCell ref="BV109:BW109"/>
    <mergeCell ref="BX109:BY109"/>
    <mergeCell ref="BZ109:CA109"/>
    <mergeCell ref="CB109:CC109"/>
    <mergeCell ref="CD109:CE109"/>
    <mergeCell ref="CF109:CG109"/>
    <mergeCell ref="CH109:CI109"/>
    <mergeCell ref="L107:M107"/>
    <mergeCell ref="N107:O107"/>
    <mergeCell ref="CJ109:CK109"/>
    <mergeCell ref="CL109:CM109"/>
    <mergeCell ref="CN109:CO109"/>
    <mergeCell ref="CP109:CQ109"/>
    <mergeCell ref="CR109:CS109"/>
    <mergeCell ref="CT109:CU109"/>
    <mergeCell ref="CV109:CW109"/>
    <mergeCell ref="CX109:CY109"/>
    <mergeCell ref="CZ109:DA109"/>
    <mergeCell ref="DB109:DC109"/>
    <mergeCell ref="L108:M108"/>
    <mergeCell ref="BF108:BG108"/>
    <mergeCell ref="BH108:BI108"/>
    <mergeCell ref="BJ108:BK108"/>
    <mergeCell ref="BL108:BM108"/>
    <mergeCell ref="BN108:BO108"/>
    <mergeCell ref="BP108:BQ108"/>
    <mergeCell ref="BR108:BS108"/>
    <mergeCell ref="BT108:BU108"/>
    <mergeCell ref="BV108:BW108"/>
    <mergeCell ref="BX108:BY108"/>
    <mergeCell ref="BD108:BE108"/>
    <mergeCell ref="BB108:BC108"/>
    <mergeCell ref="AZ108:BA108"/>
    <mergeCell ref="AX108:AY108"/>
    <mergeCell ref="AV108:AW108"/>
    <mergeCell ref="AT108:AU108"/>
    <mergeCell ref="AR109:AS109"/>
    <mergeCell ref="AP109:AQ109"/>
    <mergeCell ref="AN109:AO109"/>
    <mergeCell ref="AL109:AM109"/>
    <mergeCell ref="AJ109:AK109"/>
    <mergeCell ref="AH109:AI109"/>
    <mergeCell ref="AF109:AG109"/>
    <mergeCell ref="AD109:AE109"/>
    <mergeCell ref="AB109:AC109"/>
    <mergeCell ref="Z109:AA109"/>
    <mergeCell ref="X109:Y109"/>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CB107:CC107"/>
    <mergeCell ref="CN111:CO111"/>
    <mergeCell ref="CP111:CQ111"/>
    <mergeCell ref="CR111:CS111"/>
    <mergeCell ref="CT111:CU111"/>
    <mergeCell ref="CV111:CW111"/>
    <mergeCell ref="CX111:CY111"/>
    <mergeCell ref="CZ111:DA111"/>
    <mergeCell ref="DB111:DC111"/>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AT110:AU110"/>
    <mergeCell ref="AV110:AW110"/>
    <mergeCell ref="AX110:AY110"/>
    <mergeCell ref="AZ110:BA110"/>
    <mergeCell ref="BB110:BC110"/>
    <mergeCell ref="BD110:BE110"/>
    <mergeCell ref="BF110:BG110"/>
    <mergeCell ref="BH110:BI110"/>
    <mergeCell ref="BJ110:BK110"/>
    <mergeCell ref="BL110:BM110"/>
    <mergeCell ref="BN110:BO110"/>
    <mergeCell ref="BP110:BQ110"/>
    <mergeCell ref="BR110:BS110"/>
    <mergeCell ref="BT110:BU110"/>
    <mergeCell ref="BV110:BW110"/>
    <mergeCell ref="BX110:BY110"/>
    <mergeCell ref="BR112:BS112"/>
    <mergeCell ref="BT112:BU112"/>
    <mergeCell ref="BV112:BW112"/>
    <mergeCell ref="BX112:BY112"/>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AT111:AU111"/>
    <mergeCell ref="AV111:AW111"/>
    <mergeCell ref="AX111:AY111"/>
    <mergeCell ref="AZ111:BA111"/>
    <mergeCell ref="BB111:BC111"/>
    <mergeCell ref="BD111:BE111"/>
    <mergeCell ref="BF111:BG111"/>
    <mergeCell ref="BH111:BI111"/>
    <mergeCell ref="BJ111:BK111"/>
    <mergeCell ref="BL111:BM111"/>
    <mergeCell ref="BN111:BO111"/>
    <mergeCell ref="BP111:BQ111"/>
    <mergeCell ref="BR111:BS111"/>
    <mergeCell ref="BT111:BU111"/>
    <mergeCell ref="BV111:BW111"/>
    <mergeCell ref="BX111:BY111"/>
    <mergeCell ref="BZ111:CA111"/>
    <mergeCell ref="CB111:CC111"/>
    <mergeCell ref="CD111:CE111"/>
    <mergeCell ref="CF111:CG111"/>
    <mergeCell ref="CH111:CI111"/>
    <mergeCell ref="CJ111:CK111"/>
    <mergeCell ref="CL111:CM111"/>
    <mergeCell ref="BZ112:CA112"/>
    <mergeCell ref="CB112:CC112"/>
    <mergeCell ref="CD112:CE112"/>
    <mergeCell ref="CF112:CG112"/>
    <mergeCell ref="CH112:CI112"/>
    <mergeCell ref="CJ112:CK112"/>
    <mergeCell ref="CL112:CM112"/>
    <mergeCell ref="CN112:CO112"/>
    <mergeCell ref="CP112:CQ112"/>
    <mergeCell ref="CR112:CS112"/>
    <mergeCell ref="CT112:CU112"/>
    <mergeCell ref="CV112:CW112"/>
    <mergeCell ref="CX112:CY112"/>
    <mergeCell ref="CZ112:DA112"/>
    <mergeCell ref="DB112:DC112"/>
    <mergeCell ref="CD113:CE113"/>
    <mergeCell ref="CF113:CG113"/>
    <mergeCell ref="CH113:CI113"/>
    <mergeCell ref="CJ113:CK113"/>
    <mergeCell ref="CL113:CM113"/>
    <mergeCell ref="CN113:CO113"/>
    <mergeCell ref="CP113:CQ113"/>
    <mergeCell ref="CR113:CS113"/>
    <mergeCell ref="A114:A121"/>
    <mergeCell ref="B114:B121"/>
    <mergeCell ref="C114:C121"/>
    <mergeCell ref="D114:D121"/>
    <mergeCell ref="E114:E121"/>
    <mergeCell ref="F114:F121"/>
    <mergeCell ref="G114:G121"/>
    <mergeCell ref="I114:I121"/>
    <mergeCell ref="J114:J121"/>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H114:CI114"/>
    <mergeCell ref="CJ114:CK114"/>
    <mergeCell ref="CL114:CM114"/>
    <mergeCell ref="CZ114:DA114"/>
    <mergeCell ref="DB114:DC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BR115:BS115"/>
    <mergeCell ref="BT115:BU115"/>
    <mergeCell ref="BV115:BW115"/>
    <mergeCell ref="BX115:BY115"/>
    <mergeCell ref="BZ115:CA115"/>
    <mergeCell ref="CB115:CC115"/>
    <mergeCell ref="CD115:CE115"/>
    <mergeCell ref="CF115:CG115"/>
    <mergeCell ref="CH115:CI115"/>
    <mergeCell ref="CJ115:CK115"/>
    <mergeCell ref="CL115:CM115"/>
    <mergeCell ref="CZ115:DA115"/>
    <mergeCell ref="DB115:DC115"/>
    <mergeCell ref="BR116:BS116"/>
    <mergeCell ref="BT116:BU116"/>
    <mergeCell ref="BV116:BW116"/>
    <mergeCell ref="BX116:BY116"/>
    <mergeCell ref="BZ116:CA116"/>
    <mergeCell ref="CB116:CC116"/>
    <mergeCell ref="CD116:CE116"/>
    <mergeCell ref="CF116:CG116"/>
    <mergeCell ref="CH116:CI116"/>
    <mergeCell ref="CJ116:CK116"/>
    <mergeCell ref="CR116:CS116"/>
    <mergeCell ref="CZ116:DA116"/>
    <mergeCell ref="DB116:DC116"/>
    <mergeCell ref="BF117:BG117"/>
    <mergeCell ref="BH117:BI117"/>
    <mergeCell ref="BJ117:BK117"/>
    <mergeCell ref="BL117:BM117"/>
    <mergeCell ref="BN117:BO117"/>
    <mergeCell ref="BP117:BQ117"/>
    <mergeCell ref="BR117:BS117"/>
    <mergeCell ref="BT117:BU117"/>
    <mergeCell ref="BV117:BW117"/>
    <mergeCell ref="BX117:BY117"/>
    <mergeCell ref="BZ117:CA117"/>
    <mergeCell ref="CB117:CC117"/>
    <mergeCell ref="CD117:CE117"/>
    <mergeCell ref="CF117:CG117"/>
    <mergeCell ref="CH117:CI117"/>
    <mergeCell ref="CJ117:CK117"/>
    <mergeCell ref="CL117:CM117"/>
    <mergeCell ref="CN117:CO117"/>
    <mergeCell ref="CP117:CQ117"/>
    <mergeCell ref="CR117:CS117"/>
    <mergeCell ref="CT117:CU117"/>
    <mergeCell ref="CV117:CW117"/>
    <mergeCell ref="CX117:CY117"/>
    <mergeCell ref="CZ117:DA117"/>
    <mergeCell ref="DB117:DC117"/>
    <mergeCell ref="BP116:BQ116"/>
    <mergeCell ref="BN116:BO116"/>
    <mergeCell ref="BL116:BM116"/>
    <mergeCell ref="BJ116:BK116"/>
    <mergeCell ref="BH116:BI116"/>
    <mergeCell ref="BF116:BG116"/>
    <mergeCell ref="CJ118:CK118"/>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AJ120:AK120"/>
    <mergeCell ref="AH120:AI120"/>
    <mergeCell ref="AF120:AG120"/>
    <mergeCell ref="AD120:AE120"/>
    <mergeCell ref="AB120:AC120"/>
    <mergeCell ref="CB120:CC120"/>
    <mergeCell ref="CD120:CE120"/>
    <mergeCell ref="CF120:CG120"/>
    <mergeCell ref="CH120:CI120"/>
    <mergeCell ref="CJ120:CK120"/>
    <mergeCell ref="CL120:CM120"/>
    <mergeCell ref="CN120:CO120"/>
    <mergeCell ref="CL118:CM118"/>
    <mergeCell ref="CN118:CO118"/>
    <mergeCell ref="CP118:CQ118"/>
    <mergeCell ref="CR118:CS118"/>
    <mergeCell ref="CT118:CU118"/>
    <mergeCell ref="CV118:CW118"/>
    <mergeCell ref="CX118:CY118"/>
    <mergeCell ref="CZ118:DA118"/>
    <mergeCell ref="DB118:DC118"/>
    <mergeCell ref="BZ119:CA119"/>
    <mergeCell ref="CB119:CC119"/>
    <mergeCell ref="CD119:CE119"/>
    <mergeCell ref="CF119:CG119"/>
    <mergeCell ref="CH119:CI119"/>
    <mergeCell ref="CJ119:CK119"/>
    <mergeCell ref="CL119:CM119"/>
    <mergeCell ref="CN119:CO119"/>
    <mergeCell ref="CP119:CQ119"/>
    <mergeCell ref="CR119:CS119"/>
    <mergeCell ref="CT119:CU119"/>
    <mergeCell ref="CV119:CW119"/>
    <mergeCell ref="CX119:CY119"/>
    <mergeCell ref="CZ119:DA119"/>
    <mergeCell ref="DB119:DC119"/>
    <mergeCell ref="CP120:CQ120"/>
    <mergeCell ref="CR120:CS120"/>
    <mergeCell ref="CT120:CU120"/>
    <mergeCell ref="CV120:CW120"/>
    <mergeCell ref="CX120:CY120"/>
    <mergeCell ref="CZ120:DA120"/>
    <mergeCell ref="DB120:DC120"/>
    <mergeCell ref="AT118:AU118"/>
    <mergeCell ref="AV118:AW118"/>
    <mergeCell ref="AX118:AY118"/>
    <mergeCell ref="AZ118:BA118"/>
    <mergeCell ref="BB118:BC118"/>
    <mergeCell ref="BD118:BE118"/>
    <mergeCell ref="BF118:BG118"/>
    <mergeCell ref="BH118:BI118"/>
    <mergeCell ref="BJ118:BK118"/>
    <mergeCell ref="BL118:BM118"/>
    <mergeCell ref="BN118:BO118"/>
    <mergeCell ref="BP118:BQ118"/>
    <mergeCell ref="BR118:BS118"/>
    <mergeCell ref="BT118:BU118"/>
    <mergeCell ref="BV118:BW118"/>
    <mergeCell ref="BX118:BY118"/>
    <mergeCell ref="BZ118:CA118"/>
    <mergeCell ref="CB118:CC118"/>
    <mergeCell ref="CD118:CE118"/>
    <mergeCell ref="CF118:CG118"/>
    <mergeCell ref="CH118:CI118"/>
    <mergeCell ref="BL121:BM121"/>
    <mergeCell ref="BN121:BO121"/>
    <mergeCell ref="BP121:BQ121"/>
    <mergeCell ref="BR121:BS121"/>
    <mergeCell ref="BT121:BU121"/>
    <mergeCell ref="BV121:BW121"/>
    <mergeCell ref="BX121:BY121"/>
    <mergeCell ref="AT120:AU120"/>
    <mergeCell ref="AV120:AW120"/>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Z121:CA121"/>
    <mergeCell ref="BZ120:CA120"/>
    <mergeCell ref="CB121:CC121"/>
    <mergeCell ref="CD121:CE121"/>
    <mergeCell ref="CF121:CG121"/>
    <mergeCell ref="CH121:CI121"/>
    <mergeCell ref="CJ121:CK121"/>
    <mergeCell ref="CL121:CM121"/>
    <mergeCell ref="CN121:CO121"/>
    <mergeCell ref="CP121:CQ121"/>
    <mergeCell ref="CR121:CS121"/>
    <mergeCell ref="CT121:CU121"/>
    <mergeCell ref="CV121:CW121"/>
    <mergeCell ref="CX121:CY121"/>
    <mergeCell ref="CZ121:DA121"/>
    <mergeCell ref="DB121:DC121"/>
    <mergeCell ref="CD122:CE122"/>
    <mergeCell ref="CF122:CG122"/>
    <mergeCell ref="CH122:CI122"/>
    <mergeCell ref="CJ122:CK122"/>
    <mergeCell ref="CL122:CM122"/>
    <mergeCell ref="CN122:CO122"/>
    <mergeCell ref="CP122:CQ122"/>
    <mergeCell ref="CR122:CS122"/>
    <mergeCell ref="A123:A130"/>
    <mergeCell ref="B123:B130"/>
    <mergeCell ref="C123:C130"/>
    <mergeCell ref="D123:D130"/>
    <mergeCell ref="E123:E130"/>
    <mergeCell ref="F123:F130"/>
    <mergeCell ref="G123:G130"/>
    <mergeCell ref="I123:I130"/>
    <mergeCell ref="J123:J130"/>
    <mergeCell ref="AF124:AG124"/>
    <mergeCell ref="AH124:AI124"/>
    <mergeCell ref="AJ124:AK124"/>
    <mergeCell ref="AL124:AM124"/>
    <mergeCell ref="AN124:AO124"/>
    <mergeCell ref="AP124:AQ124"/>
    <mergeCell ref="AR124:AS124"/>
    <mergeCell ref="AT124:AU124"/>
    <mergeCell ref="AV124:AW124"/>
    <mergeCell ref="AX124:AY124"/>
    <mergeCell ref="AZ124:BA124"/>
    <mergeCell ref="BB124:BC124"/>
    <mergeCell ref="BD124:BE124"/>
    <mergeCell ref="BF124:BG124"/>
    <mergeCell ref="BH124:BI124"/>
    <mergeCell ref="BJ124:BK124"/>
    <mergeCell ref="BL124:BM124"/>
    <mergeCell ref="BN124:BO124"/>
    <mergeCell ref="BP124:BQ124"/>
    <mergeCell ref="BR124:BS124"/>
    <mergeCell ref="BT124:BU124"/>
    <mergeCell ref="BV124:BW124"/>
    <mergeCell ref="BX124:BY124"/>
    <mergeCell ref="CF125:CG125"/>
    <mergeCell ref="CJ125:CK125"/>
    <mergeCell ref="CL125:CM125"/>
    <mergeCell ref="CN125:CO125"/>
    <mergeCell ref="CP125:CQ125"/>
    <mergeCell ref="CR125:CS125"/>
    <mergeCell ref="CT125:CU125"/>
    <mergeCell ref="CV125:CW125"/>
    <mergeCell ref="BR123:BS123"/>
    <mergeCell ref="BT123:BU123"/>
    <mergeCell ref="BV123:BW123"/>
    <mergeCell ref="BX123:BY123"/>
    <mergeCell ref="BZ123:CA123"/>
    <mergeCell ref="CB123:CC123"/>
    <mergeCell ref="CD123:CE123"/>
    <mergeCell ref="CF123:CG123"/>
    <mergeCell ref="CJ123:CK123"/>
    <mergeCell ref="CL123:CM123"/>
    <mergeCell ref="CN123:CO123"/>
    <mergeCell ref="CP123:CQ123"/>
    <mergeCell ref="CR123:CS123"/>
    <mergeCell ref="CT123:CU123"/>
    <mergeCell ref="CV123:CW123"/>
    <mergeCell ref="CX123:CY123"/>
    <mergeCell ref="CZ123:DA123"/>
    <mergeCell ref="DB123:DC123"/>
    <mergeCell ref="BZ124:CA124"/>
    <mergeCell ref="CB124:CC124"/>
    <mergeCell ref="CD124:CE124"/>
    <mergeCell ref="CF124:CG124"/>
    <mergeCell ref="CJ124:CK124"/>
    <mergeCell ref="CX124:CY124"/>
    <mergeCell ref="CL124:CM124"/>
    <mergeCell ref="CN124:CO124"/>
    <mergeCell ref="CP124:CQ124"/>
    <mergeCell ref="CR124:CS124"/>
    <mergeCell ref="CT124:CU124"/>
    <mergeCell ref="CV124:CW124"/>
    <mergeCell ref="CZ124:DA124"/>
    <mergeCell ref="DB124:DC124"/>
    <mergeCell ref="BZ126:CA126"/>
    <mergeCell ref="CB126:CC126"/>
    <mergeCell ref="CD126:CE126"/>
    <mergeCell ref="CF126:CG126"/>
    <mergeCell ref="CH126:CI126"/>
    <mergeCell ref="CJ126:CK126"/>
    <mergeCell ref="CL126:CM126"/>
    <mergeCell ref="CN126:CO126"/>
    <mergeCell ref="CP126:CQ126"/>
    <mergeCell ref="CR126:CS126"/>
    <mergeCell ref="CT126:CU126"/>
    <mergeCell ref="CV126:CW126"/>
    <mergeCell ref="CX126:CY126"/>
    <mergeCell ref="CZ126:DA126"/>
    <mergeCell ref="DB126:DC126"/>
    <mergeCell ref="BR127:BS127"/>
    <mergeCell ref="BT127:BU127"/>
    <mergeCell ref="BV127:BW127"/>
    <mergeCell ref="BX127:BY127"/>
    <mergeCell ref="BZ127:CA127"/>
    <mergeCell ref="CB127:CC127"/>
    <mergeCell ref="CD127:CE127"/>
    <mergeCell ref="CF127:CG127"/>
    <mergeCell ref="CH127:CI127"/>
    <mergeCell ref="L125:M125"/>
    <mergeCell ref="N125:O125"/>
    <mergeCell ref="CJ127:CK127"/>
    <mergeCell ref="CL127:CM127"/>
    <mergeCell ref="CN127:CO127"/>
    <mergeCell ref="CP127:CQ127"/>
    <mergeCell ref="CR127:CS127"/>
    <mergeCell ref="CT127:CU127"/>
    <mergeCell ref="CV127:CW127"/>
    <mergeCell ref="CX127:CY127"/>
    <mergeCell ref="CZ127:DA127"/>
    <mergeCell ref="DB127:DC127"/>
    <mergeCell ref="L126:M126"/>
    <mergeCell ref="BF126:BG126"/>
    <mergeCell ref="BH126:BI126"/>
    <mergeCell ref="BJ126:BK126"/>
    <mergeCell ref="BL126:BM126"/>
    <mergeCell ref="BN126:BO126"/>
    <mergeCell ref="BP126:BQ126"/>
    <mergeCell ref="BR126:BS126"/>
    <mergeCell ref="BT126:BU126"/>
    <mergeCell ref="BV126:BW126"/>
    <mergeCell ref="BX126:BY126"/>
    <mergeCell ref="CX125:CY125"/>
    <mergeCell ref="CZ125:DA125"/>
    <mergeCell ref="DB125:DC125"/>
    <mergeCell ref="BR125:BS125"/>
    <mergeCell ref="BT125:BU125"/>
    <mergeCell ref="BV125:BW125"/>
    <mergeCell ref="BX125:BY125"/>
    <mergeCell ref="BZ125:CA125"/>
    <mergeCell ref="AR127:AS127"/>
    <mergeCell ref="AP127:AQ127"/>
    <mergeCell ref="AN127:AO127"/>
    <mergeCell ref="AL127:AM127"/>
    <mergeCell ref="AJ127:AK127"/>
    <mergeCell ref="AH127:AI127"/>
    <mergeCell ref="AF127:AG127"/>
    <mergeCell ref="AD127:AE127"/>
    <mergeCell ref="AB127:AC127"/>
    <mergeCell ref="Z127:AA127"/>
    <mergeCell ref="X127:Y127"/>
    <mergeCell ref="V127:W127"/>
    <mergeCell ref="T127:U127"/>
    <mergeCell ref="R127:S127"/>
    <mergeCell ref="P127:Q127"/>
    <mergeCell ref="N127:O127"/>
    <mergeCell ref="L127:M127"/>
    <mergeCell ref="CN129:CO129"/>
    <mergeCell ref="CP129:CQ129"/>
    <mergeCell ref="CR129:CS129"/>
    <mergeCell ref="CT129:CU129"/>
    <mergeCell ref="CV129:CW129"/>
    <mergeCell ref="CX129:CY129"/>
    <mergeCell ref="CZ129:DA129"/>
    <mergeCell ref="DB129:DC129"/>
    <mergeCell ref="L128:M128"/>
    <mergeCell ref="N128:O128"/>
    <mergeCell ref="P128:Q128"/>
    <mergeCell ref="R128:S128"/>
    <mergeCell ref="T128:U128"/>
    <mergeCell ref="V128:W128"/>
    <mergeCell ref="X128:Y128"/>
    <mergeCell ref="Z128:AA128"/>
    <mergeCell ref="AB128:AC128"/>
    <mergeCell ref="AD128:AE128"/>
    <mergeCell ref="AF128:AG128"/>
    <mergeCell ref="AH128:AI128"/>
    <mergeCell ref="AJ128:AK128"/>
    <mergeCell ref="AL128:AM128"/>
    <mergeCell ref="AN128:AO128"/>
    <mergeCell ref="AP128:AQ128"/>
    <mergeCell ref="AR128:AS128"/>
    <mergeCell ref="AT128:AU128"/>
    <mergeCell ref="AV128:AW128"/>
    <mergeCell ref="AX128:AY128"/>
    <mergeCell ref="AZ128:BA128"/>
    <mergeCell ref="BB128:BC128"/>
    <mergeCell ref="BD128:BE128"/>
    <mergeCell ref="BF128:BG128"/>
    <mergeCell ref="BH128:BI128"/>
    <mergeCell ref="BJ128:BK128"/>
    <mergeCell ref="BL128:BM128"/>
    <mergeCell ref="BN128:BO128"/>
    <mergeCell ref="BP128:BQ128"/>
    <mergeCell ref="BR128:BS128"/>
    <mergeCell ref="BT128:BU128"/>
    <mergeCell ref="BV128:BW128"/>
    <mergeCell ref="BX128:BY128"/>
    <mergeCell ref="BR130:BS130"/>
    <mergeCell ref="BT130:BU130"/>
    <mergeCell ref="BV130:BW130"/>
    <mergeCell ref="BX130:BY130"/>
    <mergeCell ref="BZ128:CA128"/>
    <mergeCell ref="CB128:CC128"/>
    <mergeCell ref="CD128:CE128"/>
    <mergeCell ref="CF128:CG128"/>
    <mergeCell ref="CH128:CI128"/>
    <mergeCell ref="CJ128:CK128"/>
    <mergeCell ref="CL128:CM128"/>
    <mergeCell ref="CN128:CO128"/>
    <mergeCell ref="CP128:CQ128"/>
    <mergeCell ref="CR128:CS128"/>
    <mergeCell ref="CT128:CU128"/>
    <mergeCell ref="CV128:CW128"/>
    <mergeCell ref="CX128:CY128"/>
    <mergeCell ref="CZ128:DA128"/>
    <mergeCell ref="DB128:DC128"/>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AT129:AU129"/>
    <mergeCell ref="AV129:AW129"/>
    <mergeCell ref="AX129:AY129"/>
    <mergeCell ref="AZ129:BA129"/>
    <mergeCell ref="BB129:BC129"/>
    <mergeCell ref="BD129:BE129"/>
    <mergeCell ref="BF129:BG129"/>
    <mergeCell ref="BH129:BI129"/>
    <mergeCell ref="BJ129:BK129"/>
    <mergeCell ref="BL129:BM129"/>
    <mergeCell ref="BN129:BO129"/>
    <mergeCell ref="BP129:BQ129"/>
    <mergeCell ref="BR129:BS129"/>
    <mergeCell ref="BT129:BU129"/>
    <mergeCell ref="BV129:BW129"/>
    <mergeCell ref="BX129:BY129"/>
    <mergeCell ref="BZ129:CA129"/>
    <mergeCell ref="CB129:CC129"/>
    <mergeCell ref="CD129:CE129"/>
    <mergeCell ref="CF129:CG129"/>
    <mergeCell ref="CH129:CI129"/>
    <mergeCell ref="CJ129:CK129"/>
    <mergeCell ref="CL129:CM129"/>
    <mergeCell ref="BZ130:CA130"/>
    <mergeCell ref="CB130:CC130"/>
    <mergeCell ref="CD130:CE130"/>
    <mergeCell ref="CF130:CG130"/>
    <mergeCell ref="CH130:CI130"/>
    <mergeCell ref="CJ130:CK130"/>
    <mergeCell ref="CL130:CM130"/>
    <mergeCell ref="CN130:CO130"/>
    <mergeCell ref="CP130:CQ130"/>
    <mergeCell ref="CR130:CS130"/>
    <mergeCell ref="CT130:CU130"/>
    <mergeCell ref="CV130:CW130"/>
    <mergeCell ref="CX130:CY130"/>
    <mergeCell ref="CZ130:DA130"/>
    <mergeCell ref="DB130:DC130"/>
    <mergeCell ref="CD131:CE131"/>
    <mergeCell ref="CF131:CG131"/>
    <mergeCell ref="CH131:CI131"/>
    <mergeCell ref="CJ131:CK131"/>
    <mergeCell ref="CL131:CM131"/>
    <mergeCell ref="CN131:CO131"/>
    <mergeCell ref="CP131:CQ131"/>
    <mergeCell ref="CR131:CS131"/>
    <mergeCell ref="A132:A139"/>
    <mergeCell ref="B132:B139"/>
    <mergeCell ref="C132:C139"/>
    <mergeCell ref="D132:D139"/>
    <mergeCell ref="E132:E139"/>
    <mergeCell ref="F132:F139"/>
    <mergeCell ref="G132:G139"/>
    <mergeCell ref="I132:I139"/>
    <mergeCell ref="J132:J139"/>
    <mergeCell ref="BF132:BG132"/>
    <mergeCell ref="BH132:BI132"/>
    <mergeCell ref="BJ132:BK132"/>
    <mergeCell ref="BL132:BM132"/>
    <mergeCell ref="BN132:BO132"/>
    <mergeCell ref="BP132:BQ132"/>
    <mergeCell ref="BR132:BS132"/>
    <mergeCell ref="BT132:BU132"/>
    <mergeCell ref="BV132:BW132"/>
    <mergeCell ref="BX132:BY132"/>
    <mergeCell ref="BZ132:CA132"/>
    <mergeCell ref="CB132:CC132"/>
    <mergeCell ref="CD132:CE132"/>
    <mergeCell ref="CH132:CI132"/>
    <mergeCell ref="CL132:CM132"/>
    <mergeCell ref="CN132:CO132"/>
    <mergeCell ref="CP132:CQ132"/>
    <mergeCell ref="CR132:CS132"/>
    <mergeCell ref="CT132:CU132"/>
    <mergeCell ref="CV132:CW132"/>
    <mergeCell ref="CX132:CY132"/>
    <mergeCell ref="CZ132:DA132"/>
    <mergeCell ref="DB132:DC132"/>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BN135:BO135"/>
    <mergeCell ref="BP135:BQ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BF133:BG133"/>
    <mergeCell ref="BH133:BI133"/>
    <mergeCell ref="BJ133:BK133"/>
    <mergeCell ref="BL133:BM133"/>
    <mergeCell ref="BN133:BO133"/>
    <mergeCell ref="BP133:BQ133"/>
    <mergeCell ref="BR133:BS133"/>
    <mergeCell ref="BT133:BU133"/>
    <mergeCell ref="BV133:BW133"/>
    <mergeCell ref="BX133:BY133"/>
    <mergeCell ref="BZ133:CA133"/>
    <mergeCell ref="CB133:CC133"/>
    <mergeCell ref="CD133:CE133"/>
    <mergeCell ref="CH133:CI133"/>
    <mergeCell ref="CL133:CM133"/>
    <mergeCell ref="CN133:CO133"/>
    <mergeCell ref="CX133:CY133"/>
    <mergeCell ref="CF133:CG133"/>
    <mergeCell ref="CJ133:CK133"/>
    <mergeCell ref="BP134:BQ134"/>
    <mergeCell ref="BN134:BO134"/>
    <mergeCell ref="BL134:BM134"/>
    <mergeCell ref="BJ134:BK134"/>
    <mergeCell ref="BH134:BI134"/>
    <mergeCell ref="BF134:BG134"/>
    <mergeCell ref="AJ133:AK133"/>
    <mergeCell ref="AL133:AM133"/>
    <mergeCell ref="AN133:AO133"/>
    <mergeCell ref="AP133:AQ133"/>
    <mergeCell ref="AR133:AS133"/>
    <mergeCell ref="AT133:AU133"/>
    <mergeCell ref="AV133:AW133"/>
    <mergeCell ref="AX133:AY133"/>
    <mergeCell ref="AZ133:BA133"/>
    <mergeCell ref="BB133:BC133"/>
    <mergeCell ref="BD133:BE133"/>
    <mergeCell ref="CP133:CQ133"/>
    <mergeCell ref="CR133:CS133"/>
    <mergeCell ref="CT133:CU133"/>
    <mergeCell ref="CV133:CW133"/>
    <mergeCell ref="AR134:AS134"/>
    <mergeCell ref="AP134:AQ134"/>
    <mergeCell ref="AN134:AO134"/>
    <mergeCell ref="AL134:AM134"/>
    <mergeCell ref="AJ134:AK134"/>
    <mergeCell ref="AH134:AI134"/>
    <mergeCell ref="AF134:AG134"/>
    <mergeCell ref="AD134:AE134"/>
    <mergeCell ref="AB134:AC134"/>
    <mergeCell ref="Z134:AA134"/>
    <mergeCell ref="X134:Y134"/>
    <mergeCell ref="V134:W134"/>
    <mergeCell ref="T134:U134"/>
    <mergeCell ref="CZ133:DA133"/>
    <mergeCell ref="DB133:DC133"/>
    <mergeCell ref="BR134:BS134"/>
    <mergeCell ref="BT134:BU134"/>
    <mergeCell ref="BV134:BW134"/>
    <mergeCell ref="BX134:BY134"/>
    <mergeCell ref="BZ134:CA134"/>
    <mergeCell ref="CH134:CI134"/>
    <mergeCell ref="CJ134:CK134"/>
    <mergeCell ref="CL134:CM134"/>
    <mergeCell ref="CN134:CO134"/>
    <mergeCell ref="CP134:CQ134"/>
    <mergeCell ref="CR134:CS134"/>
    <mergeCell ref="CT134:CU134"/>
    <mergeCell ref="CV134:CW134"/>
    <mergeCell ref="CX134:CY134"/>
    <mergeCell ref="CZ134:DA134"/>
    <mergeCell ref="DB134:DC134"/>
    <mergeCell ref="BD134:BE134"/>
    <mergeCell ref="BB134:BC134"/>
    <mergeCell ref="AZ134:BA134"/>
    <mergeCell ref="AX134:AY134"/>
    <mergeCell ref="AV134:AW134"/>
    <mergeCell ref="AT134:AU134"/>
    <mergeCell ref="AP138:AQ138"/>
    <mergeCell ref="AN138:AO138"/>
    <mergeCell ref="AL138:AM138"/>
    <mergeCell ref="AJ138:AK138"/>
    <mergeCell ref="AH138:AI138"/>
    <mergeCell ref="AF138:AG138"/>
    <mergeCell ref="AD138:AE138"/>
    <mergeCell ref="AB138:AC138"/>
    <mergeCell ref="CB138:CC138"/>
    <mergeCell ref="CD138:CE138"/>
    <mergeCell ref="CF138:CG138"/>
    <mergeCell ref="CH138:CI138"/>
    <mergeCell ref="CJ138:CK138"/>
    <mergeCell ref="CL138:CM138"/>
    <mergeCell ref="CN138:CO138"/>
    <mergeCell ref="CL136:CM136"/>
    <mergeCell ref="CN136:CO136"/>
    <mergeCell ref="CP136:CQ136"/>
    <mergeCell ref="CR136:CS136"/>
    <mergeCell ref="CT136:CU136"/>
    <mergeCell ref="CV136:CW136"/>
    <mergeCell ref="CX136:CY136"/>
    <mergeCell ref="CZ136:DA136"/>
    <mergeCell ref="DB136:DC136"/>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DB137:DC137"/>
    <mergeCell ref="CP138:CQ138"/>
    <mergeCell ref="CR138:CS138"/>
    <mergeCell ref="CT138:CU138"/>
    <mergeCell ref="CV138:CW138"/>
    <mergeCell ref="CX138:CY138"/>
    <mergeCell ref="CZ138:DA138"/>
    <mergeCell ref="DB138:DC138"/>
    <mergeCell ref="BR136:BS136"/>
    <mergeCell ref="BT136:BU136"/>
    <mergeCell ref="BV136:BW136"/>
    <mergeCell ref="BX136:BY136"/>
    <mergeCell ref="BZ136:CA136"/>
    <mergeCell ref="CB136:CC136"/>
    <mergeCell ref="CD136:CE136"/>
    <mergeCell ref="CF136:CG136"/>
    <mergeCell ref="CH136:CI136"/>
    <mergeCell ref="CJ136:CK136"/>
    <mergeCell ref="BR137:BS137"/>
    <mergeCell ref="BT137:BU137"/>
    <mergeCell ref="BV137:BW137"/>
    <mergeCell ref="BX137:BY137"/>
    <mergeCell ref="AV137:AW137"/>
    <mergeCell ref="AX137:AY137"/>
    <mergeCell ref="AZ137:BA137"/>
    <mergeCell ref="BB137:BC137"/>
    <mergeCell ref="BR139:BS139"/>
    <mergeCell ref="BT139:BU139"/>
    <mergeCell ref="BV139:BW139"/>
    <mergeCell ref="BX139:BY139"/>
    <mergeCell ref="AT138:AU138"/>
    <mergeCell ref="AV138:AW138"/>
    <mergeCell ref="AX138:AY138"/>
    <mergeCell ref="AZ138:BA138"/>
    <mergeCell ref="BB138:BC138"/>
    <mergeCell ref="BD138:BE138"/>
    <mergeCell ref="BF138:BG138"/>
    <mergeCell ref="BH138:BI138"/>
    <mergeCell ref="BJ138:BK138"/>
    <mergeCell ref="BL138:BM138"/>
    <mergeCell ref="BN138:BO138"/>
    <mergeCell ref="BP138:BQ138"/>
    <mergeCell ref="BR138:BS138"/>
    <mergeCell ref="BT138:BU138"/>
    <mergeCell ref="BV138:BW138"/>
    <mergeCell ref="BX138:BY138"/>
    <mergeCell ref="BZ139:CA139"/>
    <mergeCell ref="CB139:CC139"/>
    <mergeCell ref="CD139:CE139"/>
    <mergeCell ref="CF139:CG139"/>
    <mergeCell ref="CH139:CI139"/>
    <mergeCell ref="CJ139:CK139"/>
    <mergeCell ref="CL139:CM139"/>
    <mergeCell ref="CN139:CO139"/>
    <mergeCell ref="CP139:CQ139"/>
    <mergeCell ref="CR139:CS139"/>
    <mergeCell ref="CT139:CU139"/>
    <mergeCell ref="CV139:CW139"/>
    <mergeCell ref="CX139:CY139"/>
    <mergeCell ref="BZ138:CA138"/>
    <mergeCell ref="BN139:BO139"/>
    <mergeCell ref="BP139:BQ139"/>
    <mergeCell ref="CZ139:DA139"/>
    <mergeCell ref="DB139:DC139"/>
    <mergeCell ref="CD140:CE140"/>
    <mergeCell ref="CF140:CG140"/>
    <mergeCell ref="CH140:CI140"/>
    <mergeCell ref="CJ140:CK140"/>
    <mergeCell ref="CL140:CM140"/>
    <mergeCell ref="CN140:CO140"/>
    <mergeCell ref="CP140:CQ140"/>
    <mergeCell ref="CR140:CS140"/>
    <mergeCell ref="A141:A148"/>
    <mergeCell ref="B141:B148"/>
    <mergeCell ref="C141:C148"/>
    <mergeCell ref="D141:D148"/>
    <mergeCell ref="E141:E148"/>
    <mergeCell ref="F141:F148"/>
    <mergeCell ref="G141:G148"/>
    <mergeCell ref="I141:I148"/>
    <mergeCell ref="J141:J148"/>
    <mergeCell ref="BF141:BG141"/>
    <mergeCell ref="BH141:BI141"/>
    <mergeCell ref="BJ141:BK141"/>
    <mergeCell ref="BL141:BM141"/>
    <mergeCell ref="BN141:BO141"/>
    <mergeCell ref="BP141:BQ141"/>
    <mergeCell ref="BR141:BS141"/>
    <mergeCell ref="BT141:BU141"/>
    <mergeCell ref="BV141:BW141"/>
    <mergeCell ref="BX141:BY141"/>
    <mergeCell ref="BZ141:CA141"/>
    <mergeCell ref="CB141:CC141"/>
    <mergeCell ref="CD141:CE141"/>
    <mergeCell ref="CF141:CG141"/>
    <mergeCell ref="CL141:CM141"/>
    <mergeCell ref="CN141:CO141"/>
    <mergeCell ref="CP141:CQ141"/>
    <mergeCell ref="CR141:CS141"/>
    <mergeCell ref="CT141:CU141"/>
    <mergeCell ref="CV141:CW141"/>
    <mergeCell ref="CX141:CY141"/>
    <mergeCell ref="CZ141:DA141"/>
    <mergeCell ref="DB141:DC141"/>
    <mergeCell ref="L142:M142"/>
    <mergeCell ref="N142:O142"/>
    <mergeCell ref="P142:Q142"/>
    <mergeCell ref="R142:S142"/>
    <mergeCell ref="T142:U142"/>
    <mergeCell ref="V142:W142"/>
    <mergeCell ref="X142:Y142"/>
    <mergeCell ref="Z142:AA142"/>
    <mergeCell ref="AB142:AC142"/>
    <mergeCell ref="AD142:AE142"/>
    <mergeCell ref="AF142:AG142"/>
    <mergeCell ref="AH142:AI142"/>
    <mergeCell ref="AJ142:AK142"/>
    <mergeCell ref="AL142:AM142"/>
    <mergeCell ref="AN142:AO142"/>
    <mergeCell ref="AP142:AQ142"/>
    <mergeCell ref="AR142:AS142"/>
    <mergeCell ref="AT142:AU142"/>
    <mergeCell ref="AV142:AW142"/>
    <mergeCell ref="AX142:AY142"/>
    <mergeCell ref="AZ142:BA142"/>
    <mergeCell ref="BB142:BC142"/>
    <mergeCell ref="CB142:CC142"/>
    <mergeCell ref="CD142:CE142"/>
    <mergeCell ref="CF142:CG142"/>
    <mergeCell ref="CL142:CM142"/>
    <mergeCell ref="CN142:CO142"/>
    <mergeCell ref="CP142:CQ142"/>
    <mergeCell ref="CR142:CS142"/>
    <mergeCell ref="CT142:CU142"/>
    <mergeCell ref="CV142:CW142"/>
    <mergeCell ref="CX142:CY142"/>
    <mergeCell ref="CZ142:DA142"/>
    <mergeCell ref="DB142:DC142"/>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CH142:CI142"/>
    <mergeCell ref="CJ142:CK142"/>
    <mergeCell ref="BR142:BS142"/>
    <mergeCell ref="BT142:BU142"/>
    <mergeCell ref="BV142:BW142"/>
    <mergeCell ref="BX142:BY142"/>
    <mergeCell ref="BP145:BQ145"/>
    <mergeCell ref="BR145:BS145"/>
    <mergeCell ref="BZ142:CA142"/>
    <mergeCell ref="CL147:CM147"/>
    <mergeCell ref="CN147:CO147"/>
    <mergeCell ref="BB143:BC143"/>
    <mergeCell ref="AZ143:BA143"/>
    <mergeCell ref="AX143:AY143"/>
    <mergeCell ref="AV143:AW143"/>
    <mergeCell ref="AT143:AU143"/>
    <mergeCell ref="AR143:AS143"/>
    <mergeCell ref="AP143:AQ143"/>
    <mergeCell ref="AN143:AO143"/>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N146:BO146"/>
    <mergeCell ref="BP146:BQ146"/>
    <mergeCell ref="BR146:BS146"/>
    <mergeCell ref="BT146:BU146"/>
    <mergeCell ref="BV146:BW146"/>
    <mergeCell ref="BX146:BY146"/>
    <mergeCell ref="AR147:AS147"/>
    <mergeCell ref="AP147:AQ147"/>
    <mergeCell ref="AN147:AO147"/>
    <mergeCell ref="AL147:AM147"/>
    <mergeCell ref="AJ147:AK147"/>
    <mergeCell ref="AH147:AI147"/>
    <mergeCell ref="AF147:AG147"/>
    <mergeCell ref="AX145:AY145"/>
    <mergeCell ref="AZ145:BA145"/>
    <mergeCell ref="BB145:BC145"/>
    <mergeCell ref="BD145:BE145"/>
    <mergeCell ref="BF145:BG145"/>
    <mergeCell ref="AX144:AY144"/>
    <mergeCell ref="AV144:AW144"/>
    <mergeCell ref="AT144:AU144"/>
    <mergeCell ref="AL143:AM143"/>
    <mergeCell ref="AJ143:AK143"/>
    <mergeCell ref="AH143:AI143"/>
    <mergeCell ref="AF143:AG143"/>
    <mergeCell ref="BR144:BS144"/>
    <mergeCell ref="BT144:BU144"/>
    <mergeCell ref="CT150:CU150"/>
    <mergeCell ref="CV150:CW150"/>
    <mergeCell ref="CX150:CY150"/>
    <mergeCell ref="CZ150:DA150"/>
    <mergeCell ref="BF153:BG153"/>
    <mergeCell ref="BH153:BI153"/>
    <mergeCell ref="BJ153:BK153"/>
    <mergeCell ref="BL153:BM153"/>
    <mergeCell ref="BN153:BO153"/>
    <mergeCell ref="BP153:BQ153"/>
    <mergeCell ref="AR156:AS156"/>
    <mergeCell ref="DB150:DC150"/>
    <mergeCell ref="L151:M151"/>
    <mergeCell ref="AT148:AU148"/>
    <mergeCell ref="AV148:AW148"/>
    <mergeCell ref="AX148:AY148"/>
    <mergeCell ref="AZ148:BA148"/>
    <mergeCell ref="BB148:BC148"/>
    <mergeCell ref="BD148:BE148"/>
    <mergeCell ref="BF148:BG148"/>
    <mergeCell ref="BH148:BI148"/>
    <mergeCell ref="BJ148:BK148"/>
    <mergeCell ref="BL148:BM148"/>
    <mergeCell ref="BN148:BO148"/>
    <mergeCell ref="BP148:BQ148"/>
    <mergeCell ref="BR148:BS148"/>
    <mergeCell ref="BT148:BU148"/>
    <mergeCell ref="BV148:BW148"/>
    <mergeCell ref="BX148:BY148"/>
    <mergeCell ref="AT147:AU147"/>
    <mergeCell ref="AV147:AW147"/>
    <mergeCell ref="AX147:AY147"/>
    <mergeCell ref="AZ147:BA147"/>
    <mergeCell ref="BB147:BC147"/>
    <mergeCell ref="BD147:BE147"/>
    <mergeCell ref="BF147:BG147"/>
    <mergeCell ref="BH147:BI147"/>
    <mergeCell ref="BJ147:BK147"/>
    <mergeCell ref="BL147:BM147"/>
    <mergeCell ref="BN147:BO147"/>
    <mergeCell ref="BP147:BQ147"/>
    <mergeCell ref="BR147:BS147"/>
    <mergeCell ref="BT147:BU147"/>
    <mergeCell ref="BV147:BW147"/>
    <mergeCell ref="BX147:BY147"/>
    <mergeCell ref="BZ148:CA148"/>
    <mergeCell ref="BZ147:CA147"/>
    <mergeCell ref="AD147:AE147"/>
    <mergeCell ref="AB147:AC147"/>
    <mergeCell ref="CB147:CC147"/>
    <mergeCell ref="CD147:CE147"/>
    <mergeCell ref="BZ146:CA146"/>
    <mergeCell ref="CB146:CC146"/>
    <mergeCell ref="CD146:CE146"/>
    <mergeCell ref="CF146:CG146"/>
    <mergeCell ref="CH146:CI146"/>
    <mergeCell ref="CJ146:CK146"/>
    <mergeCell ref="CL146:CM146"/>
    <mergeCell ref="CN146:CO146"/>
    <mergeCell ref="CP146:CQ146"/>
    <mergeCell ref="CR146:CS146"/>
    <mergeCell ref="CD149:CE149"/>
    <mergeCell ref="CF149:CG149"/>
    <mergeCell ref="CH149:CI149"/>
    <mergeCell ref="CJ149:CK149"/>
    <mergeCell ref="CL149:CM149"/>
    <mergeCell ref="CN149:CO149"/>
    <mergeCell ref="CP149:CQ149"/>
    <mergeCell ref="CR149:CS149"/>
    <mergeCell ref="A150:A157"/>
    <mergeCell ref="B150:B157"/>
    <mergeCell ref="C150:C157"/>
    <mergeCell ref="D150:D157"/>
    <mergeCell ref="E150:E157"/>
    <mergeCell ref="F150:F157"/>
    <mergeCell ref="G150:G157"/>
    <mergeCell ref="I150:I157"/>
    <mergeCell ref="J150:J157"/>
    <mergeCell ref="BF150:BG150"/>
    <mergeCell ref="BH150:BI150"/>
    <mergeCell ref="BJ150:BK150"/>
    <mergeCell ref="BL150:BM150"/>
    <mergeCell ref="BN150:BO150"/>
    <mergeCell ref="BP150:BQ150"/>
    <mergeCell ref="BR150:BS150"/>
    <mergeCell ref="BT150:BU150"/>
    <mergeCell ref="BV150:BW150"/>
    <mergeCell ref="BX150:BY150"/>
    <mergeCell ref="BZ150:CA150"/>
    <mergeCell ref="CB150:CC150"/>
    <mergeCell ref="CD150:CE150"/>
    <mergeCell ref="CF150:CG150"/>
    <mergeCell ref="CH150:CI150"/>
    <mergeCell ref="CJ150:CK150"/>
    <mergeCell ref="CL150:CM150"/>
    <mergeCell ref="CN150:CO150"/>
    <mergeCell ref="CP150:CQ150"/>
    <mergeCell ref="CR150:CS150"/>
    <mergeCell ref="BV152:BW152"/>
    <mergeCell ref="BX152:BY152"/>
    <mergeCell ref="BZ152:CA152"/>
    <mergeCell ref="CB152:CC152"/>
    <mergeCell ref="CD152:CE152"/>
    <mergeCell ref="CF152:CG152"/>
    <mergeCell ref="CH152:CI152"/>
    <mergeCell ref="CJ152:CK152"/>
    <mergeCell ref="AR154:AS154"/>
    <mergeCell ref="N155:O155"/>
    <mergeCell ref="P155:Q155"/>
    <mergeCell ref="R155:S155"/>
    <mergeCell ref="N157:O157"/>
    <mergeCell ref="L157:M157"/>
    <mergeCell ref="T155:U155"/>
    <mergeCell ref="BF151:BG151"/>
    <mergeCell ref="BH151:BI151"/>
    <mergeCell ref="BJ151:BK151"/>
    <mergeCell ref="BL151:BM151"/>
    <mergeCell ref="BN151:BO151"/>
    <mergeCell ref="BP151:BQ151"/>
    <mergeCell ref="BR151:BS151"/>
    <mergeCell ref="BT151:BU151"/>
    <mergeCell ref="BV151:BW151"/>
    <mergeCell ref="BX151:BY151"/>
    <mergeCell ref="BZ151:CA151"/>
    <mergeCell ref="CB151:CC151"/>
    <mergeCell ref="CD151:CE151"/>
    <mergeCell ref="AT145:AU145"/>
    <mergeCell ref="AV145:AW145"/>
    <mergeCell ref="X152:Y152"/>
    <mergeCell ref="AR152:AS152"/>
    <mergeCell ref="AP152:AQ152"/>
    <mergeCell ref="AN152:AO152"/>
    <mergeCell ref="AL152:AM152"/>
    <mergeCell ref="AJ152:AK152"/>
    <mergeCell ref="AH152:AI152"/>
    <mergeCell ref="AF152:AG152"/>
    <mergeCell ref="AD152:AE152"/>
    <mergeCell ref="AB152:AC152"/>
    <mergeCell ref="Z152:AA152"/>
    <mergeCell ref="BR157:BS157"/>
    <mergeCell ref="BT157:BU157"/>
    <mergeCell ref="CT152:CU152"/>
    <mergeCell ref="CV152:CW152"/>
    <mergeCell ref="CX152:CY152"/>
    <mergeCell ref="CZ152:DA152"/>
    <mergeCell ref="DB152:DC152"/>
    <mergeCell ref="CD158:CE158"/>
    <mergeCell ref="CF158:CG158"/>
    <mergeCell ref="CH158:CI158"/>
    <mergeCell ref="CJ158:CK158"/>
    <mergeCell ref="CL158:CM158"/>
    <mergeCell ref="CN158:CO158"/>
    <mergeCell ref="CP158:CQ158"/>
    <mergeCell ref="CR158:CS158"/>
    <mergeCell ref="CF161:CG161"/>
    <mergeCell ref="CH161:CI161"/>
    <mergeCell ref="CJ161:CK161"/>
    <mergeCell ref="CL161:CM161"/>
    <mergeCell ref="CN161:CO161"/>
    <mergeCell ref="CP161:CQ161"/>
    <mergeCell ref="CR161:CS161"/>
    <mergeCell ref="CT161:CU161"/>
    <mergeCell ref="CV161:CW161"/>
    <mergeCell ref="CX161:CY161"/>
    <mergeCell ref="CZ161:DA161"/>
    <mergeCell ref="DB161:DC161"/>
    <mergeCell ref="CF159:CG159"/>
    <mergeCell ref="CH159:CI159"/>
    <mergeCell ref="CJ159:CK159"/>
    <mergeCell ref="CL159:CM159"/>
    <mergeCell ref="CN159:CO159"/>
    <mergeCell ref="CP159:CQ159"/>
    <mergeCell ref="CR159:CS159"/>
    <mergeCell ref="CT159:CU159"/>
    <mergeCell ref="CV159:CW159"/>
    <mergeCell ref="CX159:CY159"/>
    <mergeCell ref="CZ159:DA159"/>
    <mergeCell ref="DB159:DC159"/>
    <mergeCell ref="DB153:DC153"/>
    <mergeCell ref="CP156:CQ156"/>
    <mergeCell ref="CR156:CS156"/>
    <mergeCell ref="CT156:CU156"/>
    <mergeCell ref="CV156:CW156"/>
    <mergeCell ref="CX156:CY156"/>
    <mergeCell ref="CZ156:DA156"/>
    <mergeCell ref="DB156:DC156"/>
    <mergeCell ref="CZ157:DA157"/>
    <mergeCell ref="DB157:DC157"/>
    <mergeCell ref="BZ160:CA160"/>
    <mergeCell ref="CB160:CC160"/>
    <mergeCell ref="CZ153:DA153"/>
    <mergeCell ref="CZ160:DA160"/>
    <mergeCell ref="DB160:DC160"/>
    <mergeCell ref="BV157:BW157"/>
    <mergeCell ref="BX157:BY157"/>
    <mergeCell ref="BT154:BU154"/>
    <mergeCell ref="BV154:BW154"/>
    <mergeCell ref="BX154:BY154"/>
    <mergeCell ref="BL156:BM156"/>
    <mergeCell ref="BN156:BO156"/>
    <mergeCell ref="BP156:BQ156"/>
    <mergeCell ref="BR156:BS156"/>
    <mergeCell ref="BT156:BU156"/>
    <mergeCell ref="BV156:BW156"/>
    <mergeCell ref="BX156:BY156"/>
    <mergeCell ref="BZ157:CA157"/>
    <mergeCell ref="CB157:CC157"/>
    <mergeCell ref="CD157:CE157"/>
    <mergeCell ref="CF157:CG157"/>
    <mergeCell ref="CH157:CI157"/>
    <mergeCell ref="CJ157:CK157"/>
    <mergeCell ref="CL157:CM157"/>
    <mergeCell ref="CN157:CO157"/>
    <mergeCell ref="CP157:CQ157"/>
    <mergeCell ref="CR157:CS157"/>
    <mergeCell ref="CT157:CU157"/>
    <mergeCell ref="CV157:CW157"/>
    <mergeCell ref="CX157:CY157"/>
    <mergeCell ref="BZ156:CA156"/>
    <mergeCell ref="CB156:CC156"/>
    <mergeCell ref="CD156:CE156"/>
    <mergeCell ref="CF156:CG156"/>
    <mergeCell ref="CH156:CI156"/>
    <mergeCell ref="CJ156:CK156"/>
    <mergeCell ref="CL156:CM156"/>
    <mergeCell ref="CN156:CO156"/>
    <mergeCell ref="CH154:CI154"/>
    <mergeCell ref="CJ154:CK154"/>
    <mergeCell ref="BR154:BS154"/>
    <mergeCell ref="CD160:CE160"/>
    <mergeCell ref="CF160:CG160"/>
    <mergeCell ref="CH160:CI160"/>
    <mergeCell ref="CJ160:CK160"/>
    <mergeCell ref="CX160:CY160"/>
    <mergeCell ref="CL160:CM160"/>
    <mergeCell ref="CN160:CO160"/>
    <mergeCell ref="CP160:CQ160"/>
    <mergeCell ref="CR160:CS160"/>
    <mergeCell ref="CT160:CU160"/>
    <mergeCell ref="CV160:CW160"/>
    <mergeCell ref="CV153:CW153"/>
    <mergeCell ref="CX153:CY153"/>
    <mergeCell ref="BT153:BU153"/>
    <mergeCell ref="BV153:BW153"/>
    <mergeCell ref="BX153:BY153"/>
    <mergeCell ref="BZ153:CA153"/>
    <mergeCell ref="CB153:CC153"/>
    <mergeCell ref="CD153:CE153"/>
    <mergeCell ref="CF153:CG153"/>
    <mergeCell ref="CH153:CI153"/>
    <mergeCell ref="CJ153:CK153"/>
    <mergeCell ref="CL153:CM153"/>
    <mergeCell ref="CN153:CO153"/>
    <mergeCell ref="CP153:CQ153"/>
    <mergeCell ref="CB148:CC148"/>
    <mergeCell ref="CD148:CE148"/>
    <mergeCell ref="CF148:CG148"/>
    <mergeCell ref="CH148:CI148"/>
    <mergeCell ref="CJ148:CK148"/>
    <mergeCell ref="CL148:CM148"/>
    <mergeCell ref="CN148:CO148"/>
    <mergeCell ref="CP148:CQ148"/>
    <mergeCell ref="CR148:CS148"/>
    <mergeCell ref="CT148:CU148"/>
    <mergeCell ref="CV148:CW148"/>
    <mergeCell ref="CX148:CY148"/>
    <mergeCell ref="CZ148:DA148"/>
    <mergeCell ref="DB148:DC148"/>
    <mergeCell ref="DB145:DC145"/>
    <mergeCell ref="CT146:CU146"/>
    <mergeCell ref="CV146:CW146"/>
    <mergeCell ref="CX146:CY146"/>
    <mergeCell ref="CZ146:DA146"/>
    <mergeCell ref="DB146:DC146"/>
    <mergeCell ref="CT147:CU147"/>
    <mergeCell ref="CV147:CW147"/>
    <mergeCell ref="CX147:CY147"/>
    <mergeCell ref="CZ147:DA147"/>
    <mergeCell ref="DB147:DC147"/>
    <mergeCell ref="BX145:BY145"/>
    <mergeCell ref="BZ145:CA145"/>
    <mergeCell ref="CB145:CC145"/>
    <mergeCell ref="CD145:CE145"/>
    <mergeCell ref="CF145:CG145"/>
    <mergeCell ref="CH145:CI145"/>
    <mergeCell ref="BV144:BW144"/>
    <mergeCell ref="BX144:BY144"/>
    <mergeCell ref="BZ144:CA144"/>
    <mergeCell ref="CL145:CM145"/>
    <mergeCell ref="CN145:CO145"/>
    <mergeCell ref="CP145:CQ145"/>
    <mergeCell ref="CR145:CS145"/>
    <mergeCell ref="CT145:CU145"/>
    <mergeCell ref="CV145:CW145"/>
    <mergeCell ref="CX145:CY145"/>
    <mergeCell ref="CZ145:DA145"/>
    <mergeCell ref="CB144:CC144"/>
    <mergeCell ref="CD144:CE144"/>
    <mergeCell ref="CF144:CG144"/>
    <mergeCell ref="CH144:CI144"/>
    <mergeCell ref="CJ144:CK144"/>
    <mergeCell ref="CL144:CM144"/>
    <mergeCell ref="CN144:CO144"/>
    <mergeCell ref="CP144:CQ144"/>
    <mergeCell ref="CR144:CS144"/>
    <mergeCell ref="CT144:CU144"/>
    <mergeCell ref="CV144:CW144"/>
    <mergeCell ref="CX144:CY144"/>
    <mergeCell ref="CZ144:DA144"/>
    <mergeCell ref="DB144:DC144"/>
    <mergeCell ref="CJ145:CK145"/>
    <mergeCell ref="CP147:CQ147"/>
    <mergeCell ref="CR147:CS147"/>
    <mergeCell ref="BT145:BU145"/>
    <mergeCell ref="BV145:BW145"/>
    <mergeCell ref="CF147:CG147"/>
    <mergeCell ref="CH147:CI147"/>
    <mergeCell ref="CJ147:CK147"/>
    <mergeCell ref="BD150:BE150"/>
    <mergeCell ref="BB150:BC150"/>
    <mergeCell ref="AZ150:BA150"/>
    <mergeCell ref="AX150:AY150"/>
    <mergeCell ref="AV150:AW150"/>
    <mergeCell ref="L155:M155"/>
    <mergeCell ref="Z156:AA156"/>
    <mergeCell ref="X156:Y156"/>
    <mergeCell ref="V156:W156"/>
    <mergeCell ref="T156:U156"/>
    <mergeCell ref="R156:S156"/>
    <mergeCell ref="P156:Q156"/>
    <mergeCell ref="N156:O156"/>
    <mergeCell ref="L156:M156"/>
    <mergeCell ref="AR153:AS153"/>
    <mergeCell ref="AP153:AQ153"/>
    <mergeCell ref="AN153:AO153"/>
    <mergeCell ref="AL153:AM153"/>
    <mergeCell ref="AJ153:AK153"/>
    <mergeCell ref="AH153:AI153"/>
    <mergeCell ref="AF153:AG153"/>
    <mergeCell ref="L154:M154"/>
    <mergeCell ref="AT150:AU150"/>
    <mergeCell ref="V152:W152"/>
    <mergeCell ref="T152:U152"/>
    <mergeCell ref="R152:S152"/>
    <mergeCell ref="P152:Q152"/>
    <mergeCell ref="N152:O152"/>
    <mergeCell ref="L152:M152"/>
    <mergeCell ref="AR150:AS150"/>
    <mergeCell ref="AP150:AQ150"/>
    <mergeCell ref="AN150:AO150"/>
    <mergeCell ref="AL150:AM150"/>
    <mergeCell ref="AJ150:AK150"/>
    <mergeCell ref="AH150:AI150"/>
    <mergeCell ref="AF150:AG150"/>
    <mergeCell ref="AD150:AE150"/>
    <mergeCell ref="AB150:AC150"/>
    <mergeCell ref="Z150:AA150"/>
    <mergeCell ref="X150:Y150"/>
    <mergeCell ref="V150:W150"/>
    <mergeCell ref="T150:U150"/>
    <mergeCell ref="R150:S150"/>
    <mergeCell ref="P150:Q150"/>
    <mergeCell ref="N150:O150"/>
    <mergeCell ref="L150:M150"/>
    <mergeCell ref="X153:Y153"/>
    <mergeCell ref="V153:W153"/>
    <mergeCell ref="T153:U153"/>
    <mergeCell ref="R153:S153"/>
    <mergeCell ref="P153:Q153"/>
    <mergeCell ref="N153:O153"/>
    <mergeCell ref="L153:M153"/>
    <mergeCell ref="N154:O154"/>
    <mergeCell ref="P154:Q154"/>
    <mergeCell ref="R154:S154"/>
    <mergeCell ref="T154:U154"/>
    <mergeCell ref="V154:W154"/>
    <mergeCell ref="X154:Y154"/>
    <mergeCell ref="CR153:CS153"/>
    <mergeCell ref="CT153:CU153"/>
    <mergeCell ref="AB153:AC153"/>
    <mergeCell ref="Z153:AA153"/>
    <mergeCell ref="BR153:BS153"/>
    <mergeCell ref="CN151:CO151"/>
    <mergeCell ref="Z151:AA151"/>
    <mergeCell ref="AB151:AC151"/>
    <mergeCell ref="AD151:AE151"/>
    <mergeCell ref="AF151:AG151"/>
    <mergeCell ref="AH151:AI151"/>
    <mergeCell ref="AJ151:AK151"/>
    <mergeCell ref="AL151:AM151"/>
    <mergeCell ref="AN151:AO151"/>
    <mergeCell ref="AP151:AQ151"/>
    <mergeCell ref="AR151:AS151"/>
    <mergeCell ref="AT151:AU151"/>
    <mergeCell ref="AV151:AW151"/>
    <mergeCell ref="AX151:AY151"/>
    <mergeCell ref="AZ151:BA151"/>
    <mergeCell ref="BB151:BC151"/>
    <mergeCell ref="BD151:BE151"/>
    <mergeCell ref="CF151:CG151"/>
    <mergeCell ref="CH151:CI151"/>
    <mergeCell ref="CJ151:CK151"/>
    <mergeCell ref="CL151:CM151"/>
    <mergeCell ref="CP151:CQ151"/>
    <mergeCell ref="CR151:CS151"/>
    <mergeCell ref="CT151:CU151"/>
    <mergeCell ref="V155:W155"/>
    <mergeCell ref="X155:Y155"/>
    <mergeCell ref="CD154:CE154"/>
    <mergeCell ref="CF154:CG154"/>
    <mergeCell ref="CV151:CW151"/>
    <mergeCell ref="CX151:CY151"/>
    <mergeCell ref="CZ151:DA151"/>
    <mergeCell ref="CL152:CM152"/>
    <mergeCell ref="CN152:CO152"/>
    <mergeCell ref="CP152:CQ152"/>
    <mergeCell ref="CR152:CS152"/>
    <mergeCell ref="DB151:DC151"/>
    <mergeCell ref="BR152:BS152"/>
    <mergeCell ref="BT152:BU152"/>
    <mergeCell ref="AT155:AU155"/>
    <mergeCell ref="AV155:AW155"/>
    <mergeCell ref="AX155:AY155"/>
    <mergeCell ref="AZ155:BA155"/>
    <mergeCell ref="BB155:BC155"/>
    <mergeCell ref="CL154:CM154"/>
    <mergeCell ref="CN154:CO154"/>
    <mergeCell ref="AD153:AE153"/>
    <mergeCell ref="Z154:AA154"/>
    <mergeCell ref="AB154:AC154"/>
    <mergeCell ref="AD154:AE154"/>
    <mergeCell ref="AF154:AG154"/>
    <mergeCell ref="AH154:AI154"/>
    <mergeCell ref="AJ154:AK154"/>
    <mergeCell ref="AL154:AM154"/>
    <mergeCell ref="AN154:AO154"/>
    <mergeCell ref="AP154:AQ154"/>
    <mergeCell ref="AF155:AG155"/>
    <mergeCell ref="AH155:AI155"/>
    <mergeCell ref="AJ155:AK155"/>
    <mergeCell ref="AL155:AM155"/>
    <mergeCell ref="AN155:AO155"/>
    <mergeCell ref="AP155:AQ155"/>
    <mergeCell ref="CP154:CQ154"/>
    <mergeCell ref="CR154:CS154"/>
    <mergeCell ref="CT154:CU154"/>
    <mergeCell ref="CV154:CW154"/>
    <mergeCell ref="CX154:CY154"/>
    <mergeCell ref="Z155:AA155"/>
    <mergeCell ref="AB155:AC155"/>
    <mergeCell ref="AD155:AE155"/>
    <mergeCell ref="BR155:BS155"/>
    <mergeCell ref="BT155:BU155"/>
    <mergeCell ref="BV155:BW155"/>
    <mergeCell ref="BX155:BY155"/>
    <mergeCell ref="CZ154:DA154"/>
    <mergeCell ref="DB154:DC154"/>
    <mergeCell ref="BZ155:CA155"/>
    <mergeCell ref="CB155:CC155"/>
    <mergeCell ref="CD155:CE155"/>
    <mergeCell ref="CF155:CG155"/>
    <mergeCell ref="CH155:CI155"/>
    <mergeCell ref="CJ155:CK155"/>
    <mergeCell ref="CL155:CM155"/>
    <mergeCell ref="CN155:CO155"/>
    <mergeCell ref="CP155:CQ155"/>
    <mergeCell ref="CR155:CS155"/>
    <mergeCell ref="CT155:CU155"/>
    <mergeCell ref="CV155:CW155"/>
    <mergeCell ref="CX155:CY155"/>
    <mergeCell ref="CZ155:DA155"/>
    <mergeCell ref="DB155:DC155"/>
    <mergeCell ref="BZ154:CA154"/>
    <mergeCell ref="CB154:CC154"/>
    <mergeCell ref="A159:A166"/>
    <mergeCell ref="B159:B166"/>
    <mergeCell ref="C159:C166"/>
    <mergeCell ref="D159:D166"/>
    <mergeCell ref="E159:E166"/>
    <mergeCell ref="F159:F166"/>
    <mergeCell ref="G159:G166"/>
    <mergeCell ref="I159:I166"/>
    <mergeCell ref="J159:J166"/>
    <mergeCell ref="AF160:AG160"/>
    <mergeCell ref="AH160:AI160"/>
    <mergeCell ref="AJ160:AK160"/>
    <mergeCell ref="AL160:AM160"/>
    <mergeCell ref="AN160:AO160"/>
    <mergeCell ref="AP160:AQ160"/>
    <mergeCell ref="AR160:AS160"/>
    <mergeCell ref="AT160:AU160"/>
    <mergeCell ref="AV160:AW160"/>
    <mergeCell ref="AX160:AY160"/>
    <mergeCell ref="AZ160:BA160"/>
    <mergeCell ref="BB160:BC160"/>
    <mergeCell ref="BD160:BE160"/>
    <mergeCell ref="BF160:BG160"/>
    <mergeCell ref="BH160:BI160"/>
    <mergeCell ref="BJ160:BK160"/>
    <mergeCell ref="BL160:BM160"/>
    <mergeCell ref="BN160:BO160"/>
    <mergeCell ref="BP160:BQ160"/>
    <mergeCell ref="BR160:BS160"/>
    <mergeCell ref="BT160:BU160"/>
    <mergeCell ref="BV160:BW160"/>
    <mergeCell ref="BX160:BY160"/>
    <mergeCell ref="CD161:CE161"/>
    <mergeCell ref="P161:Q161"/>
    <mergeCell ref="R161:S161"/>
    <mergeCell ref="T161:U161"/>
    <mergeCell ref="V161:W161"/>
    <mergeCell ref="X161:Y161"/>
    <mergeCell ref="Z161:AA161"/>
    <mergeCell ref="AT161:AU161"/>
    <mergeCell ref="AV161:AW161"/>
    <mergeCell ref="AX161:AY161"/>
    <mergeCell ref="AZ161:BA161"/>
    <mergeCell ref="BB161:BC161"/>
    <mergeCell ref="BD161:BE161"/>
    <mergeCell ref="BF161:BG161"/>
    <mergeCell ref="BH161:BI161"/>
    <mergeCell ref="BJ161:BK161"/>
    <mergeCell ref="BL161:BM161"/>
    <mergeCell ref="BN161:BO161"/>
    <mergeCell ref="BP161:BQ161"/>
    <mergeCell ref="BP159:BQ159"/>
    <mergeCell ref="BN159:BO159"/>
    <mergeCell ref="BL159:BM159"/>
    <mergeCell ref="BJ159:BK159"/>
    <mergeCell ref="BR159:BS159"/>
    <mergeCell ref="BT159:BU159"/>
    <mergeCell ref="BV159:BW159"/>
    <mergeCell ref="BX159:BY159"/>
    <mergeCell ref="BZ159:CA159"/>
    <mergeCell ref="CB159:CC159"/>
    <mergeCell ref="CD159:CE159"/>
    <mergeCell ref="BR163:BS163"/>
    <mergeCell ref="BT163:BU163"/>
    <mergeCell ref="BR161:BS161"/>
    <mergeCell ref="BT161:BU161"/>
    <mergeCell ref="BV161:BW161"/>
    <mergeCell ref="BX161:BY161"/>
    <mergeCell ref="BZ161:CA161"/>
    <mergeCell ref="CB161:CC161"/>
    <mergeCell ref="BH159:BI159"/>
    <mergeCell ref="BF159:BG159"/>
    <mergeCell ref="BZ162:CA162"/>
    <mergeCell ref="CB162:CC162"/>
    <mergeCell ref="CD162:CE162"/>
    <mergeCell ref="CF162:CG162"/>
    <mergeCell ref="CH162:CI162"/>
    <mergeCell ref="CJ162:CK162"/>
    <mergeCell ref="CL162:CM162"/>
    <mergeCell ref="CN162:CO162"/>
    <mergeCell ref="CP162:CQ162"/>
    <mergeCell ref="CR162:CS162"/>
    <mergeCell ref="CT162:CU162"/>
    <mergeCell ref="CV162:CW162"/>
    <mergeCell ref="CX162:CY162"/>
    <mergeCell ref="CZ162:DA162"/>
    <mergeCell ref="DB162:DC162"/>
    <mergeCell ref="BV163:BW163"/>
    <mergeCell ref="BX163:BY163"/>
    <mergeCell ref="BZ163:CA163"/>
    <mergeCell ref="CB163:CC163"/>
    <mergeCell ref="CD163:CE163"/>
    <mergeCell ref="CF163:CG163"/>
    <mergeCell ref="CH163:CI163"/>
    <mergeCell ref="L161:M161"/>
    <mergeCell ref="N161:O161"/>
    <mergeCell ref="CJ163:CK163"/>
    <mergeCell ref="CL163:CM163"/>
    <mergeCell ref="CN163:CO163"/>
    <mergeCell ref="CP163:CQ163"/>
    <mergeCell ref="CR163:CS163"/>
    <mergeCell ref="CT163:CU163"/>
    <mergeCell ref="CV163:CW163"/>
    <mergeCell ref="CX163:CY163"/>
    <mergeCell ref="CZ163:DA163"/>
    <mergeCell ref="DB163:DC163"/>
    <mergeCell ref="L162:M162"/>
    <mergeCell ref="BF162:BG162"/>
    <mergeCell ref="BH162:BI162"/>
    <mergeCell ref="BJ162:BK162"/>
    <mergeCell ref="BL162:BM162"/>
    <mergeCell ref="BN162:BO162"/>
    <mergeCell ref="BP162:BQ162"/>
    <mergeCell ref="BR162:BS162"/>
    <mergeCell ref="BT162:BU162"/>
    <mergeCell ref="BV162:BW162"/>
    <mergeCell ref="BX162:BY162"/>
    <mergeCell ref="BD162:BE162"/>
    <mergeCell ref="BB162:BC162"/>
    <mergeCell ref="AZ162:BA162"/>
    <mergeCell ref="AX162:AY162"/>
    <mergeCell ref="AV162:AW162"/>
    <mergeCell ref="AT162:AU162"/>
    <mergeCell ref="AR163:AS163"/>
    <mergeCell ref="AP163:AQ163"/>
    <mergeCell ref="AN163:AO163"/>
    <mergeCell ref="AL163:AM163"/>
    <mergeCell ref="AJ163:AK163"/>
    <mergeCell ref="CN165:CO165"/>
    <mergeCell ref="CP165:CQ165"/>
    <mergeCell ref="CR165:CS165"/>
    <mergeCell ref="CT165:CU165"/>
    <mergeCell ref="CV165:CW165"/>
    <mergeCell ref="CX165:CY165"/>
    <mergeCell ref="CZ165:DA165"/>
    <mergeCell ref="DB165:DC165"/>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N164:BO164"/>
    <mergeCell ref="BP164:BQ164"/>
    <mergeCell ref="BR164:BS164"/>
    <mergeCell ref="BT164:BU164"/>
    <mergeCell ref="BV164:BW164"/>
    <mergeCell ref="BX164:BY164"/>
    <mergeCell ref="BR166:BS166"/>
    <mergeCell ref="BT166:BU166"/>
    <mergeCell ref="BV166:BW166"/>
    <mergeCell ref="BX166:BY166"/>
    <mergeCell ref="BZ164:CA164"/>
    <mergeCell ref="CB164:CC164"/>
    <mergeCell ref="CD164:CE164"/>
    <mergeCell ref="CF164:CG164"/>
    <mergeCell ref="CH164:CI164"/>
    <mergeCell ref="CJ164:CK164"/>
    <mergeCell ref="CL164:CM164"/>
    <mergeCell ref="CN164:CO164"/>
    <mergeCell ref="CP164:CQ164"/>
    <mergeCell ref="CR164:CS164"/>
    <mergeCell ref="CT164:CU164"/>
    <mergeCell ref="CV164:CW164"/>
    <mergeCell ref="CX164:CY164"/>
    <mergeCell ref="CZ164:DA164"/>
    <mergeCell ref="DB164:DC164"/>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CL165:CM165"/>
    <mergeCell ref="BZ166:CA166"/>
    <mergeCell ref="CB166:CC166"/>
    <mergeCell ref="CD166:CE166"/>
    <mergeCell ref="CF166:CG166"/>
    <mergeCell ref="CH166:CI166"/>
    <mergeCell ref="CJ166:CK166"/>
    <mergeCell ref="CL166:CM166"/>
    <mergeCell ref="CN166:CO166"/>
    <mergeCell ref="CP166:CQ166"/>
    <mergeCell ref="CR166:CS166"/>
    <mergeCell ref="CT166:CU166"/>
    <mergeCell ref="CV166:CW166"/>
    <mergeCell ref="CX166:CY166"/>
    <mergeCell ref="CZ166:DA166"/>
    <mergeCell ref="DB166:DC166"/>
    <mergeCell ref="CD167:CE167"/>
    <mergeCell ref="CF167:CG167"/>
    <mergeCell ref="CH167:CI167"/>
    <mergeCell ref="CJ167:CK167"/>
    <mergeCell ref="CL167:CM167"/>
    <mergeCell ref="CN167:CO167"/>
    <mergeCell ref="CP167:CQ167"/>
    <mergeCell ref="CR167:CS167"/>
    <mergeCell ref="A168:A175"/>
    <mergeCell ref="B168:B175"/>
    <mergeCell ref="C168:C175"/>
    <mergeCell ref="D168:D175"/>
    <mergeCell ref="E168:E175"/>
    <mergeCell ref="F168:F175"/>
    <mergeCell ref="G168:G175"/>
    <mergeCell ref="I168:I175"/>
    <mergeCell ref="J168:J175"/>
    <mergeCell ref="BF168:BG168"/>
    <mergeCell ref="BH168:BI168"/>
    <mergeCell ref="BJ168:BK168"/>
    <mergeCell ref="BL168:BM168"/>
    <mergeCell ref="BN168:BO168"/>
    <mergeCell ref="BP168:BQ168"/>
    <mergeCell ref="BR168:BS168"/>
    <mergeCell ref="BT168:BU168"/>
    <mergeCell ref="BV168:BW168"/>
    <mergeCell ref="BX168:BY168"/>
    <mergeCell ref="BZ168:CA168"/>
    <mergeCell ref="CB168:CC168"/>
    <mergeCell ref="CD168:CE168"/>
    <mergeCell ref="CF168:CG168"/>
    <mergeCell ref="CH168:CI168"/>
    <mergeCell ref="CJ168:CK168"/>
    <mergeCell ref="CL168:CM168"/>
    <mergeCell ref="CN168:CO168"/>
    <mergeCell ref="CP168:CQ168"/>
    <mergeCell ref="CR168:CS168"/>
    <mergeCell ref="CT168:CU168"/>
    <mergeCell ref="CV168:CW168"/>
    <mergeCell ref="CX168:CY168"/>
    <mergeCell ref="CZ168:DA168"/>
    <mergeCell ref="DB168:DC168"/>
    <mergeCell ref="L169:M169"/>
    <mergeCell ref="N169:O169"/>
    <mergeCell ref="P169:Q169"/>
    <mergeCell ref="R169:S169"/>
    <mergeCell ref="T169:U169"/>
    <mergeCell ref="V169:W169"/>
    <mergeCell ref="X169:Y169"/>
    <mergeCell ref="Z169:AA169"/>
    <mergeCell ref="AB169:AC169"/>
    <mergeCell ref="AD169:AE169"/>
    <mergeCell ref="AF169:AG169"/>
    <mergeCell ref="AH169:AI169"/>
    <mergeCell ref="BR169:BS169"/>
    <mergeCell ref="BT169:BU169"/>
    <mergeCell ref="BV169:BW169"/>
    <mergeCell ref="BX169:BY169"/>
    <mergeCell ref="BZ169:CA169"/>
    <mergeCell ref="CB169:CC169"/>
    <mergeCell ref="CD169:CE169"/>
    <mergeCell ref="CF169:CG169"/>
    <mergeCell ref="CH169:CI169"/>
    <mergeCell ref="CJ169:CK169"/>
    <mergeCell ref="CL169:CM169"/>
    <mergeCell ref="CN169:CO169"/>
    <mergeCell ref="CP169:CQ169"/>
    <mergeCell ref="CR169:CS169"/>
    <mergeCell ref="CT169:CU169"/>
    <mergeCell ref="CV169:CW169"/>
    <mergeCell ref="CX169:CY169"/>
    <mergeCell ref="CZ169:DA169"/>
    <mergeCell ref="DB169:DC169"/>
    <mergeCell ref="BR170:BS170"/>
    <mergeCell ref="BT170:BU170"/>
    <mergeCell ref="BV170:BW170"/>
    <mergeCell ref="BX170:BY170"/>
    <mergeCell ref="BZ170:CA170"/>
    <mergeCell ref="CB170:CC170"/>
    <mergeCell ref="CD170:CE170"/>
    <mergeCell ref="CF170:CG170"/>
    <mergeCell ref="CH170:CI170"/>
    <mergeCell ref="CJ170:CK170"/>
    <mergeCell ref="CL170:CM170"/>
    <mergeCell ref="CN170:CO170"/>
    <mergeCell ref="CP170:CQ170"/>
    <mergeCell ref="CR170:CS170"/>
    <mergeCell ref="CT170:CU170"/>
    <mergeCell ref="CV170:CW170"/>
    <mergeCell ref="CX170:CY170"/>
    <mergeCell ref="CZ170:DA170"/>
    <mergeCell ref="DB170:DC170"/>
    <mergeCell ref="BR171:BS171"/>
    <mergeCell ref="BT171:BU171"/>
    <mergeCell ref="BV171:BW171"/>
    <mergeCell ref="BX171:BY171"/>
    <mergeCell ref="BZ171:CA171"/>
    <mergeCell ref="CB171:CC171"/>
    <mergeCell ref="CD171:CE171"/>
    <mergeCell ref="CF171:CG171"/>
    <mergeCell ref="CH171:CI171"/>
    <mergeCell ref="CJ171:CK171"/>
    <mergeCell ref="CL171:CM171"/>
    <mergeCell ref="CN171:CO171"/>
    <mergeCell ref="CP171:CQ171"/>
    <mergeCell ref="CR171:CS171"/>
    <mergeCell ref="CT171:CU171"/>
    <mergeCell ref="CV171:CW171"/>
    <mergeCell ref="CX171:CY171"/>
    <mergeCell ref="CZ171:DA171"/>
    <mergeCell ref="DB171:DC171"/>
    <mergeCell ref="BP170:BQ170"/>
    <mergeCell ref="BN170:BO170"/>
    <mergeCell ref="BL170:BM170"/>
    <mergeCell ref="BJ170:BK170"/>
    <mergeCell ref="BH170:BI170"/>
    <mergeCell ref="BF170:BG170"/>
    <mergeCell ref="CJ172:CK172"/>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P173:AQ173"/>
    <mergeCell ref="AR173:AS173"/>
    <mergeCell ref="AT173:AU173"/>
    <mergeCell ref="AV173:AW173"/>
    <mergeCell ref="AX173:AY173"/>
    <mergeCell ref="AZ173:BA173"/>
    <mergeCell ref="BB173:BC173"/>
    <mergeCell ref="BD173:BE173"/>
    <mergeCell ref="BF173:BG173"/>
    <mergeCell ref="BH173:BI173"/>
    <mergeCell ref="BJ173:BK173"/>
    <mergeCell ref="BL173:BM173"/>
    <mergeCell ref="BN173:BO173"/>
    <mergeCell ref="BP173:BQ173"/>
    <mergeCell ref="BR173:BS173"/>
    <mergeCell ref="BT173:BU173"/>
    <mergeCell ref="BV173:BW173"/>
    <mergeCell ref="BX173:BY173"/>
    <mergeCell ref="AT172:AU172"/>
    <mergeCell ref="AV172:AW172"/>
    <mergeCell ref="AX172:AY172"/>
    <mergeCell ref="AZ172:BA172"/>
    <mergeCell ref="BB172:BC172"/>
    <mergeCell ref="BD172:BE172"/>
    <mergeCell ref="CJ174:CK174"/>
    <mergeCell ref="CL174:CM174"/>
    <mergeCell ref="CN174:CO174"/>
    <mergeCell ref="CL172:CM172"/>
    <mergeCell ref="CN172:CO172"/>
    <mergeCell ref="CP172:CQ172"/>
    <mergeCell ref="CR172:CS172"/>
    <mergeCell ref="CT172:CU172"/>
    <mergeCell ref="CV172:CW172"/>
    <mergeCell ref="CX172:CY172"/>
    <mergeCell ref="CZ172:DA172"/>
    <mergeCell ref="DB172:DC172"/>
    <mergeCell ref="BZ173:CA173"/>
    <mergeCell ref="CB173:CC173"/>
    <mergeCell ref="CD173:CE173"/>
    <mergeCell ref="CF173:CG173"/>
    <mergeCell ref="CH173:CI173"/>
    <mergeCell ref="CJ173:CK173"/>
    <mergeCell ref="CL173:CM173"/>
    <mergeCell ref="CN173:CO173"/>
    <mergeCell ref="CP173:CQ173"/>
    <mergeCell ref="CR173:CS173"/>
    <mergeCell ref="CT173:CU173"/>
    <mergeCell ref="CV173:CW173"/>
    <mergeCell ref="CX173:CY173"/>
    <mergeCell ref="CZ173:DA173"/>
    <mergeCell ref="DB173:DC173"/>
    <mergeCell ref="CP174:CQ174"/>
    <mergeCell ref="CR174:CS174"/>
    <mergeCell ref="CT174:CU174"/>
    <mergeCell ref="CV174:CW174"/>
    <mergeCell ref="CX174:CY174"/>
    <mergeCell ref="CZ174:DA174"/>
    <mergeCell ref="DB174:DC174"/>
    <mergeCell ref="BF172:BG172"/>
    <mergeCell ref="BH172:BI172"/>
    <mergeCell ref="BJ172:BK172"/>
    <mergeCell ref="BL172:BM172"/>
    <mergeCell ref="BN172:BO172"/>
    <mergeCell ref="BP172:BQ172"/>
    <mergeCell ref="BR172:BS172"/>
    <mergeCell ref="BT172:BU172"/>
    <mergeCell ref="BV172:BW172"/>
    <mergeCell ref="BX172:BY172"/>
    <mergeCell ref="BZ172:CA172"/>
    <mergeCell ref="CB172:CC172"/>
    <mergeCell ref="CD172:CE172"/>
    <mergeCell ref="CF172:CG172"/>
    <mergeCell ref="CH172:CI172"/>
    <mergeCell ref="AT175:AU175"/>
    <mergeCell ref="AV175:AW175"/>
    <mergeCell ref="AX175:AY175"/>
    <mergeCell ref="AZ175:BA175"/>
    <mergeCell ref="BB175:BC175"/>
    <mergeCell ref="BD175:BE175"/>
    <mergeCell ref="BF175:BG175"/>
    <mergeCell ref="BH175:BI175"/>
    <mergeCell ref="BJ175:BK175"/>
    <mergeCell ref="BL175:BM175"/>
    <mergeCell ref="BN175:BO175"/>
    <mergeCell ref="BP175:BQ175"/>
    <mergeCell ref="BR175:BS175"/>
    <mergeCell ref="BT175:BU175"/>
    <mergeCell ref="BV175:BW175"/>
    <mergeCell ref="BX175:BY175"/>
    <mergeCell ref="AT174:AU174"/>
    <mergeCell ref="AV174:AW174"/>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5:CA175"/>
    <mergeCell ref="BZ174:CA174"/>
    <mergeCell ref="CB175:CC175"/>
    <mergeCell ref="CD175:CE175"/>
    <mergeCell ref="CF175:CG175"/>
    <mergeCell ref="CH175:CI175"/>
    <mergeCell ref="CB174:CC174"/>
    <mergeCell ref="CD174:CE174"/>
    <mergeCell ref="CF174:CG174"/>
    <mergeCell ref="CH174:CI174"/>
    <mergeCell ref="CJ175:CK175"/>
    <mergeCell ref="CL175:CM175"/>
    <mergeCell ref="CN175:CO175"/>
    <mergeCell ref="CP175:CQ175"/>
    <mergeCell ref="CR175:CS175"/>
    <mergeCell ref="CT175:CU175"/>
    <mergeCell ref="CV175:CW175"/>
    <mergeCell ref="CX175:CY175"/>
    <mergeCell ref="CZ175:DA175"/>
    <mergeCell ref="DB175:DC175"/>
    <mergeCell ref="CD176:CE176"/>
    <mergeCell ref="CF176:CG176"/>
    <mergeCell ref="CH176:CI176"/>
    <mergeCell ref="CJ176:CK176"/>
    <mergeCell ref="CL176:CM176"/>
    <mergeCell ref="CN176:CO176"/>
    <mergeCell ref="CP176:CQ176"/>
    <mergeCell ref="CR176:CS176"/>
    <mergeCell ref="A177:A184"/>
    <mergeCell ref="B177:B184"/>
    <mergeCell ref="C177:C184"/>
    <mergeCell ref="D177:D184"/>
    <mergeCell ref="E177:E184"/>
    <mergeCell ref="F177:F184"/>
    <mergeCell ref="G177:G184"/>
    <mergeCell ref="I177:I184"/>
    <mergeCell ref="J177:J184"/>
    <mergeCell ref="AF178:AG178"/>
    <mergeCell ref="AH178:AI178"/>
    <mergeCell ref="AJ178:AK178"/>
    <mergeCell ref="AL178:AM178"/>
    <mergeCell ref="AN178:AO178"/>
    <mergeCell ref="AP178:AQ178"/>
    <mergeCell ref="AR178:AS178"/>
    <mergeCell ref="AT178:AU178"/>
    <mergeCell ref="AV178:AW178"/>
    <mergeCell ref="AX178:AY178"/>
    <mergeCell ref="AZ178:BA178"/>
    <mergeCell ref="BB178:BC178"/>
    <mergeCell ref="BD178:BE178"/>
    <mergeCell ref="BF178:BG178"/>
    <mergeCell ref="BH178:BI178"/>
    <mergeCell ref="BJ178:BK178"/>
    <mergeCell ref="BL178:BM178"/>
    <mergeCell ref="BN178:BO178"/>
    <mergeCell ref="BP178:BQ178"/>
    <mergeCell ref="BR178:BS178"/>
    <mergeCell ref="BT178:BU178"/>
    <mergeCell ref="BV178:BW178"/>
    <mergeCell ref="BX178:BY178"/>
    <mergeCell ref="CD179:CE179"/>
    <mergeCell ref="CF179:CG179"/>
    <mergeCell ref="CH179:CI179"/>
    <mergeCell ref="CJ179:CK179"/>
    <mergeCell ref="CL179:CM179"/>
    <mergeCell ref="CN179:CO179"/>
    <mergeCell ref="CP179:CQ179"/>
    <mergeCell ref="CR179:CS179"/>
    <mergeCell ref="CT179:CU179"/>
    <mergeCell ref="CV179:CW179"/>
    <mergeCell ref="BR177:BS177"/>
    <mergeCell ref="BT177:BU177"/>
    <mergeCell ref="BV177:BW177"/>
    <mergeCell ref="BX177:BY177"/>
    <mergeCell ref="BZ177:CA177"/>
    <mergeCell ref="CB177:CC177"/>
    <mergeCell ref="CD177:CE177"/>
    <mergeCell ref="CF177:CG177"/>
    <mergeCell ref="CH177:CI177"/>
    <mergeCell ref="CJ177:CK177"/>
    <mergeCell ref="CL177:CM177"/>
    <mergeCell ref="CN177:CO177"/>
    <mergeCell ref="CP177:CQ177"/>
    <mergeCell ref="CR177:CS177"/>
    <mergeCell ref="CT177:CU177"/>
    <mergeCell ref="CV177:CW177"/>
    <mergeCell ref="CX177:CY177"/>
    <mergeCell ref="CZ177:DA177"/>
    <mergeCell ref="DB177:DC177"/>
    <mergeCell ref="BZ178:CA178"/>
    <mergeCell ref="CB178:CC178"/>
    <mergeCell ref="CD178:CE178"/>
    <mergeCell ref="CF178:CG178"/>
    <mergeCell ref="CH178:CI178"/>
    <mergeCell ref="CJ178:CK178"/>
    <mergeCell ref="CX178:CY178"/>
    <mergeCell ref="CL178:CM178"/>
    <mergeCell ref="CN178:CO178"/>
    <mergeCell ref="CP178:CQ178"/>
    <mergeCell ref="CR178:CS178"/>
    <mergeCell ref="CT178:CU178"/>
    <mergeCell ref="CV178:CW178"/>
    <mergeCell ref="CZ178:DA178"/>
    <mergeCell ref="DB178:DC178"/>
    <mergeCell ref="BZ180:CA180"/>
    <mergeCell ref="CB180:CC180"/>
    <mergeCell ref="CD180:CE180"/>
    <mergeCell ref="CF180:CG180"/>
    <mergeCell ref="CH180:CI180"/>
    <mergeCell ref="CJ180:CK180"/>
    <mergeCell ref="CL180:CM180"/>
    <mergeCell ref="CN180:CO180"/>
    <mergeCell ref="CP180:CQ180"/>
    <mergeCell ref="CR180:CS180"/>
    <mergeCell ref="CT180:CU180"/>
    <mergeCell ref="CV180:CW180"/>
    <mergeCell ref="CX180:CY180"/>
    <mergeCell ref="CZ180:DA180"/>
    <mergeCell ref="DB180:DC180"/>
    <mergeCell ref="BR181:BS181"/>
    <mergeCell ref="BT181:BU181"/>
    <mergeCell ref="BV181:BW181"/>
    <mergeCell ref="BX181:BY181"/>
    <mergeCell ref="BZ181:CA181"/>
    <mergeCell ref="CB181:CC181"/>
    <mergeCell ref="CD181:CE181"/>
    <mergeCell ref="CF181:CG181"/>
    <mergeCell ref="CH181:CI181"/>
    <mergeCell ref="L179:M179"/>
    <mergeCell ref="N179:O179"/>
    <mergeCell ref="CJ181:CK181"/>
    <mergeCell ref="CL181:CM181"/>
    <mergeCell ref="CN181:CO181"/>
    <mergeCell ref="CP181:CQ181"/>
    <mergeCell ref="CR181:CS181"/>
    <mergeCell ref="CT181:CU181"/>
    <mergeCell ref="CV181:CW181"/>
    <mergeCell ref="CX181:CY181"/>
    <mergeCell ref="CZ181:DA181"/>
    <mergeCell ref="DB181:DC181"/>
    <mergeCell ref="L180:M180"/>
    <mergeCell ref="BF180:BG180"/>
    <mergeCell ref="BH180:BI180"/>
    <mergeCell ref="BJ180:BK180"/>
    <mergeCell ref="BL180:BM180"/>
    <mergeCell ref="BN180:BO180"/>
    <mergeCell ref="BP180:BQ180"/>
    <mergeCell ref="BR180:BS180"/>
    <mergeCell ref="BT180:BU180"/>
    <mergeCell ref="BV180:BW180"/>
    <mergeCell ref="BX180:BY180"/>
    <mergeCell ref="CX179:CY179"/>
    <mergeCell ref="CZ179:DA179"/>
    <mergeCell ref="DB179:DC179"/>
    <mergeCell ref="BR179:BS179"/>
    <mergeCell ref="BT179:BU179"/>
    <mergeCell ref="BV179:BW179"/>
    <mergeCell ref="BX179:BY179"/>
    <mergeCell ref="BZ179:CA179"/>
    <mergeCell ref="CB179:CC179"/>
    <mergeCell ref="AR181:AS181"/>
    <mergeCell ref="AP181:AQ181"/>
    <mergeCell ref="AN181:AO181"/>
    <mergeCell ref="AL181:AM181"/>
    <mergeCell ref="AJ181:AK181"/>
    <mergeCell ref="AH181:AI181"/>
    <mergeCell ref="AF181:AG181"/>
    <mergeCell ref="AD181:AE181"/>
    <mergeCell ref="X181:Y181"/>
    <mergeCell ref="V181:W181"/>
    <mergeCell ref="T181:U181"/>
    <mergeCell ref="R181:S181"/>
    <mergeCell ref="P181:Q181"/>
    <mergeCell ref="N181:O181"/>
    <mergeCell ref="L181:M181"/>
    <mergeCell ref="AF179:AG179"/>
    <mergeCell ref="AH179:AI179"/>
    <mergeCell ref="AJ179:AK179"/>
    <mergeCell ref="AL179:AM179"/>
    <mergeCell ref="AN179:AO179"/>
    <mergeCell ref="AP179:AQ179"/>
    <mergeCell ref="AR179:AS179"/>
    <mergeCell ref="BP181:BQ181"/>
    <mergeCell ref="CJ183:CK183"/>
    <mergeCell ref="CL183:CM183"/>
    <mergeCell ref="BZ184:CA184"/>
    <mergeCell ref="CB184:CC184"/>
    <mergeCell ref="CD184:CE184"/>
    <mergeCell ref="CF184:CG184"/>
    <mergeCell ref="CH184:CI184"/>
    <mergeCell ref="CN183:CO183"/>
    <mergeCell ref="CP183:CQ183"/>
    <mergeCell ref="CR183:CS183"/>
    <mergeCell ref="CT183:CU183"/>
    <mergeCell ref="CV183:CW183"/>
    <mergeCell ref="CX183:CY183"/>
    <mergeCell ref="CZ183:DA183"/>
    <mergeCell ref="DB183:DC183"/>
    <mergeCell ref="L182:M182"/>
    <mergeCell ref="N182:O182"/>
    <mergeCell ref="P182:Q182"/>
    <mergeCell ref="R182:S182"/>
    <mergeCell ref="T182:U182"/>
    <mergeCell ref="V182:W182"/>
    <mergeCell ref="X182:Y182"/>
    <mergeCell ref="Z182:AA182"/>
    <mergeCell ref="AB182:AC182"/>
    <mergeCell ref="AD182:AE182"/>
    <mergeCell ref="AF182:AG182"/>
    <mergeCell ref="AH182:AI182"/>
    <mergeCell ref="AJ182:AK182"/>
    <mergeCell ref="AL182:AM182"/>
    <mergeCell ref="AN182:AO182"/>
    <mergeCell ref="AP182:AQ182"/>
    <mergeCell ref="AR182:AS182"/>
    <mergeCell ref="AT182:AU182"/>
    <mergeCell ref="AV182:AW182"/>
    <mergeCell ref="AX182:AY182"/>
    <mergeCell ref="AZ182:BA182"/>
    <mergeCell ref="BB182:BC182"/>
    <mergeCell ref="BD182:BE182"/>
    <mergeCell ref="BF182:BG182"/>
    <mergeCell ref="BH182:BI182"/>
    <mergeCell ref="BJ182:BK182"/>
    <mergeCell ref="BL182:BM182"/>
    <mergeCell ref="BN182:BO182"/>
    <mergeCell ref="BP182:BQ182"/>
    <mergeCell ref="BR182:BS182"/>
    <mergeCell ref="BT182:BU182"/>
    <mergeCell ref="BV182:BW182"/>
    <mergeCell ref="BX182:BY182"/>
    <mergeCell ref="BD184:BE184"/>
    <mergeCell ref="BB184:BC184"/>
    <mergeCell ref="AZ184:BA184"/>
    <mergeCell ref="AX184:AY184"/>
    <mergeCell ref="AV184:AW184"/>
    <mergeCell ref="AT184:AU184"/>
    <mergeCell ref="BH184:BI184"/>
    <mergeCell ref="BJ184:BK184"/>
    <mergeCell ref="BL184:BM184"/>
    <mergeCell ref="BN184:BO184"/>
    <mergeCell ref="BP184:BQ184"/>
    <mergeCell ref="AJ184:AK184"/>
    <mergeCell ref="AH184:AI184"/>
    <mergeCell ref="AF184:AG184"/>
    <mergeCell ref="AD184:AE184"/>
    <mergeCell ref="AB184:AC184"/>
    <mergeCell ref="CR188:CS188"/>
    <mergeCell ref="CT188:CU188"/>
    <mergeCell ref="CV188:CW188"/>
    <mergeCell ref="CX188:CY188"/>
    <mergeCell ref="CZ188:DA188"/>
    <mergeCell ref="DB188:DC188"/>
    <mergeCell ref="BR186:BS186"/>
    <mergeCell ref="BR184:BS184"/>
    <mergeCell ref="BT184:BU184"/>
    <mergeCell ref="BV184:BW184"/>
    <mergeCell ref="BX184:BY184"/>
    <mergeCell ref="BZ182:CA182"/>
    <mergeCell ref="CB182:CC182"/>
    <mergeCell ref="CD182:CE182"/>
    <mergeCell ref="CF182:CG182"/>
    <mergeCell ref="CH182:CI182"/>
    <mergeCell ref="CJ182:CK182"/>
    <mergeCell ref="CL182:CM182"/>
    <mergeCell ref="CN182:CO182"/>
    <mergeCell ref="CP182:CQ182"/>
    <mergeCell ref="CR182:CS182"/>
    <mergeCell ref="CT182:CU182"/>
    <mergeCell ref="CV182:CW182"/>
    <mergeCell ref="CX182:CY182"/>
    <mergeCell ref="CZ182:DA182"/>
    <mergeCell ref="DB182:DC182"/>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AN183:AO183"/>
    <mergeCell ref="AP183:AQ183"/>
    <mergeCell ref="AR183:AS183"/>
    <mergeCell ref="AT183:AU183"/>
    <mergeCell ref="AV183:AW183"/>
    <mergeCell ref="AX183:AY183"/>
    <mergeCell ref="AZ183:BA183"/>
    <mergeCell ref="BB183:BC183"/>
    <mergeCell ref="BD183:BE183"/>
    <mergeCell ref="BF183:BG183"/>
    <mergeCell ref="BH183:BI183"/>
    <mergeCell ref="BJ183:BK183"/>
    <mergeCell ref="BL183:BM183"/>
    <mergeCell ref="BN183:BO183"/>
    <mergeCell ref="BP183:BQ183"/>
    <mergeCell ref="BR183:BS183"/>
    <mergeCell ref="BT183:BU183"/>
    <mergeCell ref="BV183:BW183"/>
    <mergeCell ref="BX183:BY183"/>
    <mergeCell ref="BZ183:CA183"/>
    <mergeCell ref="CB183:CC183"/>
    <mergeCell ref="CD183:CE183"/>
    <mergeCell ref="CF183:CG183"/>
    <mergeCell ref="CH183:CI183"/>
    <mergeCell ref="A186:A193"/>
    <mergeCell ref="B186:B193"/>
    <mergeCell ref="C186:C193"/>
    <mergeCell ref="D186:D193"/>
    <mergeCell ref="E186:E193"/>
    <mergeCell ref="F186:F193"/>
    <mergeCell ref="G186:G193"/>
    <mergeCell ref="I186:I193"/>
    <mergeCell ref="J186:J193"/>
    <mergeCell ref="AF187:AG187"/>
    <mergeCell ref="AH187:AI187"/>
    <mergeCell ref="AJ187:AK187"/>
    <mergeCell ref="AL187:AM187"/>
    <mergeCell ref="AN187:AO187"/>
    <mergeCell ref="AP187:AQ187"/>
    <mergeCell ref="AR187:AS187"/>
    <mergeCell ref="AT187:AU187"/>
    <mergeCell ref="AV187:AW187"/>
    <mergeCell ref="AX187:AY187"/>
    <mergeCell ref="AZ187:BA187"/>
    <mergeCell ref="BB187:BC187"/>
    <mergeCell ref="BD187:BE187"/>
    <mergeCell ref="BF187:BG187"/>
    <mergeCell ref="BH187:BI187"/>
    <mergeCell ref="BJ187:BK187"/>
    <mergeCell ref="BL187:BM187"/>
    <mergeCell ref="BN187:BO187"/>
    <mergeCell ref="BP187:BQ187"/>
    <mergeCell ref="BR187:BS187"/>
    <mergeCell ref="BT187:BU187"/>
    <mergeCell ref="BV187:BW187"/>
    <mergeCell ref="BX187:BY187"/>
    <mergeCell ref="CD188:CE188"/>
    <mergeCell ref="V190:W190"/>
    <mergeCell ref="T190:U190"/>
    <mergeCell ref="R190:S190"/>
    <mergeCell ref="P190:Q190"/>
    <mergeCell ref="N190:O190"/>
    <mergeCell ref="L190:M190"/>
    <mergeCell ref="AD187:AE187"/>
    <mergeCell ref="AB187:AC187"/>
    <mergeCell ref="Z187:AA187"/>
    <mergeCell ref="X187:Y187"/>
    <mergeCell ref="V187:W187"/>
    <mergeCell ref="T187:U187"/>
    <mergeCell ref="R187:S187"/>
    <mergeCell ref="P187:Q187"/>
    <mergeCell ref="N187:O187"/>
    <mergeCell ref="L187:M187"/>
    <mergeCell ref="AR189:AS189"/>
    <mergeCell ref="AP189:AQ189"/>
    <mergeCell ref="AN189:AO189"/>
    <mergeCell ref="AL189:AM189"/>
    <mergeCell ref="AJ189:AK189"/>
    <mergeCell ref="AH189:AI189"/>
    <mergeCell ref="AF189:AG189"/>
    <mergeCell ref="AD189:AE189"/>
    <mergeCell ref="AB189:AC189"/>
    <mergeCell ref="Z189:AA189"/>
    <mergeCell ref="X189:Y189"/>
    <mergeCell ref="V189:W189"/>
    <mergeCell ref="T189:U189"/>
    <mergeCell ref="R189:S189"/>
    <mergeCell ref="P189:Q189"/>
    <mergeCell ref="CR186:CS186"/>
    <mergeCell ref="CT186:CU186"/>
    <mergeCell ref="CV186:CW186"/>
    <mergeCell ref="CX186:CY186"/>
    <mergeCell ref="CZ186:DA186"/>
    <mergeCell ref="DB186:DC186"/>
    <mergeCell ref="BZ187:CA187"/>
    <mergeCell ref="CB187:CC187"/>
    <mergeCell ref="CD187:CE187"/>
    <mergeCell ref="CF187:CG187"/>
    <mergeCell ref="CH187:CI187"/>
    <mergeCell ref="CJ187:CK187"/>
    <mergeCell ref="CX187:CY187"/>
    <mergeCell ref="CL187:CM187"/>
    <mergeCell ref="CN187:CO187"/>
    <mergeCell ref="CP187:CQ187"/>
    <mergeCell ref="CR187:CS187"/>
    <mergeCell ref="CT187:CU187"/>
    <mergeCell ref="CV187:CW187"/>
    <mergeCell ref="CZ187:DA187"/>
    <mergeCell ref="DB187:DC187"/>
    <mergeCell ref="CJ184:CK184"/>
    <mergeCell ref="CL184:CM184"/>
    <mergeCell ref="CN184:CO184"/>
    <mergeCell ref="CP184:CQ184"/>
    <mergeCell ref="CR184:CS184"/>
    <mergeCell ref="CT184:CU184"/>
    <mergeCell ref="CV184:CW184"/>
    <mergeCell ref="CX184:CY184"/>
    <mergeCell ref="CZ184:DA184"/>
    <mergeCell ref="DB184:DC184"/>
    <mergeCell ref="CD185:CE185"/>
    <mergeCell ref="CF185:CG185"/>
    <mergeCell ref="CH185:CI185"/>
    <mergeCell ref="CJ185:CK185"/>
    <mergeCell ref="CL185:CM185"/>
    <mergeCell ref="CN185:CO185"/>
    <mergeCell ref="CP185:CQ185"/>
    <mergeCell ref="CR185:CS185"/>
    <mergeCell ref="BR188:BS188"/>
    <mergeCell ref="BT188:BU188"/>
    <mergeCell ref="BV188:BW188"/>
    <mergeCell ref="BX188:BY188"/>
    <mergeCell ref="BZ188:CA188"/>
    <mergeCell ref="CB188:CC188"/>
    <mergeCell ref="BP186:BQ186"/>
    <mergeCell ref="BN186:BO186"/>
    <mergeCell ref="BL186:BM186"/>
    <mergeCell ref="BJ186:BK186"/>
    <mergeCell ref="BH186:BI186"/>
    <mergeCell ref="BF186:BG186"/>
    <mergeCell ref="BZ189:CA189"/>
    <mergeCell ref="CB189:CC189"/>
    <mergeCell ref="CD189:CE189"/>
    <mergeCell ref="CF189:CG189"/>
    <mergeCell ref="CH189:CI189"/>
    <mergeCell ref="CJ189:CK189"/>
    <mergeCell ref="CL189:CM189"/>
    <mergeCell ref="CN189:CO189"/>
    <mergeCell ref="CP189:CQ189"/>
    <mergeCell ref="BT186:BU186"/>
    <mergeCell ref="BV186:BW186"/>
    <mergeCell ref="BX186:BY186"/>
    <mergeCell ref="BZ186:CA186"/>
    <mergeCell ref="CB186:CC186"/>
    <mergeCell ref="CD186:CE186"/>
    <mergeCell ref="CF186:CG186"/>
    <mergeCell ref="CH186:CI186"/>
    <mergeCell ref="CJ186:CK186"/>
    <mergeCell ref="CL186:CM186"/>
    <mergeCell ref="CN186:CO186"/>
    <mergeCell ref="CP186:CQ186"/>
    <mergeCell ref="CF188:CG188"/>
    <mergeCell ref="CH188:CI188"/>
    <mergeCell ref="CJ188:CK188"/>
    <mergeCell ref="CL188:CM188"/>
    <mergeCell ref="CN188:CO188"/>
    <mergeCell ref="CP188:CQ188"/>
    <mergeCell ref="BL188:BM188"/>
    <mergeCell ref="BN188:BO188"/>
    <mergeCell ref="BP188:BQ188"/>
    <mergeCell ref="CR189:CS189"/>
    <mergeCell ref="CT189:CU189"/>
    <mergeCell ref="CV189:CW189"/>
    <mergeCell ref="CX189:CY189"/>
    <mergeCell ref="CZ189:DA189"/>
    <mergeCell ref="DB189:DC189"/>
    <mergeCell ref="BR190:BS190"/>
    <mergeCell ref="BT190:BU190"/>
    <mergeCell ref="BV190:BW190"/>
    <mergeCell ref="BX190:BY190"/>
    <mergeCell ref="BZ190:CA190"/>
    <mergeCell ref="CB190:CC190"/>
    <mergeCell ref="CD190:CE190"/>
    <mergeCell ref="CF190:CG190"/>
    <mergeCell ref="CH190:CI190"/>
    <mergeCell ref="L188:M188"/>
    <mergeCell ref="N188:O188"/>
    <mergeCell ref="CJ190:CK190"/>
    <mergeCell ref="CL190:CM190"/>
    <mergeCell ref="CN190:CO190"/>
    <mergeCell ref="CP190:CQ190"/>
    <mergeCell ref="CR190:CS190"/>
    <mergeCell ref="CT190:CU190"/>
    <mergeCell ref="CV190:CW190"/>
    <mergeCell ref="CX190:CY190"/>
    <mergeCell ref="CZ190:DA190"/>
    <mergeCell ref="DB190:DC190"/>
    <mergeCell ref="L189:M189"/>
    <mergeCell ref="BF189:BG189"/>
    <mergeCell ref="BH189:BI189"/>
    <mergeCell ref="BJ189:BK189"/>
    <mergeCell ref="BL189:BM189"/>
    <mergeCell ref="BN189:BO189"/>
    <mergeCell ref="BP189:BQ189"/>
    <mergeCell ref="BR189:BS189"/>
    <mergeCell ref="BT189:BU189"/>
    <mergeCell ref="BV189:BW189"/>
    <mergeCell ref="BX189:BY189"/>
    <mergeCell ref="BD189:BE189"/>
    <mergeCell ref="BB189:BC189"/>
    <mergeCell ref="AZ189:BA189"/>
    <mergeCell ref="AX189:AY189"/>
    <mergeCell ref="AV189:AW189"/>
    <mergeCell ref="AT189:AU189"/>
    <mergeCell ref="AR190:AS190"/>
    <mergeCell ref="AP190:AQ190"/>
    <mergeCell ref="AN190:AO190"/>
    <mergeCell ref="AL190:AM190"/>
    <mergeCell ref="AJ190:AK190"/>
    <mergeCell ref="AH190:AI190"/>
    <mergeCell ref="AF190:AG190"/>
    <mergeCell ref="AD190:AE190"/>
    <mergeCell ref="AB190:AC190"/>
    <mergeCell ref="Z190:AA190"/>
    <mergeCell ref="X190:Y190"/>
    <mergeCell ref="AT188:AU188"/>
    <mergeCell ref="AV188:AW188"/>
    <mergeCell ref="AX188:AY188"/>
    <mergeCell ref="AZ188:BA188"/>
    <mergeCell ref="BB188:BC188"/>
    <mergeCell ref="BD188:BE188"/>
    <mergeCell ref="BF188:BG188"/>
    <mergeCell ref="BH188:BI188"/>
    <mergeCell ref="BJ188:BK188"/>
    <mergeCell ref="CN192:CO192"/>
    <mergeCell ref="CP192:CQ192"/>
    <mergeCell ref="CR192:CS192"/>
    <mergeCell ref="CT192:CU192"/>
    <mergeCell ref="CV192:CW192"/>
    <mergeCell ref="CX192:CY192"/>
    <mergeCell ref="CZ192:DA192"/>
    <mergeCell ref="DB192:DC192"/>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AJ191:AK191"/>
    <mergeCell ref="AL191:AM191"/>
    <mergeCell ref="AN191:AO191"/>
    <mergeCell ref="AP191:AQ191"/>
    <mergeCell ref="AR191:AS191"/>
    <mergeCell ref="AT191:AU191"/>
    <mergeCell ref="AV191:AW191"/>
    <mergeCell ref="AX191:AY191"/>
    <mergeCell ref="AZ191:BA191"/>
    <mergeCell ref="BB191:BC191"/>
    <mergeCell ref="BD191:BE191"/>
    <mergeCell ref="BF191:BG191"/>
    <mergeCell ref="BH191:BI191"/>
    <mergeCell ref="BJ191:BK191"/>
    <mergeCell ref="BL191:BM191"/>
    <mergeCell ref="BN191:BO191"/>
    <mergeCell ref="BP191:BQ191"/>
    <mergeCell ref="BR191:BS191"/>
    <mergeCell ref="BT191:BU191"/>
    <mergeCell ref="BV191:BW191"/>
    <mergeCell ref="BX191:BY191"/>
    <mergeCell ref="BR193:BS193"/>
    <mergeCell ref="BT193:BU193"/>
    <mergeCell ref="BV193:BW193"/>
    <mergeCell ref="BX193:BY193"/>
    <mergeCell ref="BZ191:CA191"/>
    <mergeCell ref="CB191:CC191"/>
    <mergeCell ref="CD191:CE191"/>
    <mergeCell ref="CF191:CG191"/>
    <mergeCell ref="CH191:CI191"/>
    <mergeCell ref="CJ191:CK191"/>
    <mergeCell ref="CL191:CM191"/>
    <mergeCell ref="CN191:CO191"/>
    <mergeCell ref="CP191:CQ191"/>
    <mergeCell ref="CR191:CS191"/>
    <mergeCell ref="CT191:CU191"/>
    <mergeCell ref="CV191:CW191"/>
    <mergeCell ref="CX191:CY191"/>
    <mergeCell ref="CZ191:DA191"/>
    <mergeCell ref="DB191:DC191"/>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AP192:AQ192"/>
    <mergeCell ref="AR192:AS192"/>
    <mergeCell ref="AT192:AU192"/>
    <mergeCell ref="AV192:AW192"/>
    <mergeCell ref="AX192:AY192"/>
    <mergeCell ref="AZ192:BA192"/>
    <mergeCell ref="BB192:BC192"/>
    <mergeCell ref="BD192:BE192"/>
    <mergeCell ref="BF192:BG192"/>
    <mergeCell ref="BH192:BI192"/>
    <mergeCell ref="BJ192:BK192"/>
    <mergeCell ref="BL192:BM192"/>
    <mergeCell ref="BN192:BO192"/>
    <mergeCell ref="BP192:BQ192"/>
    <mergeCell ref="BR192:BS192"/>
    <mergeCell ref="BT192:BU192"/>
    <mergeCell ref="BV192:BW192"/>
    <mergeCell ref="BX192:BY192"/>
    <mergeCell ref="BZ192:CA192"/>
    <mergeCell ref="CB192:CC192"/>
    <mergeCell ref="CD192:CE192"/>
    <mergeCell ref="CF192:CG192"/>
    <mergeCell ref="CH192:CI192"/>
    <mergeCell ref="CJ192:CK192"/>
    <mergeCell ref="CL192:CM192"/>
    <mergeCell ref="BZ193:CA193"/>
    <mergeCell ref="CB193:CC193"/>
    <mergeCell ref="CD193:CE193"/>
    <mergeCell ref="CF193:CG193"/>
    <mergeCell ref="CH193:CI193"/>
    <mergeCell ref="CJ193:CK193"/>
    <mergeCell ref="CL193:CM193"/>
    <mergeCell ref="CN193:CO193"/>
    <mergeCell ref="CP193:CQ193"/>
    <mergeCell ref="CR193:CS193"/>
    <mergeCell ref="CT193:CU193"/>
    <mergeCell ref="CV193:CW193"/>
    <mergeCell ref="CX193:CY193"/>
    <mergeCell ref="CZ193:DA193"/>
    <mergeCell ref="DB193:DC193"/>
    <mergeCell ref="CD194:CE194"/>
    <mergeCell ref="CF194:CG194"/>
    <mergeCell ref="CH194:CI194"/>
    <mergeCell ref="CJ194:CK194"/>
    <mergeCell ref="CL194:CM194"/>
    <mergeCell ref="CN194:CO194"/>
    <mergeCell ref="CP194:CQ194"/>
    <mergeCell ref="CR194:CS194"/>
    <mergeCell ref="A195:A202"/>
    <mergeCell ref="B195:B202"/>
    <mergeCell ref="C195:C202"/>
    <mergeCell ref="D195:D202"/>
    <mergeCell ref="E195:E202"/>
    <mergeCell ref="F195:F202"/>
    <mergeCell ref="G195:G202"/>
    <mergeCell ref="I195:I202"/>
    <mergeCell ref="J195:J202"/>
    <mergeCell ref="BF195:BG195"/>
    <mergeCell ref="BH195:BI195"/>
    <mergeCell ref="BJ195:BK195"/>
    <mergeCell ref="BL195:BM195"/>
    <mergeCell ref="BN195:BO195"/>
    <mergeCell ref="BP195:BQ195"/>
    <mergeCell ref="BR195:BS195"/>
    <mergeCell ref="BT195:BU195"/>
    <mergeCell ref="BV195:BW195"/>
    <mergeCell ref="BX195:BY195"/>
    <mergeCell ref="BZ195:CA195"/>
    <mergeCell ref="CB195:CC195"/>
    <mergeCell ref="CD195:CE195"/>
    <mergeCell ref="CF195:CG195"/>
    <mergeCell ref="CH195:CI195"/>
    <mergeCell ref="CJ195:CK195"/>
    <mergeCell ref="CL195:CM195"/>
    <mergeCell ref="CN195:CO195"/>
    <mergeCell ref="CP195:CQ195"/>
    <mergeCell ref="CR195:CS195"/>
    <mergeCell ref="CT195:CU195"/>
    <mergeCell ref="CV195:CW195"/>
    <mergeCell ref="CX195:CY195"/>
    <mergeCell ref="CZ195:DA195"/>
    <mergeCell ref="DB195:DC195"/>
    <mergeCell ref="L196:M196"/>
    <mergeCell ref="N196:O196"/>
    <mergeCell ref="P196:Q196"/>
    <mergeCell ref="R196:S196"/>
    <mergeCell ref="T196:U196"/>
    <mergeCell ref="V196:W196"/>
    <mergeCell ref="X196:Y196"/>
    <mergeCell ref="Z196:AA196"/>
    <mergeCell ref="AB196:AC196"/>
    <mergeCell ref="AD196:AE196"/>
    <mergeCell ref="AF196:AG196"/>
    <mergeCell ref="AH196:AI196"/>
    <mergeCell ref="AJ196:AK196"/>
    <mergeCell ref="AL196:AM196"/>
    <mergeCell ref="AN196:AO196"/>
    <mergeCell ref="AP196:AQ196"/>
    <mergeCell ref="AR196:AS196"/>
    <mergeCell ref="AT196:AU196"/>
    <mergeCell ref="AV196:AW196"/>
    <mergeCell ref="AX196:AY196"/>
    <mergeCell ref="AZ196:BA196"/>
    <mergeCell ref="BB196:BC196"/>
    <mergeCell ref="BD196:BE196"/>
    <mergeCell ref="BF196:BG196"/>
    <mergeCell ref="BH196:BI196"/>
    <mergeCell ref="BJ196:BK196"/>
    <mergeCell ref="BL196:BM196"/>
    <mergeCell ref="BN196:BO196"/>
    <mergeCell ref="BP196:BQ196"/>
    <mergeCell ref="BR196:BS196"/>
    <mergeCell ref="BT196:BU196"/>
    <mergeCell ref="BV196:BW196"/>
    <mergeCell ref="BX196:BY196"/>
    <mergeCell ref="BZ196:CA196"/>
    <mergeCell ref="CB196:CC196"/>
    <mergeCell ref="CD196:CE196"/>
    <mergeCell ref="CF196:CG196"/>
    <mergeCell ref="CH196:CI196"/>
    <mergeCell ref="CJ196:CK196"/>
    <mergeCell ref="CL196:CM196"/>
    <mergeCell ref="CN196:CO196"/>
    <mergeCell ref="CP196:CQ196"/>
    <mergeCell ref="CR196:CS196"/>
    <mergeCell ref="CT196:CU196"/>
    <mergeCell ref="CV196:CW196"/>
    <mergeCell ref="CX196:CY196"/>
    <mergeCell ref="CZ196:DA196"/>
    <mergeCell ref="DB196:DC196"/>
    <mergeCell ref="BR197:BS197"/>
    <mergeCell ref="BT197:BU197"/>
    <mergeCell ref="BV197:BW197"/>
    <mergeCell ref="BX197:BY197"/>
    <mergeCell ref="BZ197:CA197"/>
    <mergeCell ref="CB197:CC197"/>
    <mergeCell ref="CD197:CE197"/>
    <mergeCell ref="CF197:CG197"/>
    <mergeCell ref="CH197:CI197"/>
    <mergeCell ref="CJ197:CK197"/>
    <mergeCell ref="CL197:CM197"/>
    <mergeCell ref="CN197:CO197"/>
    <mergeCell ref="CP197:CQ197"/>
    <mergeCell ref="CR197:CS197"/>
    <mergeCell ref="CT197:CU197"/>
    <mergeCell ref="CV197:CW197"/>
    <mergeCell ref="CX197:CY197"/>
    <mergeCell ref="CZ197:DA197"/>
    <mergeCell ref="DB197:DC197"/>
    <mergeCell ref="BF198:BG198"/>
    <mergeCell ref="BH198:BI198"/>
    <mergeCell ref="BJ198:BK198"/>
    <mergeCell ref="BL198:BM198"/>
    <mergeCell ref="BN198:BO198"/>
    <mergeCell ref="BP198:BQ198"/>
    <mergeCell ref="BR198:BS198"/>
    <mergeCell ref="BT198:BU198"/>
    <mergeCell ref="BV198:BW198"/>
    <mergeCell ref="BX198:BY198"/>
    <mergeCell ref="BZ198:CA198"/>
    <mergeCell ref="CB198:CC198"/>
    <mergeCell ref="CD198:CE198"/>
    <mergeCell ref="CF198:CG198"/>
    <mergeCell ref="CH198:CI198"/>
    <mergeCell ref="CJ198:CK198"/>
    <mergeCell ref="CL198:CM198"/>
    <mergeCell ref="CN198:CO198"/>
    <mergeCell ref="CP198:CQ198"/>
    <mergeCell ref="CR198:CS198"/>
    <mergeCell ref="CT198:CU198"/>
    <mergeCell ref="CV198:CW198"/>
    <mergeCell ref="CX198:CY198"/>
    <mergeCell ref="CZ198:DA198"/>
    <mergeCell ref="DB198:DC198"/>
    <mergeCell ref="BP197:BQ197"/>
    <mergeCell ref="BN197:BO197"/>
    <mergeCell ref="BL197:BM197"/>
    <mergeCell ref="BJ197:BK197"/>
    <mergeCell ref="BH197:BI197"/>
    <mergeCell ref="BF197:BG197"/>
    <mergeCell ref="CJ199:CK199"/>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BN200:BO200"/>
    <mergeCell ref="BP200:BQ200"/>
    <mergeCell ref="BR200:BS200"/>
    <mergeCell ref="BT200:BU200"/>
    <mergeCell ref="BV200:BW200"/>
    <mergeCell ref="BX200:BY200"/>
    <mergeCell ref="AJ201:AK201"/>
    <mergeCell ref="AH201:AI201"/>
    <mergeCell ref="AF201:AG201"/>
    <mergeCell ref="AD201:AE201"/>
    <mergeCell ref="AB201:AC201"/>
    <mergeCell ref="CB201:CC201"/>
    <mergeCell ref="CD201:CE201"/>
    <mergeCell ref="CF201:CG201"/>
    <mergeCell ref="CH201:CI201"/>
    <mergeCell ref="CJ201:CK201"/>
    <mergeCell ref="CL201:CM201"/>
    <mergeCell ref="CN201:CO201"/>
    <mergeCell ref="CL199:CM199"/>
    <mergeCell ref="CN199:CO199"/>
    <mergeCell ref="CP199:CQ199"/>
    <mergeCell ref="CR199:CS199"/>
    <mergeCell ref="CT199:CU199"/>
    <mergeCell ref="CV199:CW199"/>
    <mergeCell ref="CX199:CY199"/>
    <mergeCell ref="CZ199:DA199"/>
    <mergeCell ref="DB199:DC199"/>
    <mergeCell ref="BZ200:CA200"/>
    <mergeCell ref="CB200:CC200"/>
    <mergeCell ref="CD200:CE200"/>
    <mergeCell ref="CF200:CG200"/>
    <mergeCell ref="CH200:CI200"/>
    <mergeCell ref="CJ200:CK200"/>
    <mergeCell ref="CL200:CM200"/>
    <mergeCell ref="CN200:CO200"/>
    <mergeCell ref="CP200:CQ200"/>
    <mergeCell ref="CR200:CS200"/>
    <mergeCell ref="CT200:CU200"/>
    <mergeCell ref="CV200:CW200"/>
    <mergeCell ref="CX200:CY200"/>
    <mergeCell ref="CZ200:DA200"/>
    <mergeCell ref="DB200:DC200"/>
    <mergeCell ref="CP201:CQ201"/>
    <mergeCell ref="CR201:CS201"/>
    <mergeCell ref="CT201:CU201"/>
    <mergeCell ref="CV201:CW201"/>
    <mergeCell ref="CX201:CY201"/>
    <mergeCell ref="CZ201:DA201"/>
    <mergeCell ref="DB201:DC201"/>
    <mergeCell ref="AT199:AU199"/>
    <mergeCell ref="AV199:AW199"/>
    <mergeCell ref="AX199:AY199"/>
    <mergeCell ref="AZ199:BA199"/>
    <mergeCell ref="BB199:BC199"/>
    <mergeCell ref="BD199:BE199"/>
    <mergeCell ref="BF199:BG199"/>
    <mergeCell ref="BH199:BI199"/>
    <mergeCell ref="BJ199:BK199"/>
    <mergeCell ref="BL199:BM199"/>
    <mergeCell ref="BN199:BO199"/>
    <mergeCell ref="BP199:BQ199"/>
    <mergeCell ref="BR199:BS199"/>
    <mergeCell ref="BT199:BU199"/>
    <mergeCell ref="BV199:BW199"/>
    <mergeCell ref="BX199:BY199"/>
    <mergeCell ref="BZ199:CA199"/>
    <mergeCell ref="CB199:CC199"/>
    <mergeCell ref="CD199:CE199"/>
    <mergeCell ref="CF199:CG199"/>
    <mergeCell ref="CH199:CI199"/>
    <mergeCell ref="AT202:AU202"/>
    <mergeCell ref="AV202:AW202"/>
    <mergeCell ref="AX202:AY202"/>
    <mergeCell ref="AZ202:BA202"/>
    <mergeCell ref="BB202:BC202"/>
    <mergeCell ref="BD202:BE202"/>
    <mergeCell ref="BF202:BG202"/>
    <mergeCell ref="BH202:BI202"/>
    <mergeCell ref="BJ202:BK202"/>
    <mergeCell ref="BL202:BM202"/>
    <mergeCell ref="BN202:BO202"/>
    <mergeCell ref="BP202:BQ202"/>
    <mergeCell ref="BR202:BS202"/>
    <mergeCell ref="BT202:BU202"/>
    <mergeCell ref="BV202:BW202"/>
    <mergeCell ref="BX202:BY202"/>
    <mergeCell ref="AT201:AU201"/>
    <mergeCell ref="AV201:AW201"/>
    <mergeCell ref="AX201:AY201"/>
    <mergeCell ref="AZ201:BA201"/>
    <mergeCell ref="BB201:BC201"/>
    <mergeCell ref="BD201:BE201"/>
    <mergeCell ref="BF201:BG201"/>
    <mergeCell ref="BH201:BI201"/>
    <mergeCell ref="BJ201:BK201"/>
    <mergeCell ref="BL201:BM201"/>
    <mergeCell ref="BN201:BO201"/>
    <mergeCell ref="BP201:BQ201"/>
    <mergeCell ref="BR201:BS201"/>
    <mergeCell ref="BT201:BU201"/>
    <mergeCell ref="BV201:BW201"/>
    <mergeCell ref="BX201:BY201"/>
    <mergeCell ref="BZ202:CA202"/>
    <mergeCell ref="BZ201:CA201"/>
    <mergeCell ref="CB202:CC202"/>
    <mergeCell ref="CD202:CE202"/>
    <mergeCell ref="CF202:CG202"/>
    <mergeCell ref="CH202:CI202"/>
    <mergeCell ref="CJ202:CK202"/>
    <mergeCell ref="CL202:CM202"/>
    <mergeCell ref="CN202:CO202"/>
    <mergeCell ref="CP202:CQ202"/>
    <mergeCell ref="CR202:CS202"/>
    <mergeCell ref="CT202:CU202"/>
    <mergeCell ref="CV202:CW202"/>
    <mergeCell ref="CX202:CY202"/>
    <mergeCell ref="CZ202:DA202"/>
    <mergeCell ref="DB202:DC202"/>
    <mergeCell ref="CD203:CE203"/>
    <mergeCell ref="CF203:CG203"/>
    <mergeCell ref="CH203:CI203"/>
    <mergeCell ref="CJ203:CK203"/>
    <mergeCell ref="CL203:CM203"/>
    <mergeCell ref="CN203:CO203"/>
    <mergeCell ref="CP203:CQ203"/>
    <mergeCell ref="CR203:CS203"/>
    <mergeCell ref="A204:A211"/>
    <mergeCell ref="B204:B211"/>
    <mergeCell ref="C204:C211"/>
    <mergeCell ref="D204:D211"/>
    <mergeCell ref="E204:E211"/>
    <mergeCell ref="F204:F211"/>
    <mergeCell ref="G204:G211"/>
    <mergeCell ref="I204:I211"/>
    <mergeCell ref="J204:J211"/>
    <mergeCell ref="AF205:AG205"/>
    <mergeCell ref="AH205:AI205"/>
    <mergeCell ref="AJ205:AK205"/>
    <mergeCell ref="AL205:AM205"/>
    <mergeCell ref="AN205:AO205"/>
    <mergeCell ref="AP205:AQ205"/>
    <mergeCell ref="AR205:AS205"/>
    <mergeCell ref="AT205:AU205"/>
    <mergeCell ref="AV205:AW205"/>
    <mergeCell ref="AX205:AY205"/>
    <mergeCell ref="AZ205:BA205"/>
    <mergeCell ref="BB205:BC205"/>
    <mergeCell ref="BD205:BE205"/>
    <mergeCell ref="BF205:BG205"/>
    <mergeCell ref="BH205:BI205"/>
    <mergeCell ref="BJ205:BK205"/>
    <mergeCell ref="BL205:BM205"/>
    <mergeCell ref="BN205:BO205"/>
    <mergeCell ref="BP205:BQ205"/>
    <mergeCell ref="BR205:BS205"/>
    <mergeCell ref="BT205:BU205"/>
    <mergeCell ref="BV205:BW205"/>
    <mergeCell ref="BX205:BY205"/>
    <mergeCell ref="CD206:CE206"/>
    <mergeCell ref="CF206:CG206"/>
    <mergeCell ref="CH206:CI206"/>
    <mergeCell ref="CJ206:CK206"/>
    <mergeCell ref="CL206:CM206"/>
    <mergeCell ref="CN206:CO206"/>
    <mergeCell ref="CP206:CQ206"/>
    <mergeCell ref="CR206:CS206"/>
    <mergeCell ref="CT206:CU206"/>
    <mergeCell ref="CV206:CW206"/>
    <mergeCell ref="BR204:BS204"/>
    <mergeCell ref="BT204:BU204"/>
    <mergeCell ref="BV204:BW204"/>
    <mergeCell ref="BX204:BY204"/>
    <mergeCell ref="BZ204:CA204"/>
    <mergeCell ref="CB204:CC204"/>
    <mergeCell ref="CD204:CE204"/>
    <mergeCell ref="CF204:CG204"/>
    <mergeCell ref="CH204:CI204"/>
    <mergeCell ref="CJ204:CK204"/>
    <mergeCell ref="CL204:CM204"/>
    <mergeCell ref="CN204:CO204"/>
    <mergeCell ref="CP204:CQ204"/>
    <mergeCell ref="CR204:CS204"/>
    <mergeCell ref="CT204:CU204"/>
    <mergeCell ref="CV204:CW204"/>
    <mergeCell ref="CX204:CY204"/>
    <mergeCell ref="CZ204:DA204"/>
    <mergeCell ref="DB204:DC204"/>
    <mergeCell ref="BZ205:CA205"/>
    <mergeCell ref="CB205:CC205"/>
    <mergeCell ref="CD205:CE205"/>
    <mergeCell ref="CF205:CG205"/>
    <mergeCell ref="CH205:CI205"/>
    <mergeCell ref="CJ205:CK205"/>
    <mergeCell ref="CX205:CY205"/>
    <mergeCell ref="CL205:CM205"/>
    <mergeCell ref="CN205:CO205"/>
    <mergeCell ref="CP205:CQ205"/>
    <mergeCell ref="CR205:CS205"/>
    <mergeCell ref="CT205:CU205"/>
    <mergeCell ref="CV205:CW205"/>
    <mergeCell ref="CZ205:DA205"/>
    <mergeCell ref="DB205:DC205"/>
    <mergeCell ref="BZ207:CA207"/>
    <mergeCell ref="CB207:CC207"/>
    <mergeCell ref="CD207:CE207"/>
    <mergeCell ref="CF207:CG207"/>
    <mergeCell ref="CH207:CI207"/>
    <mergeCell ref="CJ207:CK207"/>
    <mergeCell ref="CL207:CM207"/>
    <mergeCell ref="CN207:CO207"/>
    <mergeCell ref="CP207:CQ207"/>
    <mergeCell ref="CR207:CS207"/>
    <mergeCell ref="CT207:CU207"/>
    <mergeCell ref="CV207:CW207"/>
    <mergeCell ref="CX207:CY207"/>
    <mergeCell ref="CZ207:DA207"/>
    <mergeCell ref="DB207:DC207"/>
    <mergeCell ref="BR208:BS208"/>
    <mergeCell ref="BT208:BU208"/>
    <mergeCell ref="BV208:BW208"/>
    <mergeCell ref="BX208:BY208"/>
    <mergeCell ref="BZ208:CA208"/>
    <mergeCell ref="CB208:CC208"/>
    <mergeCell ref="CD208:CE208"/>
    <mergeCell ref="CF208:CG208"/>
    <mergeCell ref="CH208:CI208"/>
    <mergeCell ref="L206:M206"/>
    <mergeCell ref="N206:O206"/>
    <mergeCell ref="CJ208:CK208"/>
    <mergeCell ref="CL208:CM208"/>
    <mergeCell ref="CN208:CO208"/>
    <mergeCell ref="CP208:CQ208"/>
    <mergeCell ref="CR208:CS208"/>
    <mergeCell ref="CT208:CU208"/>
    <mergeCell ref="CV208:CW208"/>
    <mergeCell ref="CX208:CY208"/>
    <mergeCell ref="CZ208:DA208"/>
    <mergeCell ref="DB208:DC208"/>
    <mergeCell ref="L207:M207"/>
    <mergeCell ref="BF207:BG207"/>
    <mergeCell ref="BH207:BI207"/>
    <mergeCell ref="BJ207:BK207"/>
    <mergeCell ref="BL207:BM207"/>
    <mergeCell ref="BN207:BO207"/>
    <mergeCell ref="BP207:BQ207"/>
    <mergeCell ref="BR207:BS207"/>
    <mergeCell ref="BT207:BU207"/>
    <mergeCell ref="BV207:BW207"/>
    <mergeCell ref="BX207:BY207"/>
    <mergeCell ref="CX206:CY206"/>
    <mergeCell ref="CZ206:DA206"/>
    <mergeCell ref="DB206:DC206"/>
    <mergeCell ref="BR206:BS206"/>
    <mergeCell ref="BT206:BU206"/>
    <mergeCell ref="BV206:BW206"/>
    <mergeCell ref="BX206:BY206"/>
    <mergeCell ref="BZ206:CA206"/>
    <mergeCell ref="CB206:CC206"/>
    <mergeCell ref="AR208:AS208"/>
    <mergeCell ref="AP208:AQ208"/>
    <mergeCell ref="AN208:AO208"/>
    <mergeCell ref="AL208:AM208"/>
    <mergeCell ref="AJ208:AK208"/>
    <mergeCell ref="AH208:AI208"/>
    <mergeCell ref="AF208:AG208"/>
    <mergeCell ref="AD208:AE208"/>
    <mergeCell ref="CN210:CO210"/>
    <mergeCell ref="CP210:CQ210"/>
    <mergeCell ref="CR210:CS210"/>
    <mergeCell ref="CT210:CU210"/>
    <mergeCell ref="CV210:CW210"/>
    <mergeCell ref="CX210:CY210"/>
    <mergeCell ref="CZ210:DA210"/>
    <mergeCell ref="DB210:DC210"/>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AN209:AO209"/>
    <mergeCell ref="AP209:AQ209"/>
    <mergeCell ref="AR209:AS209"/>
    <mergeCell ref="AT209:AU209"/>
    <mergeCell ref="AV209:AW209"/>
    <mergeCell ref="AX209:AY209"/>
    <mergeCell ref="AZ209:BA209"/>
    <mergeCell ref="BB209:BC209"/>
    <mergeCell ref="BD209:BE209"/>
    <mergeCell ref="BF209:BG209"/>
    <mergeCell ref="BH209:BI209"/>
    <mergeCell ref="BJ209:BK209"/>
    <mergeCell ref="BL209:BM209"/>
    <mergeCell ref="BN209:BO209"/>
    <mergeCell ref="BP209:BQ209"/>
    <mergeCell ref="BR209:BS209"/>
    <mergeCell ref="BT209:BU209"/>
    <mergeCell ref="BV209:BW209"/>
    <mergeCell ref="BX209:BY209"/>
    <mergeCell ref="BR211:BS211"/>
    <mergeCell ref="BT211:BU211"/>
    <mergeCell ref="BV211:BW211"/>
    <mergeCell ref="BX211:BY211"/>
    <mergeCell ref="BZ209:CA209"/>
    <mergeCell ref="CB209:CC209"/>
    <mergeCell ref="CD209:CE209"/>
    <mergeCell ref="CF209:CG209"/>
    <mergeCell ref="CH209:CI209"/>
    <mergeCell ref="CJ209:CK209"/>
    <mergeCell ref="CL209:CM209"/>
    <mergeCell ref="CN209:CO209"/>
    <mergeCell ref="CP209:CQ209"/>
    <mergeCell ref="CR209:CS209"/>
    <mergeCell ref="CT209:CU209"/>
    <mergeCell ref="CV209:CW209"/>
    <mergeCell ref="CX209:CY209"/>
    <mergeCell ref="CZ209:DA209"/>
    <mergeCell ref="DB209:DC209"/>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AT210:AU210"/>
    <mergeCell ref="AV210:AW210"/>
    <mergeCell ref="AX210:AY210"/>
    <mergeCell ref="AZ210:BA210"/>
    <mergeCell ref="BB210:BC210"/>
    <mergeCell ref="BD210:BE210"/>
    <mergeCell ref="BF210:BG210"/>
    <mergeCell ref="BH210:BI210"/>
    <mergeCell ref="BJ210:BK210"/>
    <mergeCell ref="BL210:BM210"/>
    <mergeCell ref="BN210:BO210"/>
    <mergeCell ref="BP210:BQ210"/>
    <mergeCell ref="BR210:BS210"/>
    <mergeCell ref="BT210:BU210"/>
    <mergeCell ref="BV210:BW210"/>
    <mergeCell ref="BX210:BY210"/>
    <mergeCell ref="BZ210:CA210"/>
    <mergeCell ref="CB210:CC210"/>
    <mergeCell ref="CD210:CE210"/>
    <mergeCell ref="CF210:CG210"/>
    <mergeCell ref="CH210:CI210"/>
    <mergeCell ref="CJ210:CK210"/>
    <mergeCell ref="CL210:CM210"/>
    <mergeCell ref="BZ211:CA211"/>
    <mergeCell ref="CB211:CC211"/>
    <mergeCell ref="CD211:CE211"/>
    <mergeCell ref="CF211:CG211"/>
    <mergeCell ref="CH211:CI211"/>
    <mergeCell ref="CJ211:CK211"/>
    <mergeCell ref="CL211:CM211"/>
    <mergeCell ref="CN211:CO211"/>
    <mergeCell ref="CP211:CQ211"/>
    <mergeCell ref="CR211:CS211"/>
    <mergeCell ref="CT211:CU211"/>
    <mergeCell ref="CV211:CW211"/>
    <mergeCell ref="CX211:CY211"/>
    <mergeCell ref="CZ211:DA211"/>
    <mergeCell ref="DB211:DC211"/>
    <mergeCell ref="CD212:CE212"/>
    <mergeCell ref="CF212:CG212"/>
    <mergeCell ref="CH212:CI212"/>
    <mergeCell ref="CJ212:CK212"/>
    <mergeCell ref="CL212:CM212"/>
    <mergeCell ref="CN212:CO212"/>
    <mergeCell ref="CP212:CQ212"/>
    <mergeCell ref="CR212:CS212"/>
    <mergeCell ref="A213:A220"/>
    <mergeCell ref="B213:B220"/>
    <mergeCell ref="C213:C220"/>
    <mergeCell ref="D213:D220"/>
    <mergeCell ref="E213:E220"/>
    <mergeCell ref="F213:F220"/>
    <mergeCell ref="G213:G220"/>
    <mergeCell ref="I213:I220"/>
    <mergeCell ref="J213:J220"/>
    <mergeCell ref="BF213:BG213"/>
    <mergeCell ref="BH213:BI213"/>
    <mergeCell ref="BJ213:BK213"/>
    <mergeCell ref="BL213:BM213"/>
    <mergeCell ref="BN213:BO213"/>
    <mergeCell ref="BP213:BQ213"/>
    <mergeCell ref="BR213:BS213"/>
    <mergeCell ref="BT213:BU213"/>
    <mergeCell ref="BV213:BW213"/>
    <mergeCell ref="BX213:BY213"/>
    <mergeCell ref="BZ213:CA213"/>
    <mergeCell ref="CB213:CC213"/>
    <mergeCell ref="CD213:CE213"/>
    <mergeCell ref="CF213:CG213"/>
    <mergeCell ref="CH213:CI213"/>
    <mergeCell ref="CJ213:CK213"/>
    <mergeCell ref="CL213:CM213"/>
    <mergeCell ref="CN213:CO213"/>
    <mergeCell ref="CP213:CQ213"/>
    <mergeCell ref="CR213:CS213"/>
    <mergeCell ref="CT213:CU213"/>
    <mergeCell ref="CV213:CW213"/>
    <mergeCell ref="CX213:CY213"/>
    <mergeCell ref="CZ213:DA213"/>
    <mergeCell ref="DB213:DC213"/>
    <mergeCell ref="L214:M214"/>
    <mergeCell ref="N214:O214"/>
    <mergeCell ref="P214:Q214"/>
    <mergeCell ref="R214:S214"/>
    <mergeCell ref="T214:U214"/>
    <mergeCell ref="V214:W214"/>
    <mergeCell ref="X214:Y214"/>
    <mergeCell ref="Z214:AA214"/>
    <mergeCell ref="AB214:AC214"/>
    <mergeCell ref="AD214:AE214"/>
    <mergeCell ref="AF214:AG214"/>
    <mergeCell ref="AH214:AI214"/>
    <mergeCell ref="BR216:BS216"/>
    <mergeCell ref="BT216:BU216"/>
    <mergeCell ref="BV216:BW216"/>
    <mergeCell ref="BX216:BY216"/>
    <mergeCell ref="BZ216:CA216"/>
    <mergeCell ref="CB216:CC216"/>
    <mergeCell ref="CD216:CE216"/>
    <mergeCell ref="CF216:CG216"/>
    <mergeCell ref="CH216:CI216"/>
    <mergeCell ref="CJ216:CK216"/>
    <mergeCell ref="CL216:CM216"/>
    <mergeCell ref="CN216:CO216"/>
    <mergeCell ref="CP216:CQ216"/>
    <mergeCell ref="CR216:CS216"/>
    <mergeCell ref="CT216:CU216"/>
    <mergeCell ref="CV216:CW216"/>
    <mergeCell ref="CX216:CY216"/>
    <mergeCell ref="CZ216:DA216"/>
    <mergeCell ref="DB216:DC216"/>
    <mergeCell ref="BF214:BG214"/>
    <mergeCell ref="BH214:BI214"/>
    <mergeCell ref="BJ214:BK214"/>
    <mergeCell ref="BL214:BM214"/>
    <mergeCell ref="BN214:BO214"/>
    <mergeCell ref="BP214:BQ214"/>
    <mergeCell ref="BR214:BS214"/>
    <mergeCell ref="BT214:BU214"/>
    <mergeCell ref="BV214:BW214"/>
    <mergeCell ref="BX214:BY214"/>
    <mergeCell ref="BZ214:CA214"/>
    <mergeCell ref="CB214:CC214"/>
    <mergeCell ref="CD214:CE214"/>
    <mergeCell ref="CF214:CG214"/>
    <mergeCell ref="CH214:CI214"/>
    <mergeCell ref="CJ214:CK214"/>
    <mergeCell ref="CL214:CM214"/>
    <mergeCell ref="CN214:CO214"/>
    <mergeCell ref="CX214:CY214"/>
    <mergeCell ref="AJ214:AK214"/>
    <mergeCell ref="AL214:AM214"/>
    <mergeCell ref="AN214:AO214"/>
    <mergeCell ref="AP214:AQ214"/>
    <mergeCell ref="AR214:AS214"/>
    <mergeCell ref="AT214:AU214"/>
    <mergeCell ref="AV214:AW214"/>
    <mergeCell ref="AX214:AY214"/>
    <mergeCell ref="AZ214:BA214"/>
    <mergeCell ref="BB214:BC214"/>
    <mergeCell ref="BD214:BE214"/>
    <mergeCell ref="CP214:CQ214"/>
    <mergeCell ref="CR214:CS214"/>
    <mergeCell ref="CT214:CU214"/>
    <mergeCell ref="CV214:CW214"/>
    <mergeCell ref="AR215:AS215"/>
    <mergeCell ref="AP215:AQ215"/>
    <mergeCell ref="AN215:AO215"/>
    <mergeCell ref="AL215:AM215"/>
    <mergeCell ref="AJ215:AK215"/>
    <mergeCell ref="AH215:AI215"/>
    <mergeCell ref="AF215:AG215"/>
    <mergeCell ref="AD215:AE215"/>
    <mergeCell ref="AB215:AC215"/>
    <mergeCell ref="Z215:AA215"/>
    <mergeCell ref="X215:Y215"/>
    <mergeCell ref="V215:W215"/>
    <mergeCell ref="T215:U215"/>
    <mergeCell ref="CZ214:DA214"/>
    <mergeCell ref="DB214:DC214"/>
    <mergeCell ref="BR215:BS215"/>
    <mergeCell ref="BT215:BU215"/>
    <mergeCell ref="BV215:BW215"/>
    <mergeCell ref="BX215:BY215"/>
    <mergeCell ref="BZ215:CA215"/>
    <mergeCell ref="CB215:CC215"/>
    <mergeCell ref="CD215:CE215"/>
    <mergeCell ref="CF215:CG215"/>
    <mergeCell ref="CH215:CI215"/>
    <mergeCell ref="CJ215:CK215"/>
    <mergeCell ref="CL215:CM215"/>
    <mergeCell ref="CN215:CO215"/>
    <mergeCell ref="CP215:CQ215"/>
    <mergeCell ref="CR215:CS215"/>
    <mergeCell ref="CT215:CU215"/>
    <mergeCell ref="CV215:CW215"/>
    <mergeCell ref="CX215:CY215"/>
    <mergeCell ref="CZ215:DA215"/>
    <mergeCell ref="DB215:DC215"/>
    <mergeCell ref="AP219:AQ219"/>
    <mergeCell ref="AN219:AO219"/>
    <mergeCell ref="AL219:AM219"/>
    <mergeCell ref="AJ219:AK219"/>
    <mergeCell ref="AH219:AI219"/>
    <mergeCell ref="AF219:AG219"/>
    <mergeCell ref="AD219:AE219"/>
    <mergeCell ref="AB219:AC219"/>
    <mergeCell ref="CB219:CC219"/>
    <mergeCell ref="CD219:CE219"/>
    <mergeCell ref="CF219:CG219"/>
    <mergeCell ref="CH219:CI219"/>
    <mergeCell ref="CJ219:CK219"/>
    <mergeCell ref="CL219:CM219"/>
    <mergeCell ref="CN219:CO219"/>
    <mergeCell ref="CL217:CM217"/>
    <mergeCell ref="CN217:CO217"/>
    <mergeCell ref="CP217:CQ217"/>
    <mergeCell ref="CR217:CS217"/>
    <mergeCell ref="CT217:CU217"/>
    <mergeCell ref="CV217:CW217"/>
    <mergeCell ref="CX217:CY217"/>
    <mergeCell ref="CZ217:DA217"/>
    <mergeCell ref="DB217:DC217"/>
    <mergeCell ref="BZ218:CA218"/>
    <mergeCell ref="CB218:CC218"/>
    <mergeCell ref="CD218:CE218"/>
    <mergeCell ref="CF218:CG218"/>
    <mergeCell ref="CH218:CI218"/>
    <mergeCell ref="CJ218:CK218"/>
    <mergeCell ref="CL218:CM218"/>
    <mergeCell ref="CN218:CO218"/>
    <mergeCell ref="CP218:CQ218"/>
    <mergeCell ref="CR218:CS218"/>
    <mergeCell ref="CT218:CU218"/>
    <mergeCell ref="CV218:CW218"/>
    <mergeCell ref="CX218:CY218"/>
    <mergeCell ref="CZ218:DA218"/>
    <mergeCell ref="DB218:DC218"/>
    <mergeCell ref="CP219:CQ219"/>
    <mergeCell ref="CR219:CS219"/>
    <mergeCell ref="CT219:CU219"/>
    <mergeCell ref="CV219:CW219"/>
    <mergeCell ref="CX219:CY219"/>
    <mergeCell ref="CZ219:DA219"/>
    <mergeCell ref="DB219:DC219"/>
    <mergeCell ref="BR217:BS217"/>
    <mergeCell ref="BT217:BU217"/>
    <mergeCell ref="BV217:BW217"/>
    <mergeCell ref="BX217:BY217"/>
    <mergeCell ref="BZ217:CA217"/>
    <mergeCell ref="CB217:CC217"/>
    <mergeCell ref="CD217:CE217"/>
    <mergeCell ref="CF217:CG217"/>
    <mergeCell ref="CH217:CI217"/>
    <mergeCell ref="CJ217:CK217"/>
    <mergeCell ref="BR218:BS218"/>
    <mergeCell ref="BT218:BU218"/>
    <mergeCell ref="BV218:BW218"/>
    <mergeCell ref="BX218:BY218"/>
    <mergeCell ref="BF218:BG218"/>
    <mergeCell ref="BH218:BI218"/>
    <mergeCell ref="BJ218:BK218"/>
    <mergeCell ref="BL218:BM218"/>
    <mergeCell ref="BR220:BS220"/>
    <mergeCell ref="BT220:BU220"/>
    <mergeCell ref="BV220:BW220"/>
    <mergeCell ref="BX220:BY220"/>
    <mergeCell ref="AT219:AU219"/>
    <mergeCell ref="AV219:AW219"/>
    <mergeCell ref="AX219:AY219"/>
    <mergeCell ref="AZ219:BA219"/>
    <mergeCell ref="BB219:BC219"/>
    <mergeCell ref="BD219:BE219"/>
    <mergeCell ref="BF219:BG219"/>
    <mergeCell ref="BH219:BI219"/>
    <mergeCell ref="BJ219:BK219"/>
    <mergeCell ref="BL219:BM219"/>
    <mergeCell ref="BN219:BO219"/>
    <mergeCell ref="BP219:BQ219"/>
    <mergeCell ref="BR219:BS219"/>
    <mergeCell ref="BT219:BU219"/>
    <mergeCell ref="BV219:BW219"/>
    <mergeCell ref="BX219:BY219"/>
    <mergeCell ref="BZ220:CA220"/>
    <mergeCell ref="CB220:CC220"/>
    <mergeCell ref="CD220:CE220"/>
    <mergeCell ref="CF220:CG220"/>
    <mergeCell ref="CH220:CI220"/>
    <mergeCell ref="CJ220:CK220"/>
    <mergeCell ref="CL220:CM220"/>
    <mergeCell ref="CN220:CO220"/>
    <mergeCell ref="CP220:CQ220"/>
    <mergeCell ref="CR220:CS220"/>
    <mergeCell ref="CT220:CU220"/>
    <mergeCell ref="CV220:CW220"/>
    <mergeCell ref="CX220:CY220"/>
    <mergeCell ref="BZ219:CA219"/>
    <mergeCell ref="CZ220:DA220"/>
    <mergeCell ref="DB220:DC220"/>
    <mergeCell ref="CD221:CE221"/>
    <mergeCell ref="CF221:CG221"/>
    <mergeCell ref="CH221:CI221"/>
    <mergeCell ref="CJ221:CK221"/>
    <mergeCell ref="CL221:CM221"/>
    <mergeCell ref="CN221:CO221"/>
    <mergeCell ref="CP221:CQ221"/>
    <mergeCell ref="CR221:CS221"/>
    <mergeCell ref="A222:A229"/>
    <mergeCell ref="B222:B229"/>
    <mergeCell ref="C222:C229"/>
    <mergeCell ref="D222:D229"/>
    <mergeCell ref="E222:E229"/>
    <mergeCell ref="F222:F229"/>
    <mergeCell ref="G222:G229"/>
    <mergeCell ref="I222:I229"/>
    <mergeCell ref="J222:J229"/>
    <mergeCell ref="AF223:AG223"/>
    <mergeCell ref="AH223:AI223"/>
    <mergeCell ref="AJ223:AK223"/>
    <mergeCell ref="AL223:AM223"/>
    <mergeCell ref="AN223:AO223"/>
    <mergeCell ref="AP223:AQ223"/>
    <mergeCell ref="AR223:AS223"/>
    <mergeCell ref="AT223:AU223"/>
    <mergeCell ref="AV223:AW223"/>
    <mergeCell ref="AX223:AY223"/>
    <mergeCell ref="AZ223:BA223"/>
    <mergeCell ref="BB223:BC223"/>
    <mergeCell ref="BD223:BE223"/>
    <mergeCell ref="BF223:BG223"/>
    <mergeCell ref="BH223:BI223"/>
    <mergeCell ref="BJ223:BK223"/>
    <mergeCell ref="BL223:BM223"/>
    <mergeCell ref="BN223:BO223"/>
    <mergeCell ref="BP223:BQ223"/>
    <mergeCell ref="BR223:BS223"/>
    <mergeCell ref="BT223:BU223"/>
    <mergeCell ref="BV223:BW223"/>
    <mergeCell ref="BX223:BY223"/>
    <mergeCell ref="CD224:CE224"/>
    <mergeCell ref="CF224:CG224"/>
    <mergeCell ref="CH224:CI224"/>
    <mergeCell ref="CJ224:CK224"/>
    <mergeCell ref="CL224:CM224"/>
    <mergeCell ref="CN224:CO224"/>
    <mergeCell ref="CP224:CQ224"/>
    <mergeCell ref="CR224:CS224"/>
    <mergeCell ref="CT224:CU224"/>
    <mergeCell ref="CV224:CW224"/>
    <mergeCell ref="CX224:CY224"/>
    <mergeCell ref="CZ224:DA224"/>
    <mergeCell ref="DB224:DC224"/>
    <mergeCell ref="BR222:BS222"/>
    <mergeCell ref="BT222:BU222"/>
    <mergeCell ref="BV222:BW222"/>
    <mergeCell ref="BX222:BY222"/>
    <mergeCell ref="BZ222:CA222"/>
    <mergeCell ref="CB222:CC222"/>
    <mergeCell ref="CD222:CE222"/>
    <mergeCell ref="CF222:CG222"/>
    <mergeCell ref="CH222:CI222"/>
    <mergeCell ref="CJ222:CK222"/>
    <mergeCell ref="CL222:CM222"/>
    <mergeCell ref="CN222:CO222"/>
    <mergeCell ref="CP222:CQ222"/>
    <mergeCell ref="CR222:CS222"/>
    <mergeCell ref="CT222:CU222"/>
    <mergeCell ref="CV222:CW222"/>
    <mergeCell ref="CX222:CY222"/>
    <mergeCell ref="CZ222:DA222"/>
    <mergeCell ref="DB222:DC222"/>
    <mergeCell ref="BZ223:CA223"/>
    <mergeCell ref="CB223:CC223"/>
    <mergeCell ref="CD223:CE223"/>
    <mergeCell ref="CF223:CG223"/>
    <mergeCell ref="CH223:CI223"/>
    <mergeCell ref="CJ223:CK223"/>
    <mergeCell ref="CX223:CY223"/>
    <mergeCell ref="CL223:CM223"/>
    <mergeCell ref="CN223:CO223"/>
    <mergeCell ref="CP223:CQ223"/>
    <mergeCell ref="CR223:CS223"/>
    <mergeCell ref="CT223:CU223"/>
    <mergeCell ref="CV223:CW223"/>
    <mergeCell ref="CZ223:DA223"/>
    <mergeCell ref="DB223:DC223"/>
    <mergeCell ref="P224:Q224"/>
    <mergeCell ref="R224:S224"/>
    <mergeCell ref="T224:U224"/>
    <mergeCell ref="V224:W224"/>
    <mergeCell ref="X224:Y224"/>
    <mergeCell ref="Z224:AA224"/>
    <mergeCell ref="AB224:AC224"/>
    <mergeCell ref="AD224:AE224"/>
    <mergeCell ref="AF224:AG224"/>
    <mergeCell ref="AH224:AI224"/>
    <mergeCell ref="AJ224:AK224"/>
    <mergeCell ref="AL224:AM224"/>
    <mergeCell ref="AN224:AO224"/>
    <mergeCell ref="AP224:AQ224"/>
    <mergeCell ref="AR224:AS224"/>
    <mergeCell ref="AT224:AU224"/>
    <mergeCell ref="AV224:AW224"/>
    <mergeCell ref="AX224:AY224"/>
    <mergeCell ref="AZ224:BA224"/>
    <mergeCell ref="BB224:BC224"/>
    <mergeCell ref="BD224:BE224"/>
    <mergeCell ref="BF224:BG224"/>
    <mergeCell ref="BH224:BI224"/>
    <mergeCell ref="BJ224:BK224"/>
    <mergeCell ref="BL224:BM224"/>
    <mergeCell ref="BN224:BO224"/>
    <mergeCell ref="BP224:BQ224"/>
    <mergeCell ref="BR224:BS224"/>
    <mergeCell ref="BT224:BU224"/>
    <mergeCell ref="BV224:BW224"/>
    <mergeCell ref="BX224:BY224"/>
    <mergeCell ref="BZ224:CA224"/>
    <mergeCell ref="CB224:CC224"/>
    <mergeCell ref="BP222:BQ222"/>
    <mergeCell ref="BN222:BO222"/>
    <mergeCell ref="BL222:BM222"/>
    <mergeCell ref="BJ222:BK222"/>
    <mergeCell ref="BH222:BI222"/>
    <mergeCell ref="BF222:BG222"/>
    <mergeCell ref="BZ225:CA225"/>
    <mergeCell ref="CB225:CC225"/>
    <mergeCell ref="CD225:CE225"/>
    <mergeCell ref="CF225:CG225"/>
    <mergeCell ref="CH225:CI225"/>
    <mergeCell ref="CJ225:CK225"/>
    <mergeCell ref="CL225:CM225"/>
    <mergeCell ref="CN225:CO225"/>
    <mergeCell ref="CP225:CQ225"/>
    <mergeCell ref="CR225:CS225"/>
    <mergeCell ref="CT225:CU225"/>
    <mergeCell ref="CV225:CW225"/>
    <mergeCell ref="CX225:CY225"/>
    <mergeCell ref="CZ225:DA225"/>
    <mergeCell ref="DB225:DC225"/>
    <mergeCell ref="BR226:BS226"/>
    <mergeCell ref="BT226:BU226"/>
    <mergeCell ref="BV226:BW226"/>
    <mergeCell ref="BX226:BY226"/>
    <mergeCell ref="BZ226:CA226"/>
    <mergeCell ref="CB226:CC226"/>
    <mergeCell ref="CD226:CE226"/>
    <mergeCell ref="CF226:CG226"/>
    <mergeCell ref="CH226:CI226"/>
    <mergeCell ref="L224:M224"/>
    <mergeCell ref="N224:O224"/>
    <mergeCell ref="CJ226:CK226"/>
    <mergeCell ref="CL226:CM226"/>
    <mergeCell ref="CN226:CO226"/>
    <mergeCell ref="CP226:CQ226"/>
    <mergeCell ref="CR226:CS226"/>
    <mergeCell ref="CT226:CU226"/>
    <mergeCell ref="CV226:CW226"/>
    <mergeCell ref="CX226:CY226"/>
    <mergeCell ref="CZ226:DA226"/>
    <mergeCell ref="DB226:DC226"/>
    <mergeCell ref="L225:M225"/>
    <mergeCell ref="BF225:BG225"/>
    <mergeCell ref="BH225:BI225"/>
    <mergeCell ref="BJ225:BK225"/>
    <mergeCell ref="BL225:BM225"/>
    <mergeCell ref="BN225:BO225"/>
    <mergeCell ref="BP225:BQ225"/>
    <mergeCell ref="BR225:BS225"/>
    <mergeCell ref="BT225:BU225"/>
    <mergeCell ref="BV225:BW225"/>
    <mergeCell ref="BX225:BY225"/>
    <mergeCell ref="BD225:BE225"/>
    <mergeCell ref="BB225:BC225"/>
    <mergeCell ref="AZ225:BA225"/>
    <mergeCell ref="AX225:AY225"/>
    <mergeCell ref="AV225:AW225"/>
    <mergeCell ref="AT225:AU225"/>
    <mergeCell ref="AR226:AS226"/>
    <mergeCell ref="AP226:AQ226"/>
    <mergeCell ref="AN226:AO226"/>
    <mergeCell ref="AL226:AM226"/>
    <mergeCell ref="AJ226:AK226"/>
    <mergeCell ref="AH226:AI226"/>
    <mergeCell ref="AF226:AG226"/>
    <mergeCell ref="AD226:AE226"/>
    <mergeCell ref="AB226:AC226"/>
    <mergeCell ref="Z226:AA226"/>
    <mergeCell ref="X226:Y226"/>
    <mergeCell ref="CN228:CO228"/>
    <mergeCell ref="CP228:CQ228"/>
    <mergeCell ref="CR228:CS228"/>
    <mergeCell ref="CT228:CU228"/>
    <mergeCell ref="CV228:CW228"/>
    <mergeCell ref="CX228:CY228"/>
    <mergeCell ref="CZ228:DA228"/>
    <mergeCell ref="DB228:DC228"/>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P227:AQ227"/>
    <mergeCell ref="AR227:AS227"/>
    <mergeCell ref="AT227:AU227"/>
    <mergeCell ref="AV227:AW227"/>
    <mergeCell ref="AX227:AY227"/>
    <mergeCell ref="AZ227:BA227"/>
    <mergeCell ref="BB227:BC227"/>
    <mergeCell ref="BD227:BE227"/>
    <mergeCell ref="BF227:BG227"/>
    <mergeCell ref="BH227:BI227"/>
    <mergeCell ref="BJ227:BK227"/>
    <mergeCell ref="BL227:BM227"/>
    <mergeCell ref="BN227:BO227"/>
    <mergeCell ref="BP227:BQ227"/>
    <mergeCell ref="BR227:BS227"/>
    <mergeCell ref="BT227:BU227"/>
    <mergeCell ref="BV227:BW227"/>
    <mergeCell ref="BX227:BY227"/>
    <mergeCell ref="BR229:BS229"/>
    <mergeCell ref="BT229:BU229"/>
    <mergeCell ref="BV229:BW229"/>
    <mergeCell ref="BX229:BY229"/>
    <mergeCell ref="BZ227:CA227"/>
    <mergeCell ref="CB227:CC227"/>
    <mergeCell ref="CD227:CE227"/>
    <mergeCell ref="CF227:CG227"/>
    <mergeCell ref="CH227:CI227"/>
    <mergeCell ref="CJ227:CK227"/>
    <mergeCell ref="CL227:CM227"/>
    <mergeCell ref="CN227:CO227"/>
    <mergeCell ref="CP227:CQ227"/>
    <mergeCell ref="CR227:CS227"/>
    <mergeCell ref="CT227:CU227"/>
    <mergeCell ref="CV227:CW227"/>
    <mergeCell ref="CX227:CY227"/>
    <mergeCell ref="CZ227:DA227"/>
    <mergeCell ref="DB227:DC227"/>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AV228:AW228"/>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D228:CE228"/>
    <mergeCell ref="CF228:CG228"/>
    <mergeCell ref="CH228:CI228"/>
    <mergeCell ref="CJ228:CK228"/>
    <mergeCell ref="CL228:CM228"/>
    <mergeCell ref="BZ229:CA229"/>
    <mergeCell ref="CB229:CC229"/>
    <mergeCell ref="CD229:CE229"/>
    <mergeCell ref="CF229:CG229"/>
    <mergeCell ref="CH229:CI229"/>
    <mergeCell ref="CJ229:CK229"/>
    <mergeCell ref="CL229:CM229"/>
    <mergeCell ref="CN229:CO229"/>
    <mergeCell ref="CP229:CQ229"/>
    <mergeCell ref="CR229:CS229"/>
    <mergeCell ref="CT229:CU229"/>
    <mergeCell ref="CV229:CW229"/>
    <mergeCell ref="CX229:CY229"/>
    <mergeCell ref="CZ229:DA229"/>
    <mergeCell ref="DB229:DC229"/>
    <mergeCell ref="CD230:CE230"/>
    <mergeCell ref="CF230:CG230"/>
    <mergeCell ref="CH230:CI230"/>
    <mergeCell ref="CJ230:CK230"/>
    <mergeCell ref="CL230:CM230"/>
    <mergeCell ref="CN230:CO230"/>
    <mergeCell ref="CP230:CQ230"/>
    <mergeCell ref="CR230:CS230"/>
    <mergeCell ref="A232:A239"/>
    <mergeCell ref="B232:B239"/>
    <mergeCell ref="C232:C239"/>
    <mergeCell ref="D232:D239"/>
    <mergeCell ref="E232:E239"/>
    <mergeCell ref="F232:F239"/>
    <mergeCell ref="G232:G239"/>
    <mergeCell ref="I232:I239"/>
    <mergeCell ref="J232:J239"/>
    <mergeCell ref="BF232:BG232"/>
    <mergeCell ref="BH232:BI232"/>
    <mergeCell ref="BJ232:BK232"/>
    <mergeCell ref="BL232:BM232"/>
    <mergeCell ref="BN232:BO232"/>
    <mergeCell ref="BP232:BQ232"/>
    <mergeCell ref="BR232:BS232"/>
    <mergeCell ref="BT232:BU232"/>
    <mergeCell ref="BV232:BW232"/>
    <mergeCell ref="BX232:BY232"/>
    <mergeCell ref="BZ232:CA232"/>
    <mergeCell ref="CB232:CC232"/>
    <mergeCell ref="CD232:CE232"/>
    <mergeCell ref="CF232:CG232"/>
    <mergeCell ref="CH232:CI232"/>
    <mergeCell ref="CJ232:CK232"/>
    <mergeCell ref="CL232:CM232"/>
    <mergeCell ref="CN232:CO232"/>
    <mergeCell ref="CP232:CQ232"/>
    <mergeCell ref="CR232:CS232"/>
    <mergeCell ref="CT232:CU232"/>
    <mergeCell ref="CV232:CW232"/>
    <mergeCell ref="CX232:CY232"/>
    <mergeCell ref="CZ232:DA232"/>
    <mergeCell ref="DB232:DC232"/>
    <mergeCell ref="L233:M233"/>
    <mergeCell ref="N233:O233"/>
    <mergeCell ref="P233:Q233"/>
    <mergeCell ref="R233:S233"/>
    <mergeCell ref="T233:U233"/>
    <mergeCell ref="V233:W233"/>
    <mergeCell ref="X233:Y233"/>
    <mergeCell ref="Z233:AA233"/>
    <mergeCell ref="AB233:AC233"/>
    <mergeCell ref="AD233:AE233"/>
    <mergeCell ref="AF233:AG233"/>
    <mergeCell ref="AH233:AI233"/>
    <mergeCell ref="AJ233:AK233"/>
    <mergeCell ref="AL233:AM233"/>
    <mergeCell ref="AN233:AO233"/>
    <mergeCell ref="AP233:AQ233"/>
    <mergeCell ref="AR233:AS233"/>
    <mergeCell ref="AT233:AU233"/>
    <mergeCell ref="AV233:AW233"/>
    <mergeCell ref="AX233:AY233"/>
    <mergeCell ref="AZ233:BA233"/>
    <mergeCell ref="BB233:BC233"/>
    <mergeCell ref="BD233:BE233"/>
    <mergeCell ref="BF233:BG233"/>
    <mergeCell ref="BH233:BI233"/>
    <mergeCell ref="BJ233:BK233"/>
    <mergeCell ref="BL233:BM233"/>
    <mergeCell ref="BN233:BO233"/>
    <mergeCell ref="BP233:BQ233"/>
    <mergeCell ref="BR233:BS233"/>
    <mergeCell ref="BT233:BU233"/>
    <mergeCell ref="BV233:BW233"/>
    <mergeCell ref="BX233:BY233"/>
    <mergeCell ref="BZ233:CA233"/>
    <mergeCell ref="CB233:CC233"/>
    <mergeCell ref="CD233:CE233"/>
    <mergeCell ref="CF233:CG233"/>
    <mergeCell ref="CH233:CI233"/>
    <mergeCell ref="CJ233:CK233"/>
    <mergeCell ref="CL233:CM233"/>
    <mergeCell ref="CN233:CO233"/>
    <mergeCell ref="CP233:CQ233"/>
    <mergeCell ref="CR233:CS233"/>
    <mergeCell ref="CT233:CU233"/>
    <mergeCell ref="CV233:CW233"/>
    <mergeCell ref="CX233:CY233"/>
    <mergeCell ref="CZ233:DA233"/>
    <mergeCell ref="DB233:DC233"/>
    <mergeCell ref="BR234:BS234"/>
    <mergeCell ref="BT234:BU234"/>
    <mergeCell ref="BV234:BW234"/>
    <mergeCell ref="BX234:BY234"/>
    <mergeCell ref="BZ234:CA234"/>
    <mergeCell ref="CB234:CC234"/>
    <mergeCell ref="CD234:CE234"/>
    <mergeCell ref="CF234:CG234"/>
    <mergeCell ref="CH234:CI234"/>
    <mergeCell ref="CJ234:CK234"/>
    <mergeCell ref="CL234:CM234"/>
    <mergeCell ref="CN234:CO234"/>
    <mergeCell ref="CP234:CQ234"/>
    <mergeCell ref="CR234:CS234"/>
    <mergeCell ref="CT234:CU234"/>
    <mergeCell ref="CV234:CW234"/>
    <mergeCell ref="CX234:CY234"/>
    <mergeCell ref="CZ234:DA234"/>
    <mergeCell ref="DB234:DC234"/>
    <mergeCell ref="BF235:BG235"/>
    <mergeCell ref="BH235:BI235"/>
    <mergeCell ref="BJ235:BK235"/>
    <mergeCell ref="BL235:BM235"/>
    <mergeCell ref="BN235:BO235"/>
    <mergeCell ref="BP235:BQ235"/>
    <mergeCell ref="BR235:BS235"/>
    <mergeCell ref="BT235:BU235"/>
    <mergeCell ref="BV235:BW235"/>
    <mergeCell ref="BX235:BY235"/>
    <mergeCell ref="BZ235:CA235"/>
    <mergeCell ref="CB235:CC235"/>
    <mergeCell ref="CD235:CE235"/>
    <mergeCell ref="CF235:CG235"/>
    <mergeCell ref="CH235:CI235"/>
    <mergeCell ref="CJ235:CK235"/>
    <mergeCell ref="CL235:CM235"/>
    <mergeCell ref="CN235:CO235"/>
    <mergeCell ref="CP235:CQ235"/>
    <mergeCell ref="CR235:CS235"/>
    <mergeCell ref="CT235:CU235"/>
    <mergeCell ref="CV235:CW235"/>
    <mergeCell ref="CX235:CY235"/>
    <mergeCell ref="CZ235:DA235"/>
    <mergeCell ref="DB235:DC235"/>
    <mergeCell ref="BP234:BQ234"/>
    <mergeCell ref="BN234:BO234"/>
    <mergeCell ref="BL234:BM234"/>
    <mergeCell ref="BJ234:BK234"/>
    <mergeCell ref="BH234:BI234"/>
    <mergeCell ref="BF234:BG234"/>
    <mergeCell ref="CJ236:CK236"/>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AN237:AO237"/>
    <mergeCell ref="AP237:AQ237"/>
    <mergeCell ref="AR237:AS237"/>
    <mergeCell ref="AT237:AU237"/>
    <mergeCell ref="AV237:AW237"/>
    <mergeCell ref="AX237:AY237"/>
    <mergeCell ref="AZ237:BA237"/>
    <mergeCell ref="BB237:BC237"/>
    <mergeCell ref="BD237:BE237"/>
    <mergeCell ref="BF237:BG237"/>
    <mergeCell ref="BH237:BI237"/>
    <mergeCell ref="BJ237:BK237"/>
    <mergeCell ref="BL237:BM237"/>
    <mergeCell ref="BN237:BO237"/>
    <mergeCell ref="BP237:BQ237"/>
    <mergeCell ref="BR237:BS237"/>
    <mergeCell ref="BT237:BU237"/>
    <mergeCell ref="BV237:BW237"/>
    <mergeCell ref="BX237:BY237"/>
    <mergeCell ref="AJ238:AK238"/>
    <mergeCell ref="AH238:AI238"/>
    <mergeCell ref="AF238:AG238"/>
    <mergeCell ref="AD238:AE238"/>
    <mergeCell ref="AB238:AC238"/>
    <mergeCell ref="CB238:CC238"/>
    <mergeCell ref="CD238:CE238"/>
    <mergeCell ref="CF238:CG238"/>
    <mergeCell ref="CH238:CI238"/>
    <mergeCell ref="CJ238:CK238"/>
    <mergeCell ref="CL238:CM238"/>
    <mergeCell ref="CN238:CO238"/>
    <mergeCell ref="CL236:CM236"/>
    <mergeCell ref="CN236:CO236"/>
    <mergeCell ref="CP236:CQ236"/>
    <mergeCell ref="CR236:CS236"/>
    <mergeCell ref="CT236:CU236"/>
    <mergeCell ref="CV236:CW236"/>
    <mergeCell ref="CX236:CY236"/>
    <mergeCell ref="CZ236:DA236"/>
    <mergeCell ref="DB236:DC236"/>
    <mergeCell ref="BZ237:CA237"/>
    <mergeCell ref="CB237:CC237"/>
    <mergeCell ref="CD237:CE237"/>
    <mergeCell ref="CF237:CG237"/>
    <mergeCell ref="CH237:CI237"/>
    <mergeCell ref="CJ237:CK237"/>
    <mergeCell ref="CL237:CM237"/>
    <mergeCell ref="CN237:CO237"/>
    <mergeCell ref="CP237:CQ237"/>
    <mergeCell ref="CR237:CS237"/>
    <mergeCell ref="CT237:CU237"/>
    <mergeCell ref="CV237:CW237"/>
    <mergeCell ref="CX237:CY237"/>
    <mergeCell ref="CZ237:DA237"/>
    <mergeCell ref="DB237:DC237"/>
    <mergeCell ref="CP238:CQ238"/>
    <mergeCell ref="CR238:CS238"/>
    <mergeCell ref="CT238:CU238"/>
    <mergeCell ref="CV238:CW238"/>
    <mergeCell ref="CX238:CY238"/>
    <mergeCell ref="CZ238:DA238"/>
    <mergeCell ref="DB238:DC238"/>
    <mergeCell ref="AT236:AU236"/>
    <mergeCell ref="AV236:AW236"/>
    <mergeCell ref="AX236:AY236"/>
    <mergeCell ref="AZ236:BA236"/>
    <mergeCell ref="BB236:BC236"/>
    <mergeCell ref="BD236:BE236"/>
    <mergeCell ref="BF236:BG236"/>
    <mergeCell ref="BH236:BI236"/>
    <mergeCell ref="BJ236:BK236"/>
    <mergeCell ref="BL236:BM236"/>
    <mergeCell ref="BN236:BO236"/>
    <mergeCell ref="BP236:BQ236"/>
    <mergeCell ref="BR236:BS236"/>
    <mergeCell ref="BT236:BU236"/>
    <mergeCell ref="BV236:BW236"/>
    <mergeCell ref="BX236:BY236"/>
    <mergeCell ref="BZ236:CA236"/>
    <mergeCell ref="CB236:CC236"/>
    <mergeCell ref="CD236:CE236"/>
    <mergeCell ref="CF236:CG236"/>
    <mergeCell ref="CH236:CI236"/>
    <mergeCell ref="AT239:AU239"/>
    <mergeCell ref="AV239:AW239"/>
    <mergeCell ref="AX239:AY239"/>
    <mergeCell ref="AZ239:BA239"/>
    <mergeCell ref="BB239:BC239"/>
    <mergeCell ref="BD239:BE239"/>
    <mergeCell ref="BF239:BG239"/>
    <mergeCell ref="BH239:BI239"/>
    <mergeCell ref="BJ239:BK239"/>
    <mergeCell ref="BL239:BM239"/>
    <mergeCell ref="BN239:BO239"/>
    <mergeCell ref="BP239:BQ239"/>
    <mergeCell ref="BR239:BS239"/>
    <mergeCell ref="BT239:BU239"/>
    <mergeCell ref="BV239:BW239"/>
    <mergeCell ref="BX239:BY239"/>
    <mergeCell ref="AT238:AU238"/>
    <mergeCell ref="AV238:AW238"/>
    <mergeCell ref="AX238:AY238"/>
    <mergeCell ref="AZ238:BA238"/>
    <mergeCell ref="BB238:BC238"/>
    <mergeCell ref="BD238:BE238"/>
    <mergeCell ref="BF238:BG238"/>
    <mergeCell ref="BH238:BI238"/>
    <mergeCell ref="BJ238:BK238"/>
    <mergeCell ref="BL238:BM238"/>
    <mergeCell ref="BN238:BO238"/>
    <mergeCell ref="BP238:BQ238"/>
    <mergeCell ref="BR238:BS238"/>
    <mergeCell ref="BT238:BU238"/>
    <mergeCell ref="BV238:BW238"/>
    <mergeCell ref="BX238:BY238"/>
    <mergeCell ref="BZ239:CA239"/>
    <mergeCell ref="BZ238:CA238"/>
    <mergeCell ref="CB239:CC239"/>
    <mergeCell ref="CD239:CE239"/>
    <mergeCell ref="CF239:CG239"/>
    <mergeCell ref="CH239:CI239"/>
    <mergeCell ref="CJ239:CK239"/>
    <mergeCell ref="CL239:CM239"/>
    <mergeCell ref="CN239:CO239"/>
    <mergeCell ref="CP239:CQ239"/>
    <mergeCell ref="CR239:CS239"/>
    <mergeCell ref="CT239:CU239"/>
    <mergeCell ref="CV239:CW239"/>
    <mergeCell ref="CX239:CY239"/>
    <mergeCell ref="CZ239:DA239"/>
    <mergeCell ref="DB239:DC239"/>
    <mergeCell ref="CD240:CE240"/>
    <mergeCell ref="CF240:CG240"/>
    <mergeCell ref="CH240:CI240"/>
    <mergeCell ref="CJ240:CK240"/>
    <mergeCell ref="CL240:CM240"/>
    <mergeCell ref="CN240:CO240"/>
    <mergeCell ref="CP240:CQ240"/>
    <mergeCell ref="CR240:CS240"/>
    <mergeCell ref="A241:A248"/>
    <mergeCell ref="B241:B248"/>
    <mergeCell ref="C241:C248"/>
    <mergeCell ref="D241:D248"/>
    <mergeCell ref="E241:E248"/>
    <mergeCell ref="F241:F248"/>
    <mergeCell ref="G241:G248"/>
    <mergeCell ref="I241:I248"/>
    <mergeCell ref="J241:J248"/>
    <mergeCell ref="AF242:AG242"/>
    <mergeCell ref="AH242:AI242"/>
    <mergeCell ref="AJ242:AK242"/>
    <mergeCell ref="AL242:AM242"/>
    <mergeCell ref="AN242:AO242"/>
    <mergeCell ref="AP242:AQ242"/>
    <mergeCell ref="AR242:AS242"/>
    <mergeCell ref="AT242:AU242"/>
    <mergeCell ref="AV242:AW242"/>
    <mergeCell ref="AX242:AY242"/>
    <mergeCell ref="AZ242:BA242"/>
    <mergeCell ref="BB242:BC242"/>
    <mergeCell ref="BD242:BE242"/>
    <mergeCell ref="BF242:BG242"/>
    <mergeCell ref="BH242:BI242"/>
    <mergeCell ref="BJ242:BK242"/>
    <mergeCell ref="BL242:BM242"/>
    <mergeCell ref="BN242:BO242"/>
    <mergeCell ref="BP242:BQ242"/>
    <mergeCell ref="BR242:BS242"/>
    <mergeCell ref="BT242:BU242"/>
    <mergeCell ref="BV242:BW242"/>
    <mergeCell ref="BX242:BY242"/>
    <mergeCell ref="CD243:CE243"/>
    <mergeCell ref="CF243:CG243"/>
    <mergeCell ref="CH243:CI243"/>
    <mergeCell ref="CJ243:CK243"/>
    <mergeCell ref="CL243:CM243"/>
    <mergeCell ref="CN243:CO243"/>
    <mergeCell ref="CP243:CQ243"/>
    <mergeCell ref="CR243:CS243"/>
    <mergeCell ref="CT243:CU243"/>
    <mergeCell ref="CV243:CW243"/>
    <mergeCell ref="BR241:BS241"/>
    <mergeCell ref="BT241:BU241"/>
    <mergeCell ref="BV241:BW241"/>
    <mergeCell ref="BX241:BY241"/>
    <mergeCell ref="BZ241:CA241"/>
    <mergeCell ref="CB241:CC241"/>
    <mergeCell ref="CD241:CE241"/>
    <mergeCell ref="CF241:CG241"/>
    <mergeCell ref="CH241:CI241"/>
    <mergeCell ref="CJ241:CK241"/>
    <mergeCell ref="CL241:CM241"/>
    <mergeCell ref="CN241:CO241"/>
    <mergeCell ref="CP241:CQ241"/>
    <mergeCell ref="CR241:CS241"/>
    <mergeCell ref="CT241:CU241"/>
    <mergeCell ref="CV241:CW241"/>
    <mergeCell ref="CX241:CY241"/>
    <mergeCell ref="CZ241:DA241"/>
    <mergeCell ref="DB241:DC241"/>
    <mergeCell ref="BZ242:CA242"/>
    <mergeCell ref="CB242:CC242"/>
    <mergeCell ref="CD242:CE242"/>
    <mergeCell ref="CF242:CG242"/>
    <mergeCell ref="CH242:CI242"/>
    <mergeCell ref="CJ242:CK242"/>
    <mergeCell ref="CX242:CY242"/>
    <mergeCell ref="CL242:CM242"/>
    <mergeCell ref="CN242:CO242"/>
    <mergeCell ref="CP242:CQ242"/>
    <mergeCell ref="CR242:CS242"/>
    <mergeCell ref="CT242:CU242"/>
    <mergeCell ref="CV242:CW242"/>
    <mergeCell ref="CZ242:DA242"/>
    <mergeCell ref="DB242:DC242"/>
    <mergeCell ref="BZ244:CA244"/>
    <mergeCell ref="CB244:CC244"/>
    <mergeCell ref="CD244:CE244"/>
    <mergeCell ref="CF244:CG244"/>
    <mergeCell ref="CH244:CI244"/>
    <mergeCell ref="CJ244:CK244"/>
    <mergeCell ref="CL244:CM244"/>
    <mergeCell ref="CN244:CO244"/>
    <mergeCell ref="CP244:CQ244"/>
    <mergeCell ref="CR244:CS244"/>
    <mergeCell ref="CT244:CU244"/>
    <mergeCell ref="CV244:CW244"/>
    <mergeCell ref="CX244:CY244"/>
    <mergeCell ref="CZ244:DA244"/>
    <mergeCell ref="DB244:DC244"/>
    <mergeCell ref="BR245:BS245"/>
    <mergeCell ref="BT245:BU245"/>
    <mergeCell ref="BV245:BW245"/>
    <mergeCell ref="BX245:BY245"/>
    <mergeCell ref="BZ245:CA245"/>
    <mergeCell ref="CB245:CC245"/>
    <mergeCell ref="CD245:CE245"/>
    <mergeCell ref="CF245:CG245"/>
    <mergeCell ref="CH245:CI245"/>
    <mergeCell ref="L243:M243"/>
    <mergeCell ref="N243:O243"/>
    <mergeCell ref="CJ245:CK245"/>
    <mergeCell ref="CL245:CM245"/>
    <mergeCell ref="CN245:CO245"/>
    <mergeCell ref="CP245:CQ245"/>
    <mergeCell ref="CR245:CS245"/>
    <mergeCell ref="CT245:CU245"/>
    <mergeCell ref="CV245:CW245"/>
    <mergeCell ref="CX245:CY245"/>
    <mergeCell ref="CZ245:DA245"/>
    <mergeCell ref="DB245:DC245"/>
    <mergeCell ref="L244:M244"/>
    <mergeCell ref="BF244:BG244"/>
    <mergeCell ref="BH244:BI244"/>
    <mergeCell ref="BJ244:BK244"/>
    <mergeCell ref="BL244:BM244"/>
    <mergeCell ref="BN244:BO244"/>
    <mergeCell ref="BP244:BQ244"/>
    <mergeCell ref="BR244:BS244"/>
    <mergeCell ref="BT244:BU244"/>
    <mergeCell ref="BV244:BW244"/>
    <mergeCell ref="BX244:BY244"/>
    <mergeCell ref="CX243:CY243"/>
    <mergeCell ref="CZ243:DA243"/>
    <mergeCell ref="DB243:DC243"/>
    <mergeCell ref="BR243:BS243"/>
    <mergeCell ref="BT243:BU243"/>
    <mergeCell ref="BV243:BW243"/>
    <mergeCell ref="BX243:BY243"/>
    <mergeCell ref="BZ243:CA243"/>
    <mergeCell ref="CB243:CC243"/>
    <mergeCell ref="AR245:AS245"/>
    <mergeCell ref="AP245:AQ245"/>
    <mergeCell ref="AN245:AO245"/>
    <mergeCell ref="AL245:AM245"/>
    <mergeCell ref="AJ245:AK245"/>
    <mergeCell ref="AH245:AI245"/>
    <mergeCell ref="AF245:AG245"/>
    <mergeCell ref="AD245:AE245"/>
    <mergeCell ref="CN247:CO247"/>
    <mergeCell ref="CP247:CQ247"/>
    <mergeCell ref="CR247:CS247"/>
    <mergeCell ref="CT247:CU247"/>
    <mergeCell ref="CV247:CW247"/>
    <mergeCell ref="CX247:CY247"/>
    <mergeCell ref="CZ247:DA247"/>
    <mergeCell ref="DB247:DC247"/>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AP246:AQ246"/>
    <mergeCell ref="AR246:AS246"/>
    <mergeCell ref="AT246:AU246"/>
    <mergeCell ref="AV246:AW246"/>
    <mergeCell ref="AX246:AY246"/>
    <mergeCell ref="AZ246:BA246"/>
    <mergeCell ref="BB246:BC246"/>
    <mergeCell ref="BD246:BE246"/>
    <mergeCell ref="BF246:BG246"/>
    <mergeCell ref="BH246:BI246"/>
    <mergeCell ref="BJ246:BK246"/>
    <mergeCell ref="BL246:BM246"/>
    <mergeCell ref="BN246:BO246"/>
    <mergeCell ref="BP246:BQ246"/>
    <mergeCell ref="BR246:BS246"/>
    <mergeCell ref="BT246:BU246"/>
    <mergeCell ref="BV246:BW246"/>
    <mergeCell ref="BX246:BY246"/>
    <mergeCell ref="BR248:BS248"/>
    <mergeCell ref="BT248:BU248"/>
    <mergeCell ref="BV248:BW248"/>
    <mergeCell ref="BX248:BY248"/>
    <mergeCell ref="BZ246:CA246"/>
    <mergeCell ref="CB246:CC246"/>
    <mergeCell ref="CD246:CE246"/>
    <mergeCell ref="CF246:CG246"/>
    <mergeCell ref="CH246:CI246"/>
    <mergeCell ref="CJ246:CK246"/>
    <mergeCell ref="CL246:CM246"/>
    <mergeCell ref="CN246:CO246"/>
    <mergeCell ref="CP246:CQ246"/>
    <mergeCell ref="CR246:CS246"/>
    <mergeCell ref="CT246:CU246"/>
    <mergeCell ref="CV246:CW246"/>
    <mergeCell ref="CX246:CY246"/>
    <mergeCell ref="CZ246:DA246"/>
    <mergeCell ref="DB246:DC246"/>
    <mergeCell ref="L247:M247"/>
    <mergeCell ref="N247:O247"/>
    <mergeCell ref="P247:Q247"/>
    <mergeCell ref="R247:S247"/>
    <mergeCell ref="T247:U247"/>
    <mergeCell ref="V247:W247"/>
    <mergeCell ref="X247:Y247"/>
    <mergeCell ref="Z247:AA247"/>
    <mergeCell ref="AB247:AC247"/>
    <mergeCell ref="AD247:AE247"/>
    <mergeCell ref="AF247:AG247"/>
    <mergeCell ref="AH247:AI247"/>
    <mergeCell ref="AJ247:AK247"/>
    <mergeCell ref="AL247:AM247"/>
    <mergeCell ref="AN247:AO247"/>
    <mergeCell ref="AP247:AQ247"/>
    <mergeCell ref="AR247:AS247"/>
    <mergeCell ref="AT247:AU247"/>
    <mergeCell ref="AV247:AW247"/>
    <mergeCell ref="AX247:AY247"/>
    <mergeCell ref="AZ247:BA247"/>
    <mergeCell ref="BB247:BC247"/>
    <mergeCell ref="BD247:BE247"/>
    <mergeCell ref="BF247:BG247"/>
    <mergeCell ref="BH247:BI247"/>
    <mergeCell ref="BJ247:BK247"/>
    <mergeCell ref="BL247:BM247"/>
    <mergeCell ref="BN247:BO247"/>
    <mergeCell ref="BP247:BQ247"/>
    <mergeCell ref="BR247:BS247"/>
    <mergeCell ref="BT247:BU247"/>
    <mergeCell ref="BV247:BW247"/>
    <mergeCell ref="BX247:BY247"/>
    <mergeCell ref="BZ247:CA247"/>
    <mergeCell ref="CB247:CC247"/>
    <mergeCell ref="CD247:CE247"/>
    <mergeCell ref="CF247:CG247"/>
    <mergeCell ref="CH247:CI247"/>
    <mergeCell ref="CJ247:CK247"/>
    <mergeCell ref="CL247:CM247"/>
    <mergeCell ref="BZ248:CA248"/>
    <mergeCell ref="CB248:CC248"/>
    <mergeCell ref="CD248:CE248"/>
    <mergeCell ref="CF248:CG248"/>
    <mergeCell ref="CH248:CI248"/>
    <mergeCell ref="CJ248:CK248"/>
    <mergeCell ref="CL248:CM248"/>
    <mergeCell ref="CN248:CO248"/>
    <mergeCell ref="CP248:CQ248"/>
    <mergeCell ref="CR248:CS248"/>
    <mergeCell ref="CT248:CU248"/>
    <mergeCell ref="CV248:CW248"/>
    <mergeCell ref="CX248:CY248"/>
    <mergeCell ref="CZ248:DA248"/>
    <mergeCell ref="DB248:DC248"/>
    <mergeCell ref="CD249:CE249"/>
    <mergeCell ref="CF249:CG249"/>
    <mergeCell ref="CH249:CI249"/>
    <mergeCell ref="CJ249:CK249"/>
    <mergeCell ref="CL249:CM249"/>
    <mergeCell ref="CN249:CO249"/>
    <mergeCell ref="CP249:CQ249"/>
    <mergeCell ref="CR249:CS249"/>
    <mergeCell ref="A250:A257"/>
    <mergeCell ref="B250:B257"/>
    <mergeCell ref="C250:C257"/>
    <mergeCell ref="D250:D257"/>
    <mergeCell ref="E250:E257"/>
    <mergeCell ref="F250:F257"/>
    <mergeCell ref="G250:G257"/>
    <mergeCell ref="I250:I257"/>
    <mergeCell ref="J250:J257"/>
    <mergeCell ref="BF250:BG250"/>
    <mergeCell ref="BH250:BI250"/>
    <mergeCell ref="BJ250:BK250"/>
    <mergeCell ref="BL250:BM250"/>
    <mergeCell ref="BN250:BO250"/>
    <mergeCell ref="BP250:BQ250"/>
    <mergeCell ref="BR250:BS250"/>
    <mergeCell ref="BT250:BU250"/>
    <mergeCell ref="BV250:BW250"/>
    <mergeCell ref="BX250:BY250"/>
    <mergeCell ref="BZ250:CA250"/>
    <mergeCell ref="CB250:CC250"/>
    <mergeCell ref="CD250:CE250"/>
    <mergeCell ref="CF250:CG250"/>
    <mergeCell ref="CH250:CI250"/>
    <mergeCell ref="CJ250:CK250"/>
    <mergeCell ref="CL250:CM250"/>
    <mergeCell ref="CN250:CO250"/>
    <mergeCell ref="CP250:CQ250"/>
    <mergeCell ref="CR250:CS250"/>
    <mergeCell ref="CT250:CU250"/>
    <mergeCell ref="CV250:CW250"/>
    <mergeCell ref="CX250:CY250"/>
    <mergeCell ref="CZ250:DA250"/>
    <mergeCell ref="DB250:DC250"/>
    <mergeCell ref="L251:M251"/>
    <mergeCell ref="N251:O251"/>
    <mergeCell ref="P251:Q251"/>
    <mergeCell ref="R251:S251"/>
    <mergeCell ref="T251:U251"/>
    <mergeCell ref="V251:W251"/>
    <mergeCell ref="X251:Y251"/>
    <mergeCell ref="Z251:AA251"/>
    <mergeCell ref="AB251:AC251"/>
    <mergeCell ref="AD251:AE251"/>
    <mergeCell ref="AF251:AG251"/>
    <mergeCell ref="AH251:AI251"/>
    <mergeCell ref="BN253:BO253"/>
    <mergeCell ref="BP253:BQ253"/>
    <mergeCell ref="BR253:BS253"/>
    <mergeCell ref="BT253:BU253"/>
    <mergeCell ref="BV253:BW253"/>
    <mergeCell ref="BX253:BY253"/>
    <mergeCell ref="BZ253:CA253"/>
    <mergeCell ref="CB253:CC253"/>
    <mergeCell ref="CD253:CE253"/>
    <mergeCell ref="CF253:CG253"/>
    <mergeCell ref="CH253:CI253"/>
    <mergeCell ref="CJ253:CK253"/>
    <mergeCell ref="CL253:CM253"/>
    <mergeCell ref="CN253:CO253"/>
    <mergeCell ref="CP253:CQ253"/>
    <mergeCell ref="CR253:CS253"/>
    <mergeCell ref="CT253:CU253"/>
    <mergeCell ref="CV253:CW253"/>
    <mergeCell ref="CX253:CY253"/>
    <mergeCell ref="CZ253:DA253"/>
    <mergeCell ref="DB253:DC253"/>
    <mergeCell ref="BF251:BG251"/>
    <mergeCell ref="BH251:BI251"/>
    <mergeCell ref="BJ251:BK251"/>
    <mergeCell ref="BL251:BM251"/>
    <mergeCell ref="BN251:BO251"/>
    <mergeCell ref="BP251:BQ251"/>
    <mergeCell ref="BR251:BS251"/>
    <mergeCell ref="BT251:BU251"/>
    <mergeCell ref="BV251:BW251"/>
    <mergeCell ref="BX251:BY251"/>
    <mergeCell ref="BZ251:CA251"/>
    <mergeCell ref="CB251:CC251"/>
    <mergeCell ref="CD251:CE251"/>
    <mergeCell ref="CF251:CG251"/>
    <mergeCell ref="CH251:CI251"/>
    <mergeCell ref="CJ251:CK251"/>
    <mergeCell ref="CL251:CM251"/>
    <mergeCell ref="CN251:CO251"/>
    <mergeCell ref="CX251:CY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CP251:CQ251"/>
    <mergeCell ref="CR251:CS251"/>
    <mergeCell ref="CT251:CU251"/>
    <mergeCell ref="CV251:CW251"/>
    <mergeCell ref="AR252:AS252"/>
    <mergeCell ref="AP252:AQ252"/>
    <mergeCell ref="AN252:AO252"/>
    <mergeCell ref="AL252:AM252"/>
    <mergeCell ref="AJ252:AK252"/>
    <mergeCell ref="AH252:AI252"/>
    <mergeCell ref="AF252:AG252"/>
    <mergeCell ref="AD252:AE252"/>
    <mergeCell ref="AB252:AC252"/>
    <mergeCell ref="Z252:AA252"/>
    <mergeCell ref="X252:Y252"/>
    <mergeCell ref="V252:W252"/>
    <mergeCell ref="T252:U252"/>
    <mergeCell ref="CZ251:DA251"/>
    <mergeCell ref="DB251:DC251"/>
    <mergeCell ref="BR252:BS252"/>
    <mergeCell ref="BT252:BU252"/>
    <mergeCell ref="BV252:BW252"/>
    <mergeCell ref="BX252:BY252"/>
    <mergeCell ref="BZ252:CA252"/>
    <mergeCell ref="CB252:CC252"/>
    <mergeCell ref="CD252:CE252"/>
    <mergeCell ref="CF252:CG252"/>
    <mergeCell ref="CH252:CI252"/>
    <mergeCell ref="CJ252:CK252"/>
    <mergeCell ref="CL252:CM252"/>
    <mergeCell ref="CN252:CO252"/>
    <mergeCell ref="CP252:CQ252"/>
    <mergeCell ref="CR252:CS252"/>
    <mergeCell ref="CT252:CU252"/>
    <mergeCell ref="CV252:CW252"/>
    <mergeCell ref="CX252:CY252"/>
    <mergeCell ref="CZ252:DA252"/>
    <mergeCell ref="DB252:DC252"/>
    <mergeCell ref="AP256:AQ256"/>
    <mergeCell ref="AN256:AO256"/>
    <mergeCell ref="AL256:AM256"/>
    <mergeCell ref="AJ256:AK256"/>
    <mergeCell ref="AH256:AI256"/>
    <mergeCell ref="AF256:AG256"/>
    <mergeCell ref="AD256:AE256"/>
    <mergeCell ref="AB256:AC256"/>
    <mergeCell ref="CB256:CC256"/>
    <mergeCell ref="CD256:CE256"/>
    <mergeCell ref="CF256:CG256"/>
    <mergeCell ref="CH256:CI256"/>
    <mergeCell ref="CJ256:CK256"/>
    <mergeCell ref="CL256:CM256"/>
    <mergeCell ref="CN256:CO256"/>
    <mergeCell ref="CL254:CM254"/>
    <mergeCell ref="CN254:CO254"/>
    <mergeCell ref="CP254:CQ254"/>
    <mergeCell ref="CR254:CS254"/>
    <mergeCell ref="CT254:CU254"/>
    <mergeCell ref="CV254:CW254"/>
    <mergeCell ref="CX254:CY254"/>
    <mergeCell ref="CZ254:DA254"/>
    <mergeCell ref="DB254:DC254"/>
    <mergeCell ref="BZ255:CA255"/>
    <mergeCell ref="CB255:CC255"/>
    <mergeCell ref="CD255:CE255"/>
    <mergeCell ref="CF255:CG255"/>
    <mergeCell ref="CH255:CI255"/>
    <mergeCell ref="CJ255:CK255"/>
    <mergeCell ref="CL255:CM255"/>
    <mergeCell ref="CN255:CO255"/>
    <mergeCell ref="CP255:CQ255"/>
    <mergeCell ref="CR255:CS255"/>
    <mergeCell ref="CT255:CU255"/>
    <mergeCell ref="CV255:CW255"/>
    <mergeCell ref="CX255:CY255"/>
    <mergeCell ref="CZ255:DA255"/>
    <mergeCell ref="DB255:DC255"/>
    <mergeCell ref="CP256:CQ256"/>
    <mergeCell ref="CR256:CS256"/>
    <mergeCell ref="CT256:CU256"/>
    <mergeCell ref="CV256:CW256"/>
    <mergeCell ref="CX256:CY256"/>
    <mergeCell ref="CZ256:DA256"/>
    <mergeCell ref="DB256:DC256"/>
    <mergeCell ref="BR254:BS254"/>
    <mergeCell ref="BT254:BU254"/>
    <mergeCell ref="BV254:BW254"/>
    <mergeCell ref="BX254:BY254"/>
    <mergeCell ref="BZ254:CA254"/>
    <mergeCell ref="CB254:CC254"/>
    <mergeCell ref="CD254:CE254"/>
    <mergeCell ref="CF254:CG254"/>
    <mergeCell ref="CH254:CI254"/>
    <mergeCell ref="CJ254:CK254"/>
    <mergeCell ref="BR255:BS255"/>
    <mergeCell ref="BT255:BU255"/>
    <mergeCell ref="BV255:BW255"/>
    <mergeCell ref="BX255:BY255"/>
    <mergeCell ref="BR257:BS257"/>
    <mergeCell ref="BT257:BU257"/>
    <mergeCell ref="BV257:BW257"/>
    <mergeCell ref="BX257:BY257"/>
    <mergeCell ref="AT256:AU256"/>
    <mergeCell ref="AV256:AW256"/>
    <mergeCell ref="AX256:AY256"/>
    <mergeCell ref="AZ256:BA256"/>
    <mergeCell ref="BB256:BC256"/>
    <mergeCell ref="BD256:BE256"/>
    <mergeCell ref="BF256:BG256"/>
    <mergeCell ref="BH256:BI256"/>
    <mergeCell ref="BJ256:BK256"/>
    <mergeCell ref="BL256:BM256"/>
    <mergeCell ref="BN256:BO256"/>
    <mergeCell ref="BP256:BQ256"/>
    <mergeCell ref="BR256:BS256"/>
    <mergeCell ref="BT256:BU256"/>
    <mergeCell ref="BV256:BW256"/>
    <mergeCell ref="BX256:BY256"/>
    <mergeCell ref="BZ257:CA257"/>
    <mergeCell ref="CB257:CC257"/>
    <mergeCell ref="CD257:CE257"/>
    <mergeCell ref="CF257:CG257"/>
    <mergeCell ref="CH257:CI257"/>
    <mergeCell ref="CJ257:CK257"/>
    <mergeCell ref="CL257:CM257"/>
    <mergeCell ref="CN257:CO257"/>
    <mergeCell ref="CP257:CQ257"/>
    <mergeCell ref="CR257:CS257"/>
    <mergeCell ref="CT257:CU257"/>
    <mergeCell ref="CV257:CW257"/>
    <mergeCell ref="CX257:CY257"/>
    <mergeCell ref="BZ256:CA256"/>
    <mergeCell ref="CZ257:DA257"/>
    <mergeCell ref="DB257:DC257"/>
    <mergeCell ref="CD258:CE258"/>
    <mergeCell ref="CF258:CG258"/>
    <mergeCell ref="CH258:CI258"/>
    <mergeCell ref="CJ258:CK258"/>
    <mergeCell ref="CL258:CM258"/>
    <mergeCell ref="CN258:CO258"/>
    <mergeCell ref="CP258:CQ258"/>
    <mergeCell ref="CR258:CS258"/>
    <mergeCell ref="A260:A267"/>
    <mergeCell ref="B260:B267"/>
    <mergeCell ref="C260:C267"/>
    <mergeCell ref="D260:D267"/>
    <mergeCell ref="E260:E267"/>
    <mergeCell ref="F260:F267"/>
    <mergeCell ref="G260:G267"/>
    <mergeCell ref="I260:I267"/>
    <mergeCell ref="J260:J267"/>
    <mergeCell ref="AF261:AG261"/>
    <mergeCell ref="AH261:AI261"/>
    <mergeCell ref="AJ261:AK261"/>
    <mergeCell ref="AL261:AM261"/>
    <mergeCell ref="AN261:AO261"/>
    <mergeCell ref="AP261:AQ261"/>
    <mergeCell ref="AR261:AS261"/>
    <mergeCell ref="AT261:AU261"/>
    <mergeCell ref="AV261:AW261"/>
    <mergeCell ref="AX261:AY261"/>
    <mergeCell ref="AZ261:BA261"/>
    <mergeCell ref="BB261:BC261"/>
    <mergeCell ref="BD261:BE261"/>
    <mergeCell ref="BF261:BG261"/>
    <mergeCell ref="BH261:BI261"/>
    <mergeCell ref="BJ261:BK261"/>
    <mergeCell ref="BL261:BM261"/>
    <mergeCell ref="BN261:BO261"/>
    <mergeCell ref="BP261:BQ261"/>
    <mergeCell ref="BR261:BS261"/>
    <mergeCell ref="BT261:BU261"/>
    <mergeCell ref="BV261:BW261"/>
    <mergeCell ref="BX261:BY261"/>
    <mergeCell ref="CD262:CE262"/>
    <mergeCell ref="CF262:CG262"/>
    <mergeCell ref="CH262:CI262"/>
    <mergeCell ref="CJ262:CK262"/>
    <mergeCell ref="CL262:CM262"/>
    <mergeCell ref="CN262:CO262"/>
    <mergeCell ref="CP262:CQ262"/>
    <mergeCell ref="CR262:CS262"/>
    <mergeCell ref="CT262:CU262"/>
    <mergeCell ref="CV262:CW262"/>
    <mergeCell ref="CX262:CY262"/>
    <mergeCell ref="CZ262:DA262"/>
    <mergeCell ref="DB262:DC262"/>
    <mergeCell ref="BR260:BS260"/>
    <mergeCell ref="BT260:BU260"/>
    <mergeCell ref="BV260:BW260"/>
    <mergeCell ref="BX260:BY260"/>
    <mergeCell ref="BZ260:CA260"/>
    <mergeCell ref="CB260:CC260"/>
    <mergeCell ref="CD260:CE260"/>
    <mergeCell ref="CF260:CG260"/>
    <mergeCell ref="CH260:CI260"/>
    <mergeCell ref="CJ260:CK260"/>
    <mergeCell ref="CL260:CM260"/>
    <mergeCell ref="CN260:CO260"/>
    <mergeCell ref="CP260:CQ260"/>
    <mergeCell ref="CR260:CS260"/>
    <mergeCell ref="CT260:CU260"/>
    <mergeCell ref="CV260:CW260"/>
    <mergeCell ref="CX260:CY260"/>
    <mergeCell ref="CZ260:DA260"/>
    <mergeCell ref="DB260:DC260"/>
    <mergeCell ref="BZ261:CA261"/>
    <mergeCell ref="CB261:CC261"/>
    <mergeCell ref="CD261:CE261"/>
    <mergeCell ref="CF261:CG261"/>
    <mergeCell ref="CH261:CI261"/>
    <mergeCell ref="CJ261:CK261"/>
    <mergeCell ref="CX261:CY261"/>
    <mergeCell ref="CL261:CM261"/>
    <mergeCell ref="CN261:CO261"/>
    <mergeCell ref="CP261:CQ261"/>
    <mergeCell ref="CR261:CS261"/>
    <mergeCell ref="CT261:CU261"/>
    <mergeCell ref="CV261:CW261"/>
    <mergeCell ref="CZ261:DA261"/>
    <mergeCell ref="DB261:DC261"/>
    <mergeCell ref="P262:Q262"/>
    <mergeCell ref="R262:S262"/>
    <mergeCell ref="T262:U262"/>
    <mergeCell ref="V262:W262"/>
    <mergeCell ref="X262:Y262"/>
    <mergeCell ref="Z262:AA262"/>
    <mergeCell ref="AB262:AC262"/>
    <mergeCell ref="AD262:AE262"/>
    <mergeCell ref="AF262:AG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N262:BO262"/>
    <mergeCell ref="BP262:BQ262"/>
    <mergeCell ref="BR262:BS262"/>
    <mergeCell ref="BT262:BU262"/>
    <mergeCell ref="BV262:BW262"/>
    <mergeCell ref="BX262:BY262"/>
    <mergeCell ref="BZ262:CA262"/>
    <mergeCell ref="CB262:CC262"/>
    <mergeCell ref="BP260:BQ260"/>
    <mergeCell ref="BN260:BO260"/>
    <mergeCell ref="BL260:BM260"/>
    <mergeCell ref="BJ260:BK260"/>
    <mergeCell ref="BH260:BI260"/>
    <mergeCell ref="BF260:BG260"/>
    <mergeCell ref="BZ263:CA263"/>
    <mergeCell ref="CB263:CC263"/>
    <mergeCell ref="CD263:CE263"/>
    <mergeCell ref="CF263:CG263"/>
    <mergeCell ref="CH263:CI263"/>
    <mergeCell ref="CJ263:CK263"/>
    <mergeCell ref="CL263:CM263"/>
    <mergeCell ref="CN263:CO263"/>
    <mergeCell ref="CP263:CQ263"/>
    <mergeCell ref="CR263:CS263"/>
    <mergeCell ref="CT263:CU263"/>
    <mergeCell ref="CV263:CW263"/>
    <mergeCell ref="CX263:CY263"/>
    <mergeCell ref="CZ263:DA263"/>
    <mergeCell ref="DB263:DC263"/>
    <mergeCell ref="BR264:BS264"/>
    <mergeCell ref="BT264:BU264"/>
    <mergeCell ref="BV264:BW264"/>
    <mergeCell ref="BX264:BY264"/>
    <mergeCell ref="BZ264:CA264"/>
    <mergeCell ref="CB264:CC264"/>
    <mergeCell ref="CD264:CE264"/>
    <mergeCell ref="CF264:CG264"/>
    <mergeCell ref="CH264:CI264"/>
    <mergeCell ref="L262:M262"/>
    <mergeCell ref="N262:O262"/>
    <mergeCell ref="CJ264:CK264"/>
    <mergeCell ref="CL264:CM264"/>
    <mergeCell ref="CN264:CO264"/>
    <mergeCell ref="CP264:CQ264"/>
    <mergeCell ref="CR264:CS264"/>
    <mergeCell ref="CT264:CU264"/>
    <mergeCell ref="CV264:CW264"/>
    <mergeCell ref="CX264:CY264"/>
    <mergeCell ref="CZ264:DA264"/>
    <mergeCell ref="DB264:DC264"/>
    <mergeCell ref="L263:M263"/>
    <mergeCell ref="BF263:BG263"/>
    <mergeCell ref="BH263:BI263"/>
    <mergeCell ref="BJ263:BK263"/>
    <mergeCell ref="BL263:BM263"/>
    <mergeCell ref="BN263:BO263"/>
    <mergeCell ref="BP263:BQ263"/>
    <mergeCell ref="BR263:BS263"/>
    <mergeCell ref="BT263:BU263"/>
    <mergeCell ref="BV263:BW263"/>
    <mergeCell ref="BX263:BY263"/>
    <mergeCell ref="BD263:BE263"/>
    <mergeCell ref="BB263:BC263"/>
    <mergeCell ref="AZ263:BA263"/>
    <mergeCell ref="AX263:AY263"/>
    <mergeCell ref="AV263:AW263"/>
    <mergeCell ref="AT263:AU263"/>
    <mergeCell ref="AR264:AS264"/>
    <mergeCell ref="AP264:AQ264"/>
    <mergeCell ref="AN264:AO264"/>
    <mergeCell ref="AL264:AM264"/>
    <mergeCell ref="AJ264:AK264"/>
    <mergeCell ref="AH264:AI264"/>
    <mergeCell ref="AF264:AG264"/>
    <mergeCell ref="AD264:AE264"/>
    <mergeCell ref="AB264:AC264"/>
    <mergeCell ref="Z264:AA264"/>
    <mergeCell ref="X264:Y264"/>
    <mergeCell ref="CN266:CO266"/>
    <mergeCell ref="CP266:CQ266"/>
    <mergeCell ref="CR266:CS266"/>
    <mergeCell ref="CT266:CU266"/>
    <mergeCell ref="CV266:CW266"/>
    <mergeCell ref="CX266:CY266"/>
    <mergeCell ref="CZ266:DA266"/>
    <mergeCell ref="DB266:DC266"/>
    <mergeCell ref="L265:M265"/>
    <mergeCell ref="N265:O265"/>
    <mergeCell ref="P265:Q265"/>
    <mergeCell ref="R265:S265"/>
    <mergeCell ref="T265:U265"/>
    <mergeCell ref="V265:W265"/>
    <mergeCell ref="X265:Y265"/>
    <mergeCell ref="Z265:AA265"/>
    <mergeCell ref="AB265:AC265"/>
    <mergeCell ref="AD265:AE265"/>
    <mergeCell ref="AF265:AG265"/>
    <mergeCell ref="AH265:AI265"/>
    <mergeCell ref="AJ265:AK265"/>
    <mergeCell ref="AL265:AM265"/>
    <mergeCell ref="AN265:AO265"/>
    <mergeCell ref="AP265:AQ265"/>
    <mergeCell ref="AR265:AS265"/>
    <mergeCell ref="AT265:AU265"/>
    <mergeCell ref="AV265:AW265"/>
    <mergeCell ref="AX265:AY265"/>
    <mergeCell ref="AZ265:BA265"/>
    <mergeCell ref="BB265:BC265"/>
    <mergeCell ref="BD265:BE265"/>
    <mergeCell ref="BF265:BG265"/>
    <mergeCell ref="BH265:BI265"/>
    <mergeCell ref="BJ265:BK265"/>
    <mergeCell ref="BL265:BM265"/>
    <mergeCell ref="BN265:BO265"/>
    <mergeCell ref="BP265:BQ265"/>
    <mergeCell ref="BR265:BS265"/>
    <mergeCell ref="BT265:BU265"/>
    <mergeCell ref="BV265:BW265"/>
    <mergeCell ref="BX265:BY265"/>
    <mergeCell ref="BR267:BS267"/>
    <mergeCell ref="BT267:BU267"/>
    <mergeCell ref="BV267:BW267"/>
    <mergeCell ref="BX267:BY267"/>
    <mergeCell ref="BZ265:CA265"/>
    <mergeCell ref="CB265:CC265"/>
    <mergeCell ref="CD265:CE265"/>
    <mergeCell ref="CF265:CG265"/>
    <mergeCell ref="CH265:CI265"/>
    <mergeCell ref="CJ265:CK265"/>
    <mergeCell ref="CL265:CM265"/>
    <mergeCell ref="CN265:CO265"/>
    <mergeCell ref="CP265:CQ265"/>
    <mergeCell ref="CR265:CS265"/>
    <mergeCell ref="CT265:CU265"/>
    <mergeCell ref="CV265:CW265"/>
    <mergeCell ref="CX265:CY265"/>
    <mergeCell ref="CZ265:DA265"/>
    <mergeCell ref="DB265:DC265"/>
    <mergeCell ref="L266:M266"/>
    <mergeCell ref="N266:O266"/>
    <mergeCell ref="P266:Q266"/>
    <mergeCell ref="R266:S266"/>
    <mergeCell ref="T266:U266"/>
    <mergeCell ref="V266:W266"/>
    <mergeCell ref="X266:Y266"/>
    <mergeCell ref="Z266:AA266"/>
    <mergeCell ref="AB266:AC266"/>
    <mergeCell ref="AD266:AE266"/>
    <mergeCell ref="AF266:AG266"/>
    <mergeCell ref="AH266:AI266"/>
    <mergeCell ref="AJ266:AK266"/>
    <mergeCell ref="AL266:AM266"/>
    <mergeCell ref="AN266:AO266"/>
    <mergeCell ref="AP266:AQ266"/>
    <mergeCell ref="AR266:AS266"/>
    <mergeCell ref="AT266:AU266"/>
    <mergeCell ref="AV266:AW266"/>
    <mergeCell ref="AX266:AY266"/>
    <mergeCell ref="AZ266:BA266"/>
    <mergeCell ref="BB266:BC266"/>
    <mergeCell ref="BD266:BE266"/>
    <mergeCell ref="BF266:BG266"/>
    <mergeCell ref="BH266:BI266"/>
    <mergeCell ref="BJ266:BK266"/>
    <mergeCell ref="BL266:BM266"/>
    <mergeCell ref="BN266:BO266"/>
    <mergeCell ref="BP266:BQ266"/>
    <mergeCell ref="BR266:BS266"/>
    <mergeCell ref="BT266:BU266"/>
    <mergeCell ref="BV266:BW266"/>
    <mergeCell ref="BX266:BY266"/>
    <mergeCell ref="BZ266:CA266"/>
    <mergeCell ref="CB266:CC266"/>
    <mergeCell ref="CD266:CE266"/>
    <mergeCell ref="CF266:CG266"/>
    <mergeCell ref="CH266:CI266"/>
    <mergeCell ref="CJ266:CK266"/>
    <mergeCell ref="CL266:CM266"/>
    <mergeCell ref="BZ267:CA267"/>
    <mergeCell ref="CB267:CC267"/>
    <mergeCell ref="CD267:CE267"/>
    <mergeCell ref="CF267:CG267"/>
    <mergeCell ref="CH267:CI267"/>
    <mergeCell ref="CJ267:CK267"/>
    <mergeCell ref="CL267:CM267"/>
    <mergeCell ref="CN267:CO267"/>
    <mergeCell ref="CP267:CQ267"/>
    <mergeCell ref="CR267:CS267"/>
    <mergeCell ref="CT267:CU267"/>
    <mergeCell ref="CV267:CW267"/>
    <mergeCell ref="CX267:CY267"/>
    <mergeCell ref="CZ267:DA267"/>
    <mergeCell ref="DB267:DC267"/>
    <mergeCell ref="CD268:CE268"/>
    <mergeCell ref="CF268:CG268"/>
    <mergeCell ref="CH268:CI268"/>
    <mergeCell ref="CJ268:CK268"/>
    <mergeCell ref="CL268:CM268"/>
    <mergeCell ref="CN268:CO268"/>
    <mergeCell ref="CP268:CQ268"/>
    <mergeCell ref="CR268:CS268"/>
    <mergeCell ref="A269:A276"/>
    <mergeCell ref="B269:B276"/>
    <mergeCell ref="C269:C276"/>
    <mergeCell ref="D269:D276"/>
    <mergeCell ref="E269:E276"/>
    <mergeCell ref="F269:F276"/>
    <mergeCell ref="G269:G276"/>
    <mergeCell ref="I269:I276"/>
    <mergeCell ref="J269:J276"/>
    <mergeCell ref="BF269:BG269"/>
    <mergeCell ref="BH269:BI269"/>
    <mergeCell ref="BJ269:BK269"/>
    <mergeCell ref="BL269:BM269"/>
    <mergeCell ref="BN269:BO269"/>
    <mergeCell ref="BP269:BQ269"/>
    <mergeCell ref="BR269:BS269"/>
    <mergeCell ref="BT269:BU269"/>
    <mergeCell ref="BV269:BW269"/>
    <mergeCell ref="BX269:BY269"/>
    <mergeCell ref="BZ269:CA269"/>
    <mergeCell ref="CB269:CC269"/>
    <mergeCell ref="CD269:CE269"/>
    <mergeCell ref="CF269:CG269"/>
    <mergeCell ref="CH269:CI269"/>
    <mergeCell ref="CJ269:CK269"/>
    <mergeCell ref="CL269:CM269"/>
    <mergeCell ref="CN269:CO269"/>
    <mergeCell ref="CP269:CQ269"/>
    <mergeCell ref="CR269:CS269"/>
    <mergeCell ref="CT269:CU269"/>
    <mergeCell ref="CV269:CW269"/>
    <mergeCell ref="CX269:CY269"/>
    <mergeCell ref="CZ269:DA269"/>
    <mergeCell ref="DB269:DC269"/>
    <mergeCell ref="L270:M270"/>
    <mergeCell ref="N270:O270"/>
    <mergeCell ref="P270:Q270"/>
    <mergeCell ref="R270:S270"/>
    <mergeCell ref="T270:U270"/>
    <mergeCell ref="V270:W270"/>
    <mergeCell ref="X270:Y270"/>
    <mergeCell ref="Z270:AA270"/>
    <mergeCell ref="AB270:AC270"/>
    <mergeCell ref="AD270:AE270"/>
    <mergeCell ref="AF270:AG270"/>
    <mergeCell ref="AH270:AI270"/>
    <mergeCell ref="AJ270:AK270"/>
    <mergeCell ref="AL270:AM270"/>
    <mergeCell ref="AN270:AO270"/>
    <mergeCell ref="AP270:AQ270"/>
    <mergeCell ref="AR270:AS270"/>
    <mergeCell ref="AT270:AU270"/>
    <mergeCell ref="AV270:AW270"/>
    <mergeCell ref="AX270:AY270"/>
    <mergeCell ref="AZ270:BA270"/>
    <mergeCell ref="BB270:BC270"/>
    <mergeCell ref="BD270:BE270"/>
    <mergeCell ref="BF270:BG270"/>
    <mergeCell ref="BH270:BI270"/>
    <mergeCell ref="BJ270:BK270"/>
    <mergeCell ref="BL270:BM270"/>
    <mergeCell ref="BN270:BO270"/>
    <mergeCell ref="BP270:BQ270"/>
    <mergeCell ref="BR270:BS270"/>
    <mergeCell ref="BT270:BU270"/>
    <mergeCell ref="BV270:BW270"/>
    <mergeCell ref="BX270:BY270"/>
    <mergeCell ref="BZ270:CA270"/>
    <mergeCell ref="CB270:CC270"/>
    <mergeCell ref="CD270:CE270"/>
    <mergeCell ref="CF270:CG270"/>
    <mergeCell ref="CH270:CI270"/>
    <mergeCell ref="CJ270:CK270"/>
    <mergeCell ref="CL270:CM270"/>
    <mergeCell ref="CN270:CO270"/>
    <mergeCell ref="CP270:CQ270"/>
    <mergeCell ref="CR270:CS270"/>
    <mergeCell ref="CT270:CU270"/>
    <mergeCell ref="CV270:CW270"/>
    <mergeCell ref="CX270:CY270"/>
    <mergeCell ref="CZ270:DA270"/>
    <mergeCell ref="DB270:DC270"/>
    <mergeCell ref="BR271:BS271"/>
    <mergeCell ref="BT271:BU271"/>
    <mergeCell ref="BV271:BW271"/>
    <mergeCell ref="BX271:BY271"/>
    <mergeCell ref="BZ271:CA271"/>
    <mergeCell ref="CB271:CC271"/>
    <mergeCell ref="CD271:CE271"/>
    <mergeCell ref="CF271:CG271"/>
    <mergeCell ref="CH271:CI271"/>
    <mergeCell ref="CJ271:CK271"/>
    <mergeCell ref="CL271:CM271"/>
    <mergeCell ref="CN271:CO271"/>
    <mergeCell ref="CP271:CQ271"/>
    <mergeCell ref="CR271:CS271"/>
    <mergeCell ref="CT271:CU271"/>
    <mergeCell ref="CV271:CW271"/>
    <mergeCell ref="CX271:CY271"/>
    <mergeCell ref="CZ271:DA271"/>
    <mergeCell ref="DB271:DC271"/>
    <mergeCell ref="BF272:BG272"/>
    <mergeCell ref="BH272:BI272"/>
    <mergeCell ref="BJ272:BK272"/>
    <mergeCell ref="BL272:BM272"/>
    <mergeCell ref="BN272:BO272"/>
    <mergeCell ref="BP272:BQ272"/>
    <mergeCell ref="BR272:BS272"/>
    <mergeCell ref="BT272:BU272"/>
    <mergeCell ref="BV272:BW272"/>
    <mergeCell ref="BX272:BY272"/>
    <mergeCell ref="BZ272:CA272"/>
    <mergeCell ref="CB272:CC272"/>
    <mergeCell ref="CD272:CE272"/>
    <mergeCell ref="CF272:CG272"/>
    <mergeCell ref="CH272:CI272"/>
    <mergeCell ref="CJ272:CK272"/>
    <mergeCell ref="CL272:CM272"/>
    <mergeCell ref="CN272:CO272"/>
    <mergeCell ref="CP272:CQ272"/>
    <mergeCell ref="CR272:CS272"/>
    <mergeCell ref="CT272:CU272"/>
    <mergeCell ref="CV272:CW272"/>
    <mergeCell ref="CX272:CY272"/>
    <mergeCell ref="CZ272:DA272"/>
    <mergeCell ref="DB272:DC272"/>
    <mergeCell ref="BP271:BQ271"/>
    <mergeCell ref="BN271:BO271"/>
    <mergeCell ref="BL271:BM271"/>
    <mergeCell ref="BJ271:BK271"/>
    <mergeCell ref="BH271:BI271"/>
    <mergeCell ref="BF271:BG271"/>
    <mergeCell ref="CJ273:CK273"/>
    <mergeCell ref="N274:O274"/>
    <mergeCell ref="P274:Q274"/>
    <mergeCell ref="R274:S274"/>
    <mergeCell ref="T274:U274"/>
    <mergeCell ref="V274:W274"/>
    <mergeCell ref="X274:Y274"/>
    <mergeCell ref="Z274:AA274"/>
    <mergeCell ref="AB274:AC274"/>
    <mergeCell ref="AD274:AE274"/>
    <mergeCell ref="AF274:AG274"/>
    <mergeCell ref="AH274:AI274"/>
    <mergeCell ref="AJ274:AK274"/>
    <mergeCell ref="AL274:AM274"/>
    <mergeCell ref="AN274:AO274"/>
    <mergeCell ref="AP274:AQ274"/>
    <mergeCell ref="AR274:AS274"/>
    <mergeCell ref="AT274:AU274"/>
    <mergeCell ref="AV274:AW274"/>
    <mergeCell ref="AX274:AY274"/>
    <mergeCell ref="AZ274:BA274"/>
    <mergeCell ref="BB274:BC274"/>
    <mergeCell ref="BD274:BE274"/>
    <mergeCell ref="BF274:BG274"/>
    <mergeCell ref="BH274:BI274"/>
    <mergeCell ref="BJ274:BK274"/>
    <mergeCell ref="BL274:BM274"/>
    <mergeCell ref="BN274:BO274"/>
    <mergeCell ref="BP274:BQ274"/>
    <mergeCell ref="BR274:BS274"/>
    <mergeCell ref="BT274:BU274"/>
    <mergeCell ref="BV274:BW274"/>
    <mergeCell ref="BX274:BY274"/>
    <mergeCell ref="AJ275:AK275"/>
    <mergeCell ref="AH275:AI275"/>
    <mergeCell ref="AF275:AG275"/>
    <mergeCell ref="AD275:AE275"/>
    <mergeCell ref="AB275:AC275"/>
    <mergeCell ref="CB275:CC275"/>
    <mergeCell ref="CD275:CE275"/>
    <mergeCell ref="CF275:CG275"/>
    <mergeCell ref="CH275:CI275"/>
    <mergeCell ref="CJ275:CK275"/>
    <mergeCell ref="CL275:CM275"/>
    <mergeCell ref="CN275:CO275"/>
    <mergeCell ref="CL273:CM273"/>
    <mergeCell ref="CN273:CO273"/>
    <mergeCell ref="CP273:CQ273"/>
    <mergeCell ref="CR273:CS273"/>
    <mergeCell ref="CT273:CU273"/>
    <mergeCell ref="CV273:CW273"/>
    <mergeCell ref="CX273:CY273"/>
    <mergeCell ref="CZ273:DA273"/>
    <mergeCell ref="DB273:DC273"/>
    <mergeCell ref="BZ274:CA274"/>
    <mergeCell ref="CB274:CC274"/>
    <mergeCell ref="CD274:CE274"/>
    <mergeCell ref="CF274:CG274"/>
    <mergeCell ref="CH274:CI274"/>
    <mergeCell ref="CJ274:CK274"/>
    <mergeCell ref="CL274:CM274"/>
    <mergeCell ref="CN274:CO274"/>
    <mergeCell ref="CP274:CQ274"/>
    <mergeCell ref="CR274:CS274"/>
    <mergeCell ref="CT274:CU274"/>
    <mergeCell ref="CV274:CW274"/>
    <mergeCell ref="CX274:CY274"/>
    <mergeCell ref="CZ274:DA274"/>
    <mergeCell ref="DB274:DC274"/>
    <mergeCell ref="CP275:CQ275"/>
    <mergeCell ref="CR275:CS275"/>
    <mergeCell ref="CT275:CU275"/>
    <mergeCell ref="CV275:CW275"/>
    <mergeCell ref="CX275:CY275"/>
    <mergeCell ref="CZ275:DA275"/>
    <mergeCell ref="DB275:DC275"/>
    <mergeCell ref="AT273:AU273"/>
    <mergeCell ref="AV273:AW273"/>
    <mergeCell ref="AX273:AY273"/>
    <mergeCell ref="AZ273:BA273"/>
    <mergeCell ref="BB273:BC273"/>
    <mergeCell ref="BD273:BE273"/>
    <mergeCell ref="BF273:BG273"/>
    <mergeCell ref="BH273:BI273"/>
    <mergeCell ref="BJ273:BK273"/>
    <mergeCell ref="BL273:BM273"/>
    <mergeCell ref="BN273:BO273"/>
    <mergeCell ref="BP273:BQ273"/>
    <mergeCell ref="BR273:BS273"/>
    <mergeCell ref="BT273:BU273"/>
    <mergeCell ref="BV273:BW273"/>
    <mergeCell ref="BX273:BY273"/>
    <mergeCell ref="BZ273:CA273"/>
    <mergeCell ref="CB273:CC273"/>
    <mergeCell ref="CD273:CE273"/>
    <mergeCell ref="CF273:CG273"/>
    <mergeCell ref="CH273:CI273"/>
    <mergeCell ref="AT276:AU276"/>
    <mergeCell ref="AV276:AW276"/>
    <mergeCell ref="AX276:AY276"/>
    <mergeCell ref="AZ276:BA276"/>
    <mergeCell ref="BB276:BC276"/>
    <mergeCell ref="BD276:BE276"/>
    <mergeCell ref="BF276:BG276"/>
    <mergeCell ref="BH276:BI276"/>
    <mergeCell ref="BJ276:BK276"/>
    <mergeCell ref="BL276:BM276"/>
    <mergeCell ref="BN276:BO276"/>
    <mergeCell ref="BP276:BQ276"/>
    <mergeCell ref="BR276:BS276"/>
    <mergeCell ref="BT276:BU276"/>
    <mergeCell ref="BV276:BW276"/>
    <mergeCell ref="BX276:BY276"/>
    <mergeCell ref="AT275:AU275"/>
    <mergeCell ref="AV275:AW275"/>
    <mergeCell ref="AX275:AY275"/>
    <mergeCell ref="AZ275:BA275"/>
    <mergeCell ref="BB275:BC275"/>
    <mergeCell ref="BD275:BE275"/>
    <mergeCell ref="BF275:BG275"/>
    <mergeCell ref="BH275:BI275"/>
    <mergeCell ref="BJ275:BK275"/>
    <mergeCell ref="BL275:BM275"/>
    <mergeCell ref="BN275:BO275"/>
    <mergeCell ref="BP275:BQ275"/>
    <mergeCell ref="BR275:BS275"/>
    <mergeCell ref="BT275:BU275"/>
    <mergeCell ref="BV275:BW275"/>
    <mergeCell ref="BX275:BY275"/>
    <mergeCell ref="BZ276:CA276"/>
    <mergeCell ref="BZ275:CA275"/>
    <mergeCell ref="CB276:CC276"/>
    <mergeCell ref="CD276:CE276"/>
    <mergeCell ref="CF276:CG276"/>
    <mergeCell ref="CH276:CI276"/>
    <mergeCell ref="CJ276:CK276"/>
    <mergeCell ref="CL276:CM276"/>
    <mergeCell ref="CN276:CO276"/>
    <mergeCell ref="CP276:CQ276"/>
    <mergeCell ref="CR276:CS276"/>
    <mergeCell ref="CT276:CU276"/>
    <mergeCell ref="CV276:CW276"/>
    <mergeCell ref="CX276:CY276"/>
    <mergeCell ref="CZ276:DA276"/>
    <mergeCell ref="DB276:DC276"/>
    <mergeCell ref="CD277:CE277"/>
    <mergeCell ref="CF277:CG277"/>
    <mergeCell ref="CH277:CI277"/>
    <mergeCell ref="CJ277:CK277"/>
    <mergeCell ref="CL277:CM277"/>
    <mergeCell ref="CN277:CO277"/>
    <mergeCell ref="CP277:CQ277"/>
    <mergeCell ref="CR277:CS277"/>
    <mergeCell ref="A278:A285"/>
    <mergeCell ref="B278:B285"/>
    <mergeCell ref="C278:C285"/>
    <mergeCell ref="D278:D285"/>
    <mergeCell ref="E278:E285"/>
    <mergeCell ref="F278:F285"/>
    <mergeCell ref="G278:G285"/>
    <mergeCell ref="I278:I285"/>
    <mergeCell ref="J278:J285"/>
    <mergeCell ref="AF279:AG279"/>
    <mergeCell ref="AH279:AI279"/>
    <mergeCell ref="AJ279:AK279"/>
    <mergeCell ref="AL279:AM279"/>
    <mergeCell ref="AN279:AO279"/>
    <mergeCell ref="AP279:AQ279"/>
    <mergeCell ref="AR279:AS279"/>
    <mergeCell ref="AT279:AU279"/>
    <mergeCell ref="AV279:AW279"/>
    <mergeCell ref="AX279:AY279"/>
    <mergeCell ref="AZ279:BA279"/>
    <mergeCell ref="BB279:BC279"/>
    <mergeCell ref="BD279:BE279"/>
    <mergeCell ref="BF279:BG279"/>
    <mergeCell ref="BH279:BI279"/>
    <mergeCell ref="BJ279:BK279"/>
    <mergeCell ref="BL279:BM279"/>
    <mergeCell ref="BN279:BO279"/>
    <mergeCell ref="BP279:BQ279"/>
    <mergeCell ref="BR279:BS279"/>
    <mergeCell ref="BT279:BU279"/>
    <mergeCell ref="BV279:BW279"/>
    <mergeCell ref="BX279:BY279"/>
    <mergeCell ref="CD280:CE280"/>
    <mergeCell ref="CF280:CG280"/>
    <mergeCell ref="CH280:CI280"/>
    <mergeCell ref="CJ280:CK280"/>
    <mergeCell ref="CL280:CM280"/>
    <mergeCell ref="CN280:CO280"/>
    <mergeCell ref="CP280:CQ280"/>
    <mergeCell ref="CR280:CS280"/>
    <mergeCell ref="CT280:CU280"/>
    <mergeCell ref="CV280:CW280"/>
    <mergeCell ref="BR278:BS278"/>
    <mergeCell ref="BT278:BU278"/>
    <mergeCell ref="BV278:BW278"/>
    <mergeCell ref="BX278:BY278"/>
    <mergeCell ref="BZ278:CA278"/>
    <mergeCell ref="CB278:CC278"/>
    <mergeCell ref="CD278:CE278"/>
    <mergeCell ref="CF278:CG278"/>
    <mergeCell ref="CH278:CI278"/>
    <mergeCell ref="CJ278:CK278"/>
    <mergeCell ref="CL278:CM278"/>
    <mergeCell ref="CN278:CO278"/>
    <mergeCell ref="CP278:CQ278"/>
    <mergeCell ref="CR278:CS278"/>
    <mergeCell ref="CT278:CU278"/>
    <mergeCell ref="CV278:CW278"/>
    <mergeCell ref="CX278:CY278"/>
    <mergeCell ref="CZ278:DA278"/>
    <mergeCell ref="DB278:DC278"/>
    <mergeCell ref="BZ279:CA279"/>
    <mergeCell ref="CB279:CC279"/>
    <mergeCell ref="CD279:CE279"/>
    <mergeCell ref="CF279:CG279"/>
    <mergeCell ref="CH279:CI279"/>
    <mergeCell ref="CJ279:CK279"/>
    <mergeCell ref="CX279:CY279"/>
    <mergeCell ref="CL279:CM279"/>
    <mergeCell ref="CN279:CO279"/>
    <mergeCell ref="CP279:CQ279"/>
    <mergeCell ref="CR279:CS279"/>
    <mergeCell ref="CT279:CU279"/>
    <mergeCell ref="CV279:CW279"/>
    <mergeCell ref="CZ279:DA279"/>
    <mergeCell ref="DB279:DC279"/>
    <mergeCell ref="BZ281:CA281"/>
    <mergeCell ref="CB281:CC281"/>
    <mergeCell ref="CD281:CE281"/>
    <mergeCell ref="CF281:CG281"/>
    <mergeCell ref="CH281:CI281"/>
    <mergeCell ref="CJ281:CK281"/>
    <mergeCell ref="CL281:CM281"/>
    <mergeCell ref="CN281:CO281"/>
    <mergeCell ref="CP281:CQ281"/>
    <mergeCell ref="CR281:CS281"/>
    <mergeCell ref="CT281:CU281"/>
    <mergeCell ref="CV281:CW281"/>
    <mergeCell ref="CX281:CY281"/>
    <mergeCell ref="CZ281:DA281"/>
    <mergeCell ref="DB281:DC281"/>
    <mergeCell ref="BR282:BS282"/>
    <mergeCell ref="BT282:BU282"/>
    <mergeCell ref="BV282:BW282"/>
    <mergeCell ref="BX282:BY282"/>
    <mergeCell ref="BZ282:CA282"/>
    <mergeCell ref="CB282:CC282"/>
    <mergeCell ref="CD282:CE282"/>
    <mergeCell ref="CF282:CG282"/>
    <mergeCell ref="CH282:CI282"/>
    <mergeCell ref="L280:M280"/>
    <mergeCell ref="N280:O280"/>
    <mergeCell ref="CJ282:CK282"/>
    <mergeCell ref="CL282:CM282"/>
    <mergeCell ref="CN282:CO282"/>
    <mergeCell ref="CP282:CQ282"/>
    <mergeCell ref="CR282:CS282"/>
    <mergeCell ref="CT282:CU282"/>
    <mergeCell ref="CV282:CW282"/>
    <mergeCell ref="CX282:CY282"/>
    <mergeCell ref="CZ282:DA282"/>
    <mergeCell ref="DB282:DC282"/>
    <mergeCell ref="L281:M281"/>
    <mergeCell ref="BF281:BG281"/>
    <mergeCell ref="BH281:BI281"/>
    <mergeCell ref="BJ281:BK281"/>
    <mergeCell ref="BL281:BM281"/>
    <mergeCell ref="BN281:BO281"/>
    <mergeCell ref="BP281:BQ281"/>
    <mergeCell ref="BR281:BS281"/>
    <mergeCell ref="BT281:BU281"/>
    <mergeCell ref="BV281:BW281"/>
    <mergeCell ref="BX281:BY281"/>
    <mergeCell ref="CX280:CY280"/>
    <mergeCell ref="CZ280:DA280"/>
    <mergeCell ref="DB280:DC280"/>
    <mergeCell ref="BR280:BS280"/>
    <mergeCell ref="BT280:BU280"/>
    <mergeCell ref="BV280:BW280"/>
    <mergeCell ref="BX280:BY280"/>
    <mergeCell ref="BZ280:CA280"/>
    <mergeCell ref="CB280:CC280"/>
    <mergeCell ref="CN284:CO284"/>
    <mergeCell ref="CP284:CQ284"/>
    <mergeCell ref="CR284:CS284"/>
    <mergeCell ref="CT284:CU284"/>
    <mergeCell ref="CV284:CW284"/>
    <mergeCell ref="CX284:CY284"/>
    <mergeCell ref="CZ284:DA284"/>
    <mergeCell ref="DB284:DC284"/>
    <mergeCell ref="L283:M283"/>
    <mergeCell ref="N283:O283"/>
    <mergeCell ref="P283:Q283"/>
    <mergeCell ref="R283:S283"/>
    <mergeCell ref="T283:U283"/>
    <mergeCell ref="V283:W283"/>
    <mergeCell ref="X283:Y283"/>
    <mergeCell ref="Z283:AA283"/>
    <mergeCell ref="AB283:AC283"/>
    <mergeCell ref="AD283:AE283"/>
    <mergeCell ref="AF283:AG283"/>
    <mergeCell ref="AH283:AI283"/>
    <mergeCell ref="AJ283:AK283"/>
    <mergeCell ref="AL283:AM283"/>
    <mergeCell ref="AN283:AO283"/>
    <mergeCell ref="AP283:AQ283"/>
    <mergeCell ref="AR283:AS283"/>
    <mergeCell ref="AT283:AU283"/>
    <mergeCell ref="AV283:AW283"/>
    <mergeCell ref="AX283:AY283"/>
    <mergeCell ref="AZ283:BA283"/>
    <mergeCell ref="BB283:BC283"/>
    <mergeCell ref="BD283:BE283"/>
    <mergeCell ref="BF283:BG283"/>
    <mergeCell ref="BH283:BI283"/>
    <mergeCell ref="BJ283:BK283"/>
    <mergeCell ref="BL283:BM283"/>
    <mergeCell ref="BN283:BO283"/>
    <mergeCell ref="BP283:BQ283"/>
    <mergeCell ref="BR283:BS283"/>
    <mergeCell ref="BT283:BU283"/>
    <mergeCell ref="BV283:BW283"/>
    <mergeCell ref="BX283:BY283"/>
    <mergeCell ref="BR285:BS285"/>
    <mergeCell ref="BT285:BU285"/>
    <mergeCell ref="BV285:BW285"/>
    <mergeCell ref="BX285:BY285"/>
    <mergeCell ref="BZ283:CA283"/>
    <mergeCell ref="CB283:CC283"/>
    <mergeCell ref="CD283:CE283"/>
    <mergeCell ref="CF283:CG283"/>
    <mergeCell ref="CH283:CI283"/>
    <mergeCell ref="CJ283:CK283"/>
    <mergeCell ref="CL283:CM283"/>
    <mergeCell ref="CN283:CO283"/>
    <mergeCell ref="CP283:CQ283"/>
    <mergeCell ref="CR283:CS283"/>
    <mergeCell ref="CT283:CU283"/>
    <mergeCell ref="CV283:CW283"/>
    <mergeCell ref="CX283:CY283"/>
    <mergeCell ref="CZ283:DA283"/>
    <mergeCell ref="DB283:DC283"/>
    <mergeCell ref="L284:M284"/>
    <mergeCell ref="N284:O284"/>
    <mergeCell ref="P284:Q284"/>
    <mergeCell ref="R284:S284"/>
    <mergeCell ref="T284:U284"/>
    <mergeCell ref="V284:W284"/>
    <mergeCell ref="X284:Y284"/>
    <mergeCell ref="Z284:AA284"/>
    <mergeCell ref="AB284:AC284"/>
    <mergeCell ref="AD284:AE284"/>
    <mergeCell ref="AF284:AG284"/>
    <mergeCell ref="AH284:AI284"/>
    <mergeCell ref="AJ284:AK284"/>
    <mergeCell ref="AL284:AM284"/>
    <mergeCell ref="AN284:AO284"/>
    <mergeCell ref="AP284:AQ284"/>
    <mergeCell ref="AR284:AS284"/>
    <mergeCell ref="AT284:AU284"/>
    <mergeCell ref="AV284:AW284"/>
    <mergeCell ref="AX284:AY284"/>
    <mergeCell ref="AZ284:BA284"/>
    <mergeCell ref="BB284:BC284"/>
    <mergeCell ref="BD284:BE284"/>
    <mergeCell ref="BF284:BG284"/>
    <mergeCell ref="BH284:BI284"/>
    <mergeCell ref="BJ284:BK284"/>
    <mergeCell ref="BL284:BM284"/>
    <mergeCell ref="BN284:BO284"/>
    <mergeCell ref="BP284:BQ284"/>
    <mergeCell ref="BR284:BS284"/>
    <mergeCell ref="BT284:BU284"/>
    <mergeCell ref="BV284:BW284"/>
    <mergeCell ref="BX284:BY284"/>
    <mergeCell ref="BZ284:CA284"/>
    <mergeCell ref="CB284:CC284"/>
    <mergeCell ref="CD284:CE284"/>
    <mergeCell ref="CF284:CG284"/>
    <mergeCell ref="CH284:CI284"/>
    <mergeCell ref="CJ284:CK284"/>
    <mergeCell ref="CL284:CM284"/>
    <mergeCell ref="BZ285:CA285"/>
    <mergeCell ref="CB285:CC285"/>
    <mergeCell ref="CD285:CE285"/>
    <mergeCell ref="CF285:CG285"/>
    <mergeCell ref="CH285:CI285"/>
    <mergeCell ref="CJ285:CK285"/>
    <mergeCell ref="CL285:CM285"/>
    <mergeCell ref="CN285:CO285"/>
    <mergeCell ref="CP285:CQ285"/>
    <mergeCell ref="CR285:CS285"/>
    <mergeCell ref="CT285:CU285"/>
    <mergeCell ref="CV285:CW285"/>
    <mergeCell ref="CX285:CY285"/>
    <mergeCell ref="CZ285:DA285"/>
    <mergeCell ref="DB285:DC285"/>
    <mergeCell ref="CD286:CE286"/>
    <mergeCell ref="CF286:CG286"/>
    <mergeCell ref="CH286:CI286"/>
    <mergeCell ref="CJ286:CK286"/>
    <mergeCell ref="CL286:CM286"/>
    <mergeCell ref="CN286:CO286"/>
    <mergeCell ref="CP286:CQ286"/>
    <mergeCell ref="CR286:CS286"/>
    <mergeCell ref="A287:A294"/>
    <mergeCell ref="B287:B294"/>
    <mergeCell ref="C287:C294"/>
    <mergeCell ref="D287:D294"/>
    <mergeCell ref="E287:E294"/>
    <mergeCell ref="F287:F294"/>
    <mergeCell ref="G287:G294"/>
    <mergeCell ref="I287:I294"/>
    <mergeCell ref="J287:J294"/>
    <mergeCell ref="BF287:BG287"/>
    <mergeCell ref="BH287:BI287"/>
    <mergeCell ref="BJ287:BK287"/>
    <mergeCell ref="BL287:BM287"/>
    <mergeCell ref="BN287:BO287"/>
    <mergeCell ref="BP287:BQ287"/>
    <mergeCell ref="BR287:BS287"/>
    <mergeCell ref="BT287:BU287"/>
    <mergeCell ref="BV287:BW287"/>
    <mergeCell ref="BX287:BY287"/>
    <mergeCell ref="BZ287:CA287"/>
    <mergeCell ref="CB287:CC287"/>
    <mergeCell ref="CD287:CE287"/>
    <mergeCell ref="CF287:CG287"/>
    <mergeCell ref="CH287:CI287"/>
    <mergeCell ref="CJ287:CK287"/>
    <mergeCell ref="CL287:CM287"/>
    <mergeCell ref="CN287:CO287"/>
    <mergeCell ref="CP287:CQ287"/>
    <mergeCell ref="CR287:CS287"/>
    <mergeCell ref="CT287:CU287"/>
    <mergeCell ref="CV287:CW287"/>
    <mergeCell ref="CX287:CY287"/>
    <mergeCell ref="CZ287:DA287"/>
    <mergeCell ref="DB287:DC287"/>
    <mergeCell ref="L288:M288"/>
    <mergeCell ref="N288:O288"/>
    <mergeCell ref="P288:Q288"/>
    <mergeCell ref="R288:S288"/>
    <mergeCell ref="T288:U288"/>
    <mergeCell ref="V288:W288"/>
    <mergeCell ref="X288:Y288"/>
    <mergeCell ref="Z288:AA288"/>
    <mergeCell ref="AB288:AC288"/>
    <mergeCell ref="AD288:AE288"/>
    <mergeCell ref="AF288:AG288"/>
    <mergeCell ref="AH288:AI288"/>
    <mergeCell ref="AT288:AU288"/>
    <mergeCell ref="AV288:AW288"/>
    <mergeCell ref="AX288:AY288"/>
    <mergeCell ref="AZ288:BA288"/>
    <mergeCell ref="BB288:BC288"/>
    <mergeCell ref="BD288:BE288"/>
    <mergeCell ref="BF288:BG288"/>
    <mergeCell ref="BH288:BI288"/>
    <mergeCell ref="BJ288:BK288"/>
    <mergeCell ref="BL288:BM288"/>
    <mergeCell ref="BN288:BO288"/>
    <mergeCell ref="BP288:BQ288"/>
    <mergeCell ref="BR288:BS288"/>
    <mergeCell ref="BT288:BU288"/>
    <mergeCell ref="BV288:BW288"/>
    <mergeCell ref="BX288:BY288"/>
    <mergeCell ref="BZ288:CA288"/>
    <mergeCell ref="CB288:CC288"/>
    <mergeCell ref="CD288:CE288"/>
    <mergeCell ref="CF288:CG288"/>
    <mergeCell ref="CH288:CI288"/>
    <mergeCell ref="CJ288:CK288"/>
    <mergeCell ref="CL288:CM288"/>
    <mergeCell ref="CN288:CO288"/>
    <mergeCell ref="CP288:CQ288"/>
    <mergeCell ref="CR288:CS288"/>
    <mergeCell ref="CT288:CU288"/>
    <mergeCell ref="CV288:CW288"/>
    <mergeCell ref="CX288:CY288"/>
    <mergeCell ref="CZ288:DA288"/>
    <mergeCell ref="DB288:DC288"/>
    <mergeCell ref="BR289:BS289"/>
    <mergeCell ref="BT289:BU289"/>
    <mergeCell ref="BV289:BW289"/>
    <mergeCell ref="BX289:BY289"/>
    <mergeCell ref="BZ289:CA289"/>
    <mergeCell ref="CB289:CC289"/>
    <mergeCell ref="CD289:CE289"/>
    <mergeCell ref="CF289:CG289"/>
    <mergeCell ref="CH289:CI289"/>
    <mergeCell ref="CJ289:CK289"/>
    <mergeCell ref="CL289:CM289"/>
    <mergeCell ref="CN289:CO289"/>
    <mergeCell ref="CP289:CQ289"/>
    <mergeCell ref="CR289:CS289"/>
    <mergeCell ref="CT289:CU289"/>
    <mergeCell ref="CV289:CW289"/>
    <mergeCell ref="CX289:CY289"/>
    <mergeCell ref="CZ289:DA289"/>
    <mergeCell ref="DB289:DC289"/>
    <mergeCell ref="BR290:BS290"/>
    <mergeCell ref="BT290:BU290"/>
    <mergeCell ref="BV290:BW290"/>
    <mergeCell ref="BX290:BY290"/>
    <mergeCell ref="BZ290:CA290"/>
    <mergeCell ref="CB290:CC290"/>
    <mergeCell ref="CD290:CE290"/>
    <mergeCell ref="CF290:CG290"/>
    <mergeCell ref="CH290:CI290"/>
    <mergeCell ref="CJ290:CK290"/>
    <mergeCell ref="CL290:CM290"/>
    <mergeCell ref="CN290:CO290"/>
    <mergeCell ref="CP290:CQ290"/>
    <mergeCell ref="CR290:CS290"/>
    <mergeCell ref="CT290:CU290"/>
    <mergeCell ref="CV290:CW290"/>
    <mergeCell ref="CX290:CY290"/>
    <mergeCell ref="CZ290:DA290"/>
    <mergeCell ref="DB290:DC290"/>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AN291:AO291"/>
    <mergeCell ref="AP291:AQ291"/>
    <mergeCell ref="AR291:AS291"/>
    <mergeCell ref="AT291:AU291"/>
    <mergeCell ref="AV291:AW291"/>
    <mergeCell ref="AX291:AY291"/>
    <mergeCell ref="AZ291:BA291"/>
    <mergeCell ref="BB291:BC291"/>
    <mergeCell ref="BD291:BE291"/>
    <mergeCell ref="BF291:BG291"/>
    <mergeCell ref="BH291:BI291"/>
    <mergeCell ref="BJ291:BK291"/>
    <mergeCell ref="BL291:BM291"/>
    <mergeCell ref="BN291:BO291"/>
    <mergeCell ref="BP291:BQ291"/>
    <mergeCell ref="BR291:BS291"/>
    <mergeCell ref="BT291:BU291"/>
    <mergeCell ref="BV291:BW291"/>
    <mergeCell ref="BX291:BY291"/>
    <mergeCell ref="BZ291:CA291"/>
    <mergeCell ref="CB291:CC291"/>
    <mergeCell ref="CD291:CE291"/>
    <mergeCell ref="CF291:CG291"/>
    <mergeCell ref="CH291:CI291"/>
    <mergeCell ref="CJ291:CK291"/>
    <mergeCell ref="BR292:BS292"/>
    <mergeCell ref="BT292:BU292"/>
    <mergeCell ref="BV292:BW292"/>
    <mergeCell ref="BX292:BY292"/>
    <mergeCell ref="BZ293:CA293"/>
    <mergeCell ref="AR293:AS293"/>
    <mergeCell ref="AP293:AQ293"/>
    <mergeCell ref="AN293:AO293"/>
    <mergeCell ref="AL293:AM293"/>
    <mergeCell ref="AJ293:AK293"/>
    <mergeCell ref="AH293:AI293"/>
    <mergeCell ref="AF293:AG293"/>
    <mergeCell ref="AD293:AE293"/>
    <mergeCell ref="AB293:AC293"/>
    <mergeCell ref="AT293:AU293"/>
    <mergeCell ref="AV293:AW293"/>
    <mergeCell ref="AX293:AY293"/>
    <mergeCell ref="AZ293:BA293"/>
    <mergeCell ref="BB293:BC293"/>
    <mergeCell ref="BD293:BE293"/>
    <mergeCell ref="BF293:BG293"/>
    <mergeCell ref="BH293:BI293"/>
    <mergeCell ref="BJ293:BK293"/>
    <mergeCell ref="BL293:BM293"/>
    <mergeCell ref="BN293:BO293"/>
    <mergeCell ref="BP293:BQ293"/>
    <mergeCell ref="BR293:BS293"/>
    <mergeCell ref="BT293:BU293"/>
    <mergeCell ref="BV293:BW293"/>
    <mergeCell ref="BX293:BY293"/>
    <mergeCell ref="CB293:CC293"/>
    <mergeCell ref="CD293:CE293"/>
    <mergeCell ref="CF293:CG293"/>
    <mergeCell ref="AL292:AM292"/>
    <mergeCell ref="AN292:AO292"/>
    <mergeCell ref="AP292:AQ292"/>
    <mergeCell ref="AR292:AS292"/>
    <mergeCell ref="CH293:CI293"/>
    <mergeCell ref="CJ293:CK293"/>
    <mergeCell ref="CL293:CM293"/>
    <mergeCell ref="CN293:CO293"/>
    <mergeCell ref="CL291:CM291"/>
    <mergeCell ref="CN291:CO291"/>
    <mergeCell ref="CP291:CQ291"/>
    <mergeCell ref="CR291:CS291"/>
    <mergeCell ref="CT291:CU291"/>
    <mergeCell ref="CV291:CW291"/>
    <mergeCell ref="CX291:CY291"/>
    <mergeCell ref="CZ291:DA291"/>
    <mergeCell ref="DB291:DC291"/>
    <mergeCell ref="BZ292:CA292"/>
    <mergeCell ref="CB292:CC292"/>
    <mergeCell ref="CD292:CE292"/>
    <mergeCell ref="CF292:CG292"/>
    <mergeCell ref="CH292:CI292"/>
    <mergeCell ref="CJ292:CK292"/>
    <mergeCell ref="CL292:CM292"/>
    <mergeCell ref="CN292:CO292"/>
    <mergeCell ref="CP292:CQ292"/>
    <mergeCell ref="CR292:CS292"/>
    <mergeCell ref="CT292:CU292"/>
    <mergeCell ref="CV292:CW292"/>
    <mergeCell ref="CX292:CY292"/>
    <mergeCell ref="CZ292:DA292"/>
    <mergeCell ref="DB292:DC292"/>
    <mergeCell ref="CP293:CQ293"/>
    <mergeCell ref="CR293:CS293"/>
    <mergeCell ref="CT293:CU293"/>
    <mergeCell ref="CV293:CW293"/>
    <mergeCell ref="CX293:CY293"/>
    <mergeCell ref="CZ293:DA293"/>
    <mergeCell ref="DB293:DC293"/>
    <mergeCell ref="AN294:AO294"/>
    <mergeCell ref="AL294:AM294"/>
    <mergeCell ref="AJ294:AK294"/>
    <mergeCell ref="AH294:AI294"/>
    <mergeCell ref="AF294:AG294"/>
    <mergeCell ref="AD294:AE294"/>
    <mergeCell ref="AB294:AC294"/>
    <mergeCell ref="Z294:AA294"/>
    <mergeCell ref="X294:Y294"/>
    <mergeCell ref="V294:W294"/>
    <mergeCell ref="T294:U294"/>
    <mergeCell ref="R294:S294"/>
    <mergeCell ref="P294:Q294"/>
    <mergeCell ref="N294:O294"/>
    <mergeCell ref="L294:M294"/>
    <mergeCell ref="BZ294:CA294"/>
    <mergeCell ref="CB294:CC294"/>
    <mergeCell ref="CD294:CE294"/>
    <mergeCell ref="CF294:CG294"/>
    <mergeCell ref="CH294:CI294"/>
    <mergeCell ref="CJ294:CK294"/>
    <mergeCell ref="CL294:CM294"/>
    <mergeCell ref="CN294:CO294"/>
    <mergeCell ref="CP294:CQ294"/>
    <mergeCell ref="CR294:CS294"/>
    <mergeCell ref="CT294:CU294"/>
    <mergeCell ref="CV294:CW294"/>
    <mergeCell ref="CX294:CY294"/>
    <mergeCell ref="CZ294:DA294"/>
    <mergeCell ref="DB294:DC294"/>
    <mergeCell ref="CD295:CE295"/>
    <mergeCell ref="CF295:CG295"/>
    <mergeCell ref="CH295:CI295"/>
    <mergeCell ref="CJ295:CK295"/>
    <mergeCell ref="CL295:CM295"/>
    <mergeCell ref="CN295:CO295"/>
    <mergeCell ref="CP295:CQ295"/>
    <mergeCell ref="CR295:CS295"/>
    <mergeCell ref="AP294:AQ294"/>
    <mergeCell ref="AR294:AS294"/>
    <mergeCell ref="AT294:AU294"/>
    <mergeCell ref="AV294:AW294"/>
    <mergeCell ref="AX294:AY294"/>
    <mergeCell ref="AZ294:BA294"/>
    <mergeCell ref="BB294:BC294"/>
    <mergeCell ref="BD294:BE294"/>
    <mergeCell ref="BF294:BG294"/>
    <mergeCell ref="BH294:BI294"/>
    <mergeCell ref="BJ294:BK294"/>
    <mergeCell ref="BL294:BM294"/>
    <mergeCell ref="BN294:BO294"/>
    <mergeCell ref="BP294:BQ294"/>
    <mergeCell ref="BR294:BS294"/>
    <mergeCell ref="BT294:BU294"/>
    <mergeCell ref="BV294:BW294"/>
    <mergeCell ref="BX294:BY294"/>
    <mergeCell ref="AR295:AS295"/>
    <mergeCell ref="AP295:AQ295"/>
    <mergeCell ref="AN295:AO295"/>
    <mergeCell ref="AL295:AM295"/>
    <mergeCell ref="AJ295:AK295"/>
    <mergeCell ref="AH295:AI295"/>
    <mergeCell ref="AF295:AG295"/>
    <mergeCell ref="AD295:AE295"/>
    <mergeCell ref="A296:A303"/>
    <mergeCell ref="B296:B303"/>
    <mergeCell ref="C296:C303"/>
    <mergeCell ref="D296:D303"/>
    <mergeCell ref="E296:E303"/>
    <mergeCell ref="F296:F303"/>
    <mergeCell ref="G296:G303"/>
    <mergeCell ref="I296:I303"/>
    <mergeCell ref="J296:J303"/>
    <mergeCell ref="AF297:AG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BN297:BO297"/>
    <mergeCell ref="BP297:BQ297"/>
    <mergeCell ref="BR297:BS297"/>
    <mergeCell ref="BT297:BU297"/>
    <mergeCell ref="BV297:BW297"/>
    <mergeCell ref="BX297:BY297"/>
    <mergeCell ref="CD298:CE298"/>
    <mergeCell ref="AT298:AU298"/>
    <mergeCell ref="AV298:AW298"/>
    <mergeCell ref="AX298:AY298"/>
    <mergeCell ref="AZ298:BA298"/>
    <mergeCell ref="BB298:BC298"/>
    <mergeCell ref="BD298:BE298"/>
    <mergeCell ref="BF298:BG298"/>
    <mergeCell ref="BH298:BI298"/>
    <mergeCell ref="BJ298:BK298"/>
    <mergeCell ref="BL298:BM298"/>
    <mergeCell ref="BN298:BO298"/>
    <mergeCell ref="BP298:BQ298"/>
    <mergeCell ref="BR298:BS298"/>
    <mergeCell ref="BT298:BU298"/>
    <mergeCell ref="BV298:BW298"/>
    <mergeCell ref="BX298:BY298"/>
    <mergeCell ref="BZ298:CA298"/>
    <mergeCell ref="CB298:CC298"/>
    <mergeCell ref="BZ299:CA299"/>
    <mergeCell ref="CB299:CC299"/>
    <mergeCell ref="CD299:CE299"/>
    <mergeCell ref="BH303:BI303"/>
    <mergeCell ref="BJ303:BK303"/>
    <mergeCell ref="BL303:BM303"/>
    <mergeCell ref="BN303:BO303"/>
    <mergeCell ref="BP303:BQ303"/>
    <mergeCell ref="BR303:BS303"/>
    <mergeCell ref="BT303:BU303"/>
    <mergeCell ref="BV303:BW303"/>
    <mergeCell ref="BX303:BY303"/>
    <mergeCell ref="AB302:AC302"/>
    <mergeCell ref="BR296:BS296"/>
    <mergeCell ref="BT296:BU296"/>
    <mergeCell ref="BV296:BW296"/>
    <mergeCell ref="BX296:BY296"/>
    <mergeCell ref="BZ296:CA296"/>
    <mergeCell ref="CB296:CC296"/>
    <mergeCell ref="CD296:CE296"/>
    <mergeCell ref="CF296:CG296"/>
    <mergeCell ref="CH296:CI296"/>
    <mergeCell ref="CJ296:CK296"/>
    <mergeCell ref="CL296:CM296"/>
    <mergeCell ref="CN296:CO296"/>
    <mergeCell ref="CP296:CQ296"/>
    <mergeCell ref="CR296:CS296"/>
    <mergeCell ref="CT296:CU296"/>
    <mergeCell ref="CV296:CW296"/>
    <mergeCell ref="CX296:CY296"/>
    <mergeCell ref="CZ296:DA296"/>
    <mergeCell ref="DB296:DC296"/>
    <mergeCell ref="BZ297:CA297"/>
    <mergeCell ref="CB297:CC297"/>
    <mergeCell ref="CD297:CE297"/>
    <mergeCell ref="CF297:CG297"/>
    <mergeCell ref="CH297:CI297"/>
    <mergeCell ref="CJ297:CK297"/>
    <mergeCell ref="CX297:CY297"/>
    <mergeCell ref="CL297:CM297"/>
    <mergeCell ref="CN297:CO297"/>
    <mergeCell ref="CP297:CQ297"/>
    <mergeCell ref="CR297:CS297"/>
    <mergeCell ref="CT297:CU297"/>
    <mergeCell ref="CV297:CW297"/>
    <mergeCell ref="CZ297:DA297"/>
    <mergeCell ref="DB297:DC297"/>
    <mergeCell ref="CJ300:CK300"/>
    <mergeCell ref="CL300:CM300"/>
    <mergeCell ref="CN300:CO300"/>
    <mergeCell ref="CP300:CQ300"/>
    <mergeCell ref="CR300:CS300"/>
    <mergeCell ref="CT300:CU300"/>
    <mergeCell ref="CV300:CW300"/>
    <mergeCell ref="CX300:CY300"/>
    <mergeCell ref="CZ300:DA300"/>
    <mergeCell ref="DB300:DC300"/>
    <mergeCell ref="L299:M299"/>
    <mergeCell ref="BF299:BG299"/>
    <mergeCell ref="BH299:BI299"/>
    <mergeCell ref="BJ299:BK299"/>
    <mergeCell ref="BL299:BM299"/>
    <mergeCell ref="BN299:BO299"/>
    <mergeCell ref="BP299:BQ299"/>
    <mergeCell ref="BR299:BS299"/>
    <mergeCell ref="BT299:BU299"/>
    <mergeCell ref="BV299:BW299"/>
    <mergeCell ref="BX299:BY299"/>
    <mergeCell ref="CF298:CG298"/>
    <mergeCell ref="CH298:CI298"/>
    <mergeCell ref="CJ298:CK298"/>
    <mergeCell ref="CL298:CM298"/>
    <mergeCell ref="CN298:CO298"/>
    <mergeCell ref="CP298:CQ298"/>
    <mergeCell ref="CR298:CS298"/>
    <mergeCell ref="CT298:CU298"/>
    <mergeCell ref="CV298:CW298"/>
    <mergeCell ref="P297:Q297"/>
    <mergeCell ref="N297:O297"/>
    <mergeCell ref="L297:M297"/>
    <mergeCell ref="CX298:CY298"/>
    <mergeCell ref="CZ298:DA298"/>
    <mergeCell ref="DB298:DC298"/>
    <mergeCell ref="P298:Q298"/>
    <mergeCell ref="R298:S298"/>
    <mergeCell ref="T298:U298"/>
    <mergeCell ref="V298:W298"/>
    <mergeCell ref="X298:Y298"/>
    <mergeCell ref="Z298:AA298"/>
    <mergeCell ref="AB298:AC298"/>
    <mergeCell ref="AD298:AE298"/>
    <mergeCell ref="AF298:AG298"/>
    <mergeCell ref="AH298:AI298"/>
    <mergeCell ref="AJ298:AK298"/>
    <mergeCell ref="AL298:AM298"/>
    <mergeCell ref="AN298:AO298"/>
    <mergeCell ref="AP298:AQ298"/>
    <mergeCell ref="AR298:AS298"/>
    <mergeCell ref="AR299:AS299"/>
    <mergeCell ref="AP299:AQ299"/>
    <mergeCell ref="AN299:AO299"/>
    <mergeCell ref="AL299:AM299"/>
    <mergeCell ref="AJ299:AK299"/>
    <mergeCell ref="AH299:AI299"/>
    <mergeCell ref="AF299:AG299"/>
    <mergeCell ref="AD299:AE299"/>
    <mergeCell ref="AB299:AC299"/>
    <mergeCell ref="Z299:AA299"/>
    <mergeCell ref="X299:Y299"/>
    <mergeCell ref="AL300:AM300"/>
    <mergeCell ref="AJ300:AK300"/>
    <mergeCell ref="R302:S302"/>
    <mergeCell ref="T302:U302"/>
    <mergeCell ref="V302:W302"/>
    <mergeCell ref="X302:Y302"/>
    <mergeCell ref="Z302:AA302"/>
    <mergeCell ref="CF299:CG299"/>
    <mergeCell ref="CH299:CI299"/>
    <mergeCell ref="CJ299:CK299"/>
    <mergeCell ref="CL299:CM299"/>
    <mergeCell ref="CN299:CO299"/>
    <mergeCell ref="CP299:CQ299"/>
    <mergeCell ref="CR299:CS299"/>
    <mergeCell ref="CT299:CU299"/>
    <mergeCell ref="CV299:CW299"/>
    <mergeCell ref="CX299:CY299"/>
    <mergeCell ref="CZ299:DA299"/>
    <mergeCell ref="DB299:DC299"/>
    <mergeCell ref="BR300:BS300"/>
    <mergeCell ref="BT300:BU300"/>
    <mergeCell ref="BV300:BW300"/>
    <mergeCell ref="BX300:BY300"/>
    <mergeCell ref="BZ300:CA300"/>
    <mergeCell ref="CB300:CC300"/>
    <mergeCell ref="CD300:CE300"/>
    <mergeCell ref="CF300:CG300"/>
    <mergeCell ref="CH300:CI300"/>
    <mergeCell ref="V299:W299"/>
    <mergeCell ref="T299:U299"/>
    <mergeCell ref="R299:S299"/>
    <mergeCell ref="P299:Q299"/>
    <mergeCell ref="N299:O299"/>
    <mergeCell ref="L301:M301"/>
    <mergeCell ref="N301:O301"/>
    <mergeCell ref="P301:Q301"/>
    <mergeCell ref="R301:S301"/>
    <mergeCell ref="T301:U301"/>
    <mergeCell ref="V301:W301"/>
    <mergeCell ref="X301:Y301"/>
    <mergeCell ref="Z301:AA301"/>
    <mergeCell ref="AB301:AC301"/>
    <mergeCell ref="AD301:AE301"/>
    <mergeCell ref="AF301:AG301"/>
    <mergeCell ref="AH301:AI301"/>
    <mergeCell ref="AJ301:AK301"/>
    <mergeCell ref="AL301:AM301"/>
    <mergeCell ref="AN301:AO301"/>
    <mergeCell ref="BR301:BS301"/>
    <mergeCell ref="BT301:BU301"/>
    <mergeCell ref="BV301:BW301"/>
    <mergeCell ref="BX301:BY301"/>
    <mergeCell ref="BR302:BS302"/>
    <mergeCell ref="BT302:BU302"/>
    <mergeCell ref="BV302:BW302"/>
    <mergeCell ref="BX302:BY302"/>
    <mergeCell ref="BZ302:CA302"/>
    <mergeCell ref="CB302:CC302"/>
    <mergeCell ref="CD302:CE302"/>
    <mergeCell ref="CF302:CG302"/>
    <mergeCell ref="CH302:CI302"/>
    <mergeCell ref="CJ302:CK302"/>
    <mergeCell ref="CL302:CM302"/>
    <mergeCell ref="AR300:AS300"/>
    <mergeCell ref="AP300:AQ300"/>
    <mergeCell ref="AN300:AO300"/>
    <mergeCell ref="BZ303:CA303"/>
    <mergeCell ref="CB303:CC303"/>
    <mergeCell ref="CD303:CE303"/>
    <mergeCell ref="CF303:CG303"/>
    <mergeCell ref="CH303:CI303"/>
    <mergeCell ref="CJ303:CK303"/>
    <mergeCell ref="CL303:CM303"/>
    <mergeCell ref="CN303:CO303"/>
    <mergeCell ref="CP303:CQ303"/>
    <mergeCell ref="CR303:CS303"/>
    <mergeCell ref="CT303:CU303"/>
    <mergeCell ref="CV303:CW303"/>
    <mergeCell ref="CX303:CY303"/>
    <mergeCell ref="CZ303:DA303"/>
    <mergeCell ref="DB303:DC303"/>
    <mergeCell ref="CD304:CE304"/>
    <mergeCell ref="CF304:CG304"/>
    <mergeCell ref="CH304:CI304"/>
    <mergeCell ref="CJ304:CK304"/>
    <mergeCell ref="CL304:CM304"/>
    <mergeCell ref="CN304:CO304"/>
    <mergeCell ref="CP304:CQ304"/>
    <mergeCell ref="CR304:CS304"/>
    <mergeCell ref="CN302:CO302"/>
    <mergeCell ref="CP302:CQ302"/>
    <mergeCell ref="CR302:CS302"/>
    <mergeCell ref="CT302:CU302"/>
    <mergeCell ref="CV302:CW302"/>
    <mergeCell ref="CX302:CY302"/>
    <mergeCell ref="CZ302:DA302"/>
    <mergeCell ref="DB302:DC302"/>
    <mergeCell ref="BZ301:CA301"/>
    <mergeCell ref="CB301:CC301"/>
    <mergeCell ref="CD301:CE301"/>
    <mergeCell ref="CF301:CG301"/>
    <mergeCell ref="CH301:CI301"/>
    <mergeCell ref="CJ301:CK301"/>
    <mergeCell ref="CL301:CM301"/>
    <mergeCell ref="CN301:CO301"/>
    <mergeCell ref="CP301:CQ301"/>
    <mergeCell ref="CR301:CS301"/>
    <mergeCell ref="CT301:CU301"/>
    <mergeCell ref="CV301:CW301"/>
    <mergeCell ref="CX301:CY301"/>
    <mergeCell ref="CZ301:DA301"/>
    <mergeCell ref="DB301:DC301"/>
    <mergeCell ref="A305:A312"/>
    <mergeCell ref="B305:B312"/>
    <mergeCell ref="C305:C312"/>
    <mergeCell ref="D305:D312"/>
    <mergeCell ref="E305:E312"/>
    <mergeCell ref="F305:F312"/>
    <mergeCell ref="G305:G312"/>
    <mergeCell ref="I305:I312"/>
    <mergeCell ref="J305:J312"/>
    <mergeCell ref="BF305:BG305"/>
    <mergeCell ref="BH305:BI305"/>
    <mergeCell ref="BJ305:BK305"/>
    <mergeCell ref="BL305:BM305"/>
    <mergeCell ref="BN305:BO305"/>
    <mergeCell ref="BP305:BQ305"/>
    <mergeCell ref="BR305:BS305"/>
    <mergeCell ref="BT305:BU305"/>
    <mergeCell ref="BV305:BW305"/>
    <mergeCell ref="BX305:BY305"/>
    <mergeCell ref="BZ305:CA305"/>
    <mergeCell ref="CB305:CC305"/>
    <mergeCell ref="CD305:CE305"/>
    <mergeCell ref="CF305:CG305"/>
    <mergeCell ref="CH305:CI305"/>
    <mergeCell ref="CJ305:CK305"/>
    <mergeCell ref="CL305:CM305"/>
    <mergeCell ref="CN305:CO305"/>
    <mergeCell ref="CP305:CQ305"/>
    <mergeCell ref="CR305:CS305"/>
    <mergeCell ref="CT305:CU305"/>
    <mergeCell ref="CV305:CW305"/>
    <mergeCell ref="CX305:CY305"/>
    <mergeCell ref="CZ305:DA305"/>
    <mergeCell ref="BR307:BS307"/>
    <mergeCell ref="BT307:BU307"/>
    <mergeCell ref="BV307:BW307"/>
    <mergeCell ref="BX307:BY307"/>
    <mergeCell ref="BZ307:CA307"/>
    <mergeCell ref="CB307:CC307"/>
    <mergeCell ref="CD307:CE307"/>
    <mergeCell ref="CF307:CG307"/>
    <mergeCell ref="CH307:CI307"/>
    <mergeCell ref="CJ307:CK307"/>
    <mergeCell ref="CL307:CM307"/>
    <mergeCell ref="CN307:CO307"/>
    <mergeCell ref="CP307:CQ307"/>
    <mergeCell ref="CR307:CS307"/>
    <mergeCell ref="CT307:CU307"/>
    <mergeCell ref="CV307:CW307"/>
    <mergeCell ref="CX307:CY307"/>
    <mergeCell ref="CZ307:DA307"/>
    <mergeCell ref="CJ309:CK309"/>
    <mergeCell ref="N310:O310"/>
    <mergeCell ref="P310:Q310"/>
    <mergeCell ref="R310:S310"/>
    <mergeCell ref="T310:U310"/>
    <mergeCell ref="V310:W310"/>
    <mergeCell ref="X310:Y310"/>
    <mergeCell ref="Z310:AA310"/>
    <mergeCell ref="AB310:AC310"/>
    <mergeCell ref="AD310:AE310"/>
    <mergeCell ref="AF310:AG310"/>
    <mergeCell ref="AH310:AI310"/>
    <mergeCell ref="AJ310:AK310"/>
    <mergeCell ref="DB305:DC305"/>
    <mergeCell ref="L306:M306"/>
    <mergeCell ref="N306:O306"/>
    <mergeCell ref="P306:Q306"/>
    <mergeCell ref="R306:S306"/>
    <mergeCell ref="T306:U306"/>
    <mergeCell ref="V306:W306"/>
    <mergeCell ref="X306:Y306"/>
    <mergeCell ref="Z306:AA306"/>
    <mergeCell ref="AB306:AC306"/>
    <mergeCell ref="AD306:AE306"/>
    <mergeCell ref="AF306:AG306"/>
    <mergeCell ref="AH306:AI306"/>
    <mergeCell ref="AJ306:AK306"/>
    <mergeCell ref="AL306:AM306"/>
    <mergeCell ref="AN306:AO306"/>
    <mergeCell ref="AP306:AQ306"/>
    <mergeCell ref="AR306:AS306"/>
    <mergeCell ref="AT306:AU306"/>
    <mergeCell ref="AV306:AW306"/>
    <mergeCell ref="AX306:AY306"/>
    <mergeCell ref="AZ306:BA306"/>
    <mergeCell ref="BB306:BC306"/>
    <mergeCell ref="BD306:BE306"/>
    <mergeCell ref="BF306:BG306"/>
    <mergeCell ref="BH306:BI306"/>
    <mergeCell ref="BJ306:BK306"/>
    <mergeCell ref="BL306:BM306"/>
    <mergeCell ref="BN306:BO306"/>
    <mergeCell ref="BP306:BQ306"/>
    <mergeCell ref="BR306:BS306"/>
    <mergeCell ref="BT306:BU306"/>
    <mergeCell ref="BV306:BW306"/>
    <mergeCell ref="BX306:BY306"/>
    <mergeCell ref="BZ306:CA306"/>
    <mergeCell ref="CB306:CC306"/>
    <mergeCell ref="CD306:CE306"/>
    <mergeCell ref="CF306:CG306"/>
    <mergeCell ref="CH306:CI306"/>
    <mergeCell ref="CJ306:CK306"/>
    <mergeCell ref="CL306:CM306"/>
    <mergeCell ref="CN306:CO306"/>
    <mergeCell ref="CP306:CQ306"/>
    <mergeCell ref="CR306:CS306"/>
    <mergeCell ref="CT306:CU306"/>
    <mergeCell ref="CV306:CW306"/>
    <mergeCell ref="CX306:CY306"/>
    <mergeCell ref="CZ306:DA306"/>
    <mergeCell ref="DB306:DC306"/>
    <mergeCell ref="AR305:AS305"/>
    <mergeCell ref="AP305:AQ305"/>
    <mergeCell ref="AN305:AO305"/>
    <mergeCell ref="AL305:AM305"/>
    <mergeCell ref="AJ305:AK305"/>
    <mergeCell ref="AH305:AI305"/>
    <mergeCell ref="AF305:AG305"/>
    <mergeCell ref="AD305:AE305"/>
    <mergeCell ref="AB305:AC305"/>
    <mergeCell ref="Z305:AA305"/>
    <mergeCell ref="X305:Y305"/>
    <mergeCell ref="V305:W305"/>
    <mergeCell ref="T305:U305"/>
    <mergeCell ref="R305:S305"/>
    <mergeCell ref="P305:Q305"/>
    <mergeCell ref="DB307:DC307"/>
    <mergeCell ref="BF308:BG308"/>
    <mergeCell ref="BH308:BI308"/>
    <mergeCell ref="BJ308:BK308"/>
    <mergeCell ref="BL308:BM308"/>
    <mergeCell ref="BN308:BO308"/>
    <mergeCell ref="BP308:BQ308"/>
    <mergeCell ref="BR308:BS308"/>
    <mergeCell ref="BT308:BU308"/>
    <mergeCell ref="BV308:BW308"/>
    <mergeCell ref="BX308:BY308"/>
    <mergeCell ref="BZ308:CA308"/>
    <mergeCell ref="CB308:CC308"/>
    <mergeCell ref="CD308:CE308"/>
    <mergeCell ref="CF308:CG308"/>
    <mergeCell ref="CH308:CI308"/>
    <mergeCell ref="CJ308:CK308"/>
    <mergeCell ref="CL308:CM308"/>
    <mergeCell ref="CN308:CO308"/>
    <mergeCell ref="CP308:CQ308"/>
    <mergeCell ref="CR308:CS308"/>
    <mergeCell ref="CT308:CU308"/>
    <mergeCell ref="CV308:CW308"/>
    <mergeCell ref="CX308:CY308"/>
    <mergeCell ref="CZ308:DA308"/>
    <mergeCell ref="DB308:DC308"/>
    <mergeCell ref="L309:M309"/>
    <mergeCell ref="N309:O309"/>
    <mergeCell ref="P309:Q309"/>
    <mergeCell ref="R309:S309"/>
    <mergeCell ref="T309:U309"/>
    <mergeCell ref="V309:W309"/>
    <mergeCell ref="X309:Y309"/>
    <mergeCell ref="Z309:AA309"/>
    <mergeCell ref="AB309:AC309"/>
    <mergeCell ref="AD309:AE309"/>
    <mergeCell ref="AF309:AG309"/>
    <mergeCell ref="AH309:AI309"/>
    <mergeCell ref="AJ309:AK309"/>
    <mergeCell ref="AL309:AM309"/>
    <mergeCell ref="AN309:AO309"/>
    <mergeCell ref="AP309:AQ309"/>
    <mergeCell ref="AR309:AS309"/>
    <mergeCell ref="AT309:AU309"/>
    <mergeCell ref="AV309:AW309"/>
    <mergeCell ref="AX309:AY309"/>
    <mergeCell ref="AZ309:BA309"/>
    <mergeCell ref="BB309:BC309"/>
    <mergeCell ref="BD309:BE309"/>
    <mergeCell ref="BF309:BG309"/>
    <mergeCell ref="BH309:BI309"/>
    <mergeCell ref="BJ309:BK309"/>
    <mergeCell ref="BL309:BM309"/>
    <mergeCell ref="BN309:BO309"/>
    <mergeCell ref="BP309:BQ309"/>
    <mergeCell ref="BR309:BS309"/>
    <mergeCell ref="BT309:BU309"/>
    <mergeCell ref="BV309:BW309"/>
    <mergeCell ref="BX309:BY309"/>
    <mergeCell ref="BZ309:CA309"/>
    <mergeCell ref="CB309:CC309"/>
    <mergeCell ref="CD309:CE309"/>
    <mergeCell ref="CF309:CG309"/>
    <mergeCell ref="CH309:CI309"/>
    <mergeCell ref="BR310:BS310"/>
    <mergeCell ref="BT310:BU310"/>
    <mergeCell ref="BV310:BW310"/>
    <mergeCell ref="BX310:BY310"/>
    <mergeCell ref="BZ311:CA311"/>
    <mergeCell ref="AR311:AS311"/>
    <mergeCell ref="AP311:AQ311"/>
    <mergeCell ref="AN311:AO311"/>
    <mergeCell ref="AL311:AM311"/>
    <mergeCell ref="AJ311:AK311"/>
    <mergeCell ref="AH311:AI311"/>
    <mergeCell ref="AF311:AG311"/>
    <mergeCell ref="AD311:AE311"/>
    <mergeCell ref="AB311:AC311"/>
    <mergeCell ref="CB311:CC311"/>
    <mergeCell ref="CD311:CE311"/>
    <mergeCell ref="CF311:CG311"/>
    <mergeCell ref="CH311:CI311"/>
    <mergeCell ref="CJ311:CK311"/>
    <mergeCell ref="CL311:CM311"/>
    <mergeCell ref="CN311:CO311"/>
    <mergeCell ref="CL309:CM309"/>
    <mergeCell ref="CN309:CO309"/>
    <mergeCell ref="CP309:CQ309"/>
    <mergeCell ref="CR309:CS309"/>
    <mergeCell ref="CT309:CU309"/>
    <mergeCell ref="CV309:CW309"/>
    <mergeCell ref="CX309:CY309"/>
    <mergeCell ref="CZ309:DA309"/>
    <mergeCell ref="DB309:DC309"/>
    <mergeCell ref="BZ310:CA310"/>
    <mergeCell ref="CB310:CC310"/>
    <mergeCell ref="CD310:CE310"/>
    <mergeCell ref="CF310:CG310"/>
    <mergeCell ref="CH310:CI310"/>
    <mergeCell ref="CJ310:CK310"/>
    <mergeCell ref="CL310:CM310"/>
    <mergeCell ref="CN310:CO310"/>
    <mergeCell ref="CP310:CQ310"/>
    <mergeCell ref="CR310:CS310"/>
    <mergeCell ref="CT310:CU310"/>
    <mergeCell ref="CV310:CW310"/>
    <mergeCell ref="CX310:CY310"/>
    <mergeCell ref="CZ310:DA310"/>
    <mergeCell ref="DB310:DC310"/>
    <mergeCell ref="CP311:CQ311"/>
    <mergeCell ref="CR311:CS311"/>
    <mergeCell ref="CT311:CU311"/>
    <mergeCell ref="CV311:CW311"/>
    <mergeCell ref="CX311:CY311"/>
    <mergeCell ref="CZ311:DA311"/>
    <mergeCell ref="DB311:DC311"/>
    <mergeCell ref="BR312:BS312"/>
    <mergeCell ref="BT312:BU312"/>
    <mergeCell ref="BV312:BW312"/>
    <mergeCell ref="BX312:BY312"/>
    <mergeCell ref="AT311:AU311"/>
    <mergeCell ref="AV311:AW311"/>
    <mergeCell ref="AX311:AY311"/>
    <mergeCell ref="AZ311:BA311"/>
    <mergeCell ref="BB311:BC311"/>
    <mergeCell ref="BD311:BE311"/>
    <mergeCell ref="BF311:BG311"/>
    <mergeCell ref="BH311:BI311"/>
    <mergeCell ref="BJ311:BK311"/>
    <mergeCell ref="BL311:BM311"/>
    <mergeCell ref="BN311:BO311"/>
    <mergeCell ref="BP311:BQ311"/>
    <mergeCell ref="BR311:BS311"/>
    <mergeCell ref="BT311:BU311"/>
    <mergeCell ref="BV311:BW311"/>
    <mergeCell ref="BX311:BY311"/>
    <mergeCell ref="BZ312:CA312"/>
    <mergeCell ref="CB312:CC312"/>
    <mergeCell ref="CD312:CE312"/>
    <mergeCell ref="CF312:CG312"/>
    <mergeCell ref="CH312:CI312"/>
    <mergeCell ref="CJ312:CK312"/>
    <mergeCell ref="CL312:CM312"/>
    <mergeCell ref="CN312:CO312"/>
    <mergeCell ref="CP312:CQ312"/>
    <mergeCell ref="CR312:CS312"/>
    <mergeCell ref="CT312:CU312"/>
    <mergeCell ref="CV312:CW312"/>
    <mergeCell ref="CX312:CY312"/>
    <mergeCell ref="CZ312:DA312"/>
    <mergeCell ref="DB312:DC312"/>
    <mergeCell ref="CD313:CE313"/>
    <mergeCell ref="CF313:CG313"/>
    <mergeCell ref="CH313:CI313"/>
    <mergeCell ref="CJ313:CK313"/>
    <mergeCell ref="CL313:CM313"/>
    <mergeCell ref="CN313:CO313"/>
    <mergeCell ref="CP313:CQ313"/>
    <mergeCell ref="CR313:CS313"/>
    <mergeCell ref="A314:A321"/>
    <mergeCell ref="B314:B321"/>
    <mergeCell ref="C314:C321"/>
    <mergeCell ref="D314:D321"/>
    <mergeCell ref="E314:E321"/>
    <mergeCell ref="F314:F321"/>
    <mergeCell ref="G314:G321"/>
    <mergeCell ref="I314:I321"/>
    <mergeCell ref="J314:J321"/>
    <mergeCell ref="AF315:AG315"/>
    <mergeCell ref="AH315:AI315"/>
    <mergeCell ref="AJ315:AK315"/>
    <mergeCell ref="AL315:AM315"/>
    <mergeCell ref="AN315:AO315"/>
    <mergeCell ref="AP315:AQ315"/>
    <mergeCell ref="AR315:AS315"/>
    <mergeCell ref="AT315:AU315"/>
    <mergeCell ref="AV315:AW315"/>
    <mergeCell ref="AX315:AY315"/>
    <mergeCell ref="AZ315:BA315"/>
    <mergeCell ref="BB315:BC315"/>
    <mergeCell ref="BD315:BE315"/>
    <mergeCell ref="BF315:BG315"/>
    <mergeCell ref="BH315:BI315"/>
    <mergeCell ref="BJ315:BK315"/>
    <mergeCell ref="BL315:BM315"/>
    <mergeCell ref="BN315:BO315"/>
    <mergeCell ref="BP315:BQ315"/>
    <mergeCell ref="BR315:BS315"/>
    <mergeCell ref="BT315:BU315"/>
    <mergeCell ref="BV315:BW315"/>
    <mergeCell ref="BX315:BY315"/>
    <mergeCell ref="CD316:CE316"/>
    <mergeCell ref="CF316:CG316"/>
    <mergeCell ref="CH316:CI316"/>
    <mergeCell ref="CJ316:CK316"/>
    <mergeCell ref="CL316:CM316"/>
    <mergeCell ref="CN316:CO316"/>
    <mergeCell ref="CP316:CQ316"/>
    <mergeCell ref="CR316:CS316"/>
    <mergeCell ref="CT316:CU316"/>
    <mergeCell ref="CV316:CW316"/>
    <mergeCell ref="CX316:CY316"/>
    <mergeCell ref="BR314:BS314"/>
    <mergeCell ref="BT314:BU314"/>
    <mergeCell ref="BV314:BW314"/>
    <mergeCell ref="BX314:BY314"/>
    <mergeCell ref="BZ314:CA314"/>
    <mergeCell ref="CB314:CC314"/>
    <mergeCell ref="CD314:CE314"/>
    <mergeCell ref="CF314:CG314"/>
    <mergeCell ref="CH314:CI314"/>
    <mergeCell ref="CJ314:CK314"/>
    <mergeCell ref="CL314:CM314"/>
    <mergeCell ref="CN314:CO314"/>
    <mergeCell ref="CP314:CQ314"/>
    <mergeCell ref="CR314:CS314"/>
    <mergeCell ref="CT314:CU314"/>
    <mergeCell ref="CV314:CW314"/>
    <mergeCell ref="CX314:CY314"/>
    <mergeCell ref="CZ314:DA314"/>
    <mergeCell ref="DB314:DC314"/>
    <mergeCell ref="BZ315:CA315"/>
    <mergeCell ref="CB315:CC315"/>
    <mergeCell ref="CD315:CE315"/>
    <mergeCell ref="CF315:CG315"/>
    <mergeCell ref="CH315:CI315"/>
    <mergeCell ref="CJ315:CK315"/>
    <mergeCell ref="CX315:CY315"/>
    <mergeCell ref="CL315:CM315"/>
    <mergeCell ref="CN315:CO315"/>
    <mergeCell ref="CP315:CQ315"/>
    <mergeCell ref="CR315:CS315"/>
    <mergeCell ref="CT315:CU315"/>
    <mergeCell ref="CV315:CW315"/>
    <mergeCell ref="CZ315:DA315"/>
    <mergeCell ref="DB315:DC315"/>
    <mergeCell ref="AT316:AU316"/>
    <mergeCell ref="AV316:AW316"/>
    <mergeCell ref="AX316:AY316"/>
    <mergeCell ref="AZ316:BA316"/>
    <mergeCell ref="BB316:BC316"/>
    <mergeCell ref="BD316:BE316"/>
    <mergeCell ref="BF316:BG316"/>
    <mergeCell ref="BH316:BI316"/>
    <mergeCell ref="BJ316:BK316"/>
    <mergeCell ref="BL316:BM316"/>
    <mergeCell ref="BN316:BO316"/>
    <mergeCell ref="BP316:BQ316"/>
    <mergeCell ref="BR316:BS316"/>
    <mergeCell ref="BT316:BU316"/>
    <mergeCell ref="BV316:BW316"/>
    <mergeCell ref="BX316:BY316"/>
    <mergeCell ref="BZ316:CA316"/>
    <mergeCell ref="CB316:CC316"/>
    <mergeCell ref="BP314:BQ314"/>
    <mergeCell ref="BN314:BO314"/>
    <mergeCell ref="BL314:BM314"/>
    <mergeCell ref="BJ314:BK314"/>
    <mergeCell ref="BH314:BI314"/>
    <mergeCell ref="BF314:BG314"/>
    <mergeCell ref="BZ317:CA317"/>
    <mergeCell ref="CB317:CC317"/>
    <mergeCell ref="CD317:CE317"/>
    <mergeCell ref="CF317:CG317"/>
    <mergeCell ref="CH317:CI317"/>
    <mergeCell ref="CJ317:CK317"/>
    <mergeCell ref="CL317:CM317"/>
    <mergeCell ref="CN317:CO317"/>
    <mergeCell ref="CP317:CQ317"/>
    <mergeCell ref="CR317:CS317"/>
    <mergeCell ref="CT317:CU317"/>
    <mergeCell ref="CV317:CW317"/>
    <mergeCell ref="CX317:CY317"/>
    <mergeCell ref="CZ317:DA317"/>
    <mergeCell ref="DB317:DC317"/>
    <mergeCell ref="BH317:BI317"/>
    <mergeCell ref="BJ317:BK317"/>
    <mergeCell ref="BL317:BM317"/>
    <mergeCell ref="BN317:BO317"/>
    <mergeCell ref="BP317:BQ317"/>
    <mergeCell ref="BR317:BS317"/>
    <mergeCell ref="BT317:BU317"/>
    <mergeCell ref="BV317:BW317"/>
    <mergeCell ref="BX317:BY317"/>
    <mergeCell ref="CZ316:DA316"/>
    <mergeCell ref="DB316:DC316"/>
    <mergeCell ref="BR318:BS318"/>
    <mergeCell ref="BT318:BU318"/>
    <mergeCell ref="BV318:BW318"/>
    <mergeCell ref="BX318:BY318"/>
    <mergeCell ref="BZ318:CA318"/>
    <mergeCell ref="CB318:CC318"/>
    <mergeCell ref="CD318:CE318"/>
    <mergeCell ref="CF318:CG318"/>
    <mergeCell ref="CH318:CI318"/>
    <mergeCell ref="CJ318:CK318"/>
    <mergeCell ref="CL318:CM318"/>
    <mergeCell ref="CN318:CO318"/>
    <mergeCell ref="CP318:CQ318"/>
    <mergeCell ref="CR318:CS318"/>
    <mergeCell ref="CT318:CU318"/>
    <mergeCell ref="CV318:CW318"/>
    <mergeCell ref="CX318:CY318"/>
    <mergeCell ref="CZ318:DA318"/>
    <mergeCell ref="DB318:DC318"/>
    <mergeCell ref="CN320:CO320"/>
    <mergeCell ref="CP320:CQ320"/>
    <mergeCell ref="CR320:CS320"/>
    <mergeCell ref="CT320:CU320"/>
    <mergeCell ref="CV320:CW320"/>
    <mergeCell ref="CX320:CY320"/>
    <mergeCell ref="CZ320:DA320"/>
    <mergeCell ref="DB320:DC320"/>
    <mergeCell ref="L319:M319"/>
    <mergeCell ref="N319:O319"/>
    <mergeCell ref="P319:Q319"/>
    <mergeCell ref="R319:S319"/>
    <mergeCell ref="T319:U319"/>
    <mergeCell ref="V319:W319"/>
    <mergeCell ref="X319:Y319"/>
    <mergeCell ref="Z319:AA319"/>
    <mergeCell ref="AB319:AC319"/>
    <mergeCell ref="AD319:AE319"/>
    <mergeCell ref="AF319:AG319"/>
    <mergeCell ref="AH319:AI319"/>
    <mergeCell ref="AJ319:AK319"/>
    <mergeCell ref="AL319:AM319"/>
    <mergeCell ref="AN319:AO319"/>
    <mergeCell ref="AP319:AQ319"/>
    <mergeCell ref="AR319:AS319"/>
    <mergeCell ref="AT319:AU319"/>
    <mergeCell ref="AV319:AW319"/>
    <mergeCell ref="AX319:AY319"/>
    <mergeCell ref="AZ319:BA319"/>
    <mergeCell ref="BB319:BC319"/>
    <mergeCell ref="BD319:BE319"/>
    <mergeCell ref="BF319:BG319"/>
    <mergeCell ref="BH319:BI319"/>
    <mergeCell ref="BJ319:BK319"/>
    <mergeCell ref="BL319:BM319"/>
    <mergeCell ref="BN319:BO319"/>
    <mergeCell ref="BP319:BQ319"/>
    <mergeCell ref="BR319:BS319"/>
    <mergeCell ref="BT319:BU319"/>
    <mergeCell ref="BV319:BW319"/>
    <mergeCell ref="BX319:BY319"/>
    <mergeCell ref="BR321:BS321"/>
    <mergeCell ref="BT321:BU321"/>
    <mergeCell ref="BV321:BW321"/>
    <mergeCell ref="BX321:BY321"/>
    <mergeCell ref="BZ319:CA319"/>
    <mergeCell ref="CB319:CC319"/>
    <mergeCell ref="CD319:CE319"/>
    <mergeCell ref="CF319:CG319"/>
    <mergeCell ref="CH319:CI319"/>
    <mergeCell ref="CJ319:CK319"/>
    <mergeCell ref="CL319:CM319"/>
    <mergeCell ref="CN319:CO319"/>
    <mergeCell ref="CP319:CQ319"/>
    <mergeCell ref="CR319:CS319"/>
    <mergeCell ref="CT319:CU319"/>
    <mergeCell ref="CV319:CW319"/>
    <mergeCell ref="CX319:CY319"/>
    <mergeCell ref="CZ319:DA319"/>
    <mergeCell ref="DB319:DC319"/>
    <mergeCell ref="L320:M320"/>
    <mergeCell ref="N320:O320"/>
    <mergeCell ref="P320:Q320"/>
    <mergeCell ref="R320:S320"/>
    <mergeCell ref="T320:U320"/>
    <mergeCell ref="V320:W320"/>
    <mergeCell ref="X320:Y320"/>
    <mergeCell ref="Z320:AA320"/>
    <mergeCell ref="AB320:AC320"/>
    <mergeCell ref="AD320:AE320"/>
    <mergeCell ref="AF320:AG320"/>
    <mergeCell ref="AH320:AI320"/>
    <mergeCell ref="AJ320:AK320"/>
    <mergeCell ref="AL320:AM320"/>
    <mergeCell ref="AN320:AO320"/>
    <mergeCell ref="AP320:AQ320"/>
    <mergeCell ref="AR320:AS320"/>
    <mergeCell ref="AT320:AU320"/>
    <mergeCell ref="AV320:AW320"/>
    <mergeCell ref="AX320:AY320"/>
    <mergeCell ref="AZ320:BA320"/>
    <mergeCell ref="BB320:BC320"/>
    <mergeCell ref="BD320:BE320"/>
    <mergeCell ref="BF320:BG320"/>
    <mergeCell ref="BH320:BI320"/>
    <mergeCell ref="BJ320:BK320"/>
    <mergeCell ref="BL320:BM320"/>
    <mergeCell ref="BN320:BO320"/>
    <mergeCell ref="BP320:BQ320"/>
    <mergeCell ref="BR320:BS320"/>
    <mergeCell ref="BT320:BU320"/>
    <mergeCell ref="BV320:BW320"/>
    <mergeCell ref="BX320:BY320"/>
    <mergeCell ref="BZ320:CA320"/>
    <mergeCell ref="CB320:CC320"/>
    <mergeCell ref="CD320:CE320"/>
    <mergeCell ref="CF320:CG320"/>
    <mergeCell ref="CH320:CI320"/>
    <mergeCell ref="CJ320:CK320"/>
    <mergeCell ref="CL320:CM320"/>
    <mergeCell ref="BZ321:CA321"/>
    <mergeCell ref="CB321:CC321"/>
    <mergeCell ref="CD321:CE321"/>
    <mergeCell ref="CF321:CG321"/>
    <mergeCell ref="CH321:CI321"/>
    <mergeCell ref="CJ321:CK321"/>
    <mergeCell ref="CL321:CM321"/>
    <mergeCell ref="CN321:CO321"/>
    <mergeCell ref="CP321:CQ321"/>
    <mergeCell ref="CR321:CS321"/>
    <mergeCell ref="CT321:CU321"/>
    <mergeCell ref="CV321:CW321"/>
    <mergeCell ref="CX321:CY321"/>
    <mergeCell ref="CZ321:DA321"/>
    <mergeCell ref="DB321:DC321"/>
    <mergeCell ref="CD322:CE322"/>
    <mergeCell ref="CF322:CG322"/>
    <mergeCell ref="CH322:CI322"/>
    <mergeCell ref="CJ322:CK322"/>
    <mergeCell ref="CL322:CM322"/>
    <mergeCell ref="CN322:CO322"/>
    <mergeCell ref="CP322:CQ322"/>
    <mergeCell ref="CR322:CS322"/>
    <mergeCell ref="A323:A330"/>
    <mergeCell ref="B323:B330"/>
    <mergeCell ref="C323:C330"/>
    <mergeCell ref="D323:D330"/>
    <mergeCell ref="E323:E330"/>
    <mergeCell ref="F323:F330"/>
    <mergeCell ref="G323:G330"/>
    <mergeCell ref="I323:I330"/>
    <mergeCell ref="J323:J330"/>
    <mergeCell ref="BF323:BG323"/>
    <mergeCell ref="BH323:BI323"/>
    <mergeCell ref="BJ323:BK323"/>
    <mergeCell ref="BL323:BM323"/>
    <mergeCell ref="BN323:BO323"/>
    <mergeCell ref="BP323:BQ323"/>
    <mergeCell ref="BR323:BS323"/>
    <mergeCell ref="BT323:BU323"/>
    <mergeCell ref="BV323:BW323"/>
    <mergeCell ref="BX323:BY323"/>
    <mergeCell ref="BZ323:CA323"/>
    <mergeCell ref="CB323:CC323"/>
    <mergeCell ref="CD323:CE323"/>
    <mergeCell ref="CF323:CG323"/>
    <mergeCell ref="CH323:CI323"/>
    <mergeCell ref="CJ323:CK323"/>
    <mergeCell ref="CL323:CM323"/>
    <mergeCell ref="CN323:CO323"/>
    <mergeCell ref="CP323:CQ323"/>
    <mergeCell ref="CR323:CS323"/>
    <mergeCell ref="CT323:CU323"/>
    <mergeCell ref="CV323:CW323"/>
    <mergeCell ref="CX323:CY323"/>
    <mergeCell ref="CZ323:DA323"/>
    <mergeCell ref="DB323:DC323"/>
    <mergeCell ref="L324:M324"/>
    <mergeCell ref="N324:O324"/>
    <mergeCell ref="P324:Q324"/>
    <mergeCell ref="R324:S324"/>
    <mergeCell ref="T324:U324"/>
    <mergeCell ref="V324:W324"/>
    <mergeCell ref="X324:Y324"/>
    <mergeCell ref="Z324:AA324"/>
    <mergeCell ref="AB324:AC324"/>
    <mergeCell ref="AD324:AE324"/>
    <mergeCell ref="AF324:AG324"/>
    <mergeCell ref="AH324:AI324"/>
    <mergeCell ref="AJ324:AK324"/>
    <mergeCell ref="AL324:AM324"/>
    <mergeCell ref="AN324:AO324"/>
    <mergeCell ref="AP324:AQ324"/>
    <mergeCell ref="AR324:AS324"/>
    <mergeCell ref="AT324:AU324"/>
    <mergeCell ref="AV324:AW324"/>
    <mergeCell ref="AX324:AY324"/>
    <mergeCell ref="AZ324:BA324"/>
    <mergeCell ref="BB324:BC324"/>
    <mergeCell ref="BD324:BE324"/>
    <mergeCell ref="BF324:BG324"/>
    <mergeCell ref="BH324:BI324"/>
    <mergeCell ref="BJ324:BK324"/>
    <mergeCell ref="BL324:BM324"/>
    <mergeCell ref="BN324:BO324"/>
    <mergeCell ref="BP324:BQ324"/>
    <mergeCell ref="BR324:BS324"/>
    <mergeCell ref="BT324:BU324"/>
    <mergeCell ref="BV324:BW324"/>
    <mergeCell ref="BX324:BY324"/>
    <mergeCell ref="BZ324:CA324"/>
    <mergeCell ref="CB324:CC324"/>
    <mergeCell ref="CD324:CE324"/>
    <mergeCell ref="CF324:CG324"/>
    <mergeCell ref="CH324:CI324"/>
    <mergeCell ref="CJ324:CK324"/>
    <mergeCell ref="CL324:CM324"/>
    <mergeCell ref="CN324:CO324"/>
    <mergeCell ref="CP324:CQ324"/>
    <mergeCell ref="CR324:CS324"/>
    <mergeCell ref="CT324:CU324"/>
    <mergeCell ref="CV324:CW324"/>
    <mergeCell ref="CX324:CY324"/>
    <mergeCell ref="CZ324:DA324"/>
    <mergeCell ref="DB324:DC324"/>
    <mergeCell ref="BR325:BS325"/>
    <mergeCell ref="BT325:BU325"/>
    <mergeCell ref="BV325:BW325"/>
    <mergeCell ref="BX325:BY325"/>
    <mergeCell ref="BZ325:CA325"/>
    <mergeCell ref="CB325:CC325"/>
    <mergeCell ref="CD325:CE325"/>
    <mergeCell ref="CF325:CG325"/>
    <mergeCell ref="CH325:CI325"/>
    <mergeCell ref="CJ325:CK325"/>
    <mergeCell ref="CL325:CM325"/>
    <mergeCell ref="CN325:CO325"/>
    <mergeCell ref="CP325:CQ325"/>
    <mergeCell ref="CR325:CS325"/>
    <mergeCell ref="CT325:CU325"/>
    <mergeCell ref="CV325:CW325"/>
    <mergeCell ref="CX325:CY325"/>
    <mergeCell ref="CZ325:DA325"/>
    <mergeCell ref="DB325:DC325"/>
    <mergeCell ref="BF326:BG326"/>
    <mergeCell ref="BH326:BI326"/>
    <mergeCell ref="BJ326:BK326"/>
    <mergeCell ref="BL326:BM326"/>
    <mergeCell ref="BN326:BO326"/>
    <mergeCell ref="BP326:BQ326"/>
    <mergeCell ref="BR326:BS326"/>
    <mergeCell ref="BT326:BU326"/>
    <mergeCell ref="BV326:BW326"/>
    <mergeCell ref="BX326:BY326"/>
    <mergeCell ref="BZ326:CA326"/>
    <mergeCell ref="CB326:CC326"/>
    <mergeCell ref="CD326:CE326"/>
    <mergeCell ref="CF326:CG326"/>
    <mergeCell ref="CH326:CI326"/>
    <mergeCell ref="CJ326:CK326"/>
    <mergeCell ref="CL326:CM326"/>
    <mergeCell ref="CN326:CO326"/>
    <mergeCell ref="CP326:CQ326"/>
    <mergeCell ref="CR326:CS326"/>
    <mergeCell ref="CT326:CU326"/>
    <mergeCell ref="CV326:CW326"/>
    <mergeCell ref="CX326:CY326"/>
    <mergeCell ref="CZ326:DA326"/>
    <mergeCell ref="DB326:DC326"/>
    <mergeCell ref="BP325:BQ325"/>
    <mergeCell ref="BN325:BO325"/>
    <mergeCell ref="BL325:BM325"/>
    <mergeCell ref="BJ325:BK325"/>
    <mergeCell ref="BH325:BI325"/>
    <mergeCell ref="BF325:BG325"/>
    <mergeCell ref="CJ327:CK327"/>
    <mergeCell ref="N328:O328"/>
    <mergeCell ref="P328:Q328"/>
    <mergeCell ref="R328:S328"/>
    <mergeCell ref="T328:U328"/>
    <mergeCell ref="V328:W328"/>
    <mergeCell ref="X328:Y328"/>
    <mergeCell ref="Z328:AA328"/>
    <mergeCell ref="AB328:AC328"/>
    <mergeCell ref="AD328:AE328"/>
    <mergeCell ref="AF328:AG328"/>
    <mergeCell ref="AH328:AI328"/>
    <mergeCell ref="AJ328:AK328"/>
    <mergeCell ref="AL328:AM328"/>
    <mergeCell ref="AN328:AO328"/>
    <mergeCell ref="AP328:AQ328"/>
    <mergeCell ref="AR328:AS328"/>
    <mergeCell ref="AT328:AU328"/>
    <mergeCell ref="AV328:AW328"/>
    <mergeCell ref="AX328:AY328"/>
    <mergeCell ref="AZ328:BA328"/>
    <mergeCell ref="BB328:BC328"/>
    <mergeCell ref="BD328:BE328"/>
    <mergeCell ref="BF328:BG328"/>
    <mergeCell ref="BH328:BI328"/>
    <mergeCell ref="BJ328:BK328"/>
    <mergeCell ref="BL328:BM328"/>
    <mergeCell ref="BN328:BO328"/>
    <mergeCell ref="BP328:BQ328"/>
    <mergeCell ref="BR328:BS328"/>
    <mergeCell ref="BT328:BU328"/>
    <mergeCell ref="BV328:BW328"/>
    <mergeCell ref="BX328:BY328"/>
    <mergeCell ref="AJ329:AK329"/>
    <mergeCell ref="AH329:AI329"/>
    <mergeCell ref="AF329:AG329"/>
    <mergeCell ref="AD329:AE329"/>
    <mergeCell ref="AB329:AC329"/>
    <mergeCell ref="CB329:CC329"/>
    <mergeCell ref="CD329:CE329"/>
    <mergeCell ref="CF329:CG329"/>
    <mergeCell ref="CH329:CI329"/>
    <mergeCell ref="CJ329:CK329"/>
    <mergeCell ref="CL329:CM329"/>
    <mergeCell ref="CN329:CO329"/>
    <mergeCell ref="CL327:CM327"/>
    <mergeCell ref="CN327:CO327"/>
    <mergeCell ref="CP327:CQ327"/>
    <mergeCell ref="CR327:CS327"/>
    <mergeCell ref="CT327:CU327"/>
    <mergeCell ref="CV327:CW327"/>
    <mergeCell ref="CX327:CY327"/>
    <mergeCell ref="CZ327:DA327"/>
    <mergeCell ref="DB327:DC327"/>
    <mergeCell ref="BZ328:CA328"/>
    <mergeCell ref="CB328:CC328"/>
    <mergeCell ref="CD328:CE328"/>
    <mergeCell ref="CF328:CG328"/>
    <mergeCell ref="CH328:CI328"/>
    <mergeCell ref="CJ328:CK328"/>
    <mergeCell ref="CL328:CM328"/>
    <mergeCell ref="CN328:CO328"/>
    <mergeCell ref="CP328:CQ328"/>
    <mergeCell ref="CR328:CS328"/>
    <mergeCell ref="CT328:CU328"/>
    <mergeCell ref="CV328:CW328"/>
    <mergeCell ref="CX328:CY328"/>
    <mergeCell ref="CZ328:DA328"/>
    <mergeCell ref="DB328:DC328"/>
    <mergeCell ref="CP329:CQ329"/>
    <mergeCell ref="CR329:CS329"/>
    <mergeCell ref="CT329:CU329"/>
    <mergeCell ref="CV329:CW329"/>
    <mergeCell ref="CX329:CY329"/>
    <mergeCell ref="CZ329:DA329"/>
    <mergeCell ref="DB329:DC329"/>
    <mergeCell ref="AT327:AU327"/>
    <mergeCell ref="AV327:AW327"/>
    <mergeCell ref="AX327:AY327"/>
    <mergeCell ref="AZ327:BA327"/>
    <mergeCell ref="BB327:BC327"/>
    <mergeCell ref="BD327:BE327"/>
    <mergeCell ref="BF327:BG327"/>
    <mergeCell ref="BH327:BI327"/>
    <mergeCell ref="BJ327:BK327"/>
    <mergeCell ref="BL327:BM327"/>
    <mergeCell ref="BN327:BO327"/>
    <mergeCell ref="BP327:BQ327"/>
    <mergeCell ref="BR327:BS327"/>
    <mergeCell ref="BT327:BU327"/>
    <mergeCell ref="BV327:BW327"/>
    <mergeCell ref="BX327:BY327"/>
    <mergeCell ref="BZ327:CA327"/>
    <mergeCell ref="CB327:CC327"/>
    <mergeCell ref="CD327:CE327"/>
    <mergeCell ref="CF327:CG327"/>
    <mergeCell ref="CH327:CI327"/>
    <mergeCell ref="AT330:AU330"/>
    <mergeCell ref="AV330:AW330"/>
    <mergeCell ref="AX330:AY330"/>
    <mergeCell ref="AZ330:BA330"/>
    <mergeCell ref="BB330:BC330"/>
    <mergeCell ref="BD330:BE330"/>
    <mergeCell ref="BF330:BG330"/>
    <mergeCell ref="BH330:BI330"/>
    <mergeCell ref="BJ330:BK330"/>
    <mergeCell ref="BL330:BM330"/>
    <mergeCell ref="BN330:BO330"/>
    <mergeCell ref="BP330:BQ330"/>
    <mergeCell ref="BR330:BS330"/>
    <mergeCell ref="BT330:BU330"/>
    <mergeCell ref="BV330:BW330"/>
    <mergeCell ref="BX330:BY330"/>
    <mergeCell ref="AT329:AU329"/>
    <mergeCell ref="AV329:AW329"/>
    <mergeCell ref="AX329:AY329"/>
    <mergeCell ref="AZ329:BA329"/>
    <mergeCell ref="BB329:BC329"/>
    <mergeCell ref="BD329:BE329"/>
    <mergeCell ref="BF329:BG329"/>
    <mergeCell ref="BH329:BI329"/>
    <mergeCell ref="BJ329:BK329"/>
    <mergeCell ref="BL329:BM329"/>
    <mergeCell ref="BN329:BO329"/>
    <mergeCell ref="BP329:BQ329"/>
    <mergeCell ref="BR329:BS329"/>
    <mergeCell ref="BT329:BU329"/>
    <mergeCell ref="BV329:BW329"/>
    <mergeCell ref="BX329:BY329"/>
    <mergeCell ref="BZ330:CA330"/>
    <mergeCell ref="BZ329:CA329"/>
    <mergeCell ref="DB342:DC342"/>
    <mergeCell ref="DB343:DC343"/>
    <mergeCell ref="DB351:DC351"/>
    <mergeCell ref="DB352:DC352"/>
    <mergeCell ref="CD331:CE331"/>
    <mergeCell ref="CF331:CG331"/>
    <mergeCell ref="CH331:CI331"/>
    <mergeCell ref="CJ331:CK331"/>
    <mergeCell ref="CL331:CM331"/>
    <mergeCell ref="CN331:CO331"/>
    <mergeCell ref="CP331:CQ331"/>
    <mergeCell ref="CR331:CS331"/>
    <mergeCell ref="A333:A340"/>
    <mergeCell ref="B333:B340"/>
    <mergeCell ref="C333:C340"/>
    <mergeCell ref="D333:D340"/>
    <mergeCell ref="E333:E340"/>
    <mergeCell ref="F333:F340"/>
    <mergeCell ref="G333:G340"/>
    <mergeCell ref="I333:I340"/>
    <mergeCell ref="J333:J340"/>
    <mergeCell ref="AF334:AG334"/>
    <mergeCell ref="AH334:AI334"/>
    <mergeCell ref="AJ334:AK334"/>
    <mergeCell ref="AL334:AM334"/>
    <mergeCell ref="AN334:AO334"/>
    <mergeCell ref="AP334:AQ334"/>
    <mergeCell ref="AR334:AS334"/>
    <mergeCell ref="AT334:AU334"/>
    <mergeCell ref="AV334:AW334"/>
    <mergeCell ref="AX334:AY334"/>
    <mergeCell ref="AZ334:BA334"/>
    <mergeCell ref="BB334:BC334"/>
    <mergeCell ref="BD334:BE334"/>
    <mergeCell ref="BF334:BG334"/>
    <mergeCell ref="BH334:BI334"/>
    <mergeCell ref="BJ334:BK334"/>
    <mergeCell ref="BL334:BM334"/>
    <mergeCell ref="BN334:BO334"/>
    <mergeCell ref="BP334:BQ334"/>
    <mergeCell ref="BR334:BS334"/>
    <mergeCell ref="BT334:BU334"/>
    <mergeCell ref="BV334:BW334"/>
    <mergeCell ref="BX334:BY334"/>
    <mergeCell ref="CD335:CE335"/>
    <mergeCell ref="CF335:CG335"/>
    <mergeCell ref="CH335:CI335"/>
    <mergeCell ref="CJ335:CK335"/>
    <mergeCell ref="BD344:BE344"/>
    <mergeCell ref="BB344:BC344"/>
    <mergeCell ref="AZ344:BA344"/>
    <mergeCell ref="AX344:AY344"/>
    <mergeCell ref="AV344:AW344"/>
    <mergeCell ref="AT344:AU344"/>
    <mergeCell ref="BD345:BE345"/>
    <mergeCell ref="BB345:BC345"/>
    <mergeCell ref="AZ345:BA345"/>
    <mergeCell ref="AX345:AY345"/>
    <mergeCell ref="AV345:AW345"/>
    <mergeCell ref="AT345:AU345"/>
    <mergeCell ref="BD342:BE342"/>
    <mergeCell ref="BB342:BC342"/>
    <mergeCell ref="AZ342:BA342"/>
    <mergeCell ref="AX342:AY342"/>
    <mergeCell ref="BR333:BS333"/>
    <mergeCell ref="BT333:BU333"/>
    <mergeCell ref="BV333:BW333"/>
    <mergeCell ref="BX333:BY333"/>
    <mergeCell ref="BZ333:CA333"/>
    <mergeCell ref="CB333:CC333"/>
    <mergeCell ref="CD333:CE333"/>
    <mergeCell ref="CF333:CG333"/>
    <mergeCell ref="CH333:CI333"/>
    <mergeCell ref="CJ333:CK333"/>
    <mergeCell ref="CL333:CM333"/>
    <mergeCell ref="CN333:CO333"/>
    <mergeCell ref="CP333:CQ333"/>
    <mergeCell ref="CR333:CS333"/>
    <mergeCell ref="CT333:CU333"/>
    <mergeCell ref="CV333:CW333"/>
    <mergeCell ref="CX333:CY333"/>
    <mergeCell ref="DB333:DC333"/>
    <mergeCell ref="BZ334:CA334"/>
    <mergeCell ref="CB334:CC334"/>
    <mergeCell ref="CD334:CE334"/>
    <mergeCell ref="CF334:CG334"/>
    <mergeCell ref="CH334:CI334"/>
    <mergeCell ref="CJ334:CK334"/>
    <mergeCell ref="CX334:CY334"/>
    <mergeCell ref="CL334:CM334"/>
    <mergeCell ref="CN334:CO334"/>
    <mergeCell ref="CP334:CQ334"/>
    <mergeCell ref="CR334:CS334"/>
    <mergeCell ref="CT334:CU334"/>
    <mergeCell ref="CV334:CW334"/>
    <mergeCell ref="DB334:DC334"/>
    <mergeCell ref="CB330:CC330"/>
    <mergeCell ref="CD330:CE330"/>
    <mergeCell ref="CF330:CG330"/>
    <mergeCell ref="CH330:CI330"/>
    <mergeCell ref="CJ330:CK330"/>
    <mergeCell ref="CL330:CM330"/>
    <mergeCell ref="CN330:CO330"/>
    <mergeCell ref="CP330:CQ330"/>
    <mergeCell ref="CR330:CS330"/>
    <mergeCell ref="CT330:CU330"/>
    <mergeCell ref="CV330:CW330"/>
    <mergeCell ref="CX330:CY330"/>
    <mergeCell ref="CZ330:DA330"/>
    <mergeCell ref="DB330:DC330"/>
    <mergeCell ref="CZ333:DA333"/>
    <mergeCell ref="CZ334:DA334"/>
    <mergeCell ref="BR335:BS335"/>
    <mergeCell ref="BT335:BU335"/>
    <mergeCell ref="BV335:BW335"/>
    <mergeCell ref="BX335:BY335"/>
    <mergeCell ref="BZ335:CA335"/>
    <mergeCell ref="CB335:CC335"/>
    <mergeCell ref="BZ336:CA336"/>
    <mergeCell ref="CB336:CC336"/>
    <mergeCell ref="CD336:CE336"/>
    <mergeCell ref="CF336:CG336"/>
    <mergeCell ref="CH336:CI336"/>
    <mergeCell ref="CJ336:CK336"/>
    <mergeCell ref="CL336:CM336"/>
    <mergeCell ref="CN336:CO336"/>
    <mergeCell ref="CP336:CQ336"/>
    <mergeCell ref="CR336:CS336"/>
    <mergeCell ref="CT336:CU336"/>
    <mergeCell ref="CV336:CW336"/>
    <mergeCell ref="CX336:CY336"/>
    <mergeCell ref="CZ336:DA336"/>
    <mergeCell ref="DB336:DC336"/>
    <mergeCell ref="BH336:BI336"/>
    <mergeCell ref="BJ336:BK336"/>
    <mergeCell ref="BL336:BM336"/>
    <mergeCell ref="BN336:BO336"/>
    <mergeCell ref="BP336:BQ336"/>
    <mergeCell ref="BR336:BS336"/>
    <mergeCell ref="BT336:BU336"/>
    <mergeCell ref="BV336:BW336"/>
    <mergeCell ref="BX336:BY336"/>
    <mergeCell ref="CX335:CY335"/>
    <mergeCell ref="CZ335:DA335"/>
    <mergeCell ref="DB335:DC335"/>
    <mergeCell ref="CL335:CM335"/>
    <mergeCell ref="CN335:CO335"/>
    <mergeCell ref="CP335:CQ335"/>
    <mergeCell ref="CR335:CS335"/>
    <mergeCell ref="CT335:CU335"/>
    <mergeCell ref="CV335:CW335"/>
    <mergeCell ref="BR337:BS337"/>
    <mergeCell ref="BT337:BU337"/>
    <mergeCell ref="BV337:BW337"/>
    <mergeCell ref="BX337:BY337"/>
    <mergeCell ref="BZ337:CA337"/>
    <mergeCell ref="CB337:CC337"/>
    <mergeCell ref="CD337:CE337"/>
    <mergeCell ref="CF337:CG337"/>
    <mergeCell ref="CH337:CI337"/>
    <mergeCell ref="L335:M335"/>
    <mergeCell ref="N335:O335"/>
    <mergeCell ref="CJ337:CK337"/>
    <mergeCell ref="CL337:CM337"/>
    <mergeCell ref="CN337:CO337"/>
    <mergeCell ref="CP337:CQ337"/>
    <mergeCell ref="CR337:CS337"/>
    <mergeCell ref="CT337:CU337"/>
    <mergeCell ref="CV337:CW337"/>
    <mergeCell ref="CX337:CY337"/>
    <mergeCell ref="CZ337:DA337"/>
    <mergeCell ref="DB337:DC337"/>
    <mergeCell ref="L336:M336"/>
    <mergeCell ref="CN339:CO339"/>
    <mergeCell ref="CP339:CQ339"/>
    <mergeCell ref="CR339:CS339"/>
    <mergeCell ref="CT339:CU339"/>
    <mergeCell ref="CV339:CW339"/>
    <mergeCell ref="CX339:CY339"/>
    <mergeCell ref="CZ339:DA339"/>
    <mergeCell ref="DB339:DC339"/>
    <mergeCell ref="L338:M338"/>
    <mergeCell ref="N338:O338"/>
    <mergeCell ref="P338:Q338"/>
    <mergeCell ref="R338:S338"/>
    <mergeCell ref="T338:U338"/>
    <mergeCell ref="V338:W338"/>
    <mergeCell ref="X338:Y338"/>
    <mergeCell ref="Z338:AA338"/>
    <mergeCell ref="AB338:AC338"/>
    <mergeCell ref="AD338:AE338"/>
    <mergeCell ref="AF338:AG338"/>
    <mergeCell ref="AH338:AI338"/>
    <mergeCell ref="AJ338:AK338"/>
    <mergeCell ref="AL338:AM338"/>
    <mergeCell ref="AN338:AO338"/>
    <mergeCell ref="AP338:AQ338"/>
    <mergeCell ref="AR338:AS338"/>
    <mergeCell ref="AT338:AU338"/>
    <mergeCell ref="AV338:AW338"/>
    <mergeCell ref="AX338:AY338"/>
    <mergeCell ref="AZ338:BA338"/>
    <mergeCell ref="BB338:BC338"/>
    <mergeCell ref="BD338:BE338"/>
    <mergeCell ref="BF338:BG338"/>
    <mergeCell ref="BH338:BI338"/>
    <mergeCell ref="BJ338:BK338"/>
    <mergeCell ref="BL338:BM338"/>
    <mergeCell ref="BN338:BO338"/>
    <mergeCell ref="BP338:BQ338"/>
    <mergeCell ref="BR338:BS338"/>
    <mergeCell ref="BT338:BU338"/>
    <mergeCell ref="BV338:BW338"/>
    <mergeCell ref="BX338:BY338"/>
    <mergeCell ref="BF336:BG336"/>
    <mergeCell ref="BR340:BS340"/>
    <mergeCell ref="BT340:BU340"/>
    <mergeCell ref="BV340:BW340"/>
    <mergeCell ref="BX340:BY340"/>
    <mergeCell ref="BZ338:CA338"/>
    <mergeCell ref="CB338:CC338"/>
    <mergeCell ref="CD338:CE338"/>
    <mergeCell ref="CF338:CG338"/>
    <mergeCell ref="CH338:CI338"/>
    <mergeCell ref="CJ338:CK338"/>
    <mergeCell ref="CL338:CM338"/>
    <mergeCell ref="CN338:CO338"/>
    <mergeCell ref="CP338:CQ338"/>
    <mergeCell ref="CR338:CS338"/>
    <mergeCell ref="CT338:CU338"/>
    <mergeCell ref="CV338:CW338"/>
    <mergeCell ref="CX338:CY338"/>
    <mergeCell ref="CZ338:DA338"/>
    <mergeCell ref="DB338:DC338"/>
    <mergeCell ref="L339:M339"/>
    <mergeCell ref="N339:O339"/>
    <mergeCell ref="P339:Q339"/>
    <mergeCell ref="R339:S339"/>
    <mergeCell ref="T339:U339"/>
    <mergeCell ref="V339:W339"/>
    <mergeCell ref="X339:Y339"/>
    <mergeCell ref="Z339:AA339"/>
    <mergeCell ref="AB339:AC339"/>
    <mergeCell ref="AD339:AE339"/>
    <mergeCell ref="AF339:AG339"/>
    <mergeCell ref="AH339:AI339"/>
    <mergeCell ref="AJ339:AK339"/>
    <mergeCell ref="AL339:AM339"/>
    <mergeCell ref="AN339:AO339"/>
    <mergeCell ref="AP339:AQ339"/>
    <mergeCell ref="AR339:AS339"/>
    <mergeCell ref="AT339:AU339"/>
    <mergeCell ref="AV339:AW339"/>
    <mergeCell ref="AX339:AY339"/>
    <mergeCell ref="AZ339:BA339"/>
    <mergeCell ref="BB339:BC339"/>
    <mergeCell ref="BD339:BE339"/>
    <mergeCell ref="BF339:BG339"/>
    <mergeCell ref="BH339:BI339"/>
    <mergeCell ref="BJ339:BK339"/>
    <mergeCell ref="BL339:BM339"/>
    <mergeCell ref="BN339:BO339"/>
    <mergeCell ref="BP339:BQ339"/>
    <mergeCell ref="BR339:BS339"/>
    <mergeCell ref="BT339:BU339"/>
    <mergeCell ref="BV339:BW339"/>
    <mergeCell ref="BX339:BY339"/>
    <mergeCell ref="BZ339:CA339"/>
    <mergeCell ref="CB339:CC339"/>
    <mergeCell ref="CD339:CE339"/>
    <mergeCell ref="CF339:CG339"/>
    <mergeCell ref="CH339:CI339"/>
    <mergeCell ref="CJ339:CK339"/>
    <mergeCell ref="CL339:CM339"/>
    <mergeCell ref="BZ340:CA340"/>
    <mergeCell ref="CB340:CC340"/>
    <mergeCell ref="CD340:CE340"/>
    <mergeCell ref="CF340:CG340"/>
    <mergeCell ref="CH340:CI340"/>
    <mergeCell ref="CJ340:CK340"/>
    <mergeCell ref="CL340:CM340"/>
    <mergeCell ref="CN340:CO340"/>
    <mergeCell ref="CP340:CQ340"/>
    <mergeCell ref="CR340:CS340"/>
    <mergeCell ref="CT340:CU340"/>
    <mergeCell ref="CV340:CW340"/>
    <mergeCell ref="CX340:CY340"/>
    <mergeCell ref="CZ340:DA340"/>
    <mergeCell ref="DB340:DC340"/>
    <mergeCell ref="CD341:CE341"/>
    <mergeCell ref="CF341:CG341"/>
    <mergeCell ref="CH341:CI341"/>
    <mergeCell ref="CJ341:CK341"/>
    <mergeCell ref="CL341:CM341"/>
    <mergeCell ref="CN341:CO341"/>
    <mergeCell ref="CP341:CQ341"/>
    <mergeCell ref="CR341:CS341"/>
    <mergeCell ref="A342:A349"/>
    <mergeCell ref="B342:B349"/>
    <mergeCell ref="C342:C349"/>
    <mergeCell ref="D342:D349"/>
    <mergeCell ref="E342:E349"/>
    <mergeCell ref="F342:F349"/>
    <mergeCell ref="G342:G349"/>
    <mergeCell ref="I342:I349"/>
    <mergeCell ref="J342:J349"/>
    <mergeCell ref="BF342:BG342"/>
    <mergeCell ref="BH342:BI342"/>
    <mergeCell ref="BJ342:BK342"/>
    <mergeCell ref="BL342:BM342"/>
    <mergeCell ref="BN342:BO342"/>
    <mergeCell ref="BP342:BQ342"/>
    <mergeCell ref="BR342:BS342"/>
    <mergeCell ref="BT342:BU342"/>
    <mergeCell ref="BV342:BW342"/>
    <mergeCell ref="BX342:BY342"/>
    <mergeCell ref="BZ342:CA342"/>
    <mergeCell ref="CB342:CC342"/>
    <mergeCell ref="CD342:CE342"/>
    <mergeCell ref="CF342:CG342"/>
    <mergeCell ref="CH342:CI342"/>
    <mergeCell ref="CJ342:CK342"/>
    <mergeCell ref="CL342:CM342"/>
    <mergeCell ref="CN342:CO342"/>
    <mergeCell ref="CP342:CQ342"/>
    <mergeCell ref="CR342:CS342"/>
    <mergeCell ref="CT342:CU342"/>
    <mergeCell ref="CV342:CW342"/>
    <mergeCell ref="CX342:CY342"/>
    <mergeCell ref="CZ342:DA342"/>
    <mergeCell ref="L343:M343"/>
    <mergeCell ref="N343:O343"/>
    <mergeCell ref="P343:Q343"/>
    <mergeCell ref="R343:S343"/>
    <mergeCell ref="T343:U343"/>
    <mergeCell ref="V343:W343"/>
    <mergeCell ref="X343:Y343"/>
    <mergeCell ref="Z343:AA343"/>
    <mergeCell ref="AB343:AC343"/>
    <mergeCell ref="AD343:AE343"/>
    <mergeCell ref="AF343:AG343"/>
    <mergeCell ref="AH343:AI343"/>
    <mergeCell ref="AJ343:AK343"/>
    <mergeCell ref="AL343:AM343"/>
    <mergeCell ref="AN343:AO343"/>
    <mergeCell ref="AP343:AQ343"/>
    <mergeCell ref="AR343:AS343"/>
    <mergeCell ref="AT343:AU343"/>
    <mergeCell ref="AV343:AW343"/>
    <mergeCell ref="AX343:AY343"/>
    <mergeCell ref="AZ343:BA343"/>
    <mergeCell ref="BB343:BC343"/>
    <mergeCell ref="BD343:BE343"/>
    <mergeCell ref="BF343:BG343"/>
    <mergeCell ref="BH343:BI343"/>
    <mergeCell ref="BJ343:BK343"/>
    <mergeCell ref="BL343:BM343"/>
    <mergeCell ref="BN343:BO343"/>
    <mergeCell ref="BP343:BQ343"/>
    <mergeCell ref="BR343:BS343"/>
    <mergeCell ref="BT343:BU343"/>
    <mergeCell ref="BV343:BW343"/>
    <mergeCell ref="BX343:BY343"/>
    <mergeCell ref="BZ343:CA343"/>
    <mergeCell ref="CB343:CC343"/>
    <mergeCell ref="CD343:CE343"/>
    <mergeCell ref="CF343:CG343"/>
    <mergeCell ref="CH343:CI343"/>
    <mergeCell ref="CJ343:CK343"/>
    <mergeCell ref="CL343:CM343"/>
    <mergeCell ref="CN343:CO343"/>
    <mergeCell ref="CP343:CQ343"/>
    <mergeCell ref="CR343:CS343"/>
    <mergeCell ref="CT343:CU343"/>
    <mergeCell ref="CV343:CW343"/>
    <mergeCell ref="CX343:CY343"/>
    <mergeCell ref="CZ343:DA343"/>
    <mergeCell ref="BR344:BS344"/>
    <mergeCell ref="BT344:BU344"/>
    <mergeCell ref="BV344:BW344"/>
    <mergeCell ref="BX344:BY344"/>
    <mergeCell ref="BZ344:CA344"/>
    <mergeCell ref="CB344:CC344"/>
    <mergeCell ref="CD344:CE344"/>
    <mergeCell ref="CF344:CG344"/>
    <mergeCell ref="CH344:CI344"/>
    <mergeCell ref="CJ344:CK344"/>
    <mergeCell ref="CL344:CM344"/>
    <mergeCell ref="CN344:CO344"/>
    <mergeCell ref="CP344:CQ344"/>
    <mergeCell ref="CR344:CS344"/>
    <mergeCell ref="CT344:CU344"/>
    <mergeCell ref="CV344:CW344"/>
    <mergeCell ref="CX344:CY344"/>
    <mergeCell ref="CZ344:DA344"/>
    <mergeCell ref="DB344:DC344"/>
    <mergeCell ref="BF345:BG345"/>
    <mergeCell ref="BH345:BI345"/>
    <mergeCell ref="BJ345:BK345"/>
    <mergeCell ref="BL345:BM345"/>
    <mergeCell ref="BN345:BO345"/>
    <mergeCell ref="BP345:BQ345"/>
    <mergeCell ref="BR345:BS345"/>
    <mergeCell ref="BT345:BU345"/>
    <mergeCell ref="BV345:BW345"/>
    <mergeCell ref="BX345:BY345"/>
    <mergeCell ref="BZ345:CA345"/>
    <mergeCell ref="CB345:CC345"/>
    <mergeCell ref="CD345:CE345"/>
    <mergeCell ref="CF345:CG345"/>
    <mergeCell ref="CH345:CI345"/>
    <mergeCell ref="CJ345:CK345"/>
    <mergeCell ref="CL345:CM345"/>
    <mergeCell ref="CN345:CO345"/>
    <mergeCell ref="CP345:CQ345"/>
    <mergeCell ref="CR345:CS345"/>
    <mergeCell ref="CT345:CU345"/>
    <mergeCell ref="CV345:CW345"/>
    <mergeCell ref="CX345:CY345"/>
    <mergeCell ref="CZ345:DA345"/>
    <mergeCell ref="DB345:DC345"/>
    <mergeCell ref="BP344:BQ344"/>
    <mergeCell ref="BN344:BO344"/>
    <mergeCell ref="BL344:BM344"/>
    <mergeCell ref="BJ344:BK344"/>
    <mergeCell ref="BH344:BI344"/>
    <mergeCell ref="BF344:BG344"/>
    <mergeCell ref="N347:O347"/>
    <mergeCell ref="P347:Q347"/>
    <mergeCell ref="R347:S347"/>
    <mergeCell ref="T347:U347"/>
    <mergeCell ref="V347:W347"/>
    <mergeCell ref="X347:Y347"/>
    <mergeCell ref="Z347:AA347"/>
    <mergeCell ref="AB347:AC347"/>
    <mergeCell ref="AD347:AE347"/>
    <mergeCell ref="AF347:AG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N347:BO347"/>
    <mergeCell ref="BP347:BQ347"/>
    <mergeCell ref="BR347:BS347"/>
    <mergeCell ref="BT347:BU347"/>
    <mergeCell ref="BV347:BW347"/>
    <mergeCell ref="BX347:BY347"/>
    <mergeCell ref="AT346:AU346"/>
    <mergeCell ref="AV346:AW346"/>
    <mergeCell ref="AX346:AY346"/>
    <mergeCell ref="AZ346:BA346"/>
    <mergeCell ref="BB346:BC346"/>
    <mergeCell ref="BD346:BE346"/>
    <mergeCell ref="BF346:BG346"/>
    <mergeCell ref="BH346:BI346"/>
    <mergeCell ref="BJ346:BK346"/>
    <mergeCell ref="BL346:BM346"/>
    <mergeCell ref="BN346:BO346"/>
    <mergeCell ref="BP346:BQ346"/>
    <mergeCell ref="BR346:BS346"/>
    <mergeCell ref="BT346:BU346"/>
    <mergeCell ref="BV346:BW346"/>
    <mergeCell ref="BX346:BY346"/>
    <mergeCell ref="CB348:CC348"/>
    <mergeCell ref="CD348:CE348"/>
    <mergeCell ref="CF348:CG348"/>
    <mergeCell ref="CH348:CI348"/>
    <mergeCell ref="CJ348:CK348"/>
    <mergeCell ref="CL348:CM348"/>
    <mergeCell ref="CN348:CO348"/>
    <mergeCell ref="CL346:CM346"/>
    <mergeCell ref="CN346:CO346"/>
    <mergeCell ref="CP346:CQ346"/>
    <mergeCell ref="CR346:CS346"/>
    <mergeCell ref="CT346:CU346"/>
    <mergeCell ref="CV346:CW346"/>
    <mergeCell ref="CX346:CY346"/>
    <mergeCell ref="CZ346:DA346"/>
    <mergeCell ref="DB346:DC346"/>
    <mergeCell ref="BZ347:CA347"/>
    <mergeCell ref="CB347:CC347"/>
    <mergeCell ref="CD347:CE347"/>
    <mergeCell ref="CF347:CG347"/>
    <mergeCell ref="CH347:CI347"/>
    <mergeCell ref="CJ347:CK347"/>
    <mergeCell ref="CL347:CM347"/>
    <mergeCell ref="CN347:CO347"/>
    <mergeCell ref="CP347:CQ347"/>
    <mergeCell ref="CR347:CS347"/>
    <mergeCell ref="CT347:CU347"/>
    <mergeCell ref="CV347:CW347"/>
    <mergeCell ref="CX347:CY347"/>
    <mergeCell ref="CZ347:DA347"/>
    <mergeCell ref="DB347:DC347"/>
    <mergeCell ref="CP348:CQ348"/>
    <mergeCell ref="CR348:CS348"/>
    <mergeCell ref="CT348:CU348"/>
    <mergeCell ref="CV348:CW348"/>
    <mergeCell ref="CX348:CY348"/>
    <mergeCell ref="CZ348:DA348"/>
    <mergeCell ref="DB348:DC348"/>
    <mergeCell ref="BZ346:CA346"/>
    <mergeCell ref="CB346:CC346"/>
    <mergeCell ref="CD346:CE346"/>
    <mergeCell ref="CF346:CG346"/>
    <mergeCell ref="CH346:CI346"/>
    <mergeCell ref="CJ346:CK346"/>
    <mergeCell ref="AT349:AU349"/>
    <mergeCell ref="AV349:AW349"/>
    <mergeCell ref="AX349:AY349"/>
    <mergeCell ref="AZ349:BA349"/>
    <mergeCell ref="BB349:BC349"/>
    <mergeCell ref="BD349:BE349"/>
    <mergeCell ref="BF349:BG349"/>
    <mergeCell ref="BH349:BI349"/>
    <mergeCell ref="BJ349:BK349"/>
    <mergeCell ref="BL349:BM349"/>
    <mergeCell ref="BN349:BO349"/>
    <mergeCell ref="BP349:BQ349"/>
    <mergeCell ref="BR349:BS349"/>
    <mergeCell ref="BT349:BU349"/>
    <mergeCell ref="BV349:BW349"/>
    <mergeCell ref="BX349:BY349"/>
    <mergeCell ref="AT348:AU348"/>
    <mergeCell ref="AV348:AW348"/>
    <mergeCell ref="AX348:AY348"/>
    <mergeCell ref="AZ348:BA348"/>
    <mergeCell ref="BB348:BC348"/>
    <mergeCell ref="BD348:BE348"/>
    <mergeCell ref="BF348:BG348"/>
    <mergeCell ref="BH348:BI348"/>
    <mergeCell ref="BJ348:BK348"/>
    <mergeCell ref="BL348:BM348"/>
    <mergeCell ref="BN348:BO348"/>
    <mergeCell ref="BP348:BQ348"/>
    <mergeCell ref="BR348:BS348"/>
    <mergeCell ref="BT348:BU348"/>
    <mergeCell ref="BV348:BW348"/>
    <mergeCell ref="BX348:BY348"/>
    <mergeCell ref="BZ349:CA349"/>
    <mergeCell ref="BZ348:CA348"/>
    <mergeCell ref="CB349:CC349"/>
    <mergeCell ref="CD349:CE349"/>
    <mergeCell ref="CF349:CG349"/>
    <mergeCell ref="CH349:CI349"/>
    <mergeCell ref="CJ349:CK349"/>
    <mergeCell ref="CL349:CM349"/>
    <mergeCell ref="CN349:CO349"/>
    <mergeCell ref="CP349:CQ349"/>
    <mergeCell ref="CR349:CS349"/>
    <mergeCell ref="CT349:CU349"/>
    <mergeCell ref="CV349:CW349"/>
    <mergeCell ref="CX349:CY349"/>
    <mergeCell ref="CZ349:DA349"/>
    <mergeCell ref="DB349:DC349"/>
    <mergeCell ref="CD350:CE350"/>
    <mergeCell ref="CF350:CG350"/>
    <mergeCell ref="CH350:CI350"/>
    <mergeCell ref="CJ350:CK350"/>
    <mergeCell ref="CL350:CM350"/>
    <mergeCell ref="CN350:CO350"/>
    <mergeCell ref="CP350:CQ350"/>
    <mergeCell ref="CR350:CS350"/>
    <mergeCell ref="A351:A358"/>
    <mergeCell ref="B351:B358"/>
    <mergeCell ref="C351:C358"/>
    <mergeCell ref="D351:D358"/>
    <mergeCell ref="E351:E358"/>
    <mergeCell ref="F351:F358"/>
    <mergeCell ref="G351:G358"/>
    <mergeCell ref="I351:I358"/>
    <mergeCell ref="J351:J358"/>
    <mergeCell ref="AF352:AG352"/>
    <mergeCell ref="AH352:AI352"/>
    <mergeCell ref="AJ352:AK352"/>
    <mergeCell ref="AL352:AM352"/>
    <mergeCell ref="AN352:AO352"/>
    <mergeCell ref="AP352:AQ352"/>
    <mergeCell ref="AR352:AS352"/>
    <mergeCell ref="AT352:AU352"/>
    <mergeCell ref="AV352:AW352"/>
    <mergeCell ref="AX352:AY352"/>
    <mergeCell ref="AZ352:BA352"/>
    <mergeCell ref="BB352:BC352"/>
    <mergeCell ref="BD352:BE352"/>
    <mergeCell ref="BF352:BG352"/>
    <mergeCell ref="BH352:BI352"/>
    <mergeCell ref="BJ352:BK352"/>
    <mergeCell ref="BL352:BM352"/>
    <mergeCell ref="BN352:BO352"/>
    <mergeCell ref="BP352:BQ352"/>
    <mergeCell ref="BR352:BS352"/>
    <mergeCell ref="BT352:BU352"/>
    <mergeCell ref="BV352:BW352"/>
    <mergeCell ref="BX352:BY352"/>
    <mergeCell ref="CD353:CE353"/>
    <mergeCell ref="CF353:CG353"/>
    <mergeCell ref="CH353:CI353"/>
    <mergeCell ref="CJ353:CK353"/>
    <mergeCell ref="CL353:CM353"/>
    <mergeCell ref="CN353:CO353"/>
    <mergeCell ref="CP353:CQ353"/>
    <mergeCell ref="CR353:CS353"/>
    <mergeCell ref="CT353:CU353"/>
    <mergeCell ref="CV353:CW353"/>
    <mergeCell ref="P356:Q356"/>
    <mergeCell ref="BR351:BS351"/>
    <mergeCell ref="BT351:BU351"/>
    <mergeCell ref="BV351:BW351"/>
    <mergeCell ref="BX351:BY351"/>
    <mergeCell ref="BZ351:CA351"/>
    <mergeCell ref="CB351:CC351"/>
    <mergeCell ref="CD351:CE351"/>
    <mergeCell ref="CF351:CG351"/>
    <mergeCell ref="CH351:CI351"/>
    <mergeCell ref="CJ351:CK351"/>
    <mergeCell ref="CL351:CM351"/>
    <mergeCell ref="CN351:CO351"/>
    <mergeCell ref="CP351:CQ351"/>
    <mergeCell ref="CR351:CS351"/>
    <mergeCell ref="CT351:CU351"/>
    <mergeCell ref="CV351:CW351"/>
    <mergeCell ref="CX351:CY351"/>
    <mergeCell ref="CZ351:DA351"/>
    <mergeCell ref="BZ352:CA352"/>
    <mergeCell ref="CB352:CC352"/>
    <mergeCell ref="CD352:CE352"/>
    <mergeCell ref="CF352:CG352"/>
    <mergeCell ref="CH352:CI352"/>
    <mergeCell ref="CJ352:CK352"/>
    <mergeCell ref="CX352:CY352"/>
    <mergeCell ref="CL352:CM352"/>
    <mergeCell ref="CN352:CO352"/>
    <mergeCell ref="CP352:CQ352"/>
    <mergeCell ref="CR352:CS352"/>
    <mergeCell ref="CT352:CU352"/>
    <mergeCell ref="CV352:CW352"/>
    <mergeCell ref="CZ352:DA352"/>
    <mergeCell ref="AD352:AE352"/>
    <mergeCell ref="AB352:AC352"/>
    <mergeCell ref="Z352:AA352"/>
    <mergeCell ref="X352:Y352"/>
    <mergeCell ref="V352:W352"/>
    <mergeCell ref="T352:U352"/>
    <mergeCell ref="R352:S352"/>
    <mergeCell ref="P352:Q352"/>
    <mergeCell ref="P355:Q355"/>
    <mergeCell ref="AR351:AS351"/>
    <mergeCell ref="AP351:AQ351"/>
    <mergeCell ref="AN351:AO351"/>
    <mergeCell ref="AL351:AM351"/>
    <mergeCell ref="AJ351:AK351"/>
    <mergeCell ref="AH351:AI351"/>
    <mergeCell ref="AF351:AG351"/>
    <mergeCell ref="AD351:AE351"/>
    <mergeCell ref="AB351:AC351"/>
    <mergeCell ref="Z351:AA351"/>
    <mergeCell ref="X351:Y351"/>
    <mergeCell ref="V351:W351"/>
    <mergeCell ref="T351:U351"/>
    <mergeCell ref="R351:S351"/>
    <mergeCell ref="P351:Q351"/>
    <mergeCell ref="CB354:CC354"/>
    <mergeCell ref="CD354:CE354"/>
    <mergeCell ref="CF354:CG354"/>
    <mergeCell ref="CH354:CI354"/>
    <mergeCell ref="CJ354:CK354"/>
    <mergeCell ref="CL354:CM354"/>
    <mergeCell ref="CN354:CO354"/>
    <mergeCell ref="CP354:CQ354"/>
    <mergeCell ref="CR354:CS354"/>
    <mergeCell ref="CT354:CU354"/>
    <mergeCell ref="CV354:CW354"/>
    <mergeCell ref="CX354:CY354"/>
    <mergeCell ref="CZ354:DA354"/>
    <mergeCell ref="DB354:DC354"/>
    <mergeCell ref="BR355:BS355"/>
    <mergeCell ref="BT355:BU355"/>
    <mergeCell ref="BV355:BW355"/>
    <mergeCell ref="BX355:BY355"/>
    <mergeCell ref="BZ355:CA355"/>
    <mergeCell ref="CB355:CC355"/>
    <mergeCell ref="CD355:CE355"/>
    <mergeCell ref="CF355:CG355"/>
    <mergeCell ref="CH355:CI355"/>
    <mergeCell ref="L353:M353"/>
    <mergeCell ref="N353:O353"/>
    <mergeCell ref="CJ355:CK355"/>
    <mergeCell ref="CL355:CM355"/>
    <mergeCell ref="CN355:CO355"/>
    <mergeCell ref="CP355:CQ355"/>
    <mergeCell ref="CR355:CS355"/>
    <mergeCell ref="CT355:CU355"/>
    <mergeCell ref="CV355:CW355"/>
    <mergeCell ref="CX355:CY355"/>
    <mergeCell ref="CZ355:DA355"/>
    <mergeCell ref="DB355:DC355"/>
    <mergeCell ref="L354:M354"/>
    <mergeCell ref="BF354:BG354"/>
    <mergeCell ref="BH354:BI354"/>
    <mergeCell ref="BJ354:BK354"/>
    <mergeCell ref="BL354:BM354"/>
    <mergeCell ref="BN354:BO354"/>
    <mergeCell ref="BP354:BQ354"/>
    <mergeCell ref="BR354:BS354"/>
    <mergeCell ref="BT354:BU354"/>
    <mergeCell ref="BV354:BW354"/>
    <mergeCell ref="BX354:BY354"/>
    <mergeCell ref="CX353:CY353"/>
    <mergeCell ref="CZ353:DA353"/>
    <mergeCell ref="DB353:DC353"/>
    <mergeCell ref="BR353:BS353"/>
    <mergeCell ref="BT353:BU353"/>
    <mergeCell ref="BV353:BW353"/>
    <mergeCell ref="BX353:BY353"/>
    <mergeCell ref="BZ353:CA353"/>
    <mergeCell ref="CB353:CC353"/>
    <mergeCell ref="AR355:AS355"/>
    <mergeCell ref="AP355:AQ355"/>
    <mergeCell ref="AN355:AO355"/>
    <mergeCell ref="AL355:AM355"/>
    <mergeCell ref="AJ355:AK355"/>
    <mergeCell ref="AH355:AI355"/>
    <mergeCell ref="AF355:AG355"/>
    <mergeCell ref="L355:M355"/>
    <mergeCell ref="N355:O355"/>
    <mergeCell ref="R356:S356"/>
    <mergeCell ref="T356:U356"/>
    <mergeCell ref="V356:W356"/>
    <mergeCell ref="X356:Y356"/>
    <mergeCell ref="Z356:AA356"/>
    <mergeCell ref="AB356:AC356"/>
    <mergeCell ref="AD356:AE356"/>
    <mergeCell ref="AF356:AG356"/>
    <mergeCell ref="AH356:AI356"/>
    <mergeCell ref="AJ356:AK356"/>
    <mergeCell ref="AL356:AM356"/>
    <mergeCell ref="AN356:AO356"/>
    <mergeCell ref="AP356:AQ356"/>
    <mergeCell ref="AR356:AS356"/>
    <mergeCell ref="AT356:AU356"/>
    <mergeCell ref="AV356:AW356"/>
    <mergeCell ref="AX356:AY356"/>
    <mergeCell ref="AZ356:BA356"/>
    <mergeCell ref="BB356:BC356"/>
    <mergeCell ref="BD356:BE356"/>
    <mergeCell ref="BF356:BG356"/>
    <mergeCell ref="BH356:BI356"/>
    <mergeCell ref="BJ356:BK356"/>
    <mergeCell ref="BL356:BM356"/>
    <mergeCell ref="BN356:BO356"/>
    <mergeCell ref="BP356:BQ356"/>
    <mergeCell ref="BR356:BS356"/>
    <mergeCell ref="BT356:BU356"/>
    <mergeCell ref="BV356:BW356"/>
    <mergeCell ref="BX356:BY356"/>
    <mergeCell ref="BZ354:CA354"/>
    <mergeCell ref="Z355:AA355"/>
    <mergeCell ref="X355:Y355"/>
    <mergeCell ref="V355:W355"/>
    <mergeCell ref="T355:U355"/>
    <mergeCell ref="R355:S355"/>
    <mergeCell ref="AD355:AE355"/>
    <mergeCell ref="AB355:AC355"/>
    <mergeCell ref="BZ356:CA356"/>
    <mergeCell ref="CB356:CC356"/>
    <mergeCell ref="CD356:CE356"/>
    <mergeCell ref="CF356:CG356"/>
    <mergeCell ref="CH356:CI356"/>
    <mergeCell ref="CJ356:CK356"/>
    <mergeCell ref="CL356:CM356"/>
    <mergeCell ref="CN356:CO356"/>
    <mergeCell ref="CP356:CQ356"/>
    <mergeCell ref="CR356:CS356"/>
    <mergeCell ref="CT356:CU356"/>
    <mergeCell ref="CV356:CW356"/>
    <mergeCell ref="CX356:CY356"/>
    <mergeCell ref="CZ356:DA356"/>
    <mergeCell ref="DB356:DC356"/>
    <mergeCell ref="L357:M357"/>
    <mergeCell ref="N357:O357"/>
    <mergeCell ref="P357:Q357"/>
    <mergeCell ref="R357:S357"/>
    <mergeCell ref="T357:U357"/>
    <mergeCell ref="V357:W357"/>
    <mergeCell ref="X357:Y357"/>
    <mergeCell ref="Z357:AA357"/>
    <mergeCell ref="AB357:AC357"/>
    <mergeCell ref="AD357:AE357"/>
    <mergeCell ref="AF357:AG357"/>
    <mergeCell ref="AH357:AI357"/>
    <mergeCell ref="AJ357:AK357"/>
    <mergeCell ref="AL357:AM357"/>
    <mergeCell ref="AN357:AO357"/>
    <mergeCell ref="AP357:AQ357"/>
    <mergeCell ref="AR357:AS357"/>
    <mergeCell ref="AT357:AU357"/>
    <mergeCell ref="AV357:AW357"/>
    <mergeCell ref="AX357:AY357"/>
    <mergeCell ref="AZ357:BA357"/>
    <mergeCell ref="BB357:BC357"/>
    <mergeCell ref="BD357:BE357"/>
    <mergeCell ref="BF357:BG357"/>
    <mergeCell ref="BH357:BI357"/>
    <mergeCell ref="BJ357:BK357"/>
    <mergeCell ref="BL357:BM357"/>
    <mergeCell ref="BN357:BO357"/>
    <mergeCell ref="BP357:BQ357"/>
    <mergeCell ref="BR357:BS357"/>
    <mergeCell ref="BT357:BU357"/>
    <mergeCell ref="BV357:BW357"/>
    <mergeCell ref="BX357:BY357"/>
    <mergeCell ref="BZ357:CA357"/>
    <mergeCell ref="CB357:CC357"/>
    <mergeCell ref="CD357:CE357"/>
    <mergeCell ref="CF357:CG357"/>
    <mergeCell ref="CH357:CI357"/>
    <mergeCell ref="CJ357:CK357"/>
    <mergeCell ref="CL357:CM357"/>
    <mergeCell ref="CN357:CO357"/>
    <mergeCell ref="CP357:CQ357"/>
    <mergeCell ref="CR357:CS357"/>
    <mergeCell ref="CT357:CU357"/>
    <mergeCell ref="CV357:CW357"/>
    <mergeCell ref="CX357:CY357"/>
    <mergeCell ref="CZ357:DA357"/>
    <mergeCell ref="DB357:DC357"/>
    <mergeCell ref="L356:M356"/>
    <mergeCell ref="N356:O356"/>
    <mergeCell ref="A360:A367"/>
    <mergeCell ref="B360:B367"/>
    <mergeCell ref="C360:C367"/>
    <mergeCell ref="D360:D367"/>
    <mergeCell ref="E360:E367"/>
    <mergeCell ref="F360:F367"/>
    <mergeCell ref="G360:G367"/>
    <mergeCell ref="I360:I367"/>
    <mergeCell ref="J360:J367"/>
    <mergeCell ref="BF360:BG360"/>
    <mergeCell ref="BH360:BI360"/>
    <mergeCell ref="BJ360:BK360"/>
    <mergeCell ref="BL360:BM360"/>
    <mergeCell ref="BN360:BO360"/>
    <mergeCell ref="BP360:BQ360"/>
    <mergeCell ref="BR360:BS360"/>
    <mergeCell ref="BT360:BU360"/>
    <mergeCell ref="BV360:BW360"/>
    <mergeCell ref="BX360:BY360"/>
    <mergeCell ref="BZ360:CA360"/>
    <mergeCell ref="CB360:CC360"/>
    <mergeCell ref="CD360:CE360"/>
    <mergeCell ref="CF360:CG360"/>
    <mergeCell ref="CH360:CI360"/>
    <mergeCell ref="CJ360:CK360"/>
    <mergeCell ref="CL360:CM360"/>
    <mergeCell ref="CN360:CO360"/>
    <mergeCell ref="CP360:CQ360"/>
    <mergeCell ref="CR360:CS360"/>
    <mergeCell ref="CT360:CU360"/>
    <mergeCell ref="CV360:CW360"/>
    <mergeCell ref="CX360:CY360"/>
    <mergeCell ref="CZ360:DA360"/>
    <mergeCell ref="L361:M361"/>
    <mergeCell ref="N361:O361"/>
    <mergeCell ref="P361:Q361"/>
    <mergeCell ref="R361:S361"/>
    <mergeCell ref="T361:U361"/>
    <mergeCell ref="V361:W361"/>
    <mergeCell ref="X361:Y361"/>
    <mergeCell ref="Z361:AA361"/>
    <mergeCell ref="AB361:AC361"/>
    <mergeCell ref="AD361:AE361"/>
    <mergeCell ref="AF361:AG361"/>
    <mergeCell ref="AH361:AI361"/>
    <mergeCell ref="AX360:AY360"/>
    <mergeCell ref="AV360:AW360"/>
    <mergeCell ref="AT360:AU360"/>
    <mergeCell ref="L362:M362"/>
    <mergeCell ref="L365:M365"/>
    <mergeCell ref="Z366:AA366"/>
    <mergeCell ref="X366:Y366"/>
    <mergeCell ref="V366:W366"/>
    <mergeCell ref="T366:U366"/>
    <mergeCell ref="R366:S366"/>
    <mergeCell ref="P366:Q366"/>
    <mergeCell ref="N366:O366"/>
    <mergeCell ref="L366:M366"/>
    <mergeCell ref="AR363:AS363"/>
    <mergeCell ref="AP363:AQ363"/>
    <mergeCell ref="AN363:AO363"/>
    <mergeCell ref="AL363:AM363"/>
    <mergeCell ref="AJ363:AK363"/>
    <mergeCell ref="AH363:AI363"/>
    <mergeCell ref="CN363:CO363"/>
    <mergeCell ref="CP363:CQ363"/>
    <mergeCell ref="CR363:CS363"/>
    <mergeCell ref="CT363:CU363"/>
    <mergeCell ref="CV363:CW363"/>
    <mergeCell ref="CX363:CY363"/>
    <mergeCell ref="CZ363:DA363"/>
    <mergeCell ref="DB363:DC363"/>
    <mergeCell ref="BF361:BG361"/>
    <mergeCell ref="BH361:BI361"/>
    <mergeCell ref="BJ361:BK361"/>
    <mergeCell ref="BL361:BM361"/>
    <mergeCell ref="BN361:BO361"/>
    <mergeCell ref="BP361:BQ361"/>
    <mergeCell ref="BR361:BS361"/>
    <mergeCell ref="BT361:BU361"/>
    <mergeCell ref="BV361:BW361"/>
    <mergeCell ref="BX361:BY361"/>
    <mergeCell ref="BZ361:CA361"/>
    <mergeCell ref="CB361:CC361"/>
    <mergeCell ref="CD361:CE361"/>
    <mergeCell ref="CF361:CG361"/>
    <mergeCell ref="CH361:CI361"/>
    <mergeCell ref="CJ361:CK361"/>
    <mergeCell ref="CL361:CM361"/>
    <mergeCell ref="CN361:CO361"/>
    <mergeCell ref="CJ358:CK358"/>
    <mergeCell ref="CL358:CM358"/>
    <mergeCell ref="CN358:CO358"/>
    <mergeCell ref="CP358:CQ358"/>
    <mergeCell ref="CR358:CS358"/>
    <mergeCell ref="CT358:CU358"/>
    <mergeCell ref="CV358:CW358"/>
    <mergeCell ref="CX358:CY358"/>
    <mergeCell ref="CZ358:DA358"/>
    <mergeCell ref="DB358:DC358"/>
    <mergeCell ref="CD359:CE359"/>
    <mergeCell ref="CF359:CG359"/>
    <mergeCell ref="CH359:CI359"/>
    <mergeCell ref="CJ359:CK359"/>
    <mergeCell ref="CL359:CM359"/>
    <mergeCell ref="CN359:CO359"/>
    <mergeCell ref="CP359:CQ359"/>
    <mergeCell ref="CR359:CS359"/>
    <mergeCell ref="DB360:DC360"/>
    <mergeCell ref="BR358:BS358"/>
    <mergeCell ref="BT358:BU358"/>
    <mergeCell ref="BV358:BW358"/>
    <mergeCell ref="BX358:BY358"/>
    <mergeCell ref="BZ358:CA358"/>
    <mergeCell ref="CB358:CC358"/>
    <mergeCell ref="CD358:CE358"/>
    <mergeCell ref="CF358:CG358"/>
    <mergeCell ref="CH358:CI358"/>
    <mergeCell ref="BF358:BG358"/>
    <mergeCell ref="BX365:BY365"/>
    <mergeCell ref="CX361:CY361"/>
    <mergeCell ref="AJ361:AK361"/>
    <mergeCell ref="AL361:AM361"/>
    <mergeCell ref="AN361:AO361"/>
    <mergeCell ref="AP361:AQ361"/>
    <mergeCell ref="AR361:AS361"/>
    <mergeCell ref="AT361:AU361"/>
    <mergeCell ref="AV361:AW361"/>
    <mergeCell ref="AX361:AY361"/>
    <mergeCell ref="AZ361:BA361"/>
    <mergeCell ref="BB361:BC361"/>
    <mergeCell ref="BD361:BE361"/>
    <mergeCell ref="CP361:CQ361"/>
    <mergeCell ref="CR361:CS361"/>
    <mergeCell ref="CT361:CU361"/>
    <mergeCell ref="CV361:CW361"/>
    <mergeCell ref="AR362:AS362"/>
    <mergeCell ref="AP362:AQ362"/>
    <mergeCell ref="AN362:AO362"/>
    <mergeCell ref="AL362:AM362"/>
    <mergeCell ref="AJ362:AK362"/>
    <mergeCell ref="AH362:AI362"/>
    <mergeCell ref="AF362:AG362"/>
    <mergeCell ref="AD362:AE362"/>
    <mergeCell ref="AB362:AC362"/>
    <mergeCell ref="CZ361:DA361"/>
    <mergeCell ref="DB361:DC361"/>
    <mergeCell ref="BR362:BS362"/>
    <mergeCell ref="BT362:BU362"/>
    <mergeCell ref="BV362:BW362"/>
    <mergeCell ref="BX362:BY362"/>
    <mergeCell ref="BZ362:CA362"/>
    <mergeCell ref="CB362:CC362"/>
    <mergeCell ref="CD362:CE362"/>
    <mergeCell ref="CF362:CG362"/>
    <mergeCell ref="CH362:CI362"/>
    <mergeCell ref="CJ362:CK362"/>
    <mergeCell ref="CL362:CM362"/>
    <mergeCell ref="CN362:CO362"/>
    <mergeCell ref="CP362:CQ362"/>
    <mergeCell ref="CR362:CS362"/>
    <mergeCell ref="CT362:CU362"/>
    <mergeCell ref="CV362:CW362"/>
    <mergeCell ref="CX362:CY362"/>
    <mergeCell ref="CZ362:DA362"/>
    <mergeCell ref="DB362:DC362"/>
    <mergeCell ref="BF363:BG363"/>
    <mergeCell ref="BH363:BI363"/>
    <mergeCell ref="BJ363:BK363"/>
    <mergeCell ref="BL363:BM363"/>
    <mergeCell ref="BN363:BO363"/>
    <mergeCell ref="BP363:BQ363"/>
    <mergeCell ref="BR363:BS363"/>
    <mergeCell ref="BT363:BU363"/>
    <mergeCell ref="BV363:BW363"/>
    <mergeCell ref="BX363:BY363"/>
    <mergeCell ref="BZ363:CA363"/>
    <mergeCell ref="CB363:CC363"/>
    <mergeCell ref="CD363:CE363"/>
    <mergeCell ref="CF363:CG363"/>
    <mergeCell ref="CH363:CI363"/>
    <mergeCell ref="CJ363:CK363"/>
    <mergeCell ref="CL363:CM363"/>
    <mergeCell ref="AR366:AS366"/>
    <mergeCell ref="AP366:AQ366"/>
    <mergeCell ref="AN366:AO366"/>
    <mergeCell ref="AL366:AM366"/>
    <mergeCell ref="AJ366:AK366"/>
    <mergeCell ref="AH366:AI366"/>
    <mergeCell ref="AF366:AG366"/>
    <mergeCell ref="AD366:AE366"/>
    <mergeCell ref="AB366:AC366"/>
    <mergeCell ref="CB366:CC366"/>
    <mergeCell ref="CD366:CE366"/>
    <mergeCell ref="CF366:CG366"/>
    <mergeCell ref="CH366:CI366"/>
    <mergeCell ref="CJ366:CK366"/>
    <mergeCell ref="CL366:CM366"/>
    <mergeCell ref="CN366:CO366"/>
    <mergeCell ref="CL364:CM364"/>
    <mergeCell ref="CN364:CO364"/>
    <mergeCell ref="CP364:CQ364"/>
    <mergeCell ref="CR364:CS364"/>
    <mergeCell ref="CT364:CU364"/>
    <mergeCell ref="CV364:CW364"/>
    <mergeCell ref="CX364:CY364"/>
    <mergeCell ref="CZ364:DA364"/>
    <mergeCell ref="DB364:DC364"/>
    <mergeCell ref="BZ365:CA365"/>
    <mergeCell ref="CB365:CC365"/>
    <mergeCell ref="CD365:CE365"/>
    <mergeCell ref="CF365:CG365"/>
    <mergeCell ref="CH365:CI365"/>
    <mergeCell ref="CJ365:CK365"/>
    <mergeCell ref="CL365:CM365"/>
    <mergeCell ref="CN365:CO365"/>
    <mergeCell ref="CP365:CQ365"/>
    <mergeCell ref="CR365:CS365"/>
    <mergeCell ref="CT365:CU365"/>
    <mergeCell ref="CV365:CW365"/>
    <mergeCell ref="CX365:CY365"/>
    <mergeCell ref="CZ365:DA365"/>
    <mergeCell ref="DB365:DC365"/>
    <mergeCell ref="CP366:CQ366"/>
    <mergeCell ref="CR366:CS366"/>
    <mergeCell ref="CT366:CU366"/>
    <mergeCell ref="CV366:CW366"/>
    <mergeCell ref="CX366:CY366"/>
    <mergeCell ref="CZ366:DA366"/>
    <mergeCell ref="DB366:DC366"/>
    <mergeCell ref="BR364:BS364"/>
    <mergeCell ref="BT364:BU364"/>
    <mergeCell ref="BV364:BW364"/>
    <mergeCell ref="BX364:BY364"/>
    <mergeCell ref="BZ364:CA364"/>
    <mergeCell ref="CB364:CC364"/>
    <mergeCell ref="CD364:CE364"/>
    <mergeCell ref="CF364:CG364"/>
    <mergeCell ref="CH364:CI364"/>
    <mergeCell ref="CJ364:CK364"/>
    <mergeCell ref="BJ365:BK365"/>
    <mergeCell ref="BL365:BM365"/>
    <mergeCell ref="BN365:BO365"/>
    <mergeCell ref="BP365:BQ365"/>
    <mergeCell ref="BR365:BS365"/>
    <mergeCell ref="BT365:BU365"/>
    <mergeCell ref="BV365:BW365"/>
    <mergeCell ref="BR367:BS367"/>
    <mergeCell ref="BT367:BU367"/>
    <mergeCell ref="BV367:BW367"/>
    <mergeCell ref="BX367:BY367"/>
    <mergeCell ref="AT366:AU366"/>
    <mergeCell ref="AV366:AW366"/>
    <mergeCell ref="AX366:AY366"/>
    <mergeCell ref="AZ366:BA366"/>
    <mergeCell ref="BB366:BC366"/>
    <mergeCell ref="BD366:BE366"/>
    <mergeCell ref="BF366:BG366"/>
    <mergeCell ref="BH366:BI366"/>
    <mergeCell ref="BJ366:BK366"/>
    <mergeCell ref="BL366:BM366"/>
    <mergeCell ref="BN366:BO366"/>
    <mergeCell ref="BP366:BQ366"/>
    <mergeCell ref="BR366:BS366"/>
    <mergeCell ref="BT366:BU366"/>
    <mergeCell ref="BV366:BW366"/>
    <mergeCell ref="BX366:BY366"/>
    <mergeCell ref="BZ367:CA367"/>
    <mergeCell ref="CB367:CC367"/>
    <mergeCell ref="CD367:CE367"/>
    <mergeCell ref="CF367:CG367"/>
    <mergeCell ref="CH367:CI367"/>
    <mergeCell ref="CJ367:CK367"/>
    <mergeCell ref="CL367:CM367"/>
    <mergeCell ref="CN367:CO367"/>
    <mergeCell ref="CP367:CQ367"/>
    <mergeCell ref="CR367:CS367"/>
    <mergeCell ref="CT367:CU367"/>
    <mergeCell ref="CV367:CW367"/>
    <mergeCell ref="CX367:CY367"/>
    <mergeCell ref="BZ366:CA366"/>
    <mergeCell ref="CZ367:DA367"/>
    <mergeCell ref="DB367:DC367"/>
    <mergeCell ref="CD368:CE368"/>
    <mergeCell ref="CF368:CG368"/>
    <mergeCell ref="CH368:CI368"/>
    <mergeCell ref="CJ368:CK368"/>
    <mergeCell ref="CL368:CM368"/>
    <mergeCell ref="CN368:CO368"/>
    <mergeCell ref="CP368:CQ368"/>
    <mergeCell ref="CR368:CS368"/>
    <mergeCell ref="A369:A376"/>
    <mergeCell ref="B369:B376"/>
    <mergeCell ref="C369:C376"/>
    <mergeCell ref="D369:D376"/>
    <mergeCell ref="E369:E376"/>
    <mergeCell ref="F369:F376"/>
    <mergeCell ref="G369:G376"/>
    <mergeCell ref="I369:I376"/>
    <mergeCell ref="J369:J376"/>
    <mergeCell ref="AF370:AG370"/>
    <mergeCell ref="AH370:AI370"/>
    <mergeCell ref="AJ370:AK370"/>
    <mergeCell ref="AL370:AM370"/>
    <mergeCell ref="AN370:AO370"/>
    <mergeCell ref="AP370:AQ370"/>
    <mergeCell ref="AR370:AS370"/>
    <mergeCell ref="AT370:AU370"/>
    <mergeCell ref="AV370:AW370"/>
    <mergeCell ref="AX370:AY370"/>
    <mergeCell ref="AZ370:BA370"/>
    <mergeCell ref="BB370:BC370"/>
    <mergeCell ref="BD370:BE370"/>
    <mergeCell ref="BF370:BG370"/>
    <mergeCell ref="BH370:BI370"/>
    <mergeCell ref="BJ370:BK370"/>
    <mergeCell ref="BL370:BM370"/>
    <mergeCell ref="BN370:BO370"/>
    <mergeCell ref="BP370:BQ370"/>
    <mergeCell ref="BR370:BS370"/>
    <mergeCell ref="BT370:BU370"/>
    <mergeCell ref="BV370:BW370"/>
    <mergeCell ref="BX370:BY370"/>
    <mergeCell ref="CD371:CE371"/>
    <mergeCell ref="CF371:CG371"/>
    <mergeCell ref="CH371:CI371"/>
    <mergeCell ref="CJ371:CK371"/>
    <mergeCell ref="CL371:CM371"/>
    <mergeCell ref="CN371:CO371"/>
    <mergeCell ref="CP371:CQ371"/>
    <mergeCell ref="CR371:CS371"/>
    <mergeCell ref="CT371:CU371"/>
    <mergeCell ref="CV371:CW371"/>
    <mergeCell ref="N370:O370"/>
    <mergeCell ref="L370:M370"/>
    <mergeCell ref="CX371:CY371"/>
    <mergeCell ref="CZ371:DA371"/>
    <mergeCell ref="DB371:DC371"/>
    <mergeCell ref="BR369:BS369"/>
    <mergeCell ref="BT369:BU369"/>
    <mergeCell ref="BV369:BW369"/>
    <mergeCell ref="BX369:BY369"/>
    <mergeCell ref="BZ369:CA369"/>
    <mergeCell ref="CB369:CC369"/>
    <mergeCell ref="CD369:CE369"/>
    <mergeCell ref="CF369:CG369"/>
    <mergeCell ref="CH369:CI369"/>
    <mergeCell ref="CJ369:CK369"/>
    <mergeCell ref="CL369:CM369"/>
    <mergeCell ref="CN369:CO369"/>
    <mergeCell ref="CP369:CQ369"/>
    <mergeCell ref="CR369:CS369"/>
    <mergeCell ref="CT369:CU369"/>
    <mergeCell ref="CV369:CW369"/>
    <mergeCell ref="CX369:CY369"/>
    <mergeCell ref="CZ369:DA369"/>
    <mergeCell ref="DB369:DC369"/>
    <mergeCell ref="BZ370:CA370"/>
    <mergeCell ref="CB370:CC370"/>
    <mergeCell ref="CD370:CE370"/>
    <mergeCell ref="CF370:CG370"/>
    <mergeCell ref="CH370:CI370"/>
    <mergeCell ref="CJ370:CK370"/>
    <mergeCell ref="CX370:CY370"/>
    <mergeCell ref="CL370:CM370"/>
    <mergeCell ref="CN370:CO370"/>
    <mergeCell ref="CP370:CQ370"/>
    <mergeCell ref="CR370:CS370"/>
    <mergeCell ref="CT370:CU370"/>
    <mergeCell ref="CV370:CW370"/>
    <mergeCell ref="CZ370:DA370"/>
    <mergeCell ref="DB370:DC370"/>
    <mergeCell ref="P371:Q371"/>
    <mergeCell ref="R371:S371"/>
    <mergeCell ref="T371:U371"/>
    <mergeCell ref="V371:W371"/>
    <mergeCell ref="X371:Y371"/>
    <mergeCell ref="Z371:AA371"/>
    <mergeCell ref="AB371:AC371"/>
    <mergeCell ref="AD371:AE371"/>
    <mergeCell ref="AF371:AG371"/>
    <mergeCell ref="AH371:AI371"/>
    <mergeCell ref="AJ371:AK371"/>
    <mergeCell ref="AL371:AM371"/>
    <mergeCell ref="AN371:AO371"/>
    <mergeCell ref="AP371:AQ371"/>
    <mergeCell ref="AR371:AS371"/>
    <mergeCell ref="AT371:AU371"/>
    <mergeCell ref="AV371:AW371"/>
    <mergeCell ref="AX371:AY371"/>
    <mergeCell ref="AZ371:BA371"/>
    <mergeCell ref="BB371:BC371"/>
    <mergeCell ref="BD371:BE371"/>
    <mergeCell ref="BF371:BG371"/>
    <mergeCell ref="BH371:BI371"/>
    <mergeCell ref="BJ371:BK371"/>
    <mergeCell ref="BL371:BM371"/>
    <mergeCell ref="BN371:BO371"/>
    <mergeCell ref="BP371:BQ371"/>
    <mergeCell ref="BR371:BS371"/>
    <mergeCell ref="BT371:BU371"/>
    <mergeCell ref="BV371:BW371"/>
    <mergeCell ref="BX371:BY371"/>
    <mergeCell ref="BZ371:CA371"/>
    <mergeCell ref="CB371:CC371"/>
    <mergeCell ref="BP369:BQ369"/>
    <mergeCell ref="BN369:BO369"/>
    <mergeCell ref="BL369:BM369"/>
    <mergeCell ref="BJ369:BK369"/>
    <mergeCell ref="BZ372:CA372"/>
    <mergeCell ref="CB372:CC372"/>
    <mergeCell ref="CD372:CE372"/>
    <mergeCell ref="CF372:CG372"/>
    <mergeCell ref="CH372:CI372"/>
    <mergeCell ref="CJ372:CK372"/>
    <mergeCell ref="CL372:CM372"/>
    <mergeCell ref="CN372:CO372"/>
    <mergeCell ref="CP372:CQ372"/>
    <mergeCell ref="CR372:CS372"/>
    <mergeCell ref="CT372:CU372"/>
    <mergeCell ref="CV372:CW372"/>
    <mergeCell ref="CX372:CY372"/>
    <mergeCell ref="CZ372:DA372"/>
    <mergeCell ref="DB372:DC372"/>
    <mergeCell ref="BR373:BS373"/>
    <mergeCell ref="BT373:BU373"/>
    <mergeCell ref="BV373:BW373"/>
    <mergeCell ref="BX373:BY373"/>
    <mergeCell ref="BZ373:CA373"/>
    <mergeCell ref="CB373:CC373"/>
    <mergeCell ref="CD373:CE373"/>
    <mergeCell ref="CF373:CG373"/>
    <mergeCell ref="CH373:CI373"/>
    <mergeCell ref="L371:M371"/>
    <mergeCell ref="N371:O371"/>
    <mergeCell ref="CJ373:CK373"/>
    <mergeCell ref="CL373:CM373"/>
    <mergeCell ref="CN373:CO373"/>
    <mergeCell ref="CP373:CQ373"/>
    <mergeCell ref="CR373:CS373"/>
    <mergeCell ref="CT373:CU373"/>
    <mergeCell ref="CV373:CW373"/>
    <mergeCell ref="CX373:CY373"/>
    <mergeCell ref="CZ373:DA373"/>
    <mergeCell ref="DB373:DC373"/>
    <mergeCell ref="L372:M372"/>
    <mergeCell ref="BF372:BG372"/>
    <mergeCell ref="BH372:BI372"/>
    <mergeCell ref="BJ372:BK372"/>
    <mergeCell ref="BL372:BM372"/>
    <mergeCell ref="BN372:BO372"/>
    <mergeCell ref="BP372:BQ372"/>
    <mergeCell ref="BR372:BS372"/>
    <mergeCell ref="BT372:BU372"/>
    <mergeCell ref="BV372:BW372"/>
    <mergeCell ref="BX372:BY372"/>
    <mergeCell ref="AB372:AC372"/>
    <mergeCell ref="Z372:AA372"/>
    <mergeCell ref="X372:Y372"/>
    <mergeCell ref="V372:W372"/>
    <mergeCell ref="T372:U372"/>
    <mergeCell ref="R372:S372"/>
    <mergeCell ref="P372:Q372"/>
    <mergeCell ref="N372:O372"/>
    <mergeCell ref="CN375:CO375"/>
    <mergeCell ref="CP375:CQ375"/>
    <mergeCell ref="CR375:CS375"/>
    <mergeCell ref="CT375:CU375"/>
    <mergeCell ref="CV375:CW375"/>
    <mergeCell ref="CX375:CY375"/>
    <mergeCell ref="CZ375:DA375"/>
    <mergeCell ref="DB375:DC375"/>
    <mergeCell ref="L374:M374"/>
    <mergeCell ref="N374:O374"/>
    <mergeCell ref="P374:Q374"/>
    <mergeCell ref="R374:S374"/>
    <mergeCell ref="T374:U374"/>
    <mergeCell ref="V374:W374"/>
    <mergeCell ref="X374:Y374"/>
    <mergeCell ref="Z374:AA374"/>
    <mergeCell ref="AB374:AC374"/>
    <mergeCell ref="AD374:AE374"/>
    <mergeCell ref="AF374:AG374"/>
    <mergeCell ref="AH374:AI374"/>
    <mergeCell ref="AJ374:AK374"/>
    <mergeCell ref="AL374:AM374"/>
    <mergeCell ref="AN374:AO374"/>
    <mergeCell ref="AP374:AQ374"/>
    <mergeCell ref="AR374:AS374"/>
    <mergeCell ref="AT374:AU374"/>
    <mergeCell ref="AV374:AW374"/>
    <mergeCell ref="AX374:AY374"/>
    <mergeCell ref="AZ374:BA374"/>
    <mergeCell ref="BB374:BC374"/>
    <mergeCell ref="BD374:BE374"/>
    <mergeCell ref="BF374:BG374"/>
    <mergeCell ref="BH374:BI374"/>
    <mergeCell ref="BJ374:BK374"/>
    <mergeCell ref="BL374:BM374"/>
    <mergeCell ref="BN374:BO374"/>
    <mergeCell ref="BP374:BQ374"/>
    <mergeCell ref="BR374:BS374"/>
    <mergeCell ref="BT374:BU374"/>
    <mergeCell ref="BV374:BW374"/>
    <mergeCell ref="BX374:BY374"/>
    <mergeCell ref="BR376:BS376"/>
    <mergeCell ref="BT376:BU376"/>
    <mergeCell ref="BV376:BW376"/>
    <mergeCell ref="BX376:BY376"/>
    <mergeCell ref="BZ374:CA374"/>
    <mergeCell ref="CB374:CC374"/>
    <mergeCell ref="CD374:CE374"/>
    <mergeCell ref="CF374:CG374"/>
    <mergeCell ref="CH374:CI374"/>
    <mergeCell ref="CJ374:CK374"/>
    <mergeCell ref="CL374:CM374"/>
    <mergeCell ref="CN374:CO374"/>
    <mergeCell ref="CP374:CQ374"/>
    <mergeCell ref="CR374:CS374"/>
    <mergeCell ref="CT374:CU374"/>
    <mergeCell ref="CV374:CW374"/>
    <mergeCell ref="CX374:CY374"/>
    <mergeCell ref="CZ374:DA374"/>
    <mergeCell ref="DB374:DC374"/>
    <mergeCell ref="L375:M375"/>
    <mergeCell ref="N375:O375"/>
    <mergeCell ref="P375:Q375"/>
    <mergeCell ref="R375:S375"/>
    <mergeCell ref="T375:U375"/>
    <mergeCell ref="V375:W375"/>
    <mergeCell ref="X375:Y375"/>
    <mergeCell ref="Z375:AA375"/>
    <mergeCell ref="AB375:AC375"/>
    <mergeCell ref="AD375:AE375"/>
    <mergeCell ref="AF375:AG375"/>
    <mergeCell ref="AH375:AI375"/>
    <mergeCell ref="AJ375:AK375"/>
    <mergeCell ref="AL375:AM375"/>
    <mergeCell ref="AN375:AO375"/>
    <mergeCell ref="AP375:AQ375"/>
    <mergeCell ref="AR375:AS375"/>
    <mergeCell ref="AT375:AU375"/>
    <mergeCell ref="AV375:AW375"/>
    <mergeCell ref="AX375:AY375"/>
    <mergeCell ref="AZ375:BA375"/>
    <mergeCell ref="BB375:BC375"/>
    <mergeCell ref="BD375:BE375"/>
    <mergeCell ref="BF375:BG375"/>
    <mergeCell ref="BH375:BI375"/>
    <mergeCell ref="BJ375:BK375"/>
    <mergeCell ref="BL375:BM375"/>
    <mergeCell ref="BN375:BO375"/>
    <mergeCell ref="BP375:BQ375"/>
    <mergeCell ref="BR375:BS375"/>
    <mergeCell ref="BT375:BU375"/>
    <mergeCell ref="BV375:BW375"/>
    <mergeCell ref="BX375:BY375"/>
    <mergeCell ref="BZ375:CA375"/>
    <mergeCell ref="CB375:CC375"/>
    <mergeCell ref="CD375:CE375"/>
    <mergeCell ref="CF375:CG375"/>
    <mergeCell ref="CH375:CI375"/>
    <mergeCell ref="CJ375:CK375"/>
    <mergeCell ref="CL375:CM375"/>
    <mergeCell ref="BZ376:CA376"/>
    <mergeCell ref="CB376:CC376"/>
    <mergeCell ref="CD376:CE376"/>
    <mergeCell ref="CF376:CG376"/>
    <mergeCell ref="CH376:CI376"/>
    <mergeCell ref="CJ376:CK376"/>
    <mergeCell ref="CL376:CM376"/>
    <mergeCell ref="CN376:CO376"/>
    <mergeCell ref="CP376:CQ376"/>
    <mergeCell ref="CR376:CS376"/>
    <mergeCell ref="CT376:CU376"/>
    <mergeCell ref="CV376:CW376"/>
    <mergeCell ref="CX376:CY376"/>
    <mergeCell ref="CZ376:DA376"/>
    <mergeCell ref="DB376:DC376"/>
    <mergeCell ref="CD377:CE377"/>
    <mergeCell ref="CF377:CG377"/>
    <mergeCell ref="CH377:CI377"/>
    <mergeCell ref="CJ377:CK377"/>
    <mergeCell ref="CL377:CM377"/>
    <mergeCell ref="CN377:CO377"/>
    <mergeCell ref="CP377:CQ377"/>
    <mergeCell ref="CR377:CS377"/>
    <mergeCell ref="A378:A385"/>
    <mergeCell ref="B378:B385"/>
    <mergeCell ref="C378:C385"/>
    <mergeCell ref="D378:D385"/>
    <mergeCell ref="E378:E385"/>
    <mergeCell ref="F378:F385"/>
    <mergeCell ref="G378:G385"/>
    <mergeCell ref="I378:I385"/>
    <mergeCell ref="J378:J385"/>
    <mergeCell ref="BF378:BG378"/>
    <mergeCell ref="BH378:BI378"/>
    <mergeCell ref="BJ378:BK378"/>
    <mergeCell ref="BL378:BM378"/>
    <mergeCell ref="BN378:BO378"/>
    <mergeCell ref="BP378:BQ378"/>
    <mergeCell ref="BR378:BS378"/>
    <mergeCell ref="BT378:BU378"/>
    <mergeCell ref="BV378:BW378"/>
    <mergeCell ref="BX378:BY378"/>
    <mergeCell ref="BZ378:CA378"/>
    <mergeCell ref="CB378:CC378"/>
    <mergeCell ref="CD378:CE378"/>
    <mergeCell ref="CF378:CG378"/>
    <mergeCell ref="CH378:CI378"/>
    <mergeCell ref="CJ378:CK378"/>
    <mergeCell ref="CL378:CM378"/>
    <mergeCell ref="CN378:CO378"/>
    <mergeCell ref="CP378:CQ378"/>
    <mergeCell ref="CR378:CS378"/>
    <mergeCell ref="CT378:CU378"/>
    <mergeCell ref="CV378:CW378"/>
    <mergeCell ref="CX378:CY378"/>
    <mergeCell ref="CZ378:DA378"/>
    <mergeCell ref="DB378:DC378"/>
    <mergeCell ref="L379:M379"/>
    <mergeCell ref="N379:O379"/>
    <mergeCell ref="P379:Q379"/>
    <mergeCell ref="R379:S379"/>
    <mergeCell ref="T379:U379"/>
    <mergeCell ref="V379:W379"/>
    <mergeCell ref="X379:Y379"/>
    <mergeCell ref="Z379:AA379"/>
    <mergeCell ref="AB379:AC379"/>
    <mergeCell ref="AD379:AE379"/>
    <mergeCell ref="AF379:AG379"/>
    <mergeCell ref="AH379:AI379"/>
    <mergeCell ref="AJ379:AK379"/>
    <mergeCell ref="AL379:AM379"/>
    <mergeCell ref="AN379:AO379"/>
    <mergeCell ref="AP379:AQ379"/>
    <mergeCell ref="AR379:AS379"/>
    <mergeCell ref="AT379:AU379"/>
    <mergeCell ref="AV379:AW379"/>
    <mergeCell ref="AX379:AY379"/>
    <mergeCell ref="AZ379:BA379"/>
    <mergeCell ref="BB379:BC379"/>
    <mergeCell ref="BD379:BE379"/>
    <mergeCell ref="BF379:BG379"/>
    <mergeCell ref="BH379:BI379"/>
    <mergeCell ref="BJ379:BK379"/>
    <mergeCell ref="BL379:BM379"/>
    <mergeCell ref="BN379:BO379"/>
    <mergeCell ref="BP379:BQ379"/>
    <mergeCell ref="BR379:BS379"/>
    <mergeCell ref="BT379:BU379"/>
    <mergeCell ref="BV379:BW379"/>
    <mergeCell ref="BX379:BY379"/>
    <mergeCell ref="BZ379:CA379"/>
    <mergeCell ref="CB379:CC379"/>
    <mergeCell ref="CD379:CE379"/>
    <mergeCell ref="CF379:CG379"/>
    <mergeCell ref="CH379:CI379"/>
    <mergeCell ref="CJ379:CK379"/>
    <mergeCell ref="CL379:CM379"/>
    <mergeCell ref="CN379:CO379"/>
    <mergeCell ref="CP379:CQ379"/>
    <mergeCell ref="CR379:CS379"/>
    <mergeCell ref="CT379:CU379"/>
    <mergeCell ref="CV379:CW379"/>
    <mergeCell ref="CX379:CY379"/>
    <mergeCell ref="CZ379:DA379"/>
    <mergeCell ref="DB379:DC379"/>
    <mergeCell ref="BR380:BS380"/>
    <mergeCell ref="BT380:BU380"/>
    <mergeCell ref="BV380:BW380"/>
    <mergeCell ref="BX380:BY380"/>
    <mergeCell ref="BZ380:CA380"/>
    <mergeCell ref="CB380:CC380"/>
    <mergeCell ref="CD380:CE380"/>
    <mergeCell ref="CF380:CG380"/>
    <mergeCell ref="CH380:CI380"/>
    <mergeCell ref="CJ380:CK380"/>
    <mergeCell ref="CL380:CM380"/>
    <mergeCell ref="CN380:CO380"/>
    <mergeCell ref="CP380:CQ380"/>
    <mergeCell ref="CR380:CS380"/>
    <mergeCell ref="CT380:CU380"/>
    <mergeCell ref="CV380:CW380"/>
    <mergeCell ref="CX380:CY380"/>
    <mergeCell ref="CZ380:DA380"/>
    <mergeCell ref="DB380:DC380"/>
    <mergeCell ref="BF381:BG381"/>
    <mergeCell ref="BH381:BI381"/>
    <mergeCell ref="BJ381:BK381"/>
    <mergeCell ref="BL381:BM381"/>
    <mergeCell ref="BN381:BO381"/>
    <mergeCell ref="BP381:BQ381"/>
    <mergeCell ref="BR381:BS381"/>
    <mergeCell ref="BT381:BU381"/>
    <mergeCell ref="BV381:BW381"/>
    <mergeCell ref="BX381:BY381"/>
    <mergeCell ref="BZ381:CA381"/>
    <mergeCell ref="CB381:CC381"/>
    <mergeCell ref="CD381:CE381"/>
    <mergeCell ref="CF381:CG381"/>
    <mergeCell ref="CH381:CI381"/>
    <mergeCell ref="CJ381:CK381"/>
    <mergeCell ref="CL381:CM381"/>
    <mergeCell ref="CN381:CO381"/>
    <mergeCell ref="CP381:CQ381"/>
    <mergeCell ref="CR381:CS381"/>
    <mergeCell ref="CT381:CU381"/>
    <mergeCell ref="CV381:CW381"/>
    <mergeCell ref="CX381:CY381"/>
    <mergeCell ref="CZ381:DA381"/>
    <mergeCell ref="DB381:DC381"/>
    <mergeCell ref="BP380:BQ380"/>
    <mergeCell ref="BN380:BO380"/>
    <mergeCell ref="BL380:BM380"/>
    <mergeCell ref="BJ380:BK380"/>
    <mergeCell ref="BH380:BI380"/>
    <mergeCell ref="BF380:BG380"/>
    <mergeCell ref="CJ382:CK382"/>
    <mergeCell ref="N383:O383"/>
    <mergeCell ref="P383:Q383"/>
    <mergeCell ref="R383:S383"/>
    <mergeCell ref="T383:U383"/>
    <mergeCell ref="V383:W383"/>
    <mergeCell ref="X383:Y383"/>
    <mergeCell ref="Z383:AA383"/>
    <mergeCell ref="AB383:AC383"/>
    <mergeCell ref="AD383:AE383"/>
    <mergeCell ref="AF383:AG383"/>
    <mergeCell ref="AH383:AI383"/>
    <mergeCell ref="AJ383:AK383"/>
    <mergeCell ref="AL383:AM383"/>
    <mergeCell ref="AN383:AO383"/>
    <mergeCell ref="AP383:AQ383"/>
    <mergeCell ref="AR383:AS383"/>
    <mergeCell ref="AT383:AU383"/>
    <mergeCell ref="AV383:AW383"/>
    <mergeCell ref="AX383:AY383"/>
    <mergeCell ref="AZ383:BA383"/>
    <mergeCell ref="BB383:BC383"/>
    <mergeCell ref="BD383:BE383"/>
    <mergeCell ref="BF383:BG383"/>
    <mergeCell ref="BH383:BI383"/>
    <mergeCell ref="BJ383:BK383"/>
    <mergeCell ref="BL383:BM383"/>
    <mergeCell ref="BN383:BO383"/>
    <mergeCell ref="BP383:BQ383"/>
    <mergeCell ref="BR383:BS383"/>
    <mergeCell ref="BT383:BU383"/>
    <mergeCell ref="BV383:BW383"/>
    <mergeCell ref="BX383:BY383"/>
    <mergeCell ref="AJ384:AK384"/>
    <mergeCell ref="AH384:AI384"/>
    <mergeCell ref="AF384:AG384"/>
    <mergeCell ref="AD384:AE384"/>
    <mergeCell ref="AB384:AC384"/>
    <mergeCell ref="CB384:CC384"/>
    <mergeCell ref="CD384:CE384"/>
    <mergeCell ref="CF384:CG384"/>
    <mergeCell ref="CH384:CI384"/>
    <mergeCell ref="CJ384:CK384"/>
    <mergeCell ref="CL384:CM384"/>
    <mergeCell ref="CN384:CO384"/>
    <mergeCell ref="CL382:CM382"/>
    <mergeCell ref="CN382:CO382"/>
    <mergeCell ref="CP382:CQ382"/>
    <mergeCell ref="CR382:CS382"/>
    <mergeCell ref="CT382:CU382"/>
    <mergeCell ref="CV382:CW382"/>
    <mergeCell ref="CX382:CY382"/>
    <mergeCell ref="CZ382:DA382"/>
    <mergeCell ref="DB382:DC382"/>
    <mergeCell ref="BZ383:CA383"/>
    <mergeCell ref="CB383:CC383"/>
    <mergeCell ref="CD383:CE383"/>
    <mergeCell ref="CF383:CG383"/>
    <mergeCell ref="CH383:CI383"/>
    <mergeCell ref="CJ383:CK383"/>
    <mergeCell ref="CL383:CM383"/>
    <mergeCell ref="CN383:CO383"/>
    <mergeCell ref="CP383:CQ383"/>
    <mergeCell ref="CR383:CS383"/>
    <mergeCell ref="CT383:CU383"/>
    <mergeCell ref="CV383:CW383"/>
    <mergeCell ref="CX383:CY383"/>
    <mergeCell ref="CZ383:DA383"/>
    <mergeCell ref="DB383:DC383"/>
    <mergeCell ref="CP384:CQ384"/>
    <mergeCell ref="CR384:CS384"/>
    <mergeCell ref="CT384:CU384"/>
    <mergeCell ref="CV384:CW384"/>
    <mergeCell ref="CX384:CY384"/>
    <mergeCell ref="CZ384:DA384"/>
    <mergeCell ref="DB384:DC384"/>
    <mergeCell ref="AT382:AU382"/>
    <mergeCell ref="AV382:AW382"/>
    <mergeCell ref="AX382:AY382"/>
    <mergeCell ref="AZ382:BA382"/>
    <mergeCell ref="BB382:BC382"/>
    <mergeCell ref="BD382:BE382"/>
    <mergeCell ref="BF382:BG382"/>
    <mergeCell ref="BH382:BI382"/>
    <mergeCell ref="BJ382:BK382"/>
    <mergeCell ref="BL382:BM382"/>
    <mergeCell ref="BN382:BO382"/>
    <mergeCell ref="BP382:BQ382"/>
    <mergeCell ref="BR382:BS382"/>
    <mergeCell ref="BT382:BU382"/>
    <mergeCell ref="BV382:BW382"/>
    <mergeCell ref="BX382:BY382"/>
    <mergeCell ref="BZ382:CA382"/>
    <mergeCell ref="CB382:CC382"/>
    <mergeCell ref="CD382:CE382"/>
    <mergeCell ref="CF382:CG382"/>
    <mergeCell ref="CH382:CI382"/>
    <mergeCell ref="AT385:AU385"/>
    <mergeCell ref="AV385:AW385"/>
    <mergeCell ref="AX385:AY385"/>
    <mergeCell ref="AZ385:BA385"/>
    <mergeCell ref="BB385:BC385"/>
    <mergeCell ref="BD385:BE385"/>
    <mergeCell ref="BF385:BG385"/>
    <mergeCell ref="BH385:BI385"/>
    <mergeCell ref="BJ385:BK385"/>
    <mergeCell ref="BL385:BM385"/>
    <mergeCell ref="BN385:BO385"/>
    <mergeCell ref="BP385:BQ385"/>
    <mergeCell ref="BR385:BS385"/>
    <mergeCell ref="BT385:BU385"/>
    <mergeCell ref="BV385:BW385"/>
    <mergeCell ref="BX385:BY385"/>
    <mergeCell ref="AT384:AU384"/>
    <mergeCell ref="AV384:AW384"/>
    <mergeCell ref="AX384:AY384"/>
    <mergeCell ref="AZ384:BA384"/>
    <mergeCell ref="BB384:BC384"/>
    <mergeCell ref="BD384:BE384"/>
    <mergeCell ref="BF384:BG384"/>
    <mergeCell ref="BH384:BI384"/>
    <mergeCell ref="BJ384:BK384"/>
    <mergeCell ref="BL384:BM384"/>
    <mergeCell ref="BN384:BO384"/>
    <mergeCell ref="BP384:BQ384"/>
    <mergeCell ref="BR384:BS384"/>
    <mergeCell ref="BT384:BU384"/>
    <mergeCell ref="BV384:BW384"/>
    <mergeCell ref="BX384:BY384"/>
    <mergeCell ref="BZ385:CA385"/>
    <mergeCell ref="BZ384:CA384"/>
    <mergeCell ref="CB385:CC385"/>
    <mergeCell ref="CD385:CE385"/>
    <mergeCell ref="CF385:CG385"/>
    <mergeCell ref="CH385:CI385"/>
    <mergeCell ref="CJ385:CK385"/>
    <mergeCell ref="CL385:CM385"/>
    <mergeCell ref="CN385:CO385"/>
    <mergeCell ref="CP385:CQ385"/>
    <mergeCell ref="CR385:CS385"/>
    <mergeCell ref="CT385:CU385"/>
    <mergeCell ref="CV385:CW385"/>
    <mergeCell ref="CX385:CY385"/>
    <mergeCell ref="CZ385:DA385"/>
    <mergeCell ref="DB385:DC385"/>
    <mergeCell ref="CD386:CE386"/>
    <mergeCell ref="CF386:CG386"/>
    <mergeCell ref="CH386:CI386"/>
    <mergeCell ref="CJ386:CK386"/>
    <mergeCell ref="CL386:CM386"/>
    <mergeCell ref="CN386:CO386"/>
    <mergeCell ref="CP386:CQ386"/>
    <mergeCell ref="CR386:CS386"/>
    <mergeCell ref="A387:A394"/>
    <mergeCell ref="B387:B394"/>
    <mergeCell ref="C387:C394"/>
    <mergeCell ref="D387:D394"/>
    <mergeCell ref="E387:E394"/>
    <mergeCell ref="F387:F394"/>
    <mergeCell ref="G387:G394"/>
    <mergeCell ref="I387:I394"/>
    <mergeCell ref="J387:J394"/>
    <mergeCell ref="AF388:AG388"/>
    <mergeCell ref="AH388:AI388"/>
    <mergeCell ref="AJ388:AK388"/>
    <mergeCell ref="AL388:AM388"/>
    <mergeCell ref="AN388:AO388"/>
    <mergeCell ref="AP388:AQ388"/>
    <mergeCell ref="AR388:AS388"/>
    <mergeCell ref="AT388:AU388"/>
    <mergeCell ref="AV388:AW388"/>
    <mergeCell ref="AX388:AY388"/>
    <mergeCell ref="AZ388:BA388"/>
    <mergeCell ref="BB388:BC388"/>
    <mergeCell ref="BD388:BE388"/>
    <mergeCell ref="BF388:BG388"/>
    <mergeCell ref="BH388:BI388"/>
    <mergeCell ref="BJ388:BK388"/>
    <mergeCell ref="BL388:BM388"/>
    <mergeCell ref="BN388:BO388"/>
    <mergeCell ref="BP388:BQ388"/>
    <mergeCell ref="BR388:BS388"/>
    <mergeCell ref="BT388:BU388"/>
    <mergeCell ref="BV388:BW388"/>
    <mergeCell ref="BX388:BY388"/>
    <mergeCell ref="CD389:CE389"/>
    <mergeCell ref="CF389:CG389"/>
    <mergeCell ref="CH389:CI389"/>
    <mergeCell ref="CJ389:CK389"/>
    <mergeCell ref="CL389:CM389"/>
    <mergeCell ref="CN389:CO389"/>
    <mergeCell ref="CP389:CQ389"/>
    <mergeCell ref="CR389:CS389"/>
    <mergeCell ref="CT389:CU389"/>
    <mergeCell ref="CV389:CW389"/>
    <mergeCell ref="BR387:BS387"/>
    <mergeCell ref="BT387:BU387"/>
    <mergeCell ref="BV387:BW387"/>
    <mergeCell ref="BX387:BY387"/>
    <mergeCell ref="BZ387:CA387"/>
    <mergeCell ref="CB387:CC387"/>
    <mergeCell ref="CD387:CE387"/>
    <mergeCell ref="CF387:CG387"/>
    <mergeCell ref="CH387:CI387"/>
    <mergeCell ref="CJ387:CK387"/>
    <mergeCell ref="CL387:CM387"/>
    <mergeCell ref="CN387:CO387"/>
    <mergeCell ref="CP387:CQ387"/>
    <mergeCell ref="CR387:CS387"/>
    <mergeCell ref="CT387:CU387"/>
    <mergeCell ref="CV387:CW387"/>
    <mergeCell ref="CX387:CY387"/>
    <mergeCell ref="CZ387:DA387"/>
    <mergeCell ref="DB387:DC387"/>
    <mergeCell ref="BZ388:CA388"/>
    <mergeCell ref="CB388:CC388"/>
    <mergeCell ref="CD388:CE388"/>
    <mergeCell ref="CF388:CG388"/>
    <mergeCell ref="CH388:CI388"/>
    <mergeCell ref="CJ388:CK388"/>
    <mergeCell ref="CX388:CY388"/>
    <mergeCell ref="CL388:CM388"/>
    <mergeCell ref="CN388:CO388"/>
    <mergeCell ref="CP388:CQ388"/>
    <mergeCell ref="CR388:CS388"/>
    <mergeCell ref="CT388:CU388"/>
    <mergeCell ref="CV388:CW388"/>
    <mergeCell ref="CZ388:DA388"/>
    <mergeCell ref="DB388:DC388"/>
    <mergeCell ref="BZ390:CA390"/>
    <mergeCell ref="CB390:CC390"/>
    <mergeCell ref="CD390:CE390"/>
    <mergeCell ref="CF390:CG390"/>
    <mergeCell ref="CH390:CI390"/>
    <mergeCell ref="CJ390:CK390"/>
    <mergeCell ref="CL390:CM390"/>
    <mergeCell ref="CN390:CO390"/>
    <mergeCell ref="CP390:CQ390"/>
    <mergeCell ref="CR390:CS390"/>
    <mergeCell ref="CT390:CU390"/>
    <mergeCell ref="CV390:CW390"/>
    <mergeCell ref="CX390:CY390"/>
    <mergeCell ref="CZ390:DA390"/>
    <mergeCell ref="DB390:DC390"/>
    <mergeCell ref="BR391:BS391"/>
    <mergeCell ref="BT391:BU391"/>
    <mergeCell ref="BV391:BW391"/>
    <mergeCell ref="BX391:BY391"/>
    <mergeCell ref="BZ391:CA391"/>
    <mergeCell ref="CB391:CC391"/>
    <mergeCell ref="CD391:CE391"/>
    <mergeCell ref="CF391:CG391"/>
    <mergeCell ref="CH391:CI391"/>
    <mergeCell ref="L389:M389"/>
    <mergeCell ref="N389:O389"/>
    <mergeCell ref="CJ391:CK391"/>
    <mergeCell ref="CL391:CM391"/>
    <mergeCell ref="CN391:CO391"/>
    <mergeCell ref="CP391:CQ391"/>
    <mergeCell ref="CR391:CS391"/>
    <mergeCell ref="CT391:CU391"/>
    <mergeCell ref="CV391:CW391"/>
    <mergeCell ref="CX391:CY391"/>
    <mergeCell ref="CZ391:DA391"/>
    <mergeCell ref="DB391:DC391"/>
    <mergeCell ref="L390:M390"/>
    <mergeCell ref="BF390:BG390"/>
    <mergeCell ref="BH390:BI390"/>
    <mergeCell ref="BJ390:BK390"/>
    <mergeCell ref="BL390:BM390"/>
    <mergeCell ref="BN390:BO390"/>
    <mergeCell ref="BP390:BQ390"/>
    <mergeCell ref="BR390:BS390"/>
    <mergeCell ref="BT390:BU390"/>
    <mergeCell ref="BV390:BW390"/>
    <mergeCell ref="BX390:BY390"/>
    <mergeCell ref="CX389:CY389"/>
    <mergeCell ref="CZ389:DA389"/>
    <mergeCell ref="DB389:DC389"/>
    <mergeCell ref="BR389:BS389"/>
    <mergeCell ref="BT389:BU389"/>
    <mergeCell ref="BV389:BW389"/>
    <mergeCell ref="BX389:BY389"/>
    <mergeCell ref="BZ389:CA389"/>
    <mergeCell ref="CB389:CC389"/>
    <mergeCell ref="AR391:AS391"/>
    <mergeCell ref="AP391:AQ391"/>
    <mergeCell ref="AN391:AO391"/>
    <mergeCell ref="AL391:AM391"/>
    <mergeCell ref="AJ391:AK391"/>
    <mergeCell ref="AH391:AI391"/>
    <mergeCell ref="AF391:AG391"/>
    <mergeCell ref="AD391:AE391"/>
    <mergeCell ref="CN393:CO393"/>
    <mergeCell ref="CP393:CQ393"/>
    <mergeCell ref="CR393:CS393"/>
    <mergeCell ref="CT393:CU393"/>
    <mergeCell ref="CV393:CW393"/>
    <mergeCell ref="CX393:CY393"/>
    <mergeCell ref="CZ393:DA393"/>
    <mergeCell ref="DB393:DC393"/>
    <mergeCell ref="L392:M392"/>
    <mergeCell ref="N392:O392"/>
    <mergeCell ref="P392:Q392"/>
    <mergeCell ref="R392:S392"/>
    <mergeCell ref="T392:U392"/>
    <mergeCell ref="V392:W392"/>
    <mergeCell ref="X392:Y392"/>
    <mergeCell ref="Z392:AA392"/>
    <mergeCell ref="AB392:AC392"/>
    <mergeCell ref="AD392:AE392"/>
    <mergeCell ref="AF392:AG392"/>
    <mergeCell ref="AH392:AI392"/>
    <mergeCell ref="AJ392:AK392"/>
    <mergeCell ref="AL392:AM392"/>
    <mergeCell ref="AN392:AO392"/>
    <mergeCell ref="AP392:AQ392"/>
    <mergeCell ref="AR392:AS392"/>
    <mergeCell ref="AT392:AU392"/>
    <mergeCell ref="AV392:AW392"/>
    <mergeCell ref="AX392:AY392"/>
    <mergeCell ref="AZ392:BA392"/>
    <mergeCell ref="BB392:BC392"/>
    <mergeCell ref="BD392:BE392"/>
    <mergeCell ref="BF392:BG392"/>
    <mergeCell ref="BH392:BI392"/>
    <mergeCell ref="BJ392:BK392"/>
    <mergeCell ref="BL392:BM392"/>
    <mergeCell ref="BN392:BO392"/>
    <mergeCell ref="BP392:BQ392"/>
    <mergeCell ref="BR392:BS392"/>
    <mergeCell ref="BT392:BU392"/>
    <mergeCell ref="BV392:BW392"/>
    <mergeCell ref="BX392:BY392"/>
    <mergeCell ref="BR394:BS394"/>
    <mergeCell ref="BT394:BU394"/>
    <mergeCell ref="BV394:BW394"/>
    <mergeCell ref="BX394:BY394"/>
    <mergeCell ref="BZ392:CA392"/>
    <mergeCell ref="CB392:CC392"/>
    <mergeCell ref="CD392:CE392"/>
    <mergeCell ref="CF392:CG392"/>
    <mergeCell ref="CH392:CI392"/>
    <mergeCell ref="CJ392:CK392"/>
    <mergeCell ref="CL392:CM392"/>
    <mergeCell ref="CN392:CO392"/>
    <mergeCell ref="CP392:CQ392"/>
    <mergeCell ref="CR392:CS392"/>
    <mergeCell ref="CT392:CU392"/>
    <mergeCell ref="CV392:CW392"/>
    <mergeCell ref="CX392:CY392"/>
    <mergeCell ref="CZ392:DA392"/>
    <mergeCell ref="DB392:DC392"/>
    <mergeCell ref="L393:M393"/>
    <mergeCell ref="N393:O393"/>
    <mergeCell ref="P393:Q393"/>
    <mergeCell ref="R393:S393"/>
    <mergeCell ref="T393:U393"/>
    <mergeCell ref="V393:W393"/>
    <mergeCell ref="X393:Y393"/>
    <mergeCell ref="Z393:AA393"/>
    <mergeCell ref="AB393:AC393"/>
    <mergeCell ref="AD393:AE393"/>
    <mergeCell ref="AF393:AG393"/>
    <mergeCell ref="AH393:AI393"/>
    <mergeCell ref="AJ393:AK393"/>
    <mergeCell ref="AL393:AM393"/>
    <mergeCell ref="AN393:AO393"/>
    <mergeCell ref="AP393:AQ393"/>
    <mergeCell ref="AR393:AS393"/>
    <mergeCell ref="AT393:AU393"/>
    <mergeCell ref="AV393:AW393"/>
    <mergeCell ref="AX393:AY393"/>
    <mergeCell ref="AZ393:BA393"/>
    <mergeCell ref="BB393:BC393"/>
    <mergeCell ref="BD393:BE393"/>
    <mergeCell ref="BF393:BG393"/>
    <mergeCell ref="BH393:BI393"/>
    <mergeCell ref="BJ393:BK393"/>
    <mergeCell ref="BL393:BM393"/>
    <mergeCell ref="BN393:BO393"/>
    <mergeCell ref="BP393:BQ393"/>
    <mergeCell ref="BR393:BS393"/>
    <mergeCell ref="BT393:BU393"/>
    <mergeCell ref="BV393:BW393"/>
    <mergeCell ref="BX393:BY393"/>
    <mergeCell ref="BZ393:CA393"/>
    <mergeCell ref="CB393:CC393"/>
    <mergeCell ref="CD393:CE393"/>
    <mergeCell ref="CF393:CG393"/>
    <mergeCell ref="CH393:CI393"/>
    <mergeCell ref="CJ393:CK393"/>
    <mergeCell ref="CL393:CM393"/>
    <mergeCell ref="BZ394:CA394"/>
    <mergeCell ref="CB394:CC394"/>
    <mergeCell ref="CD394:CE394"/>
    <mergeCell ref="CF394:CG394"/>
    <mergeCell ref="CH394:CI394"/>
    <mergeCell ref="CJ394:CK394"/>
    <mergeCell ref="CL394:CM394"/>
    <mergeCell ref="CN394:CO394"/>
    <mergeCell ref="CP394:CQ394"/>
    <mergeCell ref="CR394:CS394"/>
    <mergeCell ref="CT394:CU394"/>
    <mergeCell ref="CV394:CW394"/>
    <mergeCell ref="CX394:CY394"/>
    <mergeCell ref="CZ394:DA394"/>
    <mergeCell ref="DB394:DC394"/>
    <mergeCell ref="CD395:CE395"/>
    <mergeCell ref="CF395:CG395"/>
    <mergeCell ref="CH395:CI395"/>
    <mergeCell ref="CJ395:CK395"/>
    <mergeCell ref="CL395:CM395"/>
    <mergeCell ref="CN395:CO395"/>
    <mergeCell ref="CP395:CQ395"/>
    <mergeCell ref="CR395:CS395"/>
    <mergeCell ref="A396:A403"/>
    <mergeCell ref="B396:B403"/>
    <mergeCell ref="C396:C403"/>
    <mergeCell ref="D396:D403"/>
    <mergeCell ref="E396:E403"/>
    <mergeCell ref="F396:F403"/>
    <mergeCell ref="G396:G403"/>
    <mergeCell ref="I396:I403"/>
    <mergeCell ref="J396:J403"/>
    <mergeCell ref="BF396:BG396"/>
    <mergeCell ref="BH396:BI396"/>
    <mergeCell ref="BJ396:BK396"/>
    <mergeCell ref="BL396:BM396"/>
    <mergeCell ref="BN396:BO396"/>
    <mergeCell ref="BP396:BQ396"/>
    <mergeCell ref="BR396:BS396"/>
    <mergeCell ref="BT396:BU396"/>
    <mergeCell ref="BV396:BW396"/>
    <mergeCell ref="BX396:BY396"/>
    <mergeCell ref="BZ396:CA396"/>
    <mergeCell ref="CB396:CC396"/>
    <mergeCell ref="CD396:CE396"/>
    <mergeCell ref="CF396:CG396"/>
    <mergeCell ref="CH396:CI396"/>
    <mergeCell ref="CJ396:CK396"/>
    <mergeCell ref="CL396:CM396"/>
    <mergeCell ref="CN396:CO396"/>
    <mergeCell ref="CP396:CQ396"/>
    <mergeCell ref="CR396:CS396"/>
    <mergeCell ref="CT396:CU396"/>
    <mergeCell ref="CV396:CW396"/>
    <mergeCell ref="CX396:CY396"/>
    <mergeCell ref="CZ396:DA396"/>
    <mergeCell ref="DB396:DC396"/>
    <mergeCell ref="L397:M397"/>
    <mergeCell ref="N397:O397"/>
    <mergeCell ref="P397:Q397"/>
    <mergeCell ref="R397:S397"/>
    <mergeCell ref="T397:U397"/>
    <mergeCell ref="V397:W397"/>
    <mergeCell ref="X397:Y397"/>
    <mergeCell ref="Z397:AA397"/>
    <mergeCell ref="AB397:AC397"/>
    <mergeCell ref="AD397:AE397"/>
    <mergeCell ref="AF397:AG397"/>
    <mergeCell ref="AH397:AI397"/>
    <mergeCell ref="BN399:BO399"/>
    <mergeCell ref="BP399:BQ399"/>
    <mergeCell ref="BR399:BS399"/>
    <mergeCell ref="BT399:BU399"/>
    <mergeCell ref="BV399:BW399"/>
    <mergeCell ref="BX399:BY399"/>
    <mergeCell ref="BZ399:CA399"/>
    <mergeCell ref="CB399:CC399"/>
    <mergeCell ref="CD399:CE399"/>
    <mergeCell ref="CF399:CG399"/>
    <mergeCell ref="CH399:CI399"/>
    <mergeCell ref="CJ399:CK399"/>
    <mergeCell ref="CL399:CM399"/>
    <mergeCell ref="CN399:CO399"/>
    <mergeCell ref="CP399:CQ399"/>
    <mergeCell ref="CR399:CS399"/>
    <mergeCell ref="CT399:CU399"/>
    <mergeCell ref="CV399:CW399"/>
    <mergeCell ref="CX399:CY399"/>
    <mergeCell ref="CZ399:DA399"/>
    <mergeCell ref="DB399:DC399"/>
    <mergeCell ref="BF397:BG397"/>
    <mergeCell ref="BH397:BI397"/>
    <mergeCell ref="BJ397:BK397"/>
    <mergeCell ref="BL397:BM397"/>
    <mergeCell ref="BN397:BO397"/>
    <mergeCell ref="BP397:BQ397"/>
    <mergeCell ref="BR397:BS397"/>
    <mergeCell ref="BT397:BU397"/>
    <mergeCell ref="BV397:BW397"/>
    <mergeCell ref="BX397:BY397"/>
    <mergeCell ref="BZ397:CA397"/>
    <mergeCell ref="CB397:CC397"/>
    <mergeCell ref="CD397:CE397"/>
    <mergeCell ref="CF397:CG397"/>
    <mergeCell ref="CH397:CI397"/>
    <mergeCell ref="CJ397:CK397"/>
    <mergeCell ref="CL397:CM397"/>
    <mergeCell ref="CN397:CO397"/>
    <mergeCell ref="CX397:CY397"/>
    <mergeCell ref="AJ397:AK397"/>
    <mergeCell ref="AL397:AM397"/>
    <mergeCell ref="AN397:AO397"/>
    <mergeCell ref="AP397:AQ397"/>
    <mergeCell ref="AR397:AS397"/>
    <mergeCell ref="AT397:AU397"/>
    <mergeCell ref="AV397:AW397"/>
    <mergeCell ref="AX397:AY397"/>
    <mergeCell ref="AZ397:BA397"/>
    <mergeCell ref="BB397:BC397"/>
    <mergeCell ref="BD397:BE397"/>
    <mergeCell ref="CP397:CQ397"/>
    <mergeCell ref="CR397:CS397"/>
    <mergeCell ref="CT397:CU397"/>
    <mergeCell ref="CV397:CW397"/>
    <mergeCell ref="AR398:AS398"/>
    <mergeCell ref="AP398:AQ398"/>
    <mergeCell ref="AN398:AO398"/>
    <mergeCell ref="AL398:AM398"/>
    <mergeCell ref="AJ398:AK398"/>
    <mergeCell ref="AH398:AI398"/>
    <mergeCell ref="AF398:AG398"/>
    <mergeCell ref="AD398:AE398"/>
    <mergeCell ref="AB398:AC398"/>
    <mergeCell ref="Z398:AA398"/>
    <mergeCell ref="X398:Y398"/>
    <mergeCell ref="V398:W398"/>
    <mergeCell ref="T398:U398"/>
    <mergeCell ref="CZ397:DA397"/>
    <mergeCell ref="DB397:DC397"/>
    <mergeCell ref="BR398:BS398"/>
    <mergeCell ref="BT398:BU398"/>
    <mergeCell ref="BV398:BW398"/>
    <mergeCell ref="BX398:BY398"/>
    <mergeCell ref="BZ398:CA398"/>
    <mergeCell ref="CB398:CC398"/>
    <mergeCell ref="CD398:CE398"/>
    <mergeCell ref="CF398:CG398"/>
    <mergeCell ref="CH398:CI398"/>
    <mergeCell ref="CJ398:CK398"/>
    <mergeCell ref="CL398:CM398"/>
    <mergeCell ref="CN398:CO398"/>
    <mergeCell ref="CP398:CQ398"/>
    <mergeCell ref="CR398:CS398"/>
    <mergeCell ref="CT398:CU398"/>
    <mergeCell ref="CV398:CW398"/>
    <mergeCell ref="CX398:CY398"/>
    <mergeCell ref="CZ398:DA398"/>
    <mergeCell ref="DB398:DC398"/>
    <mergeCell ref="AP402:AQ402"/>
    <mergeCell ref="AN402:AO402"/>
    <mergeCell ref="AL402:AM402"/>
    <mergeCell ref="AJ402:AK402"/>
    <mergeCell ref="AH402:AI402"/>
    <mergeCell ref="AF402:AG402"/>
    <mergeCell ref="AD402:AE402"/>
    <mergeCell ref="AB402:AC402"/>
    <mergeCell ref="CB402:CC402"/>
    <mergeCell ref="CD402:CE402"/>
    <mergeCell ref="CF402:CG402"/>
    <mergeCell ref="CH402:CI402"/>
    <mergeCell ref="CJ402:CK402"/>
    <mergeCell ref="CL402:CM402"/>
    <mergeCell ref="CN402:CO402"/>
    <mergeCell ref="CL400:CM400"/>
    <mergeCell ref="CN400:CO400"/>
    <mergeCell ref="CP400:CQ400"/>
    <mergeCell ref="CR400:CS400"/>
    <mergeCell ref="CT400:CU400"/>
    <mergeCell ref="CV400:CW400"/>
    <mergeCell ref="CX400:CY400"/>
    <mergeCell ref="CZ400:DA400"/>
    <mergeCell ref="DB400:DC400"/>
    <mergeCell ref="BZ401:CA401"/>
    <mergeCell ref="CB401:CC401"/>
    <mergeCell ref="CD401:CE401"/>
    <mergeCell ref="CF401:CG401"/>
    <mergeCell ref="CH401:CI401"/>
    <mergeCell ref="CJ401:CK401"/>
    <mergeCell ref="CL401:CM401"/>
    <mergeCell ref="CN401:CO401"/>
    <mergeCell ref="CP401:CQ401"/>
    <mergeCell ref="CR401:CS401"/>
    <mergeCell ref="CT401:CU401"/>
    <mergeCell ref="CV401:CW401"/>
    <mergeCell ref="CX401:CY401"/>
    <mergeCell ref="CZ401:DA401"/>
    <mergeCell ref="DB401:DC401"/>
    <mergeCell ref="CP402:CQ402"/>
    <mergeCell ref="CR402:CS402"/>
    <mergeCell ref="CT402:CU402"/>
    <mergeCell ref="CV402:CW402"/>
    <mergeCell ref="CX402:CY402"/>
    <mergeCell ref="CZ402:DA402"/>
    <mergeCell ref="DB402:DC402"/>
    <mergeCell ref="BR400:BS400"/>
    <mergeCell ref="BT400:BU400"/>
    <mergeCell ref="BV400:BW400"/>
    <mergeCell ref="BX400:BY400"/>
    <mergeCell ref="BZ400:CA400"/>
    <mergeCell ref="CB400:CC400"/>
    <mergeCell ref="CD400:CE400"/>
    <mergeCell ref="CF400:CG400"/>
    <mergeCell ref="CH400:CI400"/>
    <mergeCell ref="CJ400:CK400"/>
    <mergeCell ref="BR401:BS401"/>
    <mergeCell ref="BT401:BU401"/>
    <mergeCell ref="BV401:BW401"/>
    <mergeCell ref="BX401:BY401"/>
    <mergeCell ref="BR403:BS403"/>
    <mergeCell ref="BT403:BU403"/>
    <mergeCell ref="BV403:BW403"/>
    <mergeCell ref="BX403:BY403"/>
    <mergeCell ref="AT402:AU402"/>
    <mergeCell ref="AV402:AW402"/>
    <mergeCell ref="AX402:AY402"/>
    <mergeCell ref="AZ402:BA402"/>
    <mergeCell ref="BB402:BC402"/>
    <mergeCell ref="BD402:BE402"/>
    <mergeCell ref="BF402:BG402"/>
    <mergeCell ref="BH402:BI402"/>
    <mergeCell ref="BJ402:BK402"/>
    <mergeCell ref="BL402:BM402"/>
    <mergeCell ref="BN402:BO402"/>
    <mergeCell ref="BP402:BQ402"/>
    <mergeCell ref="BR402:BS402"/>
    <mergeCell ref="BT402:BU402"/>
    <mergeCell ref="BV402:BW402"/>
    <mergeCell ref="BX402:BY402"/>
    <mergeCell ref="BZ403:CA403"/>
    <mergeCell ref="CB403:CC403"/>
    <mergeCell ref="CD403:CE403"/>
    <mergeCell ref="CF403:CG403"/>
    <mergeCell ref="CH403:CI403"/>
    <mergeCell ref="CJ403:CK403"/>
    <mergeCell ref="CL403:CM403"/>
    <mergeCell ref="CN403:CO403"/>
    <mergeCell ref="CP403:CQ403"/>
    <mergeCell ref="CR403:CS403"/>
    <mergeCell ref="CT403:CU403"/>
    <mergeCell ref="CV403:CW403"/>
    <mergeCell ref="CX403:CY403"/>
    <mergeCell ref="BZ402:CA402"/>
    <mergeCell ref="CZ403:DA403"/>
    <mergeCell ref="DB403:DC403"/>
    <mergeCell ref="CD404:CE404"/>
    <mergeCell ref="CF404:CG404"/>
    <mergeCell ref="CH404:CI404"/>
    <mergeCell ref="CJ404:CK404"/>
    <mergeCell ref="CL404:CM404"/>
    <mergeCell ref="CN404:CO404"/>
    <mergeCell ref="CP404:CQ404"/>
    <mergeCell ref="CR404:CS404"/>
    <mergeCell ref="A405:A412"/>
    <mergeCell ref="B405:B412"/>
    <mergeCell ref="C405:C412"/>
    <mergeCell ref="D405:D412"/>
    <mergeCell ref="E405:E412"/>
    <mergeCell ref="F405:F412"/>
    <mergeCell ref="G405:G412"/>
    <mergeCell ref="I405:I412"/>
    <mergeCell ref="J405:J412"/>
    <mergeCell ref="AF406:AG406"/>
    <mergeCell ref="AH406:AI406"/>
    <mergeCell ref="AJ406:AK406"/>
    <mergeCell ref="AL406:AM406"/>
    <mergeCell ref="AN406:AO406"/>
    <mergeCell ref="AP406:AQ406"/>
    <mergeCell ref="AR406:AS406"/>
    <mergeCell ref="AT406:AU406"/>
    <mergeCell ref="AV406:AW406"/>
    <mergeCell ref="AX406:AY406"/>
    <mergeCell ref="AZ406:BA406"/>
    <mergeCell ref="BB406:BC406"/>
    <mergeCell ref="BD406:BE406"/>
    <mergeCell ref="BF406:BG406"/>
    <mergeCell ref="BH406:BI406"/>
    <mergeCell ref="BJ406:BK406"/>
    <mergeCell ref="BL406:BM406"/>
    <mergeCell ref="BN406:BO406"/>
    <mergeCell ref="BP406:BQ406"/>
    <mergeCell ref="BR406:BS406"/>
    <mergeCell ref="BT406:BU406"/>
    <mergeCell ref="BV406:BW406"/>
    <mergeCell ref="BX406:BY406"/>
    <mergeCell ref="CD407:CE407"/>
    <mergeCell ref="CF407:CG407"/>
    <mergeCell ref="CH407:CI407"/>
    <mergeCell ref="CJ407:CK407"/>
    <mergeCell ref="CL407:CM407"/>
    <mergeCell ref="CN407:CO407"/>
    <mergeCell ref="CP407:CQ407"/>
    <mergeCell ref="CR407:CS407"/>
    <mergeCell ref="CT407:CU407"/>
    <mergeCell ref="CV407:CW407"/>
    <mergeCell ref="CX407:CY407"/>
    <mergeCell ref="CZ407:DA407"/>
    <mergeCell ref="DB407:DC407"/>
    <mergeCell ref="BR405:BS405"/>
    <mergeCell ref="BT405:BU405"/>
    <mergeCell ref="BV405:BW405"/>
    <mergeCell ref="BX405:BY405"/>
    <mergeCell ref="BZ405:CA405"/>
    <mergeCell ref="CB405:CC405"/>
    <mergeCell ref="CD405:CE405"/>
    <mergeCell ref="CF405:CG405"/>
    <mergeCell ref="CH405:CI405"/>
    <mergeCell ref="CJ405:CK405"/>
    <mergeCell ref="CL405:CM405"/>
    <mergeCell ref="CN405:CO405"/>
    <mergeCell ref="CP405:CQ405"/>
    <mergeCell ref="CR405:CS405"/>
    <mergeCell ref="CT405:CU405"/>
    <mergeCell ref="CV405:CW405"/>
    <mergeCell ref="CX405:CY405"/>
    <mergeCell ref="CZ405:DA405"/>
    <mergeCell ref="DB405:DC405"/>
    <mergeCell ref="BZ406:CA406"/>
    <mergeCell ref="CB406:CC406"/>
    <mergeCell ref="CD406:CE406"/>
    <mergeCell ref="CF406:CG406"/>
    <mergeCell ref="CH406:CI406"/>
    <mergeCell ref="CJ406:CK406"/>
    <mergeCell ref="CX406:CY406"/>
    <mergeCell ref="CL406:CM406"/>
    <mergeCell ref="CN406:CO406"/>
    <mergeCell ref="CP406:CQ406"/>
    <mergeCell ref="CR406:CS406"/>
    <mergeCell ref="CT406:CU406"/>
    <mergeCell ref="CV406:CW406"/>
    <mergeCell ref="CZ406:DA406"/>
    <mergeCell ref="DB406:DC406"/>
    <mergeCell ref="P407:Q407"/>
    <mergeCell ref="R407:S407"/>
    <mergeCell ref="T407:U407"/>
    <mergeCell ref="V407:W407"/>
    <mergeCell ref="X407:Y407"/>
    <mergeCell ref="Z407:AA407"/>
    <mergeCell ref="AB407:AC407"/>
    <mergeCell ref="AD407:AE407"/>
    <mergeCell ref="AF407:AG407"/>
    <mergeCell ref="AH407:AI407"/>
    <mergeCell ref="AJ407:AK407"/>
    <mergeCell ref="AL407:AM407"/>
    <mergeCell ref="AN407:AO407"/>
    <mergeCell ref="AP407:AQ407"/>
    <mergeCell ref="AR407:AS407"/>
    <mergeCell ref="AT407:AU407"/>
    <mergeCell ref="AV407:AW407"/>
    <mergeCell ref="AX407:AY407"/>
    <mergeCell ref="AZ407:BA407"/>
    <mergeCell ref="BB407:BC407"/>
    <mergeCell ref="BD407:BE407"/>
    <mergeCell ref="BF407:BG407"/>
    <mergeCell ref="BH407:BI407"/>
    <mergeCell ref="BJ407:BK407"/>
    <mergeCell ref="BL407:BM407"/>
    <mergeCell ref="BN407:BO407"/>
    <mergeCell ref="BP407:BQ407"/>
    <mergeCell ref="BR407:BS407"/>
    <mergeCell ref="BT407:BU407"/>
    <mergeCell ref="BV407:BW407"/>
    <mergeCell ref="BX407:BY407"/>
    <mergeCell ref="BZ407:CA407"/>
    <mergeCell ref="CB407:CC407"/>
    <mergeCell ref="BP405:BQ405"/>
    <mergeCell ref="BN405:BO405"/>
    <mergeCell ref="BL405:BM405"/>
    <mergeCell ref="BJ405:BK405"/>
    <mergeCell ref="BH405:BI405"/>
    <mergeCell ref="BF405:BG405"/>
    <mergeCell ref="BZ408:CA408"/>
    <mergeCell ref="CB408:CC408"/>
    <mergeCell ref="CD408:CE408"/>
    <mergeCell ref="CF408:CG408"/>
    <mergeCell ref="CH408:CI408"/>
    <mergeCell ref="CJ408:CK408"/>
    <mergeCell ref="CL408:CM408"/>
    <mergeCell ref="CN408:CO408"/>
    <mergeCell ref="CP408:CQ408"/>
    <mergeCell ref="CR408:CS408"/>
    <mergeCell ref="CT408:CU408"/>
    <mergeCell ref="CV408:CW408"/>
    <mergeCell ref="CX408:CY408"/>
    <mergeCell ref="CZ408:DA408"/>
    <mergeCell ref="DB408:DC408"/>
    <mergeCell ref="BR409:BS409"/>
    <mergeCell ref="BT409:BU409"/>
    <mergeCell ref="BV409:BW409"/>
    <mergeCell ref="BX409:BY409"/>
    <mergeCell ref="BZ409:CA409"/>
    <mergeCell ref="CB409:CC409"/>
    <mergeCell ref="CD409:CE409"/>
    <mergeCell ref="CF409:CG409"/>
    <mergeCell ref="CH409:CI409"/>
    <mergeCell ref="L407:M407"/>
    <mergeCell ref="N407:O407"/>
    <mergeCell ref="CJ409:CK409"/>
    <mergeCell ref="CL409:CM409"/>
    <mergeCell ref="CN409:CO409"/>
    <mergeCell ref="CP409:CQ409"/>
    <mergeCell ref="CR409:CS409"/>
    <mergeCell ref="CT409:CU409"/>
    <mergeCell ref="CV409:CW409"/>
    <mergeCell ref="CX409:CY409"/>
    <mergeCell ref="CZ409:DA409"/>
    <mergeCell ref="DB409:DC409"/>
    <mergeCell ref="L408:M408"/>
    <mergeCell ref="BF408:BG408"/>
    <mergeCell ref="BH408:BI408"/>
    <mergeCell ref="BJ408:BK408"/>
    <mergeCell ref="BL408:BM408"/>
    <mergeCell ref="BN408:BO408"/>
    <mergeCell ref="BP408:BQ408"/>
    <mergeCell ref="BR408:BS408"/>
    <mergeCell ref="BT408:BU408"/>
    <mergeCell ref="BV408:BW408"/>
    <mergeCell ref="BX408:BY408"/>
    <mergeCell ref="BD408:BE408"/>
    <mergeCell ref="BB408:BC408"/>
    <mergeCell ref="AZ408:BA408"/>
    <mergeCell ref="AX408:AY408"/>
    <mergeCell ref="AV408:AW408"/>
    <mergeCell ref="AT408:AU408"/>
    <mergeCell ref="AR409:AS409"/>
    <mergeCell ref="AP409:AQ409"/>
    <mergeCell ref="AN409:AO409"/>
    <mergeCell ref="AL409:AM409"/>
    <mergeCell ref="AJ409:AK409"/>
    <mergeCell ref="AH409:AI409"/>
    <mergeCell ref="AF409:AG409"/>
    <mergeCell ref="AD409:AE409"/>
    <mergeCell ref="AB409:AC409"/>
    <mergeCell ref="Z409:AA409"/>
    <mergeCell ref="X409:Y409"/>
    <mergeCell ref="CN411:CO411"/>
    <mergeCell ref="CP411:CQ411"/>
    <mergeCell ref="CR411:CS411"/>
    <mergeCell ref="CT411:CU411"/>
    <mergeCell ref="CV411:CW411"/>
    <mergeCell ref="CX411:CY411"/>
    <mergeCell ref="CZ411:DA411"/>
    <mergeCell ref="DB411:DC411"/>
    <mergeCell ref="L410:M410"/>
    <mergeCell ref="N410:O410"/>
    <mergeCell ref="P410:Q410"/>
    <mergeCell ref="R410:S410"/>
    <mergeCell ref="T410:U410"/>
    <mergeCell ref="V410:W410"/>
    <mergeCell ref="X410:Y410"/>
    <mergeCell ref="Z410:AA410"/>
    <mergeCell ref="AB410:AC410"/>
    <mergeCell ref="AD410:AE410"/>
    <mergeCell ref="AF410:AG410"/>
    <mergeCell ref="AH410:AI410"/>
    <mergeCell ref="AJ410:AK410"/>
    <mergeCell ref="AL410:AM410"/>
    <mergeCell ref="AN410:AO410"/>
    <mergeCell ref="AP410:AQ410"/>
    <mergeCell ref="AR410:AS410"/>
    <mergeCell ref="AT410:AU410"/>
    <mergeCell ref="AV410:AW410"/>
    <mergeCell ref="AX410:AY410"/>
    <mergeCell ref="AZ410:BA410"/>
    <mergeCell ref="BB410:BC410"/>
    <mergeCell ref="BD410:BE410"/>
    <mergeCell ref="BF410:BG410"/>
    <mergeCell ref="BH410:BI410"/>
    <mergeCell ref="BJ410:BK410"/>
    <mergeCell ref="BL410:BM410"/>
    <mergeCell ref="BN410:BO410"/>
    <mergeCell ref="BP410:BQ410"/>
    <mergeCell ref="BR410:BS410"/>
    <mergeCell ref="BT410:BU410"/>
    <mergeCell ref="BV410:BW410"/>
    <mergeCell ref="BX410:BY410"/>
    <mergeCell ref="BR412:BS412"/>
    <mergeCell ref="BT412:BU412"/>
    <mergeCell ref="BV412:BW412"/>
    <mergeCell ref="BX412:BY412"/>
    <mergeCell ref="BZ410:CA410"/>
    <mergeCell ref="CB410:CC410"/>
    <mergeCell ref="CD410:CE410"/>
    <mergeCell ref="CF410:CG410"/>
    <mergeCell ref="CH410:CI410"/>
    <mergeCell ref="CJ410:CK410"/>
    <mergeCell ref="CL410:CM410"/>
    <mergeCell ref="CN410:CO410"/>
    <mergeCell ref="CP410:CQ410"/>
    <mergeCell ref="CR410:CS410"/>
    <mergeCell ref="CT410:CU410"/>
    <mergeCell ref="CV410:CW410"/>
    <mergeCell ref="CX410:CY410"/>
    <mergeCell ref="CZ410:DA410"/>
    <mergeCell ref="DB410:DC410"/>
    <mergeCell ref="L411:M411"/>
    <mergeCell ref="N411:O411"/>
    <mergeCell ref="P411:Q411"/>
    <mergeCell ref="R411:S411"/>
    <mergeCell ref="T411:U411"/>
    <mergeCell ref="V411:W411"/>
    <mergeCell ref="X411:Y411"/>
    <mergeCell ref="Z411:AA411"/>
    <mergeCell ref="AB411:AC411"/>
    <mergeCell ref="AD411:AE411"/>
    <mergeCell ref="AF411:AG411"/>
    <mergeCell ref="AH411:AI411"/>
    <mergeCell ref="AJ411:AK411"/>
    <mergeCell ref="AL411:AM411"/>
    <mergeCell ref="AN411:AO411"/>
    <mergeCell ref="AP411:AQ411"/>
    <mergeCell ref="AR411:AS411"/>
    <mergeCell ref="AT411:AU411"/>
    <mergeCell ref="AV411:AW411"/>
    <mergeCell ref="AX411:AY411"/>
    <mergeCell ref="AZ411:BA411"/>
    <mergeCell ref="BB411:BC411"/>
    <mergeCell ref="BD411:BE411"/>
    <mergeCell ref="BF411:BG411"/>
    <mergeCell ref="BH411:BI411"/>
    <mergeCell ref="BJ411:BK411"/>
    <mergeCell ref="BL411:BM411"/>
    <mergeCell ref="BN411:BO411"/>
    <mergeCell ref="BP411:BQ411"/>
    <mergeCell ref="BR411:BS411"/>
    <mergeCell ref="BT411:BU411"/>
    <mergeCell ref="BV411:BW411"/>
    <mergeCell ref="BX411:BY411"/>
    <mergeCell ref="BZ411:CA411"/>
    <mergeCell ref="CB411:CC411"/>
    <mergeCell ref="CD411:CE411"/>
    <mergeCell ref="CF411:CG411"/>
    <mergeCell ref="CH411:CI411"/>
    <mergeCell ref="CJ411:CK411"/>
    <mergeCell ref="CL411:CM411"/>
    <mergeCell ref="BZ412:CA412"/>
    <mergeCell ref="CB412:CC412"/>
    <mergeCell ref="CD412:CE412"/>
    <mergeCell ref="CF412:CG412"/>
    <mergeCell ref="CH412:CI412"/>
    <mergeCell ref="CJ412:CK412"/>
    <mergeCell ref="CL412:CM412"/>
    <mergeCell ref="CN412:CO412"/>
    <mergeCell ref="CP412:CQ412"/>
    <mergeCell ref="CR412:CS412"/>
    <mergeCell ref="CT412:CU412"/>
    <mergeCell ref="CV412:CW412"/>
    <mergeCell ref="CX412:CY412"/>
    <mergeCell ref="CZ412:DA412"/>
    <mergeCell ref="DB412:DC412"/>
    <mergeCell ref="CD413:CE413"/>
    <mergeCell ref="CF413:CG413"/>
    <mergeCell ref="CH413:CI413"/>
    <mergeCell ref="CJ413:CK413"/>
    <mergeCell ref="CL413:CM413"/>
    <mergeCell ref="CN413:CO413"/>
    <mergeCell ref="CP413:CQ413"/>
    <mergeCell ref="CR413:CS413"/>
    <mergeCell ref="A414:A421"/>
    <mergeCell ref="B414:B421"/>
    <mergeCell ref="C414:C421"/>
    <mergeCell ref="D414:D421"/>
    <mergeCell ref="E414:E421"/>
    <mergeCell ref="F414:F421"/>
    <mergeCell ref="G414:G421"/>
    <mergeCell ref="I414:I421"/>
    <mergeCell ref="J414:J421"/>
    <mergeCell ref="BF414:BG414"/>
    <mergeCell ref="BH414:BI414"/>
    <mergeCell ref="BJ414:BK414"/>
    <mergeCell ref="BL414:BM414"/>
    <mergeCell ref="BN414:BO414"/>
    <mergeCell ref="BP414:BQ414"/>
    <mergeCell ref="BR414:BS414"/>
    <mergeCell ref="BT414:BU414"/>
    <mergeCell ref="BV414:BW414"/>
    <mergeCell ref="BX414:BY414"/>
    <mergeCell ref="BZ414:CA414"/>
    <mergeCell ref="CB414:CC414"/>
    <mergeCell ref="CD414:CE414"/>
    <mergeCell ref="CF414:CG414"/>
    <mergeCell ref="CH414:CI414"/>
    <mergeCell ref="CJ414:CK414"/>
    <mergeCell ref="CL414:CM414"/>
    <mergeCell ref="CN414:CO414"/>
    <mergeCell ref="CP414:CQ414"/>
    <mergeCell ref="CR414:CS414"/>
    <mergeCell ref="CT414:CU414"/>
    <mergeCell ref="CV414:CW414"/>
    <mergeCell ref="CX414:CY414"/>
    <mergeCell ref="CZ414:DA414"/>
    <mergeCell ref="DB414:DC414"/>
    <mergeCell ref="L415:M415"/>
    <mergeCell ref="N415:O415"/>
    <mergeCell ref="P415:Q415"/>
    <mergeCell ref="R415:S415"/>
    <mergeCell ref="T415:U415"/>
    <mergeCell ref="V415:W415"/>
    <mergeCell ref="X415:Y415"/>
    <mergeCell ref="Z415:AA415"/>
    <mergeCell ref="AB415:AC415"/>
    <mergeCell ref="AD415:AE415"/>
    <mergeCell ref="AF415:AG415"/>
    <mergeCell ref="AH415:AI415"/>
    <mergeCell ref="AJ415:AK415"/>
    <mergeCell ref="AL415:AM415"/>
    <mergeCell ref="AN415:AO415"/>
    <mergeCell ref="AP415:AQ415"/>
    <mergeCell ref="AR415:AS415"/>
    <mergeCell ref="AT415:AU415"/>
    <mergeCell ref="AV415:AW415"/>
    <mergeCell ref="AX415:AY415"/>
    <mergeCell ref="AZ415:BA415"/>
    <mergeCell ref="BB415:BC415"/>
    <mergeCell ref="BD415:BE415"/>
    <mergeCell ref="BF415:BG415"/>
    <mergeCell ref="BH415:BI415"/>
    <mergeCell ref="BJ415:BK415"/>
    <mergeCell ref="BL415:BM415"/>
    <mergeCell ref="BN415:BO415"/>
    <mergeCell ref="BP415:BQ415"/>
    <mergeCell ref="BR415:BS415"/>
    <mergeCell ref="BT415:BU415"/>
    <mergeCell ref="BV415:BW415"/>
    <mergeCell ref="BX415:BY415"/>
    <mergeCell ref="BZ415:CA415"/>
    <mergeCell ref="CB415:CC415"/>
    <mergeCell ref="CD415:CE415"/>
    <mergeCell ref="CF415:CG415"/>
    <mergeCell ref="CH415:CI415"/>
    <mergeCell ref="CJ415:CK415"/>
    <mergeCell ref="CL415:CM415"/>
    <mergeCell ref="CN415:CO415"/>
    <mergeCell ref="CP415:CQ415"/>
    <mergeCell ref="CR415:CS415"/>
    <mergeCell ref="CT415:CU415"/>
    <mergeCell ref="CV415:CW415"/>
    <mergeCell ref="CX415:CY415"/>
    <mergeCell ref="CZ415:DA415"/>
    <mergeCell ref="DB415:DC415"/>
    <mergeCell ref="BR416:BS416"/>
    <mergeCell ref="BT416:BU416"/>
    <mergeCell ref="BV416:BW416"/>
    <mergeCell ref="BX416:BY416"/>
    <mergeCell ref="BZ416:CA416"/>
    <mergeCell ref="CB416:CC416"/>
    <mergeCell ref="CD416:CE416"/>
    <mergeCell ref="CF416:CG416"/>
    <mergeCell ref="CH416:CI416"/>
    <mergeCell ref="CJ416:CK416"/>
    <mergeCell ref="CL416:CM416"/>
    <mergeCell ref="CN416:CO416"/>
    <mergeCell ref="CP416:CQ416"/>
    <mergeCell ref="CR416:CS416"/>
    <mergeCell ref="CT416:CU416"/>
    <mergeCell ref="CV416:CW416"/>
    <mergeCell ref="CX416:CY416"/>
    <mergeCell ref="CZ416:DA416"/>
    <mergeCell ref="DB416:DC416"/>
    <mergeCell ref="BF417:BG417"/>
    <mergeCell ref="BH417:BI417"/>
    <mergeCell ref="BJ417:BK417"/>
    <mergeCell ref="BL417:BM417"/>
    <mergeCell ref="BN417:BO417"/>
    <mergeCell ref="BP417:BQ417"/>
    <mergeCell ref="BR417:BS417"/>
    <mergeCell ref="BT417:BU417"/>
    <mergeCell ref="BV417:BW417"/>
    <mergeCell ref="BX417:BY417"/>
    <mergeCell ref="BZ417:CA417"/>
    <mergeCell ref="CB417:CC417"/>
    <mergeCell ref="CD417:CE417"/>
    <mergeCell ref="CF417:CG417"/>
    <mergeCell ref="CH417:CI417"/>
    <mergeCell ref="CJ417:CK417"/>
    <mergeCell ref="CL417:CM417"/>
    <mergeCell ref="CN417:CO417"/>
    <mergeCell ref="CP417:CQ417"/>
    <mergeCell ref="CR417:CS417"/>
    <mergeCell ref="CT417:CU417"/>
    <mergeCell ref="CV417:CW417"/>
    <mergeCell ref="CX417:CY417"/>
    <mergeCell ref="CZ417:DA417"/>
    <mergeCell ref="DB417:DC417"/>
    <mergeCell ref="BP416:BQ416"/>
    <mergeCell ref="BN416:BO416"/>
    <mergeCell ref="BL416:BM416"/>
    <mergeCell ref="BJ416:BK416"/>
    <mergeCell ref="BH416:BI416"/>
    <mergeCell ref="BF416:BG416"/>
    <mergeCell ref="CJ418:CK418"/>
    <mergeCell ref="N419:O419"/>
    <mergeCell ref="P419:Q419"/>
    <mergeCell ref="R419:S419"/>
    <mergeCell ref="T419:U419"/>
    <mergeCell ref="V419:W419"/>
    <mergeCell ref="X419:Y419"/>
    <mergeCell ref="Z419:AA419"/>
    <mergeCell ref="AB419:AC419"/>
    <mergeCell ref="AD419:AE419"/>
    <mergeCell ref="AF419:AG419"/>
    <mergeCell ref="AH419:AI419"/>
    <mergeCell ref="AJ419:AK419"/>
    <mergeCell ref="AL419:AM419"/>
    <mergeCell ref="AN419:AO419"/>
    <mergeCell ref="AP419:AQ419"/>
    <mergeCell ref="AR419:AS419"/>
    <mergeCell ref="AT419:AU419"/>
    <mergeCell ref="AV419:AW419"/>
    <mergeCell ref="AX419:AY419"/>
    <mergeCell ref="AZ419:BA419"/>
    <mergeCell ref="BB419:BC419"/>
    <mergeCell ref="BD419:BE419"/>
    <mergeCell ref="BF419:BG419"/>
    <mergeCell ref="BH419:BI419"/>
    <mergeCell ref="BJ419:BK419"/>
    <mergeCell ref="BL419:BM419"/>
    <mergeCell ref="BN419:BO419"/>
    <mergeCell ref="BP419:BQ419"/>
    <mergeCell ref="BR419:BS419"/>
    <mergeCell ref="BT419:BU419"/>
    <mergeCell ref="BV419:BW419"/>
    <mergeCell ref="BX419:BY419"/>
    <mergeCell ref="AJ420:AK420"/>
    <mergeCell ref="AH420:AI420"/>
    <mergeCell ref="AF420:AG420"/>
    <mergeCell ref="AD420:AE420"/>
    <mergeCell ref="AB420:AC420"/>
    <mergeCell ref="CB420:CC420"/>
    <mergeCell ref="CD420:CE420"/>
    <mergeCell ref="CF420:CG420"/>
    <mergeCell ref="CH420:CI420"/>
    <mergeCell ref="CJ420:CK420"/>
    <mergeCell ref="CL420:CM420"/>
    <mergeCell ref="CN420:CO420"/>
    <mergeCell ref="CL418:CM418"/>
    <mergeCell ref="CN418:CO418"/>
    <mergeCell ref="CP418:CQ418"/>
    <mergeCell ref="CR418:CS418"/>
    <mergeCell ref="CT418:CU418"/>
    <mergeCell ref="CV418:CW418"/>
    <mergeCell ref="CX418:CY418"/>
    <mergeCell ref="CZ418:DA418"/>
    <mergeCell ref="DB418:DC418"/>
    <mergeCell ref="BZ419:CA419"/>
    <mergeCell ref="CB419:CC419"/>
    <mergeCell ref="CD419:CE419"/>
    <mergeCell ref="CF419:CG419"/>
    <mergeCell ref="CH419:CI419"/>
    <mergeCell ref="CJ419:CK419"/>
    <mergeCell ref="CL419:CM419"/>
    <mergeCell ref="CN419:CO419"/>
    <mergeCell ref="CP419:CQ419"/>
    <mergeCell ref="CR419:CS419"/>
    <mergeCell ref="CT419:CU419"/>
    <mergeCell ref="CV419:CW419"/>
    <mergeCell ref="CX419:CY419"/>
    <mergeCell ref="CZ419:DA419"/>
    <mergeCell ref="DB419:DC419"/>
    <mergeCell ref="CP420:CQ420"/>
    <mergeCell ref="CR420:CS420"/>
    <mergeCell ref="CT420:CU420"/>
    <mergeCell ref="CV420:CW420"/>
    <mergeCell ref="CX420:CY420"/>
    <mergeCell ref="CZ420:DA420"/>
    <mergeCell ref="DB420:DC420"/>
    <mergeCell ref="AT418:AU418"/>
    <mergeCell ref="AV418:AW418"/>
    <mergeCell ref="AX418:AY418"/>
    <mergeCell ref="AZ418:BA418"/>
    <mergeCell ref="BB418:BC418"/>
    <mergeCell ref="BD418:BE418"/>
    <mergeCell ref="BF418:BG418"/>
    <mergeCell ref="BH418:BI418"/>
    <mergeCell ref="BJ418:BK418"/>
    <mergeCell ref="BL418:BM418"/>
    <mergeCell ref="BN418:BO418"/>
    <mergeCell ref="BP418:BQ418"/>
    <mergeCell ref="BR418:BS418"/>
    <mergeCell ref="BT418:BU418"/>
    <mergeCell ref="BV418:BW418"/>
    <mergeCell ref="BX418:BY418"/>
    <mergeCell ref="BZ418:CA418"/>
    <mergeCell ref="CB418:CC418"/>
    <mergeCell ref="CD418:CE418"/>
    <mergeCell ref="CF418:CG418"/>
    <mergeCell ref="CH418:CI418"/>
    <mergeCell ref="AT421:AU421"/>
    <mergeCell ref="AV421:AW421"/>
    <mergeCell ref="AX421:AY421"/>
    <mergeCell ref="AZ421:BA421"/>
    <mergeCell ref="BB421:BC421"/>
    <mergeCell ref="BD421:BE421"/>
    <mergeCell ref="BF421:BG421"/>
    <mergeCell ref="BH421:BI421"/>
    <mergeCell ref="BJ421:BK421"/>
    <mergeCell ref="BL421:BM421"/>
    <mergeCell ref="BN421:BO421"/>
    <mergeCell ref="BP421:BQ421"/>
    <mergeCell ref="BR421:BS421"/>
    <mergeCell ref="BT421:BU421"/>
    <mergeCell ref="BV421:BW421"/>
    <mergeCell ref="BX421:BY421"/>
    <mergeCell ref="AT420:AU420"/>
    <mergeCell ref="AV420:AW420"/>
    <mergeCell ref="AX420:AY420"/>
    <mergeCell ref="AZ420:BA420"/>
    <mergeCell ref="BB420:BC420"/>
    <mergeCell ref="BD420:BE420"/>
    <mergeCell ref="BF420:BG420"/>
    <mergeCell ref="BH420:BI420"/>
    <mergeCell ref="BJ420:BK420"/>
    <mergeCell ref="BL420:BM420"/>
    <mergeCell ref="BN420:BO420"/>
    <mergeCell ref="BP420:BQ420"/>
    <mergeCell ref="BR420:BS420"/>
    <mergeCell ref="BT420:BU420"/>
    <mergeCell ref="BV420:BW420"/>
    <mergeCell ref="BX420:BY420"/>
    <mergeCell ref="BZ421:CA421"/>
    <mergeCell ref="BZ420:CA420"/>
    <mergeCell ref="CB421:CC421"/>
    <mergeCell ref="CD421:CE421"/>
    <mergeCell ref="CF421:CG421"/>
    <mergeCell ref="CH421:CI421"/>
    <mergeCell ref="CJ421:CK421"/>
    <mergeCell ref="CL421:CM421"/>
    <mergeCell ref="CN421:CO421"/>
    <mergeCell ref="CP421:CQ421"/>
    <mergeCell ref="CR421:CS421"/>
    <mergeCell ref="CT421:CU421"/>
    <mergeCell ref="CV421:CW421"/>
    <mergeCell ref="CX421:CY421"/>
    <mergeCell ref="CZ421:DA421"/>
    <mergeCell ref="DB421:DC421"/>
    <mergeCell ref="CD422:CE422"/>
    <mergeCell ref="CF422:CG422"/>
    <mergeCell ref="CH422:CI422"/>
    <mergeCell ref="CJ422:CK422"/>
    <mergeCell ref="CL422:CM422"/>
    <mergeCell ref="CN422:CO422"/>
    <mergeCell ref="CP422:CQ422"/>
    <mergeCell ref="CR422:CS422"/>
    <mergeCell ref="A423:A430"/>
    <mergeCell ref="B423:B430"/>
    <mergeCell ref="C423:C430"/>
    <mergeCell ref="D423:D430"/>
    <mergeCell ref="E423:E430"/>
    <mergeCell ref="F423:F430"/>
    <mergeCell ref="G423:G430"/>
    <mergeCell ref="I423:I430"/>
    <mergeCell ref="J423:J430"/>
    <mergeCell ref="AF424:AG424"/>
    <mergeCell ref="AH424:AI424"/>
    <mergeCell ref="AJ424:AK424"/>
    <mergeCell ref="AL424:AM424"/>
    <mergeCell ref="AN424:AO424"/>
    <mergeCell ref="AP424:AQ424"/>
    <mergeCell ref="AR424:AS424"/>
    <mergeCell ref="AT424:AU424"/>
    <mergeCell ref="AV424:AW424"/>
    <mergeCell ref="AX424:AY424"/>
    <mergeCell ref="AZ424:BA424"/>
    <mergeCell ref="BB424:BC424"/>
    <mergeCell ref="BD424:BE424"/>
    <mergeCell ref="BF424:BG424"/>
    <mergeCell ref="BH424:BI424"/>
    <mergeCell ref="BJ424:BK424"/>
    <mergeCell ref="BL424:BM424"/>
    <mergeCell ref="BN424:BO424"/>
    <mergeCell ref="BP424:BQ424"/>
    <mergeCell ref="BR424:BS424"/>
    <mergeCell ref="BT424:BU424"/>
    <mergeCell ref="BV424:BW424"/>
    <mergeCell ref="BX424:BY424"/>
    <mergeCell ref="CD425:CE425"/>
    <mergeCell ref="CF425:CG425"/>
    <mergeCell ref="CH425:CI425"/>
    <mergeCell ref="CJ425:CK425"/>
    <mergeCell ref="CL425:CM425"/>
    <mergeCell ref="CN425:CO425"/>
    <mergeCell ref="CP425:CQ425"/>
    <mergeCell ref="CR425:CS425"/>
    <mergeCell ref="CT425:CU425"/>
    <mergeCell ref="CV425:CW425"/>
    <mergeCell ref="BR423:BS423"/>
    <mergeCell ref="BT423:BU423"/>
    <mergeCell ref="BV423:BW423"/>
    <mergeCell ref="BX423:BY423"/>
    <mergeCell ref="BZ423:CA423"/>
    <mergeCell ref="CB423:CC423"/>
    <mergeCell ref="CD423:CE423"/>
    <mergeCell ref="CF423:CG423"/>
    <mergeCell ref="CH423:CI423"/>
    <mergeCell ref="CJ423:CK423"/>
    <mergeCell ref="CL423:CM423"/>
    <mergeCell ref="CN423:CO423"/>
    <mergeCell ref="CP423:CQ423"/>
    <mergeCell ref="CR423:CS423"/>
    <mergeCell ref="CT423:CU423"/>
    <mergeCell ref="CV423:CW423"/>
    <mergeCell ref="CX423:CY423"/>
    <mergeCell ref="CZ423:DA423"/>
    <mergeCell ref="DB423:DC423"/>
    <mergeCell ref="BZ424:CA424"/>
    <mergeCell ref="CB424:CC424"/>
    <mergeCell ref="CD424:CE424"/>
    <mergeCell ref="CF424:CG424"/>
    <mergeCell ref="CH424:CI424"/>
    <mergeCell ref="CJ424:CK424"/>
    <mergeCell ref="CX424:CY424"/>
    <mergeCell ref="CL424:CM424"/>
    <mergeCell ref="CN424:CO424"/>
    <mergeCell ref="CP424:CQ424"/>
    <mergeCell ref="CR424:CS424"/>
    <mergeCell ref="CT424:CU424"/>
    <mergeCell ref="CV424:CW424"/>
    <mergeCell ref="CZ424:DA424"/>
    <mergeCell ref="DB424:DC424"/>
    <mergeCell ref="BZ426:CA426"/>
    <mergeCell ref="CB426:CC426"/>
    <mergeCell ref="CD426:CE426"/>
    <mergeCell ref="CF426:CG426"/>
    <mergeCell ref="CH426:CI426"/>
    <mergeCell ref="CJ426:CK426"/>
    <mergeCell ref="CL426:CM426"/>
    <mergeCell ref="CN426:CO426"/>
    <mergeCell ref="CP426:CQ426"/>
    <mergeCell ref="CR426:CS426"/>
    <mergeCell ref="CT426:CU426"/>
    <mergeCell ref="CV426:CW426"/>
    <mergeCell ref="CX426:CY426"/>
    <mergeCell ref="CZ426:DA426"/>
    <mergeCell ref="DB426:DC426"/>
    <mergeCell ref="BR427:BS427"/>
    <mergeCell ref="BT427:BU427"/>
    <mergeCell ref="BV427:BW427"/>
    <mergeCell ref="BX427:BY427"/>
    <mergeCell ref="BZ427:CA427"/>
    <mergeCell ref="CB427:CC427"/>
    <mergeCell ref="CD427:CE427"/>
    <mergeCell ref="CF427:CG427"/>
    <mergeCell ref="CH427:CI427"/>
    <mergeCell ref="L425:M425"/>
    <mergeCell ref="N425:O425"/>
    <mergeCell ref="CJ427:CK427"/>
    <mergeCell ref="CL427:CM427"/>
    <mergeCell ref="CN427:CO427"/>
    <mergeCell ref="CP427:CQ427"/>
    <mergeCell ref="CR427:CS427"/>
    <mergeCell ref="CT427:CU427"/>
    <mergeCell ref="CV427:CW427"/>
    <mergeCell ref="CX427:CY427"/>
    <mergeCell ref="CZ427:DA427"/>
    <mergeCell ref="DB427:DC427"/>
    <mergeCell ref="L426:M426"/>
    <mergeCell ref="BF426:BG426"/>
    <mergeCell ref="BH426:BI426"/>
    <mergeCell ref="BJ426:BK426"/>
    <mergeCell ref="BL426:BM426"/>
    <mergeCell ref="BN426:BO426"/>
    <mergeCell ref="BP426:BQ426"/>
    <mergeCell ref="BR426:BS426"/>
    <mergeCell ref="BT426:BU426"/>
    <mergeCell ref="BV426:BW426"/>
    <mergeCell ref="BX426:BY426"/>
    <mergeCell ref="CX425:CY425"/>
    <mergeCell ref="CZ425:DA425"/>
    <mergeCell ref="DB425:DC425"/>
    <mergeCell ref="BR425:BS425"/>
    <mergeCell ref="BT425:BU425"/>
    <mergeCell ref="BV425:BW425"/>
    <mergeCell ref="BX425:BY425"/>
    <mergeCell ref="BZ425:CA425"/>
    <mergeCell ref="CB425:CC425"/>
    <mergeCell ref="CN429:CO429"/>
    <mergeCell ref="CP429:CQ429"/>
    <mergeCell ref="CR429:CS429"/>
    <mergeCell ref="CT429:CU429"/>
    <mergeCell ref="CV429:CW429"/>
    <mergeCell ref="CX429:CY429"/>
    <mergeCell ref="CZ429:DA429"/>
    <mergeCell ref="DB429:DC429"/>
    <mergeCell ref="L428:M428"/>
    <mergeCell ref="N428:O428"/>
    <mergeCell ref="P428:Q428"/>
    <mergeCell ref="R428:S428"/>
    <mergeCell ref="T428:U428"/>
    <mergeCell ref="V428:W428"/>
    <mergeCell ref="X428:Y428"/>
    <mergeCell ref="Z428:AA428"/>
    <mergeCell ref="AB428:AC428"/>
    <mergeCell ref="AD428:AE428"/>
    <mergeCell ref="AF428:AG428"/>
    <mergeCell ref="AH428:AI428"/>
    <mergeCell ref="AJ428:AK428"/>
    <mergeCell ref="AL428:AM428"/>
    <mergeCell ref="AN428:AO428"/>
    <mergeCell ref="AP428:AQ428"/>
    <mergeCell ref="AR428:AS428"/>
    <mergeCell ref="AT428:AU428"/>
    <mergeCell ref="AV428:AW428"/>
    <mergeCell ref="AX428:AY428"/>
    <mergeCell ref="AZ428:BA428"/>
    <mergeCell ref="BB428:BC428"/>
    <mergeCell ref="BD428:BE428"/>
    <mergeCell ref="BF428:BG428"/>
    <mergeCell ref="BH428:BI428"/>
    <mergeCell ref="BJ428:BK428"/>
    <mergeCell ref="BL428:BM428"/>
    <mergeCell ref="BN428:BO428"/>
    <mergeCell ref="BP428:BQ428"/>
    <mergeCell ref="BR428:BS428"/>
    <mergeCell ref="BT428:BU428"/>
    <mergeCell ref="BV428:BW428"/>
    <mergeCell ref="BX428:BY428"/>
    <mergeCell ref="BR430:BS430"/>
    <mergeCell ref="BT430:BU430"/>
    <mergeCell ref="BV430:BW430"/>
    <mergeCell ref="BX430:BY430"/>
    <mergeCell ref="BZ428:CA428"/>
    <mergeCell ref="CB428:CC428"/>
    <mergeCell ref="CD428:CE428"/>
    <mergeCell ref="CF428:CG428"/>
    <mergeCell ref="CH428:CI428"/>
    <mergeCell ref="CJ428:CK428"/>
    <mergeCell ref="CL428:CM428"/>
    <mergeCell ref="CN428:CO428"/>
    <mergeCell ref="CP428:CQ428"/>
    <mergeCell ref="CR428:CS428"/>
    <mergeCell ref="CT428:CU428"/>
    <mergeCell ref="CV428:CW428"/>
    <mergeCell ref="CX428:CY428"/>
    <mergeCell ref="CZ428:DA428"/>
    <mergeCell ref="DB428:DC428"/>
    <mergeCell ref="L429:M429"/>
    <mergeCell ref="N429:O429"/>
    <mergeCell ref="P429:Q429"/>
    <mergeCell ref="R429:S429"/>
    <mergeCell ref="T429:U429"/>
    <mergeCell ref="V429:W429"/>
    <mergeCell ref="X429:Y429"/>
    <mergeCell ref="Z429:AA429"/>
    <mergeCell ref="AB429:AC429"/>
    <mergeCell ref="AD429:AE429"/>
    <mergeCell ref="AF429:AG429"/>
    <mergeCell ref="AH429:AI429"/>
    <mergeCell ref="AJ429:AK429"/>
    <mergeCell ref="AL429:AM429"/>
    <mergeCell ref="AN429:AO429"/>
    <mergeCell ref="AP429:AQ429"/>
    <mergeCell ref="AR429:AS429"/>
    <mergeCell ref="AT429:AU429"/>
    <mergeCell ref="AV429:AW429"/>
    <mergeCell ref="AX429:AY429"/>
    <mergeCell ref="AZ429:BA429"/>
    <mergeCell ref="BB429:BC429"/>
    <mergeCell ref="BD429:BE429"/>
    <mergeCell ref="BF429:BG429"/>
    <mergeCell ref="BH429:BI429"/>
    <mergeCell ref="BJ429:BK429"/>
    <mergeCell ref="BL429:BM429"/>
    <mergeCell ref="BN429:BO429"/>
    <mergeCell ref="BP429:BQ429"/>
    <mergeCell ref="BR429:BS429"/>
    <mergeCell ref="BT429:BU429"/>
    <mergeCell ref="BV429:BW429"/>
    <mergeCell ref="BX429:BY429"/>
    <mergeCell ref="BZ429:CA429"/>
    <mergeCell ref="CB429:CC429"/>
    <mergeCell ref="CD429:CE429"/>
    <mergeCell ref="CF429:CG429"/>
    <mergeCell ref="CH429:CI429"/>
    <mergeCell ref="CJ429:CK429"/>
    <mergeCell ref="CL429:CM429"/>
    <mergeCell ref="BZ430:CA430"/>
    <mergeCell ref="CB430:CC430"/>
    <mergeCell ref="CD430:CE430"/>
    <mergeCell ref="CF430:CG430"/>
    <mergeCell ref="CH430:CI430"/>
    <mergeCell ref="CJ430:CK430"/>
    <mergeCell ref="CL430:CM430"/>
    <mergeCell ref="CN430:CO430"/>
    <mergeCell ref="CP430:CQ430"/>
    <mergeCell ref="CR430:CS430"/>
    <mergeCell ref="CT430:CU430"/>
    <mergeCell ref="CV430:CW430"/>
    <mergeCell ref="CX430:CY430"/>
    <mergeCell ref="CZ430:DA430"/>
    <mergeCell ref="DB430:DC430"/>
    <mergeCell ref="CD431:CE431"/>
    <mergeCell ref="CF431:CG431"/>
    <mergeCell ref="CH431:CI431"/>
    <mergeCell ref="CJ431:CK431"/>
    <mergeCell ref="CL431:CM431"/>
    <mergeCell ref="CN431:CO431"/>
    <mergeCell ref="CP431:CQ431"/>
    <mergeCell ref="CR431:CS431"/>
    <mergeCell ref="A432:A439"/>
    <mergeCell ref="B432:B439"/>
    <mergeCell ref="C432:C439"/>
    <mergeCell ref="D432:D439"/>
    <mergeCell ref="E432:E439"/>
    <mergeCell ref="F432:F439"/>
    <mergeCell ref="G432:G439"/>
    <mergeCell ref="I432:I439"/>
    <mergeCell ref="J432:J439"/>
    <mergeCell ref="BF432:BG432"/>
    <mergeCell ref="BH432:BI432"/>
    <mergeCell ref="BJ432:BK432"/>
    <mergeCell ref="BL432:BM432"/>
    <mergeCell ref="BN432:BO432"/>
    <mergeCell ref="BP432:BQ432"/>
    <mergeCell ref="BR432:BS432"/>
    <mergeCell ref="BT432:BU432"/>
    <mergeCell ref="BV432:BW432"/>
    <mergeCell ref="BX432:BY432"/>
    <mergeCell ref="BZ432:CA432"/>
    <mergeCell ref="CB432:CC432"/>
    <mergeCell ref="CD432:CE432"/>
    <mergeCell ref="CF432:CG432"/>
    <mergeCell ref="CH432:CI432"/>
    <mergeCell ref="CJ432:CK432"/>
    <mergeCell ref="CL432:CM432"/>
    <mergeCell ref="CN432:CO432"/>
    <mergeCell ref="CP432:CQ432"/>
    <mergeCell ref="CR432:CS432"/>
    <mergeCell ref="CT432:CU432"/>
    <mergeCell ref="CV432:CW432"/>
    <mergeCell ref="CX432:CY432"/>
    <mergeCell ref="CZ432:DA432"/>
    <mergeCell ref="DB432:DC432"/>
    <mergeCell ref="L433:M433"/>
    <mergeCell ref="N433:O433"/>
    <mergeCell ref="P433:Q433"/>
    <mergeCell ref="R433:S433"/>
    <mergeCell ref="T433:U433"/>
    <mergeCell ref="V433:W433"/>
    <mergeCell ref="X433:Y433"/>
    <mergeCell ref="Z433:AA433"/>
    <mergeCell ref="AB433:AC433"/>
    <mergeCell ref="AD433:AE433"/>
    <mergeCell ref="AF433:AG433"/>
    <mergeCell ref="AH433:AI433"/>
    <mergeCell ref="AT433:AU433"/>
    <mergeCell ref="AV433:AW433"/>
    <mergeCell ref="AX433:AY433"/>
    <mergeCell ref="AZ433:BA433"/>
    <mergeCell ref="BB433:BC433"/>
    <mergeCell ref="BD433:BE433"/>
    <mergeCell ref="BF433:BG433"/>
    <mergeCell ref="BH433:BI433"/>
    <mergeCell ref="BJ433:BK433"/>
    <mergeCell ref="BL433:BM433"/>
    <mergeCell ref="BN433:BO433"/>
    <mergeCell ref="BP433:BQ433"/>
    <mergeCell ref="BR433:BS433"/>
    <mergeCell ref="BT433:BU433"/>
    <mergeCell ref="BV433:BW433"/>
    <mergeCell ref="BX433:BY433"/>
    <mergeCell ref="BZ433:CA433"/>
    <mergeCell ref="CB433:CC433"/>
    <mergeCell ref="CD433:CE433"/>
    <mergeCell ref="CF433:CG433"/>
    <mergeCell ref="CH433:CI433"/>
    <mergeCell ref="CJ433:CK433"/>
    <mergeCell ref="CL433:CM433"/>
    <mergeCell ref="CN433:CO433"/>
    <mergeCell ref="CP433:CQ433"/>
    <mergeCell ref="CR433:CS433"/>
    <mergeCell ref="CT433:CU433"/>
    <mergeCell ref="CV433:CW433"/>
    <mergeCell ref="CX433:CY433"/>
    <mergeCell ref="CZ433:DA433"/>
    <mergeCell ref="DB433:DC433"/>
    <mergeCell ref="BR434:BS434"/>
    <mergeCell ref="BT434:BU434"/>
    <mergeCell ref="BV434:BW434"/>
    <mergeCell ref="BX434:BY434"/>
    <mergeCell ref="BZ434:CA434"/>
    <mergeCell ref="CB434:CC434"/>
    <mergeCell ref="CD434:CE434"/>
    <mergeCell ref="CF434:CG434"/>
    <mergeCell ref="CH434:CI434"/>
    <mergeCell ref="CJ434:CK434"/>
    <mergeCell ref="CL434:CM434"/>
    <mergeCell ref="CN434:CO434"/>
    <mergeCell ref="CP434:CQ434"/>
    <mergeCell ref="CR434:CS434"/>
    <mergeCell ref="CT434:CU434"/>
    <mergeCell ref="CV434:CW434"/>
    <mergeCell ref="CX434:CY434"/>
    <mergeCell ref="CZ434:DA434"/>
    <mergeCell ref="DB434:DC434"/>
    <mergeCell ref="CR435:CS435"/>
    <mergeCell ref="CT435:CU435"/>
    <mergeCell ref="CV435:CW435"/>
    <mergeCell ref="CX435:CY435"/>
    <mergeCell ref="CZ435:DA435"/>
    <mergeCell ref="DB435:DC435"/>
    <mergeCell ref="L436:M436"/>
    <mergeCell ref="N436:O436"/>
    <mergeCell ref="P436:Q436"/>
    <mergeCell ref="R436:S436"/>
    <mergeCell ref="T436:U436"/>
    <mergeCell ref="V436:W436"/>
    <mergeCell ref="X436:Y436"/>
    <mergeCell ref="Z436:AA436"/>
    <mergeCell ref="AB436:AC436"/>
    <mergeCell ref="AD436:AE436"/>
    <mergeCell ref="AF436:AG436"/>
    <mergeCell ref="AH436:AI436"/>
    <mergeCell ref="AJ436:AK436"/>
    <mergeCell ref="AL436:AM436"/>
    <mergeCell ref="AN436:AO436"/>
    <mergeCell ref="AP436:AQ436"/>
    <mergeCell ref="AR436:AS436"/>
    <mergeCell ref="AT436:AU436"/>
    <mergeCell ref="AV436:AW436"/>
    <mergeCell ref="AX436:AY436"/>
    <mergeCell ref="AZ436:BA436"/>
    <mergeCell ref="BB436:BC436"/>
    <mergeCell ref="BD436:BE436"/>
    <mergeCell ref="BF436:BG436"/>
    <mergeCell ref="BH436:BI436"/>
    <mergeCell ref="BJ436:BK436"/>
    <mergeCell ref="BL436:BM436"/>
    <mergeCell ref="BN436:BO436"/>
    <mergeCell ref="BP436:BQ436"/>
    <mergeCell ref="BR436:BS436"/>
    <mergeCell ref="BT436:BU436"/>
    <mergeCell ref="BV436:BW436"/>
    <mergeCell ref="BX436:BY436"/>
    <mergeCell ref="BZ436:CA436"/>
    <mergeCell ref="CB436:CC436"/>
    <mergeCell ref="CD436:CE436"/>
    <mergeCell ref="CF436:CG436"/>
    <mergeCell ref="CH436:CI436"/>
    <mergeCell ref="CJ436:CK436"/>
    <mergeCell ref="V435:W435"/>
    <mergeCell ref="T435:U435"/>
    <mergeCell ref="R435:S435"/>
    <mergeCell ref="P435:Q435"/>
    <mergeCell ref="N435:O435"/>
    <mergeCell ref="L435:M435"/>
    <mergeCell ref="AZ437:BA437"/>
    <mergeCell ref="BB437:BC437"/>
    <mergeCell ref="BD437:BE437"/>
    <mergeCell ref="BF437:BG437"/>
    <mergeCell ref="BH437:BI437"/>
    <mergeCell ref="BJ437:BK437"/>
    <mergeCell ref="BL437:BM437"/>
    <mergeCell ref="BN437:BO437"/>
    <mergeCell ref="BP437:BQ437"/>
    <mergeCell ref="BR437:BS437"/>
    <mergeCell ref="BT437:BU437"/>
    <mergeCell ref="BV437:BW437"/>
    <mergeCell ref="BX437:BY437"/>
    <mergeCell ref="BZ438:CA438"/>
    <mergeCell ref="BF435:BG435"/>
    <mergeCell ref="BH435:BI435"/>
    <mergeCell ref="BJ435:BK435"/>
    <mergeCell ref="BL435:BM435"/>
    <mergeCell ref="BN435:BO435"/>
    <mergeCell ref="BP435:BQ435"/>
    <mergeCell ref="BR435:BS435"/>
    <mergeCell ref="BT435:BU435"/>
    <mergeCell ref="BV435:BW435"/>
    <mergeCell ref="BX435:BY435"/>
    <mergeCell ref="BZ435:CA435"/>
    <mergeCell ref="CB435:CC435"/>
    <mergeCell ref="CD435:CE435"/>
    <mergeCell ref="CF435:CG435"/>
    <mergeCell ref="CH435:CI435"/>
    <mergeCell ref="CJ435:CK435"/>
    <mergeCell ref="CL435:CM435"/>
    <mergeCell ref="CN435:CO435"/>
    <mergeCell ref="CP435:CQ435"/>
    <mergeCell ref="L437:M437"/>
    <mergeCell ref="V438:W438"/>
    <mergeCell ref="T438:U438"/>
    <mergeCell ref="R438:S438"/>
    <mergeCell ref="P438:Q438"/>
    <mergeCell ref="N438:O438"/>
    <mergeCell ref="L438:M438"/>
    <mergeCell ref="CB438:CC438"/>
    <mergeCell ref="CD438:CE438"/>
    <mergeCell ref="CF438:CG438"/>
    <mergeCell ref="CH438:CI438"/>
    <mergeCell ref="CJ438:CK438"/>
    <mergeCell ref="CL438:CM438"/>
    <mergeCell ref="CN438:CO438"/>
    <mergeCell ref="CL436:CM436"/>
    <mergeCell ref="CN436:CO436"/>
    <mergeCell ref="CP436:CQ436"/>
    <mergeCell ref="CR436:CS436"/>
    <mergeCell ref="CT436:CU436"/>
    <mergeCell ref="CV436:CW436"/>
    <mergeCell ref="CX436:CY436"/>
    <mergeCell ref="CZ436:DA436"/>
    <mergeCell ref="DB436:DC436"/>
    <mergeCell ref="BZ437:CA437"/>
    <mergeCell ref="CB437:CC437"/>
    <mergeCell ref="CD437:CE437"/>
    <mergeCell ref="CF437:CG437"/>
    <mergeCell ref="CH437:CI437"/>
    <mergeCell ref="CJ437:CK437"/>
    <mergeCell ref="CL437:CM437"/>
    <mergeCell ref="CN437:CO437"/>
    <mergeCell ref="CP437:CQ437"/>
    <mergeCell ref="CR437:CS437"/>
    <mergeCell ref="CT437:CU437"/>
    <mergeCell ref="CV437:CW437"/>
    <mergeCell ref="CX437:CY437"/>
    <mergeCell ref="CZ437:DA437"/>
    <mergeCell ref="DB437:DC437"/>
    <mergeCell ref="CP438:CQ438"/>
    <mergeCell ref="CR438:CS438"/>
    <mergeCell ref="CT438:CU438"/>
    <mergeCell ref="CV438:CW438"/>
    <mergeCell ref="CX438:CY438"/>
    <mergeCell ref="CZ438:DA438"/>
    <mergeCell ref="DB438:DC438"/>
    <mergeCell ref="N437:O437"/>
    <mergeCell ref="P437:Q437"/>
    <mergeCell ref="R437:S437"/>
    <mergeCell ref="T437:U437"/>
    <mergeCell ref="V437:W437"/>
    <mergeCell ref="X437:Y437"/>
    <mergeCell ref="Z437:AA437"/>
    <mergeCell ref="AB437:AC437"/>
    <mergeCell ref="AD437:AE437"/>
    <mergeCell ref="AF437:AG437"/>
    <mergeCell ref="AH437:AI437"/>
    <mergeCell ref="AJ437:AK437"/>
    <mergeCell ref="AL437:AM437"/>
    <mergeCell ref="AN437:AO437"/>
    <mergeCell ref="AP437:AQ437"/>
    <mergeCell ref="AR437:AS437"/>
    <mergeCell ref="AT437:AU437"/>
    <mergeCell ref="AV437:AW437"/>
    <mergeCell ref="AX437:AY437"/>
    <mergeCell ref="AP439:AQ439"/>
    <mergeCell ref="AR439:AS439"/>
    <mergeCell ref="AT439:AU439"/>
    <mergeCell ref="AV439:AW439"/>
    <mergeCell ref="AX439:AY439"/>
    <mergeCell ref="AZ439:BA439"/>
    <mergeCell ref="BB439:BC439"/>
    <mergeCell ref="BD439:BE439"/>
    <mergeCell ref="BF439:BG439"/>
    <mergeCell ref="BH439:BI439"/>
    <mergeCell ref="BJ439:BK439"/>
    <mergeCell ref="BL439:BM439"/>
    <mergeCell ref="BN439:BO439"/>
    <mergeCell ref="BP439:BQ439"/>
    <mergeCell ref="BR439:BS439"/>
    <mergeCell ref="BT439:BU439"/>
    <mergeCell ref="BV439:BW439"/>
    <mergeCell ref="BX439:BY439"/>
    <mergeCell ref="AT438:AU438"/>
    <mergeCell ref="AV438:AW438"/>
    <mergeCell ref="AX438:AY438"/>
    <mergeCell ref="AZ438:BA438"/>
    <mergeCell ref="BB438:BC438"/>
    <mergeCell ref="BD438:BE438"/>
    <mergeCell ref="BF438:BG438"/>
    <mergeCell ref="BH438:BI438"/>
    <mergeCell ref="BJ438:BK438"/>
    <mergeCell ref="BL438:BM438"/>
    <mergeCell ref="BN438:BO438"/>
    <mergeCell ref="BP438:BQ438"/>
    <mergeCell ref="BR438:BS438"/>
    <mergeCell ref="BT438:BU438"/>
    <mergeCell ref="BV438:BW438"/>
    <mergeCell ref="BX438:BY438"/>
    <mergeCell ref="BZ439:CA439"/>
    <mergeCell ref="CB439:CC439"/>
    <mergeCell ref="CD439:CE439"/>
    <mergeCell ref="CF439:CG439"/>
    <mergeCell ref="CH439:CI439"/>
    <mergeCell ref="CJ439:CK439"/>
    <mergeCell ref="CL439:CM439"/>
    <mergeCell ref="CN439:CO439"/>
    <mergeCell ref="CP439:CQ439"/>
    <mergeCell ref="CR439:CS439"/>
    <mergeCell ref="CT439:CU439"/>
    <mergeCell ref="CV439:CW439"/>
    <mergeCell ref="CX439:CY439"/>
    <mergeCell ref="CZ439:DA439"/>
    <mergeCell ref="DB439:DC439"/>
    <mergeCell ref="CD440:CE440"/>
    <mergeCell ref="CF440:CG440"/>
    <mergeCell ref="CH440:CI440"/>
    <mergeCell ref="CJ440:CK440"/>
    <mergeCell ref="CL440:CM440"/>
    <mergeCell ref="CN440:CO440"/>
    <mergeCell ref="CP440:CQ440"/>
    <mergeCell ref="CR440:CS440"/>
    <mergeCell ref="A442:A449"/>
    <mergeCell ref="B442:B449"/>
    <mergeCell ref="C442:C449"/>
    <mergeCell ref="D442:D449"/>
    <mergeCell ref="E442:E449"/>
    <mergeCell ref="F442:F449"/>
    <mergeCell ref="G442:G449"/>
    <mergeCell ref="I442:I449"/>
    <mergeCell ref="J442:J449"/>
    <mergeCell ref="AF443:AG443"/>
    <mergeCell ref="AH443:AI443"/>
    <mergeCell ref="AJ443:AK443"/>
    <mergeCell ref="AL443:AM443"/>
    <mergeCell ref="AN443:AO443"/>
    <mergeCell ref="AP443:AQ443"/>
    <mergeCell ref="AR443:AS443"/>
    <mergeCell ref="AT443:AU443"/>
    <mergeCell ref="AV443:AW443"/>
    <mergeCell ref="AX443:AY443"/>
    <mergeCell ref="AZ443:BA443"/>
    <mergeCell ref="BB443:BC443"/>
    <mergeCell ref="BD443:BE443"/>
    <mergeCell ref="BF443:BG443"/>
    <mergeCell ref="BH443:BI443"/>
    <mergeCell ref="BJ443:BK443"/>
    <mergeCell ref="BL443:BM443"/>
    <mergeCell ref="BN443:BO443"/>
    <mergeCell ref="BP443:BQ443"/>
    <mergeCell ref="BR443:BS443"/>
    <mergeCell ref="BT443:BU443"/>
    <mergeCell ref="BV443:BW443"/>
    <mergeCell ref="BX443:BY443"/>
    <mergeCell ref="CD444:CE444"/>
    <mergeCell ref="CF444:CG444"/>
    <mergeCell ref="CH444:CI444"/>
    <mergeCell ref="CJ444:CK444"/>
    <mergeCell ref="CL444:CM444"/>
    <mergeCell ref="CN444:CO444"/>
    <mergeCell ref="CP444:CQ444"/>
    <mergeCell ref="CR444:CS444"/>
    <mergeCell ref="CT444:CU444"/>
    <mergeCell ref="BR442:BS442"/>
    <mergeCell ref="BT442:BU442"/>
    <mergeCell ref="BV442:BW442"/>
    <mergeCell ref="BX442:BY442"/>
    <mergeCell ref="BZ442:CA442"/>
    <mergeCell ref="CB442:CC442"/>
    <mergeCell ref="CD442:CE442"/>
    <mergeCell ref="CF442:CG442"/>
    <mergeCell ref="CH442:CI442"/>
    <mergeCell ref="CJ442:CK442"/>
    <mergeCell ref="CL442:CM442"/>
    <mergeCell ref="CN442:CO442"/>
    <mergeCell ref="CP442:CQ442"/>
    <mergeCell ref="CR442:CS442"/>
    <mergeCell ref="CT442:CU442"/>
    <mergeCell ref="CV442:CW442"/>
    <mergeCell ref="CX442:CY442"/>
    <mergeCell ref="CZ442:DA442"/>
    <mergeCell ref="DB442:DC442"/>
    <mergeCell ref="BZ443:CA443"/>
    <mergeCell ref="CB443:CC443"/>
    <mergeCell ref="CD443:CE443"/>
    <mergeCell ref="CF443:CG443"/>
    <mergeCell ref="CH443:CI443"/>
    <mergeCell ref="CJ443:CK443"/>
    <mergeCell ref="CX443:CY443"/>
    <mergeCell ref="CL443:CM443"/>
    <mergeCell ref="CN443:CO443"/>
    <mergeCell ref="CP443:CQ443"/>
    <mergeCell ref="CR443:CS443"/>
    <mergeCell ref="CT443:CU443"/>
    <mergeCell ref="CV443:CW443"/>
    <mergeCell ref="CZ443:DA443"/>
    <mergeCell ref="DB443:DC443"/>
    <mergeCell ref="BZ445:CA445"/>
    <mergeCell ref="CB445:CC445"/>
    <mergeCell ref="CD445:CE445"/>
    <mergeCell ref="CF445:CG445"/>
    <mergeCell ref="CH445:CI445"/>
    <mergeCell ref="CJ445:CK445"/>
    <mergeCell ref="CL445:CM445"/>
    <mergeCell ref="CN445:CO445"/>
    <mergeCell ref="CP445:CQ445"/>
    <mergeCell ref="CR445:CS445"/>
    <mergeCell ref="CT445:CU445"/>
    <mergeCell ref="CV445:CW445"/>
    <mergeCell ref="CX445:CY445"/>
    <mergeCell ref="CZ445:DA445"/>
    <mergeCell ref="DB445:DC445"/>
    <mergeCell ref="BR446:BS446"/>
    <mergeCell ref="BT446:BU446"/>
    <mergeCell ref="BV446:BW446"/>
    <mergeCell ref="BX446:BY446"/>
    <mergeCell ref="BZ446:CA446"/>
    <mergeCell ref="CB446:CC446"/>
    <mergeCell ref="CD446:CE446"/>
    <mergeCell ref="CF446:CG446"/>
    <mergeCell ref="CH446:CI446"/>
    <mergeCell ref="L444:M444"/>
    <mergeCell ref="N444:O444"/>
    <mergeCell ref="CJ446:CK446"/>
    <mergeCell ref="CL446:CM446"/>
    <mergeCell ref="CN446:CO446"/>
    <mergeCell ref="CP446:CQ446"/>
    <mergeCell ref="CR446:CS446"/>
    <mergeCell ref="CT446:CU446"/>
    <mergeCell ref="CV446:CW446"/>
    <mergeCell ref="CX446:CY446"/>
    <mergeCell ref="CZ446:DA446"/>
    <mergeCell ref="DB446:DC446"/>
    <mergeCell ref="L445:M445"/>
    <mergeCell ref="BF445:BG445"/>
    <mergeCell ref="BH445:BI445"/>
    <mergeCell ref="BJ445:BK445"/>
    <mergeCell ref="BL445:BM445"/>
    <mergeCell ref="BN445:BO445"/>
    <mergeCell ref="BP445:BQ445"/>
    <mergeCell ref="BR445:BS445"/>
    <mergeCell ref="BT445:BU445"/>
    <mergeCell ref="BV445:BW445"/>
    <mergeCell ref="BX445:BY445"/>
    <mergeCell ref="CV444:CW444"/>
    <mergeCell ref="CX444:CY444"/>
    <mergeCell ref="CZ444:DA444"/>
    <mergeCell ref="DB444:DC444"/>
    <mergeCell ref="BR444:BS444"/>
    <mergeCell ref="BT444:BU444"/>
    <mergeCell ref="BV444:BW444"/>
    <mergeCell ref="BX444:BY444"/>
    <mergeCell ref="BZ444:CA444"/>
    <mergeCell ref="CB444:CC444"/>
    <mergeCell ref="AR446:AS446"/>
    <mergeCell ref="AP446:AQ446"/>
    <mergeCell ref="AN446:AO446"/>
    <mergeCell ref="AL446:AM446"/>
    <mergeCell ref="AJ446:AK446"/>
    <mergeCell ref="AH446:AI446"/>
    <mergeCell ref="AF446:AG446"/>
    <mergeCell ref="CN448:CO448"/>
    <mergeCell ref="CP448:CQ448"/>
    <mergeCell ref="CR448:CS448"/>
    <mergeCell ref="CT448:CU448"/>
    <mergeCell ref="CV448:CW448"/>
    <mergeCell ref="CX448:CY448"/>
    <mergeCell ref="CZ448:DA448"/>
    <mergeCell ref="DB448:DC448"/>
    <mergeCell ref="L447:M447"/>
    <mergeCell ref="N447:O447"/>
    <mergeCell ref="P447:Q447"/>
    <mergeCell ref="R447:S447"/>
    <mergeCell ref="T447:U447"/>
    <mergeCell ref="V447:W447"/>
    <mergeCell ref="X447:Y447"/>
    <mergeCell ref="Z447:AA447"/>
    <mergeCell ref="AB447:AC447"/>
    <mergeCell ref="AD447:AE447"/>
    <mergeCell ref="AF447:AG447"/>
    <mergeCell ref="AH447:AI447"/>
    <mergeCell ref="AJ447:AK447"/>
    <mergeCell ref="AL447:AM447"/>
    <mergeCell ref="AN447:AO447"/>
    <mergeCell ref="AP447:AQ447"/>
    <mergeCell ref="AR447:AS447"/>
    <mergeCell ref="AT447:AU447"/>
    <mergeCell ref="AV447:AW447"/>
    <mergeCell ref="AX447:AY447"/>
    <mergeCell ref="AZ447:BA447"/>
    <mergeCell ref="BB447:BC447"/>
    <mergeCell ref="BD447:BE447"/>
    <mergeCell ref="BF447:BG447"/>
    <mergeCell ref="BH447:BI447"/>
    <mergeCell ref="BJ447:BK447"/>
    <mergeCell ref="BL447:BM447"/>
    <mergeCell ref="BN447:BO447"/>
    <mergeCell ref="BP447:BQ447"/>
    <mergeCell ref="BR447:BS447"/>
    <mergeCell ref="BT447:BU447"/>
    <mergeCell ref="BV447:BW447"/>
    <mergeCell ref="BX447:BY447"/>
    <mergeCell ref="BR449:BS449"/>
    <mergeCell ref="BT449:BU449"/>
    <mergeCell ref="BV449:BW449"/>
    <mergeCell ref="BX449:BY449"/>
    <mergeCell ref="BZ447:CA447"/>
    <mergeCell ref="CB447:CC447"/>
    <mergeCell ref="CD447:CE447"/>
    <mergeCell ref="CF447:CG447"/>
    <mergeCell ref="CH447:CI447"/>
    <mergeCell ref="CJ447:CK447"/>
    <mergeCell ref="CL447:CM447"/>
    <mergeCell ref="CN447:CO447"/>
    <mergeCell ref="CP447:CQ447"/>
    <mergeCell ref="CR447:CS447"/>
    <mergeCell ref="CT447:CU447"/>
    <mergeCell ref="CV447:CW447"/>
    <mergeCell ref="CX447:CY447"/>
    <mergeCell ref="CZ447:DA447"/>
    <mergeCell ref="DB447:DC447"/>
    <mergeCell ref="L448:M448"/>
    <mergeCell ref="N448:O448"/>
    <mergeCell ref="P448:Q448"/>
    <mergeCell ref="R448:S448"/>
    <mergeCell ref="T448:U448"/>
    <mergeCell ref="V448:W448"/>
    <mergeCell ref="X448:Y448"/>
    <mergeCell ref="Z448:AA448"/>
    <mergeCell ref="AB448:AC448"/>
    <mergeCell ref="AD448:AE448"/>
    <mergeCell ref="AF448:AG448"/>
    <mergeCell ref="AH448:AI448"/>
    <mergeCell ref="AJ448:AK448"/>
    <mergeCell ref="AL448:AM448"/>
    <mergeCell ref="AN448:AO448"/>
    <mergeCell ref="AP448:AQ448"/>
    <mergeCell ref="AR448:AS448"/>
    <mergeCell ref="AT448:AU448"/>
    <mergeCell ref="AV448:AW448"/>
    <mergeCell ref="AX448:AY448"/>
    <mergeCell ref="AZ448:BA448"/>
    <mergeCell ref="BB448:BC448"/>
    <mergeCell ref="BD448:BE448"/>
    <mergeCell ref="BF448:BG448"/>
    <mergeCell ref="BH448:BI448"/>
    <mergeCell ref="BJ448:BK448"/>
    <mergeCell ref="BL448:BM448"/>
    <mergeCell ref="BN448:BO448"/>
    <mergeCell ref="BP448:BQ448"/>
    <mergeCell ref="BR448:BS448"/>
    <mergeCell ref="BT448:BU448"/>
    <mergeCell ref="BV448:BW448"/>
    <mergeCell ref="BX448:BY448"/>
    <mergeCell ref="BZ448:CA448"/>
    <mergeCell ref="CB448:CC448"/>
    <mergeCell ref="CD448:CE448"/>
    <mergeCell ref="CF448:CG448"/>
    <mergeCell ref="CH448:CI448"/>
    <mergeCell ref="CJ448:CK448"/>
    <mergeCell ref="CL448:CM448"/>
    <mergeCell ref="BZ449:CA449"/>
    <mergeCell ref="CB449:CC449"/>
    <mergeCell ref="CD449:CE449"/>
    <mergeCell ref="CF449:CG449"/>
    <mergeCell ref="CH449:CI449"/>
    <mergeCell ref="CJ449:CK449"/>
    <mergeCell ref="CL449:CM449"/>
    <mergeCell ref="CN449:CO449"/>
    <mergeCell ref="CP449:CQ449"/>
    <mergeCell ref="CR449:CS449"/>
    <mergeCell ref="CT449:CU449"/>
    <mergeCell ref="CV449:CW449"/>
    <mergeCell ref="CX449:CY449"/>
    <mergeCell ref="CZ449:DA449"/>
    <mergeCell ref="DB449:DC449"/>
    <mergeCell ref="CD450:CE450"/>
    <mergeCell ref="CF450:CG450"/>
    <mergeCell ref="CH450:CI450"/>
    <mergeCell ref="CJ450:CK450"/>
    <mergeCell ref="CL450:CM450"/>
    <mergeCell ref="CN450:CO450"/>
    <mergeCell ref="CP450:CQ450"/>
    <mergeCell ref="CR450:CS450"/>
    <mergeCell ref="A451:A458"/>
    <mergeCell ref="B451:B458"/>
    <mergeCell ref="C451:C458"/>
    <mergeCell ref="D451:D458"/>
    <mergeCell ref="E451:E458"/>
    <mergeCell ref="F451:F458"/>
    <mergeCell ref="G451:G458"/>
    <mergeCell ref="I451:I458"/>
    <mergeCell ref="J451:J458"/>
    <mergeCell ref="BF451:BG451"/>
    <mergeCell ref="BH451:BI451"/>
    <mergeCell ref="BJ451:BK451"/>
    <mergeCell ref="BL451:BM451"/>
    <mergeCell ref="BN451:BO451"/>
    <mergeCell ref="BP451:BQ451"/>
    <mergeCell ref="BR451:BS451"/>
    <mergeCell ref="BT451:BU451"/>
    <mergeCell ref="BV451:BW451"/>
    <mergeCell ref="BX451:BY451"/>
    <mergeCell ref="BZ451:CA451"/>
    <mergeCell ref="CB451:CC451"/>
    <mergeCell ref="CD451:CE451"/>
    <mergeCell ref="CF451:CG451"/>
    <mergeCell ref="CH451:CI451"/>
    <mergeCell ref="CJ451:CK451"/>
    <mergeCell ref="CL451:CM451"/>
    <mergeCell ref="CN451:CO451"/>
    <mergeCell ref="CP451:CQ451"/>
    <mergeCell ref="CR451:CS451"/>
    <mergeCell ref="CT451:CU451"/>
    <mergeCell ref="CV451:CW451"/>
    <mergeCell ref="CX451:CY451"/>
    <mergeCell ref="CZ451:DA451"/>
    <mergeCell ref="DB451:DC451"/>
    <mergeCell ref="L452:M452"/>
    <mergeCell ref="N452:O452"/>
    <mergeCell ref="P452:Q452"/>
    <mergeCell ref="R452:S452"/>
    <mergeCell ref="T452:U452"/>
    <mergeCell ref="V452:W452"/>
    <mergeCell ref="X452:Y452"/>
    <mergeCell ref="Z452:AA452"/>
    <mergeCell ref="AB452:AC452"/>
    <mergeCell ref="AD452:AE452"/>
    <mergeCell ref="AF452:AG452"/>
    <mergeCell ref="AH452:AI452"/>
    <mergeCell ref="AJ452:AK452"/>
    <mergeCell ref="AL452:AM452"/>
    <mergeCell ref="AN452:AO452"/>
    <mergeCell ref="AP452:AQ452"/>
    <mergeCell ref="AR452:AS452"/>
    <mergeCell ref="AT452:AU452"/>
    <mergeCell ref="AV452:AW452"/>
    <mergeCell ref="AX452:AY452"/>
    <mergeCell ref="AZ452:BA452"/>
    <mergeCell ref="BB452:BC452"/>
    <mergeCell ref="BD452:BE452"/>
    <mergeCell ref="BF452:BG452"/>
    <mergeCell ref="BH452:BI452"/>
    <mergeCell ref="BJ452:BK452"/>
    <mergeCell ref="BL452:BM452"/>
    <mergeCell ref="BN452:BO452"/>
    <mergeCell ref="BP452:BQ452"/>
    <mergeCell ref="BR452:BS452"/>
    <mergeCell ref="BT452:BU452"/>
    <mergeCell ref="BV452:BW452"/>
    <mergeCell ref="BX452:BY452"/>
    <mergeCell ref="BZ452:CA452"/>
    <mergeCell ref="CB452:CC452"/>
    <mergeCell ref="CD452:CE452"/>
    <mergeCell ref="CF452:CG452"/>
    <mergeCell ref="CH452:CI452"/>
    <mergeCell ref="CJ452:CK452"/>
    <mergeCell ref="CL452:CM452"/>
    <mergeCell ref="CN452:CO452"/>
    <mergeCell ref="CP452:CQ452"/>
    <mergeCell ref="CR452:CS452"/>
    <mergeCell ref="CT452:CU452"/>
    <mergeCell ref="CV452:CW452"/>
    <mergeCell ref="CX452:CY452"/>
    <mergeCell ref="CZ452:DA452"/>
    <mergeCell ref="DB452:DC452"/>
    <mergeCell ref="BR453:BS453"/>
    <mergeCell ref="BT453:BU453"/>
    <mergeCell ref="BV453:BW453"/>
    <mergeCell ref="BX453:BY453"/>
    <mergeCell ref="BZ453:CA453"/>
    <mergeCell ref="CB453:CC453"/>
    <mergeCell ref="CD453:CE453"/>
    <mergeCell ref="CF453:CG453"/>
    <mergeCell ref="CH453:CI453"/>
    <mergeCell ref="CJ453:CK453"/>
    <mergeCell ref="CL453:CM453"/>
    <mergeCell ref="CN453:CO453"/>
    <mergeCell ref="CP453:CQ453"/>
    <mergeCell ref="CR453:CS453"/>
    <mergeCell ref="CT453:CU453"/>
    <mergeCell ref="CV453:CW453"/>
    <mergeCell ref="CX453:CY453"/>
    <mergeCell ref="CZ453:DA453"/>
    <mergeCell ref="DB453:DC453"/>
    <mergeCell ref="BF454:BG454"/>
    <mergeCell ref="BH454:BI454"/>
    <mergeCell ref="BJ454:BK454"/>
    <mergeCell ref="BL454:BM454"/>
    <mergeCell ref="BN454:BO454"/>
    <mergeCell ref="BP454:BQ454"/>
    <mergeCell ref="BR454:BS454"/>
    <mergeCell ref="BT454:BU454"/>
    <mergeCell ref="BV454:BW454"/>
    <mergeCell ref="BX454:BY454"/>
    <mergeCell ref="BZ454:CA454"/>
    <mergeCell ref="CB454:CC454"/>
    <mergeCell ref="CD454:CE454"/>
    <mergeCell ref="CF454:CG454"/>
    <mergeCell ref="CH454:CI454"/>
    <mergeCell ref="CJ454:CK454"/>
    <mergeCell ref="CL454:CM454"/>
    <mergeCell ref="CN454:CO454"/>
    <mergeCell ref="CP454:CQ454"/>
    <mergeCell ref="CR454:CS454"/>
    <mergeCell ref="CT454:CU454"/>
    <mergeCell ref="CV454:CW454"/>
    <mergeCell ref="CX454:CY454"/>
    <mergeCell ref="CZ454:DA454"/>
    <mergeCell ref="DB454:DC454"/>
    <mergeCell ref="P456:Q456"/>
    <mergeCell ref="R456:S456"/>
    <mergeCell ref="T456:U456"/>
    <mergeCell ref="V456:W456"/>
    <mergeCell ref="X456:Y456"/>
    <mergeCell ref="Z456:AA456"/>
    <mergeCell ref="AB456:AC456"/>
    <mergeCell ref="AD456:AE456"/>
    <mergeCell ref="AF456:AG456"/>
    <mergeCell ref="AH456:AI456"/>
    <mergeCell ref="AJ456:AK456"/>
    <mergeCell ref="AL456:AM456"/>
    <mergeCell ref="AN456:AO456"/>
    <mergeCell ref="AP456:AQ456"/>
    <mergeCell ref="AR456:AS456"/>
    <mergeCell ref="AT456:AU456"/>
    <mergeCell ref="AV456:AW456"/>
    <mergeCell ref="AX456:AY456"/>
    <mergeCell ref="AZ456:BA456"/>
    <mergeCell ref="BB456:BC456"/>
    <mergeCell ref="BD456:BE456"/>
    <mergeCell ref="BF456:BG456"/>
    <mergeCell ref="BH456:BI456"/>
    <mergeCell ref="BJ456:BK456"/>
    <mergeCell ref="BL456:BM456"/>
    <mergeCell ref="BN456:BO456"/>
    <mergeCell ref="BP456:BQ456"/>
    <mergeCell ref="BR456:BS456"/>
    <mergeCell ref="BT456:BU456"/>
    <mergeCell ref="BV456:BW456"/>
    <mergeCell ref="BX456:BY456"/>
    <mergeCell ref="N455:O455"/>
    <mergeCell ref="P455:Q455"/>
    <mergeCell ref="R455:S455"/>
    <mergeCell ref="T455:U455"/>
    <mergeCell ref="V455:W455"/>
    <mergeCell ref="X455:Y455"/>
    <mergeCell ref="Z455:AA455"/>
    <mergeCell ref="AB455:AC455"/>
    <mergeCell ref="AD455:AE455"/>
    <mergeCell ref="AF455:AG455"/>
    <mergeCell ref="AH455:AI455"/>
    <mergeCell ref="AJ455:AK455"/>
    <mergeCell ref="AL455:AM455"/>
    <mergeCell ref="AN455:AO455"/>
    <mergeCell ref="AP455:AQ455"/>
    <mergeCell ref="AR455:AS455"/>
    <mergeCell ref="AT455:AU455"/>
    <mergeCell ref="AV455:AW455"/>
    <mergeCell ref="AX455:AY455"/>
    <mergeCell ref="AZ455:BA455"/>
    <mergeCell ref="BB455:BC455"/>
    <mergeCell ref="BD455:BE455"/>
    <mergeCell ref="BF455:BG455"/>
    <mergeCell ref="BH455:BI455"/>
    <mergeCell ref="BJ455:BK455"/>
    <mergeCell ref="BL455:BM455"/>
    <mergeCell ref="BN455:BO455"/>
    <mergeCell ref="BP455:BQ455"/>
    <mergeCell ref="BR455:BS455"/>
    <mergeCell ref="BT455:BU455"/>
    <mergeCell ref="BV455:BW455"/>
    <mergeCell ref="BX455:BY455"/>
    <mergeCell ref="BZ457:CA457"/>
    <mergeCell ref="CB457:CC457"/>
    <mergeCell ref="CD457:CE457"/>
    <mergeCell ref="CF457:CG457"/>
    <mergeCell ref="CH457:CI457"/>
    <mergeCell ref="CJ457:CK457"/>
    <mergeCell ref="CL457:CM457"/>
    <mergeCell ref="CN457:CO457"/>
    <mergeCell ref="CL455:CM455"/>
    <mergeCell ref="CN455:CO455"/>
    <mergeCell ref="CP455:CQ455"/>
    <mergeCell ref="CR455:CS455"/>
    <mergeCell ref="CT455:CU455"/>
    <mergeCell ref="CV455:CW455"/>
    <mergeCell ref="CX455:CY455"/>
    <mergeCell ref="CZ455:DA455"/>
    <mergeCell ref="DB455:DC455"/>
    <mergeCell ref="BZ456:CA456"/>
    <mergeCell ref="CB456:CC456"/>
    <mergeCell ref="CD456:CE456"/>
    <mergeCell ref="CF456:CG456"/>
    <mergeCell ref="CH456:CI456"/>
    <mergeCell ref="CJ456:CK456"/>
    <mergeCell ref="CL456:CM456"/>
    <mergeCell ref="CN456:CO456"/>
    <mergeCell ref="CP456:CQ456"/>
    <mergeCell ref="CR456:CS456"/>
    <mergeCell ref="CT456:CU456"/>
    <mergeCell ref="CV456:CW456"/>
    <mergeCell ref="CX456:CY456"/>
    <mergeCell ref="CZ456:DA456"/>
    <mergeCell ref="DB456:DC456"/>
    <mergeCell ref="CP457:CQ457"/>
    <mergeCell ref="CR457:CS457"/>
    <mergeCell ref="CT457:CU457"/>
    <mergeCell ref="CV457:CW457"/>
    <mergeCell ref="CX457:CY457"/>
    <mergeCell ref="CZ457:DA457"/>
    <mergeCell ref="DB457:DC457"/>
    <mergeCell ref="CB455:CC455"/>
    <mergeCell ref="CD455:CE455"/>
    <mergeCell ref="CF455:CG455"/>
    <mergeCell ref="CH455:CI455"/>
    <mergeCell ref="CJ455:CK455"/>
    <mergeCell ref="BZ455:CA455"/>
    <mergeCell ref="AP458:AQ458"/>
    <mergeCell ref="AR458:AS458"/>
    <mergeCell ref="AT458:AU458"/>
    <mergeCell ref="AV458:AW458"/>
    <mergeCell ref="AX458:AY458"/>
    <mergeCell ref="AZ458:BA458"/>
    <mergeCell ref="BB458:BC458"/>
    <mergeCell ref="BD458:BE458"/>
    <mergeCell ref="BF458:BG458"/>
    <mergeCell ref="BH458:BI458"/>
    <mergeCell ref="BJ458:BK458"/>
    <mergeCell ref="BL458:BM458"/>
    <mergeCell ref="BN458:BO458"/>
    <mergeCell ref="BP458:BQ458"/>
    <mergeCell ref="BR458:BS458"/>
    <mergeCell ref="BT458:BU458"/>
    <mergeCell ref="BV458:BW458"/>
    <mergeCell ref="BX458:BY458"/>
    <mergeCell ref="AT457:AU457"/>
    <mergeCell ref="AV457:AW457"/>
    <mergeCell ref="AX457:AY457"/>
    <mergeCell ref="AZ457:BA457"/>
    <mergeCell ref="BB457:BC457"/>
    <mergeCell ref="BD457:BE457"/>
    <mergeCell ref="BF457:BG457"/>
    <mergeCell ref="BH457:BI457"/>
    <mergeCell ref="BJ457:BK457"/>
    <mergeCell ref="BL457:BM457"/>
    <mergeCell ref="BN457:BO457"/>
    <mergeCell ref="BP457:BQ457"/>
    <mergeCell ref="BR457:BS457"/>
    <mergeCell ref="BT457:BU457"/>
    <mergeCell ref="BV457:BW457"/>
    <mergeCell ref="BX457:BY457"/>
    <mergeCell ref="BZ458:CA458"/>
    <mergeCell ref="CB458:CC458"/>
    <mergeCell ref="CD458:CE458"/>
    <mergeCell ref="CF458:CG458"/>
    <mergeCell ref="CH458:CI458"/>
    <mergeCell ref="CJ458:CK458"/>
    <mergeCell ref="CL458:CM458"/>
    <mergeCell ref="CN458:CO458"/>
    <mergeCell ref="CP458:CQ458"/>
    <mergeCell ref="CR458:CS458"/>
    <mergeCell ref="CT458:CU458"/>
    <mergeCell ref="CV458:CW458"/>
    <mergeCell ref="CX458:CY458"/>
    <mergeCell ref="CZ458:DA458"/>
    <mergeCell ref="DB458:DC458"/>
    <mergeCell ref="CD459:CE459"/>
    <mergeCell ref="CF459:CG459"/>
    <mergeCell ref="CH459:CI459"/>
    <mergeCell ref="CJ459:CK459"/>
    <mergeCell ref="CL459:CM459"/>
    <mergeCell ref="CN459:CO459"/>
    <mergeCell ref="CP459:CQ459"/>
    <mergeCell ref="CR459:CS459"/>
    <mergeCell ref="A460:A467"/>
    <mergeCell ref="B460:B467"/>
    <mergeCell ref="C460:C467"/>
    <mergeCell ref="D460:D467"/>
    <mergeCell ref="E460:E467"/>
    <mergeCell ref="F460:F467"/>
    <mergeCell ref="G460:G467"/>
    <mergeCell ref="I460:I467"/>
    <mergeCell ref="J460:J467"/>
    <mergeCell ref="AF461:AG461"/>
    <mergeCell ref="AH461:AI461"/>
    <mergeCell ref="AJ461:AK461"/>
    <mergeCell ref="AL461:AM461"/>
    <mergeCell ref="AN461:AO461"/>
    <mergeCell ref="AP461:AQ461"/>
    <mergeCell ref="AR461:AS461"/>
    <mergeCell ref="AT461:AU461"/>
    <mergeCell ref="AV461:AW461"/>
    <mergeCell ref="AX461:AY461"/>
    <mergeCell ref="AZ461:BA461"/>
    <mergeCell ref="BB461:BC461"/>
    <mergeCell ref="BD461:BE461"/>
    <mergeCell ref="BF461:BG461"/>
    <mergeCell ref="BH461:BI461"/>
    <mergeCell ref="BJ461:BK461"/>
    <mergeCell ref="BL461:BM461"/>
    <mergeCell ref="BN461:BO461"/>
    <mergeCell ref="BP461:BQ461"/>
    <mergeCell ref="BR461:BS461"/>
    <mergeCell ref="BT461:BU461"/>
    <mergeCell ref="BV461:BW461"/>
    <mergeCell ref="BX461:BY461"/>
    <mergeCell ref="CD462:CE462"/>
    <mergeCell ref="CF462:CG462"/>
    <mergeCell ref="CH462:CI462"/>
    <mergeCell ref="CJ462:CK462"/>
    <mergeCell ref="CL462:CM462"/>
    <mergeCell ref="CN462:CO462"/>
    <mergeCell ref="CP462:CQ462"/>
    <mergeCell ref="CR462:CS462"/>
    <mergeCell ref="CT462:CU462"/>
    <mergeCell ref="N461:O461"/>
    <mergeCell ref="L461:M461"/>
    <mergeCell ref="CX462:CY462"/>
    <mergeCell ref="CZ462:DA462"/>
    <mergeCell ref="DB462:DC462"/>
    <mergeCell ref="BR460:BS460"/>
    <mergeCell ref="BT460:BU460"/>
    <mergeCell ref="BV460:BW460"/>
    <mergeCell ref="BX460:BY460"/>
    <mergeCell ref="BZ460:CA460"/>
    <mergeCell ref="CB460:CC460"/>
    <mergeCell ref="CD460:CE460"/>
    <mergeCell ref="CF460:CG460"/>
    <mergeCell ref="CH460:CI460"/>
    <mergeCell ref="CJ460:CK460"/>
    <mergeCell ref="CL460:CM460"/>
    <mergeCell ref="CN460:CO460"/>
    <mergeCell ref="CP460:CQ460"/>
    <mergeCell ref="CR460:CS460"/>
    <mergeCell ref="CT460:CU460"/>
    <mergeCell ref="CV460:CW460"/>
    <mergeCell ref="CX460:CY460"/>
    <mergeCell ref="CZ460:DA460"/>
    <mergeCell ref="DB460:DC460"/>
    <mergeCell ref="BZ461:CA461"/>
    <mergeCell ref="CB461:CC461"/>
    <mergeCell ref="CD461:CE461"/>
    <mergeCell ref="CF461:CG461"/>
    <mergeCell ref="CH461:CI461"/>
    <mergeCell ref="CJ461:CK461"/>
    <mergeCell ref="CX461:CY461"/>
    <mergeCell ref="CL461:CM461"/>
    <mergeCell ref="CN461:CO461"/>
    <mergeCell ref="CP461:CQ461"/>
    <mergeCell ref="CR461:CS461"/>
    <mergeCell ref="CT461:CU461"/>
    <mergeCell ref="CV461:CW461"/>
    <mergeCell ref="CZ461:DA461"/>
    <mergeCell ref="DB461:DC461"/>
    <mergeCell ref="P462:Q462"/>
    <mergeCell ref="R462:S462"/>
    <mergeCell ref="T462:U462"/>
    <mergeCell ref="V462:W462"/>
    <mergeCell ref="X462:Y462"/>
    <mergeCell ref="Z462:AA462"/>
    <mergeCell ref="AB462:AC462"/>
    <mergeCell ref="AD462:AE462"/>
    <mergeCell ref="AF462:AG462"/>
    <mergeCell ref="AH462:AI462"/>
    <mergeCell ref="AJ462:AK462"/>
    <mergeCell ref="AL462:AM462"/>
    <mergeCell ref="AN462:AO462"/>
    <mergeCell ref="AP462:AQ462"/>
    <mergeCell ref="AR462:AS462"/>
    <mergeCell ref="AT462:AU462"/>
    <mergeCell ref="AV462:AW462"/>
    <mergeCell ref="AX462:AY462"/>
    <mergeCell ref="AZ462:BA462"/>
    <mergeCell ref="BB462:BC462"/>
    <mergeCell ref="BD462:BE462"/>
    <mergeCell ref="BF462:BG462"/>
    <mergeCell ref="BH462:BI462"/>
    <mergeCell ref="BJ462:BK462"/>
    <mergeCell ref="BP460:BQ460"/>
    <mergeCell ref="BL462:BM462"/>
    <mergeCell ref="BN462:BO462"/>
    <mergeCell ref="BP462:BQ462"/>
    <mergeCell ref="BR462:BS462"/>
    <mergeCell ref="BT462:BU462"/>
    <mergeCell ref="BV462:BW462"/>
    <mergeCell ref="BX462:BY462"/>
    <mergeCell ref="BZ462:CA462"/>
    <mergeCell ref="CB462:CC462"/>
    <mergeCell ref="BZ463:CA463"/>
    <mergeCell ref="CB463:CC463"/>
    <mergeCell ref="CD463:CE463"/>
    <mergeCell ref="CF463:CG463"/>
    <mergeCell ref="CH463:CI463"/>
    <mergeCell ref="CJ463:CK463"/>
    <mergeCell ref="CL463:CM463"/>
    <mergeCell ref="CN463:CO463"/>
    <mergeCell ref="CP463:CQ463"/>
    <mergeCell ref="CR463:CS463"/>
    <mergeCell ref="CT463:CU463"/>
    <mergeCell ref="CV463:CW463"/>
    <mergeCell ref="CX463:CY463"/>
    <mergeCell ref="CZ463:DA463"/>
    <mergeCell ref="DB463:DC463"/>
    <mergeCell ref="BR464:BS464"/>
    <mergeCell ref="BT464:BU464"/>
    <mergeCell ref="BV464:BW464"/>
    <mergeCell ref="BX464:BY464"/>
    <mergeCell ref="BZ464:CA464"/>
    <mergeCell ref="CB464:CC464"/>
    <mergeCell ref="CD464:CE464"/>
    <mergeCell ref="CF464:CG464"/>
    <mergeCell ref="CH464:CI464"/>
    <mergeCell ref="CV462:CW462"/>
    <mergeCell ref="L462:M462"/>
    <mergeCell ref="N462:O462"/>
    <mergeCell ref="CJ464:CK464"/>
    <mergeCell ref="CL464:CM464"/>
    <mergeCell ref="CN464:CO464"/>
    <mergeCell ref="CP464:CQ464"/>
    <mergeCell ref="CR464:CS464"/>
    <mergeCell ref="CT464:CU464"/>
    <mergeCell ref="CV464:CW464"/>
    <mergeCell ref="CX464:CY464"/>
    <mergeCell ref="CZ464:DA464"/>
    <mergeCell ref="DB464:DC464"/>
    <mergeCell ref="L463:M463"/>
    <mergeCell ref="CN466:CO466"/>
    <mergeCell ref="CP466:CQ466"/>
    <mergeCell ref="CR466:CS466"/>
    <mergeCell ref="CT466:CU466"/>
    <mergeCell ref="CV466:CW466"/>
    <mergeCell ref="CX466:CY466"/>
    <mergeCell ref="CZ466:DA466"/>
    <mergeCell ref="DB466:DC466"/>
    <mergeCell ref="L465:M465"/>
    <mergeCell ref="N465:O465"/>
    <mergeCell ref="P465:Q465"/>
    <mergeCell ref="R465:S465"/>
    <mergeCell ref="T465:U465"/>
    <mergeCell ref="V465:W465"/>
    <mergeCell ref="X465:Y465"/>
    <mergeCell ref="Z465:AA465"/>
    <mergeCell ref="AB465:AC465"/>
    <mergeCell ref="AD465:AE465"/>
    <mergeCell ref="AF465:AG465"/>
    <mergeCell ref="AH465:AI465"/>
    <mergeCell ref="AJ465:AK465"/>
    <mergeCell ref="AL465:AM465"/>
    <mergeCell ref="AN465:AO465"/>
    <mergeCell ref="AP465:AQ465"/>
    <mergeCell ref="AR465:AS465"/>
    <mergeCell ref="AT465:AU465"/>
    <mergeCell ref="AV465:AW465"/>
    <mergeCell ref="AX465:AY465"/>
    <mergeCell ref="AZ465:BA465"/>
    <mergeCell ref="BB465:BC465"/>
    <mergeCell ref="BD465:BE465"/>
    <mergeCell ref="BF465:BG465"/>
    <mergeCell ref="BH465:BI465"/>
    <mergeCell ref="BJ465:BK465"/>
    <mergeCell ref="BL465:BM465"/>
    <mergeCell ref="BN465:BO465"/>
    <mergeCell ref="BP465:BQ465"/>
    <mergeCell ref="BR465:BS465"/>
    <mergeCell ref="BT465:BU465"/>
    <mergeCell ref="BV465:BW465"/>
    <mergeCell ref="BX465:BY465"/>
    <mergeCell ref="BF463:BG463"/>
    <mergeCell ref="BH463:BI463"/>
    <mergeCell ref="BJ463:BK463"/>
    <mergeCell ref="BL463:BM463"/>
    <mergeCell ref="BN463:BO463"/>
    <mergeCell ref="BP463:BQ463"/>
    <mergeCell ref="BR463:BS463"/>
    <mergeCell ref="BT463:BU463"/>
    <mergeCell ref="BV463:BW463"/>
    <mergeCell ref="BX463:BY463"/>
    <mergeCell ref="BJ467:BK467"/>
    <mergeCell ref="BL467:BM467"/>
    <mergeCell ref="BN467:BO467"/>
    <mergeCell ref="BP467:BQ467"/>
    <mergeCell ref="BR467:BS467"/>
    <mergeCell ref="BT467:BU467"/>
    <mergeCell ref="BV467:BW467"/>
    <mergeCell ref="BX467:BY467"/>
    <mergeCell ref="BZ465:CA465"/>
    <mergeCell ref="CB465:CC465"/>
    <mergeCell ref="CD465:CE465"/>
    <mergeCell ref="CF465:CG465"/>
    <mergeCell ref="CH465:CI465"/>
    <mergeCell ref="CJ465:CK465"/>
    <mergeCell ref="CL465:CM465"/>
    <mergeCell ref="CN465:CO465"/>
    <mergeCell ref="CP465:CQ465"/>
    <mergeCell ref="CR465:CS465"/>
    <mergeCell ref="CT465:CU465"/>
    <mergeCell ref="CV465:CW465"/>
    <mergeCell ref="CX465:CY465"/>
    <mergeCell ref="CZ465:DA465"/>
    <mergeCell ref="DB465:DC465"/>
    <mergeCell ref="L466:M466"/>
    <mergeCell ref="N466:O466"/>
    <mergeCell ref="P466:Q466"/>
    <mergeCell ref="R466:S466"/>
    <mergeCell ref="T466:U466"/>
    <mergeCell ref="V466:W466"/>
    <mergeCell ref="X466:Y466"/>
    <mergeCell ref="Z466:AA466"/>
    <mergeCell ref="AB466:AC466"/>
    <mergeCell ref="AD466:AE466"/>
    <mergeCell ref="AF466:AG466"/>
    <mergeCell ref="AH466:AI466"/>
    <mergeCell ref="AJ466:AK466"/>
    <mergeCell ref="AL466:AM466"/>
    <mergeCell ref="AN466:AO466"/>
    <mergeCell ref="AP466:AQ466"/>
    <mergeCell ref="AR466:AS466"/>
    <mergeCell ref="AT466:AU466"/>
    <mergeCell ref="AV466:AW466"/>
    <mergeCell ref="AX466:AY466"/>
    <mergeCell ref="AZ466:BA466"/>
    <mergeCell ref="BB466:BC466"/>
    <mergeCell ref="BD466:BE466"/>
    <mergeCell ref="BF466:BG466"/>
    <mergeCell ref="BH466:BI466"/>
    <mergeCell ref="BJ466:BK466"/>
    <mergeCell ref="BL466:BM466"/>
    <mergeCell ref="BN466:BO466"/>
    <mergeCell ref="BP466:BQ466"/>
    <mergeCell ref="BR466:BS466"/>
    <mergeCell ref="BT466:BU466"/>
    <mergeCell ref="BV466:BW466"/>
    <mergeCell ref="BX466:BY466"/>
    <mergeCell ref="BZ466:CA466"/>
    <mergeCell ref="CB466:CC466"/>
    <mergeCell ref="CD466:CE466"/>
    <mergeCell ref="CF466:CG466"/>
    <mergeCell ref="CH466:CI466"/>
    <mergeCell ref="CJ466:CK466"/>
    <mergeCell ref="CL466:CM466"/>
    <mergeCell ref="BZ467:CA467"/>
    <mergeCell ref="CB467:CC467"/>
    <mergeCell ref="CD467:CE467"/>
    <mergeCell ref="CF467:CG467"/>
    <mergeCell ref="CH467:CI467"/>
    <mergeCell ref="CJ467:CK467"/>
    <mergeCell ref="CL467:CM467"/>
    <mergeCell ref="CN467:CO467"/>
    <mergeCell ref="CP467:CQ467"/>
    <mergeCell ref="CR467:CS467"/>
    <mergeCell ref="CT467:CU467"/>
    <mergeCell ref="CV467:CW467"/>
    <mergeCell ref="CX467:CY467"/>
    <mergeCell ref="CZ467:DA467"/>
    <mergeCell ref="DB467:DC467"/>
    <mergeCell ref="CD468:CE468"/>
    <mergeCell ref="CF468:CG468"/>
    <mergeCell ref="CH468:CI468"/>
    <mergeCell ref="CJ468:CK468"/>
    <mergeCell ref="CL468:CM468"/>
    <mergeCell ref="CN468:CO468"/>
    <mergeCell ref="CP468:CQ468"/>
    <mergeCell ref="CR468:CS468"/>
    <mergeCell ref="A479:A486"/>
    <mergeCell ref="B479:B486"/>
    <mergeCell ref="C479:C486"/>
    <mergeCell ref="D479:D486"/>
    <mergeCell ref="E479:E486"/>
    <mergeCell ref="F479:F486"/>
    <mergeCell ref="G479:G486"/>
    <mergeCell ref="I479:I486"/>
    <mergeCell ref="J479:J486"/>
    <mergeCell ref="BF479:BG479"/>
    <mergeCell ref="BH479:BI479"/>
    <mergeCell ref="BJ479:BK479"/>
    <mergeCell ref="BL479:BM479"/>
    <mergeCell ref="BN479:BO479"/>
    <mergeCell ref="BP479:BQ479"/>
    <mergeCell ref="BR479:BS479"/>
    <mergeCell ref="BT479:BU479"/>
    <mergeCell ref="BV479:BW479"/>
    <mergeCell ref="BX479:BY479"/>
    <mergeCell ref="BZ479:CA479"/>
    <mergeCell ref="CB479:CC479"/>
    <mergeCell ref="CD479:CE479"/>
    <mergeCell ref="CF479:CG479"/>
    <mergeCell ref="CH479:CI479"/>
    <mergeCell ref="CJ479:CK479"/>
    <mergeCell ref="CL479:CM479"/>
    <mergeCell ref="CN479:CO479"/>
    <mergeCell ref="CP479:CQ479"/>
    <mergeCell ref="CR479:CS479"/>
    <mergeCell ref="CT479:CU479"/>
    <mergeCell ref="CV479:CW479"/>
    <mergeCell ref="CX479:CY479"/>
    <mergeCell ref="CZ479:DA479"/>
    <mergeCell ref="DB479:DC479"/>
    <mergeCell ref="L480:M480"/>
    <mergeCell ref="N480:O480"/>
    <mergeCell ref="P480:Q480"/>
    <mergeCell ref="R480:S480"/>
    <mergeCell ref="T480:U480"/>
    <mergeCell ref="V480:W480"/>
    <mergeCell ref="X480:Y480"/>
    <mergeCell ref="Z480:AA480"/>
    <mergeCell ref="CR480:CS480"/>
    <mergeCell ref="CT480:CU480"/>
    <mergeCell ref="CV480:CW480"/>
    <mergeCell ref="CX480:CY480"/>
    <mergeCell ref="CZ480:DA480"/>
    <mergeCell ref="DB480:DC480"/>
    <mergeCell ref="BR481:BS481"/>
    <mergeCell ref="BT481:BU481"/>
    <mergeCell ref="BV481:BW481"/>
    <mergeCell ref="BX481:BY481"/>
    <mergeCell ref="BZ481:CA481"/>
    <mergeCell ref="CB481:CC481"/>
    <mergeCell ref="CD481:CE481"/>
    <mergeCell ref="CF481:CG481"/>
    <mergeCell ref="CH481:CI481"/>
    <mergeCell ref="CJ481:CK481"/>
    <mergeCell ref="CL481:CM481"/>
    <mergeCell ref="CN481:CO481"/>
    <mergeCell ref="CP481:CQ481"/>
    <mergeCell ref="CR481:CS481"/>
    <mergeCell ref="CT481:CU481"/>
    <mergeCell ref="CV481:CW481"/>
    <mergeCell ref="CX481:CY481"/>
    <mergeCell ref="CZ481:DA481"/>
    <mergeCell ref="DB481:DC481"/>
    <mergeCell ref="BF482:BG482"/>
    <mergeCell ref="BH482:BI482"/>
    <mergeCell ref="BJ482:BK482"/>
    <mergeCell ref="BL482:BM482"/>
    <mergeCell ref="BN482:BO482"/>
    <mergeCell ref="BP482:BQ482"/>
    <mergeCell ref="BR482:BS482"/>
    <mergeCell ref="BT482:BU482"/>
    <mergeCell ref="BV482:BW482"/>
    <mergeCell ref="BX482:BY482"/>
    <mergeCell ref="BZ482:CA482"/>
    <mergeCell ref="CB482:CC482"/>
    <mergeCell ref="CD482:CE482"/>
    <mergeCell ref="CF482:CG482"/>
    <mergeCell ref="CH482:CI482"/>
    <mergeCell ref="CJ482:CK482"/>
    <mergeCell ref="CL482:CM482"/>
    <mergeCell ref="CN482:CO482"/>
    <mergeCell ref="CP482:CQ482"/>
    <mergeCell ref="CR482:CS482"/>
    <mergeCell ref="CT482:CU482"/>
    <mergeCell ref="CV482:CW482"/>
    <mergeCell ref="CX482:CY482"/>
    <mergeCell ref="CZ482:DA482"/>
    <mergeCell ref="DB482:DC482"/>
    <mergeCell ref="BP481:BQ481"/>
    <mergeCell ref="BN481:BO481"/>
    <mergeCell ref="BL481:BM481"/>
    <mergeCell ref="BJ481:BK481"/>
    <mergeCell ref="BH481:BI481"/>
    <mergeCell ref="BF481:BG481"/>
    <mergeCell ref="BF480:BG480"/>
    <mergeCell ref="BH480:BI480"/>
    <mergeCell ref="BJ480:BK480"/>
    <mergeCell ref="BL480:BM480"/>
    <mergeCell ref="BN480:BO480"/>
    <mergeCell ref="BP480:BQ480"/>
    <mergeCell ref="BR480:BS480"/>
    <mergeCell ref="BT480:BU480"/>
    <mergeCell ref="N484:O484"/>
    <mergeCell ref="P484:Q484"/>
    <mergeCell ref="R484:S484"/>
    <mergeCell ref="T484:U484"/>
    <mergeCell ref="V484:W484"/>
    <mergeCell ref="X484:Y484"/>
    <mergeCell ref="Z484:AA484"/>
    <mergeCell ref="AB484:AC484"/>
    <mergeCell ref="AD484:AE484"/>
    <mergeCell ref="AF484:AG484"/>
    <mergeCell ref="AH484:AI484"/>
    <mergeCell ref="AJ484:AK484"/>
    <mergeCell ref="AL484:AM484"/>
    <mergeCell ref="AN484:AO484"/>
    <mergeCell ref="AP484:AQ484"/>
    <mergeCell ref="AR484:AS484"/>
    <mergeCell ref="AT484:AU484"/>
    <mergeCell ref="AV484:AW484"/>
    <mergeCell ref="AX484:AY484"/>
    <mergeCell ref="AZ484:BA484"/>
    <mergeCell ref="BB484:BC484"/>
    <mergeCell ref="BD484:BE484"/>
    <mergeCell ref="BF484:BG484"/>
    <mergeCell ref="BH484:BI484"/>
    <mergeCell ref="BJ484:BK484"/>
    <mergeCell ref="BL484:BM484"/>
    <mergeCell ref="BN484:BO484"/>
    <mergeCell ref="BP484:BQ484"/>
    <mergeCell ref="BR484:BS484"/>
    <mergeCell ref="BT484:BU484"/>
    <mergeCell ref="BV484:BW484"/>
    <mergeCell ref="BX484:BY484"/>
    <mergeCell ref="CP480:CQ480"/>
    <mergeCell ref="AB480:AC480"/>
    <mergeCell ref="AD480:AE480"/>
    <mergeCell ref="AF480:AG480"/>
    <mergeCell ref="AH480:AI480"/>
    <mergeCell ref="AJ480:AK480"/>
    <mergeCell ref="AL480:AM480"/>
    <mergeCell ref="AN480:AO480"/>
    <mergeCell ref="AP480:AQ480"/>
    <mergeCell ref="AR480:AS480"/>
    <mergeCell ref="AT480:AU480"/>
    <mergeCell ref="AV480:AW480"/>
    <mergeCell ref="AX480:AY480"/>
    <mergeCell ref="AZ480:BA480"/>
    <mergeCell ref="BB480:BC480"/>
    <mergeCell ref="BD480:BE480"/>
    <mergeCell ref="BV480:BW480"/>
    <mergeCell ref="BX480:BY480"/>
    <mergeCell ref="BZ480:CA480"/>
    <mergeCell ref="CB480:CC480"/>
    <mergeCell ref="CD480:CE480"/>
    <mergeCell ref="CF480:CG480"/>
    <mergeCell ref="CH480:CI480"/>
    <mergeCell ref="CJ480:CK480"/>
    <mergeCell ref="CL480:CM480"/>
    <mergeCell ref="CN480:CO480"/>
    <mergeCell ref="BD481:BE481"/>
    <mergeCell ref="BB481:BC481"/>
    <mergeCell ref="AZ481:BA481"/>
    <mergeCell ref="AX481:AY481"/>
    <mergeCell ref="AV481:AW481"/>
    <mergeCell ref="AT481:AU481"/>
    <mergeCell ref="AJ485:AK485"/>
    <mergeCell ref="AH485:AI485"/>
    <mergeCell ref="AF485:AG485"/>
    <mergeCell ref="AD485:AE485"/>
    <mergeCell ref="AB485:AC485"/>
    <mergeCell ref="CB485:CC485"/>
    <mergeCell ref="CD485:CE485"/>
    <mergeCell ref="CF485:CG485"/>
    <mergeCell ref="CH485:CI485"/>
    <mergeCell ref="CJ485:CK485"/>
    <mergeCell ref="CL485:CM485"/>
    <mergeCell ref="CN485:CO485"/>
    <mergeCell ref="CL483:CM483"/>
    <mergeCell ref="CN483:CO483"/>
    <mergeCell ref="CP483:CQ483"/>
    <mergeCell ref="CR483:CS483"/>
    <mergeCell ref="CT483:CU483"/>
    <mergeCell ref="CV483:CW483"/>
    <mergeCell ref="CX483:CY483"/>
    <mergeCell ref="CZ483:DA483"/>
    <mergeCell ref="DB483:DC483"/>
    <mergeCell ref="BZ484:CA484"/>
    <mergeCell ref="CB484:CC484"/>
    <mergeCell ref="CD484:CE484"/>
    <mergeCell ref="CF484:CG484"/>
    <mergeCell ref="CH484:CI484"/>
    <mergeCell ref="CJ484:CK484"/>
    <mergeCell ref="CL484:CM484"/>
    <mergeCell ref="CN484:CO484"/>
    <mergeCell ref="CP484:CQ484"/>
    <mergeCell ref="CR484:CS484"/>
    <mergeCell ref="CT484:CU484"/>
    <mergeCell ref="CV484:CW484"/>
    <mergeCell ref="CX484:CY484"/>
    <mergeCell ref="CZ484:DA484"/>
    <mergeCell ref="DB484:DC484"/>
    <mergeCell ref="CP485:CQ485"/>
    <mergeCell ref="CR485:CS485"/>
    <mergeCell ref="CT485:CU485"/>
    <mergeCell ref="CV485:CW485"/>
    <mergeCell ref="CX485:CY485"/>
    <mergeCell ref="CZ485:DA485"/>
    <mergeCell ref="DB485:DC485"/>
    <mergeCell ref="AZ483:BA483"/>
    <mergeCell ref="BB483:BC483"/>
    <mergeCell ref="BD483:BE483"/>
    <mergeCell ref="BF483:BG483"/>
    <mergeCell ref="BH483:BI483"/>
    <mergeCell ref="BJ483:BK483"/>
    <mergeCell ref="BL483:BM483"/>
    <mergeCell ref="BN483:BO483"/>
    <mergeCell ref="BP483:BQ483"/>
    <mergeCell ref="BR483:BS483"/>
    <mergeCell ref="BT483:BU483"/>
    <mergeCell ref="BV483:BW483"/>
    <mergeCell ref="BX483:BY483"/>
    <mergeCell ref="BZ483:CA483"/>
    <mergeCell ref="CB483:CC483"/>
    <mergeCell ref="CD483:CE483"/>
    <mergeCell ref="CF483:CG483"/>
    <mergeCell ref="CH483:CI483"/>
    <mergeCell ref="CJ483:CK483"/>
    <mergeCell ref="BR486:BS486"/>
    <mergeCell ref="BT486:BU486"/>
    <mergeCell ref="BV486:BW486"/>
    <mergeCell ref="BX486:BY486"/>
    <mergeCell ref="AT485:AU485"/>
    <mergeCell ref="AV485:AW485"/>
    <mergeCell ref="AX485:AY485"/>
    <mergeCell ref="AZ485:BA485"/>
    <mergeCell ref="BB485:BC485"/>
    <mergeCell ref="BD485:BE485"/>
    <mergeCell ref="BF485:BG485"/>
    <mergeCell ref="BH485:BI485"/>
    <mergeCell ref="BJ485:BK485"/>
    <mergeCell ref="BL485:BM485"/>
    <mergeCell ref="BN485:BO485"/>
    <mergeCell ref="BP485:BQ485"/>
    <mergeCell ref="BR485:BS485"/>
    <mergeCell ref="BT485:BU485"/>
    <mergeCell ref="BV485:BW485"/>
    <mergeCell ref="BX485:BY485"/>
    <mergeCell ref="BZ486:CA486"/>
    <mergeCell ref="BZ485:CA485"/>
    <mergeCell ref="CB486:CC486"/>
    <mergeCell ref="CD486:CE486"/>
    <mergeCell ref="CF486:CG486"/>
    <mergeCell ref="CH486:CI486"/>
    <mergeCell ref="CJ486:CK486"/>
    <mergeCell ref="CL486:CM486"/>
    <mergeCell ref="CN486:CO486"/>
    <mergeCell ref="CP486:CQ486"/>
    <mergeCell ref="CR486:CS486"/>
    <mergeCell ref="CT486:CU486"/>
    <mergeCell ref="CV486:CW486"/>
    <mergeCell ref="CX486:CY486"/>
    <mergeCell ref="CZ486:DA486"/>
    <mergeCell ref="DB486:DC486"/>
    <mergeCell ref="CD487:CE487"/>
    <mergeCell ref="CF487:CG487"/>
    <mergeCell ref="CH487:CI487"/>
    <mergeCell ref="CJ487:CK487"/>
    <mergeCell ref="CL487:CM487"/>
    <mergeCell ref="CN487:CO487"/>
    <mergeCell ref="CP487:CQ487"/>
    <mergeCell ref="CR487:CS487"/>
    <mergeCell ref="A488:A495"/>
    <mergeCell ref="B488:B495"/>
    <mergeCell ref="C488:C495"/>
    <mergeCell ref="D488:D495"/>
    <mergeCell ref="E488:E495"/>
    <mergeCell ref="F488:F495"/>
    <mergeCell ref="G488:G495"/>
    <mergeCell ref="I488:I495"/>
    <mergeCell ref="J488:J495"/>
    <mergeCell ref="AF489:AG489"/>
    <mergeCell ref="AH489:AI489"/>
    <mergeCell ref="AJ489:AK489"/>
    <mergeCell ref="AL489:AM489"/>
    <mergeCell ref="AN489:AO489"/>
    <mergeCell ref="AP489:AQ489"/>
    <mergeCell ref="AR489:AS489"/>
    <mergeCell ref="AT489:AU489"/>
    <mergeCell ref="AV489:AW489"/>
    <mergeCell ref="AX489:AY489"/>
    <mergeCell ref="AZ489:BA489"/>
    <mergeCell ref="BB489:BC489"/>
    <mergeCell ref="BD489:BE489"/>
    <mergeCell ref="BF489:BG489"/>
    <mergeCell ref="BH489:BI489"/>
    <mergeCell ref="BJ489:BK489"/>
    <mergeCell ref="BL489:BM489"/>
    <mergeCell ref="BN489:BO489"/>
    <mergeCell ref="BP489:BQ489"/>
    <mergeCell ref="BR489:BS489"/>
    <mergeCell ref="BT489:BU489"/>
    <mergeCell ref="BV489:BW489"/>
    <mergeCell ref="BX489:BY489"/>
    <mergeCell ref="CD490:CE490"/>
    <mergeCell ref="CF490:CG490"/>
    <mergeCell ref="CH490:CI490"/>
    <mergeCell ref="CJ490:CK490"/>
    <mergeCell ref="CL490:CM490"/>
    <mergeCell ref="CN490:CO490"/>
    <mergeCell ref="CP490:CQ490"/>
    <mergeCell ref="CR490:CS490"/>
    <mergeCell ref="CT490:CU490"/>
    <mergeCell ref="CV490:CW490"/>
    <mergeCell ref="BR488:BS488"/>
    <mergeCell ref="BT488:BU488"/>
    <mergeCell ref="BV488:BW488"/>
    <mergeCell ref="BX488:BY488"/>
    <mergeCell ref="BZ488:CA488"/>
    <mergeCell ref="CB488:CC488"/>
    <mergeCell ref="CD488:CE488"/>
    <mergeCell ref="CF488:CG488"/>
    <mergeCell ref="CH488:CI488"/>
    <mergeCell ref="CJ488:CK488"/>
    <mergeCell ref="CL488:CM488"/>
    <mergeCell ref="CN488:CO488"/>
    <mergeCell ref="CP488:CQ488"/>
    <mergeCell ref="CR488:CS488"/>
    <mergeCell ref="CT488:CU488"/>
    <mergeCell ref="CV488:CW488"/>
    <mergeCell ref="CX488:CY488"/>
    <mergeCell ref="CZ488:DA488"/>
    <mergeCell ref="DB488:DC488"/>
    <mergeCell ref="BZ489:CA489"/>
    <mergeCell ref="CB489:CC489"/>
    <mergeCell ref="CD489:CE489"/>
    <mergeCell ref="CF489:CG489"/>
    <mergeCell ref="CH489:CI489"/>
    <mergeCell ref="CJ489:CK489"/>
    <mergeCell ref="CX489:CY489"/>
    <mergeCell ref="CL489:CM489"/>
    <mergeCell ref="CN489:CO489"/>
    <mergeCell ref="CP489:CQ489"/>
    <mergeCell ref="CR489:CS489"/>
    <mergeCell ref="CT489:CU489"/>
    <mergeCell ref="CV489:CW489"/>
    <mergeCell ref="CZ489:DA489"/>
    <mergeCell ref="DB489:DC489"/>
    <mergeCell ref="AT490:AU490"/>
    <mergeCell ref="AV490:AW490"/>
    <mergeCell ref="AX490:AY490"/>
    <mergeCell ref="AZ490:BA490"/>
    <mergeCell ref="BB490:BC490"/>
    <mergeCell ref="BD490:BE490"/>
    <mergeCell ref="BF490:BG490"/>
    <mergeCell ref="BH490:BI490"/>
    <mergeCell ref="BJ490:BK490"/>
    <mergeCell ref="BL490:BM490"/>
    <mergeCell ref="BN490:BO490"/>
    <mergeCell ref="BP490:BQ490"/>
    <mergeCell ref="BR490:BS490"/>
    <mergeCell ref="BT490:BU490"/>
    <mergeCell ref="BV490:BW490"/>
    <mergeCell ref="BX490:BY490"/>
    <mergeCell ref="BZ490:CA490"/>
    <mergeCell ref="CB490:CC490"/>
    <mergeCell ref="BZ491:CA491"/>
    <mergeCell ref="CB491:CC491"/>
    <mergeCell ref="CD491:CE491"/>
    <mergeCell ref="CF491:CG491"/>
    <mergeCell ref="CH491:CI491"/>
    <mergeCell ref="CJ491:CK491"/>
    <mergeCell ref="CL491:CM491"/>
    <mergeCell ref="CN491:CO491"/>
    <mergeCell ref="CP491:CQ491"/>
    <mergeCell ref="CR491:CS491"/>
    <mergeCell ref="CT491:CU491"/>
    <mergeCell ref="CV491:CW491"/>
    <mergeCell ref="CX491:CY491"/>
    <mergeCell ref="CZ491:DA491"/>
    <mergeCell ref="DB491:DC491"/>
    <mergeCell ref="BH491:BI491"/>
    <mergeCell ref="BJ491:BK491"/>
    <mergeCell ref="BL491:BM491"/>
    <mergeCell ref="BN491:BO491"/>
    <mergeCell ref="BP491:BQ491"/>
    <mergeCell ref="BR491:BS491"/>
    <mergeCell ref="BT491:BU491"/>
    <mergeCell ref="BV491:BW491"/>
    <mergeCell ref="BX491:BY491"/>
    <mergeCell ref="CX490:CY490"/>
    <mergeCell ref="CZ490:DA490"/>
    <mergeCell ref="DB490:DC490"/>
    <mergeCell ref="BR492:BS492"/>
    <mergeCell ref="BT492:BU492"/>
    <mergeCell ref="BV492:BW492"/>
    <mergeCell ref="BX492:BY492"/>
    <mergeCell ref="BZ492:CA492"/>
    <mergeCell ref="CB492:CC492"/>
    <mergeCell ref="CD492:CE492"/>
    <mergeCell ref="CF492:CG492"/>
    <mergeCell ref="CH492:CI492"/>
    <mergeCell ref="CJ492:CK492"/>
    <mergeCell ref="CL492:CM492"/>
    <mergeCell ref="CN492:CO492"/>
    <mergeCell ref="CP492:CQ492"/>
    <mergeCell ref="CR492:CS492"/>
    <mergeCell ref="CT492:CU492"/>
    <mergeCell ref="CV492:CW492"/>
    <mergeCell ref="CX492:CY492"/>
    <mergeCell ref="CZ492:DA492"/>
    <mergeCell ref="DB492:DC492"/>
    <mergeCell ref="CN494:CO494"/>
    <mergeCell ref="CP494:CQ494"/>
    <mergeCell ref="CR494:CS494"/>
    <mergeCell ref="CT494:CU494"/>
    <mergeCell ref="CV494:CW494"/>
    <mergeCell ref="CX494:CY494"/>
    <mergeCell ref="CZ494:DA494"/>
    <mergeCell ref="DB494:DC494"/>
    <mergeCell ref="L493:M493"/>
    <mergeCell ref="N493:O493"/>
    <mergeCell ref="P493:Q493"/>
    <mergeCell ref="R493:S493"/>
    <mergeCell ref="T493:U493"/>
    <mergeCell ref="V493:W493"/>
    <mergeCell ref="X493:Y493"/>
    <mergeCell ref="Z493:AA493"/>
    <mergeCell ref="AB493:AC493"/>
    <mergeCell ref="AD493:AE493"/>
    <mergeCell ref="AF493:AG493"/>
    <mergeCell ref="AH493:AI493"/>
    <mergeCell ref="AJ493:AK493"/>
    <mergeCell ref="AL493:AM493"/>
    <mergeCell ref="AN493:AO493"/>
    <mergeCell ref="AP493:AQ493"/>
    <mergeCell ref="AR493:AS493"/>
    <mergeCell ref="AT493:AU493"/>
    <mergeCell ref="AV493:AW493"/>
    <mergeCell ref="AX493:AY493"/>
    <mergeCell ref="AZ493:BA493"/>
    <mergeCell ref="BB493:BC493"/>
    <mergeCell ref="BD493:BE493"/>
    <mergeCell ref="BF493:BG493"/>
    <mergeCell ref="BH493:BI493"/>
    <mergeCell ref="BJ493:BK493"/>
    <mergeCell ref="BL493:BM493"/>
    <mergeCell ref="BN493:BO493"/>
    <mergeCell ref="BP493:BQ493"/>
    <mergeCell ref="BR493:BS493"/>
    <mergeCell ref="BT493:BU493"/>
    <mergeCell ref="BV493:BW493"/>
    <mergeCell ref="BX493:BY493"/>
    <mergeCell ref="CL494:CM494"/>
    <mergeCell ref="BF491:BG491"/>
    <mergeCell ref="BH495:BI495"/>
    <mergeCell ref="BJ495:BK495"/>
    <mergeCell ref="BL495:BM495"/>
    <mergeCell ref="BN495:BO495"/>
    <mergeCell ref="BP495:BQ495"/>
    <mergeCell ref="BR495:BS495"/>
    <mergeCell ref="BT495:BU495"/>
    <mergeCell ref="BV495:BW495"/>
    <mergeCell ref="BX495:BY495"/>
    <mergeCell ref="BZ493:CA493"/>
    <mergeCell ref="CB493:CC493"/>
    <mergeCell ref="CD493:CE493"/>
    <mergeCell ref="CF493:CG493"/>
    <mergeCell ref="CH493:CI493"/>
    <mergeCell ref="CJ493:CK493"/>
    <mergeCell ref="CL493:CM493"/>
    <mergeCell ref="CN493:CO493"/>
    <mergeCell ref="CP493:CQ493"/>
    <mergeCell ref="CR493:CS493"/>
    <mergeCell ref="CT493:CU493"/>
    <mergeCell ref="CV493:CW493"/>
    <mergeCell ref="CX493:CY493"/>
    <mergeCell ref="CZ493:DA493"/>
    <mergeCell ref="DB493:DC493"/>
    <mergeCell ref="L494:M494"/>
    <mergeCell ref="N494:O494"/>
    <mergeCell ref="P494:Q494"/>
    <mergeCell ref="R494:S494"/>
    <mergeCell ref="T494:U494"/>
    <mergeCell ref="V494:W494"/>
    <mergeCell ref="X494:Y494"/>
    <mergeCell ref="Z494:AA494"/>
    <mergeCell ref="AB494:AC494"/>
    <mergeCell ref="AD494:AE494"/>
    <mergeCell ref="AF494:AG494"/>
    <mergeCell ref="AH494:AI494"/>
    <mergeCell ref="AJ494:AK494"/>
    <mergeCell ref="AL494:AM494"/>
    <mergeCell ref="AN494:AO494"/>
    <mergeCell ref="AP494:AQ494"/>
    <mergeCell ref="AR494:AS494"/>
    <mergeCell ref="AT494:AU494"/>
    <mergeCell ref="AV494:AW494"/>
    <mergeCell ref="AX494:AY494"/>
    <mergeCell ref="AZ494:BA494"/>
    <mergeCell ref="BB494:BC494"/>
    <mergeCell ref="BD494:BE494"/>
    <mergeCell ref="BF494:BG494"/>
    <mergeCell ref="BH494:BI494"/>
    <mergeCell ref="BJ494:BK494"/>
    <mergeCell ref="BL494:BM494"/>
    <mergeCell ref="BN494:BO494"/>
    <mergeCell ref="BP494:BQ494"/>
    <mergeCell ref="BR494:BS494"/>
    <mergeCell ref="BT494:BU494"/>
    <mergeCell ref="BV494:BW494"/>
    <mergeCell ref="BX494:BY494"/>
    <mergeCell ref="BZ494:CA494"/>
    <mergeCell ref="CB494:CC494"/>
    <mergeCell ref="CD494:CE494"/>
    <mergeCell ref="CF494:CG494"/>
    <mergeCell ref="CH494:CI494"/>
    <mergeCell ref="CJ494:CK494"/>
    <mergeCell ref="BZ495:CA495"/>
    <mergeCell ref="CB495:CC495"/>
    <mergeCell ref="CD495:CE495"/>
    <mergeCell ref="CF495:CG495"/>
    <mergeCell ref="CH495:CI495"/>
    <mergeCell ref="CJ495:CK495"/>
    <mergeCell ref="CL495:CM495"/>
    <mergeCell ref="CN495:CO495"/>
    <mergeCell ref="CP495:CQ495"/>
    <mergeCell ref="CR495:CS495"/>
    <mergeCell ref="CT495:CU495"/>
    <mergeCell ref="CV495:CW495"/>
    <mergeCell ref="CX495:CY495"/>
    <mergeCell ref="CZ495:DA495"/>
    <mergeCell ref="DB495:DC495"/>
    <mergeCell ref="CD496:CE496"/>
    <mergeCell ref="CF496:CG496"/>
    <mergeCell ref="CH496:CI496"/>
    <mergeCell ref="CJ496:CK496"/>
    <mergeCell ref="CL496:CM496"/>
    <mergeCell ref="CN496:CO496"/>
    <mergeCell ref="CP496:CQ496"/>
    <mergeCell ref="CR496:CS496"/>
    <mergeCell ref="A497:A504"/>
    <mergeCell ref="B497:B504"/>
    <mergeCell ref="C497:C504"/>
    <mergeCell ref="D497:D504"/>
    <mergeCell ref="E497:E504"/>
    <mergeCell ref="F497:F504"/>
    <mergeCell ref="G497:G504"/>
    <mergeCell ref="I497:I504"/>
    <mergeCell ref="J497:J504"/>
    <mergeCell ref="BF497:BG497"/>
    <mergeCell ref="BH497:BI497"/>
    <mergeCell ref="BJ497:BK497"/>
    <mergeCell ref="BL497:BM497"/>
    <mergeCell ref="BN497:BO497"/>
    <mergeCell ref="BP497:BQ497"/>
    <mergeCell ref="BR497:BS497"/>
    <mergeCell ref="BT497:BU497"/>
    <mergeCell ref="BV497:BW497"/>
    <mergeCell ref="BX497:BY497"/>
    <mergeCell ref="BZ497:CA497"/>
    <mergeCell ref="CB497:CC497"/>
    <mergeCell ref="CD497:CE497"/>
    <mergeCell ref="CF497:CG497"/>
    <mergeCell ref="CH497:CI497"/>
    <mergeCell ref="CJ497:CK497"/>
    <mergeCell ref="CL497:CM497"/>
    <mergeCell ref="CN497:CO497"/>
    <mergeCell ref="CP497:CQ497"/>
    <mergeCell ref="CR497:CS497"/>
    <mergeCell ref="CT497:CU497"/>
    <mergeCell ref="CV497:CW497"/>
    <mergeCell ref="CX497:CY497"/>
    <mergeCell ref="CZ497:DA497"/>
    <mergeCell ref="DB497:DC497"/>
    <mergeCell ref="L498:M498"/>
    <mergeCell ref="N498:O498"/>
    <mergeCell ref="P498:Q498"/>
    <mergeCell ref="R498:S498"/>
    <mergeCell ref="T498:U498"/>
    <mergeCell ref="V498:W498"/>
    <mergeCell ref="X498:Y498"/>
    <mergeCell ref="Z498:AA498"/>
    <mergeCell ref="AB498:AC498"/>
    <mergeCell ref="AD498:AE498"/>
    <mergeCell ref="AF498:AG498"/>
    <mergeCell ref="AH498:AI498"/>
    <mergeCell ref="AJ498:AK498"/>
    <mergeCell ref="AL498:AM498"/>
    <mergeCell ref="AN498:AO498"/>
    <mergeCell ref="AP498:AQ498"/>
    <mergeCell ref="AR498:AS498"/>
    <mergeCell ref="AT498:AU498"/>
    <mergeCell ref="AV498:AW498"/>
    <mergeCell ref="AX498:AY498"/>
    <mergeCell ref="AZ498:BA498"/>
    <mergeCell ref="BB498:BC498"/>
    <mergeCell ref="BD498:BE498"/>
    <mergeCell ref="BF498:BG498"/>
    <mergeCell ref="BH498:BI498"/>
    <mergeCell ref="BJ498:BK498"/>
    <mergeCell ref="BL498:BM498"/>
    <mergeCell ref="BN498:BO498"/>
    <mergeCell ref="BP498:BQ498"/>
    <mergeCell ref="BR498:BS498"/>
    <mergeCell ref="BT498:BU498"/>
    <mergeCell ref="BV498:BW498"/>
    <mergeCell ref="BX498:BY498"/>
    <mergeCell ref="BZ498:CA498"/>
    <mergeCell ref="CB498:CC498"/>
    <mergeCell ref="CD498:CE498"/>
    <mergeCell ref="CF498:CG498"/>
    <mergeCell ref="CH498:CI498"/>
    <mergeCell ref="CJ498:CK498"/>
    <mergeCell ref="CL498:CM498"/>
    <mergeCell ref="CN498:CO498"/>
    <mergeCell ref="CP498:CQ498"/>
    <mergeCell ref="CR498:CS498"/>
    <mergeCell ref="CT498:CU498"/>
    <mergeCell ref="CV498:CW498"/>
    <mergeCell ref="CX498:CY498"/>
    <mergeCell ref="CZ498:DA498"/>
    <mergeCell ref="DB498:DC498"/>
    <mergeCell ref="BR499:BS499"/>
    <mergeCell ref="BT499:BU499"/>
    <mergeCell ref="BV499:BW499"/>
    <mergeCell ref="BX499:BY499"/>
    <mergeCell ref="BZ499:CA499"/>
    <mergeCell ref="CB499:CC499"/>
    <mergeCell ref="CD499:CE499"/>
    <mergeCell ref="CF499:CG499"/>
    <mergeCell ref="CH499:CI499"/>
    <mergeCell ref="CJ499:CK499"/>
    <mergeCell ref="CL499:CM499"/>
    <mergeCell ref="CN499:CO499"/>
    <mergeCell ref="CP499:CQ499"/>
    <mergeCell ref="CR499:CS499"/>
    <mergeCell ref="CT499:CU499"/>
    <mergeCell ref="CV499:CW499"/>
    <mergeCell ref="CX499:CY499"/>
    <mergeCell ref="CZ499:DA499"/>
    <mergeCell ref="DB499:DC499"/>
    <mergeCell ref="BF500:BG500"/>
    <mergeCell ref="BH500:BI500"/>
    <mergeCell ref="BJ500:BK500"/>
    <mergeCell ref="BL500:BM500"/>
    <mergeCell ref="BN500:BO500"/>
    <mergeCell ref="BP500:BQ500"/>
    <mergeCell ref="BR500:BS500"/>
    <mergeCell ref="BT500:BU500"/>
    <mergeCell ref="BV500:BW500"/>
    <mergeCell ref="BX500:BY500"/>
    <mergeCell ref="BZ500:CA500"/>
    <mergeCell ref="CB500:CC500"/>
    <mergeCell ref="CD500:CE500"/>
    <mergeCell ref="CF500:CG500"/>
    <mergeCell ref="CH500:CI500"/>
    <mergeCell ref="CJ500:CK500"/>
    <mergeCell ref="CL500:CM500"/>
    <mergeCell ref="CN500:CO500"/>
    <mergeCell ref="CP500:CQ500"/>
    <mergeCell ref="CR500:CS500"/>
    <mergeCell ref="CT500:CU500"/>
    <mergeCell ref="CV500:CW500"/>
    <mergeCell ref="CX500:CY500"/>
    <mergeCell ref="CZ500:DA500"/>
    <mergeCell ref="DB500:DC500"/>
    <mergeCell ref="CJ501:CK501"/>
    <mergeCell ref="N502:O502"/>
    <mergeCell ref="P502:Q502"/>
    <mergeCell ref="R502:S502"/>
    <mergeCell ref="T502:U502"/>
    <mergeCell ref="V502:W502"/>
    <mergeCell ref="X502:Y502"/>
    <mergeCell ref="Z502:AA502"/>
    <mergeCell ref="AB502:AC502"/>
    <mergeCell ref="AD502:AE502"/>
    <mergeCell ref="AF502:AG502"/>
    <mergeCell ref="AH502:AI502"/>
    <mergeCell ref="AJ502:AK502"/>
    <mergeCell ref="AL502:AM502"/>
    <mergeCell ref="AN502:AO502"/>
    <mergeCell ref="AP502:AQ502"/>
    <mergeCell ref="AR502:AS502"/>
    <mergeCell ref="AT502:AU502"/>
    <mergeCell ref="AV502:AW502"/>
    <mergeCell ref="AX502:AY502"/>
    <mergeCell ref="AZ502:BA502"/>
    <mergeCell ref="BB502:BC502"/>
    <mergeCell ref="BD502:BE502"/>
    <mergeCell ref="BF502:BG502"/>
    <mergeCell ref="BH502:BI502"/>
    <mergeCell ref="BJ502:BK502"/>
    <mergeCell ref="BL502:BM502"/>
    <mergeCell ref="BN502:BO502"/>
    <mergeCell ref="BP502:BQ502"/>
    <mergeCell ref="BR502:BS502"/>
    <mergeCell ref="BT502:BU502"/>
    <mergeCell ref="BV502:BW502"/>
    <mergeCell ref="BX502:BY502"/>
    <mergeCell ref="AJ503:AK503"/>
    <mergeCell ref="AH503:AI503"/>
    <mergeCell ref="AF503:AG503"/>
    <mergeCell ref="AD503:AE503"/>
    <mergeCell ref="AB503:AC503"/>
    <mergeCell ref="CB503:CC503"/>
    <mergeCell ref="CD503:CE503"/>
    <mergeCell ref="CF503:CG503"/>
    <mergeCell ref="CH503:CI503"/>
    <mergeCell ref="CJ503:CK503"/>
    <mergeCell ref="CL503:CM503"/>
    <mergeCell ref="CN503:CO503"/>
    <mergeCell ref="CL501:CM501"/>
    <mergeCell ref="CN501:CO501"/>
    <mergeCell ref="CP501:CQ501"/>
    <mergeCell ref="CR501:CS501"/>
    <mergeCell ref="CT501:CU501"/>
    <mergeCell ref="CV501:CW501"/>
    <mergeCell ref="CX501:CY501"/>
    <mergeCell ref="CZ501:DA501"/>
    <mergeCell ref="DB501:DC501"/>
    <mergeCell ref="BZ502:CA502"/>
    <mergeCell ref="CB502:CC502"/>
    <mergeCell ref="CD502:CE502"/>
    <mergeCell ref="CF502:CG502"/>
    <mergeCell ref="CH502:CI502"/>
    <mergeCell ref="CJ502:CK502"/>
    <mergeCell ref="CL502:CM502"/>
    <mergeCell ref="CN502:CO502"/>
    <mergeCell ref="CP502:CQ502"/>
    <mergeCell ref="CR502:CS502"/>
    <mergeCell ref="CT502:CU502"/>
    <mergeCell ref="CV502:CW502"/>
    <mergeCell ref="CX502:CY502"/>
    <mergeCell ref="CZ502:DA502"/>
    <mergeCell ref="DB502:DC502"/>
    <mergeCell ref="CP503:CQ503"/>
    <mergeCell ref="CR503:CS503"/>
    <mergeCell ref="CT503:CU503"/>
    <mergeCell ref="CV503:CW503"/>
    <mergeCell ref="CX503:CY503"/>
    <mergeCell ref="CZ503:DA503"/>
    <mergeCell ref="DB503:DC503"/>
    <mergeCell ref="AT501:AU501"/>
    <mergeCell ref="AV501:AW501"/>
    <mergeCell ref="AX501:AY501"/>
    <mergeCell ref="AZ501:BA501"/>
    <mergeCell ref="BB501:BC501"/>
    <mergeCell ref="BD501:BE501"/>
    <mergeCell ref="BF501:BG501"/>
    <mergeCell ref="BH501:BI501"/>
    <mergeCell ref="BJ501:BK501"/>
    <mergeCell ref="BL501:BM501"/>
    <mergeCell ref="BN501:BO501"/>
    <mergeCell ref="BP501:BQ501"/>
    <mergeCell ref="BR501:BS501"/>
    <mergeCell ref="BT501:BU501"/>
    <mergeCell ref="BV501:BW501"/>
    <mergeCell ref="BX501:BY501"/>
    <mergeCell ref="BZ501:CA501"/>
    <mergeCell ref="CB501:CC501"/>
    <mergeCell ref="CD501:CE501"/>
    <mergeCell ref="CF501:CG501"/>
    <mergeCell ref="CH501:CI501"/>
    <mergeCell ref="AT504:AU504"/>
    <mergeCell ref="AV504:AW504"/>
    <mergeCell ref="AX504:AY504"/>
    <mergeCell ref="AZ504:BA504"/>
    <mergeCell ref="BB504:BC504"/>
    <mergeCell ref="BD504:BE504"/>
    <mergeCell ref="BF504:BG504"/>
    <mergeCell ref="BH504:BI504"/>
    <mergeCell ref="BJ504:BK504"/>
    <mergeCell ref="BL504:BM504"/>
    <mergeCell ref="BN504:BO504"/>
    <mergeCell ref="BP504:BQ504"/>
    <mergeCell ref="BR504:BS504"/>
    <mergeCell ref="BT504:BU504"/>
    <mergeCell ref="BV504:BW504"/>
    <mergeCell ref="BX504:BY504"/>
    <mergeCell ref="AT503:AU503"/>
    <mergeCell ref="AV503:AW503"/>
    <mergeCell ref="AX503:AY503"/>
    <mergeCell ref="AZ503:BA503"/>
    <mergeCell ref="BB503:BC503"/>
    <mergeCell ref="BD503:BE503"/>
    <mergeCell ref="BF503:BG503"/>
    <mergeCell ref="BH503:BI503"/>
    <mergeCell ref="BJ503:BK503"/>
    <mergeCell ref="BL503:BM503"/>
    <mergeCell ref="BN503:BO503"/>
    <mergeCell ref="BP503:BQ503"/>
    <mergeCell ref="BR503:BS503"/>
    <mergeCell ref="BT503:BU503"/>
    <mergeCell ref="BV503:BW503"/>
    <mergeCell ref="BX503:BY503"/>
    <mergeCell ref="BZ504:CA504"/>
    <mergeCell ref="BZ503:CA503"/>
    <mergeCell ref="CB504:CC504"/>
    <mergeCell ref="CD504:CE504"/>
    <mergeCell ref="CF504:CG504"/>
    <mergeCell ref="CH504:CI504"/>
    <mergeCell ref="CJ504:CK504"/>
    <mergeCell ref="CL504:CM504"/>
    <mergeCell ref="CN504:CO504"/>
    <mergeCell ref="CP504:CQ504"/>
    <mergeCell ref="CR504:CS504"/>
    <mergeCell ref="CT504:CU504"/>
    <mergeCell ref="CV504:CW504"/>
    <mergeCell ref="CX504:CY504"/>
    <mergeCell ref="CZ504:DA504"/>
    <mergeCell ref="DB504:DC504"/>
    <mergeCell ref="CD505:CE505"/>
    <mergeCell ref="CF505:CG505"/>
    <mergeCell ref="CH505:CI505"/>
    <mergeCell ref="CJ505:CK505"/>
    <mergeCell ref="CL505:CM505"/>
    <mergeCell ref="CN505:CO505"/>
    <mergeCell ref="CP505:CQ505"/>
    <mergeCell ref="CR505:CS505"/>
    <mergeCell ref="A506:A513"/>
    <mergeCell ref="B506:B513"/>
    <mergeCell ref="C506:C513"/>
    <mergeCell ref="D506:D513"/>
    <mergeCell ref="E506:E513"/>
    <mergeCell ref="F506:F513"/>
    <mergeCell ref="G506:G513"/>
    <mergeCell ref="I506:I513"/>
    <mergeCell ref="J506:J513"/>
    <mergeCell ref="AF507:AG507"/>
    <mergeCell ref="AH507:AI507"/>
    <mergeCell ref="AJ507:AK507"/>
    <mergeCell ref="AL507:AM507"/>
    <mergeCell ref="AN507:AO507"/>
    <mergeCell ref="AP507:AQ507"/>
    <mergeCell ref="AR507:AS507"/>
    <mergeCell ref="AT507:AU507"/>
    <mergeCell ref="AV507:AW507"/>
    <mergeCell ref="AX507:AY507"/>
    <mergeCell ref="AZ507:BA507"/>
    <mergeCell ref="BB507:BC507"/>
    <mergeCell ref="BD507:BE507"/>
    <mergeCell ref="BF507:BG507"/>
    <mergeCell ref="BH507:BI507"/>
    <mergeCell ref="BJ507:BK507"/>
    <mergeCell ref="BL507:BM507"/>
    <mergeCell ref="BN507:BO507"/>
    <mergeCell ref="BP507:BQ507"/>
    <mergeCell ref="BR507:BS507"/>
    <mergeCell ref="BT507:BU507"/>
    <mergeCell ref="BV507:BW507"/>
    <mergeCell ref="BX507:BY507"/>
    <mergeCell ref="CD508:CE508"/>
    <mergeCell ref="CF508:CG508"/>
    <mergeCell ref="CH508:CI508"/>
    <mergeCell ref="CJ508:CK508"/>
    <mergeCell ref="CL508:CM508"/>
    <mergeCell ref="CN508:CO508"/>
    <mergeCell ref="CP508:CQ508"/>
    <mergeCell ref="CR508:CS508"/>
    <mergeCell ref="CT508:CU508"/>
    <mergeCell ref="CV508:CW508"/>
    <mergeCell ref="DB510:DC510"/>
    <mergeCell ref="CX508:CY508"/>
    <mergeCell ref="CZ508:DA508"/>
    <mergeCell ref="DB508:DC508"/>
    <mergeCell ref="BR506:BS506"/>
    <mergeCell ref="BT506:BU506"/>
    <mergeCell ref="BV506:BW506"/>
    <mergeCell ref="BX506:BY506"/>
    <mergeCell ref="BZ506:CA506"/>
    <mergeCell ref="CB506:CC506"/>
    <mergeCell ref="CD506:CE506"/>
    <mergeCell ref="CF506:CG506"/>
    <mergeCell ref="CH506:CI506"/>
    <mergeCell ref="CJ506:CK506"/>
    <mergeCell ref="CL506:CM506"/>
    <mergeCell ref="CN506:CO506"/>
    <mergeCell ref="CP506:CQ506"/>
    <mergeCell ref="CR506:CS506"/>
    <mergeCell ref="CT506:CU506"/>
    <mergeCell ref="CV506:CW506"/>
    <mergeCell ref="CX506:CY506"/>
    <mergeCell ref="CZ506:DA506"/>
    <mergeCell ref="DB506:DC506"/>
    <mergeCell ref="BZ507:CA507"/>
    <mergeCell ref="CB507:CC507"/>
    <mergeCell ref="CD507:CE507"/>
    <mergeCell ref="CF507:CG507"/>
    <mergeCell ref="CH507:CI507"/>
    <mergeCell ref="CJ507:CK507"/>
    <mergeCell ref="CX507:CY507"/>
    <mergeCell ref="CL507:CM507"/>
    <mergeCell ref="CN507:CO507"/>
    <mergeCell ref="CP507:CQ507"/>
    <mergeCell ref="CR507:CS507"/>
    <mergeCell ref="CT507:CU507"/>
    <mergeCell ref="CV507:CW507"/>
    <mergeCell ref="CZ507:DA507"/>
    <mergeCell ref="DB507:DC507"/>
    <mergeCell ref="BR509:BS509"/>
    <mergeCell ref="BT509:BU509"/>
    <mergeCell ref="BV509:BW509"/>
    <mergeCell ref="BX509:BY509"/>
    <mergeCell ref="DB511:DC511"/>
    <mergeCell ref="L512:M512"/>
    <mergeCell ref="N512:O512"/>
    <mergeCell ref="P512:Q512"/>
    <mergeCell ref="R512:S512"/>
    <mergeCell ref="T512:U512"/>
    <mergeCell ref="V512:W512"/>
    <mergeCell ref="X512:Y512"/>
    <mergeCell ref="Z512:AA512"/>
    <mergeCell ref="AB512:AC512"/>
    <mergeCell ref="AD512:AE512"/>
    <mergeCell ref="AF512:AG512"/>
    <mergeCell ref="AH512:AI512"/>
    <mergeCell ref="AJ512:AK512"/>
    <mergeCell ref="AL512:AM512"/>
    <mergeCell ref="AN512:AO512"/>
    <mergeCell ref="AP512:AQ512"/>
    <mergeCell ref="AR512:AS512"/>
    <mergeCell ref="AT512:AU512"/>
    <mergeCell ref="AV512:AW512"/>
    <mergeCell ref="AX512:AY512"/>
    <mergeCell ref="AZ512:BA512"/>
    <mergeCell ref="BB512:BC512"/>
    <mergeCell ref="BH508:BI508"/>
    <mergeCell ref="BJ508:BK508"/>
    <mergeCell ref="BL508:BM508"/>
    <mergeCell ref="BN508:BO508"/>
    <mergeCell ref="BP508:BQ508"/>
    <mergeCell ref="BR508:BS508"/>
    <mergeCell ref="BT508:BU508"/>
    <mergeCell ref="BV508:BW508"/>
    <mergeCell ref="BX508:BY508"/>
    <mergeCell ref="BZ508:CA508"/>
    <mergeCell ref="CB508:CC508"/>
    <mergeCell ref="BZ509:CA509"/>
    <mergeCell ref="CB509:CC509"/>
    <mergeCell ref="CD509:CE509"/>
    <mergeCell ref="CF509:CG509"/>
    <mergeCell ref="CH509:CI509"/>
    <mergeCell ref="CJ509:CK509"/>
    <mergeCell ref="CL509:CM509"/>
    <mergeCell ref="CN509:CO509"/>
    <mergeCell ref="CP509:CQ509"/>
    <mergeCell ref="CR509:CS509"/>
    <mergeCell ref="CT509:CU509"/>
    <mergeCell ref="CV509:CW509"/>
    <mergeCell ref="CX509:CY509"/>
    <mergeCell ref="CZ509:DA509"/>
    <mergeCell ref="DB509:DC509"/>
    <mergeCell ref="BR510:BS510"/>
    <mergeCell ref="BT510:BU510"/>
    <mergeCell ref="BV510:BW510"/>
    <mergeCell ref="BX510:BY510"/>
    <mergeCell ref="BZ510:CA510"/>
    <mergeCell ref="CB510:CC510"/>
    <mergeCell ref="CD510:CE510"/>
    <mergeCell ref="CF510:CG510"/>
    <mergeCell ref="CH510:CI510"/>
    <mergeCell ref="CJ510:CK510"/>
    <mergeCell ref="CL510:CM510"/>
    <mergeCell ref="CN510:CO510"/>
    <mergeCell ref="CP510:CQ510"/>
    <mergeCell ref="CR510:CS510"/>
    <mergeCell ref="CT510:CU510"/>
    <mergeCell ref="L511:M511"/>
    <mergeCell ref="N511:O511"/>
    <mergeCell ref="P511:Q511"/>
    <mergeCell ref="R511:S511"/>
    <mergeCell ref="T511:U511"/>
    <mergeCell ref="V511:W511"/>
    <mergeCell ref="X511:Y511"/>
    <mergeCell ref="Z511:AA511"/>
    <mergeCell ref="AB511:AC511"/>
    <mergeCell ref="AD511:AE511"/>
    <mergeCell ref="AF511:AG511"/>
    <mergeCell ref="AH511:AI511"/>
    <mergeCell ref="AJ511:AK511"/>
    <mergeCell ref="AL511:AM511"/>
    <mergeCell ref="AN511:AO511"/>
    <mergeCell ref="AP511:AQ511"/>
    <mergeCell ref="AR511:AS511"/>
    <mergeCell ref="AT511:AU511"/>
    <mergeCell ref="AV511:AW511"/>
    <mergeCell ref="AX511:AY511"/>
    <mergeCell ref="AZ511:BA511"/>
    <mergeCell ref="BB511:BC511"/>
    <mergeCell ref="BD511:BE511"/>
    <mergeCell ref="BF511:BG511"/>
    <mergeCell ref="BH511:BI511"/>
    <mergeCell ref="BJ511:BK511"/>
    <mergeCell ref="BL511:BM511"/>
    <mergeCell ref="BN511:BO511"/>
    <mergeCell ref="BP511:BQ511"/>
    <mergeCell ref="BR511:BS511"/>
    <mergeCell ref="BT511:BU511"/>
    <mergeCell ref="BV511:BW511"/>
    <mergeCell ref="BX511:BY511"/>
    <mergeCell ref="BR513:BS513"/>
    <mergeCell ref="BT513:BU513"/>
    <mergeCell ref="BV513:BW513"/>
    <mergeCell ref="BX513:BY513"/>
    <mergeCell ref="BZ511:CA511"/>
    <mergeCell ref="CB511:CC511"/>
    <mergeCell ref="CD511:CE511"/>
    <mergeCell ref="CF511:CG511"/>
    <mergeCell ref="CH511:CI511"/>
    <mergeCell ref="CJ511:CK511"/>
    <mergeCell ref="CL511:CM511"/>
    <mergeCell ref="CN511:CO511"/>
    <mergeCell ref="CP511:CQ511"/>
    <mergeCell ref="CR511:CS511"/>
    <mergeCell ref="CT511:CU511"/>
    <mergeCell ref="CV511:CW511"/>
    <mergeCell ref="CX511:CY511"/>
    <mergeCell ref="CZ511:DA511"/>
    <mergeCell ref="CN512:CO512"/>
    <mergeCell ref="CP512:CQ512"/>
    <mergeCell ref="CR512:CS512"/>
    <mergeCell ref="CT512:CU512"/>
    <mergeCell ref="CV512:CW512"/>
    <mergeCell ref="CX512:CY512"/>
    <mergeCell ref="CZ512:DA512"/>
    <mergeCell ref="CV510:CW510"/>
    <mergeCell ref="CX510:CY510"/>
    <mergeCell ref="CZ510:DA510"/>
    <mergeCell ref="BD512:BE512"/>
    <mergeCell ref="BF512:BG512"/>
    <mergeCell ref="BH512:BI512"/>
    <mergeCell ref="BJ512:BK512"/>
    <mergeCell ref="BL512:BM512"/>
    <mergeCell ref="BN512:BO512"/>
    <mergeCell ref="BP512:BQ512"/>
    <mergeCell ref="BR512:BS512"/>
    <mergeCell ref="BT512:BU512"/>
    <mergeCell ref="BV512:BW512"/>
    <mergeCell ref="BX512:BY512"/>
    <mergeCell ref="BZ512:CA512"/>
    <mergeCell ref="CB512:CC512"/>
    <mergeCell ref="CD512:CE512"/>
    <mergeCell ref="CF512:CG512"/>
    <mergeCell ref="CH512:CI512"/>
    <mergeCell ref="CJ512:CK512"/>
    <mergeCell ref="CL512:CM512"/>
    <mergeCell ref="BZ513:CA513"/>
    <mergeCell ref="CB513:CC513"/>
    <mergeCell ref="CD513:CE513"/>
    <mergeCell ref="CF513:CG513"/>
    <mergeCell ref="CH513:CI513"/>
    <mergeCell ref="CJ513:CK513"/>
    <mergeCell ref="CL513:CM513"/>
    <mergeCell ref="CN513:CO513"/>
    <mergeCell ref="CP513:CQ513"/>
    <mergeCell ref="CR513:CS513"/>
    <mergeCell ref="CT513:CU513"/>
    <mergeCell ref="CV513:CW513"/>
    <mergeCell ref="CX513:CY513"/>
    <mergeCell ref="CZ513:DA513"/>
    <mergeCell ref="DB513:DC513"/>
    <mergeCell ref="DB512:DC512"/>
    <mergeCell ref="CD514:CE514"/>
    <mergeCell ref="CF514:CG514"/>
    <mergeCell ref="CH514:CI514"/>
    <mergeCell ref="CJ514:CK514"/>
    <mergeCell ref="CL514:CM514"/>
    <mergeCell ref="CN514:CO514"/>
    <mergeCell ref="CP514:CQ514"/>
    <mergeCell ref="CR514:CS514"/>
    <mergeCell ref="A515:A522"/>
    <mergeCell ref="B515:B522"/>
    <mergeCell ref="C515:C522"/>
    <mergeCell ref="D515:D522"/>
    <mergeCell ref="E515:E522"/>
    <mergeCell ref="F515:F522"/>
    <mergeCell ref="G515:G522"/>
    <mergeCell ref="I515:I522"/>
    <mergeCell ref="J515:J522"/>
    <mergeCell ref="BF515:BG515"/>
    <mergeCell ref="BH515:BI515"/>
    <mergeCell ref="BJ515:BK515"/>
    <mergeCell ref="BL515:BM515"/>
    <mergeCell ref="BN515:BO515"/>
    <mergeCell ref="BP515:BQ515"/>
    <mergeCell ref="BR515:BS515"/>
    <mergeCell ref="BT515:BU515"/>
    <mergeCell ref="BV515:BW515"/>
    <mergeCell ref="BX515:BY515"/>
    <mergeCell ref="BZ515:CA515"/>
    <mergeCell ref="CB515:CC515"/>
    <mergeCell ref="CD515:CE515"/>
    <mergeCell ref="CF515:CG515"/>
    <mergeCell ref="CH515:CI515"/>
    <mergeCell ref="CJ515:CK515"/>
    <mergeCell ref="CL515:CM515"/>
    <mergeCell ref="CN515:CO515"/>
    <mergeCell ref="CP515:CQ515"/>
    <mergeCell ref="CR515:CS515"/>
    <mergeCell ref="BR517:BS517"/>
    <mergeCell ref="BT517:BU517"/>
    <mergeCell ref="BV517:BW517"/>
    <mergeCell ref="BX517:BY517"/>
    <mergeCell ref="BZ517:CA517"/>
    <mergeCell ref="CB517:CC517"/>
    <mergeCell ref="CD517:CE517"/>
    <mergeCell ref="CF517:CG517"/>
    <mergeCell ref="CH517:CI517"/>
    <mergeCell ref="CJ517:CK517"/>
    <mergeCell ref="CL517:CM517"/>
    <mergeCell ref="CN517:CO517"/>
    <mergeCell ref="CP517:CQ517"/>
    <mergeCell ref="CR517:CS517"/>
    <mergeCell ref="CB519:CC519"/>
    <mergeCell ref="CD519:CE519"/>
    <mergeCell ref="CF519:CG519"/>
    <mergeCell ref="CH519:CI519"/>
    <mergeCell ref="CJ519:CK519"/>
    <mergeCell ref="N520:O520"/>
    <mergeCell ref="P520:Q520"/>
    <mergeCell ref="R520:S520"/>
    <mergeCell ref="T520:U520"/>
    <mergeCell ref="V520:W520"/>
    <mergeCell ref="X520:Y520"/>
    <mergeCell ref="CT515:CU515"/>
    <mergeCell ref="CV515:CW515"/>
    <mergeCell ref="CX515:CY515"/>
    <mergeCell ref="CZ515:DA515"/>
    <mergeCell ref="DB515:DC515"/>
    <mergeCell ref="L516:M516"/>
    <mergeCell ref="N516:O516"/>
    <mergeCell ref="P516:Q516"/>
    <mergeCell ref="R516:S516"/>
    <mergeCell ref="T516:U516"/>
    <mergeCell ref="V516:W516"/>
    <mergeCell ref="X516:Y516"/>
    <mergeCell ref="Z516:AA516"/>
    <mergeCell ref="AB516:AC516"/>
    <mergeCell ref="AD516:AE516"/>
    <mergeCell ref="AF516:AG516"/>
    <mergeCell ref="AH516:AI516"/>
    <mergeCell ref="AJ516:AK516"/>
    <mergeCell ref="AL516:AM516"/>
    <mergeCell ref="AN516:AO516"/>
    <mergeCell ref="AP516:AQ516"/>
    <mergeCell ref="AR516:AS516"/>
    <mergeCell ref="AT516:AU516"/>
    <mergeCell ref="AV516:AW516"/>
    <mergeCell ref="AX516:AY516"/>
    <mergeCell ref="AZ516:BA516"/>
    <mergeCell ref="BB516:BC516"/>
    <mergeCell ref="BD516:BE516"/>
    <mergeCell ref="BF516:BG516"/>
    <mergeCell ref="BH516:BI516"/>
    <mergeCell ref="BJ516:BK516"/>
    <mergeCell ref="BL516:BM516"/>
    <mergeCell ref="BN516:BO516"/>
    <mergeCell ref="BP516:BQ516"/>
    <mergeCell ref="BR516:BS516"/>
    <mergeCell ref="BT516:BU516"/>
    <mergeCell ref="BV516:BW516"/>
    <mergeCell ref="BX516:BY516"/>
    <mergeCell ref="BZ516:CA516"/>
    <mergeCell ref="CB516:CC516"/>
    <mergeCell ref="CD516:CE516"/>
    <mergeCell ref="CF516:CG516"/>
    <mergeCell ref="CH516:CI516"/>
    <mergeCell ref="CJ516:CK516"/>
    <mergeCell ref="CL516:CM516"/>
    <mergeCell ref="CN516:CO516"/>
    <mergeCell ref="CP516:CQ516"/>
    <mergeCell ref="CR516:CS516"/>
    <mergeCell ref="CT516:CU516"/>
    <mergeCell ref="CV516:CW516"/>
    <mergeCell ref="CX516:CY516"/>
    <mergeCell ref="CZ516:DA516"/>
    <mergeCell ref="DB516:DC516"/>
    <mergeCell ref="AR515:AS515"/>
    <mergeCell ref="AP515:AQ515"/>
    <mergeCell ref="AN515:AO515"/>
    <mergeCell ref="AL515:AM515"/>
    <mergeCell ref="AJ515:AK515"/>
    <mergeCell ref="AH515:AI515"/>
    <mergeCell ref="AF515:AG515"/>
    <mergeCell ref="AD515:AE515"/>
    <mergeCell ref="AB515:AC515"/>
    <mergeCell ref="Z515:AA515"/>
    <mergeCell ref="X515:Y515"/>
    <mergeCell ref="CT517:CU517"/>
    <mergeCell ref="CV517:CW517"/>
    <mergeCell ref="CX517:CY517"/>
    <mergeCell ref="CZ517:DA517"/>
    <mergeCell ref="DB517:DC517"/>
    <mergeCell ref="BF518:BG518"/>
    <mergeCell ref="BH518:BI518"/>
    <mergeCell ref="BJ518:BK518"/>
    <mergeCell ref="BL518:BM518"/>
    <mergeCell ref="BN518:BO518"/>
    <mergeCell ref="BP518:BQ518"/>
    <mergeCell ref="BR518:BS518"/>
    <mergeCell ref="BT518:BU518"/>
    <mergeCell ref="BV518:BW518"/>
    <mergeCell ref="BX518:BY518"/>
    <mergeCell ref="BZ518:CA518"/>
    <mergeCell ref="CB518:CC518"/>
    <mergeCell ref="CD518:CE518"/>
    <mergeCell ref="CF518:CG518"/>
    <mergeCell ref="CH518:CI518"/>
    <mergeCell ref="CJ518:CK518"/>
    <mergeCell ref="CL518:CM518"/>
    <mergeCell ref="CN518:CO518"/>
    <mergeCell ref="CP518:CQ518"/>
    <mergeCell ref="CR518:CS518"/>
    <mergeCell ref="CT518:CU518"/>
    <mergeCell ref="CV518:CW518"/>
    <mergeCell ref="CX518:CY518"/>
    <mergeCell ref="CZ518:DA518"/>
    <mergeCell ref="DB518:DC518"/>
    <mergeCell ref="L519:M519"/>
    <mergeCell ref="N519:O519"/>
    <mergeCell ref="P519:Q519"/>
    <mergeCell ref="R519:S519"/>
    <mergeCell ref="T519:U519"/>
    <mergeCell ref="V519:W519"/>
    <mergeCell ref="X519:Y519"/>
    <mergeCell ref="Z519:AA519"/>
    <mergeCell ref="AB519:AC519"/>
    <mergeCell ref="AD519:AE519"/>
    <mergeCell ref="AF519:AG519"/>
    <mergeCell ref="AH519:AI519"/>
    <mergeCell ref="AJ519:AK519"/>
    <mergeCell ref="AL519:AM519"/>
    <mergeCell ref="AN519:AO519"/>
    <mergeCell ref="AP519:AQ519"/>
    <mergeCell ref="AR519:AS519"/>
    <mergeCell ref="AT519:AU519"/>
    <mergeCell ref="AV519:AW519"/>
    <mergeCell ref="AX519:AY519"/>
    <mergeCell ref="AZ519:BA519"/>
    <mergeCell ref="BB519:BC519"/>
    <mergeCell ref="BD519:BE519"/>
    <mergeCell ref="BF519:BG519"/>
    <mergeCell ref="BH519:BI519"/>
    <mergeCell ref="BJ519:BK519"/>
    <mergeCell ref="BL519:BM519"/>
    <mergeCell ref="BN519:BO519"/>
    <mergeCell ref="BP519:BQ519"/>
    <mergeCell ref="BR519:BS519"/>
    <mergeCell ref="BT519:BU519"/>
    <mergeCell ref="BV519:BW519"/>
    <mergeCell ref="BX519:BY519"/>
    <mergeCell ref="BZ519:CA519"/>
    <mergeCell ref="BF520:BG520"/>
    <mergeCell ref="BH520:BI520"/>
    <mergeCell ref="BJ520:BK520"/>
    <mergeCell ref="BL520:BM520"/>
    <mergeCell ref="BN520:BO520"/>
    <mergeCell ref="BP520:BQ520"/>
    <mergeCell ref="BR520:BS520"/>
    <mergeCell ref="BT520:BU520"/>
    <mergeCell ref="BV520:BW520"/>
    <mergeCell ref="BX520:BY520"/>
    <mergeCell ref="BZ521:CA521"/>
    <mergeCell ref="AR521:AS521"/>
    <mergeCell ref="AP521:AQ521"/>
    <mergeCell ref="AN521:AO521"/>
    <mergeCell ref="AL521:AM521"/>
    <mergeCell ref="AJ521:AK521"/>
    <mergeCell ref="AH521:AI521"/>
    <mergeCell ref="AF521:AG521"/>
    <mergeCell ref="AD521:AE521"/>
    <mergeCell ref="AB521:AC521"/>
    <mergeCell ref="CB521:CC521"/>
    <mergeCell ref="CD521:CE521"/>
    <mergeCell ref="CF521:CG521"/>
    <mergeCell ref="CH521:CI521"/>
    <mergeCell ref="CJ521:CK521"/>
    <mergeCell ref="CL521:CM521"/>
    <mergeCell ref="CN521:CO521"/>
    <mergeCell ref="BX521:BY521"/>
    <mergeCell ref="CL519:CM519"/>
    <mergeCell ref="CN519:CO519"/>
    <mergeCell ref="CP519:CQ519"/>
    <mergeCell ref="CR519:CS519"/>
    <mergeCell ref="CT519:CU519"/>
    <mergeCell ref="CV519:CW519"/>
    <mergeCell ref="CX519:CY519"/>
    <mergeCell ref="CZ519:DA519"/>
    <mergeCell ref="DB519:DC519"/>
    <mergeCell ref="BZ520:CA520"/>
    <mergeCell ref="CB520:CC520"/>
    <mergeCell ref="CD520:CE520"/>
    <mergeCell ref="CF520:CG520"/>
    <mergeCell ref="CH520:CI520"/>
    <mergeCell ref="CJ520:CK520"/>
    <mergeCell ref="CL520:CM520"/>
    <mergeCell ref="CN520:CO520"/>
    <mergeCell ref="CP520:CQ520"/>
    <mergeCell ref="CR520:CS520"/>
    <mergeCell ref="CT520:CU520"/>
    <mergeCell ref="CV520:CW520"/>
    <mergeCell ref="CX520:CY520"/>
    <mergeCell ref="CZ520:DA520"/>
    <mergeCell ref="DB520:DC520"/>
    <mergeCell ref="CP521:CQ521"/>
    <mergeCell ref="CR521:CS521"/>
    <mergeCell ref="CT521:CU521"/>
    <mergeCell ref="CV521:CW521"/>
    <mergeCell ref="CX521:CY521"/>
    <mergeCell ref="CZ521:DA521"/>
    <mergeCell ref="DB521:DC521"/>
    <mergeCell ref="AP522:AQ522"/>
    <mergeCell ref="AR522:AS522"/>
    <mergeCell ref="AT522:AU522"/>
    <mergeCell ref="AV522:AW522"/>
    <mergeCell ref="AX522:AY522"/>
    <mergeCell ref="AZ522:BA522"/>
    <mergeCell ref="BB522:BC522"/>
    <mergeCell ref="BD522:BE522"/>
    <mergeCell ref="BF522:BG522"/>
    <mergeCell ref="BH522:BI522"/>
    <mergeCell ref="BJ522:BK522"/>
    <mergeCell ref="BL522:BM522"/>
    <mergeCell ref="BN522:BO522"/>
    <mergeCell ref="BP522:BQ522"/>
    <mergeCell ref="BR522:BS522"/>
    <mergeCell ref="BT522:BU522"/>
    <mergeCell ref="BV522:BW522"/>
    <mergeCell ref="BX522:BY522"/>
    <mergeCell ref="AT521:AU521"/>
    <mergeCell ref="AV521:AW521"/>
    <mergeCell ref="AX521:AY521"/>
    <mergeCell ref="AZ521:BA521"/>
    <mergeCell ref="BB521:BC521"/>
    <mergeCell ref="BD521:BE521"/>
    <mergeCell ref="BF521:BG521"/>
    <mergeCell ref="BH521:BI521"/>
    <mergeCell ref="BJ521:BK521"/>
    <mergeCell ref="BL521:BM521"/>
    <mergeCell ref="BN521:BO521"/>
    <mergeCell ref="BP521:BQ521"/>
    <mergeCell ref="BR521:BS521"/>
    <mergeCell ref="BT521:BU521"/>
    <mergeCell ref="BV521:BW521"/>
    <mergeCell ref="BZ522:CA522"/>
    <mergeCell ref="CB522:CC522"/>
    <mergeCell ref="CD522:CE522"/>
    <mergeCell ref="CF522:CG522"/>
    <mergeCell ref="CH522:CI522"/>
    <mergeCell ref="CJ522:CK522"/>
    <mergeCell ref="CL522:CM522"/>
    <mergeCell ref="CN522:CO522"/>
    <mergeCell ref="CP522:CQ522"/>
    <mergeCell ref="CR522:CS522"/>
    <mergeCell ref="CT522:CU522"/>
    <mergeCell ref="CV522:CW522"/>
    <mergeCell ref="CX522:CY522"/>
    <mergeCell ref="CZ522:DA522"/>
    <mergeCell ref="DB522:DC522"/>
    <mergeCell ref="CD523:CE523"/>
    <mergeCell ref="CF523:CG523"/>
    <mergeCell ref="CH523:CI523"/>
    <mergeCell ref="CJ523:CK523"/>
    <mergeCell ref="CL523:CM523"/>
    <mergeCell ref="CN523:CO523"/>
    <mergeCell ref="CP523:CQ523"/>
    <mergeCell ref="CR523:CS523"/>
    <mergeCell ref="A524:A531"/>
    <mergeCell ref="B524:B531"/>
    <mergeCell ref="C524:C531"/>
    <mergeCell ref="D524:D531"/>
    <mergeCell ref="E524:E531"/>
    <mergeCell ref="F524:F531"/>
    <mergeCell ref="G524:G531"/>
    <mergeCell ref="I524:I531"/>
    <mergeCell ref="J524:J531"/>
    <mergeCell ref="AF525:AG525"/>
    <mergeCell ref="AH525:AI525"/>
    <mergeCell ref="AJ525:AK525"/>
    <mergeCell ref="AL525:AM525"/>
    <mergeCell ref="AN525:AO525"/>
    <mergeCell ref="AP525:AQ525"/>
    <mergeCell ref="AR525:AS525"/>
    <mergeCell ref="AT525:AU525"/>
    <mergeCell ref="AV525:AW525"/>
    <mergeCell ref="AX525:AY525"/>
    <mergeCell ref="AZ525:BA525"/>
    <mergeCell ref="BB525:BC525"/>
    <mergeCell ref="BD525:BE525"/>
    <mergeCell ref="BF525:BG525"/>
    <mergeCell ref="BH525:BI525"/>
    <mergeCell ref="BJ525:BK525"/>
    <mergeCell ref="BL525:BM525"/>
    <mergeCell ref="BN525:BO525"/>
    <mergeCell ref="BP525:BQ525"/>
    <mergeCell ref="BR525:BS525"/>
    <mergeCell ref="BT525:BU525"/>
    <mergeCell ref="BV525:BW525"/>
    <mergeCell ref="BX525:BY525"/>
    <mergeCell ref="CD526:CE526"/>
    <mergeCell ref="CF526:CG526"/>
    <mergeCell ref="CH526:CI526"/>
    <mergeCell ref="CJ526:CK526"/>
    <mergeCell ref="CL526:CM526"/>
    <mergeCell ref="CN526:CO526"/>
    <mergeCell ref="CP526:CQ526"/>
    <mergeCell ref="CR526:CS526"/>
    <mergeCell ref="CT526:CU526"/>
    <mergeCell ref="BR524:BS524"/>
    <mergeCell ref="BT524:BU524"/>
    <mergeCell ref="BV524:BW524"/>
    <mergeCell ref="BX524:BY524"/>
    <mergeCell ref="BZ524:CA524"/>
    <mergeCell ref="CB524:CC524"/>
    <mergeCell ref="CD524:CE524"/>
    <mergeCell ref="CF524:CG524"/>
    <mergeCell ref="CH524:CI524"/>
    <mergeCell ref="CJ524:CK524"/>
    <mergeCell ref="CL524:CM524"/>
    <mergeCell ref="CN524:CO524"/>
    <mergeCell ref="CP524:CQ524"/>
    <mergeCell ref="CR524:CS524"/>
    <mergeCell ref="CT524:CU524"/>
    <mergeCell ref="CV524:CW524"/>
    <mergeCell ref="CX524:CY524"/>
    <mergeCell ref="CZ524:DA524"/>
    <mergeCell ref="DB524:DC524"/>
    <mergeCell ref="BZ525:CA525"/>
    <mergeCell ref="CB525:CC525"/>
    <mergeCell ref="CD525:CE525"/>
    <mergeCell ref="CF525:CG525"/>
    <mergeCell ref="CH525:CI525"/>
    <mergeCell ref="CJ525:CK525"/>
    <mergeCell ref="CX525:CY525"/>
    <mergeCell ref="CL525:CM525"/>
    <mergeCell ref="CN525:CO525"/>
    <mergeCell ref="CP525:CQ525"/>
    <mergeCell ref="CR525:CS525"/>
    <mergeCell ref="CT525:CU525"/>
    <mergeCell ref="CV525:CW525"/>
    <mergeCell ref="CZ525:DA525"/>
    <mergeCell ref="DB525:DC525"/>
    <mergeCell ref="AT526:AU526"/>
    <mergeCell ref="AV526:AW526"/>
    <mergeCell ref="AX526:AY526"/>
    <mergeCell ref="AZ526:BA526"/>
    <mergeCell ref="BB526:BC526"/>
    <mergeCell ref="BD526:BE526"/>
    <mergeCell ref="BF526:BG526"/>
    <mergeCell ref="BH526:BI526"/>
    <mergeCell ref="BJ526:BK526"/>
    <mergeCell ref="BL526:BM526"/>
    <mergeCell ref="BN526:BO526"/>
    <mergeCell ref="BP526:BQ526"/>
    <mergeCell ref="BR526:BS526"/>
    <mergeCell ref="BT526:BU526"/>
    <mergeCell ref="BV526:BW526"/>
    <mergeCell ref="BX526:BY526"/>
    <mergeCell ref="BZ526:CA526"/>
    <mergeCell ref="CB526:CC526"/>
    <mergeCell ref="BZ527:CA527"/>
    <mergeCell ref="CB527:CC527"/>
    <mergeCell ref="CD527:CE527"/>
    <mergeCell ref="CF527:CG527"/>
    <mergeCell ref="CH527:CI527"/>
    <mergeCell ref="CJ527:CK527"/>
    <mergeCell ref="CL527:CM527"/>
    <mergeCell ref="CN527:CO527"/>
    <mergeCell ref="CP527:CQ527"/>
    <mergeCell ref="CR527:CS527"/>
    <mergeCell ref="CT527:CU527"/>
    <mergeCell ref="CV527:CW527"/>
    <mergeCell ref="CX527:CY527"/>
    <mergeCell ref="CZ527:DA527"/>
    <mergeCell ref="DB527:DC527"/>
    <mergeCell ref="BH527:BI527"/>
    <mergeCell ref="BJ527:BK527"/>
    <mergeCell ref="BL527:BM527"/>
    <mergeCell ref="BN527:BO527"/>
    <mergeCell ref="BP527:BQ527"/>
    <mergeCell ref="BR527:BS527"/>
    <mergeCell ref="BT527:BU527"/>
    <mergeCell ref="BV527:BW527"/>
    <mergeCell ref="BX527:BY527"/>
    <mergeCell ref="CV526:CW526"/>
    <mergeCell ref="CX526:CY526"/>
    <mergeCell ref="CZ526:DA526"/>
    <mergeCell ref="DB526:DC526"/>
    <mergeCell ref="BR528:BS528"/>
    <mergeCell ref="BT528:BU528"/>
    <mergeCell ref="BV528:BW528"/>
    <mergeCell ref="BX528:BY528"/>
    <mergeCell ref="BZ528:CA528"/>
    <mergeCell ref="CB528:CC528"/>
    <mergeCell ref="CD528:CE528"/>
    <mergeCell ref="CF528:CG528"/>
    <mergeCell ref="CH528:CI528"/>
    <mergeCell ref="CJ528:CK528"/>
    <mergeCell ref="CL528:CM528"/>
    <mergeCell ref="CN528:CO528"/>
    <mergeCell ref="CP528:CQ528"/>
    <mergeCell ref="CR528:CS528"/>
    <mergeCell ref="CT528:CU528"/>
    <mergeCell ref="CV528:CW528"/>
    <mergeCell ref="CX528:CY528"/>
    <mergeCell ref="CZ528:DA528"/>
    <mergeCell ref="DB528:DC528"/>
    <mergeCell ref="CN530:CO530"/>
    <mergeCell ref="CP530:CQ530"/>
    <mergeCell ref="CR530:CS530"/>
    <mergeCell ref="CT530:CU530"/>
    <mergeCell ref="CV530:CW530"/>
    <mergeCell ref="CX530:CY530"/>
    <mergeCell ref="CZ530:DA530"/>
    <mergeCell ref="DB530:DC530"/>
    <mergeCell ref="L529:M529"/>
    <mergeCell ref="N529:O529"/>
    <mergeCell ref="P529:Q529"/>
    <mergeCell ref="R529:S529"/>
    <mergeCell ref="T529:U529"/>
    <mergeCell ref="V529:W529"/>
    <mergeCell ref="X529:Y529"/>
    <mergeCell ref="Z529:AA529"/>
    <mergeCell ref="AB529:AC529"/>
    <mergeCell ref="AD529:AE529"/>
    <mergeCell ref="AF529:AG529"/>
    <mergeCell ref="AH529:AI529"/>
    <mergeCell ref="AJ529:AK529"/>
    <mergeCell ref="AL529:AM529"/>
    <mergeCell ref="AN529:AO529"/>
    <mergeCell ref="AP529:AQ529"/>
    <mergeCell ref="AR529:AS529"/>
    <mergeCell ref="AT529:AU529"/>
    <mergeCell ref="AV529:AW529"/>
    <mergeCell ref="AX529:AY529"/>
    <mergeCell ref="AZ529:BA529"/>
    <mergeCell ref="BB529:BC529"/>
    <mergeCell ref="BD529:BE529"/>
    <mergeCell ref="BF529:BG529"/>
    <mergeCell ref="BH529:BI529"/>
    <mergeCell ref="BJ529:BK529"/>
    <mergeCell ref="BL529:BM529"/>
    <mergeCell ref="BN529:BO529"/>
    <mergeCell ref="BP529:BQ529"/>
    <mergeCell ref="BR529:BS529"/>
    <mergeCell ref="BT529:BU529"/>
    <mergeCell ref="BV529:BW529"/>
    <mergeCell ref="BX529:BY529"/>
    <mergeCell ref="BF527:BG527"/>
    <mergeCell ref="BR531:BS531"/>
    <mergeCell ref="BT531:BU531"/>
    <mergeCell ref="BV531:BW531"/>
    <mergeCell ref="BX531:BY531"/>
    <mergeCell ref="BZ529:CA529"/>
    <mergeCell ref="CB529:CC529"/>
    <mergeCell ref="CD529:CE529"/>
    <mergeCell ref="CF529:CG529"/>
    <mergeCell ref="CH529:CI529"/>
    <mergeCell ref="CJ529:CK529"/>
    <mergeCell ref="CL529:CM529"/>
    <mergeCell ref="CN529:CO529"/>
    <mergeCell ref="CP529:CQ529"/>
    <mergeCell ref="CR529:CS529"/>
    <mergeCell ref="CT529:CU529"/>
    <mergeCell ref="CV529:CW529"/>
    <mergeCell ref="CX529:CY529"/>
    <mergeCell ref="CZ529:DA529"/>
    <mergeCell ref="DB529:DC529"/>
    <mergeCell ref="L530:M530"/>
    <mergeCell ref="N530:O530"/>
    <mergeCell ref="P530:Q530"/>
    <mergeCell ref="R530:S530"/>
    <mergeCell ref="T530:U530"/>
    <mergeCell ref="V530:W530"/>
    <mergeCell ref="X530:Y530"/>
    <mergeCell ref="Z530:AA530"/>
    <mergeCell ref="AB530:AC530"/>
    <mergeCell ref="AD530:AE530"/>
    <mergeCell ref="AF530:AG530"/>
    <mergeCell ref="AH530:AI530"/>
    <mergeCell ref="AJ530:AK530"/>
    <mergeCell ref="AL530:AM530"/>
    <mergeCell ref="AN530:AO530"/>
    <mergeCell ref="AP530:AQ530"/>
    <mergeCell ref="AR530:AS530"/>
    <mergeCell ref="AT530:AU530"/>
    <mergeCell ref="AV530:AW530"/>
    <mergeCell ref="AX530:AY530"/>
    <mergeCell ref="AZ530:BA530"/>
    <mergeCell ref="BB530:BC530"/>
    <mergeCell ref="BD530:BE530"/>
    <mergeCell ref="BF530:BG530"/>
    <mergeCell ref="BH530:BI530"/>
    <mergeCell ref="BJ530:BK530"/>
    <mergeCell ref="BL530:BM530"/>
    <mergeCell ref="BN530:BO530"/>
    <mergeCell ref="BP530:BQ530"/>
    <mergeCell ref="BR530:BS530"/>
    <mergeCell ref="BT530:BU530"/>
    <mergeCell ref="BV530:BW530"/>
    <mergeCell ref="BX530:BY530"/>
    <mergeCell ref="BZ530:CA530"/>
    <mergeCell ref="CB530:CC530"/>
    <mergeCell ref="CD530:CE530"/>
    <mergeCell ref="CF530:CG530"/>
    <mergeCell ref="CH530:CI530"/>
    <mergeCell ref="CJ530:CK530"/>
    <mergeCell ref="CL530:CM530"/>
    <mergeCell ref="BZ531:CA531"/>
    <mergeCell ref="CB531:CC531"/>
    <mergeCell ref="CD531:CE531"/>
    <mergeCell ref="CF531:CG531"/>
    <mergeCell ref="CH531:CI531"/>
    <mergeCell ref="CJ531:CK531"/>
    <mergeCell ref="CL531:CM531"/>
    <mergeCell ref="CN531:CO531"/>
    <mergeCell ref="CP531:CQ531"/>
    <mergeCell ref="CR531:CS531"/>
    <mergeCell ref="CT531:CU531"/>
    <mergeCell ref="CV531:CW531"/>
    <mergeCell ref="CX531:CY531"/>
    <mergeCell ref="CZ531:DA531"/>
    <mergeCell ref="DB531:DC531"/>
    <mergeCell ref="CD532:CE532"/>
    <mergeCell ref="CF532:CG532"/>
    <mergeCell ref="CH532:CI532"/>
    <mergeCell ref="CJ532:CK532"/>
    <mergeCell ref="CL532:CM532"/>
    <mergeCell ref="CN532:CO532"/>
    <mergeCell ref="CP532:CQ532"/>
    <mergeCell ref="CR532:CS532"/>
    <mergeCell ref="A533:A540"/>
    <mergeCell ref="B533:B540"/>
    <mergeCell ref="C533:C540"/>
    <mergeCell ref="D533:D540"/>
    <mergeCell ref="E533:E540"/>
    <mergeCell ref="F533:F540"/>
    <mergeCell ref="G533:G540"/>
    <mergeCell ref="I533:I540"/>
    <mergeCell ref="J533:J540"/>
    <mergeCell ref="BF533:BG533"/>
    <mergeCell ref="BH533:BI533"/>
    <mergeCell ref="BJ533:BK533"/>
    <mergeCell ref="BL533:BM533"/>
    <mergeCell ref="BN533:BO533"/>
    <mergeCell ref="BP533:BQ533"/>
    <mergeCell ref="BR533:BS533"/>
    <mergeCell ref="BT533:BU533"/>
    <mergeCell ref="BV533:BW533"/>
    <mergeCell ref="BX533:BY533"/>
    <mergeCell ref="BZ533:CA533"/>
    <mergeCell ref="CB533:CC533"/>
    <mergeCell ref="CD533:CE533"/>
    <mergeCell ref="CF533:CG533"/>
    <mergeCell ref="CH533:CI533"/>
    <mergeCell ref="CJ533:CK533"/>
    <mergeCell ref="CL533:CM533"/>
    <mergeCell ref="CN533:CO533"/>
    <mergeCell ref="CP533:CQ533"/>
    <mergeCell ref="CR533:CS533"/>
    <mergeCell ref="CT533:CU533"/>
    <mergeCell ref="CV533:CW533"/>
    <mergeCell ref="CX533:CY533"/>
    <mergeCell ref="CZ533:DA533"/>
    <mergeCell ref="DB533:DC533"/>
    <mergeCell ref="L534:M534"/>
    <mergeCell ref="N534:O534"/>
    <mergeCell ref="P534:Q534"/>
    <mergeCell ref="R534:S534"/>
    <mergeCell ref="T534:U534"/>
    <mergeCell ref="V534:W534"/>
    <mergeCell ref="X534:Y534"/>
    <mergeCell ref="Z534:AA534"/>
    <mergeCell ref="AB534:AC534"/>
    <mergeCell ref="AD534:AE534"/>
    <mergeCell ref="AF534:AG534"/>
    <mergeCell ref="AH534:AI534"/>
    <mergeCell ref="AJ534:AK534"/>
    <mergeCell ref="AL534:AM534"/>
    <mergeCell ref="AN534:AO534"/>
    <mergeCell ref="AP534:AQ534"/>
    <mergeCell ref="AR534:AS534"/>
    <mergeCell ref="AT534:AU534"/>
    <mergeCell ref="AV534:AW534"/>
    <mergeCell ref="AX534:AY534"/>
    <mergeCell ref="AZ534:BA534"/>
    <mergeCell ref="BB534:BC534"/>
    <mergeCell ref="BD534:BE534"/>
    <mergeCell ref="BF534:BG534"/>
    <mergeCell ref="BH534:BI534"/>
    <mergeCell ref="BJ534:BK534"/>
    <mergeCell ref="BL534:BM534"/>
    <mergeCell ref="BN534:BO534"/>
    <mergeCell ref="BP534:BQ534"/>
    <mergeCell ref="BR534:BS534"/>
    <mergeCell ref="BT534:BU534"/>
    <mergeCell ref="BV534:BW534"/>
    <mergeCell ref="BX534:BY534"/>
    <mergeCell ref="BZ534:CA534"/>
    <mergeCell ref="CB534:CC534"/>
    <mergeCell ref="CD534:CE534"/>
    <mergeCell ref="CF534:CG534"/>
    <mergeCell ref="CH534:CI534"/>
    <mergeCell ref="CJ534:CK534"/>
    <mergeCell ref="CL534:CM534"/>
    <mergeCell ref="CN534:CO534"/>
    <mergeCell ref="CP534:CQ534"/>
    <mergeCell ref="CR534:CS534"/>
    <mergeCell ref="CT534:CU534"/>
    <mergeCell ref="CV534:CW534"/>
    <mergeCell ref="CX534:CY534"/>
    <mergeCell ref="CZ534:DA534"/>
    <mergeCell ref="DB534:DC534"/>
    <mergeCell ref="BR535:BS535"/>
    <mergeCell ref="BT535:BU535"/>
    <mergeCell ref="BV535:BW535"/>
    <mergeCell ref="BX535:BY535"/>
    <mergeCell ref="BZ535:CA535"/>
    <mergeCell ref="CB535:CC535"/>
    <mergeCell ref="CD535:CE535"/>
    <mergeCell ref="CF535:CG535"/>
    <mergeCell ref="CH535:CI535"/>
    <mergeCell ref="CJ535:CK535"/>
    <mergeCell ref="CL535:CM535"/>
    <mergeCell ref="CN535:CO535"/>
    <mergeCell ref="CP535:CQ535"/>
    <mergeCell ref="CR535:CS535"/>
    <mergeCell ref="CT535:CU535"/>
    <mergeCell ref="CV535:CW535"/>
    <mergeCell ref="CX535:CY535"/>
    <mergeCell ref="CZ535:DA535"/>
    <mergeCell ref="DB535:DC535"/>
    <mergeCell ref="BF536:BG536"/>
    <mergeCell ref="BH536:BI536"/>
    <mergeCell ref="BJ536:BK536"/>
    <mergeCell ref="BL536:BM536"/>
    <mergeCell ref="BN536:BO536"/>
    <mergeCell ref="BP536:BQ536"/>
    <mergeCell ref="BR536:BS536"/>
    <mergeCell ref="BT536:BU536"/>
    <mergeCell ref="BV536:BW536"/>
    <mergeCell ref="BX536:BY536"/>
    <mergeCell ref="BZ536:CA536"/>
    <mergeCell ref="CB536:CC536"/>
    <mergeCell ref="CD536:CE536"/>
    <mergeCell ref="CF536:CG536"/>
    <mergeCell ref="CH536:CI536"/>
    <mergeCell ref="CJ536:CK536"/>
    <mergeCell ref="CL536:CM536"/>
    <mergeCell ref="CN536:CO536"/>
    <mergeCell ref="CP536:CQ536"/>
    <mergeCell ref="CR536:CS536"/>
    <mergeCell ref="CT536:CU536"/>
    <mergeCell ref="CV536:CW536"/>
    <mergeCell ref="CX536:CY536"/>
    <mergeCell ref="CZ536:DA536"/>
    <mergeCell ref="DB536:DC536"/>
    <mergeCell ref="BP535:BQ535"/>
    <mergeCell ref="BN535:BO535"/>
    <mergeCell ref="BL535:BM535"/>
    <mergeCell ref="BJ535:BK535"/>
    <mergeCell ref="BH535:BI535"/>
    <mergeCell ref="BF535:BG535"/>
    <mergeCell ref="CJ537:CK537"/>
    <mergeCell ref="N538:O538"/>
    <mergeCell ref="P538:Q538"/>
    <mergeCell ref="R538:S538"/>
    <mergeCell ref="T538:U538"/>
    <mergeCell ref="V538:W538"/>
    <mergeCell ref="X538:Y538"/>
    <mergeCell ref="Z538:AA538"/>
    <mergeCell ref="AB538:AC538"/>
    <mergeCell ref="AD538:AE538"/>
    <mergeCell ref="AF538:AG538"/>
    <mergeCell ref="AH538:AI538"/>
    <mergeCell ref="AJ538:AK538"/>
    <mergeCell ref="AL538:AM538"/>
    <mergeCell ref="AN538:AO538"/>
    <mergeCell ref="AP538:AQ538"/>
    <mergeCell ref="AR538:AS538"/>
    <mergeCell ref="AT538:AU538"/>
    <mergeCell ref="AV538:AW538"/>
    <mergeCell ref="AX538:AY538"/>
    <mergeCell ref="AZ538:BA538"/>
    <mergeCell ref="BB538:BC538"/>
    <mergeCell ref="BD538:BE538"/>
    <mergeCell ref="BF538:BG538"/>
    <mergeCell ref="BH538:BI538"/>
    <mergeCell ref="BJ538:BK538"/>
    <mergeCell ref="BL538:BM538"/>
    <mergeCell ref="BN538:BO538"/>
    <mergeCell ref="BP538:BQ538"/>
    <mergeCell ref="BR538:BS538"/>
    <mergeCell ref="BT538:BU538"/>
    <mergeCell ref="BV538:BW538"/>
    <mergeCell ref="BX538:BY538"/>
    <mergeCell ref="AJ539:AK539"/>
    <mergeCell ref="AH539:AI539"/>
    <mergeCell ref="AF539:AG539"/>
    <mergeCell ref="AD539:AE539"/>
    <mergeCell ref="AB539:AC539"/>
    <mergeCell ref="CB539:CC539"/>
    <mergeCell ref="CD539:CE539"/>
    <mergeCell ref="CF539:CG539"/>
    <mergeCell ref="CH539:CI539"/>
    <mergeCell ref="CJ539:CK539"/>
    <mergeCell ref="CL539:CM539"/>
    <mergeCell ref="CN539:CO539"/>
    <mergeCell ref="CL537:CM537"/>
    <mergeCell ref="CN537:CO537"/>
    <mergeCell ref="CP537:CQ537"/>
    <mergeCell ref="CR537:CS537"/>
    <mergeCell ref="CT537:CU537"/>
    <mergeCell ref="CV537:CW537"/>
    <mergeCell ref="CX537:CY537"/>
    <mergeCell ref="CZ537:DA537"/>
    <mergeCell ref="DB537:DC537"/>
    <mergeCell ref="BZ538:CA538"/>
    <mergeCell ref="CB538:CC538"/>
    <mergeCell ref="CD538:CE538"/>
    <mergeCell ref="CF538:CG538"/>
    <mergeCell ref="CH538:CI538"/>
    <mergeCell ref="CJ538:CK538"/>
    <mergeCell ref="CL538:CM538"/>
    <mergeCell ref="CN538:CO538"/>
    <mergeCell ref="CP538:CQ538"/>
    <mergeCell ref="CR538:CS538"/>
    <mergeCell ref="CT538:CU538"/>
    <mergeCell ref="CV538:CW538"/>
    <mergeCell ref="CX538:CY538"/>
    <mergeCell ref="CZ538:DA538"/>
    <mergeCell ref="DB538:DC538"/>
    <mergeCell ref="CP539:CQ539"/>
    <mergeCell ref="CR539:CS539"/>
    <mergeCell ref="CT539:CU539"/>
    <mergeCell ref="CV539:CW539"/>
    <mergeCell ref="CX539:CY539"/>
    <mergeCell ref="CZ539:DA539"/>
    <mergeCell ref="DB539:DC539"/>
    <mergeCell ref="AT537:AU537"/>
    <mergeCell ref="AV537:AW537"/>
    <mergeCell ref="AX537:AY537"/>
    <mergeCell ref="AZ537:BA537"/>
    <mergeCell ref="BB537:BC537"/>
    <mergeCell ref="BD537:BE537"/>
    <mergeCell ref="BF537:BG537"/>
    <mergeCell ref="BH537:BI537"/>
    <mergeCell ref="BJ537:BK537"/>
    <mergeCell ref="BL537:BM537"/>
    <mergeCell ref="BN537:BO537"/>
    <mergeCell ref="BP537:BQ537"/>
    <mergeCell ref="BR537:BS537"/>
    <mergeCell ref="BT537:BU537"/>
    <mergeCell ref="BV537:BW537"/>
    <mergeCell ref="BX537:BY537"/>
    <mergeCell ref="BZ537:CA537"/>
    <mergeCell ref="CB537:CC537"/>
    <mergeCell ref="CD537:CE537"/>
    <mergeCell ref="CF537:CG537"/>
    <mergeCell ref="CH537:CI537"/>
    <mergeCell ref="AT540:AU540"/>
    <mergeCell ref="AV540:AW540"/>
    <mergeCell ref="AX540:AY540"/>
    <mergeCell ref="AZ540:BA540"/>
    <mergeCell ref="BB540:BC540"/>
    <mergeCell ref="BD540:BE540"/>
    <mergeCell ref="BF540:BG540"/>
    <mergeCell ref="BH540:BI540"/>
    <mergeCell ref="BJ540:BK540"/>
    <mergeCell ref="BL540:BM540"/>
    <mergeCell ref="BN540:BO540"/>
    <mergeCell ref="BP540:BQ540"/>
    <mergeCell ref="BR540:BS540"/>
    <mergeCell ref="BT540:BU540"/>
    <mergeCell ref="BV540:BW540"/>
    <mergeCell ref="BX540:BY540"/>
    <mergeCell ref="AT539:AU539"/>
    <mergeCell ref="AV539:AW539"/>
    <mergeCell ref="AX539:AY539"/>
    <mergeCell ref="AZ539:BA539"/>
    <mergeCell ref="BB539:BC539"/>
    <mergeCell ref="BD539:BE539"/>
    <mergeCell ref="BF539:BG539"/>
    <mergeCell ref="BH539:BI539"/>
    <mergeCell ref="BJ539:BK539"/>
    <mergeCell ref="BL539:BM539"/>
    <mergeCell ref="BN539:BO539"/>
    <mergeCell ref="BP539:BQ539"/>
    <mergeCell ref="BR539:BS539"/>
    <mergeCell ref="BT539:BU539"/>
    <mergeCell ref="BV539:BW539"/>
    <mergeCell ref="BX539:BY539"/>
    <mergeCell ref="BZ540:CA540"/>
    <mergeCell ref="BZ539:CA539"/>
    <mergeCell ref="CB540:CC540"/>
    <mergeCell ref="CD540:CE540"/>
    <mergeCell ref="CF540:CG540"/>
    <mergeCell ref="CH540:CI540"/>
    <mergeCell ref="CJ540:CK540"/>
    <mergeCell ref="CL540:CM540"/>
    <mergeCell ref="CN540:CO540"/>
    <mergeCell ref="CP540:CQ540"/>
    <mergeCell ref="CR540:CS540"/>
    <mergeCell ref="CT540:CU540"/>
    <mergeCell ref="CV540:CW540"/>
    <mergeCell ref="CX540:CY540"/>
    <mergeCell ref="CZ540:DA540"/>
    <mergeCell ref="DB540:DC540"/>
    <mergeCell ref="CD541:CE541"/>
    <mergeCell ref="CF541:CG541"/>
    <mergeCell ref="CH541:CI541"/>
    <mergeCell ref="CJ541:CK541"/>
    <mergeCell ref="CL541:CM541"/>
    <mergeCell ref="CN541:CO541"/>
    <mergeCell ref="CP541:CQ541"/>
    <mergeCell ref="CR541:CS541"/>
    <mergeCell ref="A542:A549"/>
    <mergeCell ref="B542:B549"/>
    <mergeCell ref="C542:C549"/>
    <mergeCell ref="D542:D549"/>
    <mergeCell ref="E542:E549"/>
    <mergeCell ref="F542:F549"/>
    <mergeCell ref="G542:G549"/>
    <mergeCell ref="I542:I549"/>
    <mergeCell ref="J542:J549"/>
    <mergeCell ref="AF543:AG543"/>
    <mergeCell ref="AH543:AI543"/>
    <mergeCell ref="AJ543:AK543"/>
    <mergeCell ref="AL543:AM543"/>
    <mergeCell ref="AN543:AO543"/>
    <mergeCell ref="AP543:AQ543"/>
    <mergeCell ref="AR543:AS543"/>
    <mergeCell ref="AT543:AU543"/>
    <mergeCell ref="AV543:AW543"/>
    <mergeCell ref="AX543:AY543"/>
    <mergeCell ref="AZ543:BA543"/>
    <mergeCell ref="BB543:BC543"/>
    <mergeCell ref="BD543:BE543"/>
    <mergeCell ref="BF543:BG543"/>
    <mergeCell ref="BH543:BI543"/>
    <mergeCell ref="BJ543:BK543"/>
    <mergeCell ref="BL543:BM543"/>
    <mergeCell ref="BN543:BO543"/>
    <mergeCell ref="BP543:BQ543"/>
    <mergeCell ref="BR543:BS543"/>
    <mergeCell ref="BT543:BU543"/>
    <mergeCell ref="BV543:BW543"/>
    <mergeCell ref="BX543:BY543"/>
    <mergeCell ref="CD544:CE544"/>
    <mergeCell ref="CF544:CG544"/>
    <mergeCell ref="CH544:CI544"/>
    <mergeCell ref="CJ544:CK544"/>
    <mergeCell ref="CL544:CM544"/>
    <mergeCell ref="CN544:CO544"/>
    <mergeCell ref="CP544:CQ544"/>
    <mergeCell ref="CR544:CS544"/>
    <mergeCell ref="CT544:CU544"/>
    <mergeCell ref="CV544:CW544"/>
    <mergeCell ref="BR542:BS542"/>
    <mergeCell ref="BT542:BU542"/>
    <mergeCell ref="BV542:BW542"/>
    <mergeCell ref="BX542:BY542"/>
    <mergeCell ref="BZ542:CA542"/>
    <mergeCell ref="CB542:CC542"/>
    <mergeCell ref="CD542:CE542"/>
    <mergeCell ref="CF542:CG542"/>
    <mergeCell ref="CH542:CI542"/>
    <mergeCell ref="CJ542:CK542"/>
    <mergeCell ref="CL542:CM542"/>
    <mergeCell ref="CN542:CO542"/>
    <mergeCell ref="CP542:CQ542"/>
    <mergeCell ref="CR542:CS542"/>
    <mergeCell ref="CT542:CU542"/>
    <mergeCell ref="CV542:CW542"/>
    <mergeCell ref="CX542:CY542"/>
    <mergeCell ref="CZ542:DA542"/>
    <mergeCell ref="DB542:DC542"/>
    <mergeCell ref="BZ543:CA543"/>
    <mergeCell ref="CB543:CC543"/>
    <mergeCell ref="CD543:CE543"/>
    <mergeCell ref="CF543:CG543"/>
    <mergeCell ref="CH543:CI543"/>
    <mergeCell ref="CJ543:CK543"/>
    <mergeCell ref="CX543:CY543"/>
    <mergeCell ref="CL543:CM543"/>
    <mergeCell ref="CN543:CO543"/>
    <mergeCell ref="CP543:CQ543"/>
    <mergeCell ref="CR543:CS543"/>
    <mergeCell ref="CT543:CU543"/>
    <mergeCell ref="CV543:CW543"/>
    <mergeCell ref="CZ543:DA543"/>
    <mergeCell ref="DB543:DC543"/>
    <mergeCell ref="BZ545:CA545"/>
    <mergeCell ref="CB545:CC545"/>
    <mergeCell ref="CD545:CE545"/>
    <mergeCell ref="CF545:CG545"/>
    <mergeCell ref="CH545:CI545"/>
    <mergeCell ref="CJ545:CK545"/>
    <mergeCell ref="CL545:CM545"/>
    <mergeCell ref="CN545:CO545"/>
    <mergeCell ref="CP545:CQ545"/>
    <mergeCell ref="CR545:CS545"/>
    <mergeCell ref="CT545:CU545"/>
    <mergeCell ref="CV545:CW545"/>
    <mergeCell ref="CX545:CY545"/>
    <mergeCell ref="CZ545:DA545"/>
    <mergeCell ref="DB545:DC545"/>
    <mergeCell ref="BR546:BS546"/>
    <mergeCell ref="BT546:BU546"/>
    <mergeCell ref="BV546:BW546"/>
    <mergeCell ref="BX546:BY546"/>
    <mergeCell ref="BZ546:CA546"/>
    <mergeCell ref="CB546:CC546"/>
    <mergeCell ref="CD546:CE546"/>
    <mergeCell ref="CF546:CG546"/>
    <mergeCell ref="CH546:CI546"/>
    <mergeCell ref="L544:M544"/>
    <mergeCell ref="N544:O544"/>
    <mergeCell ref="CJ546:CK546"/>
    <mergeCell ref="CL546:CM546"/>
    <mergeCell ref="CN546:CO546"/>
    <mergeCell ref="CP546:CQ546"/>
    <mergeCell ref="CR546:CS546"/>
    <mergeCell ref="CT546:CU546"/>
    <mergeCell ref="CV546:CW546"/>
    <mergeCell ref="CX546:CY546"/>
    <mergeCell ref="CZ546:DA546"/>
    <mergeCell ref="DB546:DC546"/>
    <mergeCell ref="L545:M545"/>
    <mergeCell ref="BF545:BG545"/>
    <mergeCell ref="BH545:BI545"/>
    <mergeCell ref="BJ545:BK545"/>
    <mergeCell ref="BL545:BM545"/>
    <mergeCell ref="BN545:BO545"/>
    <mergeCell ref="BP545:BQ545"/>
    <mergeCell ref="BR545:BS545"/>
    <mergeCell ref="BT545:BU545"/>
    <mergeCell ref="BV545:BW545"/>
    <mergeCell ref="BX545:BY545"/>
    <mergeCell ref="CX544:CY544"/>
    <mergeCell ref="CZ544:DA544"/>
    <mergeCell ref="DB544:DC544"/>
    <mergeCell ref="BR544:BS544"/>
    <mergeCell ref="BT544:BU544"/>
    <mergeCell ref="BV544:BW544"/>
    <mergeCell ref="BX544:BY544"/>
    <mergeCell ref="BZ544:CA544"/>
    <mergeCell ref="CB544:CC544"/>
    <mergeCell ref="AR546:AS546"/>
    <mergeCell ref="AP546:AQ546"/>
    <mergeCell ref="AN546:AO546"/>
    <mergeCell ref="AL546:AM546"/>
    <mergeCell ref="AJ546:AK546"/>
    <mergeCell ref="AH546:AI546"/>
    <mergeCell ref="AF546:AG546"/>
    <mergeCell ref="AD546:AE546"/>
    <mergeCell ref="CN548:CO548"/>
    <mergeCell ref="CP548:CQ548"/>
    <mergeCell ref="CR548:CS548"/>
    <mergeCell ref="CT548:CU548"/>
    <mergeCell ref="CV548:CW548"/>
    <mergeCell ref="CX548:CY548"/>
    <mergeCell ref="CZ548:DA548"/>
    <mergeCell ref="DB548:DC548"/>
    <mergeCell ref="L547:M547"/>
    <mergeCell ref="N547:O547"/>
    <mergeCell ref="P547:Q547"/>
    <mergeCell ref="R547:S547"/>
    <mergeCell ref="T547:U547"/>
    <mergeCell ref="V547:W547"/>
    <mergeCell ref="X547:Y547"/>
    <mergeCell ref="Z547:AA547"/>
    <mergeCell ref="AB547:AC547"/>
    <mergeCell ref="AD547:AE547"/>
    <mergeCell ref="AF547:AG547"/>
    <mergeCell ref="AH547:AI547"/>
    <mergeCell ref="AJ547:AK547"/>
    <mergeCell ref="AL547:AM547"/>
    <mergeCell ref="AN547:AO547"/>
    <mergeCell ref="AP547:AQ547"/>
    <mergeCell ref="AR547:AS547"/>
    <mergeCell ref="AT547:AU547"/>
    <mergeCell ref="AV547:AW547"/>
    <mergeCell ref="AX547:AY547"/>
    <mergeCell ref="AZ547:BA547"/>
    <mergeCell ref="BB547:BC547"/>
    <mergeCell ref="BD547:BE547"/>
    <mergeCell ref="BF547:BG547"/>
    <mergeCell ref="BH547:BI547"/>
    <mergeCell ref="BJ547:BK547"/>
    <mergeCell ref="BL547:BM547"/>
    <mergeCell ref="BN547:BO547"/>
    <mergeCell ref="BP547:BQ547"/>
    <mergeCell ref="BR547:BS547"/>
    <mergeCell ref="BT547:BU547"/>
    <mergeCell ref="BV547:BW547"/>
    <mergeCell ref="BX547:BY547"/>
    <mergeCell ref="BR549:BS549"/>
    <mergeCell ref="BT549:BU549"/>
    <mergeCell ref="BV549:BW549"/>
    <mergeCell ref="BX549:BY549"/>
    <mergeCell ref="BZ547:CA547"/>
    <mergeCell ref="CB547:CC547"/>
    <mergeCell ref="CD547:CE547"/>
    <mergeCell ref="CF547:CG547"/>
    <mergeCell ref="CH547:CI547"/>
    <mergeCell ref="CJ547:CK547"/>
    <mergeCell ref="CL547:CM547"/>
    <mergeCell ref="CN547:CO547"/>
    <mergeCell ref="CP547:CQ547"/>
    <mergeCell ref="CR547:CS547"/>
    <mergeCell ref="CT547:CU547"/>
    <mergeCell ref="CV547:CW547"/>
    <mergeCell ref="CX547:CY547"/>
    <mergeCell ref="CZ547:DA547"/>
    <mergeCell ref="DB547:DC547"/>
    <mergeCell ref="L548:M548"/>
    <mergeCell ref="N548:O548"/>
    <mergeCell ref="P548:Q548"/>
    <mergeCell ref="R548:S548"/>
    <mergeCell ref="T548:U548"/>
    <mergeCell ref="V548:W548"/>
    <mergeCell ref="X548:Y548"/>
    <mergeCell ref="Z548:AA548"/>
    <mergeCell ref="AB548:AC548"/>
    <mergeCell ref="AD548:AE548"/>
    <mergeCell ref="AF548:AG548"/>
    <mergeCell ref="AH548:AI548"/>
    <mergeCell ref="AJ548:AK548"/>
    <mergeCell ref="AL548:AM548"/>
    <mergeCell ref="AN548:AO548"/>
    <mergeCell ref="AP548:AQ548"/>
    <mergeCell ref="AR548:AS548"/>
    <mergeCell ref="AT548:AU548"/>
    <mergeCell ref="AV548:AW548"/>
    <mergeCell ref="AX548:AY548"/>
    <mergeCell ref="AZ548:BA548"/>
    <mergeCell ref="BB548:BC548"/>
    <mergeCell ref="BD548:BE548"/>
    <mergeCell ref="BF548:BG548"/>
    <mergeCell ref="BH548:BI548"/>
    <mergeCell ref="BJ548:BK548"/>
    <mergeCell ref="BL548:BM548"/>
    <mergeCell ref="BN548:BO548"/>
    <mergeCell ref="BP548:BQ548"/>
    <mergeCell ref="BR548:BS548"/>
    <mergeCell ref="BT548:BU548"/>
    <mergeCell ref="BV548:BW548"/>
    <mergeCell ref="BX548:BY548"/>
    <mergeCell ref="BZ548:CA548"/>
    <mergeCell ref="CB548:CC548"/>
    <mergeCell ref="CD548:CE548"/>
    <mergeCell ref="CF548:CG548"/>
    <mergeCell ref="CH548:CI548"/>
    <mergeCell ref="CJ548:CK548"/>
    <mergeCell ref="CL548:CM548"/>
    <mergeCell ref="BZ549:CA549"/>
    <mergeCell ref="CB549:CC549"/>
    <mergeCell ref="CD549:CE549"/>
    <mergeCell ref="CF549:CG549"/>
    <mergeCell ref="CH549:CI549"/>
    <mergeCell ref="CJ549:CK549"/>
    <mergeCell ref="CL549:CM549"/>
    <mergeCell ref="CN549:CO549"/>
    <mergeCell ref="CP549:CQ549"/>
    <mergeCell ref="CR549:CS549"/>
    <mergeCell ref="CT549:CU549"/>
    <mergeCell ref="CV549:CW549"/>
    <mergeCell ref="CX549:CY549"/>
    <mergeCell ref="CZ549:DA549"/>
    <mergeCell ref="DB549:DC549"/>
    <mergeCell ref="CD550:CE550"/>
    <mergeCell ref="CF550:CG550"/>
    <mergeCell ref="CH550:CI550"/>
    <mergeCell ref="CJ550:CK550"/>
    <mergeCell ref="CL550:CM550"/>
    <mergeCell ref="CN550:CO550"/>
    <mergeCell ref="CP550:CQ550"/>
    <mergeCell ref="CR550:CS550"/>
    <mergeCell ref="A551:A558"/>
    <mergeCell ref="B551:B558"/>
    <mergeCell ref="C551:C558"/>
    <mergeCell ref="D551:D558"/>
    <mergeCell ref="E551:E558"/>
    <mergeCell ref="F551:F558"/>
    <mergeCell ref="G551:G558"/>
    <mergeCell ref="I551:I558"/>
    <mergeCell ref="J551:J558"/>
    <mergeCell ref="BF551:BG551"/>
    <mergeCell ref="BH551:BI551"/>
    <mergeCell ref="BJ551:BK551"/>
    <mergeCell ref="BL551:BM551"/>
    <mergeCell ref="BN551:BO551"/>
    <mergeCell ref="BP551:BQ551"/>
    <mergeCell ref="BR551:BS551"/>
    <mergeCell ref="BT551:BU551"/>
    <mergeCell ref="BV551:BW551"/>
    <mergeCell ref="BX551:BY551"/>
    <mergeCell ref="BZ551:CA551"/>
    <mergeCell ref="CB551:CC551"/>
    <mergeCell ref="CD551:CE551"/>
    <mergeCell ref="CF551:CG551"/>
    <mergeCell ref="CH551:CI551"/>
    <mergeCell ref="CJ551:CK551"/>
    <mergeCell ref="CL551:CM551"/>
    <mergeCell ref="CN551:CO551"/>
    <mergeCell ref="CP551:CQ551"/>
    <mergeCell ref="CR551:CS551"/>
    <mergeCell ref="CT551:CU551"/>
    <mergeCell ref="CV551:CW551"/>
    <mergeCell ref="CX551:CY551"/>
    <mergeCell ref="CZ551:DA551"/>
    <mergeCell ref="DB551:DC551"/>
    <mergeCell ref="L552:M552"/>
    <mergeCell ref="N552:O552"/>
    <mergeCell ref="P552:Q552"/>
    <mergeCell ref="R552:S552"/>
    <mergeCell ref="T552:U552"/>
    <mergeCell ref="V552:W552"/>
    <mergeCell ref="X552:Y552"/>
    <mergeCell ref="Z552:AA552"/>
    <mergeCell ref="AB552:AC552"/>
    <mergeCell ref="AD552:AE552"/>
    <mergeCell ref="AF552:AG552"/>
    <mergeCell ref="AH552:AI552"/>
    <mergeCell ref="BN554:BO554"/>
    <mergeCell ref="BP554:BQ554"/>
    <mergeCell ref="BR554:BS554"/>
    <mergeCell ref="BT554:BU554"/>
    <mergeCell ref="BV554:BW554"/>
    <mergeCell ref="BX554:BY554"/>
    <mergeCell ref="BZ554:CA554"/>
    <mergeCell ref="CB554:CC554"/>
    <mergeCell ref="CD554:CE554"/>
    <mergeCell ref="CF554:CG554"/>
    <mergeCell ref="CH554:CI554"/>
    <mergeCell ref="CJ554:CK554"/>
    <mergeCell ref="CL554:CM554"/>
    <mergeCell ref="CN554:CO554"/>
    <mergeCell ref="CP554:CQ554"/>
    <mergeCell ref="CR554:CS554"/>
    <mergeCell ref="CT554:CU554"/>
    <mergeCell ref="CV554:CW554"/>
    <mergeCell ref="CX554:CY554"/>
    <mergeCell ref="CZ554:DA554"/>
    <mergeCell ref="DB554:DC554"/>
    <mergeCell ref="BF552:BG552"/>
    <mergeCell ref="BH552:BI552"/>
    <mergeCell ref="BJ552:BK552"/>
    <mergeCell ref="BL552:BM552"/>
    <mergeCell ref="BN552:BO552"/>
    <mergeCell ref="BP552:BQ552"/>
    <mergeCell ref="BR552:BS552"/>
    <mergeCell ref="BT552:BU552"/>
    <mergeCell ref="BV552:BW552"/>
    <mergeCell ref="BX552:BY552"/>
    <mergeCell ref="BZ552:CA552"/>
    <mergeCell ref="CB552:CC552"/>
    <mergeCell ref="CD552:CE552"/>
    <mergeCell ref="CF552:CG552"/>
    <mergeCell ref="CH552:CI552"/>
    <mergeCell ref="CJ552:CK552"/>
    <mergeCell ref="CL552:CM552"/>
    <mergeCell ref="CN552:CO552"/>
    <mergeCell ref="CX552:CY552"/>
    <mergeCell ref="AJ552:AK552"/>
    <mergeCell ref="AL552:AM552"/>
    <mergeCell ref="AN552:AO552"/>
    <mergeCell ref="AP552:AQ552"/>
    <mergeCell ref="AR552:AS552"/>
    <mergeCell ref="AT552:AU552"/>
    <mergeCell ref="AV552:AW552"/>
    <mergeCell ref="AX552:AY552"/>
    <mergeCell ref="AZ552:BA552"/>
    <mergeCell ref="BB552:BC552"/>
    <mergeCell ref="BD552:BE552"/>
    <mergeCell ref="CP552:CQ552"/>
    <mergeCell ref="CR552:CS552"/>
    <mergeCell ref="CT552:CU552"/>
    <mergeCell ref="CV552:CW552"/>
    <mergeCell ref="AR553:AS553"/>
    <mergeCell ref="AP553:AQ553"/>
    <mergeCell ref="AN553:AO553"/>
    <mergeCell ref="AL553:AM553"/>
    <mergeCell ref="AJ553:AK553"/>
    <mergeCell ref="AH553:AI553"/>
    <mergeCell ref="AF553:AG553"/>
    <mergeCell ref="AD553:AE553"/>
    <mergeCell ref="AB553:AC553"/>
    <mergeCell ref="Z553:AA553"/>
    <mergeCell ref="X553:Y553"/>
    <mergeCell ref="V553:W553"/>
    <mergeCell ref="T553:U553"/>
    <mergeCell ref="CZ552:DA552"/>
    <mergeCell ref="DB552:DC552"/>
    <mergeCell ref="BR553:BS553"/>
    <mergeCell ref="BT553:BU553"/>
    <mergeCell ref="BV553:BW553"/>
    <mergeCell ref="BX553:BY553"/>
    <mergeCell ref="BZ553:CA553"/>
    <mergeCell ref="CB553:CC553"/>
    <mergeCell ref="CD553:CE553"/>
    <mergeCell ref="CF553:CG553"/>
    <mergeCell ref="CH553:CI553"/>
    <mergeCell ref="CJ553:CK553"/>
    <mergeCell ref="CL553:CM553"/>
    <mergeCell ref="CN553:CO553"/>
    <mergeCell ref="CP553:CQ553"/>
    <mergeCell ref="CR553:CS553"/>
    <mergeCell ref="CT553:CU553"/>
    <mergeCell ref="CV553:CW553"/>
    <mergeCell ref="CX553:CY553"/>
    <mergeCell ref="CZ553:DA553"/>
    <mergeCell ref="DB553:DC553"/>
    <mergeCell ref="AP557:AQ557"/>
    <mergeCell ref="AN557:AO557"/>
    <mergeCell ref="AL557:AM557"/>
    <mergeCell ref="AJ557:AK557"/>
    <mergeCell ref="AH557:AI557"/>
    <mergeCell ref="AF557:AG557"/>
    <mergeCell ref="AD557:AE557"/>
    <mergeCell ref="AB557:AC557"/>
    <mergeCell ref="CB557:CC557"/>
    <mergeCell ref="CD557:CE557"/>
    <mergeCell ref="CF557:CG557"/>
    <mergeCell ref="CH557:CI557"/>
    <mergeCell ref="CJ557:CK557"/>
    <mergeCell ref="CL557:CM557"/>
    <mergeCell ref="CN557:CO557"/>
    <mergeCell ref="CL555:CM555"/>
    <mergeCell ref="CN555:CO555"/>
    <mergeCell ref="CP555:CQ555"/>
    <mergeCell ref="CR555:CS555"/>
    <mergeCell ref="CT555:CU555"/>
    <mergeCell ref="CV555:CW555"/>
    <mergeCell ref="CX555:CY555"/>
    <mergeCell ref="CZ555:DA555"/>
    <mergeCell ref="DB555:DC555"/>
    <mergeCell ref="BZ556:CA556"/>
    <mergeCell ref="CB556:CC556"/>
    <mergeCell ref="CD556:CE556"/>
    <mergeCell ref="CF556:CG556"/>
    <mergeCell ref="CH556:CI556"/>
    <mergeCell ref="CJ556:CK556"/>
    <mergeCell ref="CL556:CM556"/>
    <mergeCell ref="CN556:CO556"/>
    <mergeCell ref="CP556:CQ556"/>
    <mergeCell ref="CR556:CS556"/>
    <mergeCell ref="CT556:CU556"/>
    <mergeCell ref="CV556:CW556"/>
    <mergeCell ref="CX556:CY556"/>
    <mergeCell ref="CZ556:DA556"/>
    <mergeCell ref="DB556:DC556"/>
    <mergeCell ref="CP557:CQ557"/>
    <mergeCell ref="CR557:CS557"/>
    <mergeCell ref="CT557:CU557"/>
    <mergeCell ref="CV557:CW557"/>
    <mergeCell ref="CX557:CY557"/>
    <mergeCell ref="CZ557:DA557"/>
    <mergeCell ref="DB557:DC557"/>
    <mergeCell ref="BR555:BS555"/>
    <mergeCell ref="BT555:BU555"/>
    <mergeCell ref="BV555:BW555"/>
    <mergeCell ref="BX555:BY555"/>
    <mergeCell ref="BZ555:CA555"/>
    <mergeCell ref="CB555:CC555"/>
    <mergeCell ref="CD555:CE555"/>
    <mergeCell ref="CF555:CG555"/>
    <mergeCell ref="CH555:CI555"/>
    <mergeCell ref="CJ555:CK555"/>
    <mergeCell ref="BR556:BS556"/>
    <mergeCell ref="BT556:BU556"/>
    <mergeCell ref="BV556:BW556"/>
    <mergeCell ref="BX556:BY556"/>
    <mergeCell ref="BR558:BS558"/>
    <mergeCell ref="BT558:BU558"/>
    <mergeCell ref="BV558:BW558"/>
    <mergeCell ref="BX558:BY558"/>
    <mergeCell ref="AT557:AU557"/>
    <mergeCell ref="AV557:AW557"/>
    <mergeCell ref="AX557:AY557"/>
    <mergeCell ref="AZ557:BA557"/>
    <mergeCell ref="BB557:BC557"/>
    <mergeCell ref="BD557:BE557"/>
    <mergeCell ref="BF557:BG557"/>
    <mergeCell ref="BH557:BI557"/>
    <mergeCell ref="BJ557:BK557"/>
    <mergeCell ref="BL557:BM557"/>
    <mergeCell ref="BN557:BO557"/>
    <mergeCell ref="BP557:BQ557"/>
    <mergeCell ref="BR557:BS557"/>
    <mergeCell ref="BT557:BU557"/>
    <mergeCell ref="BV557:BW557"/>
    <mergeCell ref="BX557:BY557"/>
    <mergeCell ref="BZ558:CA558"/>
    <mergeCell ref="CB558:CC558"/>
    <mergeCell ref="CD558:CE558"/>
    <mergeCell ref="CF558:CG558"/>
    <mergeCell ref="CH558:CI558"/>
    <mergeCell ref="CJ558:CK558"/>
    <mergeCell ref="CL558:CM558"/>
    <mergeCell ref="CN558:CO558"/>
    <mergeCell ref="CP558:CQ558"/>
    <mergeCell ref="CR558:CS558"/>
    <mergeCell ref="CT558:CU558"/>
    <mergeCell ref="CV558:CW558"/>
    <mergeCell ref="CX558:CY558"/>
    <mergeCell ref="BZ557:CA557"/>
    <mergeCell ref="CZ558:DA558"/>
    <mergeCell ref="DB558:DC558"/>
    <mergeCell ref="CD559:CE559"/>
    <mergeCell ref="CF559:CG559"/>
    <mergeCell ref="CH559:CI559"/>
    <mergeCell ref="CJ559:CK559"/>
    <mergeCell ref="CL559:CM559"/>
    <mergeCell ref="CN559:CO559"/>
    <mergeCell ref="CP559:CQ559"/>
    <mergeCell ref="CR559:CS559"/>
    <mergeCell ref="A560:A567"/>
    <mergeCell ref="B560:B567"/>
    <mergeCell ref="C560:C567"/>
    <mergeCell ref="D560:D567"/>
    <mergeCell ref="E560:E567"/>
    <mergeCell ref="F560:F567"/>
    <mergeCell ref="G560:G567"/>
    <mergeCell ref="I560:I567"/>
    <mergeCell ref="J560:J567"/>
    <mergeCell ref="AF561:AG561"/>
    <mergeCell ref="AH561:AI561"/>
    <mergeCell ref="AJ561:AK561"/>
    <mergeCell ref="AL561:AM561"/>
    <mergeCell ref="AN561:AO561"/>
    <mergeCell ref="AP561:AQ561"/>
    <mergeCell ref="AR561:AS561"/>
    <mergeCell ref="AT561:AU561"/>
    <mergeCell ref="AV561:AW561"/>
    <mergeCell ref="AX561:AY561"/>
    <mergeCell ref="AZ561:BA561"/>
    <mergeCell ref="BB561:BC561"/>
    <mergeCell ref="BD561:BE561"/>
    <mergeCell ref="BF561:BG561"/>
    <mergeCell ref="BH561:BI561"/>
    <mergeCell ref="BJ561:BK561"/>
    <mergeCell ref="BL561:BM561"/>
    <mergeCell ref="BN561:BO561"/>
    <mergeCell ref="BP561:BQ561"/>
    <mergeCell ref="BR561:BS561"/>
    <mergeCell ref="BT561:BU561"/>
    <mergeCell ref="BV561:BW561"/>
    <mergeCell ref="BX561:BY561"/>
    <mergeCell ref="CD562:CE562"/>
    <mergeCell ref="CF562:CG562"/>
    <mergeCell ref="CH562:CI562"/>
    <mergeCell ref="CJ562:CK562"/>
    <mergeCell ref="CL562:CM562"/>
    <mergeCell ref="CN562:CO562"/>
    <mergeCell ref="CP562:CQ562"/>
    <mergeCell ref="CR562:CS562"/>
    <mergeCell ref="CT562:CU562"/>
    <mergeCell ref="CV562:CW562"/>
    <mergeCell ref="CX562:CY562"/>
    <mergeCell ref="CZ562:DA562"/>
    <mergeCell ref="DB562:DC562"/>
    <mergeCell ref="BR560:BS560"/>
    <mergeCell ref="BT560:BU560"/>
    <mergeCell ref="BV560:BW560"/>
    <mergeCell ref="BX560:BY560"/>
    <mergeCell ref="BZ560:CA560"/>
    <mergeCell ref="CB560:CC560"/>
    <mergeCell ref="CD560:CE560"/>
    <mergeCell ref="CF560:CG560"/>
    <mergeCell ref="CH560:CI560"/>
    <mergeCell ref="CJ560:CK560"/>
    <mergeCell ref="CL560:CM560"/>
    <mergeCell ref="CN560:CO560"/>
    <mergeCell ref="CP560:CQ560"/>
    <mergeCell ref="CR560:CS560"/>
    <mergeCell ref="CT560:CU560"/>
    <mergeCell ref="CV560:CW560"/>
    <mergeCell ref="CX560:CY560"/>
    <mergeCell ref="CZ560:DA560"/>
    <mergeCell ref="DB560:DC560"/>
    <mergeCell ref="BZ561:CA561"/>
    <mergeCell ref="CB561:CC561"/>
    <mergeCell ref="CD561:CE561"/>
    <mergeCell ref="CF561:CG561"/>
    <mergeCell ref="CH561:CI561"/>
    <mergeCell ref="CJ561:CK561"/>
    <mergeCell ref="CX561:CY561"/>
    <mergeCell ref="CL561:CM561"/>
    <mergeCell ref="CN561:CO561"/>
    <mergeCell ref="CP561:CQ561"/>
    <mergeCell ref="CR561:CS561"/>
    <mergeCell ref="CT561:CU561"/>
    <mergeCell ref="CV561:CW561"/>
    <mergeCell ref="CZ561:DA561"/>
    <mergeCell ref="DB561:DC561"/>
    <mergeCell ref="P562:Q562"/>
    <mergeCell ref="R562:S562"/>
    <mergeCell ref="T562:U562"/>
    <mergeCell ref="V562:W562"/>
    <mergeCell ref="X562:Y562"/>
    <mergeCell ref="Z562:AA562"/>
    <mergeCell ref="AB562:AC562"/>
    <mergeCell ref="AD562:AE562"/>
    <mergeCell ref="AF562:AG562"/>
    <mergeCell ref="AH562:AI562"/>
    <mergeCell ref="AJ562:AK562"/>
    <mergeCell ref="AL562:AM562"/>
    <mergeCell ref="AN562:AO562"/>
    <mergeCell ref="AP562:AQ562"/>
    <mergeCell ref="AR562:AS562"/>
    <mergeCell ref="AT562:AU562"/>
    <mergeCell ref="AV562:AW562"/>
    <mergeCell ref="AX562:AY562"/>
    <mergeCell ref="AZ562:BA562"/>
    <mergeCell ref="BB562:BC562"/>
    <mergeCell ref="BD562:BE562"/>
    <mergeCell ref="BF562:BG562"/>
    <mergeCell ref="BH562:BI562"/>
    <mergeCell ref="BJ562:BK562"/>
    <mergeCell ref="BL562:BM562"/>
    <mergeCell ref="BN562:BO562"/>
    <mergeCell ref="BP562:BQ562"/>
    <mergeCell ref="BR562:BS562"/>
    <mergeCell ref="BT562:BU562"/>
    <mergeCell ref="BV562:BW562"/>
    <mergeCell ref="BX562:BY562"/>
    <mergeCell ref="BZ562:CA562"/>
    <mergeCell ref="CB562:CC562"/>
    <mergeCell ref="BP560:BQ560"/>
    <mergeCell ref="BN560:BO560"/>
    <mergeCell ref="BL560:BM560"/>
    <mergeCell ref="BJ560:BK560"/>
    <mergeCell ref="BH560:BI560"/>
    <mergeCell ref="BF560:BG560"/>
    <mergeCell ref="BZ563:CA563"/>
    <mergeCell ref="CB563:CC563"/>
    <mergeCell ref="CD563:CE563"/>
    <mergeCell ref="CF563:CG563"/>
    <mergeCell ref="CH563:CI563"/>
    <mergeCell ref="CJ563:CK563"/>
    <mergeCell ref="CL563:CM563"/>
    <mergeCell ref="CN563:CO563"/>
    <mergeCell ref="CP563:CQ563"/>
    <mergeCell ref="CR563:CS563"/>
    <mergeCell ref="CT563:CU563"/>
    <mergeCell ref="CV563:CW563"/>
    <mergeCell ref="CX563:CY563"/>
    <mergeCell ref="CZ563:DA563"/>
    <mergeCell ref="DB563:DC563"/>
    <mergeCell ref="BR564:BS564"/>
    <mergeCell ref="BT564:BU564"/>
    <mergeCell ref="BV564:BW564"/>
    <mergeCell ref="BX564:BY564"/>
    <mergeCell ref="BZ564:CA564"/>
    <mergeCell ref="CB564:CC564"/>
    <mergeCell ref="CD564:CE564"/>
    <mergeCell ref="CF564:CG564"/>
    <mergeCell ref="CH564:CI564"/>
    <mergeCell ref="L562:M562"/>
    <mergeCell ref="N562:O562"/>
    <mergeCell ref="CJ564:CK564"/>
    <mergeCell ref="CL564:CM564"/>
    <mergeCell ref="CN564:CO564"/>
    <mergeCell ref="CP564:CQ564"/>
    <mergeCell ref="CR564:CS564"/>
    <mergeCell ref="CT564:CU564"/>
    <mergeCell ref="CV564:CW564"/>
    <mergeCell ref="CX564:CY564"/>
    <mergeCell ref="CZ564:DA564"/>
    <mergeCell ref="DB564:DC564"/>
    <mergeCell ref="L563:M563"/>
    <mergeCell ref="BF563:BG563"/>
    <mergeCell ref="BH563:BI563"/>
    <mergeCell ref="BJ563:BK563"/>
    <mergeCell ref="BL563:BM563"/>
    <mergeCell ref="BN563:BO563"/>
    <mergeCell ref="BP563:BQ563"/>
    <mergeCell ref="BR563:BS563"/>
    <mergeCell ref="BT563:BU563"/>
    <mergeCell ref="BV563:BW563"/>
    <mergeCell ref="BX563:BY563"/>
    <mergeCell ref="BD563:BE563"/>
    <mergeCell ref="BB563:BC563"/>
    <mergeCell ref="AZ563:BA563"/>
    <mergeCell ref="AX563:AY563"/>
    <mergeCell ref="AV563:AW563"/>
    <mergeCell ref="AT563:AU563"/>
    <mergeCell ref="AR564:AS564"/>
    <mergeCell ref="AP564:AQ564"/>
    <mergeCell ref="AN564:AO564"/>
    <mergeCell ref="AL564:AM564"/>
    <mergeCell ref="AJ564:AK564"/>
    <mergeCell ref="AH564:AI564"/>
    <mergeCell ref="AF564:AG564"/>
    <mergeCell ref="AD564:AE564"/>
    <mergeCell ref="AB564:AC564"/>
    <mergeCell ref="Z564:AA564"/>
    <mergeCell ref="X564:Y564"/>
    <mergeCell ref="CN566:CO566"/>
    <mergeCell ref="CP566:CQ566"/>
    <mergeCell ref="CR566:CS566"/>
    <mergeCell ref="CT566:CU566"/>
    <mergeCell ref="CV566:CW566"/>
    <mergeCell ref="CX566:CY566"/>
    <mergeCell ref="CZ566:DA566"/>
    <mergeCell ref="DB566:DC566"/>
    <mergeCell ref="L565:M565"/>
    <mergeCell ref="N565:O565"/>
    <mergeCell ref="P565:Q565"/>
    <mergeCell ref="R565:S565"/>
    <mergeCell ref="T565:U565"/>
    <mergeCell ref="V565:W565"/>
    <mergeCell ref="X565:Y565"/>
    <mergeCell ref="Z565:AA565"/>
    <mergeCell ref="AB565:AC565"/>
    <mergeCell ref="AD565:AE565"/>
    <mergeCell ref="AF565:AG565"/>
    <mergeCell ref="AH565:AI565"/>
    <mergeCell ref="AJ565:AK565"/>
    <mergeCell ref="AL565:AM565"/>
    <mergeCell ref="AN565:AO565"/>
    <mergeCell ref="AP565:AQ565"/>
    <mergeCell ref="AR565:AS565"/>
    <mergeCell ref="AT565:AU565"/>
    <mergeCell ref="AV565:AW565"/>
    <mergeCell ref="AX565:AY565"/>
    <mergeCell ref="AZ565:BA565"/>
    <mergeCell ref="BB565:BC565"/>
    <mergeCell ref="BD565:BE565"/>
    <mergeCell ref="BF565:BG565"/>
    <mergeCell ref="BH565:BI565"/>
    <mergeCell ref="BJ565:BK565"/>
    <mergeCell ref="BL565:BM565"/>
    <mergeCell ref="BN565:BO565"/>
    <mergeCell ref="BP565:BQ565"/>
    <mergeCell ref="BR565:BS565"/>
    <mergeCell ref="BT565:BU565"/>
    <mergeCell ref="BV565:BW565"/>
    <mergeCell ref="BX565:BY565"/>
    <mergeCell ref="BR567:BS567"/>
    <mergeCell ref="BT567:BU567"/>
    <mergeCell ref="BV567:BW567"/>
    <mergeCell ref="BX567:BY567"/>
    <mergeCell ref="BZ565:CA565"/>
    <mergeCell ref="CB565:CC565"/>
    <mergeCell ref="CD565:CE565"/>
    <mergeCell ref="CF565:CG565"/>
    <mergeCell ref="CH565:CI565"/>
    <mergeCell ref="CJ565:CK565"/>
    <mergeCell ref="CL565:CM565"/>
    <mergeCell ref="CN565:CO565"/>
    <mergeCell ref="CP565:CQ565"/>
    <mergeCell ref="CR565:CS565"/>
    <mergeCell ref="CT565:CU565"/>
    <mergeCell ref="CV565:CW565"/>
    <mergeCell ref="CX565:CY565"/>
    <mergeCell ref="CZ565:DA565"/>
    <mergeCell ref="DB565:DC565"/>
    <mergeCell ref="L566:M566"/>
    <mergeCell ref="N566:O566"/>
    <mergeCell ref="P566:Q566"/>
    <mergeCell ref="R566:S566"/>
    <mergeCell ref="T566:U566"/>
    <mergeCell ref="V566:W566"/>
    <mergeCell ref="X566:Y566"/>
    <mergeCell ref="Z566:AA566"/>
    <mergeCell ref="AB566:AC566"/>
    <mergeCell ref="AD566:AE566"/>
    <mergeCell ref="AF566:AG566"/>
    <mergeCell ref="AH566:AI566"/>
    <mergeCell ref="AJ566:AK566"/>
    <mergeCell ref="AL566:AM566"/>
    <mergeCell ref="AN566:AO566"/>
    <mergeCell ref="AP566:AQ566"/>
    <mergeCell ref="AR566:AS566"/>
    <mergeCell ref="AT566:AU566"/>
    <mergeCell ref="AV566:AW566"/>
    <mergeCell ref="AX566:AY566"/>
    <mergeCell ref="AZ566:BA566"/>
    <mergeCell ref="BB566:BC566"/>
    <mergeCell ref="BD566:BE566"/>
    <mergeCell ref="BF566:BG566"/>
    <mergeCell ref="BH566:BI566"/>
    <mergeCell ref="BJ566:BK566"/>
    <mergeCell ref="BL566:BM566"/>
    <mergeCell ref="BN566:BO566"/>
    <mergeCell ref="BP566:BQ566"/>
    <mergeCell ref="BR566:BS566"/>
    <mergeCell ref="BT566:BU566"/>
    <mergeCell ref="BV566:BW566"/>
    <mergeCell ref="BX566:BY566"/>
    <mergeCell ref="BZ566:CA566"/>
    <mergeCell ref="CB566:CC566"/>
    <mergeCell ref="CD566:CE566"/>
    <mergeCell ref="CF566:CG566"/>
    <mergeCell ref="CH566:CI566"/>
    <mergeCell ref="CJ566:CK566"/>
    <mergeCell ref="CL566:CM566"/>
    <mergeCell ref="BZ567:CA567"/>
    <mergeCell ref="CB567:CC567"/>
    <mergeCell ref="CD567:CE567"/>
    <mergeCell ref="CF567:CG567"/>
    <mergeCell ref="CH567:CI567"/>
    <mergeCell ref="CJ567:CK567"/>
    <mergeCell ref="CL567:CM567"/>
    <mergeCell ref="CN567:CO567"/>
    <mergeCell ref="CP567:CQ567"/>
    <mergeCell ref="CR567:CS567"/>
    <mergeCell ref="CT567:CU567"/>
    <mergeCell ref="CV567:CW567"/>
    <mergeCell ref="CX567:CY567"/>
    <mergeCell ref="CZ567:DA567"/>
    <mergeCell ref="DB567:DC567"/>
    <mergeCell ref="CD568:CE568"/>
    <mergeCell ref="CF568:CG568"/>
    <mergeCell ref="CH568:CI568"/>
    <mergeCell ref="CJ568:CK568"/>
    <mergeCell ref="CL568:CM568"/>
    <mergeCell ref="CN568:CO568"/>
    <mergeCell ref="CP568:CQ568"/>
    <mergeCell ref="CR568:CS568"/>
    <mergeCell ref="A569:A576"/>
    <mergeCell ref="B569:B576"/>
    <mergeCell ref="C569:C576"/>
    <mergeCell ref="D569:D576"/>
    <mergeCell ref="E569:E576"/>
    <mergeCell ref="F569:F576"/>
    <mergeCell ref="G569:G576"/>
    <mergeCell ref="I569:I576"/>
    <mergeCell ref="J569:J576"/>
    <mergeCell ref="BF569:BG569"/>
    <mergeCell ref="BH569:BI569"/>
    <mergeCell ref="BJ569:BK569"/>
    <mergeCell ref="BL569:BM569"/>
    <mergeCell ref="BN569:BO569"/>
    <mergeCell ref="BP569:BQ569"/>
    <mergeCell ref="BR569:BS569"/>
    <mergeCell ref="BT569:BU569"/>
    <mergeCell ref="BV569:BW569"/>
    <mergeCell ref="BX569:BY569"/>
    <mergeCell ref="BZ569:CA569"/>
    <mergeCell ref="CB569:CC569"/>
    <mergeCell ref="CD569:CE569"/>
    <mergeCell ref="CF569:CG569"/>
    <mergeCell ref="CH569:CI569"/>
    <mergeCell ref="CJ569:CK569"/>
    <mergeCell ref="CL569:CM569"/>
    <mergeCell ref="CN569:CO569"/>
    <mergeCell ref="CP569:CQ569"/>
    <mergeCell ref="CR569:CS569"/>
    <mergeCell ref="CT569:CU569"/>
    <mergeCell ref="CV569:CW569"/>
    <mergeCell ref="CX569:CY569"/>
    <mergeCell ref="CZ569:DA569"/>
    <mergeCell ref="DB569:DC569"/>
    <mergeCell ref="L570:M570"/>
    <mergeCell ref="N570:O570"/>
    <mergeCell ref="P570:Q570"/>
    <mergeCell ref="R570:S570"/>
    <mergeCell ref="T570:U570"/>
    <mergeCell ref="V570:W570"/>
    <mergeCell ref="X570:Y570"/>
    <mergeCell ref="Z570:AA570"/>
    <mergeCell ref="AB570:AC570"/>
    <mergeCell ref="AD570:AE570"/>
    <mergeCell ref="AF570:AG570"/>
    <mergeCell ref="AH570:AI570"/>
    <mergeCell ref="BR570:BS570"/>
    <mergeCell ref="BT570:BU570"/>
    <mergeCell ref="BV570:BW570"/>
    <mergeCell ref="BX570:BY570"/>
    <mergeCell ref="BZ570:CA570"/>
    <mergeCell ref="CB570:CC570"/>
    <mergeCell ref="CD570:CE570"/>
    <mergeCell ref="CF570:CG570"/>
    <mergeCell ref="CH570:CI570"/>
    <mergeCell ref="CJ570:CK570"/>
    <mergeCell ref="CL570:CM570"/>
    <mergeCell ref="CN570:CO570"/>
    <mergeCell ref="CP570:CQ570"/>
    <mergeCell ref="CR570:CS570"/>
    <mergeCell ref="CT570:CU570"/>
    <mergeCell ref="CV570:CW570"/>
    <mergeCell ref="CX570:CY570"/>
    <mergeCell ref="CZ570:DA570"/>
    <mergeCell ref="DB570:DC570"/>
    <mergeCell ref="BR571:BS571"/>
    <mergeCell ref="BT571:BU571"/>
    <mergeCell ref="BV571:BW571"/>
    <mergeCell ref="BX571:BY571"/>
    <mergeCell ref="BZ571:CA571"/>
    <mergeCell ref="CB571:CC571"/>
    <mergeCell ref="CD571:CE571"/>
    <mergeCell ref="CF571:CG571"/>
    <mergeCell ref="CH571:CI571"/>
    <mergeCell ref="CJ571:CK571"/>
    <mergeCell ref="CL571:CM571"/>
    <mergeCell ref="CN571:CO571"/>
    <mergeCell ref="CP571:CQ571"/>
    <mergeCell ref="CR571:CS571"/>
    <mergeCell ref="CT571:CU571"/>
    <mergeCell ref="CV571:CW571"/>
    <mergeCell ref="CX571:CY571"/>
    <mergeCell ref="CZ571:DA571"/>
    <mergeCell ref="DB571:DC571"/>
    <mergeCell ref="CV572:CW572"/>
    <mergeCell ref="CX572:CY572"/>
    <mergeCell ref="CZ572:DA572"/>
    <mergeCell ref="DB572:DC572"/>
    <mergeCell ref="L573:M573"/>
    <mergeCell ref="N573:O573"/>
    <mergeCell ref="P573:Q573"/>
    <mergeCell ref="R573:S573"/>
    <mergeCell ref="T573:U573"/>
    <mergeCell ref="V573:W573"/>
    <mergeCell ref="X573:Y573"/>
    <mergeCell ref="Z573:AA573"/>
    <mergeCell ref="AB573:AC573"/>
    <mergeCell ref="AD573:AE573"/>
    <mergeCell ref="AF573:AG573"/>
    <mergeCell ref="AH573:AI573"/>
    <mergeCell ref="AJ573:AK573"/>
    <mergeCell ref="AL573:AM573"/>
    <mergeCell ref="AN573:AO573"/>
    <mergeCell ref="AP573:AQ573"/>
    <mergeCell ref="AR573:AS573"/>
    <mergeCell ref="AT573:AU573"/>
    <mergeCell ref="AV573:AW573"/>
    <mergeCell ref="AX573:AY573"/>
    <mergeCell ref="AZ573:BA573"/>
    <mergeCell ref="BB573:BC573"/>
    <mergeCell ref="BD573:BE573"/>
    <mergeCell ref="BF573:BG573"/>
    <mergeCell ref="BH573:BI573"/>
    <mergeCell ref="BJ573:BK573"/>
    <mergeCell ref="BL573:BM573"/>
    <mergeCell ref="BN573:BO573"/>
    <mergeCell ref="BP573:BQ573"/>
    <mergeCell ref="BR573:BS573"/>
    <mergeCell ref="BT573:BU573"/>
    <mergeCell ref="BV573:BW573"/>
    <mergeCell ref="BX573:BY573"/>
    <mergeCell ref="BZ573:CA573"/>
    <mergeCell ref="CB573:CC573"/>
    <mergeCell ref="CD573:CE573"/>
    <mergeCell ref="CF573:CG573"/>
    <mergeCell ref="CH573:CI573"/>
    <mergeCell ref="CJ573:CK573"/>
    <mergeCell ref="CV573:CW573"/>
    <mergeCell ref="CX573:CY573"/>
    <mergeCell ref="CZ573:DA573"/>
    <mergeCell ref="DB573:DC573"/>
    <mergeCell ref="AF572:AG572"/>
    <mergeCell ref="AD572:AE572"/>
    <mergeCell ref="AB572:AC572"/>
    <mergeCell ref="Z572:AA572"/>
    <mergeCell ref="X572:Y572"/>
    <mergeCell ref="V572:W572"/>
    <mergeCell ref="T572:U572"/>
    <mergeCell ref="R572:S572"/>
    <mergeCell ref="P572:Q572"/>
    <mergeCell ref="N572:O572"/>
    <mergeCell ref="L572:M572"/>
    <mergeCell ref="CF575:CG575"/>
    <mergeCell ref="CH575:CI575"/>
    <mergeCell ref="CJ575:CK575"/>
    <mergeCell ref="CL575:CM575"/>
    <mergeCell ref="CN575:CO575"/>
    <mergeCell ref="CL573:CM573"/>
    <mergeCell ref="CN573:CO573"/>
    <mergeCell ref="CP573:CQ573"/>
    <mergeCell ref="CR573:CS573"/>
    <mergeCell ref="CT573:CU573"/>
    <mergeCell ref="BZ574:CA574"/>
    <mergeCell ref="CB574:CC574"/>
    <mergeCell ref="CD574:CE574"/>
    <mergeCell ref="CF574:CG574"/>
    <mergeCell ref="CH574:CI574"/>
    <mergeCell ref="CJ574:CK574"/>
    <mergeCell ref="CL574:CM574"/>
    <mergeCell ref="CN574:CO574"/>
    <mergeCell ref="CP574:CQ574"/>
    <mergeCell ref="CR574:CS574"/>
    <mergeCell ref="CT574:CU574"/>
    <mergeCell ref="BR572:BS572"/>
    <mergeCell ref="BT572:BU572"/>
    <mergeCell ref="BV572:BW572"/>
    <mergeCell ref="BX572:BY572"/>
    <mergeCell ref="BZ572:CA572"/>
    <mergeCell ref="CB572:CC572"/>
    <mergeCell ref="CD572:CE572"/>
    <mergeCell ref="CF572:CG572"/>
    <mergeCell ref="CH572:CI572"/>
    <mergeCell ref="CJ572:CK572"/>
    <mergeCell ref="CL572:CM572"/>
    <mergeCell ref="CN572:CO572"/>
    <mergeCell ref="CP572:CQ572"/>
    <mergeCell ref="CR572:CS572"/>
    <mergeCell ref="CT572:CU572"/>
    <mergeCell ref="CV574:CW574"/>
    <mergeCell ref="CX574:CY574"/>
    <mergeCell ref="CZ574:DA574"/>
    <mergeCell ref="DB574:DC574"/>
    <mergeCell ref="CP575:CQ575"/>
    <mergeCell ref="CR575:CS575"/>
    <mergeCell ref="CT575:CU575"/>
    <mergeCell ref="CV575:CW575"/>
    <mergeCell ref="CX575:CY575"/>
    <mergeCell ref="CZ575:DA575"/>
    <mergeCell ref="DB575:DC575"/>
    <mergeCell ref="AN576:AO576"/>
    <mergeCell ref="AL576:AM576"/>
    <mergeCell ref="AJ576:AK576"/>
    <mergeCell ref="AH576:AI576"/>
    <mergeCell ref="AF576:AG576"/>
    <mergeCell ref="AD576:AE576"/>
    <mergeCell ref="AB576:AC576"/>
    <mergeCell ref="Z576:AA576"/>
    <mergeCell ref="X576:Y576"/>
    <mergeCell ref="V576:W576"/>
    <mergeCell ref="T576:U576"/>
    <mergeCell ref="R576:S576"/>
    <mergeCell ref="P576:Q576"/>
    <mergeCell ref="N576:O576"/>
    <mergeCell ref="L576:M576"/>
    <mergeCell ref="BZ576:CA576"/>
    <mergeCell ref="CB576:CC576"/>
    <mergeCell ref="CD576:CE576"/>
    <mergeCell ref="CF576:CG576"/>
    <mergeCell ref="CH576:CI576"/>
    <mergeCell ref="CJ576:CK576"/>
    <mergeCell ref="CL576:CM576"/>
    <mergeCell ref="CN576:CO576"/>
    <mergeCell ref="CP576:CQ576"/>
    <mergeCell ref="CR576:CS576"/>
    <mergeCell ref="CT576:CU576"/>
    <mergeCell ref="CV576:CW576"/>
    <mergeCell ref="CX576:CY576"/>
    <mergeCell ref="CZ576:DA576"/>
    <mergeCell ref="DB576:DC576"/>
    <mergeCell ref="BR574:BS574"/>
    <mergeCell ref="BT574:BU574"/>
    <mergeCell ref="BV574:BW574"/>
    <mergeCell ref="BX574:BY574"/>
    <mergeCell ref="BZ575:CA575"/>
    <mergeCell ref="AT575:AU575"/>
    <mergeCell ref="AV575:AW575"/>
    <mergeCell ref="AX575:AY575"/>
    <mergeCell ref="AZ575:BA575"/>
    <mergeCell ref="BB575:BC575"/>
    <mergeCell ref="BD575:BE575"/>
    <mergeCell ref="BF575:BG575"/>
    <mergeCell ref="BH575:BI575"/>
    <mergeCell ref="BJ575:BK575"/>
    <mergeCell ref="BL575:BM575"/>
    <mergeCell ref="BN575:BO575"/>
    <mergeCell ref="BP575:BQ575"/>
    <mergeCell ref="BR575:BS575"/>
    <mergeCell ref="BT575:BU575"/>
    <mergeCell ref="BV575:BW575"/>
    <mergeCell ref="BX575:BY575"/>
    <mergeCell ref="CB575:CC575"/>
    <mergeCell ref="CD575:CE575"/>
    <mergeCell ref="CD577:CE577"/>
    <mergeCell ref="CF577:CG577"/>
    <mergeCell ref="CH577:CI577"/>
    <mergeCell ref="CJ577:CK577"/>
    <mergeCell ref="CL577:CM577"/>
    <mergeCell ref="CN577:CO577"/>
    <mergeCell ref="CP577:CQ577"/>
    <mergeCell ref="CR577:CS577"/>
    <mergeCell ref="AP576:AQ576"/>
    <mergeCell ref="AR576:AS576"/>
    <mergeCell ref="AT576:AU576"/>
    <mergeCell ref="AV576:AW576"/>
    <mergeCell ref="AX576:AY576"/>
    <mergeCell ref="AZ576:BA576"/>
    <mergeCell ref="BB576:BC576"/>
    <mergeCell ref="BD576:BE576"/>
    <mergeCell ref="BF576:BG576"/>
    <mergeCell ref="BH576:BI576"/>
    <mergeCell ref="BJ576:BK576"/>
    <mergeCell ref="BL576:BM576"/>
    <mergeCell ref="BN576:BO576"/>
    <mergeCell ref="BP576:BQ576"/>
    <mergeCell ref="BR576:BS576"/>
    <mergeCell ref="BT576:BU576"/>
    <mergeCell ref="BV576:BW576"/>
    <mergeCell ref="BX576:BY576"/>
    <mergeCell ref="A578:A585"/>
    <mergeCell ref="B578:B585"/>
    <mergeCell ref="C578:C585"/>
    <mergeCell ref="D578:D585"/>
    <mergeCell ref="E578:E585"/>
    <mergeCell ref="F578:F585"/>
    <mergeCell ref="G578:G585"/>
    <mergeCell ref="I578:I585"/>
    <mergeCell ref="J578:J585"/>
    <mergeCell ref="AF579:AG579"/>
    <mergeCell ref="AH579:AI579"/>
    <mergeCell ref="AJ579:AK579"/>
    <mergeCell ref="AL579:AM579"/>
    <mergeCell ref="AN579:AO579"/>
    <mergeCell ref="AP579:AQ579"/>
    <mergeCell ref="AR579:AS579"/>
    <mergeCell ref="AT579:AU579"/>
    <mergeCell ref="AV579:AW579"/>
    <mergeCell ref="AX579:AY579"/>
    <mergeCell ref="AZ579:BA579"/>
    <mergeCell ref="BB579:BC579"/>
    <mergeCell ref="BD579:BE579"/>
    <mergeCell ref="BF579:BG579"/>
    <mergeCell ref="BH579:BI579"/>
    <mergeCell ref="BJ579:BK579"/>
    <mergeCell ref="BL579:BM579"/>
    <mergeCell ref="BN579:BO579"/>
    <mergeCell ref="BP579:BQ579"/>
    <mergeCell ref="BR579:BS579"/>
    <mergeCell ref="BT579:BU579"/>
    <mergeCell ref="BV579:BW579"/>
    <mergeCell ref="BX579:BY579"/>
    <mergeCell ref="CD580:CE580"/>
    <mergeCell ref="AT580:AU580"/>
    <mergeCell ref="AV580:AW580"/>
    <mergeCell ref="AX580:AY580"/>
    <mergeCell ref="AZ580:BA580"/>
    <mergeCell ref="BB580:BC580"/>
    <mergeCell ref="AB584:AC584"/>
    <mergeCell ref="P579:Q579"/>
    <mergeCell ref="N579:O579"/>
    <mergeCell ref="L579:M579"/>
    <mergeCell ref="CX580:CY580"/>
    <mergeCell ref="CZ580:DA580"/>
    <mergeCell ref="DB580:DC580"/>
    <mergeCell ref="BR578:BS578"/>
    <mergeCell ref="BT578:BU578"/>
    <mergeCell ref="BV578:BW578"/>
    <mergeCell ref="BX578:BY578"/>
    <mergeCell ref="BZ578:CA578"/>
    <mergeCell ref="CB578:CC578"/>
    <mergeCell ref="CD578:CE578"/>
    <mergeCell ref="CF578:CG578"/>
    <mergeCell ref="CH578:CI578"/>
    <mergeCell ref="CJ578:CK578"/>
    <mergeCell ref="CL578:CM578"/>
    <mergeCell ref="CN578:CO578"/>
    <mergeCell ref="CP578:CQ578"/>
    <mergeCell ref="CR578:CS578"/>
    <mergeCell ref="CT578:CU578"/>
    <mergeCell ref="CV578:CW578"/>
    <mergeCell ref="CX578:CY578"/>
    <mergeCell ref="CZ578:DA578"/>
    <mergeCell ref="DB578:DC578"/>
    <mergeCell ref="BZ579:CA579"/>
    <mergeCell ref="CB579:CC579"/>
    <mergeCell ref="CD579:CE579"/>
    <mergeCell ref="CF579:CG579"/>
    <mergeCell ref="CH579:CI579"/>
    <mergeCell ref="CJ579:CK579"/>
    <mergeCell ref="CX579:CY579"/>
    <mergeCell ref="CL579:CM579"/>
    <mergeCell ref="CN579:CO579"/>
    <mergeCell ref="CP579:CQ579"/>
    <mergeCell ref="CR579:CS579"/>
    <mergeCell ref="CT579:CU579"/>
    <mergeCell ref="CV579:CW579"/>
    <mergeCell ref="CZ579:DA579"/>
    <mergeCell ref="DB579:DC579"/>
    <mergeCell ref="P580:Q580"/>
    <mergeCell ref="R580:S580"/>
    <mergeCell ref="T580:U580"/>
    <mergeCell ref="V580:W580"/>
    <mergeCell ref="X580:Y580"/>
    <mergeCell ref="AT582:AU582"/>
    <mergeCell ref="BP578:BQ578"/>
    <mergeCell ref="BN578:BO578"/>
    <mergeCell ref="BL578:BM578"/>
    <mergeCell ref="BJ578:BK578"/>
    <mergeCell ref="BH578:BI578"/>
    <mergeCell ref="BF578:BG578"/>
    <mergeCell ref="BD581:BE581"/>
    <mergeCell ref="BB581:BC581"/>
    <mergeCell ref="AZ581:BA581"/>
    <mergeCell ref="AX581:AY581"/>
    <mergeCell ref="AV581:AW581"/>
    <mergeCell ref="AT581:AU581"/>
    <mergeCell ref="BD578:BE578"/>
    <mergeCell ref="BB578:BC578"/>
    <mergeCell ref="AZ578:BA578"/>
    <mergeCell ref="AX578:AY578"/>
    <mergeCell ref="AV578:AW578"/>
    <mergeCell ref="AR578:AS578"/>
    <mergeCell ref="AP578:AQ578"/>
    <mergeCell ref="AN578:AO578"/>
    <mergeCell ref="AL578:AM578"/>
    <mergeCell ref="AJ578:AK578"/>
    <mergeCell ref="AH578:AI578"/>
    <mergeCell ref="AF578:AG578"/>
    <mergeCell ref="AD578:AE578"/>
    <mergeCell ref="AB578:AC578"/>
    <mergeCell ref="CF581:CG581"/>
    <mergeCell ref="CH581:CI581"/>
    <mergeCell ref="CJ581:CK581"/>
    <mergeCell ref="CL581:CM581"/>
    <mergeCell ref="CN581:CO581"/>
    <mergeCell ref="CP581:CQ581"/>
    <mergeCell ref="CR581:CS581"/>
    <mergeCell ref="CT581:CU581"/>
    <mergeCell ref="CV581:CW581"/>
    <mergeCell ref="CX581:CY581"/>
    <mergeCell ref="CZ581:DA581"/>
    <mergeCell ref="DB581:DC581"/>
    <mergeCell ref="BR582:BS582"/>
    <mergeCell ref="BT582:BU582"/>
    <mergeCell ref="BV582:BW582"/>
    <mergeCell ref="BX582:BY582"/>
    <mergeCell ref="BZ582:CA582"/>
    <mergeCell ref="CB582:CC582"/>
    <mergeCell ref="CD582:CE582"/>
    <mergeCell ref="CF582:CG582"/>
    <mergeCell ref="CH582:CI582"/>
    <mergeCell ref="BR580:BS580"/>
    <mergeCell ref="BT580:BU580"/>
    <mergeCell ref="BV580:BW580"/>
    <mergeCell ref="BX580:BY580"/>
    <mergeCell ref="BZ580:CA580"/>
    <mergeCell ref="CB580:CC580"/>
    <mergeCell ref="BZ581:CA581"/>
    <mergeCell ref="CB581:CC581"/>
    <mergeCell ref="CD581:CE581"/>
    <mergeCell ref="AT578:AU578"/>
    <mergeCell ref="BD580:BE580"/>
    <mergeCell ref="BF580:BG580"/>
    <mergeCell ref="BH580:BI580"/>
    <mergeCell ref="BJ580:BK580"/>
    <mergeCell ref="BL580:BM580"/>
    <mergeCell ref="BN580:BO580"/>
    <mergeCell ref="BP580:BQ580"/>
    <mergeCell ref="AD579:AE579"/>
    <mergeCell ref="AB579:AC579"/>
    <mergeCell ref="L580:M580"/>
    <mergeCell ref="N580:O580"/>
    <mergeCell ref="CJ582:CK582"/>
    <mergeCell ref="CL582:CM582"/>
    <mergeCell ref="CN582:CO582"/>
    <mergeCell ref="CP582:CQ582"/>
    <mergeCell ref="CR582:CS582"/>
    <mergeCell ref="CT582:CU582"/>
    <mergeCell ref="CV582:CW582"/>
    <mergeCell ref="CX582:CY582"/>
    <mergeCell ref="CZ582:DA582"/>
    <mergeCell ref="DB582:DC582"/>
    <mergeCell ref="L581:M581"/>
    <mergeCell ref="BF581:BG581"/>
    <mergeCell ref="BH581:BI581"/>
    <mergeCell ref="BJ581:BK581"/>
    <mergeCell ref="BL581:BM581"/>
    <mergeCell ref="BN581:BO581"/>
    <mergeCell ref="BP581:BQ581"/>
    <mergeCell ref="BR581:BS581"/>
    <mergeCell ref="BT581:BU581"/>
    <mergeCell ref="BV581:BW581"/>
    <mergeCell ref="BX581:BY581"/>
    <mergeCell ref="CF580:CG580"/>
    <mergeCell ref="CH580:CI580"/>
    <mergeCell ref="CJ580:CK580"/>
    <mergeCell ref="CL580:CM580"/>
    <mergeCell ref="CN580:CO580"/>
    <mergeCell ref="CP580:CQ580"/>
    <mergeCell ref="CR580:CS580"/>
    <mergeCell ref="CT580:CU580"/>
    <mergeCell ref="CV580:CW580"/>
    <mergeCell ref="BP582:BQ582"/>
    <mergeCell ref="BN582:BO582"/>
    <mergeCell ref="BL582:BM582"/>
    <mergeCell ref="BJ582:BK582"/>
    <mergeCell ref="BH582:BI582"/>
    <mergeCell ref="BF582:BG582"/>
    <mergeCell ref="BD582:BE582"/>
    <mergeCell ref="BB582:BC582"/>
    <mergeCell ref="AZ582:BA582"/>
    <mergeCell ref="AX582:AY582"/>
    <mergeCell ref="AV582:AW582"/>
    <mergeCell ref="Z580:AA580"/>
    <mergeCell ref="AB580:AC580"/>
    <mergeCell ref="AD580:AE580"/>
    <mergeCell ref="AF580:AG580"/>
    <mergeCell ref="AH580:AI580"/>
    <mergeCell ref="AJ580:AK580"/>
    <mergeCell ref="AL580:AM580"/>
    <mergeCell ref="AN580:AO580"/>
    <mergeCell ref="AP580:AQ580"/>
    <mergeCell ref="AR580:AS580"/>
    <mergeCell ref="CN584:CO584"/>
    <mergeCell ref="CP584:CQ584"/>
    <mergeCell ref="CR584:CS584"/>
    <mergeCell ref="CT584:CU584"/>
    <mergeCell ref="CV584:CW584"/>
    <mergeCell ref="CX584:CY584"/>
    <mergeCell ref="CZ584:DA584"/>
    <mergeCell ref="DB584:DC584"/>
    <mergeCell ref="L583:M583"/>
    <mergeCell ref="N583:O583"/>
    <mergeCell ref="P583:Q583"/>
    <mergeCell ref="R583:S583"/>
    <mergeCell ref="T583:U583"/>
    <mergeCell ref="V583:W583"/>
    <mergeCell ref="X583:Y583"/>
    <mergeCell ref="Z583:AA583"/>
    <mergeCell ref="AB583:AC583"/>
    <mergeCell ref="AD583:AE583"/>
    <mergeCell ref="AF583:AG583"/>
    <mergeCell ref="AH583:AI583"/>
    <mergeCell ref="AJ583:AK583"/>
    <mergeCell ref="AL583:AM583"/>
    <mergeCell ref="AN583:AO583"/>
    <mergeCell ref="AP583:AQ583"/>
    <mergeCell ref="AR583:AS583"/>
    <mergeCell ref="AT583:AU583"/>
    <mergeCell ref="AV583:AW583"/>
    <mergeCell ref="AX583:AY583"/>
    <mergeCell ref="AZ583:BA583"/>
    <mergeCell ref="BB583:BC583"/>
    <mergeCell ref="BD583:BE583"/>
    <mergeCell ref="BF583:BG583"/>
    <mergeCell ref="BH583:BI583"/>
    <mergeCell ref="BJ583:BK583"/>
    <mergeCell ref="BL583:BM583"/>
    <mergeCell ref="BN583:BO583"/>
    <mergeCell ref="BP583:BQ583"/>
    <mergeCell ref="BR583:BS583"/>
    <mergeCell ref="BT583:BU583"/>
    <mergeCell ref="BV583:BW583"/>
    <mergeCell ref="BX583:BY583"/>
    <mergeCell ref="BZ583:CA583"/>
    <mergeCell ref="CB583:CC583"/>
    <mergeCell ref="CD583:CE583"/>
    <mergeCell ref="CF583:CG583"/>
    <mergeCell ref="CH583:CI583"/>
    <mergeCell ref="CJ583:CK583"/>
    <mergeCell ref="CL583:CM583"/>
    <mergeCell ref="CN583:CO583"/>
    <mergeCell ref="CP583:CQ583"/>
    <mergeCell ref="CR583:CS583"/>
    <mergeCell ref="CT583:CU583"/>
    <mergeCell ref="CV583:CW583"/>
    <mergeCell ref="CX583:CY583"/>
    <mergeCell ref="CZ583:DA583"/>
    <mergeCell ref="DB583:DC583"/>
    <mergeCell ref="L584:M584"/>
    <mergeCell ref="N584:O584"/>
    <mergeCell ref="P584:Q584"/>
    <mergeCell ref="R584:S584"/>
    <mergeCell ref="T584:U584"/>
    <mergeCell ref="V584:W584"/>
    <mergeCell ref="X584:Y584"/>
    <mergeCell ref="Z584:AA584"/>
    <mergeCell ref="AN584:AO584"/>
    <mergeCell ref="AP584:AQ584"/>
    <mergeCell ref="AR584:AS584"/>
    <mergeCell ref="AT584:AU584"/>
    <mergeCell ref="AV584:AW584"/>
    <mergeCell ref="AX584:AY584"/>
    <mergeCell ref="AZ584:BA584"/>
    <mergeCell ref="BB584:BC584"/>
    <mergeCell ref="BD584:BE584"/>
    <mergeCell ref="BF584:BG584"/>
    <mergeCell ref="BH584:BI584"/>
    <mergeCell ref="BJ584:BK584"/>
    <mergeCell ref="BL584:BM584"/>
    <mergeCell ref="BN584:BO584"/>
    <mergeCell ref="BP584:BQ584"/>
    <mergeCell ref="BR584:BS584"/>
    <mergeCell ref="BT584:BU584"/>
    <mergeCell ref="BV584:BW584"/>
    <mergeCell ref="BX584:BY584"/>
    <mergeCell ref="BZ584:CA584"/>
    <mergeCell ref="CB584:CC584"/>
    <mergeCell ref="CD584:CE584"/>
    <mergeCell ref="CF584:CG584"/>
    <mergeCell ref="CH584:CI584"/>
    <mergeCell ref="CJ584:CK584"/>
    <mergeCell ref="CL584:CM584"/>
    <mergeCell ref="BZ585:CA585"/>
    <mergeCell ref="CB585:CC585"/>
    <mergeCell ref="CD585:CE585"/>
    <mergeCell ref="CF585:CG585"/>
    <mergeCell ref="CH585:CI585"/>
    <mergeCell ref="CJ585:CK585"/>
    <mergeCell ref="CL585:CM585"/>
    <mergeCell ref="BF585:BG585"/>
    <mergeCell ref="BD585:BE585"/>
    <mergeCell ref="BB585:BC585"/>
    <mergeCell ref="AZ585:BA585"/>
    <mergeCell ref="AX585:AY585"/>
    <mergeCell ref="AV585:AW585"/>
    <mergeCell ref="AT585:AU585"/>
    <mergeCell ref="AR585:AS585"/>
    <mergeCell ref="AP585:AQ585"/>
    <mergeCell ref="AN585:AO585"/>
    <mergeCell ref="BH585:BI585"/>
    <mergeCell ref="BJ585:BK585"/>
    <mergeCell ref="BL585:BM585"/>
    <mergeCell ref="BN585:BO585"/>
    <mergeCell ref="BP585:BQ585"/>
    <mergeCell ref="BR585:BS585"/>
    <mergeCell ref="BT585:BU585"/>
    <mergeCell ref="BV585:BW585"/>
    <mergeCell ref="BX585:BY585"/>
    <mergeCell ref="AL585:AM585"/>
    <mergeCell ref="AJ585:AK585"/>
    <mergeCell ref="AH585:AI585"/>
    <mergeCell ref="AF585:AG585"/>
    <mergeCell ref="AD585:AE585"/>
    <mergeCell ref="CN585:CO585"/>
    <mergeCell ref="CP585:CQ585"/>
    <mergeCell ref="CR585:CS585"/>
    <mergeCell ref="CT585:CU585"/>
    <mergeCell ref="CV585:CW585"/>
    <mergeCell ref="CX585:CY585"/>
    <mergeCell ref="CZ585:DA585"/>
    <mergeCell ref="DB585:DC585"/>
    <mergeCell ref="CD586:CE586"/>
    <mergeCell ref="CF586:CG586"/>
    <mergeCell ref="CH586:CI586"/>
    <mergeCell ref="CJ586:CK586"/>
    <mergeCell ref="CL586:CM586"/>
    <mergeCell ref="CN586:CO586"/>
    <mergeCell ref="CP586:CQ586"/>
    <mergeCell ref="CR586:CS586"/>
    <mergeCell ref="DD6:DE6"/>
    <mergeCell ref="DF6:DG6"/>
    <mergeCell ref="DH6:DI6"/>
    <mergeCell ref="DJ6:DK6"/>
    <mergeCell ref="DL6:DM6"/>
    <mergeCell ref="DN6:DO6"/>
    <mergeCell ref="DP6:DQ6"/>
    <mergeCell ref="DR6:DS6"/>
    <mergeCell ref="DL8:DS8"/>
    <mergeCell ref="DD11:DE11"/>
    <mergeCell ref="DF11:DG11"/>
    <mergeCell ref="DH11:DI11"/>
    <mergeCell ref="DJ11:DK11"/>
    <mergeCell ref="DL11:DM11"/>
    <mergeCell ref="DN11:DO11"/>
    <mergeCell ref="DP11:DQ11"/>
    <mergeCell ref="DR11:DS11"/>
    <mergeCell ref="DD12:DE12"/>
    <mergeCell ref="DF12:DG12"/>
    <mergeCell ref="DH12:DI12"/>
    <mergeCell ref="DJ12:DK12"/>
    <mergeCell ref="DL12:DM12"/>
    <mergeCell ref="DN12:DO12"/>
    <mergeCell ref="DP12:DQ12"/>
    <mergeCell ref="DR12:DS12"/>
    <mergeCell ref="DD13:DE13"/>
    <mergeCell ref="DF13:DG13"/>
    <mergeCell ref="DH13:DI13"/>
    <mergeCell ref="DJ13:DK13"/>
    <mergeCell ref="DL13:DM13"/>
    <mergeCell ref="DN13:DO13"/>
    <mergeCell ref="DP13:DQ13"/>
    <mergeCell ref="DR13:DS13"/>
    <mergeCell ref="DD14:DE14"/>
    <mergeCell ref="DF14:DG14"/>
    <mergeCell ref="DH14:DI14"/>
    <mergeCell ref="DJ14:DK14"/>
    <mergeCell ref="DL14:DM14"/>
    <mergeCell ref="DN14:DO14"/>
    <mergeCell ref="DP14:DQ14"/>
    <mergeCell ref="DR14:DS14"/>
    <mergeCell ref="DD15:DE15"/>
    <mergeCell ref="DF15:DG15"/>
    <mergeCell ref="DF18:DG18"/>
    <mergeCell ref="DH18:DI18"/>
    <mergeCell ref="DJ18:DK18"/>
    <mergeCell ref="DL18:DM18"/>
    <mergeCell ref="DN18:DO18"/>
    <mergeCell ref="DP18:DQ18"/>
    <mergeCell ref="DR18:DS18"/>
    <mergeCell ref="DD21:DE21"/>
    <mergeCell ref="DF21:DG21"/>
    <mergeCell ref="DH21:DI21"/>
    <mergeCell ref="DJ21:DK21"/>
    <mergeCell ref="DL21:DM21"/>
    <mergeCell ref="DN21:DO21"/>
    <mergeCell ref="DP21:DQ21"/>
    <mergeCell ref="DR21:DS21"/>
    <mergeCell ref="DD22:DE22"/>
    <mergeCell ref="DF22:DG22"/>
    <mergeCell ref="DH22:DI22"/>
    <mergeCell ref="DJ22:DK22"/>
    <mergeCell ref="DL22:DM22"/>
    <mergeCell ref="DN22:DO22"/>
    <mergeCell ref="DP22:DQ22"/>
    <mergeCell ref="DR22:DS22"/>
    <mergeCell ref="DD23:DE23"/>
    <mergeCell ref="DF23:DG23"/>
    <mergeCell ref="DH23:DI23"/>
    <mergeCell ref="DJ23:DK23"/>
    <mergeCell ref="DL23:DM23"/>
    <mergeCell ref="DN23:DO23"/>
    <mergeCell ref="DP23:DQ23"/>
    <mergeCell ref="DR23:DS23"/>
    <mergeCell ref="DD24:DE24"/>
    <mergeCell ref="DF24:DG24"/>
    <mergeCell ref="DH24:DI24"/>
    <mergeCell ref="DJ24:DK24"/>
    <mergeCell ref="DL24:DM24"/>
    <mergeCell ref="DN24:DO24"/>
    <mergeCell ref="DP24:DQ24"/>
    <mergeCell ref="DR24:DS24"/>
    <mergeCell ref="DD25:DE25"/>
    <mergeCell ref="DF25:DG25"/>
    <mergeCell ref="DH25:DI25"/>
    <mergeCell ref="DJ25:DK25"/>
    <mergeCell ref="DL25:DM25"/>
    <mergeCell ref="DN25:DO25"/>
    <mergeCell ref="DP25:DQ25"/>
    <mergeCell ref="DR25:DS25"/>
    <mergeCell ref="DD26:DE26"/>
    <mergeCell ref="DF26:DG26"/>
    <mergeCell ref="DH26:DI26"/>
    <mergeCell ref="DJ26:DK26"/>
    <mergeCell ref="DL26:DM26"/>
    <mergeCell ref="DN26:DO26"/>
    <mergeCell ref="DP26:DQ26"/>
    <mergeCell ref="DR26:DS26"/>
    <mergeCell ref="DD27:DE27"/>
    <mergeCell ref="DF27:DG27"/>
    <mergeCell ref="DH27:DI27"/>
    <mergeCell ref="DJ27:DK27"/>
    <mergeCell ref="DL27:DM27"/>
    <mergeCell ref="DN27:DO27"/>
    <mergeCell ref="DP27:DQ27"/>
    <mergeCell ref="DR27:DS27"/>
    <mergeCell ref="DD28:DE28"/>
    <mergeCell ref="DF28:DG28"/>
    <mergeCell ref="DH28:DI28"/>
    <mergeCell ref="DJ28:DK28"/>
    <mergeCell ref="DL28:DM28"/>
    <mergeCell ref="DN28:DO28"/>
    <mergeCell ref="DP28:DQ28"/>
    <mergeCell ref="DR28:DS28"/>
    <mergeCell ref="DD31:DE31"/>
    <mergeCell ref="DF31:DG31"/>
    <mergeCell ref="DH31:DI31"/>
    <mergeCell ref="DJ31:DK31"/>
    <mergeCell ref="DL31:DM31"/>
    <mergeCell ref="DN31:DO31"/>
    <mergeCell ref="DP31:DQ31"/>
    <mergeCell ref="DR31:DS31"/>
    <mergeCell ref="DD32:DE32"/>
    <mergeCell ref="DF32:DG32"/>
    <mergeCell ref="DH32:DI32"/>
    <mergeCell ref="DJ32:DK32"/>
    <mergeCell ref="DL32:DM32"/>
    <mergeCell ref="DN32:DO32"/>
    <mergeCell ref="DP32:DQ32"/>
    <mergeCell ref="DR32:DS32"/>
    <mergeCell ref="DD33:DE33"/>
    <mergeCell ref="DF33:DG33"/>
    <mergeCell ref="DH33:DI33"/>
    <mergeCell ref="DJ33:DK33"/>
    <mergeCell ref="DL33:DM33"/>
    <mergeCell ref="DN33:DO33"/>
    <mergeCell ref="DP33:DQ33"/>
    <mergeCell ref="DR33:DS33"/>
    <mergeCell ref="DD34:DE34"/>
    <mergeCell ref="DF34:DG34"/>
    <mergeCell ref="DH34:DI34"/>
    <mergeCell ref="DJ34:DK34"/>
    <mergeCell ref="DL34:DM34"/>
    <mergeCell ref="DN34:DO34"/>
    <mergeCell ref="DP34:DQ34"/>
    <mergeCell ref="DR34:DS34"/>
    <mergeCell ref="DD35:DE35"/>
    <mergeCell ref="DF35:DG35"/>
    <mergeCell ref="DH35:DI35"/>
    <mergeCell ref="DJ35:DK35"/>
    <mergeCell ref="DL35:DM35"/>
    <mergeCell ref="DN35:DO35"/>
    <mergeCell ref="DP35:DQ35"/>
    <mergeCell ref="DR35:DS35"/>
    <mergeCell ref="DD36:DE36"/>
    <mergeCell ref="DF36:DG36"/>
    <mergeCell ref="DH36:DI36"/>
    <mergeCell ref="DJ36:DK36"/>
    <mergeCell ref="DL36:DM36"/>
    <mergeCell ref="DN36:DO36"/>
    <mergeCell ref="DP36:DQ36"/>
    <mergeCell ref="DR36:DS36"/>
    <mergeCell ref="DD37:DE37"/>
    <mergeCell ref="DF37:DG37"/>
    <mergeCell ref="DH37:DI37"/>
    <mergeCell ref="DJ37:DK37"/>
    <mergeCell ref="DL37:DM37"/>
    <mergeCell ref="DN37:DO37"/>
    <mergeCell ref="DP37:DQ37"/>
    <mergeCell ref="DR37:DS37"/>
    <mergeCell ref="DD38:DE38"/>
    <mergeCell ref="DF38:DG38"/>
    <mergeCell ref="DH38:DI38"/>
    <mergeCell ref="DJ38:DK38"/>
    <mergeCell ref="DL38:DM38"/>
    <mergeCell ref="DN38:DO38"/>
    <mergeCell ref="DP38:DQ38"/>
    <mergeCell ref="DR38:DS38"/>
    <mergeCell ref="DD40:DE40"/>
    <mergeCell ref="DF40:DG40"/>
    <mergeCell ref="DH40:DI40"/>
    <mergeCell ref="DJ40:DK40"/>
    <mergeCell ref="DL40:DM40"/>
    <mergeCell ref="DN40:DO40"/>
    <mergeCell ref="DP40:DQ40"/>
    <mergeCell ref="DR40:DS40"/>
    <mergeCell ref="DD41:DE41"/>
    <mergeCell ref="DF41:DG41"/>
    <mergeCell ref="DH41:DI41"/>
    <mergeCell ref="DJ41:DK41"/>
    <mergeCell ref="DL41:DM41"/>
    <mergeCell ref="DN41:DO41"/>
    <mergeCell ref="DP41:DQ41"/>
    <mergeCell ref="DR41:DS41"/>
    <mergeCell ref="DD42:DE42"/>
    <mergeCell ref="DF42:DG42"/>
    <mergeCell ref="DH42:DI42"/>
    <mergeCell ref="DJ42:DK42"/>
    <mergeCell ref="DL42:DM42"/>
    <mergeCell ref="DN42:DO42"/>
    <mergeCell ref="DP42:DQ42"/>
    <mergeCell ref="DR42:DS42"/>
    <mergeCell ref="DD43:DE43"/>
    <mergeCell ref="DF43:DG43"/>
    <mergeCell ref="DH43:DI43"/>
    <mergeCell ref="DJ43:DK43"/>
    <mergeCell ref="DL43:DM43"/>
    <mergeCell ref="DN43:DO43"/>
    <mergeCell ref="DP43:DQ43"/>
    <mergeCell ref="DR43:DS43"/>
    <mergeCell ref="DD44:DE44"/>
    <mergeCell ref="DF44:DG44"/>
    <mergeCell ref="DH44:DI44"/>
    <mergeCell ref="DJ44:DK44"/>
    <mergeCell ref="DL44:DM44"/>
    <mergeCell ref="DN44:DO44"/>
    <mergeCell ref="DP44:DQ44"/>
    <mergeCell ref="DR44:DS44"/>
    <mergeCell ref="DD45:DE45"/>
    <mergeCell ref="DF45:DG45"/>
    <mergeCell ref="DH45:DI45"/>
    <mergeCell ref="DJ45:DK45"/>
    <mergeCell ref="DL45:DM45"/>
    <mergeCell ref="DN45:DO45"/>
    <mergeCell ref="DP45:DQ45"/>
    <mergeCell ref="DR45:DS45"/>
    <mergeCell ref="DD46:DE46"/>
    <mergeCell ref="DF46:DG46"/>
    <mergeCell ref="DH46:DI46"/>
    <mergeCell ref="DJ46:DK46"/>
    <mergeCell ref="DL46:DM46"/>
    <mergeCell ref="DN46:DO46"/>
    <mergeCell ref="DP46:DQ46"/>
    <mergeCell ref="DR46:DS46"/>
    <mergeCell ref="DD47:DE47"/>
    <mergeCell ref="DF47:DG47"/>
    <mergeCell ref="DH47:DI47"/>
    <mergeCell ref="DJ47:DK47"/>
    <mergeCell ref="DL47:DM47"/>
    <mergeCell ref="DN47:DO47"/>
    <mergeCell ref="DP47:DQ47"/>
    <mergeCell ref="DR47:DS47"/>
    <mergeCell ref="DD49:DE49"/>
    <mergeCell ref="DF49:DG49"/>
    <mergeCell ref="DH49:DI49"/>
    <mergeCell ref="DJ49:DK49"/>
    <mergeCell ref="DL49:DM49"/>
    <mergeCell ref="DN49:DO49"/>
    <mergeCell ref="DP49:DQ49"/>
    <mergeCell ref="DR49:DS49"/>
    <mergeCell ref="DD50:DE50"/>
    <mergeCell ref="DF50:DG50"/>
    <mergeCell ref="DH50:DI50"/>
    <mergeCell ref="DJ50:DK50"/>
    <mergeCell ref="DL50:DM50"/>
    <mergeCell ref="DN50:DO50"/>
    <mergeCell ref="DP50:DQ50"/>
    <mergeCell ref="DR50:DS50"/>
    <mergeCell ref="DD51:DE51"/>
    <mergeCell ref="DF51:DG51"/>
    <mergeCell ref="DH51:DI51"/>
    <mergeCell ref="DJ51:DK51"/>
    <mergeCell ref="DL51:DM51"/>
    <mergeCell ref="DN51:DO51"/>
    <mergeCell ref="DP51:DQ51"/>
    <mergeCell ref="DR51:DS51"/>
    <mergeCell ref="DD52:DE52"/>
    <mergeCell ref="DF52:DG52"/>
    <mergeCell ref="DH52:DI52"/>
    <mergeCell ref="DJ52:DK52"/>
    <mergeCell ref="DL52:DM52"/>
    <mergeCell ref="DN52:DO52"/>
    <mergeCell ref="DP52:DQ52"/>
    <mergeCell ref="DR52:DS52"/>
    <mergeCell ref="DD53:DE53"/>
    <mergeCell ref="DF53:DG53"/>
    <mergeCell ref="DH53:DI53"/>
    <mergeCell ref="DJ53:DK53"/>
    <mergeCell ref="DL53:DM53"/>
    <mergeCell ref="DN53:DO53"/>
    <mergeCell ref="DP53:DQ53"/>
    <mergeCell ref="DR53:DS53"/>
    <mergeCell ref="DD54:DE54"/>
    <mergeCell ref="DF54:DG54"/>
    <mergeCell ref="DH54:DI54"/>
    <mergeCell ref="DJ54:DK54"/>
    <mergeCell ref="DL54:DM54"/>
    <mergeCell ref="DN54:DO54"/>
    <mergeCell ref="DP54:DQ54"/>
    <mergeCell ref="DR54:DS54"/>
    <mergeCell ref="DD55:DE55"/>
    <mergeCell ref="DF55:DG55"/>
    <mergeCell ref="DH55:DI55"/>
    <mergeCell ref="DJ55:DK55"/>
    <mergeCell ref="DL55:DM55"/>
    <mergeCell ref="DN55:DO55"/>
    <mergeCell ref="DP55:DQ55"/>
    <mergeCell ref="DR55:DS55"/>
    <mergeCell ref="DD56:DE56"/>
    <mergeCell ref="DF56:DG56"/>
    <mergeCell ref="DH56:DI56"/>
    <mergeCell ref="DJ56:DK56"/>
    <mergeCell ref="DL56:DM56"/>
    <mergeCell ref="DN56:DO56"/>
    <mergeCell ref="DP56:DQ56"/>
    <mergeCell ref="DR56:DS56"/>
    <mergeCell ref="DD58:DE58"/>
    <mergeCell ref="DF58:DG58"/>
    <mergeCell ref="DH58:DI58"/>
    <mergeCell ref="DJ58:DK58"/>
    <mergeCell ref="DL58:DM58"/>
    <mergeCell ref="DN58:DO58"/>
    <mergeCell ref="DP58:DQ58"/>
    <mergeCell ref="DR58:DS58"/>
    <mergeCell ref="DD59:DE59"/>
    <mergeCell ref="DF59:DG59"/>
    <mergeCell ref="DH59:DI59"/>
    <mergeCell ref="DJ59:DK59"/>
    <mergeCell ref="DL59:DM59"/>
    <mergeCell ref="DN59:DO59"/>
    <mergeCell ref="DP59:DQ59"/>
    <mergeCell ref="DR59:DS59"/>
    <mergeCell ref="DD60:DE60"/>
    <mergeCell ref="DF60:DG60"/>
    <mergeCell ref="DH60:DI60"/>
    <mergeCell ref="DJ60:DK60"/>
    <mergeCell ref="DL60:DM60"/>
    <mergeCell ref="DN60:DO60"/>
    <mergeCell ref="DP60:DQ60"/>
    <mergeCell ref="DR60:DS60"/>
    <mergeCell ref="DD61:DE61"/>
    <mergeCell ref="DF61:DG61"/>
    <mergeCell ref="DH61:DI61"/>
    <mergeCell ref="DJ61:DK61"/>
    <mergeCell ref="DL61:DM61"/>
    <mergeCell ref="DN61:DO61"/>
    <mergeCell ref="DP61:DQ61"/>
    <mergeCell ref="DR61:DS61"/>
    <mergeCell ref="DD62:DE62"/>
    <mergeCell ref="DF62:DG62"/>
    <mergeCell ref="DH62:DI62"/>
    <mergeCell ref="DJ62:DK62"/>
    <mergeCell ref="DL62:DM62"/>
    <mergeCell ref="DN62:DO62"/>
    <mergeCell ref="DP62:DQ62"/>
    <mergeCell ref="DR62:DS62"/>
    <mergeCell ref="DD63:DE63"/>
    <mergeCell ref="DF63:DG63"/>
    <mergeCell ref="DH63:DI63"/>
    <mergeCell ref="DJ63:DK63"/>
    <mergeCell ref="DL63:DM63"/>
    <mergeCell ref="DN63:DO63"/>
    <mergeCell ref="DP63:DQ63"/>
    <mergeCell ref="DR63:DS63"/>
    <mergeCell ref="DD64:DE64"/>
    <mergeCell ref="DF64:DG64"/>
    <mergeCell ref="DH64:DI64"/>
    <mergeCell ref="DJ64:DK64"/>
    <mergeCell ref="DL64:DM64"/>
    <mergeCell ref="DN64:DO64"/>
    <mergeCell ref="DP64:DQ64"/>
    <mergeCell ref="DR64:DS64"/>
    <mergeCell ref="DD65:DE65"/>
    <mergeCell ref="DF65:DG65"/>
    <mergeCell ref="DH65:DI65"/>
    <mergeCell ref="DJ65:DK65"/>
    <mergeCell ref="DL65:DM65"/>
    <mergeCell ref="DN65:DO65"/>
    <mergeCell ref="DP65:DQ65"/>
    <mergeCell ref="DR65:DS65"/>
    <mergeCell ref="DD68:DE68"/>
    <mergeCell ref="DF68:DG68"/>
    <mergeCell ref="DH68:DI68"/>
    <mergeCell ref="DJ68:DK68"/>
    <mergeCell ref="DL68:DM68"/>
    <mergeCell ref="DN68:DO68"/>
    <mergeCell ref="DP68:DQ68"/>
    <mergeCell ref="DR68:DS68"/>
    <mergeCell ref="DD69:DE69"/>
    <mergeCell ref="DF69:DG69"/>
    <mergeCell ref="DH69:DI69"/>
    <mergeCell ref="DJ69:DK69"/>
    <mergeCell ref="DL69:DM69"/>
    <mergeCell ref="DN69:DO69"/>
    <mergeCell ref="DP69:DQ69"/>
    <mergeCell ref="DR69:DS69"/>
    <mergeCell ref="DD70:DE70"/>
    <mergeCell ref="DF70:DG70"/>
    <mergeCell ref="DH70:DI70"/>
    <mergeCell ref="DJ70:DK70"/>
    <mergeCell ref="DL70:DM70"/>
    <mergeCell ref="DN70:DO70"/>
    <mergeCell ref="DP70:DQ70"/>
    <mergeCell ref="DR70:DS70"/>
    <mergeCell ref="DD71:DE71"/>
    <mergeCell ref="DF71:DG71"/>
    <mergeCell ref="DH71:DI71"/>
    <mergeCell ref="DJ71:DK71"/>
    <mergeCell ref="DL71:DM71"/>
    <mergeCell ref="DN71:DO71"/>
    <mergeCell ref="DP71:DQ71"/>
    <mergeCell ref="DR71:DS71"/>
    <mergeCell ref="DD72:DE72"/>
    <mergeCell ref="DF72:DG72"/>
    <mergeCell ref="DH72:DI72"/>
    <mergeCell ref="DJ72:DK72"/>
    <mergeCell ref="DL72:DM72"/>
    <mergeCell ref="DN72:DO72"/>
    <mergeCell ref="DP72:DQ72"/>
    <mergeCell ref="DR72:DS72"/>
    <mergeCell ref="DD73:DE73"/>
    <mergeCell ref="DF73:DG73"/>
    <mergeCell ref="DH73:DI73"/>
    <mergeCell ref="DJ73:DK73"/>
    <mergeCell ref="DL73:DM73"/>
    <mergeCell ref="DN73:DO73"/>
    <mergeCell ref="DP73:DQ73"/>
    <mergeCell ref="DR73:DS73"/>
    <mergeCell ref="DD74:DE74"/>
    <mergeCell ref="DF74:DG74"/>
    <mergeCell ref="DH74:DI74"/>
    <mergeCell ref="DJ74:DK74"/>
    <mergeCell ref="DL74:DM74"/>
    <mergeCell ref="DN74:DO74"/>
    <mergeCell ref="DP74:DQ74"/>
    <mergeCell ref="DR74:DS74"/>
    <mergeCell ref="DD75:DE75"/>
    <mergeCell ref="DF75:DG75"/>
    <mergeCell ref="DH75:DI75"/>
    <mergeCell ref="DJ75:DK75"/>
    <mergeCell ref="DL75:DM75"/>
    <mergeCell ref="DN75:DO75"/>
    <mergeCell ref="DP75:DQ75"/>
    <mergeCell ref="DR75:DS75"/>
    <mergeCell ref="DD77:DE77"/>
    <mergeCell ref="DF77:DG77"/>
    <mergeCell ref="DH77:DI77"/>
    <mergeCell ref="DJ77:DK77"/>
    <mergeCell ref="DL77:DM77"/>
    <mergeCell ref="DN77:DO77"/>
    <mergeCell ref="DP77:DQ77"/>
    <mergeCell ref="DR77:DS77"/>
    <mergeCell ref="DD78:DE78"/>
    <mergeCell ref="DF78:DG78"/>
    <mergeCell ref="DH78:DI78"/>
    <mergeCell ref="DJ78:DK78"/>
    <mergeCell ref="DL78:DM78"/>
    <mergeCell ref="DN78:DO78"/>
    <mergeCell ref="DP78:DQ78"/>
    <mergeCell ref="DR78:DS78"/>
    <mergeCell ref="DD79:DE79"/>
    <mergeCell ref="DF79:DG79"/>
    <mergeCell ref="DH79:DI79"/>
    <mergeCell ref="DJ79:DK79"/>
    <mergeCell ref="DL79:DM79"/>
    <mergeCell ref="DN79:DO79"/>
    <mergeCell ref="DP79:DQ79"/>
    <mergeCell ref="DR79:DS79"/>
    <mergeCell ref="DD80:DE80"/>
    <mergeCell ref="DF80:DG80"/>
    <mergeCell ref="DH80:DI80"/>
    <mergeCell ref="DJ80:DK80"/>
    <mergeCell ref="DL80:DM80"/>
    <mergeCell ref="DN80:DO80"/>
    <mergeCell ref="DP80:DQ80"/>
    <mergeCell ref="DR80:DS80"/>
    <mergeCell ref="DD81:DE81"/>
    <mergeCell ref="DF81:DG81"/>
    <mergeCell ref="DH81:DI81"/>
    <mergeCell ref="DJ81:DK81"/>
    <mergeCell ref="DL81:DM81"/>
    <mergeCell ref="DN81:DO81"/>
    <mergeCell ref="DP81:DQ81"/>
    <mergeCell ref="DR81:DS81"/>
    <mergeCell ref="DD82:DE82"/>
    <mergeCell ref="DF82:DG82"/>
    <mergeCell ref="DH82:DI82"/>
    <mergeCell ref="DJ82:DK82"/>
    <mergeCell ref="DL82:DM82"/>
    <mergeCell ref="DN82:DO82"/>
    <mergeCell ref="DP82:DQ82"/>
    <mergeCell ref="DR82:DS82"/>
    <mergeCell ref="DD83:DE83"/>
    <mergeCell ref="DF83:DG83"/>
    <mergeCell ref="DH83:DI83"/>
    <mergeCell ref="DJ83:DK83"/>
    <mergeCell ref="DL83:DM83"/>
    <mergeCell ref="DN83:DO83"/>
    <mergeCell ref="DP83:DQ83"/>
    <mergeCell ref="DR83:DS83"/>
    <mergeCell ref="DD84:DE84"/>
    <mergeCell ref="DF84:DG84"/>
    <mergeCell ref="DH84:DI84"/>
    <mergeCell ref="DJ84:DK84"/>
    <mergeCell ref="DL84:DM84"/>
    <mergeCell ref="DN84:DO84"/>
    <mergeCell ref="DP84:DQ84"/>
    <mergeCell ref="DR84:DS84"/>
    <mergeCell ref="DD86:DE86"/>
    <mergeCell ref="DF86:DG86"/>
    <mergeCell ref="DH86:DI86"/>
    <mergeCell ref="DJ86:DK86"/>
    <mergeCell ref="DL86:DM86"/>
    <mergeCell ref="DN86:DO86"/>
    <mergeCell ref="DP86:DQ86"/>
    <mergeCell ref="DR86:DS86"/>
    <mergeCell ref="DD87:DE87"/>
    <mergeCell ref="DF87:DG87"/>
    <mergeCell ref="DH87:DI87"/>
    <mergeCell ref="DJ87:DK87"/>
    <mergeCell ref="DL87:DM87"/>
    <mergeCell ref="DN87:DO87"/>
    <mergeCell ref="DP87:DQ87"/>
    <mergeCell ref="DR87:DS87"/>
    <mergeCell ref="DD88:DE88"/>
    <mergeCell ref="DF88:DG88"/>
    <mergeCell ref="DH88:DI88"/>
    <mergeCell ref="DJ88:DK88"/>
    <mergeCell ref="DL88:DM88"/>
    <mergeCell ref="DN88:DO88"/>
    <mergeCell ref="DP88:DQ88"/>
    <mergeCell ref="DR88:DS88"/>
    <mergeCell ref="DD89:DE89"/>
    <mergeCell ref="DF89:DG89"/>
    <mergeCell ref="DH89:DI89"/>
    <mergeCell ref="DJ89:DK89"/>
    <mergeCell ref="DL89:DM89"/>
    <mergeCell ref="DN89:DO89"/>
    <mergeCell ref="DP89:DQ89"/>
    <mergeCell ref="DR89:DS89"/>
    <mergeCell ref="DD90:DE90"/>
    <mergeCell ref="DF90:DG90"/>
    <mergeCell ref="DH90:DI90"/>
    <mergeCell ref="DJ90:DK90"/>
    <mergeCell ref="DL90:DM90"/>
    <mergeCell ref="DN90:DO90"/>
    <mergeCell ref="DP90:DQ90"/>
    <mergeCell ref="DR90:DS90"/>
    <mergeCell ref="DD91:DE91"/>
    <mergeCell ref="DF91:DG91"/>
    <mergeCell ref="DH91:DI91"/>
    <mergeCell ref="DJ91:DK91"/>
    <mergeCell ref="DL91:DM91"/>
    <mergeCell ref="DN91:DO91"/>
    <mergeCell ref="DP91:DQ91"/>
    <mergeCell ref="DR91:DS91"/>
    <mergeCell ref="DD92:DE92"/>
    <mergeCell ref="DF92:DG92"/>
    <mergeCell ref="DH92:DI92"/>
    <mergeCell ref="DJ92:DK92"/>
    <mergeCell ref="DL92:DM92"/>
    <mergeCell ref="DN92:DO92"/>
    <mergeCell ref="DP92:DQ92"/>
    <mergeCell ref="DR92:DS92"/>
    <mergeCell ref="DD93:DE93"/>
    <mergeCell ref="DF93:DG93"/>
    <mergeCell ref="DH93:DI93"/>
    <mergeCell ref="DJ93:DK93"/>
    <mergeCell ref="DL93:DM93"/>
    <mergeCell ref="DN93:DO93"/>
    <mergeCell ref="DP93:DQ93"/>
    <mergeCell ref="DR93:DS93"/>
    <mergeCell ref="DD96:DE96"/>
    <mergeCell ref="DF96:DG96"/>
    <mergeCell ref="DH96:DI96"/>
    <mergeCell ref="DJ96:DK96"/>
    <mergeCell ref="DL96:DM96"/>
    <mergeCell ref="DN96:DO96"/>
    <mergeCell ref="DP96:DQ96"/>
    <mergeCell ref="DR96:DS96"/>
    <mergeCell ref="DD97:DE97"/>
    <mergeCell ref="DF97:DG97"/>
    <mergeCell ref="DH97:DI97"/>
    <mergeCell ref="DJ97:DK97"/>
    <mergeCell ref="DL97:DM97"/>
    <mergeCell ref="DN97:DO97"/>
    <mergeCell ref="DP97:DQ97"/>
    <mergeCell ref="DR97:DS97"/>
    <mergeCell ref="DD98:DE98"/>
    <mergeCell ref="DF98:DG98"/>
    <mergeCell ref="DH98:DI98"/>
    <mergeCell ref="DJ98:DK98"/>
    <mergeCell ref="DL98:DM98"/>
    <mergeCell ref="DN98:DO98"/>
    <mergeCell ref="DP98:DQ98"/>
    <mergeCell ref="DR98:DS98"/>
    <mergeCell ref="DD99:DE99"/>
    <mergeCell ref="DF99:DG99"/>
    <mergeCell ref="DH99:DI99"/>
    <mergeCell ref="DJ99:DK99"/>
    <mergeCell ref="DL99:DM99"/>
    <mergeCell ref="DN99:DO99"/>
    <mergeCell ref="DP99:DQ99"/>
    <mergeCell ref="DR99:DS99"/>
    <mergeCell ref="DD100:DE100"/>
    <mergeCell ref="DF100:DG100"/>
    <mergeCell ref="DH100:DI100"/>
    <mergeCell ref="DJ100:DK100"/>
    <mergeCell ref="DL100:DM100"/>
    <mergeCell ref="DN100:DO100"/>
    <mergeCell ref="DP100:DQ100"/>
    <mergeCell ref="DR100:DS100"/>
    <mergeCell ref="DD101:DE101"/>
    <mergeCell ref="DF101:DG101"/>
    <mergeCell ref="DH101:DI101"/>
    <mergeCell ref="DJ101:DK101"/>
    <mergeCell ref="DL101:DM101"/>
    <mergeCell ref="DN101:DO101"/>
    <mergeCell ref="DP101:DQ101"/>
    <mergeCell ref="DR101:DS101"/>
    <mergeCell ref="DD102:DE102"/>
    <mergeCell ref="DF102:DG102"/>
    <mergeCell ref="DH102:DI102"/>
    <mergeCell ref="DJ102:DK102"/>
    <mergeCell ref="DL102:DM102"/>
    <mergeCell ref="DN102:DO102"/>
    <mergeCell ref="DP102:DQ102"/>
    <mergeCell ref="DR102:DS102"/>
    <mergeCell ref="DD103:DE103"/>
    <mergeCell ref="DF103:DG103"/>
    <mergeCell ref="DH103:DI103"/>
    <mergeCell ref="DJ103:DK103"/>
    <mergeCell ref="DL103:DM103"/>
    <mergeCell ref="DN103:DO103"/>
    <mergeCell ref="DP103:DQ103"/>
    <mergeCell ref="DR103:DS103"/>
    <mergeCell ref="DD105:DE105"/>
    <mergeCell ref="DF105:DG105"/>
    <mergeCell ref="DH105:DI105"/>
    <mergeCell ref="DJ105:DK105"/>
    <mergeCell ref="DL105:DM105"/>
    <mergeCell ref="DN105:DO105"/>
    <mergeCell ref="DP105:DQ105"/>
    <mergeCell ref="DR105:DS105"/>
    <mergeCell ref="DD106:DE106"/>
    <mergeCell ref="DF106:DG106"/>
    <mergeCell ref="DH106:DI106"/>
    <mergeCell ref="DJ106:DK106"/>
    <mergeCell ref="DL106:DM106"/>
    <mergeCell ref="DN106:DO106"/>
    <mergeCell ref="DP106:DQ106"/>
    <mergeCell ref="DR106:DS106"/>
    <mergeCell ref="DD107:DE107"/>
    <mergeCell ref="DF107:DG107"/>
    <mergeCell ref="DH107:DI107"/>
    <mergeCell ref="DJ107:DK107"/>
    <mergeCell ref="DL107:DM107"/>
    <mergeCell ref="DN107:DO107"/>
    <mergeCell ref="DP107:DQ107"/>
    <mergeCell ref="DR107:DS107"/>
    <mergeCell ref="DD108:DE108"/>
    <mergeCell ref="DF108:DG108"/>
    <mergeCell ref="DH108:DI108"/>
    <mergeCell ref="DJ108:DK108"/>
    <mergeCell ref="DL108:DM108"/>
    <mergeCell ref="DN108:DO108"/>
    <mergeCell ref="DP108:DQ108"/>
    <mergeCell ref="DR108:DS108"/>
    <mergeCell ref="DD109:DE109"/>
    <mergeCell ref="DF109:DG109"/>
    <mergeCell ref="DH109:DI109"/>
    <mergeCell ref="DJ109:DK109"/>
    <mergeCell ref="DL109:DM109"/>
    <mergeCell ref="DN109:DO109"/>
    <mergeCell ref="DP109:DQ109"/>
    <mergeCell ref="DR109:DS109"/>
    <mergeCell ref="DD110:DE110"/>
    <mergeCell ref="DF110:DG110"/>
    <mergeCell ref="DH110:DI110"/>
    <mergeCell ref="DJ110:DK110"/>
    <mergeCell ref="DL110:DM110"/>
    <mergeCell ref="DN110:DO110"/>
    <mergeCell ref="DP110:DQ110"/>
    <mergeCell ref="DR110:DS110"/>
    <mergeCell ref="DD111:DE111"/>
    <mergeCell ref="DF111:DG111"/>
    <mergeCell ref="DH111:DI111"/>
    <mergeCell ref="DJ111:DK111"/>
    <mergeCell ref="DL111:DM111"/>
    <mergeCell ref="DN111:DO111"/>
    <mergeCell ref="DP111:DQ111"/>
    <mergeCell ref="DR111:DS111"/>
    <mergeCell ref="DD112:DE112"/>
    <mergeCell ref="DF112:DG112"/>
    <mergeCell ref="DH112:DI112"/>
    <mergeCell ref="DJ112:DK112"/>
    <mergeCell ref="DL112:DM112"/>
    <mergeCell ref="DN112:DO112"/>
    <mergeCell ref="DP112:DQ112"/>
    <mergeCell ref="DR112:DS112"/>
    <mergeCell ref="DD114:DE114"/>
    <mergeCell ref="DF114:DG114"/>
    <mergeCell ref="DH114:DI114"/>
    <mergeCell ref="DJ114:DK114"/>
    <mergeCell ref="DL114:DM114"/>
    <mergeCell ref="DN114:DO114"/>
    <mergeCell ref="DP114:DQ114"/>
    <mergeCell ref="DR114:DS114"/>
    <mergeCell ref="DD115:DE115"/>
    <mergeCell ref="DF115:DG115"/>
    <mergeCell ref="DH115:DI115"/>
    <mergeCell ref="DJ115:DK115"/>
    <mergeCell ref="DL115:DM115"/>
    <mergeCell ref="DN115:DO115"/>
    <mergeCell ref="DP115:DQ115"/>
    <mergeCell ref="DR115:DS115"/>
    <mergeCell ref="DD116:DE116"/>
    <mergeCell ref="DF116:DG116"/>
    <mergeCell ref="DH116:DI116"/>
    <mergeCell ref="DJ116:DK116"/>
    <mergeCell ref="DL116:DM116"/>
    <mergeCell ref="DN116:DO116"/>
    <mergeCell ref="DP116:DQ116"/>
    <mergeCell ref="DR116:DS116"/>
    <mergeCell ref="DD117:DE117"/>
    <mergeCell ref="DF117:DG117"/>
    <mergeCell ref="DH117:DI117"/>
    <mergeCell ref="DJ117:DK117"/>
    <mergeCell ref="DL117:DM117"/>
    <mergeCell ref="DN117:DO117"/>
    <mergeCell ref="DP117:DQ117"/>
    <mergeCell ref="DR117:DS117"/>
    <mergeCell ref="DD118:DE118"/>
    <mergeCell ref="DF118:DG118"/>
    <mergeCell ref="DH118:DI118"/>
    <mergeCell ref="DJ118:DK118"/>
    <mergeCell ref="DL118:DM118"/>
    <mergeCell ref="DN118:DO118"/>
    <mergeCell ref="DP118:DQ118"/>
    <mergeCell ref="DR118:DS118"/>
    <mergeCell ref="DD119:DE119"/>
    <mergeCell ref="DF119:DG119"/>
    <mergeCell ref="DH119:DI119"/>
    <mergeCell ref="DJ119:DK119"/>
    <mergeCell ref="DL119:DM119"/>
    <mergeCell ref="DN119:DO119"/>
    <mergeCell ref="DP119:DQ119"/>
    <mergeCell ref="DR119:DS119"/>
    <mergeCell ref="DD135:DE135"/>
    <mergeCell ref="DF135:DG135"/>
    <mergeCell ref="DH135:DI135"/>
    <mergeCell ref="DJ135:DK135"/>
    <mergeCell ref="DL135:DM135"/>
    <mergeCell ref="DN135:DO135"/>
    <mergeCell ref="DP135:DQ135"/>
    <mergeCell ref="DR135:DS135"/>
    <mergeCell ref="DD136:DE136"/>
    <mergeCell ref="DF136:DG136"/>
    <mergeCell ref="DH136:DI136"/>
    <mergeCell ref="DJ136:DK136"/>
    <mergeCell ref="DL136:DM136"/>
    <mergeCell ref="DN136:DO136"/>
    <mergeCell ref="DP136:DQ136"/>
    <mergeCell ref="DR136:DS136"/>
    <mergeCell ref="DD142:DE142"/>
    <mergeCell ref="DF142:DG142"/>
    <mergeCell ref="DH142:DI142"/>
    <mergeCell ref="DJ142:DK142"/>
    <mergeCell ref="DL142:DM142"/>
    <mergeCell ref="DN142:DO142"/>
    <mergeCell ref="DP142:DQ142"/>
    <mergeCell ref="DR142:DS142"/>
    <mergeCell ref="DD121:DE121"/>
    <mergeCell ref="DF121:DG121"/>
    <mergeCell ref="DH121:DI121"/>
    <mergeCell ref="DJ121:DK121"/>
    <mergeCell ref="DL121:DM121"/>
    <mergeCell ref="DN121:DO121"/>
    <mergeCell ref="DP121:DQ121"/>
    <mergeCell ref="DR121:DS121"/>
    <mergeCell ref="DD123:DE123"/>
    <mergeCell ref="DF123:DG123"/>
    <mergeCell ref="DH123:DI123"/>
    <mergeCell ref="DJ123:DK123"/>
    <mergeCell ref="DL123:DM123"/>
    <mergeCell ref="DN123:DO123"/>
    <mergeCell ref="DP123:DQ123"/>
    <mergeCell ref="DR123:DS123"/>
    <mergeCell ref="DD124:DE124"/>
    <mergeCell ref="DF124:DG124"/>
    <mergeCell ref="DH124:DI124"/>
    <mergeCell ref="DJ124:DK124"/>
    <mergeCell ref="DL124:DM124"/>
    <mergeCell ref="DN124:DO124"/>
    <mergeCell ref="DP124:DQ124"/>
    <mergeCell ref="DR124:DS124"/>
    <mergeCell ref="DD125:DE125"/>
    <mergeCell ref="DF125:DG125"/>
    <mergeCell ref="DH125:DI125"/>
    <mergeCell ref="DJ125:DK125"/>
    <mergeCell ref="DL125:DM125"/>
    <mergeCell ref="DN125:DO125"/>
    <mergeCell ref="DP125:DQ125"/>
    <mergeCell ref="DR125:DS125"/>
    <mergeCell ref="DD126:DE126"/>
    <mergeCell ref="DF126:DG126"/>
    <mergeCell ref="DH126:DI126"/>
    <mergeCell ref="DJ126:DK126"/>
    <mergeCell ref="DL126:DM126"/>
    <mergeCell ref="DN126:DO126"/>
    <mergeCell ref="DP126:DQ126"/>
    <mergeCell ref="DR126:DS126"/>
    <mergeCell ref="DD127:DE127"/>
    <mergeCell ref="DF127:DG127"/>
    <mergeCell ref="DH127:DI127"/>
    <mergeCell ref="DJ127:DK127"/>
    <mergeCell ref="DL127:DM127"/>
    <mergeCell ref="DN127:DO127"/>
    <mergeCell ref="DP127:DQ127"/>
    <mergeCell ref="DR127:DS127"/>
    <mergeCell ref="DD128:DE128"/>
    <mergeCell ref="DF128:DG128"/>
    <mergeCell ref="DH128:DI128"/>
    <mergeCell ref="DJ128:DK128"/>
    <mergeCell ref="DL128:DM128"/>
    <mergeCell ref="DN128:DO128"/>
    <mergeCell ref="DP128:DQ128"/>
    <mergeCell ref="DR128:DS128"/>
    <mergeCell ref="DD141:DE141"/>
    <mergeCell ref="DF141:DG141"/>
    <mergeCell ref="DH141:DI141"/>
    <mergeCell ref="DJ141:DK141"/>
    <mergeCell ref="DL141:DM141"/>
    <mergeCell ref="DN141:DO141"/>
    <mergeCell ref="DP141:DQ141"/>
    <mergeCell ref="DR141:DS141"/>
    <mergeCell ref="DD132:DE132"/>
    <mergeCell ref="DF132:DG132"/>
    <mergeCell ref="DH132:DI132"/>
    <mergeCell ref="DJ132:DK132"/>
    <mergeCell ref="DL132:DM132"/>
    <mergeCell ref="DN132:DO132"/>
    <mergeCell ref="DP132:DQ132"/>
    <mergeCell ref="DR132:DS132"/>
    <mergeCell ref="DD133:DE133"/>
    <mergeCell ref="DF133:DG133"/>
    <mergeCell ref="DH133:DI133"/>
    <mergeCell ref="DJ133:DK133"/>
    <mergeCell ref="DL133:DM133"/>
    <mergeCell ref="DN133:DO133"/>
    <mergeCell ref="DP133:DQ133"/>
    <mergeCell ref="DR133:DS133"/>
    <mergeCell ref="DD134:DE134"/>
    <mergeCell ref="DF134:DG134"/>
    <mergeCell ref="DH134:DI134"/>
    <mergeCell ref="DJ134:DK134"/>
    <mergeCell ref="DL134:DM134"/>
    <mergeCell ref="DN134:DO134"/>
    <mergeCell ref="DP134:DQ134"/>
    <mergeCell ref="DR134:DS134"/>
    <mergeCell ref="DD129:DE129"/>
    <mergeCell ref="DF129:DG129"/>
    <mergeCell ref="DH129:DI129"/>
    <mergeCell ref="DJ129:DK129"/>
    <mergeCell ref="DL129:DM129"/>
    <mergeCell ref="DN129:DO129"/>
    <mergeCell ref="DP129:DQ129"/>
    <mergeCell ref="DR129:DS129"/>
    <mergeCell ref="DD130:DE130"/>
    <mergeCell ref="DF130:DG130"/>
    <mergeCell ref="DH130:DI130"/>
    <mergeCell ref="DJ130:DK130"/>
    <mergeCell ref="DL130:DM130"/>
    <mergeCell ref="DN130:DO130"/>
    <mergeCell ref="DP130:DQ130"/>
    <mergeCell ref="DR130:DS130"/>
    <mergeCell ref="DD153:DE153"/>
    <mergeCell ref="DF153:DG153"/>
    <mergeCell ref="DH153:DI153"/>
    <mergeCell ref="DJ153:DK153"/>
    <mergeCell ref="DL153:DM153"/>
    <mergeCell ref="DN153:DO153"/>
    <mergeCell ref="DP153:DQ153"/>
    <mergeCell ref="DR153:DS153"/>
    <mergeCell ref="DD154:DE154"/>
    <mergeCell ref="DF154:DG154"/>
    <mergeCell ref="DH154:DI154"/>
    <mergeCell ref="DJ154:DK154"/>
    <mergeCell ref="DL154:DM154"/>
    <mergeCell ref="DN154:DO154"/>
    <mergeCell ref="DP154:DQ154"/>
    <mergeCell ref="DR154:DS154"/>
    <mergeCell ref="DD137:DE137"/>
    <mergeCell ref="DF137:DG137"/>
    <mergeCell ref="DH137:DI137"/>
    <mergeCell ref="DJ137:DK137"/>
    <mergeCell ref="DL137:DM137"/>
    <mergeCell ref="DN137:DO137"/>
    <mergeCell ref="DP137:DQ137"/>
    <mergeCell ref="DR137:DS137"/>
    <mergeCell ref="DD138:DE138"/>
    <mergeCell ref="DF138:DG138"/>
    <mergeCell ref="DH138:DI138"/>
    <mergeCell ref="DJ138:DK138"/>
    <mergeCell ref="DL138:DM138"/>
    <mergeCell ref="DN138:DO138"/>
    <mergeCell ref="DP138:DQ138"/>
    <mergeCell ref="DR138:DS138"/>
    <mergeCell ref="DD139:DE139"/>
    <mergeCell ref="DF139:DG139"/>
    <mergeCell ref="DH139:DI139"/>
    <mergeCell ref="DJ139:DK139"/>
    <mergeCell ref="DL139:DM139"/>
    <mergeCell ref="DN139:DO139"/>
    <mergeCell ref="DP139:DQ139"/>
    <mergeCell ref="DR139:DS139"/>
    <mergeCell ref="DD144:DE144"/>
    <mergeCell ref="DF144:DG144"/>
    <mergeCell ref="DH144:DI144"/>
    <mergeCell ref="DJ144:DK144"/>
    <mergeCell ref="DL144:DM144"/>
    <mergeCell ref="DN144:DO144"/>
    <mergeCell ref="DP144:DQ144"/>
    <mergeCell ref="DR144:DS144"/>
    <mergeCell ref="DD120:DE120"/>
    <mergeCell ref="DF120:DG120"/>
    <mergeCell ref="DH120:DI120"/>
    <mergeCell ref="DJ120:DK120"/>
    <mergeCell ref="DL120:DM120"/>
    <mergeCell ref="DN120:DO120"/>
    <mergeCell ref="DP120:DQ120"/>
    <mergeCell ref="DR120:DS120"/>
    <mergeCell ref="DD156:DE156"/>
    <mergeCell ref="DF156:DG156"/>
    <mergeCell ref="DH156:DI156"/>
    <mergeCell ref="DJ156:DK156"/>
    <mergeCell ref="DL156:DM156"/>
    <mergeCell ref="DN156:DO156"/>
    <mergeCell ref="DP156:DQ156"/>
    <mergeCell ref="DR156:DS156"/>
    <mergeCell ref="DD157:DE157"/>
    <mergeCell ref="DF157:DG157"/>
    <mergeCell ref="DH157:DI157"/>
    <mergeCell ref="DJ157:DK157"/>
    <mergeCell ref="DL157:DM157"/>
    <mergeCell ref="DN157:DO157"/>
    <mergeCell ref="DP157:DQ157"/>
    <mergeCell ref="DR157:DS157"/>
    <mergeCell ref="DD143:DE143"/>
    <mergeCell ref="DF143:DG143"/>
    <mergeCell ref="DH143:DI143"/>
    <mergeCell ref="DJ143:DK143"/>
    <mergeCell ref="DL143:DM143"/>
    <mergeCell ref="DN143:DO143"/>
    <mergeCell ref="DP143:DQ143"/>
    <mergeCell ref="DR143:DS143"/>
    <mergeCell ref="DD155:DE155"/>
    <mergeCell ref="DF155:DG155"/>
    <mergeCell ref="DH155:DI155"/>
    <mergeCell ref="DJ155:DK155"/>
    <mergeCell ref="DL155:DM155"/>
    <mergeCell ref="DN155:DO155"/>
    <mergeCell ref="DP155:DQ155"/>
    <mergeCell ref="DR155:DS155"/>
    <mergeCell ref="DD150:DE150"/>
    <mergeCell ref="DF150:DG150"/>
    <mergeCell ref="DH150:DI150"/>
    <mergeCell ref="DJ150:DK150"/>
    <mergeCell ref="DL150:DM150"/>
    <mergeCell ref="DN150:DO150"/>
    <mergeCell ref="DP150:DQ150"/>
    <mergeCell ref="DR150:DS150"/>
    <mergeCell ref="DD151:DE151"/>
    <mergeCell ref="DF151:DG151"/>
    <mergeCell ref="DH151:DI151"/>
    <mergeCell ref="DJ151:DK151"/>
    <mergeCell ref="DL151:DM151"/>
    <mergeCell ref="DN151:DO151"/>
    <mergeCell ref="DP151:DQ151"/>
    <mergeCell ref="DR151:DS151"/>
    <mergeCell ref="DD152:DE152"/>
    <mergeCell ref="DF152:DG152"/>
    <mergeCell ref="DH152:DI152"/>
    <mergeCell ref="DJ152:DK152"/>
    <mergeCell ref="DL152:DM152"/>
    <mergeCell ref="DN152:DO152"/>
    <mergeCell ref="DP152:DQ152"/>
    <mergeCell ref="DR152:DS152"/>
    <mergeCell ref="DD159:DE159"/>
    <mergeCell ref="DF159:DG159"/>
    <mergeCell ref="DH159:DI159"/>
    <mergeCell ref="DJ159:DK159"/>
    <mergeCell ref="DL159:DM159"/>
    <mergeCell ref="DN159:DO159"/>
    <mergeCell ref="DP159:DQ159"/>
    <mergeCell ref="DR159:DS159"/>
    <mergeCell ref="DD160:DE160"/>
    <mergeCell ref="DF160:DG160"/>
    <mergeCell ref="DH160:DI160"/>
    <mergeCell ref="DJ160:DK160"/>
    <mergeCell ref="DL160:DM160"/>
    <mergeCell ref="DN160:DO160"/>
    <mergeCell ref="DP160:DQ160"/>
    <mergeCell ref="DR160:DS160"/>
    <mergeCell ref="DD161:DE161"/>
    <mergeCell ref="DF161:DG161"/>
    <mergeCell ref="DH161:DI161"/>
    <mergeCell ref="DJ161:DK161"/>
    <mergeCell ref="DL161:DM161"/>
    <mergeCell ref="DN161:DO161"/>
    <mergeCell ref="DP161:DQ161"/>
    <mergeCell ref="DR161:DS161"/>
    <mergeCell ref="DD162:DE162"/>
    <mergeCell ref="DF162:DG162"/>
    <mergeCell ref="DH162:DI162"/>
    <mergeCell ref="DJ162:DK162"/>
    <mergeCell ref="DL162:DM162"/>
    <mergeCell ref="DN162:DO162"/>
    <mergeCell ref="DP162:DQ162"/>
    <mergeCell ref="DR162:DS162"/>
    <mergeCell ref="DD163:DE163"/>
    <mergeCell ref="DF163:DG163"/>
    <mergeCell ref="DH163:DI163"/>
    <mergeCell ref="DJ163:DK163"/>
    <mergeCell ref="DL163:DM163"/>
    <mergeCell ref="DN163:DO163"/>
    <mergeCell ref="DP163:DQ163"/>
    <mergeCell ref="DR163:DS163"/>
    <mergeCell ref="DD164:DE164"/>
    <mergeCell ref="DF164:DG164"/>
    <mergeCell ref="DH164:DI164"/>
    <mergeCell ref="DJ164:DK164"/>
    <mergeCell ref="DL164:DM164"/>
    <mergeCell ref="DN164:DO164"/>
    <mergeCell ref="DP164:DQ164"/>
    <mergeCell ref="DR164:DS164"/>
    <mergeCell ref="DD165:DE165"/>
    <mergeCell ref="DF165:DG165"/>
    <mergeCell ref="DH165:DI165"/>
    <mergeCell ref="DJ165:DK165"/>
    <mergeCell ref="DL165:DM165"/>
    <mergeCell ref="DN165:DO165"/>
    <mergeCell ref="DP165:DQ165"/>
    <mergeCell ref="DR165:DS165"/>
    <mergeCell ref="DD166:DE166"/>
    <mergeCell ref="DF166:DG166"/>
    <mergeCell ref="DH166:DI166"/>
    <mergeCell ref="DJ166:DK166"/>
    <mergeCell ref="DL166:DM166"/>
    <mergeCell ref="DN166:DO166"/>
    <mergeCell ref="DP166:DQ166"/>
    <mergeCell ref="DR166:DS166"/>
    <mergeCell ref="DD168:DE168"/>
    <mergeCell ref="DF168:DG168"/>
    <mergeCell ref="DH168:DI168"/>
    <mergeCell ref="DJ168:DK168"/>
    <mergeCell ref="DL168:DM168"/>
    <mergeCell ref="DN168:DO168"/>
    <mergeCell ref="DP168:DQ168"/>
    <mergeCell ref="DR168:DS168"/>
    <mergeCell ref="DD169:DE169"/>
    <mergeCell ref="DF169:DG169"/>
    <mergeCell ref="DH169:DI169"/>
    <mergeCell ref="DJ169:DK169"/>
    <mergeCell ref="DL169:DM169"/>
    <mergeCell ref="DN169:DO169"/>
    <mergeCell ref="DP169:DQ169"/>
    <mergeCell ref="DR169:DS169"/>
    <mergeCell ref="DD170:DE170"/>
    <mergeCell ref="DF170:DG170"/>
    <mergeCell ref="DH170:DI170"/>
    <mergeCell ref="DJ170:DK170"/>
    <mergeCell ref="DL170:DM170"/>
    <mergeCell ref="DN170:DO170"/>
    <mergeCell ref="DP170:DQ170"/>
    <mergeCell ref="DR170:DS170"/>
    <mergeCell ref="DD171:DE171"/>
    <mergeCell ref="DF171:DG171"/>
    <mergeCell ref="DH171:DI171"/>
    <mergeCell ref="DJ171:DK171"/>
    <mergeCell ref="DL171:DM171"/>
    <mergeCell ref="DN171:DO171"/>
    <mergeCell ref="DP171:DQ171"/>
    <mergeCell ref="DR171:DS171"/>
    <mergeCell ref="DD172:DE172"/>
    <mergeCell ref="DF172:DG172"/>
    <mergeCell ref="DH172:DI172"/>
    <mergeCell ref="DJ172:DK172"/>
    <mergeCell ref="DL172:DM172"/>
    <mergeCell ref="DN172:DO172"/>
    <mergeCell ref="DP172:DQ172"/>
    <mergeCell ref="DR172:DS172"/>
    <mergeCell ref="DD173:DE173"/>
    <mergeCell ref="DF173:DG173"/>
    <mergeCell ref="DH173:DI173"/>
    <mergeCell ref="DJ173:DK173"/>
    <mergeCell ref="DL173:DM173"/>
    <mergeCell ref="DN173:DO173"/>
    <mergeCell ref="DP173:DQ173"/>
    <mergeCell ref="DR173:DS173"/>
    <mergeCell ref="DD174:DE174"/>
    <mergeCell ref="DF174:DG174"/>
    <mergeCell ref="DH174:DI174"/>
    <mergeCell ref="DJ174:DK174"/>
    <mergeCell ref="DL174:DM174"/>
    <mergeCell ref="DN174:DO174"/>
    <mergeCell ref="DP174:DQ174"/>
    <mergeCell ref="DR174:DS174"/>
    <mergeCell ref="DD175:DE175"/>
    <mergeCell ref="DF175:DG175"/>
    <mergeCell ref="DH175:DI175"/>
    <mergeCell ref="DJ175:DK175"/>
    <mergeCell ref="DL175:DM175"/>
    <mergeCell ref="DN175:DO175"/>
    <mergeCell ref="DP175:DQ175"/>
    <mergeCell ref="DR175:DS175"/>
    <mergeCell ref="DD177:DE177"/>
    <mergeCell ref="DF177:DG177"/>
    <mergeCell ref="DH177:DI177"/>
    <mergeCell ref="DJ177:DK177"/>
    <mergeCell ref="DL177:DM177"/>
    <mergeCell ref="DN177:DO177"/>
    <mergeCell ref="DP177:DQ177"/>
    <mergeCell ref="DR177:DS177"/>
    <mergeCell ref="DD178:DE178"/>
    <mergeCell ref="DF178:DG178"/>
    <mergeCell ref="DH178:DI178"/>
    <mergeCell ref="DJ178:DK178"/>
    <mergeCell ref="DL178:DM178"/>
    <mergeCell ref="DN178:DO178"/>
    <mergeCell ref="DP178:DQ178"/>
    <mergeCell ref="DR178:DS178"/>
    <mergeCell ref="DD179:DE179"/>
    <mergeCell ref="DF179:DG179"/>
    <mergeCell ref="DH179:DI179"/>
    <mergeCell ref="DJ179:DK179"/>
    <mergeCell ref="DL179:DM179"/>
    <mergeCell ref="DN179:DO179"/>
    <mergeCell ref="DP179:DQ179"/>
    <mergeCell ref="DR179:DS179"/>
    <mergeCell ref="DD180:DE180"/>
    <mergeCell ref="DF180:DG180"/>
    <mergeCell ref="DH180:DI180"/>
    <mergeCell ref="DJ180:DK180"/>
    <mergeCell ref="DL180:DM180"/>
    <mergeCell ref="DN180:DO180"/>
    <mergeCell ref="DP180:DQ180"/>
    <mergeCell ref="DR180:DS180"/>
    <mergeCell ref="DD181:DE181"/>
    <mergeCell ref="DF181:DG181"/>
    <mergeCell ref="DH181:DI181"/>
    <mergeCell ref="DJ181:DK181"/>
    <mergeCell ref="DL181:DM181"/>
    <mergeCell ref="DN181:DO181"/>
    <mergeCell ref="DP181:DQ181"/>
    <mergeCell ref="DR181:DS181"/>
    <mergeCell ref="DD182:DE182"/>
    <mergeCell ref="DF182:DG182"/>
    <mergeCell ref="DH182:DI182"/>
    <mergeCell ref="DJ182:DK182"/>
    <mergeCell ref="DL182:DM182"/>
    <mergeCell ref="DN182:DO182"/>
    <mergeCell ref="DP182:DQ182"/>
    <mergeCell ref="DR182:DS182"/>
    <mergeCell ref="DD183:DE183"/>
    <mergeCell ref="DF183:DG183"/>
    <mergeCell ref="DH183:DI183"/>
    <mergeCell ref="DJ183:DK183"/>
    <mergeCell ref="DL183:DM183"/>
    <mergeCell ref="DN183:DO183"/>
    <mergeCell ref="DP183:DQ183"/>
    <mergeCell ref="DR183:DS183"/>
    <mergeCell ref="DD184:DE184"/>
    <mergeCell ref="DF184:DG184"/>
    <mergeCell ref="DH184:DI184"/>
    <mergeCell ref="DJ184:DK184"/>
    <mergeCell ref="DL184:DM184"/>
    <mergeCell ref="DN184:DO184"/>
    <mergeCell ref="DP184:DQ184"/>
    <mergeCell ref="DR184:DS184"/>
    <mergeCell ref="DD145:DE145"/>
    <mergeCell ref="DF145:DG145"/>
    <mergeCell ref="DH145:DI145"/>
    <mergeCell ref="DJ145:DK145"/>
    <mergeCell ref="DL145:DM145"/>
    <mergeCell ref="DN145:DO145"/>
    <mergeCell ref="DP145:DQ145"/>
    <mergeCell ref="DR145:DS145"/>
    <mergeCell ref="DD146:DE146"/>
    <mergeCell ref="DF146:DG146"/>
    <mergeCell ref="DH146:DI146"/>
    <mergeCell ref="DJ146:DK146"/>
    <mergeCell ref="DL146:DM146"/>
    <mergeCell ref="DN146:DO146"/>
    <mergeCell ref="DP146:DQ146"/>
    <mergeCell ref="DR146:DS146"/>
    <mergeCell ref="DD147:DE147"/>
    <mergeCell ref="DF147:DG147"/>
    <mergeCell ref="DH147:DI147"/>
    <mergeCell ref="DJ147:DK147"/>
    <mergeCell ref="DL147:DM147"/>
    <mergeCell ref="DN147:DO147"/>
    <mergeCell ref="DP147:DQ147"/>
    <mergeCell ref="DR147:DS147"/>
    <mergeCell ref="DD148:DE148"/>
    <mergeCell ref="DF148:DG148"/>
    <mergeCell ref="DH148:DI148"/>
    <mergeCell ref="DJ148:DK148"/>
    <mergeCell ref="DL148:DM148"/>
    <mergeCell ref="DN148:DO148"/>
    <mergeCell ref="DP148:DQ148"/>
    <mergeCell ref="DR148:DS148"/>
    <mergeCell ref="DD186:DE186"/>
    <mergeCell ref="DF186:DG186"/>
    <mergeCell ref="DH186:DI186"/>
    <mergeCell ref="DJ186:DK186"/>
    <mergeCell ref="DL186:DM186"/>
    <mergeCell ref="DN186:DO186"/>
    <mergeCell ref="DP186:DQ186"/>
    <mergeCell ref="DR186:DS186"/>
    <mergeCell ref="DD187:DE187"/>
    <mergeCell ref="DF187:DG187"/>
    <mergeCell ref="DH187:DI187"/>
    <mergeCell ref="DJ187:DK187"/>
    <mergeCell ref="DL187:DM187"/>
    <mergeCell ref="DN187:DO187"/>
    <mergeCell ref="DP187:DQ187"/>
    <mergeCell ref="DR187:DS187"/>
    <mergeCell ref="DD188:DE188"/>
    <mergeCell ref="DF188:DG188"/>
    <mergeCell ref="DH188:DI188"/>
    <mergeCell ref="DJ188:DK188"/>
    <mergeCell ref="DL188:DM188"/>
    <mergeCell ref="DN188:DO188"/>
    <mergeCell ref="DP188:DQ188"/>
    <mergeCell ref="DR188:DS188"/>
    <mergeCell ref="DD189:DE189"/>
    <mergeCell ref="DF189:DG189"/>
    <mergeCell ref="DH189:DI189"/>
    <mergeCell ref="DJ189:DK189"/>
    <mergeCell ref="DL189:DM189"/>
    <mergeCell ref="DN189:DO189"/>
    <mergeCell ref="DP189:DQ189"/>
    <mergeCell ref="DR189:DS189"/>
    <mergeCell ref="DD190:DE190"/>
    <mergeCell ref="DF190:DG190"/>
    <mergeCell ref="DH190:DI190"/>
    <mergeCell ref="DJ190:DK190"/>
    <mergeCell ref="DL190:DM190"/>
    <mergeCell ref="DN190:DO190"/>
    <mergeCell ref="DP190:DQ190"/>
    <mergeCell ref="DR190:DS190"/>
    <mergeCell ref="DD191:DE191"/>
    <mergeCell ref="DF191:DG191"/>
    <mergeCell ref="DH191:DI191"/>
    <mergeCell ref="DJ191:DK191"/>
    <mergeCell ref="DL191:DM191"/>
    <mergeCell ref="DN191:DO191"/>
    <mergeCell ref="DP191:DQ191"/>
    <mergeCell ref="DR191:DS191"/>
    <mergeCell ref="DD192:DE192"/>
    <mergeCell ref="DF192:DG192"/>
    <mergeCell ref="DH192:DI192"/>
    <mergeCell ref="DJ192:DK192"/>
    <mergeCell ref="DL192:DM192"/>
    <mergeCell ref="DN192:DO192"/>
    <mergeCell ref="DP192:DQ192"/>
    <mergeCell ref="DR192:DS192"/>
    <mergeCell ref="DD193:DE193"/>
    <mergeCell ref="DF193:DG193"/>
    <mergeCell ref="DH193:DI193"/>
    <mergeCell ref="DJ193:DK193"/>
    <mergeCell ref="DL193:DM193"/>
    <mergeCell ref="DN193:DO193"/>
    <mergeCell ref="DP193:DQ193"/>
    <mergeCell ref="DR193:DS193"/>
    <mergeCell ref="DD195:DE195"/>
    <mergeCell ref="DF195:DG195"/>
    <mergeCell ref="DH195:DI195"/>
    <mergeCell ref="DJ195:DK195"/>
    <mergeCell ref="DL195:DM195"/>
    <mergeCell ref="DN195:DO195"/>
    <mergeCell ref="DP195:DQ195"/>
    <mergeCell ref="DR195:DS195"/>
    <mergeCell ref="DD196:DE196"/>
    <mergeCell ref="DF196:DG196"/>
    <mergeCell ref="DH196:DI196"/>
    <mergeCell ref="DJ196:DK196"/>
    <mergeCell ref="DL196:DM196"/>
    <mergeCell ref="DN196:DO196"/>
    <mergeCell ref="DP196:DQ196"/>
    <mergeCell ref="DR196:DS196"/>
    <mergeCell ref="DD197:DE197"/>
    <mergeCell ref="DF197:DG197"/>
    <mergeCell ref="DH197:DI197"/>
    <mergeCell ref="DJ197:DK197"/>
    <mergeCell ref="DL197:DM197"/>
    <mergeCell ref="DN197:DO197"/>
    <mergeCell ref="DP197:DQ197"/>
    <mergeCell ref="DR197:DS197"/>
    <mergeCell ref="DD198:DE198"/>
    <mergeCell ref="DF198:DG198"/>
    <mergeCell ref="DH198:DI198"/>
    <mergeCell ref="DJ198:DK198"/>
    <mergeCell ref="DL198:DM198"/>
    <mergeCell ref="DN198:DO198"/>
    <mergeCell ref="DP198:DQ198"/>
    <mergeCell ref="DR198:DS198"/>
    <mergeCell ref="DD199:DE199"/>
    <mergeCell ref="DF199:DG199"/>
    <mergeCell ref="DH199:DI199"/>
    <mergeCell ref="DJ199:DK199"/>
    <mergeCell ref="DL199:DM199"/>
    <mergeCell ref="DN199:DO199"/>
    <mergeCell ref="DP199:DQ199"/>
    <mergeCell ref="DR199:DS199"/>
    <mergeCell ref="DD200:DE200"/>
    <mergeCell ref="DF200:DG200"/>
    <mergeCell ref="DH200:DI200"/>
    <mergeCell ref="DJ200:DK200"/>
    <mergeCell ref="DL200:DM200"/>
    <mergeCell ref="DN200:DO200"/>
    <mergeCell ref="DP200:DQ200"/>
    <mergeCell ref="DR200:DS200"/>
    <mergeCell ref="DD201:DE201"/>
    <mergeCell ref="DF201:DG201"/>
    <mergeCell ref="DH201:DI201"/>
    <mergeCell ref="DJ201:DK201"/>
    <mergeCell ref="DL201:DM201"/>
    <mergeCell ref="DN201:DO201"/>
    <mergeCell ref="DP201:DQ201"/>
    <mergeCell ref="DR201:DS201"/>
    <mergeCell ref="DD202:DE202"/>
    <mergeCell ref="DF202:DG202"/>
    <mergeCell ref="DH202:DI202"/>
    <mergeCell ref="DJ202:DK202"/>
    <mergeCell ref="DL202:DM202"/>
    <mergeCell ref="DN202:DO202"/>
    <mergeCell ref="DP202:DQ202"/>
    <mergeCell ref="DR202:DS202"/>
    <mergeCell ref="DD204:DE204"/>
    <mergeCell ref="DF204:DG204"/>
    <mergeCell ref="DH204:DI204"/>
    <mergeCell ref="DJ204:DK204"/>
    <mergeCell ref="DL204:DM204"/>
    <mergeCell ref="DN204:DO204"/>
    <mergeCell ref="DP204:DQ204"/>
    <mergeCell ref="DR204:DS204"/>
    <mergeCell ref="DD205:DE205"/>
    <mergeCell ref="DF205:DG205"/>
    <mergeCell ref="DH205:DI205"/>
    <mergeCell ref="DJ205:DK205"/>
    <mergeCell ref="DL205:DM205"/>
    <mergeCell ref="DN205:DO205"/>
    <mergeCell ref="DP205:DQ205"/>
    <mergeCell ref="DR205:DS205"/>
    <mergeCell ref="DD206:DE206"/>
    <mergeCell ref="DF206:DG206"/>
    <mergeCell ref="DH206:DI206"/>
    <mergeCell ref="DJ206:DK206"/>
    <mergeCell ref="DL206:DM206"/>
    <mergeCell ref="DN206:DO206"/>
    <mergeCell ref="DP206:DQ206"/>
    <mergeCell ref="DR206:DS206"/>
    <mergeCell ref="DD207:DE207"/>
    <mergeCell ref="DF207:DG207"/>
    <mergeCell ref="DH207:DI207"/>
    <mergeCell ref="DJ207:DK207"/>
    <mergeCell ref="DL207:DM207"/>
    <mergeCell ref="DN207:DO207"/>
    <mergeCell ref="DP207:DQ207"/>
    <mergeCell ref="DR207:DS207"/>
    <mergeCell ref="DD208:DE208"/>
    <mergeCell ref="DF208:DG208"/>
    <mergeCell ref="DH208:DI208"/>
    <mergeCell ref="DJ208:DK208"/>
    <mergeCell ref="DL208:DM208"/>
    <mergeCell ref="DN208:DO208"/>
    <mergeCell ref="DP208:DQ208"/>
    <mergeCell ref="DR208:DS208"/>
    <mergeCell ref="DD209:DE209"/>
    <mergeCell ref="DF209:DG209"/>
    <mergeCell ref="DH209:DI209"/>
    <mergeCell ref="DJ209:DK209"/>
    <mergeCell ref="DL209:DM209"/>
    <mergeCell ref="DN209:DO209"/>
    <mergeCell ref="DP209:DQ209"/>
    <mergeCell ref="DR209:DS209"/>
    <mergeCell ref="DD210:DE210"/>
    <mergeCell ref="DF210:DG210"/>
    <mergeCell ref="DH210:DI210"/>
    <mergeCell ref="DJ210:DK210"/>
    <mergeCell ref="DL210:DM210"/>
    <mergeCell ref="DN210:DO210"/>
    <mergeCell ref="DP210:DQ210"/>
    <mergeCell ref="DR210:DS210"/>
    <mergeCell ref="DD211:DE211"/>
    <mergeCell ref="DF211:DG211"/>
    <mergeCell ref="DH211:DI211"/>
    <mergeCell ref="DJ211:DK211"/>
    <mergeCell ref="DL211:DM211"/>
    <mergeCell ref="DN211:DO211"/>
    <mergeCell ref="DP211:DQ211"/>
    <mergeCell ref="DR211:DS211"/>
    <mergeCell ref="DD213:DE213"/>
    <mergeCell ref="DF213:DG213"/>
    <mergeCell ref="DH213:DI213"/>
    <mergeCell ref="DJ213:DK213"/>
    <mergeCell ref="DL213:DM213"/>
    <mergeCell ref="DN213:DO213"/>
    <mergeCell ref="DP213:DQ213"/>
    <mergeCell ref="DR213:DS213"/>
    <mergeCell ref="DD214:DE214"/>
    <mergeCell ref="DF214:DG214"/>
    <mergeCell ref="DH214:DI214"/>
    <mergeCell ref="DJ214:DK214"/>
    <mergeCell ref="DL214:DM214"/>
    <mergeCell ref="DN214:DO214"/>
    <mergeCell ref="DP214:DQ214"/>
    <mergeCell ref="DR214:DS214"/>
    <mergeCell ref="DD215:DE215"/>
    <mergeCell ref="DF215:DG215"/>
    <mergeCell ref="DH215:DI215"/>
    <mergeCell ref="DJ215:DK215"/>
    <mergeCell ref="DL215:DM215"/>
    <mergeCell ref="DN215:DO215"/>
    <mergeCell ref="DP215:DQ215"/>
    <mergeCell ref="DR215:DS215"/>
    <mergeCell ref="DD216:DE216"/>
    <mergeCell ref="DF216:DG216"/>
    <mergeCell ref="DH216:DI216"/>
    <mergeCell ref="DJ216:DK216"/>
    <mergeCell ref="DL216:DM216"/>
    <mergeCell ref="DN216:DO216"/>
    <mergeCell ref="DP216:DQ216"/>
    <mergeCell ref="DR216:DS216"/>
    <mergeCell ref="DD217:DE217"/>
    <mergeCell ref="DF217:DG217"/>
    <mergeCell ref="DH217:DI217"/>
    <mergeCell ref="DJ217:DK217"/>
    <mergeCell ref="DL217:DM217"/>
    <mergeCell ref="DN217:DO217"/>
    <mergeCell ref="DP217:DQ217"/>
    <mergeCell ref="DR217:DS217"/>
    <mergeCell ref="DD218:DE218"/>
    <mergeCell ref="DF218:DG218"/>
    <mergeCell ref="DH218:DI218"/>
    <mergeCell ref="DJ218:DK218"/>
    <mergeCell ref="DL218:DM218"/>
    <mergeCell ref="DN218:DO218"/>
    <mergeCell ref="DP218:DQ218"/>
    <mergeCell ref="DR218:DS218"/>
    <mergeCell ref="DD219:DE219"/>
    <mergeCell ref="DF219:DG219"/>
    <mergeCell ref="DH219:DI219"/>
    <mergeCell ref="DJ219:DK219"/>
    <mergeCell ref="DL219:DM219"/>
    <mergeCell ref="DN219:DO219"/>
    <mergeCell ref="DP219:DQ219"/>
    <mergeCell ref="DR219:DS219"/>
    <mergeCell ref="DD220:DE220"/>
    <mergeCell ref="DF220:DG220"/>
    <mergeCell ref="DH220:DI220"/>
    <mergeCell ref="DJ220:DK220"/>
    <mergeCell ref="DL220:DM220"/>
    <mergeCell ref="DN220:DO220"/>
    <mergeCell ref="DP220:DQ220"/>
    <mergeCell ref="DR220:DS220"/>
    <mergeCell ref="DD222:DE222"/>
    <mergeCell ref="DF222:DG222"/>
    <mergeCell ref="DH222:DI222"/>
    <mergeCell ref="DJ222:DK222"/>
    <mergeCell ref="DL222:DM222"/>
    <mergeCell ref="DN222:DO222"/>
    <mergeCell ref="DP222:DQ222"/>
    <mergeCell ref="DR222:DS222"/>
    <mergeCell ref="DD223:DE223"/>
    <mergeCell ref="DF223:DG223"/>
    <mergeCell ref="DH223:DI223"/>
    <mergeCell ref="DJ223:DK223"/>
    <mergeCell ref="DL223:DM223"/>
    <mergeCell ref="DN223:DO223"/>
    <mergeCell ref="DP223:DQ223"/>
    <mergeCell ref="DR223:DS223"/>
    <mergeCell ref="DD224:DE224"/>
    <mergeCell ref="DF224:DG224"/>
    <mergeCell ref="DH224:DI224"/>
    <mergeCell ref="DJ224:DK224"/>
    <mergeCell ref="DL224:DM224"/>
    <mergeCell ref="DN224:DO224"/>
    <mergeCell ref="DP224:DQ224"/>
    <mergeCell ref="DR224:DS224"/>
    <mergeCell ref="DD225:DE225"/>
    <mergeCell ref="DF225:DG225"/>
    <mergeCell ref="DH225:DI225"/>
    <mergeCell ref="DJ225:DK225"/>
    <mergeCell ref="DL225:DM225"/>
    <mergeCell ref="DN225:DO225"/>
    <mergeCell ref="DP225:DQ225"/>
    <mergeCell ref="DR225:DS225"/>
    <mergeCell ref="DD226:DE226"/>
    <mergeCell ref="DF226:DG226"/>
    <mergeCell ref="DH226:DI226"/>
    <mergeCell ref="DJ226:DK226"/>
    <mergeCell ref="DL226:DM226"/>
    <mergeCell ref="DN226:DO226"/>
    <mergeCell ref="DP226:DQ226"/>
    <mergeCell ref="DR226:DS226"/>
    <mergeCell ref="DD227:DE227"/>
    <mergeCell ref="DF227:DG227"/>
    <mergeCell ref="DH227:DI227"/>
    <mergeCell ref="DJ227:DK227"/>
    <mergeCell ref="DL227:DM227"/>
    <mergeCell ref="DN227:DO227"/>
    <mergeCell ref="DP227:DQ227"/>
    <mergeCell ref="DR227:DS227"/>
    <mergeCell ref="DD228:DE228"/>
    <mergeCell ref="DF228:DG228"/>
    <mergeCell ref="DH228:DI228"/>
    <mergeCell ref="DJ228:DK228"/>
    <mergeCell ref="DL228:DM228"/>
    <mergeCell ref="DN228:DO228"/>
    <mergeCell ref="DP228:DQ228"/>
    <mergeCell ref="DR228:DS228"/>
    <mergeCell ref="DD229:DE229"/>
    <mergeCell ref="DF229:DG229"/>
    <mergeCell ref="DH229:DI229"/>
    <mergeCell ref="DJ229:DK229"/>
    <mergeCell ref="DL229:DM229"/>
    <mergeCell ref="DN229:DO229"/>
    <mergeCell ref="DP229:DQ229"/>
    <mergeCell ref="DR229:DS229"/>
    <mergeCell ref="DD232:DE232"/>
    <mergeCell ref="DF232:DG232"/>
    <mergeCell ref="DH232:DI232"/>
    <mergeCell ref="DJ232:DK232"/>
    <mergeCell ref="DL232:DM232"/>
    <mergeCell ref="DN232:DO232"/>
    <mergeCell ref="DP232:DQ232"/>
    <mergeCell ref="DR232:DS232"/>
    <mergeCell ref="DD233:DE233"/>
    <mergeCell ref="DF233:DG233"/>
    <mergeCell ref="DH233:DI233"/>
    <mergeCell ref="DJ233:DK233"/>
    <mergeCell ref="DL233:DM233"/>
    <mergeCell ref="DN233:DO233"/>
    <mergeCell ref="DP233:DQ233"/>
    <mergeCell ref="DR233:DS233"/>
    <mergeCell ref="DD234:DE234"/>
    <mergeCell ref="DF234:DG234"/>
    <mergeCell ref="DH234:DI234"/>
    <mergeCell ref="DJ234:DK234"/>
    <mergeCell ref="DL234:DM234"/>
    <mergeCell ref="DN234:DO234"/>
    <mergeCell ref="DP234:DQ234"/>
    <mergeCell ref="DR234:DS234"/>
    <mergeCell ref="DD235:DE235"/>
    <mergeCell ref="DF235:DG235"/>
    <mergeCell ref="DH235:DI235"/>
    <mergeCell ref="DJ235:DK235"/>
    <mergeCell ref="DL235:DM235"/>
    <mergeCell ref="DN235:DO235"/>
    <mergeCell ref="DP235:DQ235"/>
    <mergeCell ref="DR235:DS235"/>
    <mergeCell ref="DD236:DE236"/>
    <mergeCell ref="DF236:DG236"/>
    <mergeCell ref="DH236:DI236"/>
    <mergeCell ref="DJ236:DK236"/>
    <mergeCell ref="DL236:DM236"/>
    <mergeCell ref="DN236:DO236"/>
    <mergeCell ref="DP236:DQ236"/>
    <mergeCell ref="DR236:DS236"/>
    <mergeCell ref="DD237:DE237"/>
    <mergeCell ref="DF237:DG237"/>
    <mergeCell ref="DH237:DI237"/>
    <mergeCell ref="DJ237:DK237"/>
    <mergeCell ref="DL237:DM237"/>
    <mergeCell ref="DN237:DO237"/>
    <mergeCell ref="DP237:DQ237"/>
    <mergeCell ref="DR237:DS237"/>
    <mergeCell ref="DD238:DE238"/>
    <mergeCell ref="DF238:DG238"/>
    <mergeCell ref="DH238:DI238"/>
    <mergeCell ref="DJ238:DK238"/>
    <mergeCell ref="DL238:DM238"/>
    <mergeCell ref="DN238:DO238"/>
    <mergeCell ref="DP238:DQ238"/>
    <mergeCell ref="DR238:DS238"/>
    <mergeCell ref="DD239:DE239"/>
    <mergeCell ref="DF239:DG239"/>
    <mergeCell ref="DH239:DI239"/>
    <mergeCell ref="DJ239:DK239"/>
    <mergeCell ref="DL239:DM239"/>
    <mergeCell ref="DN239:DO239"/>
    <mergeCell ref="DP239:DQ239"/>
    <mergeCell ref="DR239:DS239"/>
    <mergeCell ref="DD241:DE241"/>
    <mergeCell ref="DF241:DG241"/>
    <mergeCell ref="DH241:DI241"/>
    <mergeCell ref="DJ241:DK241"/>
    <mergeCell ref="DL241:DM241"/>
    <mergeCell ref="DN241:DO241"/>
    <mergeCell ref="DP241:DQ241"/>
    <mergeCell ref="DR241:DS241"/>
    <mergeCell ref="DD242:DE242"/>
    <mergeCell ref="DF242:DG242"/>
    <mergeCell ref="DH242:DI242"/>
    <mergeCell ref="DJ242:DK242"/>
    <mergeCell ref="DL242:DM242"/>
    <mergeCell ref="DN242:DO242"/>
    <mergeCell ref="DP242:DQ242"/>
    <mergeCell ref="DR242:DS242"/>
    <mergeCell ref="DD243:DE243"/>
    <mergeCell ref="DF243:DG243"/>
    <mergeCell ref="DH243:DI243"/>
    <mergeCell ref="DJ243:DK243"/>
    <mergeCell ref="DL243:DM243"/>
    <mergeCell ref="DN243:DO243"/>
    <mergeCell ref="DP243:DQ243"/>
    <mergeCell ref="DR243:DS243"/>
    <mergeCell ref="DD244:DE244"/>
    <mergeCell ref="DF244:DG244"/>
    <mergeCell ref="DH244:DI244"/>
    <mergeCell ref="DJ244:DK244"/>
    <mergeCell ref="DL244:DM244"/>
    <mergeCell ref="DN244:DO244"/>
    <mergeCell ref="DP244:DQ244"/>
    <mergeCell ref="DR244:DS244"/>
    <mergeCell ref="DD245:DE245"/>
    <mergeCell ref="DF245:DG245"/>
    <mergeCell ref="DH245:DI245"/>
    <mergeCell ref="DJ245:DK245"/>
    <mergeCell ref="DL245:DM245"/>
    <mergeCell ref="DN245:DO245"/>
    <mergeCell ref="DP245:DQ245"/>
    <mergeCell ref="DR245:DS245"/>
    <mergeCell ref="DD246:DE246"/>
    <mergeCell ref="DF246:DG246"/>
    <mergeCell ref="DH246:DI246"/>
    <mergeCell ref="DJ246:DK246"/>
    <mergeCell ref="DL246:DM246"/>
    <mergeCell ref="DN246:DO246"/>
    <mergeCell ref="DP246:DQ246"/>
    <mergeCell ref="DR246:DS246"/>
    <mergeCell ref="DD247:DE247"/>
    <mergeCell ref="DF247:DG247"/>
    <mergeCell ref="DH247:DI247"/>
    <mergeCell ref="DJ247:DK247"/>
    <mergeCell ref="DL247:DM247"/>
    <mergeCell ref="DN247:DO247"/>
    <mergeCell ref="DP247:DQ247"/>
    <mergeCell ref="DR247:DS247"/>
    <mergeCell ref="DD248:DE248"/>
    <mergeCell ref="DF248:DG248"/>
    <mergeCell ref="DH248:DI248"/>
    <mergeCell ref="DJ248:DK248"/>
    <mergeCell ref="DL248:DM248"/>
    <mergeCell ref="DN248:DO248"/>
    <mergeCell ref="DP248:DQ248"/>
    <mergeCell ref="DR248:DS248"/>
    <mergeCell ref="DD250:DE250"/>
    <mergeCell ref="DF250:DG250"/>
    <mergeCell ref="DH250:DI250"/>
    <mergeCell ref="DJ250:DK250"/>
    <mergeCell ref="DL250:DM250"/>
    <mergeCell ref="DN250:DO250"/>
    <mergeCell ref="DP250:DQ250"/>
    <mergeCell ref="DR250:DS250"/>
    <mergeCell ref="DD251:DE251"/>
    <mergeCell ref="DF251:DG251"/>
    <mergeCell ref="DH251:DI251"/>
    <mergeCell ref="DJ251:DK251"/>
    <mergeCell ref="DL251:DM251"/>
    <mergeCell ref="DN251:DO251"/>
    <mergeCell ref="DP251:DQ251"/>
    <mergeCell ref="DR251:DS251"/>
    <mergeCell ref="DD252:DE252"/>
    <mergeCell ref="DF252:DG252"/>
    <mergeCell ref="DH252:DI252"/>
    <mergeCell ref="DJ252:DK252"/>
    <mergeCell ref="DL252:DM252"/>
    <mergeCell ref="DN252:DO252"/>
    <mergeCell ref="DP252:DQ252"/>
    <mergeCell ref="DR252:DS252"/>
    <mergeCell ref="DD253:DE253"/>
    <mergeCell ref="DF253:DG253"/>
    <mergeCell ref="DH253:DI253"/>
    <mergeCell ref="DJ253:DK253"/>
    <mergeCell ref="DL253:DM253"/>
    <mergeCell ref="DN253:DO253"/>
    <mergeCell ref="DP253:DQ253"/>
    <mergeCell ref="DR253:DS253"/>
    <mergeCell ref="DD254:DE254"/>
    <mergeCell ref="DF254:DG254"/>
    <mergeCell ref="DH254:DI254"/>
    <mergeCell ref="DJ254:DK254"/>
    <mergeCell ref="DL254:DM254"/>
    <mergeCell ref="DN254:DO254"/>
    <mergeCell ref="DP254:DQ254"/>
    <mergeCell ref="DR254:DS254"/>
    <mergeCell ref="DD255:DE255"/>
    <mergeCell ref="DF255:DG255"/>
    <mergeCell ref="DH255:DI255"/>
    <mergeCell ref="DJ255:DK255"/>
    <mergeCell ref="DL255:DM255"/>
    <mergeCell ref="DN255:DO255"/>
    <mergeCell ref="DP255:DQ255"/>
    <mergeCell ref="DR255:DS255"/>
    <mergeCell ref="DD256:DE256"/>
    <mergeCell ref="DF256:DG256"/>
    <mergeCell ref="DH256:DI256"/>
    <mergeCell ref="DJ256:DK256"/>
    <mergeCell ref="DL256:DM256"/>
    <mergeCell ref="DN256:DO256"/>
    <mergeCell ref="DP256:DQ256"/>
    <mergeCell ref="DR256:DS256"/>
    <mergeCell ref="DD257:DE257"/>
    <mergeCell ref="DF257:DG257"/>
    <mergeCell ref="DH257:DI257"/>
    <mergeCell ref="DJ257:DK257"/>
    <mergeCell ref="DL257:DM257"/>
    <mergeCell ref="DN257:DO257"/>
    <mergeCell ref="DP257:DQ257"/>
    <mergeCell ref="DR257:DS257"/>
    <mergeCell ref="DD260:DE260"/>
    <mergeCell ref="DF260:DG260"/>
    <mergeCell ref="DH260:DI260"/>
    <mergeCell ref="DJ260:DK260"/>
    <mergeCell ref="DL260:DM260"/>
    <mergeCell ref="DN260:DO260"/>
    <mergeCell ref="DP260:DQ260"/>
    <mergeCell ref="DR260:DS260"/>
    <mergeCell ref="DD261:DE261"/>
    <mergeCell ref="DF261:DG261"/>
    <mergeCell ref="DH261:DI261"/>
    <mergeCell ref="DJ261:DK261"/>
    <mergeCell ref="DL261:DM261"/>
    <mergeCell ref="DN261:DO261"/>
    <mergeCell ref="DP261:DQ261"/>
    <mergeCell ref="DR261:DS261"/>
    <mergeCell ref="DD262:DE262"/>
    <mergeCell ref="DF262:DG262"/>
    <mergeCell ref="DH262:DI262"/>
    <mergeCell ref="DJ262:DK262"/>
    <mergeCell ref="DL262:DM262"/>
    <mergeCell ref="DN262:DO262"/>
    <mergeCell ref="DP262:DQ262"/>
    <mergeCell ref="DR262:DS262"/>
    <mergeCell ref="DD263:DE263"/>
    <mergeCell ref="DF263:DG263"/>
    <mergeCell ref="DH263:DI263"/>
    <mergeCell ref="DJ263:DK263"/>
    <mergeCell ref="DL263:DM263"/>
    <mergeCell ref="DN263:DO263"/>
    <mergeCell ref="DP263:DQ263"/>
    <mergeCell ref="DR263:DS263"/>
    <mergeCell ref="DD264:DE264"/>
    <mergeCell ref="DF264:DG264"/>
    <mergeCell ref="DH264:DI264"/>
    <mergeCell ref="DJ264:DK264"/>
    <mergeCell ref="DL264:DM264"/>
    <mergeCell ref="DN264:DO264"/>
    <mergeCell ref="DP264:DQ264"/>
    <mergeCell ref="DR264:DS264"/>
    <mergeCell ref="DD265:DE265"/>
    <mergeCell ref="DF265:DG265"/>
    <mergeCell ref="DH265:DI265"/>
    <mergeCell ref="DJ265:DK265"/>
    <mergeCell ref="DL265:DM265"/>
    <mergeCell ref="DN265:DO265"/>
    <mergeCell ref="DP265:DQ265"/>
    <mergeCell ref="DR265:DS265"/>
    <mergeCell ref="DD266:DE266"/>
    <mergeCell ref="DF266:DG266"/>
    <mergeCell ref="DH266:DI266"/>
    <mergeCell ref="DJ266:DK266"/>
    <mergeCell ref="DL266:DM266"/>
    <mergeCell ref="DN266:DO266"/>
    <mergeCell ref="DP266:DQ266"/>
    <mergeCell ref="DR266:DS266"/>
    <mergeCell ref="DD267:DE267"/>
    <mergeCell ref="DF267:DG267"/>
    <mergeCell ref="DH267:DI267"/>
    <mergeCell ref="DJ267:DK267"/>
    <mergeCell ref="DL267:DM267"/>
    <mergeCell ref="DN267:DO267"/>
    <mergeCell ref="DP267:DQ267"/>
    <mergeCell ref="DR267:DS267"/>
    <mergeCell ref="DD269:DE269"/>
    <mergeCell ref="DF269:DG269"/>
    <mergeCell ref="DH269:DI269"/>
    <mergeCell ref="DJ269:DK269"/>
    <mergeCell ref="DL269:DM269"/>
    <mergeCell ref="DN269:DO269"/>
    <mergeCell ref="DP269:DQ269"/>
    <mergeCell ref="DR269:DS269"/>
    <mergeCell ref="DD270:DE270"/>
    <mergeCell ref="DF270:DG270"/>
    <mergeCell ref="DH270:DI270"/>
    <mergeCell ref="DJ270:DK270"/>
    <mergeCell ref="DL270:DM270"/>
    <mergeCell ref="DN270:DO270"/>
    <mergeCell ref="DP270:DQ270"/>
    <mergeCell ref="DR270:DS270"/>
    <mergeCell ref="DD271:DE271"/>
    <mergeCell ref="DF271:DG271"/>
    <mergeCell ref="DH271:DI271"/>
    <mergeCell ref="DJ271:DK271"/>
    <mergeCell ref="DL271:DM271"/>
    <mergeCell ref="DN271:DO271"/>
    <mergeCell ref="DP271:DQ271"/>
    <mergeCell ref="DR271:DS271"/>
    <mergeCell ref="DD272:DE272"/>
    <mergeCell ref="DF272:DG272"/>
    <mergeCell ref="DH272:DI272"/>
    <mergeCell ref="DJ272:DK272"/>
    <mergeCell ref="DL272:DM272"/>
    <mergeCell ref="DN272:DO272"/>
    <mergeCell ref="DP272:DQ272"/>
    <mergeCell ref="DR272:DS272"/>
    <mergeCell ref="DD273:DE273"/>
    <mergeCell ref="DF273:DG273"/>
    <mergeCell ref="DH273:DI273"/>
    <mergeCell ref="DJ273:DK273"/>
    <mergeCell ref="DL273:DM273"/>
    <mergeCell ref="DN273:DO273"/>
    <mergeCell ref="DP273:DQ273"/>
    <mergeCell ref="DR273:DS273"/>
    <mergeCell ref="DD274:DE274"/>
    <mergeCell ref="DF274:DG274"/>
    <mergeCell ref="DH274:DI274"/>
    <mergeCell ref="DJ274:DK274"/>
    <mergeCell ref="DL274:DM274"/>
    <mergeCell ref="DN274:DO274"/>
    <mergeCell ref="DP274:DQ274"/>
    <mergeCell ref="DR274:DS274"/>
    <mergeCell ref="DD275:DE275"/>
    <mergeCell ref="DF275:DG275"/>
    <mergeCell ref="DH275:DI275"/>
    <mergeCell ref="DJ275:DK275"/>
    <mergeCell ref="DL275:DM275"/>
    <mergeCell ref="DN275:DO275"/>
    <mergeCell ref="DP275:DQ275"/>
    <mergeCell ref="DR275:DS275"/>
    <mergeCell ref="DD276:DE276"/>
    <mergeCell ref="DF276:DG276"/>
    <mergeCell ref="DH276:DI276"/>
    <mergeCell ref="DJ276:DK276"/>
    <mergeCell ref="DL276:DM276"/>
    <mergeCell ref="DN276:DO276"/>
    <mergeCell ref="DP276:DQ276"/>
    <mergeCell ref="DR276:DS276"/>
    <mergeCell ref="DD278:DE278"/>
    <mergeCell ref="DF278:DG278"/>
    <mergeCell ref="DH278:DI278"/>
    <mergeCell ref="DJ278:DK278"/>
    <mergeCell ref="DL278:DM278"/>
    <mergeCell ref="DN278:DO278"/>
    <mergeCell ref="DP278:DQ278"/>
    <mergeCell ref="DR278:DS278"/>
    <mergeCell ref="DD279:DE279"/>
    <mergeCell ref="DF279:DG279"/>
    <mergeCell ref="DH279:DI279"/>
    <mergeCell ref="DJ279:DK279"/>
    <mergeCell ref="DL279:DM279"/>
    <mergeCell ref="DN279:DO279"/>
    <mergeCell ref="DP279:DQ279"/>
    <mergeCell ref="DR279:DS279"/>
    <mergeCell ref="DD280:DE280"/>
    <mergeCell ref="DF280:DG280"/>
    <mergeCell ref="DH280:DI280"/>
    <mergeCell ref="DJ280:DK280"/>
    <mergeCell ref="DL280:DM280"/>
    <mergeCell ref="DN280:DO280"/>
    <mergeCell ref="DP280:DQ280"/>
    <mergeCell ref="DR280:DS280"/>
    <mergeCell ref="DD281:DE281"/>
    <mergeCell ref="DF281:DG281"/>
    <mergeCell ref="DH281:DI281"/>
    <mergeCell ref="DJ281:DK281"/>
    <mergeCell ref="DL281:DM281"/>
    <mergeCell ref="DN281:DO281"/>
    <mergeCell ref="DP281:DQ281"/>
    <mergeCell ref="DR281:DS281"/>
    <mergeCell ref="DD282:DE282"/>
    <mergeCell ref="DF282:DG282"/>
    <mergeCell ref="DH282:DI282"/>
    <mergeCell ref="DJ282:DK282"/>
    <mergeCell ref="DL282:DM282"/>
    <mergeCell ref="DN282:DO282"/>
    <mergeCell ref="DP282:DQ282"/>
    <mergeCell ref="DR282:DS282"/>
    <mergeCell ref="DD283:DE283"/>
    <mergeCell ref="DF283:DG283"/>
    <mergeCell ref="DH283:DI283"/>
    <mergeCell ref="DJ283:DK283"/>
    <mergeCell ref="DL283:DM283"/>
    <mergeCell ref="DN283:DO283"/>
    <mergeCell ref="DP283:DQ283"/>
    <mergeCell ref="DR283:DS283"/>
    <mergeCell ref="DD284:DE284"/>
    <mergeCell ref="DF284:DG284"/>
    <mergeCell ref="DH284:DI284"/>
    <mergeCell ref="DJ284:DK284"/>
    <mergeCell ref="DL284:DM284"/>
    <mergeCell ref="DN284:DO284"/>
    <mergeCell ref="DP284:DQ284"/>
    <mergeCell ref="DR284:DS284"/>
    <mergeCell ref="DD285:DE285"/>
    <mergeCell ref="DF285:DG285"/>
    <mergeCell ref="DH285:DI285"/>
    <mergeCell ref="DJ285:DK285"/>
    <mergeCell ref="DL285:DM285"/>
    <mergeCell ref="DN285:DO285"/>
    <mergeCell ref="DP285:DQ285"/>
    <mergeCell ref="DR285:DS285"/>
    <mergeCell ref="DD287:DE287"/>
    <mergeCell ref="DF287:DG287"/>
    <mergeCell ref="DH287:DI287"/>
    <mergeCell ref="DJ287:DK287"/>
    <mergeCell ref="DL287:DM287"/>
    <mergeCell ref="DN287:DO287"/>
    <mergeCell ref="DP287:DQ287"/>
    <mergeCell ref="DR287:DS287"/>
    <mergeCell ref="DD288:DE288"/>
    <mergeCell ref="DF288:DG288"/>
    <mergeCell ref="DH288:DI288"/>
    <mergeCell ref="DJ288:DK288"/>
    <mergeCell ref="DL288:DM288"/>
    <mergeCell ref="DN288:DO288"/>
    <mergeCell ref="DP288:DQ288"/>
    <mergeCell ref="DR288:DS288"/>
    <mergeCell ref="DD289:DE289"/>
    <mergeCell ref="DF289:DG289"/>
    <mergeCell ref="DH289:DI289"/>
    <mergeCell ref="DJ289:DK289"/>
    <mergeCell ref="DL289:DM289"/>
    <mergeCell ref="DN289:DO289"/>
    <mergeCell ref="DP289:DQ289"/>
    <mergeCell ref="DR289:DS289"/>
    <mergeCell ref="DD290:DE290"/>
    <mergeCell ref="DF290:DG290"/>
    <mergeCell ref="DH290:DI290"/>
    <mergeCell ref="DJ290:DK290"/>
    <mergeCell ref="DL290:DM290"/>
    <mergeCell ref="DN290:DO290"/>
    <mergeCell ref="DP290:DQ290"/>
    <mergeCell ref="DR290:DS290"/>
    <mergeCell ref="DD291:DE291"/>
    <mergeCell ref="DF291:DG291"/>
    <mergeCell ref="DH291:DI291"/>
    <mergeCell ref="DJ291:DK291"/>
    <mergeCell ref="DL291:DM291"/>
    <mergeCell ref="DN291:DO291"/>
    <mergeCell ref="DP291:DQ291"/>
    <mergeCell ref="DR291:DS291"/>
    <mergeCell ref="DD292:DE292"/>
    <mergeCell ref="DF292:DG292"/>
    <mergeCell ref="DH292:DI292"/>
    <mergeCell ref="DJ292:DK292"/>
    <mergeCell ref="DL292:DM292"/>
    <mergeCell ref="DN292:DO292"/>
    <mergeCell ref="DP292:DQ292"/>
    <mergeCell ref="DR292:DS292"/>
    <mergeCell ref="DD293:DE293"/>
    <mergeCell ref="DF293:DG293"/>
    <mergeCell ref="DH293:DI293"/>
    <mergeCell ref="DJ293:DK293"/>
    <mergeCell ref="DL293:DM293"/>
    <mergeCell ref="DN293:DO293"/>
    <mergeCell ref="DP293:DQ293"/>
    <mergeCell ref="DR293:DS293"/>
    <mergeCell ref="DD294:DE294"/>
    <mergeCell ref="DF294:DG294"/>
    <mergeCell ref="DH294:DI294"/>
    <mergeCell ref="DJ294:DK294"/>
    <mergeCell ref="DL294:DM294"/>
    <mergeCell ref="DN294:DO294"/>
    <mergeCell ref="DP294:DQ294"/>
    <mergeCell ref="DR294:DS294"/>
    <mergeCell ref="DD296:DE296"/>
    <mergeCell ref="DF296:DG296"/>
    <mergeCell ref="DH296:DI296"/>
    <mergeCell ref="DJ296:DK296"/>
    <mergeCell ref="DL296:DM296"/>
    <mergeCell ref="DN296:DO296"/>
    <mergeCell ref="DP296:DQ296"/>
    <mergeCell ref="DR296:DS296"/>
    <mergeCell ref="DD297:DE297"/>
    <mergeCell ref="DF297:DG297"/>
    <mergeCell ref="DH297:DI297"/>
    <mergeCell ref="DJ297:DK297"/>
    <mergeCell ref="DL297:DM297"/>
    <mergeCell ref="DN297:DO297"/>
    <mergeCell ref="DP297:DQ297"/>
    <mergeCell ref="DR297:DS297"/>
    <mergeCell ref="DD298:DE298"/>
    <mergeCell ref="DF298:DG298"/>
    <mergeCell ref="DH298:DI298"/>
    <mergeCell ref="DJ298:DK298"/>
    <mergeCell ref="DL298:DM298"/>
    <mergeCell ref="DN298:DO298"/>
    <mergeCell ref="DP298:DQ298"/>
    <mergeCell ref="DR298:DS298"/>
    <mergeCell ref="DD299:DE299"/>
    <mergeCell ref="DF299:DG299"/>
    <mergeCell ref="DH299:DI299"/>
    <mergeCell ref="DJ299:DK299"/>
    <mergeCell ref="DL299:DM299"/>
    <mergeCell ref="DN299:DO299"/>
    <mergeCell ref="DP299:DQ299"/>
    <mergeCell ref="DR299:DS299"/>
    <mergeCell ref="DD300:DE300"/>
    <mergeCell ref="DF300:DG300"/>
    <mergeCell ref="DH300:DI300"/>
    <mergeCell ref="DJ300:DK300"/>
    <mergeCell ref="DL300:DM300"/>
    <mergeCell ref="DN300:DO300"/>
    <mergeCell ref="DP300:DQ300"/>
    <mergeCell ref="DR300:DS300"/>
    <mergeCell ref="DD301:DE301"/>
    <mergeCell ref="DF301:DG301"/>
    <mergeCell ref="DH301:DI301"/>
    <mergeCell ref="DJ301:DK301"/>
    <mergeCell ref="DL301:DM301"/>
    <mergeCell ref="DN301:DO301"/>
    <mergeCell ref="DP301:DQ301"/>
    <mergeCell ref="DR301:DS301"/>
    <mergeCell ref="DD302:DE302"/>
    <mergeCell ref="DF302:DG302"/>
    <mergeCell ref="DH302:DI302"/>
    <mergeCell ref="DJ302:DK302"/>
    <mergeCell ref="DL302:DM302"/>
    <mergeCell ref="DN302:DO302"/>
    <mergeCell ref="DP302:DQ302"/>
    <mergeCell ref="DR302:DS302"/>
    <mergeCell ref="DD303:DE303"/>
    <mergeCell ref="DF303:DG303"/>
    <mergeCell ref="DH303:DI303"/>
    <mergeCell ref="DJ303:DK303"/>
    <mergeCell ref="DL303:DM303"/>
    <mergeCell ref="DN303:DO303"/>
    <mergeCell ref="DP303:DQ303"/>
    <mergeCell ref="DR303:DS303"/>
    <mergeCell ref="DD305:DE305"/>
    <mergeCell ref="DF305:DG305"/>
    <mergeCell ref="DH305:DI305"/>
    <mergeCell ref="DJ305:DK305"/>
    <mergeCell ref="DL305:DM305"/>
    <mergeCell ref="DN305:DO305"/>
    <mergeCell ref="DP305:DQ305"/>
    <mergeCell ref="DR305:DS305"/>
    <mergeCell ref="DD306:DE306"/>
    <mergeCell ref="DF306:DG306"/>
    <mergeCell ref="DH306:DI306"/>
    <mergeCell ref="DJ306:DK306"/>
    <mergeCell ref="DL306:DM306"/>
    <mergeCell ref="DN306:DO306"/>
    <mergeCell ref="DP306:DQ306"/>
    <mergeCell ref="DR306:DS306"/>
    <mergeCell ref="DD307:DE307"/>
    <mergeCell ref="DF307:DG307"/>
    <mergeCell ref="DH307:DI307"/>
    <mergeCell ref="DJ307:DK307"/>
    <mergeCell ref="DL307:DM307"/>
    <mergeCell ref="DN307:DO307"/>
    <mergeCell ref="DP307:DQ307"/>
    <mergeCell ref="DR307:DS307"/>
    <mergeCell ref="DD308:DE308"/>
    <mergeCell ref="DF308:DG308"/>
    <mergeCell ref="DH308:DI308"/>
    <mergeCell ref="DJ308:DK308"/>
    <mergeCell ref="DL308:DM308"/>
    <mergeCell ref="DN308:DO308"/>
    <mergeCell ref="DP308:DQ308"/>
    <mergeCell ref="DR308:DS308"/>
    <mergeCell ref="DD309:DE309"/>
    <mergeCell ref="DF309:DG309"/>
    <mergeCell ref="DH309:DI309"/>
    <mergeCell ref="DJ309:DK309"/>
    <mergeCell ref="DL309:DM309"/>
    <mergeCell ref="DN309:DO309"/>
    <mergeCell ref="DP309:DQ309"/>
    <mergeCell ref="DR309:DS309"/>
    <mergeCell ref="DD310:DE310"/>
    <mergeCell ref="DF310:DG310"/>
    <mergeCell ref="DH310:DI310"/>
    <mergeCell ref="DJ310:DK310"/>
    <mergeCell ref="DL310:DM310"/>
    <mergeCell ref="DN310:DO310"/>
    <mergeCell ref="DP310:DQ310"/>
    <mergeCell ref="DR310:DS310"/>
    <mergeCell ref="DD311:DE311"/>
    <mergeCell ref="DF311:DG311"/>
    <mergeCell ref="DH311:DI311"/>
    <mergeCell ref="DJ311:DK311"/>
    <mergeCell ref="DL311:DM311"/>
    <mergeCell ref="DN311:DO311"/>
    <mergeCell ref="DP311:DQ311"/>
    <mergeCell ref="DR311:DS311"/>
    <mergeCell ref="DD312:DE312"/>
    <mergeCell ref="DF312:DG312"/>
    <mergeCell ref="DH312:DI312"/>
    <mergeCell ref="DJ312:DK312"/>
    <mergeCell ref="DL312:DM312"/>
    <mergeCell ref="DN312:DO312"/>
    <mergeCell ref="DP312:DQ312"/>
    <mergeCell ref="DR312:DS312"/>
    <mergeCell ref="DD314:DE314"/>
    <mergeCell ref="DF314:DG314"/>
    <mergeCell ref="DH314:DI314"/>
    <mergeCell ref="DJ314:DK314"/>
    <mergeCell ref="DL314:DM314"/>
    <mergeCell ref="DN314:DO314"/>
    <mergeCell ref="DP314:DQ314"/>
    <mergeCell ref="DR314:DS314"/>
    <mergeCell ref="DD315:DE315"/>
    <mergeCell ref="DF315:DG315"/>
    <mergeCell ref="DH315:DI315"/>
    <mergeCell ref="DJ315:DK315"/>
    <mergeCell ref="DL315:DM315"/>
    <mergeCell ref="DN315:DO315"/>
    <mergeCell ref="DP315:DQ315"/>
    <mergeCell ref="DR315:DS315"/>
    <mergeCell ref="DD316:DE316"/>
    <mergeCell ref="DF316:DG316"/>
    <mergeCell ref="DH316:DI316"/>
    <mergeCell ref="DJ316:DK316"/>
    <mergeCell ref="DL316:DM316"/>
    <mergeCell ref="DN316:DO316"/>
    <mergeCell ref="DP316:DQ316"/>
    <mergeCell ref="DR316:DS316"/>
    <mergeCell ref="DD317:DE317"/>
    <mergeCell ref="DF317:DG317"/>
    <mergeCell ref="DH317:DI317"/>
    <mergeCell ref="DJ317:DK317"/>
    <mergeCell ref="DL317:DM317"/>
    <mergeCell ref="DN317:DO317"/>
    <mergeCell ref="DP317:DQ317"/>
    <mergeCell ref="DR317:DS317"/>
    <mergeCell ref="DD318:DE318"/>
    <mergeCell ref="DF318:DG318"/>
    <mergeCell ref="DH318:DI318"/>
    <mergeCell ref="DJ318:DK318"/>
    <mergeCell ref="DL318:DM318"/>
    <mergeCell ref="DN318:DO318"/>
    <mergeCell ref="DP318:DQ318"/>
    <mergeCell ref="DR318:DS318"/>
    <mergeCell ref="DD319:DE319"/>
    <mergeCell ref="DF319:DG319"/>
    <mergeCell ref="DH319:DI319"/>
    <mergeCell ref="DJ319:DK319"/>
    <mergeCell ref="DL319:DM319"/>
    <mergeCell ref="DN319:DO319"/>
    <mergeCell ref="DP319:DQ319"/>
    <mergeCell ref="DR319:DS319"/>
    <mergeCell ref="DD320:DE320"/>
    <mergeCell ref="DF320:DG320"/>
    <mergeCell ref="DH320:DI320"/>
    <mergeCell ref="DJ320:DK320"/>
    <mergeCell ref="DL320:DM320"/>
    <mergeCell ref="DN320:DO320"/>
    <mergeCell ref="DP320:DQ320"/>
    <mergeCell ref="DR320:DS320"/>
    <mergeCell ref="DD321:DE321"/>
    <mergeCell ref="DF321:DG321"/>
    <mergeCell ref="DH321:DI321"/>
    <mergeCell ref="DJ321:DK321"/>
    <mergeCell ref="DL321:DM321"/>
    <mergeCell ref="DN321:DO321"/>
    <mergeCell ref="DP321:DQ321"/>
    <mergeCell ref="DR321:DS321"/>
    <mergeCell ref="DD323:DE323"/>
    <mergeCell ref="DF323:DG323"/>
    <mergeCell ref="DH323:DI323"/>
    <mergeCell ref="DJ323:DK323"/>
    <mergeCell ref="DL323:DM323"/>
    <mergeCell ref="DN323:DO323"/>
    <mergeCell ref="DP323:DQ323"/>
    <mergeCell ref="DR323:DS323"/>
    <mergeCell ref="DD324:DE324"/>
    <mergeCell ref="DF324:DG324"/>
    <mergeCell ref="DH324:DI324"/>
    <mergeCell ref="DJ324:DK324"/>
    <mergeCell ref="DL324:DM324"/>
    <mergeCell ref="DN324:DO324"/>
    <mergeCell ref="DP324:DQ324"/>
    <mergeCell ref="DR324:DS324"/>
    <mergeCell ref="DD325:DE325"/>
    <mergeCell ref="DF325:DG325"/>
    <mergeCell ref="DH325:DI325"/>
    <mergeCell ref="DJ325:DK325"/>
    <mergeCell ref="DL325:DM325"/>
    <mergeCell ref="DN325:DO325"/>
    <mergeCell ref="DP325:DQ325"/>
    <mergeCell ref="DR325:DS325"/>
    <mergeCell ref="DD326:DE326"/>
    <mergeCell ref="DF326:DG326"/>
    <mergeCell ref="DH326:DI326"/>
    <mergeCell ref="DJ326:DK326"/>
    <mergeCell ref="DL326:DM326"/>
    <mergeCell ref="DN326:DO326"/>
    <mergeCell ref="DP326:DQ326"/>
    <mergeCell ref="DR326:DS326"/>
    <mergeCell ref="DD327:DE327"/>
    <mergeCell ref="DF327:DG327"/>
    <mergeCell ref="DH327:DI327"/>
    <mergeCell ref="DJ327:DK327"/>
    <mergeCell ref="DL327:DM327"/>
    <mergeCell ref="DN327:DO327"/>
    <mergeCell ref="DP327:DQ327"/>
    <mergeCell ref="DR327:DS327"/>
    <mergeCell ref="DD328:DE328"/>
    <mergeCell ref="DF328:DG328"/>
    <mergeCell ref="DH328:DI328"/>
    <mergeCell ref="DJ328:DK328"/>
    <mergeCell ref="DL328:DM328"/>
    <mergeCell ref="DN328:DO328"/>
    <mergeCell ref="DP328:DQ328"/>
    <mergeCell ref="DR328:DS328"/>
    <mergeCell ref="DD329:DE329"/>
    <mergeCell ref="DF329:DG329"/>
    <mergeCell ref="DH329:DI329"/>
    <mergeCell ref="DJ329:DK329"/>
    <mergeCell ref="DL329:DM329"/>
    <mergeCell ref="DN329:DO329"/>
    <mergeCell ref="DP329:DQ329"/>
    <mergeCell ref="DR329:DS329"/>
    <mergeCell ref="DD330:DE330"/>
    <mergeCell ref="DF330:DG330"/>
    <mergeCell ref="DH330:DI330"/>
    <mergeCell ref="DJ330:DK330"/>
    <mergeCell ref="DL330:DM330"/>
    <mergeCell ref="DN330:DO330"/>
    <mergeCell ref="DP330:DQ330"/>
    <mergeCell ref="DR330:DS330"/>
    <mergeCell ref="DD342:DE342"/>
    <mergeCell ref="DD343:DE343"/>
    <mergeCell ref="DV16:DW16"/>
    <mergeCell ref="DX16:DY16"/>
    <mergeCell ref="DZ16:EA16"/>
    <mergeCell ref="DV24:DW24"/>
    <mergeCell ref="DX24:DY24"/>
    <mergeCell ref="DZ24:EA24"/>
    <mergeCell ref="FP6:FQ6"/>
    <mergeCell ref="DT11:DU11"/>
    <mergeCell ref="DV11:DW11"/>
    <mergeCell ref="DX11:DY11"/>
    <mergeCell ref="DZ11:EA11"/>
    <mergeCell ref="ER12:ES12"/>
    <mergeCell ref="ET12:EU12"/>
    <mergeCell ref="EV12:EW12"/>
    <mergeCell ref="EX12:EY12"/>
    <mergeCell ref="EZ12:FA12"/>
    <mergeCell ref="EB16:EC16"/>
    <mergeCell ref="ED16:EE16"/>
    <mergeCell ref="EF16:EG16"/>
    <mergeCell ref="EH16:EI16"/>
    <mergeCell ref="EJ16:EK16"/>
    <mergeCell ref="EL16:EM16"/>
    <mergeCell ref="EN16:EO16"/>
    <mergeCell ref="EP16:EQ16"/>
    <mergeCell ref="ER16:ES16"/>
    <mergeCell ref="ET16:EU16"/>
    <mergeCell ref="EV16:EW16"/>
    <mergeCell ref="EX16:EY16"/>
    <mergeCell ref="EZ16:FA16"/>
    <mergeCell ref="FB16:FC16"/>
    <mergeCell ref="FD16:FE16"/>
    <mergeCell ref="FF16:FG16"/>
    <mergeCell ref="FH16:FI16"/>
    <mergeCell ref="FJ16:FK16"/>
    <mergeCell ref="FL16:FM16"/>
    <mergeCell ref="FN16:FO16"/>
    <mergeCell ref="FP16:FQ16"/>
    <mergeCell ref="EB24:EC24"/>
    <mergeCell ref="FR6:FS6"/>
    <mergeCell ref="FT6:FU6"/>
    <mergeCell ref="FV6:FW6"/>
    <mergeCell ref="FX6:FY6"/>
    <mergeCell ref="FZ6:GA6"/>
    <mergeCell ref="GB6:GC6"/>
    <mergeCell ref="GD6:GE6"/>
    <mergeCell ref="GF6:GG6"/>
    <mergeCell ref="GH6:GI6"/>
    <mergeCell ref="GJ6:GK6"/>
    <mergeCell ref="GL6:GM6"/>
    <mergeCell ref="GN6:GO6"/>
    <mergeCell ref="GP6:GQ6"/>
    <mergeCell ref="GR6:GS6"/>
    <mergeCell ref="GT6:GU6"/>
    <mergeCell ref="EB8:EI8"/>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EB11:EC11"/>
    <mergeCell ref="ED11:EE11"/>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P11:GQ11"/>
    <mergeCell ref="GR11:GS11"/>
    <mergeCell ref="GT11:GU11"/>
    <mergeCell ref="GH12:GI12"/>
    <mergeCell ref="GJ12:GK12"/>
    <mergeCell ref="GL12:GM12"/>
    <mergeCell ref="GN12:GO12"/>
    <mergeCell ref="GP12:GQ12"/>
    <mergeCell ref="GR12:GS12"/>
    <mergeCell ref="GT12:GU12"/>
    <mergeCell ref="DT13:DU13"/>
    <mergeCell ref="DV13:DW13"/>
    <mergeCell ref="DX13:DY13"/>
    <mergeCell ref="DZ13:EA13"/>
    <mergeCell ref="EB13:EC13"/>
    <mergeCell ref="ED13:EE13"/>
    <mergeCell ref="EF13:EG13"/>
    <mergeCell ref="EH13:EI13"/>
    <mergeCell ref="EJ13:EK13"/>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DT12:DU12"/>
    <mergeCell ref="DV12:DW12"/>
    <mergeCell ref="DX12:DY12"/>
    <mergeCell ref="DZ12:EA12"/>
    <mergeCell ref="EB12:EC12"/>
    <mergeCell ref="ED12:EE12"/>
    <mergeCell ref="EF12:EG12"/>
    <mergeCell ref="EH12:EI12"/>
    <mergeCell ref="EJ12:EK12"/>
    <mergeCell ref="EL12:EM12"/>
    <mergeCell ref="EN12:EO12"/>
    <mergeCell ref="EP12:EQ12"/>
    <mergeCell ref="GJ14:GK14"/>
    <mergeCell ref="GL14:GM14"/>
    <mergeCell ref="GN14:GO14"/>
    <mergeCell ref="GP14:GQ14"/>
    <mergeCell ref="GR14:GS14"/>
    <mergeCell ref="GT14:GU14"/>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DT14:DU14"/>
    <mergeCell ref="DV14:DW14"/>
    <mergeCell ref="DX14:DY14"/>
    <mergeCell ref="DZ14:EA14"/>
    <mergeCell ref="EB14:EC14"/>
    <mergeCell ref="ED14:EE14"/>
    <mergeCell ref="EF14:EG14"/>
    <mergeCell ref="EH14:EI14"/>
    <mergeCell ref="EJ14:EK14"/>
    <mergeCell ref="EL14:EM14"/>
    <mergeCell ref="EN14:EO14"/>
    <mergeCell ref="EP14:EQ14"/>
    <mergeCell ref="ER14:ES14"/>
    <mergeCell ref="ET14:EU14"/>
    <mergeCell ref="EV14:EW14"/>
    <mergeCell ref="EX14:EY14"/>
    <mergeCell ref="EZ14:FA14"/>
    <mergeCell ref="FB14:FC14"/>
    <mergeCell ref="GH14:GI14"/>
    <mergeCell ref="FD14:FE14"/>
    <mergeCell ref="FF14:FG14"/>
    <mergeCell ref="FH14:FI14"/>
    <mergeCell ref="FJ14:FK14"/>
    <mergeCell ref="FL14:FM14"/>
    <mergeCell ref="FN14:FO14"/>
    <mergeCell ref="FP14:FQ14"/>
    <mergeCell ref="FR14:FS14"/>
    <mergeCell ref="FT14:FU14"/>
    <mergeCell ref="FV14:FW14"/>
    <mergeCell ref="FX14:FY14"/>
    <mergeCell ref="FZ14:GA14"/>
    <mergeCell ref="GB14:GC14"/>
    <mergeCell ref="GD14:GE14"/>
    <mergeCell ref="GF14:GG14"/>
    <mergeCell ref="FB18:FC18"/>
    <mergeCell ref="FD18:FE18"/>
    <mergeCell ref="FF18:FG18"/>
    <mergeCell ref="FH18:FI18"/>
    <mergeCell ref="FJ18:FK18"/>
    <mergeCell ref="FL18:FM18"/>
    <mergeCell ref="FN18:FO18"/>
    <mergeCell ref="FP18:FQ18"/>
    <mergeCell ref="FR18:FS18"/>
    <mergeCell ref="FT18:FU18"/>
    <mergeCell ref="FV18:FW18"/>
    <mergeCell ref="FX18:FY18"/>
    <mergeCell ref="FZ18:GA18"/>
    <mergeCell ref="GB18:GC18"/>
    <mergeCell ref="GD18:GE18"/>
    <mergeCell ref="GF18:GG18"/>
    <mergeCell ref="GH16:GI16"/>
    <mergeCell ref="GH18:GI18"/>
    <mergeCell ref="GJ16:GK16"/>
    <mergeCell ref="GL16:GM16"/>
    <mergeCell ref="GN16:GO16"/>
    <mergeCell ref="GP16:GQ16"/>
    <mergeCell ref="GR16:GS16"/>
    <mergeCell ref="GT16:GU16"/>
    <mergeCell ref="DT17:DU17"/>
    <mergeCell ref="DV17:DW17"/>
    <mergeCell ref="DX17:DY17"/>
    <mergeCell ref="DZ17:EA17"/>
    <mergeCell ref="EB17:EC17"/>
    <mergeCell ref="ED17:EE17"/>
    <mergeCell ref="EF17:EG17"/>
    <mergeCell ref="EH17:EI17"/>
    <mergeCell ref="EJ17:EK17"/>
    <mergeCell ref="EL17:EM17"/>
    <mergeCell ref="EN17:EO17"/>
    <mergeCell ref="EP17:EQ17"/>
    <mergeCell ref="ER17:ES17"/>
    <mergeCell ref="ET17:EU17"/>
    <mergeCell ref="EV17:EW17"/>
    <mergeCell ref="EX17:EY17"/>
    <mergeCell ref="EZ17:FA17"/>
    <mergeCell ref="FB17:FC17"/>
    <mergeCell ref="FD17:FE17"/>
    <mergeCell ref="FF17:FG17"/>
    <mergeCell ref="FH17:FI17"/>
    <mergeCell ref="FJ17:FK17"/>
    <mergeCell ref="FL17:FM17"/>
    <mergeCell ref="FN17:FO17"/>
    <mergeCell ref="FP17:FQ17"/>
    <mergeCell ref="FR17:FS17"/>
    <mergeCell ref="FT17:FU17"/>
    <mergeCell ref="FV17:FW17"/>
    <mergeCell ref="FX17:FY17"/>
    <mergeCell ref="FZ17:GA17"/>
    <mergeCell ref="GB17:GC17"/>
    <mergeCell ref="GD17:GE17"/>
    <mergeCell ref="GF17:GG17"/>
    <mergeCell ref="GH17:GI17"/>
    <mergeCell ref="GJ17:GK17"/>
    <mergeCell ref="GL17:GM17"/>
    <mergeCell ref="GN17:GO17"/>
    <mergeCell ref="GP17:GQ17"/>
    <mergeCell ref="GR17:GS17"/>
    <mergeCell ref="GT17:GU17"/>
    <mergeCell ref="DT16:DU16"/>
    <mergeCell ref="FR16:FS16"/>
    <mergeCell ref="FT16:FU16"/>
    <mergeCell ref="FV16:FW16"/>
    <mergeCell ref="FX16:FY16"/>
    <mergeCell ref="FZ16:GA16"/>
    <mergeCell ref="GB16:GC16"/>
    <mergeCell ref="GD16:GE16"/>
    <mergeCell ref="GF16:GG16"/>
    <mergeCell ref="GJ18:GK18"/>
    <mergeCell ref="GL18:GM18"/>
    <mergeCell ref="GN18:GO18"/>
    <mergeCell ref="GP18:GQ18"/>
    <mergeCell ref="GR18:GS18"/>
    <mergeCell ref="GT18:GU18"/>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GJ21:GK21"/>
    <mergeCell ref="GL21:GM21"/>
    <mergeCell ref="GN21:GO21"/>
    <mergeCell ref="GP21:GQ21"/>
    <mergeCell ref="GR21:GS21"/>
    <mergeCell ref="GT21:GU21"/>
    <mergeCell ref="DT18:DU18"/>
    <mergeCell ref="DV18:DW18"/>
    <mergeCell ref="DX18:DY18"/>
    <mergeCell ref="DZ18:EA18"/>
    <mergeCell ref="EB18:EC18"/>
    <mergeCell ref="ED18:EE18"/>
    <mergeCell ref="EF18:EG18"/>
    <mergeCell ref="EH18:EI18"/>
    <mergeCell ref="EJ18:EK18"/>
    <mergeCell ref="EL18:EM18"/>
    <mergeCell ref="EN18:EO18"/>
    <mergeCell ref="EP18:EQ18"/>
    <mergeCell ref="ER18:ES18"/>
    <mergeCell ref="ET18:EU18"/>
    <mergeCell ref="EV18:EW18"/>
    <mergeCell ref="EX18:EY18"/>
    <mergeCell ref="EZ18:FA18"/>
    <mergeCell ref="GJ22:GK22"/>
    <mergeCell ref="GL22:GM22"/>
    <mergeCell ref="GN22:GO22"/>
    <mergeCell ref="GP22:GQ22"/>
    <mergeCell ref="GR22:GS22"/>
    <mergeCell ref="GT22:GU22"/>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FR24:FS24"/>
    <mergeCell ref="FT24:FU24"/>
    <mergeCell ref="FV24:FW24"/>
    <mergeCell ref="FX24:FY24"/>
    <mergeCell ref="FZ24:GA24"/>
    <mergeCell ref="GB24:GC24"/>
    <mergeCell ref="GD24:GE24"/>
    <mergeCell ref="GH22:GI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4:GI24"/>
    <mergeCell ref="GH26:GI26"/>
    <mergeCell ref="GJ24:GK24"/>
    <mergeCell ref="GL24:GM24"/>
    <mergeCell ref="GN24:GO24"/>
    <mergeCell ref="GP24:GQ24"/>
    <mergeCell ref="GR24:GS24"/>
    <mergeCell ref="GT24:GU24"/>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DT24:DU24"/>
    <mergeCell ref="GF24:GG24"/>
    <mergeCell ref="GJ26:GK26"/>
    <mergeCell ref="GL26:GM26"/>
    <mergeCell ref="GN26:GO26"/>
    <mergeCell ref="GP26:GQ26"/>
    <mergeCell ref="GR26:GS26"/>
    <mergeCell ref="GT26:GU26"/>
    <mergeCell ref="DT27:DU27"/>
    <mergeCell ref="DV27:DW27"/>
    <mergeCell ref="DX27:DY27"/>
    <mergeCell ref="DZ27:EA27"/>
    <mergeCell ref="EB27:EC27"/>
    <mergeCell ref="ED27:EE27"/>
    <mergeCell ref="EF27:EG27"/>
    <mergeCell ref="EH27:EI27"/>
    <mergeCell ref="EJ27:EK27"/>
    <mergeCell ref="EL27:EM27"/>
    <mergeCell ref="EN27:EO27"/>
    <mergeCell ref="EP27:EQ27"/>
    <mergeCell ref="ER27:ES27"/>
    <mergeCell ref="ET27:EU27"/>
    <mergeCell ref="EV27:EW27"/>
    <mergeCell ref="EX27:EY27"/>
    <mergeCell ref="EZ27:FA27"/>
    <mergeCell ref="FB27:FC27"/>
    <mergeCell ref="FD27:FE27"/>
    <mergeCell ref="FF27:FG27"/>
    <mergeCell ref="FH27:FI27"/>
    <mergeCell ref="FJ27:FK27"/>
    <mergeCell ref="FL27:FM27"/>
    <mergeCell ref="FN27:FO27"/>
    <mergeCell ref="FP27:FQ27"/>
    <mergeCell ref="FR27:FS27"/>
    <mergeCell ref="FT27:FU27"/>
    <mergeCell ref="FV27:FW27"/>
    <mergeCell ref="FX27:FY27"/>
    <mergeCell ref="FZ27:GA27"/>
    <mergeCell ref="GB27:GC27"/>
    <mergeCell ref="GD27:GE27"/>
    <mergeCell ref="GF27:GG27"/>
    <mergeCell ref="GH27:GI27"/>
    <mergeCell ref="GJ27:GK27"/>
    <mergeCell ref="GL27:GM27"/>
    <mergeCell ref="GN27:GO27"/>
    <mergeCell ref="GP27:GQ27"/>
    <mergeCell ref="GR27:GS27"/>
    <mergeCell ref="GT27:GU27"/>
    <mergeCell ref="DT26:DU26"/>
    <mergeCell ref="DV26:DW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EZ26:FA26"/>
    <mergeCell ref="GJ28:GK28"/>
    <mergeCell ref="GL28:GM28"/>
    <mergeCell ref="GN28:GO28"/>
    <mergeCell ref="GP28:GQ28"/>
    <mergeCell ref="GR28:GS28"/>
    <mergeCell ref="GT28:GU28"/>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DT28:DU28"/>
    <mergeCell ref="DV28:DW28"/>
    <mergeCell ref="DX28:DY28"/>
    <mergeCell ref="DZ28:EA28"/>
    <mergeCell ref="EB28:EC28"/>
    <mergeCell ref="ED28:EE28"/>
    <mergeCell ref="EF28:EG28"/>
    <mergeCell ref="EH28:EI28"/>
    <mergeCell ref="EJ28:EK28"/>
    <mergeCell ref="EL28:EM28"/>
    <mergeCell ref="EN28:EO28"/>
    <mergeCell ref="EP28:EQ28"/>
    <mergeCell ref="ER28:ES28"/>
    <mergeCell ref="ET28:EU28"/>
    <mergeCell ref="EV28:EW28"/>
    <mergeCell ref="EX28:EY28"/>
    <mergeCell ref="EZ28:FA28"/>
    <mergeCell ref="GH28:GI28"/>
    <mergeCell ref="FD28:FE28"/>
    <mergeCell ref="FF28:FG28"/>
    <mergeCell ref="FH28:FI28"/>
    <mergeCell ref="FJ28:FK28"/>
    <mergeCell ref="FL28:FM28"/>
    <mergeCell ref="FN28:FO28"/>
    <mergeCell ref="FP28:FQ28"/>
    <mergeCell ref="FR28:FS28"/>
    <mergeCell ref="FT28:FU28"/>
    <mergeCell ref="FV28:FW28"/>
    <mergeCell ref="FX28:FY28"/>
    <mergeCell ref="FZ28:GA28"/>
    <mergeCell ref="GB28:GC28"/>
    <mergeCell ref="GD28:GE28"/>
    <mergeCell ref="GF28:GG28"/>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2:GI32"/>
    <mergeCell ref="GH34:GI34"/>
    <mergeCell ref="FB28:FC28"/>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F32:GG32"/>
    <mergeCell ref="GJ32:GK32"/>
    <mergeCell ref="GL32:GM32"/>
    <mergeCell ref="GN32:GO32"/>
    <mergeCell ref="GP32:GQ32"/>
    <mergeCell ref="GR32:GS32"/>
    <mergeCell ref="GT32:GU32"/>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GT33:GU33"/>
    <mergeCell ref="DT32:DU32"/>
    <mergeCell ref="DV32:DW32"/>
    <mergeCell ref="DX32:DY32"/>
    <mergeCell ref="DZ32:EA32"/>
    <mergeCell ref="EB32:EC32"/>
    <mergeCell ref="ED32:EE32"/>
    <mergeCell ref="EF32:EG32"/>
    <mergeCell ref="EH32:EI32"/>
    <mergeCell ref="EJ32:EK32"/>
    <mergeCell ref="EL32:EM32"/>
    <mergeCell ref="EN32:EO32"/>
    <mergeCell ref="EP32:EQ32"/>
    <mergeCell ref="ER32:ES32"/>
    <mergeCell ref="ET32:EU32"/>
    <mergeCell ref="EV32:EW32"/>
    <mergeCell ref="EX32:EY32"/>
    <mergeCell ref="EZ32:FA32"/>
    <mergeCell ref="GJ34:GK34"/>
    <mergeCell ref="GL34:GM34"/>
    <mergeCell ref="GN34:GO34"/>
    <mergeCell ref="GP34:GQ34"/>
    <mergeCell ref="GR34:GS34"/>
    <mergeCell ref="GT34:GU34"/>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EZ34:FA34"/>
    <mergeCell ref="GJ36:GK36"/>
    <mergeCell ref="GL36:GM36"/>
    <mergeCell ref="GN36:GO36"/>
    <mergeCell ref="GP36:GQ36"/>
    <mergeCell ref="GR36:GS36"/>
    <mergeCell ref="GT36:GU36"/>
    <mergeCell ref="DT37:DU37"/>
    <mergeCell ref="DV37:DW37"/>
    <mergeCell ref="DX37:DY37"/>
    <mergeCell ref="DZ37:EA37"/>
    <mergeCell ref="EB37:EC37"/>
    <mergeCell ref="ED37:EE37"/>
    <mergeCell ref="EF37:EG37"/>
    <mergeCell ref="EH37:EI37"/>
    <mergeCell ref="EJ37:EK37"/>
    <mergeCell ref="EL37:EM37"/>
    <mergeCell ref="EN37:EO37"/>
    <mergeCell ref="EP37:EQ37"/>
    <mergeCell ref="ER37:ES37"/>
    <mergeCell ref="ET37:EU37"/>
    <mergeCell ref="EV37:EW37"/>
    <mergeCell ref="EX37:EY37"/>
    <mergeCell ref="EZ37:FA37"/>
    <mergeCell ref="FB37:FC37"/>
    <mergeCell ref="FD37:FE37"/>
    <mergeCell ref="FF37:FG37"/>
    <mergeCell ref="FH37:FI37"/>
    <mergeCell ref="FJ37:FK37"/>
    <mergeCell ref="FL37:FM37"/>
    <mergeCell ref="FN37:FO37"/>
    <mergeCell ref="FP37:FQ37"/>
    <mergeCell ref="FR37:FS37"/>
    <mergeCell ref="FT37:FU37"/>
    <mergeCell ref="FV37:FW37"/>
    <mergeCell ref="FX37:FY37"/>
    <mergeCell ref="FZ37:GA37"/>
    <mergeCell ref="GB37:GC37"/>
    <mergeCell ref="GD37:GE37"/>
    <mergeCell ref="GF37:GG37"/>
    <mergeCell ref="GH37:GI37"/>
    <mergeCell ref="GJ37:GK37"/>
    <mergeCell ref="GL37:GM37"/>
    <mergeCell ref="GN37:GO37"/>
    <mergeCell ref="GP37:GQ37"/>
    <mergeCell ref="GR37:GS37"/>
    <mergeCell ref="GT37:GU37"/>
    <mergeCell ref="DT36:DU36"/>
    <mergeCell ref="DV36:DW36"/>
    <mergeCell ref="DX36:DY36"/>
    <mergeCell ref="DZ36:EA36"/>
    <mergeCell ref="EB36:EC36"/>
    <mergeCell ref="ED36:EE36"/>
    <mergeCell ref="EF36:EG36"/>
    <mergeCell ref="EH36:EI36"/>
    <mergeCell ref="EJ36:EK36"/>
    <mergeCell ref="EL36:EM36"/>
    <mergeCell ref="EN36:EO36"/>
    <mergeCell ref="EP36:EQ36"/>
    <mergeCell ref="ER36:ES36"/>
    <mergeCell ref="ET36:EU36"/>
    <mergeCell ref="EV36:EW36"/>
    <mergeCell ref="EX36:EY36"/>
    <mergeCell ref="EZ36:FA36"/>
    <mergeCell ref="FB36:FC36"/>
    <mergeCell ref="DV38:DW38"/>
    <mergeCell ref="DX38:DY38"/>
    <mergeCell ref="DZ38:EA38"/>
    <mergeCell ref="EB38:EC38"/>
    <mergeCell ref="ED38:EE38"/>
    <mergeCell ref="EF38:EG38"/>
    <mergeCell ref="EH38:EI38"/>
    <mergeCell ref="EJ38:EK38"/>
    <mergeCell ref="EL38:EM38"/>
    <mergeCell ref="EN38:EO38"/>
    <mergeCell ref="EP38:EQ38"/>
    <mergeCell ref="ER38:ES38"/>
    <mergeCell ref="ET38:EU38"/>
    <mergeCell ref="EV38:EW38"/>
    <mergeCell ref="EX38:EY38"/>
    <mergeCell ref="EZ38:FA38"/>
    <mergeCell ref="FB38:FC38"/>
    <mergeCell ref="FD38:FE38"/>
    <mergeCell ref="FF38:FG38"/>
    <mergeCell ref="FH38:FI38"/>
    <mergeCell ref="FJ38:FK38"/>
    <mergeCell ref="FL38:FM38"/>
    <mergeCell ref="FN38:FO38"/>
    <mergeCell ref="FP38:FQ38"/>
    <mergeCell ref="FR38:FS38"/>
    <mergeCell ref="FT38:FU38"/>
    <mergeCell ref="FV38:FW38"/>
    <mergeCell ref="FX38:FY38"/>
    <mergeCell ref="FZ38:GA38"/>
    <mergeCell ref="GB38:GC38"/>
    <mergeCell ref="GD38:GE38"/>
    <mergeCell ref="GF38:GG38"/>
    <mergeCell ref="GH36:GI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GH38:GI38"/>
    <mergeCell ref="GJ38:GK38"/>
    <mergeCell ref="GL38:GM38"/>
    <mergeCell ref="GN38:GO38"/>
    <mergeCell ref="GP38:GQ38"/>
    <mergeCell ref="GR38:GS38"/>
    <mergeCell ref="GT38:GU38"/>
    <mergeCell ref="DT38:DU38"/>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GH40:GI40"/>
    <mergeCell ref="GJ40:GK40"/>
    <mergeCell ref="GL40:GM40"/>
    <mergeCell ref="GN40:GO40"/>
    <mergeCell ref="GP40:GQ40"/>
    <mergeCell ref="GR40:GS40"/>
    <mergeCell ref="GT40:GU40"/>
    <mergeCell ref="GH41:GI41"/>
    <mergeCell ref="GJ41:GK41"/>
    <mergeCell ref="GL41:GM41"/>
    <mergeCell ref="GN41:GO41"/>
    <mergeCell ref="GP41:GQ41"/>
    <mergeCell ref="GR41:GS41"/>
    <mergeCell ref="GT41:GU41"/>
    <mergeCell ref="DT42:DU42"/>
    <mergeCell ref="DV42:DW42"/>
    <mergeCell ref="DX42:DY42"/>
    <mergeCell ref="DZ42:EA42"/>
    <mergeCell ref="EB42:EC42"/>
    <mergeCell ref="ED42:EE42"/>
    <mergeCell ref="EF42:EG42"/>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2:GI42"/>
    <mergeCell ref="GJ42:GK42"/>
    <mergeCell ref="GL42:GM42"/>
    <mergeCell ref="GN42:GO42"/>
    <mergeCell ref="GP42:GQ42"/>
    <mergeCell ref="GR42:GS42"/>
    <mergeCell ref="GT42:GU42"/>
    <mergeCell ref="DT41:DU41"/>
    <mergeCell ref="DV41:DW41"/>
    <mergeCell ref="DX41:DY41"/>
    <mergeCell ref="DZ41:EA41"/>
    <mergeCell ref="EB41:EC41"/>
    <mergeCell ref="ED41:EE41"/>
    <mergeCell ref="EF41:EG41"/>
    <mergeCell ref="EH41:EI41"/>
    <mergeCell ref="EJ41:EK41"/>
    <mergeCell ref="EL41:EM41"/>
    <mergeCell ref="EN41:EO41"/>
    <mergeCell ref="EP41:EQ41"/>
    <mergeCell ref="ER41:ES41"/>
    <mergeCell ref="ET41:EU41"/>
    <mergeCell ref="EV41:EW41"/>
    <mergeCell ref="EX41:EY41"/>
    <mergeCell ref="EZ41:FA41"/>
    <mergeCell ref="GJ43:GK43"/>
    <mergeCell ref="GL43:GM43"/>
    <mergeCell ref="GN43:GO43"/>
    <mergeCell ref="GP43:GQ43"/>
    <mergeCell ref="GR43:GS43"/>
    <mergeCell ref="GT43:GU43"/>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GB44:GC44"/>
    <mergeCell ref="GD44:GE44"/>
    <mergeCell ref="GF44:GG44"/>
    <mergeCell ref="GH44:GI44"/>
    <mergeCell ref="GJ44:GK44"/>
    <mergeCell ref="GL44:GM44"/>
    <mergeCell ref="GN44:GO44"/>
    <mergeCell ref="GP44:GQ44"/>
    <mergeCell ref="GR44:GS44"/>
    <mergeCell ref="GT44:GU44"/>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H43:GI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FB47:FC47"/>
    <mergeCell ref="FD47:FE47"/>
    <mergeCell ref="FF47:FG47"/>
    <mergeCell ref="FH47:FI47"/>
    <mergeCell ref="FJ47:FK47"/>
    <mergeCell ref="FL47:FM47"/>
    <mergeCell ref="FN47:FO47"/>
    <mergeCell ref="FP47:FQ47"/>
    <mergeCell ref="FR47:FS47"/>
    <mergeCell ref="FT47:FU47"/>
    <mergeCell ref="FV47:FW47"/>
    <mergeCell ref="FX47:FY47"/>
    <mergeCell ref="FZ47:GA47"/>
    <mergeCell ref="GB47:GC47"/>
    <mergeCell ref="GD47:GE47"/>
    <mergeCell ref="GF47:GG47"/>
    <mergeCell ref="GH45:GI45"/>
    <mergeCell ref="GJ45:GK45"/>
    <mergeCell ref="GL45:GM45"/>
    <mergeCell ref="GN45:GO45"/>
    <mergeCell ref="GP45:GQ45"/>
    <mergeCell ref="GR45:GS45"/>
    <mergeCell ref="GT45:GU45"/>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GH46:GI46"/>
    <mergeCell ref="GJ46:GK46"/>
    <mergeCell ref="GL46:GM46"/>
    <mergeCell ref="GN46:GO46"/>
    <mergeCell ref="GP46:GQ46"/>
    <mergeCell ref="GR46:GS46"/>
    <mergeCell ref="GT46:GU46"/>
    <mergeCell ref="DT45:DU45"/>
    <mergeCell ref="GH47:GI47"/>
    <mergeCell ref="GJ47:GK47"/>
    <mergeCell ref="GL47:GM47"/>
    <mergeCell ref="GN47:GO47"/>
    <mergeCell ref="GP47:GQ47"/>
    <mergeCell ref="GR47:GS47"/>
    <mergeCell ref="GT47:GU47"/>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GH49:GI49"/>
    <mergeCell ref="GJ49:GK49"/>
    <mergeCell ref="GL49:GM49"/>
    <mergeCell ref="GN49:GO49"/>
    <mergeCell ref="GP49:GQ49"/>
    <mergeCell ref="GR49:GS49"/>
    <mergeCell ref="GT49:GU49"/>
    <mergeCell ref="DT47:DU47"/>
    <mergeCell ref="DV47:DW47"/>
    <mergeCell ref="DX47:DY47"/>
    <mergeCell ref="DZ47:EA47"/>
    <mergeCell ref="EB47:EC47"/>
    <mergeCell ref="ED47:EE47"/>
    <mergeCell ref="EF47:EG47"/>
    <mergeCell ref="EH47:EI47"/>
    <mergeCell ref="EJ47:EK47"/>
    <mergeCell ref="EL47:EM47"/>
    <mergeCell ref="EN47:EO47"/>
    <mergeCell ref="EP47:EQ47"/>
    <mergeCell ref="ER47:ES47"/>
    <mergeCell ref="ET47:EU47"/>
    <mergeCell ref="EV47:EW47"/>
    <mergeCell ref="EX47:EY47"/>
    <mergeCell ref="EZ47:FA47"/>
    <mergeCell ref="GJ50:GK50"/>
    <mergeCell ref="GL50:GM50"/>
    <mergeCell ref="GN50:GO50"/>
    <mergeCell ref="GP50:GQ50"/>
    <mergeCell ref="GR50:GS50"/>
    <mergeCell ref="GT50:GU50"/>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ET51:EU51"/>
    <mergeCell ref="EV51:EW51"/>
    <mergeCell ref="EX51:EY51"/>
    <mergeCell ref="EZ51:FA51"/>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51:GI51"/>
    <mergeCell ref="GJ51:GK51"/>
    <mergeCell ref="GL51:GM51"/>
    <mergeCell ref="GN51:GO51"/>
    <mergeCell ref="GP51:GQ51"/>
    <mergeCell ref="GR51:GS51"/>
    <mergeCell ref="GT51:GU51"/>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0:GI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2:GI52"/>
    <mergeCell ref="GJ52:GK52"/>
    <mergeCell ref="GL52:GM52"/>
    <mergeCell ref="GN52:GO52"/>
    <mergeCell ref="GP52:GQ52"/>
    <mergeCell ref="GR52:GS52"/>
    <mergeCell ref="GT52:GU52"/>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F53:GG53"/>
    <mergeCell ref="GH53:GI53"/>
    <mergeCell ref="GJ53:GK53"/>
    <mergeCell ref="GL53:GM53"/>
    <mergeCell ref="GN53:GO53"/>
    <mergeCell ref="GP53:GQ53"/>
    <mergeCell ref="GR53:GS53"/>
    <mergeCell ref="GT53:GU53"/>
    <mergeCell ref="DT52:DU52"/>
    <mergeCell ref="GH54:GI54"/>
    <mergeCell ref="GJ54:GK54"/>
    <mergeCell ref="GL54:GM54"/>
    <mergeCell ref="GN54:GO54"/>
    <mergeCell ref="GP54:GQ54"/>
    <mergeCell ref="GR54:GS54"/>
    <mergeCell ref="GT54:GU54"/>
    <mergeCell ref="DT55:DU55"/>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5:GI55"/>
    <mergeCell ref="GJ55:GK55"/>
    <mergeCell ref="GL55:GM55"/>
    <mergeCell ref="GN55:GO55"/>
    <mergeCell ref="GP55:GQ55"/>
    <mergeCell ref="GR55:GS55"/>
    <mergeCell ref="GT55:GU55"/>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GJ56:GK56"/>
    <mergeCell ref="GL56:GM56"/>
    <mergeCell ref="GN56:GO56"/>
    <mergeCell ref="GP56:GQ56"/>
    <mergeCell ref="GR56:GS56"/>
    <mergeCell ref="GT56:GU56"/>
    <mergeCell ref="DT58:DU58"/>
    <mergeCell ref="DV58:DW58"/>
    <mergeCell ref="DX58:DY58"/>
    <mergeCell ref="DZ58:EA58"/>
    <mergeCell ref="EB58:EC58"/>
    <mergeCell ref="ED58:EE58"/>
    <mergeCell ref="EF58:EG58"/>
    <mergeCell ref="EH58:EI58"/>
    <mergeCell ref="EJ58:EK58"/>
    <mergeCell ref="EL58:EM58"/>
    <mergeCell ref="EN58:EO58"/>
    <mergeCell ref="EP58:EQ58"/>
    <mergeCell ref="ER58:ES58"/>
    <mergeCell ref="ET58:EU58"/>
    <mergeCell ref="EV58:EW58"/>
    <mergeCell ref="EX58:EY58"/>
    <mergeCell ref="EZ58:FA58"/>
    <mergeCell ref="FB58:FC58"/>
    <mergeCell ref="FD58:FE58"/>
    <mergeCell ref="FF58:FG58"/>
    <mergeCell ref="FH58:FI58"/>
    <mergeCell ref="FJ58:FK58"/>
    <mergeCell ref="FL58:FM58"/>
    <mergeCell ref="FN58:FO58"/>
    <mergeCell ref="FP58:FQ58"/>
    <mergeCell ref="FR58:FS58"/>
    <mergeCell ref="FT58:FU58"/>
    <mergeCell ref="FV58:FW58"/>
    <mergeCell ref="FX58:FY58"/>
    <mergeCell ref="FZ58:GA58"/>
    <mergeCell ref="GB58:GC58"/>
    <mergeCell ref="GD58:GE58"/>
    <mergeCell ref="GF58:GG58"/>
    <mergeCell ref="GH58:GI58"/>
    <mergeCell ref="GJ58:GK58"/>
    <mergeCell ref="GL58:GM58"/>
    <mergeCell ref="GN58:GO58"/>
    <mergeCell ref="GP58:GQ58"/>
    <mergeCell ref="GR58:GS58"/>
    <mergeCell ref="GT58:GU58"/>
    <mergeCell ref="DT56:DU56"/>
    <mergeCell ref="DV56:DW56"/>
    <mergeCell ref="DX56:DY56"/>
    <mergeCell ref="DZ56:EA56"/>
    <mergeCell ref="EB56:EC56"/>
    <mergeCell ref="ED56:EE56"/>
    <mergeCell ref="EF56:EG56"/>
    <mergeCell ref="EH56:EI56"/>
    <mergeCell ref="EJ56:EK56"/>
    <mergeCell ref="EL56:EM56"/>
    <mergeCell ref="EN56:EO56"/>
    <mergeCell ref="EP56:EQ56"/>
    <mergeCell ref="ER56:ES56"/>
    <mergeCell ref="ET56:EU56"/>
    <mergeCell ref="EV56:EW56"/>
    <mergeCell ref="EX56:EY56"/>
    <mergeCell ref="EZ56:FA56"/>
    <mergeCell ref="FB56:FC56"/>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6:GI56"/>
    <mergeCell ref="FD56:FE56"/>
    <mergeCell ref="FF56:FG56"/>
    <mergeCell ref="FH56:FI56"/>
    <mergeCell ref="FJ56:FK56"/>
    <mergeCell ref="FL56:FM56"/>
    <mergeCell ref="FN56:FO56"/>
    <mergeCell ref="FP56:FQ56"/>
    <mergeCell ref="FR56:FS56"/>
    <mergeCell ref="FT56:FU56"/>
    <mergeCell ref="FV56:FW56"/>
    <mergeCell ref="FX56:FY56"/>
    <mergeCell ref="FZ56:GA56"/>
    <mergeCell ref="GB56:GC56"/>
    <mergeCell ref="GD56:GE56"/>
    <mergeCell ref="GF56:GG56"/>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59:GI59"/>
    <mergeCell ref="GJ59:GK59"/>
    <mergeCell ref="GL59:GM59"/>
    <mergeCell ref="GN59:GO59"/>
    <mergeCell ref="GP59:GQ59"/>
    <mergeCell ref="GR59:GS59"/>
    <mergeCell ref="GT59:GU59"/>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GH60:GI60"/>
    <mergeCell ref="GJ60:GK60"/>
    <mergeCell ref="GL60:GM60"/>
    <mergeCell ref="GN60:GO60"/>
    <mergeCell ref="GP60:GQ60"/>
    <mergeCell ref="GR60:GS60"/>
    <mergeCell ref="GT60:GU60"/>
    <mergeCell ref="DT59:DU59"/>
    <mergeCell ref="GH61:GI61"/>
    <mergeCell ref="GJ61:GK61"/>
    <mergeCell ref="GL61:GM61"/>
    <mergeCell ref="GN61:GO61"/>
    <mergeCell ref="GP61:GQ61"/>
    <mergeCell ref="GR61:GS61"/>
    <mergeCell ref="GT61:GU61"/>
    <mergeCell ref="DT62:DU62"/>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FV62:FW62"/>
    <mergeCell ref="FX62:FY62"/>
    <mergeCell ref="FZ62:GA62"/>
    <mergeCell ref="GB62:GC62"/>
    <mergeCell ref="GD62:GE62"/>
    <mergeCell ref="GF62:GG62"/>
    <mergeCell ref="GH62:GI62"/>
    <mergeCell ref="GJ62:GK62"/>
    <mergeCell ref="GL62:GM62"/>
    <mergeCell ref="GN62:GO62"/>
    <mergeCell ref="GP62:GQ62"/>
    <mergeCell ref="GR62:GS62"/>
    <mergeCell ref="GT62:GU62"/>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GL63:GM63"/>
    <mergeCell ref="GN63:GO63"/>
    <mergeCell ref="GP63:GQ63"/>
    <mergeCell ref="GR63:GS63"/>
    <mergeCell ref="GT63:GU63"/>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4:GI64"/>
    <mergeCell ref="GJ64:GK64"/>
    <mergeCell ref="GL64:GM64"/>
    <mergeCell ref="GN64:GO64"/>
    <mergeCell ref="GP64:GQ64"/>
    <mergeCell ref="GR64:GS64"/>
    <mergeCell ref="GT64:GU64"/>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F65:FG65"/>
    <mergeCell ref="FH65:FI65"/>
    <mergeCell ref="FJ65:FK65"/>
    <mergeCell ref="FL65:FM65"/>
    <mergeCell ref="FN65:FO65"/>
    <mergeCell ref="FP65:FQ65"/>
    <mergeCell ref="FR65:FS65"/>
    <mergeCell ref="FT65:FU65"/>
    <mergeCell ref="FV65:FW65"/>
    <mergeCell ref="FX65:FY65"/>
    <mergeCell ref="FZ65:GA65"/>
    <mergeCell ref="GB65:GC65"/>
    <mergeCell ref="GD65:GE65"/>
    <mergeCell ref="GF65:GG65"/>
    <mergeCell ref="GH63:GI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5:GI65"/>
    <mergeCell ref="GJ63:GK63"/>
    <mergeCell ref="GJ65:GK65"/>
    <mergeCell ref="GL65:GM65"/>
    <mergeCell ref="GN65:GO65"/>
    <mergeCell ref="GP65:GQ65"/>
    <mergeCell ref="GR65:GS65"/>
    <mergeCell ref="GT65:GU65"/>
    <mergeCell ref="DT65:DU65"/>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DV65:DW65"/>
    <mergeCell ref="DX65:DY65"/>
    <mergeCell ref="DZ65:EA65"/>
    <mergeCell ref="EB65:EC65"/>
    <mergeCell ref="ED65:EE65"/>
    <mergeCell ref="EF65:EG65"/>
    <mergeCell ref="EH65:EI65"/>
    <mergeCell ref="EJ65:EK65"/>
    <mergeCell ref="EL65:EM65"/>
    <mergeCell ref="EN65:EO65"/>
    <mergeCell ref="EP65:EQ65"/>
    <mergeCell ref="ER65:ES65"/>
    <mergeCell ref="ET65:EU65"/>
    <mergeCell ref="EV65:EW65"/>
    <mergeCell ref="EX65:EY65"/>
    <mergeCell ref="EZ65:FA65"/>
    <mergeCell ref="FB65:FC65"/>
    <mergeCell ref="FD65:FE65"/>
    <mergeCell ref="GJ69:GK69"/>
    <mergeCell ref="GL69:GM69"/>
    <mergeCell ref="GN69:GO69"/>
    <mergeCell ref="GP69:GQ69"/>
    <mergeCell ref="GR69:GS69"/>
    <mergeCell ref="GT69:GU69"/>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V71:FW71"/>
    <mergeCell ref="FX71:FY71"/>
    <mergeCell ref="FZ71:GA71"/>
    <mergeCell ref="GB71:GC71"/>
    <mergeCell ref="GD71:GE71"/>
    <mergeCell ref="GF71:GG71"/>
    <mergeCell ref="GH69:GI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1:GI71"/>
    <mergeCell ref="GJ71:GK71"/>
    <mergeCell ref="GL71:GM71"/>
    <mergeCell ref="GN71:GO71"/>
    <mergeCell ref="GP71:GQ71"/>
    <mergeCell ref="GR71:GS71"/>
    <mergeCell ref="GT71:GU71"/>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DT71:DU71"/>
    <mergeCell ref="GH73:GI73"/>
    <mergeCell ref="GJ73:GK73"/>
    <mergeCell ref="GL73:GM73"/>
    <mergeCell ref="GN73:GO73"/>
    <mergeCell ref="GP73:GQ73"/>
    <mergeCell ref="GR73:GS73"/>
    <mergeCell ref="GT73:GU73"/>
    <mergeCell ref="DT74:DU74"/>
    <mergeCell ref="DV74:DW74"/>
    <mergeCell ref="DX74:DY74"/>
    <mergeCell ref="DZ74:EA74"/>
    <mergeCell ref="EB74:EC74"/>
    <mergeCell ref="ED74:EE74"/>
    <mergeCell ref="EF74:EG74"/>
    <mergeCell ref="EH74:EI74"/>
    <mergeCell ref="EJ74:EK74"/>
    <mergeCell ref="EL74:EM74"/>
    <mergeCell ref="EN74:EO74"/>
    <mergeCell ref="EP74:EQ74"/>
    <mergeCell ref="ER74:ES74"/>
    <mergeCell ref="ET74:EU74"/>
    <mergeCell ref="EV74:EW74"/>
    <mergeCell ref="EX74:EY74"/>
    <mergeCell ref="EZ74:FA74"/>
    <mergeCell ref="FB74:FC74"/>
    <mergeCell ref="FD74:FE74"/>
    <mergeCell ref="FF74:FG74"/>
    <mergeCell ref="FH74:FI74"/>
    <mergeCell ref="FJ74:FK74"/>
    <mergeCell ref="FL74:FM74"/>
    <mergeCell ref="FN74:FO74"/>
    <mergeCell ref="FP74:FQ74"/>
    <mergeCell ref="FR74:FS74"/>
    <mergeCell ref="FT74:FU74"/>
    <mergeCell ref="FV74:FW74"/>
    <mergeCell ref="FX74:FY74"/>
    <mergeCell ref="FZ74:GA74"/>
    <mergeCell ref="GB74:GC74"/>
    <mergeCell ref="GD74:GE74"/>
    <mergeCell ref="GF74:GG74"/>
    <mergeCell ref="GH74:GI74"/>
    <mergeCell ref="GJ74:GK74"/>
    <mergeCell ref="GL74:GM74"/>
    <mergeCell ref="GN74:GO74"/>
    <mergeCell ref="GP74:GQ74"/>
    <mergeCell ref="GR74:GS74"/>
    <mergeCell ref="GT74:GU74"/>
    <mergeCell ref="DT73:DU73"/>
    <mergeCell ref="DV73:DW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GJ75:GK75"/>
    <mergeCell ref="GL75:GM75"/>
    <mergeCell ref="GN75:GO75"/>
    <mergeCell ref="GP75:GQ75"/>
    <mergeCell ref="GR75:GS75"/>
    <mergeCell ref="GT75:GU75"/>
    <mergeCell ref="DT75:DU75"/>
    <mergeCell ref="DV75:DW75"/>
    <mergeCell ref="DX75:DY75"/>
    <mergeCell ref="DZ75:EA75"/>
    <mergeCell ref="EB75:EC75"/>
    <mergeCell ref="ED75:EE75"/>
    <mergeCell ref="EF75:EG75"/>
    <mergeCell ref="EH75:EI75"/>
    <mergeCell ref="EJ75:EK75"/>
    <mergeCell ref="EL75:EM75"/>
    <mergeCell ref="EN75:EO75"/>
    <mergeCell ref="EP75:EQ75"/>
    <mergeCell ref="ER75:ES75"/>
    <mergeCell ref="ET75:EU75"/>
    <mergeCell ref="EV75:EW75"/>
    <mergeCell ref="EX75:EY75"/>
    <mergeCell ref="EZ75:FA75"/>
    <mergeCell ref="FB75:FC75"/>
    <mergeCell ref="GH75:GI75"/>
    <mergeCell ref="FD75:FE75"/>
    <mergeCell ref="FF75:FG75"/>
    <mergeCell ref="FH75:FI75"/>
    <mergeCell ref="FJ75:FK75"/>
    <mergeCell ref="FL75:FM75"/>
    <mergeCell ref="FN75:FO75"/>
    <mergeCell ref="FP75:FQ75"/>
    <mergeCell ref="FR75:FS75"/>
    <mergeCell ref="FT75:FU75"/>
    <mergeCell ref="FV75:FW75"/>
    <mergeCell ref="FX75:FY75"/>
    <mergeCell ref="FZ75:GA75"/>
    <mergeCell ref="GB75:GC75"/>
    <mergeCell ref="GD75:GE75"/>
    <mergeCell ref="GF75:GG75"/>
    <mergeCell ref="DT77:DU77"/>
    <mergeCell ref="DV77:DW77"/>
    <mergeCell ref="DX77:DY77"/>
    <mergeCell ref="DZ77:EA77"/>
    <mergeCell ref="EB77:EC77"/>
    <mergeCell ref="ED77:EE77"/>
    <mergeCell ref="EF77:EG77"/>
    <mergeCell ref="EH77:EI77"/>
    <mergeCell ref="EJ77:EK77"/>
    <mergeCell ref="EL77:EM77"/>
    <mergeCell ref="EN77:EO77"/>
    <mergeCell ref="EP77:EQ77"/>
    <mergeCell ref="ER77:ES77"/>
    <mergeCell ref="ET77:EU77"/>
    <mergeCell ref="EV77:EW77"/>
    <mergeCell ref="EX77:EY77"/>
    <mergeCell ref="EZ77:FA77"/>
    <mergeCell ref="FB77:FC77"/>
    <mergeCell ref="FD77:FE77"/>
    <mergeCell ref="FF77:FG77"/>
    <mergeCell ref="FH77:FI77"/>
    <mergeCell ref="FJ77:FK77"/>
    <mergeCell ref="FL77:FM77"/>
    <mergeCell ref="FN77:FO77"/>
    <mergeCell ref="FP77:FQ77"/>
    <mergeCell ref="FR77:FS77"/>
    <mergeCell ref="FT77:FU77"/>
    <mergeCell ref="FV77:FW77"/>
    <mergeCell ref="FX77:FY77"/>
    <mergeCell ref="FZ77:GA77"/>
    <mergeCell ref="GB77:GC77"/>
    <mergeCell ref="GD77:GE77"/>
    <mergeCell ref="GF77:GG77"/>
    <mergeCell ref="GH77:GI77"/>
    <mergeCell ref="GJ77:GK77"/>
    <mergeCell ref="GL77:GM77"/>
    <mergeCell ref="GN77:GO77"/>
    <mergeCell ref="GP77:GQ77"/>
    <mergeCell ref="GR77:GS77"/>
    <mergeCell ref="GT77:GU77"/>
    <mergeCell ref="GJ78:GK78"/>
    <mergeCell ref="GL78:GM78"/>
    <mergeCell ref="GN78:GO78"/>
    <mergeCell ref="GP78:GQ78"/>
    <mergeCell ref="GR78:GS78"/>
    <mergeCell ref="GT78:GU78"/>
    <mergeCell ref="DT79:DU79"/>
    <mergeCell ref="DV79:DW79"/>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H79:GI79"/>
    <mergeCell ref="GJ79:GK79"/>
    <mergeCell ref="GL79:GM79"/>
    <mergeCell ref="GN79:GO79"/>
    <mergeCell ref="GP79:GQ79"/>
    <mergeCell ref="GR79:GS79"/>
    <mergeCell ref="GT79:GU79"/>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FZ80:GA80"/>
    <mergeCell ref="GB80:GC80"/>
    <mergeCell ref="GD80:GE80"/>
    <mergeCell ref="GF80:GG80"/>
    <mergeCell ref="GH78:GI78"/>
    <mergeCell ref="FD78:FE78"/>
    <mergeCell ref="FF78:FG78"/>
    <mergeCell ref="FH78:FI78"/>
    <mergeCell ref="FJ78:FK78"/>
    <mergeCell ref="FL78:FM78"/>
    <mergeCell ref="FN78:FO78"/>
    <mergeCell ref="FP78:FQ78"/>
    <mergeCell ref="FR78:FS78"/>
    <mergeCell ref="FT78:FU78"/>
    <mergeCell ref="FV78:FW78"/>
    <mergeCell ref="FX78:FY78"/>
    <mergeCell ref="FZ78:GA78"/>
    <mergeCell ref="GB78:GC78"/>
    <mergeCell ref="GD78:GE78"/>
    <mergeCell ref="GF78:GG78"/>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0:GI80"/>
    <mergeCell ref="GH82:GI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GJ80:GK80"/>
    <mergeCell ref="GL80:GM80"/>
    <mergeCell ref="GN80:GO80"/>
    <mergeCell ref="GP80:GQ80"/>
    <mergeCell ref="GR80:GS80"/>
    <mergeCell ref="GT80:GU80"/>
    <mergeCell ref="DT81:DU81"/>
    <mergeCell ref="DV81:DW81"/>
    <mergeCell ref="DX81:DY81"/>
    <mergeCell ref="DZ81:EA81"/>
    <mergeCell ref="EB81:EC81"/>
    <mergeCell ref="ED81:EE81"/>
    <mergeCell ref="EF81:EG81"/>
    <mergeCell ref="EH81:EI81"/>
    <mergeCell ref="EJ81:EK81"/>
    <mergeCell ref="EL81:EM81"/>
    <mergeCell ref="EN81:EO81"/>
    <mergeCell ref="EP81:EQ81"/>
    <mergeCell ref="ER81:ES81"/>
    <mergeCell ref="ET81:EU81"/>
    <mergeCell ref="EV81:EW81"/>
    <mergeCell ref="EX81:EY81"/>
    <mergeCell ref="EZ81:FA81"/>
    <mergeCell ref="FB81:FC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GH81:GI81"/>
    <mergeCell ref="GJ81:GK81"/>
    <mergeCell ref="GL81:GM81"/>
    <mergeCell ref="GN81:GO81"/>
    <mergeCell ref="GP81:GQ81"/>
    <mergeCell ref="GR81:GS81"/>
    <mergeCell ref="GT81:GU81"/>
    <mergeCell ref="DT80:DU80"/>
    <mergeCell ref="FV80:FW80"/>
    <mergeCell ref="FX80:FY80"/>
    <mergeCell ref="DX84:DY84"/>
    <mergeCell ref="DZ84:EA84"/>
    <mergeCell ref="EB84:EC84"/>
    <mergeCell ref="ED84:EE84"/>
    <mergeCell ref="EF84:EG84"/>
    <mergeCell ref="EH84:EI84"/>
    <mergeCell ref="EJ84:EK84"/>
    <mergeCell ref="EL84:EM84"/>
    <mergeCell ref="EN84:EO84"/>
    <mergeCell ref="EP84:EQ84"/>
    <mergeCell ref="ER84:ES84"/>
    <mergeCell ref="ET84:EU84"/>
    <mergeCell ref="EV84:EW84"/>
    <mergeCell ref="EX84:EY84"/>
    <mergeCell ref="EZ84:FA84"/>
    <mergeCell ref="FB84:FC84"/>
    <mergeCell ref="GJ82:GK82"/>
    <mergeCell ref="GL82:GM82"/>
    <mergeCell ref="GN82:GO82"/>
    <mergeCell ref="GP82:GQ82"/>
    <mergeCell ref="GR82:GS82"/>
    <mergeCell ref="GT82:GU82"/>
    <mergeCell ref="DT83:DU83"/>
    <mergeCell ref="DV83:DW83"/>
    <mergeCell ref="DX83:DY83"/>
    <mergeCell ref="DZ83:EA83"/>
    <mergeCell ref="EB83:EC83"/>
    <mergeCell ref="ED83:EE83"/>
    <mergeCell ref="EF83:EG83"/>
    <mergeCell ref="EH83:EI83"/>
    <mergeCell ref="EJ83:EK83"/>
    <mergeCell ref="EL83:EM83"/>
    <mergeCell ref="EN83:EO83"/>
    <mergeCell ref="EP83:EQ83"/>
    <mergeCell ref="ER83:ES83"/>
    <mergeCell ref="ET83:EU83"/>
    <mergeCell ref="EV83:EW83"/>
    <mergeCell ref="EX83:EY83"/>
    <mergeCell ref="EZ83:FA83"/>
    <mergeCell ref="FB83:FC83"/>
    <mergeCell ref="FD83:FE83"/>
    <mergeCell ref="FF83:FG83"/>
    <mergeCell ref="FH83:FI83"/>
    <mergeCell ref="FJ83:FK83"/>
    <mergeCell ref="FL83:FM83"/>
    <mergeCell ref="FN83:FO83"/>
    <mergeCell ref="FP83:FQ83"/>
    <mergeCell ref="FR83:FS83"/>
    <mergeCell ref="FT83:FU83"/>
    <mergeCell ref="FV83:FW83"/>
    <mergeCell ref="FX83:FY83"/>
    <mergeCell ref="FZ83:GA83"/>
    <mergeCell ref="GB83:GC83"/>
    <mergeCell ref="GD83:GE83"/>
    <mergeCell ref="GF83:GG83"/>
    <mergeCell ref="GH83:GI83"/>
    <mergeCell ref="GJ83:GK83"/>
    <mergeCell ref="GL83:GM83"/>
    <mergeCell ref="GN83:GO83"/>
    <mergeCell ref="GP83:GQ83"/>
    <mergeCell ref="GR83:GS83"/>
    <mergeCell ref="GT83:GU83"/>
    <mergeCell ref="DT82:DU82"/>
    <mergeCell ref="DV82:DW82"/>
    <mergeCell ref="GH84:GI84"/>
    <mergeCell ref="FD84:FE84"/>
    <mergeCell ref="FF84:FG84"/>
    <mergeCell ref="FH84:FI84"/>
    <mergeCell ref="FJ84:FK84"/>
    <mergeCell ref="FL84:FM84"/>
    <mergeCell ref="FN84:FO84"/>
    <mergeCell ref="FP84:FQ84"/>
    <mergeCell ref="FR84:FS84"/>
    <mergeCell ref="FT84:FU84"/>
    <mergeCell ref="FV84:FW84"/>
    <mergeCell ref="FX84:FY84"/>
    <mergeCell ref="FZ84:GA84"/>
    <mergeCell ref="GB84:GC84"/>
    <mergeCell ref="GD84:GE84"/>
    <mergeCell ref="GF84:GG84"/>
    <mergeCell ref="GJ84:GK84"/>
    <mergeCell ref="GL84:GM84"/>
    <mergeCell ref="GN84:GO84"/>
    <mergeCell ref="GP84:GQ84"/>
    <mergeCell ref="GR84:GS84"/>
    <mergeCell ref="GT84:GU84"/>
    <mergeCell ref="DT86:DU86"/>
    <mergeCell ref="DV86:DW86"/>
    <mergeCell ref="DX86:DY86"/>
    <mergeCell ref="DZ86:EA86"/>
    <mergeCell ref="EB86:EC86"/>
    <mergeCell ref="ED86:EE86"/>
    <mergeCell ref="EF86:EG86"/>
    <mergeCell ref="EH86:EI86"/>
    <mergeCell ref="EJ86:EK86"/>
    <mergeCell ref="EL86:EM86"/>
    <mergeCell ref="EN86:EO86"/>
    <mergeCell ref="EP86:EQ86"/>
    <mergeCell ref="ER86:ES86"/>
    <mergeCell ref="ET86:EU86"/>
    <mergeCell ref="EV86:EW86"/>
    <mergeCell ref="EX86:EY86"/>
    <mergeCell ref="EZ86:FA86"/>
    <mergeCell ref="FB86:FC86"/>
    <mergeCell ref="FD86:FE86"/>
    <mergeCell ref="FF86:FG86"/>
    <mergeCell ref="FH86:FI86"/>
    <mergeCell ref="FJ86:FK86"/>
    <mergeCell ref="FL86:FM86"/>
    <mergeCell ref="FN86:FO86"/>
    <mergeCell ref="FP86:FQ86"/>
    <mergeCell ref="FR86:FS86"/>
    <mergeCell ref="FT86:FU86"/>
    <mergeCell ref="FV86:FW86"/>
    <mergeCell ref="FX86:FY86"/>
    <mergeCell ref="FZ86:GA86"/>
    <mergeCell ref="GB86:GC86"/>
    <mergeCell ref="GD86:GE86"/>
    <mergeCell ref="GF86:GG86"/>
    <mergeCell ref="GH86:GI86"/>
    <mergeCell ref="GJ86:GK86"/>
    <mergeCell ref="GL86:GM86"/>
    <mergeCell ref="GN86:GO86"/>
    <mergeCell ref="GP86:GQ86"/>
    <mergeCell ref="GR86:GS86"/>
    <mergeCell ref="GT86:GU86"/>
    <mergeCell ref="DT84:DU84"/>
    <mergeCell ref="DV84:DW84"/>
    <mergeCell ref="GJ87:GK87"/>
    <mergeCell ref="GL87:GM87"/>
    <mergeCell ref="GN87:GO87"/>
    <mergeCell ref="GP87:GQ87"/>
    <mergeCell ref="GR87:GS87"/>
    <mergeCell ref="GT87:GU87"/>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H88:GI88"/>
    <mergeCell ref="GJ88:GK88"/>
    <mergeCell ref="GL88:GM88"/>
    <mergeCell ref="GN88:GO88"/>
    <mergeCell ref="GP88:GQ88"/>
    <mergeCell ref="GR88:GS88"/>
    <mergeCell ref="GT88:GU88"/>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7:GI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GH89:GI89"/>
    <mergeCell ref="GJ89:GK89"/>
    <mergeCell ref="GL89:GM89"/>
    <mergeCell ref="GN89:GO89"/>
    <mergeCell ref="GP89:GQ89"/>
    <mergeCell ref="GR89:GS89"/>
    <mergeCell ref="GT89:GU89"/>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90:GI90"/>
    <mergeCell ref="GJ90:GK90"/>
    <mergeCell ref="GL90:GM90"/>
    <mergeCell ref="GN90:GO90"/>
    <mergeCell ref="GP90:GQ90"/>
    <mergeCell ref="GR90:GS90"/>
    <mergeCell ref="GT90:GU90"/>
    <mergeCell ref="DT89:DU89"/>
    <mergeCell ref="GH91:GI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J91:GK91"/>
    <mergeCell ref="GL91:GM91"/>
    <mergeCell ref="GN91:GO91"/>
    <mergeCell ref="GP91:GQ91"/>
    <mergeCell ref="GR91:GS91"/>
    <mergeCell ref="GT91:GU91"/>
    <mergeCell ref="DT92:DU92"/>
    <mergeCell ref="DV92:DW92"/>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H92:GI92"/>
    <mergeCell ref="GJ92:GK92"/>
    <mergeCell ref="GL92:GM92"/>
    <mergeCell ref="GN92:GO92"/>
    <mergeCell ref="GP92:GQ92"/>
    <mergeCell ref="GR92:GS92"/>
    <mergeCell ref="GT92:GU92"/>
    <mergeCell ref="DT91:DU91"/>
    <mergeCell ref="DV91:DW91"/>
    <mergeCell ref="GJ93:GK93"/>
    <mergeCell ref="GL93:GM93"/>
    <mergeCell ref="GN93:GO93"/>
    <mergeCell ref="GP93:GQ93"/>
    <mergeCell ref="GR93:GS93"/>
    <mergeCell ref="GT93:GU93"/>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DT93:DU93"/>
    <mergeCell ref="DV93:DW93"/>
    <mergeCell ref="DX93:DY93"/>
    <mergeCell ref="DZ93:EA93"/>
    <mergeCell ref="EB93:EC93"/>
    <mergeCell ref="ED93:EE93"/>
    <mergeCell ref="EF93:EG93"/>
    <mergeCell ref="EH93:EI93"/>
    <mergeCell ref="EJ93:EK93"/>
    <mergeCell ref="EL93:EM93"/>
    <mergeCell ref="EN93:EO93"/>
    <mergeCell ref="EP93:EQ93"/>
    <mergeCell ref="ER93:ES93"/>
    <mergeCell ref="ET93:EU93"/>
    <mergeCell ref="EV93:EW93"/>
    <mergeCell ref="EX93:EY93"/>
    <mergeCell ref="EZ93:FA93"/>
    <mergeCell ref="FB93:FC93"/>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3:GI93"/>
    <mergeCell ref="FD93:FE93"/>
    <mergeCell ref="FF93:FG93"/>
    <mergeCell ref="FH93:FI93"/>
    <mergeCell ref="FJ93:FK93"/>
    <mergeCell ref="FL93:FM93"/>
    <mergeCell ref="FN93:FO93"/>
    <mergeCell ref="FP93:FQ93"/>
    <mergeCell ref="FR93:FS93"/>
    <mergeCell ref="FT93:FU93"/>
    <mergeCell ref="FV93:FW93"/>
    <mergeCell ref="FX93:FY93"/>
    <mergeCell ref="FZ93:GA93"/>
    <mergeCell ref="GB93:GC93"/>
    <mergeCell ref="GD93:GE93"/>
    <mergeCell ref="GF93:GG93"/>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GH97:GI97"/>
    <mergeCell ref="GJ97:GK97"/>
    <mergeCell ref="GL97:GM97"/>
    <mergeCell ref="GN97:GO97"/>
    <mergeCell ref="GP97:GQ97"/>
    <mergeCell ref="GR97:GS97"/>
    <mergeCell ref="GT97:GU97"/>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DT97:DU97"/>
    <mergeCell ref="GH99:GI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J99:GK99"/>
    <mergeCell ref="GL99:GM99"/>
    <mergeCell ref="GN99:GO99"/>
    <mergeCell ref="GP99:GQ99"/>
    <mergeCell ref="GR99:GS99"/>
    <mergeCell ref="GT99:GU99"/>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DT99:DU99"/>
    <mergeCell ref="DV99:DW99"/>
    <mergeCell ref="GJ101:GK101"/>
    <mergeCell ref="GL101:GM101"/>
    <mergeCell ref="GN101:GO101"/>
    <mergeCell ref="GP101:GQ101"/>
    <mergeCell ref="GR101:GS101"/>
    <mergeCell ref="GT101:GU101"/>
    <mergeCell ref="DT102:DU102"/>
    <mergeCell ref="DV102:DW102"/>
    <mergeCell ref="DX102:DY102"/>
    <mergeCell ref="DZ102:EA102"/>
    <mergeCell ref="EB102:EC102"/>
    <mergeCell ref="ED102:EE102"/>
    <mergeCell ref="EF102:EG102"/>
    <mergeCell ref="EH102:EI102"/>
    <mergeCell ref="EJ102:EK102"/>
    <mergeCell ref="EL102:EM102"/>
    <mergeCell ref="EN102:EO102"/>
    <mergeCell ref="EP102:EQ102"/>
    <mergeCell ref="ER102:ES102"/>
    <mergeCell ref="ET102:EU102"/>
    <mergeCell ref="EV102:EW102"/>
    <mergeCell ref="EX102:EY102"/>
    <mergeCell ref="EZ102:FA102"/>
    <mergeCell ref="FB102:FC102"/>
    <mergeCell ref="FD102:FE102"/>
    <mergeCell ref="FF102:FG102"/>
    <mergeCell ref="FH102:FI102"/>
    <mergeCell ref="FJ102:FK102"/>
    <mergeCell ref="FL102:FM102"/>
    <mergeCell ref="FN102:FO102"/>
    <mergeCell ref="FP102:FQ102"/>
    <mergeCell ref="FR102:FS102"/>
    <mergeCell ref="FT102:FU102"/>
    <mergeCell ref="FV102:FW102"/>
    <mergeCell ref="FX102:FY102"/>
    <mergeCell ref="FZ102:GA102"/>
    <mergeCell ref="GB102:GC102"/>
    <mergeCell ref="GD102:GE102"/>
    <mergeCell ref="GF102:GG102"/>
    <mergeCell ref="GH102:GI102"/>
    <mergeCell ref="GJ102:GK102"/>
    <mergeCell ref="GL102:GM102"/>
    <mergeCell ref="GN102:GO102"/>
    <mergeCell ref="GP102:GQ102"/>
    <mergeCell ref="GR102:GS102"/>
    <mergeCell ref="GT102:GU102"/>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1:GI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GH103:GI103"/>
    <mergeCell ref="GJ103:GK103"/>
    <mergeCell ref="GL103:GM103"/>
    <mergeCell ref="GN103:GO103"/>
    <mergeCell ref="GP103:GQ103"/>
    <mergeCell ref="GR103:GS103"/>
    <mergeCell ref="GT103:GU103"/>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DT103:DU103"/>
    <mergeCell ref="GH106:GI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J106:GK106"/>
    <mergeCell ref="GL106:GM106"/>
    <mergeCell ref="GN106:GO106"/>
    <mergeCell ref="GP106:GQ106"/>
    <mergeCell ref="GR106:GS106"/>
    <mergeCell ref="GT106:GU106"/>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DT106:DU106"/>
    <mergeCell ref="DV106:DW106"/>
    <mergeCell ref="GJ108:GK108"/>
    <mergeCell ref="GL108:GM108"/>
    <mergeCell ref="GN108:GO108"/>
    <mergeCell ref="GP108:GQ108"/>
    <mergeCell ref="GR108:GS108"/>
    <mergeCell ref="GT108:GU108"/>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08:GI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GH110:GI110"/>
    <mergeCell ref="GJ110:GK110"/>
    <mergeCell ref="GL110:GM110"/>
    <mergeCell ref="GN110:GO110"/>
    <mergeCell ref="GP110:GQ110"/>
    <mergeCell ref="GR110:GS110"/>
    <mergeCell ref="GT110:GU110"/>
    <mergeCell ref="DT111:DU111"/>
    <mergeCell ref="DV111:DW111"/>
    <mergeCell ref="DX111:DY111"/>
    <mergeCell ref="DZ111:EA111"/>
    <mergeCell ref="EB111:EC111"/>
    <mergeCell ref="ED111:EE111"/>
    <mergeCell ref="EF111:EG111"/>
    <mergeCell ref="EH111:EI111"/>
    <mergeCell ref="EJ111:EK111"/>
    <mergeCell ref="EL111:EM111"/>
    <mergeCell ref="EN111:EO111"/>
    <mergeCell ref="EP111:EQ111"/>
    <mergeCell ref="ER111:ES111"/>
    <mergeCell ref="ET111:EU111"/>
    <mergeCell ref="EV111:EW111"/>
    <mergeCell ref="EX111:EY111"/>
    <mergeCell ref="EZ111:FA111"/>
    <mergeCell ref="FB111:FC111"/>
    <mergeCell ref="FD111:FE111"/>
    <mergeCell ref="FF111:FG111"/>
    <mergeCell ref="FH111:FI111"/>
    <mergeCell ref="FJ111:FK111"/>
    <mergeCell ref="FL111:FM111"/>
    <mergeCell ref="FN111:FO111"/>
    <mergeCell ref="FP111:FQ111"/>
    <mergeCell ref="FR111:FS111"/>
    <mergeCell ref="FT111:FU111"/>
    <mergeCell ref="FV111:FW111"/>
    <mergeCell ref="FX111:FY111"/>
    <mergeCell ref="FZ111:GA111"/>
    <mergeCell ref="GB111:GC111"/>
    <mergeCell ref="GD111:GE111"/>
    <mergeCell ref="GF111:GG111"/>
    <mergeCell ref="GH111:GI111"/>
    <mergeCell ref="GJ111:GK111"/>
    <mergeCell ref="GL111:GM111"/>
    <mergeCell ref="GN111:GO111"/>
    <mergeCell ref="GP111:GQ111"/>
    <mergeCell ref="GR111:GS111"/>
    <mergeCell ref="GT111:GU111"/>
    <mergeCell ref="DT110:DU110"/>
    <mergeCell ref="GH112:GI112"/>
    <mergeCell ref="FD112:FE112"/>
    <mergeCell ref="FF112:FG112"/>
    <mergeCell ref="FH112:FI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J112:GK112"/>
    <mergeCell ref="GL112:GM112"/>
    <mergeCell ref="GN112:GO112"/>
    <mergeCell ref="GP112:GQ112"/>
    <mergeCell ref="GR112:GS112"/>
    <mergeCell ref="GT112:GU112"/>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DT112:DU112"/>
    <mergeCell ref="DV112:DW112"/>
    <mergeCell ref="GJ115:GK115"/>
    <mergeCell ref="GL115:GM115"/>
    <mergeCell ref="GN115:GO115"/>
    <mergeCell ref="GP115:GQ115"/>
    <mergeCell ref="GR115:GS115"/>
    <mergeCell ref="GT115:GU115"/>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J116:GK116"/>
    <mergeCell ref="GL116:GM116"/>
    <mergeCell ref="GN116:GO116"/>
    <mergeCell ref="GP116:GQ116"/>
    <mergeCell ref="GR116:GS116"/>
    <mergeCell ref="GT116:GU116"/>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H115:GI115"/>
    <mergeCell ref="FD115:FE115"/>
    <mergeCell ref="FF115:FG115"/>
    <mergeCell ref="FH115:FI115"/>
    <mergeCell ref="FJ115:FK115"/>
    <mergeCell ref="FL115:FM115"/>
    <mergeCell ref="FN115:FO115"/>
    <mergeCell ref="FP115:FQ115"/>
    <mergeCell ref="FR115:FS115"/>
    <mergeCell ref="FT115:FU115"/>
    <mergeCell ref="FV115:FW115"/>
    <mergeCell ref="FX115:FY115"/>
    <mergeCell ref="FZ115:GA115"/>
    <mergeCell ref="GB115:GC115"/>
    <mergeCell ref="GD115:GE115"/>
    <mergeCell ref="GF115:GG115"/>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GH117:GI117"/>
    <mergeCell ref="GJ117:GK117"/>
    <mergeCell ref="GL117:GM117"/>
    <mergeCell ref="GN117:GO117"/>
    <mergeCell ref="GP117:GQ117"/>
    <mergeCell ref="GR117:GS117"/>
    <mergeCell ref="GT117:GU117"/>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GR118:GS118"/>
    <mergeCell ref="GT118:GU118"/>
    <mergeCell ref="DT117:DU117"/>
    <mergeCell ref="GH119:GI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J119:GK119"/>
    <mergeCell ref="GL119:GM119"/>
    <mergeCell ref="GN119:GO119"/>
    <mergeCell ref="GP119:GQ119"/>
    <mergeCell ref="GR119:GS119"/>
    <mergeCell ref="GT119:GU119"/>
    <mergeCell ref="DT120:DU120"/>
    <mergeCell ref="DV120:DW120"/>
    <mergeCell ref="DX120:DY120"/>
    <mergeCell ref="DZ120:EA120"/>
    <mergeCell ref="EB120:EC120"/>
    <mergeCell ref="ED120:EE120"/>
    <mergeCell ref="EF120:EG120"/>
    <mergeCell ref="EH120:EI120"/>
    <mergeCell ref="EJ120:EK120"/>
    <mergeCell ref="EL120:EM120"/>
    <mergeCell ref="EN120:EO120"/>
    <mergeCell ref="EP120:EQ120"/>
    <mergeCell ref="ER120:ES120"/>
    <mergeCell ref="ET120:EU120"/>
    <mergeCell ref="EV120:EW120"/>
    <mergeCell ref="EX120:EY120"/>
    <mergeCell ref="EZ120:FA120"/>
    <mergeCell ref="FB120:FC120"/>
    <mergeCell ref="FD120:FE120"/>
    <mergeCell ref="FF120:FG120"/>
    <mergeCell ref="FH120:FI120"/>
    <mergeCell ref="FJ120:FK120"/>
    <mergeCell ref="FL120:FM120"/>
    <mergeCell ref="FN120:FO120"/>
    <mergeCell ref="FP120:FQ120"/>
    <mergeCell ref="FR120:FS120"/>
    <mergeCell ref="FT120:FU120"/>
    <mergeCell ref="FV120:FW120"/>
    <mergeCell ref="FX120:FY120"/>
    <mergeCell ref="FZ120:GA120"/>
    <mergeCell ref="GB120:GC120"/>
    <mergeCell ref="GD120:GE120"/>
    <mergeCell ref="GF120:GG120"/>
    <mergeCell ref="GH120:GI120"/>
    <mergeCell ref="GJ120:GK120"/>
    <mergeCell ref="GL120:GM120"/>
    <mergeCell ref="GN120:GO120"/>
    <mergeCell ref="GP120:GQ120"/>
    <mergeCell ref="GR120:GS120"/>
    <mergeCell ref="GT120:GU120"/>
    <mergeCell ref="DT119:DU119"/>
    <mergeCell ref="DV119:DW119"/>
    <mergeCell ref="GJ121:GK121"/>
    <mergeCell ref="GL121:GM121"/>
    <mergeCell ref="GN121:GO121"/>
    <mergeCell ref="GP121:GQ121"/>
    <mergeCell ref="GR121:GS121"/>
    <mergeCell ref="GT121:GU121"/>
    <mergeCell ref="DT123:DU123"/>
    <mergeCell ref="DV123:DW123"/>
    <mergeCell ref="DX123:DY123"/>
    <mergeCell ref="DZ123:EA123"/>
    <mergeCell ref="EB123:EC123"/>
    <mergeCell ref="ED123:EE123"/>
    <mergeCell ref="EF123:EG123"/>
    <mergeCell ref="EH123:EI123"/>
    <mergeCell ref="EJ123:EK123"/>
    <mergeCell ref="EL123:EM123"/>
    <mergeCell ref="EN123:EO123"/>
    <mergeCell ref="EP123:EQ123"/>
    <mergeCell ref="ER123:ES123"/>
    <mergeCell ref="ET123:EU123"/>
    <mergeCell ref="EV123:EW123"/>
    <mergeCell ref="EX123:EY123"/>
    <mergeCell ref="EZ123:FA123"/>
    <mergeCell ref="FB123:FC123"/>
    <mergeCell ref="FD123:FE123"/>
    <mergeCell ref="FF123:FG123"/>
    <mergeCell ref="FH123:FI123"/>
    <mergeCell ref="FJ123:FK123"/>
    <mergeCell ref="FL123:FM123"/>
    <mergeCell ref="FN123:FO123"/>
    <mergeCell ref="FP123:FQ123"/>
    <mergeCell ref="FR123:FS123"/>
    <mergeCell ref="FT123:FU123"/>
    <mergeCell ref="FV123:FW123"/>
    <mergeCell ref="FX123:FY123"/>
    <mergeCell ref="FZ123:GA123"/>
    <mergeCell ref="GB123:GC123"/>
    <mergeCell ref="GD123:GE123"/>
    <mergeCell ref="GF123:GG123"/>
    <mergeCell ref="GH123:GI123"/>
    <mergeCell ref="GJ123:GK123"/>
    <mergeCell ref="GL123:GM123"/>
    <mergeCell ref="GN123:GO123"/>
    <mergeCell ref="GP123:GQ123"/>
    <mergeCell ref="GR123:GS123"/>
    <mergeCell ref="GT123:GU123"/>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DV124:DW124"/>
    <mergeCell ref="DX124:DY124"/>
    <mergeCell ref="DZ124:EA124"/>
    <mergeCell ref="EB124:EC124"/>
    <mergeCell ref="ED124:EE124"/>
    <mergeCell ref="EF124:EG124"/>
    <mergeCell ref="EH124:EI124"/>
    <mergeCell ref="EJ124:EK124"/>
    <mergeCell ref="EL124:EM124"/>
    <mergeCell ref="EN124:EO124"/>
    <mergeCell ref="EP124:EQ124"/>
    <mergeCell ref="ER124:ES124"/>
    <mergeCell ref="ET124:EU124"/>
    <mergeCell ref="EV124:EW124"/>
    <mergeCell ref="EX124:EY124"/>
    <mergeCell ref="EZ124:FA124"/>
    <mergeCell ref="FB124:FC124"/>
    <mergeCell ref="FD124:FE124"/>
    <mergeCell ref="FF124:FG124"/>
    <mergeCell ref="FH124:FI124"/>
    <mergeCell ref="FJ124:FK124"/>
    <mergeCell ref="FL124:FM124"/>
    <mergeCell ref="FN124:FO124"/>
    <mergeCell ref="FP124:FQ124"/>
    <mergeCell ref="FR124:FS124"/>
    <mergeCell ref="FT124:FU124"/>
    <mergeCell ref="FV124:FW124"/>
    <mergeCell ref="FX124:FY124"/>
    <mergeCell ref="FZ124:GA124"/>
    <mergeCell ref="GB124:GC124"/>
    <mergeCell ref="GD124:GE124"/>
    <mergeCell ref="GF124:GG124"/>
    <mergeCell ref="GH121:GI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DX126:DY126"/>
    <mergeCell ref="DZ126:EA126"/>
    <mergeCell ref="EB126:EC126"/>
    <mergeCell ref="ED126:EE126"/>
    <mergeCell ref="EF126:EG126"/>
    <mergeCell ref="EH126:EI126"/>
    <mergeCell ref="EJ126:EK126"/>
    <mergeCell ref="EL126:EM126"/>
    <mergeCell ref="EN126:EO126"/>
    <mergeCell ref="EP126:EQ126"/>
    <mergeCell ref="ER126:ES126"/>
    <mergeCell ref="ET126:EU126"/>
    <mergeCell ref="EV126:EW126"/>
    <mergeCell ref="EX126:EY126"/>
    <mergeCell ref="EZ126:FA126"/>
    <mergeCell ref="FB126:FC126"/>
    <mergeCell ref="GH124:GI124"/>
    <mergeCell ref="GJ124:GK124"/>
    <mergeCell ref="GL124:GM124"/>
    <mergeCell ref="GN124:GO124"/>
    <mergeCell ref="GP124:GQ124"/>
    <mergeCell ref="GR124:GS124"/>
    <mergeCell ref="GT124:GU124"/>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H125:GI125"/>
    <mergeCell ref="GJ125:GK125"/>
    <mergeCell ref="GL125:GM125"/>
    <mergeCell ref="GN125:GO125"/>
    <mergeCell ref="GP125:GQ125"/>
    <mergeCell ref="GR125:GS125"/>
    <mergeCell ref="GT125:GU125"/>
    <mergeCell ref="DT124:DU124"/>
    <mergeCell ref="GH126:GI126"/>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J126:GK126"/>
    <mergeCell ref="GL126:GM126"/>
    <mergeCell ref="GN126:GO126"/>
    <mergeCell ref="GP126:GQ126"/>
    <mergeCell ref="GR126:GS126"/>
    <mergeCell ref="GT126:GU126"/>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DT126:DU126"/>
    <mergeCell ref="DV126:DW126"/>
    <mergeCell ref="GJ128:GK128"/>
    <mergeCell ref="GL128:GM128"/>
    <mergeCell ref="GN128:GO128"/>
    <mergeCell ref="GP128:GQ128"/>
    <mergeCell ref="GR128:GS128"/>
    <mergeCell ref="GT128:GU128"/>
    <mergeCell ref="DT129:DU129"/>
    <mergeCell ref="DV129:DW129"/>
    <mergeCell ref="DX129:DY129"/>
    <mergeCell ref="DZ129:EA129"/>
    <mergeCell ref="EB129:EC129"/>
    <mergeCell ref="ED129:EE129"/>
    <mergeCell ref="EF129:EG129"/>
    <mergeCell ref="EH129:EI129"/>
    <mergeCell ref="EJ129:EK129"/>
    <mergeCell ref="EL129:EM129"/>
    <mergeCell ref="EN129:EO129"/>
    <mergeCell ref="EP129:EQ129"/>
    <mergeCell ref="ER129:ES129"/>
    <mergeCell ref="ET129:EU129"/>
    <mergeCell ref="EV129:EW129"/>
    <mergeCell ref="EX129:EY129"/>
    <mergeCell ref="EZ129:FA129"/>
    <mergeCell ref="FB129:FC129"/>
    <mergeCell ref="FD129:FE129"/>
    <mergeCell ref="FF129:FG129"/>
    <mergeCell ref="FH129:FI129"/>
    <mergeCell ref="FJ129:FK129"/>
    <mergeCell ref="FL129:FM129"/>
    <mergeCell ref="FN129:FO129"/>
    <mergeCell ref="FP129:FQ129"/>
    <mergeCell ref="FR129:FS129"/>
    <mergeCell ref="FT129:FU129"/>
    <mergeCell ref="FV129:FW129"/>
    <mergeCell ref="FX129:FY129"/>
    <mergeCell ref="FZ129:GA129"/>
    <mergeCell ref="GB129:GC129"/>
    <mergeCell ref="GD129:GE129"/>
    <mergeCell ref="GF129:GG129"/>
    <mergeCell ref="GH129:GI129"/>
    <mergeCell ref="GJ129:GK129"/>
    <mergeCell ref="GL129:GM129"/>
    <mergeCell ref="GN129:GO129"/>
    <mergeCell ref="GP129:GQ129"/>
    <mergeCell ref="GR129:GS129"/>
    <mergeCell ref="GT129:GU129"/>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FX130:FY130"/>
    <mergeCell ref="FZ130:GA130"/>
    <mergeCell ref="GB130:GC130"/>
    <mergeCell ref="GD130:GE130"/>
    <mergeCell ref="GF130:GG130"/>
    <mergeCell ref="GH128:GI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DX133:DY133"/>
    <mergeCell ref="DZ133:EA133"/>
    <mergeCell ref="EB133:EC133"/>
    <mergeCell ref="ED133:EE133"/>
    <mergeCell ref="EF133:EG133"/>
    <mergeCell ref="EH133:EI133"/>
    <mergeCell ref="EJ133:EK133"/>
    <mergeCell ref="EL133:EM133"/>
    <mergeCell ref="EN133:EO133"/>
    <mergeCell ref="EP133:EQ133"/>
    <mergeCell ref="ER133:ES133"/>
    <mergeCell ref="ET133:EU133"/>
    <mergeCell ref="EV133:EW133"/>
    <mergeCell ref="EX133:EY133"/>
    <mergeCell ref="EZ133:FA133"/>
    <mergeCell ref="FB133:FC133"/>
    <mergeCell ref="GH130:GI130"/>
    <mergeCell ref="GJ130:GK130"/>
    <mergeCell ref="GL130:GM130"/>
    <mergeCell ref="GN130:GO130"/>
    <mergeCell ref="GP130:GQ130"/>
    <mergeCell ref="GR130:GS130"/>
    <mergeCell ref="GT130:GU130"/>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2:GI132"/>
    <mergeCell ref="GJ132:GK132"/>
    <mergeCell ref="GL132:GM132"/>
    <mergeCell ref="GN132:GO132"/>
    <mergeCell ref="GP132:GQ132"/>
    <mergeCell ref="GR132:GS132"/>
    <mergeCell ref="GT132:GU132"/>
    <mergeCell ref="DT130:DU130"/>
    <mergeCell ref="GH133:GI133"/>
    <mergeCell ref="FD133:FE133"/>
    <mergeCell ref="FF133:FG133"/>
    <mergeCell ref="FH133:FI133"/>
    <mergeCell ref="FJ133:FK133"/>
    <mergeCell ref="FL133:FM133"/>
    <mergeCell ref="FN133:FO133"/>
    <mergeCell ref="FP133:FQ133"/>
    <mergeCell ref="FR133:FS133"/>
    <mergeCell ref="FT133:FU133"/>
    <mergeCell ref="FV133:FW133"/>
    <mergeCell ref="FX133:FY133"/>
    <mergeCell ref="FZ133:GA133"/>
    <mergeCell ref="GB133:GC133"/>
    <mergeCell ref="GD133:GE133"/>
    <mergeCell ref="GF133:GG133"/>
    <mergeCell ref="GJ133:GK133"/>
    <mergeCell ref="GL133:GM133"/>
    <mergeCell ref="GN133:GO133"/>
    <mergeCell ref="GP133:GQ133"/>
    <mergeCell ref="GR133:GS133"/>
    <mergeCell ref="GT133:GU133"/>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DT133:DU133"/>
    <mergeCell ref="DV133:DW133"/>
    <mergeCell ref="GL135:GM135"/>
    <mergeCell ref="GN135:GO135"/>
    <mergeCell ref="GP135:GQ135"/>
    <mergeCell ref="GR135:GS135"/>
    <mergeCell ref="GT135:GU135"/>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FF137:FG137"/>
    <mergeCell ref="FH137:FI137"/>
    <mergeCell ref="FJ137:FK137"/>
    <mergeCell ref="FL137:FM137"/>
    <mergeCell ref="FN137:FO137"/>
    <mergeCell ref="FP137:FQ137"/>
    <mergeCell ref="FR137:FS137"/>
    <mergeCell ref="FT137:FU137"/>
    <mergeCell ref="FV137:FW137"/>
    <mergeCell ref="FX137:FY137"/>
    <mergeCell ref="FZ137:GA137"/>
    <mergeCell ref="GB137:GC137"/>
    <mergeCell ref="GD137:GE137"/>
    <mergeCell ref="GF137:GG137"/>
    <mergeCell ref="GH135:GI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GJ135:GK135"/>
    <mergeCell ref="GH137:GI137"/>
    <mergeCell ref="GJ137:GK137"/>
    <mergeCell ref="GL137:GM137"/>
    <mergeCell ref="GN137:GO137"/>
    <mergeCell ref="GP137:GQ137"/>
    <mergeCell ref="GR137:GS137"/>
    <mergeCell ref="GT137:GU137"/>
    <mergeCell ref="DT138:DU138"/>
    <mergeCell ref="DV138:DW138"/>
    <mergeCell ref="DX138:DY138"/>
    <mergeCell ref="DZ138:EA138"/>
    <mergeCell ref="EB138:EC138"/>
    <mergeCell ref="ED138:EE138"/>
    <mergeCell ref="EF138:EG138"/>
    <mergeCell ref="EH138:EI138"/>
    <mergeCell ref="EJ138:EK138"/>
    <mergeCell ref="EL138:EM138"/>
    <mergeCell ref="EN138:EO138"/>
    <mergeCell ref="EP138:EQ138"/>
    <mergeCell ref="ER138:ES138"/>
    <mergeCell ref="ET138:EU138"/>
    <mergeCell ref="EV138:EW138"/>
    <mergeCell ref="EX138:EY138"/>
    <mergeCell ref="EZ138:FA138"/>
    <mergeCell ref="FB138:FC138"/>
    <mergeCell ref="FD138:FE138"/>
    <mergeCell ref="FF138:FG138"/>
    <mergeCell ref="FH138:FI138"/>
    <mergeCell ref="FJ138:FK138"/>
    <mergeCell ref="FL138:FM138"/>
    <mergeCell ref="FN138:FO138"/>
    <mergeCell ref="FP138:FQ138"/>
    <mergeCell ref="FR138:FS138"/>
    <mergeCell ref="FT138:FU138"/>
    <mergeCell ref="FV138:FW138"/>
    <mergeCell ref="FX138:FY138"/>
    <mergeCell ref="FZ138:GA138"/>
    <mergeCell ref="GB138:GC138"/>
    <mergeCell ref="GD138:GE138"/>
    <mergeCell ref="GF138:GG138"/>
    <mergeCell ref="GH138:GI138"/>
    <mergeCell ref="GJ138:GK138"/>
    <mergeCell ref="GL138:GM138"/>
    <mergeCell ref="GN138:GO138"/>
    <mergeCell ref="GP138:GQ138"/>
    <mergeCell ref="GR138:GS138"/>
    <mergeCell ref="GT138:GU138"/>
    <mergeCell ref="DT137:DU137"/>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GJ139:GK139"/>
    <mergeCell ref="GL139:GM139"/>
    <mergeCell ref="GN139:GO139"/>
    <mergeCell ref="GP139:GQ139"/>
    <mergeCell ref="GR139:GS139"/>
    <mergeCell ref="GT139:GU139"/>
    <mergeCell ref="DT139:DU139"/>
    <mergeCell ref="DV139:DW139"/>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H141:GI141"/>
    <mergeCell ref="GJ141:GK141"/>
    <mergeCell ref="GL141:GM141"/>
    <mergeCell ref="GN141:GO141"/>
    <mergeCell ref="GP141:GQ141"/>
    <mergeCell ref="GR141:GS141"/>
    <mergeCell ref="GT141:GU141"/>
    <mergeCell ref="DX139:DY139"/>
    <mergeCell ref="DZ139:EA139"/>
    <mergeCell ref="EB139:EC139"/>
    <mergeCell ref="ED139:EE139"/>
    <mergeCell ref="EF139:EG139"/>
    <mergeCell ref="EH139:EI139"/>
    <mergeCell ref="EJ139:EK139"/>
    <mergeCell ref="EL139:EM139"/>
    <mergeCell ref="EN139:EO139"/>
    <mergeCell ref="EP139:EQ139"/>
    <mergeCell ref="ER139:ES139"/>
    <mergeCell ref="ET139:EU139"/>
    <mergeCell ref="EV139:EW139"/>
    <mergeCell ref="EX139:EY139"/>
    <mergeCell ref="EZ139:FA139"/>
    <mergeCell ref="FB139:FC139"/>
    <mergeCell ref="FD142:FE142"/>
    <mergeCell ref="FF142:FG142"/>
    <mergeCell ref="FH142:FI142"/>
    <mergeCell ref="FJ142:FK142"/>
    <mergeCell ref="FL142:FM142"/>
    <mergeCell ref="FN142:FO142"/>
    <mergeCell ref="FP142:FQ142"/>
    <mergeCell ref="FR142:FS142"/>
    <mergeCell ref="FT142:FU142"/>
    <mergeCell ref="FV142:FW142"/>
    <mergeCell ref="FX142:FY142"/>
    <mergeCell ref="FZ142:GA142"/>
    <mergeCell ref="GB142:GC142"/>
    <mergeCell ref="GD142:GE142"/>
    <mergeCell ref="GF142:GG142"/>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GH139:GI139"/>
    <mergeCell ref="FD139:FE139"/>
    <mergeCell ref="FF139:FG139"/>
    <mergeCell ref="FH139:FI139"/>
    <mergeCell ref="FJ139:FK139"/>
    <mergeCell ref="FL139:FM139"/>
    <mergeCell ref="FN139:FO139"/>
    <mergeCell ref="FP139:FQ139"/>
    <mergeCell ref="FR139:FS139"/>
    <mergeCell ref="FT139:FU139"/>
    <mergeCell ref="FV139:FW139"/>
    <mergeCell ref="FX139:FY139"/>
    <mergeCell ref="FZ139:GA139"/>
    <mergeCell ref="GB139:GC139"/>
    <mergeCell ref="GD139:GE139"/>
    <mergeCell ref="GF139:GG139"/>
    <mergeCell ref="GH142:GI142"/>
    <mergeCell ref="GH144:GI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J142:GK142"/>
    <mergeCell ref="GL142:GM142"/>
    <mergeCell ref="GN142:GO142"/>
    <mergeCell ref="GP142:GQ142"/>
    <mergeCell ref="GR142:GS142"/>
    <mergeCell ref="GT142:GU142"/>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DT142:DU142"/>
    <mergeCell ref="DV142:DW142"/>
    <mergeCell ref="DX142:DY142"/>
    <mergeCell ref="DZ142:EA142"/>
    <mergeCell ref="EB142:EC142"/>
    <mergeCell ref="ED142:EE142"/>
    <mergeCell ref="EF142:EG142"/>
    <mergeCell ref="EH142:EI142"/>
    <mergeCell ref="EJ142:EK142"/>
    <mergeCell ref="EL142:EM142"/>
    <mergeCell ref="EN142:EO142"/>
    <mergeCell ref="EP142:EQ142"/>
    <mergeCell ref="ER142:ES142"/>
    <mergeCell ref="ET142:EU142"/>
    <mergeCell ref="EV142:EW142"/>
    <mergeCell ref="EX142:EY142"/>
    <mergeCell ref="EZ142:FA142"/>
    <mergeCell ref="FB142:FC142"/>
    <mergeCell ref="GJ144:GK144"/>
    <mergeCell ref="GL144:GM144"/>
    <mergeCell ref="GN144:GO144"/>
    <mergeCell ref="GP144:GQ144"/>
    <mergeCell ref="GR144:GS144"/>
    <mergeCell ref="GT144:GU144"/>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DT144:DU144"/>
    <mergeCell ref="DV144:DW144"/>
    <mergeCell ref="GJ146:GK146"/>
    <mergeCell ref="GL146:GM146"/>
    <mergeCell ref="GN146:GO146"/>
    <mergeCell ref="GP146:GQ146"/>
    <mergeCell ref="GR146:GS146"/>
    <mergeCell ref="GT146:GU146"/>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GJ148:GK148"/>
    <mergeCell ref="GL148:GM148"/>
    <mergeCell ref="GN148:GO148"/>
    <mergeCell ref="GP148:GQ148"/>
    <mergeCell ref="GR148:GS148"/>
    <mergeCell ref="GT148:GU148"/>
    <mergeCell ref="DT148:DU148"/>
    <mergeCell ref="DV148:DW148"/>
    <mergeCell ref="DX148:DY148"/>
    <mergeCell ref="DZ148:EA148"/>
    <mergeCell ref="EB148:EC148"/>
    <mergeCell ref="ED148:EE148"/>
    <mergeCell ref="EF148:EG148"/>
    <mergeCell ref="EH148:EI148"/>
    <mergeCell ref="EJ148:EK148"/>
    <mergeCell ref="EL148:EM148"/>
    <mergeCell ref="EN148:EO148"/>
    <mergeCell ref="EP148:EQ148"/>
    <mergeCell ref="ER148:ES148"/>
    <mergeCell ref="ET148:EU148"/>
    <mergeCell ref="EV148:EW148"/>
    <mergeCell ref="EX148:EY148"/>
    <mergeCell ref="EZ148:FA148"/>
    <mergeCell ref="DT150:DU150"/>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0:GI150"/>
    <mergeCell ref="GJ150:GK150"/>
    <mergeCell ref="GL150:GM150"/>
    <mergeCell ref="GN150:GO150"/>
    <mergeCell ref="GP150:GQ150"/>
    <mergeCell ref="GR150:GS150"/>
    <mergeCell ref="GT150:GU150"/>
    <mergeCell ref="FB148:FC148"/>
    <mergeCell ref="FB151:FC151"/>
    <mergeCell ref="FD151:FE151"/>
    <mergeCell ref="FF151:FG151"/>
    <mergeCell ref="FH151:FI151"/>
    <mergeCell ref="FJ151:FK151"/>
    <mergeCell ref="FL151:FM151"/>
    <mergeCell ref="FN151:FO151"/>
    <mergeCell ref="FP151:FQ151"/>
    <mergeCell ref="FR151:FS151"/>
    <mergeCell ref="FT151:FU151"/>
    <mergeCell ref="FV151:FW151"/>
    <mergeCell ref="FX151:FY151"/>
    <mergeCell ref="FZ151:GA151"/>
    <mergeCell ref="GB151:GC151"/>
    <mergeCell ref="GD151:GE151"/>
    <mergeCell ref="GF151:GG151"/>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GH148:GI148"/>
    <mergeCell ref="FD148:FE148"/>
    <mergeCell ref="FF148:FG148"/>
    <mergeCell ref="FH148:FI148"/>
    <mergeCell ref="FJ148:FK148"/>
    <mergeCell ref="FL148:FM148"/>
    <mergeCell ref="FN148:FO148"/>
    <mergeCell ref="FP148:FQ148"/>
    <mergeCell ref="FR148:FS148"/>
    <mergeCell ref="FT148:FU148"/>
    <mergeCell ref="FV148:FW148"/>
    <mergeCell ref="FX148:FY148"/>
    <mergeCell ref="FZ148:GA148"/>
    <mergeCell ref="GB148:GC148"/>
    <mergeCell ref="GD148:GE148"/>
    <mergeCell ref="GF148:GG148"/>
    <mergeCell ref="GH146:GI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GH151:GI151"/>
    <mergeCell ref="GJ151:GK151"/>
    <mergeCell ref="GL151:GM151"/>
    <mergeCell ref="GN151:GO151"/>
    <mergeCell ref="GP151:GQ151"/>
    <mergeCell ref="GR151:GS151"/>
    <mergeCell ref="GT151:GU151"/>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DT151:DU151"/>
    <mergeCell ref="DV151:DW151"/>
    <mergeCell ref="DX151:DY151"/>
    <mergeCell ref="DZ151:EA151"/>
    <mergeCell ref="EB151:EC151"/>
    <mergeCell ref="ED151:EE151"/>
    <mergeCell ref="EF151:EG151"/>
    <mergeCell ref="EH151:EI151"/>
    <mergeCell ref="EJ151:EK151"/>
    <mergeCell ref="EL151:EM151"/>
    <mergeCell ref="EN151:EO151"/>
    <mergeCell ref="EP151:EQ151"/>
    <mergeCell ref="ER151:ES151"/>
    <mergeCell ref="ET151:EU151"/>
    <mergeCell ref="EV151:EW151"/>
    <mergeCell ref="EX151:EY151"/>
    <mergeCell ref="EZ151:FA151"/>
    <mergeCell ref="GH153:GI153"/>
    <mergeCell ref="GJ153:GK153"/>
    <mergeCell ref="GL153:GM153"/>
    <mergeCell ref="GN153:GO153"/>
    <mergeCell ref="GP153:GQ153"/>
    <mergeCell ref="GR153:GS153"/>
    <mergeCell ref="GT153:GU153"/>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DT153:DU153"/>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GJ155:GK155"/>
    <mergeCell ref="GL155:GM155"/>
    <mergeCell ref="GN155:GO155"/>
    <mergeCell ref="GP155:GQ155"/>
    <mergeCell ref="GR155:GS155"/>
    <mergeCell ref="GT155:GU155"/>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DT155:DU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FB155:FC155"/>
    <mergeCell ref="DV157:DW157"/>
    <mergeCell ref="DX157:DY157"/>
    <mergeCell ref="DZ157:EA157"/>
    <mergeCell ref="EB157:EC157"/>
    <mergeCell ref="ED157:EE157"/>
    <mergeCell ref="EF157:EG157"/>
    <mergeCell ref="EH157:EI157"/>
    <mergeCell ref="EJ157:EK157"/>
    <mergeCell ref="EL157:EM157"/>
    <mergeCell ref="EN157:EO157"/>
    <mergeCell ref="EP157:EQ157"/>
    <mergeCell ref="ER157:ES157"/>
    <mergeCell ref="ET157:EU157"/>
    <mergeCell ref="EV157:EW157"/>
    <mergeCell ref="EX157:EY157"/>
    <mergeCell ref="EZ157:FA157"/>
    <mergeCell ref="FB157:FC157"/>
    <mergeCell ref="GH155:GI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FB160:FC160"/>
    <mergeCell ref="FD160:FE160"/>
    <mergeCell ref="FF160:FG160"/>
    <mergeCell ref="FH160:FI160"/>
    <mergeCell ref="FJ160:FK160"/>
    <mergeCell ref="FL160:FM160"/>
    <mergeCell ref="FN160:FO160"/>
    <mergeCell ref="FP160:FQ160"/>
    <mergeCell ref="FR160:FS160"/>
    <mergeCell ref="FT160:FU160"/>
    <mergeCell ref="FV160:FW160"/>
    <mergeCell ref="FX160:FY160"/>
    <mergeCell ref="FZ160:GA160"/>
    <mergeCell ref="GB160:GC160"/>
    <mergeCell ref="GD160:GE160"/>
    <mergeCell ref="GF160:GG160"/>
    <mergeCell ref="GH157:GI157"/>
    <mergeCell ref="GH160:GI160"/>
    <mergeCell ref="GJ157:GK157"/>
    <mergeCell ref="GL157:GM157"/>
    <mergeCell ref="GN157:GO157"/>
    <mergeCell ref="GP157:GQ157"/>
    <mergeCell ref="GR157:GS157"/>
    <mergeCell ref="GT157:GU157"/>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9:GI159"/>
    <mergeCell ref="GJ159:GK159"/>
    <mergeCell ref="GL159:GM159"/>
    <mergeCell ref="GN159:GO159"/>
    <mergeCell ref="GP159:GQ159"/>
    <mergeCell ref="GR159:GS159"/>
    <mergeCell ref="GT159:GU159"/>
    <mergeCell ref="DT157:DU157"/>
    <mergeCell ref="FD157:FE157"/>
    <mergeCell ref="FF157:FG157"/>
    <mergeCell ref="FH157:FI157"/>
    <mergeCell ref="FJ157:FK157"/>
    <mergeCell ref="FL157:FM157"/>
    <mergeCell ref="FN157:FO157"/>
    <mergeCell ref="FP157:FQ157"/>
    <mergeCell ref="FR157:FS157"/>
    <mergeCell ref="FT157:FU157"/>
    <mergeCell ref="FV157:FW157"/>
    <mergeCell ref="FX157:FY157"/>
    <mergeCell ref="FZ157:GA157"/>
    <mergeCell ref="GB157:GC157"/>
    <mergeCell ref="GD157:GE157"/>
    <mergeCell ref="GF157:GG157"/>
    <mergeCell ref="GJ160:GK160"/>
    <mergeCell ref="GL160:GM160"/>
    <mergeCell ref="GN160:GO160"/>
    <mergeCell ref="GP160:GQ160"/>
    <mergeCell ref="GR160:GS160"/>
    <mergeCell ref="GT160:GU160"/>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DT160:DU160"/>
    <mergeCell ref="DV160:DW160"/>
    <mergeCell ref="DX160:DY160"/>
    <mergeCell ref="DZ160:EA160"/>
    <mergeCell ref="EB160:EC160"/>
    <mergeCell ref="ED160:EE160"/>
    <mergeCell ref="EF160:EG160"/>
    <mergeCell ref="EH160:EI160"/>
    <mergeCell ref="EJ160:EK160"/>
    <mergeCell ref="EL160:EM160"/>
    <mergeCell ref="EN160:EO160"/>
    <mergeCell ref="EP160:EQ160"/>
    <mergeCell ref="ER160:ES160"/>
    <mergeCell ref="ET160:EU160"/>
    <mergeCell ref="EV160:EW160"/>
    <mergeCell ref="EX160:EY160"/>
    <mergeCell ref="EZ160:FA160"/>
    <mergeCell ref="GJ162:GK162"/>
    <mergeCell ref="GL162:GM162"/>
    <mergeCell ref="GN162:GO162"/>
    <mergeCell ref="GP162:GQ162"/>
    <mergeCell ref="GR162:GS162"/>
    <mergeCell ref="GT162:GU162"/>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GH162:GI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FB166:FC166"/>
    <mergeCell ref="FD166:FE166"/>
    <mergeCell ref="FF166:FG166"/>
    <mergeCell ref="FH166:FI166"/>
    <mergeCell ref="FJ166:FK166"/>
    <mergeCell ref="FL166:FM166"/>
    <mergeCell ref="FN166:FO166"/>
    <mergeCell ref="FP166:FQ166"/>
    <mergeCell ref="FR166:FS166"/>
    <mergeCell ref="FT166:FU166"/>
    <mergeCell ref="FV166:FW166"/>
    <mergeCell ref="FX166:FY166"/>
    <mergeCell ref="FZ166:GA166"/>
    <mergeCell ref="GB166:GC166"/>
    <mergeCell ref="GD166:GE166"/>
    <mergeCell ref="GF166:GG166"/>
    <mergeCell ref="GH164:GI164"/>
    <mergeCell ref="GJ164:GK164"/>
    <mergeCell ref="GL164:GM164"/>
    <mergeCell ref="GN164:GO164"/>
    <mergeCell ref="GP164:GQ164"/>
    <mergeCell ref="GR164:GS164"/>
    <mergeCell ref="GT164:GU164"/>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DT164:DU164"/>
    <mergeCell ref="GH166:GI166"/>
    <mergeCell ref="GJ166:GK166"/>
    <mergeCell ref="GL166:GM166"/>
    <mergeCell ref="GN166:GO166"/>
    <mergeCell ref="GP166:GQ166"/>
    <mergeCell ref="GR166:GS166"/>
    <mergeCell ref="GT166:GU166"/>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8:GI168"/>
    <mergeCell ref="GJ168:GK168"/>
    <mergeCell ref="GL168:GM168"/>
    <mergeCell ref="GN168:GO168"/>
    <mergeCell ref="GP168:GQ168"/>
    <mergeCell ref="GR168:GS168"/>
    <mergeCell ref="GT168:GU168"/>
    <mergeCell ref="DT166:DU166"/>
    <mergeCell ref="DV166:DW166"/>
    <mergeCell ref="DX166:DY166"/>
    <mergeCell ref="DZ166:EA166"/>
    <mergeCell ref="EB166:EC166"/>
    <mergeCell ref="ED166:EE166"/>
    <mergeCell ref="EF166:EG166"/>
    <mergeCell ref="EH166:EI166"/>
    <mergeCell ref="EJ166:EK166"/>
    <mergeCell ref="EL166:EM166"/>
    <mergeCell ref="EN166:EO166"/>
    <mergeCell ref="EP166:EQ166"/>
    <mergeCell ref="ER166:ES166"/>
    <mergeCell ref="ET166:EU166"/>
    <mergeCell ref="EV166:EW166"/>
    <mergeCell ref="EX166:EY166"/>
    <mergeCell ref="EZ166:FA166"/>
    <mergeCell ref="GJ169:GK169"/>
    <mergeCell ref="GL169:GM169"/>
    <mergeCell ref="GN169:GO169"/>
    <mergeCell ref="GP169:GQ169"/>
    <mergeCell ref="GR169:GS169"/>
    <mergeCell ref="GT169:GU169"/>
    <mergeCell ref="DT170:DU170"/>
    <mergeCell ref="DV170:DW170"/>
    <mergeCell ref="DX170:DY170"/>
    <mergeCell ref="DZ170:EA170"/>
    <mergeCell ref="EB170:EC170"/>
    <mergeCell ref="ED170:EE170"/>
    <mergeCell ref="EF170:EG170"/>
    <mergeCell ref="EH170:EI170"/>
    <mergeCell ref="EJ170:EK170"/>
    <mergeCell ref="EL170:EM170"/>
    <mergeCell ref="EN170:EO170"/>
    <mergeCell ref="EP170:EQ170"/>
    <mergeCell ref="ER170:ES170"/>
    <mergeCell ref="ET170:EU170"/>
    <mergeCell ref="EV170:EW170"/>
    <mergeCell ref="EX170:EY170"/>
    <mergeCell ref="EZ170:FA170"/>
    <mergeCell ref="FB170:FC170"/>
    <mergeCell ref="FD170:FE170"/>
    <mergeCell ref="FF170:FG170"/>
    <mergeCell ref="FH170:FI170"/>
    <mergeCell ref="FJ170:FK170"/>
    <mergeCell ref="FL170:FM170"/>
    <mergeCell ref="FN170:FO170"/>
    <mergeCell ref="FP170:FQ170"/>
    <mergeCell ref="FR170:FS170"/>
    <mergeCell ref="FT170:FU170"/>
    <mergeCell ref="FV170:FW170"/>
    <mergeCell ref="FX170:FY170"/>
    <mergeCell ref="FZ170:GA170"/>
    <mergeCell ref="GB170:GC170"/>
    <mergeCell ref="GD170:GE170"/>
    <mergeCell ref="GF170:GG170"/>
    <mergeCell ref="GH170:GI170"/>
    <mergeCell ref="GJ170:GK170"/>
    <mergeCell ref="GL170:GM170"/>
    <mergeCell ref="GN170:GO170"/>
    <mergeCell ref="GP170:GQ170"/>
    <mergeCell ref="GR170:GS170"/>
    <mergeCell ref="GT170:GU170"/>
    <mergeCell ref="DT169:DU169"/>
    <mergeCell ref="DV169:DW169"/>
    <mergeCell ref="DX169:DY169"/>
    <mergeCell ref="DZ169:EA169"/>
    <mergeCell ref="EB169:EC169"/>
    <mergeCell ref="ED169:EE169"/>
    <mergeCell ref="EF169:EG169"/>
    <mergeCell ref="EH169:EI169"/>
    <mergeCell ref="EJ169:EK169"/>
    <mergeCell ref="EL169:EM169"/>
    <mergeCell ref="EN169:EO169"/>
    <mergeCell ref="EP169:EQ169"/>
    <mergeCell ref="ER169:ES169"/>
    <mergeCell ref="ET169:EU169"/>
    <mergeCell ref="EV169:EW169"/>
    <mergeCell ref="EX169:EY169"/>
    <mergeCell ref="EZ169:FA169"/>
    <mergeCell ref="FB169:FC169"/>
    <mergeCell ref="DV171:DW171"/>
    <mergeCell ref="DX171:DY171"/>
    <mergeCell ref="DZ171:EA171"/>
    <mergeCell ref="EB171:EC171"/>
    <mergeCell ref="ED171:EE171"/>
    <mergeCell ref="EF171:EG171"/>
    <mergeCell ref="EH171:EI171"/>
    <mergeCell ref="EJ171:EK171"/>
    <mergeCell ref="EL171:EM171"/>
    <mergeCell ref="EN171:EO171"/>
    <mergeCell ref="EP171:EQ171"/>
    <mergeCell ref="ER171:ES171"/>
    <mergeCell ref="ET171:EU171"/>
    <mergeCell ref="EV171:EW171"/>
    <mergeCell ref="EX171:EY171"/>
    <mergeCell ref="EZ171:FA171"/>
    <mergeCell ref="FB171:FC171"/>
    <mergeCell ref="FD171:FE171"/>
    <mergeCell ref="FF171:FG171"/>
    <mergeCell ref="FH171:FI171"/>
    <mergeCell ref="FJ171:FK171"/>
    <mergeCell ref="FL171:FM171"/>
    <mergeCell ref="FN171:FO171"/>
    <mergeCell ref="FP171:FQ171"/>
    <mergeCell ref="FR171:FS171"/>
    <mergeCell ref="FT171:FU171"/>
    <mergeCell ref="FV171:FW171"/>
    <mergeCell ref="FX171:FY171"/>
    <mergeCell ref="FZ171:GA171"/>
    <mergeCell ref="GB171:GC171"/>
    <mergeCell ref="GD171:GE171"/>
    <mergeCell ref="GF171:GG171"/>
    <mergeCell ref="GH169:GI169"/>
    <mergeCell ref="FD169:FE169"/>
    <mergeCell ref="FF169:FG169"/>
    <mergeCell ref="FH169:FI169"/>
    <mergeCell ref="FJ169:FK169"/>
    <mergeCell ref="FL169:FM169"/>
    <mergeCell ref="FN169:FO169"/>
    <mergeCell ref="FP169:FQ169"/>
    <mergeCell ref="FR169:FS169"/>
    <mergeCell ref="FT169:FU169"/>
    <mergeCell ref="FV169:FW169"/>
    <mergeCell ref="FX169:FY169"/>
    <mergeCell ref="FZ169:GA169"/>
    <mergeCell ref="GB169:GC169"/>
    <mergeCell ref="GD169:GE169"/>
    <mergeCell ref="GF169:GG169"/>
    <mergeCell ref="FB173:FC173"/>
    <mergeCell ref="FD173:FE173"/>
    <mergeCell ref="FF173:FG173"/>
    <mergeCell ref="FH173:FI173"/>
    <mergeCell ref="FJ173:FK173"/>
    <mergeCell ref="FL173:FM173"/>
    <mergeCell ref="FN173:FO173"/>
    <mergeCell ref="FP173:FQ173"/>
    <mergeCell ref="FR173:FS173"/>
    <mergeCell ref="FT173:FU173"/>
    <mergeCell ref="FV173:FW173"/>
    <mergeCell ref="FX173:FY173"/>
    <mergeCell ref="FZ173:GA173"/>
    <mergeCell ref="GB173:GC173"/>
    <mergeCell ref="GD173:GE173"/>
    <mergeCell ref="GF173:GG173"/>
    <mergeCell ref="GH171:GI171"/>
    <mergeCell ref="GJ171:GK171"/>
    <mergeCell ref="GL171:GM171"/>
    <mergeCell ref="GN171:GO171"/>
    <mergeCell ref="GP171:GQ171"/>
    <mergeCell ref="GR171:GS171"/>
    <mergeCell ref="GT171:GU171"/>
    <mergeCell ref="DT172:DU172"/>
    <mergeCell ref="DV172:DW172"/>
    <mergeCell ref="DX172:DY172"/>
    <mergeCell ref="DZ172:EA172"/>
    <mergeCell ref="EB172:EC172"/>
    <mergeCell ref="ED172:EE172"/>
    <mergeCell ref="EF172:EG172"/>
    <mergeCell ref="EH172:EI172"/>
    <mergeCell ref="EJ172:EK172"/>
    <mergeCell ref="EL172:EM172"/>
    <mergeCell ref="EN172:EO172"/>
    <mergeCell ref="EP172:EQ172"/>
    <mergeCell ref="ER172:ES172"/>
    <mergeCell ref="ET172:EU172"/>
    <mergeCell ref="EV172:EW172"/>
    <mergeCell ref="EX172:EY172"/>
    <mergeCell ref="EZ172:FA172"/>
    <mergeCell ref="FB172:FC172"/>
    <mergeCell ref="FD172:FE172"/>
    <mergeCell ref="FF172:FG172"/>
    <mergeCell ref="FH172:FI172"/>
    <mergeCell ref="FJ172:FK172"/>
    <mergeCell ref="FL172:FM172"/>
    <mergeCell ref="FN172:FO172"/>
    <mergeCell ref="FP172:FQ172"/>
    <mergeCell ref="FR172:FS172"/>
    <mergeCell ref="FT172:FU172"/>
    <mergeCell ref="FV172:FW172"/>
    <mergeCell ref="FX172:FY172"/>
    <mergeCell ref="FZ172:GA172"/>
    <mergeCell ref="GB172:GC172"/>
    <mergeCell ref="GD172:GE172"/>
    <mergeCell ref="GF172:GG172"/>
    <mergeCell ref="GH172:GI172"/>
    <mergeCell ref="GJ172:GK172"/>
    <mergeCell ref="GL172:GM172"/>
    <mergeCell ref="GN172:GO172"/>
    <mergeCell ref="GP172:GQ172"/>
    <mergeCell ref="GR172:GS172"/>
    <mergeCell ref="GT172:GU172"/>
    <mergeCell ref="DT171:DU171"/>
    <mergeCell ref="GH173:GI173"/>
    <mergeCell ref="GJ173:GK173"/>
    <mergeCell ref="GL173:GM173"/>
    <mergeCell ref="GN173:GO173"/>
    <mergeCell ref="GP173:GQ173"/>
    <mergeCell ref="GR173:GS173"/>
    <mergeCell ref="GT173:GU173"/>
    <mergeCell ref="DT174:DU174"/>
    <mergeCell ref="DV174:DW174"/>
    <mergeCell ref="DX174:DY174"/>
    <mergeCell ref="DZ174:EA174"/>
    <mergeCell ref="EB174:EC174"/>
    <mergeCell ref="ED174:EE174"/>
    <mergeCell ref="EF174:EG174"/>
    <mergeCell ref="EH174:EI174"/>
    <mergeCell ref="EJ174:EK174"/>
    <mergeCell ref="EL174:EM174"/>
    <mergeCell ref="EN174:EO174"/>
    <mergeCell ref="EP174:EQ174"/>
    <mergeCell ref="ER174:ES174"/>
    <mergeCell ref="ET174:EU174"/>
    <mergeCell ref="EV174:EW174"/>
    <mergeCell ref="EX174:EY174"/>
    <mergeCell ref="EZ174:FA174"/>
    <mergeCell ref="FB174:FC174"/>
    <mergeCell ref="FD174:FE174"/>
    <mergeCell ref="FF174:FG174"/>
    <mergeCell ref="FH174:FI174"/>
    <mergeCell ref="FJ174:FK174"/>
    <mergeCell ref="FL174:FM174"/>
    <mergeCell ref="FN174:FO174"/>
    <mergeCell ref="FP174:FQ174"/>
    <mergeCell ref="FR174:FS174"/>
    <mergeCell ref="FT174:FU174"/>
    <mergeCell ref="FV174:FW174"/>
    <mergeCell ref="FX174:FY174"/>
    <mergeCell ref="FZ174:GA174"/>
    <mergeCell ref="GB174:GC174"/>
    <mergeCell ref="GD174:GE174"/>
    <mergeCell ref="GF174:GG174"/>
    <mergeCell ref="GH174:GI174"/>
    <mergeCell ref="GJ174:GK174"/>
    <mergeCell ref="GL174:GM174"/>
    <mergeCell ref="GN174:GO174"/>
    <mergeCell ref="GP174:GQ174"/>
    <mergeCell ref="GR174:GS174"/>
    <mergeCell ref="GT174:GU174"/>
    <mergeCell ref="DT173:DU173"/>
    <mergeCell ref="DV173:DW173"/>
    <mergeCell ref="DX173:DY173"/>
    <mergeCell ref="DZ173:EA173"/>
    <mergeCell ref="EB173:EC173"/>
    <mergeCell ref="ED173:EE173"/>
    <mergeCell ref="EF173:EG173"/>
    <mergeCell ref="EH173:EI173"/>
    <mergeCell ref="EJ173:EK173"/>
    <mergeCell ref="EL173:EM173"/>
    <mergeCell ref="EN173:EO173"/>
    <mergeCell ref="EP173:EQ173"/>
    <mergeCell ref="ER173:ES173"/>
    <mergeCell ref="ET173:EU173"/>
    <mergeCell ref="EV173:EW173"/>
    <mergeCell ref="EX173:EY173"/>
    <mergeCell ref="EZ173:FA173"/>
    <mergeCell ref="GL175:GM175"/>
    <mergeCell ref="GN175:GO175"/>
    <mergeCell ref="GP175:GQ175"/>
    <mergeCell ref="GR175:GS175"/>
    <mergeCell ref="GT175:GU175"/>
    <mergeCell ref="DT177:DU177"/>
    <mergeCell ref="DV177:DW177"/>
    <mergeCell ref="DX177:DY177"/>
    <mergeCell ref="DZ177:EA177"/>
    <mergeCell ref="EB177:EC177"/>
    <mergeCell ref="ED177:EE177"/>
    <mergeCell ref="EF177:EG177"/>
    <mergeCell ref="EH177:EI177"/>
    <mergeCell ref="EJ177:EK177"/>
    <mergeCell ref="EL177:EM177"/>
    <mergeCell ref="EN177:EO177"/>
    <mergeCell ref="EP177:EQ177"/>
    <mergeCell ref="ER177:ES177"/>
    <mergeCell ref="ET177:EU177"/>
    <mergeCell ref="EV177:EW177"/>
    <mergeCell ref="EX177:EY177"/>
    <mergeCell ref="EZ177:FA177"/>
    <mergeCell ref="FB177:FC177"/>
    <mergeCell ref="FD177:FE177"/>
    <mergeCell ref="FF177:FG177"/>
    <mergeCell ref="FH177:FI177"/>
    <mergeCell ref="FJ177:FK177"/>
    <mergeCell ref="FL177:FM177"/>
    <mergeCell ref="FN177:FO177"/>
    <mergeCell ref="FP177:FQ177"/>
    <mergeCell ref="FR177:FS177"/>
    <mergeCell ref="FT177:FU177"/>
    <mergeCell ref="FV177:FW177"/>
    <mergeCell ref="FX177:FY177"/>
    <mergeCell ref="FZ177:GA177"/>
    <mergeCell ref="GB177:GC177"/>
    <mergeCell ref="GD177:GE177"/>
    <mergeCell ref="GF177:GG177"/>
    <mergeCell ref="GH177:GI177"/>
    <mergeCell ref="GJ177:GK177"/>
    <mergeCell ref="GL177:GM177"/>
    <mergeCell ref="GN177:GO177"/>
    <mergeCell ref="GP177:GQ177"/>
    <mergeCell ref="GR177:GS177"/>
    <mergeCell ref="GT177:GU177"/>
    <mergeCell ref="DT175:DU175"/>
    <mergeCell ref="DV175:DW175"/>
    <mergeCell ref="DX175:DY175"/>
    <mergeCell ref="DZ175:EA175"/>
    <mergeCell ref="EB175:EC175"/>
    <mergeCell ref="ED175:EE175"/>
    <mergeCell ref="EF175:EG175"/>
    <mergeCell ref="EH175:EI175"/>
    <mergeCell ref="EJ175:EK175"/>
    <mergeCell ref="EL175:EM175"/>
    <mergeCell ref="EN175:EO175"/>
    <mergeCell ref="EP175:EQ175"/>
    <mergeCell ref="ER175:ES175"/>
    <mergeCell ref="ET175:EU175"/>
    <mergeCell ref="EV175:EW175"/>
    <mergeCell ref="EX175:EY175"/>
    <mergeCell ref="EZ175:FA175"/>
    <mergeCell ref="FB175:FC175"/>
    <mergeCell ref="FF178:FG178"/>
    <mergeCell ref="FH178:FI178"/>
    <mergeCell ref="FJ178:FK178"/>
    <mergeCell ref="FL178:FM178"/>
    <mergeCell ref="FN178:FO178"/>
    <mergeCell ref="FP178:FQ178"/>
    <mergeCell ref="FR178:FS178"/>
    <mergeCell ref="FT178:FU178"/>
    <mergeCell ref="FV178:FW178"/>
    <mergeCell ref="FX178:FY178"/>
    <mergeCell ref="FZ178:GA178"/>
    <mergeCell ref="GB178:GC178"/>
    <mergeCell ref="GD178:GE178"/>
    <mergeCell ref="GF178:GG178"/>
    <mergeCell ref="GH175:GI175"/>
    <mergeCell ref="FD175:FE175"/>
    <mergeCell ref="FF175:FG175"/>
    <mergeCell ref="FH175:FI175"/>
    <mergeCell ref="FJ175:FK175"/>
    <mergeCell ref="FL175:FM175"/>
    <mergeCell ref="FN175:FO175"/>
    <mergeCell ref="FP175:FQ175"/>
    <mergeCell ref="FR175:FS175"/>
    <mergeCell ref="FT175:FU175"/>
    <mergeCell ref="FV175:FW175"/>
    <mergeCell ref="FX175:FY175"/>
    <mergeCell ref="FZ175:GA175"/>
    <mergeCell ref="GB175:GC175"/>
    <mergeCell ref="GD175:GE175"/>
    <mergeCell ref="GF175:GG175"/>
    <mergeCell ref="GJ175:GK175"/>
    <mergeCell ref="GH178:GI178"/>
    <mergeCell ref="GJ178:GK178"/>
    <mergeCell ref="GL178:GM178"/>
    <mergeCell ref="GN178:GO178"/>
    <mergeCell ref="GP178:GQ178"/>
    <mergeCell ref="GR178:GS178"/>
    <mergeCell ref="GT178:GU178"/>
    <mergeCell ref="DT179:DU179"/>
    <mergeCell ref="DV179:DW179"/>
    <mergeCell ref="DX179:DY179"/>
    <mergeCell ref="DZ179:EA179"/>
    <mergeCell ref="EB179:EC179"/>
    <mergeCell ref="ED179:EE179"/>
    <mergeCell ref="EF179:EG179"/>
    <mergeCell ref="EH179:EI179"/>
    <mergeCell ref="EJ179:EK179"/>
    <mergeCell ref="EL179:EM179"/>
    <mergeCell ref="EN179:EO179"/>
    <mergeCell ref="EP179:EQ179"/>
    <mergeCell ref="ER179:ES179"/>
    <mergeCell ref="ET179:EU179"/>
    <mergeCell ref="EV179:EW179"/>
    <mergeCell ref="EX179:EY179"/>
    <mergeCell ref="EZ179:FA179"/>
    <mergeCell ref="FB179:FC179"/>
    <mergeCell ref="FD179:FE179"/>
    <mergeCell ref="FF179:FG179"/>
    <mergeCell ref="FH179:FI179"/>
    <mergeCell ref="FJ179:FK179"/>
    <mergeCell ref="FL179:FM179"/>
    <mergeCell ref="FN179:FO179"/>
    <mergeCell ref="FP179:FQ179"/>
    <mergeCell ref="FR179:FS179"/>
    <mergeCell ref="FT179:FU179"/>
    <mergeCell ref="FV179:FW179"/>
    <mergeCell ref="FX179:FY179"/>
    <mergeCell ref="FZ179:GA179"/>
    <mergeCell ref="GB179:GC179"/>
    <mergeCell ref="GD179:GE179"/>
    <mergeCell ref="GF179:GG179"/>
    <mergeCell ref="GH179:GI179"/>
    <mergeCell ref="GJ179:GK179"/>
    <mergeCell ref="GL179:GM179"/>
    <mergeCell ref="GN179:GO179"/>
    <mergeCell ref="GP179:GQ179"/>
    <mergeCell ref="GR179:GS179"/>
    <mergeCell ref="GT179:GU179"/>
    <mergeCell ref="DT178:DU178"/>
    <mergeCell ref="DV178:DW178"/>
    <mergeCell ref="DX178:DY178"/>
    <mergeCell ref="DZ178:EA178"/>
    <mergeCell ref="EB178:EC178"/>
    <mergeCell ref="ED178:EE178"/>
    <mergeCell ref="EF178:EG178"/>
    <mergeCell ref="EH178:EI178"/>
    <mergeCell ref="EJ178:EK178"/>
    <mergeCell ref="EL178:EM178"/>
    <mergeCell ref="EN178:EO178"/>
    <mergeCell ref="EP178:EQ178"/>
    <mergeCell ref="ER178:ES178"/>
    <mergeCell ref="ET178:EU178"/>
    <mergeCell ref="EV178:EW178"/>
    <mergeCell ref="EX178:EY178"/>
    <mergeCell ref="EZ178:FA178"/>
    <mergeCell ref="FB178:FC178"/>
    <mergeCell ref="FD178:FE178"/>
    <mergeCell ref="DT180:DU180"/>
    <mergeCell ref="DV180:DW180"/>
    <mergeCell ref="DX180:DY180"/>
    <mergeCell ref="DZ180:EA180"/>
    <mergeCell ref="EB180:EC180"/>
    <mergeCell ref="ED180:EE180"/>
    <mergeCell ref="EF180:EG180"/>
    <mergeCell ref="EH180:EI180"/>
    <mergeCell ref="EJ180:EK180"/>
    <mergeCell ref="EL180:EM180"/>
    <mergeCell ref="EN180:EO180"/>
    <mergeCell ref="EP180:EQ180"/>
    <mergeCell ref="ER180:ES180"/>
    <mergeCell ref="ET180:EU180"/>
    <mergeCell ref="EV180:EW180"/>
    <mergeCell ref="EX180:EY180"/>
    <mergeCell ref="EZ180:FA180"/>
    <mergeCell ref="FB180:FC180"/>
    <mergeCell ref="FD180:FE180"/>
    <mergeCell ref="FF180:FG180"/>
    <mergeCell ref="FH180:FI180"/>
    <mergeCell ref="FJ180:FK180"/>
    <mergeCell ref="FL180:FM180"/>
    <mergeCell ref="FN180:FO180"/>
    <mergeCell ref="FP180:FQ180"/>
    <mergeCell ref="FR180:FS180"/>
    <mergeCell ref="FT180:FU180"/>
    <mergeCell ref="FV180:FW180"/>
    <mergeCell ref="FX180:FY180"/>
    <mergeCell ref="FZ180:GA180"/>
    <mergeCell ref="GB180:GC180"/>
    <mergeCell ref="GD180:GE180"/>
    <mergeCell ref="GF180:GG180"/>
    <mergeCell ref="DV182:DW182"/>
    <mergeCell ref="DX182:DY182"/>
    <mergeCell ref="DZ182:EA182"/>
    <mergeCell ref="EB182:EC182"/>
    <mergeCell ref="ED182:EE182"/>
    <mergeCell ref="EF182:EG182"/>
    <mergeCell ref="EH182:EI182"/>
    <mergeCell ref="EJ182:EK182"/>
    <mergeCell ref="EL182:EM182"/>
    <mergeCell ref="EN182:EO182"/>
    <mergeCell ref="EP182:EQ182"/>
    <mergeCell ref="ER182:ES182"/>
    <mergeCell ref="ET182:EU182"/>
    <mergeCell ref="EV182:EW182"/>
    <mergeCell ref="EX182:EY182"/>
    <mergeCell ref="EZ182:FA182"/>
    <mergeCell ref="FB182:FC182"/>
    <mergeCell ref="GH180:GI180"/>
    <mergeCell ref="GJ180:GK180"/>
    <mergeCell ref="GL180:GM180"/>
    <mergeCell ref="GN180:GO180"/>
    <mergeCell ref="GP180:GQ180"/>
    <mergeCell ref="GR180:GS180"/>
    <mergeCell ref="GT180:GU180"/>
    <mergeCell ref="DT181:DU181"/>
    <mergeCell ref="DV181:DW181"/>
    <mergeCell ref="DX181:DY181"/>
    <mergeCell ref="DZ181:EA181"/>
    <mergeCell ref="EB181:EC181"/>
    <mergeCell ref="ED181:EE181"/>
    <mergeCell ref="EF181:EG181"/>
    <mergeCell ref="EH181:EI181"/>
    <mergeCell ref="EJ181:EK181"/>
    <mergeCell ref="EL181:EM181"/>
    <mergeCell ref="EN181:EO181"/>
    <mergeCell ref="EP181:EQ181"/>
    <mergeCell ref="ER181:ES181"/>
    <mergeCell ref="ET181:EU181"/>
    <mergeCell ref="EV181:EW181"/>
    <mergeCell ref="EX181:EY181"/>
    <mergeCell ref="EZ181:FA181"/>
    <mergeCell ref="FB181:FC181"/>
    <mergeCell ref="FD181:FE181"/>
    <mergeCell ref="FF181:FG181"/>
    <mergeCell ref="FH181:FI181"/>
    <mergeCell ref="FJ181:FK181"/>
    <mergeCell ref="FL181:FM181"/>
    <mergeCell ref="FN181:FO181"/>
    <mergeCell ref="FP181:FQ181"/>
    <mergeCell ref="FR181:FS181"/>
    <mergeCell ref="FT181:FU181"/>
    <mergeCell ref="FV181:FW181"/>
    <mergeCell ref="FX181:FY181"/>
    <mergeCell ref="FZ181:GA181"/>
    <mergeCell ref="GB181:GC181"/>
    <mergeCell ref="GD181:GE181"/>
    <mergeCell ref="GF181:GG181"/>
    <mergeCell ref="GH181:GI181"/>
    <mergeCell ref="GJ181:GK181"/>
    <mergeCell ref="GL181:GM181"/>
    <mergeCell ref="GN181:GO181"/>
    <mergeCell ref="GP181:GQ181"/>
    <mergeCell ref="GR181:GS181"/>
    <mergeCell ref="GT181:GU181"/>
    <mergeCell ref="GH182:GI182"/>
    <mergeCell ref="FD182:FE182"/>
    <mergeCell ref="FF182:FG182"/>
    <mergeCell ref="FH182:FI182"/>
    <mergeCell ref="FJ182:FK182"/>
    <mergeCell ref="FL182:FM182"/>
    <mergeCell ref="FN182:FO182"/>
    <mergeCell ref="FP182:FQ182"/>
    <mergeCell ref="FR182:FS182"/>
    <mergeCell ref="FT182:FU182"/>
    <mergeCell ref="FV182:FW182"/>
    <mergeCell ref="FX182:FY182"/>
    <mergeCell ref="FZ182:GA182"/>
    <mergeCell ref="GB182:GC182"/>
    <mergeCell ref="GD182:GE182"/>
    <mergeCell ref="GF182:GG182"/>
    <mergeCell ref="GH184:GI184"/>
    <mergeCell ref="GJ182:GK182"/>
    <mergeCell ref="GL182:GM182"/>
    <mergeCell ref="GN182:GO182"/>
    <mergeCell ref="GP182:GQ182"/>
    <mergeCell ref="GR182:GS182"/>
    <mergeCell ref="GT182:GU182"/>
    <mergeCell ref="DT183:DU183"/>
    <mergeCell ref="DV183:DW183"/>
    <mergeCell ref="DX183:DY183"/>
    <mergeCell ref="DZ183:EA183"/>
    <mergeCell ref="EB183:EC183"/>
    <mergeCell ref="ED183:EE183"/>
    <mergeCell ref="EF183:EG183"/>
    <mergeCell ref="EH183:EI183"/>
    <mergeCell ref="EJ183:EK183"/>
    <mergeCell ref="EL183:EM183"/>
    <mergeCell ref="EN183:EO183"/>
    <mergeCell ref="EP183:EQ183"/>
    <mergeCell ref="ER183:ES183"/>
    <mergeCell ref="ET183:EU183"/>
    <mergeCell ref="EV183:EW183"/>
    <mergeCell ref="EX183:EY183"/>
    <mergeCell ref="EZ183:FA183"/>
    <mergeCell ref="FB183:FC183"/>
    <mergeCell ref="FD183:FE183"/>
    <mergeCell ref="FF183:FG183"/>
    <mergeCell ref="FH183:FI183"/>
    <mergeCell ref="FJ183:FK183"/>
    <mergeCell ref="FL183:FM183"/>
    <mergeCell ref="FN183:FO183"/>
    <mergeCell ref="FP183:FQ183"/>
    <mergeCell ref="FR183:FS183"/>
    <mergeCell ref="FT183:FU183"/>
    <mergeCell ref="FV183:FW183"/>
    <mergeCell ref="FX183:FY183"/>
    <mergeCell ref="FZ183:GA183"/>
    <mergeCell ref="GB183:GC183"/>
    <mergeCell ref="GD183:GE183"/>
    <mergeCell ref="GF183:GG183"/>
    <mergeCell ref="GH183:GI183"/>
    <mergeCell ref="GJ183:GK183"/>
    <mergeCell ref="GL183:GM183"/>
    <mergeCell ref="GN183:GO183"/>
    <mergeCell ref="GP183:GQ183"/>
    <mergeCell ref="GR183:GS183"/>
    <mergeCell ref="GT183:GU183"/>
    <mergeCell ref="DT182:DU182"/>
    <mergeCell ref="GL184:GM184"/>
    <mergeCell ref="GN184:GO184"/>
    <mergeCell ref="GP184:GQ184"/>
    <mergeCell ref="GR184:GS184"/>
    <mergeCell ref="GT184:GU184"/>
    <mergeCell ref="DT184:DU184"/>
    <mergeCell ref="DT186:DU186"/>
    <mergeCell ref="DV186:DW186"/>
    <mergeCell ref="DX186:DY186"/>
    <mergeCell ref="DZ186:EA186"/>
    <mergeCell ref="EB186:EC186"/>
    <mergeCell ref="ED186:EE186"/>
    <mergeCell ref="EF186:EG186"/>
    <mergeCell ref="EH186:EI186"/>
    <mergeCell ref="EJ186:EK186"/>
    <mergeCell ref="EL186:EM186"/>
    <mergeCell ref="EN186:EO186"/>
    <mergeCell ref="EP186:EQ186"/>
    <mergeCell ref="ER186:ES186"/>
    <mergeCell ref="ET186:EU186"/>
    <mergeCell ref="EV186:EW186"/>
    <mergeCell ref="EX186:EY186"/>
    <mergeCell ref="EZ186:FA186"/>
    <mergeCell ref="FB186:FC186"/>
    <mergeCell ref="FD186:FE186"/>
    <mergeCell ref="FF186:FG186"/>
    <mergeCell ref="FH186:FI186"/>
    <mergeCell ref="FJ186:FK186"/>
    <mergeCell ref="FL186:FM186"/>
    <mergeCell ref="FN186:FO186"/>
    <mergeCell ref="FP186:FQ186"/>
    <mergeCell ref="FR186:FS186"/>
    <mergeCell ref="FT186:FU186"/>
    <mergeCell ref="FV186:FW186"/>
    <mergeCell ref="FX186:FY186"/>
    <mergeCell ref="FZ186:GA186"/>
    <mergeCell ref="GB186:GC186"/>
    <mergeCell ref="GD186:GE186"/>
    <mergeCell ref="GF186:GG186"/>
    <mergeCell ref="GH186:GI186"/>
    <mergeCell ref="GJ186:GK186"/>
    <mergeCell ref="GL186:GM186"/>
    <mergeCell ref="GN186:GO186"/>
    <mergeCell ref="GP186:GQ186"/>
    <mergeCell ref="GR186:GS186"/>
    <mergeCell ref="GT186:GU186"/>
    <mergeCell ref="DV184:DW184"/>
    <mergeCell ref="DX184:DY184"/>
    <mergeCell ref="DZ184:EA184"/>
    <mergeCell ref="EB184:EC184"/>
    <mergeCell ref="ED184:EE184"/>
    <mergeCell ref="EF184:EG184"/>
    <mergeCell ref="EH184:EI184"/>
    <mergeCell ref="EJ184:EK184"/>
    <mergeCell ref="EL184:EM184"/>
    <mergeCell ref="EN184:EO184"/>
    <mergeCell ref="EP184:EQ184"/>
    <mergeCell ref="ER184:ES184"/>
    <mergeCell ref="ET184:EU184"/>
    <mergeCell ref="EV184:EW184"/>
    <mergeCell ref="EX184:EY184"/>
    <mergeCell ref="EZ184:FA184"/>
    <mergeCell ref="FB184:FC184"/>
    <mergeCell ref="FD184:FE184"/>
    <mergeCell ref="FF187:FG187"/>
    <mergeCell ref="FH187:FI187"/>
    <mergeCell ref="FJ187:FK187"/>
    <mergeCell ref="FL187:FM187"/>
    <mergeCell ref="FN187:FO187"/>
    <mergeCell ref="FP187:FQ187"/>
    <mergeCell ref="FR187:FS187"/>
    <mergeCell ref="FT187:FU187"/>
    <mergeCell ref="FV187:FW187"/>
    <mergeCell ref="FX187:FY187"/>
    <mergeCell ref="FZ187:GA187"/>
    <mergeCell ref="GB187:GC187"/>
    <mergeCell ref="GD187:GE187"/>
    <mergeCell ref="GF187:GG187"/>
    <mergeCell ref="FB189:FC189"/>
    <mergeCell ref="FD189:FE189"/>
    <mergeCell ref="FF189:FG189"/>
    <mergeCell ref="FH189:FI189"/>
    <mergeCell ref="FJ189:FK189"/>
    <mergeCell ref="FL189:FM189"/>
    <mergeCell ref="FN189:FO189"/>
    <mergeCell ref="FP189:FQ189"/>
    <mergeCell ref="FR189:FS189"/>
    <mergeCell ref="FT189:FU189"/>
    <mergeCell ref="FV189:FW189"/>
    <mergeCell ref="FX189:FY189"/>
    <mergeCell ref="FZ189:GA189"/>
    <mergeCell ref="GB189:GC189"/>
    <mergeCell ref="GD189:GE189"/>
    <mergeCell ref="GF189:GG189"/>
    <mergeCell ref="GJ184:GK184"/>
    <mergeCell ref="FF184:FG184"/>
    <mergeCell ref="FH184:FI184"/>
    <mergeCell ref="FJ184:FK184"/>
    <mergeCell ref="FL184:FM184"/>
    <mergeCell ref="FN184:FO184"/>
    <mergeCell ref="FP184:FQ184"/>
    <mergeCell ref="FR184:FS184"/>
    <mergeCell ref="FT184:FU184"/>
    <mergeCell ref="FV184:FW184"/>
    <mergeCell ref="FX184:FY184"/>
    <mergeCell ref="FZ184:GA184"/>
    <mergeCell ref="GB184:GC184"/>
    <mergeCell ref="GD184:GE184"/>
    <mergeCell ref="GF184:GG184"/>
    <mergeCell ref="GH187:GI187"/>
    <mergeCell ref="GJ187:GK187"/>
    <mergeCell ref="GH189:GI189"/>
    <mergeCell ref="GJ189:GK189"/>
    <mergeCell ref="GL187:GM187"/>
    <mergeCell ref="GN187:GO187"/>
    <mergeCell ref="GP187:GQ187"/>
    <mergeCell ref="GR187:GS187"/>
    <mergeCell ref="GT187:GU187"/>
    <mergeCell ref="DT188:DU188"/>
    <mergeCell ref="DV188:DW188"/>
    <mergeCell ref="DX188:DY188"/>
    <mergeCell ref="DZ188:EA188"/>
    <mergeCell ref="EB188:EC188"/>
    <mergeCell ref="ED188:EE188"/>
    <mergeCell ref="EF188:EG188"/>
    <mergeCell ref="EH188:EI188"/>
    <mergeCell ref="EJ188:EK188"/>
    <mergeCell ref="EL188:EM188"/>
    <mergeCell ref="EN188:EO188"/>
    <mergeCell ref="EP188:EQ188"/>
    <mergeCell ref="ER188:ES188"/>
    <mergeCell ref="ET188:EU188"/>
    <mergeCell ref="EV188:EW188"/>
    <mergeCell ref="EX188:EY188"/>
    <mergeCell ref="EZ188:FA188"/>
    <mergeCell ref="FB188:FC188"/>
    <mergeCell ref="FD188:FE188"/>
    <mergeCell ref="FF188:FG188"/>
    <mergeCell ref="FH188:FI188"/>
    <mergeCell ref="FJ188:FK188"/>
    <mergeCell ref="FL188:FM188"/>
    <mergeCell ref="FN188:FO188"/>
    <mergeCell ref="FP188:FQ188"/>
    <mergeCell ref="FR188:FS188"/>
    <mergeCell ref="FT188:FU188"/>
    <mergeCell ref="FV188:FW188"/>
    <mergeCell ref="FX188:FY188"/>
    <mergeCell ref="FZ188:GA188"/>
    <mergeCell ref="GB188:GC188"/>
    <mergeCell ref="GD188:GE188"/>
    <mergeCell ref="GF188:GG188"/>
    <mergeCell ref="GH188:GI188"/>
    <mergeCell ref="GJ188:GK188"/>
    <mergeCell ref="GL188:GM188"/>
    <mergeCell ref="GN188:GO188"/>
    <mergeCell ref="GP188:GQ188"/>
    <mergeCell ref="GR188:GS188"/>
    <mergeCell ref="GT188:GU188"/>
    <mergeCell ref="DT187:DU187"/>
    <mergeCell ref="DV187:DW187"/>
    <mergeCell ref="DX187:DY187"/>
    <mergeCell ref="DZ187:EA187"/>
    <mergeCell ref="EB187:EC187"/>
    <mergeCell ref="ED187:EE187"/>
    <mergeCell ref="EF187:EG187"/>
    <mergeCell ref="EH187:EI187"/>
    <mergeCell ref="EJ187:EK187"/>
    <mergeCell ref="EL187:EM187"/>
    <mergeCell ref="EN187:EO187"/>
    <mergeCell ref="EP187:EQ187"/>
    <mergeCell ref="ER187:ES187"/>
    <mergeCell ref="ET187:EU187"/>
    <mergeCell ref="EV187:EW187"/>
    <mergeCell ref="EX187:EY187"/>
    <mergeCell ref="EZ187:FA187"/>
    <mergeCell ref="FB187:FC187"/>
    <mergeCell ref="FD187:FE187"/>
    <mergeCell ref="GL189:GM189"/>
    <mergeCell ref="GN189:GO189"/>
    <mergeCell ref="GP189:GQ189"/>
    <mergeCell ref="GR189:GS189"/>
    <mergeCell ref="GT189:GU189"/>
    <mergeCell ref="DT190:DU190"/>
    <mergeCell ref="DV190:DW190"/>
    <mergeCell ref="DX190:DY190"/>
    <mergeCell ref="DZ190:EA190"/>
    <mergeCell ref="EB190:EC190"/>
    <mergeCell ref="ED190:EE190"/>
    <mergeCell ref="EF190:EG190"/>
    <mergeCell ref="EH190:EI190"/>
    <mergeCell ref="EJ190:EK190"/>
    <mergeCell ref="EL190:EM190"/>
    <mergeCell ref="EN190:EO190"/>
    <mergeCell ref="EP190:EQ190"/>
    <mergeCell ref="ER190:ES190"/>
    <mergeCell ref="ET190:EU190"/>
    <mergeCell ref="EV190:EW190"/>
    <mergeCell ref="EX190:EY190"/>
    <mergeCell ref="EZ190:FA190"/>
    <mergeCell ref="FB190:FC190"/>
    <mergeCell ref="FD190:FE190"/>
    <mergeCell ref="FF190:FG190"/>
    <mergeCell ref="FH190:FI190"/>
    <mergeCell ref="FJ190:FK190"/>
    <mergeCell ref="FL190:FM190"/>
    <mergeCell ref="FN190:FO190"/>
    <mergeCell ref="FP190:FQ190"/>
    <mergeCell ref="FR190:FS190"/>
    <mergeCell ref="FT190:FU190"/>
    <mergeCell ref="FV190:FW190"/>
    <mergeCell ref="FX190:FY190"/>
    <mergeCell ref="FZ190:GA190"/>
    <mergeCell ref="GB190:GC190"/>
    <mergeCell ref="GD190:GE190"/>
    <mergeCell ref="GF190:GG190"/>
    <mergeCell ref="GH190:GI190"/>
    <mergeCell ref="GJ190:GK190"/>
    <mergeCell ref="GL190:GM190"/>
    <mergeCell ref="GN190:GO190"/>
    <mergeCell ref="GP190:GQ190"/>
    <mergeCell ref="GR190:GS190"/>
    <mergeCell ref="GT190:GU190"/>
    <mergeCell ref="DT189:DU189"/>
    <mergeCell ref="DV189:DW189"/>
    <mergeCell ref="DX189:DY189"/>
    <mergeCell ref="DZ189:EA189"/>
    <mergeCell ref="EB189:EC189"/>
    <mergeCell ref="ED189:EE189"/>
    <mergeCell ref="EF189:EG189"/>
    <mergeCell ref="EH189:EI189"/>
    <mergeCell ref="EJ189:EK189"/>
    <mergeCell ref="EL189:EM189"/>
    <mergeCell ref="EN189:EO189"/>
    <mergeCell ref="EP189:EQ189"/>
    <mergeCell ref="ER189:ES189"/>
    <mergeCell ref="ET189:EU189"/>
    <mergeCell ref="EV189:EW189"/>
    <mergeCell ref="EX189:EY189"/>
    <mergeCell ref="EZ189:FA189"/>
    <mergeCell ref="GJ191:GK191"/>
    <mergeCell ref="GL191:GM191"/>
    <mergeCell ref="GN191:GO191"/>
    <mergeCell ref="GP191:GQ191"/>
    <mergeCell ref="GR191:GS191"/>
    <mergeCell ref="GT191:GU191"/>
    <mergeCell ref="DT192:DU192"/>
    <mergeCell ref="DV192:DW192"/>
    <mergeCell ref="DX192:DY192"/>
    <mergeCell ref="DZ192:EA192"/>
    <mergeCell ref="EB192:EC192"/>
    <mergeCell ref="ED192:EE192"/>
    <mergeCell ref="EF192:EG192"/>
    <mergeCell ref="EH192:EI192"/>
    <mergeCell ref="EJ192:EK192"/>
    <mergeCell ref="EL192:EM192"/>
    <mergeCell ref="EN192:EO192"/>
    <mergeCell ref="EP192:EQ192"/>
    <mergeCell ref="ER192:ES192"/>
    <mergeCell ref="ET192:EU192"/>
    <mergeCell ref="EV192:EW192"/>
    <mergeCell ref="EX192:EY192"/>
    <mergeCell ref="EZ192:FA192"/>
    <mergeCell ref="FB192:FC192"/>
    <mergeCell ref="FD192:FE192"/>
    <mergeCell ref="FF192:FG192"/>
    <mergeCell ref="FH192:FI192"/>
    <mergeCell ref="FJ192:FK192"/>
    <mergeCell ref="FL192:FM192"/>
    <mergeCell ref="FN192:FO192"/>
    <mergeCell ref="FP192:FQ192"/>
    <mergeCell ref="FR192:FS192"/>
    <mergeCell ref="FT192:FU192"/>
    <mergeCell ref="FV192:FW192"/>
    <mergeCell ref="FX192:FY192"/>
    <mergeCell ref="FZ192:GA192"/>
    <mergeCell ref="GB192:GC192"/>
    <mergeCell ref="GD192:GE192"/>
    <mergeCell ref="GF192:GG192"/>
    <mergeCell ref="GH192:GI192"/>
    <mergeCell ref="GJ192:GK192"/>
    <mergeCell ref="GL192:GM192"/>
    <mergeCell ref="GN192:GO192"/>
    <mergeCell ref="GP192:GQ192"/>
    <mergeCell ref="GR192:GS192"/>
    <mergeCell ref="GT192:GU192"/>
    <mergeCell ref="DT191:DU191"/>
    <mergeCell ref="DV191:DW191"/>
    <mergeCell ref="DX191:DY191"/>
    <mergeCell ref="DZ191:EA191"/>
    <mergeCell ref="EB191:EC191"/>
    <mergeCell ref="ED191:EE191"/>
    <mergeCell ref="EF191:EG191"/>
    <mergeCell ref="EH191:EI191"/>
    <mergeCell ref="EJ191:EK191"/>
    <mergeCell ref="EL191:EM191"/>
    <mergeCell ref="EN191:EO191"/>
    <mergeCell ref="EP191:EQ191"/>
    <mergeCell ref="ER191:ES191"/>
    <mergeCell ref="ET191:EU191"/>
    <mergeCell ref="EV191:EW191"/>
    <mergeCell ref="EX191:EY191"/>
    <mergeCell ref="EZ191:FA191"/>
    <mergeCell ref="FB191:FC191"/>
    <mergeCell ref="DV193:DW193"/>
    <mergeCell ref="DX193:DY193"/>
    <mergeCell ref="DZ193:EA193"/>
    <mergeCell ref="EB193:EC193"/>
    <mergeCell ref="ED193:EE193"/>
    <mergeCell ref="EF193:EG193"/>
    <mergeCell ref="EH193:EI193"/>
    <mergeCell ref="EJ193:EK193"/>
    <mergeCell ref="EL193:EM193"/>
    <mergeCell ref="EN193:EO193"/>
    <mergeCell ref="EP193:EQ193"/>
    <mergeCell ref="ER193:ES193"/>
    <mergeCell ref="ET193:EU193"/>
    <mergeCell ref="EV193:EW193"/>
    <mergeCell ref="EX193:EY193"/>
    <mergeCell ref="EZ193:FA193"/>
    <mergeCell ref="FB193:FC193"/>
    <mergeCell ref="FD193:FE193"/>
    <mergeCell ref="FF193:FG193"/>
    <mergeCell ref="FH193:FI193"/>
    <mergeCell ref="FJ193:FK193"/>
    <mergeCell ref="FL193:FM193"/>
    <mergeCell ref="FN193:FO193"/>
    <mergeCell ref="FP193:FQ193"/>
    <mergeCell ref="FR193:FS193"/>
    <mergeCell ref="FT193:FU193"/>
    <mergeCell ref="FV193:FW193"/>
    <mergeCell ref="FX193:FY193"/>
    <mergeCell ref="FZ193:GA193"/>
    <mergeCell ref="GB193:GC193"/>
    <mergeCell ref="GD193:GE193"/>
    <mergeCell ref="GF193:GG193"/>
    <mergeCell ref="GH191:GI191"/>
    <mergeCell ref="FD191:FE191"/>
    <mergeCell ref="FF191:FG191"/>
    <mergeCell ref="FH191:FI191"/>
    <mergeCell ref="FJ191:FK191"/>
    <mergeCell ref="FL191:FM191"/>
    <mergeCell ref="FN191:FO191"/>
    <mergeCell ref="FP191:FQ191"/>
    <mergeCell ref="FR191:FS191"/>
    <mergeCell ref="FT191:FU191"/>
    <mergeCell ref="FV191:FW191"/>
    <mergeCell ref="FX191:FY191"/>
    <mergeCell ref="FZ191:GA191"/>
    <mergeCell ref="GB191:GC191"/>
    <mergeCell ref="GD191:GE191"/>
    <mergeCell ref="GF191:GG191"/>
    <mergeCell ref="FB196:FC196"/>
    <mergeCell ref="FD196:FE196"/>
    <mergeCell ref="FF196:FG196"/>
    <mergeCell ref="FH196:FI196"/>
    <mergeCell ref="FJ196:FK196"/>
    <mergeCell ref="FL196:FM196"/>
    <mergeCell ref="FN196:FO196"/>
    <mergeCell ref="FP196:FQ196"/>
    <mergeCell ref="FR196:FS196"/>
    <mergeCell ref="FT196:FU196"/>
    <mergeCell ref="FV196:FW196"/>
    <mergeCell ref="FX196:FY196"/>
    <mergeCell ref="FZ196:GA196"/>
    <mergeCell ref="GB196:GC196"/>
    <mergeCell ref="GD196:GE196"/>
    <mergeCell ref="GF196:GG196"/>
    <mergeCell ref="GH193:GI193"/>
    <mergeCell ref="GJ193:GK193"/>
    <mergeCell ref="GL193:GM193"/>
    <mergeCell ref="GN193:GO193"/>
    <mergeCell ref="GP193:GQ193"/>
    <mergeCell ref="GR193:GS193"/>
    <mergeCell ref="GT193:GU193"/>
    <mergeCell ref="DT195:DU195"/>
    <mergeCell ref="DV195:DW195"/>
    <mergeCell ref="DX195:DY195"/>
    <mergeCell ref="DZ195:EA195"/>
    <mergeCell ref="EB195:EC195"/>
    <mergeCell ref="ED195:EE195"/>
    <mergeCell ref="EF195:EG195"/>
    <mergeCell ref="EH195:EI195"/>
    <mergeCell ref="EJ195:EK195"/>
    <mergeCell ref="EL195:EM195"/>
    <mergeCell ref="EN195:EO195"/>
    <mergeCell ref="EP195:EQ195"/>
    <mergeCell ref="ER195:ES195"/>
    <mergeCell ref="ET195:EU195"/>
    <mergeCell ref="EV195:EW195"/>
    <mergeCell ref="EX195:EY195"/>
    <mergeCell ref="EZ195:FA195"/>
    <mergeCell ref="FB195:FC195"/>
    <mergeCell ref="FD195:FE195"/>
    <mergeCell ref="FF195:FG195"/>
    <mergeCell ref="FH195:FI195"/>
    <mergeCell ref="FJ195:FK195"/>
    <mergeCell ref="FL195:FM195"/>
    <mergeCell ref="FN195:FO195"/>
    <mergeCell ref="FP195:FQ195"/>
    <mergeCell ref="FR195:FS195"/>
    <mergeCell ref="FT195:FU195"/>
    <mergeCell ref="FV195:FW195"/>
    <mergeCell ref="FX195:FY195"/>
    <mergeCell ref="FZ195:GA195"/>
    <mergeCell ref="GB195:GC195"/>
    <mergeCell ref="GD195:GE195"/>
    <mergeCell ref="GF195:GG195"/>
    <mergeCell ref="GH195:GI195"/>
    <mergeCell ref="GJ195:GK195"/>
    <mergeCell ref="GL195:GM195"/>
    <mergeCell ref="GN195:GO195"/>
    <mergeCell ref="GP195:GQ195"/>
    <mergeCell ref="GR195:GS195"/>
    <mergeCell ref="GT195:GU195"/>
    <mergeCell ref="DT193:DU193"/>
    <mergeCell ref="GH196:GI196"/>
    <mergeCell ref="GJ196:GK196"/>
    <mergeCell ref="GL196:GM196"/>
    <mergeCell ref="GN196:GO196"/>
    <mergeCell ref="GP196:GQ196"/>
    <mergeCell ref="GR196:GS196"/>
    <mergeCell ref="GT196:GU196"/>
    <mergeCell ref="DT197:DU197"/>
    <mergeCell ref="DV197:DW197"/>
    <mergeCell ref="DX197:DY197"/>
    <mergeCell ref="DZ197:EA197"/>
    <mergeCell ref="EB197:EC197"/>
    <mergeCell ref="ED197:EE197"/>
    <mergeCell ref="EF197:EG197"/>
    <mergeCell ref="EH197:EI197"/>
    <mergeCell ref="EJ197:EK197"/>
    <mergeCell ref="EL197:EM197"/>
    <mergeCell ref="EN197:EO197"/>
    <mergeCell ref="EP197:EQ197"/>
    <mergeCell ref="ER197:ES197"/>
    <mergeCell ref="ET197:EU197"/>
    <mergeCell ref="EV197:EW197"/>
    <mergeCell ref="EX197:EY197"/>
    <mergeCell ref="EZ197:FA197"/>
    <mergeCell ref="FB197:FC197"/>
    <mergeCell ref="FD197:FE197"/>
    <mergeCell ref="FF197:FG197"/>
    <mergeCell ref="FH197:FI197"/>
    <mergeCell ref="FJ197:FK197"/>
    <mergeCell ref="FL197:FM197"/>
    <mergeCell ref="FN197:FO197"/>
    <mergeCell ref="FP197:FQ197"/>
    <mergeCell ref="FR197:FS197"/>
    <mergeCell ref="FT197:FU197"/>
    <mergeCell ref="FV197:FW197"/>
    <mergeCell ref="FX197:FY197"/>
    <mergeCell ref="FZ197:GA197"/>
    <mergeCell ref="GB197:GC197"/>
    <mergeCell ref="GD197:GE197"/>
    <mergeCell ref="GF197:GG197"/>
    <mergeCell ref="GH197:GI197"/>
    <mergeCell ref="GJ197:GK197"/>
    <mergeCell ref="GL197:GM197"/>
    <mergeCell ref="GN197:GO197"/>
    <mergeCell ref="GP197:GQ197"/>
    <mergeCell ref="GR197:GS197"/>
    <mergeCell ref="GT197:GU197"/>
    <mergeCell ref="DT196:DU196"/>
    <mergeCell ref="DV196:DW196"/>
    <mergeCell ref="DX196:DY196"/>
    <mergeCell ref="DZ196:EA196"/>
    <mergeCell ref="EB196:EC196"/>
    <mergeCell ref="ED196:EE196"/>
    <mergeCell ref="EF196:EG196"/>
    <mergeCell ref="EH196:EI196"/>
    <mergeCell ref="EJ196:EK196"/>
    <mergeCell ref="EL196:EM196"/>
    <mergeCell ref="EN196:EO196"/>
    <mergeCell ref="EP196:EQ196"/>
    <mergeCell ref="ER196:ES196"/>
    <mergeCell ref="ET196:EU196"/>
    <mergeCell ref="EV196:EW196"/>
    <mergeCell ref="EX196:EY196"/>
    <mergeCell ref="EZ196:FA196"/>
    <mergeCell ref="GJ198:GK198"/>
    <mergeCell ref="GL198:GM198"/>
    <mergeCell ref="GN198:GO198"/>
    <mergeCell ref="GP198:GQ198"/>
    <mergeCell ref="GR198:GS198"/>
    <mergeCell ref="GT198:GU198"/>
    <mergeCell ref="DT199:DU199"/>
    <mergeCell ref="DV199:DW199"/>
    <mergeCell ref="DX199:DY199"/>
    <mergeCell ref="DZ199:EA199"/>
    <mergeCell ref="EB199:EC199"/>
    <mergeCell ref="ED199:EE199"/>
    <mergeCell ref="EF199:EG199"/>
    <mergeCell ref="EH199:EI199"/>
    <mergeCell ref="EJ199:EK199"/>
    <mergeCell ref="EL199:EM199"/>
    <mergeCell ref="EN199:EO199"/>
    <mergeCell ref="EP199:EQ199"/>
    <mergeCell ref="ER199:ES199"/>
    <mergeCell ref="ET199:EU199"/>
    <mergeCell ref="EV199:EW199"/>
    <mergeCell ref="EX199:EY199"/>
    <mergeCell ref="EZ199:FA199"/>
    <mergeCell ref="FB199:FC199"/>
    <mergeCell ref="FD199:FE199"/>
    <mergeCell ref="FF199:FG199"/>
    <mergeCell ref="FH199:FI199"/>
    <mergeCell ref="FJ199:FK199"/>
    <mergeCell ref="FL199:FM199"/>
    <mergeCell ref="FN199:FO199"/>
    <mergeCell ref="FP199:FQ199"/>
    <mergeCell ref="FR199:FS199"/>
    <mergeCell ref="FT199:FU199"/>
    <mergeCell ref="FV199:FW199"/>
    <mergeCell ref="FX199:FY199"/>
    <mergeCell ref="FZ199:GA199"/>
    <mergeCell ref="GB199:GC199"/>
    <mergeCell ref="GD199:GE199"/>
    <mergeCell ref="GF199:GG199"/>
    <mergeCell ref="GH199:GI199"/>
    <mergeCell ref="GJ199:GK199"/>
    <mergeCell ref="GL199:GM199"/>
    <mergeCell ref="GN199:GO199"/>
    <mergeCell ref="GP199:GQ199"/>
    <mergeCell ref="GR199:GS199"/>
    <mergeCell ref="GT199:GU199"/>
    <mergeCell ref="DT198:DU198"/>
    <mergeCell ref="DV198:DW198"/>
    <mergeCell ref="DX198:DY198"/>
    <mergeCell ref="DZ198:EA198"/>
    <mergeCell ref="EB198:EC198"/>
    <mergeCell ref="ED198:EE198"/>
    <mergeCell ref="EF198:EG198"/>
    <mergeCell ref="EH198:EI198"/>
    <mergeCell ref="EJ198:EK198"/>
    <mergeCell ref="EL198:EM198"/>
    <mergeCell ref="EN198:EO198"/>
    <mergeCell ref="EP198:EQ198"/>
    <mergeCell ref="ER198:ES198"/>
    <mergeCell ref="ET198:EU198"/>
    <mergeCell ref="EV198:EW198"/>
    <mergeCell ref="EX198:EY198"/>
    <mergeCell ref="EZ198:FA198"/>
    <mergeCell ref="FB198:FC198"/>
    <mergeCell ref="DV200:DW200"/>
    <mergeCell ref="DX200:DY200"/>
    <mergeCell ref="DZ200:EA200"/>
    <mergeCell ref="EB200:EC200"/>
    <mergeCell ref="ED200:EE200"/>
    <mergeCell ref="EF200:EG200"/>
    <mergeCell ref="EH200:EI200"/>
    <mergeCell ref="EJ200:EK200"/>
    <mergeCell ref="EL200:EM200"/>
    <mergeCell ref="EN200:EO200"/>
    <mergeCell ref="EP200:EQ200"/>
    <mergeCell ref="ER200:ES200"/>
    <mergeCell ref="ET200:EU200"/>
    <mergeCell ref="EV200:EW200"/>
    <mergeCell ref="EX200:EY200"/>
    <mergeCell ref="EZ200:FA200"/>
    <mergeCell ref="FB200:FC200"/>
    <mergeCell ref="FD200:FE200"/>
    <mergeCell ref="FF200:FG200"/>
    <mergeCell ref="FH200:FI200"/>
    <mergeCell ref="FJ200:FK200"/>
    <mergeCell ref="FL200:FM200"/>
    <mergeCell ref="FN200:FO200"/>
    <mergeCell ref="FP200:FQ200"/>
    <mergeCell ref="FR200:FS200"/>
    <mergeCell ref="FT200:FU200"/>
    <mergeCell ref="FV200:FW200"/>
    <mergeCell ref="FX200:FY200"/>
    <mergeCell ref="FZ200:GA200"/>
    <mergeCell ref="GB200:GC200"/>
    <mergeCell ref="GD200:GE200"/>
    <mergeCell ref="GF200:GG200"/>
    <mergeCell ref="GH198:GI198"/>
    <mergeCell ref="FD198:FE198"/>
    <mergeCell ref="FF198:FG198"/>
    <mergeCell ref="FH198:FI198"/>
    <mergeCell ref="FJ198:FK198"/>
    <mergeCell ref="FL198:FM198"/>
    <mergeCell ref="FN198:FO198"/>
    <mergeCell ref="FP198:FQ198"/>
    <mergeCell ref="FR198:FS198"/>
    <mergeCell ref="FT198:FU198"/>
    <mergeCell ref="FV198:FW198"/>
    <mergeCell ref="FX198:FY198"/>
    <mergeCell ref="FZ198:GA198"/>
    <mergeCell ref="GB198:GC198"/>
    <mergeCell ref="GD198:GE198"/>
    <mergeCell ref="GF198:GG198"/>
    <mergeCell ref="FB202:FC202"/>
    <mergeCell ref="FD202:FE202"/>
    <mergeCell ref="FF202:FG202"/>
    <mergeCell ref="FH202:FI202"/>
    <mergeCell ref="FJ202:FK202"/>
    <mergeCell ref="FL202:FM202"/>
    <mergeCell ref="FN202:FO202"/>
    <mergeCell ref="FP202:FQ202"/>
    <mergeCell ref="FR202:FS202"/>
    <mergeCell ref="FT202:FU202"/>
    <mergeCell ref="FV202:FW202"/>
    <mergeCell ref="FX202:FY202"/>
    <mergeCell ref="FZ202:GA202"/>
    <mergeCell ref="GB202:GC202"/>
    <mergeCell ref="GD202:GE202"/>
    <mergeCell ref="GF202:GG202"/>
    <mergeCell ref="GH200:GI200"/>
    <mergeCell ref="GJ200:GK200"/>
    <mergeCell ref="GL200:GM200"/>
    <mergeCell ref="GN200:GO200"/>
    <mergeCell ref="GP200:GQ200"/>
    <mergeCell ref="GR200:GS200"/>
    <mergeCell ref="GT200:GU200"/>
    <mergeCell ref="DT201:DU201"/>
    <mergeCell ref="DV201:DW201"/>
    <mergeCell ref="DX201:DY201"/>
    <mergeCell ref="DZ201:EA201"/>
    <mergeCell ref="EB201:EC201"/>
    <mergeCell ref="ED201:EE201"/>
    <mergeCell ref="EF201:EG201"/>
    <mergeCell ref="EH201:EI201"/>
    <mergeCell ref="EJ201:EK201"/>
    <mergeCell ref="EL201:EM201"/>
    <mergeCell ref="EN201:EO201"/>
    <mergeCell ref="EP201:EQ201"/>
    <mergeCell ref="ER201:ES201"/>
    <mergeCell ref="ET201:EU201"/>
    <mergeCell ref="EV201:EW201"/>
    <mergeCell ref="EX201:EY201"/>
    <mergeCell ref="EZ201:FA201"/>
    <mergeCell ref="FB201:FC201"/>
    <mergeCell ref="FD201:FE201"/>
    <mergeCell ref="FF201:FG201"/>
    <mergeCell ref="FH201:FI201"/>
    <mergeCell ref="FJ201:FK201"/>
    <mergeCell ref="FL201:FM201"/>
    <mergeCell ref="FN201:FO201"/>
    <mergeCell ref="FP201:FQ201"/>
    <mergeCell ref="FR201:FS201"/>
    <mergeCell ref="FT201:FU201"/>
    <mergeCell ref="FV201:FW201"/>
    <mergeCell ref="FX201:FY201"/>
    <mergeCell ref="FZ201:GA201"/>
    <mergeCell ref="GB201:GC201"/>
    <mergeCell ref="GD201:GE201"/>
    <mergeCell ref="GF201:GG201"/>
    <mergeCell ref="GH201:GI201"/>
    <mergeCell ref="GJ201:GK201"/>
    <mergeCell ref="GL201:GM201"/>
    <mergeCell ref="GN201:GO201"/>
    <mergeCell ref="GP201:GQ201"/>
    <mergeCell ref="GR201:GS201"/>
    <mergeCell ref="GT201:GU201"/>
    <mergeCell ref="DT200:DU200"/>
    <mergeCell ref="GH202:GI202"/>
    <mergeCell ref="GJ202:GK202"/>
    <mergeCell ref="GL202:GM202"/>
    <mergeCell ref="GN202:GO202"/>
    <mergeCell ref="GP202:GQ202"/>
    <mergeCell ref="GR202:GS202"/>
    <mergeCell ref="GT202:GU202"/>
    <mergeCell ref="DT204:DU204"/>
    <mergeCell ref="DV204:DW204"/>
    <mergeCell ref="DX204:DY204"/>
    <mergeCell ref="DZ204:EA204"/>
    <mergeCell ref="EB204:EC204"/>
    <mergeCell ref="ED204:EE204"/>
    <mergeCell ref="EF204:EG204"/>
    <mergeCell ref="EH204:EI204"/>
    <mergeCell ref="EJ204:EK204"/>
    <mergeCell ref="EL204:EM204"/>
    <mergeCell ref="EN204:EO204"/>
    <mergeCell ref="EP204:EQ204"/>
    <mergeCell ref="ER204:ES204"/>
    <mergeCell ref="ET204:EU204"/>
    <mergeCell ref="EV204:EW204"/>
    <mergeCell ref="EX204:EY204"/>
    <mergeCell ref="EZ204:FA204"/>
    <mergeCell ref="FB204:FC204"/>
    <mergeCell ref="FD204:FE204"/>
    <mergeCell ref="FF204:FG204"/>
    <mergeCell ref="FH204:FI204"/>
    <mergeCell ref="FJ204:FK204"/>
    <mergeCell ref="FL204:FM204"/>
    <mergeCell ref="FN204:FO204"/>
    <mergeCell ref="FP204:FQ204"/>
    <mergeCell ref="FR204:FS204"/>
    <mergeCell ref="FT204:FU204"/>
    <mergeCell ref="FV204:FW204"/>
    <mergeCell ref="FX204:FY204"/>
    <mergeCell ref="FZ204:GA204"/>
    <mergeCell ref="GB204:GC204"/>
    <mergeCell ref="GD204:GE204"/>
    <mergeCell ref="GF204:GG204"/>
    <mergeCell ref="GH204:GI204"/>
    <mergeCell ref="GJ204:GK204"/>
    <mergeCell ref="GL204:GM204"/>
    <mergeCell ref="GN204:GO204"/>
    <mergeCell ref="GP204:GQ204"/>
    <mergeCell ref="GR204:GS204"/>
    <mergeCell ref="GT204:GU204"/>
    <mergeCell ref="DT202:DU202"/>
    <mergeCell ref="DV202:DW202"/>
    <mergeCell ref="DX202:DY202"/>
    <mergeCell ref="DZ202:EA202"/>
    <mergeCell ref="EB202:EC202"/>
    <mergeCell ref="ED202:EE202"/>
    <mergeCell ref="EF202:EG202"/>
    <mergeCell ref="EH202:EI202"/>
    <mergeCell ref="EJ202:EK202"/>
    <mergeCell ref="EL202:EM202"/>
    <mergeCell ref="EN202:EO202"/>
    <mergeCell ref="EP202:EQ202"/>
    <mergeCell ref="ER202:ES202"/>
    <mergeCell ref="ET202:EU202"/>
    <mergeCell ref="EV202:EW202"/>
    <mergeCell ref="EX202:EY202"/>
    <mergeCell ref="EZ202:FA202"/>
    <mergeCell ref="GJ205:GK205"/>
    <mergeCell ref="GL205:GM205"/>
    <mergeCell ref="GN205:GO205"/>
    <mergeCell ref="GP205:GQ205"/>
    <mergeCell ref="GR205:GS205"/>
    <mergeCell ref="GT205:GU205"/>
    <mergeCell ref="DT206:DU206"/>
    <mergeCell ref="DV206:DW206"/>
    <mergeCell ref="DX206:DY206"/>
    <mergeCell ref="DZ206:EA206"/>
    <mergeCell ref="EB206:EC206"/>
    <mergeCell ref="ED206:EE206"/>
    <mergeCell ref="EF206:EG206"/>
    <mergeCell ref="EH206:EI206"/>
    <mergeCell ref="EJ206:EK206"/>
    <mergeCell ref="EL206:EM206"/>
    <mergeCell ref="EN206:EO206"/>
    <mergeCell ref="EP206:EQ206"/>
    <mergeCell ref="ER206:ES206"/>
    <mergeCell ref="ET206:EU206"/>
    <mergeCell ref="EV206:EW206"/>
    <mergeCell ref="EX206:EY206"/>
    <mergeCell ref="EZ206:FA206"/>
    <mergeCell ref="FB206:FC206"/>
    <mergeCell ref="FD206:FE206"/>
    <mergeCell ref="FF206:FG206"/>
    <mergeCell ref="FH206:FI206"/>
    <mergeCell ref="FJ206:FK206"/>
    <mergeCell ref="FL206:FM206"/>
    <mergeCell ref="FN206:FO206"/>
    <mergeCell ref="FP206:FQ206"/>
    <mergeCell ref="FR206:FS206"/>
    <mergeCell ref="FT206:FU206"/>
    <mergeCell ref="FV206:FW206"/>
    <mergeCell ref="FX206:FY206"/>
    <mergeCell ref="FZ206:GA206"/>
    <mergeCell ref="GB206:GC206"/>
    <mergeCell ref="GD206:GE206"/>
    <mergeCell ref="GF206:GG206"/>
    <mergeCell ref="GH206:GI206"/>
    <mergeCell ref="GJ206:GK206"/>
    <mergeCell ref="GL206:GM206"/>
    <mergeCell ref="GN206:GO206"/>
    <mergeCell ref="GP206:GQ206"/>
    <mergeCell ref="GR206:GS206"/>
    <mergeCell ref="GT206:GU206"/>
    <mergeCell ref="DT205:DU205"/>
    <mergeCell ref="DV205:DW205"/>
    <mergeCell ref="DX205:DY205"/>
    <mergeCell ref="DZ205:EA205"/>
    <mergeCell ref="EB205:EC205"/>
    <mergeCell ref="ED205:EE205"/>
    <mergeCell ref="EF205:EG205"/>
    <mergeCell ref="EH205:EI205"/>
    <mergeCell ref="EJ205:EK205"/>
    <mergeCell ref="EL205:EM205"/>
    <mergeCell ref="EN205:EO205"/>
    <mergeCell ref="EP205:EQ205"/>
    <mergeCell ref="ER205:ES205"/>
    <mergeCell ref="ET205:EU205"/>
    <mergeCell ref="EV205:EW205"/>
    <mergeCell ref="EX205:EY205"/>
    <mergeCell ref="EZ205:FA205"/>
    <mergeCell ref="FB205:FC205"/>
    <mergeCell ref="DV207:DW207"/>
    <mergeCell ref="DX207:DY207"/>
    <mergeCell ref="DZ207:EA207"/>
    <mergeCell ref="EB207:EC207"/>
    <mergeCell ref="ED207:EE207"/>
    <mergeCell ref="EF207:EG207"/>
    <mergeCell ref="EH207:EI207"/>
    <mergeCell ref="EJ207:EK207"/>
    <mergeCell ref="EL207:EM207"/>
    <mergeCell ref="EN207:EO207"/>
    <mergeCell ref="EP207:EQ207"/>
    <mergeCell ref="ER207:ES207"/>
    <mergeCell ref="ET207:EU207"/>
    <mergeCell ref="EV207:EW207"/>
    <mergeCell ref="EX207:EY207"/>
    <mergeCell ref="EZ207:FA207"/>
    <mergeCell ref="FB207:FC207"/>
    <mergeCell ref="FD207:FE207"/>
    <mergeCell ref="FF207:FG207"/>
    <mergeCell ref="FH207:FI207"/>
    <mergeCell ref="FJ207:FK207"/>
    <mergeCell ref="FL207:FM207"/>
    <mergeCell ref="FN207:FO207"/>
    <mergeCell ref="FP207:FQ207"/>
    <mergeCell ref="FR207:FS207"/>
    <mergeCell ref="FT207:FU207"/>
    <mergeCell ref="FV207:FW207"/>
    <mergeCell ref="FX207:FY207"/>
    <mergeCell ref="FZ207:GA207"/>
    <mergeCell ref="GB207:GC207"/>
    <mergeCell ref="GD207:GE207"/>
    <mergeCell ref="GF207:GG207"/>
    <mergeCell ref="GH205:GI205"/>
    <mergeCell ref="FD205:FE205"/>
    <mergeCell ref="FF205:FG205"/>
    <mergeCell ref="FH205:FI205"/>
    <mergeCell ref="FJ205:FK205"/>
    <mergeCell ref="FL205:FM205"/>
    <mergeCell ref="FN205:FO205"/>
    <mergeCell ref="FP205:FQ205"/>
    <mergeCell ref="FR205:FS205"/>
    <mergeCell ref="FT205:FU205"/>
    <mergeCell ref="FV205:FW205"/>
    <mergeCell ref="FX205:FY205"/>
    <mergeCell ref="FZ205:GA205"/>
    <mergeCell ref="GB205:GC205"/>
    <mergeCell ref="GD205:GE205"/>
    <mergeCell ref="GF205:GG205"/>
    <mergeCell ref="FB209:FC209"/>
    <mergeCell ref="FD209:FE209"/>
    <mergeCell ref="FF209:FG209"/>
    <mergeCell ref="FH209:FI209"/>
    <mergeCell ref="FJ209:FK209"/>
    <mergeCell ref="FL209:FM209"/>
    <mergeCell ref="FN209:FO209"/>
    <mergeCell ref="FP209:FQ209"/>
    <mergeCell ref="FR209:FS209"/>
    <mergeCell ref="FT209:FU209"/>
    <mergeCell ref="FV209:FW209"/>
    <mergeCell ref="FX209:FY209"/>
    <mergeCell ref="FZ209:GA209"/>
    <mergeCell ref="GB209:GC209"/>
    <mergeCell ref="GD209:GE209"/>
    <mergeCell ref="GF209:GG209"/>
    <mergeCell ref="GH207:GI207"/>
    <mergeCell ref="GJ207:GK207"/>
    <mergeCell ref="GL207:GM207"/>
    <mergeCell ref="GN207:GO207"/>
    <mergeCell ref="GP207:GQ207"/>
    <mergeCell ref="GR207:GS207"/>
    <mergeCell ref="GT207:GU207"/>
    <mergeCell ref="DT208:DU208"/>
    <mergeCell ref="DV208:DW208"/>
    <mergeCell ref="DX208:DY208"/>
    <mergeCell ref="DZ208:EA208"/>
    <mergeCell ref="EB208:EC208"/>
    <mergeCell ref="ED208:EE208"/>
    <mergeCell ref="EF208:EG208"/>
    <mergeCell ref="EH208:EI208"/>
    <mergeCell ref="EJ208:EK208"/>
    <mergeCell ref="EL208:EM208"/>
    <mergeCell ref="EN208:EO208"/>
    <mergeCell ref="EP208:EQ208"/>
    <mergeCell ref="ER208:ES208"/>
    <mergeCell ref="ET208:EU208"/>
    <mergeCell ref="EV208:EW208"/>
    <mergeCell ref="EX208:EY208"/>
    <mergeCell ref="EZ208:FA208"/>
    <mergeCell ref="FB208:FC208"/>
    <mergeCell ref="FD208:FE208"/>
    <mergeCell ref="FF208:FG208"/>
    <mergeCell ref="FH208:FI208"/>
    <mergeCell ref="FJ208:FK208"/>
    <mergeCell ref="FL208:FM208"/>
    <mergeCell ref="FN208:FO208"/>
    <mergeCell ref="FP208:FQ208"/>
    <mergeCell ref="FR208:FS208"/>
    <mergeCell ref="FT208:FU208"/>
    <mergeCell ref="FV208:FW208"/>
    <mergeCell ref="FX208:FY208"/>
    <mergeCell ref="FZ208:GA208"/>
    <mergeCell ref="GB208:GC208"/>
    <mergeCell ref="GD208:GE208"/>
    <mergeCell ref="GF208:GG208"/>
    <mergeCell ref="GH208:GI208"/>
    <mergeCell ref="GJ208:GK208"/>
    <mergeCell ref="GL208:GM208"/>
    <mergeCell ref="GN208:GO208"/>
    <mergeCell ref="GP208:GQ208"/>
    <mergeCell ref="GR208:GS208"/>
    <mergeCell ref="GT208:GU208"/>
    <mergeCell ref="DT207:DU207"/>
    <mergeCell ref="GH209:GI209"/>
    <mergeCell ref="GJ209:GK209"/>
    <mergeCell ref="GL209:GM209"/>
    <mergeCell ref="GN209:GO209"/>
    <mergeCell ref="GP209:GQ209"/>
    <mergeCell ref="GR209:GS209"/>
    <mergeCell ref="GT209:GU209"/>
    <mergeCell ref="DT210:DU210"/>
    <mergeCell ref="DV210:DW210"/>
    <mergeCell ref="DX210:DY210"/>
    <mergeCell ref="DZ210:EA210"/>
    <mergeCell ref="EB210:EC210"/>
    <mergeCell ref="ED210:EE210"/>
    <mergeCell ref="EF210:EG210"/>
    <mergeCell ref="EH210:EI210"/>
    <mergeCell ref="EJ210:EK210"/>
    <mergeCell ref="EL210:EM210"/>
    <mergeCell ref="EN210:EO210"/>
    <mergeCell ref="EP210:EQ210"/>
    <mergeCell ref="ER210:ES210"/>
    <mergeCell ref="ET210:EU210"/>
    <mergeCell ref="EV210:EW210"/>
    <mergeCell ref="EX210:EY210"/>
    <mergeCell ref="EZ210:FA210"/>
    <mergeCell ref="FB210:FC210"/>
    <mergeCell ref="FD210:FE210"/>
    <mergeCell ref="FF210:FG210"/>
    <mergeCell ref="FH210:FI210"/>
    <mergeCell ref="FJ210:FK210"/>
    <mergeCell ref="FL210:FM210"/>
    <mergeCell ref="FN210:FO210"/>
    <mergeCell ref="FP210:FQ210"/>
    <mergeCell ref="FR210:FS210"/>
    <mergeCell ref="FT210:FU210"/>
    <mergeCell ref="FV210:FW210"/>
    <mergeCell ref="FX210:FY210"/>
    <mergeCell ref="FZ210:GA210"/>
    <mergeCell ref="GB210:GC210"/>
    <mergeCell ref="GD210:GE210"/>
    <mergeCell ref="GF210:GG210"/>
    <mergeCell ref="GH210:GI210"/>
    <mergeCell ref="GJ210:GK210"/>
    <mergeCell ref="GL210:GM210"/>
    <mergeCell ref="GN210:GO210"/>
    <mergeCell ref="GP210:GQ210"/>
    <mergeCell ref="GR210:GS210"/>
    <mergeCell ref="GT210:GU210"/>
    <mergeCell ref="DT209:DU209"/>
    <mergeCell ref="DV209:DW209"/>
    <mergeCell ref="DX209:DY209"/>
    <mergeCell ref="DZ209:EA209"/>
    <mergeCell ref="EB209:EC209"/>
    <mergeCell ref="ED209:EE209"/>
    <mergeCell ref="EF209:EG209"/>
    <mergeCell ref="EH209:EI209"/>
    <mergeCell ref="EJ209:EK209"/>
    <mergeCell ref="EL209:EM209"/>
    <mergeCell ref="EN209:EO209"/>
    <mergeCell ref="EP209:EQ209"/>
    <mergeCell ref="ER209:ES209"/>
    <mergeCell ref="ET209:EU209"/>
    <mergeCell ref="EV209:EW209"/>
    <mergeCell ref="EX209:EY209"/>
    <mergeCell ref="EZ209:FA209"/>
    <mergeCell ref="GJ211:GK211"/>
    <mergeCell ref="GL211:GM211"/>
    <mergeCell ref="GN211:GO211"/>
    <mergeCell ref="GP211:GQ211"/>
    <mergeCell ref="GR211:GS211"/>
    <mergeCell ref="GT211:GU211"/>
    <mergeCell ref="DT213:DU213"/>
    <mergeCell ref="DV213:DW213"/>
    <mergeCell ref="DX213:DY213"/>
    <mergeCell ref="DZ213:EA213"/>
    <mergeCell ref="EB213:EC213"/>
    <mergeCell ref="ED213:EE213"/>
    <mergeCell ref="EF213:EG213"/>
    <mergeCell ref="EH213:EI213"/>
    <mergeCell ref="EJ213:EK213"/>
    <mergeCell ref="EL213:EM213"/>
    <mergeCell ref="EN213:EO213"/>
    <mergeCell ref="EP213:EQ213"/>
    <mergeCell ref="ER213:ES213"/>
    <mergeCell ref="ET213:EU213"/>
    <mergeCell ref="EV213:EW213"/>
    <mergeCell ref="EX213:EY213"/>
    <mergeCell ref="EZ213:FA213"/>
    <mergeCell ref="FB213:FC213"/>
    <mergeCell ref="FD213:FE213"/>
    <mergeCell ref="FF213:FG213"/>
    <mergeCell ref="FH213:FI213"/>
    <mergeCell ref="FJ213:FK213"/>
    <mergeCell ref="FL213:FM213"/>
    <mergeCell ref="FN213:FO213"/>
    <mergeCell ref="FP213:FQ213"/>
    <mergeCell ref="FR213:FS213"/>
    <mergeCell ref="FT213:FU213"/>
    <mergeCell ref="FV213:FW213"/>
    <mergeCell ref="FX213:FY213"/>
    <mergeCell ref="FZ213:GA213"/>
    <mergeCell ref="GB213:GC213"/>
    <mergeCell ref="GD213:GE213"/>
    <mergeCell ref="GF213:GG213"/>
    <mergeCell ref="GH213:GI213"/>
    <mergeCell ref="GJ213:GK213"/>
    <mergeCell ref="GL213:GM213"/>
    <mergeCell ref="GN213:GO213"/>
    <mergeCell ref="GP213:GQ213"/>
    <mergeCell ref="GR213:GS213"/>
    <mergeCell ref="GT213:GU213"/>
    <mergeCell ref="DT211:DU211"/>
    <mergeCell ref="DV211:DW211"/>
    <mergeCell ref="DX211:DY211"/>
    <mergeCell ref="DZ211:EA211"/>
    <mergeCell ref="EB211:EC211"/>
    <mergeCell ref="ED211:EE211"/>
    <mergeCell ref="EF211:EG211"/>
    <mergeCell ref="EH211:EI211"/>
    <mergeCell ref="EJ211:EK211"/>
    <mergeCell ref="EL211:EM211"/>
    <mergeCell ref="EN211:EO211"/>
    <mergeCell ref="EP211:EQ211"/>
    <mergeCell ref="ER211:ES211"/>
    <mergeCell ref="ET211:EU211"/>
    <mergeCell ref="EV211:EW211"/>
    <mergeCell ref="EX211:EY211"/>
    <mergeCell ref="EZ211:FA211"/>
    <mergeCell ref="FB211:FC211"/>
    <mergeCell ref="DV214:DW214"/>
    <mergeCell ref="DX214:DY214"/>
    <mergeCell ref="DZ214:EA214"/>
    <mergeCell ref="EB214:EC214"/>
    <mergeCell ref="ED214:EE214"/>
    <mergeCell ref="EF214:EG214"/>
    <mergeCell ref="EH214:EI214"/>
    <mergeCell ref="EJ214:EK214"/>
    <mergeCell ref="EL214:EM214"/>
    <mergeCell ref="EN214:EO214"/>
    <mergeCell ref="EP214:EQ214"/>
    <mergeCell ref="ER214:ES214"/>
    <mergeCell ref="ET214:EU214"/>
    <mergeCell ref="EV214:EW214"/>
    <mergeCell ref="EX214:EY214"/>
    <mergeCell ref="EZ214:FA214"/>
    <mergeCell ref="FB214:FC214"/>
    <mergeCell ref="FD214:FE214"/>
    <mergeCell ref="FF214:FG214"/>
    <mergeCell ref="FH214:FI214"/>
    <mergeCell ref="FJ214:FK214"/>
    <mergeCell ref="FL214:FM214"/>
    <mergeCell ref="FN214:FO214"/>
    <mergeCell ref="FP214:FQ214"/>
    <mergeCell ref="FR214:FS214"/>
    <mergeCell ref="FT214:FU214"/>
    <mergeCell ref="FV214:FW214"/>
    <mergeCell ref="FX214:FY214"/>
    <mergeCell ref="FZ214:GA214"/>
    <mergeCell ref="GB214:GC214"/>
    <mergeCell ref="GD214:GE214"/>
    <mergeCell ref="GF214:GG214"/>
    <mergeCell ref="GH211:GI211"/>
    <mergeCell ref="FD211:FE211"/>
    <mergeCell ref="FF211:FG211"/>
    <mergeCell ref="FH211:FI211"/>
    <mergeCell ref="FJ211:FK211"/>
    <mergeCell ref="FL211:FM211"/>
    <mergeCell ref="FN211:FO211"/>
    <mergeCell ref="FP211:FQ211"/>
    <mergeCell ref="FR211:FS211"/>
    <mergeCell ref="FT211:FU211"/>
    <mergeCell ref="FV211:FW211"/>
    <mergeCell ref="FX211:FY211"/>
    <mergeCell ref="FZ211:GA211"/>
    <mergeCell ref="GB211:GC211"/>
    <mergeCell ref="GD211:GE211"/>
    <mergeCell ref="GF211:GG211"/>
    <mergeCell ref="FB216:FC216"/>
    <mergeCell ref="FD216:FE216"/>
    <mergeCell ref="FF216:FG216"/>
    <mergeCell ref="FH216:FI216"/>
    <mergeCell ref="FJ216:FK216"/>
    <mergeCell ref="FL216:FM216"/>
    <mergeCell ref="FN216:FO216"/>
    <mergeCell ref="FP216:FQ216"/>
    <mergeCell ref="FR216:FS216"/>
    <mergeCell ref="FT216:FU216"/>
    <mergeCell ref="FV216:FW216"/>
    <mergeCell ref="FX216:FY216"/>
    <mergeCell ref="FZ216:GA216"/>
    <mergeCell ref="GB216:GC216"/>
    <mergeCell ref="GD216:GE216"/>
    <mergeCell ref="GF216:GG216"/>
    <mergeCell ref="GH214:GI214"/>
    <mergeCell ref="GJ214:GK214"/>
    <mergeCell ref="GL214:GM214"/>
    <mergeCell ref="GN214:GO214"/>
    <mergeCell ref="GP214:GQ214"/>
    <mergeCell ref="GR214:GS214"/>
    <mergeCell ref="GT214:GU214"/>
    <mergeCell ref="DT215:DU215"/>
    <mergeCell ref="DV215:DW215"/>
    <mergeCell ref="DX215:DY215"/>
    <mergeCell ref="DZ215:EA215"/>
    <mergeCell ref="EB215:EC215"/>
    <mergeCell ref="ED215:EE215"/>
    <mergeCell ref="EF215:EG215"/>
    <mergeCell ref="EH215:EI215"/>
    <mergeCell ref="EJ215:EK215"/>
    <mergeCell ref="EL215:EM215"/>
    <mergeCell ref="EN215:EO215"/>
    <mergeCell ref="EP215:EQ215"/>
    <mergeCell ref="ER215:ES215"/>
    <mergeCell ref="ET215:EU215"/>
    <mergeCell ref="EV215:EW215"/>
    <mergeCell ref="EX215:EY215"/>
    <mergeCell ref="EZ215:FA215"/>
    <mergeCell ref="FB215:FC215"/>
    <mergeCell ref="FD215:FE215"/>
    <mergeCell ref="FF215:FG215"/>
    <mergeCell ref="FH215:FI215"/>
    <mergeCell ref="FJ215:FK215"/>
    <mergeCell ref="FL215:FM215"/>
    <mergeCell ref="FN215:FO215"/>
    <mergeCell ref="FP215:FQ215"/>
    <mergeCell ref="FR215:FS215"/>
    <mergeCell ref="FT215:FU215"/>
    <mergeCell ref="FV215:FW215"/>
    <mergeCell ref="FX215:FY215"/>
    <mergeCell ref="FZ215:GA215"/>
    <mergeCell ref="GB215:GC215"/>
    <mergeCell ref="GD215:GE215"/>
    <mergeCell ref="GF215:GG215"/>
    <mergeCell ref="GH215:GI215"/>
    <mergeCell ref="GJ215:GK215"/>
    <mergeCell ref="GL215:GM215"/>
    <mergeCell ref="GN215:GO215"/>
    <mergeCell ref="GP215:GQ215"/>
    <mergeCell ref="GR215:GS215"/>
    <mergeCell ref="GT215:GU215"/>
    <mergeCell ref="DT214:DU214"/>
    <mergeCell ref="GH216:GI216"/>
    <mergeCell ref="GJ216:GK216"/>
    <mergeCell ref="GL216:GM216"/>
    <mergeCell ref="GN216:GO216"/>
    <mergeCell ref="GP216:GQ216"/>
    <mergeCell ref="GR216:GS216"/>
    <mergeCell ref="GT216:GU216"/>
    <mergeCell ref="DT217:DU217"/>
    <mergeCell ref="DV217:DW217"/>
    <mergeCell ref="DX217:DY217"/>
    <mergeCell ref="DZ217:EA217"/>
    <mergeCell ref="EB217:EC217"/>
    <mergeCell ref="ED217:EE217"/>
    <mergeCell ref="EF217:EG217"/>
    <mergeCell ref="EH217:EI217"/>
    <mergeCell ref="EJ217:EK217"/>
    <mergeCell ref="EL217:EM217"/>
    <mergeCell ref="EN217:EO217"/>
    <mergeCell ref="EP217:EQ217"/>
    <mergeCell ref="ER217:ES217"/>
    <mergeCell ref="ET217:EU217"/>
    <mergeCell ref="EV217:EW217"/>
    <mergeCell ref="EX217:EY217"/>
    <mergeCell ref="EZ217:FA217"/>
    <mergeCell ref="FB217:FC217"/>
    <mergeCell ref="FD217:FE217"/>
    <mergeCell ref="FF217:FG217"/>
    <mergeCell ref="FH217:FI217"/>
    <mergeCell ref="FJ217:FK217"/>
    <mergeCell ref="FL217:FM217"/>
    <mergeCell ref="FN217:FO217"/>
    <mergeCell ref="FP217:FQ217"/>
    <mergeCell ref="FR217:FS217"/>
    <mergeCell ref="FT217:FU217"/>
    <mergeCell ref="FV217:FW217"/>
    <mergeCell ref="FX217:FY217"/>
    <mergeCell ref="FZ217:GA217"/>
    <mergeCell ref="GB217:GC217"/>
    <mergeCell ref="GD217:GE217"/>
    <mergeCell ref="GF217:GG217"/>
    <mergeCell ref="GH217:GI217"/>
    <mergeCell ref="GJ217:GK217"/>
    <mergeCell ref="GL217:GM217"/>
    <mergeCell ref="GN217:GO217"/>
    <mergeCell ref="GP217:GQ217"/>
    <mergeCell ref="GR217:GS217"/>
    <mergeCell ref="GT217:GU217"/>
    <mergeCell ref="DT216:DU216"/>
    <mergeCell ref="DV216:DW216"/>
    <mergeCell ref="DX216:DY216"/>
    <mergeCell ref="DZ216:EA216"/>
    <mergeCell ref="EB216:EC216"/>
    <mergeCell ref="ED216:EE216"/>
    <mergeCell ref="EF216:EG216"/>
    <mergeCell ref="EH216:EI216"/>
    <mergeCell ref="EJ216:EK216"/>
    <mergeCell ref="EL216:EM216"/>
    <mergeCell ref="EN216:EO216"/>
    <mergeCell ref="EP216:EQ216"/>
    <mergeCell ref="ER216:ES216"/>
    <mergeCell ref="ET216:EU216"/>
    <mergeCell ref="EV216:EW216"/>
    <mergeCell ref="EX216:EY216"/>
    <mergeCell ref="EZ216:FA216"/>
    <mergeCell ref="GJ218:GK218"/>
    <mergeCell ref="GL218:GM218"/>
    <mergeCell ref="GN218:GO218"/>
    <mergeCell ref="GP218:GQ218"/>
    <mergeCell ref="GR218:GS218"/>
    <mergeCell ref="GT218:GU218"/>
    <mergeCell ref="DT219:DU219"/>
    <mergeCell ref="DV219:DW219"/>
    <mergeCell ref="DX219:DY219"/>
    <mergeCell ref="DZ219:EA219"/>
    <mergeCell ref="EB219:EC219"/>
    <mergeCell ref="ED219:EE219"/>
    <mergeCell ref="EF219:EG219"/>
    <mergeCell ref="EH219:EI219"/>
    <mergeCell ref="EJ219:EK219"/>
    <mergeCell ref="EL219:EM219"/>
    <mergeCell ref="EN219:EO219"/>
    <mergeCell ref="EP219:EQ219"/>
    <mergeCell ref="ER219:ES219"/>
    <mergeCell ref="ET219:EU219"/>
    <mergeCell ref="EV219:EW219"/>
    <mergeCell ref="EX219:EY219"/>
    <mergeCell ref="EZ219:FA219"/>
    <mergeCell ref="FB219:FC219"/>
    <mergeCell ref="FD219:FE219"/>
    <mergeCell ref="FF219:FG219"/>
    <mergeCell ref="FH219:FI219"/>
    <mergeCell ref="FJ219:FK219"/>
    <mergeCell ref="FL219:FM219"/>
    <mergeCell ref="FN219:FO219"/>
    <mergeCell ref="FP219:FQ219"/>
    <mergeCell ref="FR219:FS219"/>
    <mergeCell ref="FT219:FU219"/>
    <mergeCell ref="FV219:FW219"/>
    <mergeCell ref="FX219:FY219"/>
    <mergeCell ref="FZ219:GA219"/>
    <mergeCell ref="GB219:GC219"/>
    <mergeCell ref="GD219:GE219"/>
    <mergeCell ref="GF219:GG219"/>
    <mergeCell ref="GH219:GI219"/>
    <mergeCell ref="GJ219:GK219"/>
    <mergeCell ref="GL219:GM219"/>
    <mergeCell ref="GN219:GO219"/>
    <mergeCell ref="GP219:GQ219"/>
    <mergeCell ref="GR219:GS219"/>
    <mergeCell ref="GT219:GU219"/>
    <mergeCell ref="DT218:DU218"/>
    <mergeCell ref="DV218:DW218"/>
    <mergeCell ref="DX218:DY218"/>
    <mergeCell ref="DZ218:EA218"/>
    <mergeCell ref="EB218:EC218"/>
    <mergeCell ref="ED218:EE218"/>
    <mergeCell ref="EF218:EG218"/>
    <mergeCell ref="EH218:EI218"/>
    <mergeCell ref="EJ218:EK218"/>
    <mergeCell ref="EL218:EM218"/>
    <mergeCell ref="EN218:EO218"/>
    <mergeCell ref="EP218:EQ218"/>
    <mergeCell ref="ER218:ES218"/>
    <mergeCell ref="ET218:EU218"/>
    <mergeCell ref="EV218:EW218"/>
    <mergeCell ref="EX218:EY218"/>
    <mergeCell ref="EZ218:FA218"/>
    <mergeCell ref="FB218:FC218"/>
    <mergeCell ref="DV220:DW220"/>
    <mergeCell ref="DX220:DY220"/>
    <mergeCell ref="DZ220:EA220"/>
    <mergeCell ref="EB220:EC220"/>
    <mergeCell ref="ED220:EE220"/>
    <mergeCell ref="EF220:EG220"/>
    <mergeCell ref="EH220:EI220"/>
    <mergeCell ref="EJ220:EK220"/>
    <mergeCell ref="EL220:EM220"/>
    <mergeCell ref="EN220:EO220"/>
    <mergeCell ref="EP220:EQ220"/>
    <mergeCell ref="ER220:ES220"/>
    <mergeCell ref="ET220:EU220"/>
    <mergeCell ref="EV220:EW220"/>
    <mergeCell ref="EX220:EY220"/>
    <mergeCell ref="EZ220:FA220"/>
    <mergeCell ref="FB220:FC220"/>
    <mergeCell ref="FD220:FE220"/>
    <mergeCell ref="FF220:FG220"/>
    <mergeCell ref="FH220:FI220"/>
    <mergeCell ref="FJ220:FK220"/>
    <mergeCell ref="FL220:FM220"/>
    <mergeCell ref="FN220:FO220"/>
    <mergeCell ref="FP220:FQ220"/>
    <mergeCell ref="FR220:FS220"/>
    <mergeCell ref="FT220:FU220"/>
    <mergeCell ref="FV220:FW220"/>
    <mergeCell ref="FX220:FY220"/>
    <mergeCell ref="FZ220:GA220"/>
    <mergeCell ref="GB220:GC220"/>
    <mergeCell ref="GD220:GE220"/>
    <mergeCell ref="GF220:GG220"/>
    <mergeCell ref="GH218:GI218"/>
    <mergeCell ref="FD218:FE218"/>
    <mergeCell ref="FF218:FG218"/>
    <mergeCell ref="FH218:FI218"/>
    <mergeCell ref="FJ218:FK218"/>
    <mergeCell ref="FL218:FM218"/>
    <mergeCell ref="FN218:FO218"/>
    <mergeCell ref="FP218:FQ218"/>
    <mergeCell ref="FR218:FS218"/>
    <mergeCell ref="FT218:FU218"/>
    <mergeCell ref="FV218:FW218"/>
    <mergeCell ref="FX218:FY218"/>
    <mergeCell ref="FZ218:GA218"/>
    <mergeCell ref="GB218:GC218"/>
    <mergeCell ref="GD218:GE218"/>
    <mergeCell ref="GF218:GG218"/>
    <mergeCell ref="FB223:FC223"/>
    <mergeCell ref="FD223:FE223"/>
    <mergeCell ref="FF223:FG223"/>
    <mergeCell ref="FH223:FI223"/>
    <mergeCell ref="FJ223:FK223"/>
    <mergeCell ref="FL223:FM223"/>
    <mergeCell ref="FN223:FO223"/>
    <mergeCell ref="FP223:FQ223"/>
    <mergeCell ref="FR223:FS223"/>
    <mergeCell ref="FT223:FU223"/>
    <mergeCell ref="FV223:FW223"/>
    <mergeCell ref="FX223:FY223"/>
    <mergeCell ref="FZ223:GA223"/>
    <mergeCell ref="GB223:GC223"/>
    <mergeCell ref="GD223:GE223"/>
    <mergeCell ref="GF223:GG223"/>
    <mergeCell ref="GH220:GI220"/>
    <mergeCell ref="GJ220:GK220"/>
    <mergeCell ref="GL220:GM220"/>
    <mergeCell ref="GN220:GO220"/>
    <mergeCell ref="GP220:GQ220"/>
    <mergeCell ref="GR220:GS220"/>
    <mergeCell ref="GT220:GU220"/>
    <mergeCell ref="DT222:DU222"/>
    <mergeCell ref="DV222:DW222"/>
    <mergeCell ref="DX222:DY222"/>
    <mergeCell ref="DZ222:EA222"/>
    <mergeCell ref="EB222:EC222"/>
    <mergeCell ref="ED222:EE222"/>
    <mergeCell ref="EF222:EG222"/>
    <mergeCell ref="EH222:EI222"/>
    <mergeCell ref="EJ222:EK222"/>
    <mergeCell ref="EL222:EM222"/>
    <mergeCell ref="EN222:EO222"/>
    <mergeCell ref="EP222:EQ222"/>
    <mergeCell ref="ER222:ES222"/>
    <mergeCell ref="ET222:EU222"/>
    <mergeCell ref="EV222:EW222"/>
    <mergeCell ref="EX222:EY222"/>
    <mergeCell ref="EZ222:FA222"/>
    <mergeCell ref="FB222:FC222"/>
    <mergeCell ref="FD222:FE222"/>
    <mergeCell ref="FF222:FG222"/>
    <mergeCell ref="FH222:FI222"/>
    <mergeCell ref="FJ222:FK222"/>
    <mergeCell ref="FL222:FM222"/>
    <mergeCell ref="FN222:FO222"/>
    <mergeCell ref="FP222:FQ222"/>
    <mergeCell ref="FR222:FS222"/>
    <mergeCell ref="FT222:FU222"/>
    <mergeCell ref="FV222:FW222"/>
    <mergeCell ref="FX222:FY222"/>
    <mergeCell ref="FZ222:GA222"/>
    <mergeCell ref="GB222:GC222"/>
    <mergeCell ref="GD222:GE222"/>
    <mergeCell ref="GF222:GG222"/>
    <mergeCell ref="GH222:GI222"/>
    <mergeCell ref="GJ222:GK222"/>
    <mergeCell ref="GL222:GM222"/>
    <mergeCell ref="GN222:GO222"/>
    <mergeCell ref="GP222:GQ222"/>
    <mergeCell ref="GR222:GS222"/>
    <mergeCell ref="GT222:GU222"/>
    <mergeCell ref="DT220:DU220"/>
    <mergeCell ref="GH223:GI223"/>
    <mergeCell ref="GJ223:GK223"/>
    <mergeCell ref="GL223:GM223"/>
    <mergeCell ref="GN223:GO223"/>
    <mergeCell ref="GP223:GQ223"/>
    <mergeCell ref="GR223:GS223"/>
    <mergeCell ref="GT223:GU223"/>
    <mergeCell ref="DT224:DU224"/>
    <mergeCell ref="DV224:DW224"/>
    <mergeCell ref="DX224:DY224"/>
    <mergeCell ref="DZ224:EA224"/>
    <mergeCell ref="EB224:EC224"/>
    <mergeCell ref="ED224:EE224"/>
    <mergeCell ref="EF224:EG224"/>
    <mergeCell ref="EH224:EI224"/>
    <mergeCell ref="EJ224:EK224"/>
    <mergeCell ref="EL224:EM224"/>
    <mergeCell ref="EN224:EO224"/>
    <mergeCell ref="EP224:EQ224"/>
    <mergeCell ref="ER224:ES224"/>
    <mergeCell ref="ET224:EU224"/>
    <mergeCell ref="EV224:EW224"/>
    <mergeCell ref="EX224:EY224"/>
    <mergeCell ref="EZ224:FA224"/>
    <mergeCell ref="FB224:FC224"/>
    <mergeCell ref="FD224:FE224"/>
    <mergeCell ref="FF224:FG224"/>
    <mergeCell ref="FH224:FI224"/>
    <mergeCell ref="FJ224:FK224"/>
    <mergeCell ref="FL224:FM224"/>
    <mergeCell ref="FN224:FO224"/>
    <mergeCell ref="FP224:FQ224"/>
    <mergeCell ref="FR224:FS224"/>
    <mergeCell ref="FT224:FU224"/>
    <mergeCell ref="FV224:FW224"/>
    <mergeCell ref="FX224:FY224"/>
    <mergeCell ref="FZ224:GA224"/>
    <mergeCell ref="GB224:GC224"/>
    <mergeCell ref="GD224:GE224"/>
    <mergeCell ref="GF224:GG224"/>
    <mergeCell ref="GH224:GI224"/>
    <mergeCell ref="GJ224:GK224"/>
    <mergeCell ref="GL224:GM224"/>
    <mergeCell ref="GN224:GO224"/>
    <mergeCell ref="GP224:GQ224"/>
    <mergeCell ref="GR224:GS224"/>
    <mergeCell ref="GT224:GU224"/>
    <mergeCell ref="DT223:DU223"/>
    <mergeCell ref="DV223:DW223"/>
    <mergeCell ref="DX223:DY223"/>
    <mergeCell ref="DZ223:EA223"/>
    <mergeCell ref="EB223:EC223"/>
    <mergeCell ref="ED223:EE223"/>
    <mergeCell ref="EF223:EG223"/>
    <mergeCell ref="EH223:EI223"/>
    <mergeCell ref="EJ223:EK223"/>
    <mergeCell ref="EL223:EM223"/>
    <mergeCell ref="EN223:EO223"/>
    <mergeCell ref="EP223:EQ223"/>
    <mergeCell ref="ER223:ES223"/>
    <mergeCell ref="ET223:EU223"/>
    <mergeCell ref="EV223:EW223"/>
    <mergeCell ref="EX223:EY223"/>
    <mergeCell ref="EZ223:FA223"/>
    <mergeCell ref="GJ225:GK225"/>
    <mergeCell ref="GL225:GM225"/>
    <mergeCell ref="GN225:GO225"/>
    <mergeCell ref="GP225:GQ225"/>
    <mergeCell ref="GR225:GS225"/>
    <mergeCell ref="GT225:GU225"/>
    <mergeCell ref="DT226:DU226"/>
    <mergeCell ref="DV226:DW226"/>
    <mergeCell ref="DX226:DY226"/>
    <mergeCell ref="DZ226:EA226"/>
    <mergeCell ref="EB226:EC226"/>
    <mergeCell ref="ED226:EE226"/>
    <mergeCell ref="EF226:EG226"/>
    <mergeCell ref="EH226:EI226"/>
    <mergeCell ref="EJ226:EK226"/>
    <mergeCell ref="EL226:EM226"/>
    <mergeCell ref="EN226:EO226"/>
    <mergeCell ref="EP226:EQ226"/>
    <mergeCell ref="ER226:ES226"/>
    <mergeCell ref="ET226:EU226"/>
    <mergeCell ref="EV226:EW226"/>
    <mergeCell ref="EX226:EY226"/>
    <mergeCell ref="EZ226:FA226"/>
    <mergeCell ref="FB226:FC226"/>
    <mergeCell ref="FD226:FE226"/>
    <mergeCell ref="FF226:FG226"/>
    <mergeCell ref="FH226:FI226"/>
    <mergeCell ref="FJ226:FK226"/>
    <mergeCell ref="FL226:FM226"/>
    <mergeCell ref="FN226:FO226"/>
    <mergeCell ref="FP226:FQ226"/>
    <mergeCell ref="FR226:FS226"/>
    <mergeCell ref="FT226:FU226"/>
    <mergeCell ref="FV226:FW226"/>
    <mergeCell ref="FX226:FY226"/>
    <mergeCell ref="FZ226:GA226"/>
    <mergeCell ref="GB226:GC226"/>
    <mergeCell ref="GD226:GE226"/>
    <mergeCell ref="GF226:GG226"/>
    <mergeCell ref="GH226:GI226"/>
    <mergeCell ref="GJ226:GK226"/>
    <mergeCell ref="GL226:GM226"/>
    <mergeCell ref="GN226:GO226"/>
    <mergeCell ref="GP226:GQ226"/>
    <mergeCell ref="GR226:GS226"/>
    <mergeCell ref="GT226:GU226"/>
    <mergeCell ref="DT225:DU225"/>
    <mergeCell ref="DV225:DW225"/>
    <mergeCell ref="DX225:DY225"/>
    <mergeCell ref="DZ225:EA225"/>
    <mergeCell ref="EB225:EC225"/>
    <mergeCell ref="ED225:EE225"/>
    <mergeCell ref="EF225:EG225"/>
    <mergeCell ref="EH225:EI225"/>
    <mergeCell ref="EJ225:EK225"/>
    <mergeCell ref="EL225:EM225"/>
    <mergeCell ref="EN225:EO225"/>
    <mergeCell ref="EP225:EQ225"/>
    <mergeCell ref="ER225:ES225"/>
    <mergeCell ref="ET225:EU225"/>
    <mergeCell ref="EV225:EW225"/>
    <mergeCell ref="EX225:EY225"/>
    <mergeCell ref="EZ225:FA225"/>
    <mergeCell ref="FB225:FC225"/>
    <mergeCell ref="DV227:DW227"/>
    <mergeCell ref="DX227:DY227"/>
    <mergeCell ref="DZ227:EA227"/>
    <mergeCell ref="EB227:EC227"/>
    <mergeCell ref="ED227:EE227"/>
    <mergeCell ref="EF227:EG227"/>
    <mergeCell ref="EH227:EI227"/>
    <mergeCell ref="EJ227:EK227"/>
    <mergeCell ref="EL227:EM227"/>
    <mergeCell ref="EN227:EO227"/>
    <mergeCell ref="EP227:EQ227"/>
    <mergeCell ref="ER227:ES227"/>
    <mergeCell ref="ET227:EU227"/>
    <mergeCell ref="EV227:EW227"/>
    <mergeCell ref="EX227:EY227"/>
    <mergeCell ref="EZ227:FA227"/>
    <mergeCell ref="FB227:FC227"/>
    <mergeCell ref="FD227:FE227"/>
    <mergeCell ref="FF227:FG227"/>
    <mergeCell ref="FH227:FI227"/>
    <mergeCell ref="FJ227:FK227"/>
    <mergeCell ref="FL227:FM227"/>
    <mergeCell ref="FN227:FO227"/>
    <mergeCell ref="FP227:FQ227"/>
    <mergeCell ref="FR227:FS227"/>
    <mergeCell ref="FT227:FU227"/>
    <mergeCell ref="FV227:FW227"/>
    <mergeCell ref="FX227:FY227"/>
    <mergeCell ref="FZ227:GA227"/>
    <mergeCell ref="GB227:GC227"/>
    <mergeCell ref="GD227:GE227"/>
    <mergeCell ref="GF227:GG227"/>
    <mergeCell ref="GH225:GI225"/>
    <mergeCell ref="FD225:FE225"/>
    <mergeCell ref="FF225:FG225"/>
    <mergeCell ref="FH225:FI225"/>
    <mergeCell ref="FJ225:FK225"/>
    <mergeCell ref="FL225:FM225"/>
    <mergeCell ref="FN225:FO225"/>
    <mergeCell ref="FP225:FQ225"/>
    <mergeCell ref="FR225:FS225"/>
    <mergeCell ref="FT225:FU225"/>
    <mergeCell ref="FV225:FW225"/>
    <mergeCell ref="FX225:FY225"/>
    <mergeCell ref="FZ225:GA225"/>
    <mergeCell ref="GB225:GC225"/>
    <mergeCell ref="GD225:GE225"/>
    <mergeCell ref="GF225:GG225"/>
    <mergeCell ref="FB229:FC229"/>
    <mergeCell ref="FD229:FE229"/>
    <mergeCell ref="FF229:FG229"/>
    <mergeCell ref="FH229:FI229"/>
    <mergeCell ref="FJ229:FK229"/>
    <mergeCell ref="FL229:FM229"/>
    <mergeCell ref="FN229:FO229"/>
    <mergeCell ref="FP229:FQ229"/>
    <mergeCell ref="FR229:FS229"/>
    <mergeCell ref="FT229:FU229"/>
    <mergeCell ref="FV229:FW229"/>
    <mergeCell ref="FX229:FY229"/>
    <mergeCell ref="FZ229:GA229"/>
    <mergeCell ref="GB229:GC229"/>
    <mergeCell ref="GD229:GE229"/>
    <mergeCell ref="GF229:GG229"/>
    <mergeCell ref="GH227:GI227"/>
    <mergeCell ref="GJ227:GK227"/>
    <mergeCell ref="GL227:GM227"/>
    <mergeCell ref="GN227:GO227"/>
    <mergeCell ref="GP227:GQ227"/>
    <mergeCell ref="GR227:GS227"/>
    <mergeCell ref="GT227:GU227"/>
    <mergeCell ref="DT228:DU228"/>
    <mergeCell ref="DV228:DW228"/>
    <mergeCell ref="DX228:DY228"/>
    <mergeCell ref="DZ228:EA228"/>
    <mergeCell ref="EB228:EC228"/>
    <mergeCell ref="ED228:EE228"/>
    <mergeCell ref="EF228:EG228"/>
    <mergeCell ref="EH228:EI228"/>
    <mergeCell ref="EJ228:EK228"/>
    <mergeCell ref="EL228:EM228"/>
    <mergeCell ref="EN228:EO228"/>
    <mergeCell ref="EP228:EQ228"/>
    <mergeCell ref="ER228:ES228"/>
    <mergeCell ref="ET228:EU228"/>
    <mergeCell ref="EV228:EW228"/>
    <mergeCell ref="EX228:EY228"/>
    <mergeCell ref="EZ228:FA228"/>
    <mergeCell ref="FB228:FC228"/>
    <mergeCell ref="FD228:FE228"/>
    <mergeCell ref="FF228:FG228"/>
    <mergeCell ref="FH228:FI228"/>
    <mergeCell ref="FJ228:FK228"/>
    <mergeCell ref="FL228:FM228"/>
    <mergeCell ref="FN228:FO228"/>
    <mergeCell ref="FP228:FQ228"/>
    <mergeCell ref="FR228:FS228"/>
    <mergeCell ref="FT228:FU228"/>
    <mergeCell ref="FV228:FW228"/>
    <mergeCell ref="FX228:FY228"/>
    <mergeCell ref="FZ228:GA228"/>
    <mergeCell ref="GB228:GC228"/>
    <mergeCell ref="GD228:GE228"/>
    <mergeCell ref="GF228:GG228"/>
    <mergeCell ref="GH228:GI228"/>
    <mergeCell ref="GJ228:GK228"/>
    <mergeCell ref="GL228:GM228"/>
    <mergeCell ref="GN228:GO228"/>
    <mergeCell ref="GP228:GQ228"/>
    <mergeCell ref="GR228:GS228"/>
    <mergeCell ref="GT228:GU228"/>
    <mergeCell ref="DT227:DU227"/>
    <mergeCell ref="GH229:GI229"/>
    <mergeCell ref="GJ229:GK229"/>
    <mergeCell ref="GL229:GM229"/>
    <mergeCell ref="GN229:GO229"/>
    <mergeCell ref="GP229:GQ229"/>
    <mergeCell ref="GR229:GS229"/>
    <mergeCell ref="GT229:GU229"/>
    <mergeCell ref="DT232:DU232"/>
    <mergeCell ref="DV232:DW232"/>
    <mergeCell ref="DX232:DY232"/>
    <mergeCell ref="DZ232:EA232"/>
    <mergeCell ref="EB232:EC232"/>
    <mergeCell ref="ED232:EE232"/>
    <mergeCell ref="EF232:EG232"/>
    <mergeCell ref="EH232:EI232"/>
    <mergeCell ref="EJ232:EK232"/>
    <mergeCell ref="EL232:EM232"/>
    <mergeCell ref="EN232:EO232"/>
    <mergeCell ref="EP232:EQ232"/>
    <mergeCell ref="ER232:ES232"/>
    <mergeCell ref="ET232:EU232"/>
    <mergeCell ref="EV232:EW232"/>
    <mergeCell ref="EX232:EY232"/>
    <mergeCell ref="EZ232:FA232"/>
    <mergeCell ref="FB232:FC232"/>
    <mergeCell ref="FD232:FE232"/>
    <mergeCell ref="FF232:FG232"/>
    <mergeCell ref="FH232:FI232"/>
    <mergeCell ref="FJ232:FK232"/>
    <mergeCell ref="FL232:FM232"/>
    <mergeCell ref="FN232:FO232"/>
    <mergeCell ref="FP232:FQ232"/>
    <mergeCell ref="FR232:FS232"/>
    <mergeCell ref="FT232:FU232"/>
    <mergeCell ref="FV232:FW232"/>
    <mergeCell ref="FX232:FY232"/>
    <mergeCell ref="FZ232:GA232"/>
    <mergeCell ref="GB232:GC232"/>
    <mergeCell ref="GD232:GE232"/>
    <mergeCell ref="GF232:GG232"/>
    <mergeCell ref="GH232:GI232"/>
    <mergeCell ref="GJ232:GK232"/>
    <mergeCell ref="GL232:GM232"/>
    <mergeCell ref="GN232:GO232"/>
    <mergeCell ref="GP232:GQ232"/>
    <mergeCell ref="GR232:GS232"/>
    <mergeCell ref="GT232:GU232"/>
    <mergeCell ref="DT229:DU229"/>
    <mergeCell ref="DV229:DW229"/>
    <mergeCell ref="DX229:DY229"/>
    <mergeCell ref="DZ229:EA229"/>
    <mergeCell ref="EB229:EC229"/>
    <mergeCell ref="ED229:EE229"/>
    <mergeCell ref="EF229:EG229"/>
    <mergeCell ref="EH229:EI229"/>
    <mergeCell ref="EJ229:EK229"/>
    <mergeCell ref="EL229:EM229"/>
    <mergeCell ref="EN229:EO229"/>
    <mergeCell ref="EP229:EQ229"/>
    <mergeCell ref="ER229:ES229"/>
    <mergeCell ref="ET229:EU229"/>
    <mergeCell ref="EV229:EW229"/>
    <mergeCell ref="EX229:EY229"/>
    <mergeCell ref="EZ229:FA229"/>
    <mergeCell ref="GJ233:GK233"/>
    <mergeCell ref="GL233:GM233"/>
    <mergeCell ref="GN233:GO233"/>
    <mergeCell ref="GP233:GQ233"/>
    <mergeCell ref="GR233:GS233"/>
    <mergeCell ref="GT233:GU233"/>
    <mergeCell ref="DT234:DU234"/>
    <mergeCell ref="DV234:DW234"/>
    <mergeCell ref="DX234:DY234"/>
    <mergeCell ref="DZ234:EA234"/>
    <mergeCell ref="EB234:EC234"/>
    <mergeCell ref="ED234:EE234"/>
    <mergeCell ref="EF234:EG234"/>
    <mergeCell ref="EH234:EI234"/>
    <mergeCell ref="EJ234:EK234"/>
    <mergeCell ref="EL234:EM234"/>
    <mergeCell ref="EN234:EO234"/>
    <mergeCell ref="EP234:EQ234"/>
    <mergeCell ref="ER234:ES234"/>
    <mergeCell ref="ET234:EU234"/>
    <mergeCell ref="EV234:EW234"/>
    <mergeCell ref="EX234:EY234"/>
    <mergeCell ref="EZ234:FA234"/>
    <mergeCell ref="FB234:FC234"/>
    <mergeCell ref="FD234:FE234"/>
    <mergeCell ref="FF234:FG234"/>
    <mergeCell ref="FH234:FI234"/>
    <mergeCell ref="FJ234:FK234"/>
    <mergeCell ref="FL234:FM234"/>
    <mergeCell ref="FN234:FO234"/>
    <mergeCell ref="FP234:FQ234"/>
    <mergeCell ref="FR234:FS234"/>
    <mergeCell ref="FT234:FU234"/>
    <mergeCell ref="FV234:FW234"/>
    <mergeCell ref="FX234:FY234"/>
    <mergeCell ref="FZ234:GA234"/>
    <mergeCell ref="GB234:GC234"/>
    <mergeCell ref="GD234:GE234"/>
    <mergeCell ref="GF234:GG234"/>
    <mergeCell ref="GH234:GI234"/>
    <mergeCell ref="GJ234:GK234"/>
    <mergeCell ref="GL234:GM234"/>
    <mergeCell ref="GN234:GO234"/>
    <mergeCell ref="GP234:GQ234"/>
    <mergeCell ref="GR234:GS234"/>
    <mergeCell ref="GT234:GU234"/>
    <mergeCell ref="DT233:DU233"/>
    <mergeCell ref="DV233:DW233"/>
    <mergeCell ref="DX233:DY233"/>
    <mergeCell ref="DZ233:EA233"/>
    <mergeCell ref="EB233:EC233"/>
    <mergeCell ref="ED233:EE233"/>
    <mergeCell ref="EF233:EG233"/>
    <mergeCell ref="EH233:EI233"/>
    <mergeCell ref="EJ233:EK233"/>
    <mergeCell ref="EL233:EM233"/>
    <mergeCell ref="EN233:EO233"/>
    <mergeCell ref="EP233:EQ233"/>
    <mergeCell ref="ER233:ES233"/>
    <mergeCell ref="ET233:EU233"/>
    <mergeCell ref="EV233:EW233"/>
    <mergeCell ref="EX233:EY233"/>
    <mergeCell ref="EZ233:FA233"/>
    <mergeCell ref="FB233:FC233"/>
    <mergeCell ref="DV235:DW235"/>
    <mergeCell ref="DX235:DY235"/>
    <mergeCell ref="DZ235:EA235"/>
    <mergeCell ref="EB235:EC235"/>
    <mergeCell ref="ED235:EE235"/>
    <mergeCell ref="EF235:EG235"/>
    <mergeCell ref="EH235:EI235"/>
    <mergeCell ref="EJ235:EK235"/>
    <mergeCell ref="EL235:EM235"/>
    <mergeCell ref="EN235:EO235"/>
    <mergeCell ref="EP235:EQ235"/>
    <mergeCell ref="ER235:ES235"/>
    <mergeCell ref="ET235:EU235"/>
    <mergeCell ref="EV235:EW235"/>
    <mergeCell ref="EX235:EY235"/>
    <mergeCell ref="EZ235:FA235"/>
    <mergeCell ref="FB235:FC235"/>
    <mergeCell ref="FD235:FE235"/>
    <mergeCell ref="FF235:FG235"/>
    <mergeCell ref="FH235:FI235"/>
    <mergeCell ref="FJ235:FK235"/>
    <mergeCell ref="FL235:FM235"/>
    <mergeCell ref="FN235:FO235"/>
    <mergeCell ref="FP235:FQ235"/>
    <mergeCell ref="FR235:FS235"/>
    <mergeCell ref="FT235:FU235"/>
    <mergeCell ref="FV235:FW235"/>
    <mergeCell ref="FX235:FY235"/>
    <mergeCell ref="FZ235:GA235"/>
    <mergeCell ref="GB235:GC235"/>
    <mergeCell ref="GD235:GE235"/>
    <mergeCell ref="GF235:GG235"/>
    <mergeCell ref="GH233:GI233"/>
    <mergeCell ref="FD233:FE233"/>
    <mergeCell ref="FF233:FG233"/>
    <mergeCell ref="FH233:FI233"/>
    <mergeCell ref="FJ233:FK233"/>
    <mergeCell ref="FL233:FM233"/>
    <mergeCell ref="FN233:FO233"/>
    <mergeCell ref="FP233:FQ233"/>
    <mergeCell ref="FR233:FS233"/>
    <mergeCell ref="FT233:FU233"/>
    <mergeCell ref="FV233:FW233"/>
    <mergeCell ref="FX233:FY233"/>
    <mergeCell ref="FZ233:GA233"/>
    <mergeCell ref="GB233:GC233"/>
    <mergeCell ref="GD233:GE233"/>
    <mergeCell ref="GF233:GG233"/>
    <mergeCell ref="FB237:FC237"/>
    <mergeCell ref="FD237:FE237"/>
    <mergeCell ref="FF237:FG237"/>
    <mergeCell ref="FH237:FI237"/>
    <mergeCell ref="FJ237:FK237"/>
    <mergeCell ref="FL237:FM237"/>
    <mergeCell ref="FN237:FO237"/>
    <mergeCell ref="FP237:FQ237"/>
    <mergeCell ref="FR237:FS237"/>
    <mergeCell ref="FT237:FU237"/>
    <mergeCell ref="FV237:FW237"/>
    <mergeCell ref="FX237:FY237"/>
    <mergeCell ref="FZ237:GA237"/>
    <mergeCell ref="GB237:GC237"/>
    <mergeCell ref="GD237:GE237"/>
    <mergeCell ref="GF237:GG237"/>
    <mergeCell ref="GH235:GI235"/>
    <mergeCell ref="GJ235:GK235"/>
    <mergeCell ref="GL235:GM235"/>
    <mergeCell ref="GN235:GO235"/>
    <mergeCell ref="GP235:GQ235"/>
    <mergeCell ref="GR235:GS235"/>
    <mergeCell ref="GT235:GU235"/>
    <mergeCell ref="DT236:DU236"/>
    <mergeCell ref="DV236:DW236"/>
    <mergeCell ref="DX236:DY236"/>
    <mergeCell ref="DZ236:EA236"/>
    <mergeCell ref="EB236:EC236"/>
    <mergeCell ref="ED236:EE236"/>
    <mergeCell ref="EF236:EG236"/>
    <mergeCell ref="EH236:EI236"/>
    <mergeCell ref="EJ236:EK236"/>
    <mergeCell ref="EL236:EM236"/>
    <mergeCell ref="EN236:EO236"/>
    <mergeCell ref="EP236:EQ236"/>
    <mergeCell ref="ER236:ES236"/>
    <mergeCell ref="ET236:EU236"/>
    <mergeCell ref="EV236:EW236"/>
    <mergeCell ref="EX236:EY236"/>
    <mergeCell ref="EZ236:FA236"/>
    <mergeCell ref="FB236:FC236"/>
    <mergeCell ref="FD236:FE236"/>
    <mergeCell ref="FF236:FG236"/>
    <mergeCell ref="FH236:FI236"/>
    <mergeCell ref="FJ236:FK236"/>
    <mergeCell ref="FL236:FM236"/>
    <mergeCell ref="FN236:FO236"/>
    <mergeCell ref="FP236:FQ236"/>
    <mergeCell ref="FR236:FS236"/>
    <mergeCell ref="FT236:FU236"/>
    <mergeCell ref="FV236:FW236"/>
    <mergeCell ref="FX236:FY236"/>
    <mergeCell ref="FZ236:GA236"/>
    <mergeCell ref="GB236:GC236"/>
    <mergeCell ref="GD236:GE236"/>
    <mergeCell ref="GF236:GG236"/>
    <mergeCell ref="GH236:GI236"/>
    <mergeCell ref="GJ236:GK236"/>
    <mergeCell ref="GL236:GM236"/>
    <mergeCell ref="GN236:GO236"/>
    <mergeCell ref="GP236:GQ236"/>
    <mergeCell ref="GR236:GS236"/>
    <mergeCell ref="GT236:GU236"/>
    <mergeCell ref="DT235:DU235"/>
    <mergeCell ref="GH237:GI237"/>
    <mergeCell ref="GJ237:GK237"/>
    <mergeCell ref="GL237:GM237"/>
    <mergeCell ref="GN237:GO237"/>
    <mergeCell ref="GP237:GQ237"/>
    <mergeCell ref="GR237:GS237"/>
    <mergeCell ref="GT237:GU237"/>
    <mergeCell ref="DT238:DU238"/>
    <mergeCell ref="DV238:DW238"/>
    <mergeCell ref="DX238:DY238"/>
    <mergeCell ref="DZ238:EA238"/>
    <mergeCell ref="EB238:EC238"/>
    <mergeCell ref="ED238:EE238"/>
    <mergeCell ref="EF238:EG238"/>
    <mergeCell ref="EH238:EI238"/>
    <mergeCell ref="EJ238:EK238"/>
    <mergeCell ref="EL238:EM238"/>
    <mergeCell ref="EN238:EO238"/>
    <mergeCell ref="EP238:EQ238"/>
    <mergeCell ref="ER238:ES238"/>
    <mergeCell ref="ET238:EU238"/>
    <mergeCell ref="EV238:EW238"/>
    <mergeCell ref="EX238:EY238"/>
    <mergeCell ref="EZ238:FA238"/>
    <mergeCell ref="FB238:FC238"/>
    <mergeCell ref="FD238:FE238"/>
    <mergeCell ref="FF238:FG238"/>
    <mergeCell ref="FH238:FI238"/>
    <mergeCell ref="FJ238:FK238"/>
    <mergeCell ref="FL238:FM238"/>
    <mergeCell ref="FN238:FO238"/>
    <mergeCell ref="FP238:FQ238"/>
    <mergeCell ref="FR238:FS238"/>
    <mergeCell ref="FT238:FU238"/>
    <mergeCell ref="FV238:FW238"/>
    <mergeCell ref="FX238:FY238"/>
    <mergeCell ref="FZ238:GA238"/>
    <mergeCell ref="GB238:GC238"/>
    <mergeCell ref="GD238:GE238"/>
    <mergeCell ref="GF238:GG238"/>
    <mergeCell ref="GH238:GI238"/>
    <mergeCell ref="GJ238:GK238"/>
    <mergeCell ref="GL238:GM238"/>
    <mergeCell ref="GN238:GO238"/>
    <mergeCell ref="GP238:GQ238"/>
    <mergeCell ref="GR238:GS238"/>
    <mergeCell ref="GT238:GU238"/>
    <mergeCell ref="DT237:DU237"/>
    <mergeCell ref="DV237:DW237"/>
    <mergeCell ref="DX237:DY237"/>
    <mergeCell ref="DZ237:EA237"/>
    <mergeCell ref="EB237:EC237"/>
    <mergeCell ref="ED237:EE237"/>
    <mergeCell ref="EF237:EG237"/>
    <mergeCell ref="EH237:EI237"/>
    <mergeCell ref="EJ237:EK237"/>
    <mergeCell ref="EL237:EM237"/>
    <mergeCell ref="EN237:EO237"/>
    <mergeCell ref="EP237:EQ237"/>
    <mergeCell ref="ER237:ES237"/>
    <mergeCell ref="ET237:EU237"/>
    <mergeCell ref="EV237:EW237"/>
    <mergeCell ref="EX237:EY237"/>
    <mergeCell ref="EZ237:FA237"/>
    <mergeCell ref="GJ239:GK239"/>
    <mergeCell ref="GL239:GM239"/>
    <mergeCell ref="GN239:GO239"/>
    <mergeCell ref="GP239:GQ239"/>
    <mergeCell ref="GR239:GS239"/>
    <mergeCell ref="GT239:GU239"/>
    <mergeCell ref="DT241:DU241"/>
    <mergeCell ref="DV241:DW241"/>
    <mergeCell ref="DX241:DY241"/>
    <mergeCell ref="DZ241:EA241"/>
    <mergeCell ref="EB241:EC241"/>
    <mergeCell ref="ED241:EE241"/>
    <mergeCell ref="EF241:EG241"/>
    <mergeCell ref="EH241:EI241"/>
    <mergeCell ref="EJ241:EK241"/>
    <mergeCell ref="EL241:EM241"/>
    <mergeCell ref="EN241:EO241"/>
    <mergeCell ref="EP241:EQ241"/>
    <mergeCell ref="ER241:ES241"/>
    <mergeCell ref="ET241:EU241"/>
    <mergeCell ref="EV241:EW241"/>
    <mergeCell ref="EX241:EY241"/>
    <mergeCell ref="EZ241:FA241"/>
    <mergeCell ref="FB241:FC241"/>
    <mergeCell ref="FD241:FE241"/>
    <mergeCell ref="FF241:FG241"/>
    <mergeCell ref="FH241:FI241"/>
    <mergeCell ref="FJ241:FK241"/>
    <mergeCell ref="FL241:FM241"/>
    <mergeCell ref="FN241:FO241"/>
    <mergeCell ref="FP241:FQ241"/>
    <mergeCell ref="FR241:FS241"/>
    <mergeCell ref="FT241:FU241"/>
    <mergeCell ref="FV241:FW241"/>
    <mergeCell ref="FX241:FY241"/>
    <mergeCell ref="FZ241:GA241"/>
    <mergeCell ref="GB241:GC241"/>
    <mergeCell ref="GD241:GE241"/>
    <mergeCell ref="GF241:GG241"/>
    <mergeCell ref="GH241:GI241"/>
    <mergeCell ref="GJ241:GK241"/>
    <mergeCell ref="GL241:GM241"/>
    <mergeCell ref="GN241:GO241"/>
    <mergeCell ref="GP241:GQ241"/>
    <mergeCell ref="GR241:GS241"/>
    <mergeCell ref="GT241:GU241"/>
    <mergeCell ref="DT239:DU239"/>
    <mergeCell ref="DV239:DW239"/>
    <mergeCell ref="DX239:DY239"/>
    <mergeCell ref="DZ239:EA239"/>
    <mergeCell ref="EB239:EC239"/>
    <mergeCell ref="ED239:EE239"/>
    <mergeCell ref="EF239:EG239"/>
    <mergeCell ref="EH239:EI239"/>
    <mergeCell ref="EJ239:EK239"/>
    <mergeCell ref="EL239:EM239"/>
    <mergeCell ref="EN239:EO239"/>
    <mergeCell ref="EP239:EQ239"/>
    <mergeCell ref="ER239:ES239"/>
    <mergeCell ref="ET239:EU239"/>
    <mergeCell ref="EV239:EW239"/>
    <mergeCell ref="EX239:EY239"/>
    <mergeCell ref="EZ239:FA239"/>
    <mergeCell ref="FB239:FC239"/>
    <mergeCell ref="DV242:DW242"/>
    <mergeCell ref="DX242:DY242"/>
    <mergeCell ref="DZ242:EA242"/>
    <mergeCell ref="EB242:EC242"/>
    <mergeCell ref="ED242:EE242"/>
    <mergeCell ref="EF242:EG242"/>
    <mergeCell ref="EH242:EI242"/>
    <mergeCell ref="EJ242:EK242"/>
    <mergeCell ref="EL242:EM242"/>
    <mergeCell ref="EN242:EO242"/>
    <mergeCell ref="EP242:EQ242"/>
    <mergeCell ref="ER242:ES242"/>
    <mergeCell ref="ET242:EU242"/>
    <mergeCell ref="EV242:EW242"/>
    <mergeCell ref="EX242:EY242"/>
    <mergeCell ref="EZ242:FA242"/>
    <mergeCell ref="FB242:FC242"/>
    <mergeCell ref="FD242:FE242"/>
    <mergeCell ref="FF242:FG242"/>
    <mergeCell ref="FH242:FI242"/>
    <mergeCell ref="FJ242:FK242"/>
    <mergeCell ref="FL242:FM242"/>
    <mergeCell ref="FN242:FO242"/>
    <mergeCell ref="FP242:FQ242"/>
    <mergeCell ref="FR242:FS242"/>
    <mergeCell ref="FT242:FU242"/>
    <mergeCell ref="FV242:FW242"/>
    <mergeCell ref="FX242:FY242"/>
    <mergeCell ref="FZ242:GA242"/>
    <mergeCell ref="GB242:GC242"/>
    <mergeCell ref="GD242:GE242"/>
    <mergeCell ref="GF242:GG242"/>
    <mergeCell ref="GH239:GI239"/>
    <mergeCell ref="FD239:FE239"/>
    <mergeCell ref="FF239:FG239"/>
    <mergeCell ref="FH239:FI239"/>
    <mergeCell ref="FJ239:FK239"/>
    <mergeCell ref="FL239:FM239"/>
    <mergeCell ref="FN239:FO239"/>
    <mergeCell ref="FP239:FQ239"/>
    <mergeCell ref="FR239:FS239"/>
    <mergeCell ref="FT239:FU239"/>
    <mergeCell ref="FV239:FW239"/>
    <mergeCell ref="FX239:FY239"/>
    <mergeCell ref="FZ239:GA239"/>
    <mergeCell ref="GB239:GC239"/>
    <mergeCell ref="GD239:GE239"/>
    <mergeCell ref="GF239:GG239"/>
    <mergeCell ref="FB244:FC244"/>
    <mergeCell ref="FD244:FE244"/>
    <mergeCell ref="FF244:FG244"/>
    <mergeCell ref="FH244:FI244"/>
    <mergeCell ref="FJ244:FK244"/>
    <mergeCell ref="FL244:FM244"/>
    <mergeCell ref="FN244:FO244"/>
    <mergeCell ref="FP244:FQ244"/>
    <mergeCell ref="FR244:FS244"/>
    <mergeCell ref="FT244:FU244"/>
    <mergeCell ref="FV244:FW244"/>
    <mergeCell ref="FX244:FY244"/>
    <mergeCell ref="FZ244:GA244"/>
    <mergeCell ref="GB244:GC244"/>
    <mergeCell ref="GD244:GE244"/>
    <mergeCell ref="GF244:GG244"/>
    <mergeCell ref="GH242:GI242"/>
    <mergeCell ref="GJ242:GK242"/>
    <mergeCell ref="GL242:GM242"/>
    <mergeCell ref="GN242:GO242"/>
    <mergeCell ref="GP242:GQ242"/>
    <mergeCell ref="GR242:GS242"/>
    <mergeCell ref="GT242:GU242"/>
    <mergeCell ref="DT243:DU243"/>
    <mergeCell ref="DV243:DW243"/>
    <mergeCell ref="DX243:DY243"/>
    <mergeCell ref="DZ243:EA243"/>
    <mergeCell ref="EB243:EC243"/>
    <mergeCell ref="ED243:EE243"/>
    <mergeCell ref="EF243:EG243"/>
    <mergeCell ref="EH243:EI243"/>
    <mergeCell ref="EJ243:EK243"/>
    <mergeCell ref="EL243:EM243"/>
    <mergeCell ref="EN243:EO243"/>
    <mergeCell ref="EP243:EQ243"/>
    <mergeCell ref="ER243:ES243"/>
    <mergeCell ref="ET243:EU243"/>
    <mergeCell ref="EV243:EW243"/>
    <mergeCell ref="EX243:EY243"/>
    <mergeCell ref="EZ243:FA243"/>
    <mergeCell ref="FB243:FC243"/>
    <mergeCell ref="FD243:FE243"/>
    <mergeCell ref="FF243:FG243"/>
    <mergeCell ref="FH243:FI243"/>
    <mergeCell ref="FJ243:FK243"/>
    <mergeCell ref="FL243:FM243"/>
    <mergeCell ref="FN243:FO243"/>
    <mergeCell ref="FP243:FQ243"/>
    <mergeCell ref="FR243:FS243"/>
    <mergeCell ref="FT243:FU243"/>
    <mergeCell ref="FV243:FW243"/>
    <mergeCell ref="FX243:FY243"/>
    <mergeCell ref="FZ243:GA243"/>
    <mergeCell ref="GB243:GC243"/>
    <mergeCell ref="GD243:GE243"/>
    <mergeCell ref="GF243:GG243"/>
    <mergeCell ref="GH243:GI243"/>
    <mergeCell ref="GJ243:GK243"/>
    <mergeCell ref="GL243:GM243"/>
    <mergeCell ref="GN243:GO243"/>
    <mergeCell ref="GP243:GQ243"/>
    <mergeCell ref="GR243:GS243"/>
    <mergeCell ref="GT243:GU243"/>
    <mergeCell ref="DT242:DU242"/>
    <mergeCell ref="GH244:GI244"/>
    <mergeCell ref="GJ244:GK244"/>
    <mergeCell ref="GL244:GM244"/>
    <mergeCell ref="GN244:GO244"/>
    <mergeCell ref="GP244:GQ244"/>
    <mergeCell ref="GR244:GS244"/>
    <mergeCell ref="GT244:GU244"/>
    <mergeCell ref="DT245:DU245"/>
    <mergeCell ref="DV245:DW245"/>
    <mergeCell ref="DX245:DY245"/>
    <mergeCell ref="DZ245:EA245"/>
    <mergeCell ref="EB245:EC245"/>
    <mergeCell ref="ED245:EE245"/>
    <mergeCell ref="EF245:EG245"/>
    <mergeCell ref="EH245:EI245"/>
    <mergeCell ref="EJ245:EK245"/>
    <mergeCell ref="EL245:EM245"/>
    <mergeCell ref="EN245:EO245"/>
    <mergeCell ref="EP245:EQ245"/>
    <mergeCell ref="ER245:ES245"/>
    <mergeCell ref="ET245:EU245"/>
    <mergeCell ref="EV245:EW245"/>
    <mergeCell ref="EX245:EY245"/>
    <mergeCell ref="EZ245:FA245"/>
    <mergeCell ref="FB245:FC245"/>
    <mergeCell ref="FD245:FE245"/>
    <mergeCell ref="FF245:FG245"/>
    <mergeCell ref="FH245:FI245"/>
    <mergeCell ref="FJ245:FK245"/>
    <mergeCell ref="FL245:FM245"/>
    <mergeCell ref="FN245:FO245"/>
    <mergeCell ref="FP245:FQ245"/>
    <mergeCell ref="FR245:FS245"/>
    <mergeCell ref="FT245:FU245"/>
    <mergeCell ref="FV245:FW245"/>
    <mergeCell ref="FX245:FY245"/>
    <mergeCell ref="FZ245:GA245"/>
    <mergeCell ref="GB245:GC245"/>
    <mergeCell ref="GD245:GE245"/>
    <mergeCell ref="GF245:GG245"/>
    <mergeCell ref="GH245:GI245"/>
    <mergeCell ref="GJ245:GK245"/>
    <mergeCell ref="GL245:GM245"/>
    <mergeCell ref="GN245:GO245"/>
    <mergeCell ref="GP245:GQ245"/>
    <mergeCell ref="GR245:GS245"/>
    <mergeCell ref="GT245:GU245"/>
    <mergeCell ref="DT244:DU244"/>
    <mergeCell ref="DV244:DW244"/>
    <mergeCell ref="DX244:DY244"/>
    <mergeCell ref="DZ244:EA244"/>
    <mergeCell ref="EB244:EC244"/>
    <mergeCell ref="ED244:EE244"/>
    <mergeCell ref="EF244:EG244"/>
    <mergeCell ref="EH244:EI244"/>
    <mergeCell ref="EJ244:EK244"/>
    <mergeCell ref="EL244:EM244"/>
    <mergeCell ref="EN244:EO244"/>
    <mergeCell ref="EP244:EQ244"/>
    <mergeCell ref="ER244:ES244"/>
    <mergeCell ref="ET244:EU244"/>
    <mergeCell ref="EV244:EW244"/>
    <mergeCell ref="EX244:EY244"/>
    <mergeCell ref="EZ244:FA244"/>
    <mergeCell ref="GJ246:GK246"/>
    <mergeCell ref="GL246:GM246"/>
    <mergeCell ref="GN246:GO246"/>
    <mergeCell ref="GP246:GQ246"/>
    <mergeCell ref="GR246:GS246"/>
    <mergeCell ref="GT246:GU246"/>
    <mergeCell ref="DT247:DU247"/>
    <mergeCell ref="DV247:DW247"/>
    <mergeCell ref="DX247:DY247"/>
    <mergeCell ref="DZ247:EA247"/>
    <mergeCell ref="EB247:EC247"/>
    <mergeCell ref="ED247:EE247"/>
    <mergeCell ref="EF247:EG247"/>
    <mergeCell ref="EH247:EI247"/>
    <mergeCell ref="EJ247:EK247"/>
    <mergeCell ref="EL247:EM247"/>
    <mergeCell ref="EN247:EO247"/>
    <mergeCell ref="EP247:EQ247"/>
    <mergeCell ref="ER247:ES247"/>
    <mergeCell ref="ET247:EU247"/>
    <mergeCell ref="EV247:EW247"/>
    <mergeCell ref="EX247:EY247"/>
    <mergeCell ref="EZ247:FA247"/>
    <mergeCell ref="FB247:FC247"/>
    <mergeCell ref="FD247:FE247"/>
    <mergeCell ref="FF247:FG247"/>
    <mergeCell ref="FH247:FI247"/>
    <mergeCell ref="FJ247:FK247"/>
    <mergeCell ref="FL247:FM247"/>
    <mergeCell ref="FN247:FO247"/>
    <mergeCell ref="FP247:FQ247"/>
    <mergeCell ref="FR247:FS247"/>
    <mergeCell ref="FT247:FU247"/>
    <mergeCell ref="FV247:FW247"/>
    <mergeCell ref="FX247:FY247"/>
    <mergeCell ref="FZ247:GA247"/>
    <mergeCell ref="GB247:GC247"/>
    <mergeCell ref="GD247:GE247"/>
    <mergeCell ref="GF247:GG247"/>
    <mergeCell ref="GH247:GI247"/>
    <mergeCell ref="GJ247:GK247"/>
    <mergeCell ref="GL247:GM247"/>
    <mergeCell ref="GN247:GO247"/>
    <mergeCell ref="GP247:GQ247"/>
    <mergeCell ref="GR247:GS247"/>
    <mergeCell ref="GT247:GU247"/>
    <mergeCell ref="DT246:DU246"/>
    <mergeCell ref="DV246:DW246"/>
    <mergeCell ref="DX246:DY246"/>
    <mergeCell ref="DZ246:EA246"/>
    <mergeCell ref="EB246:EC246"/>
    <mergeCell ref="ED246:EE246"/>
    <mergeCell ref="EF246:EG246"/>
    <mergeCell ref="EH246:EI246"/>
    <mergeCell ref="EJ246:EK246"/>
    <mergeCell ref="EL246:EM246"/>
    <mergeCell ref="EN246:EO246"/>
    <mergeCell ref="EP246:EQ246"/>
    <mergeCell ref="ER246:ES246"/>
    <mergeCell ref="ET246:EU246"/>
    <mergeCell ref="EV246:EW246"/>
    <mergeCell ref="EX246:EY246"/>
    <mergeCell ref="EZ246:FA246"/>
    <mergeCell ref="FB246:FC246"/>
    <mergeCell ref="DV248:DW248"/>
    <mergeCell ref="DX248:DY248"/>
    <mergeCell ref="DZ248:EA248"/>
    <mergeCell ref="EB248:EC248"/>
    <mergeCell ref="ED248:EE248"/>
    <mergeCell ref="EF248:EG248"/>
    <mergeCell ref="EH248:EI248"/>
    <mergeCell ref="EJ248:EK248"/>
    <mergeCell ref="EL248:EM248"/>
    <mergeCell ref="EN248:EO248"/>
    <mergeCell ref="EP248:EQ248"/>
    <mergeCell ref="ER248:ES248"/>
    <mergeCell ref="ET248:EU248"/>
    <mergeCell ref="EV248:EW248"/>
    <mergeCell ref="EX248:EY248"/>
    <mergeCell ref="EZ248:FA248"/>
    <mergeCell ref="FB248:FC248"/>
    <mergeCell ref="FD248:FE248"/>
    <mergeCell ref="FF248:FG248"/>
    <mergeCell ref="FH248:FI248"/>
    <mergeCell ref="FJ248:FK248"/>
    <mergeCell ref="FL248:FM248"/>
    <mergeCell ref="FN248:FO248"/>
    <mergeCell ref="FP248:FQ248"/>
    <mergeCell ref="FR248:FS248"/>
    <mergeCell ref="FT248:FU248"/>
    <mergeCell ref="FV248:FW248"/>
    <mergeCell ref="FX248:FY248"/>
    <mergeCell ref="FZ248:GA248"/>
    <mergeCell ref="GB248:GC248"/>
    <mergeCell ref="GD248:GE248"/>
    <mergeCell ref="GF248:GG248"/>
    <mergeCell ref="GH246:GI246"/>
    <mergeCell ref="FD246:FE246"/>
    <mergeCell ref="FF246:FG246"/>
    <mergeCell ref="FH246:FI246"/>
    <mergeCell ref="FJ246:FK246"/>
    <mergeCell ref="FL246:FM246"/>
    <mergeCell ref="FN246:FO246"/>
    <mergeCell ref="FP246:FQ246"/>
    <mergeCell ref="FR246:FS246"/>
    <mergeCell ref="FT246:FU246"/>
    <mergeCell ref="FV246:FW246"/>
    <mergeCell ref="FX246:FY246"/>
    <mergeCell ref="FZ246:GA246"/>
    <mergeCell ref="GB246:GC246"/>
    <mergeCell ref="GD246:GE246"/>
    <mergeCell ref="GF246:GG246"/>
    <mergeCell ref="FB251:FC251"/>
    <mergeCell ref="FD251:FE251"/>
    <mergeCell ref="FF251:FG251"/>
    <mergeCell ref="FH251:FI251"/>
    <mergeCell ref="FJ251:FK251"/>
    <mergeCell ref="FL251:FM251"/>
    <mergeCell ref="FN251:FO251"/>
    <mergeCell ref="FP251:FQ251"/>
    <mergeCell ref="FR251:FS251"/>
    <mergeCell ref="FT251:FU251"/>
    <mergeCell ref="FV251:FW251"/>
    <mergeCell ref="FX251:FY251"/>
    <mergeCell ref="FZ251:GA251"/>
    <mergeCell ref="GB251:GC251"/>
    <mergeCell ref="GD251:GE251"/>
    <mergeCell ref="GF251:GG251"/>
    <mergeCell ref="GH248:GI248"/>
    <mergeCell ref="GJ248:GK248"/>
    <mergeCell ref="GL248:GM248"/>
    <mergeCell ref="GN248:GO248"/>
    <mergeCell ref="GP248:GQ248"/>
    <mergeCell ref="GR248:GS248"/>
    <mergeCell ref="GT248:GU248"/>
    <mergeCell ref="DT250:DU250"/>
    <mergeCell ref="DV250:DW250"/>
    <mergeCell ref="DX250:DY250"/>
    <mergeCell ref="DZ250:EA250"/>
    <mergeCell ref="EB250:EC250"/>
    <mergeCell ref="ED250:EE250"/>
    <mergeCell ref="EF250:EG250"/>
    <mergeCell ref="EH250:EI250"/>
    <mergeCell ref="EJ250:EK250"/>
    <mergeCell ref="EL250:EM250"/>
    <mergeCell ref="EN250:EO250"/>
    <mergeCell ref="EP250:EQ250"/>
    <mergeCell ref="ER250:ES250"/>
    <mergeCell ref="ET250:EU250"/>
    <mergeCell ref="EV250:EW250"/>
    <mergeCell ref="EX250:EY250"/>
    <mergeCell ref="EZ250:FA250"/>
    <mergeCell ref="FB250:FC250"/>
    <mergeCell ref="FD250:FE250"/>
    <mergeCell ref="FF250:FG250"/>
    <mergeCell ref="FH250:FI250"/>
    <mergeCell ref="FJ250:FK250"/>
    <mergeCell ref="FL250:FM250"/>
    <mergeCell ref="FN250:FO250"/>
    <mergeCell ref="FP250:FQ250"/>
    <mergeCell ref="FR250:FS250"/>
    <mergeCell ref="FT250:FU250"/>
    <mergeCell ref="FV250:FW250"/>
    <mergeCell ref="FX250:FY250"/>
    <mergeCell ref="FZ250:GA250"/>
    <mergeCell ref="GB250:GC250"/>
    <mergeCell ref="GD250:GE250"/>
    <mergeCell ref="GF250:GG250"/>
    <mergeCell ref="GH250:GI250"/>
    <mergeCell ref="GJ250:GK250"/>
    <mergeCell ref="GL250:GM250"/>
    <mergeCell ref="GN250:GO250"/>
    <mergeCell ref="GP250:GQ250"/>
    <mergeCell ref="GR250:GS250"/>
    <mergeCell ref="GT250:GU250"/>
    <mergeCell ref="DT248:DU248"/>
    <mergeCell ref="GH251:GI251"/>
    <mergeCell ref="GJ251:GK251"/>
    <mergeCell ref="GL251:GM251"/>
    <mergeCell ref="GN251:GO251"/>
    <mergeCell ref="GP251:GQ251"/>
    <mergeCell ref="GR251:GS251"/>
    <mergeCell ref="GT251:GU251"/>
    <mergeCell ref="DT252:DU252"/>
    <mergeCell ref="DV252:DW252"/>
    <mergeCell ref="DX252:DY252"/>
    <mergeCell ref="DZ252:EA252"/>
    <mergeCell ref="EB252:EC252"/>
    <mergeCell ref="ED252:EE252"/>
    <mergeCell ref="EF252:EG252"/>
    <mergeCell ref="EH252:EI252"/>
    <mergeCell ref="EJ252:EK252"/>
    <mergeCell ref="EL252:EM252"/>
    <mergeCell ref="EN252:EO252"/>
    <mergeCell ref="EP252:EQ252"/>
    <mergeCell ref="ER252:ES252"/>
    <mergeCell ref="ET252:EU252"/>
    <mergeCell ref="EV252:EW252"/>
    <mergeCell ref="EX252:EY252"/>
    <mergeCell ref="EZ252:FA252"/>
    <mergeCell ref="FB252:FC252"/>
    <mergeCell ref="FD252:FE252"/>
    <mergeCell ref="FF252:FG252"/>
    <mergeCell ref="FH252:FI252"/>
    <mergeCell ref="FJ252:FK252"/>
    <mergeCell ref="FL252:FM252"/>
    <mergeCell ref="FN252:FO252"/>
    <mergeCell ref="FP252:FQ252"/>
    <mergeCell ref="FR252:FS252"/>
    <mergeCell ref="FT252:FU252"/>
    <mergeCell ref="FV252:FW252"/>
    <mergeCell ref="FX252:FY252"/>
    <mergeCell ref="FZ252:GA252"/>
    <mergeCell ref="GB252:GC252"/>
    <mergeCell ref="GD252:GE252"/>
    <mergeCell ref="GF252:GG252"/>
    <mergeCell ref="GH252:GI252"/>
    <mergeCell ref="GJ252:GK252"/>
    <mergeCell ref="GL252:GM252"/>
    <mergeCell ref="GN252:GO252"/>
    <mergeCell ref="GP252:GQ252"/>
    <mergeCell ref="GR252:GS252"/>
    <mergeCell ref="GT252:GU252"/>
    <mergeCell ref="DT251:DU251"/>
    <mergeCell ref="DV251:DW251"/>
    <mergeCell ref="DX251:DY251"/>
    <mergeCell ref="DZ251:EA251"/>
    <mergeCell ref="EB251:EC251"/>
    <mergeCell ref="ED251:EE251"/>
    <mergeCell ref="EF251:EG251"/>
    <mergeCell ref="EH251:EI251"/>
    <mergeCell ref="EJ251:EK251"/>
    <mergeCell ref="EL251:EM251"/>
    <mergeCell ref="EN251:EO251"/>
    <mergeCell ref="EP251:EQ251"/>
    <mergeCell ref="ER251:ES251"/>
    <mergeCell ref="ET251:EU251"/>
    <mergeCell ref="EV251:EW251"/>
    <mergeCell ref="EX251:EY251"/>
    <mergeCell ref="EZ251:FA251"/>
    <mergeCell ref="GJ253:GK253"/>
    <mergeCell ref="GL253:GM253"/>
    <mergeCell ref="GN253:GO253"/>
    <mergeCell ref="GP253:GQ253"/>
    <mergeCell ref="GR253:GS253"/>
    <mergeCell ref="GT253:GU253"/>
    <mergeCell ref="DT254:DU254"/>
    <mergeCell ref="DV254:DW254"/>
    <mergeCell ref="DX254:DY254"/>
    <mergeCell ref="DZ254:EA254"/>
    <mergeCell ref="EB254:EC254"/>
    <mergeCell ref="ED254:EE254"/>
    <mergeCell ref="EF254:EG254"/>
    <mergeCell ref="EH254:EI254"/>
    <mergeCell ref="EJ254:EK254"/>
    <mergeCell ref="EL254:EM254"/>
    <mergeCell ref="EN254:EO254"/>
    <mergeCell ref="EP254:EQ254"/>
    <mergeCell ref="ER254:ES254"/>
    <mergeCell ref="ET254:EU254"/>
    <mergeCell ref="EV254:EW254"/>
    <mergeCell ref="EX254:EY254"/>
    <mergeCell ref="EZ254:FA254"/>
    <mergeCell ref="FB254:FC254"/>
    <mergeCell ref="FD254:FE254"/>
    <mergeCell ref="FF254:FG254"/>
    <mergeCell ref="FH254:FI254"/>
    <mergeCell ref="FJ254:FK254"/>
    <mergeCell ref="FL254:FM254"/>
    <mergeCell ref="FN254:FO254"/>
    <mergeCell ref="FP254:FQ254"/>
    <mergeCell ref="FR254:FS254"/>
    <mergeCell ref="FT254:FU254"/>
    <mergeCell ref="FV254:FW254"/>
    <mergeCell ref="FX254:FY254"/>
    <mergeCell ref="FZ254:GA254"/>
    <mergeCell ref="GB254:GC254"/>
    <mergeCell ref="GD254:GE254"/>
    <mergeCell ref="GF254:GG254"/>
    <mergeCell ref="GH254:GI254"/>
    <mergeCell ref="GJ254:GK254"/>
    <mergeCell ref="GL254:GM254"/>
    <mergeCell ref="GN254:GO254"/>
    <mergeCell ref="GP254:GQ254"/>
    <mergeCell ref="GR254:GS254"/>
    <mergeCell ref="GT254:GU254"/>
    <mergeCell ref="DT253:DU253"/>
    <mergeCell ref="DV253:DW253"/>
    <mergeCell ref="DX253:DY253"/>
    <mergeCell ref="DZ253:EA253"/>
    <mergeCell ref="EB253:EC253"/>
    <mergeCell ref="ED253:EE253"/>
    <mergeCell ref="EF253:EG253"/>
    <mergeCell ref="EH253:EI253"/>
    <mergeCell ref="EJ253:EK253"/>
    <mergeCell ref="EL253:EM253"/>
    <mergeCell ref="EN253:EO253"/>
    <mergeCell ref="EP253:EQ253"/>
    <mergeCell ref="ER253:ES253"/>
    <mergeCell ref="ET253:EU253"/>
    <mergeCell ref="EV253:EW253"/>
    <mergeCell ref="EX253:EY253"/>
    <mergeCell ref="EZ253:FA253"/>
    <mergeCell ref="FB253:FC253"/>
    <mergeCell ref="DV255:DW255"/>
    <mergeCell ref="DX255:DY255"/>
    <mergeCell ref="DZ255:EA255"/>
    <mergeCell ref="EB255:EC255"/>
    <mergeCell ref="ED255:EE255"/>
    <mergeCell ref="EF255:EG255"/>
    <mergeCell ref="EH255:EI255"/>
    <mergeCell ref="EJ255:EK255"/>
    <mergeCell ref="EL255:EM255"/>
    <mergeCell ref="EN255:EO255"/>
    <mergeCell ref="EP255:EQ255"/>
    <mergeCell ref="ER255:ES255"/>
    <mergeCell ref="ET255:EU255"/>
    <mergeCell ref="EV255:EW255"/>
    <mergeCell ref="EX255:EY255"/>
    <mergeCell ref="EZ255:FA255"/>
    <mergeCell ref="FB255:FC255"/>
    <mergeCell ref="FD255:FE255"/>
    <mergeCell ref="FF255:FG255"/>
    <mergeCell ref="FH255:FI255"/>
    <mergeCell ref="FJ255:FK255"/>
    <mergeCell ref="FL255:FM255"/>
    <mergeCell ref="FN255:FO255"/>
    <mergeCell ref="FP255:FQ255"/>
    <mergeCell ref="FR255:FS255"/>
    <mergeCell ref="FT255:FU255"/>
    <mergeCell ref="FV255:FW255"/>
    <mergeCell ref="FX255:FY255"/>
    <mergeCell ref="FZ255:GA255"/>
    <mergeCell ref="GB255:GC255"/>
    <mergeCell ref="GD255:GE255"/>
    <mergeCell ref="GF255:GG255"/>
    <mergeCell ref="GH253:GI253"/>
    <mergeCell ref="FD253:FE253"/>
    <mergeCell ref="FF253:FG253"/>
    <mergeCell ref="FH253:FI253"/>
    <mergeCell ref="FJ253:FK253"/>
    <mergeCell ref="FL253:FM253"/>
    <mergeCell ref="FN253:FO253"/>
    <mergeCell ref="FP253:FQ253"/>
    <mergeCell ref="FR253:FS253"/>
    <mergeCell ref="FT253:FU253"/>
    <mergeCell ref="FV253:FW253"/>
    <mergeCell ref="FX253:FY253"/>
    <mergeCell ref="FZ253:GA253"/>
    <mergeCell ref="GB253:GC253"/>
    <mergeCell ref="GD253:GE253"/>
    <mergeCell ref="GF253:GG253"/>
    <mergeCell ref="FB257:FC257"/>
    <mergeCell ref="FD257:FE257"/>
    <mergeCell ref="FF257:FG257"/>
    <mergeCell ref="FH257:FI257"/>
    <mergeCell ref="FJ257:FK257"/>
    <mergeCell ref="FL257:FM257"/>
    <mergeCell ref="FN257:FO257"/>
    <mergeCell ref="FP257:FQ257"/>
    <mergeCell ref="FR257:FS257"/>
    <mergeCell ref="FT257:FU257"/>
    <mergeCell ref="FV257:FW257"/>
    <mergeCell ref="FX257:FY257"/>
    <mergeCell ref="FZ257:GA257"/>
    <mergeCell ref="GB257:GC257"/>
    <mergeCell ref="GD257:GE257"/>
    <mergeCell ref="GF257:GG257"/>
    <mergeCell ref="GH255:GI255"/>
    <mergeCell ref="GJ255:GK255"/>
    <mergeCell ref="GL255:GM255"/>
    <mergeCell ref="GN255:GO255"/>
    <mergeCell ref="GP255:GQ255"/>
    <mergeCell ref="GR255:GS255"/>
    <mergeCell ref="GT255:GU255"/>
    <mergeCell ref="DT256:DU256"/>
    <mergeCell ref="DV256:DW256"/>
    <mergeCell ref="DX256:DY256"/>
    <mergeCell ref="DZ256:EA256"/>
    <mergeCell ref="EB256:EC256"/>
    <mergeCell ref="ED256:EE256"/>
    <mergeCell ref="EF256:EG256"/>
    <mergeCell ref="EH256:EI256"/>
    <mergeCell ref="EJ256:EK256"/>
    <mergeCell ref="EL256:EM256"/>
    <mergeCell ref="EN256:EO256"/>
    <mergeCell ref="EP256:EQ256"/>
    <mergeCell ref="ER256:ES256"/>
    <mergeCell ref="ET256:EU256"/>
    <mergeCell ref="EV256:EW256"/>
    <mergeCell ref="EX256:EY256"/>
    <mergeCell ref="EZ256:FA256"/>
    <mergeCell ref="FB256:FC256"/>
    <mergeCell ref="FD256:FE256"/>
    <mergeCell ref="FF256:FG256"/>
    <mergeCell ref="FH256:FI256"/>
    <mergeCell ref="FJ256:FK256"/>
    <mergeCell ref="FL256:FM256"/>
    <mergeCell ref="FN256:FO256"/>
    <mergeCell ref="FP256:FQ256"/>
    <mergeCell ref="FR256:FS256"/>
    <mergeCell ref="FT256:FU256"/>
    <mergeCell ref="FV256:FW256"/>
    <mergeCell ref="FX256:FY256"/>
    <mergeCell ref="FZ256:GA256"/>
    <mergeCell ref="GB256:GC256"/>
    <mergeCell ref="GD256:GE256"/>
    <mergeCell ref="GF256:GG256"/>
    <mergeCell ref="GH256:GI256"/>
    <mergeCell ref="GJ256:GK256"/>
    <mergeCell ref="GL256:GM256"/>
    <mergeCell ref="GN256:GO256"/>
    <mergeCell ref="GP256:GQ256"/>
    <mergeCell ref="GR256:GS256"/>
    <mergeCell ref="GT256:GU256"/>
    <mergeCell ref="DT255:DU255"/>
    <mergeCell ref="GH257:GI257"/>
    <mergeCell ref="GJ257:GK257"/>
    <mergeCell ref="GL257:GM257"/>
    <mergeCell ref="GN257:GO257"/>
    <mergeCell ref="GP257:GQ257"/>
    <mergeCell ref="GR257:GS257"/>
    <mergeCell ref="GT257:GU257"/>
    <mergeCell ref="DT260:DU260"/>
    <mergeCell ref="DV260:DW260"/>
    <mergeCell ref="DX260:DY260"/>
    <mergeCell ref="DZ260:EA260"/>
    <mergeCell ref="EB260:EC260"/>
    <mergeCell ref="ED260:EE260"/>
    <mergeCell ref="EF260:EG260"/>
    <mergeCell ref="EH260:EI260"/>
    <mergeCell ref="EJ260:EK260"/>
    <mergeCell ref="EL260:EM260"/>
    <mergeCell ref="EN260:EO260"/>
    <mergeCell ref="EP260:EQ260"/>
    <mergeCell ref="ER260:ES260"/>
    <mergeCell ref="ET260:EU260"/>
    <mergeCell ref="EV260:EW260"/>
    <mergeCell ref="EX260:EY260"/>
    <mergeCell ref="EZ260:FA260"/>
    <mergeCell ref="FB260:FC260"/>
    <mergeCell ref="FD260:FE260"/>
    <mergeCell ref="FF260:FG260"/>
    <mergeCell ref="FH260:FI260"/>
    <mergeCell ref="FJ260:FK260"/>
    <mergeCell ref="FL260:FM260"/>
    <mergeCell ref="FN260:FO260"/>
    <mergeCell ref="FP260:FQ260"/>
    <mergeCell ref="FR260:FS260"/>
    <mergeCell ref="FT260:FU260"/>
    <mergeCell ref="FV260:FW260"/>
    <mergeCell ref="FX260:FY260"/>
    <mergeCell ref="FZ260:GA260"/>
    <mergeCell ref="GB260:GC260"/>
    <mergeCell ref="GD260:GE260"/>
    <mergeCell ref="GF260:GG260"/>
    <mergeCell ref="GH260:GI260"/>
    <mergeCell ref="GJ260:GK260"/>
    <mergeCell ref="GL260:GM260"/>
    <mergeCell ref="GN260:GO260"/>
    <mergeCell ref="GP260:GQ260"/>
    <mergeCell ref="GR260:GS260"/>
    <mergeCell ref="GT260:GU260"/>
    <mergeCell ref="DT257:DU257"/>
    <mergeCell ref="DV257:DW257"/>
    <mergeCell ref="DX257:DY257"/>
    <mergeCell ref="DZ257:EA257"/>
    <mergeCell ref="EB257:EC257"/>
    <mergeCell ref="ED257:EE257"/>
    <mergeCell ref="EF257:EG257"/>
    <mergeCell ref="EH257:EI257"/>
    <mergeCell ref="EJ257:EK257"/>
    <mergeCell ref="EL257:EM257"/>
    <mergeCell ref="EN257:EO257"/>
    <mergeCell ref="EP257:EQ257"/>
    <mergeCell ref="ER257:ES257"/>
    <mergeCell ref="ET257:EU257"/>
    <mergeCell ref="EV257:EW257"/>
    <mergeCell ref="EX257:EY257"/>
    <mergeCell ref="EZ257:FA257"/>
    <mergeCell ref="GJ261:GK261"/>
    <mergeCell ref="GL261:GM261"/>
    <mergeCell ref="GN261:GO261"/>
    <mergeCell ref="GP261:GQ261"/>
    <mergeCell ref="GR261:GS261"/>
    <mergeCell ref="GT261:GU261"/>
    <mergeCell ref="DT262:DU262"/>
    <mergeCell ref="DV262:DW262"/>
    <mergeCell ref="DX262:DY262"/>
    <mergeCell ref="DZ262:EA262"/>
    <mergeCell ref="EB262:EC262"/>
    <mergeCell ref="ED262:EE262"/>
    <mergeCell ref="EF262:EG262"/>
    <mergeCell ref="EH262:EI262"/>
    <mergeCell ref="EJ262:EK262"/>
    <mergeCell ref="EL262:EM262"/>
    <mergeCell ref="EN262:EO262"/>
    <mergeCell ref="EP262:EQ262"/>
    <mergeCell ref="ER262:ES262"/>
    <mergeCell ref="ET262:EU262"/>
    <mergeCell ref="EV262:EW262"/>
    <mergeCell ref="EX262:EY262"/>
    <mergeCell ref="EZ262:FA262"/>
    <mergeCell ref="FB262:FC262"/>
    <mergeCell ref="FD262:FE262"/>
    <mergeCell ref="FF262:FG262"/>
    <mergeCell ref="FH262:FI262"/>
    <mergeCell ref="FJ262:FK262"/>
    <mergeCell ref="FL262:FM262"/>
    <mergeCell ref="FN262:FO262"/>
    <mergeCell ref="FP262:FQ262"/>
    <mergeCell ref="FR262:FS262"/>
    <mergeCell ref="FT262:FU262"/>
    <mergeCell ref="FV262:FW262"/>
    <mergeCell ref="FX262:FY262"/>
    <mergeCell ref="FZ262:GA262"/>
    <mergeCell ref="GB262:GC262"/>
    <mergeCell ref="GD262:GE262"/>
    <mergeCell ref="GF262:GG262"/>
    <mergeCell ref="GH262:GI262"/>
    <mergeCell ref="GJ262:GK262"/>
    <mergeCell ref="GL262:GM262"/>
    <mergeCell ref="GN262:GO262"/>
    <mergeCell ref="GP262:GQ262"/>
    <mergeCell ref="GR262:GS262"/>
    <mergeCell ref="GT262:GU262"/>
    <mergeCell ref="DT261:DU261"/>
    <mergeCell ref="DV261:DW261"/>
    <mergeCell ref="DX261:DY261"/>
    <mergeCell ref="DZ261:EA261"/>
    <mergeCell ref="EB261:EC261"/>
    <mergeCell ref="ED261:EE261"/>
    <mergeCell ref="EF261:EG261"/>
    <mergeCell ref="EH261:EI261"/>
    <mergeCell ref="EJ261:EK261"/>
    <mergeCell ref="EL261:EM261"/>
    <mergeCell ref="EN261:EO261"/>
    <mergeCell ref="EP261:EQ261"/>
    <mergeCell ref="ER261:ES261"/>
    <mergeCell ref="ET261:EU261"/>
    <mergeCell ref="EV261:EW261"/>
    <mergeCell ref="EX261:EY261"/>
    <mergeCell ref="EZ261:FA261"/>
    <mergeCell ref="FB261:FC261"/>
    <mergeCell ref="DV263:DW263"/>
    <mergeCell ref="DX263:DY263"/>
    <mergeCell ref="DZ263:EA263"/>
    <mergeCell ref="EB263:EC263"/>
    <mergeCell ref="ED263:EE263"/>
    <mergeCell ref="EF263:EG263"/>
    <mergeCell ref="EH263:EI263"/>
    <mergeCell ref="EJ263:EK263"/>
    <mergeCell ref="EL263:EM263"/>
    <mergeCell ref="EN263:EO263"/>
    <mergeCell ref="EP263:EQ263"/>
    <mergeCell ref="ER263:ES263"/>
    <mergeCell ref="ET263:EU263"/>
    <mergeCell ref="EV263:EW263"/>
    <mergeCell ref="EX263:EY263"/>
    <mergeCell ref="EZ263:FA263"/>
    <mergeCell ref="FB263:FC263"/>
    <mergeCell ref="FD263:FE263"/>
    <mergeCell ref="FF263:FG263"/>
    <mergeCell ref="FH263:FI263"/>
    <mergeCell ref="FJ263:FK263"/>
    <mergeCell ref="FL263:FM263"/>
    <mergeCell ref="FN263:FO263"/>
    <mergeCell ref="FP263:FQ263"/>
    <mergeCell ref="FR263:FS263"/>
    <mergeCell ref="FT263:FU263"/>
    <mergeCell ref="FV263:FW263"/>
    <mergeCell ref="FX263:FY263"/>
    <mergeCell ref="FZ263:GA263"/>
    <mergeCell ref="GB263:GC263"/>
    <mergeCell ref="GD263:GE263"/>
    <mergeCell ref="GF263:GG263"/>
    <mergeCell ref="GH261:GI261"/>
    <mergeCell ref="FD261:FE261"/>
    <mergeCell ref="FF261:FG261"/>
    <mergeCell ref="FH261:FI261"/>
    <mergeCell ref="FJ261:FK261"/>
    <mergeCell ref="FL261:FM261"/>
    <mergeCell ref="FN261:FO261"/>
    <mergeCell ref="FP261:FQ261"/>
    <mergeCell ref="FR261:FS261"/>
    <mergeCell ref="FT261:FU261"/>
    <mergeCell ref="FV261:FW261"/>
    <mergeCell ref="FX261:FY261"/>
    <mergeCell ref="FZ261:GA261"/>
    <mergeCell ref="GB261:GC261"/>
    <mergeCell ref="GD261:GE261"/>
    <mergeCell ref="GF261:GG261"/>
    <mergeCell ref="FB265:FC265"/>
    <mergeCell ref="FD265:FE265"/>
    <mergeCell ref="FF265:FG265"/>
    <mergeCell ref="FH265:FI265"/>
    <mergeCell ref="FJ265:FK265"/>
    <mergeCell ref="FL265:FM265"/>
    <mergeCell ref="FN265:FO265"/>
    <mergeCell ref="FP265:FQ265"/>
    <mergeCell ref="FR265:FS265"/>
    <mergeCell ref="FT265:FU265"/>
    <mergeCell ref="FV265:FW265"/>
    <mergeCell ref="FX265:FY265"/>
    <mergeCell ref="FZ265:GA265"/>
    <mergeCell ref="GB265:GC265"/>
    <mergeCell ref="GD265:GE265"/>
    <mergeCell ref="GF265:GG265"/>
    <mergeCell ref="GH263:GI263"/>
    <mergeCell ref="GJ263:GK263"/>
    <mergeCell ref="GL263:GM263"/>
    <mergeCell ref="GN263:GO263"/>
    <mergeCell ref="GP263:GQ263"/>
    <mergeCell ref="GR263:GS263"/>
    <mergeCell ref="GT263:GU263"/>
    <mergeCell ref="DT264:DU264"/>
    <mergeCell ref="DV264:DW264"/>
    <mergeCell ref="DX264:DY264"/>
    <mergeCell ref="DZ264:EA264"/>
    <mergeCell ref="EB264:EC264"/>
    <mergeCell ref="ED264:EE264"/>
    <mergeCell ref="EF264:EG264"/>
    <mergeCell ref="EH264:EI264"/>
    <mergeCell ref="EJ264:EK264"/>
    <mergeCell ref="EL264:EM264"/>
    <mergeCell ref="EN264:EO264"/>
    <mergeCell ref="EP264:EQ264"/>
    <mergeCell ref="ER264:ES264"/>
    <mergeCell ref="ET264:EU264"/>
    <mergeCell ref="EV264:EW264"/>
    <mergeCell ref="EX264:EY264"/>
    <mergeCell ref="EZ264:FA264"/>
    <mergeCell ref="FB264:FC264"/>
    <mergeCell ref="FD264:FE264"/>
    <mergeCell ref="FF264:FG264"/>
    <mergeCell ref="FH264:FI264"/>
    <mergeCell ref="FJ264:FK264"/>
    <mergeCell ref="FL264:FM264"/>
    <mergeCell ref="FN264:FO264"/>
    <mergeCell ref="FP264:FQ264"/>
    <mergeCell ref="FR264:FS264"/>
    <mergeCell ref="FT264:FU264"/>
    <mergeCell ref="FV264:FW264"/>
    <mergeCell ref="FX264:FY264"/>
    <mergeCell ref="FZ264:GA264"/>
    <mergeCell ref="GB264:GC264"/>
    <mergeCell ref="GD264:GE264"/>
    <mergeCell ref="GF264:GG264"/>
    <mergeCell ref="GH264:GI264"/>
    <mergeCell ref="GJ264:GK264"/>
    <mergeCell ref="GL264:GM264"/>
    <mergeCell ref="GN264:GO264"/>
    <mergeCell ref="GP264:GQ264"/>
    <mergeCell ref="GR264:GS264"/>
    <mergeCell ref="GT264:GU264"/>
    <mergeCell ref="DT263:DU263"/>
    <mergeCell ref="GH265:GI265"/>
    <mergeCell ref="GJ265:GK265"/>
    <mergeCell ref="GL265:GM265"/>
    <mergeCell ref="GN265:GO265"/>
    <mergeCell ref="GP265:GQ265"/>
    <mergeCell ref="GR265:GS265"/>
    <mergeCell ref="GT265:GU265"/>
    <mergeCell ref="DT266:DU266"/>
    <mergeCell ref="DV266:DW266"/>
    <mergeCell ref="DX266:DY266"/>
    <mergeCell ref="DZ266:EA266"/>
    <mergeCell ref="EB266:EC266"/>
    <mergeCell ref="ED266:EE266"/>
    <mergeCell ref="EF266:EG266"/>
    <mergeCell ref="EH266:EI266"/>
    <mergeCell ref="EJ266:EK266"/>
    <mergeCell ref="EL266:EM266"/>
    <mergeCell ref="EN266:EO266"/>
    <mergeCell ref="EP266:EQ266"/>
    <mergeCell ref="ER266:ES266"/>
    <mergeCell ref="ET266:EU266"/>
    <mergeCell ref="EV266:EW266"/>
    <mergeCell ref="EX266:EY266"/>
    <mergeCell ref="EZ266:FA266"/>
    <mergeCell ref="FB266:FC266"/>
    <mergeCell ref="FD266:FE266"/>
    <mergeCell ref="FF266:FG266"/>
    <mergeCell ref="FH266:FI266"/>
    <mergeCell ref="FJ266:FK266"/>
    <mergeCell ref="FL266:FM266"/>
    <mergeCell ref="FN266:FO266"/>
    <mergeCell ref="FP266:FQ266"/>
    <mergeCell ref="FR266:FS266"/>
    <mergeCell ref="FT266:FU266"/>
    <mergeCell ref="FV266:FW266"/>
    <mergeCell ref="FX266:FY266"/>
    <mergeCell ref="FZ266:GA266"/>
    <mergeCell ref="GB266:GC266"/>
    <mergeCell ref="GD266:GE266"/>
    <mergeCell ref="GF266:GG266"/>
    <mergeCell ref="GH266:GI266"/>
    <mergeCell ref="GJ266:GK266"/>
    <mergeCell ref="GL266:GM266"/>
    <mergeCell ref="GN266:GO266"/>
    <mergeCell ref="GP266:GQ266"/>
    <mergeCell ref="GR266:GS266"/>
    <mergeCell ref="GT266:GU266"/>
    <mergeCell ref="DT265:DU265"/>
    <mergeCell ref="DV265:DW265"/>
    <mergeCell ref="DX265:DY265"/>
    <mergeCell ref="DZ265:EA265"/>
    <mergeCell ref="EB265:EC265"/>
    <mergeCell ref="ED265:EE265"/>
    <mergeCell ref="EF265:EG265"/>
    <mergeCell ref="EH265:EI265"/>
    <mergeCell ref="EJ265:EK265"/>
    <mergeCell ref="EL265:EM265"/>
    <mergeCell ref="EN265:EO265"/>
    <mergeCell ref="EP265:EQ265"/>
    <mergeCell ref="ER265:ES265"/>
    <mergeCell ref="ET265:EU265"/>
    <mergeCell ref="EV265:EW265"/>
    <mergeCell ref="EX265:EY265"/>
    <mergeCell ref="EZ265:FA265"/>
    <mergeCell ref="GJ267:GK267"/>
    <mergeCell ref="GL267:GM267"/>
    <mergeCell ref="GN267:GO267"/>
    <mergeCell ref="GP267:GQ267"/>
    <mergeCell ref="GR267:GS267"/>
    <mergeCell ref="GT267:GU267"/>
    <mergeCell ref="DT269:DU269"/>
    <mergeCell ref="DV269:DW269"/>
    <mergeCell ref="DX269:DY269"/>
    <mergeCell ref="DZ269:EA269"/>
    <mergeCell ref="EB269:EC269"/>
    <mergeCell ref="ED269:EE269"/>
    <mergeCell ref="EF269:EG269"/>
    <mergeCell ref="EH269:EI269"/>
    <mergeCell ref="EJ269:EK269"/>
    <mergeCell ref="EL269:EM269"/>
    <mergeCell ref="EN269:EO269"/>
    <mergeCell ref="EP269:EQ269"/>
    <mergeCell ref="ER269:ES269"/>
    <mergeCell ref="ET269:EU269"/>
    <mergeCell ref="EV269:EW269"/>
    <mergeCell ref="EX269:EY269"/>
    <mergeCell ref="EZ269:FA269"/>
    <mergeCell ref="FB269:FC269"/>
    <mergeCell ref="FD269:FE269"/>
    <mergeCell ref="FF269:FG269"/>
    <mergeCell ref="FH269:FI269"/>
    <mergeCell ref="FJ269:FK269"/>
    <mergeCell ref="FL269:FM269"/>
    <mergeCell ref="FN269:FO269"/>
    <mergeCell ref="FP269:FQ269"/>
    <mergeCell ref="FR269:FS269"/>
    <mergeCell ref="FT269:FU269"/>
    <mergeCell ref="FV269:FW269"/>
    <mergeCell ref="FX269:FY269"/>
    <mergeCell ref="FZ269:GA269"/>
    <mergeCell ref="GB269:GC269"/>
    <mergeCell ref="GD269:GE269"/>
    <mergeCell ref="GF269:GG269"/>
    <mergeCell ref="GH269:GI269"/>
    <mergeCell ref="GJ269:GK269"/>
    <mergeCell ref="GL269:GM269"/>
    <mergeCell ref="GN269:GO269"/>
    <mergeCell ref="GP269:GQ269"/>
    <mergeCell ref="GR269:GS269"/>
    <mergeCell ref="GT269:GU269"/>
    <mergeCell ref="DT267:DU267"/>
    <mergeCell ref="DV267:DW267"/>
    <mergeCell ref="DX267:DY267"/>
    <mergeCell ref="DZ267:EA267"/>
    <mergeCell ref="EB267:EC267"/>
    <mergeCell ref="ED267:EE267"/>
    <mergeCell ref="EF267:EG267"/>
    <mergeCell ref="EH267:EI267"/>
    <mergeCell ref="EJ267:EK267"/>
    <mergeCell ref="EL267:EM267"/>
    <mergeCell ref="EN267:EO267"/>
    <mergeCell ref="EP267:EQ267"/>
    <mergeCell ref="ER267:ES267"/>
    <mergeCell ref="ET267:EU267"/>
    <mergeCell ref="EV267:EW267"/>
    <mergeCell ref="EX267:EY267"/>
    <mergeCell ref="EZ267:FA267"/>
    <mergeCell ref="FB267:FC267"/>
    <mergeCell ref="DV270:DW270"/>
    <mergeCell ref="DX270:DY270"/>
    <mergeCell ref="DZ270:EA270"/>
    <mergeCell ref="EB270:EC270"/>
    <mergeCell ref="ED270:EE270"/>
    <mergeCell ref="EF270:EG270"/>
    <mergeCell ref="EH270:EI270"/>
    <mergeCell ref="EJ270:EK270"/>
    <mergeCell ref="EL270:EM270"/>
    <mergeCell ref="EN270:EO270"/>
    <mergeCell ref="EP270:EQ270"/>
    <mergeCell ref="ER270:ES270"/>
    <mergeCell ref="ET270:EU270"/>
    <mergeCell ref="EV270:EW270"/>
    <mergeCell ref="EX270:EY270"/>
    <mergeCell ref="EZ270:FA270"/>
    <mergeCell ref="FB270:FC270"/>
    <mergeCell ref="FD270:FE270"/>
    <mergeCell ref="FF270:FG270"/>
    <mergeCell ref="FH270:FI270"/>
    <mergeCell ref="FJ270:FK270"/>
    <mergeCell ref="FL270:FM270"/>
    <mergeCell ref="FN270:FO270"/>
    <mergeCell ref="FP270:FQ270"/>
    <mergeCell ref="FR270:FS270"/>
    <mergeCell ref="FT270:FU270"/>
    <mergeCell ref="FV270:FW270"/>
    <mergeCell ref="FX270:FY270"/>
    <mergeCell ref="FZ270:GA270"/>
    <mergeCell ref="GB270:GC270"/>
    <mergeCell ref="GD270:GE270"/>
    <mergeCell ref="GF270:GG270"/>
    <mergeCell ref="GH267:GI267"/>
    <mergeCell ref="FD267:FE267"/>
    <mergeCell ref="FF267:FG267"/>
    <mergeCell ref="FH267:FI267"/>
    <mergeCell ref="FJ267:FK267"/>
    <mergeCell ref="FL267:FM267"/>
    <mergeCell ref="FN267:FO267"/>
    <mergeCell ref="FP267:FQ267"/>
    <mergeCell ref="FR267:FS267"/>
    <mergeCell ref="FT267:FU267"/>
    <mergeCell ref="FV267:FW267"/>
    <mergeCell ref="FX267:FY267"/>
    <mergeCell ref="FZ267:GA267"/>
    <mergeCell ref="GB267:GC267"/>
    <mergeCell ref="GD267:GE267"/>
    <mergeCell ref="GF267:GG267"/>
    <mergeCell ref="FB272:FC272"/>
    <mergeCell ref="FD272:FE272"/>
    <mergeCell ref="FF272:FG272"/>
    <mergeCell ref="FH272:FI272"/>
    <mergeCell ref="FJ272:FK272"/>
    <mergeCell ref="FL272:FM272"/>
    <mergeCell ref="FN272:FO272"/>
    <mergeCell ref="FP272:FQ272"/>
    <mergeCell ref="FR272:FS272"/>
    <mergeCell ref="FT272:FU272"/>
    <mergeCell ref="FV272:FW272"/>
    <mergeCell ref="FX272:FY272"/>
    <mergeCell ref="FZ272:GA272"/>
    <mergeCell ref="GB272:GC272"/>
    <mergeCell ref="GD272:GE272"/>
    <mergeCell ref="GF272:GG272"/>
    <mergeCell ref="GH270:GI270"/>
    <mergeCell ref="GJ270:GK270"/>
    <mergeCell ref="GL270:GM270"/>
    <mergeCell ref="GN270:GO270"/>
    <mergeCell ref="GP270:GQ270"/>
    <mergeCell ref="GR270:GS270"/>
    <mergeCell ref="GT270:GU270"/>
    <mergeCell ref="DT271:DU271"/>
    <mergeCell ref="DV271:DW271"/>
    <mergeCell ref="DX271:DY271"/>
    <mergeCell ref="DZ271:EA271"/>
    <mergeCell ref="EB271:EC271"/>
    <mergeCell ref="ED271:EE271"/>
    <mergeCell ref="EF271:EG271"/>
    <mergeCell ref="EH271:EI271"/>
    <mergeCell ref="EJ271:EK271"/>
    <mergeCell ref="EL271:EM271"/>
    <mergeCell ref="EN271:EO271"/>
    <mergeCell ref="EP271:EQ271"/>
    <mergeCell ref="ER271:ES271"/>
    <mergeCell ref="ET271:EU271"/>
    <mergeCell ref="EV271:EW271"/>
    <mergeCell ref="EX271:EY271"/>
    <mergeCell ref="EZ271:FA271"/>
    <mergeCell ref="FB271:FC271"/>
    <mergeCell ref="FD271:FE271"/>
    <mergeCell ref="FF271:FG271"/>
    <mergeCell ref="FH271:FI271"/>
    <mergeCell ref="FJ271:FK271"/>
    <mergeCell ref="FL271:FM271"/>
    <mergeCell ref="FN271:FO271"/>
    <mergeCell ref="FP271:FQ271"/>
    <mergeCell ref="FR271:FS271"/>
    <mergeCell ref="FT271:FU271"/>
    <mergeCell ref="FV271:FW271"/>
    <mergeCell ref="FX271:FY271"/>
    <mergeCell ref="FZ271:GA271"/>
    <mergeCell ref="GB271:GC271"/>
    <mergeCell ref="GD271:GE271"/>
    <mergeCell ref="GF271:GG271"/>
    <mergeCell ref="GH271:GI271"/>
    <mergeCell ref="GJ271:GK271"/>
    <mergeCell ref="GL271:GM271"/>
    <mergeCell ref="GN271:GO271"/>
    <mergeCell ref="GP271:GQ271"/>
    <mergeCell ref="GR271:GS271"/>
    <mergeCell ref="GT271:GU271"/>
    <mergeCell ref="DT270:DU270"/>
    <mergeCell ref="GH272:GI272"/>
    <mergeCell ref="GJ272:GK272"/>
    <mergeCell ref="GL272:GM272"/>
    <mergeCell ref="GN272:GO272"/>
    <mergeCell ref="GP272:GQ272"/>
    <mergeCell ref="GR272:GS272"/>
    <mergeCell ref="GT272:GU272"/>
    <mergeCell ref="DT273:DU273"/>
    <mergeCell ref="DV273:DW273"/>
    <mergeCell ref="DX273:DY273"/>
    <mergeCell ref="DZ273:EA273"/>
    <mergeCell ref="EB273:EC273"/>
    <mergeCell ref="ED273:EE273"/>
    <mergeCell ref="EF273:EG273"/>
    <mergeCell ref="EH273:EI273"/>
    <mergeCell ref="EJ273:EK273"/>
    <mergeCell ref="EL273:EM273"/>
    <mergeCell ref="EN273:EO273"/>
    <mergeCell ref="EP273:EQ273"/>
    <mergeCell ref="ER273:ES273"/>
    <mergeCell ref="ET273:EU273"/>
    <mergeCell ref="EV273:EW273"/>
    <mergeCell ref="EX273:EY273"/>
    <mergeCell ref="EZ273:FA273"/>
    <mergeCell ref="FB273:FC273"/>
    <mergeCell ref="FD273:FE273"/>
    <mergeCell ref="FF273:FG273"/>
    <mergeCell ref="FH273:FI273"/>
    <mergeCell ref="FJ273:FK273"/>
    <mergeCell ref="FL273:FM273"/>
    <mergeCell ref="FN273:FO273"/>
    <mergeCell ref="FP273:FQ273"/>
    <mergeCell ref="FR273:FS273"/>
    <mergeCell ref="FT273:FU273"/>
    <mergeCell ref="FV273:FW273"/>
    <mergeCell ref="FX273:FY273"/>
    <mergeCell ref="FZ273:GA273"/>
    <mergeCell ref="GB273:GC273"/>
    <mergeCell ref="GD273:GE273"/>
    <mergeCell ref="GF273:GG273"/>
    <mergeCell ref="GH273:GI273"/>
    <mergeCell ref="GJ273:GK273"/>
    <mergeCell ref="GL273:GM273"/>
    <mergeCell ref="GN273:GO273"/>
    <mergeCell ref="GP273:GQ273"/>
    <mergeCell ref="GR273:GS273"/>
    <mergeCell ref="GT273:GU273"/>
    <mergeCell ref="DT272:DU272"/>
    <mergeCell ref="DV272:DW272"/>
    <mergeCell ref="DX272:DY272"/>
    <mergeCell ref="DZ272:EA272"/>
    <mergeCell ref="EB272:EC272"/>
    <mergeCell ref="ED272:EE272"/>
    <mergeCell ref="EF272:EG272"/>
    <mergeCell ref="EH272:EI272"/>
    <mergeCell ref="EJ272:EK272"/>
    <mergeCell ref="EL272:EM272"/>
    <mergeCell ref="EN272:EO272"/>
    <mergeCell ref="EP272:EQ272"/>
    <mergeCell ref="ER272:ES272"/>
    <mergeCell ref="ET272:EU272"/>
    <mergeCell ref="EV272:EW272"/>
    <mergeCell ref="EX272:EY272"/>
    <mergeCell ref="EZ272:FA272"/>
    <mergeCell ref="GJ274:GK274"/>
    <mergeCell ref="GL274:GM274"/>
    <mergeCell ref="GN274:GO274"/>
    <mergeCell ref="GP274:GQ274"/>
    <mergeCell ref="GR274:GS274"/>
    <mergeCell ref="GT274:GU274"/>
    <mergeCell ref="DT275:DU275"/>
    <mergeCell ref="DV275:DW275"/>
    <mergeCell ref="DX275:DY275"/>
    <mergeCell ref="DZ275:EA275"/>
    <mergeCell ref="EB275:EC275"/>
    <mergeCell ref="ED275:EE275"/>
    <mergeCell ref="EF275:EG275"/>
    <mergeCell ref="EH275:EI275"/>
    <mergeCell ref="EJ275:EK275"/>
    <mergeCell ref="EL275:EM275"/>
    <mergeCell ref="EN275:EO275"/>
    <mergeCell ref="EP275:EQ275"/>
    <mergeCell ref="ER275:ES275"/>
    <mergeCell ref="ET275:EU275"/>
    <mergeCell ref="EV275:EW275"/>
    <mergeCell ref="EX275:EY275"/>
    <mergeCell ref="EZ275:FA275"/>
    <mergeCell ref="FB275:FC275"/>
    <mergeCell ref="FD275:FE275"/>
    <mergeCell ref="FF275:FG275"/>
    <mergeCell ref="FH275:FI275"/>
    <mergeCell ref="FJ275:FK275"/>
    <mergeCell ref="FL275:FM275"/>
    <mergeCell ref="FN275:FO275"/>
    <mergeCell ref="FP275:FQ275"/>
    <mergeCell ref="FR275:FS275"/>
    <mergeCell ref="FT275:FU275"/>
    <mergeCell ref="FV275:FW275"/>
    <mergeCell ref="FX275:FY275"/>
    <mergeCell ref="FZ275:GA275"/>
    <mergeCell ref="GB275:GC275"/>
    <mergeCell ref="GD275:GE275"/>
    <mergeCell ref="GF275:GG275"/>
    <mergeCell ref="GH275:GI275"/>
    <mergeCell ref="GJ275:GK275"/>
    <mergeCell ref="GL275:GM275"/>
    <mergeCell ref="GN275:GO275"/>
    <mergeCell ref="GP275:GQ275"/>
    <mergeCell ref="GR275:GS275"/>
    <mergeCell ref="GT275:GU275"/>
    <mergeCell ref="DT274:DU274"/>
    <mergeCell ref="DV274:DW274"/>
    <mergeCell ref="DX274:DY274"/>
    <mergeCell ref="DZ274:EA274"/>
    <mergeCell ref="EB274:EC274"/>
    <mergeCell ref="ED274:EE274"/>
    <mergeCell ref="EF274:EG274"/>
    <mergeCell ref="EH274:EI274"/>
    <mergeCell ref="EJ274:EK274"/>
    <mergeCell ref="EL274:EM274"/>
    <mergeCell ref="EN274:EO274"/>
    <mergeCell ref="EP274:EQ274"/>
    <mergeCell ref="ER274:ES274"/>
    <mergeCell ref="ET274:EU274"/>
    <mergeCell ref="EV274:EW274"/>
    <mergeCell ref="EX274:EY274"/>
    <mergeCell ref="EZ274:FA274"/>
    <mergeCell ref="FB274:FC274"/>
    <mergeCell ref="DV276:DW276"/>
    <mergeCell ref="DX276:DY276"/>
    <mergeCell ref="DZ276:EA276"/>
    <mergeCell ref="EB276:EC276"/>
    <mergeCell ref="ED276:EE276"/>
    <mergeCell ref="EF276:EG276"/>
    <mergeCell ref="EH276:EI276"/>
    <mergeCell ref="EJ276:EK276"/>
    <mergeCell ref="EL276:EM276"/>
    <mergeCell ref="EN276:EO276"/>
    <mergeCell ref="EP276:EQ276"/>
    <mergeCell ref="ER276:ES276"/>
    <mergeCell ref="ET276:EU276"/>
    <mergeCell ref="EV276:EW276"/>
    <mergeCell ref="EX276:EY276"/>
    <mergeCell ref="EZ276:FA276"/>
    <mergeCell ref="FB276:FC276"/>
    <mergeCell ref="FD276:FE276"/>
    <mergeCell ref="FF276:FG276"/>
    <mergeCell ref="FH276:FI276"/>
    <mergeCell ref="FJ276:FK276"/>
    <mergeCell ref="FL276:FM276"/>
    <mergeCell ref="FN276:FO276"/>
    <mergeCell ref="FP276:FQ276"/>
    <mergeCell ref="FR276:FS276"/>
    <mergeCell ref="FT276:FU276"/>
    <mergeCell ref="FV276:FW276"/>
    <mergeCell ref="FX276:FY276"/>
    <mergeCell ref="FZ276:GA276"/>
    <mergeCell ref="GB276:GC276"/>
    <mergeCell ref="GD276:GE276"/>
    <mergeCell ref="GF276:GG276"/>
    <mergeCell ref="GH274:GI274"/>
    <mergeCell ref="FD274:FE274"/>
    <mergeCell ref="FF274:FG274"/>
    <mergeCell ref="FH274:FI274"/>
    <mergeCell ref="FJ274:FK274"/>
    <mergeCell ref="FL274:FM274"/>
    <mergeCell ref="FN274:FO274"/>
    <mergeCell ref="FP274:FQ274"/>
    <mergeCell ref="FR274:FS274"/>
    <mergeCell ref="FT274:FU274"/>
    <mergeCell ref="FV274:FW274"/>
    <mergeCell ref="FX274:FY274"/>
    <mergeCell ref="FZ274:GA274"/>
    <mergeCell ref="GB274:GC274"/>
    <mergeCell ref="GD274:GE274"/>
    <mergeCell ref="GF274:GG274"/>
    <mergeCell ref="FB279:FC279"/>
    <mergeCell ref="FD279:FE279"/>
    <mergeCell ref="FF279:FG279"/>
    <mergeCell ref="FH279:FI279"/>
    <mergeCell ref="FJ279:FK279"/>
    <mergeCell ref="FL279:FM279"/>
    <mergeCell ref="FN279:FO279"/>
    <mergeCell ref="FP279:FQ279"/>
    <mergeCell ref="FR279:FS279"/>
    <mergeCell ref="FT279:FU279"/>
    <mergeCell ref="FV279:FW279"/>
    <mergeCell ref="FX279:FY279"/>
    <mergeCell ref="FZ279:GA279"/>
    <mergeCell ref="GB279:GC279"/>
    <mergeCell ref="GD279:GE279"/>
    <mergeCell ref="GF279:GG279"/>
    <mergeCell ref="GH276:GI276"/>
    <mergeCell ref="GJ276:GK276"/>
    <mergeCell ref="GL276:GM276"/>
    <mergeCell ref="GN276:GO276"/>
    <mergeCell ref="GP276:GQ276"/>
    <mergeCell ref="GR276:GS276"/>
    <mergeCell ref="GT276:GU276"/>
    <mergeCell ref="DT278:DU278"/>
    <mergeCell ref="DV278:DW278"/>
    <mergeCell ref="DX278:DY278"/>
    <mergeCell ref="DZ278:EA278"/>
    <mergeCell ref="EB278:EC278"/>
    <mergeCell ref="ED278:EE278"/>
    <mergeCell ref="EF278:EG278"/>
    <mergeCell ref="EH278:EI278"/>
    <mergeCell ref="EJ278:EK278"/>
    <mergeCell ref="EL278:EM278"/>
    <mergeCell ref="EN278:EO278"/>
    <mergeCell ref="EP278:EQ278"/>
    <mergeCell ref="ER278:ES278"/>
    <mergeCell ref="ET278:EU278"/>
    <mergeCell ref="EV278:EW278"/>
    <mergeCell ref="EX278:EY278"/>
    <mergeCell ref="EZ278:FA278"/>
    <mergeCell ref="FB278:FC278"/>
    <mergeCell ref="FD278:FE278"/>
    <mergeCell ref="FF278:FG278"/>
    <mergeCell ref="FH278:FI278"/>
    <mergeCell ref="FJ278:FK278"/>
    <mergeCell ref="FL278:FM278"/>
    <mergeCell ref="FN278:FO278"/>
    <mergeCell ref="FP278:FQ278"/>
    <mergeCell ref="FR278:FS278"/>
    <mergeCell ref="FT278:FU278"/>
    <mergeCell ref="FV278:FW278"/>
    <mergeCell ref="FX278:FY278"/>
    <mergeCell ref="FZ278:GA278"/>
    <mergeCell ref="GB278:GC278"/>
    <mergeCell ref="GD278:GE278"/>
    <mergeCell ref="GF278:GG278"/>
    <mergeCell ref="GH278:GI278"/>
    <mergeCell ref="GJ278:GK278"/>
    <mergeCell ref="GL278:GM278"/>
    <mergeCell ref="GN278:GO278"/>
    <mergeCell ref="GP278:GQ278"/>
    <mergeCell ref="GR278:GS278"/>
    <mergeCell ref="GT278:GU278"/>
    <mergeCell ref="DT276:DU276"/>
    <mergeCell ref="GH279:GI279"/>
    <mergeCell ref="GJ279:GK279"/>
    <mergeCell ref="GL279:GM279"/>
    <mergeCell ref="GN279:GO279"/>
    <mergeCell ref="GP279:GQ279"/>
    <mergeCell ref="GR279:GS279"/>
    <mergeCell ref="GT279:GU279"/>
    <mergeCell ref="DT280:DU280"/>
    <mergeCell ref="DV280:DW280"/>
    <mergeCell ref="DX280:DY280"/>
    <mergeCell ref="DZ280:EA280"/>
    <mergeCell ref="EB280:EC280"/>
    <mergeCell ref="ED280:EE280"/>
    <mergeCell ref="EF280:EG280"/>
    <mergeCell ref="EH280:EI280"/>
    <mergeCell ref="EJ280:EK280"/>
    <mergeCell ref="EL280:EM280"/>
    <mergeCell ref="EN280:EO280"/>
    <mergeCell ref="EP280:EQ280"/>
    <mergeCell ref="ER280:ES280"/>
    <mergeCell ref="ET280:EU280"/>
    <mergeCell ref="EV280:EW280"/>
    <mergeCell ref="EX280:EY280"/>
    <mergeCell ref="EZ280:FA280"/>
    <mergeCell ref="FB280:FC280"/>
    <mergeCell ref="FD280:FE280"/>
    <mergeCell ref="FF280:FG280"/>
    <mergeCell ref="FH280:FI280"/>
    <mergeCell ref="FJ280:FK280"/>
    <mergeCell ref="FL280:FM280"/>
    <mergeCell ref="FN280:FO280"/>
    <mergeCell ref="FP280:FQ280"/>
    <mergeCell ref="FR280:FS280"/>
    <mergeCell ref="FT280:FU280"/>
    <mergeCell ref="FV280:FW280"/>
    <mergeCell ref="FX280:FY280"/>
    <mergeCell ref="FZ280:GA280"/>
    <mergeCell ref="GB280:GC280"/>
    <mergeCell ref="GD280:GE280"/>
    <mergeCell ref="GF280:GG280"/>
    <mergeCell ref="GH280:GI280"/>
    <mergeCell ref="GJ280:GK280"/>
    <mergeCell ref="GL280:GM280"/>
    <mergeCell ref="GN280:GO280"/>
    <mergeCell ref="GP280:GQ280"/>
    <mergeCell ref="GR280:GS280"/>
    <mergeCell ref="GT280:GU280"/>
    <mergeCell ref="DT279:DU279"/>
    <mergeCell ref="DV279:DW279"/>
    <mergeCell ref="DX279:DY279"/>
    <mergeCell ref="DZ279:EA279"/>
    <mergeCell ref="EB279:EC279"/>
    <mergeCell ref="ED279:EE279"/>
    <mergeCell ref="EF279:EG279"/>
    <mergeCell ref="EH279:EI279"/>
    <mergeCell ref="EJ279:EK279"/>
    <mergeCell ref="EL279:EM279"/>
    <mergeCell ref="EN279:EO279"/>
    <mergeCell ref="EP279:EQ279"/>
    <mergeCell ref="ER279:ES279"/>
    <mergeCell ref="ET279:EU279"/>
    <mergeCell ref="EV279:EW279"/>
    <mergeCell ref="EX279:EY279"/>
    <mergeCell ref="EZ279:FA279"/>
    <mergeCell ref="GJ281:GK281"/>
    <mergeCell ref="GL281:GM281"/>
    <mergeCell ref="GN281:GO281"/>
    <mergeCell ref="GP281:GQ281"/>
    <mergeCell ref="GR281:GS281"/>
    <mergeCell ref="GT281:GU281"/>
    <mergeCell ref="DT282:DU282"/>
    <mergeCell ref="DV282:DW282"/>
    <mergeCell ref="DX282:DY282"/>
    <mergeCell ref="DZ282:EA282"/>
    <mergeCell ref="EB282:EC282"/>
    <mergeCell ref="ED282:EE282"/>
    <mergeCell ref="EF282:EG282"/>
    <mergeCell ref="EH282:EI282"/>
    <mergeCell ref="EJ282:EK282"/>
    <mergeCell ref="EL282:EM282"/>
    <mergeCell ref="EN282:EO282"/>
    <mergeCell ref="EP282:EQ282"/>
    <mergeCell ref="ER282:ES282"/>
    <mergeCell ref="ET282:EU282"/>
    <mergeCell ref="EV282:EW282"/>
    <mergeCell ref="EX282:EY282"/>
    <mergeCell ref="EZ282:FA282"/>
    <mergeCell ref="FB282:FC282"/>
    <mergeCell ref="FD282:FE282"/>
    <mergeCell ref="FF282:FG282"/>
    <mergeCell ref="FH282:FI282"/>
    <mergeCell ref="FJ282:FK282"/>
    <mergeCell ref="FL282:FM282"/>
    <mergeCell ref="FN282:FO282"/>
    <mergeCell ref="FP282:FQ282"/>
    <mergeCell ref="FR282:FS282"/>
    <mergeCell ref="FT282:FU282"/>
    <mergeCell ref="FV282:FW282"/>
    <mergeCell ref="FX282:FY282"/>
    <mergeCell ref="FZ282:GA282"/>
    <mergeCell ref="GB282:GC282"/>
    <mergeCell ref="GD282:GE282"/>
    <mergeCell ref="GF282:GG282"/>
    <mergeCell ref="GH282:GI282"/>
    <mergeCell ref="GJ282:GK282"/>
    <mergeCell ref="GL282:GM282"/>
    <mergeCell ref="GN282:GO282"/>
    <mergeCell ref="GP282:GQ282"/>
    <mergeCell ref="GR282:GS282"/>
    <mergeCell ref="GT282:GU282"/>
    <mergeCell ref="DT281:DU281"/>
    <mergeCell ref="DV281:DW281"/>
    <mergeCell ref="DX281:DY281"/>
    <mergeCell ref="DZ281:EA281"/>
    <mergeCell ref="EB281:EC281"/>
    <mergeCell ref="ED281:EE281"/>
    <mergeCell ref="EF281:EG281"/>
    <mergeCell ref="EH281:EI281"/>
    <mergeCell ref="EJ281:EK281"/>
    <mergeCell ref="EL281:EM281"/>
    <mergeCell ref="EN281:EO281"/>
    <mergeCell ref="EP281:EQ281"/>
    <mergeCell ref="ER281:ES281"/>
    <mergeCell ref="ET281:EU281"/>
    <mergeCell ref="EV281:EW281"/>
    <mergeCell ref="EX281:EY281"/>
    <mergeCell ref="EZ281:FA281"/>
    <mergeCell ref="FB281:FC281"/>
    <mergeCell ref="DV283:DW283"/>
    <mergeCell ref="DX283:DY283"/>
    <mergeCell ref="DZ283:EA283"/>
    <mergeCell ref="EB283:EC283"/>
    <mergeCell ref="ED283:EE283"/>
    <mergeCell ref="EF283:EG283"/>
    <mergeCell ref="EH283:EI283"/>
    <mergeCell ref="EJ283:EK283"/>
    <mergeCell ref="EL283:EM283"/>
    <mergeCell ref="EN283:EO283"/>
    <mergeCell ref="EP283:EQ283"/>
    <mergeCell ref="ER283:ES283"/>
    <mergeCell ref="ET283:EU283"/>
    <mergeCell ref="EV283:EW283"/>
    <mergeCell ref="EX283:EY283"/>
    <mergeCell ref="EZ283:FA283"/>
    <mergeCell ref="FB283:FC283"/>
    <mergeCell ref="FD283:FE283"/>
    <mergeCell ref="FF283:FG283"/>
    <mergeCell ref="FH283:FI283"/>
    <mergeCell ref="FJ283:FK283"/>
    <mergeCell ref="FL283:FM283"/>
    <mergeCell ref="FN283:FO283"/>
    <mergeCell ref="FP283:FQ283"/>
    <mergeCell ref="FR283:FS283"/>
    <mergeCell ref="FT283:FU283"/>
    <mergeCell ref="FV283:FW283"/>
    <mergeCell ref="FX283:FY283"/>
    <mergeCell ref="FZ283:GA283"/>
    <mergeCell ref="GB283:GC283"/>
    <mergeCell ref="GD283:GE283"/>
    <mergeCell ref="GF283:GG283"/>
    <mergeCell ref="GH281:GI281"/>
    <mergeCell ref="FD281:FE281"/>
    <mergeCell ref="FF281:FG281"/>
    <mergeCell ref="FH281:FI281"/>
    <mergeCell ref="FJ281:FK281"/>
    <mergeCell ref="FL281:FM281"/>
    <mergeCell ref="FN281:FO281"/>
    <mergeCell ref="FP281:FQ281"/>
    <mergeCell ref="FR281:FS281"/>
    <mergeCell ref="FT281:FU281"/>
    <mergeCell ref="FV281:FW281"/>
    <mergeCell ref="FX281:FY281"/>
    <mergeCell ref="FZ281:GA281"/>
    <mergeCell ref="GB281:GC281"/>
    <mergeCell ref="GD281:GE281"/>
    <mergeCell ref="GF281:GG281"/>
    <mergeCell ref="FB285:FC285"/>
    <mergeCell ref="FD285:FE285"/>
    <mergeCell ref="FF285:FG285"/>
    <mergeCell ref="FH285:FI285"/>
    <mergeCell ref="FJ285:FK285"/>
    <mergeCell ref="FL285:FM285"/>
    <mergeCell ref="FN285:FO285"/>
    <mergeCell ref="FP285:FQ285"/>
    <mergeCell ref="FR285:FS285"/>
    <mergeCell ref="FT285:FU285"/>
    <mergeCell ref="FV285:FW285"/>
    <mergeCell ref="FX285:FY285"/>
    <mergeCell ref="FZ285:GA285"/>
    <mergeCell ref="GB285:GC285"/>
    <mergeCell ref="GD285:GE285"/>
    <mergeCell ref="GF285:GG285"/>
    <mergeCell ref="GH283:GI283"/>
    <mergeCell ref="GJ283:GK283"/>
    <mergeCell ref="GL283:GM283"/>
    <mergeCell ref="GN283:GO283"/>
    <mergeCell ref="GP283:GQ283"/>
    <mergeCell ref="GR283:GS283"/>
    <mergeCell ref="GT283:GU283"/>
    <mergeCell ref="DT284:DU284"/>
    <mergeCell ref="DV284:DW284"/>
    <mergeCell ref="DX284:DY284"/>
    <mergeCell ref="DZ284:EA284"/>
    <mergeCell ref="EB284:EC284"/>
    <mergeCell ref="ED284:EE284"/>
    <mergeCell ref="EF284:EG284"/>
    <mergeCell ref="EH284:EI284"/>
    <mergeCell ref="EJ284:EK284"/>
    <mergeCell ref="EL284:EM284"/>
    <mergeCell ref="EN284:EO284"/>
    <mergeCell ref="EP284:EQ284"/>
    <mergeCell ref="ER284:ES284"/>
    <mergeCell ref="ET284:EU284"/>
    <mergeCell ref="EV284:EW284"/>
    <mergeCell ref="EX284:EY284"/>
    <mergeCell ref="EZ284:FA284"/>
    <mergeCell ref="FB284:FC284"/>
    <mergeCell ref="FD284:FE284"/>
    <mergeCell ref="FF284:FG284"/>
    <mergeCell ref="FH284:FI284"/>
    <mergeCell ref="FJ284:FK284"/>
    <mergeCell ref="FL284:FM284"/>
    <mergeCell ref="FN284:FO284"/>
    <mergeCell ref="FP284:FQ284"/>
    <mergeCell ref="FR284:FS284"/>
    <mergeCell ref="FT284:FU284"/>
    <mergeCell ref="FV284:FW284"/>
    <mergeCell ref="FX284:FY284"/>
    <mergeCell ref="FZ284:GA284"/>
    <mergeCell ref="GB284:GC284"/>
    <mergeCell ref="GD284:GE284"/>
    <mergeCell ref="GF284:GG284"/>
    <mergeCell ref="GH284:GI284"/>
    <mergeCell ref="GJ284:GK284"/>
    <mergeCell ref="GL284:GM284"/>
    <mergeCell ref="GN284:GO284"/>
    <mergeCell ref="GP284:GQ284"/>
    <mergeCell ref="GR284:GS284"/>
    <mergeCell ref="GT284:GU284"/>
    <mergeCell ref="DT283:DU283"/>
    <mergeCell ref="GH285:GI285"/>
    <mergeCell ref="GJ285:GK285"/>
    <mergeCell ref="GL285:GM285"/>
    <mergeCell ref="GN285:GO285"/>
    <mergeCell ref="GP285:GQ285"/>
    <mergeCell ref="GR285:GS285"/>
    <mergeCell ref="GT285:GU285"/>
    <mergeCell ref="DT287:DU287"/>
    <mergeCell ref="DV287:DW287"/>
    <mergeCell ref="DX287:DY287"/>
    <mergeCell ref="DZ287:EA287"/>
    <mergeCell ref="EB287:EC287"/>
    <mergeCell ref="ED287:EE287"/>
    <mergeCell ref="EF287:EG287"/>
    <mergeCell ref="EH287:EI287"/>
    <mergeCell ref="EJ287:EK287"/>
    <mergeCell ref="EL287:EM287"/>
    <mergeCell ref="EN287:EO287"/>
    <mergeCell ref="EP287:EQ287"/>
    <mergeCell ref="ER287:ES287"/>
    <mergeCell ref="ET287:EU287"/>
    <mergeCell ref="EV287:EW287"/>
    <mergeCell ref="EX287:EY287"/>
    <mergeCell ref="EZ287:FA287"/>
    <mergeCell ref="FB287:FC287"/>
    <mergeCell ref="FD287:FE287"/>
    <mergeCell ref="FF287:FG287"/>
    <mergeCell ref="FH287:FI287"/>
    <mergeCell ref="FJ287:FK287"/>
    <mergeCell ref="FL287:FM287"/>
    <mergeCell ref="FN287:FO287"/>
    <mergeCell ref="FP287:FQ287"/>
    <mergeCell ref="FR287:FS287"/>
    <mergeCell ref="FT287:FU287"/>
    <mergeCell ref="FV287:FW287"/>
    <mergeCell ref="FX287:FY287"/>
    <mergeCell ref="FZ287:GA287"/>
    <mergeCell ref="GB287:GC287"/>
    <mergeCell ref="GD287:GE287"/>
    <mergeCell ref="GF287:GG287"/>
    <mergeCell ref="GH287:GI287"/>
    <mergeCell ref="GJ287:GK287"/>
    <mergeCell ref="GL287:GM287"/>
    <mergeCell ref="GN287:GO287"/>
    <mergeCell ref="GP287:GQ287"/>
    <mergeCell ref="GR287:GS287"/>
    <mergeCell ref="GT287:GU287"/>
    <mergeCell ref="DT285:DU285"/>
    <mergeCell ref="DV285:DW285"/>
    <mergeCell ref="DX285:DY285"/>
    <mergeCell ref="DZ285:EA285"/>
    <mergeCell ref="EB285:EC285"/>
    <mergeCell ref="ED285:EE285"/>
    <mergeCell ref="EF285:EG285"/>
    <mergeCell ref="EH285:EI285"/>
    <mergeCell ref="EJ285:EK285"/>
    <mergeCell ref="EL285:EM285"/>
    <mergeCell ref="EN285:EO285"/>
    <mergeCell ref="EP285:EQ285"/>
    <mergeCell ref="ER285:ES285"/>
    <mergeCell ref="ET285:EU285"/>
    <mergeCell ref="EV285:EW285"/>
    <mergeCell ref="EX285:EY285"/>
    <mergeCell ref="EZ285:FA285"/>
    <mergeCell ref="GJ288:GK288"/>
    <mergeCell ref="GL288:GM288"/>
    <mergeCell ref="GN288:GO288"/>
    <mergeCell ref="GP288:GQ288"/>
    <mergeCell ref="GR288:GS288"/>
    <mergeCell ref="GT288:GU288"/>
    <mergeCell ref="DT289:DU289"/>
    <mergeCell ref="DV289:DW289"/>
    <mergeCell ref="DX289:DY289"/>
    <mergeCell ref="DZ289:EA289"/>
    <mergeCell ref="EB289:EC289"/>
    <mergeCell ref="ED289:EE289"/>
    <mergeCell ref="EF289:EG289"/>
    <mergeCell ref="EH289:EI289"/>
    <mergeCell ref="EJ289:EK289"/>
    <mergeCell ref="EL289:EM289"/>
    <mergeCell ref="EN289:EO289"/>
    <mergeCell ref="EP289:EQ289"/>
    <mergeCell ref="ER289:ES289"/>
    <mergeCell ref="ET289:EU289"/>
    <mergeCell ref="EV289:EW289"/>
    <mergeCell ref="EX289:EY289"/>
    <mergeCell ref="EZ289:FA289"/>
    <mergeCell ref="FB289:FC289"/>
    <mergeCell ref="FD289:FE289"/>
    <mergeCell ref="FF289:FG289"/>
    <mergeCell ref="FH289:FI289"/>
    <mergeCell ref="FJ289:FK289"/>
    <mergeCell ref="FL289:FM289"/>
    <mergeCell ref="FN289:FO289"/>
    <mergeCell ref="FP289:FQ289"/>
    <mergeCell ref="FR289:FS289"/>
    <mergeCell ref="FT289:FU289"/>
    <mergeCell ref="FV289:FW289"/>
    <mergeCell ref="FX289:FY289"/>
    <mergeCell ref="FZ289:GA289"/>
    <mergeCell ref="GB289:GC289"/>
    <mergeCell ref="GD289:GE289"/>
    <mergeCell ref="GF289:GG289"/>
    <mergeCell ref="GH289:GI289"/>
    <mergeCell ref="GJ289:GK289"/>
    <mergeCell ref="GL289:GM289"/>
    <mergeCell ref="GN289:GO289"/>
    <mergeCell ref="GP289:GQ289"/>
    <mergeCell ref="GR289:GS289"/>
    <mergeCell ref="GT289:GU289"/>
    <mergeCell ref="DT288:DU288"/>
    <mergeCell ref="DV288:DW288"/>
    <mergeCell ref="DX288:DY288"/>
    <mergeCell ref="DZ288:EA288"/>
    <mergeCell ref="EB288:EC288"/>
    <mergeCell ref="ED288:EE288"/>
    <mergeCell ref="EF288:EG288"/>
    <mergeCell ref="EH288:EI288"/>
    <mergeCell ref="EJ288:EK288"/>
    <mergeCell ref="EL288:EM288"/>
    <mergeCell ref="EN288:EO288"/>
    <mergeCell ref="EP288:EQ288"/>
    <mergeCell ref="ER288:ES288"/>
    <mergeCell ref="ET288:EU288"/>
    <mergeCell ref="EV288:EW288"/>
    <mergeCell ref="EX288:EY288"/>
    <mergeCell ref="EZ288:FA288"/>
    <mergeCell ref="FB288:FC288"/>
    <mergeCell ref="DV290:DW290"/>
    <mergeCell ref="DX290:DY290"/>
    <mergeCell ref="DZ290:EA290"/>
    <mergeCell ref="EB290:EC290"/>
    <mergeCell ref="ED290:EE290"/>
    <mergeCell ref="EF290:EG290"/>
    <mergeCell ref="EH290:EI290"/>
    <mergeCell ref="EJ290:EK290"/>
    <mergeCell ref="EL290:EM290"/>
    <mergeCell ref="EN290:EO290"/>
    <mergeCell ref="EP290:EQ290"/>
    <mergeCell ref="ER290:ES290"/>
    <mergeCell ref="ET290:EU290"/>
    <mergeCell ref="EV290:EW290"/>
    <mergeCell ref="EX290:EY290"/>
    <mergeCell ref="EZ290:FA290"/>
    <mergeCell ref="FB290:FC290"/>
    <mergeCell ref="FD290:FE290"/>
    <mergeCell ref="FF290:FG290"/>
    <mergeCell ref="FH290:FI290"/>
    <mergeCell ref="FJ290:FK290"/>
    <mergeCell ref="FL290:FM290"/>
    <mergeCell ref="FN290:FO290"/>
    <mergeCell ref="FP290:FQ290"/>
    <mergeCell ref="FR290:FS290"/>
    <mergeCell ref="FT290:FU290"/>
    <mergeCell ref="FV290:FW290"/>
    <mergeCell ref="FX290:FY290"/>
    <mergeCell ref="FZ290:GA290"/>
    <mergeCell ref="GB290:GC290"/>
    <mergeCell ref="GD290:GE290"/>
    <mergeCell ref="GF290:GG290"/>
    <mergeCell ref="GH288:GI288"/>
    <mergeCell ref="FD288:FE288"/>
    <mergeCell ref="FF288:FG288"/>
    <mergeCell ref="FH288:FI288"/>
    <mergeCell ref="FJ288:FK288"/>
    <mergeCell ref="FL288:FM288"/>
    <mergeCell ref="FN288:FO288"/>
    <mergeCell ref="FP288:FQ288"/>
    <mergeCell ref="FR288:FS288"/>
    <mergeCell ref="FT288:FU288"/>
    <mergeCell ref="FV288:FW288"/>
    <mergeCell ref="FX288:FY288"/>
    <mergeCell ref="FZ288:GA288"/>
    <mergeCell ref="GB288:GC288"/>
    <mergeCell ref="GD288:GE288"/>
    <mergeCell ref="GF288:GG288"/>
    <mergeCell ref="FB292:FC292"/>
    <mergeCell ref="FD292:FE292"/>
    <mergeCell ref="FF292:FG292"/>
    <mergeCell ref="FH292:FI292"/>
    <mergeCell ref="FJ292:FK292"/>
    <mergeCell ref="FL292:FM292"/>
    <mergeCell ref="FN292:FO292"/>
    <mergeCell ref="FP292:FQ292"/>
    <mergeCell ref="FR292:FS292"/>
    <mergeCell ref="FT292:FU292"/>
    <mergeCell ref="FV292:FW292"/>
    <mergeCell ref="FX292:FY292"/>
    <mergeCell ref="FZ292:GA292"/>
    <mergeCell ref="GB292:GC292"/>
    <mergeCell ref="GD292:GE292"/>
    <mergeCell ref="GF292:GG292"/>
    <mergeCell ref="GH290:GI290"/>
    <mergeCell ref="GJ290:GK290"/>
    <mergeCell ref="GL290:GM290"/>
    <mergeCell ref="GN290:GO290"/>
    <mergeCell ref="GP290:GQ290"/>
    <mergeCell ref="GR290:GS290"/>
    <mergeCell ref="GT290:GU290"/>
    <mergeCell ref="DT291:DU291"/>
    <mergeCell ref="DV291:DW291"/>
    <mergeCell ref="DX291:DY291"/>
    <mergeCell ref="DZ291:EA291"/>
    <mergeCell ref="EB291:EC291"/>
    <mergeCell ref="ED291:EE291"/>
    <mergeCell ref="EF291:EG291"/>
    <mergeCell ref="EH291:EI291"/>
    <mergeCell ref="EJ291:EK291"/>
    <mergeCell ref="EL291:EM291"/>
    <mergeCell ref="EN291:EO291"/>
    <mergeCell ref="EP291:EQ291"/>
    <mergeCell ref="ER291:ES291"/>
    <mergeCell ref="ET291:EU291"/>
    <mergeCell ref="EV291:EW291"/>
    <mergeCell ref="EX291:EY291"/>
    <mergeCell ref="EZ291:FA291"/>
    <mergeCell ref="FB291:FC291"/>
    <mergeCell ref="FD291:FE291"/>
    <mergeCell ref="FF291:FG291"/>
    <mergeCell ref="FH291:FI291"/>
    <mergeCell ref="FJ291:FK291"/>
    <mergeCell ref="FL291:FM291"/>
    <mergeCell ref="FN291:FO291"/>
    <mergeCell ref="FP291:FQ291"/>
    <mergeCell ref="FR291:FS291"/>
    <mergeCell ref="FT291:FU291"/>
    <mergeCell ref="FV291:FW291"/>
    <mergeCell ref="FX291:FY291"/>
    <mergeCell ref="FZ291:GA291"/>
    <mergeCell ref="GB291:GC291"/>
    <mergeCell ref="GD291:GE291"/>
    <mergeCell ref="GF291:GG291"/>
    <mergeCell ref="GH291:GI291"/>
    <mergeCell ref="GJ291:GK291"/>
    <mergeCell ref="GL291:GM291"/>
    <mergeCell ref="GN291:GO291"/>
    <mergeCell ref="GP291:GQ291"/>
    <mergeCell ref="GR291:GS291"/>
    <mergeCell ref="GT291:GU291"/>
    <mergeCell ref="DT290:DU290"/>
    <mergeCell ref="GH292:GI292"/>
    <mergeCell ref="GJ292:GK292"/>
    <mergeCell ref="GL292:GM292"/>
    <mergeCell ref="GN292:GO292"/>
    <mergeCell ref="GP292:GQ292"/>
    <mergeCell ref="GR292:GS292"/>
    <mergeCell ref="GT292:GU292"/>
    <mergeCell ref="DT293:DU293"/>
    <mergeCell ref="DV293:DW293"/>
    <mergeCell ref="DX293:DY293"/>
    <mergeCell ref="DZ293:EA293"/>
    <mergeCell ref="EB293:EC293"/>
    <mergeCell ref="ED293:EE293"/>
    <mergeCell ref="EF293:EG293"/>
    <mergeCell ref="EH293:EI293"/>
    <mergeCell ref="EJ293:EK293"/>
    <mergeCell ref="EL293:EM293"/>
    <mergeCell ref="EN293:EO293"/>
    <mergeCell ref="EP293:EQ293"/>
    <mergeCell ref="ER293:ES293"/>
    <mergeCell ref="ET293:EU293"/>
    <mergeCell ref="EV293:EW293"/>
    <mergeCell ref="EX293:EY293"/>
    <mergeCell ref="EZ293:FA293"/>
    <mergeCell ref="FB293:FC293"/>
    <mergeCell ref="FD293:FE293"/>
    <mergeCell ref="FF293:FG293"/>
    <mergeCell ref="FH293:FI293"/>
    <mergeCell ref="FJ293:FK293"/>
    <mergeCell ref="FL293:FM293"/>
    <mergeCell ref="FN293:FO293"/>
    <mergeCell ref="FP293:FQ293"/>
    <mergeCell ref="FR293:FS293"/>
    <mergeCell ref="FT293:FU293"/>
    <mergeCell ref="FV293:FW293"/>
    <mergeCell ref="FX293:FY293"/>
    <mergeCell ref="FZ293:GA293"/>
    <mergeCell ref="GB293:GC293"/>
    <mergeCell ref="GD293:GE293"/>
    <mergeCell ref="GF293:GG293"/>
    <mergeCell ref="GH293:GI293"/>
    <mergeCell ref="GJ293:GK293"/>
    <mergeCell ref="GL293:GM293"/>
    <mergeCell ref="GN293:GO293"/>
    <mergeCell ref="GP293:GQ293"/>
    <mergeCell ref="GR293:GS293"/>
    <mergeCell ref="GT293:GU293"/>
    <mergeCell ref="DT292:DU292"/>
    <mergeCell ref="DV292:DW292"/>
    <mergeCell ref="DX292:DY292"/>
    <mergeCell ref="DZ292:EA292"/>
    <mergeCell ref="EB292:EC292"/>
    <mergeCell ref="ED292:EE292"/>
    <mergeCell ref="EF292:EG292"/>
    <mergeCell ref="EH292:EI292"/>
    <mergeCell ref="EJ292:EK292"/>
    <mergeCell ref="EL292:EM292"/>
    <mergeCell ref="EN292:EO292"/>
    <mergeCell ref="EP292:EQ292"/>
    <mergeCell ref="ER292:ES292"/>
    <mergeCell ref="ET292:EU292"/>
    <mergeCell ref="EV292:EW292"/>
    <mergeCell ref="EX292:EY292"/>
    <mergeCell ref="EZ292:FA292"/>
    <mergeCell ref="GJ294:GK294"/>
    <mergeCell ref="GL294:GM294"/>
    <mergeCell ref="GN294:GO294"/>
    <mergeCell ref="GP294:GQ294"/>
    <mergeCell ref="GR294:GS294"/>
    <mergeCell ref="GT294:GU294"/>
    <mergeCell ref="DT296:DU296"/>
    <mergeCell ref="DV296:DW296"/>
    <mergeCell ref="DX296:DY296"/>
    <mergeCell ref="DZ296:EA296"/>
    <mergeCell ref="EB296:EC296"/>
    <mergeCell ref="ED296:EE296"/>
    <mergeCell ref="EF296:EG296"/>
    <mergeCell ref="EH296:EI296"/>
    <mergeCell ref="EJ296:EK296"/>
    <mergeCell ref="EL296:EM296"/>
    <mergeCell ref="EN296:EO296"/>
    <mergeCell ref="EP296:EQ296"/>
    <mergeCell ref="ER296:ES296"/>
    <mergeCell ref="ET296:EU296"/>
    <mergeCell ref="EV296:EW296"/>
    <mergeCell ref="EX296:EY296"/>
    <mergeCell ref="EZ296:FA296"/>
    <mergeCell ref="FB296:FC296"/>
    <mergeCell ref="FD296:FE296"/>
    <mergeCell ref="FF296:FG296"/>
    <mergeCell ref="FH296:FI296"/>
    <mergeCell ref="FJ296:FK296"/>
    <mergeCell ref="FL296:FM296"/>
    <mergeCell ref="FN296:FO296"/>
    <mergeCell ref="FP296:FQ296"/>
    <mergeCell ref="FR296:FS296"/>
    <mergeCell ref="FT296:FU296"/>
    <mergeCell ref="FV296:FW296"/>
    <mergeCell ref="FX296:FY296"/>
    <mergeCell ref="FZ296:GA296"/>
    <mergeCell ref="GB296:GC296"/>
    <mergeCell ref="GD296:GE296"/>
    <mergeCell ref="GF296:GG296"/>
    <mergeCell ref="GH296:GI296"/>
    <mergeCell ref="GJ296:GK296"/>
    <mergeCell ref="GL296:GM296"/>
    <mergeCell ref="GN296:GO296"/>
    <mergeCell ref="GP296:GQ296"/>
    <mergeCell ref="GR296:GS296"/>
    <mergeCell ref="GT296:GU296"/>
    <mergeCell ref="DT294:DU294"/>
    <mergeCell ref="DV294:DW294"/>
    <mergeCell ref="DX294:DY294"/>
    <mergeCell ref="DZ294:EA294"/>
    <mergeCell ref="EB294:EC294"/>
    <mergeCell ref="ED294:EE294"/>
    <mergeCell ref="EF294:EG294"/>
    <mergeCell ref="EH294:EI294"/>
    <mergeCell ref="EJ294:EK294"/>
    <mergeCell ref="EL294:EM294"/>
    <mergeCell ref="EN294:EO294"/>
    <mergeCell ref="EP294:EQ294"/>
    <mergeCell ref="ER294:ES294"/>
    <mergeCell ref="ET294:EU294"/>
    <mergeCell ref="EV294:EW294"/>
    <mergeCell ref="EX294:EY294"/>
    <mergeCell ref="EZ294:FA294"/>
    <mergeCell ref="FB294:FC294"/>
    <mergeCell ref="DV297:DW297"/>
    <mergeCell ref="DX297:DY297"/>
    <mergeCell ref="DZ297:EA297"/>
    <mergeCell ref="EB297:EC297"/>
    <mergeCell ref="ED297:EE297"/>
    <mergeCell ref="EF297:EG297"/>
    <mergeCell ref="EH297:EI297"/>
    <mergeCell ref="EJ297:EK297"/>
    <mergeCell ref="EL297:EM297"/>
    <mergeCell ref="EN297:EO297"/>
    <mergeCell ref="EP297:EQ297"/>
    <mergeCell ref="ER297:ES297"/>
    <mergeCell ref="ET297:EU297"/>
    <mergeCell ref="EV297:EW297"/>
    <mergeCell ref="EX297:EY297"/>
    <mergeCell ref="EZ297:FA297"/>
    <mergeCell ref="FB297:FC297"/>
    <mergeCell ref="FD297:FE297"/>
    <mergeCell ref="FF297:FG297"/>
    <mergeCell ref="FH297:FI297"/>
    <mergeCell ref="FJ297:FK297"/>
    <mergeCell ref="FL297:FM297"/>
    <mergeCell ref="FN297:FO297"/>
    <mergeCell ref="FP297:FQ297"/>
    <mergeCell ref="FR297:FS297"/>
    <mergeCell ref="FT297:FU297"/>
    <mergeCell ref="FV297:FW297"/>
    <mergeCell ref="FX297:FY297"/>
    <mergeCell ref="FZ297:GA297"/>
    <mergeCell ref="GB297:GC297"/>
    <mergeCell ref="GD297:GE297"/>
    <mergeCell ref="GF297:GG297"/>
    <mergeCell ref="GH294:GI294"/>
    <mergeCell ref="FD294:FE294"/>
    <mergeCell ref="FF294:FG294"/>
    <mergeCell ref="FH294:FI294"/>
    <mergeCell ref="FJ294:FK294"/>
    <mergeCell ref="FL294:FM294"/>
    <mergeCell ref="FN294:FO294"/>
    <mergeCell ref="FP294:FQ294"/>
    <mergeCell ref="FR294:FS294"/>
    <mergeCell ref="FT294:FU294"/>
    <mergeCell ref="FV294:FW294"/>
    <mergeCell ref="FX294:FY294"/>
    <mergeCell ref="FZ294:GA294"/>
    <mergeCell ref="GB294:GC294"/>
    <mergeCell ref="GD294:GE294"/>
    <mergeCell ref="GF294:GG294"/>
    <mergeCell ref="FB299:FC299"/>
    <mergeCell ref="FD299:FE299"/>
    <mergeCell ref="FF299:FG299"/>
    <mergeCell ref="FH299:FI299"/>
    <mergeCell ref="FJ299:FK299"/>
    <mergeCell ref="FL299:FM299"/>
    <mergeCell ref="FN299:FO299"/>
    <mergeCell ref="FP299:FQ299"/>
    <mergeCell ref="FR299:FS299"/>
    <mergeCell ref="FT299:FU299"/>
    <mergeCell ref="FV299:FW299"/>
    <mergeCell ref="FX299:FY299"/>
    <mergeCell ref="FZ299:GA299"/>
    <mergeCell ref="GB299:GC299"/>
    <mergeCell ref="GD299:GE299"/>
    <mergeCell ref="GF299:GG299"/>
    <mergeCell ref="GH297:GI297"/>
    <mergeCell ref="GJ297:GK297"/>
    <mergeCell ref="GL297:GM297"/>
    <mergeCell ref="GN297:GO297"/>
    <mergeCell ref="GP297:GQ297"/>
    <mergeCell ref="GR297:GS297"/>
    <mergeCell ref="GT297:GU297"/>
    <mergeCell ref="DT298:DU298"/>
    <mergeCell ref="DV298:DW298"/>
    <mergeCell ref="DX298:DY298"/>
    <mergeCell ref="DZ298:EA298"/>
    <mergeCell ref="EB298:EC298"/>
    <mergeCell ref="ED298:EE298"/>
    <mergeCell ref="EF298:EG298"/>
    <mergeCell ref="EH298:EI298"/>
    <mergeCell ref="EJ298:EK298"/>
    <mergeCell ref="EL298:EM298"/>
    <mergeCell ref="EN298:EO298"/>
    <mergeCell ref="EP298:EQ298"/>
    <mergeCell ref="ER298:ES298"/>
    <mergeCell ref="ET298:EU298"/>
    <mergeCell ref="EV298:EW298"/>
    <mergeCell ref="EX298:EY298"/>
    <mergeCell ref="EZ298:FA298"/>
    <mergeCell ref="FB298:FC298"/>
    <mergeCell ref="FD298:FE298"/>
    <mergeCell ref="FF298:FG298"/>
    <mergeCell ref="FH298:FI298"/>
    <mergeCell ref="FJ298:FK298"/>
    <mergeCell ref="FL298:FM298"/>
    <mergeCell ref="FN298:FO298"/>
    <mergeCell ref="FP298:FQ298"/>
    <mergeCell ref="FR298:FS298"/>
    <mergeCell ref="FT298:FU298"/>
    <mergeCell ref="FV298:FW298"/>
    <mergeCell ref="FX298:FY298"/>
    <mergeCell ref="FZ298:GA298"/>
    <mergeCell ref="GB298:GC298"/>
    <mergeCell ref="GD298:GE298"/>
    <mergeCell ref="GF298:GG298"/>
    <mergeCell ref="GH298:GI298"/>
    <mergeCell ref="GJ298:GK298"/>
    <mergeCell ref="GL298:GM298"/>
    <mergeCell ref="GN298:GO298"/>
    <mergeCell ref="GP298:GQ298"/>
    <mergeCell ref="GR298:GS298"/>
    <mergeCell ref="GT298:GU298"/>
    <mergeCell ref="DT297:DU297"/>
    <mergeCell ref="GH299:GI299"/>
    <mergeCell ref="GJ299:GK299"/>
    <mergeCell ref="GL299:GM299"/>
    <mergeCell ref="GN299:GO299"/>
    <mergeCell ref="GP299:GQ299"/>
    <mergeCell ref="GR299:GS299"/>
    <mergeCell ref="GT299:GU299"/>
    <mergeCell ref="DT300:DU300"/>
    <mergeCell ref="DV300:DW300"/>
    <mergeCell ref="DX300:DY300"/>
    <mergeCell ref="DZ300:EA300"/>
    <mergeCell ref="EB300:EC300"/>
    <mergeCell ref="ED300:EE300"/>
    <mergeCell ref="EF300:EG300"/>
    <mergeCell ref="EH300:EI300"/>
    <mergeCell ref="EJ300:EK300"/>
    <mergeCell ref="EL300:EM300"/>
    <mergeCell ref="EN300:EO300"/>
    <mergeCell ref="EP300:EQ300"/>
    <mergeCell ref="ER300:ES300"/>
    <mergeCell ref="ET300:EU300"/>
    <mergeCell ref="EV300:EW300"/>
    <mergeCell ref="EX300:EY300"/>
    <mergeCell ref="EZ300:FA300"/>
    <mergeCell ref="FB300:FC300"/>
    <mergeCell ref="FD300:FE300"/>
    <mergeCell ref="FF300:FG300"/>
    <mergeCell ref="FH300:FI300"/>
    <mergeCell ref="FJ300:FK300"/>
    <mergeCell ref="FL300:FM300"/>
    <mergeCell ref="FN300:FO300"/>
    <mergeCell ref="FP300:FQ300"/>
    <mergeCell ref="FR300:FS300"/>
    <mergeCell ref="FT300:FU300"/>
    <mergeCell ref="FV300:FW300"/>
    <mergeCell ref="FX300:FY300"/>
    <mergeCell ref="FZ300:GA300"/>
    <mergeCell ref="GB300:GC300"/>
    <mergeCell ref="GD300:GE300"/>
    <mergeCell ref="GF300:GG300"/>
    <mergeCell ref="GH300:GI300"/>
    <mergeCell ref="GJ300:GK300"/>
    <mergeCell ref="GL300:GM300"/>
    <mergeCell ref="GN300:GO300"/>
    <mergeCell ref="GP300:GQ300"/>
    <mergeCell ref="GR300:GS300"/>
    <mergeCell ref="GT300:GU300"/>
    <mergeCell ref="DT299:DU299"/>
    <mergeCell ref="DV299:DW299"/>
    <mergeCell ref="DX299:DY299"/>
    <mergeCell ref="DZ299:EA299"/>
    <mergeCell ref="EB299:EC299"/>
    <mergeCell ref="ED299:EE299"/>
    <mergeCell ref="EF299:EG299"/>
    <mergeCell ref="EH299:EI299"/>
    <mergeCell ref="EJ299:EK299"/>
    <mergeCell ref="EL299:EM299"/>
    <mergeCell ref="EN299:EO299"/>
    <mergeCell ref="EP299:EQ299"/>
    <mergeCell ref="ER299:ES299"/>
    <mergeCell ref="ET299:EU299"/>
    <mergeCell ref="EV299:EW299"/>
    <mergeCell ref="EX299:EY299"/>
    <mergeCell ref="EZ299:FA299"/>
    <mergeCell ref="GJ301:GK301"/>
    <mergeCell ref="GL301:GM301"/>
    <mergeCell ref="GN301:GO301"/>
    <mergeCell ref="GP301:GQ301"/>
    <mergeCell ref="GR301:GS301"/>
    <mergeCell ref="GT301:GU301"/>
    <mergeCell ref="DT302:DU302"/>
    <mergeCell ref="DV302:DW302"/>
    <mergeCell ref="DX302:DY302"/>
    <mergeCell ref="DZ302:EA302"/>
    <mergeCell ref="EB302:EC302"/>
    <mergeCell ref="ED302:EE302"/>
    <mergeCell ref="EF302:EG302"/>
    <mergeCell ref="EH302:EI302"/>
    <mergeCell ref="EJ302:EK302"/>
    <mergeCell ref="EL302:EM302"/>
    <mergeCell ref="EN302:EO302"/>
    <mergeCell ref="EP302:EQ302"/>
    <mergeCell ref="ER302:ES302"/>
    <mergeCell ref="ET302:EU302"/>
    <mergeCell ref="EV302:EW302"/>
    <mergeCell ref="EX302:EY302"/>
    <mergeCell ref="EZ302:FA302"/>
    <mergeCell ref="FB302:FC302"/>
    <mergeCell ref="FD302:FE302"/>
    <mergeCell ref="FF302:FG302"/>
    <mergeCell ref="FH302:FI302"/>
    <mergeCell ref="FJ302:FK302"/>
    <mergeCell ref="FL302:FM302"/>
    <mergeCell ref="FN302:FO302"/>
    <mergeCell ref="FP302:FQ302"/>
    <mergeCell ref="FR302:FS302"/>
    <mergeCell ref="FT302:FU302"/>
    <mergeCell ref="FV302:FW302"/>
    <mergeCell ref="FX302:FY302"/>
    <mergeCell ref="FZ302:GA302"/>
    <mergeCell ref="GB302:GC302"/>
    <mergeCell ref="GD302:GE302"/>
    <mergeCell ref="GF302:GG302"/>
    <mergeCell ref="GH302:GI302"/>
    <mergeCell ref="GJ302:GK302"/>
    <mergeCell ref="GL302:GM302"/>
    <mergeCell ref="GN302:GO302"/>
    <mergeCell ref="GP302:GQ302"/>
    <mergeCell ref="GR302:GS302"/>
    <mergeCell ref="GT302:GU302"/>
    <mergeCell ref="DT301:DU301"/>
    <mergeCell ref="DV301:DW301"/>
    <mergeCell ref="DX301:DY301"/>
    <mergeCell ref="DZ301:EA301"/>
    <mergeCell ref="EB301:EC301"/>
    <mergeCell ref="ED301:EE301"/>
    <mergeCell ref="EF301:EG301"/>
    <mergeCell ref="EH301:EI301"/>
    <mergeCell ref="EJ301:EK301"/>
    <mergeCell ref="EL301:EM301"/>
    <mergeCell ref="EN301:EO301"/>
    <mergeCell ref="EP301:EQ301"/>
    <mergeCell ref="ER301:ES301"/>
    <mergeCell ref="ET301:EU301"/>
    <mergeCell ref="EV301:EW301"/>
    <mergeCell ref="EX301:EY301"/>
    <mergeCell ref="EZ301:FA301"/>
    <mergeCell ref="FB301:FC301"/>
    <mergeCell ref="DV303:DW303"/>
    <mergeCell ref="DX303:DY303"/>
    <mergeCell ref="DZ303:EA303"/>
    <mergeCell ref="EB303:EC303"/>
    <mergeCell ref="ED303:EE303"/>
    <mergeCell ref="EF303:EG303"/>
    <mergeCell ref="EH303:EI303"/>
    <mergeCell ref="EJ303:EK303"/>
    <mergeCell ref="EL303:EM303"/>
    <mergeCell ref="EN303:EO303"/>
    <mergeCell ref="EP303:EQ303"/>
    <mergeCell ref="ER303:ES303"/>
    <mergeCell ref="ET303:EU303"/>
    <mergeCell ref="EV303:EW303"/>
    <mergeCell ref="EX303:EY303"/>
    <mergeCell ref="EZ303:FA303"/>
    <mergeCell ref="FB303:FC303"/>
    <mergeCell ref="FD303:FE303"/>
    <mergeCell ref="FF303:FG303"/>
    <mergeCell ref="FH303:FI303"/>
    <mergeCell ref="FJ303:FK303"/>
    <mergeCell ref="FL303:FM303"/>
    <mergeCell ref="FN303:FO303"/>
    <mergeCell ref="FP303:FQ303"/>
    <mergeCell ref="FR303:FS303"/>
    <mergeCell ref="FT303:FU303"/>
    <mergeCell ref="FV303:FW303"/>
    <mergeCell ref="FX303:FY303"/>
    <mergeCell ref="FZ303:GA303"/>
    <mergeCell ref="GB303:GC303"/>
    <mergeCell ref="GD303:GE303"/>
    <mergeCell ref="GF303:GG303"/>
    <mergeCell ref="GH301:GI301"/>
    <mergeCell ref="FD301:FE301"/>
    <mergeCell ref="FF301:FG301"/>
    <mergeCell ref="FH301:FI301"/>
    <mergeCell ref="FJ301:FK301"/>
    <mergeCell ref="FL301:FM301"/>
    <mergeCell ref="FN301:FO301"/>
    <mergeCell ref="FP301:FQ301"/>
    <mergeCell ref="FR301:FS301"/>
    <mergeCell ref="FT301:FU301"/>
    <mergeCell ref="FV301:FW301"/>
    <mergeCell ref="FX301:FY301"/>
    <mergeCell ref="FZ301:GA301"/>
    <mergeCell ref="GB301:GC301"/>
    <mergeCell ref="GD301:GE301"/>
    <mergeCell ref="GF301:GG301"/>
    <mergeCell ref="FB306:FC306"/>
    <mergeCell ref="FD306:FE306"/>
    <mergeCell ref="FF306:FG306"/>
    <mergeCell ref="FH306:FI306"/>
    <mergeCell ref="FJ306:FK306"/>
    <mergeCell ref="FL306:FM306"/>
    <mergeCell ref="FN306:FO306"/>
    <mergeCell ref="FP306:FQ306"/>
    <mergeCell ref="FR306:FS306"/>
    <mergeCell ref="FT306:FU306"/>
    <mergeCell ref="FV306:FW306"/>
    <mergeCell ref="FX306:FY306"/>
    <mergeCell ref="FZ306:GA306"/>
    <mergeCell ref="GB306:GC306"/>
    <mergeCell ref="GD306:GE306"/>
    <mergeCell ref="GF306:GG306"/>
    <mergeCell ref="GH303:GI303"/>
    <mergeCell ref="GJ303:GK303"/>
    <mergeCell ref="GL303:GM303"/>
    <mergeCell ref="GN303:GO303"/>
    <mergeCell ref="GP303:GQ303"/>
    <mergeCell ref="GR303:GS303"/>
    <mergeCell ref="GT303:GU303"/>
    <mergeCell ref="DT305:DU305"/>
    <mergeCell ref="DV305:DW305"/>
    <mergeCell ref="DX305:DY305"/>
    <mergeCell ref="DZ305:EA305"/>
    <mergeCell ref="EB305:EC305"/>
    <mergeCell ref="ED305:EE305"/>
    <mergeCell ref="EF305:EG305"/>
    <mergeCell ref="EH305:EI305"/>
    <mergeCell ref="EJ305:EK305"/>
    <mergeCell ref="EL305:EM305"/>
    <mergeCell ref="EN305:EO305"/>
    <mergeCell ref="EP305:EQ305"/>
    <mergeCell ref="ER305:ES305"/>
    <mergeCell ref="ET305:EU305"/>
    <mergeCell ref="EV305:EW305"/>
    <mergeCell ref="EX305:EY305"/>
    <mergeCell ref="EZ305:FA305"/>
    <mergeCell ref="FB305:FC305"/>
    <mergeCell ref="FD305:FE305"/>
    <mergeCell ref="FF305:FG305"/>
    <mergeCell ref="FH305:FI305"/>
    <mergeCell ref="FJ305:FK305"/>
    <mergeCell ref="FL305:FM305"/>
    <mergeCell ref="FN305:FO305"/>
    <mergeCell ref="FP305:FQ305"/>
    <mergeCell ref="FR305:FS305"/>
    <mergeCell ref="FT305:FU305"/>
    <mergeCell ref="FV305:FW305"/>
    <mergeCell ref="FX305:FY305"/>
    <mergeCell ref="FZ305:GA305"/>
    <mergeCell ref="GB305:GC305"/>
    <mergeCell ref="GD305:GE305"/>
    <mergeCell ref="GF305:GG305"/>
    <mergeCell ref="GH305:GI305"/>
    <mergeCell ref="GJ305:GK305"/>
    <mergeCell ref="GL305:GM305"/>
    <mergeCell ref="GN305:GO305"/>
    <mergeCell ref="GP305:GQ305"/>
    <mergeCell ref="GR305:GS305"/>
    <mergeCell ref="GT305:GU305"/>
    <mergeCell ref="DT303:DU303"/>
    <mergeCell ref="GH306:GI306"/>
    <mergeCell ref="GJ306:GK306"/>
    <mergeCell ref="GL306:GM306"/>
    <mergeCell ref="GN306:GO306"/>
    <mergeCell ref="GP306:GQ306"/>
    <mergeCell ref="GR306:GS306"/>
    <mergeCell ref="GT306:GU306"/>
    <mergeCell ref="DT307:DU307"/>
    <mergeCell ref="DV307:DW307"/>
    <mergeCell ref="DX307:DY307"/>
    <mergeCell ref="DZ307:EA307"/>
    <mergeCell ref="EB307:EC307"/>
    <mergeCell ref="ED307:EE307"/>
    <mergeCell ref="EF307:EG307"/>
    <mergeCell ref="EH307:EI307"/>
    <mergeCell ref="EJ307:EK307"/>
    <mergeCell ref="EL307:EM307"/>
    <mergeCell ref="EN307:EO307"/>
    <mergeCell ref="EP307:EQ307"/>
    <mergeCell ref="ER307:ES307"/>
    <mergeCell ref="ET307:EU307"/>
    <mergeCell ref="EV307:EW307"/>
    <mergeCell ref="EX307:EY307"/>
    <mergeCell ref="EZ307:FA307"/>
    <mergeCell ref="FB307:FC307"/>
    <mergeCell ref="FD307:FE307"/>
    <mergeCell ref="FF307:FG307"/>
    <mergeCell ref="FH307:FI307"/>
    <mergeCell ref="FJ307:FK307"/>
    <mergeCell ref="FL307:FM307"/>
    <mergeCell ref="FN307:FO307"/>
    <mergeCell ref="FP307:FQ307"/>
    <mergeCell ref="FR307:FS307"/>
    <mergeCell ref="FT307:FU307"/>
    <mergeCell ref="FV307:FW307"/>
    <mergeCell ref="FX307:FY307"/>
    <mergeCell ref="FZ307:GA307"/>
    <mergeCell ref="GB307:GC307"/>
    <mergeCell ref="GD307:GE307"/>
    <mergeCell ref="GF307:GG307"/>
    <mergeCell ref="GH307:GI307"/>
    <mergeCell ref="GJ307:GK307"/>
    <mergeCell ref="GL307:GM307"/>
    <mergeCell ref="GN307:GO307"/>
    <mergeCell ref="GP307:GQ307"/>
    <mergeCell ref="GR307:GS307"/>
    <mergeCell ref="GT307:GU307"/>
    <mergeCell ref="DT306:DU306"/>
    <mergeCell ref="DV306:DW306"/>
    <mergeCell ref="DX306:DY306"/>
    <mergeCell ref="DZ306:EA306"/>
    <mergeCell ref="EB306:EC306"/>
    <mergeCell ref="ED306:EE306"/>
    <mergeCell ref="EF306:EG306"/>
    <mergeCell ref="EH306:EI306"/>
    <mergeCell ref="EJ306:EK306"/>
    <mergeCell ref="EL306:EM306"/>
    <mergeCell ref="EN306:EO306"/>
    <mergeCell ref="EP306:EQ306"/>
    <mergeCell ref="ER306:ES306"/>
    <mergeCell ref="ET306:EU306"/>
    <mergeCell ref="EV306:EW306"/>
    <mergeCell ref="EX306:EY306"/>
    <mergeCell ref="EZ306:FA306"/>
    <mergeCell ref="GJ308:GK308"/>
    <mergeCell ref="GL308:GM308"/>
    <mergeCell ref="GN308:GO308"/>
    <mergeCell ref="GP308:GQ308"/>
    <mergeCell ref="GR308:GS308"/>
    <mergeCell ref="GT308:GU308"/>
    <mergeCell ref="DT309:DU309"/>
    <mergeCell ref="DV309:DW309"/>
    <mergeCell ref="DX309:DY309"/>
    <mergeCell ref="DZ309:EA309"/>
    <mergeCell ref="EB309:EC309"/>
    <mergeCell ref="ED309:EE309"/>
    <mergeCell ref="EF309:EG309"/>
    <mergeCell ref="EH309:EI309"/>
    <mergeCell ref="EJ309:EK309"/>
    <mergeCell ref="EL309:EM309"/>
    <mergeCell ref="EN309:EO309"/>
    <mergeCell ref="EP309:EQ309"/>
    <mergeCell ref="ER309:ES309"/>
    <mergeCell ref="ET309:EU309"/>
    <mergeCell ref="EV309:EW309"/>
    <mergeCell ref="EX309:EY309"/>
    <mergeCell ref="EZ309:FA309"/>
    <mergeCell ref="FB309:FC309"/>
    <mergeCell ref="FD309:FE309"/>
    <mergeCell ref="FF309:FG309"/>
    <mergeCell ref="FH309:FI309"/>
    <mergeCell ref="FJ309:FK309"/>
    <mergeCell ref="FL309:FM309"/>
    <mergeCell ref="FN309:FO309"/>
    <mergeCell ref="FP309:FQ309"/>
    <mergeCell ref="FR309:FS309"/>
    <mergeCell ref="FT309:FU309"/>
    <mergeCell ref="FV309:FW309"/>
    <mergeCell ref="FX309:FY309"/>
    <mergeCell ref="FZ309:GA309"/>
    <mergeCell ref="GB309:GC309"/>
    <mergeCell ref="GD309:GE309"/>
    <mergeCell ref="GF309:GG309"/>
    <mergeCell ref="GH309:GI309"/>
    <mergeCell ref="GJ309:GK309"/>
    <mergeCell ref="GL309:GM309"/>
    <mergeCell ref="GN309:GO309"/>
    <mergeCell ref="GP309:GQ309"/>
    <mergeCell ref="GR309:GS309"/>
    <mergeCell ref="GT309:GU309"/>
    <mergeCell ref="DT308:DU308"/>
    <mergeCell ref="DV308:DW308"/>
    <mergeCell ref="DX308:DY308"/>
    <mergeCell ref="DZ308:EA308"/>
    <mergeCell ref="EB308:EC308"/>
    <mergeCell ref="ED308:EE308"/>
    <mergeCell ref="EF308:EG308"/>
    <mergeCell ref="EH308:EI308"/>
    <mergeCell ref="EJ308:EK308"/>
    <mergeCell ref="EL308:EM308"/>
    <mergeCell ref="EN308:EO308"/>
    <mergeCell ref="EP308:EQ308"/>
    <mergeCell ref="ER308:ES308"/>
    <mergeCell ref="ET308:EU308"/>
    <mergeCell ref="EV308:EW308"/>
    <mergeCell ref="EX308:EY308"/>
    <mergeCell ref="EZ308:FA308"/>
    <mergeCell ref="FB308:FC308"/>
    <mergeCell ref="DV310:DW310"/>
    <mergeCell ref="DX310:DY310"/>
    <mergeCell ref="DZ310:EA310"/>
    <mergeCell ref="EB310:EC310"/>
    <mergeCell ref="ED310:EE310"/>
    <mergeCell ref="EF310:EG310"/>
    <mergeCell ref="EH310:EI310"/>
    <mergeCell ref="EJ310:EK310"/>
    <mergeCell ref="EL310:EM310"/>
    <mergeCell ref="EN310:EO310"/>
    <mergeCell ref="EP310:EQ310"/>
    <mergeCell ref="ER310:ES310"/>
    <mergeCell ref="ET310:EU310"/>
    <mergeCell ref="EV310:EW310"/>
    <mergeCell ref="EX310:EY310"/>
    <mergeCell ref="EZ310:FA310"/>
    <mergeCell ref="FB310:FC310"/>
    <mergeCell ref="FD310:FE310"/>
    <mergeCell ref="FF310:FG310"/>
    <mergeCell ref="FH310:FI310"/>
    <mergeCell ref="FJ310:FK310"/>
    <mergeCell ref="FL310:FM310"/>
    <mergeCell ref="FN310:FO310"/>
    <mergeCell ref="FP310:FQ310"/>
    <mergeCell ref="FR310:FS310"/>
    <mergeCell ref="FT310:FU310"/>
    <mergeCell ref="FV310:FW310"/>
    <mergeCell ref="FX310:FY310"/>
    <mergeCell ref="FZ310:GA310"/>
    <mergeCell ref="GB310:GC310"/>
    <mergeCell ref="GD310:GE310"/>
    <mergeCell ref="GF310:GG310"/>
    <mergeCell ref="GH308:GI308"/>
    <mergeCell ref="FD308:FE308"/>
    <mergeCell ref="FF308:FG308"/>
    <mergeCell ref="FH308:FI308"/>
    <mergeCell ref="FJ308:FK308"/>
    <mergeCell ref="FL308:FM308"/>
    <mergeCell ref="FN308:FO308"/>
    <mergeCell ref="FP308:FQ308"/>
    <mergeCell ref="FR308:FS308"/>
    <mergeCell ref="FT308:FU308"/>
    <mergeCell ref="FV308:FW308"/>
    <mergeCell ref="FX308:FY308"/>
    <mergeCell ref="FZ308:GA308"/>
    <mergeCell ref="GB308:GC308"/>
    <mergeCell ref="GD308:GE308"/>
    <mergeCell ref="GF308:GG308"/>
    <mergeCell ref="FB312:FC312"/>
    <mergeCell ref="FD312:FE312"/>
    <mergeCell ref="FF312:FG312"/>
    <mergeCell ref="FH312:FI312"/>
    <mergeCell ref="FJ312:FK312"/>
    <mergeCell ref="FL312:FM312"/>
    <mergeCell ref="FN312:FO312"/>
    <mergeCell ref="FP312:FQ312"/>
    <mergeCell ref="FR312:FS312"/>
    <mergeCell ref="FT312:FU312"/>
    <mergeCell ref="FV312:FW312"/>
    <mergeCell ref="FX312:FY312"/>
    <mergeCell ref="FZ312:GA312"/>
    <mergeCell ref="GB312:GC312"/>
    <mergeCell ref="GD312:GE312"/>
    <mergeCell ref="GF312:GG312"/>
    <mergeCell ref="GH310:GI310"/>
    <mergeCell ref="GJ310:GK310"/>
    <mergeCell ref="GL310:GM310"/>
    <mergeCell ref="GN310:GO310"/>
    <mergeCell ref="GP310:GQ310"/>
    <mergeCell ref="GR310:GS310"/>
    <mergeCell ref="GT310:GU310"/>
    <mergeCell ref="DT311:DU311"/>
    <mergeCell ref="DV311:DW311"/>
    <mergeCell ref="DX311:DY311"/>
    <mergeCell ref="DZ311:EA311"/>
    <mergeCell ref="EB311:EC311"/>
    <mergeCell ref="ED311:EE311"/>
    <mergeCell ref="EF311:EG311"/>
    <mergeCell ref="EH311:EI311"/>
    <mergeCell ref="EJ311:EK311"/>
    <mergeCell ref="EL311:EM311"/>
    <mergeCell ref="EN311:EO311"/>
    <mergeCell ref="EP311:EQ311"/>
    <mergeCell ref="ER311:ES311"/>
    <mergeCell ref="ET311:EU311"/>
    <mergeCell ref="EV311:EW311"/>
    <mergeCell ref="EX311:EY311"/>
    <mergeCell ref="EZ311:FA311"/>
    <mergeCell ref="FB311:FC311"/>
    <mergeCell ref="FD311:FE311"/>
    <mergeCell ref="FF311:FG311"/>
    <mergeCell ref="FH311:FI311"/>
    <mergeCell ref="FJ311:FK311"/>
    <mergeCell ref="FL311:FM311"/>
    <mergeCell ref="FN311:FO311"/>
    <mergeCell ref="FP311:FQ311"/>
    <mergeCell ref="FR311:FS311"/>
    <mergeCell ref="FT311:FU311"/>
    <mergeCell ref="FV311:FW311"/>
    <mergeCell ref="FX311:FY311"/>
    <mergeCell ref="FZ311:GA311"/>
    <mergeCell ref="GB311:GC311"/>
    <mergeCell ref="GD311:GE311"/>
    <mergeCell ref="GF311:GG311"/>
    <mergeCell ref="GH311:GI311"/>
    <mergeCell ref="GJ311:GK311"/>
    <mergeCell ref="GL311:GM311"/>
    <mergeCell ref="GN311:GO311"/>
    <mergeCell ref="GP311:GQ311"/>
    <mergeCell ref="GR311:GS311"/>
    <mergeCell ref="GT311:GU311"/>
    <mergeCell ref="DT310:DU310"/>
    <mergeCell ref="GH312:GI312"/>
    <mergeCell ref="GJ312:GK312"/>
    <mergeCell ref="GL312:GM312"/>
    <mergeCell ref="GN312:GO312"/>
    <mergeCell ref="GP312:GQ312"/>
    <mergeCell ref="GR312:GS312"/>
    <mergeCell ref="GT312:GU312"/>
    <mergeCell ref="DT314:DU314"/>
    <mergeCell ref="DV314:DW314"/>
    <mergeCell ref="DX314:DY314"/>
    <mergeCell ref="DZ314:EA314"/>
    <mergeCell ref="EB314:EC314"/>
    <mergeCell ref="ED314:EE314"/>
    <mergeCell ref="EF314:EG314"/>
    <mergeCell ref="EH314:EI314"/>
    <mergeCell ref="EJ314:EK314"/>
    <mergeCell ref="EL314:EM314"/>
    <mergeCell ref="EN314:EO314"/>
    <mergeCell ref="EP314:EQ314"/>
    <mergeCell ref="ER314:ES314"/>
    <mergeCell ref="ET314:EU314"/>
    <mergeCell ref="EV314:EW314"/>
    <mergeCell ref="EX314:EY314"/>
    <mergeCell ref="EZ314:FA314"/>
    <mergeCell ref="FB314:FC314"/>
    <mergeCell ref="FD314:FE314"/>
    <mergeCell ref="FF314:FG314"/>
    <mergeCell ref="FH314:FI314"/>
    <mergeCell ref="FJ314:FK314"/>
    <mergeCell ref="FL314:FM314"/>
    <mergeCell ref="FN314:FO314"/>
    <mergeCell ref="FP314:FQ314"/>
    <mergeCell ref="FR314:FS314"/>
    <mergeCell ref="FT314:FU314"/>
    <mergeCell ref="FV314:FW314"/>
    <mergeCell ref="FX314:FY314"/>
    <mergeCell ref="FZ314:GA314"/>
    <mergeCell ref="GB314:GC314"/>
    <mergeCell ref="GD314:GE314"/>
    <mergeCell ref="GF314:GG314"/>
    <mergeCell ref="GH314:GI314"/>
    <mergeCell ref="GJ314:GK314"/>
    <mergeCell ref="GL314:GM314"/>
    <mergeCell ref="GN314:GO314"/>
    <mergeCell ref="GP314:GQ314"/>
    <mergeCell ref="GR314:GS314"/>
    <mergeCell ref="GT314:GU314"/>
    <mergeCell ref="DT312:DU312"/>
    <mergeCell ref="DV312:DW312"/>
    <mergeCell ref="DX312:DY312"/>
    <mergeCell ref="DZ312:EA312"/>
    <mergeCell ref="EB312:EC312"/>
    <mergeCell ref="ED312:EE312"/>
    <mergeCell ref="EF312:EG312"/>
    <mergeCell ref="EH312:EI312"/>
    <mergeCell ref="EJ312:EK312"/>
    <mergeCell ref="EL312:EM312"/>
    <mergeCell ref="EN312:EO312"/>
    <mergeCell ref="EP312:EQ312"/>
    <mergeCell ref="ER312:ES312"/>
    <mergeCell ref="ET312:EU312"/>
    <mergeCell ref="EV312:EW312"/>
    <mergeCell ref="EX312:EY312"/>
    <mergeCell ref="EZ312:FA312"/>
    <mergeCell ref="GJ315:GK315"/>
    <mergeCell ref="GL315:GM315"/>
    <mergeCell ref="GN315:GO315"/>
    <mergeCell ref="GP315:GQ315"/>
    <mergeCell ref="GR315:GS315"/>
    <mergeCell ref="GT315:GU315"/>
    <mergeCell ref="DT316:DU316"/>
    <mergeCell ref="DV316:DW316"/>
    <mergeCell ref="DX316:DY316"/>
    <mergeCell ref="DZ316:EA316"/>
    <mergeCell ref="EB316:EC316"/>
    <mergeCell ref="ED316:EE316"/>
    <mergeCell ref="EF316:EG316"/>
    <mergeCell ref="EH316:EI316"/>
    <mergeCell ref="EJ316:EK316"/>
    <mergeCell ref="EL316:EM316"/>
    <mergeCell ref="EN316:EO316"/>
    <mergeCell ref="EP316:EQ316"/>
    <mergeCell ref="ER316:ES316"/>
    <mergeCell ref="ET316:EU316"/>
    <mergeCell ref="EV316:EW316"/>
    <mergeCell ref="EX316:EY316"/>
    <mergeCell ref="EZ316:FA316"/>
    <mergeCell ref="FB316:FC316"/>
    <mergeCell ref="FD316:FE316"/>
    <mergeCell ref="FF316:FG316"/>
    <mergeCell ref="FH316:FI316"/>
    <mergeCell ref="FJ316:FK316"/>
    <mergeCell ref="FL316:FM316"/>
    <mergeCell ref="FN316:FO316"/>
    <mergeCell ref="FP316:FQ316"/>
    <mergeCell ref="FR316:FS316"/>
    <mergeCell ref="FT316:FU316"/>
    <mergeCell ref="FV316:FW316"/>
    <mergeCell ref="FX316:FY316"/>
    <mergeCell ref="FZ316:GA316"/>
    <mergeCell ref="GB316:GC316"/>
    <mergeCell ref="GD316:GE316"/>
    <mergeCell ref="GF316:GG316"/>
    <mergeCell ref="GH316:GI316"/>
    <mergeCell ref="GJ316:GK316"/>
    <mergeCell ref="GL316:GM316"/>
    <mergeCell ref="GN316:GO316"/>
    <mergeCell ref="GP316:GQ316"/>
    <mergeCell ref="GR316:GS316"/>
    <mergeCell ref="GT316:GU316"/>
    <mergeCell ref="DT315:DU315"/>
    <mergeCell ref="DV315:DW315"/>
    <mergeCell ref="DX315:DY315"/>
    <mergeCell ref="DZ315:EA315"/>
    <mergeCell ref="EB315:EC315"/>
    <mergeCell ref="ED315:EE315"/>
    <mergeCell ref="EF315:EG315"/>
    <mergeCell ref="EH315:EI315"/>
    <mergeCell ref="EJ315:EK315"/>
    <mergeCell ref="EL315:EM315"/>
    <mergeCell ref="EN315:EO315"/>
    <mergeCell ref="EP315:EQ315"/>
    <mergeCell ref="ER315:ES315"/>
    <mergeCell ref="ET315:EU315"/>
    <mergeCell ref="EV315:EW315"/>
    <mergeCell ref="EX315:EY315"/>
    <mergeCell ref="EZ315:FA315"/>
    <mergeCell ref="FB315:FC315"/>
    <mergeCell ref="DV317:DW317"/>
    <mergeCell ref="DX317:DY317"/>
    <mergeCell ref="DZ317:EA317"/>
    <mergeCell ref="EB317:EC317"/>
    <mergeCell ref="ED317:EE317"/>
    <mergeCell ref="EF317:EG317"/>
    <mergeCell ref="EH317:EI317"/>
    <mergeCell ref="EJ317:EK317"/>
    <mergeCell ref="EL317:EM317"/>
    <mergeCell ref="EN317:EO317"/>
    <mergeCell ref="EP317:EQ317"/>
    <mergeCell ref="ER317:ES317"/>
    <mergeCell ref="ET317:EU317"/>
    <mergeCell ref="EV317:EW317"/>
    <mergeCell ref="EX317:EY317"/>
    <mergeCell ref="EZ317:FA317"/>
    <mergeCell ref="FB317:FC317"/>
    <mergeCell ref="FD317:FE317"/>
    <mergeCell ref="FF317:FG317"/>
    <mergeCell ref="FH317:FI317"/>
    <mergeCell ref="FJ317:FK317"/>
    <mergeCell ref="FL317:FM317"/>
    <mergeCell ref="FN317:FO317"/>
    <mergeCell ref="FP317:FQ317"/>
    <mergeCell ref="FR317:FS317"/>
    <mergeCell ref="FT317:FU317"/>
    <mergeCell ref="FV317:FW317"/>
    <mergeCell ref="FX317:FY317"/>
    <mergeCell ref="FZ317:GA317"/>
    <mergeCell ref="GB317:GC317"/>
    <mergeCell ref="GD317:GE317"/>
    <mergeCell ref="GF317:GG317"/>
    <mergeCell ref="GH315:GI315"/>
    <mergeCell ref="FD315:FE315"/>
    <mergeCell ref="FF315:FG315"/>
    <mergeCell ref="FH315:FI315"/>
    <mergeCell ref="FJ315:FK315"/>
    <mergeCell ref="FL315:FM315"/>
    <mergeCell ref="FN315:FO315"/>
    <mergeCell ref="FP315:FQ315"/>
    <mergeCell ref="FR315:FS315"/>
    <mergeCell ref="FT315:FU315"/>
    <mergeCell ref="FV315:FW315"/>
    <mergeCell ref="FX315:FY315"/>
    <mergeCell ref="FZ315:GA315"/>
    <mergeCell ref="GB315:GC315"/>
    <mergeCell ref="GD315:GE315"/>
    <mergeCell ref="GF315:GG315"/>
    <mergeCell ref="FB319:FC319"/>
    <mergeCell ref="FD319:FE319"/>
    <mergeCell ref="FF319:FG319"/>
    <mergeCell ref="FH319:FI319"/>
    <mergeCell ref="FJ319:FK319"/>
    <mergeCell ref="FL319:FM319"/>
    <mergeCell ref="FN319:FO319"/>
    <mergeCell ref="FP319:FQ319"/>
    <mergeCell ref="FR319:FS319"/>
    <mergeCell ref="FT319:FU319"/>
    <mergeCell ref="FV319:FW319"/>
    <mergeCell ref="FX319:FY319"/>
    <mergeCell ref="FZ319:GA319"/>
    <mergeCell ref="GB319:GC319"/>
    <mergeCell ref="GD319:GE319"/>
    <mergeCell ref="GF319:GG319"/>
    <mergeCell ref="GH317:GI317"/>
    <mergeCell ref="GJ317:GK317"/>
    <mergeCell ref="GL317:GM317"/>
    <mergeCell ref="GN317:GO317"/>
    <mergeCell ref="GP317:GQ317"/>
    <mergeCell ref="GR317:GS317"/>
    <mergeCell ref="GT317:GU317"/>
    <mergeCell ref="DT318:DU318"/>
    <mergeCell ref="DV318:DW318"/>
    <mergeCell ref="DX318:DY318"/>
    <mergeCell ref="DZ318:EA318"/>
    <mergeCell ref="EB318:EC318"/>
    <mergeCell ref="ED318:EE318"/>
    <mergeCell ref="EF318:EG318"/>
    <mergeCell ref="EH318:EI318"/>
    <mergeCell ref="EJ318:EK318"/>
    <mergeCell ref="EL318:EM318"/>
    <mergeCell ref="EN318:EO318"/>
    <mergeCell ref="EP318:EQ318"/>
    <mergeCell ref="ER318:ES318"/>
    <mergeCell ref="ET318:EU318"/>
    <mergeCell ref="EV318:EW318"/>
    <mergeCell ref="EX318:EY318"/>
    <mergeCell ref="EZ318:FA318"/>
    <mergeCell ref="FB318:FC318"/>
    <mergeCell ref="FD318:FE318"/>
    <mergeCell ref="FF318:FG318"/>
    <mergeCell ref="FH318:FI318"/>
    <mergeCell ref="FJ318:FK318"/>
    <mergeCell ref="FL318:FM318"/>
    <mergeCell ref="FN318:FO318"/>
    <mergeCell ref="FP318:FQ318"/>
    <mergeCell ref="FR318:FS318"/>
    <mergeCell ref="FT318:FU318"/>
    <mergeCell ref="FV318:FW318"/>
    <mergeCell ref="FX318:FY318"/>
    <mergeCell ref="FZ318:GA318"/>
    <mergeCell ref="GB318:GC318"/>
    <mergeCell ref="GD318:GE318"/>
    <mergeCell ref="GF318:GG318"/>
    <mergeCell ref="GH318:GI318"/>
    <mergeCell ref="GJ318:GK318"/>
    <mergeCell ref="GL318:GM318"/>
    <mergeCell ref="GN318:GO318"/>
    <mergeCell ref="GP318:GQ318"/>
    <mergeCell ref="GR318:GS318"/>
    <mergeCell ref="GT318:GU318"/>
    <mergeCell ref="DT317:DU317"/>
    <mergeCell ref="GH319:GI319"/>
    <mergeCell ref="GJ319:GK319"/>
    <mergeCell ref="GL319:GM319"/>
    <mergeCell ref="GN319:GO319"/>
    <mergeCell ref="GP319:GQ319"/>
    <mergeCell ref="GR319:GS319"/>
    <mergeCell ref="GT319:GU319"/>
    <mergeCell ref="DT320:DU320"/>
    <mergeCell ref="DV320:DW320"/>
    <mergeCell ref="DX320:DY320"/>
    <mergeCell ref="DZ320:EA320"/>
    <mergeCell ref="EB320:EC320"/>
    <mergeCell ref="ED320:EE320"/>
    <mergeCell ref="EF320:EG320"/>
    <mergeCell ref="EH320:EI320"/>
    <mergeCell ref="EJ320:EK320"/>
    <mergeCell ref="EL320:EM320"/>
    <mergeCell ref="EN320:EO320"/>
    <mergeCell ref="EP320:EQ320"/>
    <mergeCell ref="ER320:ES320"/>
    <mergeCell ref="ET320:EU320"/>
    <mergeCell ref="EV320:EW320"/>
    <mergeCell ref="EX320:EY320"/>
    <mergeCell ref="EZ320:FA320"/>
    <mergeCell ref="FB320:FC320"/>
    <mergeCell ref="FD320:FE320"/>
    <mergeCell ref="FF320:FG320"/>
    <mergeCell ref="FH320:FI320"/>
    <mergeCell ref="FJ320:FK320"/>
    <mergeCell ref="FL320:FM320"/>
    <mergeCell ref="FN320:FO320"/>
    <mergeCell ref="FP320:FQ320"/>
    <mergeCell ref="FR320:FS320"/>
    <mergeCell ref="FT320:FU320"/>
    <mergeCell ref="FV320:FW320"/>
    <mergeCell ref="FX320:FY320"/>
    <mergeCell ref="FZ320:GA320"/>
    <mergeCell ref="GB320:GC320"/>
    <mergeCell ref="GD320:GE320"/>
    <mergeCell ref="GF320:GG320"/>
    <mergeCell ref="GH320:GI320"/>
    <mergeCell ref="GJ320:GK320"/>
    <mergeCell ref="GL320:GM320"/>
    <mergeCell ref="GN320:GO320"/>
    <mergeCell ref="GP320:GQ320"/>
    <mergeCell ref="GR320:GS320"/>
    <mergeCell ref="GT320:GU320"/>
    <mergeCell ref="DT319:DU319"/>
    <mergeCell ref="DV319:DW319"/>
    <mergeCell ref="DX319:DY319"/>
    <mergeCell ref="DZ319:EA319"/>
    <mergeCell ref="EB319:EC319"/>
    <mergeCell ref="ED319:EE319"/>
    <mergeCell ref="EF319:EG319"/>
    <mergeCell ref="EH319:EI319"/>
    <mergeCell ref="EJ319:EK319"/>
    <mergeCell ref="EL319:EM319"/>
    <mergeCell ref="EN319:EO319"/>
    <mergeCell ref="EP319:EQ319"/>
    <mergeCell ref="ER319:ES319"/>
    <mergeCell ref="ET319:EU319"/>
    <mergeCell ref="EV319:EW319"/>
    <mergeCell ref="EX319:EY319"/>
    <mergeCell ref="EZ319:FA319"/>
    <mergeCell ref="GJ321:GK321"/>
    <mergeCell ref="GL321:GM321"/>
    <mergeCell ref="GN321:GO321"/>
    <mergeCell ref="GP321:GQ321"/>
    <mergeCell ref="GR321:GS321"/>
    <mergeCell ref="GT321:GU321"/>
    <mergeCell ref="DT323:DU323"/>
    <mergeCell ref="DV323:DW323"/>
    <mergeCell ref="DX323:DY323"/>
    <mergeCell ref="DZ323:EA323"/>
    <mergeCell ref="EB323:EC323"/>
    <mergeCell ref="ED323:EE323"/>
    <mergeCell ref="EF323:EG323"/>
    <mergeCell ref="EH323:EI323"/>
    <mergeCell ref="EJ323:EK323"/>
    <mergeCell ref="EL323:EM323"/>
    <mergeCell ref="EN323:EO323"/>
    <mergeCell ref="EP323:EQ323"/>
    <mergeCell ref="ER323:ES323"/>
    <mergeCell ref="ET323:EU323"/>
    <mergeCell ref="EV323:EW323"/>
    <mergeCell ref="EX323:EY323"/>
    <mergeCell ref="EZ323:FA323"/>
    <mergeCell ref="FB323:FC323"/>
    <mergeCell ref="FD323:FE323"/>
    <mergeCell ref="FF323:FG323"/>
    <mergeCell ref="FH323:FI323"/>
    <mergeCell ref="FJ323:FK323"/>
    <mergeCell ref="FL323:FM323"/>
    <mergeCell ref="FN323:FO323"/>
    <mergeCell ref="FP323:FQ323"/>
    <mergeCell ref="FR323:FS323"/>
    <mergeCell ref="FT323:FU323"/>
    <mergeCell ref="FV323:FW323"/>
    <mergeCell ref="FX323:FY323"/>
    <mergeCell ref="FZ323:GA323"/>
    <mergeCell ref="GB323:GC323"/>
    <mergeCell ref="GD323:GE323"/>
    <mergeCell ref="GF323:GG323"/>
    <mergeCell ref="GH323:GI323"/>
    <mergeCell ref="GJ323:GK323"/>
    <mergeCell ref="GL323:GM323"/>
    <mergeCell ref="GN323:GO323"/>
    <mergeCell ref="GP323:GQ323"/>
    <mergeCell ref="GR323:GS323"/>
    <mergeCell ref="GT323:GU323"/>
    <mergeCell ref="DT321:DU321"/>
    <mergeCell ref="DV321:DW321"/>
    <mergeCell ref="DX321:DY321"/>
    <mergeCell ref="DZ321:EA321"/>
    <mergeCell ref="EB321:EC321"/>
    <mergeCell ref="ED321:EE321"/>
    <mergeCell ref="EF321:EG321"/>
    <mergeCell ref="EH321:EI321"/>
    <mergeCell ref="EJ321:EK321"/>
    <mergeCell ref="EL321:EM321"/>
    <mergeCell ref="EN321:EO321"/>
    <mergeCell ref="EP321:EQ321"/>
    <mergeCell ref="ER321:ES321"/>
    <mergeCell ref="ET321:EU321"/>
    <mergeCell ref="EV321:EW321"/>
    <mergeCell ref="EX321:EY321"/>
    <mergeCell ref="EZ321:FA321"/>
    <mergeCell ref="FB321:FC321"/>
    <mergeCell ref="DV324:DW324"/>
    <mergeCell ref="DX324:DY324"/>
    <mergeCell ref="DZ324:EA324"/>
    <mergeCell ref="EB324:EC324"/>
    <mergeCell ref="ED324:EE324"/>
    <mergeCell ref="EF324:EG324"/>
    <mergeCell ref="EH324:EI324"/>
    <mergeCell ref="EJ324:EK324"/>
    <mergeCell ref="EL324:EM324"/>
    <mergeCell ref="EN324:EO324"/>
    <mergeCell ref="EP324:EQ324"/>
    <mergeCell ref="ER324:ES324"/>
    <mergeCell ref="ET324:EU324"/>
    <mergeCell ref="EV324:EW324"/>
    <mergeCell ref="EX324:EY324"/>
    <mergeCell ref="EZ324:FA324"/>
    <mergeCell ref="FB324:FC324"/>
    <mergeCell ref="FD324:FE324"/>
    <mergeCell ref="FF324:FG324"/>
    <mergeCell ref="FH324:FI324"/>
    <mergeCell ref="FJ324:FK324"/>
    <mergeCell ref="FL324:FM324"/>
    <mergeCell ref="FN324:FO324"/>
    <mergeCell ref="FP324:FQ324"/>
    <mergeCell ref="FR324:FS324"/>
    <mergeCell ref="FT324:FU324"/>
    <mergeCell ref="FV324:FW324"/>
    <mergeCell ref="FX324:FY324"/>
    <mergeCell ref="FZ324:GA324"/>
    <mergeCell ref="GB324:GC324"/>
    <mergeCell ref="GD324:GE324"/>
    <mergeCell ref="GF324:GG324"/>
    <mergeCell ref="GH321:GI321"/>
    <mergeCell ref="FD321:FE321"/>
    <mergeCell ref="FF321:FG321"/>
    <mergeCell ref="FH321:FI321"/>
    <mergeCell ref="FJ321:FK321"/>
    <mergeCell ref="FL321:FM321"/>
    <mergeCell ref="FN321:FO321"/>
    <mergeCell ref="FP321:FQ321"/>
    <mergeCell ref="FR321:FS321"/>
    <mergeCell ref="FT321:FU321"/>
    <mergeCell ref="FV321:FW321"/>
    <mergeCell ref="FX321:FY321"/>
    <mergeCell ref="FZ321:GA321"/>
    <mergeCell ref="GB321:GC321"/>
    <mergeCell ref="GD321:GE321"/>
    <mergeCell ref="GF321:GG321"/>
    <mergeCell ref="FB326:FC326"/>
    <mergeCell ref="FD326:FE326"/>
    <mergeCell ref="FF326:FG326"/>
    <mergeCell ref="FH326:FI326"/>
    <mergeCell ref="FJ326:FK326"/>
    <mergeCell ref="FL326:FM326"/>
    <mergeCell ref="FN326:FO326"/>
    <mergeCell ref="FP326:FQ326"/>
    <mergeCell ref="FR326:FS326"/>
    <mergeCell ref="FT326:FU326"/>
    <mergeCell ref="FV326:FW326"/>
    <mergeCell ref="FX326:FY326"/>
    <mergeCell ref="FZ326:GA326"/>
    <mergeCell ref="GB326:GC326"/>
    <mergeCell ref="GD326:GE326"/>
    <mergeCell ref="GF326:GG326"/>
    <mergeCell ref="GH324:GI324"/>
    <mergeCell ref="GJ324:GK324"/>
    <mergeCell ref="GL324:GM324"/>
    <mergeCell ref="GN324:GO324"/>
    <mergeCell ref="GP324:GQ324"/>
    <mergeCell ref="GR324:GS324"/>
    <mergeCell ref="GT324:GU324"/>
    <mergeCell ref="DT325:DU325"/>
    <mergeCell ref="DV325:DW325"/>
    <mergeCell ref="DX325:DY325"/>
    <mergeCell ref="DZ325:EA325"/>
    <mergeCell ref="EB325:EC325"/>
    <mergeCell ref="ED325:EE325"/>
    <mergeCell ref="EF325:EG325"/>
    <mergeCell ref="EH325:EI325"/>
    <mergeCell ref="EJ325:EK325"/>
    <mergeCell ref="EL325:EM325"/>
    <mergeCell ref="EN325:EO325"/>
    <mergeCell ref="EP325:EQ325"/>
    <mergeCell ref="ER325:ES325"/>
    <mergeCell ref="ET325:EU325"/>
    <mergeCell ref="EV325:EW325"/>
    <mergeCell ref="EX325:EY325"/>
    <mergeCell ref="EZ325:FA325"/>
    <mergeCell ref="FB325:FC325"/>
    <mergeCell ref="FD325:FE325"/>
    <mergeCell ref="FF325:FG325"/>
    <mergeCell ref="FH325:FI325"/>
    <mergeCell ref="FJ325:FK325"/>
    <mergeCell ref="FL325:FM325"/>
    <mergeCell ref="FN325:FO325"/>
    <mergeCell ref="FP325:FQ325"/>
    <mergeCell ref="FR325:FS325"/>
    <mergeCell ref="FT325:FU325"/>
    <mergeCell ref="FV325:FW325"/>
    <mergeCell ref="FX325:FY325"/>
    <mergeCell ref="FZ325:GA325"/>
    <mergeCell ref="GB325:GC325"/>
    <mergeCell ref="GD325:GE325"/>
    <mergeCell ref="GF325:GG325"/>
    <mergeCell ref="GH325:GI325"/>
    <mergeCell ref="GJ325:GK325"/>
    <mergeCell ref="GL325:GM325"/>
    <mergeCell ref="GN325:GO325"/>
    <mergeCell ref="GP325:GQ325"/>
    <mergeCell ref="GR325:GS325"/>
    <mergeCell ref="GT325:GU325"/>
    <mergeCell ref="DT324:DU324"/>
    <mergeCell ref="GH326:GI326"/>
    <mergeCell ref="GJ326:GK326"/>
    <mergeCell ref="GL326:GM326"/>
    <mergeCell ref="GN326:GO326"/>
    <mergeCell ref="GP326:GQ326"/>
    <mergeCell ref="GR326:GS326"/>
    <mergeCell ref="GT326:GU326"/>
    <mergeCell ref="DT327:DU327"/>
    <mergeCell ref="DV327:DW327"/>
    <mergeCell ref="DX327:DY327"/>
    <mergeCell ref="DZ327:EA327"/>
    <mergeCell ref="EB327:EC327"/>
    <mergeCell ref="ED327:EE327"/>
    <mergeCell ref="EF327:EG327"/>
    <mergeCell ref="EH327:EI327"/>
    <mergeCell ref="EJ327:EK327"/>
    <mergeCell ref="EL327:EM327"/>
    <mergeCell ref="EN327:EO327"/>
    <mergeCell ref="EP327:EQ327"/>
    <mergeCell ref="ER327:ES327"/>
    <mergeCell ref="ET327:EU327"/>
    <mergeCell ref="EV327:EW327"/>
    <mergeCell ref="EX327:EY327"/>
    <mergeCell ref="EZ327:FA327"/>
    <mergeCell ref="FB327:FC327"/>
    <mergeCell ref="FD327:FE327"/>
    <mergeCell ref="FF327:FG327"/>
    <mergeCell ref="FH327:FI327"/>
    <mergeCell ref="FJ327:FK327"/>
    <mergeCell ref="FL327:FM327"/>
    <mergeCell ref="FN327:FO327"/>
    <mergeCell ref="FP327:FQ327"/>
    <mergeCell ref="FR327:FS327"/>
    <mergeCell ref="FT327:FU327"/>
    <mergeCell ref="FV327:FW327"/>
    <mergeCell ref="FX327:FY327"/>
    <mergeCell ref="FZ327:GA327"/>
    <mergeCell ref="GB327:GC327"/>
    <mergeCell ref="GD327:GE327"/>
    <mergeCell ref="GF327:GG327"/>
    <mergeCell ref="GH327:GI327"/>
    <mergeCell ref="GJ327:GK327"/>
    <mergeCell ref="GL327:GM327"/>
    <mergeCell ref="GN327:GO327"/>
    <mergeCell ref="GP327:GQ327"/>
    <mergeCell ref="GR327:GS327"/>
    <mergeCell ref="GT327:GU327"/>
    <mergeCell ref="DT326:DU326"/>
    <mergeCell ref="DV326:DW326"/>
    <mergeCell ref="DX326:DY326"/>
    <mergeCell ref="DZ326:EA326"/>
    <mergeCell ref="EB326:EC326"/>
    <mergeCell ref="ED326:EE326"/>
    <mergeCell ref="EF326:EG326"/>
    <mergeCell ref="EH326:EI326"/>
    <mergeCell ref="EJ326:EK326"/>
    <mergeCell ref="EL326:EM326"/>
    <mergeCell ref="EN326:EO326"/>
    <mergeCell ref="EP326:EQ326"/>
    <mergeCell ref="ER326:ES326"/>
    <mergeCell ref="ET326:EU326"/>
    <mergeCell ref="EV326:EW326"/>
    <mergeCell ref="EX326:EY326"/>
    <mergeCell ref="EZ326:FA326"/>
    <mergeCell ref="GJ328:GK328"/>
    <mergeCell ref="GL328:GM328"/>
    <mergeCell ref="GN328:GO328"/>
    <mergeCell ref="GP328:GQ328"/>
    <mergeCell ref="GR328:GS328"/>
    <mergeCell ref="GT328:GU328"/>
    <mergeCell ref="DT329:DU329"/>
    <mergeCell ref="DV329:DW329"/>
    <mergeCell ref="DX329:DY329"/>
    <mergeCell ref="DZ329:EA329"/>
    <mergeCell ref="EB329:EC329"/>
    <mergeCell ref="ED329:EE329"/>
    <mergeCell ref="EF329:EG329"/>
    <mergeCell ref="EH329:EI329"/>
    <mergeCell ref="EJ329:EK329"/>
    <mergeCell ref="EL329:EM329"/>
    <mergeCell ref="EN329:EO329"/>
    <mergeCell ref="EP329:EQ329"/>
    <mergeCell ref="ER329:ES329"/>
    <mergeCell ref="ET329:EU329"/>
    <mergeCell ref="EV329:EW329"/>
    <mergeCell ref="EX329:EY329"/>
    <mergeCell ref="EZ329:FA329"/>
    <mergeCell ref="FB329:FC329"/>
    <mergeCell ref="FD329:FE329"/>
    <mergeCell ref="FF329:FG329"/>
    <mergeCell ref="FH329:FI329"/>
    <mergeCell ref="FJ329:FK329"/>
    <mergeCell ref="FL329:FM329"/>
    <mergeCell ref="FN329:FO329"/>
    <mergeCell ref="FP329:FQ329"/>
    <mergeCell ref="FR329:FS329"/>
    <mergeCell ref="FT329:FU329"/>
    <mergeCell ref="FV329:FW329"/>
    <mergeCell ref="FX329:FY329"/>
    <mergeCell ref="FZ329:GA329"/>
    <mergeCell ref="GB329:GC329"/>
    <mergeCell ref="GD329:GE329"/>
    <mergeCell ref="GF329:GG329"/>
    <mergeCell ref="GH329:GI329"/>
    <mergeCell ref="GJ329:GK329"/>
    <mergeCell ref="GL329:GM329"/>
    <mergeCell ref="GN329:GO329"/>
    <mergeCell ref="GP329:GQ329"/>
    <mergeCell ref="GR329:GS329"/>
    <mergeCell ref="GT329:GU329"/>
    <mergeCell ref="DT328:DU328"/>
    <mergeCell ref="DV328:DW328"/>
    <mergeCell ref="DX328:DY328"/>
    <mergeCell ref="DZ328:EA328"/>
    <mergeCell ref="EB328:EC328"/>
    <mergeCell ref="ED328:EE328"/>
    <mergeCell ref="EF328:EG328"/>
    <mergeCell ref="EH328:EI328"/>
    <mergeCell ref="EJ328:EK328"/>
    <mergeCell ref="EL328:EM328"/>
    <mergeCell ref="EN328:EO328"/>
    <mergeCell ref="EP328:EQ328"/>
    <mergeCell ref="ER328:ES328"/>
    <mergeCell ref="ET328:EU328"/>
    <mergeCell ref="EV328:EW328"/>
    <mergeCell ref="EX328:EY328"/>
    <mergeCell ref="EZ328:FA328"/>
    <mergeCell ref="FB328:FC328"/>
    <mergeCell ref="ER330:ES330"/>
    <mergeCell ref="ET330:EU330"/>
    <mergeCell ref="EV330:EW330"/>
    <mergeCell ref="EX330:EY330"/>
    <mergeCell ref="EZ330:FA330"/>
    <mergeCell ref="FB330:FC330"/>
    <mergeCell ref="FD330:FE330"/>
    <mergeCell ref="FF330:FG330"/>
    <mergeCell ref="FH330:FI330"/>
    <mergeCell ref="FJ330:FK330"/>
    <mergeCell ref="FL330:FM330"/>
    <mergeCell ref="FN330:FO330"/>
    <mergeCell ref="FP330:FQ330"/>
    <mergeCell ref="FR330:FS330"/>
    <mergeCell ref="FT330:FU330"/>
    <mergeCell ref="FV330:FW330"/>
    <mergeCell ref="FX330:FY330"/>
    <mergeCell ref="FZ330:GA330"/>
    <mergeCell ref="GB330:GC330"/>
    <mergeCell ref="GD330:GE330"/>
    <mergeCell ref="GF330:GG330"/>
    <mergeCell ref="GH328:GI328"/>
    <mergeCell ref="FD328:FE328"/>
    <mergeCell ref="FF328:FG328"/>
    <mergeCell ref="FH328:FI328"/>
    <mergeCell ref="FJ328:FK328"/>
    <mergeCell ref="FL328:FM328"/>
    <mergeCell ref="FN328:FO328"/>
    <mergeCell ref="FP328:FQ328"/>
    <mergeCell ref="FR328:FS328"/>
    <mergeCell ref="FT328:FU328"/>
    <mergeCell ref="FV328:FW328"/>
    <mergeCell ref="FX328:FY328"/>
    <mergeCell ref="FZ328:GA328"/>
    <mergeCell ref="GB328:GC328"/>
    <mergeCell ref="GD328:GE328"/>
    <mergeCell ref="GF328:GG328"/>
    <mergeCell ref="GH330:GI330"/>
    <mergeCell ref="GJ330:GK330"/>
    <mergeCell ref="GL330:GM330"/>
    <mergeCell ref="GN330:GO330"/>
    <mergeCell ref="GP330:GQ330"/>
    <mergeCell ref="GR330:GS330"/>
    <mergeCell ref="GT330:GU330"/>
    <mergeCell ref="DT330:DU330"/>
    <mergeCell ref="FR334:FS334"/>
    <mergeCell ref="FT334:FU334"/>
    <mergeCell ref="FV334:FW334"/>
    <mergeCell ref="FX334:FY334"/>
    <mergeCell ref="FZ334:GA334"/>
    <mergeCell ref="GB334:GC334"/>
    <mergeCell ref="GD334:GE334"/>
    <mergeCell ref="GF334:GG334"/>
    <mergeCell ref="GH334:GI334"/>
    <mergeCell ref="GJ334:GK334"/>
    <mergeCell ref="GL334:GM334"/>
    <mergeCell ref="GN334:GO334"/>
    <mergeCell ref="GP334:GQ334"/>
    <mergeCell ref="DD333:DE333"/>
    <mergeCell ref="DF333:DG333"/>
    <mergeCell ref="DH333:DI333"/>
    <mergeCell ref="DJ333:DK333"/>
    <mergeCell ref="DL333:DM333"/>
    <mergeCell ref="DN333:DO333"/>
    <mergeCell ref="DP333:DQ333"/>
    <mergeCell ref="DR333:DS333"/>
    <mergeCell ref="DT333:DU333"/>
    <mergeCell ref="DV333:DW333"/>
    <mergeCell ref="DX333:DY333"/>
    <mergeCell ref="DZ333:EA333"/>
    <mergeCell ref="EB333:EC333"/>
    <mergeCell ref="ED333:EE333"/>
    <mergeCell ref="EF333:EG333"/>
    <mergeCell ref="EH333:EI333"/>
    <mergeCell ref="EJ333:EK333"/>
    <mergeCell ref="EL333:EM333"/>
    <mergeCell ref="EN333:EO333"/>
    <mergeCell ref="EP333:EQ333"/>
    <mergeCell ref="ER333:ES333"/>
    <mergeCell ref="ET333:EU333"/>
    <mergeCell ref="EV333:EW333"/>
    <mergeCell ref="EX333:EY333"/>
    <mergeCell ref="EZ333:FA333"/>
    <mergeCell ref="FB333:FC333"/>
    <mergeCell ref="FD333:FE333"/>
    <mergeCell ref="FF333:FG333"/>
    <mergeCell ref="FH333:FI333"/>
    <mergeCell ref="FJ333:FK333"/>
    <mergeCell ref="FL333:FM333"/>
    <mergeCell ref="FN333:FO333"/>
    <mergeCell ref="FP333:FQ333"/>
    <mergeCell ref="DV330:DW330"/>
    <mergeCell ref="DX330:DY330"/>
    <mergeCell ref="DZ330:EA330"/>
    <mergeCell ref="EB330:EC330"/>
    <mergeCell ref="ED330:EE330"/>
    <mergeCell ref="EF330:EG330"/>
    <mergeCell ref="EH330:EI330"/>
    <mergeCell ref="EJ330:EK330"/>
    <mergeCell ref="EL330:EM330"/>
    <mergeCell ref="EN330:EO330"/>
    <mergeCell ref="EP330:EQ330"/>
    <mergeCell ref="FX333:FY333"/>
    <mergeCell ref="FZ333:GA333"/>
    <mergeCell ref="GB333:GC333"/>
    <mergeCell ref="GD333:GE333"/>
    <mergeCell ref="GF333:GG333"/>
    <mergeCell ref="GH333:GI333"/>
    <mergeCell ref="GJ333:GK333"/>
    <mergeCell ref="GL333:GM333"/>
    <mergeCell ref="GN333:GO333"/>
    <mergeCell ref="GP333:GQ333"/>
    <mergeCell ref="GR333:GS333"/>
    <mergeCell ref="GT333:GU333"/>
    <mergeCell ref="DD334:DE334"/>
    <mergeCell ref="DF334:DG334"/>
    <mergeCell ref="DH334:DI334"/>
    <mergeCell ref="DJ334:DK334"/>
    <mergeCell ref="DL334:DM334"/>
    <mergeCell ref="DN334:DO334"/>
    <mergeCell ref="DP334:DQ334"/>
    <mergeCell ref="DR334:DS334"/>
    <mergeCell ref="DT334:DU334"/>
    <mergeCell ref="DV334:DW334"/>
    <mergeCell ref="DX334:DY334"/>
    <mergeCell ref="DZ334:EA334"/>
    <mergeCell ref="EB334:EC334"/>
    <mergeCell ref="ED334:EE334"/>
    <mergeCell ref="EF334:EG334"/>
    <mergeCell ref="EH334:EI334"/>
    <mergeCell ref="EJ334:EK334"/>
    <mergeCell ref="EL334:EM334"/>
    <mergeCell ref="EN334:EO334"/>
    <mergeCell ref="EP334:EQ334"/>
    <mergeCell ref="ER334:ES334"/>
    <mergeCell ref="ET334:EU334"/>
    <mergeCell ref="EV334:EW334"/>
    <mergeCell ref="EX334:EY334"/>
    <mergeCell ref="EZ334:FA334"/>
    <mergeCell ref="FB334:FC334"/>
    <mergeCell ref="FD334:FE334"/>
    <mergeCell ref="FF334:FG334"/>
    <mergeCell ref="FH334:FI334"/>
    <mergeCell ref="FJ334:FK334"/>
    <mergeCell ref="FL334:FM334"/>
    <mergeCell ref="FN334:FO334"/>
    <mergeCell ref="FP334:FQ334"/>
    <mergeCell ref="GR334:GS334"/>
    <mergeCell ref="GT334:GU334"/>
    <mergeCell ref="DP335:DQ335"/>
    <mergeCell ref="DR335:DS335"/>
    <mergeCell ref="DT335:DU335"/>
    <mergeCell ref="DV335:DW335"/>
    <mergeCell ref="DX335:DY335"/>
    <mergeCell ref="DZ335:EA335"/>
    <mergeCell ref="EB335:EC335"/>
    <mergeCell ref="ED335:EE335"/>
    <mergeCell ref="EF335:EG335"/>
    <mergeCell ref="EH335:EI335"/>
    <mergeCell ref="EJ335:EK335"/>
    <mergeCell ref="EL335:EM335"/>
    <mergeCell ref="EN335:EO335"/>
    <mergeCell ref="EP335:EQ335"/>
    <mergeCell ref="ER335:ES335"/>
    <mergeCell ref="ET335:EU335"/>
    <mergeCell ref="EV335:EW335"/>
    <mergeCell ref="EX335:EY335"/>
    <mergeCell ref="EZ335:FA335"/>
    <mergeCell ref="FB335:FC335"/>
    <mergeCell ref="FD335:FE335"/>
    <mergeCell ref="FF335:FG335"/>
    <mergeCell ref="FH335:FI335"/>
    <mergeCell ref="FJ335:FK335"/>
    <mergeCell ref="FL335:FM335"/>
    <mergeCell ref="FN335:FO335"/>
    <mergeCell ref="FP335:FQ335"/>
    <mergeCell ref="FR333:FS333"/>
    <mergeCell ref="FT333:FU333"/>
    <mergeCell ref="FV333:FW333"/>
    <mergeCell ref="FR335:FS335"/>
    <mergeCell ref="FT335:FU335"/>
    <mergeCell ref="FV335:FW335"/>
    <mergeCell ref="FX335:FY335"/>
    <mergeCell ref="FZ335:GA335"/>
    <mergeCell ref="GB335:GC335"/>
    <mergeCell ref="GD335:GE335"/>
    <mergeCell ref="GF335:GG335"/>
    <mergeCell ref="GH335:GI335"/>
    <mergeCell ref="GJ335:GK335"/>
    <mergeCell ref="GL335:GM335"/>
    <mergeCell ref="GN335:GO335"/>
    <mergeCell ref="GP335:GQ335"/>
    <mergeCell ref="GR335:GS335"/>
    <mergeCell ref="GT335:GU335"/>
    <mergeCell ref="FR337:FS337"/>
    <mergeCell ref="FT337:FU337"/>
    <mergeCell ref="FV337:FW337"/>
    <mergeCell ref="FX337:FY337"/>
    <mergeCell ref="FZ337:GA337"/>
    <mergeCell ref="GB337:GC337"/>
    <mergeCell ref="GD337:GE337"/>
    <mergeCell ref="GF337:GG337"/>
    <mergeCell ref="GH337:GI337"/>
    <mergeCell ref="GJ337:GK337"/>
    <mergeCell ref="GL337:GM337"/>
    <mergeCell ref="GN337:GO337"/>
    <mergeCell ref="GP337:GQ337"/>
    <mergeCell ref="DD336:DE336"/>
    <mergeCell ref="DF336:DG336"/>
    <mergeCell ref="DH336:DI336"/>
    <mergeCell ref="DJ336:DK336"/>
    <mergeCell ref="DL336:DM336"/>
    <mergeCell ref="DN336:DO336"/>
    <mergeCell ref="DP336:DQ336"/>
    <mergeCell ref="DR336:DS336"/>
    <mergeCell ref="DT336:DU336"/>
    <mergeCell ref="DV336:DW336"/>
    <mergeCell ref="DX336:DY336"/>
    <mergeCell ref="DZ336:EA336"/>
    <mergeCell ref="EB336:EC336"/>
    <mergeCell ref="ED336:EE336"/>
    <mergeCell ref="EF336:EG336"/>
    <mergeCell ref="EH336:EI336"/>
    <mergeCell ref="EJ336:EK336"/>
    <mergeCell ref="EL336:EM336"/>
    <mergeCell ref="EN336:EO336"/>
    <mergeCell ref="EP336:EQ336"/>
    <mergeCell ref="ER336:ES336"/>
    <mergeCell ref="ET336:EU336"/>
    <mergeCell ref="EV336:EW336"/>
    <mergeCell ref="EX336:EY336"/>
    <mergeCell ref="EZ336:FA336"/>
    <mergeCell ref="FB336:FC336"/>
    <mergeCell ref="FD336:FE336"/>
    <mergeCell ref="FF336:FG336"/>
    <mergeCell ref="FH336:FI336"/>
    <mergeCell ref="FJ336:FK336"/>
    <mergeCell ref="FL336:FM336"/>
    <mergeCell ref="FN336:FO336"/>
    <mergeCell ref="FP336:FQ336"/>
    <mergeCell ref="DD335:DE335"/>
    <mergeCell ref="DF335:DG335"/>
    <mergeCell ref="DH335:DI335"/>
    <mergeCell ref="DJ335:DK335"/>
    <mergeCell ref="DL335:DM335"/>
    <mergeCell ref="DN335:DO335"/>
    <mergeCell ref="FP338:FQ338"/>
    <mergeCell ref="FR338:FS338"/>
    <mergeCell ref="FT338:FU338"/>
    <mergeCell ref="FV338:FW338"/>
    <mergeCell ref="FX338:FY338"/>
    <mergeCell ref="FZ338:GA338"/>
    <mergeCell ref="GB338:GC338"/>
    <mergeCell ref="GD338:GE338"/>
    <mergeCell ref="GF338:GG338"/>
    <mergeCell ref="GH338:GI338"/>
    <mergeCell ref="GJ338:GK338"/>
    <mergeCell ref="GL338:GM338"/>
    <mergeCell ref="GN338:GO338"/>
    <mergeCell ref="GP338:GQ338"/>
    <mergeCell ref="GR338:GS338"/>
    <mergeCell ref="GT338:GU338"/>
    <mergeCell ref="FR336:FS336"/>
    <mergeCell ref="FT336:FU336"/>
    <mergeCell ref="FV336:FW336"/>
    <mergeCell ref="FX336:FY336"/>
    <mergeCell ref="FZ336:GA336"/>
    <mergeCell ref="GB336:GC336"/>
    <mergeCell ref="GD336:GE336"/>
    <mergeCell ref="GF336:GG336"/>
    <mergeCell ref="GH336:GI336"/>
    <mergeCell ref="GJ336:GK336"/>
    <mergeCell ref="GL336:GM336"/>
    <mergeCell ref="GN336:GO336"/>
    <mergeCell ref="GP336:GQ336"/>
    <mergeCell ref="GR336:GS336"/>
    <mergeCell ref="GT336:GU336"/>
    <mergeCell ref="DD337:DE337"/>
    <mergeCell ref="DF337:DG337"/>
    <mergeCell ref="DH337:DI337"/>
    <mergeCell ref="DJ337:DK337"/>
    <mergeCell ref="DL337:DM337"/>
    <mergeCell ref="DN337:DO337"/>
    <mergeCell ref="DP337:DQ337"/>
    <mergeCell ref="DR337:DS337"/>
    <mergeCell ref="DT337:DU337"/>
    <mergeCell ref="DV337:DW337"/>
    <mergeCell ref="DX337:DY337"/>
    <mergeCell ref="DZ337:EA337"/>
    <mergeCell ref="EB337:EC337"/>
    <mergeCell ref="ED337:EE337"/>
    <mergeCell ref="EF337:EG337"/>
    <mergeCell ref="EH337:EI337"/>
    <mergeCell ref="EJ337:EK337"/>
    <mergeCell ref="EL337:EM337"/>
    <mergeCell ref="EN337:EO337"/>
    <mergeCell ref="EP337:EQ337"/>
    <mergeCell ref="ER337:ES337"/>
    <mergeCell ref="ET337:EU337"/>
    <mergeCell ref="EV337:EW337"/>
    <mergeCell ref="EX337:EY337"/>
    <mergeCell ref="EZ337:FA337"/>
    <mergeCell ref="FB337:FC337"/>
    <mergeCell ref="FD337:FE337"/>
    <mergeCell ref="FF337:FG337"/>
    <mergeCell ref="FH337:FI337"/>
    <mergeCell ref="FJ337:FK337"/>
    <mergeCell ref="FL337:FM337"/>
    <mergeCell ref="FN337:FO337"/>
    <mergeCell ref="FP337:FQ337"/>
    <mergeCell ref="DJ339:DK339"/>
    <mergeCell ref="DL339:DM339"/>
    <mergeCell ref="DN339:DO339"/>
    <mergeCell ref="DP339:DQ339"/>
    <mergeCell ref="DR339:DS339"/>
    <mergeCell ref="DT339:DU339"/>
    <mergeCell ref="DV339:DW339"/>
    <mergeCell ref="DX339:DY339"/>
    <mergeCell ref="DZ339:EA339"/>
    <mergeCell ref="EB339:EC339"/>
    <mergeCell ref="ED339:EE339"/>
    <mergeCell ref="EF339:EG339"/>
    <mergeCell ref="EH339:EI339"/>
    <mergeCell ref="EJ339:EK339"/>
    <mergeCell ref="EL339:EM339"/>
    <mergeCell ref="EN339:EO339"/>
    <mergeCell ref="EP339:EQ339"/>
    <mergeCell ref="ER339:ES339"/>
    <mergeCell ref="ET339:EU339"/>
    <mergeCell ref="EV339:EW339"/>
    <mergeCell ref="EX339:EY339"/>
    <mergeCell ref="EZ339:FA339"/>
    <mergeCell ref="FB339:FC339"/>
    <mergeCell ref="FD339:FE339"/>
    <mergeCell ref="FF339:FG339"/>
    <mergeCell ref="FH339:FI339"/>
    <mergeCell ref="FJ339:FK339"/>
    <mergeCell ref="FL339:FM339"/>
    <mergeCell ref="FN339:FO339"/>
    <mergeCell ref="FP339:FQ339"/>
    <mergeCell ref="GR337:GS337"/>
    <mergeCell ref="GT337:GU337"/>
    <mergeCell ref="DD338:DE338"/>
    <mergeCell ref="DF338:DG338"/>
    <mergeCell ref="DH338:DI338"/>
    <mergeCell ref="DJ338:DK338"/>
    <mergeCell ref="DL338:DM338"/>
    <mergeCell ref="DN338:DO338"/>
    <mergeCell ref="DP338:DQ338"/>
    <mergeCell ref="DR338:DS338"/>
    <mergeCell ref="DT338:DU338"/>
    <mergeCell ref="DV338:DW338"/>
    <mergeCell ref="DX338:DY338"/>
    <mergeCell ref="DZ338:EA338"/>
    <mergeCell ref="EB338:EC338"/>
    <mergeCell ref="ED338:EE338"/>
    <mergeCell ref="EF338:EG338"/>
    <mergeCell ref="EH338:EI338"/>
    <mergeCell ref="EJ338:EK338"/>
    <mergeCell ref="EL338:EM338"/>
    <mergeCell ref="EN338:EO338"/>
    <mergeCell ref="EP338:EQ338"/>
    <mergeCell ref="ER338:ES338"/>
    <mergeCell ref="ET338:EU338"/>
    <mergeCell ref="EV338:EW338"/>
    <mergeCell ref="EX338:EY338"/>
    <mergeCell ref="EZ338:FA338"/>
    <mergeCell ref="FB338:FC338"/>
    <mergeCell ref="FD338:FE338"/>
    <mergeCell ref="FF338:FG338"/>
    <mergeCell ref="FH338:FI338"/>
    <mergeCell ref="FJ338:FK338"/>
    <mergeCell ref="FL338:FM338"/>
    <mergeCell ref="FN338:FO338"/>
    <mergeCell ref="FR339:FS339"/>
    <mergeCell ref="FT339:FU339"/>
    <mergeCell ref="FV339:FW339"/>
    <mergeCell ref="FX339:FY339"/>
    <mergeCell ref="FZ339:GA339"/>
    <mergeCell ref="GB339:GC339"/>
    <mergeCell ref="GD339:GE339"/>
    <mergeCell ref="GF339:GG339"/>
    <mergeCell ref="GH339:GI339"/>
    <mergeCell ref="GJ339:GK339"/>
    <mergeCell ref="GL339:GM339"/>
    <mergeCell ref="GN339:GO339"/>
    <mergeCell ref="GP339:GQ339"/>
    <mergeCell ref="GR339:GS339"/>
    <mergeCell ref="GT339:GU339"/>
    <mergeCell ref="DD340:DE340"/>
    <mergeCell ref="DF340:DG340"/>
    <mergeCell ref="DH340:DI340"/>
    <mergeCell ref="DJ340:DK340"/>
    <mergeCell ref="DL340:DM340"/>
    <mergeCell ref="DN340:DO340"/>
    <mergeCell ref="DP340:DQ340"/>
    <mergeCell ref="DR340:DS340"/>
    <mergeCell ref="DT340:DU340"/>
    <mergeCell ref="DV340:DW340"/>
    <mergeCell ref="DX340:DY340"/>
    <mergeCell ref="DZ340:EA340"/>
    <mergeCell ref="EB340:EC340"/>
    <mergeCell ref="ED340:EE340"/>
    <mergeCell ref="EF340:EG340"/>
    <mergeCell ref="EH340:EI340"/>
    <mergeCell ref="EJ340:EK340"/>
    <mergeCell ref="EL340:EM340"/>
    <mergeCell ref="EN340:EO340"/>
    <mergeCell ref="EP340:EQ340"/>
    <mergeCell ref="ER340:ES340"/>
    <mergeCell ref="ET340:EU340"/>
    <mergeCell ref="EV340:EW340"/>
    <mergeCell ref="EX340:EY340"/>
    <mergeCell ref="EZ340:FA340"/>
    <mergeCell ref="FB340:FC340"/>
    <mergeCell ref="FD340:FE340"/>
    <mergeCell ref="FF340:FG340"/>
    <mergeCell ref="FH340:FI340"/>
    <mergeCell ref="FJ340:FK340"/>
    <mergeCell ref="FL340:FM340"/>
    <mergeCell ref="FN340:FO340"/>
    <mergeCell ref="FP340:FQ340"/>
    <mergeCell ref="FR340:FS340"/>
    <mergeCell ref="FT340:FU340"/>
    <mergeCell ref="FV340:FW340"/>
    <mergeCell ref="FX340:FY340"/>
    <mergeCell ref="FZ340:GA340"/>
    <mergeCell ref="GB340:GC340"/>
    <mergeCell ref="GD340:GE340"/>
    <mergeCell ref="GF340:GG340"/>
    <mergeCell ref="GH340:GI340"/>
    <mergeCell ref="GJ340:GK340"/>
    <mergeCell ref="GL340:GM340"/>
    <mergeCell ref="GN340:GO340"/>
    <mergeCell ref="GP340:GQ340"/>
    <mergeCell ref="DD339:DE339"/>
    <mergeCell ref="DF339:DG339"/>
    <mergeCell ref="DH339:DI339"/>
    <mergeCell ref="GR340:GS340"/>
    <mergeCell ref="GT340:GU340"/>
    <mergeCell ref="DF342:DG342"/>
    <mergeCell ref="DH342:DI342"/>
    <mergeCell ref="DJ342:DK342"/>
    <mergeCell ref="DL342:DM342"/>
    <mergeCell ref="DN342:DO342"/>
    <mergeCell ref="DP342:DQ342"/>
    <mergeCell ref="DR342:DS342"/>
    <mergeCell ref="DT342:DU342"/>
    <mergeCell ref="DV342:DW342"/>
    <mergeCell ref="DX342:DY342"/>
    <mergeCell ref="DZ342:EA342"/>
    <mergeCell ref="EB342:EC342"/>
    <mergeCell ref="ED342:EE342"/>
    <mergeCell ref="EF342:EG342"/>
    <mergeCell ref="EH342:EI342"/>
    <mergeCell ref="EJ342:EK342"/>
    <mergeCell ref="EL342:EM342"/>
    <mergeCell ref="EN342:EO342"/>
    <mergeCell ref="EP342:EQ342"/>
    <mergeCell ref="ER342:ES342"/>
    <mergeCell ref="ET342:EU342"/>
    <mergeCell ref="EV342:EW342"/>
    <mergeCell ref="EX342:EY342"/>
    <mergeCell ref="EZ342:FA342"/>
    <mergeCell ref="FB342:FC342"/>
    <mergeCell ref="FD342:FE342"/>
    <mergeCell ref="FF342:FG342"/>
    <mergeCell ref="FH342:FI342"/>
    <mergeCell ref="FJ342:FK342"/>
    <mergeCell ref="FL342:FM342"/>
    <mergeCell ref="FN342:FO342"/>
    <mergeCell ref="FP342:FQ342"/>
    <mergeCell ref="FR342:FS342"/>
    <mergeCell ref="FT342:FU342"/>
    <mergeCell ref="FV342:FW342"/>
    <mergeCell ref="FX342:FY342"/>
    <mergeCell ref="FZ342:GA342"/>
    <mergeCell ref="GB342:GC342"/>
    <mergeCell ref="GD342:GE342"/>
    <mergeCell ref="GF342:GG342"/>
    <mergeCell ref="GH342:GI342"/>
    <mergeCell ref="GJ342:GK342"/>
    <mergeCell ref="GL342:GM342"/>
    <mergeCell ref="GN342:GO342"/>
    <mergeCell ref="GP342:GQ342"/>
    <mergeCell ref="GR342:GS342"/>
    <mergeCell ref="GT342:GU342"/>
    <mergeCell ref="FZ343:GA343"/>
    <mergeCell ref="GB343:GC343"/>
    <mergeCell ref="GD343:GE343"/>
    <mergeCell ref="GF343:GG343"/>
    <mergeCell ref="GH343:GI343"/>
    <mergeCell ref="GJ343:GK343"/>
    <mergeCell ref="GL343:GM343"/>
    <mergeCell ref="GN343:GO343"/>
    <mergeCell ref="GP343:GQ343"/>
    <mergeCell ref="GR343:GS343"/>
    <mergeCell ref="GT343:GU343"/>
    <mergeCell ref="DD344:DE344"/>
    <mergeCell ref="DF344:DG344"/>
    <mergeCell ref="DH344:DI344"/>
    <mergeCell ref="DJ344:DK344"/>
    <mergeCell ref="DL344:DM344"/>
    <mergeCell ref="DN344:DO344"/>
    <mergeCell ref="DP344:DQ344"/>
    <mergeCell ref="DR344:DS344"/>
    <mergeCell ref="DT344:DU344"/>
    <mergeCell ref="DV344:DW344"/>
    <mergeCell ref="DX344:DY344"/>
    <mergeCell ref="DZ344:EA344"/>
    <mergeCell ref="EB344:EC344"/>
    <mergeCell ref="ED344:EE344"/>
    <mergeCell ref="EF344:EG344"/>
    <mergeCell ref="EH344:EI344"/>
    <mergeCell ref="EJ344:EK344"/>
    <mergeCell ref="EL344:EM344"/>
    <mergeCell ref="EN344:EO344"/>
    <mergeCell ref="EP344:EQ344"/>
    <mergeCell ref="ER344:ES344"/>
    <mergeCell ref="ET344:EU344"/>
    <mergeCell ref="EV344:EW344"/>
    <mergeCell ref="EX344:EY344"/>
    <mergeCell ref="EZ344:FA344"/>
    <mergeCell ref="FB344:FC344"/>
    <mergeCell ref="FD344:FE344"/>
    <mergeCell ref="FF344:FG344"/>
    <mergeCell ref="FH344:FI344"/>
    <mergeCell ref="FJ344:FK344"/>
    <mergeCell ref="FL344:FM344"/>
    <mergeCell ref="FN344:FO344"/>
    <mergeCell ref="FP344:FQ344"/>
    <mergeCell ref="FR344:FS344"/>
    <mergeCell ref="FT344:FU344"/>
    <mergeCell ref="FV344:FW344"/>
    <mergeCell ref="FX344:FY344"/>
    <mergeCell ref="FZ344:GA344"/>
    <mergeCell ref="GB344:GC344"/>
    <mergeCell ref="GD344:GE344"/>
    <mergeCell ref="GF344:GG344"/>
    <mergeCell ref="GH344:GI344"/>
    <mergeCell ref="GJ344:GK344"/>
    <mergeCell ref="GL344:GM344"/>
    <mergeCell ref="GN344:GO344"/>
    <mergeCell ref="GP344:GQ344"/>
    <mergeCell ref="DF343:DG343"/>
    <mergeCell ref="DH343:DI343"/>
    <mergeCell ref="GR344:GS344"/>
    <mergeCell ref="GT344:GU344"/>
    <mergeCell ref="DJ343:DK343"/>
    <mergeCell ref="DL343:DM343"/>
    <mergeCell ref="DN343:DO343"/>
    <mergeCell ref="DR345:DS345"/>
    <mergeCell ref="DT345:DU345"/>
    <mergeCell ref="DV345:DW345"/>
    <mergeCell ref="DX345:DY345"/>
    <mergeCell ref="DZ345:EA345"/>
    <mergeCell ref="EB345:EC345"/>
    <mergeCell ref="ED345:EE345"/>
    <mergeCell ref="EF345:EG345"/>
    <mergeCell ref="EH345:EI345"/>
    <mergeCell ref="EJ345:EK345"/>
    <mergeCell ref="EL345:EM345"/>
    <mergeCell ref="EN345:EO345"/>
    <mergeCell ref="EP345:EQ345"/>
    <mergeCell ref="ER345:ES345"/>
    <mergeCell ref="ET345:EU345"/>
    <mergeCell ref="EV345:EW345"/>
    <mergeCell ref="EX345:EY345"/>
    <mergeCell ref="EZ345:FA345"/>
    <mergeCell ref="FB345:FC345"/>
    <mergeCell ref="FD345:FE345"/>
    <mergeCell ref="FF345:FG345"/>
    <mergeCell ref="FH345:FI345"/>
    <mergeCell ref="FJ345:FK345"/>
    <mergeCell ref="FL345:FM345"/>
    <mergeCell ref="FN345:FO345"/>
    <mergeCell ref="FP345:FQ345"/>
    <mergeCell ref="FT343:FU343"/>
    <mergeCell ref="FV343:FW343"/>
    <mergeCell ref="FX343:FY343"/>
    <mergeCell ref="DP343:DQ343"/>
    <mergeCell ref="DR343:DS343"/>
    <mergeCell ref="DT343:DU343"/>
    <mergeCell ref="DV343:DW343"/>
    <mergeCell ref="DX343:DY343"/>
    <mergeCell ref="DZ343:EA343"/>
    <mergeCell ref="EB343:EC343"/>
    <mergeCell ref="ED343:EE343"/>
    <mergeCell ref="EF343:EG343"/>
    <mergeCell ref="EH343:EI343"/>
    <mergeCell ref="EJ343:EK343"/>
    <mergeCell ref="EL343:EM343"/>
    <mergeCell ref="EN343:EO343"/>
    <mergeCell ref="EP343:EQ343"/>
    <mergeCell ref="ER343:ES343"/>
    <mergeCell ref="ET343:EU343"/>
    <mergeCell ref="EV343:EW343"/>
    <mergeCell ref="EX343:EY343"/>
    <mergeCell ref="EZ343:FA343"/>
    <mergeCell ref="FB343:FC343"/>
    <mergeCell ref="FD343:FE343"/>
    <mergeCell ref="FF343:FG343"/>
    <mergeCell ref="FH343:FI343"/>
    <mergeCell ref="FJ343:FK343"/>
    <mergeCell ref="FL343:FM343"/>
    <mergeCell ref="FN343:FO343"/>
    <mergeCell ref="FP343:FQ343"/>
    <mergeCell ref="FR343:FS343"/>
    <mergeCell ref="FR345:FS345"/>
    <mergeCell ref="FT345:FU345"/>
    <mergeCell ref="FV345:FW345"/>
    <mergeCell ref="FX345:FY345"/>
    <mergeCell ref="FZ345:GA345"/>
    <mergeCell ref="GB345:GC345"/>
    <mergeCell ref="GD345:GE345"/>
    <mergeCell ref="GF345:GG345"/>
    <mergeCell ref="GH345:GI345"/>
    <mergeCell ref="GJ345:GK345"/>
    <mergeCell ref="GL345:GM345"/>
    <mergeCell ref="GN345:GO345"/>
    <mergeCell ref="GP345:GQ345"/>
    <mergeCell ref="GR345:GS345"/>
    <mergeCell ref="GT345:GU345"/>
    <mergeCell ref="FR347:FS347"/>
    <mergeCell ref="FT347:FU347"/>
    <mergeCell ref="FV347:FW347"/>
    <mergeCell ref="FX347:FY347"/>
    <mergeCell ref="FZ347:GA347"/>
    <mergeCell ref="GB347:GC347"/>
    <mergeCell ref="GD347:GE347"/>
    <mergeCell ref="GF347:GG347"/>
    <mergeCell ref="GH347:GI347"/>
    <mergeCell ref="GJ347:GK347"/>
    <mergeCell ref="GL347:GM347"/>
    <mergeCell ref="GN347:GO347"/>
    <mergeCell ref="GP347:GQ347"/>
    <mergeCell ref="DD346:DE346"/>
    <mergeCell ref="DF346:DG346"/>
    <mergeCell ref="DH346:DI346"/>
    <mergeCell ref="DJ346:DK346"/>
    <mergeCell ref="DL346:DM346"/>
    <mergeCell ref="DN346:DO346"/>
    <mergeCell ref="DP346:DQ346"/>
    <mergeCell ref="DR346:DS346"/>
    <mergeCell ref="DT346:DU346"/>
    <mergeCell ref="DV346:DW346"/>
    <mergeCell ref="DX346:DY346"/>
    <mergeCell ref="DZ346:EA346"/>
    <mergeCell ref="EB346:EC346"/>
    <mergeCell ref="ED346:EE346"/>
    <mergeCell ref="EF346:EG346"/>
    <mergeCell ref="EH346:EI346"/>
    <mergeCell ref="EJ346:EK346"/>
    <mergeCell ref="EL346:EM346"/>
    <mergeCell ref="EN346:EO346"/>
    <mergeCell ref="EP346:EQ346"/>
    <mergeCell ref="ER346:ES346"/>
    <mergeCell ref="ET346:EU346"/>
    <mergeCell ref="EV346:EW346"/>
    <mergeCell ref="EX346:EY346"/>
    <mergeCell ref="EZ346:FA346"/>
    <mergeCell ref="FB346:FC346"/>
    <mergeCell ref="FD346:FE346"/>
    <mergeCell ref="FF346:FG346"/>
    <mergeCell ref="FH346:FI346"/>
    <mergeCell ref="FJ346:FK346"/>
    <mergeCell ref="FL346:FM346"/>
    <mergeCell ref="FN346:FO346"/>
    <mergeCell ref="FP346:FQ346"/>
    <mergeCell ref="DD345:DE345"/>
    <mergeCell ref="DF345:DG345"/>
    <mergeCell ref="DH345:DI345"/>
    <mergeCell ref="DJ345:DK345"/>
    <mergeCell ref="DL345:DM345"/>
    <mergeCell ref="DN345:DO345"/>
    <mergeCell ref="DP345:DQ345"/>
    <mergeCell ref="FP348:FQ348"/>
    <mergeCell ref="FR348:FS348"/>
    <mergeCell ref="FT348:FU348"/>
    <mergeCell ref="FV348:FW348"/>
    <mergeCell ref="FX348:FY348"/>
    <mergeCell ref="FZ348:GA348"/>
    <mergeCell ref="GB348:GC348"/>
    <mergeCell ref="GD348:GE348"/>
    <mergeCell ref="GF348:GG348"/>
    <mergeCell ref="GH348:GI348"/>
    <mergeCell ref="GJ348:GK348"/>
    <mergeCell ref="GL348:GM348"/>
    <mergeCell ref="GN348:GO348"/>
    <mergeCell ref="GP348:GQ348"/>
    <mergeCell ref="GR348:GS348"/>
    <mergeCell ref="GT348:GU348"/>
    <mergeCell ref="FR346:FS346"/>
    <mergeCell ref="FT346:FU346"/>
    <mergeCell ref="FV346:FW346"/>
    <mergeCell ref="FX346:FY346"/>
    <mergeCell ref="FZ346:GA346"/>
    <mergeCell ref="GB346:GC346"/>
    <mergeCell ref="GD346:GE346"/>
    <mergeCell ref="GF346:GG346"/>
    <mergeCell ref="GH346:GI346"/>
    <mergeCell ref="GJ346:GK346"/>
    <mergeCell ref="GL346:GM346"/>
    <mergeCell ref="GN346:GO346"/>
    <mergeCell ref="GP346:GQ346"/>
    <mergeCell ref="GR346:GS346"/>
    <mergeCell ref="GT346:GU346"/>
    <mergeCell ref="DD347:DE347"/>
    <mergeCell ref="DF347:DG347"/>
    <mergeCell ref="DH347:DI347"/>
    <mergeCell ref="DJ347:DK347"/>
    <mergeCell ref="DL347:DM347"/>
    <mergeCell ref="DN347:DO347"/>
    <mergeCell ref="DP347:DQ347"/>
    <mergeCell ref="DR347:DS347"/>
    <mergeCell ref="DT347:DU347"/>
    <mergeCell ref="DV347:DW347"/>
    <mergeCell ref="DX347:DY347"/>
    <mergeCell ref="DZ347:EA347"/>
    <mergeCell ref="EB347:EC347"/>
    <mergeCell ref="ED347:EE347"/>
    <mergeCell ref="EF347:EG347"/>
    <mergeCell ref="EH347:EI347"/>
    <mergeCell ref="EJ347:EK347"/>
    <mergeCell ref="EL347:EM347"/>
    <mergeCell ref="EN347:EO347"/>
    <mergeCell ref="EP347:EQ347"/>
    <mergeCell ref="ER347:ES347"/>
    <mergeCell ref="ET347:EU347"/>
    <mergeCell ref="EV347:EW347"/>
    <mergeCell ref="EX347:EY347"/>
    <mergeCell ref="EZ347:FA347"/>
    <mergeCell ref="FB347:FC347"/>
    <mergeCell ref="FD347:FE347"/>
    <mergeCell ref="FF347:FG347"/>
    <mergeCell ref="FH347:FI347"/>
    <mergeCell ref="FJ347:FK347"/>
    <mergeCell ref="FL347:FM347"/>
    <mergeCell ref="FN347:FO347"/>
    <mergeCell ref="FP347:FQ347"/>
    <mergeCell ref="DJ349:DK349"/>
    <mergeCell ref="DL349:DM349"/>
    <mergeCell ref="DN349:DO349"/>
    <mergeCell ref="DP349:DQ349"/>
    <mergeCell ref="DR349:DS349"/>
    <mergeCell ref="DT349:DU349"/>
    <mergeCell ref="DV349:DW349"/>
    <mergeCell ref="DX349:DY349"/>
    <mergeCell ref="DZ349:EA349"/>
    <mergeCell ref="EB349:EC349"/>
    <mergeCell ref="ED349:EE349"/>
    <mergeCell ref="EF349:EG349"/>
    <mergeCell ref="EH349:EI349"/>
    <mergeCell ref="EJ349:EK349"/>
    <mergeCell ref="EL349:EM349"/>
    <mergeCell ref="EN349:EO349"/>
    <mergeCell ref="EP349:EQ349"/>
    <mergeCell ref="ER349:ES349"/>
    <mergeCell ref="ET349:EU349"/>
    <mergeCell ref="EV349:EW349"/>
    <mergeCell ref="EX349:EY349"/>
    <mergeCell ref="EZ349:FA349"/>
    <mergeCell ref="FB349:FC349"/>
    <mergeCell ref="FD349:FE349"/>
    <mergeCell ref="FF349:FG349"/>
    <mergeCell ref="FH349:FI349"/>
    <mergeCell ref="FJ349:FK349"/>
    <mergeCell ref="FL349:FM349"/>
    <mergeCell ref="FN349:FO349"/>
    <mergeCell ref="FP349:FQ349"/>
    <mergeCell ref="GR347:GS347"/>
    <mergeCell ref="GT347:GU347"/>
    <mergeCell ref="DD348:DE348"/>
    <mergeCell ref="DF348:DG348"/>
    <mergeCell ref="DH348:DI348"/>
    <mergeCell ref="DJ348:DK348"/>
    <mergeCell ref="DL348:DM348"/>
    <mergeCell ref="DN348:DO348"/>
    <mergeCell ref="DP348:DQ348"/>
    <mergeCell ref="DR348:DS348"/>
    <mergeCell ref="DT348:DU348"/>
    <mergeCell ref="DV348:DW348"/>
    <mergeCell ref="DX348:DY348"/>
    <mergeCell ref="DZ348:EA348"/>
    <mergeCell ref="EB348:EC348"/>
    <mergeCell ref="ED348:EE348"/>
    <mergeCell ref="EF348:EG348"/>
    <mergeCell ref="EH348:EI348"/>
    <mergeCell ref="EJ348:EK348"/>
    <mergeCell ref="EL348:EM348"/>
    <mergeCell ref="EN348:EO348"/>
    <mergeCell ref="EP348:EQ348"/>
    <mergeCell ref="ER348:ES348"/>
    <mergeCell ref="ET348:EU348"/>
    <mergeCell ref="EV348:EW348"/>
    <mergeCell ref="EX348:EY348"/>
    <mergeCell ref="EZ348:FA348"/>
    <mergeCell ref="FB348:FC348"/>
    <mergeCell ref="FD348:FE348"/>
    <mergeCell ref="FF348:FG348"/>
    <mergeCell ref="FH348:FI348"/>
    <mergeCell ref="FJ348:FK348"/>
    <mergeCell ref="FL348:FM348"/>
    <mergeCell ref="FN348:FO348"/>
    <mergeCell ref="FR349:FS349"/>
    <mergeCell ref="FT349:FU349"/>
    <mergeCell ref="FV349:FW349"/>
    <mergeCell ref="FX349:FY349"/>
    <mergeCell ref="FZ349:GA349"/>
    <mergeCell ref="GB349:GC349"/>
    <mergeCell ref="GD349:GE349"/>
    <mergeCell ref="GF349:GG349"/>
    <mergeCell ref="GH349:GI349"/>
    <mergeCell ref="GJ349:GK349"/>
    <mergeCell ref="GL349:GM349"/>
    <mergeCell ref="GN349:GO349"/>
    <mergeCell ref="GP349:GQ349"/>
    <mergeCell ref="GR349:GS349"/>
    <mergeCell ref="GT349:GU349"/>
    <mergeCell ref="DD351:DE351"/>
    <mergeCell ref="DF351:DG351"/>
    <mergeCell ref="DH351:DI351"/>
    <mergeCell ref="DJ351:DK351"/>
    <mergeCell ref="DL351:DM351"/>
    <mergeCell ref="DN351:DO351"/>
    <mergeCell ref="DP351:DQ351"/>
    <mergeCell ref="DR351:DS351"/>
    <mergeCell ref="DT351:DU351"/>
    <mergeCell ref="DV351:DW351"/>
    <mergeCell ref="DX351:DY351"/>
    <mergeCell ref="DZ351:EA351"/>
    <mergeCell ref="EB351:EC351"/>
    <mergeCell ref="ED351:EE351"/>
    <mergeCell ref="EF351:EG351"/>
    <mergeCell ref="EH351:EI351"/>
    <mergeCell ref="EJ351:EK351"/>
    <mergeCell ref="EL351:EM351"/>
    <mergeCell ref="EN351:EO351"/>
    <mergeCell ref="EP351:EQ351"/>
    <mergeCell ref="ER351:ES351"/>
    <mergeCell ref="ET351:EU351"/>
    <mergeCell ref="EV351:EW351"/>
    <mergeCell ref="EX351:EY351"/>
    <mergeCell ref="EZ351:FA351"/>
    <mergeCell ref="FB351:FC351"/>
    <mergeCell ref="FD351:FE351"/>
    <mergeCell ref="FF351:FG351"/>
    <mergeCell ref="FH351:FI351"/>
    <mergeCell ref="FJ351:FK351"/>
    <mergeCell ref="FL351:FM351"/>
    <mergeCell ref="FN351:FO351"/>
    <mergeCell ref="FP351:FQ351"/>
    <mergeCell ref="FR351:FS351"/>
    <mergeCell ref="FT351:FU351"/>
    <mergeCell ref="FV351:FW351"/>
    <mergeCell ref="FX351:FY351"/>
    <mergeCell ref="FZ351:GA351"/>
    <mergeCell ref="GB351:GC351"/>
    <mergeCell ref="GD351:GE351"/>
    <mergeCell ref="GF351:GG351"/>
    <mergeCell ref="GH351:GI351"/>
    <mergeCell ref="GJ351:GK351"/>
    <mergeCell ref="GL351:GM351"/>
    <mergeCell ref="GN351:GO351"/>
    <mergeCell ref="GP351:GQ351"/>
    <mergeCell ref="DD349:DE349"/>
    <mergeCell ref="DF349:DG349"/>
    <mergeCell ref="DH349:DI349"/>
    <mergeCell ref="GR351:GS351"/>
    <mergeCell ref="GT351:GU351"/>
    <mergeCell ref="DD352:DE352"/>
    <mergeCell ref="DF352:DG352"/>
    <mergeCell ref="DH352:DI352"/>
    <mergeCell ref="DJ352:DK352"/>
    <mergeCell ref="DL352:DM352"/>
    <mergeCell ref="DN352:DO352"/>
    <mergeCell ref="DP352:DQ352"/>
    <mergeCell ref="DR352:DS352"/>
    <mergeCell ref="DT352:DU352"/>
    <mergeCell ref="DV352:DW352"/>
    <mergeCell ref="DX352:DY352"/>
    <mergeCell ref="DZ352:EA352"/>
    <mergeCell ref="EB352:EC352"/>
    <mergeCell ref="ED352:EE352"/>
    <mergeCell ref="EF352:EG352"/>
    <mergeCell ref="EH352:EI352"/>
    <mergeCell ref="EJ352:EK352"/>
    <mergeCell ref="EL352:EM352"/>
    <mergeCell ref="EN352:EO352"/>
    <mergeCell ref="EP352:EQ352"/>
    <mergeCell ref="ER352:ES352"/>
    <mergeCell ref="ET352:EU352"/>
    <mergeCell ref="EV352:EW352"/>
    <mergeCell ref="EX352:EY352"/>
    <mergeCell ref="EZ352:FA352"/>
    <mergeCell ref="FB352:FC352"/>
    <mergeCell ref="FD352:FE352"/>
    <mergeCell ref="FF352:FG352"/>
    <mergeCell ref="FH352:FI352"/>
    <mergeCell ref="FJ352:FK352"/>
    <mergeCell ref="FL352:FM352"/>
    <mergeCell ref="FN352:FO352"/>
    <mergeCell ref="FP352:FQ352"/>
    <mergeCell ref="FR352:FS352"/>
    <mergeCell ref="FT352:FU352"/>
    <mergeCell ref="FV352:FW352"/>
    <mergeCell ref="FX352:FY352"/>
    <mergeCell ref="FZ352:GA352"/>
    <mergeCell ref="GB352:GC352"/>
    <mergeCell ref="GD352:GE352"/>
    <mergeCell ref="GF352:GG352"/>
    <mergeCell ref="GH352:GI352"/>
    <mergeCell ref="GJ352:GK352"/>
    <mergeCell ref="GL352:GM352"/>
    <mergeCell ref="GN352:GO352"/>
    <mergeCell ref="GP352:GQ352"/>
    <mergeCell ref="GR352:GS352"/>
    <mergeCell ref="GT352:GU352"/>
    <mergeCell ref="FR354:FS354"/>
    <mergeCell ref="FT354:FU354"/>
    <mergeCell ref="FV354:FW354"/>
    <mergeCell ref="FX354:FY354"/>
    <mergeCell ref="FZ354:GA354"/>
    <mergeCell ref="GB354:GC354"/>
    <mergeCell ref="GD354:GE354"/>
    <mergeCell ref="GF354:GG354"/>
    <mergeCell ref="GH354:GI354"/>
    <mergeCell ref="GJ354:GK354"/>
    <mergeCell ref="GL354:GM354"/>
    <mergeCell ref="GN354:GO354"/>
    <mergeCell ref="GP354:GQ354"/>
    <mergeCell ref="DD353:DE353"/>
    <mergeCell ref="DF353:DG353"/>
    <mergeCell ref="DH353:DI353"/>
    <mergeCell ref="DJ353:DK353"/>
    <mergeCell ref="DL353:DM353"/>
    <mergeCell ref="DN353:DO353"/>
    <mergeCell ref="DP353:DQ353"/>
    <mergeCell ref="DR353:DS353"/>
    <mergeCell ref="DT353:DU353"/>
    <mergeCell ref="DV353:DW353"/>
    <mergeCell ref="DX353:DY353"/>
    <mergeCell ref="DZ353:EA353"/>
    <mergeCell ref="EB353:EC353"/>
    <mergeCell ref="ED353:EE353"/>
    <mergeCell ref="EF353:EG353"/>
    <mergeCell ref="EH353:EI353"/>
    <mergeCell ref="EJ353:EK353"/>
    <mergeCell ref="EL353:EM353"/>
    <mergeCell ref="EN353:EO353"/>
    <mergeCell ref="EP353:EQ353"/>
    <mergeCell ref="ER353:ES353"/>
    <mergeCell ref="ET353:EU353"/>
    <mergeCell ref="EV353:EW353"/>
    <mergeCell ref="EX353:EY353"/>
    <mergeCell ref="EZ353:FA353"/>
    <mergeCell ref="FB353:FC353"/>
    <mergeCell ref="FD353:FE353"/>
    <mergeCell ref="FF353:FG353"/>
    <mergeCell ref="FH353:FI353"/>
    <mergeCell ref="FJ353:FK353"/>
    <mergeCell ref="FL353:FM353"/>
    <mergeCell ref="FN353:FO353"/>
    <mergeCell ref="FP353:FQ353"/>
    <mergeCell ref="FP355:FQ355"/>
    <mergeCell ref="FR355:FS355"/>
    <mergeCell ref="FT355:FU355"/>
    <mergeCell ref="FV355:FW355"/>
    <mergeCell ref="FX355:FY355"/>
    <mergeCell ref="FZ355:GA355"/>
    <mergeCell ref="GB355:GC355"/>
    <mergeCell ref="GD355:GE355"/>
    <mergeCell ref="GF355:GG355"/>
    <mergeCell ref="GH355:GI355"/>
    <mergeCell ref="GJ355:GK355"/>
    <mergeCell ref="GL355:GM355"/>
    <mergeCell ref="GN355:GO355"/>
    <mergeCell ref="GP355:GQ355"/>
    <mergeCell ref="GR355:GS355"/>
    <mergeCell ref="GT355:GU355"/>
    <mergeCell ref="FR353:FS353"/>
    <mergeCell ref="FT353:FU353"/>
    <mergeCell ref="FV353:FW353"/>
    <mergeCell ref="FX353:FY353"/>
    <mergeCell ref="FZ353:GA353"/>
    <mergeCell ref="GB353:GC353"/>
    <mergeCell ref="GD353:GE353"/>
    <mergeCell ref="GF353:GG353"/>
    <mergeCell ref="GH353:GI353"/>
    <mergeCell ref="GJ353:GK353"/>
    <mergeCell ref="GL353:GM353"/>
    <mergeCell ref="GN353:GO353"/>
    <mergeCell ref="GP353:GQ353"/>
    <mergeCell ref="GR353:GS353"/>
    <mergeCell ref="GT353:GU353"/>
    <mergeCell ref="DD354:DE354"/>
    <mergeCell ref="DF354:DG354"/>
    <mergeCell ref="DH354:DI354"/>
    <mergeCell ref="DJ354:DK354"/>
    <mergeCell ref="DL354:DM354"/>
    <mergeCell ref="DN354:DO354"/>
    <mergeCell ref="DP354:DQ354"/>
    <mergeCell ref="DR354:DS354"/>
    <mergeCell ref="DT354:DU354"/>
    <mergeCell ref="DV354:DW354"/>
    <mergeCell ref="DX354:DY354"/>
    <mergeCell ref="DZ354:EA354"/>
    <mergeCell ref="EB354:EC354"/>
    <mergeCell ref="ED354:EE354"/>
    <mergeCell ref="EF354:EG354"/>
    <mergeCell ref="EH354:EI354"/>
    <mergeCell ref="EJ354:EK354"/>
    <mergeCell ref="EL354:EM354"/>
    <mergeCell ref="EN354:EO354"/>
    <mergeCell ref="EP354:EQ354"/>
    <mergeCell ref="ER354:ES354"/>
    <mergeCell ref="ET354:EU354"/>
    <mergeCell ref="EV354:EW354"/>
    <mergeCell ref="EX354:EY354"/>
    <mergeCell ref="EZ354:FA354"/>
    <mergeCell ref="FB354:FC354"/>
    <mergeCell ref="FD354:FE354"/>
    <mergeCell ref="FF354:FG354"/>
    <mergeCell ref="FH354:FI354"/>
    <mergeCell ref="FJ354:FK354"/>
    <mergeCell ref="FL354:FM354"/>
    <mergeCell ref="FN354:FO354"/>
    <mergeCell ref="FP354:FQ354"/>
    <mergeCell ref="DJ356:DK356"/>
    <mergeCell ref="DL356:DM356"/>
    <mergeCell ref="DN356:DO356"/>
    <mergeCell ref="DP356:DQ356"/>
    <mergeCell ref="DR356:DS356"/>
    <mergeCell ref="DT356:DU356"/>
    <mergeCell ref="DV356:DW356"/>
    <mergeCell ref="DX356:DY356"/>
    <mergeCell ref="DZ356:EA356"/>
    <mergeCell ref="EB356:EC356"/>
    <mergeCell ref="ED356:EE356"/>
    <mergeCell ref="EF356:EG356"/>
    <mergeCell ref="EH356:EI356"/>
    <mergeCell ref="EJ356:EK356"/>
    <mergeCell ref="EL356:EM356"/>
    <mergeCell ref="EN356:EO356"/>
    <mergeCell ref="EP356:EQ356"/>
    <mergeCell ref="ER356:ES356"/>
    <mergeCell ref="ET356:EU356"/>
    <mergeCell ref="EV356:EW356"/>
    <mergeCell ref="EX356:EY356"/>
    <mergeCell ref="EZ356:FA356"/>
    <mergeCell ref="FB356:FC356"/>
    <mergeCell ref="FD356:FE356"/>
    <mergeCell ref="FF356:FG356"/>
    <mergeCell ref="FH356:FI356"/>
    <mergeCell ref="FJ356:FK356"/>
    <mergeCell ref="FL356:FM356"/>
    <mergeCell ref="FN356:FO356"/>
    <mergeCell ref="FP356:FQ356"/>
    <mergeCell ref="GR354:GS354"/>
    <mergeCell ref="GT354:GU354"/>
    <mergeCell ref="DD355:DE355"/>
    <mergeCell ref="DF355:DG355"/>
    <mergeCell ref="DH355:DI355"/>
    <mergeCell ref="DJ355:DK355"/>
    <mergeCell ref="DL355:DM355"/>
    <mergeCell ref="DN355:DO355"/>
    <mergeCell ref="DP355:DQ355"/>
    <mergeCell ref="DR355:DS355"/>
    <mergeCell ref="DT355:DU355"/>
    <mergeCell ref="DV355:DW355"/>
    <mergeCell ref="DX355:DY355"/>
    <mergeCell ref="DZ355:EA355"/>
    <mergeCell ref="EB355:EC355"/>
    <mergeCell ref="ED355:EE355"/>
    <mergeCell ref="EF355:EG355"/>
    <mergeCell ref="EH355:EI355"/>
    <mergeCell ref="EJ355:EK355"/>
    <mergeCell ref="EL355:EM355"/>
    <mergeCell ref="EN355:EO355"/>
    <mergeCell ref="EP355:EQ355"/>
    <mergeCell ref="ER355:ES355"/>
    <mergeCell ref="ET355:EU355"/>
    <mergeCell ref="EV355:EW355"/>
    <mergeCell ref="EX355:EY355"/>
    <mergeCell ref="EZ355:FA355"/>
    <mergeCell ref="FB355:FC355"/>
    <mergeCell ref="FD355:FE355"/>
    <mergeCell ref="FF355:FG355"/>
    <mergeCell ref="FH355:FI355"/>
    <mergeCell ref="FJ355:FK355"/>
    <mergeCell ref="FL355:FM355"/>
    <mergeCell ref="FN355:FO355"/>
    <mergeCell ref="FR356:FS356"/>
    <mergeCell ref="FT356:FU356"/>
    <mergeCell ref="FV356:FW356"/>
    <mergeCell ref="FX356:FY356"/>
    <mergeCell ref="FZ356:GA356"/>
    <mergeCell ref="GB356:GC356"/>
    <mergeCell ref="GD356:GE356"/>
    <mergeCell ref="GF356:GG356"/>
    <mergeCell ref="GH356:GI356"/>
    <mergeCell ref="GJ356:GK356"/>
    <mergeCell ref="GL356:GM356"/>
    <mergeCell ref="GN356:GO356"/>
    <mergeCell ref="GP356:GQ356"/>
    <mergeCell ref="GR356:GS356"/>
    <mergeCell ref="GT356:GU356"/>
    <mergeCell ref="DD357:DE357"/>
    <mergeCell ref="DF357:DG357"/>
    <mergeCell ref="DH357:DI357"/>
    <mergeCell ref="DJ357:DK357"/>
    <mergeCell ref="DL357:DM357"/>
    <mergeCell ref="DN357:DO357"/>
    <mergeCell ref="DP357:DQ357"/>
    <mergeCell ref="DR357:DS357"/>
    <mergeCell ref="DT357:DU357"/>
    <mergeCell ref="DV357:DW357"/>
    <mergeCell ref="DX357:DY357"/>
    <mergeCell ref="DZ357:EA357"/>
    <mergeCell ref="EB357:EC357"/>
    <mergeCell ref="ED357:EE357"/>
    <mergeCell ref="EF357:EG357"/>
    <mergeCell ref="EH357:EI357"/>
    <mergeCell ref="EJ357:EK357"/>
    <mergeCell ref="EL357:EM357"/>
    <mergeCell ref="EN357:EO357"/>
    <mergeCell ref="EP357:EQ357"/>
    <mergeCell ref="ER357:ES357"/>
    <mergeCell ref="ET357:EU357"/>
    <mergeCell ref="EV357:EW357"/>
    <mergeCell ref="EX357:EY357"/>
    <mergeCell ref="EZ357:FA357"/>
    <mergeCell ref="FB357:FC357"/>
    <mergeCell ref="FD357:FE357"/>
    <mergeCell ref="FF357:FG357"/>
    <mergeCell ref="FH357:FI357"/>
    <mergeCell ref="FJ357:FK357"/>
    <mergeCell ref="FL357:FM357"/>
    <mergeCell ref="FN357:FO357"/>
    <mergeCell ref="FP357:FQ357"/>
    <mergeCell ref="FR357:FS357"/>
    <mergeCell ref="FT357:FU357"/>
    <mergeCell ref="FV357:FW357"/>
    <mergeCell ref="FX357:FY357"/>
    <mergeCell ref="FZ357:GA357"/>
    <mergeCell ref="GB357:GC357"/>
    <mergeCell ref="GD357:GE357"/>
    <mergeCell ref="GF357:GG357"/>
    <mergeCell ref="GH357:GI357"/>
    <mergeCell ref="GJ357:GK357"/>
    <mergeCell ref="GL357:GM357"/>
    <mergeCell ref="GN357:GO357"/>
    <mergeCell ref="GP357:GQ357"/>
    <mergeCell ref="DD356:DE356"/>
    <mergeCell ref="DF356:DG356"/>
    <mergeCell ref="DH356:DI356"/>
    <mergeCell ref="GR357:GS357"/>
    <mergeCell ref="GT357:GU357"/>
    <mergeCell ref="DD358:DE358"/>
    <mergeCell ref="DF358:DG358"/>
    <mergeCell ref="DH358:DI358"/>
    <mergeCell ref="DJ358:DK358"/>
    <mergeCell ref="DL358:DM358"/>
    <mergeCell ref="DN358:DO358"/>
    <mergeCell ref="DP358:DQ358"/>
    <mergeCell ref="DR358:DS358"/>
    <mergeCell ref="DT358:DU358"/>
    <mergeCell ref="DV358:DW358"/>
    <mergeCell ref="DX358:DY358"/>
    <mergeCell ref="DZ358:EA358"/>
    <mergeCell ref="EB358:EC358"/>
    <mergeCell ref="ED358:EE358"/>
    <mergeCell ref="EF358:EG358"/>
    <mergeCell ref="EH358:EI358"/>
    <mergeCell ref="EJ358:EK358"/>
    <mergeCell ref="EL358:EM358"/>
    <mergeCell ref="EN358:EO358"/>
    <mergeCell ref="EP358:EQ358"/>
    <mergeCell ref="ER358:ES358"/>
    <mergeCell ref="ET358:EU358"/>
    <mergeCell ref="EV358:EW358"/>
    <mergeCell ref="EX358:EY358"/>
    <mergeCell ref="EZ358:FA358"/>
    <mergeCell ref="FB358:FC358"/>
    <mergeCell ref="FD358:FE358"/>
    <mergeCell ref="FF358:FG358"/>
    <mergeCell ref="FH358:FI358"/>
    <mergeCell ref="FJ358:FK358"/>
    <mergeCell ref="FL358:FM358"/>
    <mergeCell ref="FN358:FO358"/>
    <mergeCell ref="FP358:FQ358"/>
    <mergeCell ref="FR358:FS358"/>
    <mergeCell ref="FT358:FU358"/>
    <mergeCell ref="FV358:FW358"/>
    <mergeCell ref="FX358:FY358"/>
    <mergeCell ref="FZ358:GA358"/>
    <mergeCell ref="GB358:GC358"/>
    <mergeCell ref="GD358:GE358"/>
    <mergeCell ref="GF358:GG358"/>
    <mergeCell ref="GH358:GI358"/>
    <mergeCell ref="GJ358:GK358"/>
    <mergeCell ref="GL358:GM358"/>
    <mergeCell ref="GN358:GO358"/>
    <mergeCell ref="GP358:GQ358"/>
    <mergeCell ref="GR358:GS358"/>
    <mergeCell ref="GT358:GU358"/>
    <mergeCell ref="FR361:FS361"/>
    <mergeCell ref="FT361:FU361"/>
    <mergeCell ref="FV361:FW361"/>
    <mergeCell ref="FX361:FY361"/>
    <mergeCell ref="FZ361:GA361"/>
    <mergeCell ref="GB361:GC361"/>
    <mergeCell ref="GD361:GE361"/>
    <mergeCell ref="GF361:GG361"/>
    <mergeCell ref="GH361:GI361"/>
    <mergeCell ref="GJ361:GK361"/>
    <mergeCell ref="GL361:GM361"/>
    <mergeCell ref="GN361:GO361"/>
    <mergeCell ref="GP361:GQ361"/>
    <mergeCell ref="DD360:DE360"/>
    <mergeCell ref="DF360:DG360"/>
    <mergeCell ref="DH360:DI360"/>
    <mergeCell ref="DJ360:DK360"/>
    <mergeCell ref="DL360:DM360"/>
    <mergeCell ref="DN360:DO360"/>
    <mergeCell ref="DP360:DQ360"/>
    <mergeCell ref="DR360:DS360"/>
    <mergeCell ref="DT360:DU360"/>
    <mergeCell ref="DV360:DW360"/>
    <mergeCell ref="DX360:DY360"/>
    <mergeCell ref="DZ360:EA360"/>
    <mergeCell ref="EB360:EC360"/>
    <mergeCell ref="ED360:EE360"/>
    <mergeCell ref="EF360:EG360"/>
    <mergeCell ref="EH360:EI360"/>
    <mergeCell ref="EJ360:EK360"/>
    <mergeCell ref="EL360:EM360"/>
    <mergeCell ref="EN360:EO360"/>
    <mergeCell ref="EP360:EQ360"/>
    <mergeCell ref="ER360:ES360"/>
    <mergeCell ref="ET360:EU360"/>
    <mergeCell ref="EV360:EW360"/>
    <mergeCell ref="EX360:EY360"/>
    <mergeCell ref="EZ360:FA360"/>
    <mergeCell ref="FB360:FC360"/>
    <mergeCell ref="FD360:FE360"/>
    <mergeCell ref="FF360:FG360"/>
    <mergeCell ref="FH360:FI360"/>
    <mergeCell ref="FJ360:FK360"/>
    <mergeCell ref="FL360:FM360"/>
    <mergeCell ref="FN360:FO360"/>
    <mergeCell ref="FP360:FQ360"/>
    <mergeCell ref="FP362:FQ362"/>
    <mergeCell ref="FR362:FS362"/>
    <mergeCell ref="FT362:FU362"/>
    <mergeCell ref="FV362:FW362"/>
    <mergeCell ref="FX362:FY362"/>
    <mergeCell ref="FZ362:GA362"/>
    <mergeCell ref="GB362:GC362"/>
    <mergeCell ref="GD362:GE362"/>
    <mergeCell ref="GF362:GG362"/>
    <mergeCell ref="GH362:GI362"/>
    <mergeCell ref="GJ362:GK362"/>
    <mergeCell ref="GL362:GM362"/>
    <mergeCell ref="GN362:GO362"/>
    <mergeCell ref="GP362:GQ362"/>
    <mergeCell ref="GR362:GS362"/>
    <mergeCell ref="GT362:GU362"/>
    <mergeCell ref="FR360:FS360"/>
    <mergeCell ref="FT360:FU360"/>
    <mergeCell ref="FV360:FW360"/>
    <mergeCell ref="FX360:FY360"/>
    <mergeCell ref="FZ360:GA360"/>
    <mergeCell ref="GB360:GC360"/>
    <mergeCell ref="GD360:GE360"/>
    <mergeCell ref="GF360:GG360"/>
    <mergeCell ref="GH360:GI360"/>
    <mergeCell ref="GJ360:GK360"/>
    <mergeCell ref="GL360:GM360"/>
    <mergeCell ref="GN360:GO360"/>
    <mergeCell ref="GP360:GQ360"/>
    <mergeCell ref="GR360:GS360"/>
    <mergeCell ref="GT360:GU360"/>
    <mergeCell ref="DD361:DE361"/>
    <mergeCell ref="DF361:DG361"/>
    <mergeCell ref="DH361:DI361"/>
    <mergeCell ref="DJ361:DK361"/>
    <mergeCell ref="DL361:DM361"/>
    <mergeCell ref="DN361:DO361"/>
    <mergeCell ref="DP361:DQ361"/>
    <mergeCell ref="DR361:DS361"/>
    <mergeCell ref="DT361:DU361"/>
    <mergeCell ref="DV361:DW361"/>
    <mergeCell ref="DX361:DY361"/>
    <mergeCell ref="DZ361:EA361"/>
    <mergeCell ref="EB361:EC361"/>
    <mergeCell ref="ED361:EE361"/>
    <mergeCell ref="EF361:EG361"/>
    <mergeCell ref="EH361:EI361"/>
    <mergeCell ref="EJ361:EK361"/>
    <mergeCell ref="EL361:EM361"/>
    <mergeCell ref="EN361:EO361"/>
    <mergeCell ref="EP361:EQ361"/>
    <mergeCell ref="ER361:ES361"/>
    <mergeCell ref="ET361:EU361"/>
    <mergeCell ref="EV361:EW361"/>
    <mergeCell ref="EX361:EY361"/>
    <mergeCell ref="EZ361:FA361"/>
    <mergeCell ref="FB361:FC361"/>
    <mergeCell ref="FD361:FE361"/>
    <mergeCell ref="FF361:FG361"/>
    <mergeCell ref="FH361:FI361"/>
    <mergeCell ref="FJ361:FK361"/>
    <mergeCell ref="FL361:FM361"/>
    <mergeCell ref="FN361:FO361"/>
    <mergeCell ref="FP361:FQ361"/>
    <mergeCell ref="DJ363:DK363"/>
    <mergeCell ref="DL363:DM363"/>
    <mergeCell ref="DN363:DO363"/>
    <mergeCell ref="DP363:DQ363"/>
    <mergeCell ref="DR363:DS363"/>
    <mergeCell ref="DT363:DU363"/>
    <mergeCell ref="DV363:DW363"/>
    <mergeCell ref="DX363:DY363"/>
    <mergeCell ref="DZ363:EA363"/>
    <mergeCell ref="EB363:EC363"/>
    <mergeCell ref="ED363:EE363"/>
    <mergeCell ref="EF363:EG363"/>
    <mergeCell ref="EH363:EI363"/>
    <mergeCell ref="EJ363:EK363"/>
    <mergeCell ref="EL363:EM363"/>
    <mergeCell ref="EN363:EO363"/>
    <mergeCell ref="EP363:EQ363"/>
    <mergeCell ref="ER363:ES363"/>
    <mergeCell ref="ET363:EU363"/>
    <mergeCell ref="EV363:EW363"/>
    <mergeCell ref="EX363:EY363"/>
    <mergeCell ref="EZ363:FA363"/>
    <mergeCell ref="FB363:FC363"/>
    <mergeCell ref="FD363:FE363"/>
    <mergeCell ref="FF363:FG363"/>
    <mergeCell ref="FH363:FI363"/>
    <mergeCell ref="FJ363:FK363"/>
    <mergeCell ref="FL363:FM363"/>
    <mergeCell ref="FN363:FO363"/>
    <mergeCell ref="FP363:FQ363"/>
    <mergeCell ref="GR361:GS361"/>
    <mergeCell ref="GT361:GU361"/>
    <mergeCell ref="DD362:DE362"/>
    <mergeCell ref="DF362:DG362"/>
    <mergeCell ref="DH362:DI362"/>
    <mergeCell ref="DJ362:DK362"/>
    <mergeCell ref="DL362:DM362"/>
    <mergeCell ref="DN362:DO362"/>
    <mergeCell ref="DP362:DQ362"/>
    <mergeCell ref="DR362:DS362"/>
    <mergeCell ref="DT362:DU362"/>
    <mergeCell ref="DV362:DW362"/>
    <mergeCell ref="DX362:DY362"/>
    <mergeCell ref="DZ362:EA362"/>
    <mergeCell ref="EB362:EC362"/>
    <mergeCell ref="ED362:EE362"/>
    <mergeCell ref="EF362:EG362"/>
    <mergeCell ref="EH362:EI362"/>
    <mergeCell ref="EJ362:EK362"/>
    <mergeCell ref="EL362:EM362"/>
    <mergeCell ref="EN362:EO362"/>
    <mergeCell ref="EP362:EQ362"/>
    <mergeCell ref="ER362:ES362"/>
    <mergeCell ref="ET362:EU362"/>
    <mergeCell ref="EV362:EW362"/>
    <mergeCell ref="EX362:EY362"/>
    <mergeCell ref="EZ362:FA362"/>
    <mergeCell ref="FB362:FC362"/>
    <mergeCell ref="FD362:FE362"/>
    <mergeCell ref="FF362:FG362"/>
    <mergeCell ref="FH362:FI362"/>
    <mergeCell ref="FJ362:FK362"/>
    <mergeCell ref="FL362:FM362"/>
    <mergeCell ref="FN362:FO362"/>
    <mergeCell ref="FR363:FS363"/>
    <mergeCell ref="FT363:FU363"/>
    <mergeCell ref="FV363:FW363"/>
    <mergeCell ref="FX363:FY363"/>
    <mergeCell ref="FZ363:GA363"/>
    <mergeCell ref="GB363:GC363"/>
    <mergeCell ref="GD363:GE363"/>
    <mergeCell ref="GF363:GG363"/>
    <mergeCell ref="GH363:GI363"/>
    <mergeCell ref="GJ363:GK363"/>
    <mergeCell ref="GL363:GM363"/>
    <mergeCell ref="GN363:GO363"/>
    <mergeCell ref="GP363:GQ363"/>
    <mergeCell ref="GR363:GS363"/>
    <mergeCell ref="GT363:GU363"/>
    <mergeCell ref="DD364:DE364"/>
    <mergeCell ref="DF364:DG364"/>
    <mergeCell ref="DH364:DI364"/>
    <mergeCell ref="DJ364:DK364"/>
    <mergeCell ref="DL364:DM364"/>
    <mergeCell ref="DN364:DO364"/>
    <mergeCell ref="DP364:DQ364"/>
    <mergeCell ref="DR364:DS364"/>
    <mergeCell ref="DT364:DU364"/>
    <mergeCell ref="DV364:DW364"/>
    <mergeCell ref="DX364:DY364"/>
    <mergeCell ref="DZ364:EA364"/>
    <mergeCell ref="EB364:EC364"/>
    <mergeCell ref="ED364:EE364"/>
    <mergeCell ref="EF364:EG364"/>
    <mergeCell ref="EH364:EI364"/>
    <mergeCell ref="EJ364:EK364"/>
    <mergeCell ref="EL364:EM364"/>
    <mergeCell ref="EN364:EO364"/>
    <mergeCell ref="EP364:EQ364"/>
    <mergeCell ref="ER364:ES364"/>
    <mergeCell ref="ET364:EU364"/>
    <mergeCell ref="EV364:EW364"/>
    <mergeCell ref="EX364:EY364"/>
    <mergeCell ref="EZ364:FA364"/>
    <mergeCell ref="FB364:FC364"/>
    <mergeCell ref="FD364:FE364"/>
    <mergeCell ref="FF364:FG364"/>
    <mergeCell ref="FH364:FI364"/>
    <mergeCell ref="FJ364:FK364"/>
    <mergeCell ref="FL364:FM364"/>
    <mergeCell ref="FN364:FO364"/>
    <mergeCell ref="FP364:FQ364"/>
    <mergeCell ref="FR364:FS364"/>
    <mergeCell ref="FT364:FU364"/>
    <mergeCell ref="FV364:FW364"/>
    <mergeCell ref="FX364:FY364"/>
    <mergeCell ref="FZ364:GA364"/>
    <mergeCell ref="GB364:GC364"/>
    <mergeCell ref="GD364:GE364"/>
    <mergeCell ref="GF364:GG364"/>
    <mergeCell ref="GH364:GI364"/>
    <mergeCell ref="GJ364:GK364"/>
    <mergeCell ref="GL364:GM364"/>
    <mergeCell ref="GN364:GO364"/>
    <mergeCell ref="GP364:GQ364"/>
    <mergeCell ref="DD363:DE363"/>
    <mergeCell ref="DF363:DG363"/>
    <mergeCell ref="DH363:DI363"/>
    <mergeCell ref="GR364:GS364"/>
    <mergeCell ref="GT364:GU364"/>
    <mergeCell ref="DD365:DE365"/>
    <mergeCell ref="DF365:DG365"/>
    <mergeCell ref="DH365:DI365"/>
    <mergeCell ref="DJ365:DK365"/>
    <mergeCell ref="DL365:DM365"/>
    <mergeCell ref="DN365:DO365"/>
    <mergeCell ref="DP365:DQ365"/>
    <mergeCell ref="DR365:DS365"/>
    <mergeCell ref="DT365:DU365"/>
    <mergeCell ref="DV365:DW365"/>
    <mergeCell ref="DX365:DY365"/>
    <mergeCell ref="DZ365:EA365"/>
    <mergeCell ref="EB365:EC365"/>
    <mergeCell ref="ED365:EE365"/>
    <mergeCell ref="EF365:EG365"/>
    <mergeCell ref="EH365:EI365"/>
    <mergeCell ref="EJ365:EK365"/>
    <mergeCell ref="EL365:EM365"/>
    <mergeCell ref="EN365:EO365"/>
    <mergeCell ref="EP365:EQ365"/>
    <mergeCell ref="ER365:ES365"/>
    <mergeCell ref="ET365:EU365"/>
    <mergeCell ref="EV365:EW365"/>
    <mergeCell ref="EX365:EY365"/>
    <mergeCell ref="EZ365:FA365"/>
    <mergeCell ref="FB365:FC365"/>
    <mergeCell ref="FD365:FE365"/>
    <mergeCell ref="FF365:FG365"/>
    <mergeCell ref="FH365:FI365"/>
    <mergeCell ref="FJ365:FK365"/>
    <mergeCell ref="FL365:FM365"/>
    <mergeCell ref="FN365:FO365"/>
    <mergeCell ref="FP365:FQ365"/>
    <mergeCell ref="FR365:FS365"/>
    <mergeCell ref="FT365:FU365"/>
    <mergeCell ref="FV365:FW365"/>
    <mergeCell ref="FX365:FY365"/>
    <mergeCell ref="FZ365:GA365"/>
    <mergeCell ref="GB365:GC365"/>
    <mergeCell ref="GD365:GE365"/>
    <mergeCell ref="GF365:GG365"/>
    <mergeCell ref="GH365:GI365"/>
    <mergeCell ref="GJ365:GK365"/>
    <mergeCell ref="GL365:GM365"/>
    <mergeCell ref="GN365:GO365"/>
    <mergeCell ref="GP365:GQ365"/>
    <mergeCell ref="GR365:GS365"/>
    <mergeCell ref="GT365:GU365"/>
    <mergeCell ref="FR367:FS367"/>
    <mergeCell ref="FT367:FU367"/>
    <mergeCell ref="FV367:FW367"/>
    <mergeCell ref="FX367:FY367"/>
    <mergeCell ref="FZ367:GA367"/>
    <mergeCell ref="GB367:GC367"/>
    <mergeCell ref="GD367:GE367"/>
    <mergeCell ref="GF367:GG367"/>
    <mergeCell ref="GH367:GI367"/>
    <mergeCell ref="GJ367:GK367"/>
    <mergeCell ref="GL367:GM367"/>
    <mergeCell ref="GN367:GO367"/>
    <mergeCell ref="GP367:GQ367"/>
    <mergeCell ref="DD366:DE366"/>
    <mergeCell ref="DF366:DG366"/>
    <mergeCell ref="DH366:DI366"/>
    <mergeCell ref="DJ366:DK366"/>
    <mergeCell ref="DL366:DM366"/>
    <mergeCell ref="DN366:DO366"/>
    <mergeCell ref="DP366:DQ366"/>
    <mergeCell ref="DR366:DS366"/>
    <mergeCell ref="DT366:DU366"/>
    <mergeCell ref="DV366:DW366"/>
    <mergeCell ref="DX366:DY366"/>
    <mergeCell ref="DZ366:EA366"/>
    <mergeCell ref="EB366:EC366"/>
    <mergeCell ref="ED366:EE366"/>
    <mergeCell ref="EF366:EG366"/>
    <mergeCell ref="EH366:EI366"/>
    <mergeCell ref="EJ366:EK366"/>
    <mergeCell ref="EL366:EM366"/>
    <mergeCell ref="EN366:EO366"/>
    <mergeCell ref="EP366:EQ366"/>
    <mergeCell ref="ER366:ES366"/>
    <mergeCell ref="ET366:EU366"/>
    <mergeCell ref="EV366:EW366"/>
    <mergeCell ref="EX366:EY366"/>
    <mergeCell ref="EZ366:FA366"/>
    <mergeCell ref="FB366:FC366"/>
    <mergeCell ref="FD366:FE366"/>
    <mergeCell ref="FF366:FG366"/>
    <mergeCell ref="FH366:FI366"/>
    <mergeCell ref="FJ366:FK366"/>
    <mergeCell ref="FL366:FM366"/>
    <mergeCell ref="FN366:FO366"/>
    <mergeCell ref="FP366:FQ366"/>
    <mergeCell ref="FP369:FQ369"/>
    <mergeCell ref="FR369:FS369"/>
    <mergeCell ref="FT369:FU369"/>
    <mergeCell ref="FV369:FW369"/>
    <mergeCell ref="FX369:FY369"/>
    <mergeCell ref="FZ369:GA369"/>
    <mergeCell ref="GB369:GC369"/>
    <mergeCell ref="GD369:GE369"/>
    <mergeCell ref="GF369:GG369"/>
    <mergeCell ref="GH369:GI369"/>
    <mergeCell ref="GJ369:GK369"/>
    <mergeCell ref="GL369:GM369"/>
    <mergeCell ref="GN369:GO369"/>
    <mergeCell ref="GP369:GQ369"/>
    <mergeCell ref="GR369:GS369"/>
    <mergeCell ref="GT369:GU369"/>
    <mergeCell ref="FR366:FS366"/>
    <mergeCell ref="FT366:FU366"/>
    <mergeCell ref="FV366:FW366"/>
    <mergeCell ref="FX366:FY366"/>
    <mergeCell ref="FZ366:GA366"/>
    <mergeCell ref="GB366:GC366"/>
    <mergeCell ref="GD366:GE366"/>
    <mergeCell ref="GF366:GG366"/>
    <mergeCell ref="GH366:GI366"/>
    <mergeCell ref="GJ366:GK366"/>
    <mergeCell ref="GL366:GM366"/>
    <mergeCell ref="GN366:GO366"/>
    <mergeCell ref="GP366:GQ366"/>
    <mergeCell ref="GR366:GS366"/>
    <mergeCell ref="GT366:GU366"/>
    <mergeCell ref="DD367:DE367"/>
    <mergeCell ref="DF367:DG367"/>
    <mergeCell ref="DH367:DI367"/>
    <mergeCell ref="DJ367:DK367"/>
    <mergeCell ref="DL367:DM367"/>
    <mergeCell ref="DN367:DO367"/>
    <mergeCell ref="DP367:DQ367"/>
    <mergeCell ref="DR367:DS367"/>
    <mergeCell ref="DT367:DU367"/>
    <mergeCell ref="DV367:DW367"/>
    <mergeCell ref="DX367:DY367"/>
    <mergeCell ref="DZ367:EA367"/>
    <mergeCell ref="EB367:EC367"/>
    <mergeCell ref="ED367:EE367"/>
    <mergeCell ref="EF367:EG367"/>
    <mergeCell ref="EH367:EI367"/>
    <mergeCell ref="EJ367:EK367"/>
    <mergeCell ref="EL367:EM367"/>
    <mergeCell ref="EN367:EO367"/>
    <mergeCell ref="EP367:EQ367"/>
    <mergeCell ref="ER367:ES367"/>
    <mergeCell ref="ET367:EU367"/>
    <mergeCell ref="EV367:EW367"/>
    <mergeCell ref="EX367:EY367"/>
    <mergeCell ref="EZ367:FA367"/>
    <mergeCell ref="FB367:FC367"/>
    <mergeCell ref="FD367:FE367"/>
    <mergeCell ref="FF367:FG367"/>
    <mergeCell ref="FH367:FI367"/>
    <mergeCell ref="FJ367:FK367"/>
    <mergeCell ref="FL367:FM367"/>
    <mergeCell ref="FN367:FO367"/>
    <mergeCell ref="FP367:FQ367"/>
    <mergeCell ref="DJ370:DK370"/>
    <mergeCell ref="DL370:DM370"/>
    <mergeCell ref="DN370:DO370"/>
    <mergeCell ref="DP370:DQ370"/>
    <mergeCell ref="DR370:DS370"/>
    <mergeCell ref="DT370:DU370"/>
    <mergeCell ref="DV370:DW370"/>
    <mergeCell ref="DX370:DY370"/>
    <mergeCell ref="DZ370:EA370"/>
    <mergeCell ref="EB370:EC370"/>
    <mergeCell ref="ED370:EE370"/>
    <mergeCell ref="EF370:EG370"/>
    <mergeCell ref="EH370:EI370"/>
    <mergeCell ref="EJ370:EK370"/>
    <mergeCell ref="EL370:EM370"/>
    <mergeCell ref="EN370:EO370"/>
    <mergeCell ref="EP370:EQ370"/>
    <mergeCell ref="ER370:ES370"/>
    <mergeCell ref="ET370:EU370"/>
    <mergeCell ref="EV370:EW370"/>
    <mergeCell ref="EX370:EY370"/>
    <mergeCell ref="EZ370:FA370"/>
    <mergeCell ref="FB370:FC370"/>
    <mergeCell ref="FD370:FE370"/>
    <mergeCell ref="FF370:FG370"/>
    <mergeCell ref="FH370:FI370"/>
    <mergeCell ref="FJ370:FK370"/>
    <mergeCell ref="FL370:FM370"/>
    <mergeCell ref="FN370:FO370"/>
    <mergeCell ref="FP370:FQ370"/>
    <mergeCell ref="GR367:GS367"/>
    <mergeCell ref="GT367:GU367"/>
    <mergeCell ref="DD369:DE369"/>
    <mergeCell ref="DF369:DG369"/>
    <mergeCell ref="DH369:DI369"/>
    <mergeCell ref="DJ369:DK369"/>
    <mergeCell ref="DL369:DM369"/>
    <mergeCell ref="DN369:DO369"/>
    <mergeCell ref="DP369:DQ369"/>
    <mergeCell ref="DR369:DS369"/>
    <mergeCell ref="DT369:DU369"/>
    <mergeCell ref="DV369:DW369"/>
    <mergeCell ref="DX369:DY369"/>
    <mergeCell ref="DZ369:EA369"/>
    <mergeCell ref="EB369:EC369"/>
    <mergeCell ref="ED369:EE369"/>
    <mergeCell ref="EF369:EG369"/>
    <mergeCell ref="EH369:EI369"/>
    <mergeCell ref="EJ369:EK369"/>
    <mergeCell ref="EL369:EM369"/>
    <mergeCell ref="EN369:EO369"/>
    <mergeCell ref="EP369:EQ369"/>
    <mergeCell ref="ER369:ES369"/>
    <mergeCell ref="ET369:EU369"/>
    <mergeCell ref="EV369:EW369"/>
    <mergeCell ref="EX369:EY369"/>
    <mergeCell ref="EZ369:FA369"/>
    <mergeCell ref="FB369:FC369"/>
    <mergeCell ref="FD369:FE369"/>
    <mergeCell ref="FF369:FG369"/>
    <mergeCell ref="FH369:FI369"/>
    <mergeCell ref="FJ369:FK369"/>
    <mergeCell ref="FL369:FM369"/>
    <mergeCell ref="FN369:FO369"/>
    <mergeCell ref="FR370:FS370"/>
    <mergeCell ref="FT370:FU370"/>
    <mergeCell ref="FV370:FW370"/>
    <mergeCell ref="FX370:FY370"/>
    <mergeCell ref="FZ370:GA370"/>
    <mergeCell ref="GB370:GC370"/>
    <mergeCell ref="GD370:GE370"/>
    <mergeCell ref="GF370:GG370"/>
    <mergeCell ref="GH370:GI370"/>
    <mergeCell ref="GJ370:GK370"/>
    <mergeCell ref="GL370:GM370"/>
    <mergeCell ref="GN370:GO370"/>
    <mergeCell ref="GP370:GQ370"/>
    <mergeCell ref="GR370:GS370"/>
    <mergeCell ref="GT370:GU370"/>
    <mergeCell ref="DD371:DE371"/>
    <mergeCell ref="DF371:DG371"/>
    <mergeCell ref="DH371:DI371"/>
    <mergeCell ref="DJ371:DK371"/>
    <mergeCell ref="DL371:DM371"/>
    <mergeCell ref="DN371:DO371"/>
    <mergeCell ref="DP371:DQ371"/>
    <mergeCell ref="DR371:DS371"/>
    <mergeCell ref="DT371:DU371"/>
    <mergeCell ref="DV371:DW371"/>
    <mergeCell ref="DX371:DY371"/>
    <mergeCell ref="DZ371:EA371"/>
    <mergeCell ref="EB371:EC371"/>
    <mergeCell ref="ED371:EE371"/>
    <mergeCell ref="EF371:EG371"/>
    <mergeCell ref="EH371:EI371"/>
    <mergeCell ref="EJ371:EK371"/>
    <mergeCell ref="EL371:EM371"/>
    <mergeCell ref="EN371:EO371"/>
    <mergeCell ref="EP371:EQ371"/>
    <mergeCell ref="ER371:ES371"/>
    <mergeCell ref="ET371:EU371"/>
    <mergeCell ref="EV371:EW371"/>
    <mergeCell ref="EX371:EY371"/>
    <mergeCell ref="EZ371:FA371"/>
    <mergeCell ref="FB371:FC371"/>
    <mergeCell ref="FD371:FE371"/>
    <mergeCell ref="FF371:FG371"/>
    <mergeCell ref="FH371:FI371"/>
    <mergeCell ref="FJ371:FK371"/>
    <mergeCell ref="FL371:FM371"/>
    <mergeCell ref="FN371:FO371"/>
    <mergeCell ref="FP371:FQ371"/>
    <mergeCell ref="FR371:FS371"/>
    <mergeCell ref="FT371:FU371"/>
    <mergeCell ref="FV371:FW371"/>
    <mergeCell ref="FX371:FY371"/>
    <mergeCell ref="FZ371:GA371"/>
    <mergeCell ref="GB371:GC371"/>
    <mergeCell ref="GD371:GE371"/>
    <mergeCell ref="GF371:GG371"/>
    <mergeCell ref="GH371:GI371"/>
    <mergeCell ref="GJ371:GK371"/>
    <mergeCell ref="GL371:GM371"/>
    <mergeCell ref="GN371:GO371"/>
    <mergeCell ref="GP371:GQ371"/>
    <mergeCell ref="DD370:DE370"/>
    <mergeCell ref="DF370:DG370"/>
    <mergeCell ref="DH370:DI370"/>
    <mergeCell ref="GR371:GS371"/>
    <mergeCell ref="GT371:GU371"/>
    <mergeCell ref="DD372:DE372"/>
    <mergeCell ref="DF372:DG372"/>
    <mergeCell ref="DH372:DI372"/>
    <mergeCell ref="DJ372:DK372"/>
    <mergeCell ref="DL372:DM372"/>
    <mergeCell ref="DN372:DO372"/>
    <mergeCell ref="DP372:DQ372"/>
    <mergeCell ref="DR372:DS372"/>
    <mergeCell ref="DT372:DU372"/>
    <mergeCell ref="DV372:DW372"/>
    <mergeCell ref="DX372:DY372"/>
    <mergeCell ref="DZ372:EA372"/>
    <mergeCell ref="EB372:EC372"/>
    <mergeCell ref="ED372:EE372"/>
    <mergeCell ref="EF372:EG372"/>
    <mergeCell ref="EH372:EI372"/>
    <mergeCell ref="EJ372:EK372"/>
    <mergeCell ref="EL372:EM372"/>
    <mergeCell ref="EN372:EO372"/>
    <mergeCell ref="EP372:EQ372"/>
    <mergeCell ref="ER372:ES372"/>
    <mergeCell ref="ET372:EU372"/>
    <mergeCell ref="EV372:EW372"/>
    <mergeCell ref="EX372:EY372"/>
    <mergeCell ref="EZ372:FA372"/>
    <mergeCell ref="FB372:FC372"/>
    <mergeCell ref="FD372:FE372"/>
    <mergeCell ref="FF372:FG372"/>
    <mergeCell ref="FH372:FI372"/>
    <mergeCell ref="FJ372:FK372"/>
    <mergeCell ref="FL372:FM372"/>
    <mergeCell ref="FN372:FO372"/>
    <mergeCell ref="FP372:FQ372"/>
    <mergeCell ref="FR372:FS372"/>
    <mergeCell ref="FT372:FU372"/>
    <mergeCell ref="FV372:FW372"/>
    <mergeCell ref="FX372:FY372"/>
    <mergeCell ref="FZ372:GA372"/>
    <mergeCell ref="GB372:GC372"/>
    <mergeCell ref="GD372:GE372"/>
    <mergeCell ref="GF372:GG372"/>
    <mergeCell ref="GH372:GI372"/>
    <mergeCell ref="GJ372:GK372"/>
    <mergeCell ref="GL372:GM372"/>
    <mergeCell ref="GN372:GO372"/>
    <mergeCell ref="GP372:GQ372"/>
    <mergeCell ref="GR372:GS372"/>
    <mergeCell ref="GT372:GU372"/>
    <mergeCell ref="FR374:FS374"/>
    <mergeCell ref="FT374:FU374"/>
    <mergeCell ref="FV374:FW374"/>
    <mergeCell ref="FX374:FY374"/>
    <mergeCell ref="FZ374:GA374"/>
    <mergeCell ref="GB374:GC374"/>
    <mergeCell ref="GD374:GE374"/>
    <mergeCell ref="GF374:GG374"/>
    <mergeCell ref="GH374:GI374"/>
    <mergeCell ref="GJ374:GK374"/>
    <mergeCell ref="GL374:GM374"/>
    <mergeCell ref="GN374:GO374"/>
    <mergeCell ref="GP374:GQ374"/>
    <mergeCell ref="DD373:DE373"/>
    <mergeCell ref="DF373:DG373"/>
    <mergeCell ref="DH373:DI373"/>
    <mergeCell ref="DJ373:DK373"/>
    <mergeCell ref="DL373:DM373"/>
    <mergeCell ref="DN373:DO373"/>
    <mergeCell ref="DP373:DQ373"/>
    <mergeCell ref="DR373:DS373"/>
    <mergeCell ref="DT373:DU373"/>
    <mergeCell ref="DV373:DW373"/>
    <mergeCell ref="DX373:DY373"/>
    <mergeCell ref="DZ373:EA373"/>
    <mergeCell ref="EB373:EC373"/>
    <mergeCell ref="ED373:EE373"/>
    <mergeCell ref="EF373:EG373"/>
    <mergeCell ref="EH373:EI373"/>
    <mergeCell ref="EJ373:EK373"/>
    <mergeCell ref="EL373:EM373"/>
    <mergeCell ref="EN373:EO373"/>
    <mergeCell ref="EP373:EQ373"/>
    <mergeCell ref="ER373:ES373"/>
    <mergeCell ref="ET373:EU373"/>
    <mergeCell ref="EV373:EW373"/>
    <mergeCell ref="EX373:EY373"/>
    <mergeCell ref="EZ373:FA373"/>
    <mergeCell ref="FB373:FC373"/>
    <mergeCell ref="FD373:FE373"/>
    <mergeCell ref="FF373:FG373"/>
    <mergeCell ref="FH373:FI373"/>
    <mergeCell ref="FJ373:FK373"/>
    <mergeCell ref="FL373:FM373"/>
    <mergeCell ref="FN373:FO373"/>
    <mergeCell ref="FP373:FQ373"/>
    <mergeCell ref="FP375:FQ375"/>
    <mergeCell ref="FR375:FS375"/>
    <mergeCell ref="FT375:FU375"/>
    <mergeCell ref="FV375:FW375"/>
    <mergeCell ref="FX375:FY375"/>
    <mergeCell ref="FZ375:GA375"/>
    <mergeCell ref="GB375:GC375"/>
    <mergeCell ref="GD375:GE375"/>
    <mergeCell ref="GF375:GG375"/>
    <mergeCell ref="GH375:GI375"/>
    <mergeCell ref="GJ375:GK375"/>
    <mergeCell ref="GL375:GM375"/>
    <mergeCell ref="GN375:GO375"/>
    <mergeCell ref="GP375:GQ375"/>
    <mergeCell ref="GR375:GS375"/>
    <mergeCell ref="GT375:GU375"/>
    <mergeCell ref="FR373:FS373"/>
    <mergeCell ref="FT373:FU373"/>
    <mergeCell ref="FV373:FW373"/>
    <mergeCell ref="FX373:FY373"/>
    <mergeCell ref="FZ373:GA373"/>
    <mergeCell ref="GB373:GC373"/>
    <mergeCell ref="GD373:GE373"/>
    <mergeCell ref="GF373:GG373"/>
    <mergeCell ref="GH373:GI373"/>
    <mergeCell ref="GJ373:GK373"/>
    <mergeCell ref="GL373:GM373"/>
    <mergeCell ref="GN373:GO373"/>
    <mergeCell ref="GP373:GQ373"/>
    <mergeCell ref="GR373:GS373"/>
    <mergeCell ref="GT373:GU373"/>
    <mergeCell ref="DD374:DE374"/>
    <mergeCell ref="DF374:DG374"/>
    <mergeCell ref="DH374:DI374"/>
    <mergeCell ref="DJ374:DK374"/>
    <mergeCell ref="DL374:DM374"/>
    <mergeCell ref="DN374:DO374"/>
    <mergeCell ref="DP374:DQ374"/>
    <mergeCell ref="DR374:DS374"/>
    <mergeCell ref="DT374:DU374"/>
    <mergeCell ref="DV374:DW374"/>
    <mergeCell ref="DX374:DY374"/>
    <mergeCell ref="DZ374:EA374"/>
    <mergeCell ref="EB374:EC374"/>
    <mergeCell ref="ED374:EE374"/>
    <mergeCell ref="EF374:EG374"/>
    <mergeCell ref="EH374:EI374"/>
    <mergeCell ref="EJ374:EK374"/>
    <mergeCell ref="EL374:EM374"/>
    <mergeCell ref="EN374:EO374"/>
    <mergeCell ref="EP374:EQ374"/>
    <mergeCell ref="ER374:ES374"/>
    <mergeCell ref="ET374:EU374"/>
    <mergeCell ref="EV374:EW374"/>
    <mergeCell ref="EX374:EY374"/>
    <mergeCell ref="EZ374:FA374"/>
    <mergeCell ref="FB374:FC374"/>
    <mergeCell ref="FD374:FE374"/>
    <mergeCell ref="FF374:FG374"/>
    <mergeCell ref="FH374:FI374"/>
    <mergeCell ref="FJ374:FK374"/>
    <mergeCell ref="FL374:FM374"/>
    <mergeCell ref="FN374:FO374"/>
    <mergeCell ref="FP374:FQ374"/>
    <mergeCell ref="DJ376:DK376"/>
    <mergeCell ref="DL376:DM376"/>
    <mergeCell ref="DN376:DO376"/>
    <mergeCell ref="DP376:DQ376"/>
    <mergeCell ref="DR376:DS376"/>
    <mergeCell ref="DT376:DU376"/>
    <mergeCell ref="DV376:DW376"/>
    <mergeCell ref="DX376:DY376"/>
    <mergeCell ref="DZ376:EA376"/>
    <mergeCell ref="EB376:EC376"/>
    <mergeCell ref="ED376:EE376"/>
    <mergeCell ref="EF376:EG376"/>
    <mergeCell ref="EH376:EI376"/>
    <mergeCell ref="EJ376:EK376"/>
    <mergeCell ref="EL376:EM376"/>
    <mergeCell ref="EN376:EO376"/>
    <mergeCell ref="EP376:EQ376"/>
    <mergeCell ref="ER376:ES376"/>
    <mergeCell ref="ET376:EU376"/>
    <mergeCell ref="EV376:EW376"/>
    <mergeCell ref="EX376:EY376"/>
    <mergeCell ref="EZ376:FA376"/>
    <mergeCell ref="FB376:FC376"/>
    <mergeCell ref="FD376:FE376"/>
    <mergeCell ref="FF376:FG376"/>
    <mergeCell ref="FH376:FI376"/>
    <mergeCell ref="FJ376:FK376"/>
    <mergeCell ref="FL376:FM376"/>
    <mergeCell ref="FN376:FO376"/>
    <mergeCell ref="FP376:FQ376"/>
    <mergeCell ref="GR374:GS374"/>
    <mergeCell ref="GT374:GU374"/>
    <mergeCell ref="DD375:DE375"/>
    <mergeCell ref="DF375:DG375"/>
    <mergeCell ref="DH375:DI375"/>
    <mergeCell ref="DJ375:DK375"/>
    <mergeCell ref="DL375:DM375"/>
    <mergeCell ref="DN375:DO375"/>
    <mergeCell ref="DP375:DQ375"/>
    <mergeCell ref="DR375:DS375"/>
    <mergeCell ref="DT375:DU375"/>
    <mergeCell ref="DV375:DW375"/>
    <mergeCell ref="DX375:DY375"/>
    <mergeCell ref="DZ375:EA375"/>
    <mergeCell ref="EB375:EC375"/>
    <mergeCell ref="ED375:EE375"/>
    <mergeCell ref="EF375:EG375"/>
    <mergeCell ref="EH375:EI375"/>
    <mergeCell ref="EJ375:EK375"/>
    <mergeCell ref="EL375:EM375"/>
    <mergeCell ref="EN375:EO375"/>
    <mergeCell ref="EP375:EQ375"/>
    <mergeCell ref="ER375:ES375"/>
    <mergeCell ref="ET375:EU375"/>
    <mergeCell ref="EV375:EW375"/>
    <mergeCell ref="EX375:EY375"/>
    <mergeCell ref="EZ375:FA375"/>
    <mergeCell ref="FB375:FC375"/>
    <mergeCell ref="FD375:FE375"/>
    <mergeCell ref="FF375:FG375"/>
    <mergeCell ref="FH375:FI375"/>
    <mergeCell ref="FJ375:FK375"/>
    <mergeCell ref="FL375:FM375"/>
    <mergeCell ref="FN375:FO375"/>
    <mergeCell ref="FR376:FS376"/>
    <mergeCell ref="FT376:FU376"/>
    <mergeCell ref="FV376:FW376"/>
    <mergeCell ref="FX376:FY376"/>
    <mergeCell ref="FZ376:GA376"/>
    <mergeCell ref="GB376:GC376"/>
    <mergeCell ref="GD376:GE376"/>
    <mergeCell ref="GF376:GG376"/>
    <mergeCell ref="GH376:GI376"/>
    <mergeCell ref="GJ376:GK376"/>
    <mergeCell ref="GL376:GM376"/>
    <mergeCell ref="GN376:GO376"/>
    <mergeCell ref="GP376:GQ376"/>
    <mergeCell ref="GR376:GS376"/>
    <mergeCell ref="GT376:GU376"/>
    <mergeCell ref="DD378:DE378"/>
    <mergeCell ref="DF378:DG378"/>
    <mergeCell ref="DH378:DI378"/>
    <mergeCell ref="DJ378:DK378"/>
    <mergeCell ref="DL378:DM378"/>
    <mergeCell ref="DN378:DO378"/>
    <mergeCell ref="DP378:DQ378"/>
    <mergeCell ref="DR378:DS378"/>
    <mergeCell ref="DT378:DU378"/>
    <mergeCell ref="DV378:DW378"/>
    <mergeCell ref="DX378:DY378"/>
    <mergeCell ref="DZ378:EA378"/>
    <mergeCell ref="EB378:EC378"/>
    <mergeCell ref="ED378:EE378"/>
    <mergeCell ref="EF378:EG378"/>
    <mergeCell ref="EH378:EI378"/>
    <mergeCell ref="EJ378:EK378"/>
    <mergeCell ref="EL378:EM378"/>
    <mergeCell ref="EN378:EO378"/>
    <mergeCell ref="EP378:EQ378"/>
    <mergeCell ref="ER378:ES378"/>
    <mergeCell ref="ET378:EU378"/>
    <mergeCell ref="EV378:EW378"/>
    <mergeCell ref="EX378:EY378"/>
    <mergeCell ref="EZ378:FA378"/>
    <mergeCell ref="FB378:FC378"/>
    <mergeCell ref="FD378:FE378"/>
    <mergeCell ref="FF378:FG378"/>
    <mergeCell ref="FH378:FI378"/>
    <mergeCell ref="FJ378:FK378"/>
    <mergeCell ref="FL378:FM378"/>
    <mergeCell ref="FN378:FO378"/>
    <mergeCell ref="FP378:FQ378"/>
    <mergeCell ref="FR378:FS378"/>
    <mergeCell ref="FT378:FU378"/>
    <mergeCell ref="FV378:FW378"/>
    <mergeCell ref="FX378:FY378"/>
    <mergeCell ref="FZ378:GA378"/>
    <mergeCell ref="GB378:GC378"/>
    <mergeCell ref="GD378:GE378"/>
    <mergeCell ref="GF378:GG378"/>
    <mergeCell ref="GH378:GI378"/>
    <mergeCell ref="GJ378:GK378"/>
    <mergeCell ref="GL378:GM378"/>
    <mergeCell ref="GN378:GO378"/>
    <mergeCell ref="GP378:GQ378"/>
    <mergeCell ref="DD376:DE376"/>
    <mergeCell ref="DF376:DG376"/>
    <mergeCell ref="DH376:DI376"/>
    <mergeCell ref="GR378:GS378"/>
    <mergeCell ref="GT378:GU378"/>
    <mergeCell ref="DD379:DE379"/>
    <mergeCell ref="DF379:DG379"/>
    <mergeCell ref="DH379:DI379"/>
    <mergeCell ref="DJ379:DK379"/>
    <mergeCell ref="DL379:DM379"/>
    <mergeCell ref="DN379:DO379"/>
    <mergeCell ref="DP379:DQ379"/>
    <mergeCell ref="DR379:DS379"/>
    <mergeCell ref="DT379:DU379"/>
    <mergeCell ref="DV379:DW379"/>
    <mergeCell ref="DX379:DY379"/>
    <mergeCell ref="DZ379:EA379"/>
    <mergeCell ref="EB379:EC379"/>
    <mergeCell ref="ED379:EE379"/>
    <mergeCell ref="EF379:EG379"/>
    <mergeCell ref="EH379:EI379"/>
    <mergeCell ref="EJ379:EK379"/>
    <mergeCell ref="EL379:EM379"/>
    <mergeCell ref="EN379:EO379"/>
    <mergeCell ref="EP379:EQ379"/>
    <mergeCell ref="ER379:ES379"/>
    <mergeCell ref="ET379:EU379"/>
    <mergeCell ref="EV379:EW379"/>
    <mergeCell ref="EX379:EY379"/>
    <mergeCell ref="EZ379:FA379"/>
    <mergeCell ref="FB379:FC379"/>
    <mergeCell ref="FD379:FE379"/>
    <mergeCell ref="FF379:FG379"/>
    <mergeCell ref="FH379:FI379"/>
    <mergeCell ref="FJ379:FK379"/>
    <mergeCell ref="FL379:FM379"/>
    <mergeCell ref="FN379:FO379"/>
    <mergeCell ref="FP379:FQ379"/>
    <mergeCell ref="FR379:FS379"/>
    <mergeCell ref="FT379:FU379"/>
    <mergeCell ref="FV379:FW379"/>
    <mergeCell ref="FX379:FY379"/>
    <mergeCell ref="FZ379:GA379"/>
    <mergeCell ref="GB379:GC379"/>
    <mergeCell ref="GD379:GE379"/>
    <mergeCell ref="GF379:GG379"/>
    <mergeCell ref="GH379:GI379"/>
    <mergeCell ref="GJ379:GK379"/>
    <mergeCell ref="GL379:GM379"/>
    <mergeCell ref="GN379:GO379"/>
    <mergeCell ref="GP379:GQ379"/>
    <mergeCell ref="GR379:GS379"/>
    <mergeCell ref="GT379:GU379"/>
    <mergeCell ref="FR381:FS381"/>
    <mergeCell ref="FT381:FU381"/>
    <mergeCell ref="FV381:FW381"/>
    <mergeCell ref="FX381:FY381"/>
    <mergeCell ref="FZ381:GA381"/>
    <mergeCell ref="GB381:GC381"/>
    <mergeCell ref="GD381:GE381"/>
    <mergeCell ref="GF381:GG381"/>
    <mergeCell ref="GH381:GI381"/>
    <mergeCell ref="GJ381:GK381"/>
    <mergeCell ref="GL381:GM381"/>
    <mergeCell ref="GN381:GO381"/>
    <mergeCell ref="GP381:GQ381"/>
    <mergeCell ref="DD380:DE380"/>
    <mergeCell ref="DF380:DG380"/>
    <mergeCell ref="DH380:DI380"/>
    <mergeCell ref="DJ380:DK380"/>
    <mergeCell ref="DL380:DM380"/>
    <mergeCell ref="DN380:DO380"/>
    <mergeCell ref="DP380:DQ380"/>
    <mergeCell ref="DR380:DS380"/>
    <mergeCell ref="DT380:DU380"/>
    <mergeCell ref="DV380:DW380"/>
    <mergeCell ref="DX380:DY380"/>
    <mergeCell ref="DZ380:EA380"/>
    <mergeCell ref="EB380:EC380"/>
    <mergeCell ref="ED380:EE380"/>
    <mergeCell ref="EF380:EG380"/>
    <mergeCell ref="EH380:EI380"/>
    <mergeCell ref="EJ380:EK380"/>
    <mergeCell ref="EL380:EM380"/>
    <mergeCell ref="EN380:EO380"/>
    <mergeCell ref="EP380:EQ380"/>
    <mergeCell ref="ER380:ES380"/>
    <mergeCell ref="ET380:EU380"/>
    <mergeCell ref="EV380:EW380"/>
    <mergeCell ref="EX380:EY380"/>
    <mergeCell ref="EZ380:FA380"/>
    <mergeCell ref="FB380:FC380"/>
    <mergeCell ref="FD380:FE380"/>
    <mergeCell ref="FF380:FG380"/>
    <mergeCell ref="FH380:FI380"/>
    <mergeCell ref="FJ380:FK380"/>
    <mergeCell ref="FL380:FM380"/>
    <mergeCell ref="FN380:FO380"/>
    <mergeCell ref="FP380:FQ380"/>
    <mergeCell ref="FP382:FQ382"/>
    <mergeCell ref="FR382:FS382"/>
    <mergeCell ref="FT382:FU382"/>
    <mergeCell ref="FV382:FW382"/>
    <mergeCell ref="FX382:FY382"/>
    <mergeCell ref="FZ382:GA382"/>
    <mergeCell ref="GB382:GC382"/>
    <mergeCell ref="GD382:GE382"/>
    <mergeCell ref="GF382:GG382"/>
    <mergeCell ref="GH382:GI382"/>
    <mergeCell ref="GJ382:GK382"/>
    <mergeCell ref="GL382:GM382"/>
    <mergeCell ref="GN382:GO382"/>
    <mergeCell ref="GP382:GQ382"/>
    <mergeCell ref="GR382:GS382"/>
    <mergeCell ref="GT382:GU382"/>
    <mergeCell ref="FR380:FS380"/>
    <mergeCell ref="FT380:FU380"/>
    <mergeCell ref="FV380:FW380"/>
    <mergeCell ref="FX380:FY380"/>
    <mergeCell ref="FZ380:GA380"/>
    <mergeCell ref="GB380:GC380"/>
    <mergeCell ref="GD380:GE380"/>
    <mergeCell ref="GF380:GG380"/>
    <mergeCell ref="GH380:GI380"/>
    <mergeCell ref="GJ380:GK380"/>
    <mergeCell ref="GL380:GM380"/>
    <mergeCell ref="GN380:GO380"/>
    <mergeCell ref="GP380:GQ380"/>
    <mergeCell ref="GR380:GS380"/>
    <mergeCell ref="GT380:GU380"/>
    <mergeCell ref="DD381:DE381"/>
    <mergeCell ref="DF381:DG381"/>
    <mergeCell ref="DH381:DI381"/>
    <mergeCell ref="DJ381:DK381"/>
    <mergeCell ref="DL381:DM381"/>
    <mergeCell ref="DN381:DO381"/>
    <mergeCell ref="DP381:DQ381"/>
    <mergeCell ref="DR381:DS381"/>
    <mergeCell ref="DT381:DU381"/>
    <mergeCell ref="DV381:DW381"/>
    <mergeCell ref="DX381:DY381"/>
    <mergeCell ref="DZ381:EA381"/>
    <mergeCell ref="EB381:EC381"/>
    <mergeCell ref="ED381:EE381"/>
    <mergeCell ref="EF381:EG381"/>
    <mergeCell ref="EH381:EI381"/>
    <mergeCell ref="EJ381:EK381"/>
    <mergeCell ref="EL381:EM381"/>
    <mergeCell ref="EN381:EO381"/>
    <mergeCell ref="EP381:EQ381"/>
    <mergeCell ref="ER381:ES381"/>
    <mergeCell ref="ET381:EU381"/>
    <mergeCell ref="EV381:EW381"/>
    <mergeCell ref="EX381:EY381"/>
    <mergeCell ref="EZ381:FA381"/>
    <mergeCell ref="FB381:FC381"/>
    <mergeCell ref="FD381:FE381"/>
    <mergeCell ref="FF381:FG381"/>
    <mergeCell ref="FH381:FI381"/>
    <mergeCell ref="FJ381:FK381"/>
    <mergeCell ref="FL381:FM381"/>
    <mergeCell ref="FN381:FO381"/>
    <mergeCell ref="FP381:FQ381"/>
    <mergeCell ref="DJ383:DK383"/>
    <mergeCell ref="DL383:DM383"/>
    <mergeCell ref="DN383:DO383"/>
    <mergeCell ref="DP383:DQ383"/>
    <mergeCell ref="DR383:DS383"/>
    <mergeCell ref="DT383:DU383"/>
    <mergeCell ref="DV383:DW383"/>
    <mergeCell ref="DX383:DY383"/>
    <mergeCell ref="DZ383:EA383"/>
    <mergeCell ref="EB383:EC383"/>
    <mergeCell ref="ED383:EE383"/>
    <mergeCell ref="EF383:EG383"/>
    <mergeCell ref="EH383:EI383"/>
    <mergeCell ref="EJ383:EK383"/>
    <mergeCell ref="EL383:EM383"/>
    <mergeCell ref="EN383:EO383"/>
    <mergeCell ref="EP383:EQ383"/>
    <mergeCell ref="ER383:ES383"/>
    <mergeCell ref="ET383:EU383"/>
    <mergeCell ref="EV383:EW383"/>
    <mergeCell ref="EX383:EY383"/>
    <mergeCell ref="EZ383:FA383"/>
    <mergeCell ref="FB383:FC383"/>
    <mergeCell ref="FD383:FE383"/>
    <mergeCell ref="FF383:FG383"/>
    <mergeCell ref="FH383:FI383"/>
    <mergeCell ref="FJ383:FK383"/>
    <mergeCell ref="FL383:FM383"/>
    <mergeCell ref="FN383:FO383"/>
    <mergeCell ref="FP383:FQ383"/>
    <mergeCell ref="GR381:GS381"/>
    <mergeCell ref="GT381:GU381"/>
    <mergeCell ref="DD382:DE382"/>
    <mergeCell ref="DF382:DG382"/>
    <mergeCell ref="DH382:DI382"/>
    <mergeCell ref="DJ382:DK382"/>
    <mergeCell ref="DL382:DM382"/>
    <mergeCell ref="DN382:DO382"/>
    <mergeCell ref="DP382:DQ382"/>
    <mergeCell ref="DR382:DS382"/>
    <mergeCell ref="DT382:DU382"/>
    <mergeCell ref="DV382:DW382"/>
    <mergeCell ref="DX382:DY382"/>
    <mergeCell ref="DZ382:EA382"/>
    <mergeCell ref="EB382:EC382"/>
    <mergeCell ref="ED382:EE382"/>
    <mergeCell ref="EF382:EG382"/>
    <mergeCell ref="EH382:EI382"/>
    <mergeCell ref="EJ382:EK382"/>
    <mergeCell ref="EL382:EM382"/>
    <mergeCell ref="EN382:EO382"/>
    <mergeCell ref="EP382:EQ382"/>
    <mergeCell ref="ER382:ES382"/>
    <mergeCell ref="ET382:EU382"/>
    <mergeCell ref="EV382:EW382"/>
    <mergeCell ref="EX382:EY382"/>
    <mergeCell ref="EZ382:FA382"/>
    <mergeCell ref="FB382:FC382"/>
    <mergeCell ref="FD382:FE382"/>
    <mergeCell ref="FF382:FG382"/>
    <mergeCell ref="FH382:FI382"/>
    <mergeCell ref="FJ382:FK382"/>
    <mergeCell ref="FL382:FM382"/>
    <mergeCell ref="FN382:FO382"/>
    <mergeCell ref="FR383:FS383"/>
    <mergeCell ref="FT383:FU383"/>
    <mergeCell ref="FV383:FW383"/>
    <mergeCell ref="FX383:FY383"/>
    <mergeCell ref="FZ383:GA383"/>
    <mergeCell ref="GB383:GC383"/>
    <mergeCell ref="GD383:GE383"/>
    <mergeCell ref="GF383:GG383"/>
    <mergeCell ref="GH383:GI383"/>
    <mergeCell ref="GJ383:GK383"/>
    <mergeCell ref="GL383:GM383"/>
    <mergeCell ref="GN383:GO383"/>
    <mergeCell ref="GP383:GQ383"/>
    <mergeCell ref="GR383:GS383"/>
    <mergeCell ref="GT383:GU383"/>
    <mergeCell ref="DD384:DE384"/>
    <mergeCell ref="DF384:DG384"/>
    <mergeCell ref="DH384:DI384"/>
    <mergeCell ref="DJ384:DK384"/>
    <mergeCell ref="DL384:DM384"/>
    <mergeCell ref="DN384:DO384"/>
    <mergeCell ref="DP384:DQ384"/>
    <mergeCell ref="DR384:DS384"/>
    <mergeCell ref="DT384:DU384"/>
    <mergeCell ref="DV384:DW384"/>
    <mergeCell ref="DX384:DY384"/>
    <mergeCell ref="DZ384:EA384"/>
    <mergeCell ref="EB384:EC384"/>
    <mergeCell ref="ED384:EE384"/>
    <mergeCell ref="EF384:EG384"/>
    <mergeCell ref="EH384:EI384"/>
    <mergeCell ref="EJ384:EK384"/>
    <mergeCell ref="EL384:EM384"/>
    <mergeCell ref="EN384:EO384"/>
    <mergeCell ref="EP384:EQ384"/>
    <mergeCell ref="ER384:ES384"/>
    <mergeCell ref="ET384:EU384"/>
    <mergeCell ref="EV384:EW384"/>
    <mergeCell ref="EX384:EY384"/>
    <mergeCell ref="EZ384:FA384"/>
    <mergeCell ref="FB384:FC384"/>
    <mergeCell ref="FD384:FE384"/>
    <mergeCell ref="FF384:FG384"/>
    <mergeCell ref="FH384:FI384"/>
    <mergeCell ref="FJ384:FK384"/>
    <mergeCell ref="FL384:FM384"/>
    <mergeCell ref="FN384:FO384"/>
    <mergeCell ref="FP384:FQ384"/>
    <mergeCell ref="FR384:FS384"/>
    <mergeCell ref="FT384:FU384"/>
    <mergeCell ref="FV384:FW384"/>
    <mergeCell ref="FX384:FY384"/>
    <mergeCell ref="FZ384:GA384"/>
    <mergeCell ref="GB384:GC384"/>
    <mergeCell ref="GD384:GE384"/>
    <mergeCell ref="GF384:GG384"/>
    <mergeCell ref="GH384:GI384"/>
    <mergeCell ref="GJ384:GK384"/>
    <mergeCell ref="GL384:GM384"/>
    <mergeCell ref="GN384:GO384"/>
    <mergeCell ref="GP384:GQ384"/>
    <mergeCell ref="DD383:DE383"/>
    <mergeCell ref="DF383:DG383"/>
    <mergeCell ref="DH383:DI383"/>
    <mergeCell ref="GR384:GS384"/>
    <mergeCell ref="GT384:GU384"/>
    <mergeCell ref="DD385:DE385"/>
    <mergeCell ref="DF385:DG385"/>
    <mergeCell ref="DH385:DI385"/>
    <mergeCell ref="DJ385:DK385"/>
    <mergeCell ref="DL385:DM385"/>
    <mergeCell ref="DN385:DO385"/>
    <mergeCell ref="DP385:DQ385"/>
    <mergeCell ref="DR385:DS385"/>
    <mergeCell ref="DT385:DU385"/>
    <mergeCell ref="DV385:DW385"/>
    <mergeCell ref="DX385:DY385"/>
    <mergeCell ref="DZ385:EA385"/>
    <mergeCell ref="EB385:EC385"/>
    <mergeCell ref="ED385:EE385"/>
    <mergeCell ref="EF385:EG385"/>
    <mergeCell ref="EH385:EI385"/>
    <mergeCell ref="EJ385:EK385"/>
    <mergeCell ref="EL385:EM385"/>
    <mergeCell ref="EN385:EO385"/>
    <mergeCell ref="EP385:EQ385"/>
    <mergeCell ref="ER385:ES385"/>
    <mergeCell ref="ET385:EU385"/>
    <mergeCell ref="EV385:EW385"/>
    <mergeCell ref="EX385:EY385"/>
    <mergeCell ref="EZ385:FA385"/>
    <mergeCell ref="FB385:FC385"/>
    <mergeCell ref="FD385:FE385"/>
    <mergeCell ref="FF385:FG385"/>
    <mergeCell ref="FH385:FI385"/>
    <mergeCell ref="FJ385:FK385"/>
    <mergeCell ref="FL385:FM385"/>
    <mergeCell ref="FN385:FO385"/>
    <mergeCell ref="FP385:FQ385"/>
    <mergeCell ref="FR385:FS385"/>
    <mergeCell ref="FT385:FU385"/>
    <mergeCell ref="FV385:FW385"/>
    <mergeCell ref="FX385:FY385"/>
    <mergeCell ref="FZ385:GA385"/>
    <mergeCell ref="GB385:GC385"/>
    <mergeCell ref="GD385:GE385"/>
    <mergeCell ref="GF385:GG385"/>
    <mergeCell ref="GH385:GI385"/>
    <mergeCell ref="GJ385:GK385"/>
    <mergeCell ref="GL385:GM385"/>
    <mergeCell ref="GN385:GO385"/>
    <mergeCell ref="GP385:GQ385"/>
    <mergeCell ref="GR385:GS385"/>
    <mergeCell ref="GT385:GU385"/>
    <mergeCell ref="FR388:FS388"/>
    <mergeCell ref="FT388:FU388"/>
    <mergeCell ref="FV388:FW388"/>
    <mergeCell ref="FX388:FY388"/>
    <mergeCell ref="FZ388:GA388"/>
    <mergeCell ref="GB388:GC388"/>
    <mergeCell ref="GD388:GE388"/>
    <mergeCell ref="GF388:GG388"/>
    <mergeCell ref="GH388:GI388"/>
    <mergeCell ref="GJ388:GK388"/>
    <mergeCell ref="GL388:GM388"/>
    <mergeCell ref="GN388:GO388"/>
    <mergeCell ref="GP388:GQ388"/>
    <mergeCell ref="DD387:DE387"/>
    <mergeCell ref="DF387:DG387"/>
    <mergeCell ref="DH387:DI387"/>
    <mergeCell ref="DJ387:DK387"/>
    <mergeCell ref="DL387:DM387"/>
    <mergeCell ref="DN387:DO387"/>
    <mergeCell ref="DP387:DQ387"/>
    <mergeCell ref="DR387:DS387"/>
    <mergeCell ref="DT387:DU387"/>
    <mergeCell ref="DV387:DW387"/>
    <mergeCell ref="DX387:DY387"/>
    <mergeCell ref="DZ387:EA387"/>
    <mergeCell ref="EB387:EC387"/>
    <mergeCell ref="ED387:EE387"/>
    <mergeCell ref="EF387:EG387"/>
    <mergeCell ref="EH387:EI387"/>
    <mergeCell ref="EJ387:EK387"/>
    <mergeCell ref="EL387:EM387"/>
    <mergeCell ref="EN387:EO387"/>
    <mergeCell ref="EP387:EQ387"/>
    <mergeCell ref="ER387:ES387"/>
    <mergeCell ref="ET387:EU387"/>
    <mergeCell ref="EV387:EW387"/>
    <mergeCell ref="EX387:EY387"/>
    <mergeCell ref="EZ387:FA387"/>
    <mergeCell ref="FB387:FC387"/>
    <mergeCell ref="FD387:FE387"/>
    <mergeCell ref="FF387:FG387"/>
    <mergeCell ref="FH387:FI387"/>
    <mergeCell ref="FJ387:FK387"/>
    <mergeCell ref="FL387:FM387"/>
    <mergeCell ref="FN387:FO387"/>
    <mergeCell ref="FP387:FQ387"/>
    <mergeCell ref="FP389:FQ389"/>
    <mergeCell ref="FR389:FS389"/>
    <mergeCell ref="FT389:FU389"/>
    <mergeCell ref="FV389:FW389"/>
    <mergeCell ref="FX389:FY389"/>
    <mergeCell ref="FZ389:GA389"/>
    <mergeCell ref="GB389:GC389"/>
    <mergeCell ref="GD389:GE389"/>
    <mergeCell ref="GF389:GG389"/>
    <mergeCell ref="GH389:GI389"/>
    <mergeCell ref="GJ389:GK389"/>
    <mergeCell ref="GL389:GM389"/>
    <mergeCell ref="GN389:GO389"/>
    <mergeCell ref="GP389:GQ389"/>
    <mergeCell ref="GR389:GS389"/>
    <mergeCell ref="GT389:GU389"/>
    <mergeCell ref="FR387:FS387"/>
    <mergeCell ref="FT387:FU387"/>
    <mergeCell ref="FV387:FW387"/>
    <mergeCell ref="FX387:FY387"/>
    <mergeCell ref="FZ387:GA387"/>
    <mergeCell ref="GB387:GC387"/>
    <mergeCell ref="GD387:GE387"/>
    <mergeCell ref="GF387:GG387"/>
    <mergeCell ref="GH387:GI387"/>
    <mergeCell ref="GJ387:GK387"/>
    <mergeCell ref="GL387:GM387"/>
    <mergeCell ref="GN387:GO387"/>
    <mergeCell ref="GP387:GQ387"/>
    <mergeCell ref="GR387:GS387"/>
    <mergeCell ref="GT387:GU387"/>
    <mergeCell ref="DD388:DE388"/>
    <mergeCell ref="DF388:DG388"/>
    <mergeCell ref="DH388:DI388"/>
    <mergeCell ref="DJ388:DK388"/>
    <mergeCell ref="DL388:DM388"/>
    <mergeCell ref="DN388:DO388"/>
    <mergeCell ref="DP388:DQ388"/>
    <mergeCell ref="DR388:DS388"/>
    <mergeCell ref="DT388:DU388"/>
    <mergeCell ref="DV388:DW388"/>
    <mergeCell ref="DX388:DY388"/>
    <mergeCell ref="DZ388:EA388"/>
    <mergeCell ref="EB388:EC388"/>
    <mergeCell ref="ED388:EE388"/>
    <mergeCell ref="EF388:EG388"/>
    <mergeCell ref="EH388:EI388"/>
    <mergeCell ref="EJ388:EK388"/>
    <mergeCell ref="EL388:EM388"/>
    <mergeCell ref="EN388:EO388"/>
    <mergeCell ref="EP388:EQ388"/>
    <mergeCell ref="ER388:ES388"/>
    <mergeCell ref="ET388:EU388"/>
    <mergeCell ref="EV388:EW388"/>
    <mergeCell ref="EX388:EY388"/>
    <mergeCell ref="EZ388:FA388"/>
    <mergeCell ref="FB388:FC388"/>
    <mergeCell ref="FD388:FE388"/>
    <mergeCell ref="FF388:FG388"/>
    <mergeCell ref="FH388:FI388"/>
    <mergeCell ref="FJ388:FK388"/>
    <mergeCell ref="FL388:FM388"/>
    <mergeCell ref="FN388:FO388"/>
    <mergeCell ref="FP388:FQ388"/>
    <mergeCell ref="DJ390:DK390"/>
    <mergeCell ref="DL390:DM390"/>
    <mergeCell ref="DN390:DO390"/>
    <mergeCell ref="DP390:DQ390"/>
    <mergeCell ref="DR390:DS390"/>
    <mergeCell ref="DT390:DU390"/>
    <mergeCell ref="DV390:DW390"/>
    <mergeCell ref="DX390:DY390"/>
    <mergeCell ref="DZ390:EA390"/>
    <mergeCell ref="EB390:EC390"/>
    <mergeCell ref="ED390:EE390"/>
    <mergeCell ref="EF390:EG390"/>
    <mergeCell ref="EH390:EI390"/>
    <mergeCell ref="EJ390:EK390"/>
    <mergeCell ref="EL390:EM390"/>
    <mergeCell ref="EN390:EO390"/>
    <mergeCell ref="EP390:EQ390"/>
    <mergeCell ref="ER390:ES390"/>
    <mergeCell ref="ET390:EU390"/>
    <mergeCell ref="EV390:EW390"/>
    <mergeCell ref="EX390:EY390"/>
    <mergeCell ref="EZ390:FA390"/>
    <mergeCell ref="FB390:FC390"/>
    <mergeCell ref="FD390:FE390"/>
    <mergeCell ref="FF390:FG390"/>
    <mergeCell ref="FH390:FI390"/>
    <mergeCell ref="FJ390:FK390"/>
    <mergeCell ref="FL390:FM390"/>
    <mergeCell ref="FN390:FO390"/>
    <mergeCell ref="FP390:FQ390"/>
    <mergeCell ref="GR388:GS388"/>
    <mergeCell ref="GT388:GU388"/>
    <mergeCell ref="DD389:DE389"/>
    <mergeCell ref="DF389:DG389"/>
    <mergeCell ref="DH389:DI389"/>
    <mergeCell ref="DJ389:DK389"/>
    <mergeCell ref="DL389:DM389"/>
    <mergeCell ref="DN389:DO389"/>
    <mergeCell ref="DP389:DQ389"/>
    <mergeCell ref="DR389:DS389"/>
    <mergeCell ref="DT389:DU389"/>
    <mergeCell ref="DV389:DW389"/>
    <mergeCell ref="DX389:DY389"/>
    <mergeCell ref="DZ389:EA389"/>
    <mergeCell ref="EB389:EC389"/>
    <mergeCell ref="ED389:EE389"/>
    <mergeCell ref="EF389:EG389"/>
    <mergeCell ref="EH389:EI389"/>
    <mergeCell ref="EJ389:EK389"/>
    <mergeCell ref="EL389:EM389"/>
    <mergeCell ref="EN389:EO389"/>
    <mergeCell ref="EP389:EQ389"/>
    <mergeCell ref="ER389:ES389"/>
    <mergeCell ref="ET389:EU389"/>
    <mergeCell ref="EV389:EW389"/>
    <mergeCell ref="EX389:EY389"/>
    <mergeCell ref="EZ389:FA389"/>
    <mergeCell ref="FB389:FC389"/>
    <mergeCell ref="FD389:FE389"/>
    <mergeCell ref="FF389:FG389"/>
    <mergeCell ref="FH389:FI389"/>
    <mergeCell ref="FJ389:FK389"/>
    <mergeCell ref="FL389:FM389"/>
    <mergeCell ref="FN389:FO389"/>
    <mergeCell ref="FR390:FS390"/>
    <mergeCell ref="FT390:FU390"/>
    <mergeCell ref="FV390:FW390"/>
    <mergeCell ref="FX390:FY390"/>
    <mergeCell ref="FZ390:GA390"/>
    <mergeCell ref="GB390:GC390"/>
    <mergeCell ref="GD390:GE390"/>
    <mergeCell ref="GF390:GG390"/>
    <mergeCell ref="GH390:GI390"/>
    <mergeCell ref="GJ390:GK390"/>
    <mergeCell ref="GL390:GM390"/>
    <mergeCell ref="GN390:GO390"/>
    <mergeCell ref="GP390:GQ390"/>
    <mergeCell ref="GR390:GS390"/>
    <mergeCell ref="GT390:GU390"/>
    <mergeCell ref="DD391:DE391"/>
    <mergeCell ref="DF391:DG391"/>
    <mergeCell ref="DH391:DI391"/>
    <mergeCell ref="DJ391:DK391"/>
    <mergeCell ref="DL391:DM391"/>
    <mergeCell ref="DN391:DO391"/>
    <mergeCell ref="DP391:DQ391"/>
    <mergeCell ref="DR391:DS391"/>
    <mergeCell ref="DT391:DU391"/>
    <mergeCell ref="DV391:DW391"/>
    <mergeCell ref="DX391:DY391"/>
    <mergeCell ref="DZ391:EA391"/>
    <mergeCell ref="EB391:EC391"/>
    <mergeCell ref="ED391:EE391"/>
    <mergeCell ref="EF391:EG391"/>
    <mergeCell ref="EH391:EI391"/>
    <mergeCell ref="EJ391:EK391"/>
    <mergeCell ref="EL391:EM391"/>
    <mergeCell ref="EN391:EO391"/>
    <mergeCell ref="EP391:EQ391"/>
    <mergeCell ref="ER391:ES391"/>
    <mergeCell ref="ET391:EU391"/>
    <mergeCell ref="EV391:EW391"/>
    <mergeCell ref="EX391:EY391"/>
    <mergeCell ref="EZ391:FA391"/>
    <mergeCell ref="FB391:FC391"/>
    <mergeCell ref="FD391:FE391"/>
    <mergeCell ref="FF391:FG391"/>
    <mergeCell ref="FH391:FI391"/>
    <mergeCell ref="FJ391:FK391"/>
    <mergeCell ref="FL391:FM391"/>
    <mergeCell ref="FN391:FO391"/>
    <mergeCell ref="FP391:FQ391"/>
    <mergeCell ref="FR391:FS391"/>
    <mergeCell ref="FT391:FU391"/>
    <mergeCell ref="FV391:FW391"/>
    <mergeCell ref="FX391:FY391"/>
    <mergeCell ref="FZ391:GA391"/>
    <mergeCell ref="GB391:GC391"/>
    <mergeCell ref="GD391:GE391"/>
    <mergeCell ref="GF391:GG391"/>
    <mergeCell ref="GH391:GI391"/>
    <mergeCell ref="GJ391:GK391"/>
    <mergeCell ref="GL391:GM391"/>
    <mergeCell ref="GN391:GO391"/>
    <mergeCell ref="GP391:GQ391"/>
    <mergeCell ref="DD390:DE390"/>
    <mergeCell ref="DF390:DG390"/>
    <mergeCell ref="DH390:DI390"/>
    <mergeCell ref="GR391:GS391"/>
    <mergeCell ref="GT391:GU391"/>
    <mergeCell ref="DD392:DE392"/>
    <mergeCell ref="DF392:DG392"/>
    <mergeCell ref="DH392:DI392"/>
    <mergeCell ref="DJ392:DK392"/>
    <mergeCell ref="DL392:DM392"/>
    <mergeCell ref="DN392:DO392"/>
    <mergeCell ref="DP392:DQ392"/>
    <mergeCell ref="DR392:DS392"/>
    <mergeCell ref="DT392:DU392"/>
    <mergeCell ref="DV392:DW392"/>
    <mergeCell ref="DX392:DY392"/>
    <mergeCell ref="DZ392:EA392"/>
    <mergeCell ref="EB392:EC392"/>
    <mergeCell ref="ED392:EE392"/>
    <mergeCell ref="EF392:EG392"/>
    <mergeCell ref="EH392:EI392"/>
    <mergeCell ref="EJ392:EK392"/>
    <mergeCell ref="EL392:EM392"/>
    <mergeCell ref="EN392:EO392"/>
    <mergeCell ref="EP392:EQ392"/>
    <mergeCell ref="ER392:ES392"/>
    <mergeCell ref="ET392:EU392"/>
    <mergeCell ref="EV392:EW392"/>
    <mergeCell ref="EX392:EY392"/>
    <mergeCell ref="EZ392:FA392"/>
    <mergeCell ref="FB392:FC392"/>
    <mergeCell ref="FD392:FE392"/>
    <mergeCell ref="FF392:FG392"/>
    <mergeCell ref="FH392:FI392"/>
    <mergeCell ref="FJ392:FK392"/>
    <mergeCell ref="FL392:FM392"/>
    <mergeCell ref="FN392:FO392"/>
    <mergeCell ref="FP392:FQ392"/>
    <mergeCell ref="FR392:FS392"/>
    <mergeCell ref="FT392:FU392"/>
    <mergeCell ref="FV392:FW392"/>
    <mergeCell ref="FX392:FY392"/>
    <mergeCell ref="FZ392:GA392"/>
    <mergeCell ref="GB392:GC392"/>
    <mergeCell ref="GD392:GE392"/>
    <mergeCell ref="GF392:GG392"/>
    <mergeCell ref="GH392:GI392"/>
    <mergeCell ref="GJ392:GK392"/>
    <mergeCell ref="GL392:GM392"/>
    <mergeCell ref="GN392:GO392"/>
    <mergeCell ref="GP392:GQ392"/>
    <mergeCell ref="GR392:GS392"/>
    <mergeCell ref="GT392:GU392"/>
    <mergeCell ref="FR394:FS394"/>
    <mergeCell ref="FT394:FU394"/>
    <mergeCell ref="FV394:FW394"/>
    <mergeCell ref="FX394:FY394"/>
    <mergeCell ref="FZ394:GA394"/>
    <mergeCell ref="GB394:GC394"/>
    <mergeCell ref="GD394:GE394"/>
    <mergeCell ref="GF394:GG394"/>
    <mergeCell ref="GH394:GI394"/>
    <mergeCell ref="GJ394:GK394"/>
    <mergeCell ref="GL394:GM394"/>
    <mergeCell ref="GN394:GO394"/>
    <mergeCell ref="GP394:GQ394"/>
    <mergeCell ref="DD393:DE393"/>
    <mergeCell ref="DF393:DG393"/>
    <mergeCell ref="DH393:DI393"/>
    <mergeCell ref="DJ393:DK393"/>
    <mergeCell ref="DL393:DM393"/>
    <mergeCell ref="DN393:DO393"/>
    <mergeCell ref="DP393:DQ393"/>
    <mergeCell ref="DR393:DS393"/>
    <mergeCell ref="DT393:DU393"/>
    <mergeCell ref="DV393:DW393"/>
    <mergeCell ref="DX393:DY393"/>
    <mergeCell ref="DZ393:EA393"/>
    <mergeCell ref="EB393:EC393"/>
    <mergeCell ref="ED393:EE393"/>
    <mergeCell ref="EF393:EG393"/>
    <mergeCell ref="EH393:EI393"/>
    <mergeCell ref="EJ393:EK393"/>
    <mergeCell ref="EL393:EM393"/>
    <mergeCell ref="EN393:EO393"/>
    <mergeCell ref="EP393:EQ393"/>
    <mergeCell ref="ER393:ES393"/>
    <mergeCell ref="ET393:EU393"/>
    <mergeCell ref="EV393:EW393"/>
    <mergeCell ref="EX393:EY393"/>
    <mergeCell ref="EZ393:FA393"/>
    <mergeCell ref="FB393:FC393"/>
    <mergeCell ref="FD393:FE393"/>
    <mergeCell ref="FF393:FG393"/>
    <mergeCell ref="FH393:FI393"/>
    <mergeCell ref="FJ393:FK393"/>
    <mergeCell ref="FL393:FM393"/>
    <mergeCell ref="FN393:FO393"/>
    <mergeCell ref="FP393:FQ393"/>
    <mergeCell ref="FP396:FQ396"/>
    <mergeCell ref="FR396:FS396"/>
    <mergeCell ref="FT396:FU396"/>
    <mergeCell ref="FV396:FW396"/>
    <mergeCell ref="FX396:FY396"/>
    <mergeCell ref="FZ396:GA396"/>
    <mergeCell ref="GB396:GC396"/>
    <mergeCell ref="GD396:GE396"/>
    <mergeCell ref="GF396:GG396"/>
    <mergeCell ref="GH396:GI396"/>
    <mergeCell ref="GJ396:GK396"/>
    <mergeCell ref="GL396:GM396"/>
    <mergeCell ref="GN396:GO396"/>
    <mergeCell ref="GP396:GQ396"/>
    <mergeCell ref="GR396:GS396"/>
    <mergeCell ref="GT396:GU396"/>
    <mergeCell ref="FR393:FS393"/>
    <mergeCell ref="FT393:FU393"/>
    <mergeCell ref="FV393:FW393"/>
    <mergeCell ref="FX393:FY393"/>
    <mergeCell ref="FZ393:GA393"/>
    <mergeCell ref="GB393:GC393"/>
    <mergeCell ref="GD393:GE393"/>
    <mergeCell ref="GF393:GG393"/>
    <mergeCell ref="GH393:GI393"/>
    <mergeCell ref="GJ393:GK393"/>
    <mergeCell ref="GL393:GM393"/>
    <mergeCell ref="GN393:GO393"/>
    <mergeCell ref="GP393:GQ393"/>
    <mergeCell ref="GR393:GS393"/>
    <mergeCell ref="GT393:GU393"/>
    <mergeCell ref="DD394:DE394"/>
    <mergeCell ref="DF394:DG394"/>
    <mergeCell ref="DH394:DI394"/>
    <mergeCell ref="DJ394:DK394"/>
    <mergeCell ref="DL394:DM394"/>
    <mergeCell ref="DN394:DO394"/>
    <mergeCell ref="DP394:DQ394"/>
    <mergeCell ref="DR394:DS394"/>
    <mergeCell ref="DT394:DU394"/>
    <mergeCell ref="DV394:DW394"/>
    <mergeCell ref="DX394:DY394"/>
    <mergeCell ref="DZ394:EA394"/>
    <mergeCell ref="EB394:EC394"/>
    <mergeCell ref="ED394:EE394"/>
    <mergeCell ref="EF394:EG394"/>
    <mergeCell ref="EH394:EI394"/>
    <mergeCell ref="EJ394:EK394"/>
    <mergeCell ref="EL394:EM394"/>
    <mergeCell ref="EN394:EO394"/>
    <mergeCell ref="EP394:EQ394"/>
    <mergeCell ref="ER394:ES394"/>
    <mergeCell ref="ET394:EU394"/>
    <mergeCell ref="EV394:EW394"/>
    <mergeCell ref="EX394:EY394"/>
    <mergeCell ref="EZ394:FA394"/>
    <mergeCell ref="FB394:FC394"/>
    <mergeCell ref="FD394:FE394"/>
    <mergeCell ref="FF394:FG394"/>
    <mergeCell ref="FH394:FI394"/>
    <mergeCell ref="FJ394:FK394"/>
    <mergeCell ref="FL394:FM394"/>
    <mergeCell ref="FN394:FO394"/>
    <mergeCell ref="FP394:FQ394"/>
    <mergeCell ref="DJ397:DK397"/>
    <mergeCell ref="DL397:DM397"/>
    <mergeCell ref="DN397:DO397"/>
    <mergeCell ref="DP397:DQ397"/>
    <mergeCell ref="DR397:DS397"/>
    <mergeCell ref="DT397:DU397"/>
    <mergeCell ref="DV397:DW397"/>
    <mergeCell ref="DX397:DY397"/>
    <mergeCell ref="DZ397:EA397"/>
    <mergeCell ref="EB397:EC397"/>
    <mergeCell ref="ED397:EE397"/>
    <mergeCell ref="EF397:EG397"/>
    <mergeCell ref="EH397:EI397"/>
    <mergeCell ref="EJ397:EK397"/>
    <mergeCell ref="EL397:EM397"/>
    <mergeCell ref="EN397:EO397"/>
    <mergeCell ref="EP397:EQ397"/>
    <mergeCell ref="ER397:ES397"/>
    <mergeCell ref="ET397:EU397"/>
    <mergeCell ref="EV397:EW397"/>
    <mergeCell ref="EX397:EY397"/>
    <mergeCell ref="EZ397:FA397"/>
    <mergeCell ref="FB397:FC397"/>
    <mergeCell ref="FD397:FE397"/>
    <mergeCell ref="FF397:FG397"/>
    <mergeCell ref="FH397:FI397"/>
    <mergeCell ref="FJ397:FK397"/>
    <mergeCell ref="FL397:FM397"/>
    <mergeCell ref="FN397:FO397"/>
    <mergeCell ref="FP397:FQ397"/>
    <mergeCell ref="GR394:GS394"/>
    <mergeCell ref="GT394:GU394"/>
    <mergeCell ref="DD396:DE396"/>
    <mergeCell ref="DF396:DG396"/>
    <mergeCell ref="DH396:DI396"/>
    <mergeCell ref="DJ396:DK396"/>
    <mergeCell ref="DL396:DM396"/>
    <mergeCell ref="DN396:DO396"/>
    <mergeCell ref="DP396:DQ396"/>
    <mergeCell ref="DR396:DS396"/>
    <mergeCell ref="DT396:DU396"/>
    <mergeCell ref="DV396:DW396"/>
    <mergeCell ref="DX396:DY396"/>
    <mergeCell ref="DZ396:EA396"/>
    <mergeCell ref="EB396:EC396"/>
    <mergeCell ref="ED396:EE396"/>
    <mergeCell ref="EF396:EG396"/>
    <mergeCell ref="EH396:EI396"/>
    <mergeCell ref="EJ396:EK396"/>
    <mergeCell ref="EL396:EM396"/>
    <mergeCell ref="EN396:EO396"/>
    <mergeCell ref="EP396:EQ396"/>
    <mergeCell ref="ER396:ES396"/>
    <mergeCell ref="ET396:EU396"/>
    <mergeCell ref="EV396:EW396"/>
    <mergeCell ref="EX396:EY396"/>
    <mergeCell ref="EZ396:FA396"/>
    <mergeCell ref="FB396:FC396"/>
    <mergeCell ref="FD396:FE396"/>
    <mergeCell ref="FF396:FG396"/>
    <mergeCell ref="FH396:FI396"/>
    <mergeCell ref="FJ396:FK396"/>
    <mergeCell ref="FL396:FM396"/>
    <mergeCell ref="FN396:FO396"/>
    <mergeCell ref="FR397:FS397"/>
    <mergeCell ref="FT397:FU397"/>
    <mergeCell ref="FV397:FW397"/>
    <mergeCell ref="FX397:FY397"/>
    <mergeCell ref="FZ397:GA397"/>
    <mergeCell ref="GB397:GC397"/>
    <mergeCell ref="GD397:GE397"/>
    <mergeCell ref="GF397:GG397"/>
    <mergeCell ref="GH397:GI397"/>
    <mergeCell ref="GJ397:GK397"/>
    <mergeCell ref="GL397:GM397"/>
    <mergeCell ref="GN397:GO397"/>
    <mergeCell ref="GP397:GQ397"/>
    <mergeCell ref="GR397:GS397"/>
    <mergeCell ref="GT397:GU397"/>
    <mergeCell ref="DD398:DE398"/>
    <mergeCell ref="DF398:DG398"/>
    <mergeCell ref="DH398:DI398"/>
    <mergeCell ref="DJ398:DK398"/>
    <mergeCell ref="DL398:DM398"/>
    <mergeCell ref="DN398:DO398"/>
    <mergeCell ref="DP398:DQ398"/>
    <mergeCell ref="DR398:DS398"/>
    <mergeCell ref="DT398:DU398"/>
    <mergeCell ref="DV398:DW398"/>
    <mergeCell ref="DX398:DY398"/>
    <mergeCell ref="DZ398:EA398"/>
    <mergeCell ref="EB398:EC398"/>
    <mergeCell ref="ED398:EE398"/>
    <mergeCell ref="EF398:EG398"/>
    <mergeCell ref="EH398:EI398"/>
    <mergeCell ref="EJ398:EK398"/>
    <mergeCell ref="EL398:EM398"/>
    <mergeCell ref="EN398:EO398"/>
    <mergeCell ref="EP398:EQ398"/>
    <mergeCell ref="ER398:ES398"/>
    <mergeCell ref="ET398:EU398"/>
    <mergeCell ref="EV398:EW398"/>
    <mergeCell ref="EX398:EY398"/>
    <mergeCell ref="EZ398:FA398"/>
    <mergeCell ref="FB398:FC398"/>
    <mergeCell ref="FD398:FE398"/>
    <mergeCell ref="FF398:FG398"/>
    <mergeCell ref="FH398:FI398"/>
    <mergeCell ref="FJ398:FK398"/>
    <mergeCell ref="FL398:FM398"/>
    <mergeCell ref="FN398:FO398"/>
    <mergeCell ref="FP398:FQ398"/>
    <mergeCell ref="FR398:FS398"/>
    <mergeCell ref="FT398:FU398"/>
    <mergeCell ref="FV398:FW398"/>
    <mergeCell ref="FX398:FY398"/>
    <mergeCell ref="FZ398:GA398"/>
    <mergeCell ref="GB398:GC398"/>
    <mergeCell ref="GD398:GE398"/>
    <mergeCell ref="GF398:GG398"/>
    <mergeCell ref="GH398:GI398"/>
    <mergeCell ref="GJ398:GK398"/>
    <mergeCell ref="GL398:GM398"/>
    <mergeCell ref="GN398:GO398"/>
    <mergeCell ref="GP398:GQ398"/>
    <mergeCell ref="DD397:DE397"/>
    <mergeCell ref="DF397:DG397"/>
    <mergeCell ref="DH397:DI397"/>
    <mergeCell ref="GR398:GS398"/>
    <mergeCell ref="GT398:GU398"/>
    <mergeCell ref="DD399:DE399"/>
    <mergeCell ref="DF399:DG399"/>
    <mergeCell ref="DH399:DI399"/>
    <mergeCell ref="DJ399:DK399"/>
    <mergeCell ref="DL399:DM399"/>
    <mergeCell ref="DN399:DO399"/>
    <mergeCell ref="DP399:DQ399"/>
    <mergeCell ref="DR399:DS399"/>
    <mergeCell ref="DT399:DU399"/>
    <mergeCell ref="DV399:DW399"/>
    <mergeCell ref="DX399:DY399"/>
    <mergeCell ref="DZ399:EA399"/>
    <mergeCell ref="EB399:EC399"/>
    <mergeCell ref="ED399:EE399"/>
    <mergeCell ref="EF399:EG399"/>
    <mergeCell ref="EH399:EI399"/>
    <mergeCell ref="EJ399:EK399"/>
    <mergeCell ref="EL399:EM399"/>
    <mergeCell ref="EN399:EO399"/>
    <mergeCell ref="EP399:EQ399"/>
    <mergeCell ref="ER399:ES399"/>
    <mergeCell ref="ET399:EU399"/>
    <mergeCell ref="EV399:EW399"/>
    <mergeCell ref="EX399:EY399"/>
    <mergeCell ref="EZ399:FA399"/>
    <mergeCell ref="FB399:FC399"/>
    <mergeCell ref="FD399:FE399"/>
    <mergeCell ref="FF399:FG399"/>
    <mergeCell ref="FH399:FI399"/>
    <mergeCell ref="FJ399:FK399"/>
    <mergeCell ref="FL399:FM399"/>
    <mergeCell ref="FN399:FO399"/>
    <mergeCell ref="FP399:FQ399"/>
    <mergeCell ref="FR399:FS399"/>
    <mergeCell ref="FT399:FU399"/>
    <mergeCell ref="FV399:FW399"/>
    <mergeCell ref="FX399:FY399"/>
    <mergeCell ref="FZ399:GA399"/>
    <mergeCell ref="GB399:GC399"/>
    <mergeCell ref="GD399:GE399"/>
    <mergeCell ref="GF399:GG399"/>
    <mergeCell ref="GH399:GI399"/>
    <mergeCell ref="GJ399:GK399"/>
    <mergeCell ref="GL399:GM399"/>
    <mergeCell ref="GN399:GO399"/>
    <mergeCell ref="GP399:GQ399"/>
    <mergeCell ref="GR399:GS399"/>
    <mergeCell ref="GT399:GU399"/>
    <mergeCell ref="FR401:FS401"/>
    <mergeCell ref="FT401:FU401"/>
    <mergeCell ref="FV401:FW401"/>
    <mergeCell ref="FX401:FY401"/>
    <mergeCell ref="FZ401:GA401"/>
    <mergeCell ref="GB401:GC401"/>
    <mergeCell ref="GD401:GE401"/>
    <mergeCell ref="GF401:GG401"/>
    <mergeCell ref="GH401:GI401"/>
    <mergeCell ref="GJ401:GK401"/>
    <mergeCell ref="GL401:GM401"/>
    <mergeCell ref="GN401:GO401"/>
    <mergeCell ref="GP401:GQ401"/>
    <mergeCell ref="DD400:DE400"/>
    <mergeCell ref="DF400:DG400"/>
    <mergeCell ref="DH400:DI400"/>
    <mergeCell ref="DJ400:DK400"/>
    <mergeCell ref="DL400:DM400"/>
    <mergeCell ref="DN400:DO400"/>
    <mergeCell ref="DP400:DQ400"/>
    <mergeCell ref="DR400:DS400"/>
    <mergeCell ref="DT400:DU400"/>
    <mergeCell ref="DV400:DW400"/>
    <mergeCell ref="DX400:DY400"/>
    <mergeCell ref="DZ400:EA400"/>
    <mergeCell ref="EB400:EC400"/>
    <mergeCell ref="ED400:EE400"/>
    <mergeCell ref="EF400:EG400"/>
    <mergeCell ref="EH400:EI400"/>
    <mergeCell ref="EJ400:EK400"/>
    <mergeCell ref="EL400:EM400"/>
    <mergeCell ref="EN400:EO400"/>
    <mergeCell ref="EP400:EQ400"/>
    <mergeCell ref="ER400:ES400"/>
    <mergeCell ref="ET400:EU400"/>
    <mergeCell ref="EV400:EW400"/>
    <mergeCell ref="EX400:EY400"/>
    <mergeCell ref="EZ400:FA400"/>
    <mergeCell ref="FB400:FC400"/>
    <mergeCell ref="FD400:FE400"/>
    <mergeCell ref="FF400:FG400"/>
    <mergeCell ref="FH400:FI400"/>
    <mergeCell ref="FJ400:FK400"/>
    <mergeCell ref="FL400:FM400"/>
    <mergeCell ref="FN400:FO400"/>
    <mergeCell ref="FP400:FQ400"/>
    <mergeCell ref="FP402:FQ402"/>
    <mergeCell ref="FR402:FS402"/>
    <mergeCell ref="FT402:FU402"/>
    <mergeCell ref="FV402:FW402"/>
    <mergeCell ref="FX402:FY402"/>
    <mergeCell ref="FZ402:GA402"/>
    <mergeCell ref="GB402:GC402"/>
    <mergeCell ref="GD402:GE402"/>
    <mergeCell ref="GF402:GG402"/>
    <mergeCell ref="GH402:GI402"/>
    <mergeCell ref="GJ402:GK402"/>
    <mergeCell ref="GL402:GM402"/>
    <mergeCell ref="GN402:GO402"/>
    <mergeCell ref="GP402:GQ402"/>
    <mergeCell ref="GR402:GS402"/>
    <mergeCell ref="GT402:GU402"/>
    <mergeCell ref="FR400:FS400"/>
    <mergeCell ref="FT400:FU400"/>
    <mergeCell ref="FV400:FW400"/>
    <mergeCell ref="FX400:FY400"/>
    <mergeCell ref="FZ400:GA400"/>
    <mergeCell ref="GB400:GC400"/>
    <mergeCell ref="GD400:GE400"/>
    <mergeCell ref="GF400:GG400"/>
    <mergeCell ref="GH400:GI400"/>
    <mergeCell ref="GJ400:GK400"/>
    <mergeCell ref="GL400:GM400"/>
    <mergeCell ref="GN400:GO400"/>
    <mergeCell ref="GP400:GQ400"/>
    <mergeCell ref="GR400:GS400"/>
    <mergeCell ref="GT400:GU400"/>
    <mergeCell ref="DD401:DE401"/>
    <mergeCell ref="DF401:DG401"/>
    <mergeCell ref="DH401:DI401"/>
    <mergeCell ref="DJ401:DK401"/>
    <mergeCell ref="DL401:DM401"/>
    <mergeCell ref="DN401:DO401"/>
    <mergeCell ref="DP401:DQ401"/>
    <mergeCell ref="DR401:DS401"/>
    <mergeCell ref="DT401:DU401"/>
    <mergeCell ref="DV401:DW401"/>
    <mergeCell ref="DX401:DY401"/>
    <mergeCell ref="DZ401:EA401"/>
    <mergeCell ref="EB401:EC401"/>
    <mergeCell ref="ED401:EE401"/>
    <mergeCell ref="EF401:EG401"/>
    <mergeCell ref="EH401:EI401"/>
    <mergeCell ref="EJ401:EK401"/>
    <mergeCell ref="EL401:EM401"/>
    <mergeCell ref="EN401:EO401"/>
    <mergeCell ref="EP401:EQ401"/>
    <mergeCell ref="ER401:ES401"/>
    <mergeCell ref="ET401:EU401"/>
    <mergeCell ref="EV401:EW401"/>
    <mergeCell ref="EX401:EY401"/>
    <mergeCell ref="EZ401:FA401"/>
    <mergeCell ref="FB401:FC401"/>
    <mergeCell ref="FD401:FE401"/>
    <mergeCell ref="FF401:FG401"/>
    <mergeCell ref="FH401:FI401"/>
    <mergeCell ref="FJ401:FK401"/>
    <mergeCell ref="FL401:FM401"/>
    <mergeCell ref="FN401:FO401"/>
    <mergeCell ref="FP401:FQ401"/>
    <mergeCell ref="DJ403:DK403"/>
    <mergeCell ref="DL403:DM403"/>
    <mergeCell ref="DN403:DO403"/>
    <mergeCell ref="DP403:DQ403"/>
    <mergeCell ref="DR403:DS403"/>
    <mergeCell ref="DT403:DU403"/>
    <mergeCell ref="DV403:DW403"/>
    <mergeCell ref="DX403:DY403"/>
    <mergeCell ref="DZ403:EA403"/>
    <mergeCell ref="EB403:EC403"/>
    <mergeCell ref="ED403:EE403"/>
    <mergeCell ref="EF403:EG403"/>
    <mergeCell ref="EH403:EI403"/>
    <mergeCell ref="EJ403:EK403"/>
    <mergeCell ref="EL403:EM403"/>
    <mergeCell ref="EN403:EO403"/>
    <mergeCell ref="EP403:EQ403"/>
    <mergeCell ref="ER403:ES403"/>
    <mergeCell ref="ET403:EU403"/>
    <mergeCell ref="EV403:EW403"/>
    <mergeCell ref="EX403:EY403"/>
    <mergeCell ref="EZ403:FA403"/>
    <mergeCell ref="FB403:FC403"/>
    <mergeCell ref="FD403:FE403"/>
    <mergeCell ref="FF403:FG403"/>
    <mergeCell ref="FH403:FI403"/>
    <mergeCell ref="FJ403:FK403"/>
    <mergeCell ref="FL403:FM403"/>
    <mergeCell ref="FN403:FO403"/>
    <mergeCell ref="FP403:FQ403"/>
    <mergeCell ref="GR401:GS401"/>
    <mergeCell ref="GT401:GU401"/>
    <mergeCell ref="DD402:DE402"/>
    <mergeCell ref="DF402:DG402"/>
    <mergeCell ref="DH402:DI402"/>
    <mergeCell ref="DJ402:DK402"/>
    <mergeCell ref="DL402:DM402"/>
    <mergeCell ref="DN402:DO402"/>
    <mergeCell ref="DP402:DQ402"/>
    <mergeCell ref="DR402:DS402"/>
    <mergeCell ref="DT402:DU402"/>
    <mergeCell ref="DV402:DW402"/>
    <mergeCell ref="DX402:DY402"/>
    <mergeCell ref="DZ402:EA402"/>
    <mergeCell ref="EB402:EC402"/>
    <mergeCell ref="ED402:EE402"/>
    <mergeCell ref="EF402:EG402"/>
    <mergeCell ref="EH402:EI402"/>
    <mergeCell ref="EJ402:EK402"/>
    <mergeCell ref="EL402:EM402"/>
    <mergeCell ref="EN402:EO402"/>
    <mergeCell ref="EP402:EQ402"/>
    <mergeCell ref="ER402:ES402"/>
    <mergeCell ref="ET402:EU402"/>
    <mergeCell ref="EV402:EW402"/>
    <mergeCell ref="EX402:EY402"/>
    <mergeCell ref="EZ402:FA402"/>
    <mergeCell ref="FB402:FC402"/>
    <mergeCell ref="FD402:FE402"/>
    <mergeCell ref="FF402:FG402"/>
    <mergeCell ref="FH402:FI402"/>
    <mergeCell ref="FJ402:FK402"/>
    <mergeCell ref="FL402:FM402"/>
    <mergeCell ref="FN402:FO402"/>
    <mergeCell ref="FR403:FS403"/>
    <mergeCell ref="FT403:FU403"/>
    <mergeCell ref="FV403:FW403"/>
    <mergeCell ref="FX403:FY403"/>
    <mergeCell ref="FZ403:GA403"/>
    <mergeCell ref="GB403:GC403"/>
    <mergeCell ref="GD403:GE403"/>
    <mergeCell ref="GF403:GG403"/>
    <mergeCell ref="GH403:GI403"/>
    <mergeCell ref="GJ403:GK403"/>
    <mergeCell ref="GL403:GM403"/>
    <mergeCell ref="GN403:GO403"/>
    <mergeCell ref="GP403:GQ403"/>
    <mergeCell ref="GR403:GS403"/>
    <mergeCell ref="GT403:GU403"/>
    <mergeCell ref="DD405:DE405"/>
    <mergeCell ref="DF405:DG405"/>
    <mergeCell ref="DH405:DI405"/>
    <mergeCell ref="DJ405:DK405"/>
    <mergeCell ref="DL405:DM405"/>
    <mergeCell ref="DN405:DO405"/>
    <mergeCell ref="DP405:DQ405"/>
    <mergeCell ref="DR405:DS405"/>
    <mergeCell ref="DT405:DU405"/>
    <mergeCell ref="DV405:DW405"/>
    <mergeCell ref="DX405:DY405"/>
    <mergeCell ref="DZ405:EA405"/>
    <mergeCell ref="EB405:EC405"/>
    <mergeCell ref="ED405:EE405"/>
    <mergeCell ref="EF405:EG405"/>
    <mergeCell ref="EH405:EI405"/>
    <mergeCell ref="EJ405:EK405"/>
    <mergeCell ref="EL405:EM405"/>
    <mergeCell ref="EN405:EO405"/>
    <mergeCell ref="EP405:EQ405"/>
    <mergeCell ref="ER405:ES405"/>
    <mergeCell ref="ET405:EU405"/>
    <mergeCell ref="EV405:EW405"/>
    <mergeCell ref="EX405:EY405"/>
    <mergeCell ref="EZ405:FA405"/>
    <mergeCell ref="FB405:FC405"/>
    <mergeCell ref="FD405:FE405"/>
    <mergeCell ref="FF405:FG405"/>
    <mergeCell ref="FH405:FI405"/>
    <mergeCell ref="FJ405:FK405"/>
    <mergeCell ref="FL405:FM405"/>
    <mergeCell ref="FN405:FO405"/>
    <mergeCell ref="FP405:FQ405"/>
    <mergeCell ref="FR405:FS405"/>
    <mergeCell ref="FT405:FU405"/>
    <mergeCell ref="FV405:FW405"/>
    <mergeCell ref="FX405:FY405"/>
    <mergeCell ref="FZ405:GA405"/>
    <mergeCell ref="GB405:GC405"/>
    <mergeCell ref="GD405:GE405"/>
    <mergeCell ref="GF405:GG405"/>
    <mergeCell ref="GH405:GI405"/>
    <mergeCell ref="GJ405:GK405"/>
    <mergeCell ref="GL405:GM405"/>
    <mergeCell ref="GN405:GO405"/>
    <mergeCell ref="GP405:GQ405"/>
    <mergeCell ref="DD403:DE403"/>
    <mergeCell ref="DF403:DG403"/>
    <mergeCell ref="DH403:DI403"/>
    <mergeCell ref="GR405:GS405"/>
    <mergeCell ref="GT405:GU405"/>
    <mergeCell ref="DD406:DE406"/>
    <mergeCell ref="DF406:DG406"/>
    <mergeCell ref="DH406:DI406"/>
    <mergeCell ref="DJ406:DK406"/>
    <mergeCell ref="DL406:DM406"/>
    <mergeCell ref="DN406:DO406"/>
    <mergeCell ref="DP406:DQ406"/>
    <mergeCell ref="DR406:DS406"/>
    <mergeCell ref="DT406:DU406"/>
    <mergeCell ref="DV406:DW406"/>
    <mergeCell ref="DX406:DY406"/>
    <mergeCell ref="DZ406:EA406"/>
    <mergeCell ref="EB406:EC406"/>
    <mergeCell ref="ED406:EE406"/>
    <mergeCell ref="EF406:EG406"/>
    <mergeCell ref="EH406:EI406"/>
    <mergeCell ref="EJ406:EK406"/>
    <mergeCell ref="EL406:EM406"/>
    <mergeCell ref="EN406:EO406"/>
    <mergeCell ref="EP406:EQ406"/>
    <mergeCell ref="ER406:ES406"/>
    <mergeCell ref="ET406:EU406"/>
    <mergeCell ref="EV406:EW406"/>
    <mergeCell ref="EX406:EY406"/>
    <mergeCell ref="EZ406:FA406"/>
    <mergeCell ref="FB406:FC406"/>
    <mergeCell ref="FD406:FE406"/>
    <mergeCell ref="FF406:FG406"/>
    <mergeCell ref="FH406:FI406"/>
    <mergeCell ref="FJ406:FK406"/>
    <mergeCell ref="FL406:FM406"/>
    <mergeCell ref="FN406:FO406"/>
    <mergeCell ref="FP406:FQ406"/>
    <mergeCell ref="FR406:FS406"/>
    <mergeCell ref="FT406:FU406"/>
    <mergeCell ref="FV406:FW406"/>
    <mergeCell ref="FX406:FY406"/>
    <mergeCell ref="FZ406:GA406"/>
    <mergeCell ref="GB406:GC406"/>
    <mergeCell ref="GD406:GE406"/>
    <mergeCell ref="GF406:GG406"/>
    <mergeCell ref="GH406:GI406"/>
    <mergeCell ref="GJ406:GK406"/>
    <mergeCell ref="GL406:GM406"/>
    <mergeCell ref="GN406:GO406"/>
    <mergeCell ref="GP406:GQ406"/>
    <mergeCell ref="GR406:GS406"/>
    <mergeCell ref="GT406:GU406"/>
    <mergeCell ref="FR408:FS408"/>
    <mergeCell ref="FT408:FU408"/>
    <mergeCell ref="FV408:FW408"/>
    <mergeCell ref="FX408:FY408"/>
    <mergeCell ref="FZ408:GA408"/>
    <mergeCell ref="GB408:GC408"/>
    <mergeCell ref="GD408:GE408"/>
    <mergeCell ref="GF408:GG408"/>
    <mergeCell ref="GH408:GI408"/>
    <mergeCell ref="GJ408:GK408"/>
    <mergeCell ref="GL408:GM408"/>
    <mergeCell ref="GN408:GO408"/>
    <mergeCell ref="GP408:GQ408"/>
    <mergeCell ref="DD407:DE407"/>
    <mergeCell ref="DF407:DG407"/>
    <mergeCell ref="DH407:DI407"/>
    <mergeCell ref="DJ407:DK407"/>
    <mergeCell ref="DL407:DM407"/>
    <mergeCell ref="DN407:DO407"/>
    <mergeCell ref="DP407:DQ407"/>
    <mergeCell ref="DR407:DS407"/>
    <mergeCell ref="DT407:DU407"/>
    <mergeCell ref="DV407:DW407"/>
    <mergeCell ref="DX407:DY407"/>
    <mergeCell ref="DZ407:EA407"/>
    <mergeCell ref="EB407:EC407"/>
    <mergeCell ref="ED407:EE407"/>
    <mergeCell ref="EF407:EG407"/>
    <mergeCell ref="EH407:EI407"/>
    <mergeCell ref="EJ407:EK407"/>
    <mergeCell ref="EL407:EM407"/>
    <mergeCell ref="EN407:EO407"/>
    <mergeCell ref="EP407:EQ407"/>
    <mergeCell ref="ER407:ES407"/>
    <mergeCell ref="ET407:EU407"/>
    <mergeCell ref="EV407:EW407"/>
    <mergeCell ref="EX407:EY407"/>
    <mergeCell ref="EZ407:FA407"/>
    <mergeCell ref="FB407:FC407"/>
    <mergeCell ref="FD407:FE407"/>
    <mergeCell ref="FF407:FG407"/>
    <mergeCell ref="FH407:FI407"/>
    <mergeCell ref="FJ407:FK407"/>
    <mergeCell ref="FL407:FM407"/>
    <mergeCell ref="FN407:FO407"/>
    <mergeCell ref="FP407:FQ407"/>
    <mergeCell ref="FP409:FQ409"/>
    <mergeCell ref="FR409:FS409"/>
    <mergeCell ref="FT409:FU409"/>
    <mergeCell ref="FV409:FW409"/>
    <mergeCell ref="FX409:FY409"/>
    <mergeCell ref="FZ409:GA409"/>
    <mergeCell ref="GB409:GC409"/>
    <mergeCell ref="GD409:GE409"/>
    <mergeCell ref="GF409:GG409"/>
    <mergeCell ref="GH409:GI409"/>
    <mergeCell ref="GJ409:GK409"/>
    <mergeCell ref="GL409:GM409"/>
    <mergeCell ref="GN409:GO409"/>
    <mergeCell ref="GP409:GQ409"/>
    <mergeCell ref="GR409:GS409"/>
    <mergeCell ref="GT409:GU409"/>
    <mergeCell ref="FR407:FS407"/>
    <mergeCell ref="FT407:FU407"/>
    <mergeCell ref="FV407:FW407"/>
    <mergeCell ref="FX407:FY407"/>
    <mergeCell ref="FZ407:GA407"/>
    <mergeCell ref="GB407:GC407"/>
    <mergeCell ref="GD407:GE407"/>
    <mergeCell ref="GF407:GG407"/>
    <mergeCell ref="GH407:GI407"/>
    <mergeCell ref="GJ407:GK407"/>
    <mergeCell ref="GL407:GM407"/>
    <mergeCell ref="GN407:GO407"/>
    <mergeCell ref="GP407:GQ407"/>
    <mergeCell ref="GR407:GS407"/>
    <mergeCell ref="GT407:GU407"/>
    <mergeCell ref="DD408:DE408"/>
    <mergeCell ref="DF408:DG408"/>
    <mergeCell ref="DH408:DI408"/>
    <mergeCell ref="DJ408:DK408"/>
    <mergeCell ref="DL408:DM408"/>
    <mergeCell ref="DN408:DO408"/>
    <mergeCell ref="DP408:DQ408"/>
    <mergeCell ref="DR408:DS408"/>
    <mergeCell ref="DT408:DU408"/>
    <mergeCell ref="DV408:DW408"/>
    <mergeCell ref="DX408:DY408"/>
    <mergeCell ref="DZ408:EA408"/>
    <mergeCell ref="EB408:EC408"/>
    <mergeCell ref="ED408:EE408"/>
    <mergeCell ref="EF408:EG408"/>
    <mergeCell ref="EH408:EI408"/>
    <mergeCell ref="EJ408:EK408"/>
    <mergeCell ref="EL408:EM408"/>
    <mergeCell ref="EN408:EO408"/>
    <mergeCell ref="EP408:EQ408"/>
    <mergeCell ref="ER408:ES408"/>
    <mergeCell ref="ET408:EU408"/>
    <mergeCell ref="EV408:EW408"/>
    <mergeCell ref="EX408:EY408"/>
    <mergeCell ref="EZ408:FA408"/>
    <mergeCell ref="FB408:FC408"/>
    <mergeCell ref="FD408:FE408"/>
    <mergeCell ref="FF408:FG408"/>
    <mergeCell ref="FH408:FI408"/>
    <mergeCell ref="FJ408:FK408"/>
    <mergeCell ref="FL408:FM408"/>
    <mergeCell ref="FN408:FO408"/>
    <mergeCell ref="FP408:FQ408"/>
    <mergeCell ref="DJ410:DK410"/>
    <mergeCell ref="DL410:DM410"/>
    <mergeCell ref="DN410:DO410"/>
    <mergeCell ref="DP410:DQ410"/>
    <mergeCell ref="DR410:DS410"/>
    <mergeCell ref="DT410:DU410"/>
    <mergeCell ref="DV410:DW410"/>
    <mergeCell ref="DX410:DY410"/>
    <mergeCell ref="DZ410:EA410"/>
    <mergeCell ref="EB410:EC410"/>
    <mergeCell ref="ED410:EE410"/>
    <mergeCell ref="EF410:EG410"/>
    <mergeCell ref="EH410:EI410"/>
    <mergeCell ref="EJ410:EK410"/>
    <mergeCell ref="EL410:EM410"/>
    <mergeCell ref="EN410:EO410"/>
    <mergeCell ref="EP410:EQ410"/>
    <mergeCell ref="ER410:ES410"/>
    <mergeCell ref="ET410:EU410"/>
    <mergeCell ref="EV410:EW410"/>
    <mergeCell ref="EX410:EY410"/>
    <mergeCell ref="EZ410:FA410"/>
    <mergeCell ref="FB410:FC410"/>
    <mergeCell ref="FD410:FE410"/>
    <mergeCell ref="FF410:FG410"/>
    <mergeCell ref="FH410:FI410"/>
    <mergeCell ref="FJ410:FK410"/>
    <mergeCell ref="FL410:FM410"/>
    <mergeCell ref="FN410:FO410"/>
    <mergeCell ref="FP410:FQ410"/>
    <mergeCell ref="GR408:GS408"/>
    <mergeCell ref="GT408:GU408"/>
    <mergeCell ref="DD409:DE409"/>
    <mergeCell ref="DF409:DG409"/>
    <mergeCell ref="DH409:DI409"/>
    <mergeCell ref="DJ409:DK409"/>
    <mergeCell ref="DL409:DM409"/>
    <mergeCell ref="DN409:DO409"/>
    <mergeCell ref="DP409:DQ409"/>
    <mergeCell ref="DR409:DS409"/>
    <mergeCell ref="DT409:DU409"/>
    <mergeCell ref="DV409:DW409"/>
    <mergeCell ref="DX409:DY409"/>
    <mergeCell ref="DZ409:EA409"/>
    <mergeCell ref="EB409:EC409"/>
    <mergeCell ref="ED409:EE409"/>
    <mergeCell ref="EF409:EG409"/>
    <mergeCell ref="EH409:EI409"/>
    <mergeCell ref="EJ409:EK409"/>
    <mergeCell ref="EL409:EM409"/>
    <mergeCell ref="EN409:EO409"/>
    <mergeCell ref="EP409:EQ409"/>
    <mergeCell ref="ER409:ES409"/>
    <mergeCell ref="ET409:EU409"/>
    <mergeCell ref="EV409:EW409"/>
    <mergeCell ref="EX409:EY409"/>
    <mergeCell ref="EZ409:FA409"/>
    <mergeCell ref="FB409:FC409"/>
    <mergeCell ref="FD409:FE409"/>
    <mergeCell ref="FF409:FG409"/>
    <mergeCell ref="FH409:FI409"/>
    <mergeCell ref="FJ409:FK409"/>
    <mergeCell ref="FL409:FM409"/>
    <mergeCell ref="FN409:FO409"/>
    <mergeCell ref="FR410:FS410"/>
    <mergeCell ref="FT410:FU410"/>
    <mergeCell ref="FV410:FW410"/>
    <mergeCell ref="FX410:FY410"/>
    <mergeCell ref="FZ410:GA410"/>
    <mergeCell ref="GB410:GC410"/>
    <mergeCell ref="GD410:GE410"/>
    <mergeCell ref="GF410:GG410"/>
    <mergeCell ref="GH410:GI410"/>
    <mergeCell ref="GJ410:GK410"/>
    <mergeCell ref="GL410:GM410"/>
    <mergeCell ref="GN410:GO410"/>
    <mergeCell ref="GP410:GQ410"/>
    <mergeCell ref="GR410:GS410"/>
    <mergeCell ref="GT410:GU410"/>
    <mergeCell ref="DD411:DE411"/>
    <mergeCell ref="DF411:DG411"/>
    <mergeCell ref="DH411:DI411"/>
    <mergeCell ref="DJ411:DK411"/>
    <mergeCell ref="DL411:DM411"/>
    <mergeCell ref="DN411:DO411"/>
    <mergeCell ref="DP411:DQ411"/>
    <mergeCell ref="DR411:DS411"/>
    <mergeCell ref="DT411:DU411"/>
    <mergeCell ref="DV411:DW411"/>
    <mergeCell ref="DX411:DY411"/>
    <mergeCell ref="DZ411:EA411"/>
    <mergeCell ref="EB411:EC411"/>
    <mergeCell ref="ED411:EE411"/>
    <mergeCell ref="EF411:EG411"/>
    <mergeCell ref="EH411:EI411"/>
    <mergeCell ref="EJ411:EK411"/>
    <mergeCell ref="EL411:EM411"/>
    <mergeCell ref="EN411:EO411"/>
    <mergeCell ref="EP411:EQ411"/>
    <mergeCell ref="ER411:ES411"/>
    <mergeCell ref="ET411:EU411"/>
    <mergeCell ref="EV411:EW411"/>
    <mergeCell ref="EX411:EY411"/>
    <mergeCell ref="EZ411:FA411"/>
    <mergeCell ref="FB411:FC411"/>
    <mergeCell ref="FD411:FE411"/>
    <mergeCell ref="FF411:FG411"/>
    <mergeCell ref="FH411:FI411"/>
    <mergeCell ref="FJ411:FK411"/>
    <mergeCell ref="FL411:FM411"/>
    <mergeCell ref="FN411:FO411"/>
    <mergeCell ref="FP411:FQ411"/>
    <mergeCell ref="FR411:FS411"/>
    <mergeCell ref="FT411:FU411"/>
    <mergeCell ref="FV411:FW411"/>
    <mergeCell ref="FX411:FY411"/>
    <mergeCell ref="FZ411:GA411"/>
    <mergeCell ref="GB411:GC411"/>
    <mergeCell ref="GD411:GE411"/>
    <mergeCell ref="GF411:GG411"/>
    <mergeCell ref="GH411:GI411"/>
    <mergeCell ref="GJ411:GK411"/>
    <mergeCell ref="GL411:GM411"/>
    <mergeCell ref="GN411:GO411"/>
    <mergeCell ref="GP411:GQ411"/>
    <mergeCell ref="DD410:DE410"/>
    <mergeCell ref="DF410:DG410"/>
    <mergeCell ref="DH410:DI410"/>
    <mergeCell ref="GR411:GS411"/>
    <mergeCell ref="GT411:GU411"/>
    <mergeCell ref="DD412:DE412"/>
    <mergeCell ref="DF412:DG412"/>
    <mergeCell ref="DH412:DI412"/>
    <mergeCell ref="DJ412:DK412"/>
    <mergeCell ref="DL412:DM412"/>
    <mergeCell ref="DN412:DO412"/>
    <mergeCell ref="DP412:DQ412"/>
    <mergeCell ref="DR412:DS412"/>
    <mergeCell ref="DT412:DU412"/>
    <mergeCell ref="DV412:DW412"/>
    <mergeCell ref="DX412:DY412"/>
    <mergeCell ref="DZ412:EA412"/>
    <mergeCell ref="EB412:EC412"/>
    <mergeCell ref="ED412:EE412"/>
    <mergeCell ref="EF412:EG412"/>
    <mergeCell ref="EH412:EI412"/>
    <mergeCell ref="EJ412:EK412"/>
    <mergeCell ref="EL412:EM412"/>
    <mergeCell ref="EN412:EO412"/>
    <mergeCell ref="EP412:EQ412"/>
    <mergeCell ref="ER412:ES412"/>
    <mergeCell ref="ET412:EU412"/>
    <mergeCell ref="EV412:EW412"/>
    <mergeCell ref="EX412:EY412"/>
    <mergeCell ref="EZ412:FA412"/>
    <mergeCell ref="FB412:FC412"/>
    <mergeCell ref="FD412:FE412"/>
    <mergeCell ref="FF412:FG412"/>
    <mergeCell ref="FH412:FI412"/>
    <mergeCell ref="FJ412:FK412"/>
    <mergeCell ref="FL412:FM412"/>
    <mergeCell ref="FN412:FO412"/>
    <mergeCell ref="FP412:FQ412"/>
    <mergeCell ref="FR412:FS412"/>
    <mergeCell ref="FT412:FU412"/>
    <mergeCell ref="FV412:FW412"/>
    <mergeCell ref="FX412:FY412"/>
    <mergeCell ref="FZ412:GA412"/>
    <mergeCell ref="GB412:GC412"/>
    <mergeCell ref="GD412:GE412"/>
    <mergeCell ref="GF412:GG412"/>
    <mergeCell ref="GH412:GI412"/>
    <mergeCell ref="GJ412:GK412"/>
    <mergeCell ref="GL412:GM412"/>
    <mergeCell ref="GN412:GO412"/>
    <mergeCell ref="GP412:GQ412"/>
    <mergeCell ref="GR412:GS412"/>
    <mergeCell ref="GT412:GU412"/>
    <mergeCell ref="FR415:FS415"/>
    <mergeCell ref="FT415:FU415"/>
    <mergeCell ref="FV415:FW415"/>
    <mergeCell ref="FX415:FY415"/>
    <mergeCell ref="FZ415:GA415"/>
    <mergeCell ref="GB415:GC415"/>
    <mergeCell ref="GD415:GE415"/>
    <mergeCell ref="GF415:GG415"/>
    <mergeCell ref="GH415:GI415"/>
    <mergeCell ref="GJ415:GK415"/>
    <mergeCell ref="GL415:GM415"/>
    <mergeCell ref="GN415:GO415"/>
    <mergeCell ref="GP415:GQ415"/>
    <mergeCell ref="DD414:DE414"/>
    <mergeCell ref="DF414:DG414"/>
    <mergeCell ref="DH414:DI414"/>
    <mergeCell ref="DJ414:DK414"/>
    <mergeCell ref="DL414:DM414"/>
    <mergeCell ref="DN414:DO414"/>
    <mergeCell ref="DP414:DQ414"/>
    <mergeCell ref="DR414:DS414"/>
    <mergeCell ref="DT414:DU414"/>
    <mergeCell ref="DV414:DW414"/>
    <mergeCell ref="DX414:DY414"/>
    <mergeCell ref="DZ414:EA414"/>
    <mergeCell ref="EB414:EC414"/>
    <mergeCell ref="ED414:EE414"/>
    <mergeCell ref="EF414:EG414"/>
    <mergeCell ref="EH414:EI414"/>
    <mergeCell ref="EJ414:EK414"/>
    <mergeCell ref="EL414:EM414"/>
    <mergeCell ref="EN414:EO414"/>
    <mergeCell ref="EP414:EQ414"/>
    <mergeCell ref="ER414:ES414"/>
    <mergeCell ref="ET414:EU414"/>
    <mergeCell ref="EV414:EW414"/>
    <mergeCell ref="EX414:EY414"/>
    <mergeCell ref="EZ414:FA414"/>
    <mergeCell ref="FB414:FC414"/>
    <mergeCell ref="FD414:FE414"/>
    <mergeCell ref="FF414:FG414"/>
    <mergeCell ref="FH414:FI414"/>
    <mergeCell ref="FJ414:FK414"/>
    <mergeCell ref="FL414:FM414"/>
    <mergeCell ref="FN414:FO414"/>
    <mergeCell ref="FP414:FQ414"/>
    <mergeCell ref="FP416:FQ416"/>
    <mergeCell ref="FR416:FS416"/>
    <mergeCell ref="FT416:FU416"/>
    <mergeCell ref="FV416:FW416"/>
    <mergeCell ref="FX416:FY416"/>
    <mergeCell ref="FZ416:GA416"/>
    <mergeCell ref="GB416:GC416"/>
    <mergeCell ref="GD416:GE416"/>
    <mergeCell ref="GF416:GG416"/>
    <mergeCell ref="GH416:GI416"/>
    <mergeCell ref="GJ416:GK416"/>
    <mergeCell ref="GL416:GM416"/>
    <mergeCell ref="GN416:GO416"/>
    <mergeCell ref="GP416:GQ416"/>
    <mergeCell ref="GR416:GS416"/>
    <mergeCell ref="GT416:GU416"/>
    <mergeCell ref="FR414:FS414"/>
    <mergeCell ref="FT414:FU414"/>
    <mergeCell ref="FV414:FW414"/>
    <mergeCell ref="FX414:FY414"/>
    <mergeCell ref="FZ414:GA414"/>
    <mergeCell ref="GB414:GC414"/>
    <mergeCell ref="GD414:GE414"/>
    <mergeCell ref="GF414:GG414"/>
    <mergeCell ref="GH414:GI414"/>
    <mergeCell ref="GJ414:GK414"/>
    <mergeCell ref="GL414:GM414"/>
    <mergeCell ref="GN414:GO414"/>
    <mergeCell ref="GP414:GQ414"/>
    <mergeCell ref="GR414:GS414"/>
    <mergeCell ref="GT414:GU414"/>
    <mergeCell ref="DD415:DE415"/>
    <mergeCell ref="DF415:DG415"/>
    <mergeCell ref="DH415:DI415"/>
    <mergeCell ref="DJ415:DK415"/>
    <mergeCell ref="DL415:DM415"/>
    <mergeCell ref="DN415:DO415"/>
    <mergeCell ref="DP415:DQ415"/>
    <mergeCell ref="DR415:DS415"/>
    <mergeCell ref="DT415:DU415"/>
    <mergeCell ref="DV415:DW415"/>
    <mergeCell ref="DX415:DY415"/>
    <mergeCell ref="DZ415:EA415"/>
    <mergeCell ref="EB415:EC415"/>
    <mergeCell ref="ED415:EE415"/>
    <mergeCell ref="EF415:EG415"/>
    <mergeCell ref="EH415:EI415"/>
    <mergeCell ref="EJ415:EK415"/>
    <mergeCell ref="EL415:EM415"/>
    <mergeCell ref="EN415:EO415"/>
    <mergeCell ref="EP415:EQ415"/>
    <mergeCell ref="ER415:ES415"/>
    <mergeCell ref="ET415:EU415"/>
    <mergeCell ref="EV415:EW415"/>
    <mergeCell ref="EX415:EY415"/>
    <mergeCell ref="EZ415:FA415"/>
    <mergeCell ref="FB415:FC415"/>
    <mergeCell ref="FD415:FE415"/>
    <mergeCell ref="FF415:FG415"/>
    <mergeCell ref="FH415:FI415"/>
    <mergeCell ref="FJ415:FK415"/>
    <mergeCell ref="FL415:FM415"/>
    <mergeCell ref="FN415:FO415"/>
    <mergeCell ref="FP415:FQ415"/>
    <mergeCell ref="DJ417:DK417"/>
    <mergeCell ref="DL417:DM417"/>
    <mergeCell ref="DN417:DO417"/>
    <mergeCell ref="DP417:DQ417"/>
    <mergeCell ref="DR417:DS417"/>
    <mergeCell ref="DT417:DU417"/>
    <mergeCell ref="DV417:DW417"/>
    <mergeCell ref="DX417:DY417"/>
    <mergeCell ref="DZ417:EA417"/>
    <mergeCell ref="EB417:EC417"/>
    <mergeCell ref="ED417:EE417"/>
    <mergeCell ref="EF417:EG417"/>
    <mergeCell ref="EH417:EI417"/>
    <mergeCell ref="EJ417:EK417"/>
    <mergeCell ref="EL417:EM417"/>
    <mergeCell ref="EN417:EO417"/>
    <mergeCell ref="EP417:EQ417"/>
    <mergeCell ref="ER417:ES417"/>
    <mergeCell ref="ET417:EU417"/>
    <mergeCell ref="EV417:EW417"/>
    <mergeCell ref="EX417:EY417"/>
    <mergeCell ref="EZ417:FA417"/>
    <mergeCell ref="FB417:FC417"/>
    <mergeCell ref="FD417:FE417"/>
    <mergeCell ref="FF417:FG417"/>
    <mergeCell ref="FH417:FI417"/>
    <mergeCell ref="FJ417:FK417"/>
    <mergeCell ref="FL417:FM417"/>
    <mergeCell ref="FN417:FO417"/>
    <mergeCell ref="FP417:FQ417"/>
    <mergeCell ref="GR415:GS415"/>
    <mergeCell ref="GT415:GU415"/>
    <mergeCell ref="DD416:DE416"/>
    <mergeCell ref="DF416:DG416"/>
    <mergeCell ref="DH416:DI416"/>
    <mergeCell ref="DJ416:DK416"/>
    <mergeCell ref="DL416:DM416"/>
    <mergeCell ref="DN416:DO416"/>
    <mergeCell ref="DP416:DQ416"/>
    <mergeCell ref="DR416:DS416"/>
    <mergeCell ref="DT416:DU416"/>
    <mergeCell ref="DV416:DW416"/>
    <mergeCell ref="DX416:DY416"/>
    <mergeCell ref="DZ416:EA416"/>
    <mergeCell ref="EB416:EC416"/>
    <mergeCell ref="ED416:EE416"/>
    <mergeCell ref="EF416:EG416"/>
    <mergeCell ref="EH416:EI416"/>
    <mergeCell ref="EJ416:EK416"/>
    <mergeCell ref="EL416:EM416"/>
    <mergeCell ref="EN416:EO416"/>
    <mergeCell ref="EP416:EQ416"/>
    <mergeCell ref="ER416:ES416"/>
    <mergeCell ref="ET416:EU416"/>
    <mergeCell ref="EV416:EW416"/>
    <mergeCell ref="EX416:EY416"/>
    <mergeCell ref="EZ416:FA416"/>
    <mergeCell ref="FB416:FC416"/>
    <mergeCell ref="FD416:FE416"/>
    <mergeCell ref="FF416:FG416"/>
    <mergeCell ref="FH416:FI416"/>
    <mergeCell ref="FJ416:FK416"/>
    <mergeCell ref="FL416:FM416"/>
    <mergeCell ref="FN416:FO416"/>
    <mergeCell ref="FR417:FS417"/>
    <mergeCell ref="FT417:FU417"/>
    <mergeCell ref="FV417:FW417"/>
    <mergeCell ref="FX417:FY417"/>
    <mergeCell ref="FZ417:GA417"/>
    <mergeCell ref="GB417:GC417"/>
    <mergeCell ref="GD417:GE417"/>
    <mergeCell ref="GF417:GG417"/>
    <mergeCell ref="GH417:GI417"/>
    <mergeCell ref="GJ417:GK417"/>
    <mergeCell ref="GL417:GM417"/>
    <mergeCell ref="GN417:GO417"/>
    <mergeCell ref="GP417:GQ417"/>
    <mergeCell ref="GR417:GS417"/>
    <mergeCell ref="GT417:GU417"/>
    <mergeCell ref="DD418:DE418"/>
    <mergeCell ref="DF418:DG418"/>
    <mergeCell ref="DH418:DI418"/>
    <mergeCell ref="DJ418:DK418"/>
    <mergeCell ref="DL418:DM418"/>
    <mergeCell ref="DN418:DO418"/>
    <mergeCell ref="DP418:DQ418"/>
    <mergeCell ref="DR418:DS418"/>
    <mergeCell ref="DT418:DU418"/>
    <mergeCell ref="DV418:DW418"/>
    <mergeCell ref="DX418:DY418"/>
    <mergeCell ref="DZ418:EA418"/>
    <mergeCell ref="EB418:EC418"/>
    <mergeCell ref="ED418:EE418"/>
    <mergeCell ref="EF418:EG418"/>
    <mergeCell ref="EH418:EI418"/>
    <mergeCell ref="EJ418:EK418"/>
    <mergeCell ref="EL418:EM418"/>
    <mergeCell ref="EN418:EO418"/>
    <mergeCell ref="EP418:EQ418"/>
    <mergeCell ref="ER418:ES418"/>
    <mergeCell ref="ET418:EU418"/>
    <mergeCell ref="EV418:EW418"/>
    <mergeCell ref="EX418:EY418"/>
    <mergeCell ref="EZ418:FA418"/>
    <mergeCell ref="FB418:FC418"/>
    <mergeCell ref="FD418:FE418"/>
    <mergeCell ref="FF418:FG418"/>
    <mergeCell ref="FH418:FI418"/>
    <mergeCell ref="FJ418:FK418"/>
    <mergeCell ref="FL418:FM418"/>
    <mergeCell ref="FN418:FO418"/>
    <mergeCell ref="FP418:FQ418"/>
    <mergeCell ref="FR418:FS418"/>
    <mergeCell ref="FT418:FU418"/>
    <mergeCell ref="FV418:FW418"/>
    <mergeCell ref="FX418:FY418"/>
    <mergeCell ref="FZ418:GA418"/>
    <mergeCell ref="GB418:GC418"/>
    <mergeCell ref="GD418:GE418"/>
    <mergeCell ref="GF418:GG418"/>
    <mergeCell ref="GH418:GI418"/>
    <mergeCell ref="GJ418:GK418"/>
    <mergeCell ref="GL418:GM418"/>
    <mergeCell ref="GN418:GO418"/>
    <mergeCell ref="GP418:GQ418"/>
    <mergeCell ref="DD417:DE417"/>
    <mergeCell ref="DF417:DG417"/>
    <mergeCell ref="DH417:DI417"/>
    <mergeCell ref="GR418:GS418"/>
    <mergeCell ref="GT418:GU418"/>
    <mergeCell ref="DD419:DE419"/>
    <mergeCell ref="DF419:DG419"/>
    <mergeCell ref="DH419:DI419"/>
    <mergeCell ref="DJ419:DK419"/>
    <mergeCell ref="DL419:DM419"/>
    <mergeCell ref="DN419:DO419"/>
    <mergeCell ref="DP419:DQ419"/>
    <mergeCell ref="DR419:DS419"/>
    <mergeCell ref="DT419:DU419"/>
    <mergeCell ref="DV419:DW419"/>
    <mergeCell ref="DX419:DY419"/>
    <mergeCell ref="DZ419:EA419"/>
    <mergeCell ref="EB419:EC419"/>
    <mergeCell ref="ED419:EE419"/>
    <mergeCell ref="EF419:EG419"/>
    <mergeCell ref="EH419:EI419"/>
    <mergeCell ref="EJ419:EK419"/>
    <mergeCell ref="EL419:EM419"/>
    <mergeCell ref="EN419:EO419"/>
    <mergeCell ref="EP419:EQ419"/>
    <mergeCell ref="ER419:ES419"/>
    <mergeCell ref="ET419:EU419"/>
    <mergeCell ref="EV419:EW419"/>
    <mergeCell ref="EX419:EY419"/>
    <mergeCell ref="EZ419:FA419"/>
    <mergeCell ref="FB419:FC419"/>
    <mergeCell ref="FD419:FE419"/>
    <mergeCell ref="FF419:FG419"/>
    <mergeCell ref="FH419:FI419"/>
    <mergeCell ref="FJ419:FK419"/>
    <mergeCell ref="FL419:FM419"/>
    <mergeCell ref="FN419:FO419"/>
    <mergeCell ref="FP419:FQ419"/>
    <mergeCell ref="FR419:FS419"/>
    <mergeCell ref="FT419:FU419"/>
    <mergeCell ref="FV419:FW419"/>
    <mergeCell ref="FX419:FY419"/>
    <mergeCell ref="FZ419:GA419"/>
    <mergeCell ref="GB419:GC419"/>
    <mergeCell ref="GD419:GE419"/>
    <mergeCell ref="GF419:GG419"/>
    <mergeCell ref="GH419:GI419"/>
    <mergeCell ref="GJ419:GK419"/>
    <mergeCell ref="GL419:GM419"/>
    <mergeCell ref="GN419:GO419"/>
    <mergeCell ref="GP419:GQ419"/>
    <mergeCell ref="GR419:GS419"/>
    <mergeCell ref="GT419:GU419"/>
    <mergeCell ref="FR421:FS421"/>
    <mergeCell ref="FT421:FU421"/>
    <mergeCell ref="FV421:FW421"/>
    <mergeCell ref="FX421:FY421"/>
    <mergeCell ref="FZ421:GA421"/>
    <mergeCell ref="GB421:GC421"/>
    <mergeCell ref="GD421:GE421"/>
    <mergeCell ref="GF421:GG421"/>
    <mergeCell ref="GH421:GI421"/>
    <mergeCell ref="GJ421:GK421"/>
    <mergeCell ref="GL421:GM421"/>
    <mergeCell ref="GN421:GO421"/>
    <mergeCell ref="GP421:GQ421"/>
    <mergeCell ref="DD420:DE420"/>
    <mergeCell ref="DF420:DG420"/>
    <mergeCell ref="DH420:DI420"/>
    <mergeCell ref="DJ420:DK420"/>
    <mergeCell ref="DL420:DM420"/>
    <mergeCell ref="DN420:DO420"/>
    <mergeCell ref="DP420:DQ420"/>
    <mergeCell ref="DR420:DS420"/>
    <mergeCell ref="DT420:DU420"/>
    <mergeCell ref="DV420:DW420"/>
    <mergeCell ref="DX420:DY420"/>
    <mergeCell ref="DZ420:EA420"/>
    <mergeCell ref="EB420:EC420"/>
    <mergeCell ref="ED420:EE420"/>
    <mergeCell ref="EF420:EG420"/>
    <mergeCell ref="EH420:EI420"/>
    <mergeCell ref="EJ420:EK420"/>
    <mergeCell ref="EL420:EM420"/>
    <mergeCell ref="EN420:EO420"/>
    <mergeCell ref="EP420:EQ420"/>
    <mergeCell ref="ER420:ES420"/>
    <mergeCell ref="ET420:EU420"/>
    <mergeCell ref="EV420:EW420"/>
    <mergeCell ref="EX420:EY420"/>
    <mergeCell ref="EZ420:FA420"/>
    <mergeCell ref="FB420:FC420"/>
    <mergeCell ref="FD420:FE420"/>
    <mergeCell ref="FF420:FG420"/>
    <mergeCell ref="FH420:FI420"/>
    <mergeCell ref="FJ420:FK420"/>
    <mergeCell ref="FL420:FM420"/>
    <mergeCell ref="FN420:FO420"/>
    <mergeCell ref="FP420:FQ420"/>
    <mergeCell ref="FP423:FQ423"/>
    <mergeCell ref="FR423:FS423"/>
    <mergeCell ref="FT423:FU423"/>
    <mergeCell ref="FV423:FW423"/>
    <mergeCell ref="FX423:FY423"/>
    <mergeCell ref="FZ423:GA423"/>
    <mergeCell ref="GB423:GC423"/>
    <mergeCell ref="GD423:GE423"/>
    <mergeCell ref="GF423:GG423"/>
    <mergeCell ref="GH423:GI423"/>
    <mergeCell ref="GJ423:GK423"/>
    <mergeCell ref="GL423:GM423"/>
    <mergeCell ref="GN423:GO423"/>
    <mergeCell ref="GP423:GQ423"/>
    <mergeCell ref="GR423:GS423"/>
    <mergeCell ref="GT423:GU423"/>
    <mergeCell ref="FR420:FS420"/>
    <mergeCell ref="FT420:FU420"/>
    <mergeCell ref="FV420:FW420"/>
    <mergeCell ref="FX420:FY420"/>
    <mergeCell ref="FZ420:GA420"/>
    <mergeCell ref="GB420:GC420"/>
    <mergeCell ref="GD420:GE420"/>
    <mergeCell ref="GF420:GG420"/>
    <mergeCell ref="GH420:GI420"/>
    <mergeCell ref="GJ420:GK420"/>
    <mergeCell ref="GL420:GM420"/>
    <mergeCell ref="GN420:GO420"/>
    <mergeCell ref="GP420:GQ420"/>
    <mergeCell ref="GR420:GS420"/>
    <mergeCell ref="GT420:GU420"/>
    <mergeCell ref="DD421:DE421"/>
    <mergeCell ref="DF421:DG421"/>
    <mergeCell ref="DH421:DI421"/>
    <mergeCell ref="DJ421:DK421"/>
    <mergeCell ref="DL421:DM421"/>
    <mergeCell ref="DN421:DO421"/>
    <mergeCell ref="DP421:DQ421"/>
    <mergeCell ref="DR421:DS421"/>
    <mergeCell ref="DT421:DU421"/>
    <mergeCell ref="DV421:DW421"/>
    <mergeCell ref="DX421:DY421"/>
    <mergeCell ref="DZ421:EA421"/>
    <mergeCell ref="EB421:EC421"/>
    <mergeCell ref="ED421:EE421"/>
    <mergeCell ref="EF421:EG421"/>
    <mergeCell ref="EH421:EI421"/>
    <mergeCell ref="EJ421:EK421"/>
    <mergeCell ref="EL421:EM421"/>
    <mergeCell ref="EN421:EO421"/>
    <mergeCell ref="EP421:EQ421"/>
    <mergeCell ref="ER421:ES421"/>
    <mergeCell ref="ET421:EU421"/>
    <mergeCell ref="EV421:EW421"/>
    <mergeCell ref="EX421:EY421"/>
    <mergeCell ref="EZ421:FA421"/>
    <mergeCell ref="FB421:FC421"/>
    <mergeCell ref="FD421:FE421"/>
    <mergeCell ref="FF421:FG421"/>
    <mergeCell ref="FH421:FI421"/>
    <mergeCell ref="FJ421:FK421"/>
    <mergeCell ref="FL421:FM421"/>
    <mergeCell ref="FN421:FO421"/>
    <mergeCell ref="FP421:FQ421"/>
    <mergeCell ref="DJ424:DK424"/>
    <mergeCell ref="DL424:DM424"/>
    <mergeCell ref="DN424:DO424"/>
    <mergeCell ref="DP424:DQ424"/>
    <mergeCell ref="DR424:DS424"/>
    <mergeCell ref="DT424:DU424"/>
    <mergeCell ref="DV424:DW424"/>
    <mergeCell ref="DX424:DY424"/>
    <mergeCell ref="DZ424:EA424"/>
    <mergeCell ref="EB424:EC424"/>
    <mergeCell ref="ED424:EE424"/>
    <mergeCell ref="EF424:EG424"/>
    <mergeCell ref="EH424:EI424"/>
    <mergeCell ref="EJ424:EK424"/>
    <mergeCell ref="EL424:EM424"/>
    <mergeCell ref="EN424:EO424"/>
    <mergeCell ref="EP424:EQ424"/>
    <mergeCell ref="ER424:ES424"/>
    <mergeCell ref="ET424:EU424"/>
    <mergeCell ref="EV424:EW424"/>
    <mergeCell ref="EX424:EY424"/>
    <mergeCell ref="EZ424:FA424"/>
    <mergeCell ref="FB424:FC424"/>
    <mergeCell ref="FD424:FE424"/>
    <mergeCell ref="FF424:FG424"/>
    <mergeCell ref="FH424:FI424"/>
    <mergeCell ref="FJ424:FK424"/>
    <mergeCell ref="FL424:FM424"/>
    <mergeCell ref="FN424:FO424"/>
    <mergeCell ref="FP424:FQ424"/>
    <mergeCell ref="GR421:GS421"/>
    <mergeCell ref="GT421:GU421"/>
    <mergeCell ref="DD423:DE423"/>
    <mergeCell ref="DF423:DG423"/>
    <mergeCell ref="DH423:DI423"/>
    <mergeCell ref="DJ423:DK423"/>
    <mergeCell ref="DL423:DM423"/>
    <mergeCell ref="DN423:DO423"/>
    <mergeCell ref="DP423:DQ423"/>
    <mergeCell ref="DR423:DS423"/>
    <mergeCell ref="DT423:DU423"/>
    <mergeCell ref="DV423:DW423"/>
    <mergeCell ref="DX423:DY423"/>
    <mergeCell ref="DZ423:EA423"/>
    <mergeCell ref="EB423:EC423"/>
    <mergeCell ref="ED423:EE423"/>
    <mergeCell ref="EF423:EG423"/>
    <mergeCell ref="EH423:EI423"/>
    <mergeCell ref="EJ423:EK423"/>
    <mergeCell ref="EL423:EM423"/>
    <mergeCell ref="EN423:EO423"/>
    <mergeCell ref="EP423:EQ423"/>
    <mergeCell ref="ER423:ES423"/>
    <mergeCell ref="ET423:EU423"/>
    <mergeCell ref="EV423:EW423"/>
    <mergeCell ref="EX423:EY423"/>
    <mergeCell ref="EZ423:FA423"/>
    <mergeCell ref="FB423:FC423"/>
    <mergeCell ref="FD423:FE423"/>
    <mergeCell ref="FF423:FG423"/>
    <mergeCell ref="FH423:FI423"/>
    <mergeCell ref="FJ423:FK423"/>
    <mergeCell ref="FL423:FM423"/>
    <mergeCell ref="FN423:FO423"/>
    <mergeCell ref="FR424:FS424"/>
    <mergeCell ref="FT424:FU424"/>
    <mergeCell ref="FV424:FW424"/>
    <mergeCell ref="FX424:FY424"/>
    <mergeCell ref="FZ424:GA424"/>
    <mergeCell ref="GB424:GC424"/>
    <mergeCell ref="GD424:GE424"/>
    <mergeCell ref="GF424:GG424"/>
    <mergeCell ref="GH424:GI424"/>
    <mergeCell ref="GJ424:GK424"/>
    <mergeCell ref="GL424:GM424"/>
    <mergeCell ref="GN424:GO424"/>
    <mergeCell ref="GP424:GQ424"/>
    <mergeCell ref="GR424:GS424"/>
    <mergeCell ref="GT424:GU424"/>
    <mergeCell ref="DD425:DE425"/>
    <mergeCell ref="DF425:DG425"/>
    <mergeCell ref="DH425:DI425"/>
    <mergeCell ref="DJ425:DK425"/>
    <mergeCell ref="DL425:DM425"/>
    <mergeCell ref="DN425:DO425"/>
    <mergeCell ref="DP425:DQ425"/>
    <mergeCell ref="DR425:DS425"/>
    <mergeCell ref="DT425:DU425"/>
    <mergeCell ref="DV425:DW425"/>
    <mergeCell ref="DX425:DY425"/>
    <mergeCell ref="DZ425:EA425"/>
    <mergeCell ref="EB425:EC425"/>
    <mergeCell ref="ED425:EE425"/>
    <mergeCell ref="EF425:EG425"/>
    <mergeCell ref="EH425:EI425"/>
    <mergeCell ref="EJ425:EK425"/>
    <mergeCell ref="EL425:EM425"/>
    <mergeCell ref="EN425:EO425"/>
    <mergeCell ref="EP425:EQ425"/>
    <mergeCell ref="ER425:ES425"/>
    <mergeCell ref="ET425:EU425"/>
    <mergeCell ref="EV425:EW425"/>
    <mergeCell ref="EX425:EY425"/>
    <mergeCell ref="EZ425:FA425"/>
    <mergeCell ref="FB425:FC425"/>
    <mergeCell ref="FD425:FE425"/>
    <mergeCell ref="FF425:FG425"/>
    <mergeCell ref="FH425:FI425"/>
    <mergeCell ref="FJ425:FK425"/>
    <mergeCell ref="FL425:FM425"/>
    <mergeCell ref="FN425:FO425"/>
    <mergeCell ref="FP425:FQ425"/>
    <mergeCell ref="FR425:FS425"/>
    <mergeCell ref="FT425:FU425"/>
    <mergeCell ref="FV425:FW425"/>
    <mergeCell ref="FX425:FY425"/>
    <mergeCell ref="FZ425:GA425"/>
    <mergeCell ref="GB425:GC425"/>
    <mergeCell ref="GD425:GE425"/>
    <mergeCell ref="GF425:GG425"/>
    <mergeCell ref="GH425:GI425"/>
    <mergeCell ref="GJ425:GK425"/>
    <mergeCell ref="GL425:GM425"/>
    <mergeCell ref="GN425:GO425"/>
    <mergeCell ref="GP425:GQ425"/>
    <mergeCell ref="DD424:DE424"/>
    <mergeCell ref="DF424:DG424"/>
    <mergeCell ref="DH424:DI424"/>
    <mergeCell ref="GR425:GS425"/>
    <mergeCell ref="GT425:GU425"/>
    <mergeCell ref="DD426:DE426"/>
    <mergeCell ref="DF426:DG426"/>
    <mergeCell ref="DH426:DI426"/>
    <mergeCell ref="DJ426:DK426"/>
    <mergeCell ref="DL426:DM426"/>
    <mergeCell ref="DN426:DO426"/>
    <mergeCell ref="DP426:DQ426"/>
    <mergeCell ref="DR426:DS426"/>
    <mergeCell ref="DT426:DU426"/>
    <mergeCell ref="DV426:DW426"/>
    <mergeCell ref="DX426:DY426"/>
    <mergeCell ref="DZ426:EA426"/>
    <mergeCell ref="EB426:EC426"/>
    <mergeCell ref="ED426:EE426"/>
    <mergeCell ref="EF426:EG426"/>
    <mergeCell ref="EH426:EI426"/>
    <mergeCell ref="EJ426:EK426"/>
    <mergeCell ref="EL426:EM426"/>
    <mergeCell ref="EN426:EO426"/>
    <mergeCell ref="EP426:EQ426"/>
    <mergeCell ref="ER426:ES426"/>
    <mergeCell ref="ET426:EU426"/>
    <mergeCell ref="EV426:EW426"/>
    <mergeCell ref="EX426:EY426"/>
    <mergeCell ref="EZ426:FA426"/>
    <mergeCell ref="FB426:FC426"/>
    <mergeCell ref="FD426:FE426"/>
    <mergeCell ref="FF426:FG426"/>
    <mergeCell ref="FH426:FI426"/>
    <mergeCell ref="FJ426:FK426"/>
    <mergeCell ref="FL426:FM426"/>
    <mergeCell ref="FN426:FO426"/>
    <mergeCell ref="FP426:FQ426"/>
    <mergeCell ref="FR426:FS426"/>
    <mergeCell ref="FT426:FU426"/>
    <mergeCell ref="FV426:FW426"/>
    <mergeCell ref="FX426:FY426"/>
    <mergeCell ref="FZ426:GA426"/>
    <mergeCell ref="GB426:GC426"/>
    <mergeCell ref="GD426:GE426"/>
    <mergeCell ref="GF426:GG426"/>
    <mergeCell ref="GH426:GI426"/>
    <mergeCell ref="GJ426:GK426"/>
    <mergeCell ref="GL426:GM426"/>
    <mergeCell ref="GN426:GO426"/>
    <mergeCell ref="GP426:GQ426"/>
    <mergeCell ref="GR426:GS426"/>
    <mergeCell ref="GT426:GU426"/>
    <mergeCell ref="FR428:FS428"/>
    <mergeCell ref="FT428:FU428"/>
    <mergeCell ref="FV428:FW428"/>
    <mergeCell ref="FX428:FY428"/>
    <mergeCell ref="FZ428:GA428"/>
    <mergeCell ref="GB428:GC428"/>
    <mergeCell ref="GD428:GE428"/>
    <mergeCell ref="GF428:GG428"/>
    <mergeCell ref="GH428:GI428"/>
    <mergeCell ref="GJ428:GK428"/>
    <mergeCell ref="GL428:GM428"/>
    <mergeCell ref="GN428:GO428"/>
    <mergeCell ref="GP428:GQ428"/>
    <mergeCell ref="DD427:DE427"/>
    <mergeCell ref="DF427:DG427"/>
    <mergeCell ref="DH427:DI427"/>
    <mergeCell ref="DJ427:DK427"/>
    <mergeCell ref="DL427:DM427"/>
    <mergeCell ref="DN427:DO427"/>
    <mergeCell ref="DP427:DQ427"/>
    <mergeCell ref="DR427:DS427"/>
    <mergeCell ref="DT427:DU427"/>
    <mergeCell ref="DV427:DW427"/>
    <mergeCell ref="DX427:DY427"/>
    <mergeCell ref="DZ427:EA427"/>
    <mergeCell ref="EB427:EC427"/>
    <mergeCell ref="ED427:EE427"/>
    <mergeCell ref="EF427:EG427"/>
    <mergeCell ref="EH427:EI427"/>
    <mergeCell ref="EJ427:EK427"/>
    <mergeCell ref="EL427:EM427"/>
    <mergeCell ref="EN427:EO427"/>
    <mergeCell ref="EP427:EQ427"/>
    <mergeCell ref="ER427:ES427"/>
    <mergeCell ref="ET427:EU427"/>
    <mergeCell ref="EV427:EW427"/>
    <mergeCell ref="EX427:EY427"/>
    <mergeCell ref="EZ427:FA427"/>
    <mergeCell ref="FB427:FC427"/>
    <mergeCell ref="FD427:FE427"/>
    <mergeCell ref="FF427:FG427"/>
    <mergeCell ref="FH427:FI427"/>
    <mergeCell ref="FJ427:FK427"/>
    <mergeCell ref="FL427:FM427"/>
    <mergeCell ref="FN427:FO427"/>
    <mergeCell ref="FP427:FQ427"/>
    <mergeCell ref="FP429:FQ429"/>
    <mergeCell ref="FR429:FS429"/>
    <mergeCell ref="FT429:FU429"/>
    <mergeCell ref="FV429:FW429"/>
    <mergeCell ref="FX429:FY429"/>
    <mergeCell ref="FZ429:GA429"/>
    <mergeCell ref="GB429:GC429"/>
    <mergeCell ref="GD429:GE429"/>
    <mergeCell ref="GF429:GG429"/>
    <mergeCell ref="GH429:GI429"/>
    <mergeCell ref="GJ429:GK429"/>
    <mergeCell ref="GL429:GM429"/>
    <mergeCell ref="GN429:GO429"/>
    <mergeCell ref="GP429:GQ429"/>
    <mergeCell ref="GR429:GS429"/>
    <mergeCell ref="GT429:GU429"/>
    <mergeCell ref="FR427:FS427"/>
    <mergeCell ref="FT427:FU427"/>
    <mergeCell ref="FV427:FW427"/>
    <mergeCell ref="FX427:FY427"/>
    <mergeCell ref="FZ427:GA427"/>
    <mergeCell ref="GB427:GC427"/>
    <mergeCell ref="GD427:GE427"/>
    <mergeCell ref="GF427:GG427"/>
    <mergeCell ref="GH427:GI427"/>
    <mergeCell ref="GJ427:GK427"/>
    <mergeCell ref="GL427:GM427"/>
    <mergeCell ref="GN427:GO427"/>
    <mergeCell ref="GP427:GQ427"/>
    <mergeCell ref="GR427:GS427"/>
    <mergeCell ref="GT427:GU427"/>
    <mergeCell ref="DD428:DE428"/>
    <mergeCell ref="DF428:DG428"/>
    <mergeCell ref="DH428:DI428"/>
    <mergeCell ref="DJ428:DK428"/>
    <mergeCell ref="DL428:DM428"/>
    <mergeCell ref="DN428:DO428"/>
    <mergeCell ref="DP428:DQ428"/>
    <mergeCell ref="DR428:DS428"/>
    <mergeCell ref="DT428:DU428"/>
    <mergeCell ref="DV428:DW428"/>
    <mergeCell ref="DX428:DY428"/>
    <mergeCell ref="DZ428:EA428"/>
    <mergeCell ref="EB428:EC428"/>
    <mergeCell ref="ED428:EE428"/>
    <mergeCell ref="EF428:EG428"/>
    <mergeCell ref="EH428:EI428"/>
    <mergeCell ref="EJ428:EK428"/>
    <mergeCell ref="EL428:EM428"/>
    <mergeCell ref="EN428:EO428"/>
    <mergeCell ref="EP428:EQ428"/>
    <mergeCell ref="ER428:ES428"/>
    <mergeCell ref="ET428:EU428"/>
    <mergeCell ref="EV428:EW428"/>
    <mergeCell ref="EX428:EY428"/>
    <mergeCell ref="EZ428:FA428"/>
    <mergeCell ref="FB428:FC428"/>
    <mergeCell ref="FD428:FE428"/>
    <mergeCell ref="FF428:FG428"/>
    <mergeCell ref="FH428:FI428"/>
    <mergeCell ref="FJ428:FK428"/>
    <mergeCell ref="FL428:FM428"/>
    <mergeCell ref="FN428:FO428"/>
    <mergeCell ref="FP428:FQ428"/>
    <mergeCell ref="DJ430:DK430"/>
    <mergeCell ref="DL430:DM430"/>
    <mergeCell ref="DN430:DO430"/>
    <mergeCell ref="DP430:DQ430"/>
    <mergeCell ref="DR430:DS430"/>
    <mergeCell ref="DT430:DU430"/>
    <mergeCell ref="DV430:DW430"/>
    <mergeCell ref="DX430:DY430"/>
    <mergeCell ref="DZ430:EA430"/>
    <mergeCell ref="EB430:EC430"/>
    <mergeCell ref="ED430:EE430"/>
    <mergeCell ref="EF430:EG430"/>
    <mergeCell ref="EH430:EI430"/>
    <mergeCell ref="EJ430:EK430"/>
    <mergeCell ref="EL430:EM430"/>
    <mergeCell ref="EN430:EO430"/>
    <mergeCell ref="EP430:EQ430"/>
    <mergeCell ref="ER430:ES430"/>
    <mergeCell ref="ET430:EU430"/>
    <mergeCell ref="EV430:EW430"/>
    <mergeCell ref="EX430:EY430"/>
    <mergeCell ref="EZ430:FA430"/>
    <mergeCell ref="FB430:FC430"/>
    <mergeCell ref="FD430:FE430"/>
    <mergeCell ref="FF430:FG430"/>
    <mergeCell ref="FH430:FI430"/>
    <mergeCell ref="FJ430:FK430"/>
    <mergeCell ref="FL430:FM430"/>
    <mergeCell ref="FN430:FO430"/>
    <mergeCell ref="FP430:FQ430"/>
    <mergeCell ref="GR428:GS428"/>
    <mergeCell ref="GT428:GU428"/>
    <mergeCell ref="DD429:DE429"/>
    <mergeCell ref="DF429:DG429"/>
    <mergeCell ref="DH429:DI429"/>
    <mergeCell ref="DJ429:DK429"/>
    <mergeCell ref="DL429:DM429"/>
    <mergeCell ref="DN429:DO429"/>
    <mergeCell ref="DP429:DQ429"/>
    <mergeCell ref="DR429:DS429"/>
    <mergeCell ref="DT429:DU429"/>
    <mergeCell ref="DV429:DW429"/>
    <mergeCell ref="DX429:DY429"/>
    <mergeCell ref="DZ429:EA429"/>
    <mergeCell ref="EB429:EC429"/>
    <mergeCell ref="ED429:EE429"/>
    <mergeCell ref="EF429:EG429"/>
    <mergeCell ref="EH429:EI429"/>
    <mergeCell ref="EJ429:EK429"/>
    <mergeCell ref="EL429:EM429"/>
    <mergeCell ref="EN429:EO429"/>
    <mergeCell ref="EP429:EQ429"/>
    <mergeCell ref="ER429:ES429"/>
    <mergeCell ref="ET429:EU429"/>
    <mergeCell ref="EV429:EW429"/>
    <mergeCell ref="EX429:EY429"/>
    <mergeCell ref="EZ429:FA429"/>
    <mergeCell ref="FB429:FC429"/>
    <mergeCell ref="FD429:FE429"/>
    <mergeCell ref="FF429:FG429"/>
    <mergeCell ref="FH429:FI429"/>
    <mergeCell ref="FJ429:FK429"/>
    <mergeCell ref="FL429:FM429"/>
    <mergeCell ref="FN429:FO429"/>
    <mergeCell ref="FR430:FS430"/>
    <mergeCell ref="FT430:FU430"/>
    <mergeCell ref="FV430:FW430"/>
    <mergeCell ref="FX430:FY430"/>
    <mergeCell ref="FZ430:GA430"/>
    <mergeCell ref="GB430:GC430"/>
    <mergeCell ref="GD430:GE430"/>
    <mergeCell ref="GF430:GG430"/>
    <mergeCell ref="GH430:GI430"/>
    <mergeCell ref="GJ430:GK430"/>
    <mergeCell ref="GL430:GM430"/>
    <mergeCell ref="GN430:GO430"/>
    <mergeCell ref="GP430:GQ430"/>
    <mergeCell ref="GR430:GS430"/>
    <mergeCell ref="GT430:GU430"/>
    <mergeCell ref="DD432:DE432"/>
    <mergeCell ref="DF432:DG432"/>
    <mergeCell ref="DH432:DI432"/>
    <mergeCell ref="DJ432:DK432"/>
    <mergeCell ref="DL432:DM432"/>
    <mergeCell ref="DN432:DO432"/>
    <mergeCell ref="DP432:DQ432"/>
    <mergeCell ref="DR432:DS432"/>
    <mergeCell ref="DT432:DU432"/>
    <mergeCell ref="DV432:DW432"/>
    <mergeCell ref="DX432:DY432"/>
    <mergeCell ref="DZ432:EA432"/>
    <mergeCell ref="EB432:EC432"/>
    <mergeCell ref="ED432:EE432"/>
    <mergeCell ref="EF432:EG432"/>
    <mergeCell ref="EH432:EI432"/>
    <mergeCell ref="EJ432:EK432"/>
    <mergeCell ref="EL432:EM432"/>
    <mergeCell ref="EN432:EO432"/>
    <mergeCell ref="EP432:EQ432"/>
    <mergeCell ref="ER432:ES432"/>
    <mergeCell ref="ET432:EU432"/>
    <mergeCell ref="EV432:EW432"/>
    <mergeCell ref="EX432:EY432"/>
    <mergeCell ref="EZ432:FA432"/>
    <mergeCell ref="FB432:FC432"/>
    <mergeCell ref="FD432:FE432"/>
    <mergeCell ref="FF432:FG432"/>
    <mergeCell ref="FH432:FI432"/>
    <mergeCell ref="FJ432:FK432"/>
    <mergeCell ref="FL432:FM432"/>
    <mergeCell ref="FN432:FO432"/>
    <mergeCell ref="FP432:FQ432"/>
    <mergeCell ref="FR432:FS432"/>
    <mergeCell ref="FT432:FU432"/>
    <mergeCell ref="FV432:FW432"/>
    <mergeCell ref="FX432:FY432"/>
    <mergeCell ref="FZ432:GA432"/>
    <mergeCell ref="GB432:GC432"/>
    <mergeCell ref="GD432:GE432"/>
    <mergeCell ref="GF432:GG432"/>
    <mergeCell ref="GH432:GI432"/>
    <mergeCell ref="GJ432:GK432"/>
    <mergeCell ref="GL432:GM432"/>
    <mergeCell ref="GN432:GO432"/>
    <mergeCell ref="GP432:GQ432"/>
    <mergeCell ref="DD430:DE430"/>
    <mergeCell ref="DF430:DG430"/>
    <mergeCell ref="DH430:DI430"/>
    <mergeCell ref="GR432:GS432"/>
    <mergeCell ref="GT432:GU432"/>
    <mergeCell ref="DD433:DE433"/>
    <mergeCell ref="DF433:DG433"/>
    <mergeCell ref="DH433:DI433"/>
    <mergeCell ref="DJ433:DK433"/>
    <mergeCell ref="DL433:DM433"/>
    <mergeCell ref="DN433:DO433"/>
    <mergeCell ref="DP433:DQ433"/>
    <mergeCell ref="DR433:DS433"/>
    <mergeCell ref="DT433:DU433"/>
    <mergeCell ref="DV433:DW433"/>
    <mergeCell ref="DX433:DY433"/>
    <mergeCell ref="DZ433:EA433"/>
    <mergeCell ref="EB433:EC433"/>
    <mergeCell ref="ED433:EE433"/>
    <mergeCell ref="EF433:EG433"/>
    <mergeCell ref="EH433:EI433"/>
    <mergeCell ref="EJ433:EK433"/>
    <mergeCell ref="EL433:EM433"/>
    <mergeCell ref="EN433:EO433"/>
    <mergeCell ref="EP433:EQ433"/>
    <mergeCell ref="ER433:ES433"/>
    <mergeCell ref="ET433:EU433"/>
    <mergeCell ref="EV433:EW433"/>
    <mergeCell ref="EX433:EY433"/>
    <mergeCell ref="EZ433:FA433"/>
    <mergeCell ref="FB433:FC433"/>
    <mergeCell ref="FD433:FE433"/>
    <mergeCell ref="FF433:FG433"/>
    <mergeCell ref="FH433:FI433"/>
    <mergeCell ref="FJ433:FK433"/>
    <mergeCell ref="FL433:FM433"/>
    <mergeCell ref="FN433:FO433"/>
    <mergeCell ref="FP433:FQ433"/>
    <mergeCell ref="FR433:FS433"/>
    <mergeCell ref="FT433:FU433"/>
    <mergeCell ref="FV433:FW433"/>
    <mergeCell ref="FX433:FY433"/>
    <mergeCell ref="FZ433:GA433"/>
    <mergeCell ref="GB433:GC433"/>
    <mergeCell ref="GD433:GE433"/>
    <mergeCell ref="GF433:GG433"/>
    <mergeCell ref="GH433:GI433"/>
    <mergeCell ref="GJ433:GK433"/>
    <mergeCell ref="GL433:GM433"/>
    <mergeCell ref="GN433:GO433"/>
    <mergeCell ref="GP433:GQ433"/>
    <mergeCell ref="GR433:GS433"/>
    <mergeCell ref="GT433:GU433"/>
    <mergeCell ref="FR435:FS435"/>
    <mergeCell ref="FT435:FU435"/>
    <mergeCell ref="FV435:FW435"/>
    <mergeCell ref="FX435:FY435"/>
    <mergeCell ref="FZ435:GA435"/>
    <mergeCell ref="GB435:GC435"/>
    <mergeCell ref="GD435:GE435"/>
    <mergeCell ref="GF435:GG435"/>
    <mergeCell ref="GH435:GI435"/>
    <mergeCell ref="GJ435:GK435"/>
    <mergeCell ref="GL435:GM435"/>
    <mergeCell ref="GN435:GO435"/>
    <mergeCell ref="GP435:GQ435"/>
    <mergeCell ref="DD434:DE434"/>
    <mergeCell ref="DF434:DG434"/>
    <mergeCell ref="DH434:DI434"/>
    <mergeCell ref="DJ434:DK434"/>
    <mergeCell ref="DL434:DM434"/>
    <mergeCell ref="DN434:DO434"/>
    <mergeCell ref="DP434:DQ434"/>
    <mergeCell ref="DR434:DS434"/>
    <mergeCell ref="DT434:DU434"/>
    <mergeCell ref="DV434:DW434"/>
    <mergeCell ref="DX434:DY434"/>
    <mergeCell ref="DZ434:EA434"/>
    <mergeCell ref="EB434:EC434"/>
    <mergeCell ref="ED434:EE434"/>
    <mergeCell ref="EF434:EG434"/>
    <mergeCell ref="EH434:EI434"/>
    <mergeCell ref="EJ434:EK434"/>
    <mergeCell ref="EL434:EM434"/>
    <mergeCell ref="EN434:EO434"/>
    <mergeCell ref="EP434:EQ434"/>
    <mergeCell ref="ER434:ES434"/>
    <mergeCell ref="ET434:EU434"/>
    <mergeCell ref="EV434:EW434"/>
    <mergeCell ref="EX434:EY434"/>
    <mergeCell ref="EZ434:FA434"/>
    <mergeCell ref="FB434:FC434"/>
    <mergeCell ref="FD434:FE434"/>
    <mergeCell ref="FF434:FG434"/>
    <mergeCell ref="FH434:FI434"/>
    <mergeCell ref="FJ434:FK434"/>
    <mergeCell ref="FL434:FM434"/>
    <mergeCell ref="FN434:FO434"/>
    <mergeCell ref="FP434:FQ434"/>
    <mergeCell ref="FP436:FQ436"/>
    <mergeCell ref="FR436:FS436"/>
    <mergeCell ref="FT436:FU436"/>
    <mergeCell ref="FV436:FW436"/>
    <mergeCell ref="FX436:FY436"/>
    <mergeCell ref="FZ436:GA436"/>
    <mergeCell ref="GB436:GC436"/>
    <mergeCell ref="GD436:GE436"/>
    <mergeCell ref="GF436:GG436"/>
    <mergeCell ref="GH436:GI436"/>
    <mergeCell ref="GJ436:GK436"/>
    <mergeCell ref="GL436:GM436"/>
    <mergeCell ref="GN436:GO436"/>
    <mergeCell ref="GP436:GQ436"/>
    <mergeCell ref="GR436:GS436"/>
    <mergeCell ref="GT436:GU436"/>
    <mergeCell ref="FR434:FS434"/>
    <mergeCell ref="FT434:FU434"/>
    <mergeCell ref="FV434:FW434"/>
    <mergeCell ref="FX434:FY434"/>
    <mergeCell ref="FZ434:GA434"/>
    <mergeCell ref="GB434:GC434"/>
    <mergeCell ref="GD434:GE434"/>
    <mergeCell ref="GF434:GG434"/>
    <mergeCell ref="GH434:GI434"/>
    <mergeCell ref="GJ434:GK434"/>
    <mergeCell ref="GL434:GM434"/>
    <mergeCell ref="GN434:GO434"/>
    <mergeCell ref="GP434:GQ434"/>
    <mergeCell ref="GR434:GS434"/>
    <mergeCell ref="GT434:GU434"/>
    <mergeCell ref="DD435:DE435"/>
    <mergeCell ref="DF435:DG435"/>
    <mergeCell ref="DH435:DI435"/>
    <mergeCell ref="DJ435:DK435"/>
    <mergeCell ref="DL435:DM435"/>
    <mergeCell ref="DN435:DO435"/>
    <mergeCell ref="DP435:DQ435"/>
    <mergeCell ref="DR435:DS435"/>
    <mergeCell ref="DT435:DU435"/>
    <mergeCell ref="DV435:DW435"/>
    <mergeCell ref="DX435:DY435"/>
    <mergeCell ref="DZ435:EA435"/>
    <mergeCell ref="EB435:EC435"/>
    <mergeCell ref="ED435:EE435"/>
    <mergeCell ref="EF435:EG435"/>
    <mergeCell ref="EH435:EI435"/>
    <mergeCell ref="EJ435:EK435"/>
    <mergeCell ref="EL435:EM435"/>
    <mergeCell ref="EN435:EO435"/>
    <mergeCell ref="EP435:EQ435"/>
    <mergeCell ref="ER435:ES435"/>
    <mergeCell ref="ET435:EU435"/>
    <mergeCell ref="EV435:EW435"/>
    <mergeCell ref="EX435:EY435"/>
    <mergeCell ref="EZ435:FA435"/>
    <mergeCell ref="FB435:FC435"/>
    <mergeCell ref="FD435:FE435"/>
    <mergeCell ref="FF435:FG435"/>
    <mergeCell ref="FH435:FI435"/>
    <mergeCell ref="FJ435:FK435"/>
    <mergeCell ref="FL435:FM435"/>
    <mergeCell ref="FN435:FO435"/>
    <mergeCell ref="FP435:FQ435"/>
    <mergeCell ref="DJ437:DK437"/>
    <mergeCell ref="DL437:DM437"/>
    <mergeCell ref="DN437:DO437"/>
    <mergeCell ref="DP437:DQ437"/>
    <mergeCell ref="DR437:DS437"/>
    <mergeCell ref="DT437:DU437"/>
    <mergeCell ref="DV437:DW437"/>
    <mergeCell ref="DX437:DY437"/>
    <mergeCell ref="DZ437:EA437"/>
    <mergeCell ref="EB437:EC437"/>
    <mergeCell ref="ED437:EE437"/>
    <mergeCell ref="EF437:EG437"/>
    <mergeCell ref="EH437:EI437"/>
    <mergeCell ref="EJ437:EK437"/>
    <mergeCell ref="EL437:EM437"/>
    <mergeCell ref="EN437:EO437"/>
    <mergeCell ref="EP437:EQ437"/>
    <mergeCell ref="ER437:ES437"/>
    <mergeCell ref="ET437:EU437"/>
    <mergeCell ref="EV437:EW437"/>
    <mergeCell ref="EX437:EY437"/>
    <mergeCell ref="EZ437:FA437"/>
    <mergeCell ref="FB437:FC437"/>
    <mergeCell ref="FD437:FE437"/>
    <mergeCell ref="FF437:FG437"/>
    <mergeCell ref="FH437:FI437"/>
    <mergeCell ref="FJ437:FK437"/>
    <mergeCell ref="FL437:FM437"/>
    <mergeCell ref="FN437:FO437"/>
    <mergeCell ref="FP437:FQ437"/>
    <mergeCell ref="GR435:GS435"/>
    <mergeCell ref="GT435:GU435"/>
    <mergeCell ref="DD436:DE436"/>
    <mergeCell ref="DF436:DG436"/>
    <mergeCell ref="DH436:DI436"/>
    <mergeCell ref="DJ436:DK436"/>
    <mergeCell ref="DL436:DM436"/>
    <mergeCell ref="DN436:DO436"/>
    <mergeCell ref="DP436:DQ436"/>
    <mergeCell ref="DR436:DS436"/>
    <mergeCell ref="DT436:DU436"/>
    <mergeCell ref="DV436:DW436"/>
    <mergeCell ref="DX436:DY436"/>
    <mergeCell ref="DZ436:EA436"/>
    <mergeCell ref="EB436:EC436"/>
    <mergeCell ref="ED436:EE436"/>
    <mergeCell ref="EF436:EG436"/>
    <mergeCell ref="EH436:EI436"/>
    <mergeCell ref="EJ436:EK436"/>
    <mergeCell ref="EL436:EM436"/>
    <mergeCell ref="EN436:EO436"/>
    <mergeCell ref="EP436:EQ436"/>
    <mergeCell ref="ER436:ES436"/>
    <mergeCell ref="ET436:EU436"/>
    <mergeCell ref="EV436:EW436"/>
    <mergeCell ref="EX436:EY436"/>
    <mergeCell ref="EZ436:FA436"/>
    <mergeCell ref="FB436:FC436"/>
    <mergeCell ref="FD436:FE436"/>
    <mergeCell ref="FF436:FG436"/>
    <mergeCell ref="FH436:FI436"/>
    <mergeCell ref="FJ436:FK436"/>
    <mergeCell ref="FL436:FM436"/>
    <mergeCell ref="FN436:FO436"/>
    <mergeCell ref="FR437:FS437"/>
    <mergeCell ref="FT437:FU437"/>
    <mergeCell ref="FV437:FW437"/>
    <mergeCell ref="FX437:FY437"/>
    <mergeCell ref="FZ437:GA437"/>
    <mergeCell ref="GB437:GC437"/>
    <mergeCell ref="GD437:GE437"/>
    <mergeCell ref="GF437:GG437"/>
    <mergeCell ref="GH437:GI437"/>
    <mergeCell ref="GJ437:GK437"/>
    <mergeCell ref="GL437:GM437"/>
    <mergeCell ref="GN437:GO437"/>
    <mergeCell ref="GP437:GQ437"/>
    <mergeCell ref="GR437:GS437"/>
    <mergeCell ref="GT437:GU437"/>
    <mergeCell ref="DD438:DE438"/>
    <mergeCell ref="DF438:DG438"/>
    <mergeCell ref="DH438:DI438"/>
    <mergeCell ref="DJ438:DK438"/>
    <mergeCell ref="DL438:DM438"/>
    <mergeCell ref="DN438:DO438"/>
    <mergeCell ref="DP438:DQ438"/>
    <mergeCell ref="DR438:DS438"/>
    <mergeCell ref="DT438:DU438"/>
    <mergeCell ref="DV438:DW438"/>
    <mergeCell ref="DX438:DY438"/>
    <mergeCell ref="DZ438:EA438"/>
    <mergeCell ref="EB438:EC438"/>
    <mergeCell ref="ED438:EE438"/>
    <mergeCell ref="EF438:EG438"/>
    <mergeCell ref="EH438:EI438"/>
    <mergeCell ref="EJ438:EK438"/>
    <mergeCell ref="EL438:EM438"/>
    <mergeCell ref="EN438:EO438"/>
    <mergeCell ref="EP438:EQ438"/>
    <mergeCell ref="ER438:ES438"/>
    <mergeCell ref="ET438:EU438"/>
    <mergeCell ref="EV438:EW438"/>
    <mergeCell ref="EX438:EY438"/>
    <mergeCell ref="EZ438:FA438"/>
    <mergeCell ref="FB438:FC438"/>
    <mergeCell ref="FD438:FE438"/>
    <mergeCell ref="FF438:FG438"/>
    <mergeCell ref="FH438:FI438"/>
    <mergeCell ref="FJ438:FK438"/>
    <mergeCell ref="FL438:FM438"/>
    <mergeCell ref="FN438:FO438"/>
    <mergeCell ref="FP438:FQ438"/>
    <mergeCell ref="FR438:FS438"/>
    <mergeCell ref="FT438:FU438"/>
    <mergeCell ref="FV438:FW438"/>
    <mergeCell ref="FX438:FY438"/>
    <mergeCell ref="FZ438:GA438"/>
    <mergeCell ref="GB438:GC438"/>
    <mergeCell ref="GD438:GE438"/>
    <mergeCell ref="GF438:GG438"/>
    <mergeCell ref="GH438:GI438"/>
    <mergeCell ref="GJ438:GK438"/>
    <mergeCell ref="GL438:GM438"/>
    <mergeCell ref="GN438:GO438"/>
    <mergeCell ref="GP438:GQ438"/>
    <mergeCell ref="DD437:DE437"/>
    <mergeCell ref="DF437:DG437"/>
    <mergeCell ref="DH437:DI437"/>
    <mergeCell ref="GR438:GS438"/>
    <mergeCell ref="GT438:GU438"/>
    <mergeCell ref="DD439:DE439"/>
    <mergeCell ref="DF439:DG439"/>
    <mergeCell ref="DH439:DI439"/>
    <mergeCell ref="DJ439:DK439"/>
    <mergeCell ref="DL439:DM439"/>
    <mergeCell ref="DN439:DO439"/>
    <mergeCell ref="DP439:DQ439"/>
    <mergeCell ref="DR439:DS439"/>
    <mergeCell ref="DT439:DU439"/>
    <mergeCell ref="DV439:DW439"/>
    <mergeCell ref="DX439:DY439"/>
    <mergeCell ref="DZ439:EA439"/>
    <mergeCell ref="EB439:EC439"/>
    <mergeCell ref="ED439:EE439"/>
    <mergeCell ref="EF439:EG439"/>
    <mergeCell ref="EH439:EI439"/>
    <mergeCell ref="EJ439:EK439"/>
    <mergeCell ref="EL439:EM439"/>
    <mergeCell ref="EN439:EO439"/>
    <mergeCell ref="EP439:EQ439"/>
    <mergeCell ref="ER439:ES439"/>
    <mergeCell ref="ET439:EU439"/>
    <mergeCell ref="EV439:EW439"/>
    <mergeCell ref="EX439:EY439"/>
    <mergeCell ref="EZ439:FA439"/>
    <mergeCell ref="FB439:FC439"/>
    <mergeCell ref="FD439:FE439"/>
    <mergeCell ref="FF439:FG439"/>
    <mergeCell ref="FH439:FI439"/>
    <mergeCell ref="FJ439:FK439"/>
    <mergeCell ref="FL439:FM439"/>
    <mergeCell ref="FN439:FO439"/>
    <mergeCell ref="FP439:FQ439"/>
    <mergeCell ref="FR439:FS439"/>
    <mergeCell ref="FT439:FU439"/>
    <mergeCell ref="FV439:FW439"/>
    <mergeCell ref="FX439:FY439"/>
    <mergeCell ref="FZ439:GA439"/>
    <mergeCell ref="GB439:GC439"/>
    <mergeCell ref="GD439:GE439"/>
    <mergeCell ref="GF439:GG439"/>
    <mergeCell ref="GH439:GI439"/>
    <mergeCell ref="GJ439:GK439"/>
    <mergeCell ref="GL439:GM439"/>
    <mergeCell ref="GN439:GO439"/>
    <mergeCell ref="GP439:GQ439"/>
    <mergeCell ref="GR439:GS439"/>
    <mergeCell ref="GT439:GU439"/>
    <mergeCell ref="FR443:FS443"/>
    <mergeCell ref="FT443:FU443"/>
    <mergeCell ref="FV443:FW443"/>
    <mergeCell ref="FX443:FY443"/>
    <mergeCell ref="FZ443:GA443"/>
    <mergeCell ref="GB443:GC443"/>
    <mergeCell ref="GD443:GE443"/>
    <mergeCell ref="GF443:GG443"/>
    <mergeCell ref="GH443:GI443"/>
    <mergeCell ref="GJ443:GK443"/>
    <mergeCell ref="GL443:GM443"/>
    <mergeCell ref="GN443:GO443"/>
    <mergeCell ref="GP443:GQ443"/>
    <mergeCell ref="DD442:DE442"/>
    <mergeCell ref="DF442:DG442"/>
    <mergeCell ref="DH442:DI442"/>
    <mergeCell ref="DJ442:DK442"/>
    <mergeCell ref="DL442:DM442"/>
    <mergeCell ref="DN442:DO442"/>
    <mergeCell ref="DP442:DQ442"/>
    <mergeCell ref="DR442:DS442"/>
    <mergeCell ref="DT442:DU442"/>
    <mergeCell ref="DV442:DW442"/>
    <mergeCell ref="DX442:DY442"/>
    <mergeCell ref="DZ442:EA442"/>
    <mergeCell ref="EB442:EC442"/>
    <mergeCell ref="ED442:EE442"/>
    <mergeCell ref="EF442:EG442"/>
    <mergeCell ref="EH442:EI442"/>
    <mergeCell ref="EJ442:EK442"/>
    <mergeCell ref="EL442:EM442"/>
    <mergeCell ref="EN442:EO442"/>
    <mergeCell ref="EP442:EQ442"/>
    <mergeCell ref="ER442:ES442"/>
    <mergeCell ref="ET442:EU442"/>
    <mergeCell ref="EV442:EW442"/>
    <mergeCell ref="EX442:EY442"/>
    <mergeCell ref="EZ442:FA442"/>
    <mergeCell ref="FB442:FC442"/>
    <mergeCell ref="FD442:FE442"/>
    <mergeCell ref="FF442:FG442"/>
    <mergeCell ref="FH442:FI442"/>
    <mergeCell ref="FJ442:FK442"/>
    <mergeCell ref="FL442:FM442"/>
    <mergeCell ref="FN442:FO442"/>
    <mergeCell ref="FP442:FQ442"/>
    <mergeCell ref="FP444:FQ444"/>
    <mergeCell ref="FR444:FS444"/>
    <mergeCell ref="FT444:FU444"/>
    <mergeCell ref="FV444:FW444"/>
    <mergeCell ref="FX444:FY444"/>
    <mergeCell ref="FZ444:GA444"/>
    <mergeCell ref="GB444:GC444"/>
    <mergeCell ref="GD444:GE444"/>
    <mergeCell ref="GF444:GG444"/>
    <mergeCell ref="GH444:GI444"/>
    <mergeCell ref="GJ444:GK444"/>
    <mergeCell ref="GL444:GM444"/>
    <mergeCell ref="GN444:GO444"/>
    <mergeCell ref="GP444:GQ444"/>
    <mergeCell ref="GR444:GS444"/>
    <mergeCell ref="GT444:GU444"/>
    <mergeCell ref="FR442:FS442"/>
    <mergeCell ref="FT442:FU442"/>
    <mergeCell ref="FV442:FW442"/>
    <mergeCell ref="FX442:FY442"/>
    <mergeCell ref="FZ442:GA442"/>
    <mergeCell ref="GB442:GC442"/>
    <mergeCell ref="GD442:GE442"/>
    <mergeCell ref="GF442:GG442"/>
    <mergeCell ref="GH442:GI442"/>
    <mergeCell ref="GJ442:GK442"/>
    <mergeCell ref="GL442:GM442"/>
    <mergeCell ref="GN442:GO442"/>
    <mergeCell ref="GP442:GQ442"/>
    <mergeCell ref="GR442:GS442"/>
    <mergeCell ref="GT442:GU442"/>
    <mergeCell ref="DD443:DE443"/>
    <mergeCell ref="DF443:DG443"/>
    <mergeCell ref="DH443:DI443"/>
    <mergeCell ref="DJ443:DK443"/>
    <mergeCell ref="DL443:DM443"/>
    <mergeCell ref="DN443:DO443"/>
    <mergeCell ref="DP443:DQ443"/>
    <mergeCell ref="DR443:DS443"/>
    <mergeCell ref="DT443:DU443"/>
    <mergeCell ref="DV443:DW443"/>
    <mergeCell ref="DX443:DY443"/>
    <mergeCell ref="DZ443:EA443"/>
    <mergeCell ref="EB443:EC443"/>
    <mergeCell ref="ED443:EE443"/>
    <mergeCell ref="EF443:EG443"/>
    <mergeCell ref="EH443:EI443"/>
    <mergeCell ref="EJ443:EK443"/>
    <mergeCell ref="EL443:EM443"/>
    <mergeCell ref="EN443:EO443"/>
    <mergeCell ref="EP443:EQ443"/>
    <mergeCell ref="ER443:ES443"/>
    <mergeCell ref="ET443:EU443"/>
    <mergeCell ref="EV443:EW443"/>
    <mergeCell ref="EX443:EY443"/>
    <mergeCell ref="EZ443:FA443"/>
    <mergeCell ref="FB443:FC443"/>
    <mergeCell ref="FD443:FE443"/>
    <mergeCell ref="FF443:FG443"/>
    <mergeCell ref="FH443:FI443"/>
    <mergeCell ref="FJ443:FK443"/>
    <mergeCell ref="FL443:FM443"/>
    <mergeCell ref="FN443:FO443"/>
    <mergeCell ref="FP443:FQ443"/>
    <mergeCell ref="DJ445:DK445"/>
    <mergeCell ref="DL445:DM445"/>
    <mergeCell ref="DN445:DO445"/>
    <mergeCell ref="DP445:DQ445"/>
    <mergeCell ref="DR445:DS445"/>
    <mergeCell ref="DT445:DU445"/>
    <mergeCell ref="DV445:DW445"/>
    <mergeCell ref="DX445:DY445"/>
    <mergeCell ref="DZ445:EA445"/>
    <mergeCell ref="EB445:EC445"/>
    <mergeCell ref="ED445:EE445"/>
    <mergeCell ref="EF445:EG445"/>
    <mergeCell ref="EH445:EI445"/>
    <mergeCell ref="EJ445:EK445"/>
    <mergeCell ref="EL445:EM445"/>
    <mergeCell ref="EN445:EO445"/>
    <mergeCell ref="EP445:EQ445"/>
    <mergeCell ref="ER445:ES445"/>
    <mergeCell ref="ET445:EU445"/>
    <mergeCell ref="EV445:EW445"/>
    <mergeCell ref="EX445:EY445"/>
    <mergeCell ref="EZ445:FA445"/>
    <mergeCell ref="FB445:FC445"/>
    <mergeCell ref="FD445:FE445"/>
    <mergeCell ref="FF445:FG445"/>
    <mergeCell ref="FH445:FI445"/>
    <mergeCell ref="FJ445:FK445"/>
    <mergeCell ref="FL445:FM445"/>
    <mergeCell ref="FN445:FO445"/>
    <mergeCell ref="FP445:FQ445"/>
    <mergeCell ref="GR443:GS443"/>
    <mergeCell ref="GT443:GU443"/>
    <mergeCell ref="DD444:DE444"/>
    <mergeCell ref="DF444:DG444"/>
    <mergeCell ref="DH444:DI444"/>
    <mergeCell ref="DJ444:DK444"/>
    <mergeCell ref="DL444:DM444"/>
    <mergeCell ref="DN444:DO444"/>
    <mergeCell ref="DP444:DQ444"/>
    <mergeCell ref="DR444:DS444"/>
    <mergeCell ref="DT444:DU444"/>
    <mergeCell ref="DV444:DW444"/>
    <mergeCell ref="DX444:DY444"/>
    <mergeCell ref="DZ444:EA444"/>
    <mergeCell ref="EB444:EC444"/>
    <mergeCell ref="ED444:EE444"/>
    <mergeCell ref="EF444:EG444"/>
    <mergeCell ref="EH444:EI444"/>
    <mergeCell ref="EJ444:EK444"/>
    <mergeCell ref="EL444:EM444"/>
    <mergeCell ref="EN444:EO444"/>
    <mergeCell ref="EP444:EQ444"/>
    <mergeCell ref="ER444:ES444"/>
    <mergeCell ref="ET444:EU444"/>
    <mergeCell ref="EV444:EW444"/>
    <mergeCell ref="EX444:EY444"/>
    <mergeCell ref="EZ444:FA444"/>
    <mergeCell ref="FB444:FC444"/>
    <mergeCell ref="FD444:FE444"/>
    <mergeCell ref="FF444:FG444"/>
    <mergeCell ref="FH444:FI444"/>
    <mergeCell ref="FJ444:FK444"/>
    <mergeCell ref="FL444:FM444"/>
    <mergeCell ref="FN444:FO444"/>
    <mergeCell ref="FR445:FS445"/>
    <mergeCell ref="FT445:FU445"/>
    <mergeCell ref="FV445:FW445"/>
    <mergeCell ref="FX445:FY445"/>
    <mergeCell ref="FZ445:GA445"/>
    <mergeCell ref="GB445:GC445"/>
    <mergeCell ref="GD445:GE445"/>
    <mergeCell ref="GF445:GG445"/>
    <mergeCell ref="GH445:GI445"/>
    <mergeCell ref="GJ445:GK445"/>
    <mergeCell ref="GL445:GM445"/>
    <mergeCell ref="GN445:GO445"/>
    <mergeCell ref="GP445:GQ445"/>
    <mergeCell ref="GR445:GS445"/>
    <mergeCell ref="GT445:GU445"/>
    <mergeCell ref="DD446:DE446"/>
    <mergeCell ref="DF446:DG446"/>
    <mergeCell ref="DH446:DI446"/>
    <mergeCell ref="DJ446:DK446"/>
    <mergeCell ref="DL446:DM446"/>
    <mergeCell ref="DN446:DO446"/>
    <mergeCell ref="DP446:DQ446"/>
    <mergeCell ref="DR446:DS446"/>
    <mergeCell ref="DT446:DU446"/>
    <mergeCell ref="DV446:DW446"/>
    <mergeCell ref="DX446:DY446"/>
    <mergeCell ref="DZ446:EA446"/>
    <mergeCell ref="EB446:EC446"/>
    <mergeCell ref="ED446:EE446"/>
    <mergeCell ref="EF446:EG446"/>
    <mergeCell ref="EH446:EI446"/>
    <mergeCell ref="EJ446:EK446"/>
    <mergeCell ref="EL446:EM446"/>
    <mergeCell ref="EN446:EO446"/>
    <mergeCell ref="EP446:EQ446"/>
    <mergeCell ref="ER446:ES446"/>
    <mergeCell ref="ET446:EU446"/>
    <mergeCell ref="EV446:EW446"/>
    <mergeCell ref="EX446:EY446"/>
    <mergeCell ref="EZ446:FA446"/>
    <mergeCell ref="FB446:FC446"/>
    <mergeCell ref="FD446:FE446"/>
    <mergeCell ref="FF446:FG446"/>
    <mergeCell ref="FH446:FI446"/>
    <mergeCell ref="FJ446:FK446"/>
    <mergeCell ref="FL446:FM446"/>
    <mergeCell ref="FN446:FO446"/>
    <mergeCell ref="FP446:FQ446"/>
    <mergeCell ref="FR446:FS446"/>
    <mergeCell ref="FT446:FU446"/>
    <mergeCell ref="FV446:FW446"/>
    <mergeCell ref="FX446:FY446"/>
    <mergeCell ref="FZ446:GA446"/>
    <mergeCell ref="GB446:GC446"/>
    <mergeCell ref="GD446:GE446"/>
    <mergeCell ref="GF446:GG446"/>
    <mergeCell ref="GH446:GI446"/>
    <mergeCell ref="GJ446:GK446"/>
    <mergeCell ref="GL446:GM446"/>
    <mergeCell ref="GN446:GO446"/>
    <mergeCell ref="GP446:GQ446"/>
    <mergeCell ref="DD445:DE445"/>
    <mergeCell ref="DF445:DG445"/>
    <mergeCell ref="DH445:DI445"/>
    <mergeCell ref="GR446:GS446"/>
    <mergeCell ref="GT446:GU446"/>
    <mergeCell ref="DD447:DE447"/>
    <mergeCell ref="DF447:DG447"/>
    <mergeCell ref="DH447:DI447"/>
    <mergeCell ref="DJ447:DK447"/>
    <mergeCell ref="DL447:DM447"/>
    <mergeCell ref="DN447:DO447"/>
    <mergeCell ref="DP447:DQ447"/>
    <mergeCell ref="DR447:DS447"/>
    <mergeCell ref="DT447:DU447"/>
    <mergeCell ref="DV447:DW447"/>
    <mergeCell ref="DX447:DY447"/>
    <mergeCell ref="DZ447:EA447"/>
    <mergeCell ref="EB447:EC447"/>
    <mergeCell ref="ED447:EE447"/>
    <mergeCell ref="EF447:EG447"/>
    <mergeCell ref="EH447:EI447"/>
    <mergeCell ref="EJ447:EK447"/>
    <mergeCell ref="EL447:EM447"/>
    <mergeCell ref="EN447:EO447"/>
    <mergeCell ref="EP447:EQ447"/>
    <mergeCell ref="ER447:ES447"/>
    <mergeCell ref="ET447:EU447"/>
    <mergeCell ref="EV447:EW447"/>
    <mergeCell ref="EX447:EY447"/>
    <mergeCell ref="EZ447:FA447"/>
    <mergeCell ref="FB447:FC447"/>
    <mergeCell ref="FD447:FE447"/>
    <mergeCell ref="FF447:FG447"/>
    <mergeCell ref="FH447:FI447"/>
    <mergeCell ref="FJ447:FK447"/>
    <mergeCell ref="FL447:FM447"/>
    <mergeCell ref="FN447:FO447"/>
    <mergeCell ref="FP447:FQ447"/>
    <mergeCell ref="FR447:FS447"/>
    <mergeCell ref="FT447:FU447"/>
    <mergeCell ref="FV447:FW447"/>
    <mergeCell ref="FX447:FY447"/>
    <mergeCell ref="FZ447:GA447"/>
    <mergeCell ref="GB447:GC447"/>
    <mergeCell ref="GD447:GE447"/>
    <mergeCell ref="GF447:GG447"/>
    <mergeCell ref="GH447:GI447"/>
    <mergeCell ref="GJ447:GK447"/>
    <mergeCell ref="GL447:GM447"/>
    <mergeCell ref="GN447:GO447"/>
    <mergeCell ref="GP447:GQ447"/>
    <mergeCell ref="GR447:GS447"/>
    <mergeCell ref="GT447:GU447"/>
    <mergeCell ref="FR449:FS449"/>
    <mergeCell ref="FT449:FU449"/>
    <mergeCell ref="FV449:FW449"/>
    <mergeCell ref="FX449:FY449"/>
    <mergeCell ref="FZ449:GA449"/>
    <mergeCell ref="GB449:GC449"/>
    <mergeCell ref="GD449:GE449"/>
    <mergeCell ref="GF449:GG449"/>
    <mergeCell ref="GH449:GI449"/>
    <mergeCell ref="GJ449:GK449"/>
    <mergeCell ref="GL449:GM449"/>
    <mergeCell ref="GN449:GO449"/>
    <mergeCell ref="GP449:GQ449"/>
    <mergeCell ref="DD448:DE448"/>
    <mergeCell ref="DF448:DG448"/>
    <mergeCell ref="DH448:DI448"/>
    <mergeCell ref="DJ448:DK448"/>
    <mergeCell ref="DL448:DM448"/>
    <mergeCell ref="DN448:DO448"/>
    <mergeCell ref="DP448:DQ448"/>
    <mergeCell ref="DR448:DS448"/>
    <mergeCell ref="DT448:DU448"/>
    <mergeCell ref="DV448:DW448"/>
    <mergeCell ref="DX448:DY448"/>
    <mergeCell ref="DZ448:EA448"/>
    <mergeCell ref="EB448:EC448"/>
    <mergeCell ref="ED448:EE448"/>
    <mergeCell ref="EF448:EG448"/>
    <mergeCell ref="EH448:EI448"/>
    <mergeCell ref="EJ448:EK448"/>
    <mergeCell ref="EL448:EM448"/>
    <mergeCell ref="EN448:EO448"/>
    <mergeCell ref="EP448:EQ448"/>
    <mergeCell ref="ER448:ES448"/>
    <mergeCell ref="ET448:EU448"/>
    <mergeCell ref="EV448:EW448"/>
    <mergeCell ref="EX448:EY448"/>
    <mergeCell ref="EZ448:FA448"/>
    <mergeCell ref="FB448:FC448"/>
    <mergeCell ref="FD448:FE448"/>
    <mergeCell ref="FF448:FG448"/>
    <mergeCell ref="FH448:FI448"/>
    <mergeCell ref="FJ448:FK448"/>
    <mergeCell ref="FL448:FM448"/>
    <mergeCell ref="FN448:FO448"/>
    <mergeCell ref="FP448:FQ448"/>
    <mergeCell ref="FP451:FQ451"/>
    <mergeCell ref="FR451:FS451"/>
    <mergeCell ref="FT451:FU451"/>
    <mergeCell ref="FV451:FW451"/>
    <mergeCell ref="FX451:FY451"/>
    <mergeCell ref="FZ451:GA451"/>
    <mergeCell ref="GB451:GC451"/>
    <mergeCell ref="GD451:GE451"/>
    <mergeCell ref="GF451:GG451"/>
    <mergeCell ref="GH451:GI451"/>
    <mergeCell ref="GJ451:GK451"/>
    <mergeCell ref="GL451:GM451"/>
    <mergeCell ref="GN451:GO451"/>
    <mergeCell ref="GP451:GQ451"/>
    <mergeCell ref="GR451:GS451"/>
    <mergeCell ref="GT451:GU451"/>
    <mergeCell ref="FR448:FS448"/>
    <mergeCell ref="FT448:FU448"/>
    <mergeCell ref="FV448:FW448"/>
    <mergeCell ref="FX448:FY448"/>
    <mergeCell ref="FZ448:GA448"/>
    <mergeCell ref="GB448:GC448"/>
    <mergeCell ref="GD448:GE448"/>
    <mergeCell ref="GF448:GG448"/>
    <mergeCell ref="GH448:GI448"/>
    <mergeCell ref="GJ448:GK448"/>
    <mergeCell ref="GL448:GM448"/>
    <mergeCell ref="GN448:GO448"/>
    <mergeCell ref="GP448:GQ448"/>
    <mergeCell ref="GR448:GS448"/>
    <mergeCell ref="GT448:GU448"/>
    <mergeCell ref="DD449:DE449"/>
    <mergeCell ref="DF449:DG449"/>
    <mergeCell ref="DH449:DI449"/>
    <mergeCell ref="DJ449:DK449"/>
    <mergeCell ref="DL449:DM449"/>
    <mergeCell ref="DN449:DO449"/>
    <mergeCell ref="DP449:DQ449"/>
    <mergeCell ref="DR449:DS449"/>
    <mergeCell ref="DT449:DU449"/>
    <mergeCell ref="DV449:DW449"/>
    <mergeCell ref="DX449:DY449"/>
    <mergeCell ref="DZ449:EA449"/>
    <mergeCell ref="EB449:EC449"/>
    <mergeCell ref="ED449:EE449"/>
    <mergeCell ref="EF449:EG449"/>
    <mergeCell ref="EH449:EI449"/>
    <mergeCell ref="EJ449:EK449"/>
    <mergeCell ref="EL449:EM449"/>
    <mergeCell ref="EN449:EO449"/>
    <mergeCell ref="EP449:EQ449"/>
    <mergeCell ref="ER449:ES449"/>
    <mergeCell ref="ET449:EU449"/>
    <mergeCell ref="EV449:EW449"/>
    <mergeCell ref="EX449:EY449"/>
    <mergeCell ref="EZ449:FA449"/>
    <mergeCell ref="FB449:FC449"/>
    <mergeCell ref="FD449:FE449"/>
    <mergeCell ref="FF449:FG449"/>
    <mergeCell ref="FH449:FI449"/>
    <mergeCell ref="FJ449:FK449"/>
    <mergeCell ref="FL449:FM449"/>
    <mergeCell ref="FN449:FO449"/>
    <mergeCell ref="FP449:FQ449"/>
    <mergeCell ref="DJ452:DK452"/>
    <mergeCell ref="DL452:DM452"/>
    <mergeCell ref="DN452:DO452"/>
    <mergeCell ref="DP452:DQ452"/>
    <mergeCell ref="DR452:DS452"/>
    <mergeCell ref="DT452:DU452"/>
    <mergeCell ref="DV452:DW452"/>
    <mergeCell ref="DX452:DY452"/>
    <mergeCell ref="DZ452:EA452"/>
    <mergeCell ref="EB452:EC452"/>
    <mergeCell ref="ED452:EE452"/>
    <mergeCell ref="EF452:EG452"/>
    <mergeCell ref="EH452:EI452"/>
    <mergeCell ref="EJ452:EK452"/>
    <mergeCell ref="EL452:EM452"/>
    <mergeCell ref="EN452:EO452"/>
    <mergeCell ref="EP452:EQ452"/>
    <mergeCell ref="ER452:ES452"/>
    <mergeCell ref="ET452:EU452"/>
    <mergeCell ref="EV452:EW452"/>
    <mergeCell ref="EX452:EY452"/>
    <mergeCell ref="EZ452:FA452"/>
    <mergeCell ref="FB452:FC452"/>
    <mergeCell ref="FD452:FE452"/>
    <mergeCell ref="FF452:FG452"/>
    <mergeCell ref="FH452:FI452"/>
    <mergeCell ref="FJ452:FK452"/>
    <mergeCell ref="FL452:FM452"/>
    <mergeCell ref="FN452:FO452"/>
    <mergeCell ref="FP452:FQ452"/>
    <mergeCell ref="GR449:GS449"/>
    <mergeCell ref="GT449:GU449"/>
    <mergeCell ref="DD451:DE451"/>
    <mergeCell ref="DF451:DG451"/>
    <mergeCell ref="DH451:DI451"/>
    <mergeCell ref="DJ451:DK451"/>
    <mergeCell ref="DL451:DM451"/>
    <mergeCell ref="DN451:DO451"/>
    <mergeCell ref="DP451:DQ451"/>
    <mergeCell ref="DR451:DS451"/>
    <mergeCell ref="DT451:DU451"/>
    <mergeCell ref="DV451:DW451"/>
    <mergeCell ref="DX451:DY451"/>
    <mergeCell ref="DZ451:EA451"/>
    <mergeCell ref="EB451:EC451"/>
    <mergeCell ref="ED451:EE451"/>
    <mergeCell ref="EF451:EG451"/>
    <mergeCell ref="EH451:EI451"/>
    <mergeCell ref="EJ451:EK451"/>
    <mergeCell ref="EL451:EM451"/>
    <mergeCell ref="EN451:EO451"/>
    <mergeCell ref="EP451:EQ451"/>
    <mergeCell ref="ER451:ES451"/>
    <mergeCell ref="ET451:EU451"/>
    <mergeCell ref="EV451:EW451"/>
    <mergeCell ref="EX451:EY451"/>
    <mergeCell ref="EZ451:FA451"/>
    <mergeCell ref="FB451:FC451"/>
    <mergeCell ref="FD451:FE451"/>
    <mergeCell ref="FF451:FG451"/>
    <mergeCell ref="FH451:FI451"/>
    <mergeCell ref="FJ451:FK451"/>
    <mergeCell ref="FL451:FM451"/>
    <mergeCell ref="FN451:FO451"/>
    <mergeCell ref="FR452:FS452"/>
    <mergeCell ref="FT452:FU452"/>
    <mergeCell ref="FV452:FW452"/>
    <mergeCell ref="FX452:FY452"/>
    <mergeCell ref="FZ452:GA452"/>
    <mergeCell ref="GB452:GC452"/>
    <mergeCell ref="GD452:GE452"/>
    <mergeCell ref="GF452:GG452"/>
    <mergeCell ref="GH452:GI452"/>
    <mergeCell ref="GJ452:GK452"/>
    <mergeCell ref="GL452:GM452"/>
    <mergeCell ref="GN452:GO452"/>
    <mergeCell ref="GP452:GQ452"/>
    <mergeCell ref="GR452:GS452"/>
    <mergeCell ref="GT452:GU452"/>
    <mergeCell ref="DD453:DE453"/>
    <mergeCell ref="DF453:DG453"/>
    <mergeCell ref="DH453:DI453"/>
    <mergeCell ref="DJ453:DK453"/>
    <mergeCell ref="DL453:DM453"/>
    <mergeCell ref="DN453:DO453"/>
    <mergeCell ref="DP453:DQ453"/>
    <mergeCell ref="DR453:DS453"/>
    <mergeCell ref="DT453:DU453"/>
    <mergeCell ref="DV453:DW453"/>
    <mergeCell ref="DX453:DY453"/>
    <mergeCell ref="DZ453:EA453"/>
    <mergeCell ref="EB453:EC453"/>
    <mergeCell ref="ED453:EE453"/>
    <mergeCell ref="EF453:EG453"/>
    <mergeCell ref="EH453:EI453"/>
    <mergeCell ref="EJ453:EK453"/>
    <mergeCell ref="EL453:EM453"/>
    <mergeCell ref="EN453:EO453"/>
    <mergeCell ref="EP453:EQ453"/>
    <mergeCell ref="ER453:ES453"/>
    <mergeCell ref="ET453:EU453"/>
    <mergeCell ref="EV453:EW453"/>
    <mergeCell ref="EX453:EY453"/>
    <mergeCell ref="EZ453:FA453"/>
    <mergeCell ref="FB453:FC453"/>
    <mergeCell ref="FD453:FE453"/>
    <mergeCell ref="FF453:FG453"/>
    <mergeCell ref="FH453:FI453"/>
    <mergeCell ref="FJ453:FK453"/>
    <mergeCell ref="FL453:FM453"/>
    <mergeCell ref="FN453:FO453"/>
    <mergeCell ref="FP453:FQ453"/>
    <mergeCell ref="FR453:FS453"/>
    <mergeCell ref="FT453:FU453"/>
    <mergeCell ref="FV453:FW453"/>
    <mergeCell ref="FX453:FY453"/>
    <mergeCell ref="FZ453:GA453"/>
    <mergeCell ref="GB453:GC453"/>
    <mergeCell ref="GD453:GE453"/>
    <mergeCell ref="GF453:GG453"/>
    <mergeCell ref="GH453:GI453"/>
    <mergeCell ref="GJ453:GK453"/>
    <mergeCell ref="GL453:GM453"/>
    <mergeCell ref="GN453:GO453"/>
    <mergeCell ref="GP453:GQ453"/>
    <mergeCell ref="DD452:DE452"/>
    <mergeCell ref="DF452:DG452"/>
    <mergeCell ref="DH452:DI452"/>
    <mergeCell ref="GR453:GS453"/>
    <mergeCell ref="GT453:GU453"/>
    <mergeCell ref="DD454:DE454"/>
    <mergeCell ref="DF454:DG454"/>
    <mergeCell ref="DH454:DI454"/>
    <mergeCell ref="DJ454:DK454"/>
    <mergeCell ref="DL454:DM454"/>
    <mergeCell ref="DN454:DO454"/>
    <mergeCell ref="DP454:DQ454"/>
    <mergeCell ref="DR454:DS454"/>
    <mergeCell ref="DT454:DU454"/>
    <mergeCell ref="DV454:DW454"/>
    <mergeCell ref="DX454:DY454"/>
    <mergeCell ref="DZ454:EA454"/>
    <mergeCell ref="EB454:EC454"/>
    <mergeCell ref="ED454:EE454"/>
    <mergeCell ref="EF454:EG454"/>
    <mergeCell ref="EH454:EI454"/>
    <mergeCell ref="EJ454:EK454"/>
    <mergeCell ref="EL454:EM454"/>
    <mergeCell ref="EN454:EO454"/>
    <mergeCell ref="EP454:EQ454"/>
    <mergeCell ref="ER454:ES454"/>
    <mergeCell ref="ET454:EU454"/>
    <mergeCell ref="EV454:EW454"/>
    <mergeCell ref="EX454:EY454"/>
    <mergeCell ref="EZ454:FA454"/>
    <mergeCell ref="FB454:FC454"/>
    <mergeCell ref="FD454:FE454"/>
    <mergeCell ref="FF454:FG454"/>
    <mergeCell ref="FH454:FI454"/>
    <mergeCell ref="FJ454:FK454"/>
    <mergeCell ref="FL454:FM454"/>
    <mergeCell ref="FN454:FO454"/>
    <mergeCell ref="FP454:FQ454"/>
    <mergeCell ref="FR454:FS454"/>
    <mergeCell ref="FT454:FU454"/>
    <mergeCell ref="FV454:FW454"/>
    <mergeCell ref="FX454:FY454"/>
    <mergeCell ref="FZ454:GA454"/>
    <mergeCell ref="GB454:GC454"/>
    <mergeCell ref="GD454:GE454"/>
    <mergeCell ref="GF454:GG454"/>
    <mergeCell ref="GH454:GI454"/>
    <mergeCell ref="GJ454:GK454"/>
    <mergeCell ref="GL454:GM454"/>
    <mergeCell ref="GN454:GO454"/>
    <mergeCell ref="GP454:GQ454"/>
    <mergeCell ref="GR454:GS454"/>
    <mergeCell ref="GT454:GU454"/>
    <mergeCell ref="FR456:FS456"/>
    <mergeCell ref="FT456:FU456"/>
    <mergeCell ref="FV456:FW456"/>
    <mergeCell ref="FX456:FY456"/>
    <mergeCell ref="FZ456:GA456"/>
    <mergeCell ref="GB456:GC456"/>
    <mergeCell ref="GD456:GE456"/>
    <mergeCell ref="GF456:GG456"/>
    <mergeCell ref="GH456:GI456"/>
    <mergeCell ref="GJ456:GK456"/>
    <mergeCell ref="GL456:GM456"/>
    <mergeCell ref="GN456:GO456"/>
    <mergeCell ref="GP456:GQ456"/>
    <mergeCell ref="DD455:DE455"/>
    <mergeCell ref="DF455:DG455"/>
    <mergeCell ref="DH455:DI455"/>
    <mergeCell ref="DJ455:DK455"/>
    <mergeCell ref="DL455:DM455"/>
    <mergeCell ref="DN455:DO455"/>
    <mergeCell ref="DP455:DQ455"/>
    <mergeCell ref="DR455:DS455"/>
    <mergeCell ref="DT455:DU455"/>
    <mergeCell ref="DV455:DW455"/>
    <mergeCell ref="DX455:DY455"/>
    <mergeCell ref="DZ455:EA455"/>
    <mergeCell ref="EB455:EC455"/>
    <mergeCell ref="ED455:EE455"/>
    <mergeCell ref="EF455:EG455"/>
    <mergeCell ref="EH455:EI455"/>
    <mergeCell ref="EJ455:EK455"/>
    <mergeCell ref="EL455:EM455"/>
    <mergeCell ref="EN455:EO455"/>
    <mergeCell ref="EP455:EQ455"/>
    <mergeCell ref="ER455:ES455"/>
    <mergeCell ref="ET455:EU455"/>
    <mergeCell ref="EV455:EW455"/>
    <mergeCell ref="EX455:EY455"/>
    <mergeCell ref="EZ455:FA455"/>
    <mergeCell ref="FB455:FC455"/>
    <mergeCell ref="FD455:FE455"/>
    <mergeCell ref="FF455:FG455"/>
    <mergeCell ref="FH455:FI455"/>
    <mergeCell ref="FJ455:FK455"/>
    <mergeCell ref="FL455:FM455"/>
    <mergeCell ref="FN455:FO455"/>
    <mergeCell ref="FP455:FQ455"/>
    <mergeCell ref="FP457:FQ457"/>
    <mergeCell ref="FR457:FS457"/>
    <mergeCell ref="FT457:FU457"/>
    <mergeCell ref="FV457:FW457"/>
    <mergeCell ref="FX457:FY457"/>
    <mergeCell ref="FZ457:GA457"/>
    <mergeCell ref="GB457:GC457"/>
    <mergeCell ref="GD457:GE457"/>
    <mergeCell ref="GF457:GG457"/>
    <mergeCell ref="GH457:GI457"/>
    <mergeCell ref="GJ457:GK457"/>
    <mergeCell ref="GL457:GM457"/>
    <mergeCell ref="GN457:GO457"/>
    <mergeCell ref="GP457:GQ457"/>
    <mergeCell ref="GR457:GS457"/>
    <mergeCell ref="GT457:GU457"/>
    <mergeCell ref="FR455:FS455"/>
    <mergeCell ref="FT455:FU455"/>
    <mergeCell ref="FV455:FW455"/>
    <mergeCell ref="FX455:FY455"/>
    <mergeCell ref="FZ455:GA455"/>
    <mergeCell ref="GB455:GC455"/>
    <mergeCell ref="GD455:GE455"/>
    <mergeCell ref="GF455:GG455"/>
    <mergeCell ref="GH455:GI455"/>
    <mergeCell ref="GJ455:GK455"/>
    <mergeCell ref="GL455:GM455"/>
    <mergeCell ref="GN455:GO455"/>
    <mergeCell ref="GP455:GQ455"/>
    <mergeCell ref="GR455:GS455"/>
    <mergeCell ref="GT455:GU455"/>
    <mergeCell ref="DD456:DE456"/>
    <mergeCell ref="DF456:DG456"/>
    <mergeCell ref="DH456:DI456"/>
    <mergeCell ref="DJ456:DK456"/>
    <mergeCell ref="DL456:DM456"/>
    <mergeCell ref="DN456:DO456"/>
    <mergeCell ref="DP456:DQ456"/>
    <mergeCell ref="DR456:DS456"/>
    <mergeCell ref="DT456:DU456"/>
    <mergeCell ref="DV456:DW456"/>
    <mergeCell ref="DX456:DY456"/>
    <mergeCell ref="DZ456:EA456"/>
    <mergeCell ref="EB456:EC456"/>
    <mergeCell ref="ED456:EE456"/>
    <mergeCell ref="EF456:EG456"/>
    <mergeCell ref="EH456:EI456"/>
    <mergeCell ref="EJ456:EK456"/>
    <mergeCell ref="EL456:EM456"/>
    <mergeCell ref="EN456:EO456"/>
    <mergeCell ref="EP456:EQ456"/>
    <mergeCell ref="ER456:ES456"/>
    <mergeCell ref="ET456:EU456"/>
    <mergeCell ref="EV456:EW456"/>
    <mergeCell ref="EX456:EY456"/>
    <mergeCell ref="EZ456:FA456"/>
    <mergeCell ref="FB456:FC456"/>
    <mergeCell ref="FD456:FE456"/>
    <mergeCell ref="FF456:FG456"/>
    <mergeCell ref="FH456:FI456"/>
    <mergeCell ref="FJ456:FK456"/>
    <mergeCell ref="FL456:FM456"/>
    <mergeCell ref="FN456:FO456"/>
    <mergeCell ref="FP456:FQ456"/>
    <mergeCell ref="DJ458:DK458"/>
    <mergeCell ref="DL458:DM458"/>
    <mergeCell ref="DN458:DO458"/>
    <mergeCell ref="DP458:DQ458"/>
    <mergeCell ref="DR458:DS458"/>
    <mergeCell ref="DT458:DU458"/>
    <mergeCell ref="DV458:DW458"/>
    <mergeCell ref="DX458:DY458"/>
    <mergeCell ref="DZ458:EA458"/>
    <mergeCell ref="EB458:EC458"/>
    <mergeCell ref="ED458:EE458"/>
    <mergeCell ref="EF458:EG458"/>
    <mergeCell ref="EH458:EI458"/>
    <mergeCell ref="EJ458:EK458"/>
    <mergeCell ref="EL458:EM458"/>
    <mergeCell ref="EN458:EO458"/>
    <mergeCell ref="EP458:EQ458"/>
    <mergeCell ref="ER458:ES458"/>
    <mergeCell ref="ET458:EU458"/>
    <mergeCell ref="EV458:EW458"/>
    <mergeCell ref="EX458:EY458"/>
    <mergeCell ref="EZ458:FA458"/>
    <mergeCell ref="FB458:FC458"/>
    <mergeCell ref="FD458:FE458"/>
    <mergeCell ref="FF458:FG458"/>
    <mergeCell ref="FH458:FI458"/>
    <mergeCell ref="FJ458:FK458"/>
    <mergeCell ref="FL458:FM458"/>
    <mergeCell ref="FN458:FO458"/>
    <mergeCell ref="FP458:FQ458"/>
    <mergeCell ref="GR456:GS456"/>
    <mergeCell ref="GT456:GU456"/>
    <mergeCell ref="DD457:DE457"/>
    <mergeCell ref="DF457:DG457"/>
    <mergeCell ref="DH457:DI457"/>
    <mergeCell ref="DJ457:DK457"/>
    <mergeCell ref="DL457:DM457"/>
    <mergeCell ref="DN457:DO457"/>
    <mergeCell ref="DP457:DQ457"/>
    <mergeCell ref="DR457:DS457"/>
    <mergeCell ref="DT457:DU457"/>
    <mergeCell ref="DV457:DW457"/>
    <mergeCell ref="DX457:DY457"/>
    <mergeCell ref="DZ457:EA457"/>
    <mergeCell ref="EB457:EC457"/>
    <mergeCell ref="ED457:EE457"/>
    <mergeCell ref="EF457:EG457"/>
    <mergeCell ref="EH457:EI457"/>
    <mergeCell ref="EJ457:EK457"/>
    <mergeCell ref="EL457:EM457"/>
    <mergeCell ref="EN457:EO457"/>
    <mergeCell ref="EP457:EQ457"/>
    <mergeCell ref="ER457:ES457"/>
    <mergeCell ref="ET457:EU457"/>
    <mergeCell ref="EV457:EW457"/>
    <mergeCell ref="EX457:EY457"/>
    <mergeCell ref="EZ457:FA457"/>
    <mergeCell ref="FB457:FC457"/>
    <mergeCell ref="FD457:FE457"/>
    <mergeCell ref="FF457:FG457"/>
    <mergeCell ref="FH457:FI457"/>
    <mergeCell ref="FJ457:FK457"/>
    <mergeCell ref="FL457:FM457"/>
    <mergeCell ref="FN457:FO457"/>
    <mergeCell ref="FR458:FS458"/>
    <mergeCell ref="FT458:FU458"/>
    <mergeCell ref="FV458:FW458"/>
    <mergeCell ref="FX458:FY458"/>
    <mergeCell ref="FZ458:GA458"/>
    <mergeCell ref="GB458:GC458"/>
    <mergeCell ref="GD458:GE458"/>
    <mergeCell ref="GF458:GG458"/>
    <mergeCell ref="GH458:GI458"/>
    <mergeCell ref="GJ458:GK458"/>
    <mergeCell ref="GL458:GM458"/>
    <mergeCell ref="GN458:GO458"/>
    <mergeCell ref="GP458:GQ458"/>
    <mergeCell ref="GR458:GS458"/>
    <mergeCell ref="GT458:GU458"/>
    <mergeCell ref="DD460:DE460"/>
    <mergeCell ref="DF460:DG460"/>
    <mergeCell ref="DH460:DI460"/>
    <mergeCell ref="DJ460:DK460"/>
    <mergeCell ref="DL460:DM460"/>
    <mergeCell ref="DN460:DO460"/>
    <mergeCell ref="DP460:DQ460"/>
    <mergeCell ref="DR460:DS460"/>
    <mergeCell ref="DT460:DU460"/>
    <mergeCell ref="DV460:DW460"/>
    <mergeCell ref="DX460:DY460"/>
    <mergeCell ref="DZ460:EA460"/>
    <mergeCell ref="EB460:EC460"/>
    <mergeCell ref="ED460:EE460"/>
    <mergeCell ref="EF460:EG460"/>
    <mergeCell ref="EH460:EI460"/>
    <mergeCell ref="EJ460:EK460"/>
    <mergeCell ref="EL460:EM460"/>
    <mergeCell ref="EN460:EO460"/>
    <mergeCell ref="EP460:EQ460"/>
    <mergeCell ref="ER460:ES460"/>
    <mergeCell ref="ET460:EU460"/>
    <mergeCell ref="EV460:EW460"/>
    <mergeCell ref="EX460:EY460"/>
    <mergeCell ref="EZ460:FA460"/>
    <mergeCell ref="FB460:FC460"/>
    <mergeCell ref="FD460:FE460"/>
    <mergeCell ref="FF460:FG460"/>
    <mergeCell ref="FH460:FI460"/>
    <mergeCell ref="FJ460:FK460"/>
    <mergeCell ref="FL460:FM460"/>
    <mergeCell ref="FN460:FO460"/>
    <mergeCell ref="FP460:FQ460"/>
    <mergeCell ref="FR460:FS460"/>
    <mergeCell ref="FT460:FU460"/>
    <mergeCell ref="FV460:FW460"/>
    <mergeCell ref="FX460:FY460"/>
    <mergeCell ref="FZ460:GA460"/>
    <mergeCell ref="GB460:GC460"/>
    <mergeCell ref="GD460:GE460"/>
    <mergeCell ref="GF460:GG460"/>
    <mergeCell ref="GH460:GI460"/>
    <mergeCell ref="GJ460:GK460"/>
    <mergeCell ref="GL460:GM460"/>
    <mergeCell ref="GN460:GO460"/>
    <mergeCell ref="GP460:GQ460"/>
    <mergeCell ref="DD458:DE458"/>
    <mergeCell ref="DF458:DG458"/>
    <mergeCell ref="DH458:DI458"/>
    <mergeCell ref="GR460:GS460"/>
    <mergeCell ref="GT460:GU460"/>
    <mergeCell ref="DD461:DE461"/>
    <mergeCell ref="DF461:DG461"/>
    <mergeCell ref="DH461:DI461"/>
    <mergeCell ref="DJ461:DK461"/>
    <mergeCell ref="DL461:DM461"/>
    <mergeCell ref="DN461:DO461"/>
    <mergeCell ref="DP461:DQ461"/>
    <mergeCell ref="DR461:DS461"/>
    <mergeCell ref="DT461:DU461"/>
    <mergeCell ref="DV461:DW461"/>
    <mergeCell ref="DX461:DY461"/>
    <mergeCell ref="DZ461:EA461"/>
    <mergeCell ref="EB461:EC461"/>
    <mergeCell ref="ED461:EE461"/>
    <mergeCell ref="EF461:EG461"/>
    <mergeCell ref="EH461:EI461"/>
    <mergeCell ref="EJ461:EK461"/>
    <mergeCell ref="EL461:EM461"/>
    <mergeCell ref="EN461:EO461"/>
    <mergeCell ref="EP461:EQ461"/>
    <mergeCell ref="ER461:ES461"/>
    <mergeCell ref="ET461:EU461"/>
    <mergeCell ref="EV461:EW461"/>
    <mergeCell ref="EX461:EY461"/>
    <mergeCell ref="EZ461:FA461"/>
    <mergeCell ref="FB461:FC461"/>
    <mergeCell ref="FD461:FE461"/>
    <mergeCell ref="FF461:FG461"/>
    <mergeCell ref="FH461:FI461"/>
    <mergeCell ref="FJ461:FK461"/>
    <mergeCell ref="FL461:FM461"/>
    <mergeCell ref="FN461:FO461"/>
    <mergeCell ref="FP461:FQ461"/>
    <mergeCell ref="FR461:FS461"/>
    <mergeCell ref="FT461:FU461"/>
    <mergeCell ref="FV461:FW461"/>
    <mergeCell ref="FX461:FY461"/>
    <mergeCell ref="FZ461:GA461"/>
    <mergeCell ref="GB461:GC461"/>
    <mergeCell ref="GD461:GE461"/>
    <mergeCell ref="GF461:GG461"/>
    <mergeCell ref="GH461:GI461"/>
    <mergeCell ref="GJ461:GK461"/>
    <mergeCell ref="GL461:GM461"/>
    <mergeCell ref="GN461:GO461"/>
    <mergeCell ref="GP461:GQ461"/>
    <mergeCell ref="GR461:GS461"/>
    <mergeCell ref="GT461:GU461"/>
    <mergeCell ref="FR463:FS463"/>
    <mergeCell ref="FT463:FU463"/>
    <mergeCell ref="FV463:FW463"/>
    <mergeCell ref="FX463:FY463"/>
    <mergeCell ref="FZ463:GA463"/>
    <mergeCell ref="GB463:GC463"/>
    <mergeCell ref="GD463:GE463"/>
    <mergeCell ref="GF463:GG463"/>
    <mergeCell ref="GH463:GI463"/>
    <mergeCell ref="GJ463:GK463"/>
    <mergeCell ref="GL463:GM463"/>
    <mergeCell ref="GN463:GO463"/>
    <mergeCell ref="GP463:GQ463"/>
    <mergeCell ref="DD462:DE462"/>
    <mergeCell ref="DF462:DG462"/>
    <mergeCell ref="DH462:DI462"/>
    <mergeCell ref="DJ462:DK462"/>
    <mergeCell ref="DL462:DM462"/>
    <mergeCell ref="DN462:DO462"/>
    <mergeCell ref="DP462:DQ462"/>
    <mergeCell ref="DR462:DS462"/>
    <mergeCell ref="DT462:DU462"/>
    <mergeCell ref="DV462:DW462"/>
    <mergeCell ref="DX462:DY462"/>
    <mergeCell ref="DZ462:EA462"/>
    <mergeCell ref="EB462:EC462"/>
    <mergeCell ref="ED462:EE462"/>
    <mergeCell ref="EF462:EG462"/>
    <mergeCell ref="EH462:EI462"/>
    <mergeCell ref="EJ462:EK462"/>
    <mergeCell ref="EL462:EM462"/>
    <mergeCell ref="EN462:EO462"/>
    <mergeCell ref="EP462:EQ462"/>
    <mergeCell ref="ER462:ES462"/>
    <mergeCell ref="ET462:EU462"/>
    <mergeCell ref="EV462:EW462"/>
    <mergeCell ref="EX462:EY462"/>
    <mergeCell ref="EZ462:FA462"/>
    <mergeCell ref="FB462:FC462"/>
    <mergeCell ref="FD462:FE462"/>
    <mergeCell ref="FF462:FG462"/>
    <mergeCell ref="FH462:FI462"/>
    <mergeCell ref="FJ462:FK462"/>
    <mergeCell ref="FL462:FM462"/>
    <mergeCell ref="FN462:FO462"/>
    <mergeCell ref="FP462:FQ462"/>
    <mergeCell ref="FP464:FQ464"/>
    <mergeCell ref="FR464:FS464"/>
    <mergeCell ref="FT464:FU464"/>
    <mergeCell ref="FV464:FW464"/>
    <mergeCell ref="FX464:FY464"/>
    <mergeCell ref="FZ464:GA464"/>
    <mergeCell ref="GB464:GC464"/>
    <mergeCell ref="GD464:GE464"/>
    <mergeCell ref="GF464:GG464"/>
    <mergeCell ref="GH464:GI464"/>
    <mergeCell ref="GJ464:GK464"/>
    <mergeCell ref="GL464:GM464"/>
    <mergeCell ref="GN464:GO464"/>
    <mergeCell ref="GP464:GQ464"/>
    <mergeCell ref="GR464:GS464"/>
    <mergeCell ref="GT464:GU464"/>
    <mergeCell ref="FR462:FS462"/>
    <mergeCell ref="FT462:FU462"/>
    <mergeCell ref="FV462:FW462"/>
    <mergeCell ref="FX462:FY462"/>
    <mergeCell ref="FZ462:GA462"/>
    <mergeCell ref="GB462:GC462"/>
    <mergeCell ref="GD462:GE462"/>
    <mergeCell ref="GF462:GG462"/>
    <mergeCell ref="GH462:GI462"/>
    <mergeCell ref="GJ462:GK462"/>
    <mergeCell ref="GL462:GM462"/>
    <mergeCell ref="GN462:GO462"/>
    <mergeCell ref="GP462:GQ462"/>
    <mergeCell ref="GR462:GS462"/>
    <mergeCell ref="GT462:GU462"/>
    <mergeCell ref="DD463:DE463"/>
    <mergeCell ref="DF463:DG463"/>
    <mergeCell ref="DH463:DI463"/>
    <mergeCell ref="DJ463:DK463"/>
    <mergeCell ref="DL463:DM463"/>
    <mergeCell ref="DN463:DO463"/>
    <mergeCell ref="DP463:DQ463"/>
    <mergeCell ref="DR463:DS463"/>
    <mergeCell ref="DT463:DU463"/>
    <mergeCell ref="DV463:DW463"/>
    <mergeCell ref="DX463:DY463"/>
    <mergeCell ref="DZ463:EA463"/>
    <mergeCell ref="EB463:EC463"/>
    <mergeCell ref="ED463:EE463"/>
    <mergeCell ref="EF463:EG463"/>
    <mergeCell ref="EH463:EI463"/>
    <mergeCell ref="EJ463:EK463"/>
    <mergeCell ref="EL463:EM463"/>
    <mergeCell ref="EN463:EO463"/>
    <mergeCell ref="EP463:EQ463"/>
    <mergeCell ref="ER463:ES463"/>
    <mergeCell ref="ET463:EU463"/>
    <mergeCell ref="EV463:EW463"/>
    <mergeCell ref="EX463:EY463"/>
    <mergeCell ref="EZ463:FA463"/>
    <mergeCell ref="FB463:FC463"/>
    <mergeCell ref="FD463:FE463"/>
    <mergeCell ref="FF463:FG463"/>
    <mergeCell ref="FH463:FI463"/>
    <mergeCell ref="FJ463:FK463"/>
    <mergeCell ref="FL463:FM463"/>
    <mergeCell ref="FN463:FO463"/>
    <mergeCell ref="FP463:FQ463"/>
    <mergeCell ref="DJ465:DK465"/>
    <mergeCell ref="DL465:DM465"/>
    <mergeCell ref="DN465:DO465"/>
    <mergeCell ref="DP465:DQ465"/>
    <mergeCell ref="DR465:DS465"/>
    <mergeCell ref="DT465:DU465"/>
    <mergeCell ref="DV465:DW465"/>
    <mergeCell ref="DX465:DY465"/>
    <mergeCell ref="DZ465:EA465"/>
    <mergeCell ref="EB465:EC465"/>
    <mergeCell ref="ED465:EE465"/>
    <mergeCell ref="EF465:EG465"/>
    <mergeCell ref="EH465:EI465"/>
    <mergeCell ref="EJ465:EK465"/>
    <mergeCell ref="EL465:EM465"/>
    <mergeCell ref="EN465:EO465"/>
    <mergeCell ref="EP465:EQ465"/>
    <mergeCell ref="ER465:ES465"/>
    <mergeCell ref="ET465:EU465"/>
    <mergeCell ref="EV465:EW465"/>
    <mergeCell ref="EX465:EY465"/>
    <mergeCell ref="EZ465:FA465"/>
    <mergeCell ref="FB465:FC465"/>
    <mergeCell ref="FD465:FE465"/>
    <mergeCell ref="FF465:FG465"/>
    <mergeCell ref="FH465:FI465"/>
    <mergeCell ref="FJ465:FK465"/>
    <mergeCell ref="FL465:FM465"/>
    <mergeCell ref="FN465:FO465"/>
    <mergeCell ref="FP465:FQ465"/>
    <mergeCell ref="GR463:GS463"/>
    <mergeCell ref="GT463:GU463"/>
    <mergeCell ref="DD464:DE464"/>
    <mergeCell ref="DF464:DG464"/>
    <mergeCell ref="DH464:DI464"/>
    <mergeCell ref="DJ464:DK464"/>
    <mergeCell ref="DL464:DM464"/>
    <mergeCell ref="DN464:DO464"/>
    <mergeCell ref="DP464:DQ464"/>
    <mergeCell ref="DR464:DS464"/>
    <mergeCell ref="DT464:DU464"/>
    <mergeCell ref="DV464:DW464"/>
    <mergeCell ref="DX464:DY464"/>
    <mergeCell ref="DZ464:EA464"/>
    <mergeCell ref="EB464:EC464"/>
    <mergeCell ref="ED464:EE464"/>
    <mergeCell ref="EF464:EG464"/>
    <mergeCell ref="EH464:EI464"/>
    <mergeCell ref="EJ464:EK464"/>
    <mergeCell ref="EL464:EM464"/>
    <mergeCell ref="EN464:EO464"/>
    <mergeCell ref="EP464:EQ464"/>
    <mergeCell ref="ER464:ES464"/>
    <mergeCell ref="ET464:EU464"/>
    <mergeCell ref="EV464:EW464"/>
    <mergeCell ref="EX464:EY464"/>
    <mergeCell ref="EZ464:FA464"/>
    <mergeCell ref="FB464:FC464"/>
    <mergeCell ref="FD464:FE464"/>
    <mergeCell ref="FF464:FG464"/>
    <mergeCell ref="FH464:FI464"/>
    <mergeCell ref="FJ464:FK464"/>
    <mergeCell ref="FL464:FM464"/>
    <mergeCell ref="FN464:FO464"/>
    <mergeCell ref="FR465:FS465"/>
    <mergeCell ref="FT465:FU465"/>
    <mergeCell ref="FV465:FW465"/>
    <mergeCell ref="FX465:FY465"/>
    <mergeCell ref="FZ465:GA465"/>
    <mergeCell ref="GB465:GC465"/>
    <mergeCell ref="GD465:GE465"/>
    <mergeCell ref="GF465:GG465"/>
    <mergeCell ref="GH465:GI465"/>
    <mergeCell ref="GJ465:GK465"/>
    <mergeCell ref="GL465:GM465"/>
    <mergeCell ref="GN465:GO465"/>
    <mergeCell ref="GP465:GQ465"/>
    <mergeCell ref="GR465:GS465"/>
    <mergeCell ref="GT465:GU465"/>
    <mergeCell ref="DD466:DE466"/>
    <mergeCell ref="DF466:DG466"/>
    <mergeCell ref="DH466:DI466"/>
    <mergeCell ref="DJ466:DK466"/>
    <mergeCell ref="DL466:DM466"/>
    <mergeCell ref="DN466:DO466"/>
    <mergeCell ref="DP466:DQ466"/>
    <mergeCell ref="DR466:DS466"/>
    <mergeCell ref="DT466:DU466"/>
    <mergeCell ref="DV466:DW466"/>
    <mergeCell ref="DX466:DY466"/>
    <mergeCell ref="DZ466:EA466"/>
    <mergeCell ref="EB466:EC466"/>
    <mergeCell ref="ED466:EE466"/>
    <mergeCell ref="EF466:EG466"/>
    <mergeCell ref="EH466:EI466"/>
    <mergeCell ref="EJ466:EK466"/>
    <mergeCell ref="EL466:EM466"/>
    <mergeCell ref="EN466:EO466"/>
    <mergeCell ref="EP466:EQ466"/>
    <mergeCell ref="ER466:ES466"/>
    <mergeCell ref="ET466:EU466"/>
    <mergeCell ref="EV466:EW466"/>
    <mergeCell ref="EX466:EY466"/>
    <mergeCell ref="EZ466:FA466"/>
    <mergeCell ref="FB466:FC466"/>
    <mergeCell ref="FD466:FE466"/>
    <mergeCell ref="FF466:FG466"/>
    <mergeCell ref="FH466:FI466"/>
    <mergeCell ref="FJ466:FK466"/>
    <mergeCell ref="FL466:FM466"/>
    <mergeCell ref="FN466:FO466"/>
    <mergeCell ref="FP466:FQ466"/>
    <mergeCell ref="FR466:FS466"/>
    <mergeCell ref="FT466:FU466"/>
    <mergeCell ref="FV466:FW466"/>
    <mergeCell ref="FX466:FY466"/>
    <mergeCell ref="FZ466:GA466"/>
    <mergeCell ref="GB466:GC466"/>
    <mergeCell ref="GD466:GE466"/>
    <mergeCell ref="GF466:GG466"/>
    <mergeCell ref="GH466:GI466"/>
    <mergeCell ref="GJ466:GK466"/>
    <mergeCell ref="GL466:GM466"/>
    <mergeCell ref="GN466:GO466"/>
    <mergeCell ref="GP466:GQ466"/>
    <mergeCell ref="DD465:DE465"/>
    <mergeCell ref="DF465:DG465"/>
    <mergeCell ref="DH465:DI465"/>
    <mergeCell ref="GR466:GS466"/>
    <mergeCell ref="GT466:GU466"/>
    <mergeCell ref="DD467:DE467"/>
    <mergeCell ref="DF467:DG467"/>
    <mergeCell ref="DH467:DI467"/>
    <mergeCell ref="DJ467:DK467"/>
    <mergeCell ref="DL467:DM467"/>
    <mergeCell ref="DN467:DO467"/>
    <mergeCell ref="DP467:DQ467"/>
    <mergeCell ref="DR467:DS467"/>
    <mergeCell ref="DT467:DU467"/>
    <mergeCell ref="DV467:DW467"/>
    <mergeCell ref="DX467:DY467"/>
    <mergeCell ref="DZ467:EA467"/>
    <mergeCell ref="EB467:EC467"/>
    <mergeCell ref="ED467:EE467"/>
    <mergeCell ref="EF467:EG467"/>
    <mergeCell ref="EH467:EI467"/>
    <mergeCell ref="EJ467:EK467"/>
    <mergeCell ref="EL467:EM467"/>
    <mergeCell ref="EN467:EO467"/>
    <mergeCell ref="EP467:EQ467"/>
    <mergeCell ref="ER467:ES467"/>
    <mergeCell ref="ET467:EU467"/>
    <mergeCell ref="EV467:EW467"/>
    <mergeCell ref="EX467:EY467"/>
    <mergeCell ref="EZ467:FA467"/>
    <mergeCell ref="FB467:FC467"/>
    <mergeCell ref="FD467:FE467"/>
    <mergeCell ref="FF467:FG467"/>
    <mergeCell ref="FH467:FI467"/>
    <mergeCell ref="FJ467:FK467"/>
    <mergeCell ref="FL467:FM467"/>
    <mergeCell ref="FN467:FO467"/>
    <mergeCell ref="FP467:FQ467"/>
    <mergeCell ref="FR467:FS467"/>
    <mergeCell ref="FT467:FU467"/>
    <mergeCell ref="FV467:FW467"/>
    <mergeCell ref="FX467:FY467"/>
    <mergeCell ref="FZ467:GA467"/>
    <mergeCell ref="GB467:GC467"/>
    <mergeCell ref="GD467:GE467"/>
    <mergeCell ref="GF467:GG467"/>
    <mergeCell ref="GH467:GI467"/>
    <mergeCell ref="GJ467:GK467"/>
    <mergeCell ref="GL467:GM467"/>
    <mergeCell ref="GN467:GO467"/>
    <mergeCell ref="GP467:GQ467"/>
    <mergeCell ref="GR467:GS467"/>
    <mergeCell ref="GT467:GU467"/>
    <mergeCell ref="FR480:FS480"/>
    <mergeCell ref="FT480:FU480"/>
    <mergeCell ref="FV480:FW480"/>
    <mergeCell ref="FX480:FY480"/>
    <mergeCell ref="FZ480:GA480"/>
    <mergeCell ref="GB480:GC480"/>
    <mergeCell ref="GD480:GE480"/>
    <mergeCell ref="GF480:GG480"/>
    <mergeCell ref="GH480:GI480"/>
    <mergeCell ref="GJ480:GK480"/>
    <mergeCell ref="GL480:GM480"/>
    <mergeCell ref="GN480:GO480"/>
    <mergeCell ref="GP480:GQ480"/>
    <mergeCell ref="DD479:DE479"/>
    <mergeCell ref="DF479:DG479"/>
    <mergeCell ref="DH479:DI479"/>
    <mergeCell ref="DJ479:DK479"/>
    <mergeCell ref="DL479:DM479"/>
    <mergeCell ref="DN479:DO479"/>
    <mergeCell ref="DP479:DQ479"/>
    <mergeCell ref="DR479:DS479"/>
    <mergeCell ref="DT479:DU479"/>
    <mergeCell ref="DV479:DW479"/>
    <mergeCell ref="DX479:DY479"/>
    <mergeCell ref="DZ479:EA479"/>
    <mergeCell ref="EB479:EC479"/>
    <mergeCell ref="ED479:EE479"/>
    <mergeCell ref="EF479:EG479"/>
    <mergeCell ref="EH479:EI479"/>
    <mergeCell ref="EJ479:EK479"/>
    <mergeCell ref="EL479:EM479"/>
    <mergeCell ref="EN479:EO479"/>
    <mergeCell ref="EP479:EQ479"/>
    <mergeCell ref="ER479:ES479"/>
    <mergeCell ref="ET479:EU479"/>
    <mergeCell ref="EV479:EW479"/>
    <mergeCell ref="EX479:EY479"/>
    <mergeCell ref="EZ479:FA479"/>
    <mergeCell ref="FB479:FC479"/>
    <mergeCell ref="FD479:FE479"/>
    <mergeCell ref="FF479:FG479"/>
    <mergeCell ref="FH479:FI479"/>
    <mergeCell ref="FJ479:FK479"/>
    <mergeCell ref="FL479:FM479"/>
    <mergeCell ref="FN479:FO479"/>
    <mergeCell ref="FP479:FQ479"/>
    <mergeCell ref="FP481:FQ481"/>
    <mergeCell ref="FR481:FS481"/>
    <mergeCell ref="FT481:FU481"/>
    <mergeCell ref="FV481:FW481"/>
    <mergeCell ref="FX481:FY481"/>
    <mergeCell ref="FZ481:GA481"/>
    <mergeCell ref="GB481:GC481"/>
    <mergeCell ref="GD481:GE481"/>
    <mergeCell ref="GF481:GG481"/>
    <mergeCell ref="GH481:GI481"/>
    <mergeCell ref="GJ481:GK481"/>
    <mergeCell ref="GL481:GM481"/>
    <mergeCell ref="GN481:GO481"/>
    <mergeCell ref="GP481:GQ481"/>
    <mergeCell ref="GR481:GS481"/>
    <mergeCell ref="GT481:GU481"/>
    <mergeCell ref="FR479:FS479"/>
    <mergeCell ref="FT479:FU479"/>
    <mergeCell ref="FV479:FW479"/>
    <mergeCell ref="FX479:FY479"/>
    <mergeCell ref="FZ479:GA479"/>
    <mergeCell ref="GB479:GC479"/>
    <mergeCell ref="GD479:GE479"/>
    <mergeCell ref="GF479:GG479"/>
    <mergeCell ref="GH479:GI479"/>
    <mergeCell ref="GJ479:GK479"/>
    <mergeCell ref="GL479:GM479"/>
    <mergeCell ref="GN479:GO479"/>
    <mergeCell ref="GP479:GQ479"/>
    <mergeCell ref="GR479:GS479"/>
    <mergeCell ref="GT479:GU479"/>
    <mergeCell ref="DD480:DE480"/>
    <mergeCell ref="DF480:DG480"/>
    <mergeCell ref="DH480:DI480"/>
    <mergeCell ref="DJ480:DK480"/>
    <mergeCell ref="DL480:DM480"/>
    <mergeCell ref="DN480:DO480"/>
    <mergeCell ref="DP480:DQ480"/>
    <mergeCell ref="DR480:DS480"/>
    <mergeCell ref="DT480:DU480"/>
    <mergeCell ref="DV480:DW480"/>
    <mergeCell ref="DX480:DY480"/>
    <mergeCell ref="DZ480:EA480"/>
    <mergeCell ref="EB480:EC480"/>
    <mergeCell ref="ED480:EE480"/>
    <mergeCell ref="EF480:EG480"/>
    <mergeCell ref="EH480:EI480"/>
    <mergeCell ref="EJ480:EK480"/>
    <mergeCell ref="EL480:EM480"/>
    <mergeCell ref="EN480:EO480"/>
    <mergeCell ref="EP480:EQ480"/>
    <mergeCell ref="ER480:ES480"/>
    <mergeCell ref="ET480:EU480"/>
    <mergeCell ref="EV480:EW480"/>
    <mergeCell ref="EX480:EY480"/>
    <mergeCell ref="EZ480:FA480"/>
    <mergeCell ref="FB480:FC480"/>
    <mergeCell ref="FD480:FE480"/>
    <mergeCell ref="FF480:FG480"/>
    <mergeCell ref="FH480:FI480"/>
    <mergeCell ref="FJ480:FK480"/>
    <mergeCell ref="FL480:FM480"/>
    <mergeCell ref="FN480:FO480"/>
    <mergeCell ref="FP480:FQ480"/>
    <mergeCell ref="DJ482:DK482"/>
    <mergeCell ref="DL482:DM482"/>
    <mergeCell ref="DN482:DO482"/>
    <mergeCell ref="DP482:DQ482"/>
    <mergeCell ref="DR482:DS482"/>
    <mergeCell ref="DT482:DU482"/>
    <mergeCell ref="DV482:DW482"/>
    <mergeCell ref="DX482:DY482"/>
    <mergeCell ref="DZ482:EA482"/>
    <mergeCell ref="EB482:EC482"/>
    <mergeCell ref="ED482:EE482"/>
    <mergeCell ref="EF482:EG482"/>
    <mergeCell ref="EH482:EI482"/>
    <mergeCell ref="EJ482:EK482"/>
    <mergeCell ref="EL482:EM482"/>
    <mergeCell ref="EN482:EO482"/>
    <mergeCell ref="EP482:EQ482"/>
    <mergeCell ref="ER482:ES482"/>
    <mergeCell ref="ET482:EU482"/>
    <mergeCell ref="EV482:EW482"/>
    <mergeCell ref="EX482:EY482"/>
    <mergeCell ref="EZ482:FA482"/>
    <mergeCell ref="FB482:FC482"/>
    <mergeCell ref="FD482:FE482"/>
    <mergeCell ref="FF482:FG482"/>
    <mergeCell ref="FH482:FI482"/>
    <mergeCell ref="FJ482:FK482"/>
    <mergeCell ref="FL482:FM482"/>
    <mergeCell ref="FN482:FO482"/>
    <mergeCell ref="FP482:FQ482"/>
    <mergeCell ref="GR480:GS480"/>
    <mergeCell ref="GT480:GU480"/>
    <mergeCell ref="DD481:DE481"/>
    <mergeCell ref="DF481:DG481"/>
    <mergeCell ref="DH481:DI481"/>
    <mergeCell ref="DJ481:DK481"/>
    <mergeCell ref="DL481:DM481"/>
    <mergeCell ref="DN481:DO481"/>
    <mergeCell ref="DP481:DQ481"/>
    <mergeCell ref="DR481:DS481"/>
    <mergeCell ref="DT481:DU481"/>
    <mergeCell ref="DV481:DW481"/>
    <mergeCell ref="DX481:DY481"/>
    <mergeCell ref="DZ481:EA481"/>
    <mergeCell ref="EB481:EC481"/>
    <mergeCell ref="ED481:EE481"/>
    <mergeCell ref="EF481:EG481"/>
    <mergeCell ref="EH481:EI481"/>
    <mergeCell ref="EJ481:EK481"/>
    <mergeCell ref="EL481:EM481"/>
    <mergeCell ref="EN481:EO481"/>
    <mergeCell ref="EP481:EQ481"/>
    <mergeCell ref="ER481:ES481"/>
    <mergeCell ref="ET481:EU481"/>
    <mergeCell ref="EV481:EW481"/>
    <mergeCell ref="EX481:EY481"/>
    <mergeCell ref="EZ481:FA481"/>
    <mergeCell ref="FB481:FC481"/>
    <mergeCell ref="FD481:FE481"/>
    <mergeCell ref="FF481:FG481"/>
    <mergeCell ref="FH481:FI481"/>
    <mergeCell ref="FJ481:FK481"/>
    <mergeCell ref="FL481:FM481"/>
    <mergeCell ref="FN481:FO481"/>
    <mergeCell ref="FR482:FS482"/>
    <mergeCell ref="FT482:FU482"/>
    <mergeCell ref="FV482:FW482"/>
    <mergeCell ref="FX482:FY482"/>
    <mergeCell ref="FZ482:GA482"/>
    <mergeCell ref="GB482:GC482"/>
    <mergeCell ref="GD482:GE482"/>
    <mergeCell ref="GF482:GG482"/>
    <mergeCell ref="GH482:GI482"/>
    <mergeCell ref="GJ482:GK482"/>
    <mergeCell ref="GL482:GM482"/>
    <mergeCell ref="GN482:GO482"/>
    <mergeCell ref="GP482:GQ482"/>
    <mergeCell ref="GR482:GS482"/>
    <mergeCell ref="GT482:GU482"/>
    <mergeCell ref="DD483:DE483"/>
    <mergeCell ref="DF483:DG483"/>
    <mergeCell ref="DH483:DI483"/>
    <mergeCell ref="DJ483:DK483"/>
    <mergeCell ref="DL483:DM483"/>
    <mergeCell ref="DN483:DO483"/>
    <mergeCell ref="DP483:DQ483"/>
    <mergeCell ref="DR483:DS483"/>
    <mergeCell ref="DT483:DU483"/>
    <mergeCell ref="DV483:DW483"/>
    <mergeCell ref="DX483:DY483"/>
    <mergeCell ref="DZ483:EA483"/>
    <mergeCell ref="EB483:EC483"/>
    <mergeCell ref="ED483:EE483"/>
    <mergeCell ref="EF483:EG483"/>
    <mergeCell ref="EH483:EI483"/>
    <mergeCell ref="EJ483:EK483"/>
    <mergeCell ref="EL483:EM483"/>
    <mergeCell ref="EN483:EO483"/>
    <mergeCell ref="EP483:EQ483"/>
    <mergeCell ref="ER483:ES483"/>
    <mergeCell ref="ET483:EU483"/>
    <mergeCell ref="EV483:EW483"/>
    <mergeCell ref="EX483:EY483"/>
    <mergeCell ref="EZ483:FA483"/>
    <mergeCell ref="FB483:FC483"/>
    <mergeCell ref="FD483:FE483"/>
    <mergeCell ref="FF483:FG483"/>
    <mergeCell ref="FH483:FI483"/>
    <mergeCell ref="FJ483:FK483"/>
    <mergeCell ref="FL483:FM483"/>
    <mergeCell ref="FN483:FO483"/>
    <mergeCell ref="FP483:FQ483"/>
    <mergeCell ref="FR483:FS483"/>
    <mergeCell ref="FT483:FU483"/>
    <mergeCell ref="FV483:FW483"/>
    <mergeCell ref="FX483:FY483"/>
    <mergeCell ref="FZ483:GA483"/>
    <mergeCell ref="GB483:GC483"/>
    <mergeCell ref="GD483:GE483"/>
    <mergeCell ref="GF483:GG483"/>
    <mergeCell ref="GH483:GI483"/>
    <mergeCell ref="GJ483:GK483"/>
    <mergeCell ref="GL483:GM483"/>
    <mergeCell ref="GN483:GO483"/>
    <mergeCell ref="GP483:GQ483"/>
    <mergeCell ref="DD482:DE482"/>
    <mergeCell ref="DF482:DG482"/>
    <mergeCell ref="DH482:DI482"/>
    <mergeCell ref="GR483:GS483"/>
    <mergeCell ref="GT483:GU483"/>
    <mergeCell ref="DD484:DE484"/>
    <mergeCell ref="DF484:DG484"/>
    <mergeCell ref="DH484:DI484"/>
    <mergeCell ref="DJ484:DK484"/>
    <mergeCell ref="DL484:DM484"/>
    <mergeCell ref="DN484:DO484"/>
    <mergeCell ref="DP484:DQ484"/>
    <mergeCell ref="DR484:DS484"/>
    <mergeCell ref="DT484:DU484"/>
    <mergeCell ref="DV484:DW484"/>
    <mergeCell ref="DX484:DY484"/>
    <mergeCell ref="DZ484:EA484"/>
    <mergeCell ref="EB484:EC484"/>
    <mergeCell ref="ED484:EE484"/>
    <mergeCell ref="EF484:EG484"/>
    <mergeCell ref="EH484:EI484"/>
    <mergeCell ref="EJ484:EK484"/>
    <mergeCell ref="EL484:EM484"/>
    <mergeCell ref="EN484:EO484"/>
    <mergeCell ref="EP484:EQ484"/>
    <mergeCell ref="ER484:ES484"/>
    <mergeCell ref="ET484:EU484"/>
    <mergeCell ref="EV484:EW484"/>
    <mergeCell ref="EX484:EY484"/>
    <mergeCell ref="EZ484:FA484"/>
    <mergeCell ref="FB484:FC484"/>
    <mergeCell ref="FD484:FE484"/>
    <mergeCell ref="FF484:FG484"/>
    <mergeCell ref="FH484:FI484"/>
    <mergeCell ref="FJ484:FK484"/>
    <mergeCell ref="FL484:FM484"/>
    <mergeCell ref="FN484:FO484"/>
    <mergeCell ref="FP484:FQ484"/>
    <mergeCell ref="FR484:FS484"/>
    <mergeCell ref="FT484:FU484"/>
    <mergeCell ref="FV484:FW484"/>
    <mergeCell ref="FX484:FY484"/>
    <mergeCell ref="FZ484:GA484"/>
    <mergeCell ref="GB484:GC484"/>
    <mergeCell ref="GD484:GE484"/>
    <mergeCell ref="GF484:GG484"/>
    <mergeCell ref="GH484:GI484"/>
    <mergeCell ref="GJ484:GK484"/>
    <mergeCell ref="GL484:GM484"/>
    <mergeCell ref="GN484:GO484"/>
    <mergeCell ref="GP484:GQ484"/>
    <mergeCell ref="GR484:GS484"/>
    <mergeCell ref="GT484:GU484"/>
    <mergeCell ref="FR486:FS486"/>
    <mergeCell ref="FT486:FU486"/>
    <mergeCell ref="FV486:FW486"/>
    <mergeCell ref="FX486:FY486"/>
    <mergeCell ref="FZ486:GA486"/>
    <mergeCell ref="GB486:GC486"/>
    <mergeCell ref="GD486:GE486"/>
    <mergeCell ref="GF486:GG486"/>
    <mergeCell ref="GH486:GI486"/>
    <mergeCell ref="GJ486:GK486"/>
    <mergeCell ref="GL486:GM486"/>
    <mergeCell ref="GN486:GO486"/>
    <mergeCell ref="GP486:GQ486"/>
    <mergeCell ref="DD485:DE485"/>
    <mergeCell ref="DF485:DG485"/>
    <mergeCell ref="DH485:DI485"/>
    <mergeCell ref="DJ485:DK485"/>
    <mergeCell ref="DL485:DM485"/>
    <mergeCell ref="DN485:DO485"/>
    <mergeCell ref="DP485:DQ485"/>
    <mergeCell ref="DR485:DS485"/>
    <mergeCell ref="DT485:DU485"/>
    <mergeCell ref="DV485:DW485"/>
    <mergeCell ref="DX485:DY485"/>
    <mergeCell ref="DZ485:EA485"/>
    <mergeCell ref="EB485:EC485"/>
    <mergeCell ref="ED485:EE485"/>
    <mergeCell ref="EF485:EG485"/>
    <mergeCell ref="EH485:EI485"/>
    <mergeCell ref="EJ485:EK485"/>
    <mergeCell ref="EL485:EM485"/>
    <mergeCell ref="EN485:EO485"/>
    <mergeCell ref="EP485:EQ485"/>
    <mergeCell ref="ER485:ES485"/>
    <mergeCell ref="ET485:EU485"/>
    <mergeCell ref="EV485:EW485"/>
    <mergeCell ref="EX485:EY485"/>
    <mergeCell ref="EZ485:FA485"/>
    <mergeCell ref="FB485:FC485"/>
    <mergeCell ref="FD485:FE485"/>
    <mergeCell ref="FF485:FG485"/>
    <mergeCell ref="FH485:FI485"/>
    <mergeCell ref="FJ485:FK485"/>
    <mergeCell ref="FL485:FM485"/>
    <mergeCell ref="FN485:FO485"/>
    <mergeCell ref="FP485:FQ485"/>
    <mergeCell ref="FP488:FQ488"/>
    <mergeCell ref="FR488:FS488"/>
    <mergeCell ref="FT488:FU488"/>
    <mergeCell ref="FV488:FW488"/>
    <mergeCell ref="FX488:FY488"/>
    <mergeCell ref="FZ488:GA488"/>
    <mergeCell ref="GB488:GC488"/>
    <mergeCell ref="GD488:GE488"/>
    <mergeCell ref="GF488:GG488"/>
    <mergeCell ref="GH488:GI488"/>
    <mergeCell ref="GJ488:GK488"/>
    <mergeCell ref="GL488:GM488"/>
    <mergeCell ref="GN488:GO488"/>
    <mergeCell ref="GP488:GQ488"/>
    <mergeCell ref="GR488:GS488"/>
    <mergeCell ref="GT488:GU488"/>
    <mergeCell ref="FR485:FS485"/>
    <mergeCell ref="FT485:FU485"/>
    <mergeCell ref="FV485:FW485"/>
    <mergeCell ref="FX485:FY485"/>
    <mergeCell ref="FZ485:GA485"/>
    <mergeCell ref="GB485:GC485"/>
    <mergeCell ref="GD485:GE485"/>
    <mergeCell ref="GF485:GG485"/>
    <mergeCell ref="GH485:GI485"/>
    <mergeCell ref="GJ485:GK485"/>
    <mergeCell ref="GL485:GM485"/>
    <mergeCell ref="GN485:GO485"/>
    <mergeCell ref="GP485:GQ485"/>
    <mergeCell ref="GR485:GS485"/>
    <mergeCell ref="GT485:GU485"/>
    <mergeCell ref="DD486:DE486"/>
    <mergeCell ref="DF486:DG486"/>
    <mergeCell ref="DH486:DI486"/>
    <mergeCell ref="DJ486:DK486"/>
    <mergeCell ref="DL486:DM486"/>
    <mergeCell ref="DN486:DO486"/>
    <mergeCell ref="DP486:DQ486"/>
    <mergeCell ref="DR486:DS486"/>
    <mergeCell ref="DT486:DU486"/>
    <mergeCell ref="DV486:DW486"/>
    <mergeCell ref="DX486:DY486"/>
    <mergeCell ref="DZ486:EA486"/>
    <mergeCell ref="EB486:EC486"/>
    <mergeCell ref="ED486:EE486"/>
    <mergeCell ref="EF486:EG486"/>
    <mergeCell ref="EH486:EI486"/>
    <mergeCell ref="EJ486:EK486"/>
    <mergeCell ref="EL486:EM486"/>
    <mergeCell ref="EN486:EO486"/>
    <mergeCell ref="EP486:EQ486"/>
    <mergeCell ref="ER486:ES486"/>
    <mergeCell ref="ET486:EU486"/>
    <mergeCell ref="EV486:EW486"/>
    <mergeCell ref="EX486:EY486"/>
    <mergeCell ref="EZ486:FA486"/>
    <mergeCell ref="FB486:FC486"/>
    <mergeCell ref="FD486:FE486"/>
    <mergeCell ref="FF486:FG486"/>
    <mergeCell ref="FH486:FI486"/>
    <mergeCell ref="FJ486:FK486"/>
    <mergeCell ref="FL486:FM486"/>
    <mergeCell ref="FN486:FO486"/>
    <mergeCell ref="FP486:FQ486"/>
    <mergeCell ref="DJ489:DK489"/>
    <mergeCell ref="DL489:DM489"/>
    <mergeCell ref="DN489:DO489"/>
    <mergeCell ref="DP489:DQ489"/>
    <mergeCell ref="DR489:DS489"/>
    <mergeCell ref="DT489:DU489"/>
    <mergeCell ref="DV489:DW489"/>
    <mergeCell ref="DX489:DY489"/>
    <mergeCell ref="DZ489:EA489"/>
    <mergeCell ref="EB489:EC489"/>
    <mergeCell ref="ED489:EE489"/>
    <mergeCell ref="EF489:EG489"/>
    <mergeCell ref="EH489:EI489"/>
    <mergeCell ref="EJ489:EK489"/>
    <mergeCell ref="EL489:EM489"/>
    <mergeCell ref="EN489:EO489"/>
    <mergeCell ref="EP489:EQ489"/>
    <mergeCell ref="ER489:ES489"/>
    <mergeCell ref="ET489:EU489"/>
    <mergeCell ref="EV489:EW489"/>
    <mergeCell ref="EX489:EY489"/>
    <mergeCell ref="EZ489:FA489"/>
    <mergeCell ref="FB489:FC489"/>
    <mergeCell ref="FD489:FE489"/>
    <mergeCell ref="FF489:FG489"/>
    <mergeCell ref="FH489:FI489"/>
    <mergeCell ref="FJ489:FK489"/>
    <mergeCell ref="FL489:FM489"/>
    <mergeCell ref="FN489:FO489"/>
    <mergeCell ref="FP489:FQ489"/>
    <mergeCell ref="GR486:GS486"/>
    <mergeCell ref="GT486:GU486"/>
    <mergeCell ref="DD488:DE488"/>
    <mergeCell ref="DF488:DG488"/>
    <mergeCell ref="DH488:DI488"/>
    <mergeCell ref="DJ488:DK488"/>
    <mergeCell ref="DL488:DM488"/>
    <mergeCell ref="DN488:DO488"/>
    <mergeCell ref="DP488:DQ488"/>
    <mergeCell ref="DR488:DS488"/>
    <mergeCell ref="DT488:DU488"/>
    <mergeCell ref="DV488:DW488"/>
    <mergeCell ref="DX488:DY488"/>
    <mergeCell ref="DZ488:EA488"/>
    <mergeCell ref="EB488:EC488"/>
    <mergeCell ref="ED488:EE488"/>
    <mergeCell ref="EF488:EG488"/>
    <mergeCell ref="EH488:EI488"/>
    <mergeCell ref="EJ488:EK488"/>
    <mergeCell ref="EL488:EM488"/>
    <mergeCell ref="EN488:EO488"/>
    <mergeCell ref="EP488:EQ488"/>
    <mergeCell ref="ER488:ES488"/>
    <mergeCell ref="ET488:EU488"/>
    <mergeCell ref="EV488:EW488"/>
    <mergeCell ref="EX488:EY488"/>
    <mergeCell ref="EZ488:FA488"/>
    <mergeCell ref="FB488:FC488"/>
    <mergeCell ref="FD488:FE488"/>
    <mergeCell ref="FF488:FG488"/>
    <mergeCell ref="FH488:FI488"/>
    <mergeCell ref="FJ488:FK488"/>
    <mergeCell ref="FL488:FM488"/>
    <mergeCell ref="FN488:FO488"/>
    <mergeCell ref="FR489:FS489"/>
    <mergeCell ref="FT489:FU489"/>
    <mergeCell ref="FV489:FW489"/>
    <mergeCell ref="FX489:FY489"/>
    <mergeCell ref="FZ489:GA489"/>
    <mergeCell ref="GB489:GC489"/>
    <mergeCell ref="GD489:GE489"/>
    <mergeCell ref="GF489:GG489"/>
    <mergeCell ref="GH489:GI489"/>
    <mergeCell ref="GJ489:GK489"/>
    <mergeCell ref="GL489:GM489"/>
    <mergeCell ref="GN489:GO489"/>
    <mergeCell ref="GP489:GQ489"/>
    <mergeCell ref="GR489:GS489"/>
    <mergeCell ref="GT489:GU489"/>
    <mergeCell ref="DD490:DE490"/>
    <mergeCell ref="DF490:DG490"/>
    <mergeCell ref="DH490:DI490"/>
    <mergeCell ref="DJ490:DK490"/>
    <mergeCell ref="DL490:DM490"/>
    <mergeCell ref="DN490:DO490"/>
    <mergeCell ref="DP490:DQ490"/>
    <mergeCell ref="DR490:DS490"/>
    <mergeCell ref="DT490:DU490"/>
    <mergeCell ref="DV490:DW490"/>
    <mergeCell ref="DX490:DY490"/>
    <mergeCell ref="DZ490:EA490"/>
    <mergeCell ref="EB490:EC490"/>
    <mergeCell ref="ED490:EE490"/>
    <mergeCell ref="EF490:EG490"/>
    <mergeCell ref="EH490:EI490"/>
    <mergeCell ref="EJ490:EK490"/>
    <mergeCell ref="EL490:EM490"/>
    <mergeCell ref="EN490:EO490"/>
    <mergeCell ref="EP490:EQ490"/>
    <mergeCell ref="ER490:ES490"/>
    <mergeCell ref="ET490:EU490"/>
    <mergeCell ref="EV490:EW490"/>
    <mergeCell ref="EX490:EY490"/>
    <mergeCell ref="EZ490:FA490"/>
    <mergeCell ref="FB490:FC490"/>
    <mergeCell ref="FD490:FE490"/>
    <mergeCell ref="FF490:FG490"/>
    <mergeCell ref="FH490:FI490"/>
    <mergeCell ref="FJ490:FK490"/>
    <mergeCell ref="FL490:FM490"/>
    <mergeCell ref="FN490:FO490"/>
    <mergeCell ref="FP490:FQ490"/>
    <mergeCell ref="FR490:FS490"/>
    <mergeCell ref="FT490:FU490"/>
    <mergeCell ref="FV490:FW490"/>
    <mergeCell ref="FX490:FY490"/>
    <mergeCell ref="FZ490:GA490"/>
    <mergeCell ref="GB490:GC490"/>
    <mergeCell ref="GD490:GE490"/>
    <mergeCell ref="GF490:GG490"/>
    <mergeCell ref="GH490:GI490"/>
    <mergeCell ref="GJ490:GK490"/>
    <mergeCell ref="GL490:GM490"/>
    <mergeCell ref="GN490:GO490"/>
    <mergeCell ref="GP490:GQ490"/>
    <mergeCell ref="DD489:DE489"/>
    <mergeCell ref="DF489:DG489"/>
    <mergeCell ref="DH489:DI489"/>
    <mergeCell ref="GR490:GS490"/>
    <mergeCell ref="GT490:GU490"/>
    <mergeCell ref="DD491:DE491"/>
    <mergeCell ref="DF491:DG491"/>
    <mergeCell ref="DH491:DI491"/>
    <mergeCell ref="DJ491:DK491"/>
    <mergeCell ref="DL491:DM491"/>
    <mergeCell ref="DN491:DO491"/>
    <mergeCell ref="DP491:DQ491"/>
    <mergeCell ref="DR491:DS491"/>
    <mergeCell ref="DT491:DU491"/>
    <mergeCell ref="DV491:DW491"/>
    <mergeCell ref="DX491:DY491"/>
    <mergeCell ref="DZ491:EA491"/>
    <mergeCell ref="EB491:EC491"/>
    <mergeCell ref="ED491:EE491"/>
    <mergeCell ref="EF491:EG491"/>
    <mergeCell ref="EH491:EI491"/>
    <mergeCell ref="EJ491:EK491"/>
    <mergeCell ref="EL491:EM491"/>
    <mergeCell ref="EN491:EO491"/>
    <mergeCell ref="EP491:EQ491"/>
    <mergeCell ref="ER491:ES491"/>
    <mergeCell ref="ET491:EU491"/>
    <mergeCell ref="EV491:EW491"/>
    <mergeCell ref="EX491:EY491"/>
    <mergeCell ref="EZ491:FA491"/>
    <mergeCell ref="FB491:FC491"/>
    <mergeCell ref="FD491:FE491"/>
    <mergeCell ref="FF491:FG491"/>
    <mergeCell ref="FH491:FI491"/>
    <mergeCell ref="FJ491:FK491"/>
    <mergeCell ref="FL491:FM491"/>
    <mergeCell ref="FN491:FO491"/>
    <mergeCell ref="FP491:FQ491"/>
    <mergeCell ref="FR491:FS491"/>
    <mergeCell ref="FT491:FU491"/>
    <mergeCell ref="FV491:FW491"/>
    <mergeCell ref="FX491:FY491"/>
    <mergeCell ref="FZ491:GA491"/>
    <mergeCell ref="GB491:GC491"/>
    <mergeCell ref="GD491:GE491"/>
    <mergeCell ref="GF491:GG491"/>
    <mergeCell ref="GH491:GI491"/>
    <mergeCell ref="GJ491:GK491"/>
    <mergeCell ref="GL491:GM491"/>
    <mergeCell ref="GN491:GO491"/>
    <mergeCell ref="GP491:GQ491"/>
    <mergeCell ref="GR491:GS491"/>
    <mergeCell ref="GT491:GU491"/>
    <mergeCell ref="FR493:FS493"/>
    <mergeCell ref="FT493:FU493"/>
    <mergeCell ref="FV493:FW493"/>
    <mergeCell ref="FX493:FY493"/>
    <mergeCell ref="FZ493:GA493"/>
    <mergeCell ref="GB493:GC493"/>
    <mergeCell ref="GD493:GE493"/>
    <mergeCell ref="GF493:GG493"/>
    <mergeCell ref="GH493:GI493"/>
    <mergeCell ref="GJ493:GK493"/>
    <mergeCell ref="GL493:GM493"/>
    <mergeCell ref="GN493:GO493"/>
    <mergeCell ref="GP493:GQ493"/>
    <mergeCell ref="DD492:DE492"/>
    <mergeCell ref="DF492:DG492"/>
    <mergeCell ref="DH492:DI492"/>
    <mergeCell ref="DJ492:DK492"/>
    <mergeCell ref="DL492:DM492"/>
    <mergeCell ref="DN492:DO492"/>
    <mergeCell ref="DP492:DQ492"/>
    <mergeCell ref="DR492:DS492"/>
    <mergeCell ref="DT492:DU492"/>
    <mergeCell ref="DV492:DW492"/>
    <mergeCell ref="DX492:DY492"/>
    <mergeCell ref="DZ492:EA492"/>
    <mergeCell ref="EB492:EC492"/>
    <mergeCell ref="ED492:EE492"/>
    <mergeCell ref="EF492:EG492"/>
    <mergeCell ref="EH492:EI492"/>
    <mergeCell ref="EJ492:EK492"/>
    <mergeCell ref="EL492:EM492"/>
    <mergeCell ref="EN492:EO492"/>
    <mergeCell ref="EP492:EQ492"/>
    <mergeCell ref="ER492:ES492"/>
    <mergeCell ref="ET492:EU492"/>
    <mergeCell ref="EV492:EW492"/>
    <mergeCell ref="EX492:EY492"/>
    <mergeCell ref="EZ492:FA492"/>
    <mergeCell ref="FB492:FC492"/>
    <mergeCell ref="FD492:FE492"/>
    <mergeCell ref="FF492:FG492"/>
    <mergeCell ref="FH492:FI492"/>
    <mergeCell ref="FJ492:FK492"/>
    <mergeCell ref="FL492:FM492"/>
    <mergeCell ref="FN492:FO492"/>
    <mergeCell ref="FP492:FQ492"/>
    <mergeCell ref="FP494:FQ494"/>
    <mergeCell ref="FR494:FS494"/>
    <mergeCell ref="FT494:FU494"/>
    <mergeCell ref="FV494:FW494"/>
    <mergeCell ref="FX494:FY494"/>
    <mergeCell ref="FZ494:GA494"/>
    <mergeCell ref="GB494:GC494"/>
    <mergeCell ref="GD494:GE494"/>
    <mergeCell ref="GF494:GG494"/>
    <mergeCell ref="GH494:GI494"/>
    <mergeCell ref="GJ494:GK494"/>
    <mergeCell ref="GL494:GM494"/>
    <mergeCell ref="GN494:GO494"/>
    <mergeCell ref="GP494:GQ494"/>
    <mergeCell ref="GR494:GS494"/>
    <mergeCell ref="GT494:GU494"/>
    <mergeCell ref="FR492:FS492"/>
    <mergeCell ref="FT492:FU492"/>
    <mergeCell ref="FV492:FW492"/>
    <mergeCell ref="FX492:FY492"/>
    <mergeCell ref="FZ492:GA492"/>
    <mergeCell ref="GB492:GC492"/>
    <mergeCell ref="GD492:GE492"/>
    <mergeCell ref="GF492:GG492"/>
    <mergeCell ref="GH492:GI492"/>
    <mergeCell ref="GJ492:GK492"/>
    <mergeCell ref="GL492:GM492"/>
    <mergeCell ref="GN492:GO492"/>
    <mergeCell ref="GP492:GQ492"/>
    <mergeCell ref="GR492:GS492"/>
    <mergeCell ref="GT492:GU492"/>
    <mergeCell ref="DD493:DE493"/>
    <mergeCell ref="DF493:DG493"/>
    <mergeCell ref="DH493:DI493"/>
    <mergeCell ref="DJ493:DK493"/>
    <mergeCell ref="DL493:DM493"/>
    <mergeCell ref="DN493:DO493"/>
    <mergeCell ref="DP493:DQ493"/>
    <mergeCell ref="DR493:DS493"/>
    <mergeCell ref="DT493:DU493"/>
    <mergeCell ref="DV493:DW493"/>
    <mergeCell ref="DX493:DY493"/>
    <mergeCell ref="DZ493:EA493"/>
    <mergeCell ref="EB493:EC493"/>
    <mergeCell ref="ED493:EE493"/>
    <mergeCell ref="EF493:EG493"/>
    <mergeCell ref="EH493:EI493"/>
    <mergeCell ref="EJ493:EK493"/>
    <mergeCell ref="EL493:EM493"/>
    <mergeCell ref="EN493:EO493"/>
    <mergeCell ref="EP493:EQ493"/>
    <mergeCell ref="ER493:ES493"/>
    <mergeCell ref="ET493:EU493"/>
    <mergeCell ref="EV493:EW493"/>
    <mergeCell ref="EX493:EY493"/>
    <mergeCell ref="EZ493:FA493"/>
    <mergeCell ref="FB493:FC493"/>
    <mergeCell ref="FD493:FE493"/>
    <mergeCell ref="FF493:FG493"/>
    <mergeCell ref="FH493:FI493"/>
    <mergeCell ref="FJ493:FK493"/>
    <mergeCell ref="FL493:FM493"/>
    <mergeCell ref="FN493:FO493"/>
    <mergeCell ref="FP493:FQ493"/>
    <mergeCell ref="DJ495:DK495"/>
    <mergeCell ref="DL495:DM495"/>
    <mergeCell ref="DN495:DO495"/>
    <mergeCell ref="DP495:DQ495"/>
    <mergeCell ref="DR495:DS495"/>
    <mergeCell ref="DT495:DU495"/>
    <mergeCell ref="DV495:DW495"/>
    <mergeCell ref="DX495:DY495"/>
    <mergeCell ref="DZ495:EA495"/>
    <mergeCell ref="EB495:EC495"/>
    <mergeCell ref="ED495:EE495"/>
    <mergeCell ref="EF495:EG495"/>
    <mergeCell ref="EH495:EI495"/>
    <mergeCell ref="EJ495:EK495"/>
    <mergeCell ref="EL495:EM495"/>
    <mergeCell ref="EN495:EO495"/>
    <mergeCell ref="EP495:EQ495"/>
    <mergeCell ref="ER495:ES495"/>
    <mergeCell ref="ET495:EU495"/>
    <mergeCell ref="EV495:EW495"/>
    <mergeCell ref="EX495:EY495"/>
    <mergeCell ref="EZ495:FA495"/>
    <mergeCell ref="FB495:FC495"/>
    <mergeCell ref="FD495:FE495"/>
    <mergeCell ref="FF495:FG495"/>
    <mergeCell ref="FH495:FI495"/>
    <mergeCell ref="FJ495:FK495"/>
    <mergeCell ref="FL495:FM495"/>
    <mergeCell ref="FN495:FO495"/>
    <mergeCell ref="FP495:FQ495"/>
    <mergeCell ref="GR493:GS493"/>
    <mergeCell ref="GT493:GU493"/>
    <mergeCell ref="DD494:DE494"/>
    <mergeCell ref="DF494:DG494"/>
    <mergeCell ref="DH494:DI494"/>
    <mergeCell ref="DJ494:DK494"/>
    <mergeCell ref="DL494:DM494"/>
    <mergeCell ref="DN494:DO494"/>
    <mergeCell ref="DP494:DQ494"/>
    <mergeCell ref="DR494:DS494"/>
    <mergeCell ref="DT494:DU494"/>
    <mergeCell ref="DV494:DW494"/>
    <mergeCell ref="DX494:DY494"/>
    <mergeCell ref="DZ494:EA494"/>
    <mergeCell ref="EB494:EC494"/>
    <mergeCell ref="ED494:EE494"/>
    <mergeCell ref="EF494:EG494"/>
    <mergeCell ref="EH494:EI494"/>
    <mergeCell ref="EJ494:EK494"/>
    <mergeCell ref="EL494:EM494"/>
    <mergeCell ref="EN494:EO494"/>
    <mergeCell ref="EP494:EQ494"/>
    <mergeCell ref="ER494:ES494"/>
    <mergeCell ref="ET494:EU494"/>
    <mergeCell ref="EV494:EW494"/>
    <mergeCell ref="EX494:EY494"/>
    <mergeCell ref="EZ494:FA494"/>
    <mergeCell ref="FB494:FC494"/>
    <mergeCell ref="FD494:FE494"/>
    <mergeCell ref="FF494:FG494"/>
    <mergeCell ref="FH494:FI494"/>
    <mergeCell ref="FJ494:FK494"/>
    <mergeCell ref="FL494:FM494"/>
    <mergeCell ref="FN494:FO494"/>
    <mergeCell ref="FR495:FS495"/>
    <mergeCell ref="FT495:FU495"/>
    <mergeCell ref="FV495:FW495"/>
    <mergeCell ref="FX495:FY495"/>
    <mergeCell ref="FZ495:GA495"/>
    <mergeCell ref="GB495:GC495"/>
    <mergeCell ref="GD495:GE495"/>
    <mergeCell ref="GF495:GG495"/>
    <mergeCell ref="GH495:GI495"/>
    <mergeCell ref="GJ495:GK495"/>
    <mergeCell ref="GL495:GM495"/>
    <mergeCell ref="GN495:GO495"/>
    <mergeCell ref="GP495:GQ495"/>
    <mergeCell ref="GR495:GS495"/>
    <mergeCell ref="GT495:GU495"/>
    <mergeCell ref="DD497:DE497"/>
    <mergeCell ref="DF497:DG497"/>
    <mergeCell ref="DH497:DI497"/>
    <mergeCell ref="DJ497:DK497"/>
    <mergeCell ref="DL497:DM497"/>
    <mergeCell ref="DN497:DO497"/>
    <mergeCell ref="DP497:DQ497"/>
    <mergeCell ref="DR497:DS497"/>
    <mergeCell ref="DT497:DU497"/>
    <mergeCell ref="DV497:DW497"/>
    <mergeCell ref="DX497:DY497"/>
    <mergeCell ref="DZ497:EA497"/>
    <mergeCell ref="EB497:EC497"/>
    <mergeCell ref="ED497:EE497"/>
    <mergeCell ref="EF497:EG497"/>
    <mergeCell ref="EH497:EI497"/>
    <mergeCell ref="EJ497:EK497"/>
    <mergeCell ref="EL497:EM497"/>
    <mergeCell ref="EN497:EO497"/>
    <mergeCell ref="EP497:EQ497"/>
    <mergeCell ref="ER497:ES497"/>
    <mergeCell ref="ET497:EU497"/>
    <mergeCell ref="EV497:EW497"/>
    <mergeCell ref="EX497:EY497"/>
    <mergeCell ref="EZ497:FA497"/>
    <mergeCell ref="FB497:FC497"/>
    <mergeCell ref="FD497:FE497"/>
    <mergeCell ref="FF497:FG497"/>
    <mergeCell ref="FH497:FI497"/>
    <mergeCell ref="FJ497:FK497"/>
    <mergeCell ref="FL497:FM497"/>
    <mergeCell ref="FN497:FO497"/>
    <mergeCell ref="FP497:FQ497"/>
    <mergeCell ref="FR497:FS497"/>
    <mergeCell ref="FT497:FU497"/>
    <mergeCell ref="FV497:FW497"/>
    <mergeCell ref="FX497:FY497"/>
    <mergeCell ref="FZ497:GA497"/>
    <mergeCell ref="GB497:GC497"/>
    <mergeCell ref="GD497:GE497"/>
    <mergeCell ref="GF497:GG497"/>
    <mergeCell ref="GH497:GI497"/>
    <mergeCell ref="GJ497:GK497"/>
    <mergeCell ref="GL497:GM497"/>
    <mergeCell ref="GN497:GO497"/>
    <mergeCell ref="GP497:GQ497"/>
    <mergeCell ref="DD495:DE495"/>
    <mergeCell ref="DF495:DG495"/>
    <mergeCell ref="DH495:DI495"/>
    <mergeCell ref="GR497:GS497"/>
    <mergeCell ref="GT497:GU497"/>
    <mergeCell ref="DD498:DE498"/>
    <mergeCell ref="DF498:DG498"/>
    <mergeCell ref="DH498:DI498"/>
    <mergeCell ref="DJ498:DK498"/>
    <mergeCell ref="DL498:DM498"/>
    <mergeCell ref="DN498:DO498"/>
    <mergeCell ref="DP498:DQ498"/>
    <mergeCell ref="DR498:DS498"/>
    <mergeCell ref="DT498:DU498"/>
    <mergeCell ref="DV498:DW498"/>
    <mergeCell ref="DX498:DY498"/>
    <mergeCell ref="DZ498:EA498"/>
    <mergeCell ref="EB498:EC498"/>
    <mergeCell ref="ED498:EE498"/>
    <mergeCell ref="EF498:EG498"/>
    <mergeCell ref="EH498:EI498"/>
    <mergeCell ref="EJ498:EK498"/>
    <mergeCell ref="EL498:EM498"/>
    <mergeCell ref="EN498:EO498"/>
    <mergeCell ref="EP498:EQ498"/>
    <mergeCell ref="ER498:ES498"/>
    <mergeCell ref="ET498:EU498"/>
    <mergeCell ref="EV498:EW498"/>
    <mergeCell ref="EX498:EY498"/>
    <mergeCell ref="EZ498:FA498"/>
    <mergeCell ref="FB498:FC498"/>
    <mergeCell ref="FD498:FE498"/>
    <mergeCell ref="FF498:FG498"/>
    <mergeCell ref="FH498:FI498"/>
    <mergeCell ref="FJ498:FK498"/>
    <mergeCell ref="FL498:FM498"/>
    <mergeCell ref="FN498:FO498"/>
    <mergeCell ref="FP498:FQ498"/>
    <mergeCell ref="FR498:FS498"/>
    <mergeCell ref="FT498:FU498"/>
    <mergeCell ref="FV498:FW498"/>
    <mergeCell ref="FX498:FY498"/>
    <mergeCell ref="FZ498:GA498"/>
    <mergeCell ref="GB498:GC498"/>
    <mergeCell ref="GD498:GE498"/>
    <mergeCell ref="GF498:GG498"/>
    <mergeCell ref="GH498:GI498"/>
    <mergeCell ref="GJ498:GK498"/>
    <mergeCell ref="GL498:GM498"/>
    <mergeCell ref="GN498:GO498"/>
    <mergeCell ref="GP498:GQ498"/>
    <mergeCell ref="GR498:GS498"/>
    <mergeCell ref="GT498:GU498"/>
    <mergeCell ref="FR500:FS500"/>
    <mergeCell ref="FT500:FU500"/>
    <mergeCell ref="FV500:FW500"/>
    <mergeCell ref="FX500:FY500"/>
    <mergeCell ref="FZ500:GA500"/>
    <mergeCell ref="GB500:GC500"/>
    <mergeCell ref="GD500:GE500"/>
    <mergeCell ref="GF500:GG500"/>
    <mergeCell ref="GH500:GI500"/>
    <mergeCell ref="GJ500:GK500"/>
    <mergeCell ref="GL500:GM500"/>
    <mergeCell ref="GN500:GO500"/>
    <mergeCell ref="GP500:GQ500"/>
    <mergeCell ref="DD499:DE499"/>
    <mergeCell ref="DF499:DG499"/>
    <mergeCell ref="DH499:DI499"/>
    <mergeCell ref="DJ499:DK499"/>
    <mergeCell ref="DL499:DM499"/>
    <mergeCell ref="DN499:DO499"/>
    <mergeCell ref="DP499:DQ499"/>
    <mergeCell ref="DR499:DS499"/>
    <mergeCell ref="DT499:DU499"/>
    <mergeCell ref="DV499:DW499"/>
    <mergeCell ref="DX499:DY499"/>
    <mergeCell ref="DZ499:EA499"/>
    <mergeCell ref="EB499:EC499"/>
    <mergeCell ref="ED499:EE499"/>
    <mergeCell ref="EF499:EG499"/>
    <mergeCell ref="EH499:EI499"/>
    <mergeCell ref="EJ499:EK499"/>
    <mergeCell ref="EL499:EM499"/>
    <mergeCell ref="EN499:EO499"/>
    <mergeCell ref="EP499:EQ499"/>
    <mergeCell ref="ER499:ES499"/>
    <mergeCell ref="ET499:EU499"/>
    <mergeCell ref="EV499:EW499"/>
    <mergeCell ref="EX499:EY499"/>
    <mergeCell ref="EZ499:FA499"/>
    <mergeCell ref="FB499:FC499"/>
    <mergeCell ref="FD499:FE499"/>
    <mergeCell ref="FF499:FG499"/>
    <mergeCell ref="FH499:FI499"/>
    <mergeCell ref="FJ499:FK499"/>
    <mergeCell ref="FL499:FM499"/>
    <mergeCell ref="FN499:FO499"/>
    <mergeCell ref="FP499:FQ499"/>
    <mergeCell ref="FP501:FQ501"/>
    <mergeCell ref="FR501:FS501"/>
    <mergeCell ref="FT501:FU501"/>
    <mergeCell ref="FV501:FW501"/>
    <mergeCell ref="FX501:FY501"/>
    <mergeCell ref="FZ501:GA501"/>
    <mergeCell ref="GB501:GC501"/>
    <mergeCell ref="GD501:GE501"/>
    <mergeCell ref="GF501:GG501"/>
    <mergeCell ref="GH501:GI501"/>
    <mergeCell ref="GJ501:GK501"/>
    <mergeCell ref="GL501:GM501"/>
    <mergeCell ref="GN501:GO501"/>
    <mergeCell ref="GP501:GQ501"/>
    <mergeCell ref="GR501:GS501"/>
    <mergeCell ref="GT501:GU501"/>
    <mergeCell ref="FR499:FS499"/>
    <mergeCell ref="FT499:FU499"/>
    <mergeCell ref="FV499:FW499"/>
    <mergeCell ref="FX499:FY499"/>
    <mergeCell ref="FZ499:GA499"/>
    <mergeCell ref="GB499:GC499"/>
    <mergeCell ref="GD499:GE499"/>
    <mergeCell ref="GF499:GG499"/>
    <mergeCell ref="GH499:GI499"/>
    <mergeCell ref="GJ499:GK499"/>
    <mergeCell ref="GL499:GM499"/>
    <mergeCell ref="GN499:GO499"/>
    <mergeCell ref="GP499:GQ499"/>
    <mergeCell ref="GR499:GS499"/>
    <mergeCell ref="GT499:GU499"/>
    <mergeCell ref="DD500:DE500"/>
    <mergeCell ref="DF500:DG500"/>
    <mergeCell ref="DH500:DI500"/>
    <mergeCell ref="DJ500:DK500"/>
    <mergeCell ref="DL500:DM500"/>
    <mergeCell ref="DN500:DO500"/>
    <mergeCell ref="DP500:DQ500"/>
    <mergeCell ref="DR500:DS500"/>
    <mergeCell ref="DT500:DU500"/>
    <mergeCell ref="DV500:DW500"/>
    <mergeCell ref="DX500:DY500"/>
    <mergeCell ref="DZ500:EA500"/>
    <mergeCell ref="EB500:EC500"/>
    <mergeCell ref="ED500:EE500"/>
    <mergeCell ref="EF500:EG500"/>
    <mergeCell ref="EH500:EI500"/>
    <mergeCell ref="EJ500:EK500"/>
    <mergeCell ref="EL500:EM500"/>
    <mergeCell ref="EN500:EO500"/>
    <mergeCell ref="EP500:EQ500"/>
    <mergeCell ref="ER500:ES500"/>
    <mergeCell ref="ET500:EU500"/>
    <mergeCell ref="EV500:EW500"/>
    <mergeCell ref="EX500:EY500"/>
    <mergeCell ref="EZ500:FA500"/>
    <mergeCell ref="FB500:FC500"/>
    <mergeCell ref="FD500:FE500"/>
    <mergeCell ref="FF500:FG500"/>
    <mergeCell ref="FH500:FI500"/>
    <mergeCell ref="FJ500:FK500"/>
    <mergeCell ref="FL500:FM500"/>
    <mergeCell ref="FN500:FO500"/>
    <mergeCell ref="FP500:FQ500"/>
    <mergeCell ref="DJ502:DK502"/>
    <mergeCell ref="DL502:DM502"/>
    <mergeCell ref="DN502:DO502"/>
    <mergeCell ref="DP502:DQ502"/>
    <mergeCell ref="DR502:DS502"/>
    <mergeCell ref="DT502:DU502"/>
    <mergeCell ref="DV502:DW502"/>
    <mergeCell ref="DX502:DY502"/>
    <mergeCell ref="DZ502:EA502"/>
    <mergeCell ref="EB502:EC502"/>
    <mergeCell ref="ED502:EE502"/>
    <mergeCell ref="EF502:EG502"/>
    <mergeCell ref="EH502:EI502"/>
    <mergeCell ref="EJ502:EK502"/>
    <mergeCell ref="EL502:EM502"/>
    <mergeCell ref="EN502:EO502"/>
    <mergeCell ref="EP502:EQ502"/>
    <mergeCell ref="ER502:ES502"/>
    <mergeCell ref="ET502:EU502"/>
    <mergeCell ref="EV502:EW502"/>
    <mergeCell ref="EX502:EY502"/>
    <mergeCell ref="EZ502:FA502"/>
    <mergeCell ref="FB502:FC502"/>
    <mergeCell ref="FD502:FE502"/>
    <mergeCell ref="FF502:FG502"/>
    <mergeCell ref="FH502:FI502"/>
    <mergeCell ref="FJ502:FK502"/>
    <mergeCell ref="FL502:FM502"/>
    <mergeCell ref="FN502:FO502"/>
    <mergeCell ref="FP502:FQ502"/>
    <mergeCell ref="GR500:GS500"/>
    <mergeCell ref="GT500:GU500"/>
    <mergeCell ref="DD501:DE501"/>
    <mergeCell ref="DF501:DG501"/>
    <mergeCell ref="DH501:DI501"/>
    <mergeCell ref="DJ501:DK501"/>
    <mergeCell ref="DL501:DM501"/>
    <mergeCell ref="DN501:DO501"/>
    <mergeCell ref="DP501:DQ501"/>
    <mergeCell ref="DR501:DS501"/>
    <mergeCell ref="DT501:DU501"/>
    <mergeCell ref="DV501:DW501"/>
    <mergeCell ref="DX501:DY501"/>
    <mergeCell ref="DZ501:EA501"/>
    <mergeCell ref="EB501:EC501"/>
    <mergeCell ref="ED501:EE501"/>
    <mergeCell ref="EF501:EG501"/>
    <mergeCell ref="EH501:EI501"/>
    <mergeCell ref="EJ501:EK501"/>
    <mergeCell ref="EL501:EM501"/>
    <mergeCell ref="EN501:EO501"/>
    <mergeCell ref="EP501:EQ501"/>
    <mergeCell ref="ER501:ES501"/>
    <mergeCell ref="ET501:EU501"/>
    <mergeCell ref="EV501:EW501"/>
    <mergeCell ref="EX501:EY501"/>
    <mergeCell ref="EZ501:FA501"/>
    <mergeCell ref="FB501:FC501"/>
    <mergeCell ref="FD501:FE501"/>
    <mergeCell ref="FF501:FG501"/>
    <mergeCell ref="FH501:FI501"/>
    <mergeCell ref="FJ501:FK501"/>
    <mergeCell ref="FL501:FM501"/>
    <mergeCell ref="FN501:FO501"/>
    <mergeCell ref="FR502:FS502"/>
    <mergeCell ref="FT502:FU502"/>
    <mergeCell ref="FV502:FW502"/>
    <mergeCell ref="FX502:FY502"/>
    <mergeCell ref="FZ502:GA502"/>
    <mergeCell ref="GB502:GC502"/>
    <mergeCell ref="GD502:GE502"/>
    <mergeCell ref="GF502:GG502"/>
    <mergeCell ref="GH502:GI502"/>
    <mergeCell ref="GJ502:GK502"/>
    <mergeCell ref="GL502:GM502"/>
    <mergeCell ref="GN502:GO502"/>
    <mergeCell ref="GP502:GQ502"/>
    <mergeCell ref="GR502:GS502"/>
    <mergeCell ref="GT502:GU502"/>
    <mergeCell ref="DD503:DE503"/>
    <mergeCell ref="DF503:DG503"/>
    <mergeCell ref="DH503:DI503"/>
    <mergeCell ref="DJ503:DK503"/>
    <mergeCell ref="DL503:DM503"/>
    <mergeCell ref="DN503:DO503"/>
    <mergeCell ref="DP503:DQ503"/>
    <mergeCell ref="DR503:DS503"/>
    <mergeCell ref="DT503:DU503"/>
    <mergeCell ref="DV503:DW503"/>
    <mergeCell ref="DX503:DY503"/>
    <mergeCell ref="DZ503:EA503"/>
    <mergeCell ref="EB503:EC503"/>
    <mergeCell ref="ED503:EE503"/>
    <mergeCell ref="EF503:EG503"/>
    <mergeCell ref="EH503:EI503"/>
    <mergeCell ref="EJ503:EK503"/>
    <mergeCell ref="EL503:EM503"/>
    <mergeCell ref="EN503:EO503"/>
    <mergeCell ref="EP503:EQ503"/>
    <mergeCell ref="ER503:ES503"/>
    <mergeCell ref="ET503:EU503"/>
    <mergeCell ref="EV503:EW503"/>
    <mergeCell ref="EX503:EY503"/>
    <mergeCell ref="EZ503:FA503"/>
    <mergeCell ref="FB503:FC503"/>
    <mergeCell ref="FD503:FE503"/>
    <mergeCell ref="FF503:FG503"/>
    <mergeCell ref="FH503:FI503"/>
    <mergeCell ref="FJ503:FK503"/>
    <mergeCell ref="FL503:FM503"/>
    <mergeCell ref="FN503:FO503"/>
    <mergeCell ref="FP503:FQ503"/>
    <mergeCell ref="FR503:FS503"/>
    <mergeCell ref="FT503:FU503"/>
    <mergeCell ref="FV503:FW503"/>
    <mergeCell ref="FX503:FY503"/>
    <mergeCell ref="FZ503:GA503"/>
    <mergeCell ref="GB503:GC503"/>
    <mergeCell ref="GD503:GE503"/>
    <mergeCell ref="GF503:GG503"/>
    <mergeCell ref="GH503:GI503"/>
    <mergeCell ref="GJ503:GK503"/>
    <mergeCell ref="GL503:GM503"/>
    <mergeCell ref="GN503:GO503"/>
    <mergeCell ref="GP503:GQ503"/>
    <mergeCell ref="DD502:DE502"/>
    <mergeCell ref="DF502:DG502"/>
    <mergeCell ref="DH502:DI502"/>
    <mergeCell ref="GR503:GS503"/>
    <mergeCell ref="GT503:GU503"/>
    <mergeCell ref="DD504:DE504"/>
    <mergeCell ref="DF504:DG504"/>
    <mergeCell ref="DH504:DI504"/>
    <mergeCell ref="DJ504:DK504"/>
    <mergeCell ref="DL504:DM504"/>
    <mergeCell ref="DN504:DO504"/>
    <mergeCell ref="DP504:DQ504"/>
    <mergeCell ref="DR504:DS504"/>
    <mergeCell ref="DT504:DU504"/>
    <mergeCell ref="DV504:DW504"/>
    <mergeCell ref="DX504:DY504"/>
    <mergeCell ref="DZ504:EA504"/>
    <mergeCell ref="EB504:EC504"/>
    <mergeCell ref="ED504:EE504"/>
    <mergeCell ref="EF504:EG504"/>
    <mergeCell ref="EH504:EI504"/>
    <mergeCell ref="EJ504:EK504"/>
    <mergeCell ref="EL504:EM504"/>
    <mergeCell ref="EN504:EO504"/>
    <mergeCell ref="EP504:EQ504"/>
    <mergeCell ref="ER504:ES504"/>
    <mergeCell ref="ET504:EU504"/>
    <mergeCell ref="EV504:EW504"/>
    <mergeCell ref="EX504:EY504"/>
    <mergeCell ref="EZ504:FA504"/>
    <mergeCell ref="FB504:FC504"/>
    <mergeCell ref="FD504:FE504"/>
    <mergeCell ref="FF504:FG504"/>
    <mergeCell ref="FH504:FI504"/>
    <mergeCell ref="FJ504:FK504"/>
    <mergeCell ref="FL504:FM504"/>
    <mergeCell ref="FN504:FO504"/>
    <mergeCell ref="FP504:FQ504"/>
    <mergeCell ref="FR504:FS504"/>
    <mergeCell ref="FT504:FU504"/>
    <mergeCell ref="FV504:FW504"/>
    <mergeCell ref="FX504:FY504"/>
    <mergeCell ref="FZ504:GA504"/>
    <mergeCell ref="GB504:GC504"/>
    <mergeCell ref="GD504:GE504"/>
    <mergeCell ref="GF504:GG504"/>
    <mergeCell ref="GH504:GI504"/>
    <mergeCell ref="GJ504:GK504"/>
    <mergeCell ref="GL504:GM504"/>
    <mergeCell ref="GN504:GO504"/>
    <mergeCell ref="GP504:GQ504"/>
    <mergeCell ref="GR504:GS504"/>
    <mergeCell ref="GT504:GU504"/>
    <mergeCell ref="FR507:FS507"/>
    <mergeCell ref="FT507:FU507"/>
    <mergeCell ref="FV507:FW507"/>
    <mergeCell ref="FX507:FY507"/>
    <mergeCell ref="FZ507:GA507"/>
    <mergeCell ref="GB507:GC507"/>
    <mergeCell ref="GD507:GE507"/>
    <mergeCell ref="GF507:GG507"/>
    <mergeCell ref="GH507:GI507"/>
    <mergeCell ref="GJ507:GK507"/>
    <mergeCell ref="GL507:GM507"/>
    <mergeCell ref="GN507:GO507"/>
    <mergeCell ref="GP507:GQ507"/>
    <mergeCell ref="DD506:DE506"/>
    <mergeCell ref="DF506:DG506"/>
    <mergeCell ref="DH506:DI506"/>
    <mergeCell ref="DJ506:DK506"/>
    <mergeCell ref="DL506:DM506"/>
    <mergeCell ref="DN506:DO506"/>
    <mergeCell ref="DP506:DQ506"/>
    <mergeCell ref="DR506:DS506"/>
    <mergeCell ref="DT506:DU506"/>
    <mergeCell ref="DV506:DW506"/>
    <mergeCell ref="DX506:DY506"/>
    <mergeCell ref="DZ506:EA506"/>
    <mergeCell ref="EB506:EC506"/>
    <mergeCell ref="ED506:EE506"/>
    <mergeCell ref="EF506:EG506"/>
    <mergeCell ref="EH506:EI506"/>
    <mergeCell ref="EJ506:EK506"/>
    <mergeCell ref="EL506:EM506"/>
    <mergeCell ref="EN506:EO506"/>
    <mergeCell ref="EP506:EQ506"/>
    <mergeCell ref="ER506:ES506"/>
    <mergeCell ref="ET506:EU506"/>
    <mergeCell ref="EV506:EW506"/>
    <mergeCell ref="EX506:EY506"/>
    <mergeCell ref="EZ506:FA506"/>
    <mergeCell ref="FB506:FC506"/>
    <mergeCell ref="FD506:FE506"/>
    <mergeCell ref="FF506:FG506"/>
    <mergeCell ref="FH506:FI506"/>
    <mergeCell ref="FJ506:FK506"/>
    <mergeCell ref="FL506:FM506"/>
    <mergeCell ref="FN506:FO506"/>
    <mergeCell ref="FP506:FQ506"/>
    <mergeCell ref="FP508:FQ508"/>
    <mergeCell ref="FR508:FS508"/>
    <mergeCell ref="FT508:FU508"/>
    <mergeCell ref="FV508:FW508"/>
    <mergeCell ref="FX508:FY508"/>
    <mergeCell ref="FZ508:GA508"/>
    <mergeCell ref="GB508:GC508"/>
    <mergeCell ref="GD508:GE508"/>
    <mergeCell ref="GF508:GG508"/>
    <mergeCell ref="GH508:GI508"/>
    <mergeCell ref="GJ508:GK508"/>
    <mergeCell ref="GL508:GM508"/>
    <mergeCell ref="GN508:GO508"/>
    <mergeCell ref="GP508:GQ508"/>
    <mergeCell ref="GR508:GS508"/>
    <mergeCell ref="GT508:GU508"/>
    <mergeCell ref="FR506:FS506"/>
    <mergeCell ref="FT506:FU506"/>
    <mergeCell ref="FV506:FW506"/>
    <mergeCell ref="FX506:FY506"/>
    <mergeCell ref="FZ506:GA506"/>
    <mergeCell ref="GB506:GC506"/>
    <mergeCell ref="GD506:GE506"/>
    <mergeCell ref="GF506:GG506"/>
    <mergeCell ref="GH506:GI506"/>
    <mergeCell ref="GJ506:GK506"/>
    <mergeCell ref="GL506:GM506"/>
    <mergeCell ref="GN506:GO506"/>
    <mergeCell ref="GP506:GQ506"/>
    <mergeCell ref="GR506:GS506"/>
    <mergeCell ref="GT506:GU506"/>
    <mergeCell ref="DD507:DE507"/>
    <mergeCell ref="DF507:DG507"/>
    <mergeCell ref="DH507:DI507"/>
    <mergeCell ref="DJ507:DK507"/>
    <mergeCell ref="DL507:DM507"/>
    <mergeCell ref="DN507:DO507"/>
    <mergeCell ref="DP507:DQ507"/>
    <mergeCell ref="DR507:DS507"/>
    <mergeCell ref="DT507:DU507"/>
    <mergeCell ref="DV507:DW507"/>
    <mergeCell ref="DX507:DY507"/>
    <mergeCell ref="DZ507:EA507"/>
    <mergeCell ref="EB507:EC507"/>
    <mergeCell ref="ED507:EE507"/>
    <mergeCell ref="EF507:EG507"/>
    <mergeCell ref="EH507:EI507"/>
    <mergeCell ref="EJ507:EK507"/>
    <mergeCell ref="EL507:EM507"/>
    <mergeCell ref="EN507:EO507"/>
    <mergeCell ref="EP507:EQ507"/>
    <mergeCell ref="ER507:ES507"/>
    <mergeCell ref="ET507:EU507"/>
    <mergeCell ref="EV507:EW507"/>
    <mergeCell ref="EX507:EY507"/>
    <mergeCell ref="EZ507:FA507"/>
    <mergeCell ref="FB507:FC507"/>
    <mergeCell ref="FD507:FE507"/>
    <mergeCell ref="FF507:FG507"/>
    <mergeCell ref="FH507:FI507"/>
    <mergeCell ref="FJ507:FK507"/>
    <mergeCell ref="FL507:FM507"/>
    <mergeCell ref="FN507:FO507"/>
    <mergeCell ref="FP507:FQ507"/>
    <mergeCell ref="DJ509:DK509"/>
    <mergeCell ref="DL509:DM509"/>
    <mergeCell ref="DN509:DO509"/>
    <mergeCell ref="DP509:DQ509"/>
    <mergeCell ref="DR509:DS509"/>
    <mergeCell ref="DT509:DU509"/>
    <mergeCell ref="DV509:DW509"/>
    <mergeCell ref="DX509:DY509"/>
    <mergeCell ref="DZ509:EA509"/>
    <mergeCell ref="EB509:EC509"/>
    <mergeCell ref="ED509:EE509"/>
    <mergeCell ref="EF509:EG509"/>
    <mergeCell ref="EH509:EI509"/>
    <mergeCell ref="EJ509:EK509"/>
    <mergeCell ref="EL509:EM509"/>
    <mergeCell ref="EN509:EO509"/>
    <mergeCell ref="EP509:EQ509"/>
    <mergeCell ref="ER509:ES509"/>
    <mergeCell ref="ET509:EU509"/>
    <mergeCell ref="EV509:EW509"/>
    <mergeCell ref="EX509:EY509"/>
    <mergeCell ref="EZ509:FA509"/>
    <mergeCell ref="FB509:FC509"/>
    <mergeCell ref="FD509:FE509"/>
    <mergeCell ref="FF509:FG509"/>
    <mergeCell ref="FH509:FI509"/>
    <mergeCell ref="FJ509:FK509"/>
    <mergeCell ref="FL509:FM509"/>
    <mergeCell ref="FN509:FO509"/>
    <mergeCell ref="FP509:FQ509"/>
    <mergeCell ref="GR507:GS507"/>
    <mergeCell ref="GT507:GU507"/>
    <mergeCell ref="DD508:DE508"/>
    <mergeCell ref="DF508:DG508"/>
    <mergeCell ref="DH508:DI508"/>
    <mergeCell ref="DJ508:DK508"/>
    <mergeCell ref="DL508:DM508"/>
    <mergeCell ref="DN508:DO508"/>
    <mergeCell ref="DP508:DQ508"/>
    <mergeCell ref="DR508:DS508"/>
    <mergeCell ref="DT508:DU508"/>
    <mergeCell ref="DV508:DW508"/>
    <mergeCell ref="DX508:DY508"/>
    <mergeCell ref="DZ508:EA508"/>
    <mergeCell ref="EB508:EC508"/>
    <mergeCell ref="ED508:EE508"/>
    <mergeCell ref="EF508:EG508"/>
    <mergeCell ref="EH508:EI508"/>
    <mergeCell ref="EJ508:EK508"/>
    <mergeCell ref="EL508:EM508"/>
    <mergeCell ref="EN508:EO508"/>
    <mergeCell ref="EP508:EQ508"/>
    <mergeCell ref="ER508:ES508"/>
    <mergeCell ref="ET508:EU508"/>
    <mergeCell ref="EV508:EW508"/>
    <mergeCell ref="EX508:EY508"/>
    <mergeCell ref="EZ508:FA508"/>
    <mergeCell ref="FB508:FC508"/>
    <mergeCell ref="FD508:FE508"/>
    <mergeCell ref="FF508:FG508"/>
    <mergeCell ref="FH508:FI508"/>
    <mergeCell ref="FJ508:FK508"/>
    <mergeCell ref="FL508:FM508"/>
    <mergeCell ref="FN508:FO508"/>
    <mergeCell ref="FR509:FS509"/>
    <mergeCell ref="FT509:FU509"/>
    <mergeCell ref="FV509:FW509"/>
    <mergeCell ref="FX509:FY509"/>
    <mergeCell ref="FZ509:GA509"/>
    <mergeCell ref="GB509:GC509"/>
    <mergeCell ref="GD509:GE509"/>
    <mergeCell ref="GF509:GG509"/>
    <mergeCell ref="GH509:GI509"/>
    <mergeCell ref="GJ509:GK509"/>
    <mergeCell ref="GL509:GM509"/>
    <mergeCell ref="GN509:GO509"/>
    <mergeCell ref="GP509:GQ509"/>
    <mergeCell ref="GR509:GS509"/>
    <mergeCell ref="GT509:GU509"/>
    <mergeCell ref="DD510:DE510"/>
    <mergeCell ref="DF510:DG510"/>
    <mergeCell ref="DH510:DI510"/>
    <mergeCell ref="DJ510:DK510"/>
    <mergeCell ref="DL510:DM510"/>
    <mergeCell ref="DN510:DO510"/>
    <mergeCell ref="DP510:DQ510"/>
    <mergeCell ref="DR510:DS510"/>
    <mergeCell ref="DT510:DU510"/>
    <mergeCell ref="DV510:DW510"/>
    <mergeCell ref="DX510:DY510"/>
    <mergeCell ref="DZ510:EA510"/>
    <mergeCell ref="EB510:EC510"/>
    <mergeCell ref="ED510:EE510"/>
    <mergeCell ref="EF510:EG510"/>
    <mergeCell ref="EH510:EI510"/>
    <mergeCell ref="EJ510:EK510"/>
    <mergeCell ref="EL510:EM510"/>
    <mergeCell ref="EN510:EO510"/>
    <mergeCell ref="EP510:EQ510"/>
    <mergeCell ref="ER510:ES510"/>
    <mergeCell ref="ET510:EU510"/>
    <mergeCell ref="EV510:EW510"/>
    <mergeCell ref="EX510:EY510"/>
    <mergeCell ref="EZ510:FA510"/>
    <mergeCell ref="FB510:FC510"/>
    <mergeCell ref="FD510:FE510"/>
    <mergeCell ref="FF510:FG510"/>
    <mergeCell ref="FH510:FI510"/>
    <mergeCell ref="FJ510:FK510"/>
    <mergeCell ref="FL510:FM510"/>
    <mergeCell ref="FN510:FO510"/>
    <mergeCell ref="FP510:FQ510"/>
    <mergeCell ref="FR510:FS510"/>
    <mergeCell ref="FT510:FU510"/>
    <mergeCell ref="FV510:FW510"/>
    <mergeCell ref="FX510:FY510"/>
    <mergeCell ref="FZ510:GA510"/>
    <mergeCell ref="GB510:GC510"/>
    <mergeCell ref="GD510:GE510"/>
    <mergeCell ref="GF510:GG510"/>
    <mergeCell ref="GH510:GI510"/>
    <mergeCell ref="GJ510:GK510"/>
    <mergeCell ref="GL510:GM510"/>
    <mergeCell ref="GN510:GO510"/>
    <mergeCell ref="GP510:GQ510"/>
    <mergeCell ref="DD509:DE509"/>
    <mergeCell ref="DF509:DG509"/>
    <mergeCell ref="DH509:DI509"/>
    <mergeCell ref="GR510:GS510"/>
    <mergeCell ref="GT510:GU510"/>
    <mergeCell ref="DD511:DE511"/>
    <mergeCell ref="DF511:DG511"/>
    <mergeCell ref="DH511:DI511"/>
    <mergeCell ref="DJ511:DK511"/>
    <mergeCell ref="DL511:DM511"/>
    <mergeCell ref="DN511:DO511"/>
    <mergeCell ref="DP511:DQ511"/>
    <mergeCell ref="DR511:DS511"/>
    <mergeCell ref="DT511:DU511"/>
    <mergeCell ref="DV511:DW511"/>
    <mergeCell ref="DX511:DY511"/>
    <mergeCell ref="DZ511:EA511"/>
    <mergeCell ref="EB511:EC511"/>
    <mergeCell ref="ED511:EE511"/>
    <mergeCell ref="EF511:EG511"/>
    <mergeCell ref="EH511:EI511"/>
    <mergeCell ref="EJ511:EK511"/>
    <mergeCell ref="EL511:EM511"/>
    <mergeCell ref="EN511:EO511"/>
    <mergeCell ref="EP511:EQ511"/>
    <mergeCell ref="ER511:ES511"/>
    <mergeCell ref="ET511:EU511"/>
    <mergeCell ref="EV511:EW511"/>
    <mergeCell ref="EX511:EY511"/>
    <mergeCell ref="EZ511:FA511"/>
    <mergeCell ref="FB511:FC511"/>
    <mergeCell ref="FD511:FE511"/>
    <mergeCell ref="FF511:FG511"/>
    <mergeCell ref="FH511:FI511"/>
    <mergeCell ref="FJ511:FK511"/>
    <mergeCell ref="FL511:FM511"/>
    <mergeCell ref="FN511:FO511"/>
    <mergeCell ref="FP511:FQ511"/>
    <mergeCell ref="FR511:FS511"/>
    <mergeCell ref="FT511:FU511"/>
    <mergeCell ref="FV511:FW511"/>
    <mergeCell ref="FX511:FY511"/>
    <mergeCell ref="FZ511:GA511"/>
    <mergeCell ref="GB511:GC511"/>
    <mergeCell ref="GD511:GE511"/>
    <mergeCell ref="GF511:GG511"/>
    <mergeCell ref="GH511:GI511"/>
    <mergeCell ref="GJ511:GK511"/>
    <mergeCell ref="GL511:GM511"/>
    <mergeCell ref="GN511:GO511"/>
    <mergeCell ref="GP511:GQ511"/>
    <mergeCell ref="GR511:GS511"/>
    <mergeCell ref="GT511:GU511"/>
    <mergeCell ref="FR513:FS513"/>
    <mergeCell ref="FT513:FU513"/>
    <mergeCell ref="FV513:FW513"/>
    <mergeCell ref="FX513:FY513"/>
    <mergeCell ref="FZ513:GA513"/>
    <mergeCell ref="GB513:GC513"/>
    <mergeCell ref="GD513:GE513"/>
    <mergeCell ref="GF513:GG513"/>
    <mergeCell ref="GH513:GI513"/>
    <mergeCell ref="GJ513:GK513"/>
    <mergeCell ref="GL513:GM513"/>
    <mergeCell ref="GN513:GO513"/>
    <mergeCell ref="GP513:GQ513"/>
    <mergeCell ref="DD512:DE512"/>
    <mergeCell ref="DF512:DG512"/>
    <mergeCell ref="DH512:DI512"/>
    <mergeCell ref="DJ512:DK512"/>
    <mergeCell ref="DL512:DM512"/>
    <mergeCell ref="DN512:DO512"/>
    <mergeCell ref="DP512:DQ512"/>
    <mergeCell ref="DR512:DS512"/>
    <mergeCell ref="DT512:DU512"/>
    <mergeCell ref="DV512:DW512"/>
    <mergeCell ref="DX512:DY512"/>
    <mergeCell ref="DZ512:EA512"/>
    <mergeCell ref="EB512:EC512"/>
    <mergeCell ref="ED512:EE512"/>
    <mergeCell ref="EF512:EG512"/>
    <mergeCell ref="EH512:EI512"/>
    <mergeCell ref="EJ512:EK512"/>
    <mergeCell ref="EL512:EM512"/>
    <mergeCell ref="EN512:EO512"/>
    <mergeCell ref="EP512:EQ512"/>
    <mergeCell ref="ER512:ES512"/>
    <mergeCell ref="ET512:EU512"/>
    <mergeCell ref="EV512:EW512"/>
    <mergeCell ref="EX512:EY512"/>
    <mergeCell ref="EZ512:FA512"/>
    <mergeCell ref="FB512:FC512"/>
    <mergeCell ref="FD512:FE512"/>
    <mergeCell ref="FF512:FG512"/>
    <mergeCell ref="FH512:FI512"/>
    <mergeCell ref="FJ512:FK512"/>
    <mergeCell ref="FL512:FM512"/>
    <mergeCell ref="FN512:FO512"/>
    <mergeCell ref="FP512:FQ512"/>
    <mergeCell ref="FP515:FQ515"/>
    <mergeCell ref="FR515:FS515"/>
    <mergeCell ref="FT515:FU515"/>
    <mergeCell ref="FV515:FW515"/>
    <mergeCell ref="FX515:FY515"/>
    <mergeCell ref="FZ515:GA515"/>
    <mergeCell ref="GB515:GC515"/>
    <mergeCell ref="GD515:GE515"/>
    <mergeCell ref="GF515:GG515"/>
    <mergeCell ref="GH515:GI515"/>
    <mergeCell ref="GJ515:GK515"/>
    <mergeCell ref="GL515:GM515"/>
    <mergeCell ref="GN515:GO515"/>
    <mergeCell ref="GP515:GQ515"/>
    <mergeCell ref="GR515:GS515"/>
    <mergeCell ref="GT515:GU515"/>
    <mergeCell ref="FR512:FS512"/>
    <mergeCell ref="FT512:FU512"/>
    <mergeCell ref="FV512:FW512"/>
    <mergeCell ref="FX512:FY512"/>
    <mergeCell ref="FZ512:GA512"/>
    <mergeCell ref="GB512:GC512"/>
    <mergeCell ref="GD512:GE512"/>
    <mergeCell ref="GF512:GG512"/>
    <mergeCell ref="GH512:GI512"/>
    <mergeCell ref="GJ512:GK512"/>
    <mergeCell ref="GL512:GM512"/>
    <mergeCell ref="GN512:GO512"/>
    <mergeCell ref="GP512:GQ512"/>
    <mergeCell ref="GR512:GS512"/>
    <mergeCell ref="GT512:GU512"/>
    <mergeCell ref="DD513:DE513"/>
    <mergeCell ref="DF513:DG513"/>
    <mergeCell ref="DH513:DI513"/>
    <mergeCell ref="DJ513:DK513"/>
    <mergeCell ref="DL513:DM513"/>
    <mergeCell ref="DN513:DO513"/>
    <mergeCell ref="DP513:DQ513"/>
    <mergeCell ref="DR513:DS513"/>
    <mergeCell ref="DT513:DU513"/>
    <mergeCell ref="DV513:DW513"/>
    <mergeCell ref="DX513:DY513"/>
    <mergeCell ref="DZ513:EA513"/>
    <mergeCell ref="EB513:EC513"/>
    <mergeCell ref="ED513:EE513"/>
    <mergeCell ref="EF513:EG513"/>
    <mergeCell ref="EH513:EI513"/>
    <mergeCell ref="EJ513:EK513"/>
    <mergeCell ref="EL513:EM513"/>
    <mergeCell ref="EN513:EO513"/>
    <mergeCell ref="EP513:EQ513"/>
    <mergeCell ref="ER513:ES513"/>
    <mergeCell ref="ET513:EU513"/>
    <mergeCell ref="EV513:EW513"/>
    <mergeCell ref="EX513:EY513"/>
    <mergeCell ref="EZ513:FA513"/>
    <mergeCell ref="FB513:FC513"/>
    <mergeCell ref="FD513:FE513"/>
    <mergeCell ref="FF513:FG513"/>
    <mergeCell ref="FH513:FI513"/>
    <mergeCell ref="FJ513:FK513"/>
    <mergeCell ref="FL513:FM513"/>
    <mergeCell ref="FN513:FO513"/>
    <mergeCell ref="FP513:FQ513"/>
    <mergeCell ref="DJ516:DK516"/>
    <mergeCell ref="DL516:DM516"/>
    <mergeCell ref="DN516:DO516"/>
    <mergeCell ref="DP516:DQ516"/>
    <mergeCell ref="DR516:DS516"/>
    <mergeCell ref="DT516:DU516"/>
    <mergeCell ref="DV516:DW516"/>
    <mergeCell ref="DX516:DY516"/>
    <mergeCell ref="DZ516:EA516"/>
    <mergeCell ref="EB516:EC516"/>
    <mergeCell ref="ED516:EE516"/>
    <mergeCell ref="EF516:EG516"/>
    <mergeCell ref="EH516:EI516"/>
    <mergeCell ref="EJ516:EK516"/>
    <mergeCell ref="EL516:EM516"/>
    <mergeCell ref="EN516:EO516"/>
    <mergeCell ref="EP516:EQ516"/>
    <mergeCell ref="ER516:ES516"/>
    <mergeCell ref="ET516:EU516"/>
    <mergeCell ref="EV516:EW516"/>
    <mergeCell ref="EX516:EY516"/>
    <mergeCell ref="EZ516:FA516"/>
    <mergeCell ref="FB516:FC516"/>
    <mergeCell ref="FD516:FE516"/>
    <mergeCell ref="FF516:FG516"/>
    <mergeCell ref="FH516:FI516"/>
    <mergeCell ref="FJ516:FK516"/>
    <mergeCell ref="FL516:FM516"/>
    <mergeCell ref="FN516:FO516"/>
    <mergeCell ref="FP516:FQ516"/>
    <mergeCell ref="GR513:GS513"/>
    <mergeCell ref="GT513:GU513"/>
    <mergeCell ref="DD515:DE515"/>
    <mergeCell ref="DF515:DG515"/>
    <mergeCell ref="DH515:DI515"/>
    <mergeCell ref="DJ515:DK515"/>
    <mergeCell ref="DL515:DM515"/>
    <mergeCell ref="DN515:DO515"/>
    <mergeCell ref="DP515:DQ515"/>
    <mergeCell ref="DR515:DS515"/>
    <mergeCell ref="DT515:DU515"/>
    <mergeCell ref="DV515:DW515"/>
    <mergeCell ref="DX515:DY515"/>
    <mergeCell ref="DZ515:EA515"/>
    <mergeCell ref="EB515:EC515"/>
    <mergeCell ref="ED515:EE515"/>
    <mergeCell ref="EF515:EG515"/>
    <mergeCell ref="EH515:EI515"/>
    <mergeCell ref="EJ515:EK515"/>
    <mergeCell ref="EL515:EM515"/>
    <mergeCell ref="EN515:EO515"/>
    <mergeCell ref="EP515:EQ515"/>
    <mergeCell ref="ER515:ES515"/>
    <mergeCell ref="ET515:EU515"/>
    <mergeCell ref="EV515:EW515"/>
    <mergeCell ref="EX515:EY515"/>
    <mergeCell ref="EZ515:FA515"/>
    <mergeCell ref="FB515:FC515"/>
    <mergeCell ref="FD515:FE515"/>
    <mergeCell ref="FF515:FG515"/>
    <mergeCell ref="FH515:FI515"/>
    <mergeCell ref="FJ515:FK515"/>
    <mergeCell ref="FL515:FM515"/>
    <mergeCell ref="FN515:FO515"/>
    <mergeCell ref="FR516:FS516"/>
    <mergeCell ref="FT516:FU516"/>
    <mergeCell ref="FV516:FW516"/>
    <mergeCell ref="FX516:FY516"/>
    <mergeCell ref="FZ516:GA516"/>
    <mergeCell ref="GB516:GC516"/>
    <mergeCell ref="GD516:GE516"/>
    <mergeCell ref="GF516:GG516"/>
    <mergeCell ref="GH516:GI516"/>
    <mergeCell ref="GJ516:GK516"/>
    <mergeCell ref="GL516:GM516"/>
    <mergeCell ref="GN516:GO516"/>
    <mergeCell ref="GP516:GQ516"/>
    <mergeCell ref="GR516:GS516"/>
    <mergeCell ref="GT516:GU516"/>
    <mergeCell ref="DD517:DE517"/>
    <mergeCell ref="DF517:DG517"/>
    <mergeCell ref="DH517:DI517"/>
    <mergeCell ref="DJ517:DK517"/>
    <mergeCell ref="DL517:DM517"/>
    <mergeCell ref="DN517:DO517"/>
    <mergeCell ref="DP517:DQ517"/>
    <mergeCell ref="DR517:DS517"/>
    <mergeCell ref="DT517:DU517"/>
    <mergeCell ref="DV517:DW517"/>
    <mergeCell ref="DX517:DY517"/>
    <mergeCell ref="DZ517:EA517"/>
    <mergeCell ref="EB517:EC517"/>
    <mergeCell ref="ED517:EE517"/>
    <mergeCell ref="EF517:EG517"/>
    <mergeCell ref="EH517:EI517"/>
    <mergeCell ref="EJ517:EK517"/>
    <mergeCell ref="EL517:EM517"/>
    <mergeCell ref="EN517:EO517"/>
    <mergeCell ref="EP517:EQ517"/>
    <mergeCell ref="ER517:ES517"/>
    <mergeCell ref="ET517:EU517"/>
    <mergeCell ref="EV517:EW517"/>
    <mergeCell ref="EX517:EY517"/>
    <mergeCell ref="EZ517:FA517"/>
    <mergeCell ref="FB517:FC517"/>
    <mergeCell ref="FD517:FE517"/>
    <mergeCell ref="FF517:FG517"/>
    <mergeCell ref="FH517:FI517"/>
    <mergeCell ref="FJ517:FK517"/>
    <mergeCell ref="FL517:FM517"/>
    <mergeCell ref="FN517:FO517"/>
    <mergeCell ref="FP517:FQ517"/>
    <mergeCell ref="FR517:FS517"/>
    <mergeCell ref="FT517:FU517"/>
    <mergeCell ref="FV517:FW517"/>
    <mergeCell ref="FX517:FY517"/>
    <mergeCell ref="FZ517:GA517"/>
    <mergeCell ref="GB517:GC517"/>
    <mergeCell ref="GD517:GE517"/>
    <mergeCell ref="GF517:GG517"/>
    <mergeCell ref="GH517:GI517"/>
    <mergeCell ref="GJ517:GK517"/>
    <mergeCell ref="GL517:GM517"/>
    <mergeCell ref="GN517:GO517"/>
    <mergeCell ref="GP517:GQ517"/>
    <mergeCell ref="DD516:DE516"/>
    <mergeCell ref="DF516:DG516"/>
    <mergeCell ref="DH516:DI516"/>
    <mergeCell ref="GR517:GS517"/>
    <mergeCell ref="GT517:GU517"/>
    <mergeCell ref="DD518:DE518"/>
    <mergeCell ref="DF518:DG518"/>
    <mergeCell ref="DH518:DI518"/>
    <mergeCell ref="DJ518:DK518"/>
    <mergeCell ref="DL518:DM518"/>
    <mergeCell ref="DN518:DO518"/>
    <mergeCell ref="DP518:DQ518"/>
    <mergeCell ref="DR518:DS518"/>
    <mergeCell ref="DT518:DU518"/>
    <mergeCell ref="DV518:DW518"/>
    <mergeCell ref="DX518:DY518"/>
    <mergeCell ref="DZ518:EA518"/>
    <mergeCell ref="EB518:EC518"/>
    <mergeCell ref="ED518:EE518"/>
    <mergeCell ref="EF518:EG518"/>
    <mergeCell ref="EH518:EI518"/>
    <mergeCell ref="EJ518:EK518"/>
    <mergeCell ref="EL518:EM518"/>
    <mergeCell ref="EN518:EO518"/>
    <mergeCell ref="EP518:EQ518"/>
    <mergeCell ref="ER518:ES518"/>
    <mergeCell ref="ET518:EU518"/>
    <mergeCell ref="EV518:EW518"/>
    <mergeCell ref="EX518:EY518"/>
    <mergeCell ref="EZ518:FA518"/>
    <mergeCell ref="FB518:FC518"/>
    <mergeCell ref="FD518:FE518"/>
    <mergeCell ref="FF518:FG518"/>
    <mergeCell ref="FH518:FI518"/>
    <mergeCell ref="FJ518:FK518"/>
    <mergeCell ref="FL518:FM518"/>
    <mergeCell ref="FN518:FO518"/>
    <mergeCell ref="FP518:FQ518"/>
    <mergeCell ref="FR518:FS518"/>
    <mergeCell ref="FT518:FU518"/>
    <mergeCell ref="FV518:FW518"/>
    <mergeCell ref="FX518:FY518"/>
    <mergeCell ref="FZ518:GA518"/>
    <mergeCell ref="GB518:GC518"/>
    <mergeCell ref="GD518:GE518"/>
    <mergeCell ref="GF518:GG518"/>
    <mergeCell ref="GH518:GI518"/>
    <mergeCell ref="GJ518:GK518"/>
    <mergeCell ref="GL518:GM518"/>
    <mergeCell ref="GN518:GO518"/>
    <mergeCell ref="GP518:GQ518"/>
    <mergeCell ref="GR518:GS518"/>
    <mergeCell ref="GT518:GU518"/>
    <mergeCell ref="FR520:FS520"/>
    <mergeCell ref="FT520:FU520"/>
    <mergeCell ref="FV520:FW520"/>
    <mergeCell ref="FX520:FY520"/>
    <mergeCell ref="FZ520:GA520"/>
    <mergeCell ref="GB520:GC520"/>
    <mergeCell ref="GD520:GE520"/>
    <mergeCell ref="GF520:GG520"/>
    <mergeCell ref="GH520:GI520"/>
    <mergeCell ref="GJ520:GK520"/>
    <mergeCell ref="GL520:GM520"/>
    <mergeCell ref="GN520:GO520"/>
    <mergeCell ref="GP520:GQ520"/>
    <mergeCell ref="DD519:DE519"/>
    <mergeCell ref="DF519:DG519"/>
    <mergeCell ref="DH519:DI519"/>
    <mergeCell ref="DJ519:DK519"/>
    <mergeCell ref="DL519:DM519"/>
    <mergeCell ref="DN519:DO519"/>
    <mergeCell ref="DP519:DQ519"/>
    <mergeCell ref="DR519:DS519"/>
    <mergeCell ref="DT519:DU519"/>
    <mergeCell ref="DV519:DW519"/>
    <mergeCell ref="DX519:DY519"/>
    <mergeCell ref="DZ519:EA519"/>
    <mergeCell ref="EB519:EC519"/>
    <mergeCell ref="ED519:EE519"/>
    <mergeCell ref="EF519:EG519"/>
    <mergeCell ref="EH519:EI519"/>
    <mergeCell ref="EJ519:EK519"/>
    <mergeCell ref="EL519:EM519"/>
    <mergeCell ref="EN519:EO519"/>
    <mergeCell ref="EP519:EQ519"/>
    <mergeCell ref="ER519:ES519"/>
    <mergeCell ref="ET519:EU519"/>
    <mergeCell ref="EV519:EW519"/>
    <mergeCell ref="EX519:EY519"/>
    <mergeCell ref="EZ519:FA519"/>
    <mergeCell ref="FB519:FC519"/>
    <mergeCell ref="FD519:FE519"/>
    <mergeCell ref="FF519:FG519"/>
    <mergeCell ref="FH519:FI519"/>
    <mergeCell ref="FJ519:FK519"/>
    <mergeCell ref="FL519:FM519"/>
    <mergeCell ref="FN519:FO519"/>
    <mergeCell ref="FP519:FQ519"/>
    <mergeCell ref="FP521:FQ521"/>
    <mergeCell ref="FR521:FS521"/>
    <mergeCell ref="FT521:FU521"/>
    <mergeCell ref="FV521:FW521"/>
    <mergeCell ref="FX521:FY521"/>
    <mergeCell ref="FZ521:GA521"/>
    <mergeCell ref="GB521:GC521"/>
    <mergeCell ref="GD521:GE521"/>
    <mergeCell ref="GF521:GG521"/>
    <mergeCell ref="GH521:GI521"/>
    <mergeCell ref="GJ521:GK521"/>
    <mergeCell ref="GL521:GM521"/>
    <mergeCell ref="GN521:GO521"/>
    <mergeCell ref="GP521:GQ521"/>
    <mergeCell ref="GR521:GS521"/>
    <mergeCell ref="GT521:GU521"/>
    <mergeCell ref="FR519:FS519"/>
    <mergeCell ref="FT519:FU519"/>
    <mergeCell ref="FV519:FW519"/>
    <mergeCell ref="FX519:FY519"/>
    <mergeCell ref="FZ519:GA519"/>
    <mergeCell ref="GB519:GC519"/>
    <mergeCell ref="GD519:GE519"/>
    <mergeCell ref="GF519:GG519"/>
    <mergeCell ref="GH519:GI519"/>
    <mergeCell ref="GJ519:GK519"/>
    <mergeCell ref="GL519:GM519"/>
    <mergeCell ref="GN519:GO519"/>
    <mergeCell ref="GP519:GQ519"/>
    <mergeCell ref="GR519:GS519"/>
    <mergeCell ref="GT519:GU519"/>
    <mergeCell ref="DD520:DE520"/>
    <mergeCell ref="DF520:DG520"/>
    <mergeCell ref="DH520:DI520"/>
    <mergeCell ref="DJ520:DK520"/>
    <mergeCell ref="DL520:DM520"/>
    <mergeCell ref="DN520:DO520"/>
    <mergeCell ref="DP520:DQ520"/>
    <mergeCell ref="DR520:DS520"/>
    <mergeCell ref="DT520:DU520"/>
    <mergeCell ref="DV520:DW520"/>
    <mergeCell ref="DX520:DY520"/>
    <mergeCell ref="DZ520:EA520"/>
    <mergeCell ref="EB520:EC520"/>
    <mergeCell ref="ED520:EE520"/>
    <mergeCell ref="EF520:EG520"/>
    <mergeCell ref="EH520:EI520"/>
    <mergeCell ref="EJ520:EK520"/>
    <mergeCell ref="EL520:EM520"/>
    <mergeCell ref="EN520:EO520"/>
    <mergeCell ref="EP520:EQ520"/>
    <mergeCell ref="ER520:ES520"/>
    <mergeCell ref="ET520:EU520"/>
    <mergeCell ref="EV520:EW520"/>
    <mergeCell ref="EX520:EY520"/>
    <mergeCell ref="EZ520:FA520"/>
    <mergeCell ref="FB520:FC520"/>
    <mergeCell ref="FD520:FE520"/>
    <mergeCell ref="FF520:FG520"/>
    <mergeCell ref="FH520:FI520"/>
    <mergeCell ref="FJ520:FK520"/>
    <mergeCell ref="FL520:FM520"/>
    <mergeCell ref="FN520:FO520"/>
    <mergeCell ref="FP520:FQ520"/>
    <mergeCell ref="DJ522:DK522"/>
    <mergeCell ref="DL522:DM522"/>
    <mergeCell ref="DN522:DO522"/>
    <mergeCell ref="DP522:DQ522"/>
    <mergeCell ref="DR522:DS522"/>
    <mergeCell ref="DT522:DU522"/>
    <mergeCell ref="DV522:DW522"/>
    <mergeCell ref="DX522:DY522"/>
    <mergeCell ref="DZ522:EA522"/>
    <mergeCell ref="EB522:EC522"/>
    <mergeCell ref="ED522:EE522"/>
    <mergeCell ref="EF522:EG522"/>
    <mergeCell ref="EH522:EI522"/>
    <mergeCell ref="EJ522:EK522"/>
    <mergeCell ref="EL522:EM522"/>
    <mergeCell ref="EN522:EO522"/>
    <mergeCell ref="EP522:EQ522"/>
    <mergeCell ref="ER522:ES522"/>
    <mergeCell ref="ET522:EU522"/>
    <mergeCell ref="EV522:EW522"/>
    <mergeCell ref="EX522:EY522"/>
    <mergeCell ref="EZ522:FA522"/>
    <mergeCell ref="FB522:FC522"/>
    <mergeCell ref="FD522:FE522"/>
    <mergeCell ref="FF522:FG522"/>
    <mergeCell ref="FH522:FI522"/>
    <mergeCell ref="FJ522:FK522"/>
    <mergeCell ref="FL522:FM522"/>
    <mergeCell ref="FN522:FO522"/>
    <mergeCell ref="FP522:FQ522"/>
    <mergeCell ref="GR520:GS520"/>
    <mergeCell ref="GT520:GU520"/>
    <mergeCell ref="DD521:DE521"/>
    <mergeCell ref="DF521:DG521"/>
    <mergeCell ref="DH521:DI521"/>
    <mergeCell ref="DJ521:DK521"/>
    <mergeCell ref="DL521:DM521"/>
    <mergeCell ref="DN521:DO521"/>
    <mergeCell ref="DP521:DQ521"/>
    <mergeCell ref="DR521:DS521"/>
    <mergeCell ref="DT521:DU521"/>
    <mergeCell ref="DV521:DW521"/>
    <mergeCell ref="DX521:DY521"/>
    <mergeCell ref="DZ521:EA521"/>
    <mergeCell ref="EB521:EC521"/>
    <mergeCell ref="ED521:EE521"/>
    <mergeCell ref="EF521:EG521"/>
    <mergeCell ref="EH521:EI521"/>
    <mergeCell ref="EJ521:EK521"/>
    <mergeCell ref="EL521:EM521"/>
    <mergeCell ref="EN521:EO521"/>
    <mergeCell ref="EP521:EQ521"/>
    <mergeCell ref="ER521:ES521"/>
    <mergeCell ref="ET521:EU521"/>
    <mergeCell ref="EV521:EW521"/>
    <mergeCell ref="EX521:EY521"/>
    <mergeCell ref="EZ521:FA521"/>
    <mergeCell ref="FB521:FC521"/>
    <mergeCell ref="FD521:FE521"/>
    <mergeCell ref="FF521:FG521"/>
    <mergeCell ref="FH521:FI521"/>
    <mergeCell ref="FJ521:FK521"/>
    <mergeCell ref="FL521:FM521"/>
    <mergeCell ref="FN521:FO521"/>
    <mergeCell ref="FR522:FS522"/>
    <mergeCell ref="FT522:FU522"/>
    <mergeCell ref="FV522:FW522"/>
    <mergeCell ref="FX522:FY522"/>
    <mergeCell ref="FZ522:GA522"/>
    <mergeCell ref="GB522:GC522"/>
    <mergeCell ref="GD522:GE522"/>
    <mergeCell ref="GF522:GG522"/>
    <mergeCell ref="GH522:GI522"/>
    <mergeCell ref="GJ522:GK522"/>
    <mergeCell ref="GL522:GM522"/>
    <mergeCell ref="GN522:GO522"/>
    <mergeCell ref="GP522:GQ522"/>
    <mergeCell ref="GR522:GS522"/>
    <mergeCell ref="GT522:GU522"/>
    <mergeCell ref="DD524:DE524"/>
    <mergeCell ref="DF524:DG524"/>
    <mergeCell ref="DH524:DI524"/>
    <mergeCell ref="DJ524:DK524"/>
    <mergeCell ref="DL524:DM524"/>
    <mergeCell ref="DN524:DO524"/>
    <mergeCell ref="DP524:DQ524"/>
    <mergeCell ref="DR524:DS524"/>
    <mergeCell ref="DT524:DU524"/>
    <mergeCell ref="DV524:DW524"/>
    <mergeCell ref="DX524:DY524"/>
    <mergeCell ref="DZ524:EA524"/>
    <mergeCell ref="EB524:EC524"/>
    <mergeCell ref="ED524:EE524"/>
    <mergeCell ref="EF524:EG524"/>
    <mergeCell ref="EH524:EI524"/>
    <mergeCell ref="EJ524:EK524"/>
    <mergeCell ref="EL524:EM524"/>
    <mergeCell ref="EN524:EO524"/>
    <mergeCell ref="EP524:EQ524"/>
    <mergeCell ref="ER524:ES524"/>
    <mergeCell ref="ET524:EU524"/>
    <mergeCell ref="EV524:EW524"/>
    <mergeCell ref="EX524:EY524"/>
    <mergeCell ref="EZ524:FA524"/>
    <mergeCell ref="FB524:FC524"/>
    <mergeCell ref="FD524:FE524"/>
    <mergeCell ref="FF524:FG524"/>
    <mergeCell ref="FH524:FI524"/>
    <mergeCell ref="FJ524:FK524"/>
    <mergeCell ref="FL524:FM524"/>
    <mergeCell ref="FN524:FO524"/>
    <mergeCell ref="FP524:FQ524"/>
    <mergeCell ref="FR524:FS524"/>
    <mergeCell ref="FT524:FU524"/>
    <mergeCell ref="FV524:FW524"/>
    <mergeCell ref="FX524:FY524"/>
    <mergeCell ref="FZ524:GA524"/>
    <mergeCell ref="GB524:GC524"/>
    <mergeCell ref="GD524:GE524"/>
    <mergeCell ref="GF524:GG524"/>
    <mergeCell ref="GH524:GI524"/>
    <mergeCell ref="GJ524:GK524"/>
    <mergeCell ref="GL524:GM524"/>
    <mergeCell ref="GN524:GO524"/>
    <mergeCell ref="GP524:GQ524"/>
    <mergeCell ref="DD522:DE522"/>
    <mergeCell ref="DF522:DG522"/>
    <mergeCell ref="DH522:DI522"/>
    <mergeCell ref="GR524:GS524"/>
    <mergeCell ref="GT524:GU524"/>
    <mergeCell ref="DD525:DE525"/>
    <mergeCell ref="DF525:DG525"/>
    <mergeCell ref="DH525:DI525"/>
    <mergeCell ref="DJ525:DK525"/>
    <mergeCell ref="DL525:DM525"/>
    <mergeCell ref="DN525:DO525"/>
    <mergeCell ref="DP525:DQ525"/>
    <mergeCell ref="DR525:DS525"/>
    <mergeCell ref="DT525:DU525"/>
    <mergeCell ref="DV525:DW525"/>
    <mergeCell ref="DX525:DY525"/>
    <mergeCell ref="DZ525:EA525"/>
    <mergeCell ref="EB525:EC525"/>
    <mergeCell ref="ED525:EE525"/>
    <mergeCell ref="EF525:EG525"/>
    <mergeCell ref="EH525:EI525"/>
    <mergeCell ref="EJ525:EK525"/>
    <mergeCell ref="EL525:EM525"/>
    <mergeCell ref="EN525:EO525"/>
    <mergeCell ref="EP525:EQ525"/>
    <mergeCell ref="ER525:ES525"/>
    <mergeCell ref="ET525:EU525"/>
    <mergeCell ref="EV525:EW525"/>
    <mergeCell ref="EX525:EY525"/>
    <mergeCell ref="EZ525:FA525"/>
    <mergeCell ref="FB525:FC525"/>
    <mergeCell ref="FD525:FE525"/>
    <mergeCell ref="FF525:FG525"/>
    <mergeCell ref="FH525:FI525"/>
    <mergeCell ref="FJ525:FK525"/>
    <mergeCell ref="FL525:FM525"/>
    <mergeCell ref="FN525:FO525"/>
    <mergeCell ref="FP525:FQ525"/>
    <mergeCell ref="FR525:FS525"/>
    <mergeCell ref="FT525:FU525"/>
    <mergeCell ref="FV525:FW525"/>
    <mergeCell ref="FX525:FY525"/>
    <mergeCell ref="FZ525:GA525"/>
    <mergeCell ref="GB525:GC525"/>
    <mergeCell ref="GD525:GE525"/>
    <mergeCell ref="GF525:GG525"/>
    <mergeCell ref="GH525:GI525"/>
    <mergeCell ref="GJ525:GK525"/>
    <mergeCell ref="GL525:GM525"/>
    <mergeCell ref="GN525:GO525"/>
    <mergeCell ref="GP525:GQ525"/>
    <mergeCell ref="GR525:GS525"/>
    <mergeCell ref="GT525:GU525"/>
    <mergeCell ref="FR527:FS527"/>
    <mergeCell ref="FT527:FU527"/>
    <mergeCell ref="FV527:FW527"/>
    <mergeCell ref="FX527:FY527"/>
    <mergeCell ref="FZ527:GA527"/>
    <mergeCell ref="GB527:GC527"/>
    <mergeCell ref="GD527:GE527"/>
    <mergeCell ref="GF527:GG527"/>
    <mergeCell ref="GH527:GI527"/>
    <mergeCell ref="GJ527:GK527"/>
    <mergeCell ref="GL527:GM527"/>
    <mergeCell ref="GN527:GO527"/>
    <mergeCell ref="GP527:GQ527"/>
    <mergeCell ref="DD526:DE526"/>
    <mergeCell ref="DF526:DG526"/>
    <mergeCell ref="DH526:DI526"/>
    <mergeCell ref="DJ526:DK526"/>
    <mergeCell ref="DL526:DM526"/>
    <mergeCell ref="DN526:DO526"/>
    <mergeCell ref="DP526:DQ526"/>
    <mergeCell ref="DR526:DS526"/>
    <mergeCell ref="DT526:DU526"/>
    <mergeCell ref="DV526:DW526"/>
    <mergeCell ref="DX526:DY526"/>
    <mergeCell ref="DZ526:EA526"/>
    <mergeCell ref="EB526:EC526"/>
    <mergeCell ref="ED526:EE526"/>
    <mergeCell ref="EF526:EG526"/>
    <mergeCell ref="EH526:EI526"/>
    <mergeCell ref="EJ526:EK526"/>
    <mergeCell ref="EL526:EM526"/>
    <mergeCell ref="EN526:EO526"/>
    <mergeCell ref="EP526:EQ526"/>
    <mergeCell ref="ER526:ES526"/>
    <mergeCell ref="ET526:EU526"/>
    <mergeCell ref="EV526:EW526"/>
    <mergeCell ref="EX526:EY526"/>
    <mergeCell ref="EZ526:FA526"/>
    <mergeCell ref="FB526:FC526"/>
    <mergeCell ref="FD526:FE526"/>
    <mergeCell ref="FF526:FG526"/>
    <mergeCell ref="FH526:FI526"/>
    <mergeCell ref="FJ526:FK526"/>
    <mergeCell ref="FL526:FM526"/>
    <mergeCell ref="FN526:FO526"/>
    <mergeCell ref="FP526:FQ526"/>
    <mergeCell ref="FP528:FQ528"/>
    <mergeCell ref="FR528:FS528"/>
    <mergeCell ref="FT528:FU528"/>
    <mergeCell ref="FV528:FW528"/>
    <mergeCell ref="FX528:FY528"/>
    <mergeCell ref="FZ528:GA528"/>
    <mergeCell ref="GB528:GC528"/>
    <mergeCell ref="GD528:GE528"/>
    <mergeCell ref="GF528:GG528"/>
    <mergeCell ref="GH528:GI528"/>
    <mergeCell ref="GJ528:GK528"/>
    <mergeCell ref="GL528:GM528"/>
    <mergeCell ref="GN528:GO528"/>
    <mergeCell ref="GP528:GQ528"/>
    <mergeCell ref="GR528:GS528"/>
    <mergeCell ref="GT528:GU528"/>
    <mergeCell ref="FR526:FS526"/>
    <mergeCell ref="FT526:FU526"/>
    <mergeCell ref="FV526:FW526"/>
    <mergeCell ref="FX526:FY526"/>
    <mergeCell ref="FZ526:GA526"/>
    <mergeCell ref="GB526:GC526"/>
    <mergeCell ref="GD526:GE526"/>
    <mergeCell ref="GF526:GG526"/>
    <mergeCell ref="GH526:GI526"/>
    <mergeCell ref="GJ526:GK526"/>
    <mergeCell ref="GL526:GM526"/>
    <mergeCell ref="GN526:GO526"/>
    <mergeCell ref="GP526:GQ526"/>
    <mergeCell ref="GR526:GS526"/>
    <mergeCell ref="GT526:GU526"/>
    <mergeCell ref="DD527:DE527"/>
    <mergeCell ref="DF527:DG527"/>
    <mergeCell ref="DH527:DI527"/>
    <mergeCell ref="DJ527:DK527"/>
    <mergeCell ref="DL527:DM527"/>
    <mergeCell ref="DN527:DO527"/>
    <mergeCell ref="DP527:DQ527"/>
    <mergeCell ref="DR527:DS527"/>
    <mergeCell ref="DT527:DU527"/>
    <mergeCell ref="DV527:DW527"/>
    <mergeCell ref="DX527:DY527"/>
    <mergeCell ref="DZ527:EA527"/>
    <mergeCell ref="EB527:EC527"/>
    <mergeCell ref="ED527:EE527"/>
    <mergeCell ref="EF527:EG527"/>
    <mergeCell ref="EH527:EI527"/>
    <mergeCell ref="EJ527:EK527"/>
    <mergeCell ref="EL527:EM527"/>
    <mergeCell ref="EN527:EO527"/>
    <mergeCell ref="EP527:EQ527"/>
    <mergeCell ref="ER527:ES527"/>
    <mergeCell ref="ET527:EU527"/>
    <mergeCell ref="EV527:EW527"/>
    <mergeCell ref="EX527:EY527"/>
    <mergeCell ref="EZ527:FA527"/>
    <mergeCell ref="FB527:FC527"/>
    <mergeCell ref="FD527:FE527"/>
    <mergeCell ref="FF527:FG527"/>
    <mergeCell ref="FH527:FI527"/>
    <mergeCell ref="FJ527:FK527"/>
    <mergeCell ref="FL527:FM527"/>
    <mergeCell ref="FN527:FO527"/>
    <mergeCell ref="FP527:FQ527"/>
    <mergeCell ref="DJ529:DK529"/>
    <mergeCell ref="DL529:DM529"/>
    <mergeCell ref="DN529:DO529"/>
    <mergeCell ref="DP529:DQ529"/>
    <mergeCell ref="DR529:DS529"/>
    <mergeCell ref="DT529:DU529"/>
    <mergeCell ref="DV529:DW529"/>
    <mergeCell ref="DX529:DY529"/>
    <mergeCell ref="DZ529:EA529"/>
    <mergeCell ref="EB529:EC529"/>
    <mergeCell ref="ED529:EE529"/>
    <mergeCell ref="EF529:EG529"/>
    <mergeCell ref="EH529:EI529"/>
    <mergeCell ref="EJ529:EK529"/>
    <mergeCell ref="EL529:EM529"/>
    <mergeCell ref="EN529:EO529"/>
    <mergeCell ref="EP529:EQ529"/>
    <mergeCell ref="ER529:ES529"/>
    <mergeCell ref="ET529:EU529"/>
    <mergeCell ref="EV529:EW529"/>
    <mergeCell ref="EX529:EY529"/>
    <mergeCell ref="EZ529:FA529"/>
    <mergeCell ref="FB529:FC529"/>
    <mergeCell ref="FD529:FE529"/>
    <mergeCell ref="FF529:FG529"/>
    <mergeCell ref="FH529:FI529"/>
    <mergeCell ref="FJ529:FK529"/>
    <mergeCell ref="FL529:FM529"/>
    <mergeCell ref="FN529:FO529"/>
    <mergeCell ref="FP529:FQ529"/>
    <mergeCell ref="GR527:GS527"/>
    <mergeCell ref="GT527:GU527"/>
    <mergeCell ref="DD528:DE528"/>
    <mergeCell ref="DF528:DG528"/>
    <mergeCell ref="DH528:DI528"/>
    <mergeCell ref="DJ528:DK528"/>
    <mergeCell ref="DL528:DM528"/>
    <mergeCell ref="DN528:DO528"/>
    <mergeCell ref="DP528:DQ528"/>
    <mergeCell ref="DR528:DS528"/>
    <mergeCell ref="DT528:DU528"/>
    <mergeCell ref="DV528:DW528"/>
    <mergeCell ref="DX528:DY528"/>
    <mergeCell ref="DZ528:EA528"/>
    <mergeCell ref="EB528:EC528"/>
    <mergeCell ref="ED528:EE528"/>
    <mergeCell ref="EF528:EG528"/>
    <mergeCell ref="EH528:EI528"/>
    <mergeCell ref="EJ528:EK528"/>
    <mergeCell ref="EL528:EM528"/>
    <mergeCell ref="EN528:EO528"/>
    <mergeCell ref="EP528:EQ528"/>
    <mergeCell ref="ER528:ES528"/>
    <mergeCell ref="ET528:EU528"/>
    <mergeCell ref="EV528:EW528"/>
    <mergeCell ref="EX528:EY528"/>
    <mergeCell ref="EZ528:FA528"/>
    <mergeCell ref="FB528:FC528"/>
    <mergeCell ref="FD528:FE528"/>
    <mergeCell ref="FF528:FG528"/>
    <mergeCell ref="FH528:FI528"/>
    <mergeCell ref="FJ528:FK528"/>
    <mergeCell ref="FL528:FM528"/>
    <mergeCell ref="FN528:FO528"/>
    <mergeCell ref="FR529:FS529"/>
    <mergeCell ref="FT529:FU529"/>
    <mergeCell ref="FV529:FW529"/>
    <mergeCell ref="FX529:FY529"/>
    <mergeCell ref="FZ529:GA529"/>
    <mergeCell ref="GB529:GC529"/>
    <mergeCell ref="GD529:GE529"/>
    <mergeCell ref="GF529:GG529"/>
    <mergeCell ref="GH529:GI529"/>
    <mergeCell ref="GJ529:GK529"/>
    <mergeCell ref="GL529:GM529"/>
    <mergeCell ref="GN529:GO529"/>
    <mergeCell ref="GP529:GQ529"/>
    <mergeCell ref="GR529:GS529"/>
    <mergeCell ref="GT529:GU529"/>
    <mergeCell ref="DD530:DE530"/>
    <mergeCell ref="DF530:DG530"/>
    <mergeCell ref="DH530:DI530"/>
    <mergeCell ref="DJ530:DK530"/>
    <mergeCell ref="DL530:DM530"/>
    <mergeCell ref="DN530:DO530"/>
    <mergeCell ref="DP530:DQ530"/>
    <mergeCell ref="DR530:DS530"/>
    <mergeCell ref="DT530:DU530"/>
    <mergeCell ref="DV530:DW530"/>
    <mergeCell ref="DX530:DY530"/>
    <mergeCell ref="DZ530:EA530"/>
    <mergeCell ref="EB530:EC530"/>
    <mergeCell ref="ED530:EE530"/>
    <mergeCell ref="EF530:EG530"/>
    <mergeCell ref="EH530:EI530"/>
    <mergeCell ref="EJ530:EK530"/>
    <mergeCell ref="EL530:EM530"/>
    <mergeCell ref="EN530:EO530"/>
    <mergeCell ref="EP530:EQ530"/>
    <mergeCell ref="ER530:ES530"/>
    <mergeCell ref="ET530:EU530"/>
    <mergeCell ref="EV530:EW530"/>
    <mergeCell ref="EX530:EY530"/>
    <mergeCell ref="EZ530:FA530"/>
    <mergeCell ref="FB530:FC530"/>
    <mergeCell ref="FD530:FE530"/>
    <mergeCell ref="FF530:FG530"/>
    <mergeCell ref="FH530:FI530"/>
    <mergeCell ref="FJ530:FK530"/>
    <mergeCell ref="FL530:FM530"/>
    <mergeCell ref="FN530:FO530"/>
    <mergeCell ref="FP530:FQ530"/>
    <mergeCell ref="FR530:FS530"/>
    <mergeCell ref="FT530:FU530"/>
    <mergeCell ref="FV530:FW530"/>
    <mergeCell ref="FX530:FY530"/>
    <mergeCell ref="FZ530:GA530"/>
    <mergeCell ref="GB530:GC530"/>
    <mergeCell ref="GD530:GE530"/>
    <mergeCell ref="GF530:GG530"/>
    <mergeCell ref="GH530:GI530"/>
    <mergeCell ref="GJ530:GK530"/>
    <mergeCell ref="GL530:GM530"/>
    <mergeCell ref="GN530:GO530"/>
    <mergeCell ref="GP530:GQ530"/>
    <mergeCell ref="DD529:DE529"/>
    <mergeCell ref="DF529:DG529"/>
    <mergeCell ref="DH529:DI529"/>
    <mergeCell ref="GR530:GS530"/>
    <mergeCell ref="GT530:GU530"/>
    <mergeCell ref="DD531:DE531"/>
    <mergeCell ref="DF531:DG531"/>
    <mergeCell ref="DH531:DI531"/>
    <mergeCell ref="DJ531:DK531"/>
    <mergeCell ref="DL531:DM531"/>
    <mergeCell ref="DN531:DO531"/>
    <mergeCell ref="DP531:DQ531"/>
    <mergeCell ref="DR531:DS531"/>
    <mergeCell ref="DT531:DU531"/>
    <mergeCell ref="DV531:DW531"/>
    <mergeCell ref="DX531:DY531"/>
    <mergeCell ref="DZ531:EA531"/>
    <mergeCell ref="EB531:EC531"/>
    <mergeCell ref="ED531:EE531"/>
    <mergeCell ref="EF531:EG531"/>
    <mergeCell ref="EH531:EI531"/>
    <mergeCell ref="EJ531:EK531"/>
    <mergeCell ref="EL531:EM531"/>
    <mergeCell ref="EN531:EO531"/>
    <mergeCell ref="EP531:EQ531"/>
    <mergeCell ref="ER531:ES531"/>
    <mergeCell ref="ET531:EU531"/>
    <mergeCell ref="EV531:EW531"/>
    <mergeCell ref="EX531:EY531"/>
    <mergeCell ref="EZ531:FA531"/>
    <mergeCell ref="FB531:FC531"/>
    <mergeCell ref="FD531:FE531"/>
    <mergeCell ref="FF531:FG531"/>
    <mergeCell ref="FH531:FI531"/>
    <mergeCell ref="FJ531:FK531"/>
    <mergeCell ref="FL531:FM531"/>
    <mergeCell ref="FN531:FO531"/>
    <mergeCell ref="FP531:FQ531"/>
    <mergeCell ref="FR531:FS531"/>
    <mergeCell ref="FT531:FU531"/>
    <mergeCell ref="FV531:FW531"/>
    <mergeCell ref="FX531:FY531"/>
    <mergeCell ref="FZ531:GA531"/>
    <mergeCell ref="GB531:GC531"/>
    <mergeCell ref="GD531:GE531"/>
    <mergeCell ref="GF531:GG531"/>
    <mergeCell ref="GH531:GI531"/>
    <mergeCell ref="GJ531:GK531"/>
    <mergeCell ref="GL531:GM531"/>
    <mergeCell ref="GN531:GO531"/>
    <mergeCell ref="GP531:GQ531"/>
    <mergeCell ref="GR531:GS531"/>
    <mergeCell ref="GT531:GU531"/>
    <mergeCell ref="FR534:FS534"/>
    <mergeCell ref="FT534:FU534"/>
    <mergeCell ref="FV534:FW534"/>
    <mergeCell ref="FX534:FY534"/>
    <mergeCell ref="FZ534:GA534"/>
    <mergeCell ref="GB534:GC534"/>
    <mergeCell ref="GD534:GE534"/>
    <mergeCell ref="GF534:GG534"/>
    <mergeCell ref="GH534:GI534"/>
    <mergeCell ref="GJ534:GK534"/>
    <mergeCell ref="GL534:GM534"/>
    <mergeCell ref="GN534:GO534"/>
    <mergeCell ref="GP534:GQ534"/>
    <mergeCell ref="DD533:DE533"/>
    <mergeCell ref="DF533:DG533"/>
    <mergeCell ref="DH533:DI533"/>
    <mergeCell ref="DJ533:DK533"/>
    <mergeCell ref="DL533:DM533"/>
    <mergeCell ref="DN533:DO533"/>
    <mergeCell ref="DP533:DQ533"/>
    <mergeCell ref="DR533:DS533"/>
    <mergeCell ref="DT533:DU533"/>
    <mergeCell ref="DV533:DW533"/>
    <mergeCell ref="DX533:DY533"/>
    <mergeCell ref="DZ533:EA533"/>
    <mergeCell ref="EB533:EC533"/>
    <mergeCell ref="ED533:EE533"/>
    <mergeCell ref="EF533:EG533"/>
    <mergeCell ref="EH533:EI533"/>
    <mergeCell ref="EJ533:EK533"/>
    <mergeCell ref="EL533:EM533"/>
    <mergeCell ref="EN533:EO533"/>
    <mergeCell ref="EP533:EQ533"/>
    <mergeCell ref="ER533:ES533"/>
    <mergeCell ref="ET533:EU533"/>
    <mergeCell ref="EV533:EW533"/>
    <mergeCell ref="EX533:EY533"/>
    <mergeCell ref="EZ533:FA533"/>
    <mergeCell ref="FB533:FC533"/>
    <mergeCell ref="FD533:FE533"/>
    <mergeCell ref="FF533:FG533"/>
    <mergeCell ref="FH533:FI533"/>
    <mergeCell ref="FJ533:FK533"/>
    <mergeCell ref="FL533:FM533"/>
    <mergeCell ref="FN533:FO533"/>
    <mergeCell ref="FP533:FQ533"/>
    <mergeCell ref="FP535:FQ535"/>
    <mergeCell ref="FR535:FS535"/>
    <mergeCell ref="FT535:FU535"/>
    <mergeCell ref="FV535:FW535"/>
    <mergeCell ref="FX535:FY535"/>
    <mergeCell ref="FZ535:GA535"/>
    <mergeCell ref="GB535:GC535"/>
    <mergeCell ref="GD535:GE535"/>
    <mergeCell ref="GF535:GG535"/>
    <mergeCell ref="GH535:GI535"/>
    <mergeCell ref="GJ535:GK535"/>
    <mergeCell ref="GL535:GM535"/>
    <mergeCell ref="GN535:GO535"/>
    <mergeCell ref="GP535:GQ535"/>
    <mergeCell ref="GR535:GS535"/>
    <mergeCell ref="GT535:GU535"/>
    <mergeCell ref="FR533:FS533"/>
    <mergeCell ref="FT533:FU533"/>
    <mergeCell ref="FV533:FW533"/>
    <mergeCell ref="FX533:FY533"/>
    <mergeCell ref="FZ533:GA533"/>
    <mergeCell ref="GB533:GC533"/>
    <mergeCell ref="GD533:GE533"/>
    <mergeCell ref="GF533:GG533"/>
    <mergeCell ref="GH533:GI533"/>
    <mergeCell ref="GJ533:GK533"/>
    <mergeCell ref="GL533:GM533"/>
    <mergeCell ref="GN533:GO533"/>
    <mergeCell ref="GP533:GQ533"/>
    <mergeCell ref="GR533:GS533"/>
    <mergeCell ref="GT533:GU533"/>
    <mergeCell ref="DD534:DE534"/>
    <mergeCell ref="DF534:DG534"/>
    <mergeCell ref="DH534:DI534"/>
    <mergeCell ref="DJ534:DK534"/>
    <mergeCell ref="DL534:DM534"/>
    <mergeCell ref="DN534:DO534"/>
    <mergeCell ref="DP534:DQ534"/>
    <mergeCell ref="DR534:DS534"/>
    <mergeCell ref="DT534:DU534"/>
    <mergeCell ref="DV534:DW534"/>
    <mergeCell ref="DX534:DY534"/>
    <mergeCell ref="DZ534:EA534"/>
    <mergeCell ref="EB534:EC534"/>
    <mergeCell ref="ED534:EE534"/>
    <mergeCell ref="EF534:EG534"/>
    <mergeCell ref="EH534:EI534"/>
    <mergeCell ref="EJ534:EK534"/>
    <mergeCell ref="EL534:EM534"/>
    <mergeCell ref="EN534:EO534"/>
    <mergeCell ref="EP534:EQ534"/>
    <mergeCell ref="ER534:ES534"/>
    <mergeCell ref="ET534:EU534"/>
    <mergeCell ref="EV534:EW534"/>
    <mergeCell ref="EX534:EY534"/>
    <mergeCell ref="EZ534:FA534"/>
    <mergeCell ref="FB534:FC534"/>
    <mergeCell ref="FD534:FE534"/>
    <mergeCell ref="FF534:FG534"/>
    <mergeCell ref="FH534:FI534"/>
    <mergeCell ref="FJ534:FK534"/>
    <mergeCell ref="FL534:FM534"/>
    <mergeCell ref="FN534:FO534"/>
    <mergeCell ref="FP534:FQ534"/>
    <mergeCell ref="DJ536:DK536"/>
    <mergeCell ref="DL536:DM536"/>
    <mergeCell ref="DN536:DO536"/>
    <mergeCell ref="DP536:DQ536"/>
    <mergeCell ref="DR536:DS536"/>
    <mergeCell ref="DT536:DU536"/>
    <mergeCell ref="DV536:DW536"/>
    <mergeCell ref="DX536:DY536"/>
    <mergeCell ref="DZ536:EA536"/>
    <mergeCell ref="EB536:EC536"/>
    <mergeCell ref="ED536:EE536"/>
    <mergeCell ref="EF536:EG536"/>
    <mergeCell ref="EH536:EI536"/>
    <mergeCell ref="EJ536:EK536"/>
    <mergeCell ref="EL536:EM536"/>
    <mergeCell ref="EN536:EO536"/>
    <mergeCell ref="EP536:EQ536"/>
    <mergeCell ref="ER536:ES536"/>
    <mergeCell ref="ET536:EU536"/>
    <mergeCell ref="EV536:EW536"/>
    <mergeCell ref="EX536:EY536"/>
    <mergeCell ref="EZ536:FA536"/>
    <mergeCell ref="FB536:FC536"/>
    <mergeCell ref="FD536:FE536"/>
    <mergeCell ref="FF536:FG536"/>
    <mergeCell ref="FH536:FI536"/>
    <mergeCell ref="FJ536:FK536"/>
    <mergeCell ref="FL536:FM536"/>
    <mergeCell ref="FN536:FO536"/>
    <mergeCell ref="FP536:FQ536"/>
    <mergeCell ref="GR534:GS534"/>
    <mergeCell ref="GT534:GU534"/>
    <mergeCell ref="DD535:DE535"/>
    <mergeCell ref="DF535:DG535"/>
    <mergeCell ref="DH535:DI535"/>
    <mergeCell ref="DJ535:DK535"/>
    <mergeCell ref="DL535:DM535"/>
    <mergeCell ref="DN535:DO535"/>
    <mergeCell ref="DP535:DQ535"/>
    <mergeCell ref="DR535:DS535"/>
    <mergeCell ref="DT535:DU535"/>
    <mergeCell ref="DV535:DW535"/>
    <mergeCell ref="DX535:DY535"/>
    <mergeCell ref="DZ535:EA535"/>
    <mergeCell ref="EB535:EC535"/>
    <mergeCell ref="ED535:EE535"/>
    <mergeCell ref="EF535:EG535"/>
    <mergeCell ref="EH535:EI535"/>
    <mergeCell ref="EJ535:EK535"/>
    <mergeCell ref="EL535:EM535"/>
    <mergeCell ref="EN535:EO535"/>
    <mergeCell ref="EP535:EQ535"/>
    <mergeCell ref="ER535:ES535"/>
    <mergeCell ref="ET535:EU535"/>
    <mergeCell ref="EV535:EW535"/>
    <mergeCell ref="EX535:EY535"/>
    <mergeCell ref="EZ535:FA535"/>
    <mergeCell ref="FB535:FC535"/>
    <mergeCell ref="FD535:FE535"/>
    <mergeCell ref="FF535:FG535"/>
    <mergeCell ref="FH535:FI535"/>
    <mergeCell ref="FJ535:FK535"/>
    <mergeCell ref="FL535:FM535"/>
    <mergeCell ref="FN535:FO535"/>
    <mergeCell ref="FR536:FS536"/>
    <mergeCell ref="FT536:FU536"/>
    <mergeCell ref="FV536:FW536"/>
    <mergeCell ref="FX536:FY536"/>
    <mergeCell ref="FZ536:GA536"/>
    <mergeCell ref="GB536:GC536"/>
    <mergeCell ref="GD536:GE536"/>
    <mergeCell ref="GF536:GG536"/>
    <mergeCell ref="GH536:GI536"/>
    <mergeCell ref="GJ536:GK536"/>
    <mergeCell ref="GL536:GM536"/>
    <mergeCell ref="GN536:GO536"/>
    <mergeCell ref="GP536:GQ536"/>
    <mergeCell ref="GR536:GS536"/>
    <mergeCell ref="GT536:GU536"/>
    <mergeCell ref="DD537:DE537"/>
    <mergeCell ref="DF537:DG537"/>
    <mergeCell ref="DH537:DI537"/>
    <mergeCell ref="DJ537:DK537"/>
    <mergeCell ref="DL537:DM537"/>
    <mergeCell ref="DN537:DO537"/>
    <mergeCell ref="DP537:DQ537"/>
    <mergeCell ref="DR537:DS537"/>
    <mergeCell ref="DT537:DU537"/>
    <mergeCell ref="DV537:DW537"/>
    <mergeCell ref="DX537:DY537"/>
    <mergeCell ref="DZ537:EA537"/>
    <mergeCell ref="EB537:EC537"/>
    <mergeCell ref="ED537:EE537"/>
    <mergeCell ref="EF537:EG537"/>
    <mergeCell ref="EH537:EI537"/>
    <mergeCell ref="EJ537:EK537"/>
    <mergeCell ref="EL537:EM537"/>
    <mergeCell ref="EN537:EO537"/>
    <mergeCell ref="EP537:EQ537"/>
    <mergeCell ref="ER537:ES537"/>
    <mergeCell ref="ET537:EU537"/>
    <mergeCell ref="EV537:EW537"/>
    <mergeCell ref="EX537:EY537"/>
    <mergeCell ref="EZ537:FA537"/>
    <mergeCell ref="FB537:FC537"/>
    <mergeCell ref="FD537:FE537"/>
    <mergeCell ref="FF537:FG537"/>
    <mergeCell ref="FH537:FI537"/>
    <mergeCell ref="FJ537:FK537"/>
    <mergeCell ref="FL537:FM537"/>
    <mergeCell ref="FN537:FO537"/>
    <mergeCell ref="FP537:FQ537"/>
    <mergeCell ref="FR537:FS537"/>
    <mergeCell ref="FT537:FU537"/>
    <mergeCell ref="FV537:FW537"/>
    <mergeCell ref="FX537:FY537"/>
    <mergeCell ref="FZ537:GA537"/>
    <mergeCell ref="GB537:GC537"/>
    <mergeCell ref="GD537:GE537"/>
    <mergeCell ref="GF537:GG537"/>
    <mergeCell ref="GH537:GI537"/>
    <mergeCell ref="GJ537:GK537"/>
    <mergeCell ref="GL537:GM537"/>
    <mergeCell ref="GN537:GO537"/>
    <mergeCell ref="GP537:GQ537"/>
    <mergeCell ref="DD536:DE536"/>
    <mergeCell ref="DF536:DG536"/>
    <mergeCell ref="DH536:DI536"/>
    <mergeCell ref="GR537:GS537"/>
    <mergeCell ref="GT537:GU537"/>
    <mergeCell ref="DD538:DE538"/>
    <mergeCell ref="DF538:DG538"/>
    <mergeCell ref="DH538:DI538"/>
    <mergeCell ref="DJ538:DK538"/>
    <mergeCell ref="DL538:DM538"/>
    <mergeCell ref="DN538:DO538"/>
    <mergeCell ref="DP538:DQ538"/>
    <mergeCell ref="DR538:DS538"/>
    <mergeCell ref="DT538:DU538"/>
    <mergeCell ref="DV538:DW538"/>
    <mergeCell ref="DX538:DY538"/>
    <mergeCell ref="DZ538:EA538"/>
    <mergeCell ref="EB538:EC538"/>
    <mergeCell ref="ED538:EE538"/>
    <mergeCell ref="EF538:EG538"/>
    <mergeCell ref="EH538:EI538"/>
    <mergeCell ref="EJ538:EK538"/>
    <mergeCell ref="EL538:EM538"/>
    <mergeCell ref="EN538:EO538"/>
    <mergeCell ref="EP538:EQ538"/>
    <mergeCell ref="ER538:ES538"/>
    <mergeCell ref="ET538:EU538"/>
    <mergeCell ref="EV538:EW538"/>
    <mergeCell ref="EX538:EY538"/>
    <mergeCell ref="EZ538:FA538"/>
    <mergeCell ref="FB538:FC538"/>
    <mergeCell ref="FD538:FE538"/>
    <mergeCell ref="FF538:FG538"/>
    <mergeCell ref="FH538:FI538"/>
    <mergeCell ref="FJ538:FK538"/>
    <mergeCell ref="FL538:FM538"/>
    <mergeCell ref="FN538:FO538"/>
    <mergeCell ref="FP538:FQ538"/>
    <mergeCell ref="FR538:FS538"/>
    <mergeCell ref="FT538:FU538"/>
    <mergeCell ref="FV538:FW538"/>
    <mergeCell ref="FX538:FY538"/>
    <mergeCell ref="FZ538:GA538"/>
    <mergeCell ref="GB538:GC538"/>
    <mergeCell ref="GD538:GE538"/>
    <mergeCell ref="GF538:GG538"/>
    <mergeCell ref="GH538:GI538"/>
    <mergeCell ref="GJ538:GK538"/>
    <mergeCell ref="GL538:GM538"/>
    <mergeCell ref="GN538:GO538"/>
    <mergeCell ref="GP538:GQ538"/>
    <mergeCell ref="GR538:GS538"/>
    <mergeCell ref="GT538:GU538"/>
    <mergeCell ref="FR540:FS540"/>
    <mergeCell ref="FT540:FU540"/>
    <mergeCell ref="FV540:FW540"/>
    <mergeCell ref="FX540:FY540"/>
    <mergeCell ref="FZ540:GA540"/>
    <mergeCell ref="GB540:GC540"/>
    <mergeCell ref="GD540:GE540"/>
    <mergeCell ref="GF540:GG540"/>
    <mergeCell ref="GH540:GI540"/>
    <mergeCell ref="GJ540:GK540"/>
    <mergeCell ref="GL540:GM540"/>
    <mergeCell ref="GN540:GO540"/>
    <mergeCell ref="GP540:GQ540"/>
    <mergeCell ref="DD539:DE539"/>
    <mergeCell ref="DF539:DG539"/>
    <mergeCell ref="DH539:DI539"/>
    <mergeCell ref="DJ539:DK539"/>
    <mergeCell ref="DL539:DM539"/>
    <mergeCell ref="DN539:DO539"/>
    <mergeCell ref="DP539:DQ539"/>
    <mergeCell ref="DR539:DS539"/>
    <mergeCell ref="DT539:DU539"/>
    <mergeCell ref="DV539:DW539"/>
    <mergeCell ref="DX539:DY539"/>
    <mergeCell ref="DZ539:EA539"/>
    <mergeCell ref="EB539:EC539"/>
    <mergeCell ref="ED539:EE539"/>
    <mergeCell ref="EF539:EG539"/>
    <mergeCell ref="EH539:EI539"/>
    <mergeCell ref="EJ539:EK539"/>
    <mergeCell ref="EL539:EM539"/>
    <mergeCell ref="EN539:EO539"/>
    <mergeCell ref="EP539:EQ539"/>
    <mergeCell ref="ER539:ES539"/>
    <mergeCell ref="ET539:EU539"/>
    <mergeCell ref="EV539:EW539"/>
    <mergeCell ref="EX539:EY539"/>
    <mergeCell ref="EZ539:FA539"/>
    <mergeCell ref="FB539:FC539"/>
    <mergeCell ref="FD539:FE539"/>
    <mergeCell ref="FF539:FG539"/>
    <mergeCell ref="FH539:FI539"/>
    <mergeCell ref="FJ539:FK539"/>
    <mergeCell ref="FL539:FM539"/>
    <mergeCell ref="FN539:FO539"/>
    <mergeCell ref="FP539:FQ539"/>
    <mergeCell ref="FP542:FQ542"/>
    <mergeCell ref="FR542:FS542"/>
    <mergeCell ref="FT542:FU542"/>
    <mergeCell ref="FV542:FW542"/>
    <mergeCell ref="FX542:FY542"/>
    <mergeCell ref="FZ542:GA542"/>
    <mergeCell ref="GB542:GC542"/>
    <mergeCell ref="GD542:GE542"/>
    <mergeCell ref="GF542:GG542"/>
    <mergeCell ref="GH542:GI542"/>
    <mergeCell ref="GJ542:GK542"/>
    <mergeCell ref="GL542:GM542"/>
    <mergeCell ref="GN542:GO542"/>
    <mergeCell ref="GP542:GQ542"/>
    <mergeCell ref="GR542:GS542"/>
    <mergeCell ref="GT542:GU542"/>
    <mergeCell ref="FR539:FS539"/>
    <mergeCell ref="FT539:FU539"/>
    <mergeCell ref="FV539:FW539"/>
    <mergeCell ref="FX539:FY539"/>
    <mergeCell ref="FZ539:GA539"/>
    <mergeCell ref="GB539:GC539"/>
    <mergeCell ref="GD539:GE539"/>
    <mergeCell ref="GF539:GG539"/>
    <mergeCell ref="GH539:GI539"/>
    <mergeCell ref="GJ539:GK539"/>
    <mergeCell ref="GL539:GM539"/>
    <mergeCell ref="GN539:GO539"/>
    <mergeCell ref="GP539:GQ539"/>
    <mergeCell ref="GR539:GS539"/>
    <mergeCell ref="GT539:GU539"/>
    <mergeCell ref="DD540:DE540"/>
    <mergeCell ref="DF540:DG540"/>
    <mergeCell ref="DH540:DI540"/>
    <mergeCell ref="DJ540:DK540"/>
    <mergeCell ref="DL540:DM540"/>
    <mergeCell ref="DN540:DO540"/>
    <mergeCell ref="DP540:DQ540"/>
    <mergeCell ref="DR540:DS540"/>
    <mergeCell ref="DT540:DU540"/>
    <mergeCell ref="DV540:DW540"/>
    <mergeCell ref="DX540:DY540"/>
    <mergeCell ref="DZ540:EA540"/>
    <mergeCell ref="EB540:EC540"/>
    <mergeCell ref="ED540:EE540"/>
    <mergeCell ref="EF540:EG540"/>
    <mergeCell ref="EH540:EI540"/>
    <mergeCell ref="EJ540:EK540"/>
    <mergeCell ref="EL540:EM540"/>
    <mergeCell ref="EN540:EO540"/>
    <mergeCell ref="EP540:EQ540"/>
    <mergeCell ref="ER540:ES540"/>
    <mergeCell ref="ET540:EU540"/>
    <mergeCell ref="EV540:EW540"/>
    <mergeCell ref="EX540:EY540"/>
    <mergeCell ref="EZ540:FA540"/>
    <mergeCell ref="FB540:FC540"/>
    <mergeCell ref="FD540:FE540"/>
    <mergeCell ref="FF540:FG540"/>
    <mergeCell ref="FH540:FI540"/>
    <mergeCell ref="FJ540:FK540"/>
    <mergeCell ref="FL540:FM540"/>
    <mergeCell ref="FN540:FO540"/>
    <mergeCell ref="FP540:FQ540"/>
    <mergeCell ref="DJ543:DK543"/>
    <mergeCell ref="DL543:DM543"/>
    <mergeCell ref="DN543:DO543"/>
    <mergeCell ref="DP543:DQ543"/>
    <mergeCell ref="DR543:DS543"/>
    <mergeCell ref="DT543:DU543"/>
    <mergeCell ref="DV543:DW543"/>
    <mergeCell ref="DX543:DY543"/>
    <mergeCell ref="DZ543:EA543"/>
    <mergeCell ref="EB543:EC543"/>
    <mergeCell ref="ED543:EE543"/>
    <mergeCell ref="EF543:EG543"/>
    <mergeCell ref="EH543:EI543"/>
    <mergeCell ref="EJ543:EK543"/>
    <mergeCell ref="EL543:EM543"/>
    <mergeCell ref="EN543:EO543"/>
    <mergeCell ref="EP543:EQ543"/>
    <mergeCell ref="ER543:ES543"/>
    <mergeCell ref="ET543:EU543"/>
    <mergeCell ref="EV543:EW543"/>
    <mergeCell ref="EX543:EY543"/>
    <mergeCell ref="EZ543:FA543"/>
    <mergeCell ref="FB543:FC543"/>
    <mergeCell ref="FD543:FE543"/>
    <mergeCell ref="FF543:FG543"/>
    <mergeCell ref="FH543:FI543"/>
    <mergeCell ref="FJ543:FK543"/>
    <mergeCell ref="FL543:FM543"/>
    <mergeCell ref="FN543:FO543"/>
    <mergeCell ref="FP543:FQ543"/>
    <mergeCell ref="GR540:GS540"/>
    <mergeCell ref="GT540:GU540"/>
    <mergeCell ref="DD542:DE542"/>
    <mergeCell ref="DF542:DG542"/>
    <mergeCell ref="DH542:DI542"/>
    <mergeCell ref="DJ542:DK542"/>
    <mergeCell ref="DL542:DM542"/>
    <mergeCell ref="DN542:DO542"/>
    <mergeCell ref="DP542:DQ542"/>
    <mergeCell ref="DR542:DS542"/>
    <mergeCell ref="DT542:DU542"/>
    <mergeCell ref="DV542:DW542"/>
    <mergeCell ref="DX542:DY542"/>
    <mergeCell ref="DZ542:EA542"/>
    <mergeCell ref="EB542:EC542"/>
    <mergeCell ref="ED542:EE542"/>
    <mergeCell ref="EF542:EG542"/>
    <mergeCell ref="EH542:EI542"/>
    <mergeCell ref="EJ542:EK542"/>
    <mergeCell ref="EL542:EM542"/>
    <mergeCell ref="EN542:EO542"/>
    <mergeCell ref="EP542:EQ542"/>
    <mergeCell ref="ER542:ES542"/>
    <mergeCell ref="ET542:EU542"/>
    <mergeCell ref="EV542:EW542"/>
    <mergeCell ref="EX542:EY542"/>
    <mergeCell ref="EZ542:FA542"/>
    <mergeCell ref="FB542:FC542"/>
    <mergeCell ref="FD542:FE542"/>
    <mergeCell ref="FF542:FG542"/>
    <mergeCell ref="FH542:FI542"/>
    <mergeCell ref="FJ542:FK542"/>
    <mergeCell ref="FL542:FM542"/>
    <mergeCell ref="FN542:FO542"/>
    <mergeCell ref="FR543:FS543"/>
    <mergeCell ref="FT543:FU543"/>
    <mergeCell ref="FV543:FW543"/>
    <mergeCell ref="FX543:FY543"/>
    <mergeCell ref="FZ543:GA543"/>
    <mergeCell ref="GB543:GC543"/>
    <mergeCell ref="GD543:GE543"/>
    <mergeCell ref="GF543:GG543"/>
    <mergeCell ref="GH543:GI543"/>
    <mergeCell ref="GJ543:GK543"/>
    <mergeCell ref="GL543:GM543"/>
    <mergeCell ref="GN543:GO543"/>
    <mergeCell ref="GP543:GQ543"/>
    <mergeCell ref="GR543:GS543"/>
    <mergeCell ref="GT543:GU543"/>
    <mergeCell ref="DD544:DE544"/>
    <mergeCell ref="DF544:DG544"/>
    <mergeCell ref="DH544:DI544"/>
    <mergeCell ref="DJ544:DK544"/>
    <mergeCell ref="DL544:DM544"/>
    <mergeCell ref="DN544:DO544"/>
    <mergeCell ref="DP544:DQ544"/>
    <mergeCell ref="DR544:DS544"/>
    <mergeCell ref="DT544:DU544"/>
    <mergeCell ref="DV544:DW544"/>
    <mergeCell ref="DX544:DY544"/>
    <mergeCell ref="DZ544:EA544"/>
    <mergeCell ref="EB544:EC544"/>
    <mergeCell ref="ED544:EE544"/>
    <mergeCell ref="EF544:EG544"/>
    <mergeCell ref="EH544:EI544"/>
    <mergeCell ref="EJ544:EK544"/>
    <mergeCell ref="EL544:EM544"/>
    <mergeCell ref="EN544:EO544"/>
    <mergeCell ref="EP544:EQ544"/>
    <mergeCell ref="ER544:ES544"/>
    <mergeCell ref="ET544:EU544"/>
    <mergeCell ref="EV544:EW544"/>
    <mergeCell ref="EX544:EY544"/>
    <mergeCell ref="EZ544:FA544"/>
    <mergeCell ref="FB544:FC544"/>
    <mergeCell ref="FD544:FE544"/>
    <mergeCell ref="FF544:FG544"/>
    <mergeCell ref="FH544:FI544"/>
    <mergeCell ref="FJ544:FK544"/>
    <mergeCell ref="FL544:FM544"/>
    <mergeCell ref="FN544:FO544"/>
    <mergeCell ref="FP544:FQ544"/>
    <mergeCell ref="FR544:FS544"/>
    <mergeCell ref="FT544:FU544"/>
    <mergeCell ref="FV544:FW544"/>
    <mergeCell ref="FX544:FY544"/>
    <mergeCell ref="FZ544:GA544"/>
    <mergeCell ref="GB544:GC544"/>
    <mergeCell ref="GD544:GE544"/>
    <mergeCell ref="GF544:GG544"/>
    <mergeCell ref="GH544:GI544"/>
    <mergeCell ref="GJ544:GK544"/>
    <mergeCell ref="GL544:GM544"/>
    <mergeCell ref="GN544:GO544"/>
    <mergeCell ref="GP544:GQ544"/>
    <mergeCell ref="DD543:DE543"/>
    <mergeCell ref="DF543:DG543"/>
    <mergeCell ref="DH543:DI543"/>
    <mergeCell ref="GR544:GS544"/>
    <mergeCell ref="GT544:GU544"/>
    <mergeCell ref="DD545:DE545"/>
    <mergeCell ref="DF545:DG545"/>
    <mergeCell ref="DH545:DI545"/>
    <mergeCell ref="DJ545:DK545"/>
    <mergeCell ref="DL545:DM545"/>
    <mergeCell ref="DN545:DO545"/>
    <mergeCell ref="DP545:DQ545"/>
    <mergeCell ref="DR545:DS545"/>
    <mergeCell ref="DT545:DU545"/>
    <mergeCell ref="DV545:DW545"/>
    <mergeCell ref="DX545:DY545"/>
    <mergeCell ref="DZ545:EA545"/>
    <mergeCell ref="EB545:EC545"/>
    <mergeCell ref="ED545:EE545"/>
    <mergeCell ref="EF545:EG545"/>
    <mergeCell ref="EH545:EI545"/>
    <mergeCell ref="EJ545:EK545"/>
    <mergeCell ref="EL545:EM545"/>
    <mergeCell ref="EN545:EO545"/>
    <mergeCell ref="EP545:EQ545"/>
    <mergeCell ref="ER545:ES545"/>
    <mergeCell ref="ET545:EU545"/>
    <mergeCell ref="EV545:EW545"/>
    <mergeCell ref="EX545:EY545"/>
    <mergeCell ref="EZ545:FA545"/>
    <mergeCell ref="FB545:FC545"/>
    <mergeCell ref="FD545:FE545"/>
    <mergeCell ref="FF545:FG545"/>
    <mergeCell ref="FH545:FI545"/>
    <mergeCell ref="FJ545:FK545"/>
    <mergeCell ref="FL545:FM545"/>
    <mergeCell ref="FN545:FO545"/>
    <mergeCell ref="FP545:FQ545"/>
    <mergeCell ref="FR545:FS545"/>
    <mergeCell ref="FT545:FU545"/>
    <mergeCell ref="FV545:FW545"/>
    <mergeCell ref="FX545:FY545"/>
    <mergeCell ref="FZ545:GA545"/>
    <mergeCell ref="GB545:GC545"/>
    <mergeCell ref="GD545:GE545"/>
    <mergeCell ref="GF545:GG545"/>
    <mergeCell ref="GH545:GI545"/>
    <mergeCell ref="GJ545:GK545"/>
    <mergeCell ref="GL545:GM545"/>
    <mergeCell ref="GN545:GO545"/>
    <mergeCell ref="GP545:GQ545"/>
    <mergeCell ref="GR545:GS545"/>
    <mergeCell ref="GT545:GU545"/>
    <mergeCell ref="FR547:FS547"/>
    <mergeCell ref="FT547:FU547"/>
    <mergeCell ref="FV547:FW547"/>
    <mergeCell ref="FX547:FY547"/>
    <mergeCell ref="FZ547:GA547"/>
    <mergeCell ref="GB547:GC547"/>
    <mergeCell ref="GD547:GE547"/>
    <mergeCell ref="GF547:GG547"/>
    <mergeCell ref="GH547:GI547"/>
    <mergeCell ref="GJ547:GK547"/>
    <mergeCell ref="GL547:GM547"/>
    <mergeCell ref="GN547:GO547"/>
    <mergeCell ref="GP547:GQ547"/>
    <mergeCell ref="DD546:DE546"/>
    <mergeCell ref="DF546:DG546"/>
    <mergeCell ref="DH546:DI546"/>
    <mergeCell ref="DJ546:DK546"/>
    <mergeCell ref="DL546:DM546"/>
    <mergeCell ref="DN546:DO546"/>
    <mergeCell ref="DP546:DQ546"/>
    <mergeCell ref="DR546:DS546"/>
    <mergeCell ref="DT546:DU546"/>
    <mergeCell ref="DV546:DW546"/>
    <mergeCell ref="DX546:DY546"/>
    <mergeCell ref="DZ546:EA546"/>
    <mergeCell ref="EB546:EC546"/>
    <mergeCell ref="ED546:EE546"/>
    <mergeCell ref="EF546:EG546"/>
    <mergeCell ref="EH546:EI546"/>
    <mergeCell ref="EJ546:EK546"/>
    <mergeCell ref="EL546:EM546"/>
    <mergeCell ref="EN546:EO546"/>
    <mergeCell ref="EP546:EQ546"/>
    <mergeCell ref="ER546:ES546"/>
    <mergeCell ref="ET546:EU546"/>
    <mergeCell ref="EV546:EW546"/>
    <mergeCell ref="EX546:EY546"/>
    <mergeCell ref="EZ546:FA546"/>
    <mergeCell ref="FB546:FC546"/>
    <mergeCell ref="FD546:FE546"/>
    <mergeCell ref="FF546:FG546"/>
    <mergeCell ref="FH546:FI546"/>
    <mergeCell ref="FJ546:FK546"/>
    <mergeCell ref="FL546:FM546"/>
    <mergeCell ref="FN546:FO546"/>
    <mergeCell ref="FP546:FQ546"/>
    <mergeCell ref="FP548:FQ548"/>
    <mergeCell ref="FR548:FS548"/>
    <mergeCell ref="FT548:FU548"/>
    <mergeCell ref="FV548:FW548"/>
    <mergeCell ref="FX548:FY548"/>
    <mergeCell ref="FZ548:GA548"/>
    <mergeCell ref="GB548:GC548"/>
    <mergeCell ref="GD548:GE548"/>
    <mergeCell ref="GF548:GG548"/>
    <mergeCell ref="GH548:GI548"/>
    <mergeCell ref="GJ548:GK548"/>
    <mergeCell ref="GL548:GM548"/>
    <mergeCell ref="GN548:GO548"/>
    <mergeCell ref="GP548:GQ548"/>
    <mergeCell ref="GR548:GS548"/>
    <mergeCell ref="GT548:GU548"/>
    <mergeCell ref="FR546:FS546"/>
    <mergeCell ref="FT546:FU546"/>
    <mergeCell ref="FV546:FW546"/>
    <mergeCell ref="FX546:FY546"/>
    <mergeCell ref="FZ546:GA546"/>
    <mergeCell ref="GB546:GC546"/>
    <mergeCell ref="GD546:GE546"/>
    <mergeCell ref="GF546:GG546"/>
    <mergeCell ref="GH546:GI546"/>
    <mergeCell ref="GJ546:GK546"/>
    <mergeCell ref="GL546:GM546"/>
    <mergeCell ref="GN546:GO546"/>
    <mergeCell ref="GP546:GQ546"/>
    <mergeCell ref="GR546:GS546"/>
    <mergeCell ref="GT546:GU546"/>
    <mergeCell ref="DD547:DE547"/>
    <mergeCell ref="DF547:DG547"/>
    <mergeCell ref="DH547:DI547"/>
    <mergeCell ref="DJ547:DK547"/>
    <mergeCell ref="DL547:DM547"/>
    <mergeCell ref="DN547:DO547"/>
    <mergeCell ref="DP547:DQ547"/>
    <mergeCell ref="DR547:DS547"/>
    <mergeCell ref="DT547:DU547"/>
    <mergeCell ref="DV547:DW547"/>
    <mergeCell ref="DX547:DY547"/>
    <mergeCell ref="DZ547:EA547"/>
    <mergeCell ref="EB547:EC547"/>
    <mergeCell ref="ED547:EE547"/>
    <mergeCell ref="EF547:EG547"/>
    <mergeCell ref="EH547:EI547"/>
    <mergeCell ref="EJ547:EK547"/>
    <mergeCell ref="EL547:EM547"/>
    <mergeCell ref="EN547:EO547"/>
    <mergeCell ref="EP547:EQ547"/>
    <mergeCell ref="ER547:ES547"/>
    <mergeCell ref="ET547:EU547"/>
    <mergeCell ref="EV547:EW547"/>
    <mergeCell ref="EX547:EY547"/>
    <mergeCell ref="EZ547:FA547"/>
    <mergeCell ref="FB547:FC547"/>
    <mergeCell ref="FD547:FE547"/>
    <mergeCell ref="FF547:FG547"/>
    <mergeCell ref="FH547:FI547"/>
    <mergeCell ref="FJ547:FK547"/>
    <mergeCell ref="FL547:FM547"/>
    <mergeCell ref="FN547:FO547"/>
    <mergeCell ref="FP547:FQ547"/>
    <mergeCell ref="DJ549:DK549"/>
    <mergeCell ref="DL549:DM549"/>
    <mergeCell ref="DN549:DO549"/>
    <mergeCell ref="DP549:DQ549"/>
    <mergeCell ref="DR549:DS549"/>
    <mergeCell ref="DT549:DU549"/>
    <mergeCell ref="DV549:DW549"/>
    <mergeCell ref="DX549:DY549"/>
    <mergeCell ref="DZ549:EA549"/>
    <mergeCell ref="EB549:EC549"/>
    <mergeCell ref="ED549:EE549"/>
    <mergeCell ref="EF549:EG549"/>
    <mergeCell ref="EH549:EI549"/>
    <mergeCell ref="EJ549:EK549"/>
    <mergeCell ref="EL549:EM549"/>
    <mergeCell ref="EN549:EO549"/>
    <mergeCell ref="EP549:EQ549"/>
    <mergeCell ref="ER549:ES549"/>
    <mergeCell ref="ET549:EU549"/>
    <mergeCell ref="EV549:EW549"/>
    <mergeCell ref="EX549:EY549"/>
    <mergeCell ref="EZ549:FA549"/>
    <mergeCell ref="FB549:FC549"/>
    <mergeCell ref="FD549:FE549"/>
    <mergeCell ref="FF549:FG549"/>
    <mergeCell ref="FH549:FI549"/>
    <mergeCell ref="FJ549:FK549"/>
    <mergeCell ref="FL549:FM549"/>
    <mergeCell ref="FN549:FO549"/>
    <mergeCell ref="FP549:FQ549"/>
    <mergeCell ref="GR547:GS547"/>
    <mergeCell ref="GT547:GU547"/>
    <mergeCell ref="DD548:DE548"/>
    <mergeCell ref="DF548:DG548"/>
    <mergeCell ref="DH548:DI548"/>
    <mergeCell ref="DJ548:DK548"/>
    <mergeCell ref="DL548:DM548"/>
    <mergeCell ref="DN548:DO548"/>
    <mergeCell ref="DP548:DQ548"/>
    <mergeCell ref="DR548:DS548"/>
    <mergeCell ref="DT548:DU548"/>
    <mergeCell ref="DV548:DW548"/>
    <mergeCell ref="DX548:DY548"/>
    <mergeCell ref="DZ548:EA548"/>
    <mergeCell ref="EB548:EC548"/>
    <mergeCell ref="ED548:EE548"/>
    <mergeCell ref="EF548:EG548"/>
    <mergeCell ref="EH548:EI548"/>
    <mergeCell ref="EJ548:EK548"/>
    <mergeCell ref="EL548:EM548"/>
    <mergeCell ref="EN548:EO548"/>
    <mergeCell ref="EP548:EQ548"/>
    <mergeCell ref="ER548:ES548"/>
    <mergeCell ref="ET548:EU548"/>
    <mergeCell ref="EV548:EW548"/>
    <mergeCell ref="EX548:EY548"/>
    <mergeCell ref="EZ548:FA548"/>
    <mergeCell ref="FB548:FC548"/>
    <mergeCell ref="FD548:FE548"/>
    <mergeCell ref="FF548:FG548"/>
    <mergeCell ref="FH548:FI548"/>
    <mergeCell ref="FJ548:FK548"/>
    <mergeCell ref="FL548:FM548"/>
    <mergeCell ref="FN548:FO548"/>
    <mergeCell ref="FR549:FS549"/>
    <mergeCell ref="FT549:FU549"/>
    <mergeCell ref="FV549:FW549"/>
    <mergeCell ref="FX549:FY549"/>
    <mergeCell ref="FZ549:GA549"/>
    <mergeCell ref="GB549:GC549"/>
    <mergeCell ref="GD549:GE549"/>
    <mergeCell ref="GF549:GG549"/>
    <mergeCell ref="GH549:GI549"/>
    <mergeCell ref="GJ549:GK549"/>
    <mergeCell ref="GL549:GM549"/>
    <mergeCell ref="GN549:GO549"/>
    <mergeCell ref="GP549:GQ549"/>
    <mergeCell ref="GR549:GS549"/>
    <mergeCell ref="GT549:GU549"/>
    <mergeCell ref="DD551:DE551"/>
    <mergeCell ref="DF551:DG551"/>
    <mergeCell ref="DH551:DI551"/>
    <mergeCell ref="DJ551:DK551"/>
    <mergeCell ref="DL551:DM551"/>
    <mergeCell ref="DN551:DO551"/>
    <mergeCell ref="DP551:DQ551"/>
    <mergeCell ref="DR551:DS551"/>
    <mergeCell ref="DT551:DU551"/>
    <mergeCell ref="DV551:DW551"/>
    <mergeCell ref="DX551:DY551"/>
    <mergeCell ref="DZ551:EA551"/>
    <mergeCell ref="EB551:EC551"/>
    <mergeCell ref="ED551:EE551"/>
    <mergeCell ref="EF551:EG551"/>
    <mergeCell ref="EH551:EI551"/>
    <mergeCell ref="EJ551:EK551"/>
    <mergeCell ref="EL551:EM551"/>
    <mergeCell ref="EN551:EO551"/>
    <mergeCell ref="EP551:EQ551"/>
    <mergeCell ref="ER551:ES551"/>
    <mergeCell ref="ET551:EU551"/>
    <mergeCell ref="EV551:EW551"/>
    <mergeCell ref="EX551:EY551"/>
    <mergeCell ref="EZ551:FA551"/>
    <mergeCell ref="FB551:FC551"/>
    <mergeCell ref="FD551:FE551"/>
    <mergeCell ref="FF551:FG551"/>
    <mergeCell ref="FH551:FI551"/>
    <mergeCell ref="FJ551:FK551"/>
    <mergeCell ref="FL551:FM551"/>
    <mergeCell ref="FN551:FO551"/>
    <mergeCell ref="FP551:FQ551"/>
    <mergeCell ref="FR551:FS551"/>
    <mergeCell ref="FT551:FU551"/>
    <mergeCell ref="FV551:FW551"/>
    <mergeCell ref="FX551:FY551"/>
    <mergeCell ref="FZ551:GA551"/>
    <mergeCell ref="GB551:GC551"/>
    <mergeCell ref="GD551:GE551"/>
    <mergeCell ref="GF551:GG551"/>
    <mergeCell ref="GH551:GI551"/>
    <mergeCell ref="GJ551:GK551"/>
    <mergeCell ref="GL551:GM551"/>
    <mergeCell ref="GN551:GO551"/>
    <mergeCell ref="GP551:GQ551"/>
    <mergeCell ref="DD549:DE549"/>
    <mergeCell ref="DF549:DG549"/>
    <mergeCell ref="DH549:DI549"/>
    <mergeCell ref="GR551:GS551"/>
    <mergeCell ref="GT551:GU551"/>
    <mergeCell ref="DD552:DE552"/>
    <mergeCell ref="DF552:DG552"/>
    <mergeCell ref="DH552:DI552"/>
    <mergeCell ref="DJ552:DK552"/>
    <mergeCell ref="DL552:DM552"/>
    <mergeCell ref="DN552:DO552"/>
    <mergeCell ref="DP552:DQ552"/>
    <mergeCell ref="DR552:DS552"/>
    <mergeCell ref="DT552:DU552"/>
    <mergeCell ref="DV552:DW552"/>
    <mergeCell ref="DX552:DY552"/>
    <mergeCell ref="DZ552:EA552"/>
    <mergeCell ref="EB552:EC552"/>
    <mergeCell ref="ED552:EE552"/>
    <mergeCell ref="EF552:EG552"/>
    <mergeCell ref="EH552:EI552"/>
    <mergeCell ref="EJ552:EK552"/>
    <mergeCell ref="EL552:EM552"/>
    <mergeCell ref="EN552:EO552"/>
    <mergeCell ref="EP552:EQ552"/>
    <mergeCell ref="ER552:ES552"/>
    <mergeCell ref="ET552:EU552"/>
    <mergeCell ref="EV552:EW552"/>
    <mergeCell ref="EX552:EY552"/>
    <mergeCell ref="EZ552:FA552"/>
    <mergeCell ref="FB552:FC552"/>
    <mergeCell ref="FD552:FE552"/>
    <mergeCell ref="FF552:FG552"/>
    <mergeCell ref="FH552:FI552"/>
    <mergeCell ref="FJ552:FK552"/>
    <mergeCell ref="FL552:FM552"/>
    <mergeCell ref="FN552:FO552"/>
    <mergeCell ref="FP552:FQ552"/>
    <mergeCell ref="FR552:FS552"/>
    <mergeCell ref="FT552:FU552"/>
    <mergeCell ref="FV552:FW552"/>
    <mergeCell ref="FX552:FY552"/>
    <mergeCell ref="FZ552:GA552"/>
    <mergeCell ref="GB552:GC552"/>
    <mergeCell ref="GD552:GE552"/>
    <mergeCell ref="GF552:GG552"/>
    <mergeCell ref="GH552:GI552"/>
    <mergeCell ref="GJ552:GK552"/>
    <mergeCell ref="GL552:GM552"/>
    <mergeCell ref="GN552:GO552"/>
    <mergeCell ref="GP552:GQ552"/>
    <mergeCell ref="GR552:GS552"/>
    <mergeCell ref="GT552:GU552"/>
    <mergeCell ref="FR554:FS554"/>
    <mergeCell ref="FT554:FU554"/>
    <mergeCell ref="FV554:FW554"/>
    <mergeCell ref="FX554:FY554"/>
    <mergeCell ref="FZ554:GA554"/>
    <mergeCell ref="GB554:GC554"/>
    <mergeCell ref="GD554:GE554"/>
    <mergeCell ref="GF554:GG554"/>
    <mergeCell ref="GH554:GI554"/>
    <mergeCell ref="GJ554:GK554"/>
    <mergeCell ref="GL554:GM554"/>
    <mergeCell ref="GN554:GO554"/>
    <mergeCell ref="GP554:GQ554"/>
    <mergeCell ref="DD553:DE553"/>
    <mergeCell ref="DF553:DG553"/>
    <mergeCell ref="DH553:DI553"/>
    <mergeCell ref="DJ553:DK553"/>
    <mergeCell ref="DL553:DM553"/>
    <mergeCell ref="DN553:DO553"/>
    <mergeCell ref="DP553:DQ553"/>
    <mergeCell ref="DR553:DS553"/>
    <mergeCell ref="DT553:DU553"/>
    <mergeCell ref="DV553:DW553"/>
    <mergeCell ref="DX553:DY553"/>
    <mergeCell ref="DZ553:EA553"/>
    <mergeCell ref="EB553:EC553"/>
    <mergeCell ref="ED553:EE553"/>
    <mergeCell ref="EF553:EG553"/>
    <mergeCell ref="EH553:EI553"/>
    <mergeCell ref="EJ553:EK553"/>
    <mergeCell ref="EL553:EM553"/>
    <mergeCell ref="EN553:EO553"/>
    <mergeCell ref="EP553:EQ553"/>
    <mergeCell ref="ER553:ES553"/>
    <mergeCell ref="ET553:EU553"/>
    <mergeCell ref="EV553:EW553"/>
    <mergeCell ref="EX553:EY553"/>
    <mergeCell ref="EZ553:FA553"/>
    <mergeCell ref="FB553:FC553"/>
    <mergeCell ref="FD553:FE553"/>
    <mergeCell ref="FF553:FG553"/>
    <mergeCell ref="FH553:FI553"/>
    <mergeCell ref="FJ553:FK553"/>
    <mergeCell ref="FL553:FM553"/>
    <mergeCell ref="FN553:FO553"/>
    <mergeCell ref="FP553:FQ553"/>
    <mergeCell ref="FP555:FQ555"/>
    <mergeCell ref="FR555:FS555"/>
    <mergeCell ref="FT555:FU555"/>
    <mergeCell ref="FV555:FW555"/>
    <mergeCell ref="FX555:FY555"/>
    <mergeCell ref="FZ555:GA555"/>
    <mergeCell ref="GB555:GC555"/>
    <mergeCell ref="GD555:GE555"/>
    <mergeCell ref="GF555:GG555"/>
    <mergeCell ref="GH555:GI555"/>
    <mergeCell ref="GJ555:GK555"/>
    <mergeCell ref="GL555:GM555"/>
    <mergeCell ref="GN555:GO555"/>
    <mergeCell ref="GP555:GQ555"/>
    <mergeCell ref="GR555:GS555"/>
    <mergeCell ref="GT555:GU555"/>
    <mergeCell ref="FR553:FS553"/>
    <mergeCell ref="FT553:FU553"/>
    <mergeCell ref="FV553:FW553"/>
    <mergeCell ref="FX553:FY553"/>
    <mergeCell ref="FZ553:GA553"/>
    <mergeCell ref="GB553:GC553"/>
    <mergeCell ref="GD553:GE553"/>
    <mergeCell ref="GF553:GG553"/>
    <mergeCell ref="GH553:GI553"/>
    <mergeCell ref="GJ553:GK553"/>
    <mergeCell ref="GL553:GM553"/>
    <mergeCell ref="GN553:GO553"/>
    <mergeCell ref="GP553:GQ553"/>
    <mergeCell ref="GR553:GS553"/>
    <mergeCell ref="GT553:GU553"/>
    <mergeCell ref="DD554:DE554"/>
    <mergeCell ref="DF554:DG554"/>
    <mergeCell ref="DH554:DI554"/>
    <mergeCell ref="DJ554:DK554"/>
    <mergeCell ref="DL554:DM554"/>
    <mergeCell ref="DN554:DO554"/>
    <mergeCell ref="DP554:DQ554"/>
    <mergeCell ref="DR554:DS554"/>
    <mergeCell ref="DT554:DU554"/>
    <mergeCell ref="DV554:DW554"/>
    <mergeCell ref="DX554:DY554"/>
    <mergeCell ref="DZ554:EA554"/>
    <mergeCell ref="EB554:EC554"/>
    <mergeCell ref="ED554:EE554"/>
    <mergeCell ref="EF554:EG554"/>
    <mergeCell ref="EH554:EI554"/>
    <mergeCell ref="EJ554:EK554"/>
    <mergeCell ref="EL554:EM554"/>
    <mergeCell ref="EN554:EO554"/>
    <mergeCell ref="EP554:EQ554"/>
    <mergeCell ref="ER554:ES554"/>
    <mergeCell ref="ET554:EU554"/>
    <mergeCell ref="EV554:EW554"/>
    <mergeCell ref="EX554:EY554"/>
    <mergeCell ref="EZ554:FA554"/>
    <mergeCell ref="FB554:FC554"/>
    <mergeCell ref="FD554:FE554"/>
    <mergeCell ref="FF554:FG554"/>
    <mergeCell ref="FH554:FI554"/>
    <mergeCell ref="FJ554:FK554"/>
    <mergeCell ref="FL554:FM554"/>
    <mergeCell ref="FN554:FO554"/>
    <mergeCell ref="FP554:FQ554"/>
    <mergeCell ref="DJ556:DK556"/>
    <mergeCell ref="DL556:DM556"/>
    <mergeCell ref="DN556:DO556"/>
    <mergeCell ref="DP556:DQ556"/>
    <mergeCell ref="DR556:DS556"/>
    <mergeCell ref="DT556:DU556"/>
    <mergeCell ref="DV556:DW556"/>
    <mergeCell ref="DX556:DY556"/>
    <mergeCell ref="DZ556:EA556"/>
    <mergeCell ref="EB556:EC556"/>
    <mergeCell ref="ED556:EE556"/>
    <mergeCell ref="EF556:EG556"/>
    <mergeCell ref="EH556:EI556"/>
    <mergeCell ref="EJ556:EK556"/>
    <mergeCell ref="EL556:EM556"/>
    <mergeCell ref="EN556:EO556"/>
    <mergeCell ref="EP556:EQ556"/>
    <mergeCell ref="ER556:ES556"/>
    <mergeCell ref="ET556:EU556"/>
    <mergeCell ref="EV556:EW556"/>
    <mergeCell ref="EX556:EY556"/>
    <mergeCell ref="EZ556:FA556"/>
    <mergeCell ref="FB556:FC556"/>
    <mergeCell ref="FD556:FE556"/>
    <mergeCell ref="FF556:FG556"/>
    <mergeCell ref="FH556:FI556"/>
    <mergeCell ref="FJ556:FK556"/>
    <mergeCell ref="FL556:FM556"/>
    <mergeCell ref="FN556:FO556"/>
    <mergeCell ref="FP556:FQ556"/>
    <mergeCell ref="GR554:GS554"/>
    <mergeCell ref="GT554:GU554"/>
    <mergeCell ref="DD555:DE555"/>
    <mergeCell ref="DF555:DG555"/>
    <mergeCell ref="DH555:DI555"/>
    <mergeCell ref="DJ555:DK555"/>
    <mergeCell ref="DL555:DM555"/>
    <mergeCell ref="DN555:DO555"/>
    <mergeCell ref="DP555:DQ555"/>
    <mergeCell ref="DR555:DS555"/>
    <mergeCell ref="DT555:DU555"/>
    <mergeCell ref="DV555:DW555"/>
    <mergeCell ref="DX555:DY555"/>
    <mergeCell ref="DZ555:EA555"/>
    <mergeCell ref="EB555:EC555"/>
    <mergeCell ref="ED555:EE555"/>
    <mergeCell ref="EF555:EG555"/>
    <mergeCell ref="EH555:EI555"/>
    <mergeCell ref="EJ555:EK555"/>
    <mergeCell ref="EL555:EM555"/>
    <mergeCell ref="EN555:EO555"/>
    <mergeCell ref="EP555:EQ555"/>
    <mergeCell ref="ER555:ES555"/>
    <mergeCell ref="ET555:EU555"/>
    <mergeCell ref="EV555:EW555"/>
    <mergeCell ref="EX555:EY555"/>
    <mergeCell ref="EZ555:FA555"/>
    <mergeCell ref="FB555:FC555"/>
    <mergeCell ref="FD555:FE555"/>
    <mergeCell ref="FF555:FG555"/>
    <mergeCell ref="FH555:FI555"/>
    <mergeCell ref="FJ555:FK555"/>
    <mergeCell ref="FL555:FM555"/>
    <mergeCell ref="FN555:FO555"/>
    <mergeCell ref="FR556:FS556"/>
    <mergeCell ref="FT556:FU556"/>
    <mergeCell ref="FV556:FW556"/>
    <mergeCell ref="FX556:FY556"/>
    <mergeCell ref="FZ556:GA556"/>
    <mergeCell ref="GB556:GC556"/>
    <mergeCell ref="GD556:GE556"/>
    <mergeCell ref="GF556:GG556"/>
    <mergeCell ref="GH556:GI556"/>
    <mergeCell ref="GJ556:GK556"/>
    <mergeCell ref="GL556:GM556"/>
    <mergeCell ref="GN556:GO556"/>
    <mergeCell ref="GP556:GQ556"/>
    <mergeCell ref="GR556:GS556"/>
    <mergeCell ref="GT556:GU556"/>
    <mergeCell ref="DD557:DE557"/>
    <mergeCell ref="DF557:DG557"/>
    <mergeCell ref="DH557:DI557"/>
    <mergeCell ref="DJ557:DK557"/>
    <mergeCell ref="DL557:DM557"/>
    <mergeCell ref="DN557:DO557"/>
    <mergeCell ref="DP557:DQ557"/>
    <mergeCell ref="DR557:DS557"/>
    <mergeCell ref="DT557:DU557"/>
    <mergeCell ref="DV557:DW557"/>
    <mergeCell ref="DX557:DY557"/>
    <mergeCell ref="DZ557:EA557"/>
    <mergeCell ref="EB557:EC557"/>
    <mergeCell ref="ED557:EE557"/>
    <mergeCell ref="EF557:EG557"/>
    <mergeCell ref="EH557:EI557"/>
    <mergeCell ref="EJ557:EK557"/>
    <mergeCell ref="EL557:EM557"/>
    <mergeCell ref="EN557:EO557"/>
    <mergeCell ref="EP557:EQ557"/>
    <mergeCell ref="ER557:ES557"/>
    <mergeCell ref="ET557:EU557"/>
    <mergeCell ref="EV557:EW557"/>
    <mergeCell ref="EX557:EY557"/>
    <mergeCell ref="EZ557:FA557"/>
    <mergeCell ref="FB557:FC557"/>
    <mergeCell ref="FD557:FE557"/>
    <mergeCell ref="FF557:FG557"/>
    <mergeCell ref="FH557:FI557"/>
    <mergeCell ref="FJ557:FK557"/>
    <mergeCell ref="FL557:FM557"/>
    <mergeCell ref="FN557:FO557"/>
    <mergeCell ref="FP557:FQ557"/>
    <mergeCell ref="FR557:FS557"/>
    <mergeCell ref="FT557:FU557"/>
    <mergeCell ref="FV557:FW557"/>
    <mergeCell ref="FX557:FY557"/>
    <mergeCell ref="FZ557:GA557"/>
    <mergeCell ref="GB557:GC557"/>
    <mergeCell ref="GD557:GE557"/>
    <mergeCell ref="GF557:GG557"/>
    <mergeCell ref="GH557:GI557"/>
    <mergeCell ref="GJ557:GK557"/>
    <mergeCell ref="GL557:GM557"/>
    <mergeCell ref="GN557:GO557"/>
    <mergeCell ref="GP557:GQ557"/>
    <mergeCell ref="DD556:DE556"/>
    <mergeCell ref="DF556:DG556"/>
    <mergeCell ref="DH556:DI556"/>
    <mergeCell ref="GR557:GS557"/>
    <mergeCell ref="GT557:GU557"/>
    <mergeCell ref="DD558:DE558"/>
    <mergeCell ref="DF558:DG558"/>
    <mergeCell ref="DH558:DI558"/>
    <mergeCell ref="DJ558:DK558"/>
    <mergeCell ref="DL558:DM558"/>
    <mergeCell ref="DN558:DO558"/>
    <mergeCell ref="DP558:DQ558"/>
    <mergeCell ref="DR558:DS558"/>
    <mergeCell ref="DT558:DU558"/>
    <mergeCell ref="DV558:DW558"/>
    <mergeCell ref="DX558:DY558"/>
    <mergeCell ref="DZ558:EA558"/>
    <mergeCell ref="EB558:EC558"/>
    <mergeCell ref="ED558:EE558"/>
    <mergeCell ref="EF558:EG558"/>
    <mergeCell ref="EH558:EI558"/>
    <mergeCell ref="EJ558:EK558"/>
    <mergeCell ref="EL558:EM558"/>
    <mergeCell ref="EN558:EO558"/>
    <mergeCell ref="EP558:EQ558"/>
    <mergeCell ref="ER558:ES558"/>
    <mergeCell ref="ET558:EU558"/>
    <mergeCell ref="EV558:EW558"/>
    <mergeCell ref="EX558:EY558"/>
    <mergeCell ref="EZ558:FA558"/>
    <mergeCell ref="FB558:FC558"/>
    <mergeCell ref="FD558:FE558"/>
    <mergeCell ref="FF558:FG558"/>
    <mergeCell ref="FH558:FI558"/>
    <mergeCell ref="FJ558:FK558"/>
    <mergeCell ref="FL558:FM558"/>
    <mergeCell ref="FN558:FO558"/>
    <mergeCell ref="FP558:FQ558"/>
    <mergeCell ref="FR558:FS558"/>
    <mergeCell ref="FT558:FU558"/>
    <mergeCell ref="FV558:FW558"/>
    <mergeCell ref="FX558:FY558"/>
    <mergeCell ref="FZ558:GA558"/>
    <mergeCell ref="GB558:GC558"/>
    <mergeCell ref="GD558:GE558"/>
    <mergeCell ref="GF558:GG558"/>
    <mergeCell ref="GH558:GI558"/>
    <mergeCell ref="GJ558:GK558"/>
    <mergeCell ref="GL558:GM558"/>
    <mergeCell ref="GN558:GO558"/>
    <mergeCell ref="GP558:GQ558"/>
    <mergeCell ref="GR558:GS558"/>
    <mergeCell ref="GT558:GU558"/>
    <mergeCell ref="FR561:FS561"/>
    <mergeCell ref="FT561:FU561"/>
    <mergeCell ref="FV561:FW561"/>
    <mergeCell ref="FX561:FY561"/>
    <mergeCell ref="FZ561:GA561"/>
    <mergeCell ref="GB561:GC561"/>
    <mergeCell ref="GD561:GE561"/>
    <mergeCell ref="GF561:GG561"/>
    <mergeCell ref="GH561:GI561"/>
    <mergeCell ref="GJ561:GK561"/>
    <mergeCell ref="GL561:GM561"/>
    <mergeCell ref="GN561:GO561"/>
    <mergeCell ref="GP561:GQ561"/>
    <mergeCell ref="DD560:DE560"/>
    <mergeCell ref="DF560:DG560"/>
    <mergeCell ref="DH560:DI560"/>
    <mergeCell ref="DJ560:DK560"/>
    <mergeCell ref="DL560:DM560"/>
    <mergeCell ref="DN560:DO560"/>
    <mergeCell ref="DP560:DQ560"/>
    <mergeCell ref="DR560:DS560"/>
    <mergeCell ref="DT560:DU560"/>
    <mergeCell ref="DV560:DW560"/>
    <mergeCell ref="DX560:DY560"/>
    <mergeCell ref="DZ560:EA560"/>
    <mergeCell ref="EB560:EC560"/>
    <mergeCell ref="ED560:EE560"/>
    <mergeCell ref="EF560:EG560"/>
    <mergeCell ref="EH560:EI560"/>
    <mergeCell ref="EJ560:EK560"/>
    <mergeCell ref="EL560:EM560"/>
    <mergeCell ref="EN560:EO560"/>
    <mergeCell ref="EP560:EQ560"/>
    <mergeCell ref="ER560:ES560"/>
    <mergeCell ref="ET560:EU560"/>
    <mergeCell ref="EV560:EW560"/>
    <mergeCell ref="EX560:EY560"/>
    <mergeCell ref="EZ560:FA560"/>
    <mergeCell ref="FB560:FC560"/>
    <mergeCell ref="FD560:FE560"/>
    <mergeCell ref="FF560:FG560"/>
    <mergeCell ref="FH560:FI560"/>
    <mergeCell ref="FJ560:FK560"/>
    <mergeCell ref="FL560:FM560"/>
    <mergeCell ref="FN560:FO560"/>
    <mergeCell ref="FP560:FQ560"/>
    <mergeCell ref="FP562:FQ562"/>
    <mergeCell ref="FR562:FS562"/>
    <mergeCell ref="FT562:FU562"/>
    <mergeCell ref="FV562:FW562"/>
    <mergeCell ref="FX562:FY562"/>
    <mergeCell ref="FZ562:GA562"/>
    <mergeCell ref="GB562:GC562"/>
    <mergeCell ref="GD562:GE562"/>
    <mergeCell ref="GF562:GG562"/>
    <mergeCell ref="GH562:GI562"/>
    <mergeCell ref="GJ562:GK562"/>
    <mergeCell ref="GL562:GM562"/>
    <mergeCell ref="GN562:GO562"/>
    <mergeCell ref="GP562:GQ562"/>
    <mergeCell ref="GR562:GS562"/>
    <mergeCell ref="GT562:GU562"/>
    <mergeCell ref="FR560:FS560"/>
    <mergeCell ref="FT560:FU560"/>
    <mergeCell ref="FV560:FW560"/>
    <mergeCell ref="FX560:FY560"/>
    <mergeCell ref="FZ560:GA560"/>
    <mergeCell ref="GB560:GC560"/>
    <mergeCell ref="GD560:GE560"/>
    <mergeCell ref="GF560:GG560"/>
    <mergeCell ref="GH560:GI560"/>
    <mergeCell ref="GJ560:GK560"/>
    <mergeCell ref="GL560:GM560"/>
    <mergeCell ref="GN560:GO560"/>
    <mergeCell ref="GP560:GQ560"/>
    <mergeCell ref="GR560:GS560"/>
    <mergeCell ref="GT560:GU560"/>
    <mergeCell ref="DD561:DE561"/>
    <mergeCell ref="DF561:DG561"/>
    <mergeCell ref="DH561:DI561"/>
    <mergeCell ref="DJ561:DK561"/>
    <mergeCell ref="DL561:DM561"/>
    <mergeCell ref="DN561:DO561"/>
    <mergeCell ref="DP561:DQ561"/>
    <mergeCell ref="DR561:DS561"/>
    <mergeCell ref="DT561:DU561"/>
    <mergeCell ref="DV561:DW561"/>
    <mergeCell ref="DX561:DY561"/>
    <mergeCell ref="DZ561:EA561"/>
    <mergeCell ref="EB561:EC561"/>
    <mergeCell ref="ED561:EE561"/>
    <mergeCell ref="EF561:EG561"/>
    <mergeCell ref="EH561:EI561"/>
    <mergeCell ref="EJ561:EK561"/>
    <mergeCell ref="EL561:EM561"/>
    <mergeCell ref="EN561:EO561"/>
    <mergeCell ref="EP561:EQ561"/>
    <mergeCell ref="ER561:ES561"/>
    <mergeCell ref="ET561:EU561"/>
    <mergeCell ref="EV561:EW561"/>
    <mergeCell ref="EX561:EY561"/>
    <mergeCell ref="EZ561:FA561"/>
    <mergeCell ref="FB561:FC561"/>
    <mergeCell ref="FD561:FE561"/>
    <mergeCell ref="FF561:FG561"/>
    <mergeCell ref="FH561:FI561"/>
    <mergeCell ref="FJ561:FK561"/>
    <mergeCell ref="FL561:FM561"/>
    <mergeCell ref="FN561:FO561"/>
    <mergeCell ref="FP561:FQ561"/>
    <mergeCell ref="DJ563:DK563"/>
    <mergeCell ref="DL563:DM563"/>
    <mergeCell ref="DN563:DO563"/>
    <mergeCell ref="DP563:DQ563"/>
    <mergeCell ref="DR563:DS563"/>
    <mergeCell ref="DT563:DU563"/>
    <mergeCell ref="DV563:DW563"/>
    <mergeCell ref="DX563:DY563"/>
    <mergeCell ref="DZ563:EA563"/>
    <mergeCell ref="EB563:EC563"/>
    <mergeCell ref="ED563:EE563"/>
    <mergeCell ref="EF563:EG563"/>
    <mergeCell ref="EH563:EI563"/>
    <mergeCell ref="EJ563:EK563"/>
    <mergeCell ref="EL563:EM563"/>
    <mergeCell ref="EN563:EO563"/>
    <mergeCell ref="EP563:EQ563"/>
    <mergeCell ref="ER563:ES563"/>
    <mergeCell ref="ET563:EU563"/>
    <mergeCell ref="EV563:EW563"/>
    <mergeCell ref="EX563:EY563"/>
    <mergeCell ref="EZ563:FA563"/>
    <mergeCell ref="FB563:FC563"/>
    <mergeCell ref="FD563:FE563"/>
    <mergeCell ref="FF563:FG563"/>
    <mergeCell ref="FH563:FI563"/>
    <mergeCell ref="FJ563:FK563"/>
    <mergeCell ref="FL563:FM563"/>
    <mergeCell ref="FN563:FO563"/>
    <mergeCell ref="FP563:FQ563"/>
    <mergeCell ref="GR561:GS561"/>
    <mergeCell ref="GT561:GU561"/>
    <mergeCell ref="DD562:DE562"/>
    <mergeCell ref="DF562:DG562"/>
    <mergeCell ref="DH562:DI562"/>
    <mergeCell ref="DJ562:DK562"/>
    <mergeCell ref="DL562:DM562"/>
    <mergeCell ref="DN562:DO562"/>
    <mergeCell ref="DP562:DQ562"/>
    <mergeCell ref="DR562:DS562"/>
    <mergeCell ref="DT562:DU562"/>
    <mergeCell ref="DV562:DW562"/>
    <mergeCell ref="DX562:DY562"/>
    <mergeCell ref="DZ562:EA562"/>
    <mergeCell ref="EB562:EC562"/>
    <mergeCell ref="ED562:EE562"/>
    <mergeCell ref="EF562:EG562"/>
    <mergeCell ref="EH562:EI562"/>
    <mergeCell ref="EJ562:EK562"/>
    <mergeCell ref="EL562:EM562"/>
    <mergeCell ref="EN562:EO562"/>
    <mergeCell ref="EP562:EQ562"/>
    <mergeCell ref="ER562:ES562"/>
    <mergeCell ref="ET562:EU562"/>
    <mergeCell ref="EV562:EW562"/>
    <mergeCell ref="EX562:EY562"/>
    <mergeCell ref="EZ562:FA562"/>
    <mergeCell ref="FB562:FC562"/>
    <mergeCell ref="FD562:FE562"/>
    <mergeCell ref="FF562:FG562"/>
    <mergeCell ref="FH562:FI562"/>
    <mergeCell ref="FJ562:FK562"/>
    <mergeCell ref="FL562:FM562"/>
    <mergeCell ref="FN562:FO562"/>
    <mergeCell ref="FR563:FS563"/>
    <mergeCell ref="FT563:FU563"/>
    <mergeCell ref="FV563:FW563"/>
    <mergeCell ref="FX563:FY563"/>
    <mergeCell ref="FZ563:GA563"/>
    <mergeCell ref="GB563:GC563"/>
    <mergeCell ref="GD563:GE563"/>
    <mergeCell ref="GF563:GG563"/>
    <mergeCell ref="GH563:GI563"/>
    <mergeCell ref="GJ563:GK563"/>
    <mergeCell ref="GL563:GM563"/>
    <mergeCell ref="GN563:GO563"/>
    <mergeCell ref="GP563:GQ563"/>
    <mergeCell ref="GR563:GS563"/>
    <mergeCell ref="GT563:GU563"/>
    <mergeCell ref="DD564:DE564"/>
    <mergeCell ref="DF564:DG564"/>
    <mergeCell ref="DH564:DI564"/>
    <mergeCell ref="DJ564:DK564"/>
    <mergeCell ref="DL564:DM564"/>
    <mergeCell ref="DN564:DO564"/>
    <mergeCell ref="DP564:DQ564"/>
    <mergeCell ref="DR564:DS564"/>
    <mergeCell ref="DT564:DU564"/>
    <mergeCell ref="DV564:DW564"/>
    <mergeCell ref="DX564:DY564"/>
    <mergeCell ref="DZ564:EA564"/>
    <mergeCell ref="EB564:EC564"/>
    <mergeCell ref="ED564:EE564"/>
    <mergeCell ref="EF564:EG564"/>
    <mergeCell ref="EH564:EI564"/>
    <mergeCell ref="EJ564:EK564"/>
    <mergeCell ref="EL564:EM564"/>
    <mergeCell ref="EN564:EO564"/>
    <mergeCell ref="EP564:EQ564"/>
    <mergeCell ref="ER564:ES564"/>
    <mergeCell ref="ET564:EU564"/>
    <mergeCell ref="EV564:EW564"/>
    <mergeCell ref="EX564:EY564"/>
    <mergeCell ref="EZ564:FA564"/>
    <mergeCell ref="FB564:FC564"/>
    <mergeCell ref="FD564:FE564"/>
    <mergeCell ref="FF564:FG564"/>
    <mergeCell ref="FH564:FI564"/>
    <mergeCell ref="FJ564:FK564"/>
    <mergeCell ref="FL564:FM564"/>
    <mergeCell ref="FN564:FO564"/>
    <mergeCell ref="FP564:FQ564"/>
    <mergeCell ref="FR564:FS564"/>
    <mergeCell ref="FT564:FU564"/>
    <mergeCell ref="FV564:FW564"/>
    <mergeCell ref="FX564:FY564"/>
    <mergeCell ref="FZ564:GA564"/>
    <mergeCell ref="GB564:GC564"/>
    <mergeCell ref="GD564:GE564"/>
    <mergeCell ref="GF564:GG564"/>
    <mergeCell ref="GH564:GI564"/>
    <mergeCell ref="GJ564:GK564"/>
    <mergeCell ref="GL564:GM564"/>
    <mergeCell ref="GN564:GO564"/>
    <mergeCell ref="GP564:GQ564"/>
    <mergeCell ref="DD563:DE563"/>
    <mergeCell ref="DF563:DG563"/>
    <mergeCell ref="DH563:DI563"/>
    <mergeCell ref="GR564:GS564"/>
    <mergeCell ref="GT564:GU564"/>
    <mergeCell ref="DD565:DE565"/>
    <mergeCell ref="DF565:DG565"/>
    <mergeCell ref="DH565:DI565"/>
    <mergeCell ref="DJ565:DK565"/>
    <mergeCell ref="DL565:DM565"/>
    <mergeCell ref="DN565:DO565"/>
    <mergeCell ref="DP565:DQ565"/>
    <mergeCell ref="DR565:DS565"/>
    <mergeCell ref="DT565:DU565"/>
    <mergeCell ref="DV565:DW565"/>
    <mergeCell ref="DX565:DY565"/>
    <mergeCell ref="DZ565:EA565"/>
    <mergeCell ref="EB565:EC565"/>
    <mergeCell ref="ED565:EE565"/>
    <mergeCell ref="EF565:EG565"/>
    <mergeCell ref="EH565:EI565"/>
    <mergeCell ref="EJ565:EK565"/>
    <mergeCell ref="EL565:EM565"/>
    <mergeCell ref="EN565:EO565"/>
    <mergeCell ref="EP565:EQ565"/>
    <mergeCell ref="ER565:ES565"/>
    <mergeCell ref="ET565:EU565"/>
    <mergeCell ref="EV565:EW565"/>
    <mergeCell ref="EX565:EY565"/>
    <mergeCell ref="EZ565:FA565"/>
    <mergeCell ref="FB565:FC565"/>
    <mergeCell ref="FD565:FE565"/>
    <mergeCell ref="FF565:FG565"/>
    <mergeCell ref="FH565:FI565"/>
    <mergeCell ref="FJ565:FK565"/>
    <mergeCell ref="FL565:FM565"/>
    <mergeCell ref="FN565:FO565"/>
    <mergeCell ref="FP565:FQ565"/>
    <mergeCell ref="FR565:FS565"/>
    <mergeCell ref="FT565:FU565"/>
    <mergeCell ref="FV565:FW565"/>
    <mergeCell ref="FX565:FY565"/>
    <mergeCell ref="FZ565:GA565"/>
    <mergeCell ref="GB565:GC565"/>
    <mergeCell ref="GD565:GE565"/>
    <mergeCell ref="GF565:GG565"/>
    <mergeCell ref="GH565:GI565"/>
    <mergeCell ref="GJ565:GK565"/>
    <mergeCell ref="GL565:GM565"/>
    <mergeCell ref="GN565:GO565"/>
    <mergeCell ref="GP565:GQ565"/>
    <mergeCell ref="GR565:GS565"/>
    <mergeCell ref="GT565:GU565"/>
    <mergeCell ref="FR567:FS567"/>
    <mergeCell ref="FT567:FU567"/>
    <mergeCell ref="FV567:FW567"/>
    <mergeCell ref="FX567:FY567"/>
    <mergeCell ref="FZ567:GA567"/>
    <mergeCell ref="GB567:GC567"/>
    <mergeCell ref="GD567:GE567"/>
    <mergeCell ref="GF567:GG567"/>
    <mergeCell ref="GH567:GI567"/>
    <mergeCell ref="GJ567:GK567"/>
    <mergeCell ref="GL567:GM567"/>
    <mergeCell ref="GN567:GO567"/>
    <mergeCell ref="GP567:GQ567"/>
    <mergeCell ref="DD566:DE566"/>
    <mergeCell ref="DF566:DG566"/>
    <mergeCell ref="DH566:DI566"/>
    <mergeCell ref="DJ566:DK566"/>
    <mergeCell ref="DL566:DM566"/>
    <mergeCell ref="DN566:DO566"/>
    <mergeCell ref="DP566:DQ566"/>
    <mergeCell ref="DR566:DS566"/>
    <mergeCell ref="DT566:DU566"/>
    <mergeCell ref="DV566:DW566"/>
    <mergeCell ref="DX566:DY566"/>
    <mergeCell ref="DZ566:EA566"/>
    <mergeCell ref="EB566:EC566"/>
    <mergeCell ref="ED566:EE566"/>
    <mergeCell ref="EF566:EG566"/>
    <mergeCell ref="EH566:EI566"/>
    <mergeCell ref="EJ566:EK566"/>
    <mergeCell ref="EL566:EM566"/>
    <mergeCell ref="EN566:EO566"/>
    <mergeCell ref="EP566:EQ566"/>
    <mergeCell ref="ER566:ES566"/>
    <mergeCell ref="ET566:EU566"/>
    <mergeCell ref="EV566:EW566"/>
    <mergeCell ref="EX566:EY566"/>
    <mergeCell ref="EZ566:FA566"/>
    <mergeCell ref="FB566:FC566"/>
    <mergeCell ref="FD566:FE566"/>
    <mergeCell ref="FF566:FG566"/>
    <mergeCell ref="FH566:FI566"/>
    <mergeCell ref="FJ566:FK566"/>
    <mergeCell ref="FL566:FM566"/>
    <mergeCell ref="FN566:FO566"/>
    <mergeCell ref="FP566:FQ566"/>
    <mergeCell ref="FP569:FQ569"/>
    <mergeCell ref="FR569:FS569"/>
    <mergeCell ref="FT569:FU569"/>
    <mergeCell ref="FV569:FW569"/>
    <mergeCell ref="FX569:FY569"/>
    <mergeCell ref="FZ569:GA569"/>
    <mergeCell ref="GB569:GC569"/>
    <mergeCell ref="GD569:GE569"/>
    <mergeCell ref="GF569:GG569"/>
    <mergeCell ref="GH569:GI569"/>
    <mergeCell ref="GJ569:GK569"/>
    <mergeCell ref="GL569:GM569"/>
    <mergeCell ref="GN569:GO569"/>
    <mergeCell ref="GP569:GQ569"/>
    <mergeCell ref="GR569:GS569"/>
    <mergeCell ref="GT569:GU569"/>
    <mergeCell ref="FR566:FS566"/>
    <mergeCell ref="FT566:FU566"/>
    <mergeCell ref="FV566:FW566"/>
    <mergeCell ref="FX566:FY566"/>
    <mergeCell ref="FZ566:GA566"/>
    <mergeCell ref="GB566:GC566"/>
    <mergeCell ref="GD566:GE566"/>
    <mergeCell ref="GF566:GG566"/>
    <mergeCell ref="GH566:GI566"/>
    <mergeCell ref="GJ566:GK566"/>
    <mergeCell ref="GL566:GM566"/>
    <mergeCell ref="GN566:GO566"/>
    <mergeCell ref="GP566:GQ566"/>
    <mergeCell ref="GR566:GS566"/>
    <mergeCell ref="GT566:GU566"/>
    <mergeCell ref="DD567:DE567"/>
    <mergeCell ref="DF567:DG567"/>
    <mergeCell ref="DH567:DI567"/>
    <mergeCell ref="DJ567:DK567"/>
    <mergeCell ref="DL567:DM567"/>
    <mergeCell ref="DN567:DO567"/>
    <mergeCell ref="DP567:DQ567"/>
    <mergeCell ref="DR567:DS567"/>
    <mergeCell ref="DT567:DU567"/>
    <mergeCell ref="DV567:DW567"/>
    <mergeCell ref="DX567:DY567"/>
    <mergeCell ref="DZ567:EA567"/>
    <mergeCell ref="EB567:EC567"/>
    <mergeCell ref="ED567:EE567"/>
    <mergeCell ref="EF567:EG567"/>
    <mergeCell ref="EH567:EI567"/>
    <mergeCell ref="EJ567:EK567"/>
    <mergeCell ref="EL567:EM567"/>
    <mergeCell ref="EN567:EO567"/>
    <mergeCell ref="EP567:EQ567"/>
    <mergeCell ref="ER567:ES567"/>
    <mergeCell ref="ET567:EU567"/>
    <mergeCell ref="EV567:EW567"/>
    <mergeCell ref="EX567:EY567"/>
    <mergeCell ref="EZ567:FA567"/>
    <mergeCell ref="FB567:FC567"/>
    <mergeCell ref="FD567:FE567"/>
    <mergeCell ref="FF567:FG567"/>
    <mergeCell ref="FH567:FI567"/>
    <mergeCell ref="FJ567:FK567"/>
    <mergeCell ref="FL567:FM567"/>
    <mergeCell ref="FN567:FO567"/>
    <mergeCell ref="FP567:FQ567"/>
    <mergeCell ref="DJ570:DK570"/>
    <mergeCell ref="DL570:DM570"/>
    <mergeCell ref="DN570:DO570"/>
    <mergeCell ref="DP570:DQ570"/>
    <mergeCell ref="DR570:DS570"/>
    <mergeCell ref="DT570:DU570"/>
    <mergeCell ref="DV570:DW570"/>
    <mergeCell ref="DX570:DY570"/>
    <mergeCell ref="DZ570:EA570"/>
    <mergeCell ref="EB570:EC570"/>
    <mergeCell ref="ED570:EE570"/>
    <mergeCell ref="EF570:EG570"/>
    <mergeCell ref="EH570:EI570"/>
    <mergeCell ref="EJ570:EK570"/>
    <mergeCell ref="EL570:EM570"/>
    <mergeCell ref="EN570:EO570"/>
    <mergeCell ref="EP570:EQ570"/>
    <mergeCell ref="ER570:ES570"/>
    <mergeCell ref="ET570:EU570"/>
    <mergeCell ref="EV570:EW570"/>
    <mergeCell ref="EX570:EY570"/>
    <mergeCell ref="EZ570:FA570"/>
    <mergeCell ref="FB570:FC570"/>
    <mergeCell ref="FD570:FE570"/>
    <mergeCell ref="FF570:FG570"/>
    <mergeCell ref="FH570:FI570"/>
    <mergeCell ref="FJ570:FK570"/>
    <mergeCell ref="FL570:FM570"/>
    <mergeCell ref="FN570:FO570"/>
    <mergeCell ref="FP570:FQ570"/>
    <mergeCell ref="GR567:GS567"/>
    <mergeCell ref="GT567:GU567"/>
    <mergeCell ref="DD569:DE569"/>
    <mergeCell ref="DF569:DG569"/>
    <mergeCell ref="DH569:DI569"/>
    <mergeCell ref="DJ569:DK569"/>
    <mergeCell ref="DL569:DM569"/>
    <mergeCell ref="DN569:DO569"/>
    <mergeCell ref="DP569:DQ569"/>
    <mergeCell ref="DR569:DS569"/>
    <mergeCell ref="DT569:DU569"/>
    <mergeCell ref="DV569:DW569"/>
    <mergeCell ref="DX569:DY569"/>
    <mergeCell ref="DZ569:EA569"/>
    <mergeCell ref="EB569:EC569"/>
    <mergeCell ref="ED569:EE569"/>
    <mergeCell ref="EF569:EG569"/>
    <mergeCell ref="EH569:EI569"/>
    <mergeCell ref="EJ569:EK569"/>
    <mergeCell ref="EL569:EM569"/>
    <mergeCell ref="EN569:EO569"/>
    <mergeCell ref="EP569:EQ569"/>
    <mergeCell ref="ER569:ES569"/>
    <mergeCell ref="ET569:EU569"/>
    <mergeCell ref="EV569:EW569"/>
    <mergeCell ref="EX569:EY569"/>
    <mergeCell ref="EZ569:FA569"/>
    <mergeCell ref="FB569:FC569"/>
    <mergeCell ref="FD569:FE569"/>
    <mergeCell ref="FF569:FG569"/>
    <mergeCell ref="FH569:FI569"/>
    <mergeCell ref="FJ569:FK569"/>
    <mergeCell ref="FL569:FM569"/>
    <mergeCell ref="FN569:FO569"/>
    <mergeCell ref="FR570:FS570"/>
    <mergeCell ref="FT570:FU570"/>
    <mergeCell ref="FV570:FW570"/>
    <mergeCell ref="FX570:FY570"/>
    <mergeCell ref="FZ570:GA570"/>
    <mergeCell ref="GB570:GC570"/>
    <mergeCell ref="GD570:GE570"/>
    <mergeCell ref="GF570:GG570"/>
    <mergeCell ref="GH570:GI570"/>
    <mergeCell ref="GJ570:GK570"/>
    <mergeCell ref="GL570:GM570"/>
    <mergeCell ref="GN570:GO570"/>
    <mergeCell ref="GP570:GQ570"/>
    <mergeCell ref="GR570:GS570"/>
    <mergeCell ref="GT570:GU570"/>
    <mergeCell ref="DD571:DE571"/>
    <mergeCell ref="DF571:DG571"/>
    <mergeCell ref="DH571:DI571"/>
    <mergeCell ref="DJ571:DK571"/>
    <mergeCell ref="DL571:DM571"/>
    <mergeCell ref="DN571:DO571"/>
    <mergeCell ref="DP571:DQ571"/>
    <mergeCell ref="DR571:DS571"/>
    <mergeCell ref="DT571:DU571"/>
    <mergeCell ref="DV571:DW571"/>
    <mergeCell ref="DX571:DY571"/>
    <mergeCell ref="DZ571:EA571"/>
    <mergeCell ref="EB571:EC571"/>
    <mergeCell ref="ED571:EE571"/>
    <mergeCell ref="EF571:EG571"/>
    <mergeCell ref="EH571:EI571"/>
    <mergeCell ref="EJ571:EK571"/>
    <mergeCell ref="EL571:EM571"/>
    <mergeCell ref="EN571:EO571"/>
    <mergeCell ref="EP571:EQ571"/>
    <mergeCell ref="ER571:ES571"/>
    <mergeCell ref="ET571:EU571"/>
    <mergeCell ref="EV571:EW571"/>
    <mergeCell ref="EX571:EY571"/>
    <mergeCell ref="EZ571:FA571"/>
    <mergeCell ref="FB571:FC571"/>
    <mergeCell ref="FD571:FE571"/>
    <mergeCell ref="FF571:FG571"/>
    <mergeCell ref="FH571:FI571"/>
    <mergeCell ref="FJ571:FK571"/>
    <mergeCell ref="FL571:FM571"/>
    <mergeCell ref="FN571:FO571"/>
    <mergeCell ref="FP571:FQ571"/>
    <mergeCell ref="FR571:FS571"/>
    <mergeCell ref="FT571:FU571"/>
    <mergeCell ref="FV571:FW571"/>
    <mergeCell ref="FX571:FY571"/>
    <mergeCell ref="FZ571:GA571"/>
    <mergeCell ref="GB571:GC571"/>
    <mergeCell ref="GD571:GE571"/>
    <mergeCell ref="GF571:GG571"/>
    <mergeCell ref="GH571:GI571"/>
    <mergeCell ref="GJ571:GK571"/>
    <mergeCell ref="GL571:GM571"/>
    <mergeCell ref="GN571:GO571"/>
    <mergeCell ref="GP571:GQ571"/>
    <mergeCell ref="DD570:DE570"/>
    <mergeCell ref="DF570:DG570"/>
    <mergeCell ref="DH570:DI570"/>
    <mergeCell ref="GR571:GS571"/>
    <mergeCell ref="GT571:GU571"/>
    <mergeCell ref="DD572:DE572"/>
    <mergeCell ref="DF572:DG572"/>
    <mergeCell ref="DH572:DI572"/>
    <mergeCell ref="DJ572:DK572"/>
    <mergeCell ref="DL572:DM572"/>
    <mergeCell ref="DN572:DO572"/>
    <mergeCell ref="DP572:DQ572"/>
    <mergeCell ref="DR572:DS572"/>
    <mergeCell ref="DT572:DU572"/>
    <mergeCell ref="DV572:DW572"/>
    <mergeCell ref="DX572:DY572"/>
    <mergeCell ref="DZ572:EA572"/>
    <mergeCell ref="EB572:EC572"/>
    <mergeCell ref="ED572:EE572"/>
    <mergeCell ref="EF572:EG572"/>
    <mergeCell ref="EH572:EI572"/>
    <mergeCell ref="EJ572:EK572"/>
    <mergeCell ref="EL572:EM572"/>
    <mergeCell ref="EN572:EO572"/>
    <mergeCell ref="EP572:EQ572"/>
    <mergeCell ref="ER572:ES572"/>
    <mergeCell ref="ET572:EU572"/>
    <mergeCell ref="EV572:EW572"/>
    <mergeCell ref="EX572:EY572"/>
    <mergeCell ref="EZ572:FA572"/>
    <mergeCell ref="FB572:FC572"/>
    <mergeCell ref="FD572:FE572"/>
    <mergeCell ref="FF572:FG572"/>
    <mergeCell ref="FH572:FI572"/>
    <mergeCell ref="FJ572:FK572"/>
    <mergeCell ref="FL572:FM572"/>
    <mergeCell ref="FN572:FO572"/>
    <mergeCell ref="FP572:FQ572"/>
    <mergeCell ref="FR572:FS572"/>
    <mergeCell ref="FT572:FU572"/>
    <mergeCell ref="FV572:FW572"/>
    <mergeCell ref="FX572:FY572"/>
    <mergeCell ref="FZ572:GA572"/>
    <mergeCell ref="GB572:GC572"/>
    <mergeCell ref="GD572:GE572"/>
    <mergeCell ref="GF572:GG572"/>
    <mergeCell ref="GH572:GI572"/>
    <mergeCell ref="GJ572:GK572"/>
    <mergeCell ref="GL572:GM572"/>
    <mergeCell ref="GN572:GO572"/>
    <mergeCell ref="GP572:GQ572"/>
    <mergeCell ref="GR572:GS572"/>
    <mergeCell ref="GT572:GU572"/>
    <mergeCell ref="FR574:FS574"/>
    <mergeCell ref="FT574:FU574"/>
    <mergeCell ref="FV574:FW574"/>
    <mergeCell ref="FX574:FY574"/>
    <mergeCell ref="FZ574:GA574"/>
    <mergeCell ref="GB574:GC574"/>
    <mergeCell ref="GD574:GE574"/>
    <mergeCell ref="GF574:GG574"/>
    <mergeCell ref="GH574:GI574"/>
    <mergeCell ref="GJ574:GK574"/>
    <mergeCell ref="GL574:GM574"/>
    <mergeCell ref="GN574:GO574"/>
    <mergeCell ref="GP574:GQ574"/>
    <mergeCell ref="DD573:DE573"/>
    <mergeCell ref="DF573:DG573"/>
    <mergeCell ref="DH573:DI573"/>
    <mergeCell ref="DJ573:DK573"/>
    <mergeCell ref="DL573:DM573"/>
    <mergeCell ref="DN573:DO573"/>
    <mergeCell ref="DP573:DQ573"/>
    <mergeCell ref="DR573:DS573"/>
    <mergeCell ref="DT573:DU573"/>
    <mergeCell ref="DV573:DW573"/>
    <mergeCell ref="DX573:DY573"/>
    <mergeCell ref="DZ573:EA573"/>
    <mergeCell ref="EB573:EC573"/>
    <mergeCell ref="ED573:EE573"/>
    <mergeCell ref="EF573:EG573"/>
    <mergeCell ref="EH573:EI573"/>
    <mergeCell ref="EJ573:EK573"/>
    <mergeCell ref="EL573:EM573"/>
    <mergeCell ref="EN573:EO573"/>
    <mergeCell ref="EP573:EQ573"/>
    <mergeCell ref="ER573:ES573"/>
    <mergeCell ref="ET573:EU573"/>
    <mergeCell ref="EV573:EW573"/>
    <mergeCell ref="EX573:EY573"/>
    <mergeCell ref="EZ573:FA573"/>
    <mergeCell ref="FB573:FC573"/>
    <mergeCell ref="FD573:FE573"/>
    <mergeCell ref="FF573:FG573"/>
    <mergeCell ref="FH573:FI573"/>
    <mergeCell ref="FJ573:FK573"/>
    <mergeCell ref="FL573:FM573"/>
    <mergeCell ref="FN573:FO573"/>
    <mergeCell ref="FP573:FQ573"/>
    <mergeCell ref="FP575:FQ575"/>
    <mergeCell ref="FR575:FS575"/>
    <mergeCell ref="FT575:FU575"/>
    <mergeCell ref="FV575:FW575"/>
    <mergeCell ref="FX575:FY575"/>
    <mergeCell ref="FZ575:GA575"/>
    <mergeCell ref="GB575:GC575"/>
    <mergeCell ref="GD575:GE575"/>
    <mergeCell ref="GF575:GG575"/>
    <mergeCell ref="GH575:GI575"/>
    <mergeCell ref="GJ575:GK575"/>
    <mergeCell ref="GL575:GM575"/>
    <mergeCell ref="GN575:GO575"/>
    <mergeCell ref="GP575:GQ575"/>
    <mergeCell ref="GR575:GS575"/>
    <mergeCell ref="GT575:GU575"/>
    <mergeCell ref="FR573:FS573"/>
    <mergeCell ref="FT573:FU573"/>
    <mergeCell ref="FV573:FW573"/>
    <mergeCell ref="FX573:FY573"/>
    <mergeCell ref="FZ573:GA573"/>
    <mergeCell ref="GB573:GC573"/>
    <mergeCell ref="GD573:GE573"/>
    <mergeCell ref="GF573:GG573"/>
    <mergeCell ref="GH573:GI573"/>
    <mergeCell ref="GJ573:GK573"/>
    <mergeCell ref="GL573:GM573"/>
    <mergeCell ref="GN573:GO573"/>
    <mergeCell ref="GP573:GQ573"/>
    <mergeCell ref="GR573:GS573"/>
    <mergeCell ref="GT573:GU573"/>
    <mergeCell ref="DD574:DE574"/>
    <mergeCell ref="DF574:DG574"/>
    <mergeCell ref="DH574:DI574"/>
    <mergeCell ref="DJ574:DK574"/>
    <mergeCell ref="DL574:DM574"/>
    <mergeCell ref="DN574:DO574"/>
    <mergeCell ref="DP574:DQ574"/>
    <mergeCell ref="DR574:DS574"/>
    <mergeCell ref="DT574:DU574"/>
    <mergeCell ref="DV574:DW574"/>
    <mergeCell ref="DX574:DY574"/>
    <mergeCell ref="DZ574:EA574"/>
    <mergeCell ref="EB574:EC574"/>
    <mergeCell ref="ED574:EE574"/>
    <mergeCell ref="EF574:EG574"/>
    <mergeCell ref="EH574:EI574"/>
    <mergeCell ref="EJ574:EK574"/>
    <mergeCell ref="EL574:EM574"/>
    <mergeCell ref="EN574:EO574"/>
    <mergeCell ref="EP574:EQ574"/>
    <mergeCell ref="ER574:ES574"/>
    <mergeCell ref="ET574:EU574"/>
    <mergeCell ref="EV574:EW574"/>
    <mergeCell ref="EX574:EY574"/>
    <mergeCell ref="EZ574:FA574"/>
    <mergeCell ref="FB574:FC574"/>
    <mergeCell ref="FD574:FE574"/>
    <mergeCell ref="FF574:FG574"/>
    <mergeCell ref="FH574:FI574"/>
    <mergeCell ref="FJ574:FK574"/>
    <mergeCell ref="FL574:FM574"/>
    <mergeCell ref="FN574:FO574"/>
    <mergeCell ref="FP574:FQ574"/>
    <mergeCell ref="DJ576:DK576"/>
    <mergeCell ref="DL576:DM576"/>
    <mergeCell ref="DN576:DO576"/>
    <mergeCell ref="DP576:DQ576"/>
    <mergeCell ref="DR576:DS576"/>
    <mergeCell ref="DT576:DU576"/>
    <mergeCell ref="DV576:DW576"/>
    <mergeCell ref="DX576:DY576"/>
    <mergeCell ref="DZ576:EA576"/>
    <mergeCell ref="EB576:EC576"/>
    <mergeCell ref="ED576:EE576"/>
    <mergeCell ref="EF576:EG576"/>
    <mergeCell ref="EH576:EI576"/>
    <mergeCell ref="EJ576:EK576"/>
    <mergeCell ref="EL576:EM576"/>
    <mergeCell ref="EN576:EO576"/>
    <mergeCell ref="EP576:EQ576"/>
    <mergeCell ref="ER576:ES576"/>
    <mergeCell ref="ET576:EU576"/>
    <mergeCell ref="EV576:EW576"/>
    <mergeCell ref="EX576:EY576"/>
    <mergeCell ref="EZ576:FA576"/>
    <mergeCell ref="FB576:FC576"/>
    <mergeCell ref="FD576:FE576"/>
    <mergeCell ref="FF576:FG576"/>
    <mergeCell ref="FH576:FI576"/>
    <mergeCell ref="FJ576:FK576"/>
    <mergeCell ref="FL576:FM576"/>
    <mergeCell ref="FN576:FO576"/>
    <mergeCell ref="FP576:FQ576"/>
    <mergeCell ref="GR574:GS574"/>
    <mergeCell ref="GT574:GU574"/>
    <mergeCell ref="DD575:DE575"/>
    <mergeCell ref="DF575:DG575"/>
    <mergeCell ref="DH575:DI575"/>
    <mergeCell ref="DJ575:DK575"/>
    <mergeCell ref="DL575:DM575"/>
    <mergeCell ref="DN575:DO575"/>
    <mergeCell ref="DP575:DQ575"/>
    <mergeCell ref="DR575:DS575"/>
    <mergeCell ref="DT575:DU575"/>
    <mergeCell ref="DV575:DW575"/>
    <mergeCell ref="DX575:DY575"/>
    <mergeCell ref="DZ575:EA575"/>
    <mergeCell ref="EB575:EC575"/>
    <mergeCell ref="ED575:EE575"/>
    <mergeCell ref="EF575:EG575"/>
    <mergeCell ref="EH575:EI575"/>
    <mergeCell ref="EJ575:EK575"/>
    <mergeCell ref="EL575:EM575"/>
    <mergeCell ref="EN575:EO575"/>
    <mergeCell ref="EP575:EQ575"/>
    <mergeCell ref="ER575:ES575"/>
    <mergeCell ref="ET575:EU575"/>
    <mergeCell ref="EV575:EW575"/>
    <mergeCell ref="EX575:EY575"/>
    <mergeCell ref="EZ575:FA575"/>
    <mergeCell ref="FB575:FC575"/>
    <mergeCell ref="FD575:FE575"/>
    <mergeCell ref="FF575:FG575"/>
    <mergeCell ref="FH575:FI575"/>
    <mergeCell ref="FJ575:FK575"/>
    <mergeCell ref="FL575:FM575"/>
    <mergeCell ref="FN575:FO575"/>
    <mergeCell ref="FR576:FS576"/>
    <mergeCell ref="FT576:FU576"/>
    <mergeCell ref="FV576:FW576"/>
    <mergeCell ref="FX576:FY576"/>
    <mergeCell ref="FZ576:GA576"/>
    <mergeCell ref="GB576:GC576"/>
    <mergeCell ref="GD576:GE576"/>
    <mergeCell ref="GF576:GG576"/>
    <mergeCell ref="GH576:GI576"/>
    <mergeCell ref="GJ576:GK576"/>
    <mergeCell ref="GL576:GM576"/>
    <mergeCell ref="GN576:GO576"/>
    <mergeCell ref="GP576:GQ576"/>
    <mergeCell ref="GR576:GS576"/>
    <mergeCell ref="GT576:GU576"/>
    <mergeCell ref="DD578:DE578"/>
    <mergeCell ref="DF578:DG578"/>
    <mergeCell ref="DH578:DI578"/>
    <mergeCell ref="DJ578:DK578"/>
    <mergeCell ref="DL578:DM578"/>
    <mergeCell ref="DN578:DO578"/>
    <mergeCell ref="DP578:DQ578"/>
    <mergeCell ref="DR578:DS578"/>
    <mergeCell ref="DT578:DU578"/>
    <mergeCell ref="DV578:DW578"/>
    <mergeCell ref="DX578:DY578"/>
    <mergeCell ref="DZ578:EA578"/>
    <mergeCell ref="EB578:EC578"/>
    <mergeCell ref="ED578:EE578"/>
    <mergeCell ref="EF578:EG578"/>
    <mergeCell ref="EH578:EI578"/>
    <mergeCell ref="EJ578:EK578"/>
    <mergeCell ref="EL578:EM578"/>
    <mergeCell ref="EN578:EO578"/>
    <mergeCell ref="EP578:EQ578"/>
    <mergeCell ref="ER578:ES578"/>
    <mergeCell ref="ET578:EU578"/>
    <mergeCell ref="EV578:EW578"/>
    <mergeCell ref="EX578:EY578"/>
    <mergeCell ref="EZ578:FA578"/>
    <mergeCell ref="FB578:FC578"/>
    <mergeCell ref="FD578:FE578"/>
    <mergeCell ref="FF578:FG578"/>
    <mergeCell ref="FH578:FI578"/>
    <mergeCell ref="FJ578:FK578"/>
    <mergeCell ref="FL578:FM578"/>
    <mergeCell ref="FN578:FO578"/>
    <mergeCell ref="FP578:FQ578"/>
    <mergeCell ref="FR578:FS578"/>
    <mergeCell ref="FT578:FU578"/>
    <mergeCell ref="FV578:FW578"/>
    <mergeCell ref="FX578:FY578"/>
    <mergeCell ref="FZ578:GA578"/>
    <mergeCell ref="GB578:GC578"/>
    <mergeCell ref="GD578:GE578"/>
    <mergeCell ref="GF578:GG578"/>
    <mergeCell ref="GH578:GI578"/>
    <mergeCell ref="GJ578:GK578"/>
    <mergeCell ref="GL578:GM578"/>
    <mergeCell ref="GN578:GO578"/>
    <mergeCell ref="GP578:GQ578"/>
    <mergeCell ref="DD576:DE576"/>
    <mergeCell ref="DF576:DG576"/>
    <mergeCell ref="DH576:DI576"/>
    <mergeCell ref="GR578:GS578"/>
    <mergeCell ref="GT578:GU578"/>
    <mergeCell ref="DD579:DE579"/>
    <mergeCell ref="DF579:DG579"/>
    <mergeCell ref="DH579:DI579"/>
    <mergeCell ref="DJ579:DK579"/>
    <mergeCell ref="DL579:DM579"/>
    <mergeCell ref="DN579:DO579"/>
    <mergeCell ref="DP579:DQ579"/>
    <mergeCell ref="DR579:DS579"/>
    <mergeCell ref="DT579:DU579"/>
    <mergeCell ref="DV579:DW579"/>
    <mergeCell ref="DX579:DY579"/>
    <mergeCell ref="DZ579:EA579"/>
    <mergeCell ref="EB579:EC579"/>
    <mergeCell ref="ED579:EE579"/>
    <mergeCell ref="EF579:EG579"/>
    <mergeCell ref="EH579:EI579"/>
    <mergeCell ref="EJ579:EK579"/>
    <mergeCell ref="EL579:EM579"/>
    <mergeCell ref="EN579:EO579"/>
    <mergeCell ref="EP579:EQ579"/>
    <mergeCell ref="ER579:ES579"/>
    <mergeCell ref="ET579:EU579"/>
    <mergeCell ref="EV579:EW579"/>
    <mergeCell ref="EX579:EY579"/>
    <mergeCell ref="EZ579:FA579"/>
    <mergeCell ref="FB579:FC579"/>
    <mergeCell ref="FD579:FE579"/>
    <mergeCell ref="FF579:FG579"/>
    <mergeCell ref="FH579:FI579"/>
    <mergeCell ref="FJ579:FK579"/>
    <mergeCell ref="FL579:FM579"/>
    <mergeCell ref="FN579:FO579"/>
    <mergeCell ref="FP579:FQ579"/>
    <mergeCell ref="FR579:FS579"/>
    <mergeCell ref="FT579:FU579"/>
    <mergeCell ref="FV579:FW579"/>
    <mergeCell ref="FX579:FY579"/>
    <mergeCell ref="FZ579:GA579"/>
    <mergeCell ref="GB579:GC579"/>
    <mergeCell ref="GD579:GE579"/>
    <mergeCell ref="GF579:GG579"/>
    <mergeCell ref="GH579:GI579"/>
    <mergeCell ref="GJ579:GK579"/>
    <mergeCell ref="GL579:GM579"/>
    <mergeCell ref="GN579:GO579"/>
    <mergeCell ref="GP579:GQ579"/>
    <mergeCell ref="GR579:GS579"/>
    <mergeCell ref="GT579:GU579"/>
    <mergeCell ref="FR581:FS581"/>
    <mergeCell ref="FT581:FU581"/>
    <mergeCell ref="FV581:FW581"/>
    <mergeCell ref="FX581:FY581"/>
    <mergeCell ref="FZ581:GA581"/>
    <mergeCell ref="GB581:GC581"/>
    <mergeCell ref="GD581:GE581"/>
    <mergeCell ref="GF581:GG581"/>
    <mergeCell ref="GH581:GI581"/>
    <mergeCell ref="GJ581:GK581"/>
    <mergeCell ref="GL581:GM581"/>
    <mergeCell ref="GN581:GO581"/>
    <mergeCell ref="GP581:GQ581"/>
    <mergeCell ref="DD580:DE580"/>
    <mergeCell ref="DF580:DG580"/>
    <mergeCell ref="DH580:DI580"/>
    <mergeCell ref="DJ580:DK580"/>
    <mergeCell ref="DL580:DM580"/>
    <mergeCell ref="DN580:DO580"/>
    <mergeCell ref="DP580:DQ580"/>
    <mergeCell ref="DR580:DS580"/>
    <mergeCell ref="DT580:DU580"/>
    <mergeCell ref="DV580:DW580"/>
    <mergeCell ref="DX580:DY580"/>
    <mergeCell ref="DZ580:EA580"/>
    <mergeCell ref="EB580:EC580"/>
    <mergeCell ref="ED580:EE580"/>
    <mergeCell ref="EF580:EG580"/>
    <mergeCell ref="EH580:EI580"/>
    <mergeCell ref="EJ580:EK580"/>
    <mergeCell ref="EL580:EM580"/>
    <mergeCell ref="EN580:EO580"/>
    <mergeCell ref="EP580:EQ580"/>
    <mergeCell ref="ER580:ES580"/>
    <mergeCell ref="ET580:EU580"/>
    <mergeCell ref="EV580:EW580"/>
    <mergeCell ref="EX580:EY580"/>
    <mergeCell ref="EZ580:FA580"/>
    <mergeCell ref="FB580:FC580"/>
    <mergeCell ref="FD580:FE580"/>
    <mergeCell ref="FF580:FG580"/>
    <mergeCell ref="FH580:FI580"/>
    <mergeCell ref="FJ580:FK580"/>
    <mergeCell ref="FL580:FM580"/>
    <mergeCell ref="FN580:FO580"/>
    <mergeCell ref="FP580:FQ580"/>
    <mergeCell ref="FP582:FQ582"/>
    <mergeCell ref="FR582:FS582"/>
    <mergeCell ref="FT582:FU582"/>
    <mergeCell ref="FV582:FW582"/>
    <mergeCell ref="FX582:FY582"/>
    <mergeCell ref="FZ582:GA582"/>
    <mergeCell ref="GB582:GC582"/>
    <mergeCell ref="GD582:GE582"/>
    <mergeCell ref="GF582:GG582"/>
    <mergeCell ref="GH582:GI582"/>
    <mergeCell ref="GJ582:GK582"/>
    <mergeCell ref="GL582:GM582"/>
    <mergeCell ref="GN582:GO582"/>
    <mergeCell ref="GP582:GQ582"/>
    <mergeCell ref="GR582:GS582"/>
    <mergeCell ref="GT582:GU582"/>
    <mergeCell ref="FR580:FS580"/>
    <mergeCell ref="FT580:FU580"/>
    <mergeCell ref="FV580:FW580"/>
    <mergeCell ref="FX580:FY580"/>
    <mergeCell ref="FZ580:GA580"/>
    <mergeCell ref="GB580:GC580"/>
    <mergeCell ref="GD580:GE580"/>
    <mergeCell ref="GF580:GG580"/>
    <mergeCell ref="GH580:GI580"/>
    <mergeCell ref="GJ580:GK580"/>
    <mergeCell ref="GL580:GM580"/>
    <mergeCell ref="GN580:GO580"/>
    <mergeCell ref="GP580:GQ580"/>
    <mergeCell ref="GR580:GS580"/>
    <mergeCell ref="GT580:GU580"/>
    <mergeCell ref="DD581:DE581"/>
    <mergeCell ref="DF581:DG581"/>
    <mergeCell ref="DH581:DI581"/>
    <mergeCell ref="DJ581:DK581"/>
    <mergeCell ref="DL581:DM581"/>
    <mergeCell ref="DN581:DO581"/>
    <mergeCell ref="DP581:DQ581"/>
    <mergeCell ref="DR581:DS581"/>
    <mergeCell ref="DT581:DU581"/>
    <mergeCell ref="DV581:DW581"/>
    <mergeCell ref="DX581:DY581"/>
    <mergeCell ref="DZ581:EA581"/>
    <mergeCell ref="EB581:EC581"/>
    <mergeCell ref="ED581:EE581"/>
    <mergeCell ref="EF581:EG581"/>
    <mergeCell ref="EH581:EI581"/>
    <mergeCell ref="EJ581:EK581"/>
    <mergeCell ref="EL581:EM581"/>
    <mergeCell ref="EN581:EO581"/>
    <mergeCell ref="EP581:EQ581"/>
    <mergeCell ref="ER581:ES581"/>
    <mergeCell ref="ET581:EU581"/>
    <mergeCell ref="EV581:EW581"/>
    <mergeCell ref="EX581:EY581"/>
    <mergeCell ref="EZ581:FA581"/>
    <mergeCell ref="FB581:FC581"/>
    <mergeCell ref="FD581:FE581"/>
    <mergeCell ref="FF581:FG581"/>
    <mergeCell ref="FH581:FI581"/>
    <mergeCell ref="FJ581:FK581"/>
    <mergeCell ref="FL581:FM581"/>
    <mergeCell ref="FN581:FO581"/>
    <mergeCell ref="FP581:FQ581"/>
    <mergeCell ref="DJ583:DK583"/>
    <mergeCell ref="DL583:DM583"/>
    <mergeCell ref="DN583:DO583"/>
    <mergeCell ref="DP583:DQ583"/>
    <mergeCell ref="DR583:DS583"/>
    <mergeCell ref="DT583:DU583"/>
    <mergeCell ref="DV583:DW583"/>
    <mergeCell ref="DX583:DY583"/>
    <mergeCell ref="DZ583:EA583"/>
    <mergeCell ref="EB583:EC583"/>
    <mergeCell ref="ED583:EE583"/>
    <mergeCell ref="EF583:EG583"/>
    <mergeCell ref="EH583:EI583"/>
    <mergeCell ref="EJ583:EK583"/>
    <mergeCell ref="EL583:EM583"/>
    <mergeCell ref="EN583:EO583"/>
    <mergeCell ref="EP583:EQ583"/>
    <mergeCell ref="ER583:ES583"/>
    <mergeCell ref="ET583:EU583"/>
    <mergeCell ref="EV583:EW583"/>
    <mergeCell ref="EX583:EY583"/>
    <mergeCell ref="EZ583:FA583"/>
    <mergeCell ref="FB583:FC583"/>
    <mergeCell ref="FD583:FE583"/>
    <mergeCell ref="FF583:FG583"/>
    <mergeCell ref="FH583:FI583"/>
    <mergeCell ref="FJ583:FK583"/>
    <mergeCell ref="FL583:FM583"/>
    <mergeCell ref="FN583:FO583"/>
    <mergeCell ref="FP583:FQ583"/>
    <mergeCell ref="GR581:GS581"/>
    <mergeCell ref="GT581:GU581"/>
    <mergeCell ref="DD582:DE582"/>
    <mergeCell ref="DF582:DG582"/>
    <mergeCell ref="DH582:DI582"/>
    <mergeCell ref="DJ582:DK582"/>
    <mergeCell ref="DL582:DM582"/>
    <mergeCell ref="DN582:DO582"/>
    <mergeCell ref="DP582:DQ582"/>
    <mergeCell ref="DR582:DS582"/>
    <mergeCell ref="DT582:DU582"/>
    <mergeCell ref="DV582:DW582"/>
    <mergeCell ref="DX582:DY582"/>
    <mergeCell ref="DZ582:EA582"/>
    <mergeCell ref="EB582:EC582"/>
    <mergeCell ref="ED582:EE582"/>
    <mergeCell ref="EF582:EG582"/>
    <mergeCell ref="EH582:EI582"/>
    <mergeCell ref="EJ582:EK582"/>
    <mergeCell ref="EL582:EM582"/>
    <mergeCell ref="EN582:EO582"/>
    <mergeCell ref="EP582:EQ582"/>
    <mergeCell ref="ER582:ES582"/>
    <mergeCell ref="ET582:EU582"/>
    <mergeCell ref="EV582:EW582"/>
    <mergeCell ref="EX582:EY582"/>
    <mergeCell ref="EZ582:FA582"/>
    <mergeCell ref="FB582:FC582"/>
    <mergeCell ref="FD582:FE582"/>
    <mergeCell ref="FF582:FG582"/>
    <mergeCell ref="FH582:FI582"/>
    <mergeCell ref="FJ582:FK582"/>
    <mergeCell ref="FL582:FM582"/>
    <mergeCell ref="FN582:FO582"/>
    <mergeCell ref="FR583:FS583"/>
    <mergeCell ref="FT583:FU583"/>
    <mergeCell ref="FV583:FW583"/>
    <mergeCell ref="FX583:FY583"/>
    <mergeCell ref="FZ583:GA583"/>
    <mergeCell ref="GB583:GC583"/>
    <mergeCell ref="GD583:GE583"/>
    <mergeCell ref="GF583:GG583"/>
    <mergeCell ref="GH583:GI583"/>
    <mergeCell ref="GJ583:GK583"/>
    <mergeCell ref="GL583:GM583"/>
    <mergeCell ref="GN583:GO583"/>
    <mergeCell ref="GP583:GQ583"/>
    <mergeCell ref="GR583:GS583"/>
    <mergeCell ref="GT583:GU583"/>
    <mergeCell ref="DD584:DE584"/>
    <mergeCell ref="DF584:DG584"/>
    <mergeCell ref="DH584:DI584"/>
    <mergeCell ref="DJ584:DK584"/>
    <mergeCell ref="DL584:DM584"/>
    <mergeCell ref="DN584:DO584"/>
    <mergeCell ref="DP584:DQ584"/>
    <mergeCell ref="DR584:DS584"/>
    <mergeCell ref="DT584:DU584"/>
    <mergeCell ref="DV584:DW584"/>
    <mergeCell ref="DX584:DY584"/>
    <mergeCell ref="DZ584:EA584"/>
    <mergeCell ref="EB584:EC584"/>
    <mergeCell ref="ED584:EE584"/>
    <mergeCell ref="EF584:EG584"/>
    <mergeCell ref="EH584:EI584"/>
    <mergeCell ref="EJ584:EK584"/>
    <mergeCell ref="EL584:EM584"/>
    <mergeCell ref="EN584:EO584"/>
    <mergeCell ref="EP584:EQ584"/>
    <mergeCell ref="ER584:ES584"/>
    <mergeCell ref="ET584:EU584"/>
    <mergeCell ref="EV584:EW584"/>
    <mergeCell ref="EX584:EY584"/>
    <mergeCell ref="EZ584:FA584"/>
    <mergeCell ref="FB584:FC584"/>
    <mergeCell ref="FD584:FE584"/>
    <mergeCell ref="FF584:FG584"/>
    <mergeCell ref="FH584:FI584"/>
    <mergeCell ref="FJ584:FK584"/>
    <mergeCell ref="FL584:FM584"/>
    <mergeCell ref="FN584:FO584"/>
    <mergeCell ref="FP584:FQ584"/>
    <mergeCell ref="FR584:FS584"/>
    <mergeCell ref="FT584:FU584"/>
    <mergeCell ref="FV584:FW584"/>
    <mergeCell ref="FX584:FY584"/>
    <mergeCell ref="FZ584:GA584"/>
    <mergeCell ref="GB584:GC584"/>
    <mergeCell ref="GD584:GE584"/>
    <mergeCell ref="GF584:GG584"/>
    <mergeCell ref="GH584:GI584"/>
    <mergeCell ref="GJ584:GK584"/>
    <mergeCell ref="GL584:GM584"/>
    <mergeCell ref="GN584:GO584"/>
    <mergeCell ref="GP584:GQ584"/>
    <mergeCell ref="DD583:DE583"/>
    <mergeCell ref="DF583:DG583"/>
    <mergeCell ref="DH583:DI583"/>
    <mergeCell ref="GR584:GS584"/>
    <mergeCell ref="GT584:GU584"/>
    <mergeCell ref="DD585:DE585"/>
    <mergeCell ref="DF585:DG585"/>
    <mergeCell ref="DH585:DI585"/>
    <mergeCell ref="DJ585:DK585"/>
    <mergeCell ref="DL585:DM585"/>
    <mergeCell ref="DN585:DO585"/>
    <mergeCell ref="DP585:DQ585"/>
    <mergeCell ref="DR585:DS585"/>
    <mergeCell ref="DT585:DU585"/>
    <mergeCell ref="DV585:DW585"/>
    <mergeCell ref="DX585:DY585"/>
    <mergeCell ref="DZ585:EA585"/>
    <mergeCell ref="EB585:EC585"/>
    <mergeCell ref="ED585:EE585"/>
    <mergeCell ref="EF585:EG585"/>
    <mergeCell ref="EH585:EI585"/>
    <mergeCell ref="EJ585:EK585"/>
    <mergeCell ref="EL585:EM585"/>
    <mergeCell ref="EN585:EO585"/>
    <mergeCell ref="EP585:EQ585"/>
    <mergeCell ref="ER585:ES585"/>
    <mergeCell ref="ET585:EU585"/>
    <mergeCell ref="EV585:EW585"/>
    <mergeCell ref="EX585:EY585"/>
    <mergeCell ref="EZ585:FA585"/>
    <mergeCell ref="FB585:FC585"/>
    <mergeCell ref="FD585:FE585"/>
    <mergeCell ref="FF585:FG585"/>
    <mergeCell ref="FH585:FI585"/>
    <mergeCell ref="FJ585:FK585"/>
    <mergeCell ref="FL585:FM585"/>
    <mergeCell ref="FN585:FO585"/>
    <mergeCell ref="FP585:FQ585"/>
    <mergeCell ref="FR585:FS585"/>
    <mergeCell ref="FT585:FU585"/>
    <mergeCell ref="FV585:FW585"/>
    <mergeCell ref="FX585:FY585"/>
    <mergeCell ref="FZ585:GA585"/>
    <mergeCell ref="GB585:GC585"/>
    <mergeCell ref="GD585:GE585"/>
    <mergeCell ref="GF585:GG585"/>
    <mergeCell ref="GH585:GI585"/>
    <mergeCell ref="GJ585:GK585"/>
    <mergeCell ref="GL585:GM585"/>
    <mergeCell ref="GN585:GO585"/>
    <mergeCell ref="GP585:GQ585"/>
    <mergeCell ref="GR585:GS585"/>
    <mergeCell ref="GT585:GU585"/>
    <mergeCell ref="A469:A476"/>
    <mergeCell ref="B469:B476"/>
    <mergeCell ref="C469:C476"/>
    <mergeCell ref="D469:D476"/>
    <mergeCell ref="E469:E476"/>
    <mergeCell ref="F469:F476"/>
    <mergeCell ref="G469:G476"/>
    <mergeCell ref="I469:I476"/>
    <mergeCell ref="J469:J476"/>
    <mergeCell ref="L469:M469"/>
    <mergeCell ref="N469:O469"/>
    <mergeCell ref="P469:Q469"/>
    <mergeCell ref="R469:S469"/>
    <mergeCell ref="T469:U469"/>
    <mergeCell ref="V469:W469"/>
    <mergeCell ref="X469:Y469"/>
    <mergeCell ref="Z469:AA469"/>
    <mergeCell ref="AB469:AC469"/>
    <mergeCell ref="AD469:AE469"/>
    <mergeCell ref="AF469:AG469"/>
    <mergeCell ref="AH469:AI469"/>
    <mergeCell ref="AJ469:AK469"/>
    <mergeCell ref="AL469:AM469"/>
    <mergeCell ref="AN469:AO469"/>
    <mergeCell ref="AP469:AQ469"/>
    <mergeCell ref="AR469:AS469"/>
    <mergeCell ref="AT469:AU469"/>
    <mergeCell ref="AV469:AW469"/>
    <mergeCell ref="AX469:AY469"/>
    <mergeCell ref="AZ469:BA469"/>
    <mergeCell ref="BB469:BC469"/>
    <mergeCell ref="BD469:BE469"/>
    <mergeCell ref="BF469:BG469"/>
    <mergeCell ref="L476:M476"/>
    <mergeCell ref="N476:O476"/>
    <mergeCell ref="P476:Q476"/>
    <mergeCell ref="R476:S476"/>
    <mergeCell ref="T476:U476"/>
    <mergeCell ref="V476:W476"/>
    <mergeCell ref="X476:Y476"/>
    <mergeCell ref="Z476:AA476"/>
    <mergeCell ref="AB476:AC476"/>
    <mergeCell ref="AD476:AE476"/>
    <mergeCell ref="AF476:AG476"/>
    <mergeCell ref="AH476:AI476"/>
    <mergeCell ref="AJ476:AK476"/>
    <mergeCell ref="AL476:AM476"/>
    <mergeCell ref="AN476:AO476"/>
    <mergeCell ref="AP476:AQ476"/>
    <mergeCell ref="AR476:AS476"/>
    <mergeCell ref="AT476:AU476"/>
    <mergeCell ref="AV476:AW476"/>
    <mergeCell ref="AX476:AY476"/>
    <mergeCell ref="AZ476:BA476"/>
    <mergeCell ref="BB476:BC476"/>
    <mergeCell ref="BD476:BE476"/>
    <mergeCell ref="BF476:BG476"/>
    <mergeCell ref="BH469:BI469"/>
    <mergeCell ref="BJ469:BK469"/>
    <mergeCell ref="BL469:BM469"/>
    <mergeCell ref="BN469:BO469"/>
    <mergeCell ref="BP469:BQ469"/>
    <mergeCell ref="BR469:BS469"/>
    <mergeCell ref="BT469:BU469"/>
    <mergeCell ref="BV469:BW469"/>
    <mergeCell ref="BX469:BY469"/>
    <mergeCell ref="BZ469:CA469"/>
    <mergeCell ref="CB469:CC469"/>
    <mergeCell ref="CD469:CE469"/>
    <mergeCell ref="CF469:CG469"/>
    <mergeCell ref="CH469:CI469"/>
    <mergeCell ref="CJ469:CK469"/>
    <mergeCell ref="CL469:CM469"/>
    <mergeCell ref="CN469:CO469"/>
    <mergeCell ref="CP469:CQ469"/>
    <mergeCell ref="CR469:CS469"/>
    <mergeCell ref="CT469:CU469"/>
    <mergeCell ref="CV469:CW469"/>
    <mergeCell ref="CX469:CY469"/>
    <mergeCell ref="CZ469:DA469"/>
    <mergeCell ref="DB469:DC469"/>
    <mergeCell ref="DD469:DE469"/>
    <mergeCell ref="DF469:DG469"/>
    <mergeCell ref="DH469:DI469"/>
    <mergeCell ref="DJ469:DK469"/>
    <mergeCell ref="DL469:DM469"/>
    <mergeCell ref="DN469:DO469"/>
    <mergeCell ref="DP469:DQ469"/>
    <mergeCell ref="DR469:DS469"/>
    <mergeCell ref="DT469:DU469"/>
    <mergeCell ref="DV469:DW469"/>
    <mergeCell ref="DX469:DY469"/>
    <mergeCell ref="DZ469:EA469"/>
    <mergeCell ref="EB469:EC469"/>
    <mergeCell ref="ED469:EE469"/>
    <mergeCell ref="EF469:EG469"/>
    <mergeCell ref="EH469:EI469"/>
    <mergeCell ref="EJ469:EK469"/>
    <mergeCell ref="EL469:EM469"/>
    <mergeCell ref="EN469:EO469"/>
    <mergeCell ref="EP469:EQ469"/>
    <mergeCell ref="ER469:ES469"/>
    <mergeCell ref="ET469:EU469"/>
    <mergeCell ref="EV469:EW469"/>
    <mergeCell ref="EX469:EY469"/>
    <mergeCell ref="EZ469:FA469"/>
    <mergeCell ref="FB469:FC469"/>
    <mergeCell ref="FD469:FE469"/>
    <mergeCell ref="FF469:FG469"/>
    <mergeCell ref="FH469:FI469"/>
    <mergeCell ref="FJ469:FK469"/>
    <mergeCell ref="FL469:FM469"/>
    <mergeCell ref="FN469:FO469"/>
    <mergeCell ref="FP469:FQ469"/>
    <mergeCell ref="FR469:FS469"/>
    <mergeCell ref="FT469:FU469"/>
    <mergeCell ref="FV469:FW469"/>
    <mergeCell ref="FX469:FY469"/>
    <mergeCell ref="FZ469:GA469"/>
    <mergeCell ref="GB469:GC469"/>
    <mergeCell ref="GD469:GE469"/>
    <mergeCell ref="GF469:GG469"/>
    <mergeCell ref="GH469:GI469"/>
    <mergeCell ref="GJ469:GK469"/>
    <mergeCell ref="GL469:GM469"/>
    <mergeCell ref="GN469:GO469"/>
    <mergeCell ref="GP469:GQ469"/>
    <mergeCell ref="GR469:GS469"/>
    <mergeCell ref="GT469:GU469"/>
    <mergeCell ref="L470:M470"/>
    <mergeCell ref="N470:O470"/>
    <mergeCell ref="P470:Q470"/>
    <mergeCell ref="R470:S470"/>
    <mergeCell ref="T470:U470"/>
    <mergeCell ref="V470:W470"/>
    <mergeCell ref="X470:Y470"/>
    <mergeCell ref="Z470:AA470"/>
    <mergeCell ref="AB470:AC470"/>
    <mergeCell ref="AD470:AE470"/>
    <mergeCell ref="AF470:AG470"/>
    <mergeCell ref="AH470:AI470"/>
    <mergeCell ref="AJ470:AK470"/>
    <mergeCell ref="AL470:AM470"/>
    <mergeCell ref="AN470:AO470"/>
    <mergeCell ref="AP470:AQ470"/>
    <mergeCell ref="AR470:AS470"/>
    <mergeCell ref="AT470:AU470"/>
    <mergeCell ref="AV470:AW470"/>
    <mergeCell ref="AX470:AY470"/>
    <mergeCell ref="AZ470:BA470"/>
    <mergeCell ref="BB470:BC470"/>
    <mergeCell ref="BD470:BE470"/>
    <mergeCell ref="BF470:BG470"/>
    <mergeCell ref="BH470:BI470"/>
    <mergeCell ref="BJ470:BK470"/>
    <mergeCell ref="BL470:BM470"/>
    <mergeCell ref="BN470:BO470"/>
    <mergeCell ref="BP470:BQ470"/>
    <mergeCell ref="BR470:BS470"/>
    <mergeCell ref="BT470:BU470"/>
    <mergeCell ref="BV470:BW470"/>
    <mergeCell ref="BX470:BY470"/>
    <mergeCell ref="BZ470:CA470"/>
    <mergeCell ref="CB470:CC470"/>
    <mergeCell ref="CD470:CE470"/>
    <mergeCell ref="CF470:CG470"/>
    <mergeCell ref="CH470:CI470"/>
    <mergeCell ref="CJ470:CK470"/>
    <mergeCell ref="CL470:CM470"/>
    <mergeCell ref="CN470:CO470"/>
    <mergeCell ref="CP470:CQ470"/>
    <mergeCell ref="CR470:CS470"/>
    <mergeCell ref="CT470:CU470"/>
    <mergeCell ref="CV470:CW470"/>
    <mergeCell ref="CX470:CY470"/>
    <mergeCell ref="CZ470:DA470"/>
    <mergeCell ref="DB470:DC470"/>
    <mergeCell ref="DD470:DE470"/>
    <mergeCell ref="DF470:DG470"/>
    <mergeCell ref="DH470:DI470"/>
    <mergeCell ref="DJ470:DK470"/>
    <mergeCell ref="DL470:DM470"/>
    <mergeCell ref="DN470:DO470"/>
    <mergeCell ref="DP470:DQ470"/>
    <mergeCell ref="DR470:DS470"/>
    <mergeCell ref="DT470:DU470"/>
    <mergeCell ref="DV470:DW470"/>
    <mergeCell ref="DX470:DY470"/>
    <mergeCell ref="DZ470:EA470"/>
    <mergeCell ref="EB470:EC470"/>
    <mergeCell ref="ED470:EE470"/>
    <mergeCell ref="EF470:EG470"/>
    <mergeCell ref="EH470:EI470"/>
    <mergeCell ref="EJ470:EK470"/>
    <mergeCell ref="EL470:EM470"/>
    <mergeCell ref="EN470:EO470"/>
    <mergeCell ref="EP470:EQ470"/>
    <mergeCell ref="ER470:ES470"/>
    <mergeCell ref="ET470:EU470"/>
    <mergeCell ref="EV470:EW470"/>
    <mergeCell ref="EX470:EY470"/>
    <mergeCell ref="EZ470:FA470"/>
    <mergeCell ref="FB470:FC470"/>
    <mergeCell ref="FD470:FE470"/>
    <mergeCell ref="FF470:FG470"/>
    <mergeCell ref="FH470:FI470"/>
    <mergeCell ref="FJ470:FK470"/>
    <mergeCell ref="FL470:FM470"/>
    <mergeCell ref="FN470:FO470"/>
    <mergeCell ref="FP470:FQ470"/>
    <mergeCell ref="FR470:FS470"/>
    <mergeCell ref="FT470:FU470"/>
    <mergeCell ref="FV470:FW470"/>
    <mergeCell ref="FX470:FY470"/>
    <mergeCell ref="FZ470:GA470"/>
    <mergeCell ref="GB470:GC470"/>
    <mergeCell ref="GD470:GE470"/>
    <mergeCell ref="GF470:GG470"/>
    <mergeCell ref="GH470:GI470"/>
    <mergeCell ref="GJ470:GK470"/>
    <mergeCell ref="GL470:GM470"/>
    <mergeCell ref="GN470:GO470"/>
    <mergeCell ref="GP470:GQ470"/>
    <mergeCell ref="GR470:GS470"/>
    <mergeCell ref="GT470:GU470"/>
    <mergeCell ref="L471:M471"/>
    <mergeCell ref="N471:O471"/>
    <mergeCell ref="P471:Q471"/>
    <mergeCell ref="R471:S471"/>
    <mergeCell ref="T471:U471"/>
    <mergeCell ref="V471:W471"/>
    <mergeCell ref="X471:Y471"/>
    <mergeCell ref="Z471:AA471"/>
    <mergeCell ref="AB471:AC471"/>
    <mergeCell ref="AD471:AE471"/>
    <mergeCell ref="AF471:AG471"/>
    <mergeCell ref="AH471:AI471"/>
    <mergeCell ref="AJ471:AK471"/>
    <mergeCell ref="AL471:AM471"/>
    <mergeCell ref="AN471:AO471"/>
    <mergeCell ref="AP471:AQ471"/>
    <mergeCell ref="AR471:AS471"/>
    <mergeCell ref="AT471:AU471"/>
    <mergeCell ref="AV471:AW471"/>
    <mergeCell ref="AX471:AY471"/>
    <mergeCell ref="AZ471:BA471"/>
    <mergeCell ref="BB471:BC471"/>
    <mergeCell ref="BD471:BE471"/>
    <mergeCell ref="BF471:BG471"/>
    <mergeCell ref="BH471:BI471"/>
    <mergeCell ref="BJ471:BK471"/>
    <mergeCell ref="BL471:BM471"/>
    <mergeCell ref="BN471:BO471"/>
    <mergeCell ref="BP471:BQ471"/>
    <mergeCell ref="BR471:BS471"/>
    <mergeCell ref="BT471:BU471"/>
    <mergeCell ref="BV471:BW471"/>
    <mergeCell ref="BX471:BY471"/>
    <mergeCell ref="BZ471:CA471"/>
    <mergeCell ref="CB471:CC471"/>
    <mergeCell ref="CD471:CE471"/>
    <mergeCell ref="CF471:CG471"/>
    <mergeCell ref="CH471:CI471"/>
    <mergeCell ref="CJ471:CK471"/>
    <mergeCell ref="CL471:CM471"/>
    <mergeCell ref="CN471:CO471"/>
    <mergeCell ref="CP471:CQ471"/>
    <mergeCell ref="CR471:CS471"/>
    <mergeCell ref="CT471:CU471"/>
    <mergeCell ref="CV471:CW471"/>
    <mergeCell ref="CX471:CY471"/>
    <mergeCell ref="CZ471:DA471"/>
    <mergeCell ref="DB471:DC471"/>
    <mergeCell ref="DD471:DE471"/>
    <mergeCell ref="DF471:DG471"/>
    <mergeCell ref="DH471:DI471"/>
    <mergeCell ref="DJ471:DK471"/>
    <mergeCell ref="DL471:DM471"/>
    <mergeCell ref="DN471:DO471"/>
    <mergeCell ref="DP471:DQ471"/>
    <mergeCell ref="DR471:DS471"/>
    <mergeCell ref="DT471:DU471"/>
    <mergeCell ref="DV471:DW471"/>
    <mergeCell ref="DX471:DY471"/>
    <mergeCell ref="DZ471:EA471"/>
    <mergeCell ref="EB471:EC471"/>
    <mergeCell ref="ED471:EE471"/>
    <mergeCell ref="EF471:EG471"/>
    <mergeCell ref="EH471:EI471"/>
    <mergeCell ref="EJ471:EK471"/>
    <mergeCell ref="EL471:EM471"/>
    <mergeCell ref="EN471:EO471"/>
    <mergeCell ref="EP471:EQ471"/>
    <mergeCell ref="ER471:ES471"/>
    <mergeCell ref="ET471:EU471"/>
    <mergeCell ref="EV471:EW471"/>
    <mergeCell ref="EX471:EY471"/>
    <mergeCell ref="EZ471:FA471"/>
    <mergeCell ref="FB471:FC471"/>
    <mergeCell ref="FD471:FE471"/>
    <mergeCell ref="FF471:FG471"/>
    <mergeCell ref="FH471:FI471"/>
    <mergeCell ref="FJ471:FK471"/>
    <mergeCell ref="FL471:FM471"/>
    <mergeCell ref="FN471:FO471"/>
    <mergeCell ref="FP471:FQ471"/>
    <mergeCell ref="FR471:FS471"/>
    <mergeCell ref="FT471:FU471"/>
    <mergeCell ref="FV471:FW471"/>
    <mergeCell ref="FX471:FY471"/>
    <mergeCell ref="FZ471:GA471"/>
    <mergeCell ref="GB471:GC471"/>
    <mergeCell ref="GD471:GE471"/>
    <mergeCell ref="GF471:GG471"/>
    <mergeCell ref="GH471:GI471"/>
    <mergeCell ref="GJ471:GK471"/>
    <mergeCell ref="GL471:GM471"/>
    <mergeCell ref="GN471:GO471"/>
    <mergeCell ref="GP471:GQ471"/>
    <mergeCell ref="GR471:GS471"/>
    <mergeCell ref="GT471:GU471"/>
    <mergeCell ref="L472:M472"/>
    <mergeCell ref="N472:O472"/>
    <mergeCell ref="P472:Q472"/>
    <mergeCell ref="R472:S472"/>
    <mergeCell ref="T472:U472"/>
    <mergeCell ref="V472:W472"/>
    <mergeCell ref="X472:Y472"/>
    <mergeCell ref="Z472:AA472"/>
    <mergeCell ref="AB472:AC472"/>
    <mergeCell ref="AD472:AE472"/>
    <mergeCell ref="AF472:AG472"/>
    <mergeCell ref="AH472:AI472"/>
    <mergeCell ref="AJ472:AK472"/>
    <mergeCell ref="AL472:AM472"/>
    <mergeCell ref="AN472:AO472"/>
    <mergeCell ref="AP472:AQ472"/>
    <mergeCell ref="AR472:AS472"/>
    <mergeCell ref="AT472:AU472"/>
    <mergeCell ref="AV472:AW472"/>
    <mergeCell ref="AX472:AY472"/>
    <mergeCell ref="AZ472:BA472"/>
    <mergeCell ref="BB472:BC472"/>
    <mergeCell ref="BD472:BE472"/>
    <mergeCell ref="BF472:BG472"/>
    <mergeCell ref="BH472:BI472"/>
    <mergeCell ref="BJ472:BK472"/>
    <mergeCell ref="BL472:BM472"/>
    <mergeCell ref="BN472:BO472"/>
    <mergeCell ref="BP472:BQ472"/>
    <mergeCell ref="BR472:BS472"/>
    <mergeCell ref="BT472:BU472"/>
    <mergeCell ref="BV472:BW472"/>
    <mergeCell ref="BX472:BY472"/>
    <mergeCell ref="BZ472:CA472"/>
    <mergeCell ref="CB472:CC472"/>
    <mergeCell ref="CD472:CE472"/>
    <mergeCell ref="CF472:CG472"/>
    <mergeCell ref="CH472:CI472"/>
    <mergeCell ref="CJ472:CK472"/>
    <mergeCell ref="CL472:CM472"/>
    <mergeCell ref="CN472:CO472"/>
    <mergeCell ref="CP472:CQ472"/>
    <mergeCell ref="CR472:CS472"/>
    <mergeCell ref="CT472:CU472"/>
    <mergeCell ref="CV472:CW472"/>
    <mergeCell ref="CX472:CY472"/>
    <mergeCell ref="CZ472:DA472"/>
    <mergeCell ref="DB472:DC472"/>
    <mergeCell ref="DD472:DE472"/>
    <mergeCell ref="DF472:DG472"/>
    <mergeCell ref="DH472:DI472"/>
    <mergeCell ref="DJ472:DK472"/>
    <mergeCell ref="DL472:DM472"/>
    <mergeCell ref="DN472:DO472"/>
    <mergeCell ref="DP472:DQ472"/>
    <mergeCell ref="DR472:DS472"/>
    <mergeCell ref="DT472:DU472"/>
    <mergeCell ref="DV472:DW472"/>
    <mergeCell ref="DX472:DY472"/>
    <mergeCell ref="DZ472:EA472"/>
    <mergeCell ref="EB472:EC472"/>
    <mergeCell ref="ED472:EE472"/>
    <mergeCell ref="EF472:EG472"/>
    <mergeCell ref="EH472:EI472"/>
    <mergeCell ref="EJ472:EK472"/>
    <mergeCell ref="EL472:EM472"/>
    <mergeCell ref="EN472:EO472"/>
    <mergeCell ref="EP472:EQ472"/>
    <mergeCell ref="ER472:ES472"/>
    <mergeCell ref="ET472:EU472"/>
    <mergeCell ref="EV472:EW472"/>
    <mergeCell ref="EX472:EY472"/>
    <mergeCell ref="EZ472:FA472"/>
    <mergeCell ref="FB472:FC472"/>
    <mergeCell ref="FD472:FE472"/>
    <mergeCell ref="FF472:FG472"/>
    <mergeCell ref="FH472:FI472"/>
    <mergeCell ref="FJ472:FK472"/>
    <mergeCell ref="FL472:FM472"/>
    <mergeCell ref="FN472:FO472"/>
    <mergeCell ref="FP472:FQ472"/>
    <mergeCell ref="FR472:FS472"/>
    <mergeCell ref="FT472:FU472"/>
    <mergeCell ref="FV472:FW472"/>
    <mergeCell ref="FX472:FY472"/>
    <mergeCell ref="FZ472:GA472"/>
    <mergeCell ref="GB472:GC472"/>
    <mergeCell ref="GD472:GE472"/>
    <mergeCell ref="GF472:GG472"/>
    <mergeCell ref="GH472:GI472"/>
    <mergeCell ref="GJ472:GK472"/>
    <mergeCell ref="GL472:GM472"/>
    <mergeCell ref="GN472:GO472"/>
    <mergeCell ref="GP472:GQ472"/>
    <mergeCell ref="GR472:GS472"/>
    <mergeCell ref="GT472:GU472"/>
    <mergeCell ref="L473:M473"/>
    <mergeCell ref="N473:O473"/>
    <mergeCell ref="P473:Q473"/>
    <mergeCell ref="R473:S473"/>
    <mergeCell ref="T473:U473"/>
    <mergeCell ref="V473:W473"/>
    <mergeCell ref="X473:Y473"/>
    <mergeCell ref="Z473:AA473"/>
    <mergeCell ref="AB473:AC473"/>
    <mergeCell ref="AD473:AE473"/>
    <mergeCell ref="AF473:AG473"/>
    <mergeCell ref="AH473:AI473"/>
    <mergeCell ref="AJ473:AK473"/>
    <mergeCell ref="AL473:AM473"/>
    <mergeCell ref="AN473:AO473"/>
    <mergeCell ref="AP473:AQ473"/>
    <mergeCell ref="AR473:AS473"/>
    <mergeCell ref="AT473:AU473"/>
    <mergeCell ref="AV473:AW473"/>
    <mergeCell ref="AX473:AY473"/>
    <mergeCell ref="AZ473:BA473"/>
    <mergeCell ref="BB473:BC473"/>
    <mergeCell ref="BD473:BE473"/>
    <mergeCell ref="BF473:BG473"/>
    <mergeCell ref="BH473:BI473"/>
    <mergeCell ref="BJ473:BK473"/>
    <mergeCell ref="BL473:BM473"/>
    <mergeCell ref="BN473:BO473"/>
    <mergeCell ref="BP473:BQ473"/>
    <mergeCell ref="BR473:BS473"/>
    <mergeCell ref="BT473:BU473"/>
    <mergeCell ref="BV473:BW473"/>
    <mergeCell ref="BX473:BY473"/>
    <mergeCell ref="BZ473:CA473"/>
    <mergeCell ref="CB473:CC473"/>
    <mergeCell ref="CD473:CE473"/>
    <mergeCell ref="CF473:CG473"/>
    <mergeCell ref="CH473:CI473"/>
    <mergeCell ref="CJ473:CK473"/>
    <mergeCell ref="CL473:CM473"/>
    <mergeCell ref="CN473:CO473"/>
    <mergeCell ref="CP473:CQ473"/>
    <mergeCell ref="CR473:CS473"/>
    <mergeCell ref="CT473:CU473"/>
    <mergeCell ref="CV473:CW473"/>
    <mergeCell ref="CX473:CY473"/>
    <mergeCell ref="CZ473:DA473"/>
    <mergeCell ref="DB473:DC473"/>
    <mergeCell ref="DD473:DE473"/>
    <mergeCell ref="DF473:DG473"/>
    <mergeCell ref="DH473:DI473"/>
    <mergeCell ref="DJ473:DK473"/>
    <mergeCell ref="DL473:DM473"/>
    <mergeCell ref="DN473:DO473"/>
    <mergeCell ref="DP473:DQ473"/>
    <mergeCell ref="DR473:DS473"/>
    <mergeCell ref="DT473:DU473"/>
    <mergeCell ref="DV473:DW473"/>
    <mergeCell ref="DX473:DY473"/>
    <mergeCell ref="DZ473:EA473"/>
    <mergeCell ref="EB473:EC473"/>
    <mergeCell ref="ED473:EE473"/>
    <mergeCell ref="EF473:EG473"/>
    <mergeCell ref="EH473:EI473"/>
    <mergeCell ref="EJ473:EK473"/>
    <mergeCell ref="EL473:EM473"/>
    <mergeCell ref="EN473:EO473"/>
    <mergeCell ref="EP473:EQ473"/>
    <mergeCell ref="ER473:ES473"/>
    <mergeCell ref="ET473:EU473"/>
    <mergeCell ref="EV473:EW473"/>
    <mergeCell ref="EX473:EY473"/>
    <mergeCell ref="EZ473:FA473"/>
    <mergeCell ref="FB473:FC473"/>
    <mergeCell ref="FD473:FE473"/>
    <mergeCell ref="FF473:FG473"/>
    <mergeCell ref="FH473:FI473"/>
    <mergeCell ref="FJ473:FK473"/>
    <mergeCell ref="FL473:FM473"/>
    <mergeCell ref="FN473:FO473"/>
    <mergeCell ref="FP473:FQ473"/>
    <mergeCell ref="FR473:FS473"/>
    <mergeCell ref="FT473:FU473"/>
    <mergeCell ref="FV473:FW473"/>
    <mergeCell ref="FX473:FY473"/>
    <mergeCell ref="FZ473:GA473"/>
    <mergeCell ref="GB473:GC473"/>
    <mergeCell ref="GD473:GE473"/>
    <mergeCell ref="GF473:GG473"/>
    <mergeCell ref="GH473:GI473"/>
    <mergeCell ref="GJ473:GK473"/>
    <mergeCell ref="GL473:GM473"/>
    <mergeCell ref="GN473:GO473"/>
    <mergeCell ref="GP473:GQ473"/>
    <mergeCell ref="GR473:GS473"/>
    <mergeCell ref="GT473:GU473"/>
    <mergeCell ref="L474:M474"/>
    <mergeCell ref="N474:O474"/>
    <mergeCell ref="P474:Q474"/>
    <mergeCell ref="R474:S474"/>
    <mergeCell ref="T474:U474"/>
    <mergeCell ref="V474:W474"/>
    <mergeCell ref="X474:Y474"/>
    <mergeCell ref="Z474:AA474"/>
    <mergeCell ref="AB474:AC474"/>
    <mergeCell ref="AD474:AE474"/>
    <mergeCell ref="AF474:AG474"/>
    <mergeCell ref="AH474:AI474"/>
    <mergeCell ref="AJ474:AK474"/>
    <mergeCell ref="AL474:AM474"/>
    <mergeCell ref="AN474:AO474"/>
    <mergeCell ref="AP474:AQ474"/>
    <mergeCell ref="AR474:AS474"/>
    <mergeCell ref="AT474:AU474"/>
    <mergeCell ref="AV474:AW474"/>
    <mergeCell ref="AX474:AY474"/>
    <mergeCell ref="AZ474:BA474"/>
    <mergeCell ref="BB474:BC474"/>
    <mergeCell ref="BD474:BE474"/>
    <mergeCell ref="BF474:BG474"/>
    <mergeCell ref="BH474:BI474"/>
    <mergeCell ref="BJ474:BK474"/>
    <mergeCell ref="BL474:BM474"/>
    <mergeCell ref="BN474:BO474"/>
    <mergeCell ref="BP474:BQ474"/>
    <mergeCell ref="BR474:BS474"/>
    <mergeCell ref="BT474:BU474"/>
    <mergeCell ref="BV474:BW474"/>
    <mergeCell ref="BX474:BY474"/>
    <mergeCell ref="BZ474:CA474"/>
    <mergeCell ref="CB474:CC474"/>
    <mergeCell ref="CD474:CE474"/>
    <mergeCell ref="CF474:CG474"/>
    <mergeCell ref="CH474:CI474"/>
    <mergeCell ref="CJ474:CK474"/>
    <mergeCell ref="CL474:CM474"/>
    <mergeCell ref="CN474:CO474"/>
    <mergeCell ref="CP474:CQ474"/>
    <mergeCell ref="CR474:CS474"/>
    <mergeCell ref="CT474:CU474"/>
    <mergeCell ref="CV474:CW474"/>
    <mergeCell ref="CX474:CY474"/>
    <mergeCell ref="CZ474:DA474"/>
    <mergeCell ref="DB474:DC474"/>
    <mergeCell ref="DD474:DE474"/>
    <mergeCell ref="DF474:DG474"/>
    <mergeCell ref="DH474:DI474"/>
    <mergeCell ref="DJ474:DK474"/>
    <mergeCell ref="DL474:DM474"/>
    <mergeCell ref="DN474:DO474"/>
    <mergeCell ref="DP474:DQ474"/>
    <mergeCell ref="DR474:DS474"/>
    <mergeCell ref="DT474:DU474"/>
    <mergeCell ref="DV474:DW474"/>
    <mergeCell ref="DX474:DY474"/>
    <mergeCell ref="DZ474:EA474"/>
    <mergeCell ref="EB474:EC474"/>
    <mergeCell ref="ED474:EE474"/>
    <mergeCell ref="EF474:EG474"/>
    <mergeCell ref="EH474:EI474"/>
    <mergeCell ref="EJ474:EK474"/>
    <mergeCell ref="EL474:EM474"/>
    <mergeCell ref="EN474:EO474"/>
    <mergeCell ref="EP474:EQ474"/>
    <mergeCell ref="ER474:ES474"/>
    <mergeCell ref="ET474:EU474"/>
    <mergeCell ref="EV474:EW474"/>
    <mergeCell ref="EX474:EY474"/>
    <mergeCell ref="EZ474:FA474"/>
    <mergeCell ref="FB474:FC474"/>
    <mergeCell ref="FD474:FE474"/>
    <mergeCell ref="FF474:FG474"/>
    <mergeCell ref="FH474:FI474"/>
    <mergeCell ref="FJ474:FK474"/>
    <mergeCell ref="FL474:FM474"/>
    <mergeCell ref="FN474:FO474"/>
    <mergeCell ref="FP474:FQ474"/>
    <mergeCell ref="FR474:FS474"/>
    <mergeCell ref="FT474:FU474"/>
    <mergeCell ref="FV474:FW474"/>
    <mergeCell ref="FX474:FY474"/>
    <mergeCell ref="FZ474:GA474"/>
    <mergeCell ref="GB474:GC474"/>
    <mergeCell ref="GD474:GE474"/>
    <mergeCell ref="GF474:GG474"/>
    <mergeCell ref="GH474:GI474"/>
    <mergeCell ref="GJ474:GK474"/>
    <mergeCell ref="GL474:GM474"/>
    <mergeCell ref="GN474:GO474"/>
    <mergeCell ref="GP474:GQ474"/>
    <mergeCell ref="GR474:GS474"/>
    <mergeCell ref="GD475:GE475"/>
    <mergeCell ref="GF475:GG475"/>
    <mergeCell ref="GH475:GI475"/>
    <mergeCell ref="GJ475:GK475"/>
    <mergeCell ref="GL475:GM475"/>
    <mergeCell ref="GN475:GO475"/>
    <mergeCell ref="GP475:GQ475"/>
    <mergeCell ref="GR475:GS475"/>
    <mergeCell ref="GT475:GU475"/>
    <mergeCell ref="GT474:GU474"/>
    <mergeCell ref="L475:M475"/>
    <mergeCell ref="N475:O475"/>
    <mergeCell ref="P475:Q475"/>
    <mergeCell ref="R475:S475"/>
    <mergeCell ref="T475:U475"/>
    <mergeCell ref="V475:W475"/>
    <mergeCell ref="X475:Y475"/>
    <mergeCell ref="Z475:AA475"/>
    <mergeCell ref="AB475:AC475"/>
    <mergeCell ref="AD475:AE475"/>
    <mergeCell ref="AF475:AG475"/>
    <mergeCell ref="AH475:AI475"/>
    <mergeCell ref="AJ475:AK475"/>
    <mergeCell ref="AL475:AM475"/>
    <mergeCell ref="AN475:AO475"/>
    <mergeCell ref="AP475:AQ475"/>
    <mergeCell ref="AR475:AS475"/>
    <mergeCell ref="AT475:AU475"/>
    <mergeCell ref="AV475:AW475"/>
    <mergeCell ref="AX475:AY475"/>
    <mergeCell ref="AZ475:BA475"/>
    <mergeCell ref="BB475:BC475"/>
    <mergeCell ref="BD475:BE475"/>
    <mergeCell ref="BF475:BG475"/>
    <mergeCell ref="BH475:BI475"/>
    <mergeCell ref="BJ475:BK475"/>
    <mergeCell ref="BL475:BM475"/>
    <mergeCell ref="BN475:BO475"/>
    <mergeCell ref="BP475:BQ475"/>
    <mergeCell ref="BR475:BS475"/>
    <mergeCell ref="BT475:BU475"/>
    <mergeCell ref="BV475:BW475"/>
    <mergeCell ref="BX475:BY475"/>
    <mergeCell ref="BZ475:CA475"/>
    <mergeCell ref="CB475:CC475"/>
    <mergeCell ref="CD475:CE475"/>
    <mergeCell ref="CF475:CG475"/>
    <mergeCell ref="CH475:CI475"/>
    <mergeCell ref="CJ475:CK475"/>
    <mergeCell ref="CL475:CM475"/>
    <mergeCell ref="CN475:CO475"/>
    <mergeCell ref="CP475:CQ475"/>
    <mergeCell ref="CR475:CS475"/>
    <mergeCell ref="CT475:CU475"/>
    <mergeCell ref="CV475:CW475"/>
    <mergeCell ref="CX475:CY475"/>
    <mergeCell ref="CZ475:DA475"/>
    <mergeCell ref="DB475:DC475"/>
    <mergeCell ref="DD475:DE475"/>
    <mergeCell ref="DF475:DG475"/>
    <mergeCell ref="DH475:DI475"/>
    <mergeCell ref="DJ475:DK475"/>
    <mergeCell ref="DL475:DM475"/>
    <mergeCell ref="DN475:DO475"/>
    <mergeCell ref="GB475:GC475"/>
    <mergeCell ref="BH476:BI476"/>
    <mergeCell ref="BJ476:BK476"/>
    <mergeCell ref="BL476:BM476"/>
    <mergeCell ref="BN476:BO476"/>
    <mergeCell ref="BP476:BQ476"/>
    <mergeCell ref="BR476:BS476"/>
    <mergeCell ref="BT476:BU476"/>
    <mergeCell ref="BV476:BW476"/>
    <mergeCell ref="BX476:BY476"/>
    <mergeCell ref="BZ476:CA476"/>
    <mergeCell ref="CB476:CC476"/>
    <mergeCell ref="CD476:CE476"/>
    <mergeCell ref="CF476:CG476"/>
    <mergeCell ref="CH476:CI476"/>
    <mergeCell ref="CJ476:CK476"/>
    <mergeCell ref="CL476:CM476"/>
    <mergeCell ref="CN476:CO476"/>
    <mergeCell ref="CP476:CQ476"/>
    <mergeCell ref="CR476:CS476"/>
    <mergeCell ref="CT476:CU476"/>
    <mergeCell ref="CV476:CW476"/>
    <mergeCell ref="CX476:CY476"/>
    <mergeCell ref="CZ476:DA476"/>
    <mergeCell ref="DB476:DC476"/>
    <mergeCell ref="DD476:DE476"/>
    <mergeCell ref="DF476:DG476"/>
    <mergeCell ref="DH476:DI476"/>
    <mergeCell ref="DJ476:DK476"/>
    <mergeCell ref="DL476:DM476"/>
    <mergeCell ref="DN476:DO476"/>
    <mergeCell ref="DP476:DQ476"/>
    <mergeCell ref="DR476:DS476"/>
    <mergeCell ref="DT476:DU476"/>
    <mergeCell ref="DP475:DQ475"/>
    <mergeCell ref="DR475:DS475"/>
    <mergeCell ref="DT475:DU475"/>
    <mergeCell ref="DV475:DW475"/>
    <mergeCell ref="DX475:DY475"/>
    <mergeCell ref="DZ475:EA475"/>
    <mergeCell ref="EB475:EC475"/>
    <mergeCell ref="ED475:EE475"/>
    <mergeCell ref="EF475:EG475"/>
    <mergeCell ref="DJ4:DK4"/>
    <mergeCell ref="CF4:CM4"/>
    <mergeCell ref="GJ476:GK476"/>
    <mergeCell ref="GL476:GM476"/>
    <mergeCell ref="GN476:GO476"/>
    <mergeCell ref="GP476:GQ476"/>
    <mergeCell ref="GR476:GS476"/>
    <mergeCell ref="GT476:GU476"/>
    <mergeCell ref="DV476:DW476"/>
    <mergeCell ref="DX476:DY476"/>
    <mergeCell ref="DZ476:EA476"/>
    <mergeCell ref="EB476:EC476"/>
    <mergeCell ref="ED476:EE476"/>
    <mergeCell ref="EF476:EG476"/>
    <mergeCell ref="EH476:EI476"/>
    <mergeCell ref="EJ476:EK476"/>
    <mergeCell ref="EL476:EM476"/>
    <mergeCell ref="EN476:EO476"/>
    <mergeCell ref="EP476:EQ476"/>
    <mergeCell ref="ER476:ES476"/>
    <mergeCell ref="ET476:EU476"/>
    <mergeCell ref="EV476:EW476"/>
    <mergeCell ref="EX476:EY476"/>
    <mergeCell ref="EZ476:FA476"/>
    <mergeCell ref="FB476:FC476"/>
    <mergeCell ref="FD476:FE476"/>
    <mergeCell ref="FF476:FG476"/>
    <mergeCell ref="FH476:FI476"/>
    <mergeCell ref="FJ476:FK476"/>
    <mergeCell ref="FL476:FM476"/>
    <mergeCell ref="FN476:FO476"/>
    <mergeCell ref="FP476:FQ476"/>
    <mergeCell ref="FR476:FS476"/>
    <mergeCell ref="FT476:FU476"/>
    <mergeCell ref="FV476:FW476"/>
    <mergeCell ref="FX476:FY476"/>
    <mergeCell ref="FZ476:GA476"/>
    <mergeCell ref="GB476:GC476"/>
    <mergeCell ref="GD476:GE476"/>
    <mergeCell ref="GF476:GG476"/>
    <mergeCell ref="GH476:GI476"/>
    <mergeCell ref="EH475:EI475"/>
    <mergeCell ref="EJ475:EK475"/>
    <mergeCell ref="EL475:EM475"/>
    <mergeCell ref="EN475:EO475"/>
    <mergeCell ref="EP475:EQ475"/>
    <mergeCell ref="ER475:ES475"/>
    <mergeCell ref="ET475:EU475"/>
    <mergeCell ref="EV475:EW475"/>
    <mergeCell ref="EX475:EY475"/>
    <mergeCell ref="EZ475:FA475"/>
    <mergeCell ref="FB475:FC475"/>
    <mergeCell ref="FD475:FE475"/>
    <mergeCell ref="FF475:FG475"/>
    <mergeCell ref="FH475:FI475"/>
    <mergeCell ref="FJ475:FK475"/>
    <mergeCell ref="FL475:FM475"/>
    <mergeCell ref="FN475:FO475"/>
    <mergeCell ref="FP475:FQ475"/>
    <mergeCell ref="FR475:FS475"/>
    <mergeCell ref="FT475:FU475"/>
    <mergeCell ref="FV475:FW475"/>
    <mergeCell ref="FX475:FY475"/>
    <mergeCell ref="FZ475:GA475"/>
  </mergeCells>
  <phoneticPr fontId="45" type="noConversion"/>
  <conditionalFormatting sqref="N11 L11">
    <cfRule type="cellIs" dxfId="2920" priority="26108" stopIfTrue="1" operator="greaterThan">
      <formula>6</formula>
    </cfRule>
  </conditionalFormatting>
  <conditionalFormatting sqref="P11">
    <cfRule type="cellIs" dxfId="2919" priority="26088" stopIfTrue="1" operator="greaterThan">
      <formula>6</formula>
    </cfRule>
  </conditionalFormatting>
  <conditionalFormatting sqref="R11">
    <cfRule type="cellIs" dxfId="2918" priority="26068" stopIfTrue="1" operator="greaterThan">
      <formula>6</formula>
    </cfRule>
  </conditionalFormatting>
  <conditionalFormatting sqref="V11 T11">
    <cfRule type="cellIs" dxfId="2917" priority="26029" stopIfTrue="1" operator="greaterThan">
      <formula>6</formula>
    </cfRule>
  </conditionalFormatting>
  <conditionalFormatting sqref="X11">
    <cfRule type="cellIs" dxfId="2916" priority="26009" stopIfTrue="1" operator="greaterThan">
      <formula>6</formula>
    </cfRule>
  </conditionalFormatting>
  <conditionalFormatting sqref="Z11">
    <cfRule type="cellIs" dxfId="2915" priority="25989" stopIfTrue="1" operator="greaterThan">
      <formula>6</formula>
    </cfRule>
  </conditionalFormatting>
  <conditionalFormatting sqref="AB11">
    <cfRule type="cellIs" dxfId="2914" priority="25969" stopIfTrue="1" operator="greaterThan">
      <formula>6</formula>
    </cfRule>
  </conditionalFormatting>
  <conditionalFormatting sqref="AD11 AF11 AH11">
    <cfRule type="cellIs" dxfId="2913" priority="25949" stopIfTrue="1" operator="greaterThan">
      <formula>6</formula>
    </cfRule>
  </conditionalFormatting>
  <conditionalFormatting sqref="AJ11">
    <cfRule type="cellIs" dxfId="2912" priority="25929" stopIfTrue="1" operator="greaterThan">
      <formula>6</formula>
    </cfRule>
  </conditionalFormatting>
  <conditionalFormatting sqref="AL11 AN11 AP11">
    <cfRule type="cellIs" dxfId="2911" priority="25909" stopIfTrue="1" operator="greaterThan">
      <formula>6</formula>
    </cfRule>
  </conditionalFormatting>
  <conditionalFormatting sqref="AR11">
    <cfRule type="cellIs" dxfId="2910" priority="25889" stopIfTrue="1" operator="greaterThan">
      <formula>6</formula>
    </cfRule>
  </conditionalFormatting>
  <conditionalFormatting sqref="AT11 AV11 BP11 AX11 AZ11 BB11 BF11 BD11 BH11 BJ11 BL11 BN11">
    <cfRule type="cellIs" dxfId="2909" priority="25869" stopIfTrue="1" operator="greaterThan">
      <formula>6</formula>
    </cfRule>
  </conditionalFormatting>
  <conditionalFormatting sqref="BR11 BT11 BV11 BX11 BZ11 CB11 CD11 CF11 CH11">
    <cfRule type="cellIs" dxfId="2908" priority="25749" stopIfTrue="1" operator="greaterThan">
      <formula>6</formula>
    </cfRule>
  </conditionalFormatting>
  <conditionalFormatting sqref="CZ11 DB11">
    <cfRule type="cellIs" dxfId="2907" priority="25589" stopIfTrue="1" operator="greaterThan">
      <formula>6</formula>
    </cfRule>
  </conditionalFormatting>
  <conditionalFormatting sqref="N21 L21">
    <cfRule type="cellIs" dxfId="2906" priority="25550" stopIfTrue="1" operator="greaterThan">
      <formula>6</formula>
    </cfRule>
  </conditionalFormatting>
  <conditionalFormatting sqref="P21">
    <cfRule type="cellIs" dxfId="2905" priority="25530" stopIfTrue="1" operator="greaterThan">
      <formula>6</formula>
    </cfRule>
  </conditionalFormatting>
  <conditionalFormatting sqref="R21">
    <cfRule type="cellIs" dxfId="2904" priority="25510" stopIfTrue="1" operator="greaterThan">
      <formula>6</formula>
    </cfRule>
  </conditionalFormatting>
  <conditionalFormatting sqref="V21 T21">
    <cfRule type="cellIs" dxfId="2903" priority="25471" stopIfTrue="1" operator="greaterThan">
      <formula>6</formula>
    </cfRule>
  </conditionalFormatting>
  <conditionalFormatting sqref="X21">
    <cfRule type="cellIs" dxfId="2902" priority="25451" stopIfTrue="1" operator="greaterThan">
      <formula>6</formula>
    </cfRule>
  </conditionalFormatting>
  <conditionalFormatting sqref="Z21">
    <cfRule type="cellIs" dxfId="2901" priority="25431" stopIfTrue="1" operator="greaterThan">
      <formula>6</formula>
    </cfRule>
  </conditionalFormatting>
  <conditionalFormatting sqref="AB21">
    <cfRule type="cellIs" dxfId="2900" priority="25411" stopIfTrue="1" operator="greaterThan">
      <formula>6</formula>
    </cfRule>
  </conditionalFormatting>
  <conditionalFormatting sqref="AD21 AF21 AH21">
    <cfRule type="cellIs" dxfId="2899" priority="25391" stopIfTrue="1" operator="greaterThan">
      <formula>6</formula>
    </cfRule>
  </conditionalFormatting>
  <conditionalFormatting sqref="AJ21">
    <cfRule type="cellIs" dxfId="2898" priority="25371" stopIfTrue="1" operator="greaterThan">
      <formula>6</formula>
    </cfRule>
  </conditionalFormatting>
  <conditionalFormatting sqref="AL21 AN21 AP21">
    <cfRule type="cellIs" dxfId="2897" priority="25351" stopIfTrue="1" operator="greaterThan">
      <formula>6</formula>
    </cfRule>
  </conditionalFormatting>
  <conditionalFormatting sqref="AR21">
    <cfRule type="cellIs" dxfId="2896" priority="25331" stopIfTrue="1" operator="greaterThan">
      <formula>6</formula>
    </cfRule>
  </conditionalFormatting>
  <conditionalFormatting sqref="AT21 AV21">
    <cfRule type="cellIs" dxfId="2895" priority="25311" stopIfTrue="1" operator="greaterThan">
      <formula>6</formula>
    </cfRule>
  </conditionalFormatting>
  <conditionalFormatting sqref="AZ21 BF21 BH21 AX21 BJ21 BL21 BR21 BT21 BB21 BD21 BN21 BP21 BV21 BX21 BZ21 CB21 CD21 CF21 CH21 CJ21 CL21 CN21 CP21 CR21 CT21 CV21 CX21 CZ21 DB21 DD21 DF21 DH21">
    <cfRule type="cellIs" dxfId="2894" priority="25291" stopIfTrue="1" operator="greaterThan">
      <formula>6</formula>
    </cfRule>
  </conditionalFormatting>
  <conditionalFormatting sqref="N31 L31">
    <cfRule type="cellIs" dxfId="2893" priority="24992" stopIfTrue="1" operator="greaterThan">
      <formula>6</formula>
    </cfRule>
  </conditionalFormatting>
  <conditionalFormatting sqref="P31">
    <cfRule type="cellIs" dxfId="2892" priority="24972" stopIfTrue="1" operator="greaterThan">
      <formula>6</formula>
    </cfRule>
  </conditionalFormatting>
  <conditionalFormatting sqref="R31">
    <cfRule type="cellIs" dxfId="2891" priority="24952" stopIfTrue="1" operator="greaterThan">
      <formula>6</formula>
    </cfRule>
  </conditionalFormatting>
  <conditionalFormatting sqref="V31 T31">
    <cfRule type="cellIs" dxfId="2890" priority="24913" stopIfTrue="1" operator="greaterThan">
      <formula>6</formula>
    </cfRule>
  </conditionalFormatting>
  <conditionalFormatting sqref="X31">
    <cfRule type="cellIs" dxfId="2889" priority="24893" stopIfTrue="1" operator="greaterThan">
      <formula>6</formula>
    </cfRule>
  </conditionalFormatting>
  <conditionalFormatting sqref="Z31">
    <cfRule type="cellIs" dxfId="2888" priority="24873" stopIfTrue="1" operator="greaterThan">
      <formula>6</formula>
    </cfRule>
  </conditionalFormatting>
  <conditionalFormatting sqref="AB31">
    <cfRule type="cellIs" dxfId="2887" priority="24853" stopIfTrue="1" operator="greaterThan">
      <formula>6</formula>
    </cfRule>
  </conditionalFormatting>
  <conditionalFormatting sqref="AD31 AF31 AH31">
    <cfRule type="cellIs" dxfId="2886" priority="24833" stopIfTrue="1" operator="greaterThan">
      <formula>6</formula>
    </cfRule>
  </conditionalFormatting>
  <conditionalFormatting sqref="AJ31">
    <cfRule type="cellIs" dxfId="2885" priority="24813" stopIfTrue="1" operator="greaterThan">
      <formula>6</formula>
    </cfRule>
  </conditionalFormatting>
  <conditionalFormatting sqref="AL31 AN31 AP31">
    <cfRule type="cellIs" dxfId="2884" priority="24793" stopIfTrue="1" operator="greaterThan">
      <formula>6</formula>
    </cfRule>
  </conditionalFormatting>
  <conditionalFormatting sqref="AR31">
    <cfRule type="cellIs" dxfId="2883" priority="24773" stopIfTrue="1" operator="greaterThan">
      <formula>6</formula>
    </cfRule>
  </conditionalFormatting>
  <conditionalFormatting sqref="AT31 AV31 AX31">
    <cfRule type="cellIs" dxfId="2882" priority="24753" stopIfTrue="1" operator="greaterThan">
      <formula>6</formula>
    </cfRule>
  </conditionalFormatting>
  <conditionalFormatting sqref="AZ31">
    <cfRule type="cellIs" dxfId="2881" priority="24733" stopIfTrue="1" operator="greaterThan">
      <formula>6</formula>
    </cfRule>
  </conditionalFormatting>
  <conditionalFormatting sqref="BD31 BF31 BH31">
    <cfRule type="cellIs" dxfId="2880" priority="24713" stopIfTrue="1" operator="greaterThan">
      <formula>6</formula>
    </cfRule>
  </conditionalFormatting>
  <conditionalFormatting sqref="BL31 BJ31 BP31 BR31 BT31 BN31 BV31 BX31 BZ31 CB31 CD31 CF31 DH31 CH31 CJ31 CL31 CN31 CP31 CR31 CT31 CV31 CX31 CZ31 DB31 DD31 DF31">
    <cfRule type="cellIs" dxfId="2879" priority="24673" stopIfTrue="1" operator="greaterThan">
      <formula>6</formula>
    </cfRule>
  </conditionalFormatting>
  <conditionalFormatting sqref="N40 L40">
    <cfRule type="cellIs" dxfId="2878" priority="19412" stopIfTrue="1" operator="greaterThan">
      <formula>6</formula>
    </cfRule>
  </conditionalFormatting>
  <conditionalFormatting sqref="P40">
    <cfRule type="cellIs" dxfId="2877" priority="19392" stopIfTrue="1" operator="greaterThan">
      <formula>6</formula>
    </cfRule>
  </conditionalFormatting>
  <conditionalFormatting sqref="R40">
    <cfRule type="cellIs" dxfId="2876" priority="19372" stopIfTrue="1" operator="greaterThan">
      <formula>6</formula>
    </cfRule>
  </conditionalFormatting>
  <conditionalFormatting sqref="V40 T40">
    <cfRule type="cellIs" dxfId="2875" priority="19333" stopIfTrue="1" operator="greaterThan">
      <formula>6</formula>
    </cfRule>
  </conditionalFormatting>
  <conditionalFormatting sqref="X40">
    <cfRule type="cellIs" dxfId="2874" priority="19313" stopIfTrue="1" operator="greaterThan">
      <formula>6</formula>
    </cfRule>
  </conditionalFormatting>
  <conditionalFormatting sqref="Z40">
    <cfRule type="cellIs" dxfId="2873" priority="19293" stopIfTrue="1" operator="greaterThan">
      <formula>6</formula>
    </cfRule>
  </conditionalFormatting>
  <conditionalFormatting sqref="AB40">
    <cfRule type="cellIs" dxfId="2872" priority="19273" stopIfTrue="1" operator="greaterThan">
      <formula>6</formula>
    </cfRule>
  </conditionalFormatting>
  <conditionalFormatting sqref="AD40 AF40 AH40">
    <cfRule type="cellIs" dxfId="2871" priority="19253" stopIfTrue="1" operator="greaterThan">
      <formula>6</formula>
    </cfRule>
  </conditionalFormatting>
  <conditionalFormatting sqref="AJ40">
    <cfRule type="cellIs" dxfId="2870" priority="19233" stopIfTrue="1" operator="greaterThan">
      <formula>6</formula>
    </cfRule>
  </conditionalFormatting>
  <conditionalFormatting sqref="AL40 AN40 AP40">
    <cfRule type="cellIs" dxfId="2869" priority="19213" stopIfTrue="1" operator="greaterThan">
      <formula>6</formula>
    </cfRule>
  </conditionalFormatting>
  <conditionalFormatting sqref="AR40">
    <cfRule type="cellIs" dxfId="2868" priority="19193" stopIfTrue="1" operator="greaterThan">
      <formula>6</formula>
    </cfRule>
  </conditionalFormatting>
  <conditionalFormatting sqref="AT40 AV40 AX40">
    <cfRule type="cellIs" dxfId="2867" priority="19173" stopIfTrue="1" operator="greaterThan">
      <formula>6</formula>
    </cfRule>
  </conditionalFormatting>
  <conditionalFormatting sqref="N49 L49">
    <cfRule type="cellIs" dxfId="2866" priority="18854" stopIfTrue="1" operator="greaterThan">
      <formula>6</formula>
    </cfRule>
  </conditionalFormatting>
  <conditionalFormatting sqref="P49">
    <cfRule type="cellIs" dxfId="2865" priority="18834" stopIfTrue="1" operator="greaterThan">
      <formula>6</formula>
    </cfRule>
  </conditionalFormatting>
  <conditionalFormatting sqref="R49">
    <cfRule type="cellIs" dxfId="2864" priority="18814" stopIfTrue="1" operator="greaterThan">
      <formula>6</formula>
    </cfRule>
  </conditionalFormatting>
  <conditionalFormatting sqref="V49 T49">
    <cfRule type="cellIs" dxfId="2863" priority="18775" stopIfTrue="1" operator="greaterThan">
      <formula>6</formula>
    </cfRule>
  </conditionalFormatting>
  <conditionalFormatting sqref="X49">
    <cfRule type="cellIs" dxfId="2862" priority="18755" stopIfTrue="1" operator="greaterThan">
      <formula>6</formula>
    </cfRule>
  </conditionalFormatting>
  <conditionalFormatting sqref="Z49">
    <cfRule type="cellIs" dxfId="2861" priority="18735" stopIfTrue="1" operator="greaterThan">
      <formula>6</formula>
    </cfRule>
  </conditionalFormatting>
  <conditionalFormatting sqref="AB49">
    <cfRule type="cellIs" dxfId="2860" priority="18715" stopIfTrue="1" operator="greaterThan">
      <formula>6</formula>
    </cfRule>
  </conditionalFormatting>
  <conditionalFormatting sqref="AD49 AF49 AH49">
    <cfRule type="cellIs" dxfId="2859" priority="18695" stopIfTrue="1" operator="greaterThan">
      <formula>6</formula>
    </cfRule>
  </conditionalFormatting>
  <conditionalFormatting sqref="AJ49">
    <cfRule type="cellIs" dxfId="2858" priority="18675" stopIfTrue="1" operator="greaterThan">
      <formula>6</formula>
    </cfRule>
  </conditionalFormatting>
  <conditionalFormatting sqref="AL49 AN49 AP49">
    <cfRule type="cellIs" dxfId="2857" priority="18655" stopIfTrue="1" operator="greaterThan">
      <formula>6</formula>
    </cfRule>
  </conditionalFormatting>
  <conditionalFormatting sqref="AR49">
    <cfRule type="cellIs" dxfId="2856" priority="18635" stopIfTrue="1" operator="greaterThan">
      <formula>6</formula>
    </cfRule>
  </conditionalFormatting>
  <conditionalFormatting sqref="AT49 AV49 AX49">
    <cfRule type="cellIs" dxfId="2855" priority="18615" stopIfTrue="1" operator="greaterThan">
      <formula>6</formula>
    </cfRule>
  </conditionalFormatting>
  <conditionalFormatting sqref="AZ49">
    <cfRule type="cellIs" dxfId="2854" priority="18595" stopIfTrue="1" operator="greaterThan">
      <formula>6</formula>
    </cfRule>
  </conditionalFormatting>
  <conditionalFormatting sqref="BB49 BD49 BF49">
    <cfRule type="cellIs" dxfId="2853" priority="18575" stopIfTrue="1" operator="greaterThan">
      <formula>6</formula>
    </cfRule>
  </conditionalFormatting>
  <conditionalFormatting sqref="BH49">
    <cfRule type="cellIs" dxfId="2852" priority="18555" stopIfTrue="1" operator="greaterThan">
      <formula>6</formula>
    </cfRule>
  </conditionalFormatting>
  <conditionalFormatting sqref="BJ49 BL49 BN49 BP49 BR49 BT49 BV49 BX49 BZ49 CB49 CD49 CF49 CH49 CJ49 CL49 CN49 CP49 CR49 CT49 CV49 DH49 CX49 CZ49 DB49 DD49 DF49">
    <cfRule type="cellIs" dxfId="2851" priority="18535" stopIfTrue="1" operator="greaterThan">
      <formula>6</formula>
    </cfRule>
  </conditionalFormatting>
  <conditionalFormatting sqref="N58 L58">
    <cfRule type="cellIs" dxfId="2850" priority="18296" stopIfTrue="1" operator="greaterThan">
      <formula>6</formula>
    </cfRule>
  </conditionalFormatting>
  <conditionalFormatting sqref="P58">
    <cfRule type="cellIs" dxfId="2849" priority="18276" stopIfTrue="1" operator="greaterThan">
      <formula>6</formula>
    </cfRule>
  </conditionalFormatting>
  <conditionalFormatting sqref="R58">
    <cfRule type="cellIs" dxfId="2848" priority="18256" stopIfTrue="1" operator="greaterThan">
      <formula>6</formula>
    </cfRule>
  </conditionalFormatting>
  <conditionalFormatting sqref="V58 T58">
    <cfRule type="cellIs" dxfId="2847" priority="18217" stopIfTrue="1" operator="greaterThan">
      <formula>6</formula>
    </cfRule>
  </conditionalFormatting>
  <conditionalFormatting sqref="X58">
    <cfRule type="cellIs" dxfId="2846" priority="18197" stopIfTrue="1" operator="greaterThan">
      <formula>6</formula>
    </cfRule>
  </conditionalFormatting>
  <conditionalFormatting sqref="Z58">
    <cfRule type="cellIs" dxfId="2845" priority="18177" stopIfTrue="1" operator="greaterThan">
      <formula>6</formula>
    </cfRule>
  </conditionalFormatting>
  <conditionalFormatting sqref="AB58">
    <cfRule type="cellIs" dxfId="2844" priority="18157" stopIfTrue="1" operator="greaterThan">
      <formula>6</formula>
    </cfRule>
  </conditionalFormatting>
  <conditionalFormatting sqref="AD58 AF58 AH58">
    <cfRule type="cellIs" dxfId="2843" priority="18137" stopIfTrue="1" operator="greaterThan">
      <formula>6</formula>
    </cfRule>
  </conditionalFormatting>
  <conditionalFormatting sqref="AJ58">
    <cfRule type="cellIs" dxfId="2842" priority="18117" stopIfTrue="1" operator="greaterThan">
      <formula>6</formula>
    </cfRule>
  </conditionalFormatting>
  <conditionalFormatting sqref="AL58 AN58 AP58">
    <cfRule type="cellIs" dxfId="2841" priority="18097" stopIfTrue="1" operator="greaterThan">
      <formula>6</formula>
    </cfRule>
  </conditionalFormatting>
  <conditionalFormatting sqref="AR58">
    <cfRule type="cellIs" dxfId="2840" priority="18077" stopIfTrue="1" operator="greaterThan">
      <formula>6</formula>
    </cfRule>
  </conditionalFormatting>
  <conditionalFormatting sqref="AT58 AV58 AX58">
    <cfRule type="cellIs" dxfId="2839" priority="18057" stopIfTrue="1" operator="greaterThan">
      <formula>6</formula>
    </cfRule>
  </conditionalFormatting>
  <conditionalFormatting sqref="AZ58">
    <cfRule type="cellIs" dxfId="2838" priority="18037" stopIfTrue="1" operator="greaterThan">
      <formula>6</formula>
    </cfRule>
  </conditionalFormatting>
  <conditionalFormatting sqref="BB58 BD58 BF58">
    <cfRule type="cellIs" dxfId="2837" priority="18017" stopIfTrue="1" operator="greaterThan">
      <formula>6</formula>
    </cfRule>
  </conditionalFormatting>
  <conditionalFormatting sqref="BH58">
    <cfRule type="cellIs" dxfId="2836" priority="17997" stopIfTrue="1" operator="greaterThan">
      <formula>6</formula>
    </cfRule>
  </conditionalFormatting>
  <conditionalFormatting sqref="BJ58 BL58 BN58">
    <cfRule type="cellIs" dxfId="2835" priority="17977" stopIfTrue="1" operator="greaterThan">
      <formula>6</formula>
    </cfRule>
  </conditionalFormatting>
  <conditionalFormatting sqref="BP58">
    <cfRule type="cellIs" dxfId="2834" priority="17957" stopIfTrue="1" operator="greaterThan">
      <formula>6</formula>
    </cfRule>
  </conditionalFormatting>
  <conditionalFormatting sqref="BR58 BT58">
    <cfRule type="cellIs" dxfId="2833" priority="17937" stopIfTrue="1" operator="greaterThan">
      <formula>6</formula>
    </cfRule>
  </conditionalFormatting>
  <conditionalFormatting sqref="BX58 BZ58 CX58 CB58 CD58 CF58 CH58 CJ58 CL58 CN58 CP58 CR58 CT58 CV58">
    <cfRule type="cellIs" dxfId="2832" priority="17917" stopIfTrue="1" operator="greaterThan">
      <formula>6</formula>
    </cfRule>
  </conditionalFormatting>
  <conditionalFormatting sqref="CZ58 DB58 DD58 DF58">
    <cfRule type="cellIs" dxfId="2831" priority="17777" stopIfTrue="1" operator="greaterThan">
      <formula>6</formula>
    </cfRule>
  </conditionalFormatting>
  <conditionalFormatting sqref="N68 L68">
    <cfRule type="cellIs" dxfId="2830" priority="9926" stopIfTrue="1" operator="greaterThan">
      <formula>6</formula>
    </cfRule>
  </conditionalFormatting>
  <conditionalFormatting sqref="P68">
    <cfRule type="cellIs" dxfId="2829" priority="9906" stopIfTrue="1" operator="greaterThan">
      <formula>6</formula>
    </cfRule>
  </conditionalFormatting>
  <conditionalFormatting sqref="R68">
    <cfRule type="cellIs" dxfId="2828" priority="9886" stopIfTrue="1" operator="greaterThan">
      <formula>6</formula>
    </cfRule>
  </conditionalFormatting>
  <conditionalFormatting sqref="V68 T68">
    <cfRule type="cellIs" dxfId="2827" priority="9847" stopIfTrue="1" operator="greaterThan">
      <formula>6</formula>
    </cfRule>
  </conditionalFormatting>
  <conditionalFormatting sqref="X68">
    <cfRule type="cellIs" dxfId="2826" priority="9827" stopIfTrue="1" operator="greaterThan">
      <formula>6</formula>
    </cfRule>
  </conditionalFormatting>
  <conditionalFormatting sqref="Z68">
    <cfRule type="cellIs" dxfId="2825" priority="9807" stopIfTrue="1" operator="greaterThan">
      <formula>6</formula>
    </cfRule>
  </conditionalFormatting>
  <conditionalFormatting sqref="AB68">
    <cfRule type="cellIs" dxfId="2824" priority="9787" stopIfTrue="1" operator="greaterThan">
      <formula>6</formula>
    </cfRule>
  </conditionalFormatting>
  <conditionalFormatting sqref="AD68 AF68 AH68">
    <cfRule type="cellIs" dxfId="2823" priority="9767" stopIfTrue="1" operator="greaterThan">
      <formula>6</formula>
    </cfRule>
  </conditionalFormatting>
  <conditionalFormatting sqref="AJ68">
    <cfRule type="cellIs" dxfId="2822" priority="9747" stopIfTrue="1" operator="greaterThan">
      <formula>6</formula>
    </cfRule>
  </conditionalFormatting>
  <conditionalFormatting sqref="AL68 AN68 AP68">
    <cfRule type="cellIs" dxfId="2821" priority="9727" stopIfTrue="1" operator="greaterThan">
      <formula>6</formula>
    </cfRule>
  </conditionalFormatting>
  <conditionalFormatting sqref="AR68">
    <cfRule type="cellIs" dxfId="2820" priority="9707" stopIfTrue="1" operator="greaterThan">
      <formula>6</formula>
    </cfRule>
  </conditionalFormatting>
  <conditionalFormatting sqref="AT68 AV68 AX68">
    <cfRule type="cellIs" dxfId="2819" priority="9687" stopIfTrue="1" operator="greaterThan">
      <formula>6</formula>
    </cfRule>
  </conditionalFormatting>
  <conditionalFormatting sqref="AZ68">
    <cfRule type="cellIs" dxfId="2818" priority="9667" stopIfTrue="1" operator="greaterThan">
      <formula>6</formula>
    </cfRule>
  </conditionalFormatting>
  <conditionalFormatting sqref="BB68 BD68 BF68">
    <cfRule type="cellIs" dxfId="2817" priority="9647" stopIfTrue="1" operator="greaterThan">
      <formula>6</formula>
    </cfRule>
  </conditionalFormatting>
  <conditionalFormatting sqref="BH68">
    <cfRule type="cellIs" dxfId="2816" priority="9627" stopIfTrue="1" operator="greaterThan">
      <formula>6</formula>
    </cfRule>
  </conditionalFormatting>
  <conditionalFormatting sqref="BJ68 BL68 BN68">
    <cfRule type="cellIs" dxfId="2815" priority="9607" stopIfTrue="1" operator="greaterThan">
      <formula>6</formula>
    </cfRule>
  </conditionalFormatting>
  <conditionalFormatting sqref="BT68 BV68">
    <cfRule type="cellIs" dxfId="2814" priority="9567" stopIfTrue="1" operator="greaterThan">
      <formula>6</formula>
    </cfRule>
  </conditionalFormatting>
  <conditionalFormatting sqref="BX68 BZ68 CB68">
    <cfRule type="cellIs" dxfId="2813" priority="9547" stopIfTrue="1" operator="greaterThan">
      <formula>6</formula>
    </cfRule>
  </conditionalFormatting>
  <conditionalFormatting sqref="CF68 CH68 CJ68 CR68 CT68 CV68 CX68 CZ68 DB68 CD68 CP68 CL68 CN68">
    <cfRule type="cellIs" dxfId="2812" priority="9527" stopIfTrue="1" operator="greaterThan">
      <formula>6</formula>
    </cfRule>
  </conditionalFormatting>
  <conditionalFormatting sqref="N77 L77">
    <cfRule type="cellIs" dxfId="2811" priority="6978" stopIfTrue="1" operator="greaterThan">
      <formula>6</formula>
    </cfRule>
  </conditionalFormatting>
  <conditionalFormatting sqref="P77">
    <cfRule type="cellIs" dxfId="2810" priority="6977" stopIfTrue="1" operator="greaterThan">
      <formula>6</formula>
    </cfRule>
  </conditionalFormatting>
  <conditionalFormatting sqref="R77">
    <cfRule type="cellIs" dxfId="2809" priority="6976" stopIfTrue="1" operator="greaterThan">
      <formula>6</formula>
    </cfRule>
  </conditionalFormatting>
  <conditionalFormatting sqref="V77 T77">
    <cfRule type="cellIs" dxfId="2808" priority="6975" stopIfTrue="1" operator="greaterThan">
      <formula>6</formula>
    </cfRule>
  </conditionalFormatting>
  <conditionalFormatting sqref="X77">
    <cfRule type="cellIs" dxfId="2807" priority="6974" stopIfTrue="1" operator="greaterThan">
      <formula>6</formula>
    </cfRule>
  </conditionalFormatting>
  <conditionalFormatting sqref="Z77">
    <cfRule type="cellIs" dxfId="2806" priority="6973" stopIfTrue="1" operator="greaterThan">
      <formula>6</formula>
    </cfRule>
  </conditionalFormatting>
  <conditionalFormatting sqref="AB77">
    <cfRule type="cellIs" dxfId="2805" priority="6972" stopIfTrue="1" operator="greaterThan">
      <formula>6</formula>
    </cfRule>
  </conditionalFormatting>
  <conditionalFormatting sqref="AD77 AF77 AH77">
    <cfRule type="cellIs" dxfId="2804" priority="6971" stopIfTrue="1" operator="greaterThan">
      <formula>6</formula>
    </cfRule>
  </conditionalFormatting>
  <conditionalFormatting sqref="AJ77">
    <cfRule type="cellIs" dxfId="2803" priority="6970" stopIfTrue="1" operator="greaterThan">
      <formula>6</formula>
    </cfRule>
  </conditionalFormatting>
  <conditionalFormatting sqref="AL77 AN77 AP77">
    <cfRule type="cellIs" dxfId="2802" priority="6969" stopIfTrue="1" operator="greaterThan">
      <formula>6</formula>
    </cfRule>
  </conditionalFormatting>
  <conditionalFormatting sqref="AR77">
    <cfRule type="cellIs" dxfId="2801" priority="6968" stopIfTrue="1" operator="greaterThan">
      <formula>6</formula>
    </cfRule>
  </conditionalFormatting>
  <conditionalFormatting sqref="AT77 AV77 AX77">
    <cfRule type="cellIs" dxfId="2800" priority="6967" stopIfTrue="1" operator="greaterThan">
      <formula>6</formula>
    </cfRule>
  </conditionalFormatting>
  <conditionalFormatting sqref="AZ77">
    <cfRule type="cellIs" dxfId="2799" priority="6966" stopIfTrue="1" operator="greaterThan">
      <formula>6</formula>
    </cfRule>
  </conditionalFormatting>
  <conditionalFormatting sqref="BB77 BD77 BF77">
    <cfRule type="cellIs" dxfId="2798" priority="6965" stopIfTrue="1" operator="greaterThan">
      <formula>6</formula>
    </cfRule>
  </conditionalFormatting>
  <conditionalFormatting sqref="BH77">
    <cfRule type="cellIs" dxfId="2797" priority="6964" stopIfTrue="1" operator="greaterThan">
      <formula>6</formula>
    </cfRule>
  </conditionalFormatting>
  <conditionalFormatting sqref="BJ77 BL77 BN77">
    <cfRule type="cellIs" dxfId="2796" priority="6963" stopIfTrue="1" operator="greaterThan">
      <formula>6</formula>
    </cfRule>
  </conditionalFormatting>
  <conditionalFormatting sqref="BP77">
    <cfRule type="cellIs" dxfId="2795" priority="6962" stopIfTrue="1" operator="greaterThan">
      <formula>6</formula>
    </cfRule>
  </conditionalFormatting>
  <conditionalFormatting sqref="BR77">
    <cfRule type="cellIs" dxfId="2794" priority="6961" stopIfTrue="1" operator="greaterThan">
      <formula>6</formula>
    </cfRule>
  </conditionalFormatting>
  <conditionalFormatting sqref="BZ77 CD77 DB77 DD77 DF77 CT77 CV77 CX77 CZ77 CF77 CH77 CJ77 CL77 CN77 CP77 CR77 CB77 BX77">
    <cfRule type="cellIs" dxfId="2793" priority="6959" stopIfTrue="1" operator="greaterThan">
      <formula>6</formula>
    </cfRule>
  </conditionalFormatting>
  <conditionalFormatting sqref="N86 L86">
    <cfRule type="cellIs" dxfId="2792" priority="6952" stopIfTrue="1" operator="greaterThan">
      <formula>6</formula>
    </cfRule>
  </conditionalFormatting>
  <conditionalFormatting sqref="P86">
    <cfRule type="cellIs" dxfId="2791" priority="6951" stopIfTrue="1" operator="greaterThan">
      <formula>6</formula>
    </cfRule>
  </conditionalFormatting>
  <conditionalFormatting sqref="R86">
    <cfRule type="cellIs" dxfId="2790" priority="6950" stopIfTrue="1" operator="greaterThan">
      <formula>6</formula>
    </cfRule>
  </conditionalFormatting>
  <conditionalFormatting sqref="V86 T86">
    <cfRule type="cellIs" dxfId="2789" priority="6949" stopIfTrue="1" operator="greaterThan">
      <formula>6</formula>
    </cfRule>
  </conditionalFormatting>
  <conditionalFormatting sqref="X86">
    <cfRule type="cellIs" dxfId="2788" priority="6948" stopIfTrue="1" operator="greaterThan">
      <formula>6</formula>
    </cfRule>
  </conditionalFormatting>
  <conditionalFormatting sqref="Z86">
    <cfRule type="cellIs" dxfId="2787" priority="6947" stopIfTrue="1" operator="greaterThan">
      <formula>6</formula>
    </cfRule>
  </conditionalFormatting>
  <conditionalFormatting sqref="AB86">
    <cfRule type="cellIs" dxfId="2786" priority="6946" stopIfTrue="1" operator="greaterThan">
      <formula>6</formula>
    </cfRule>
  </conditionalFormatting>
  <conditionalFormatting sqref="AD86 AF86 AH86">
    <cfRule type="cellIs" dxfId="2785" priority="6945" stopIfTrue="1" operator="greaterThan">
      <formula>6</formula>
    </cfRule>
  </conditionalFormatting>
  <conditionalFormatting sqref="AJ86">
    <cfRule type="cellIs" dxfId="2784" priority="6944" stopIfTrue="1" operator="greaterThan">
      <formula>6</formula>
    </cfRule>
  </conditionalFormatting>
  <conditionalFormatting sqref="AL86 AN86 AP86">
    <cfRule type="cellIs" dxfId="2783" priority="6943" stopIfTrue="1" operator="greaterThan">
      <formula>6</formula>
    </cfRule>
  </conditionalFormatting>
  <conditionalFormatting sqref="AR86">
    <cfRule type="cellIs" dxfId="2782" priority="6942" stopIfTrue="1" operator="greaterThan">
      <formula>6</formula>
    </cfRule>
  </conditionalFormatting>
  <conditionalFormatting sqref="AT86 AV86 AX86">
    <cfRule type="cellIs" dxfId="2781" priority="6941" stopIfTrue="1" operator="greaterThan">
      <formula>6</formula>
    </cfRule>
  </conditionalFormatting>
  <conditionalFormatting sqref="AZ86">
    <cfRule type="cellIs" dxfId="2780" priority="6940" stopIfTrue="1" operator="greaterThan">
      <formula>6</formula>
    </cfRule>
  </conditionalFormatting>
  <conditionalFormatting sqref="BB86 BD86 BF86">
    <cfRule type="cellIs" dxfId="2779" priority="6939" stopIfTrue="1" operator="greaterThan">
      <formula>6</formula>
    </cfRule>
  </conditionalFormatting>
  <conditionalFormatting sqref="BH86">
    <cfRule type="cellIs" dxfId="2778" priority="6938" stopIfTrue="1" operator="greaterThan">
      <formula>6</formula>
    </cfRule>
  </conditionalFormatting>
  <conditionalFormatting sqref="BJ86 BL86 BN86">
    <cfRule type="cellIs" dxfId="2777" priority="6937" stopIfTrue="1" operator="greaterThan">
      <formula>6</formula>
    </cfRule>
  </conditionalFormatting>
  <conditionalFormatting sqref="BP86">
    <cfRule type="cellIs" dxfId="2776" priority="6936" stopIfTrue="1" operator="greaterThan">
      <formula>6</formula>
    </cfRule>
  </conditionalFormatting>
  <conditionalFormatting sqref="BR86">
    <cfRule type="cellIs" dxfId="2775" priority="6935" stopIfTrue="1" operator="greaterThan">
      <formula>6</formula>
    </cfRule>
  </conditionalFormatting>
  <conditionalFormatting sqref="CB86 CD86 CF86 CH86 CJ86 BV86 BX86 BZ86 BT86">
    <cfRule type="cellIs" dxfId="2774" priority="6933" stopIfTrue="1" operator="greaterThan">
      <formula>6</formula>
    </cfRule>
  </conditionalFormatting>
  <conditionalFormatting sqref="N96 L96">
    <cfRule type="cellIs" dxfId="2773" priority="6926" stopIfTrue="1" operator="greaterThan">
      <formula>6</formula>
    </cfRule>
  </conditionalFormatting>
  <conditionalFormatting sqref="P96">
    <cfRule type="cellIs" dxfId="2772" priority="6925" stopIfTrue="1" operator="greaterThan">
      <formula>6</formula>
    </cfRule>
  </conditionalFormatting>
  <conditionalFormatting sqref="R96">
    <cfRule type="cellIs" dxfId="2771" priority="6924" stopIfTrue="1" operator="greaterThan">
      <formula>6</formula>
    </cfRule>
  </conditionalFormatting>
  <conditionalFormatting sqref="V96 T96">
    <cfRule type="cellIs" dxfId="2770" priority="6923" stopIfTrue="1" operator="greaterThan">
      <formula>6</formula>
    </cfRule>
  </conditionalFormatting>
  <conditionalFormatting sqref="X96">
    <cfRule type="cellIs" dxfId="2769" priority="6922" stopIfTrue="1" operator="greaterThan">
      <formula>6</formula>
    </cfRule>
  </conditionalFormatting>
  <conditionalFormatting sqref="Z96">
    <cfRule type="cellIs" dxfId="2768" priority="6921" stopIfTrue="1" operator="greaterThan">
      <formula>6</formula>
    </cfRule>
  </conditionalFormatting>
  <conditionalFormatting sqref="AB96">
    <cfRule type="cellIs" dxfId="2767" priority="6920" stopIfTrue="1" operator="greaterThan">
      <formula>6</formula>
    </cfRule>
  </conditionalFormatting>
  <conditionalFormatting sqref="AD96 AF96 AH96">
    <cfRule type="cellIs" dxfId="2766" priority="6919" stopIfTrue="1" operator="greaterThan">
      <formula>6</formula>
    </cfRule>
  </conditionalFormatting>
  <conditionalFormatting sqref="AJ96">
    <cfRule type="cellIs" dxfId="2765" priority="6918" stopIfTrue="1" operator="greaterThan">
      <formula>6</formula>
    </cfRule>
  </conditionalFormatting>
  <conditionalFormatting sqref="AL96 AN96 AP96">
    <cfRule type="cellIs" dxfId="2764" priority="6917" stopIfTrue="1" operator="greaterThan">
      <formula>6</formula>
    </cfRule>
  </conditionalFormatting>
  <conditionalFormatting sqref="AR96">
    <cfRule type="cellIs" dxfId="2763" priority="6916" stopIfTrue="1" operator="greaterThan">
      <formula>6</formula>
    </cfRule>
  </conditionalFormatting>
  <conditionalFormatting sqref="AT96 AV96 AX96">
    <cfRule type="cellIs" dxfId="2762" priority="6915" stopIfTrue="1" operator="greaterThan">
      <formula>6</formula>
    </cfRule>
  </conditionalFormatting>
  <conditionalFormatting sqref="AZ96">
    <cfRule type="cellIs" dxfId="2761" priority="6914" stopIfTrue="1" operator="greaterThan">
      <formula>6</formula>
    </cfRule>
  </conditionalFormatting>
  <conditionalFormatting sqref="BB96 BD96 BF96">
    <cfRule type="cellIs" dxfId="2760" priority="6913" stopIfTrue="1" operator="greaterThan">
      <formula>6</formula>
    </cfRule>
  </conditionalFormatting>
  <conditionalFormatting sqref="BH96">
    <cfRule type="cellIs" dxfId="2759" priority="6912" stopIfTrue="1" operator="greaterThan">
      <formula>6</formula>
    </cfRule>
  </conditionalFormatting>
  <conditionalFormatting sqref="BJ96 BL96 BN96">
    <cfRule type="cellIs" dxfId="2758" priority="6911" stopIfTrue="1" operator="greaterThan">
      <formula>6</formula>
    </cfRule>
  </conditionalFormatting>
  <conditionalFormatting sqref="BP96">
    <cfRule type="cellIs" dxfId="2757" priority="6910" stopIfTrue="1" operator="greaterThan">
      <formula>6</formula>
    </cfRule>
  </conditionalFormatting>
  <conditionalFormatting sqref="BR96">
    <cfRule type="cellIs" dxfId="2756" priority="6909" stopIfTrue="1" operator="greaterThan">
      <formula>6</formula>
    </cfRule>
  </conditionalFormatting>
  <conditionalFormatting sqref="CB96 CD96 CF96">
    <cfRule type="cellIs" dxfId="2755" priority="6907" stopIfTrue="1" operator="greaterThan">
      <formula>6</formula>
    </cfRule>
  </conditionalFormatting>
  <conditionalFormatting sqref="CH96 CJ96 CX96 CT96 CV96 CL96 CN96 CP96 CR96">
    <cfRule type="cellIs" dxfId="2754" priority="6905" stopIfTrue="1" operator="greaterThan">
      <formula>6</formula>
    </cfRule>
  </conditionalFormatting>
  <conditionalFormatting sqref="CZ96 DB96">
    <cfRule type="cellIs" dxfId="2753" priority="6901" stopIfTrue="1" operator="greaterThan">
      <formula>6</formula>
    </cfRule>
  </conditionalFormatting>
  <conditionalFormatting sqref="N105 L105">
    <cfRule type="cellIs" dxfId="2752" priority="6900" stopIfTrue="1" operator="greaterThan">
      <formula>6</formula>
    </cfRule>
  </conditionalFormatting>
  <conditionalFormatting sqref="P105">
    <cfRule type="cellIs" dxfId="2751" priority="6899" stopIfTrue="1" operator="greaterThan">
      <formula>6</formula>
    </cfRule>
  </conditionalFormatting>
  <conditionalFormatting sqref="R105">
    <cfRule type="cellIs" dxfId="2750" priority="6898" stopIfTrue="1" operator="greaterThan">
      <formula>6</formula>
    </cfRule>
  </conditionalFormatting>
  <conditionalFormatting sqref="V105 T105">
    <cfRule type="cellIs" dxfId="2749" priority="6897" stopIfTrue="1" operator="greaterThan">
      <formula>6</formula>
    </cfRule>
  </conditionalFormatting>
  <conditionalFormatting sqref="X105">
    <cfRule type="cellIs" dxfId="2748" priority="6896" stopIfTrue="1" operator="greaterThan">
      <formula>6</formula>
    </cfRule>
  </conditionalFormatting>
  <conditionalFormatting sqref="Z105">
    <cfRule type="cellIs" dxfId="2747" priority="6895" stopIfTrue="1" operator="greaterThan">
      <formula>6</formula>
    </cfRule>
  </conditionalFormatting>
  <conditionalFormatting sqref="AB105">
    <cfRule type="cellIs" dxfId="2746" priority="6894" stopIfTrue="1" operator="greaterThan">
      <formula>6</formula>
    </cfRule>
  </conditionalFormatting>
  <conditionalFormatting sqref="AD105 AF105 AH105">
    <cfRule type="cellIs" dxfId="2745" priority="6893" stopIfTrue="1" operator="greaterThan">
      <formula>6</formula>
    </cfRule>
  </conditionalFormatting>
  <conditionalFormatting sqref="AJ105">
    <cfRule type="cellIs" dxfId="2744" priority="6892" stopIfTrue="1" operator="greaterThan">
      <formula>6</formula>
    </cfRule>
  </conditionalFormatting>
  <conditionalFormatting sqref="AL105 AN105 AP105">
    <cfRule type="cellIs" dxfId="2743" priority="6891" stopIfTrue="1" operator="greaterThan">
      <formula>6</formula>
    </cfRule>
  </conditionalFormatting>
  <conditionalFormatting sqref="AR105">
    <cfRule type="cellIs" dxfId="2742" priority="6890" stopIfTrue="1" operator="greaterThan">
      <formula>6</formula>
    </cfRule>
  </conditionalFormatting>
  <conditionalFormatting sqref="AT105 AV105 AX105">
    <cfRule type="cellIs" dxfId="2741" priority="6889" stopIfTrue="1" operator="greaterThan">
      <formula>6</formula>
    </cfRule>
  </conditionalFormatting>
  <conditionalFormatting sqref="AZ105">
    <cfRule type="cellIs" dxfId="2740" priority="6888" stopIfTrue="1" operator="greaterThan">
      <formula>6</formula>
    </cfRule>
  </conditionalFormatting>
  <conditionalFormatting sqref="BB105 BD105 BF105">
    <cfRule type="cellIs" dxfId="2739" priority="6887" stopIfTrue="1" operator="greaterThan">
      <formula>6</formula>
    </cfRule>
  </conditionalFormatting>
  <conditionalFormatting sqref="BH105">
    <cfRule type="cellIs" dxfId="2738" priority="6886" stopIfTrue="1" operator="greaterThan">
      <formula>6</formula>
    </cfRule>
  </conditionalFormatting>
  <conditionalFormatting sqref="BJ105 BL105 BN105">
    <cfRule type="cellIs" dxfId="2737" priority="6885" stopIfTrue="1" operator="greaterThan">
      <formula>6</formula>
    </cfRule>
  </conditionalFormatting>
  <conditionalFormatting sqref="BP105">
    <cfRule type="cellIs" dxfId="2736" priority="6884" stopIfTrue="1" operator="greaterThan">
      <formula>6</formula>
    </cfRule>
  </conditionalFormatting>
  <conditionalFormatting sqref="BR105 BT105 BV105 BX105 BZ105">
    <cfRule type="cellIs" dxfId="2735" priority="6883" stopIfTrue="1" operator="greaterThan">
      <formula>6</formula>
    </cfRule>
  </conditionalFormatting>
  <conditionalFormatting sqref="CB105 CD105">
    <cfRule type="cellIs" dxfId="2734" priority="6881" stopIfTrue="1" operator="greaterThan">
      <formula>6</formula>
    </cfRule>
  </conditionalFormatting>
  <conditionalFormatting sqref="CF105">
    <cfRule type="cellIs" dxfId="2733" priority="6880" stopIfTrue="1" operator="greaterThan">
      <formula>6</formula>
    </cfRule>
  </conditionalFormatting>
  <conditionalFormatting sqref="CH105 CJ105 CL105 CN105 CP105 CR105">
    <cfRule type="cellIs" dxfId="2732" priority="6879" stopIfTrue="1" operator="greaterThan">
      <formula>6</formula>
    </cfRule>
  </conditionalFormatting>
  <conditionalFormatting sqref="CT105">
    <cfRule type="cellIs" dxfId="2731" priority="6877" stopIfTrue="1" operator="greaterThan">
      <formula>6</formula>
    </cfRule>
  </conditionalFormatting>
  <conditionalFormatting sqref="CV105">
    <cfRule type="cellIs" dxfId="2730" priority="6876" stopIfTrue="1" operator="greaterThan">
      <formula>6</formula>
    </cfRule>
  </conditionalFormatting>
  <conditionalFormatting sqref="CX105 CZ105 DB105 DD105">
    <cfRule type="cellIs" dxfId="2729" priority="6875" stopIfTrue="1" operator="greaterThan">
      <formula>6</formula>
    </cfRule>
  </conditionalFormatting>
  <conditionalFormatting sqref="N114 L114">
    <cfRule type="cellIs" dxfId="2728" priority="6874" stopIfTrue="1" operator="greaterThan">
      <formula>6</formula>
    </cfRule>
  </conditionalFormatting>
  <conditionalFormatting sqref="P114">
    <cfRule type="cellIs" dxfId="2727" priority="6873" stopIfTrue="1" operator="greaterThan">
      <formula>6</formula>
    </cfRule>
  </conditionalFormatting>
  <conditionalFormatting sqref="R114">
    <cfRule type="cellIs" dxfId="2726" priority="6872" stopIfTrue="1" operator="greaterThan">
      <formula>6</formula>
    </cfRule>
  </conditionalFormatting>
  <conditionalFormatting sqref="V114 T114">
    <cfRule type="cellIs" dxfId="2725" priority="6871" stopIfTrue="1" operator="greaterThan">
      <formula>6</formula>
    </cfRule>
  </conditionalFormatting>
  <conditionalFormatting sqref="X114">
    <cfRule type="cellIs" dxfId="2724" priority="6870" stopIfTrue="1" operator="greaterThan">
      <formula>6</formula>
    </cfRule>
  </conditionalFormatting>
  <conditionalFormatting sqref="Z114">
    <cfRule type="cellIs" dxfId="2723" priority="6869" stopIfTrue="1" operator="greaterThan">
      <formula>6</formula>
    </cfRule>
  </conditionalFormatting>
  <conditionalFormatting sqref="AB114">
    <cfRule type="cellIs" dxfId="2722" priority="6868" stopIfTrue="1" operator="greaterThan">
      <formula>6</formula>
    </cfRule>
  </conditionalFormatting>
  <conditionalFormatting sqref="AD114 AF114 AH114">
    <cfRule type="cellIs" dxfId="2721" priority="6867" stopIfTrue="1" operator="greaterThan">
      <formula>6</formula>
    </cfRule>
  </conditionalFormatting>
  <conditionalFormatting sqref="AJ114">
    <cfRule type="cellIs" dxfId="2720" priority="6866" stopIfTrue="1" operator="greaterThan">
      <formula>6</formula>
    </cfRule>
  </conditionalFormatting>
  <conditionalFormatting sqref="AL114 AN114 AP114">
    <cfRule type="cellIs" dxfId="2719" priority="6865" stopIfTrue="1" operator="greaterThan">
      <formula>6</formula>
    </cfRule>
  </conditionalFormatting>
  <conditionalFormatting sqref="AR114">
    <cfRule type="cellIs" dxfId="2718" priority="6864" stopIfTrue="1" operator="greaterThan">
      <formula>6</formula>
    </cfRule>
  </conditionalFormatting>
  <conditionalFormatting sqref="AT114 AV114 AX114">
    <cfRule type="cellIs" dxfId="2717" priority="6863" stopIfTrue="1" operator="greaterThan">
      <formula>6</formula>
    </cfRule>
  </conditionalFormatting>
  <conditionalFormatting sqref="AZ114">
    <cfRule type="cellIs" dxfId="2716" priority="6862" stopIfTrue="1" operator="greaterThan">
      <formula>6</formula>
    </cfRule>
  </conditionalFormatting>
  <conditionalFormatting sqref="BB114 BD114 BF114">
    <cfRule type="cellIs" dxfId="2715" priority="6861" stopIfTrue="1" operator="greaterThan">
      <formula>6</formula>
    </cfRule>
  </conditionalFormatting>
  <conditionalFormatting sqref="BH114">
    <cfRule type="cellIs" dxfId="2714" priority="6860" stopIfTrue="1" operator="greaterThan">
      <formula>6</formula>
    </cfRule>
  </conditionalFormatting>
  <conditionalFormatting sqref="BJ114 BL114 BN114">
    <cfRule type="cellIs" dxfId="2713" priority="6859" stopIfTrue="1" operator="greaterThan">
      <formula>6</formula>
    </cfRule>
  </conditionalFormatting>
  <conditionalFormatting sqref="BP114">
    <cfRule type="cellIs" dxfId="2712" priority="6858" stopIfTrue="1" operator="greaterThan">
      <formula>6</formula>
    </cfRule>
  </conditionalFormatting>
  <conditionalFormatting sqref="BR114 BT114 BV114">
    <cfRule type="cellIs" dxfId="2711" priority="6857" stopIfTrue="1" operator="greaterThan">
      <formula>6</formula>
    </cfRule>
  </conditionalFormatting>
  <conditionalFormatting sqref="BX114">
    <cfRule type="cellIs" dxfId="2710" priority="6856" stopIfTrue="1" operator="greaterThan">
      <formula>6</formula>
    </cfRule>
  </conditionalFormatting>
  <conditionalFormatting sqref="BZ114 CB114 CD114">
    <cfRule type="cellIs" dxfId="2709" priority="6855" stopIfTrue="1" operator="greaterThan">
      <formula>6</formula>
    </cfRule>
  </conditionalFormatting>
  <conditionalFormatting sqref="CF114">
    <cfRule type="cellIs" dxfId="2708" priority="6854" stopIfTrue="1" operator="greaterThan">
      <formula>6</formula>
    </cfRule>
  </conditionalFormatting>
  <conditionalFormatting sqref="CH114 CJ114 CL114">
    <cfRule type="cellIs" dxfId="2707" priority="6853" stopIfTrue="1" operator="greaterThan">
      <formula>6</formula>
    </cfRule>
  </conditionalFormatting>
  <conditionalFormatting sqref="CZ114 DB114 CN114 CP114 CR114 CT114 CV114 CX114">
    <cfRule type="cellIs" dxfId="2706" priority="6849" stopIfTrue="1" operator="greaterThan">
      <formula>6</formula>
    </cfRule>
  </conditionalFormatting>
  <conditionalFormatting sqref="N123 L123">
    <cfRule type="cellIs" dxfId="2705" priority="6848" stopIfTrue="1" operator="greaterThan">
      <formula>6</formula>
    </cfRule>
  </conditionalFormatting>
  <conditionalFormatting sqref="P123">
    <cfRule type="cellIs" dxfId="2704" priority="6847" stopIfTrue="1" operator="greaterThan">
      <formula>6</formula>
    </cfRule>
  </conditionalFormatting>
  <conditionalFormatting sqref="R123">
    <cfRule type="cellIs" dxfId="2703" priority="6846" stopIfTrue="1" operator="greaterThan">
      <formula>6</formula>
    </cfRule>
  </conditionalFormatting>
  <conditionalFormatting sqref="V123 T123">
    <cfRule type="cellIs" dxfId="2702" priority="6845" stopIfTrue="1" operator="greaterThan">
      <formula>6</formula>
    </cfRule>
  </conditionalFormatting>
  <conditionalFormatting sqref="X123">
    <cfRule type="cellIs" dxfId="2701" priority="6844" stopIfTrue="1" operator="greaterThan">
      <formula>6</formula>
    </cfRule>
  </conditionalFormatting>
  <conditionalFormatting sqref="Z123">
    <cfRule type="cellIs" dxfId="2700" priority="6843" stopIfTrue="1" operator="greaterThan">
      <formula>6</formula>
    </cfRule>
  </conditionalFormatting>
  <conditionalFormatting sqref="AB123">
    <cfRule type="cellIs" dxfId="2699" priority="6842" stopIfTrue="1" operator="greaterThan">
      <formula>6</formula>
    </cfRule>
  </conditionalFormatting>
  <conditionalFormatting sqref="AD123 AF123 AH123">
    <cfRule type="cellIs" dxfId="2698" priority="6841" stopIfTrue="1" operator="greaterThan">
      <formula>6</formula>
    </cfRule>
  </conditionalFormatting>
  <conditionalFormatting sqref="AJ123">
    <cfRule type="cellIs" dxfId="2697" priority="6840" stopIfTrue="1" operator="greaterThan">
      <formula>6</formula>
    </cfRule>
  </conditionalFormatting>
  <conditionalFormatting sqref="AL123 AN123 AP123">
    <cfRule type="cellIs" dxfId="2696" priority="6839" stopIfTrue="1" operator="greaterThan">
      <formula>6</formula>
    </cfRule>
  </conditionalFormatting>
  <conditionalFormatting sqref="AR123">
    <cfRule type="cellIs" dxfId="2695" priority="6838" stopIfTrue="1" operator="greaterThan">
      <formula>6</formula>
    </cfRule>
  </conditionalFormatting>
  <conditionalFormatting sqref="AT123 AV123 AX123">
    <cfRule type="cellIs" dxfId="2694" priority="6837" stopIfTrue="1" operator="greaterThan">
      <formula>6</formula>
    </cfRule>
  </conditionalFormatting>
  <conditionalFormatting sqref="AZ123">
    <cfRule type="cellIs" dxfId="2693" priority="6836" stopIfTrue="1" operator="greaterThan">
      <formula>6</formula>
    </cfRule>
  </conditionalFormatting>
  <conditionalFormatting sqref="BB123 BD123 BF123">
    <cfRule type="cellIs" dxfId="2692" priority="6835" stopIfTrue="1" operator="greaterThan">
      <formula>6</formula>
    </cfRule>
  </conditionalFormatting>
  <conditionalFormatting sqref="BH123">
    <cfRule type="cellIs" dxfId="2691" priority="6834" stopIfTrue="1" operator="greaterThan">
      <formula>6</formula>
    </cfRule>
  </conditionalFormatting>
  <conditionalFormatting sqref="BJ123 BL123 BN123">
    <cfRule type="cellIs" dxfId="2690" priority="6833" stopIfTrue="1" operator="greaterThan">
      <formula>6</formula>
    </cfRule>
  </conditionalFormatting>
  <conditionalFormatting sqref="BP123">
    <cfRule type="cellIs" dxfId="2689" priority="6832" stopIfTrue="1" operator="greaterThan">
      <formula>6</formula>
    </cfRule>
  </conditionalFormatting>
  <conditionalFormatting sqref="BR123 BT123 BV123">
    <cfRule type="cellIs" dxfId="2688" priority="6831" stopIfTrue="1" operator="greaterThan">
      <formula>6</formula>
    </cfRule>
  </conditionalFormatting>
  <conditionalFormatting sqref="BX123">
    <cfRule type="cellIs" dxfId="2687" priority="6830" stopIfTrue="1" operator="greaterThan">
      <formula>6</formula>
    </cfRule>
  </conditionalFormatting>
  <conditionalFormatting sqref="BZ123">
    <cfRule type="cellIs" dxfId="2686" priority="6829" stopIfTrue="1" operator="greaterThan">
      <formula>6</formula>
    </cfRule>
  </conditionalFormatting>
  <conditionalFormatting sqref="CB123 CD123 CF123 CH123 CJ123 CL123 CN123 CP123 CR123">
    <cfRule type="cellIs" dxfId="2685" priority="6827" stopIfTrue="1" operator="greaterThan">
      <formula>6</formula>
    </cfRule>
  </conditionalFormatting>
  <conditionalFormatting sqref="CV123 CX123 CZ123 CT123">
    <cfRule type="cellIs" dxfId="2684" priority="6825" stopIfTrue="1" operator="greaterThan">
      <formula>6</formula>
    </cfRule>
  </conditionalFormatting>
  <conditionalFormatting sqref="N132 L132">
    <cfRule type="cellIs" dxfId="2683" priority="6822" stopIfTrue="1" operator="greaterThan">
      <formula>6</formula>
    </cfRule>
  </conditionalFormatting>
  <conditionalFormatting sqref="P132">
    <cfRule type="cellIs" dxfId="2682" priority="6821" stopIfTrue="1" operator="greaterThan">
      <formula>6</formula>
    </cfRule>
  </conditionalFormatting>
  <conditionalFormatting sqref="R132">
    <cfRule type="cellIs" dxfId="2681" priority="6820" stopIfTrue="1" operator="greaterThan">
      <formula>6</formula>
    </cfRule>
  </conditionalFormatting>
  <conditionalFormatting sqref="V132 T132">
    <cfRule type="cellIs" dxfId="2680" priority="6819" stopIfTrue="1" operator="greaterThan">
      <formula>6</formula>
    </cfRule>
  </conditionalFormatting>
  <conditionalFormatting sqref="X132">
    <cfRule type="cellIs" dxfId="2679" priority="6818" stopIfTrue="1" operator="greaterThan">
      <formula>6</formula>
    </cfRule>
  </conditionalFormatting>
  <conditionalFormatting sqref="Z132">
    <cfRule type="cellIs" dxfId="2678" priority="6817" stopIfTrue="1" operator="greaterThan">
      <formula>6</formula>
    </cfRule>
  </conditionalFormatting>
  <conditionalFormatting sqref="AB132">
    <cfRule type="cellIs" dxfId="2677" priority="6816" stopIfTrue="1" operator="greaterThan">
      <formula>6</formula>
    </cfRule>
  </conditionalFormatting>
  <conditionalFormatting sqref="AD132 AF132 AH132">
    <cfRule type="cellIs" dxfId="2676" priority="6815" stopIfTrue="1" operator="greaterThan">
      <formula>6</formula>
    </cfRule>
  </conditionalFormatting>
  <conditionalFormatting sqref="AJ132">
    <cfRule type="cellIs" dxfId="2675" priority="6814" stopIfTrue="1" operator="greaterThan">
      <formula>6</formula>
    </cfRule>
  </conditionalFormatting>
  <conditionalFormatting sqref="AL132 AN132 AP132">
    <cfRule type="cellIs" dxfId="2674" priority="6813" stopIfTrue="1" operator="greaterThan">
      <formula>6</formula>
    </cfRule>
  </conditionalFormatting>
  <conditionalFormatting sqref="AR132">
    <cfRule type="cellIs" dxfId="2673" priority="6812" stopIfTrue="1" operator="greaterThan">
      <formula>6</formula>
    </cfRule>
  </conditionalFormatting>
  <conditionalFormatting sqref="AT132 AV132 AX132">
    <cfRule type="cellIs" dxfId="2672" priority="6811" stopIfTrue="1" operator="greaterThan">
      <formula>6</formula>
    </cfRule>
  </conditionalFormatting>
  <conditionalFormatting sqref="AZ132">
    <cfRule type="cellIs" dxfId="2671" priority="6810" stopIfTrue="1" operator="greaterThan">
      <formula>6</formula>
    </cfRule>
  </conditionalFormatting>
  <conditionalFormatting sqref="BB132 BD132 BF132">
    <cfRule type="cellIs" dxfId="2670" priority="6809" stopIfTrue="1" operator="greaterThan">
      <formula>6</formula>
    </cfRule>
  </conditionalFormatting>
  <conditionalFormatting sqref="BH132">
    <cfRule type="cellIs" dxfId="2669" priority="6808" stopIfTrue="1" operator="greaterThan">
      <formula>6</formula>
    </cfRule>
  </conditionalFormatting>
  <conditionalFormatting sqref="BJ132 BL132 BN132">
    <cfRule type="cellIs" dxfId="2668" priority="6807" stopIfTrue="1" operator="greaterThan">
      <formula>6</formula>
    </cfRule>
  </conditionalFormatting>
  <conditionalFormatting sqref="BP132">
    <cfRule type="cellIs" dxfId="2667" priority="6806" stopIfTrue="1" operator="greaterThan">
      <formula>6</formula>
    </cfRule>
  </conditionalFormatting>
  <conditionalFormatting sqref="BR132 BT132 BV132">
    <cfRule type="cellIs" dxfId="2666" priority="6805" stopIfTrue="1" operator="greaterThan">
      <formula>6</formula>
    </cfRule>
  </conditionalFormatting>
  <conditionalFormatting sqref="BX132">
    <cfRule type="cellIs" dxfId="2665" priority="6804" stopIfTrue="1" operator="greaterThan">
      <formula>6</formula>
    </cfRule>
  </conditionalFormatting>
  <conditionalFormatting sqref="BZ132 CB132">
    <cfRule type="cellIs" dxfId="2664" priority="6803" stopIfTrue="1" operator="greaterThan">
      <formula>6</formula>
    </cfRule>
  </conditionalFormatting>
  <conditionalFormatting sqref="CD132 CF132 CH132 CJ132 CL132 CN132">
    <cfRule type="cellIs" dxfId="2663" priority="6801" stopIfTrue="1" operator="greaterThan">
      <formula>6</formula>
    </cfRule>
  </conditionalFormatting>
  <conditionalFormatting sqref="CP132 CR132 CT132 CV132 CX132">
    <cfRule type="cellIs" dxfId="2662" priority="6799" stopIfTrue="1" operator="greaterThan">
      <formula>6</formula>
    </cfRule>
  </conditionalFormatting>
  <conditionalFormatting sqref="N141 L141">
    <cfRule type="cellIs" dxfId="2661" priority="6770" stopIfTrue="1" operator="greaterThan">
      <formula>6</formula>
    </cfRule>
  </conditionalFormatting>
  <conditionalFormatting sqref="P141">
    <cfRule type="cellIs" dxfId="2660" priority="6769" stopIfTrue="1" operator="greaterThan">
      <formula>6</formula>
    </cfRule>
  </conditionalFormatting>
  <conditionalFormatting sqref="R141">
    <cfRule type="cellIs" dxfId="2659" priority="6768" stopIfTrue="1" operator="greaterThan">
      <formula>6</formula>
    </cfRule>
  </conditionalFormatting>
  <conditionalFormatting sqref="V141 T141">
    <cfRule type="cellIs" dxfId="2658" priority="6767" stopIfTrue="1" operator="greaterThan">
      <formula>6</formula>
    </cfRule>
  </conditionalFormatting>
  <conditionalFormatting sqref="X141">
    <cfRule type="cellIs" dxfId="2657" priority="6766" stopIfTrue="1" operator="greaterThan">
      <formula>6</formula>
    </cfRule>
  </conditionalFormatting>
  <conditionalFormatting sqref="Z141">
    <cfRule type="cellIs" dxfId="2656" priority="6765" stopIfTrue="1" operator="greaterThan">
      <formula>6</formula>
    </cfRule>
  </conditionalFormatting>
  <conditionalFormatting sqref="AB141">
    <cfRule type="cellIs" dxfId="2655" priority="6764" stopIfTrue="1" operator="greaterThan">
      <formula>6</formula>
    </cfRule>
  </conditionalFormatting>
  <conditionalFormatting sqref="AD141 AF141 AH141">
    <cfRule type="cellIs" dxfId="2654" priority="6763" stopIfTrue="1" operator="greaterThan">
      <formula>6</formula>
    </cfRule>
  </conditionalFormatting>
  <conditionalFormatting sqref="AJ141">
    <cfRule type="cellIs" dxfId="2653" priority="6762" stopIfTrue="1" operator="greaterThan">
      <formula>6</formula>
    </cfRule>
  </conditionalFormatting>
  <conditionalFormatting sqref="AL141 AN141 AP141">
    <cfRule type="cellIs" dxfId="2652" priority="6761" stopIfTrue="1" operator="greaterThan">
      <formula>6</formula>
    </cfRule>
  </conditionalFormatting>
  <conditionalFormatting sqref="AR141">
    <cfRule type="cellIs" dxfId="2651" priority="6760" stopIfTrue="1" operator="greaterThan">
      <formula>6</formula>
    </cfRule>
  </conditionalFormatting>
  <conditionalFormatting sqref="AT141 AV141 AX141">
    <cfRule type="cellIs" dxfId="2650" priority="6759" stopIfTrue="1" operator="greaterThan">
      <formula>6</formula>
    </cfRule>
  </conditionalFormatting>
  <conditionalFormatting sqref="AZ141">
    <cfRule type="cellIs" dxfId="2649" priority="6758" stopIfTrue="1" operator="greaterThan">
      <formula>6</formula>
    </cfRule>
  </conditionalFormatting>
  <conditionalFormatting sqref="BB141 BD141 BF141">
    <cfRule type="cellIs" dxfId="2648" priority="6757" stopIfTrue="1" operator="greaterThan">
      <formula>6</formula>
    </cfRule>
  </conditionalFormatting>
  <conditionalFormatting sqref="BH141">
    <cfRule type="cellIs" dxfId="2647" priority="6756" stopIfTrue="1" operator="greaterThan">
      <formula>6</formula>
    </cfRule>
  </conditionalFormatting>
  <conditionalFormatting sqref="BJ141 BL141 BN141">
    <cfRule type="cellIs" dxfId="2646" priority="6755" stopIfTrue="1" operator="greaterThan">
      <formula>6</formula>
    </cfRule>
  </conditionalFormatting>
  <conditionalFormatting sqref="BP141">
    <cfRule type="cellIs" dxfId="2645" priority="6754" stopIfTrue="1" operator="greaterThan">
      <formula>6</formula>
    </cfRule>
  </conditionalFormatting>
  <conditionalFormatting sqref="BR141 BT141 BV141">
    <cfRule type="cellIs" dxfId="2644" priority="6753" stopIfTrue="1" operator="greaterThan">
      <formula>6</formula>
    </cfRule>
  </conditionalFormatting>
  <conditionalFormatting sqref="BX141">
    <cfRule type="cellIs" dxfId="2643" priority="6752" stopIfTrue="1" operator="greaterThan">
      <formula>6</formula>
    </cfRule>
  </conditionalFormatting>
  <conditionalFormatting sqref="BZ141 CB141 CD141">
    <cfRule type="cellIs" dxfId="2642" priority="6751" stopIfTrue="1" operator="greaterThan">
      <formula>6</formula>
    </cfRule>
  </conditionalFormatting>
  <conditionalFormatting sqref="CF141 CH141 CJ141 CL141">
    <cfRule type="cellIs" dxfId="2641" priority="6750" stopIfTrue="1" operator="greaterThan">
      <formula>6</formula>
    </cfRule>
  </conditionalFormatting>
  <conditionalFormatting sqref="CN141 CP141 CR141 CT141 CV141 CX141">
    <cfRule type="cellIs" dxfId="2640" priority="6749" stopIfTrue="1" operator="greaterThan">
      <formula>6</formula>
    </cfRule>
  </conditionalFormatting>
  <conditionalFormatting sqref="CZ141 DB141">
    <cfRule type="cellIs" dxfId="2639" priority="6745" stopIfTrue="1" operator="greaterThan">
      <formula>6</formula>
    </cfRule>
  </conditionalFormatting>
  <conditionalFormatting sqref="N150 L150">
    <cfRule type="cellIs" dxfId="2638" priority="6562" stopIfTrue="1" operator="greaterThan">
      <formula>6</formula>
    </cfRule>
  </conditionalFormatting>
  <conditionalFormatting sqref="P150">
    <cfRule type="cellIs" dxfId="2637" priority="6561" stopIfTrue="1" operator="greaterThan">
      <formula>6</formula>
    </cfRule>
  </conditionalFormatting>
  <conditionalFormatting sqref="R150">
    <cfRule type="cellIs" dxfId="2636" priority="6560" stopIfTrue="1" operator="greaterThan">
      <formula>6</formula>
    </cfRule>
  </conditionalFormatting>
  <conditionalFormatting sqref="V150 T150">
    <cfRule type="cellIs" dxfId="2635" priority="6559" stopIfTrue="1" operator="greaterThan">
      <formula>6</formula>
    </cfRule>
  </conditionalFormatting>
  <conditionalFormatting sqref="X150">
    <cfRule type="cellIs" dxfId="2634" priority="6558" stopIfTrue="1" operator="greaterThan">
      <formula>6</formula>
    </cfRule>
  </conditionalFormatting>
  <conditionalFormatting sqref="Z150">
    <cfRule type="cellIs" dxfId="2633" priority="6557" stopIfTrue="1" operator="greaterThan">
      <formula>6</formula>
    </cfRule>
  </conditionalFormatting>
  <conditionalFormatting sqref="AB150">
    <cfRule type="cellIs" dxfId="2632" priority="6556" stopIfTrue="1" operator="greaterThan">
      <formula>6</formula>
    </cfRule>
  </conditionalFormatting>
  <conditionalFormatting sqref="AD150 AF150 AH150">
    <cfRule type="cellIs" dxfId="2631" priority="6555" stopIfTrue="1" operator="greaterThan">
      <formula>6</formula>
    </cfRule>
  </conditionalFormatting>
  <conditionalFormatting sqref="AJ150">
    <cfRule type="cellIs" dxfId="2630" priority="6554" stopIfTrue="1" operator="greaterThan">
      <formula>6</formula>
    </cfRule>
  </conditionalFormatting>
  <conditionalFormatting sqref="AL150 AN150 AP150">
    <cfRule type="cellIs" dxfId="2629" priority="6553" stopIfTrue="1" operator="greaterThan">
      <formula>6</formula>
    </cfRule>
  </conditionalFormatting>
  <conditionalFormatting sqref="AR150">
    <cfRule type="cellIs" dxfId="2628" priority="6552" stopIfTrue="1" operator="greaterThan">
      <formula>6</formula>
    </cfRule>
  </conditionalFormatting>
  <conditionalFormatting sqref="AT150 AV150 AX150">
    <cfRule type="cellIs" dxfId="2627" priority="6551" stopIfTrue="1" operator="greaterThan">
      <formula>6</formula>
    </cfRule>
  </conditionalFormatting>
  <conditionalFormatting sqref="AZ150">
    <cfRule type="cellIs" dxfId="2626" priority="6550" stopIfTrue="1" operator="greaterThan">
      <formula>6</formula>
    </cfRule>
  </conditionalFormatting>
  <conditionalFormatting sqref="BB150 BD150 BF150">
    <cfRule type="cellIs" dxfId="2625" priority="6549" stopIfTrue="1" operator="greaterThan">
      <formula>6</formula>
    </cfRule>
  </conditionalFormatting>
  <conditionalFormatting sqref="BH150">
    <cfRule type="cellIs" dxfId="2624" priority="6548" stopIfTrue="1" operator="greaterThan">
      <formula>6</formula>
    </cfRule>
  </conditionalFormatting>
  <conditionalFormatting sqref="BJ150 BL150 BN150">
    <cfRule type="cellIs" dxfId="2623" priority="6547" stopIfTrue="1" operator="greaterThan">
      <formula>6</formula>
    </cfRule>
  </conditionalFormatting>
  <conditionalFormatting sqref="BP150">
    <cfRule type="cellIs" dxfId="2622" priority="6546" stopIfTrue="1" operator="greaterThan">
      <formula>6</formula>
    </cfRule>
  </conditionalFormatting>
  <conditionalFormatting sqref="BR150 BT150">
    <cfRule type="cellIs" dxfId="2621" priority="6545" stopIfTrue="1" operator="greaterThan">
      <formula>6</formula>
    </cfRule>
  </conditionalFormatting>
  <conditionalFormatting sqref="BX150">
    <cfRule type="cellIs" dxfId="2620" priority="6544" stopIfTrue="1" operator="greaterThan">
      <formula>6</formula>
    </cfRule>
  </conditionalFormatting>
  <conditionalFormatting sqref="CD150 CB150 BZ150">
    <cfRule type="cellIs" dxfId="2619" priority="6543" stopIfTrue="1" operator="greaterThan">
      <formula>6</formula>
    </cfRule>
  </conditionalFormatting>
  <conditionalFormatting sqref="CH150 CL150 CJ150">
    <cfRule type="cellIs" dxfId="2618" priority="6541" stopIfTrue="1" operator="greaterThan">
      <formula>6</formula>
    </cfRule>
  </conditionalFormatting>
  <conditionalFormatting sqref="CN150">
    <cfRule type="cellIs" dxfId="2617" priority="6540" stopIfTrue="1" operator="greaterThan">
      <formula>6</formula>
    </cfRule>
  </conditionalFormatting>
  <conditionalFormatting sqref="CP150">
    <cfRule type="cellIs" dxfId="2616" priority="6539" stopIfTrue="1" operator="greaterThan">
      <formula>6</formula>
    </cfRule>
  </conditionalFormatting>
  <conditionalFormatting sqref="DB150">
    <cfRule type="cellIs" dxfId="2615" priority="6537" stopIfTrue="1" operator="greaterThan">
      <formula>6</formula>
    </cfRule>
  </conditionalFormatting>
  <conditionalFormatting sqref="N159 L159">
    <cfRule type="cellIs" dxfId="2614" priority="6536" stopIfTrue="1" operator="greaterThan">
      <formula>6</formula>
    </cfRule>
  </conditionalFormatting>
  <conditionalFormatting sqref="P159">
    <cfRule type="cellIs" dxfId="2613" priority="6535" stopIfTrue="1" operator="greaterThan">
      <formula>6</formula>
    </cfRule>
  </conditionalFormatting>
  <conditionalFormatting sqref="R159">
    <cfRule type="cellIs" dxfId="2612" priority="6534" stopIfTrue="1" operator="greaterThan">
      <formula>6</formula>
    </cfRule>
  </conditionalFormatting>
  <conditionalFormatting sqref="V159 T159">
    <cfRule type="cellIs" dxfId="2611" priority="6533" stopIfTrue="1" operator="greaterThan">
      <formula>6</formula>
    </cfRule>
  </conditionalFormatting>
  <conditionalFormatting sqref="X159">
    <cfRule type="cellIs" dxfId="2610" priority="6532" stopIfTrue="1" operator="greaterThan">
      <formula>6</formula>
    </cfRule>
  </conditionalFormatting>
  <conditionalFormatting sqref="Z159">
    <cfRule type="cellIs" dxfId="2609" priority="6531" stopIfTrue="1" operator="greaterThan">
      <formula>6</formula>
    </cfRule>
  </conditionalFormatting>
  <conditionalFormatting sqref="AB159">
    <cfRule type="cellIs" dxfId="2608" priority="6530" stopIfTrue="1" operator="greaterThan">
      <formula>6</formula>
    </cfRule>
  </conditionalFormatting>
  <conditionalFormatting sqref="AD159 AF159 AH159">
    <cfRule type="cellIs" dxfId="2607" priority="6529" stopIfTrue="1" operator="greaterThan">
      <formula>6</formula>
    </cfRule>
  </conditionalFormatting>
  <conditionalFormatting sqref="AJ159">
    <cfRule type="cellIs" dxfId="2606" priority="6528" stopIfTrue="1" operator="greaterThan">
      <formula>6</formula>
    </cfRule>
  </conditionalFormatting>
  <conditionalFormatting sqref="AL159 AN159 AP159">
    <cfRule type="cellIs" dxfId="2605" priority="6527" stopIfTrue="1" operator="greaterThan">
      <formula>6</formula>
    </cfRule>
  </conditionalFormatting>
  <conditionalFormatting sqref="AR159">
    <cfRule type="cellIs" dxfId="2604" priority="6526" stopIfTrue="1" operator="greaterThan">
      <formula>6</formula>
    </cfRule>
  </conditionalFormatting>
  <conditionalFormatting sqref="AT159 AV159 AX159">
    <cfRule type="cellIs" dxfId="2603" priority="6525" stopIfTrue="1" operator="greaterThan">
      <formula>6</formula>
    </cfRule>
  </conditionalFormatting>
  <conditionalFormatting sqref="AZ159">
    <cfRule type="cellIs" dxfId="2602" priority="6524" stopIfTrue="1" operator="greaterThan">
      <formula>6</formula>
    </cfRule>
  </conditionalFormatting>
  <conditionalFormatting sqref="BB159 BD159 BF159">
    <cfRule type="cellIs" dxfId="2601" priority="6523" stopIfTrue="1" operator="greaterThan">
      <formula>6</formula>
    </cfRule>
  </conditionalFormatting>
  <conditionalFormatting sqref="BH159">
    <cfRule type="cellIs" dxfId="2600" priority="6522" stopIfTrue="1" operator="greaterThan">
      <formula>6</formula>
    </cfRule>
  </conditionalFormatting>
  <conditionalFormatting sqref="BJ159 BL159 BN159">
    <cfRule type="cellIs" dxfId="2599" priority="6521" stopIfTrue="1" operator="greaterThan">
      <formula>6</formula>
    </cfRule>
  </conditionalFormatting>
  <conditionalFormatting sqref="BP159">
    <cfRule type="cellIs" dxfId="2598" priority="6520" stopIfTrue="1" operator="greaterThan">
      <formula>6</formula>
    </cfRule>
  </conditionalFormatting>
  <conditionalFormatting sqref="BR159 BT159 BV159">
    <cfRule type="cellIs" dxfId="2597" priority="6519" stopIfTrue="1" operator="greaterThan">
      <formula>6</formula>
    </cfRule>
  </conditionalFormatting>
  <conditionalFormatting sqref="BZ159 CB159 CD159">
    <cfRule type="cellIs" dxfId="2596" priority="6517" stopIfTrue="1" operator="greaterThan">
      <formula>6</formula>
    </cfRule>
  </conditionalFormatting>
  <conditionalFormatting sqref="CH159">
    <cfRule type="cellIs" dxfId="2595" priority="6516" stopIfTrue="1" operator="greaterThan">
      <formula>6</formula>
    </cfRule>
  </conditionalFormatting>
  <conditionalFormatting sqref="CJ159 CL159">
    <cfRule type="cellIs" dxfId="2594" priority="6515" stopIfTrue="1" operator="greaterThan">
      <formula>6</formula>
    </cfRule>
  </conditionalFormatting>
  <conditionalFormatting sqref="CN159 CP159 CR159 CT159 CV159 CX159">
    <cfRule type="cellIs" dxfId="2593" priority="6514" stopIfTrue="1" operator="greaterThan">
      <formula>6</formula>
    </cfRule>
  </conditionalFormatting>
  <conditionalFormatting sqref="DB159">
    <cfRule type="cellIs" dxfId="2592" priority="6511" stopIfTrue="1" operator="greaterThan">
      <formula>6</formula>
    </cfRule>
  </conditionalFormatting>
  <conditionalFormatting sqref="N168 L168">
    <cfRule type="cellIs" dxfId="2591" priority="6510" stopIfTrue="1" operator="greaterThan">
      <formula>6</formula>
    </cfRule>
  </conditionalFormatting>
  <conditionalFormatting sqref="P168">
    <cfRule type="cellIs" dxfId="2590" priority="6509" stopIfTrue="1" operator="greaterThan">
      <formula>6</formula>
    </cfRule>
  </conditionalFormatting>
  <conditionalFormatting sqref="R168">
    <cfRule type="cellIs" dxfId="2589" priority="6508" stopIfTrue="1" operator="greaterThan">
      <formula>6</formula>
    </cfRule>
  </conditionalFormatting>
  <conditionalFormatting sqref="V168 T168">
    <cfRule type="cellIs" dxfId="2588" priority="6507" stopIfTrue="1" operator="greaterThan">
      <formula>6</formula>
    </cfRule>
  </conditionalFormatting>
  <conditionalFormatting sqref="X168">
    <cfRule type="cellIs" dxfId="2587" priority="6506" stopIfTrue="1" operator="greaterThan">
      <formula>6</formula>
    </cfRule>
  </conditionalFormatting>
  <conditionalFormatting sqref="Z168">
    <cfRule type="cellIs" dxfId="2586" priority="6505" stopIfTrue="1" operator="greaterThan">
      <formula>6</formula>
    </cfRule>
  </conditionalFormatting>
  <conditionalFormatting sqref="AB168">
    <cfRule type="cellIs" dxfId="2585" priority="6504" stopIfTrue="1" operator="greaterThan">
      <formula>6</formula>
    </cfRule>
  </conditionalFormatting>
  <conditionalFormatting sqref="AD168 AF168 AH168">
    <cfRule type="cellIs" dxfId="2584" priority="6503" stopIfTrue="1" operator="greaterThan">
      <formula>6</formula>
    </cfRule>
  </conditionalFormatting>
  <conditionalFormatting sqref="AJ168">
    <cfRule type="cellIs" dxfId="2583" priority="6502" stopIfTrue="1" operator="greaterThan">
      <formula>6</formula>
    </cfRule>
  </conditionalFormatting>
  <conditionalFormatting sqref="AL168 AN168 AP168">
    <cfRule type="cellIs" dxfId="2582" priority="6501" stopIfTrue="1" operator="greaterThan">
      <formula>6</formula>
    </cfRule>
  </conditionalFormatting>
  <conditionalFormatting sqref="AR168">
    <cfRule type="cellIs" dxfId="2581" priority="6500" stopIfTrue="1" operator="greaterThan">
      <formula>6</formula>
    </cfRule>
  </conditionalFormatting>
  <conditionalFormatting sqref="AT168 AV168 AX168">
    <cfRule type="cellIs" dxfId="2580" priority="6499" stopIfTrue="1" operator="greaterThan">
      <formula>6</formula>
    </cfRule>
  </conditionalFormatting>
  <conditionalFormatting sqref="AZ168">
    <cfRule type="cellIs" dxfId="2579" priority="6498" stopIfTrue="1" operator="greaterThan">
      <formula>6</formula>
    </cfRule>
  </conditionalFormatting>
  <conditionalFormatting sqref="BB168 BD168 BF168">
    <cfRule type="cellIs" dxfId="2578" priority="6497" stopIfTrue="1" operator="greaterThan">
      <formula>6</formula>
    </cfRule>
  </conditionalFormatting>
  <conditionalFormatting sqref="BH168">
    <cfRule type="cellIs" dxfId="2577" priority="6496" stopIfTrue="1" operator="greaterThan">
      <formula>6</formula>
    </cfRule>
  </conditionalFormatting>
  <conditionalFormatting sqref="BJ168 BL168 BN168">
    <cfRule type="cellIs" dxfId="2576" priority="6495" stopIfTrue="1" operator="greaterThan">
      <formula>6</formula>
    </cfRule>
  </conditionalFormatting>
  <conditionalFormatting sqref="BP168">
    <cfRule type="cellIs" dxfId="2575" priority="6494" stopIfTrue="1" operator="greaterThan">
      <formula>6</formula>
    </cfRule>
  </conditionalFormatting>
  <conditionalFormatting sqref="BR168 BT168 BV168">
    <cfRule type="cellIs" dxfId="2574" priority="6493" stopIfTrue="1" operator="greaterThan">
      <formula>6</formula>
    </cfRule>
  </conditionalFormatting>
  <conditionalFormatting sqref="BX168">
    <cfRule type="cellIs" dxfId="2573" priority="6492" stopIfTrue="1" operator="greaterThan">
      <formula>6</formula>
    </cfRule>
  </conditionalFormatting>
  <conditionalFormatting sqref="BZ168 CB168 CD168">
    <cfRule type="cellIs" dxfId="2572" priority="6491" stopIfTrue="1" operator="greaterThan">
      <formula>6</formula>
    </cfRule>
  </conditionalFormatting>
  <conditionalFormatting sqref="CF168">
    <cfRule type="cellIs" dxfId="2571" priority="6490" stopIfTrue="1" operator="greaterThan">
      <formula>6</formula>
    </cfRule>
  </conditionalFormatting>
  <conditionalFormatting sqref="CH168 CJ168 CL168">
    <cfRule type="cellIs" dxfId="2570" priority="6489" stopIfTrue="1" operator="greaterThan">
      <formula>6</formula>
    </cfRule>
  </conditionalFormatting>
  <conditionalFormatting sqref="CN168">
    <cfRule type="cellIs" dxfId="2569" priority="6488" stopIfTrue="1" operator="greaterThan">
      <formula>6</formula>
    </cfRule>
  </conditionalFormatting>
  <conditionalFormatting sqref="CP168">
    <cfRule type="cellIs" dxfId="2568" priority="6487" stopIfTrue="1" operator="greaterThan">
      <formula>6</formula>
    </cfRule>
  </conditionalFormatting>
  <conditionalFormatting sqref="DB168">
    <cfRule type="cellIs" dxfId="2567" priority="6485" stopIfTrue="1" operator="greaterThan">
      <formula>6</formula>
    </cfRule>
  </conditionalFormatting>
  <conditionalFormatting sqref="N177 L177">
    <cfRule type="cellIs" dxfId="2566" priority="6484" stopIfTrue="1" operator="greaterThan">
      <formula>6</formula>
    </cfRule>
  </conditionalFormatting>
  <conditionalFormatting sqref="P177">
    <cfRule type="cellIs" dxfId="2565" priority="6483" stopIfTrue="1" operator="greaterThan">
      <formula>6</formula>
    </cfRule>
  </conditionalFormatting>
  <conditionalFormatting sqref="R177">
    <cfRule type="cellIs" dxfId="2564" priority="6482" stopIfTrue="1" operator="greaterThan">
      <formula>6</formula>
    </cfRule>
  </conditionalFormatting>
  <conditionalFormatting sqref="V177 T177">
    <cfRule type="cellIs" dxfId="2563" priority="6481" stopIfTrue="1" operator="greaterThan">
      <formula>6</formula>
    </cfRule>
  </conditionalFormatting>
  <conditionalFormatting sqref="X177">
    <cfRule type="cellIs" dxfId="2562" priority="6480" stopIfTrue="1" operator="greaterThan">
      <formula>6</formula>
    </cfRule>
  </conditionalFormatting>
  <conditionalFormatting sqref="Z177">
    <cfRule type="cellIs" dxfId="2561" priority="6479" stopIfTrue="1" operator="greaterThan">
      <formula>6</formula>
    </cfRule>
  </conditionalFormatting>
  <conditionalFormatting sqref="AB177">
    <cfRule type="cellIs" dxfId="2560" priority="6478" stopIfTrue="1" operator="greaterThan">
      <formula>6</formula>
    </cfRule>
  </conditionalFormatting>
  <conditionalFormatting sqref="AD177 AF177 AH177">
    <cfRule type="cellIs" dxfId="2559" priority="6477" stopIfTrue="1" operator="greaterThan">
      <formula>6</formula>
    </cfRule>
  </conditionalFormatting>
  <conditionalFormatting sqref="AJ177">
    <cfRule type="cellIs" dxfId="2558" priority="6476" stopIfTrue="1" operator="greaterThan">
      <formula>6</formula>
    </cfRule>
  </conditionalFormatting>
  <conditionalFormatting sqref="AL177 AN177 AP177">
    <cfRule type="cellIs" dxfId="2557" priority="6475" stopIfTrue="1" operator="greaterThan">
      <formula>6</formula>
    </cfRule>
  </conditionalFormatting>
  <conditionalFormatting sqref="AR177">
    <cfRule type="cellIs" dxfId="2556" priority="6474" stopIfTrue="1" operator="greaterThan">
      <formula>6</formula>
    </cfRule>
  </conditionalFormatting>
  <conditionalFormatting sqref="AT177 AV177 AX177">
    <cfRule type="cellIs" dxfId="2555" priority="6473" stopIfTrue="1" operator="greaterThan">
      <formula>6</formula>
    </cfRule>
  </conditionalFormatting>
  <conditionalFormatting sqref="AZ177">
    <cfRule type="cellIs" dxfId="2554" priority="6472" stopIfTrue="1" operator="greaterThan">
      <formula>6</formula>
    </cfRule>
  </conditionalFormatting>
  <conditionalFormatting sqref="BB177 BD177 BF177">
    <cfRule type="cellIs" dxfId="2553" priority="6471" stopIfTrue="1" operator="greaterThan">
      <formula>6</formula>
    </cfRule>
  </conditionalFormatting>
  <conditionalFormatting sqref="BH177">
    <cfRule type="cellIs" dxfId="2552" priority="6470" stopIfTrue="1" operator="greaterThan">
      <formula>6</formula>
    </cfRule>
  </conditionalFormatting>
  <conditionalFormatting sqref="BJ177 BL177 BN177">
    <cfRule type="cellIs" dxfId="2551" priority="6469" stopIfTrue="1" operator="greaterThan">
      <formula>6</formula>
    </cfRule>
  </conditionalFormatting>
  <conditionalFormatting sqref="BP177">
    <cfRule type="cellIs" dxfId="2550" priority="6468" stopIfTrue="1" operator="greaterThan">
      <formula>6</formula>
    </cfRule>
  </conditionalFormatting>
  <conditionalFormatting sqref="BR177 BT177">
    <cfRule type="cellIs" dxfId="2549" priority="6467" stopIfTrue="1" operator="greaterThan">
      <formula>6</formula>
    </cfRule>
  </conditionalFormatting>
  <conditionalFormatting sqref="BX177">
    <cfRule type="cellIs" dxfId="2548" priority="6466" stopIfTrue="1" operator="greaterThan">
      <formula>6</formula>
    </cfRule>
  </conditionalFormatting>
  <conditionalFormatting sqref="BZ177 CB177 CD177">
    <cfRule type="cellIs" dxfId="2547" priority="6465" stopIfTrue="1" operator="greaterThan">
      <formula>6</formula>
    </cfRule>
  </conditionalFormatting>
  <conditionalFormatting sqref="CT177">
    <cfRule type="cellIs" dxfId="2546" priority="6461" stopIfTrue="1" operator="greaterThan">
      <formula>6</formula>
    </cfRule>
  </conditionalFormatting>
  <conditionalFormatting sqref="CV177 CX177 CZ177">
    <cfRule type="cellIs" dxfId="2545" priority="6460" stopIfTrue="1" operator="greaterThan">
      <formula>6</formula>
    </cfRule>
  </conditionalFormatting>
  <conditionalFormatting sqref="DB177">
    <cfRule type="cellIs" dxfId="2544" priority="6459" stopIfTrue="1" operator="greaterThan">
      <formula>6</formula>
    </cfRule>
  </conditionalFormatting>
  <conditionalFormatting sqref="N186 L186">
    <cfRule type="cellIs" dxfId="2543" priority="6328" stopIfTrue="1" operator="greaterThan">
      <formula>6</formula>
    </cfRule>
  </conditionalFormatting>
  <conditionalFormatting sqref="P186">
    <cfRule type="cellIs" dxfId="2542" priority="6327" stopIfTrue="1" operator="greaterThan">
      <formula>6</formula>
    </cfRule>
  </conditionalFormatting>
  <conditionalFormatting sqref="R186">
    <cfRule type="cellIs" dxfId="2541" priority="6326" stopIfTrue="1" operator="greaterThan">
      <formula>6</formula>
    </cfRule>
  </conditionalFormatting>
  <conditionalFormatting sqref="V186 T186">
    <cfRule type="cellIs" dxfId="2540" priority="6325" stopIfTrue="1" operator="greaterThan">
      <formula>6</formula>
    </cfRule>
  </conditionalFormatting>
  <conditionalFormatting sqref="X186">
    <cfRule type="cellIs" dxfId="2539" priority="6324" stopIfTrue="1" operator="greaterThan">
      <formula>6</formula>
    </cfRule>
  </conditionalFormatting>
  <conditionalFormatting sqref="Z186">
    <cfRule type="cellIs" dxfId="2538" priority="6323" stopIfTrue="1" operator="greaterThan">
      <formula>6</formula>
    </cfRule>
  </conditionalFormatting>
  <conditionalFormatting sqref="AB186">
    <cfRule type="cellIs" dxfId="2537" priority="6322" stopIfTrue="1" operator="greaterThan">
      <formula>6</formula>
    </cfRule>
  </conditionalFormatting>
  <conditionalFormatting sqref="AD186 AF186 AH186">
    <cfRule type="cellIs" dxfId="2536" priority="6321" stopIfTrue="1" operator="greaterThan">
      <formula>6</formula>
    </cfRule>
  </conditionalFormatting>
  <conditionalFormatting sqref="AJ186">
    <cfRule type="cellIs" dxfId="2535" priority="6320" stopIfTrue="1" operator="greaterThan">
      <formula>6</formula>
    </cfRule>
  </conditionalFormatting>
  <conditionalFormatting sqref="AL186 AN186 AP186">
    <cfRule type="cellIs" dxfId="2534" priority="6319" stopIfTrue="1" operator="greaterThan">
      <formula>6</formula>
    </cfRule>
  </conditionalFormatting>
  <conditionalFormatting sqref="AR186">
    <cfRule type="cellIs" dxfId="2533" priority="6318" stopIfTrue="1" operator="greaterThan">
      <formula>6</formula>
    </cfRule>
  </conditionalFormatting>
  <conditionalFormatting sqref="AT186 AV186 AX186">
    <cfRule type="cellIs" dxfId="2532" priority="6317" stopIfTrue="1" operator="greaterThan">
      <formula>6</formula>
    </cfRule>
  </conditionalFormatting>
  <conditionalFormatting sqref="AZ186">
    <cfRule type="cellIs" dxfId="2531" priority="6316" stopIfTrue="1" operator="greaterThan">
      <formula>6</formula>
    </cfRule>
  </conditionalFormatting>
  <conditionalFormatting sqref="BB186 BD186 BF186">
    <cfRule type="cellIs" dxfId="2530" priority="6315" stopIfTrue="1" operator="greaterThan">
      <formula>6</formula>
    </cfRule>
  </conditionalFormatting>
  <conditionalFormatting sqref="BH186">
    <cfRule type="cellIs" dxfId="2529" priority="6314" stopIfTrue="1" operator="greaterThan">
      <formula>6</formula>
    </cfRule>
  </conditionalFormatting>
  <conditionalFormatting sqref="BJ186 BL186 BN186">
    <cfRule type="cellIs" dxfId="2528" priority="6313" stopIfTrue="1" operator="greaterThan">
      <formula>6</formula>
    </cfRule>
  </conditionalFormatting>
  <conditionalFormatting sqref="BP186">
    <cfRule type="cellIs" dxfId="2527" priority="6312" stopIfTrue="1" operator="greaterThan">
      <formula>6</formula>
    </cfRule>
  </conditionalFormatting>
  <conditionalFormatting sqref="BR186 BT186 BV186">
    <cfRule type="cellIs" dxfId="2526" priority="6311" stopIfTrue="1" operator="greaterThan">
      <formula>6</formula>
    </cfRule>
  </conditionalFormatting>
  <conditionalFormatting sqref="BX186">
    <cfRule type="cellIs" dxfId="2525" priority="6310" stopIfTrue="1" operator="greaterThan">
      <formula>6</formula>
    </cfRule>
  </conditionalFormatting>
  <conditionalFormatting sqref="BZ186 CB186 CD186">
    <cfRule type="cellIs" dxfId="2524" priority="6309" stopIfTrue="1" operator="greaterThan">
      <formula>6</formula>
    </cfRule>
  </conditionalFormatting>
  <conditionalFormatting sqref="CF186">
    <cfRule type="cellIs" dxfId="2523" priority="6308" stopIfTrue="1" operator="greaterThan">
      <formula>6</formula>
    </cfRule>
  </conditionalFormatting>
  <conditionalFormatting sqref="CH186 CJ186 CL186">
    <cfRule type="cellIs" dxfId="2522" priority="6307" stopIfTrue="1" operator="greaterThan">
      <formula>6</formula>
    </cfRule>
  </conditionalFormatting>
  <conditionalFormatting sqref="CN186">
    <cfRule type="cellIs" dxfId="2521" priority="6306" stopIfTrue="1" operator="greaterThan">
      <formula>6</formula>
    </cfRule>
  </conditionalFormatting>
  <conditionalFormatting sqref="CP186 CR186 CT186">
    <cfRule type="cellIs" dxfId="2520" priority="6305" stopIfTrue="1" operator="greaterThan">
      <formula>6</formula>
    </cfRule>
  </conditionalFormatting>
  <conditionalFormatting sqref="CV186">
    <cfRule type="cellIs" dxfId="2519" priority="6304" stopIfTrue="1" operator="greaterThan">
      <formula>6</formula>
    </cfRule>
  </conditionalFormatting>
  <conditionalFormatting sqref="CX186 CZ186 DB186">
    <cfRule type="cellIs" dxfId="2518" priority="6303" stopIfTrue="1" operator="greaterThan">
      <formula>6</formula>
    </cfRule>
  </conditionalFormatting>
  <conditionalFormatting sqref="N195 L195">
    <cfRule type="cellIs" dxfId="2517" priority="6302" stopIfTrue="1" operator="greaterThan">
      <formula>6</formula>
    </cfRule>
  </conditionalFormatting>
  <conditionalFormatting sqref="P195">
    <cfRule type="cellIs" dxfId="2516" priority="6301" stopIfTrue="1" operator="greaterThan">
      <formula>6</formula>
    </cfRule>
  </conditionalFormatting>
  <conditionalFormatting sqref="R195">
    <cfRule type="cellIs" dxfId="2515" priority="6300" stopIfTrue="1" operator="greaterThan">
      <formula>6</formula>
    </cfRule>
  </conditionalFormatting>
  <conditionalFormatting sqref="V195 T195">
    <cfRule type="cellIs" dxfId="2514" priority="6299" stopIfTrue="1" operator="greaterThan">
      <formula>6</formula>
    </cfRule>
  </conditionalFormatting>
  <conditionalFormatting sqref="X195">
    <cfRule type="cellIs" dxfId="2513" priority="6298" stopIfTrue="1" operator="greaterThan">
      <formula>6</formula>
    </cfRule>
  </conditionalFormatting>
  <conditionalFormatting sqref="Z195">
    <cfRule type="cellIs" dxfId="2512" priority="6297" stopIfTrue="1" operator="greaterThan">
      <formula>6</formula>
    </cfRule>
  </conditionalFormatting>
  <conditionalFormatting sqref="AB195">
    <cfRule type="cellIs" dxfId="2511" priority="6296" stopIfTrue="1" operator="greaterThan">
      <formula>6</formula>
    </cfRule>
  </conditionalFormatting>
  <conditionalFormatting sqref="AD195 AF195 AH195">
    <cfRule type="cellIs" dxfId="2510" priority="6295" stopIfTrue="1" operator="greaterThan">
      <formula>6</formula>
    </cfRule>
  </conditionalFormatting>
  <conditionalFormatting sqref="AJ195">
    <cfRule type="cellIs" dxfId="2509" priority="6294" stopIfTrue="1" operator="greaterThan">
      <formula>6</formula>
    </cfRule>
  </conditionalFormatting>
  <conditionalFormatting sqref="AL195 AN195 AP195">
    <cfRule type="cellIs" dxfId="2508" priority="6293" stopIfTrue="1" operator="greaterThan">
      <formula>6</formula>
    </cfRule>
  </conditionalFormatting>
  <conditionalFormatting sqref="AR195">
    <cfRule type="cellIs" dxfId="2507" priority="6292" stopIfTrue="1" operator="greaterThan">
      <formula>6</formula>
    </cfRule>
  </conditionalFormatting>
  <conditionalFormatting sqref="AT195 AV195 AX195">
    <cfRule type="cellIs" dxfId="2506" priority="6291" stopIfTrue="1" operator="greaterThan">
      <formula>6</formula>
    </cfRule>
  </conditionalFormatting>
  <conditionalFormatting sqref="AZ195">
    <cfRule type="cellIs" dxfId="2505" priority="6290" stopIfTrue="1" operator="greaterThan">
      <formula>6</formula>
    </cfRule>
  </conditionalFormatting>
  <conditionalFormatting sqref="BB195 BD195 BF195">
    <cfRule type="cellIs" dxfId="2504" priority="6289" stopIfTrue="1" operator="greaterThan">
      <formula>6</formula>
    </cfRule>
  </conditionalFormatting>
  <conditionalFormatting sqref="BH195">
    <cfRule type="cellIs" dxfId="2503" priority="6288" stopIfTrue="1" operator="greaterThan">
      <formula>6</formula>
    </cfRule>
  </conditionalFormatting>
  <conditionalFormatting sqref="BJ195 BL195 BN195">
    <cfRule type="cellIs" dxfId="2502" priority="6287" stopIfTrue="1" operator="greaterThan">
      <formula>6</formula>
    </cfRule>
  </conditionalFormatting>
  <conditionalFormatting sqref="BP195">
    <cfRule type="cellIs" dxfId="2501" priority="6286" stopIfTrue="1" operator="greaterThan">
      <formula>6</formula>
    </cfRule>
  </conditionalFormatting>
  <conditionalFormatting sqref="BR195 BT195 BV195">
    <cfRule type="cellIs" dxfId="2500" priority="6285" stopIfTrue="1" operator="greaterThan">
      <formula>6</formula>
    </cfRule>
  </conditionalFormatting>
  <conditionalFormatting sqref="BX195">
    <cfRule type="cellIs" dxfId="2499" priority="6284" stopIfTrue="1" operator="greaterThan">
      <formula>6</formula>
    </cfRule>
  </conditionalFormatting>
  <conditionalFormatting sqref="BZ195 CB195 CD195">
    <cfRule type="cellIs" dxfId="2498" priority="6283" stopIfTrue="1" operator="greaterThan">
      <formula>6</formula>
    </cfRule>
  </conditionalFormatting>
  <conditionalFormatting sqref="CF195">
    <cfRule type="cellIs" dxfId="2497" priority="6282" stopIfTrue="1" operator="greaterThan">
      <formula>6</formula>
    </cfRule>
  </conditionalFormatting>
  <conditionalFormatting sqref="CH195 CJ195">
    <cfRule type="cellIs" dxfId="2496" priority="6281" stopIfTrue="1" operator="greaterThan">
      <formula>6</formula>
    </cfRule>
  </conditionalFormatting>
  <conditionalFormatting sqref="CL195 CN195 CP195 CR195 CT195 CV195 CX195">
    <cfRule type="cellIs" dxfId="2495" priority="6280" stopIfTrue="1" operator="greaterThan">
      <formula>6</formula>
    </cfRule>
  </conditionalFormatting>
  <conditionalFormatting sqref="CZ195 DB195">
    <cfRule type="cellIs" dxfId="2494" priority="6277" stopIfTrue="1" operator="greaterThan">
      <formula>6</formula>
    </cfRule>
  </conditionalFormatting>
  <conditionalFormatting sqref="N204 L204">
    <cfRule type="cellIs" dxfId="2493" priority="6276" stopIfTrue="1" operator="greaterThan">
      <formula>6</formula>
    </cfRule>
  </conditionalFormatting>
  <conditionalFormatting sqref="P204">
    <cfRule type="cellIs" dxfId="2492" priority="6275" stopIfTrue="1" operator="greaterThan">
      <formula>6</formula>
    </cfRule>
  </conditionalFormatting>
  <conditionalFormatting sqref="R204">
    <cfRule type="cellIs" dxfId="2491" priority="6274" stopIfTrue="1" operator="greaterThan">
      <formula>6</formula>
    </cfRule>
  </conditionalFormatting>
  <conditionalFormatting sqref="V204 T204">
    <cfRule type="cellIs" dxfId="2490" priority="6273" stopIfTrue="1" operator="greaterThan">
      <formula>6</formula>
    </cfRule>
  </conditionalFormatting>
  <conditionalFormatting sqref="X204">
    <cfRule type="cellIs" dxfId="2489" priority="6272" stopIfTrue="1" operator="greaterThan">
      <formula>6</formula>
    </cfRule>
  </conditionalFormatting>
  <conditionalFormatting sqref="Z204">
    <cfRule type="cellIs" dxfId="2488" priority="6271" stopIfTrue="1" operator="greaterThan">
      <formula>6</formula>
    </cfRule>
  </conditionalFormatting>
  <conditionalFormatting sqref="AB204">
    <cfRule type="cellIs" dxfId="2487" priority="6270" stopIfTrue="1" operator="greaterThan">
      <formula>6</formula>
    </cfRule>
  </conditionalFormatting>
  <conditionalFormatting sqref="AD204 AF204 AH204">
    <cfRule type="cellIs" dxfId="2486" priority="6269" stopIfTrue="1" operator="greaterThan">
      <formula>6</formula>
    </cfRule>
  </conditionalFormatting>
  <conditionalFormatting sqref="AJ204">
    <cfRule type="cellIs" dxfId="2485" priority="6268" stopIfTrue="1" operator="greaterThan">
      <formula>6</formula>
    </cfRule>
  </conditionalFormatting>
  <conditionalFormatting sqref="AL204 AN204 AP204">
    <cfRule type="cellIs" dxfId="2484" priority="6267" stopIfTrue="1" operator="greaterThan">
      <formula>6</formula>
    </cfRule>
  </conditionalFormatting>
  <conditionalFormatting sqref="AR204">
    <cfRule type="cellIs" dxfId="2483" priority="6266" stopIfTrue="1" operator="greaterThan">
      <formula>6</formula>
    </cfRule>
  </conditionalFormatting>
  <conditionalFormatting sqref="AT204 AV204 AX204">
    <cfRule type="cellIs" dxfId="2482" priority="6265" stopIfTrue="1" operator="greaterThan">
      <formula>6</formula>
    </cfRule>
  </conditionalFormatting>
  <conditionalFormatting sqref="AZ204">
    <cfRule type="cellIs" dxfId="2481" priority="6264" stopIfTrue="1" operator="greaterThan">
      <formula>6</formula>
    </cfRule>
  </conditionalFormatting>
  <conditionalFormatting sqref="BB204 BD204 BF204">
    <cfRule type="cellIs" dxfId="2480" priority="6263" stopIfTrue="1" operator="greaterThan">
      <formula>6</formula>
    </cfRule>
  </conditionalFormatting>
  <conditionalFormatting sqref="BH204">
    <cfRule type="cellIs" dxfId="2479" priority="6262" stopIfTrue="1" operator="greaterThan">
      <formula>6</formula>
    </cfRule>
  </conditionalFormatting>
  <conditionalFormatting sqref="BJ204 BL204 BN204">
    <cfRule type="cellIs" dxfId="2478" priority="6261" stopIfTrue="1" operator="greaterThan">
      <formula>6</formula>
    </cfRule>
  </conditionalFormatting>
  <conditionalFormatting sqref="BP204">
    <cfRule type="cellIs" dxfId="2477" priority="6260" stopIfTrue="1" operator="greaterThan">
      <formula>6</formula>
    </cfRule>
  </conditionalFormatting>
  <conditionalFormatting sqref="BR204 BT204 BV204">
    <cfRule type="cellIs" dxfId="2476" priority="6259" stopIfTrue="1" operator="greaterThan">
      <formula>6</formula>
    </cfRule>
  </conditionalFormatting>
  <conditionalFormatting sqref="BX204">
    <cfRule type="cellIs" dxfId="2475" priority="6258" stopIfTrue="1" operator="greaterThan">
      <formula>6</formula>
    </cfRule>
  </conditionalFormatting>
  <conditionalFormatting sqref="BZ204 CB204 CD204">
    <cfRule type="cellIs" dxfId="2474" priority="6257" stopIfTrue="1" operator="greaterThan">
      <formula>6</formula>
    </cfRule>
  </conditionalFormatting>
  <conditionalFormatting sqref="CF204">
    <cfRule type="cellIs" dxfId="2473" priority="6256" stopIfTrue="1" operator="greaterThan">
      <formula>6</formula>
    </cfRule>
  </conditionalFormatting>
  <conditionalFormatting sqref="CH204 CJ204 CL204">
    <cfRule type="cellIs" dxfId="2472" priority="6255" stopIfTrue="1" operator="greaterThan">
      <formula>6</formula>
    </cfRule>
  </conditionalFormatting>
  <conditionalFormatting sqref="CN204">
    <cfRule type="cellIs" dxfId="2471" priority="6254" stopIfTrue="1" operator="greaterThan">
      <formula>6</formula>
    </cfRule>
  </conditionalFormatting>
  <conditionalFormatting sqref="CP204 CR204 CT204">
    <cfRule type="cellIs" dxfId="2470" priority="6253" stopIfTrue="1" operator="greaterThan">
      <formula>6</formula>
    </cfRule>
  </conditionalFormatting>
  <conditionalFormatting sqref="CV204">
    <cfRule type="cellIs" dxfId="2469" priority="6252" stopIfTrue="1" operator="greaterThan">
      <formula>6</formula>
    </cfRule>
  </conditionalFormatting>
  <conditionalFormatting sqref="CX204 CZ204 DB204">
    <cfRule type="cellIs" dxfId="2468" priority="6251" stopIfTrue="1" operator="greaterThan">
      <formula>6</formula>
    </cfRule>
  </conditionalFormatting>
  <conditionalFormatting sqref="N213 L213">
    <cfRule type="cellIs" dxfId="2467" priority="6250" stopIfTrue="1" operator="greaterThan">
      <formula>6</formula>
    </cfRule>
  </conditionalFormatting>
  <conditionalFormatting sqref="P213">
    <cfRule type="cellIs" dxfId="2466" priority="6249" stopIfTrue="1" operator="greaterThan">
      <formula>6</formula>
    </cfRule>
  </conditionalFormatting>
  <conditionalFormatting sqref="R213">
    <cfRule type="cellIs" dxfId="2465" priority="6248" stopIfTrue="1" operator="greaterThan">
      <formula>6</formula>
    </cfRule>
  </conditionalFormatting>
  <conditionalFormatting sqref="V213 T213">
    <cfRule type="cellIs" dxfId="2464" priority="6247" stopIfTrue="1" operator="greaterThan">
      <formula>6</formula>
    </cfRule>
  </conditionalFormatting>
  <conditionalFormatting sqref="X213">
    <cfRule type="cellIs" dxfId="2463" priority="6246" stopIfTrue="1" operator="greaterThan">
      <formula>6</formula>
    </cfRule>
  </conditionalFormatting>
  <conditionalFormatting sqref="Z213">
    <cfRule type="cellIs" dxfId="2462" priority="6245" stopIfTrue="1" operator="greaterThan">
      <formula>6</formula>
    </cfRule>
  </conditionalFormatting>
  <conditionalFormatting sqref="AB213">
    <cfRule type="cellIs" dxfId="2461" priority="6244" stopIfTrue="1" operator="greaterThan">
      <formula>6</formula>
    </cfRule>
  </conditionalFormatting>
  <conditionalFormatting sqref="AD213 AF213 AH213">
    <cfRule type="cellIs" dxfId="2460" priority="6243" stopIfTrue="1" operator="greaterThan">
      <formula>6</formula>
    </cfRule>
  </conditionalFormatting>
  <conditionalFormatting sqref="AJ213">
    <cfRule type="cellIs" dxfId="2459" priority="6242" stopIfTrue="1" operator="greaterThan">
      <formula>6</formula>
    </cfRule>
  </conditionalFormatting>
  <conditionalFormatting sqref="AL213 AN213 AP213">
    <cfRule type="cellIs" dxfId="2458" priority="6241" stopIfTrue="1" operator="greaterThan">
      <formula>6</formula>
    </cfRule>
  </conditionalFormatting>
  <conditionalFormatting sqref="AR213">
    <cfRule type="cellIs" dxfId="2457" priority="6240" stopIfTrue="1" operator="greaterThan">
      <formula>6</formula>
    </cfRule>
  </conditionalFormatting>
  <conditionalFormatting sqref="AT213 AV213 AX213">
    <cfRule type="cellIs" dxfId="2456" priority="6239" stopIfTrue="1" operator="greaterThan">
      <formula>6</formula>
    </cfRule>
  </conditionalFormatting>
  <conditionalFormatting sqref="AZ213">
    <cfRule type="cellIs" dxfId="2455" priority="6238" stopIfTrue="1" operator="greaterThan">
      <formula>6</formula>
    </cfRule>
  </conditionalFormatting>
  <conditionalFormatting sqref="BB213 BD213 BF213">
    <cfRule type="cellIs" dxfId="2454" priority="6237" stopIfTrue="1" operator="greaterThan">
      <formula>6</formula>
    </cfRule>
  </conditionalFormatting>
  <conditionalFormatting sqref="BH213">
    <cfRule type="cellIs" dxfId="2453" priority="6236" stopIfTrue="1" operator="greaterThan">
      <formula>6</formula>
    </cfRule>
  </conditionalFormatting>
  <conditionalFormatting sqref="BJ213 BL213 BN213">
    <cfRule type="cellIs" dxfId="2452" priority="6235" stopIfTrue="1" operator="greaterThan">
      <formula>6</formula>
    </cfRule>
  </conditionalFormatting>
  <conditionalFormatting sqref="BP213">
    <cfRule type="cellIs" dxfId="2451" priority="6234" stopIfTrue="1" operator="greaterThan">
      <formula>6</formula>
    </cfRule>
  </conditionalFormatting>
  <conditionalFormatting sqref="BR213 BT213 BV213">
    <cfRule type="cellIs" dxfId="2450" priority="6233" stopIfTrue="1" operator="greaterThan">
      <formula>6</formula>
    </cfRule>
  </conditionalFormatting>
  <conditionalFormatting sqref="BX213">
    <cfRule type="cellIs" dxfId="2449" priority="6232" stopIfTrue="1" operator="greaterThan">
      <formula>6</formula>
    </cfRule>
  </conditionalFormatting>
  <conditionalFormatting sqref="BZ213 CB213 CD213">
    <cfRule type="cellIs" dxfId="2448" priority="6231" stopIfTrue="1" operator="greaterThan">
      <formula>6</formula>
    </cfRule>
  </conditionalFormatting>
  <conditionalFormatting sqref="CF213">
    <cfRule type="cellIs" dxfId="2447" priority="6230" stopIfTrue="1" operator="greaterThan">
      <formula>6</formula>
    </cfRule>
  </conditionalFormatting>
  <conditionalFormatting sqref="CH213 CJ213 CL213">
    <cfRule type="cellIs" dxfId="2446" priority="6229" stopIfTrue="1" operator="greaterThan">
      <formula>6</formula>
    </cfRule>
  </conditionalFormatting>
  <conditionalFormatting sqref="CN213">
    <cfRule type="cellIs" dxfId="2445" priority="6228" stopIfTrue="1" operator="greaterThan">
      <formula>6</formula>
    </cfRule>
  </conditionalFormatting>
  <conditionalFormatting sqref="CP213 CR213 CT213">
    <cfRule type="cellIs" dxfId="2444" priority="6227" stopIfTrue="1" operator="greaterThan">
      <formula>6</formula>
    </cfRule>
  </conditionalFormatting>
  <conditionalFormatting sqref="CV213">
    <cfRule type="cellIs" dxfId="2443" priority="6226" stopIfTrue="1" operator="greaterThan">
      <formula>6</formula>
    </cfRule>
  </conditionalFormatting>
  <conditionalFormatting sqref="CX213 CZ213 DB213">
    <cfRule type="cellIs" dxfId="2442" priority="6225" stopIfTrue="1" operator="greaterThan">
      <formula>6</formula>
    </cfRule>
  </conditionalFormatting>
  <conditionalFormatting sqref="N222 L222">
    <cfRule type="cellIs" dxfId="2441" priority="6224" stopIfTrue="1" operator="greaterThan">
      <formula>6</formula>
    </cfRule>
  </conditionalFormatting>
  <conditionalFormatting sqref="P222">
    <cfRule type="cellIs" dxfId="2440" priority="6223" stopIfTrue="1" operator="greaterThan">
      <formula>6</formula>
    </cfRule>
  </conditionalFormatting>
  <conditionalFormatting sqref="R222">
    <cfRule type="cellIs" dxfId="2439" priority="6222" stopIfTrue="1" operator="greaterThan">
      <formula>6</formula>
    </cfRule>
  </conditionalFormatting>
  <conditionalFormatting sqref="V222 T222">
    <cfRule type="cellIs" dxfId="2438" priority="6221" stopIfTrue="1" operator="greaterThan">
      <formula>6</formula>
    </cfRule>
  </conditionalFormatting>
  <conditionalFormatting sqref="X222">
    <cfRule type="cellIs" dxfId="2437" priority="6220" stopIfTrue="1" operator="greaterThan">
      <formula>6</formula>
    </cfRule>
  </conditionalFormatting>
  <conditionalFormatting sqref="Z222">
    <cfRule type="cellIs" dxfId="2436" priority="6219" stopIfTrue="1" operator="greaterThan">
      <formula>6</formula>
    </cfRule>
  </conditionalFormatting>
  <conditionalFormatting sqref="AB222">
    <cfRule type="cellIs" dxfId="2435" priority="6218" stopIfTrue="1" operator="greaterThan">
      <formula>6</formula>
    </cfRule>
  </conditionalFormatting>
  <conditionalFormatting sqref="AD222 AF222 AH222">
    <cfRule type="cellIs" dxfId="2434" priority="6217" stopIfTrue="1" operator="greaterThan">
      <formula>6</formula>
    </cfRule>
  </conditionalFormatting>
  <conditionalFormatting sqref="AJ222">
    <cfRule type="cellIs" dxfId="2433" priority="6216" stopIfTrue="1" operator="greaterThan">
      <formula>6</formula>
    </cfRule>
  </conditionalFormatting>
  <conditionalFormatting sqref="AL222 AN222 AP222">
    <cfRule type="cellIs" dxfId="2432" priority="6215" stopIfTrue="1" operator="greaterThan">
      <formula>6</formula>
    </cfRule>
  </conditionalFormatting>
  <conditionalFormatting sqref="AR222">
    <cfRule type="cellIs" dxfId="2431" priority="6214" stopIfTrue="1" operator="greaterThan">
      <formula>6</formula>
    </cfRule>
  </conditionalFormatting>
  <conditionalFormatting sqref="AT222 AV222 AX222">
    <cfRule type="cellIs" dxfId="2430" priority="6213" stopIfTrue="1" operator="greaterThan">
      <formula>6</formula>
    </cfRule>
  </conditionalFormatting>
  <conditionalFormatting sqref="AZ222">
    <cfRule type="cellIs" dxfId="2429" priority="6212" stopIfTrue="1" operator="greaterThan">
      <formula>6</formula>
    </cfRule>
  </conditionalFormatting>
  <conditionalFormatting sqref="BB222 BD222 BF222">
    <cfRule type="cellIs" dxfId="2428" priority="6211" stopIfTrue="1" operator="greaterThan">
      <formula>6</formula>
    </cfRule>
  </conditionalFormatting>
  <conditionalFormatting sqref="BH222">
    <cfRule type="cellIs" dxfId="2427" priority="6210" stopIfTrue="1" operator="greaterThan">
      <formula>6</formula>
    </cfRule>
  </conditionalFormatting>
  <conditionalFormatting sqref="BJ222 BL222 BN222">
    <cfRule type="cellIs" dxfId="2426" priority="6209" stopIfTrue="1" operator="greaterThan">
      <formula>6</formula>
    </cfRule>
  </conditionalFormatting>
  <conditionalFormatting sqref="BP222">
    <cfRule type="cellIs" dxfId="2425" priority="6208" stopIfTrue="1" operator="greaterThan">
      <formula>6</formula>
    </cfRule>
  </conditionalFormatting>
  <conditionalFormatting sqref="BR222 BT222 BV222">
    <cfRule type="cellIs" dxfId="2424" priority="6207" stopIfTrue="1" operator="greaterThan">
      <formula>6</formula>
    </cfRule>
  </conditionalFormatting>
  <conditionalFormatting sqref="BX222">
    <cfRule type="cellIs" dxfId="2423" priority="6206" stopIfTrue="1" operator="greaterThan">
      <formula>6</formula>
    </cfRule>
  </conditionalFormatting>
  <conditionalFormatting sqref="BZ222 CB222 CD222">
    <cfRule type="cellIs" dxfId="2422" priority="6205" stopIfTrue="1" operator="greaterThan">
      <formula>6</formula>
    </cfRule>
  </conditionalFormatting>
  <conditionalFormatting sqref="CF222">
    <cfRule type="cellIs" dxfId="2421" priority="6204" stopIfTrue="1" operator="greaterThan">
      <formula>6</formula>
    </cfRule>
  </conditionalFormatting>
  <conditionalFormatting sqref="CH222 CJ222 CL222">
    <cfRule type="cellIs" dxfId="2420" priority="6203" stopIfTrue="1" operator="greaterThan">
      <formula>6</formula>
    </cfRule>
  </conditionalFormatting>
  <conditionalFormatting sqref="CN222">
    <cfRule type="cellIs" dxfId="2419" priority="6202" stopIfTrue="1" operator="greaterThan">
      <formula>6</formula>
    </cfRule>
  </conditionalFormatting>
  <conditionalFormatting sqref="CP222 CR222 CT222">
    <cfRule type="cellIs" dxfId="2418" priority="6201" stopIfTrue="1" operator="greaterThan">
      <formula>6</formula>
    </cfRule>
  </conditionalFormatting>
  <conditionalFormatting sqref="CV222">
    <cfRule type="cellIs" dxfId="2417" priority="6200" stopIfTrue="1" operator="greaterThan">
      <formula>6</formula>
    </cfRule>
  </conditionalFormatting>
  <conditionalFormatting sqref="CX222 CZ222 DB222">
    <cfRule type="cellIs" dxfId="2416" priority="6199" stopIfTrue="1" operator="greaterThan">
      <formula>6</formula>
    </cfRule>
  </conditionalFormatting>
  <conditionalFormatting sqref="N232 L232">
    <cfRule type="cellIs" dxfId="2415" priority="6198" stopIfTrue="1" operator="greaterThan">
      <formula>6</formula>
    </cfRule>
  </conditionalFormatting>
  <conditionalFormatting sqref="P232">
    <cfRule type="cellIs" dxfId="2414" priority="6197" stopIfTrue="1" operator="greaterThan">
      <formula>6</formula>
    </cfRule>
  </conditionalFormatting>
  <conditionalFormatting sqref="R232">
    <cfRule type="cellIs" dxfId="2413" priority="6196" stopIfTrue="1" operator="greaterThan">
      <formula>6</formula>
    </cfRule>
  </conditionalFormatting>
  <conditionalFormatting sqref="V232 T232">
    <cfRule type="cellIs" dxfId="2412" priority="6195" stopIfTrue="1" operator="greaterThan">
      <formula>6</formula>
    </cfRule>
  </conditionalFormatting>
  <conditionalFormatting sqref="X232">
    <cfRule type="cellIs" dxfId="2411" priority="6194" stopIfTrue="1" operator="greaterThan">
      <formula>6</formula>
    </cfRule>
  </conditionalFormatting>
  <conditionalFormatting sqref="Z232">
    <cfRule type="cellIs" dxfId="2410" priority="6193" stopIfTrue="1" operator="greaterThan">
      <formula>6</formula>
    </cfRule>
  </conditionalFormatting>
  <conditionalFormatting sqref="AB232">
    <cfRule type="cellIs" dxfId="2409" priority="6192" stopIfTrue="1" operator="greaterThan">
      <formula>6</formula>
    </cfRule>
  </conditionalFormatting>
  <conditionalFormatting sqref="AD232 AF232 AH232">
    <cfRule type="cellIs" dxfId="2408" priority="6191" stopIfTrue="1" operator="greaterThan">
      <formula>6</formula>
    </cfRule>
  </conditionalFormatting>
  <conditionalFormatting sqref="AJ232">
    <cfRule type="cellIs" dxfId="2407" priority="6190" stopIfTrue="1" operator="greaterThan">
      <formula>6</formula>
    </cfRule>
  </conditionalFormatting>
  <conditionalFormatting sqref="AL232 AN232 AP232">
    <cfRule type="cellIs" dxfId="2406" priority="6189" stopIfTrue="1" operator="greaterThan">
      <formula>6</formula>
    </cfRule>
  </conditionalFormatting>
  <conditionalFormatting sqref="AR232">
    <cfRule type="cellIs" dxfId="2405" priority="6188" stopIfTrue="1" operator="greaterThan">
      <formula>6</formula>
    </cfRule>
  </conditionalFormatting>
  <conditionalFormatting sqref="AT232 AV232 AX232">
    <cfRule type="cellIs" dxfId="2404" priority="6187" stopIfTrue="1" operator="greaterThan">
      <formula>6</formula>
    </cfRule>
  </conditionalFormatting>
  <conditionalFormatting sqref="AZ232">
    <cfRule type="cellIs" dxfId="2403" priority="6186" stopIfTrue="1" operator="greaterThan">
      <formula>6</formula>
    </cfRule>
  </conditionalFormatting>
  <conditionalFormatting sqref="BB232 BD232 BF232">
    <cfRule type="cellIs" dxfId="2402" priority="6185" stopIfTrue="1" operator="greaterThan">
      <formula>6</formula>
    </cfRule>
  </conditionalFormatting>
  <conditionalFormatting sqref="BH232">
    <cfRule type="cellIs" dxfId="2401" priority="6184" stopIfTrue="1" operator="greaterThan">
      <formula>6</formula>
    </cfRule>
  </conditionalFormatting>
  <conditionalFormatting sqref="BJ232 BL232 BN232">
    <cfRule type="cellIs" dxfId="2400" priority="6183" stopIfTrue="1" operator="greaterThan">
      <formula>6</formula>
    </cfRule>
  </conditionalFormatting>
  <conditionalFormatting sqref="BP232">
    <cfRule type="cellIs" dxfId="2399" priority="6182" stopIfTrue="1" operator="greaterThan">
      <formula>6</formula>
    </cfRule>
  </conditionalFormatting>
  <conditionalFormatting sqref="BR232 BT232 BV232">
    <cfRule type="cellIs" dxfId="2398" priority="6181" stopIfTrue="1" operator="greaterThan">
      <formula>6</formula>
    </cfRule>
  </conditionalFormatting>
  <conditionalFormatting sqref="CH232 CJ232 CL232 CD232 CF232 BX232 BZ232 CB232">
    <cfRule type="cellIs" dxfId="2397" priority="6177" stopIfTrue="1" operator="greaterThan">
      <formula>6</formula>
    </cfRule>
  </conditionalFormatting>
  <conditionalFormatting sqref="CN232">
    <cfRule type="cellIs" dxfId="2396" priority="6176" stopIfTrue="1" operator="greaterThan">
      <formula>6</formula>
    </cfRule>
  </conditionalFormatting>
  <conditionalFormatting sqref="CP232 CR232 CT232">
    <cfRule type="cellIs" dxfId="2395" priority="6175" stopIfTrue="1" operator="greaterThan">
      <formula>6</formula>
    </cfRule>
  </conditionalFormatting>
  <conditionalFormatting sqref="CV232">
    <cfRule type="cellIs" dxfId="2394" priority="6174" stopIfTrue="1" operator="greaterThan">
      <formula>6</formula>
    </cfRule>
  </conditionalFormatting>
  <conditionalFormatting sqref="CX232 CZ232 DB232">
    <cfRule type="cellIs" dxfId="2393" priority="6173" stopIfTrue="1" operator="greaterThan">
      <formula>6</formula>
    </cfRule>
  </conditionalFormatting>
  <conditionalFormatting sqref="N241 L241">
    <cfRule type="cellIs" dxfId="2392" priority="6172" stopIfTrue="1" operator="greaterThan">
      <formula>6</formula>
    </cfRule>
  </conditionalFormatting>
  <conditionalFormatting sqref="P241">
    <cfRule type="cellIs" dxfId="2391" priority="6171" stopIfTrue="1" operator="greaterThan">
      <formula>6</formula>
    </cfRule>
  </conditionalFormatting>
  <conditionalFormatting sqref="R241">
    <cfRule type="cellIs" dxfId="2390" priority="6170" stopIfTrue="1" operator="greaterThan">
      <formula>6</formula>
    </cfRule>
  </conditionalFormatting>
  <conditionalFormatting sqref="V241 T241">
    <cfRule type="cellIs" dxfId="2389" priority="6169" stopIfTrue="1" operator="greaterThan">
      <formula>6</formula>
    </cfRule>
  </conditionalFormatting>
  <conditionalFormatting sqref="X241">
    <cfRule type="cellIs" dxfId="2388" priority="6168" stopIfTrue="1" operator="greaterThan">
      <formula>6</formula>
    </cfRule>
  </conditionalFormatting>
  <conditionalFormatting sqref="Z241">
    <cfRule type="cellIs" dxfId="2387" priority="6167" stopIfTrue="1" operator="greaterThan">
      <formula>6</formula>
    </cfRule>
  </conditionalFormatting>
  <conditionalFormatting sqref="AB241">
    <cfRule type="cellIs" dxfId="2386" priority="6166" stopIfTrue="1" operator="greaterThan">
      <formula>6</formula>
    </cfRule>
  </conditionalFormatting>
  <conditionalFormatting sqref="AD241 AF241 AH241">
    <cfRule type="cellIs" dxfId="2385" priority="6165" stopIfTrue="1" operator="greaterThan">
      <formula>6</formula>
    </cfRule>
  </conditionalFormatting>
  <conditionalFormatting sqref="AJ241">
    <cfRule type="cellIs" dxfId="2384" priority="6164" stopIfTrue="1" operator="greaterThan">
      <formula>6</formula>
    </cfRule>
  </conditionalFormatting>
  <conditionalFormatting sqref="AL241 AN241 AP241">
    <cfRule type="cellIs" dxfId="2383" priority="6163" stopIfTrue="1" operator="greaterThan">
      <formula>6</formula>
    </cfRule>
  </conditionalFormatting>
  <conditionalFormatting sqref="AR241">
    <cfRule type="cellIs" dxfId="2382" priority="6162" stopIfTrue="1" operator="greaterThan">
      <formula>6</formula>
    </cfRule>
  </conditionalFormatting>
  <conditionalFormatting sqref="AT241 AV241 AX241">
    <cfRule type="cellIs" dxfId="2381" priority="6161" stopIfTrue="1" operator="greaterThan">
      <formula>6</formula>
    </cfRule>
  </conditionalFormatting>
  <conditionalFormatting sqref="AZ241">
    <cfRule type="cellIs" dxfId="2380" priority="6160" stopIfTrue="1" operator="greaterThan">
      <formula>6</formula>
    </cfRule>
  </conditionalFormatting>
  <conditionalFormatting sqref="BB241 BD241 BF241">
    <cfRule type="cellIs" dxfId="2379" priority="6159" stopIfTrue="1" operator="greaterThan">
      <formula>6</formula>
    </cfRule>
  </conditionalFormatting>
  <conditionalFormatting sqref="BH241">
    <cfRule type="cellIs" dxfId="2378" priority="6158" stopIfTrue="1" operator="greaterThan">
      <formula>6</formula>
    </cfRule>
  </conditionalFormatting>
  <conditionalFormatting sqref="BJ241 BL241 BN241">
    <cfRule type="cellIs" dxfId="2377" priority="6157" stopIfTrue="1" operator="greaterThan">
      <formula>6</formula>
    </cfRule>
  </conditionalFormatting>
  <conditionalFormatting sqref="BP241">
    <cfRule type="cellIs" dxfId="2376" priority="6156" stopIfTrue="1" operator="greaterThan">
      <formula>6</formula>
    </cfRule>
  </conditionalFormatting>
  <conditionalFormatting sqref="BR241 BT241 BV241">
    <cfRule type="cellIs" dxfId="2375" priority="6155" stopIfTrue="1" operator="greaterThan">
      <formula>6</formula>
    </cfRule>
  </conditionalFormatting>
  <conditionalFormatting sqref="BX241">
    <cfRule type="cellIs" dxfId="2374" priority="6154" stopIfTrue="1" operator="greaterThan">
      <formula>6</formula>
    </cfRule>
  </conditionalFormatting>
  <conditionalFormatting sqref="BZ241 CB241 CD241">
    <cfRule type="cellIs" dxfId="2373" priority="6153" stopIfTrue="1" operator="greaterThan">
      <formula>6</formula>
    </cfRule>
  </conditionalFormatting>
  <conditionalFormatting sqref="CH241 CJ241 CL241 CF241">
    <cfRule type="cellIs" dxfId="2372" priority="6151" stopIfTrue="1" operator="greaterThan">
      <formula>6</formula>
    </cfRule>
  </conditionalFormatting>
  <conditionalFormatting sqref="CN241">
    <cfRule type="cellIs" dxfId="2371" priority="6150" stopIfTrue="1" operator="greaterThan">
      <formula>6</formula>
    </cfRule>
  </conditionalFormatting>
  <conditionalFormatting sqref="CP241 CR241 CT241">
    <cfRule type="cellIs" dxfId="2370" priority="6149" stopIfTrue="1" operator="greaterThan">
      <formula>6</formula>
    </cfRule>
  </conditionalFormatting>
  <conditionalFormatting sqref="CV241">
    <cfRule type="cellIs" dxfId="2369" priority="6148" stopIfTrue="1" operator="greaterThan">
      <formula>6</formula>
    </cfRule>
  </conditionalFormatting>
  <conditionalFormatting sqref="CX241 CZ241 DB241">
    <cfRule type="cellIs" dxfId="2368" priority="6147" stopIfTrue="1" operator="greaterThan">
      <formula>6</formula>
    </cfRule>
  </conditionalFormatting>
  <conditionalFormatting sqref="N250 L250">
    <cfRule type="cellIs" dxfId="2367" priority="6146" stopIfTrue="1" operator="greaterThan">
      <formula>6</formula>
    </cfRule>
  </conditionalFormatting>
  <conditionalFormatting sqref="P250">
    <cfRule type="cellIs" dxfId="2366" priority="6145" stopIfTrue="1" operator="greaterThan">
      <formula>6</formula>
    </cfRule>
  </conditionalFormatting>
  <conditionalFormatting sqref="R250">
    <cfRule type="cellIs" dxfId="2365" priority="6144" stopIfTrue="1" operator="greaterThan">
      <formula>6</formula>
    </cfRule>
  </conditionalFormatting>
  <conditionalFormatting sqref="V250 T250">
    <cfRule type="cellIs" dxfId="2364" priority="6143" stopIfTrue="1" operator="greaterThan">
      <formula>6</formula>
    </cfRule>
  </conditionalFormatting>
  <conditionalFormatting sqref="X250">
    <cfRule type="cellIs" dxfId="2363" priority="6142" stopIfTrue="1" operator="greaterThan">
      <formula>6</formula>
    </cfRule>
  </conditionalFormatting>
  <conditionalFormatting sqref="Z250">
    <cfRule type="cellIs" dxfId="2362" priority="6141" stopIfTrue="1" operator="greaterThan">
      <formula>6</formula>
    </cfRule>
  </conditionalFormatting>
  <conditionalFormatting sqref="AB250">
    <cfRule type="cellIs" dxfId="2361" priority="6140" stopIfTrue="1" operator="greaterThan">
      <formula>6</formula>
    </cfRule>
  </conditionalFormatting>
  <conditionalFormatting sqref="AD250 AF250 AH250">
    <cfRule type="cellIs" dxfId="2360" priority="6139" stopIfTrue="1" operator="greaterThan">
      <formula>6</formula>
    </cfRule>
  </conditionalFormatting>
  <conditionalFormatting sqref="AJ250">
    <cfRule type="cellIs" dxfId="2359" priority="6138" stopIfTrue="1" operator="greaterThan">
      <formula>6</formula>
    </cfRule>
  </conditionalFormatting>
  <conditionalFormatting sqref="AL250 AN250 AP250">
    <cfRule type="cellIs" dxfId="2358" priority="6137" stopIfTrue="1" operator="greaterThan">
      <formula>6</formula>
    </cfRule>
  </conditionalFormatting>
  <conditionalFormatting sqref="AR250">
    <cfRule type="cellIs" dxfId="2357" priority="6136" stopIfTrue="1" operator="greaterThan">
      <formula>6</formula>
    </cfRule>
  </conditionalFormatting>
  <conditionalFormatting sqref="AT250 AV250 AX250">
    <cfRule type="cellIs" dxfId="2356" priority="6135" stopIfTrue="1" operator="greaterThan">
      <formula>6</formula>
    </cfRule>
  </conditionalFormatting>
  <conditionalFormatting sqref="AZ250">
    <cfRule type="cellIs" dxfId="2355" priority="6134" stopIfTrue="1" operator="greaterThan">
      <formula>6</formula>
    </cfRule>
  </conditionalFormatting>
  <conditionalFormatting sqref="BB250 BD250 BF250">
    <cfRule type="cellIs" dxfId="2354" priority="6133" stopIfTrue="1" operator="greaterThan">
      <formula>6</formula>
    </cfRule>
  </conditionalFormatting>
  <conditionalFormatting sqref="BH250">
    <cfRule type="cellIs" dxfId="2353" priority="6132" stopIfTrue="1" operator="greaterThan">
      <formula>6</formula>
    </cfRule>
  </conditionalFormatting>
  <conditionalFormatting sqref="BJ250 BL250 BN250">
    <cfRule type="cellIs" dxfId="2352" priority="6131" stopIfTrue="1" operator="greaterThan">
      <formula>6</formula>
    </cfRule>
  </conditionalFormatting>
  <conditionalFormatting sqref="BP250">
    <cfRule type="cellIs" dxfId="2351" priority="6130" stopIfTrue="1" operator="greaterThan">
      <formula>6</formula>
    </cfRule>
  </conditionalFormatting>
  <conditionalFormatting sqref="BR250 BT250 BV250">
    <cfRule type="cellIs" dxfId="2350" priority="6129" stopIfTrue="1" operator="greaterThan">
      <formula>6</formula>
    </cfRule>
  </conditionalFormatting>
  <conditionalFormatting sqref="BX250">
    <cfRule type="cellIs" dxfId="2349" priority="6128" stopIfTrue="1" operator="greaterThan">
      <formula>6</formula>
    </cfRule>
  </conditionalFormatting>
  <conditionalFormatting sqref="BZ250 CB250 CD250 CF250">
    <cfRule type="cellIs" dxfId="2348" priority="6127" stopIfTrue="1" operator="greaterThan">
      <formula>6</formula>
    </cfRule>
  </conditionalFormatting>
  <conditionalFormatting sqref="CH250 CJ250 CL250">
    <cfRule type="cellIs" dxfId="2347" priority="6125" stopIfTrue="1" operator="greaterThan">
      <formula>6</formula>
    </cfRule>
  </conditionalFormatting>
  <conditionalFormatting sqref="CN250">
    <cfRule type="cellIs" dxfId="2346" priority="6124" stopIfTrue="1" operator="greaterThan">
      <formula>6</formula>
    </cfRule>
  </conditionalFormatting>
  <conditionalFormatting sqref="CP250 CR250 CT250">
    <cfRule type="cellIs" dxfId="2345" priority="6123" stopIfTrue="1" operator="greaterThan">
      <formula>6</formula>
    </cfRule>
  </conditionalFormatting>
  <conditionalFormatting sqref="CV250">
    <cfRule type="cellIs" dxfId="2344" priority="6122" stopIfTrue="1" operator="greaterThan">
      <formula>6</formula>
    </cfRule>
  </conditionalFormatting>
  <conditionalFormatting sqref="CX250 CZ250 DB250">
    <cfRule type="cellIs" dxfId="2343" priority="6121" stopIfTrue="1" operator="greaterThan">
      <formula>6</formula>
    </cfRule>
  </conditionalFormatting>
  <conditionalFormatting sqref="N260 L260">
    <cfRule type="cellIs" dxfId="2342" priority="6120" stopIfTrue="1" operator="greaterThan">
      <formula>6</formula>
    </cfRule>
  </conditionalFormatting>
  <conditionalFormatting sqref="P260">
    <cfRule type="cellIs" dxfId="2341" priority="6119" stopIfTrue="1" operator="greaterThan">
      <formula>6</formula>
    </cfRule>
  </conditionalFormatting>
  <conditionalFormatting sqref="R260">
    <cfRule type="cellIs" dxfId="2340" priority="6118" stopIfTrue="1" operator="greaterThan">
      <formula>6</formula>
    </cfRule>
  </conditionalFormatting>
  <conditionalFormatting sqref="V260 T260">
    <cfRule type="cellIs" dxfId="2339" priority="6117" stopIfTrue="1" operator="greaterThan">
      <formula>6</formula>
    </cfRule>
  </conditionalFormatting>
  <conditionalFormatting sqref="X260">
    <cfRule type="cellIs" dxfId="2338" priority="6116" stopIfTrue="1" operator="greaterThan">
      <formula>6</formula>
    </cfRule>
  </conditionalFormatting>
  <conditionalFormatting sqref="Z260">
    <cfRule type="cellIs" dxfId="2337" priority="6115" stopIfTrue="1" operator="greaterThan">
      <formula>6</formula>
    </cfRule>
  </conditionalFormatting>
  <conditionalFormatting sqref="AB260">
    <cfRule type="cellIs" dxfId="2336" priority="6114" stopIfTrue="1" operator="greaterThan">
      <formula>6</formula>
    </cfRule>
  </conditionalFormatting>
  <conditionalFormatting sqref="AD260 AF260 AH260">
    <cfRule type="cellIs" dxfId="2335" priority="6113" stopIfTrue="1" operator="greaterThan">
      <formula>6</formula>
    </cfRule>
  </conditionalFormatting>
  <conditionalFormatting sqref="AJ260">
    <cfRule type="cellIs" dxfId="2334" priority="6112" stopIfTrue="1" operator="greaterThan">
      <formula>6</formula>
    </cfRule>
  </conditionalFormatting>
  <conditionalFormatting sqref="AL260 AN260 AP260">
    <cfRule type="cellIs" dxfId="2333" priority="6111" stopIfTrue="1" operator="greaterThan">
      <formula>6</formula>
    </cfRule>
  </conditionalFormatting>
  <conditionalFormatting sqref="AR260">
    <cfRule type="cellIs" dxfId="2332" priority="6110" stopIfTrue="1" operator="greaterThan">
      <formula>6</formula>
    </cfRule>
  </conditionalFormatting>
  <conditionalFormatting sqref="AT260 AV260 AX260">
    <cfRule type="cellIs" dxfId="2331" priority="6109" stopIfTrue="1" operator="greaterThan">
      <formula>6</formula>
    </cfRule>
  </conditionalFormatting>
  <conditionalFormatting sqref="AZ260">
    <cfRule type="cellIs" dxfId="2330" priority="6108" stopIfTrue="1" operator="greaterThan">
      <formula>6</formula>
    </cfRule>
  </conditionalFormatting>
  <conditionalFormatting sqref="BB260 BD260 BF260">
    <cfRule type="cellIs" dxfId="2329" priority="6107" stopIfTrue="1" operator="greaterThan">
      <formula>6</formula>
    </cfRule>
  </conditionalFormatting>
  <conditionalFormatting sqref="BH260">
    <cfRule type="cellIs" dxfId="2328" priority="6106" stopIfTrue="1" operator="greaterThan">
      <formula>6</formula>
    </cfRule>
  </conditionalFormatting>
  <conditionalFormatting sqref="BJ260 BL260 BN260">
    <cfRule type="cellIs" dxfId="2327" priority="6105" stopIfTrue="1" operator="greaterThan">
      <formula>6</formula>
    </cfRule>
  </conditionalFormatting>
  <conditionalFormatting sqref="BP260">
    <cfRule type="cellIs" dxfId="2326" priority="6104" stopIfTrue="1" operator="greaterThan">
      <formula>6</formula>
    </cfRule>
  </conditionalFormatting>
  <conditionalFormatting sqref="BR260 BT260 BV260">
    <cfRule type="cellIs" dxfId="2325" priority="6103" stopIfTrue="1" operator="greaterThan">
      <formula>6</formula>
    </cfRule>
  </conditionalFormatting>
  <conditionalFormatting sqref="BX260">
    <cfRule type="cellIs" dxfId="2324" priority="6102" stopIfTrue="1" operator="greaterThan">
      <formula>6</formula>
    </cfRule>
  </conditionalFormatting>
  <conditionalFormatting sqref="BZ260">
    <cfRule type="cellIs" dxfId="2323" priority="6101" stopIfTrue="1" operator="greaterThan">
      <formula>6</formula>
    </cfRule>
  </conditionalFormatting>
  <conditionalFormatting sqref="CR260 CZ260 DB260 DD260 DF260 CN260 CP260 DH260 CB260 CH260 CT260 CV260 CX260 CD260 CF260 CJ260 CL260">
    <cfRule type="cellIs" dxfId="2322" priority="6097" stopIfTrue="1" operator="greaterThan">
      <formula>6</formula>
    </cfRule>
  </conditionalFormatting>
  <conditionalFormatting sqref="N269 L269">
    <cfRule type="cellIs" dxfId="2321" priority="6094" stopIfTrue="1" operator="greaterThan">
      <formula>6</formula>
    </cfRule>
  </conditionalFormatting>
  <conditionalFormatting sqref="P269">
    <cfRule type="cellIs" dxfId="2320" priority="6093" stopIfTrue="1" operator="greaterThan">
      <formula>6</formula>
    </cfRule>
  </conditionalFormatting>
  <conditionalFormatting sqref="R269">
    <cfRule type="cellIs" dxfId="2319" priority="6092" stopIfTrue="1" operator="greaterThan">
      <formula>6</formula>
    </cfRule>
  </conditionalFormatting>
  <conditionalFormatting sqref="V269 T269">
    <cfRule type="cellIs" dxfId="2318" priority="6091" stopIfTrue="1" operator="greaterThan">
      <formula>6</formula>
    </cfRule>
  </conditionalFormatting>
  <conditionalFormatting sqref="X269">
    <cfRule type="cellIs" dxfId="2317" priority="6090" stopIfTrue="1" operator="greaterThan">
      <formula>6</formula>
    </cfRule>
  </conditionalFormatting>
  <conditionalFormatting sqref="Z269">
    <cfRule type="cellIs" dxfId="2316" priority="6089" stopIfTrue="1" operator="greaterThan">
      <formula>6</formula>
    </cfRule>
  </conditionalFormatting>
  <conditionalFormatting sqref="AB269">
    <cfRule type="cellIs" dxfId="2315" priority="6088" stopIfTrue="1" operator="greaterThan">
      <formula>6</formula>
    </cfRule>
  </conditionalFormatting>
  <conditionalFormatting sqref="AD269 AF269 AH269">
    <cfRule type="cellIs" dxfId="2314" priority="6087" stopIfTrue="1" operator="greaterThan">
      <formula>6</formula>
    </cfRule>
  </conditionalFormatting>
  <conditionalFormatting sqref="AJ269">
    <cfRule type="cellIs" dxfId="2313" priority="6086" stopIfTrue="1" operator="greaterThan">
      <formula>6</formula>
    </cfRule>
  </conditionalFormatting>
  <conditionalFormatting sqref="AL269 AN269 AP269">
    <cfRule type="cellIs" dxfId="2312" priority="6085" stopIfTrue="1" operator="greaterThan">
      <formula>6</formula>
    </cfRule>
  </conditionalFormatting>
  <conditionalFormatting sqref="AR269">
    <cfRule type="cellIs" dxfId="2311" priority="6084" stopIfTrue="1" operator="greaterThan">
      <formula>6</formula>
    </cfRule>
  </conditionalFormatting>
  <conditionalFormatting sqref="AT269 AV269 AX269">
    <cfRule type="cellIs" dxfId="2310" priority="6083" stopIfTrue="1" operator="greaterThan">
      <formula>6</formula>
    </cfRule>
  </conditionalFormatting>
  <conditionalFormatting sqref="AZ269">
    <cfRule type="cellIs" dxfId="2309" priority="6082" stopIfTrue="1" operator="greaterThan">
      <formula>6</formula>
    </cfRule>
  </conditionalFormatting>
  <conditionalFormatting sqref="BB269 BD269 BF269">
    <cfRule type="cellIs" dxfId="2308" priority="6081" stopIfTrue="1" operator="greaterThan">
      <formula>6</formula>
    </cfRule>
  </conditionalFormatting>
  <conditionalFormatting sqref="BH269">
    <cfRule type="cellIs" dxfId="2307" priority="6080" stopIfTrue="1" operator="greaterThan">
      <formula>6</formula>
    </cfRule>
  </conditionalFormatting>
  <conditionalFormatting sqref="BJ269 BL269 BN269">
    <cfRule type="cellIs" dxfId="2306" priority="6079" stopIfTrue="1" operator="greaterThan">
      <formula>6</formula>
    </cfRule>
  </conditionalFormatting>
  <conditionalFormatting sqref="BP269">
    <cfRule type="cellIs" dxfId="2305" priority="6078" stopIfTrue="1" operator="greaterThan">
      <formula>6</formula>
    </cfRule>
  </conditionalFormatting>
  <conditionalFormatting sqref="BR269 BT269 BV269">
    <cfRule type="cellIs" dxfId="2304" priority="6077" stopIfTrue="1" operator="greaterThan">
      <formula>6</formula>
    </cfRule>
  </conditionalFormatting>
  <conditionalFormatting sqref="BX269">
    <cfRule type="cellIs" dxfId="2303" priority="6076" stopIfTrue="1" operator="greaterThan">
      <formula>6</formula>
    </cfRule>
  </conditionalFormatting>
  <conditionalFormatting sqref="BZ269 CB269 CD269">
    <cfRule type="cellIs" dxfId="2302" priority="6075" stopIfTrue="1" operator="greaterThan">
      <formula>6</formula>
    </cfRule>
  </conditionalFormatting>
  <conditionalFormatting sqref="CF269">
    <cfRule type="cellIs" dxfId="2301" priority="6074" stopIfTrue="1" operator="greaterThan">
      <formula>6</formula>
    </cfRule>
  </conditionalFormatting>
  <conditionalFormatting sqref="CH269 CJ269 CL269">
    <cfRule type="cellIs" dxfId="2300" priority="6073" stopIfTrue="1" operator="greaterThan">
      <formula>6</formula>
    </cfRule>
  </conditionalFormatting>
  <conditionalFormatting sqref="CN269 CP269 CR269">
    <cfRule type="cellIs" dxfId="2299" priority="6072" stopIfTrue="1" operator="greaterThan">
      <formula>6</formula>
    </cfRule>
  </conditionalFormatting>
  <conditionalFormatting sqref="CV269 CT269">
    <cfRule type="cellIs" dxfId="2298" priority="6070" stopIfTrue="1" operator="greaterThan">
      <formula>6</formula>
    </cfRule>
  </conditionalFormatting>
  <conditionalFormatting sqref="CX269 CZ269 DB269">
    <cfRule type="cellIs" dxfId="2297" priority="6069" stopIfTrue="1" operator="greaterThan">
      <formula>6</formula>
    </cfRule>
  </conditionalFormatting>
  <conditionalFormatting sqref="N278 L278">
    <cfRule type="cellIs" dxfId="2296" priority="6068" stopIfTrue="1" operator="greaterThan">
      <formula>6</formula>
    </cfRule>
  </conditionalFormatting>
  <conditionalFormatting sqref="P278">
    <cfRule type="cellIs" dxfId="2295" priority="6067" stopIfTrue="1" operator="greaterThan">
      <formula>6</formula>
    </cfRule>
  </conditionalFormatting>
  <conditionalFormatting sqref="R278">
    <cfRule type="cellIs" dxfId="2294" priority="6066" stopIfTrue="1" operator="greaterThan">
      <formula>6</formula>
    </cfRule>
  </conditionalFormatting>
  <conditionalFormatting sqref="V278 T278">
    <cfRule type="cellIs" dxfId="2293" priority="6065" stopIfTrue="1" operator="greaterThan">
      <formula>6</formula>
    </cfRule>
  </conditionalFormatting>
  <conditionalFormatting sqref="X278">
    <cfRule type="cellIs" dxfId="2292" priority="6064" stopIfTrue="1" operator="greaterThan">
      <formula>6</formula>
    </cfRule>
  </conditionalFormatting>
  <conditionalFormatting sqref="Z278">
    <cfRule type="cellIs" dxfId="2291" priority="6063" stopIfTrue="1" operator="greaterThan">
      <formula>6</formula>
    </cfRule>
  </conditionalFormatting>
  <conditionalFormatting sqref="AB278">
    <cfRule type="cellIs" dxfId="2290" priority="6062" stopIfTrue="1" operator="greaterThan">
      <formula>6</formula>
    </cfRule>
  </conditionalFormatting>
  <conditionalFormatting sqref="AD278 AF278 AH278">
    <cfRule type="cellIs" dxfId="2289" priority="6061" stopIfTrue="1" operator="greaterThan">
      <formula>6</formula>
    </cfRule>
  </conditionalFormatting>
  <conditionalFormatting sqref="AJ278">
    <cfRule type="cellIs" dxfId="2288" priority="6060" stopIfTrue="1" operator="greaterThan">
      <formula>6</formula>
    </cfRule>
  </conditionalFormatting>
  <conditionalFormatting sqref="AL278 AN278 AP278">
    <cfRule type="cellIs" dxfId="2287" priority="6059" stopIfTrue="1" operator="greaterThan">
      <formula>6</formula>
    </cfRule>
  </conditionalFormatting>
  <conditionalFormatting sqref="AR278">
    <cfRule type="cellIs" dxfId="2286" priority="6058" stopIfTrue="1" operator="greaterThan">
      <formula>6</formula>
    </cfRule>
  </conditionalFormatting>
  <conditionalFormatting sqref="AT278 AV278 AX278">
    <cfRule type="cellIs" dxfId="2285" priority="6057" stopIfTrue="1" operator="greaterThan">
      <formula>6</formula>
    </cfRule>
  </conditionalFormatting>
  <conditionalFormatting sqref="AZ278">
    <cfRule type="cellIs" dxfId="2284" priority="6056" stopIfTrue="1" operator="greaterThan">
      <formula>6</formula>
    </cfRule>
  </conditionalFormatting>
  <conditionalFormatting sqref="BB278 BD278 BF278">
    <cfRule type="cellIs" dxfId="2283" priority="6055" stopIfTrue="1" operator="greaterThan">
      <formula>6</formula>
    </cfRule>
  </conditionalFormatting>
  <conditionalFormatting sqref="BH278">
    <cfRule type="cellIs" dxfId="2282" priority="6054" stopIfTrue="1" operator="greaterThan">
      <formula>6</formula>
    </cfRule>
  </conditionalFormatting>
  <conditionalFormatting sqref="BJ278 BL278 BN278">
    <cfRule type="cellIs" dxfId="2281" priority="6053" stopIfTrue="1" operator="greaterThan">
      <formula>6</formula>
    </cfRule>
  </conditionalFormatting>
  <conditionalFormatting sqref="BP278">
    <cfRule type="cellIs" dxfId="2280" priority="6052" stopIfTrue="1" operator="greaterThan">
      <formula>6</formula>
    </cfRule>
  </conditionalFormatting>
  <conditionalFormatting sqref="BR278 BT278 BV278">
    <cfRule type="cellIs" dxfId="2279" priority="6051" stopIfTrue="1" operator="greaterThan">
      <formula>6</formula>
    </cfRule>
  </conditionalFormatting>
  <conditionalFormatting sqref="BX278">
    <cfRule type="cellIs" dxfId="2278" priority="6050" stopIfTrue="1" operator="greaterThan">
      <formula>6</formula>
    </cfRule>
  </conditionalFormatting>
  <conditionalFormatting sqref="BZ278 CB278 CD278">
    <cfRule type="cellIs" dxfId="2277" priority="6049" stopIfTrue="1" operator="greaterThan">
      <formula>6</formula>
    </cfRule>
  </conditionalFormatting>
  <conditionalFormatting sqref="CF278">
    <cfRule type="cellIs" dxfId="2276" priority="6048" stopIfTrue="1" operator="greaterThan">
      <formula>6</formula>
    </cfRule>
  </conditionalFormatting>
  <conditionalFormatting sqref="CH278 CJ278 CL278">
    <cfRule type="cellIs" dxfId="2275" priority="6047" stopIfTrue="1" operator="greaterThan">
      <formula>6</formula>
    </cfRule>
  </conditionalFormatting>
  <conditionalFormatting sqref="CN278">
    <cfRule type="cellIs" dxfId="2274" priority="6046" stopIfTrue="1" operator="greaterThan">
      <formula>6</formula>
    </cfRule>
  </conditionalFormatting>
  <conditionalFormatting sqref="CP278 CR278 CT278">
    <cfRule type="cellIs" dxfId="2273" priority="6045" stopIfTrue="1" operator="greaterThan">
      <formula>6</formula>
    </cfRule>
  </conditionalFormatting>
  <conditionalFormatting sqref="CV278">
    <cfRule type="cellIs" dxfId="2272" priority="6044" stopIfTrue="1" operator="greaterThan">
      <formula>6</formula>
    </cfRule>
  </conditionalFormatting>
  <conditionalFormatting sqref="CX278 CZ278 DB278">
    <cfRule type="cellIs" dxfId="2271" priority="6043" stopIfTrue="1" operator="greaterThan">
      <formula>6</formula>
    </cfRule>
  </conditionalFormatting>
  <conditionalFormatting sqref="N287 L287">
    <cfRule type="cellIs" dxfId="2270" priority="6042" stopIfTrue="1" operator="greaterThan">
      <formula>6</formula>
    </cfRule>
  </conditionalFormatting>
  <conditionalFormatting sqref="P287">
    <cfRule type="cellIs" dxfId="2269" priority="6041" stopIfTrue="1" operator="greaterThan">
      <formula>6</formula>
    </cfRule>
  </conditionalFormatting>
  <conditionalFormatting sqref="R287">
    <cfRule type="cellIs" dxfId="2268" priority="6040" stopIfTrue="1" operator="greaterThan">
      <formula>6</formula>
    </cfRule>
  </conditionalFormatting>
  <conditionalFormatting sqref="V287 T287">
    <cfRule type="cellIs" dxfId="2267" priority="6039" stopIfTrue="1" operator="greaterThan">
      <formula>6</formula>
    </cfRule>
  </conditionalFormatting>
  <conditionalFormatting sqref="X287">
    <cfRule type="cellIs" dxfId="2266" priority="6038" stopIfTrue="1" operator="greaterThan">
      <formula>6</formula>
    </cfRule>
  </conditionalFormatting>
  <conditionalFormatting sqref="Z287">
    <cfRule type="cellIs" dxfId="2265" priority="6037" stopIfTrue="1" operator="greaterThan">
      <formula>6</formula>
    </cfRule>
  </conditionalFormatting>
  <conditionalFormatting sqref="AB287">
    <cfRule type="cellIs" dxfId="2264" priority="6036" stopIfTrue="1" operator="greaterThan">
      <formula>6</formula>
    </cfRule>
  </conditionalFormatting>
  <conditionalFormatting sqref="AD287 AF287 AH287">
    <cfRule type="cellIs" dxfId="2263" priority="6035" stopIfTrue="1" operator="greaterThan">
      <formula>6</formula>
    </cfRule>
  </conditionalFormatting>
  <conditionalFormatting sqref="AJ287">
    <cfRule type="cellIs" dxfId="2262" priority="6034" stopIfTrue="1" operator="greaterThan">
      <formula>6</formula>
    </cfRule>
  </conditionalFormatting>
  <conditionalFormatting sqref="AL287 AN287 AP287">
    <cfRule type="cellIs" dxfId="2261" priority="6033" stopIfTrue="1" operator="greaterThan">
      <formula>6</formula>
    </cfRule>
  </conditionalFormatting>
  <conditionalFormatting sqref="AR287">
    <cfRule type="cellIs" dxfId="2260" priority="6032" stopIfTrue="1" operator="greaterThan">
      <formula>6</formula>
    </cfRule>
  </conditionalFormatting>
  <conditionalFormatting sqref="AT287 AV287 AX287">
    <cfRule type="cellIs" dxfId="2259" priority="6031" stopIfTrue="1" operator="greaterThan">
      <formula>6</formula>
    </cfRule>
  </conditionalFormatting>
  <conditionalFormatting sqref="AZ287">
    <cfRule type="cellIs" dxfId="2258" priority="6030" stopIfTrue="1" operator="greaterThan">
      <formula>6</formula>
    </cfRule>
  </conditionalFormatting>
  <conditionalFormatting sqref="BB287 BD287 BF287">
    <cfRule type="cellIs" dxfId="2257" priority="6029" stopIfTrue="1" operator="greaterThan">
      <formula>6</formula>
    </cfRule>
  </conditionalFormatting>
  <conditionalFormatting sqref="BH287">
    <cfRule type="cellIs" dxfId="2256" priority="6028" stopIfTrue="1" operator="greaterThan">
      <formula>6</formula>
    </cfRule>
  </conditionalFormatting>
  <conditionalFormatting sqref="BJ287 BL287 BN287">
    <cfRule type="cellIs" dxfId="2255" priority="6027" stopIfTrue="1" operator="greaterThan">
      <formula>6</formula>
    </cfRule>
  </conditionalFormatting>
  <conditionalFormatting sqref="BP287">
    <cfRule type="cellIs" dxfId="2254" priority="6026" stopIfTrue="1" operator="greaterThan">
      <formula>6</formula>
    </cfRule>
  </conditionalFormatting>
  <conditionalFormatting sqref="BR287 BT287 BV287">
    <cfRule type="cellIs" dxfId="2253" priority="6025" stopIfTrue="1" operator="greaterThan">
      <formula>6</formula>
    </cfRule>
  </conditionalFormatting>
  <conditionalFormatting sqref="BX287">
    <cfRule type="cellIs" dxfId="2252" priority="6024" stopIfTrue="1" operator="greaterThan">
      <formula>6</formula>
    </cfRule>
  </conditionalFormatting>
  <conditionalFormatting sqref="BZ287 CB287 CD287">
    <cfRule type="cellIs" dxfId="2251" priority="6023" stopIfTrue="1" operator="greaterThan">
      <formula>6</formula>
    </cfRule>
  </conditionalFormatting>
  <conditionalFormatting sqref="CF287">
    <cfRule type="cellIs" dxfId="2250" priority="6022" stopIfTrue="1" operator="greaterThan">
      <formula>6</formula>
    </cfRule>
  </conditionalFormatting>
  <conditionalFormatting sqref="CH287 CJ287 CL287">
    <cfRule type="cellIs" dxfId="2249" priority="6021" stopIfTrue="1" operator="greaterThan">
      <formula>6</formula>
    </cfRule>
  </conditionalFormatting>
  <conditionalFormatting sqref="CN287">
    <cfRule type="cellIs" dxfId="2248" priority="6020" stopIfTrue="1" operator="greaterThan">
      <formula>6</formula>
    </cfRule>
  </conditionalFormatting>
  <conditionalFormatting sqref="CP287 CR287 CT287">
    <cfRule type="cellIs" dxfId="2247" priority="6019" stopIfTrue="1" operator="greaterThan">
      <formula>6</formula>
    </cfRule>
  </conditionalFormatting>
  <conditionalFormatting sqref="CV287">
    <cfRule type="cellIs" dxfId="2246" priority="6018" stopIfTrue="1" operator="greaterThan">
      <formula>6</formula>
    </cfRule>
  </conditionalFormatting>
  <conditionalFormatting sqref="CX287 CZ287 DB287">
    <cfRule type="cellIs" dxfId="2245" priority="6017" stopIfTrue="1" operator="greaterThan">
      <formula>6</formula>
    </cfRule>
  </conditionalFormatting>
  <conditionalFormatting sqref="N296 L296">
    <cfRule type="cellIs" dxfId="2244" priority="6016" stopIfTrue="1" operator="greaterThan">
      <formula>6</formula>
    </cfRule>
  </conditionalFormatting>
  <conditionalFormatting sqref="P296">
    <cfRule type="cellIs" dxfId="2243" priority="6015" stopIfTrue="1" operator="greaterThan">
      <formula>6</formula>
    </cfRule>
  </conditionalFormatting>
  <conditionalFormatting sqref="R296">
    <cfRule type="cellIs" dxfId="2242" priority="6014" stopIfTrue="1" operator="greaterThan">
      <formula>6</formula>
    </cfRule>
  </conditionalFormatting>
  <conditionalFormatting sqref="V296 T296">
    <cfRule type="cellIs" dxfId="2241" priority="6013" stopIfTrue="1" operator="greaterThan">
      <formula>6</formula>
    </cfRule>
  </conditionalFormatting>
  <conditionalFormatting sqref="X296">
    <cfRule type="cellIs" dxfId="2240" priority="6012" stopIfTrue="1" operator="greaterThan">
      <formula>6</formula>
    </cfRule>
  </conditionalFormatting>
  <conditionalFormatting sqref="Z296">
    <cfRule type="cellIs" dxfId="2239" priority="6011" stopIfTrue="1" operator="greaterThan">
      <formula>6</formula>
    </cfRule>
  </conditionalFormatting>
  <conditionalFormatting sqref="AB296">
    <cfRule type="cellIs" dxfId="2238" priority="6010" stopIfTrue="1" operator="greaterThan">
      <formula>6</formula>
    </cfRule>
  </conditionalFormatting>
  <conditionalFormatting sqref="AD296 AF296 AH296">
    <cfRule type="cellIs" dxfId="2237" priority="6009" stopIfTrue="1" operator="greaterThan">
      <formula>6</formula>
    </cfRule>
  </conditionalFormatting>
  <conditionalFormatting sqref="AJ296">
    <cfRule type="cellIs" dxfId="2236" priority="6008" stopIfTrue="1" operator="greaterThan">
      <formula>6</formula>
    </cfRule>
  </conditionalFormatting>
  <conditionalFormatting sqref="AL296 AN296 AP296">
    <cfRule type="cellIs" dxfId="2235" priority="6007" stopIfTrue="1" operator="greaterThan">
      <formula>6</formula>
    </cfRule>
  </conditionalFormatting>
  <conditionalFormatting sqref="AR296">
    <cfRule type="cellIs" dxfId="2234" priority="6006" stopIfTrue="1" operator="greaterThan">
      <formula>6</formula>
    </cfRule>
  </conditionalFormatting>
  <conditionalFormatting sqref="AT296 AV296 AX296">
    <cfRule type="cellIs" dxfId="2233" priority="6005" stopIfTrue="1" operator="greaterThan">
      <formula>6</formula>
    </cfRule>
  </conditionalFormatting>
  <conditionalFormatting sqref="AZ296">
    <cfRule type="cellIs" dxfId="2232" priority="6004" stopIfTrue="1" operator="greaterThan">
      <formula>6</formula>
    </cfRule>
  </conditionalFormatting>
  <conditionalFormatting sqref="BB296 BD296 BF296">
    <cfRule type="cellIs" dxfId="2231" priority="6003" stopIfTrue="1" operator="greaterThan">
      <formula>6</formula>
    </cfRule>
  </conditionalFormatting>
  <conditionalFormatting sqref="BH296">
    <cfRule type="cellIs" dxfId="2230" priority="6002" stopIfTrue="1" operator="greaterThan">
      <formula>6</formula>
    </cfRule>
  </conditionalFormatting>
  <conditionalFormatting sqref="BJ296 BL296 BN296">
    <cfRule type="cellIs" dxfId="2229" priority="6001" stopIfTrue="1" operator="greaterThan">
      <formula>6</formula>
    </cfRule>
  </conditionalFormatting>
  <conditionalFormatting sqref="BP296">
    <cfRule type="cellIs" dxfId="2228" priority="6000" stopIfTrue="1" operator="greaterThan">
      <formula>6</formula>
    </cfRule>
  </conditionalFormatting>
  <conditionalFormatting sqref="BR296 BT296 BV296">
    <cfRule type="cellIs" dxfId="2227" priority="5999" stopIfTrue="1" operator="greaterThan">
      <formula>6</formula>
    </cfRule>
  </conditionalFormatting>
  <conditionalFormatting sqref="BX296">
    <cfRule type="cellIs" dxfId="2226" priority="5998" stopIfTrue="1" operator="greaterThan">
      <formula>6</formula>
    </cfRule>
  </conditionalFormatting>
  <conditionalFormatting sqref="BZ296 CB296 CD296">
    <cfRule type="cellIs" dxfId="2225" priority="5997" stopIfTrue="1" operator="greaterThan">
      <formula>6</formula>
    </cfRule>
  </conditionalFormatting>
  <conditionalFormatting sqref="CF296">
    <cfRule type="cellIs" dxfId="2224" priority="5996" stopIfTrue="1" operator="greaterThan">
      <formula>6</formula>
    </cfRule>
  </conditionalFormatting>
  <conditionalFormatting sqref="CH296 CJ296 CL296">
    <cfRule type="cellIs" dxfId="2223" priority="5995" stopIfTrue="1" operator="greaterThan">
      <formula>6</formula>
    </cfRule>
  </conditionalFormatting>
  <conditionalFormatting sqref="CN296">
    <cfRule type="cellIs" dxfId="2222" priority="5994" stopIfTrue="1" operator="greaterThan">
      <formula>6</formula>
    </cfRule>
  </conditionalFormatting>
  <conditionalFormatting sqref="CP296 CR296 CT296">
    <cfRule type="cellIs" dxfId="2221" priority="5993" stopIfTrue="1" operator="greaterThan">
      <formula>6</formula>
    </cfRule>
  </conditionalFormatting>
  <conditionalFormatting sqref="CV296">
    <cfRule type="cellIs" dxfId="2220" priority="5992" stopIfTrue="1" operator="greaterThan">
      <formula>6</formula>
    </cfRule>
  </conditionalFormatting>
  <conditionalFormatting sqref="CX296 CZ296 DB296">
    <cfRule type="cellIs" dxfId="2219" priority="5991" stopIfTrue="1" operator="greaterThan">
      <formula>6</formula>
    </cfRule>
  </conditionalFormatting>
  <conditionalFormatting sqref="N305 L305">
    <cfRule type="cellIs" dxfId="2218" priority="5990" stopIfTrue="1" operator="greaterThan">
      <formula>6</formula>
    </cfRule>
  </conditionalFormatting>
  <conditionalFormatting sqref="P305">
    <cfRule type="cellIs" dxfId="2217" priority="5989" stopIfTrue="1" operator="greaterThan">
      <formula>6</formula>
    </cfRule>
  </conditionalFormatting>
  <conditionalFormatting sqref="R305">
    <cfRule type="cellIs" dxfId="2216" priority="5988" stopIfTrue="1" operator="greaterThan">
      <formula>6</formula>
    </cfRule>
  </conditionalFormatting>
  <conditionalFormatting sqref="V305 T305">
    <cfRule type="cellIs" dxfId="2215" priority="5987" stopIfTrue="1" operator="greaterThan">
      <formula>6</formula>
    </cfRule>
  </conditionalFormatting>
  <conditionalFormatting sqref="X305">
    <cfRule type="cellIs" dxfId="2214" priority="5986" stopIfTrue="1" operator="greaterThan">
      <formula>6</formula>
    </cfRule>
  </conditionalFormatting>
  <conditionalFormatting sqref="Z305">
    <cfRule type="cellIs" dxfId="2213" priority="5985" stopIfTrue="1" operator="greaterThan">
      <formula>6</formula>
    </cfRule>
  </conditionalFormatting>
  <conditionalFormatting sqref="AB305">
    <cfRule type="cellIs" dxfId="2212" priority="5984" stopIfTrue="1" operator="greaterThan">
      <formula>6</formula>
    </cfRule>
  </conditionalFormatting>
  <conditionalFormatting sqref="AD305 AF305 AH305">
    <cfRule type="cellIs" dxfId="2211" priority="5983" stopIfTrue="1" operator="greaterThan">
      <formula>6</formula>
    </cfRule>
  </conditionalFormatting>
  <conditionalFormatting sqref="AJ305">
    <cfRule type="cellIs" dxfId="2210" priority="5982" stopIfTrue="1" operator="greaterThan">
      <formula>6</formula>
    </cfRule>
  </conditionalFormatting>
  <conditionalFormatting sqref="AL305 AN305 AP305">
    <cfRule type="cellIs" dxfId="2209" priority="5981" stopIfTrue="1" operator="greaterThan">
      <formula>6</formula>
    </cfRule>
  </conditionalFormatting>
  <conditionalFormatting sqref="AR305">
    <cfRule type="cellIs" dxfId="2208" priority="5980" stopIfTrue="1" operator="greaterThan">
      <formula>6</formula>
    </cfRule>
  </conditionalFormatting>
  <conditionalFormatting sqref="AT305 AV305 AX305">
    <cfRule type="cellIs" dxfId="2207" priority="5979" stopIfTrue="1" operator="greaterThan">
      <formula>6</formula>
    </cfRule>
  </conditionalFormatting>
  <conditionalFormatting sqref="AZ305">
    <cfRule type="cellIs" dxfId="2206" priority="5978" stopIfTrue="1" operator="greaterThan">
      <formula>6</formula>
    </cfRule>
  </conditionalFormatting>
  <conditionalFormatting sqref="BB305 BD305 BF305">
    <cfRule type="cellIs" dxfId="2205" priority="5977" stopIfTrue="1" operator="greaterThan">
      <formula>6</formula>
    </cfRule>
  </conditionalFormatting>
  <conditionalFormatting sqref="BH305">
    <cfRule type="cellIs" dxfId="2204" priority="5976" stopIfTrue="1" operator="greaterThan">
      <formula>6</formula>
    </cfRule>
  </conditionalFormatting>
  <conditionalFormatting sqref="BJ305 BL305 BN305">
    <cfRule type="cellIs" dxfId="2203" priority="5975" stopIfTrue="1" operator="greaterThan">
      <formula>6</formula>
    </cfRule>
  </conditionalFormatting>
  <conditionalFormatting sqref="BP305">
    <cfRule type="cellIs" dxfId="2202" priority="5974" stopIfTrue="1" operator="greaterThan">
      <formula>6</formula>
    </cfRule>
  </conditionalFormatting>
  <conditionalFormatting sqref="BR305 BT305 BV305">
    <cfRule type="cellIs" dxfId="2201" priority="5973" stopIfTrue="1" operator="greaterThan">
      <formula>6</formula>
    </cfRule>
  </conditionalFormatting>
  <conditionalFormatting sqref="BX305">
    <cfRule type="cellIs" dxfId="2200" priority="5972" stopIfTrue="1" operator="greaterThan">
      <formula>6</formula>
    </cfRule>
  </conditionalFormatting>
  <conditionalFormatting sqref="BZ305 CB305 CD305 CF305 CH305">
    <cfRule type="cellIs" dxfId="2199" priority="5971" stopIfTrue="1" operator="greaterThan">
      <formula>6</formula>
    </cfRule>
  </conditionalFormatting>
  <conditionalFormatting sqref="CL305 CN305 CJ305 CP305 CR305 CT305 CV305 CX305">
    <cfRule type="cellIs" dxfId="2198" priority="5967" stopIfTrue="1" operator="greaterThan">
      <formula>6</formula>
    </cfRule>
  </conditionalFormatting>
  <conditionalFormatting sqref="CZ305 DB305">
    <cfRule type="cellIs" dxfId="2197" priority="5965" stopIfTrue="1" operator="greaterThan">
      <formula>6</formula>
    </cfRule>
  </conditionalFormatting>
  <conditionalFormatting sqref="N314 L314">
    <cfRule type="cellIs" dxfId="2196" priority="5964" stopIfTrue="1" operator="greaterThan">
      <formula>6</formula>
    </cfRule>
  </conditionalFormatting>
  <conditionalFormatting sqref="P314">
    <cfRule type="cellIs" dxfId="2195" priority="5963" stopIfTrue="1" operator="greaterThan">
      <formula>6</formula>
    </cfRule>
  </conditionalFormatting>
  <conditionalFormatting sqref="R314">
    <cfRule type="cellIs" dxfId="2194" priority="5962" stopIfTrue="1" operator="greaterThan">
      <formula>6</formula>
    </cfRule>
  </conditionalFormatting>
  <conditionalFormatting sqref="V314 T314">
    <cfRule type="cellIs" dxfId="2193" priority="5961" stopIfTrue="1" operator="greaterThan">
      <formula>6</formula>
    </cfRule>
  </conditionalFormatting>
  <conditionalFormatting sqref="X314">
    <cfRule type="cellIs" dxfId="2192" priority="5960" stopIfTrue="1" operator="greaterThan">
      <formula>6</formula>
    </cfRule>
  </conditionalFormatting>
  <conditionalFormatting sqref="Z314">
    <cfRule type="cellIs" dxfId="2191" priority="5959" stopIfTrue="1" operator="greaterThan">
      <formula>6</formula>
    </cfRule>
  </conditionalFormatting>
  <conditionalFormatting sqref="AB314">
    <cfRule type="cellIs" dxfId="2190" priority="5958" stopIfTrue="1" operator="greaterThan">
      <formula>6</formula>
    </cfRule>
  </conditionalFormatting>
  <conditionalFormatting sqref="AD314 AF314 AH314">
    <cfRule type="cellIs" dxfId="2189" priority="5957" stopIfTrue="1" operator="greaterThan">
      <formula>6</formula>
    </cfRule>
  </conditionalFormatting>
  <conditionalFormatting sqref="AJ314">
    <cfRule type="cellIs" dxfId="2188" priority="5956" stopIfTrue="1" operator="greaterThan">
      <formula>6</formula>
    </cfRule>
  </conditionalFormatting>
  <conditionalFormatting sqref="AL314 AN314 AP314">
    <cfRule type="cellIs" dxfId="2187" priority="5955" stopIfTrue="1" operator="greaterThan">
      <formula>6</formula>
    </cfRule>
  </conditionalFormatting>
  <conditionalFormatting sqref="AR314">
    <cfRule type="cellIs" dxfId="2186" priority="5954" stopIfTrue="1" operator="greaterThan">
      <formula>6</formula>
    </cfRule>
  </conditionalFormatting>
  <conditionalFormatting sqref="AT314 AV314 AX314">
    <cfRule type="cellIs" dxfId="2185" priority="5953" stopIfTrue="1" operator="greaterThan">
      <formula>6</formula>
    </cfRule>
  </conditionalFormatting>
  <conditionalFormatting sqref="AZ314">
    <cfRule type="cellIs" dxfId="2184" priority="5952" stopIfTrue="1" operator="greaterThan">
      <formula>6</formula>
    </cfRule>
  </conditionalFormatting>
  <conditionalFormatting sqref="BB314 BD314 BF314">
    <cfRule type="cellIs" dxfId="2183" priority="5951" stopIfTrue="1" operator="greaterThan">
      <formula>6</formula>
    </cfRule>
  </conditionalFormatting>
  <conditionalFormatting sqref="BH314">
    <cfRule type="cellIs" dxfId="2182" priority="5950" stopIfTrue="1" operator="greaterThan">
      <formula>6</formula>
    </cfRule>
  </conditionalFormatting>
  <conditionalFormatting sqref="BJ314 BL314 BN314">
    <cfRule type="cellIs" dxfId="2181" priority="5949" stopIfTrue="1" operator="greaterThan">
      <formula>6</formula>
    </cfRule>
  </conditionalFormatting>
  <conditionalFormatting sqref="BP314">
    <cfRule type="cellIs" dxfId="2180" priority="5948" stopIfTrue="1" operator="greaterThan">
      <formula>6</formula>
    </cfRule>
  </conditionalFormatting>
  <conditionalFormatting sqref="BR314 BT314 BV314">
    <cfRule type="cellIs" dxfId="2179" priority="5947" stopIfTrue="1" operator="greaterThan">
      <formula>6</formula>
    </cfRule>
  </conditionalFormatting>
  <conditionalFormatting sqref="BX314">
    <cfRule type="cellIs" dxfId="2178" priority="5946" stopIfTrue="1" operator="greaterThan">
      <formula>6</formula>
    </cfRule>
  </conditionalFormatting>
  <conditionalFormatting sqref="BZ314 CB314 CD314 CF314 CH314 CJ314">
    <cfRule type="cellIs" dxfId="2177" priority="5945" stopIfTrue="1" operator="greaterThan">
      <formula>6</formula>
    </cfRule>
  </conditionalFormatting>
  <conditionalFormatting sqref="CN314 CP314 CL314 CR314 CT314">
    <cfRule type="cellIs" dxfId="2176" priority="5941" stopIfTrue="1" operator="greaterThan">
      <formula>6</formula>
    </cfRule>
  </conditionalFormatting>
  <conditionalFormatting sqref="CZ314 DB314">
    <cfRule type="cellIs" dxfId="2175" priority="5939" stopIfTrue="1" operator="greaterThan">
      <formula>6</formula>
    </cfRule>
  </conditionalFormatting>
  <conditionalFormatting sqref="N323 L323">
    <cfRule type="cellIs" dxfId="2174" priority="5938" stopIfTrue="1" operator="greaterThan">
      <formula>6</formula>
    </cfRule>
  </conditionalFormatting>
  <conditionalFormatting sqref="P323">
    <cfRule type="cellIs" dxfId="2173" priority="5937" stopIfTrue="1" operator="greaterThan">
      <formula>6</formula>
    </cfRule>
  </conditionalFormatting>
  <conditionalFormatting sqref="R323">
    <cfRule type="cellIs" dxfId="2172" priority="5936" stopIfTrue="1" operator="greaterThan">
      <formula>6</formula>
    </cfRule>
  </conditionalFormatting>
  <conditionalFormatting sqref="V323 T323">
    <cfRule type="cellIs" dxfId="2171" priority="5935" stopIfTrue="1" operator="greaterThan">
      <formula>6</formula>
    </cfRule>
  </conditionalFormatting>
  <conditionalFormatting sqref="X323">
    <cfRule type="cellIs" dxfId="2170" priority="5934" stopIfTrue="1" operator="greaterThan">
      <formula>6</formula>
    </cfRule>
  </conditionalFormatting>
  <conditionalFormatting sqref="Z323">
    <cfRule type="cellIs" dxfId="2169" priority="5933" stopIfTrue="1" operator="greaterThan">
      <formula>6</formula>
    </cfRule>
  </conditionalFormatting>
  <conditionalFormatting sqref="AB323">
    <cfRule type="cellIs" dxfId="2168" priority="5932" stopIfTrue="1" operator="greaterThan">
      <formula>6</formula>
    </cfRule>
  </conditionalFormatting>
  <conditionalFormatting sqref="AD323 AF323 AH323">
    <cfRule type="cellIs" dxfId="2167" priority="5931" stopIfTrue="1" operator="greaterThan">
      <formula>6</formula>
    </cfRule>
  </conditionalFormatting>
  <conditionalFormatting sqref="AJ323">
    <cfRule type="cellIs" dxfId="2166" priority="5930" stopIfTrue="1" operator="greaterThan">
      <formula>6</formula>
    </cfRule>
  </conditionalFormatting>
  <conditionalFormatting sqref="AL323 AN323 AP323">
    <cfRule type="cellIs" dxfId="2165" priority="5929" stopIfTrue="1" operator="greaterThan">
      <formula>6</formula>
    </cfRule>
  </conditionalFormatting>
  <conditionalFormatting sqref="AR323">
    <cfRule type="cellIs" dxfId="2164" priority="5928" stopIfTrue="1" operator="greaterThan">
      <formula>6</formula>
    </cfRule>
  </conditionalFormatting>
  <conditionalFormatting sqref="AT323 AV323 AX323">
    <cfRule type="cellIs" dxfId="2163" priority="5927" stopIfTrue="1" operator="greaterThan">
      <formula>6</formula>
    </cfRule>
  </conditionalFormatting>
  <conditionalFormatting sqref="AZ323">
    <cfRule type="cellIs" dxfId="2162" priority="5926" stopIfTrue="1" operator="greaterThan">
      <formula>6</formula>
    </cfRule>
  </conditionalFormatting>
  <conditionalFormatting sqref="BB323 BD323 BF323">
    <cfRule type="cellIs" dxfId="2161" priority="5925" stopIfTrue="1" operator="greaterThan">
      <formula>6</formula>
    </cfRule>
  </conditionalFormatting>
  <conditionalFormatting sqref="BH323">
    <cfRule type="cellIs" dxfId="2160" priority="5924" stopIfTrue="1" operator="greaterThan">
      <formula>6</formula>
    </cfRule>
  </conditionalFormatting>
  <conditionalFormatting sqref="BJ323 BL323 BN323">
    <cfRule type="cellIs" dxfId="2159" priority="5923" stopIfTrue="1" operator="greaterThan">
      <formula>6</formula>
    </cfRule>
  </conditionalFormatting>
  <conditionalFormatting sqref="BP323">
    <cfRule type="cellIs" dxfId="2158" priority="5922" stopIfTrue="1" operator="greaterThan">
      <formula>6</formula>
    </cfRule>
  </conditionalFormatting>
  <conditionalFormatting sqref="BR323 BT323 BV323">
    <cfRule type="cellIs" dxfId="2157" priority="5921" stopIfTrue="1" operator="greaterThan">
      <formula>6</formula>
    </cfRule>
  </conditionalFormatting>
  <conditionalFormatting sqref="BX323">
    <cfRule type="cellIs" dxfId="2156" priority="5920" stopIfTrue="1" operator="greaterThan">
      <formula>6</formula>
    </cfRule>
  </conditionalFormatting>
  <conditionalFormatting sqref="BZ323 CB323 CD323">
    <cfRule type="cellIs" dxfId="2155" priority="5919" stopIfTrue="1" operator="greaterThan">
      <formula>6</formula>
    </cfRule>
  </conditionalFormatting>
  <conditionalFormatting sqref="CF323">
    <cfRule type="cellIs" dxfId="2154" priority="5918" stopIfTrue="1" operator="greaterThan">
      <formula>6</formula>
    </cfRule>
  </conditionalFormatting>
  <conditionalFormatting sqref="CH323 CJ323 CL323">
    <cfRule type="cellIs" dxfId="2153" priority="5917" stopIfTrue="1" operator="greaterThan">
      <formula>6</formula>
    </cfRule>
  </conditionalFormatting>
  <conditionalFormatting sqref="CN323 CP323">
    <cfRule type="cellIs" dxfId="2152" priority="5916" stopIfTrue="1" operator="greaterThan">
      <formula>6</formula>
    </cfRule>
  </conditionalFormatting>
  <conditionalFormatting sqref="CR323 CV323 CT323">
    <cfRule type="cellIs" dxfId="2151" priority="5915" stopIfTrue="1" operator="greaterThan">
      <formula>6</formula>
    </cfRule>
  </conditionalFormatting>
  <conditionalFormatting sqref="CZ323 CX323 DB323 DD323">
    <cfRule type="cellIs" dxfId="2150" priority="5913" stopIfTrue="1" operator="greaterThan">
      <formula>6</formula>
    </cfRule>
  </conditionalFormatting>
  <conditionalFormatting sqref="N333 L333">
    <cfRule type="cellIs" dxfId="2149" priority="5652" stopIfTrue="1" operator="greaterThan">
      <formula>6</formula>
    </cfRule>
  </conditionalFormatting>
  <conditionalFormatting sqref="P333">
    <cfRule type="cellIs" dxfId="2148" priority="5651" stopIfTrue="1" operator="greaterThan">
      <formula>6</formula>
    </cfRule>
  </conditionalFormatting>
  <conditionalFormatting sqref="R333">
    <cfRule type="cellIs" dxfId="2147" priority="5650" stopIfTrue="1" operator="greaterThan">
      <formula>6</formula>
    </cfRule>
  </conditionalFormatting>
  <conditionalFormatting sqref="V333 T333">
    <cfRule type="cellIs" dxfId="2146" priority="5649" stopIfTrue="1" operator="greaterThan">
      <formula>6</formula>
    </cfRule>
  </conditionalFormatting>
  <conditionalFormatting sqref="X333">
    <cfRule type="cellIs" dxfId="2145" priority="5648" stopIfTrue="1" operator="greaterThan">
      <formula>6</formula>
    </cfRule>
  </conditionalFormatting>
  <conditionalFormatting sqref="Z333">
    <cfRule type="cellIs" dxfId="2144" priority="5647" stopIfTrue="1" operator="greaterThan">
      <formula>6</formula>
    </cfRule>
  </conditionalFormatting>
  <conditionalFormatting sqref="AB333">
    <cfRule type="cellIs" dxfId="2143" priority="5646" stopIfTrue="1" operator="greaterThan">
      <formula>6</formula>
    </cfRule>
  </conditionalFormatting>
  <conditionalFormatting sqref="AD333 AF333 AH333">
    <cfRule type="cellIs" dxfId="2142" priority="5645" stopIfTrue="1" operator="greaterThan">
      <formula>6</formula>
    </cfRule>
  </conditionalFormatting>
  <conditionalFormatting sqref="AJ333">
    <cfRule type="cellIs" dxfId="2141" priority="5644" stopIfTrue="1" operator="greaterThan">
      <formula>6</formula>
    </cfRule>
  </conditionalFormatting>
  <conditionalFormatting sqref="AL333 AN333 AP333">
    <cfRule type="cellIs" dxfId="2140" priority="5643" stopIfTrue="1" operator="greaterThan">
      <formula>6</formula>
    </cfRule>
  </conditionalFormatting>
  <conditionalFormatting sqref="AR333">
    <cfRule type="cellIs" dxfId="2139" priority="5642" stopIfTrue="1" operator="greaterThan">
      <formula>6</formula>
    </cfRule>
  </conditionalFormatting>
  <conditionalFormatting sqref="AT333 AV333 AX333">
    <cfRule type="cellIs" dxfId="2138" priority="5641" stopIfTrue="1" operator="greaterThan">
      <formula>6</formula>
    </cfRule>
  </conditionalFormatting>
  <conditionalFormatting sqref="AZ333 BB333 BD333 BF333 BH333 CP333 CR333 CT333 BJ333 CL333 CN333 BL333 BN333 BP333 BR333 BT333 BV333 BX333 BZ333 CB333 CD333 CF333 CH333 CJ333">
    <cfRule type="cellIs" dxfId="2137" priority="5640" stopIfTrue="1" operator="greaterThan">
      <formula>6</formula>
    </cfRule>
  </conditionalFormatting>
  <conditionalFormatting sqref="CV333 CX333 CZ333 DB333 DD333 DF333">
    <cfRule type="cellIs" dxfId="2136" priority="5629" stopIfTrue="1" operator="greaterThan">
      <formula>6</formula>
    </cfRule>
  </conditionalFormatting>
  <conditionalFormatting sqref="N342 L342">
    <cfRule type="cellIs" dxfId="2135" priority="5626" stopIfTrue="1" operator="greaterThan">
      <formula>6</formula>
    </cfRule>
  </conditionalFormatting>
  <conditionalFormatting sqref="P342">
    <cfRule type="cellIs" dxfId="2134" priority="5625" stopIfTrue="1" operator="greaterThan">
      <formula>6</formula>
    </cfRule>
  </conditionalFormatting>
  <conditionalFormatting sqref="R342">
    <cfRule type="cellIs" dxfId="2133" priority="5624" stopIfTrue="1" operator="greaterThan">
      <formula>6</formula>
    </cfRule>
  </conditionalFormatting>
  <conditionalFormatting sqref="V342 T342">
    <cfRule type="cellIs" dxfId="2132" priority="5623" stopIfTrue="1" operator="greaterThan">
      <formula>6</formula>
    </cfRule>
  </conditionalFormatting>
  <conditionalFormatting sqref="X342">
    <cfRule type="cellIs" dxfId="2131" priority="5622" stopIfTrue="1" operator="greaterThan">
      <formula>6</formula>
    </cfRule>
  </conditionalFormatting>
  <conditionalFormatting sqref="Z342">
    <cfRule type="cellIs" dxfId="2130" priority="5621" stopIfTrue="1" operator="greaterThan">
      <formula>6</formula>
    </cfRule>
  </conditionalFormatting>
  <conditionalFormatting sqref="AB342">
    <cfRule type="cellIs" dxfId="2129" priority="5620" stopIfTrue="1" operator="greaterThan">
      <formula>6</formula>
    </cfRule>
  </conditionalFormatting>
  <conditionalFormatting sqref="AD342 AF342 AH342">
    <cfRule type="cellIs" dxfId="2128" priority="5619" stopIfTrue="1" operator="greaterThan">
      <formula>6</formula>
    </cfRule>
  </conditionalFormatting>
  <conditionalFormatting sqref="AJ342">
    <cfRule type="cellIs" dxfId="2127" priority="5618" stopIfTrue="1" operator="greaterThan">
      <formula>6</formula>
    </cfRule>
  </conditionalFormatting>
  <conditionalFormatting sqref="AL342 AN342 AP342">
    <cfRule type="cellIs" dxfId="2126" priority="5617" stopIfTrue="1" operator="greaterThan">
      <formula>6</formula>
    </cfRule>
  </conditionalFormatting>
  <conditionalFormatting sqref="AR342">
    <cfRule type="cellIs" dxfId="2125" priority="5616" stopIfTrue="1" operator="greaterThan">
      <formula>6</formula>
    </cfRule>
  </conditionalFormatting>
  <conditionalFormatting sqref="AT342 AV342 AX342">
    <cfRule type="cellIs" dxfId="2124" priority="5615" stopIfTrue="1" operator="greaterThan">
      <formula>6</formula>
    </cfRule>
  </conditionalFormatting>
  <conditionalFormatting sqref="AZ342">
    <cfRule type="cellIs" dxfId="2123" priority="5614" stopIfTrue="1" operator="greaterThan">
      <formula>6</formula>
    </cfRule>
  </conditionalFormatting>
  <conditionalFormatting sqref="BB342 BD342 BF342">
    <cfRule type="cellIs" dxfId="2122" priority="5613" stopIfTrue="1" operator="greaterThan">
      <formula>6</formula>
    </cfRule>
  </conditionalFormatting>
  <conditionalFormatting sqref="BH342">
    <cfRule type="cellIs" dxfId="2121" priority="5612" stopIfTrue="1" operator="greaterThan">
      <formula>6</formula>
    </cfRule>
  </conditionalFormatting>
  <conditionalFormatting sqref="BJ342 BL342 BN342">
    <cfRule type="cellIs" dxfId="2120" priority="5611" stopIfTrue="1" operator="greaterThan">
      <formula>6</formula>
    </cfRule>
  </conditionalFormatting>
  <conditionalFormatting sqref="BP342">
    <cfRule type="cellIs" dxfId="2119" priority="5610" stopIfTrue="1" operator="greaterThan">
      <formula>6</formula>
    </cfRule>
  </conditionalFormatting>
  <conditionalFormatting sqref="BR342 BT342 BV342">
    <cfRule type="cellIs" dxfId="2118" priority="5609" stopIfTrue="1" operator="greaterThan">
      <formula>6</formula>
    </cfRule>
  </conditionalFormatting>
  <conditionalFormatting sqref="BX342">
    <cfRule type="cellIs" dxfId="2117" priority="5608" stopIfTrue="1" operator="greaterThan">
      <formula>6</formula>
    </cfRule>
  </conditionalFormatting>
  <conditionalFormatting sqref="BZ342 CB342 CD342 CN342 CP342 CR342 CT342 CV342 CF342 CH342 CJ342 CL342">
    <cfRule type="cellIs" dxfId="2116" priority="5607" stopIfTrue="1" operator="greaterThan">
      <formula>6</formula>
    </cfRule>
  </conditionalFormatting>
  <conditionalFormatting sqref="CX342 CZ342 DB342">
    <cfRule type="cellIs" dxfId="2115" priority="5602" stopIfTrue="1" operator="greaterThan">
      <formula>6</formula>
    </cfRule>
  </conditionalFormatting>
  <conditionalFormatting sqref="N351 L351">
    <cfRule type="cellIs" dxfId="2114" priority="5600" stopIfTrue="1" operator="greaterThan">
      <formula>6</formula>
    </cfRule>
  </conditionalFormatting>
  <conditionalFormatting sqref="P351">
    <cfRule type="cellIs" dxfId="2113" priority="5599" stopIfTrue="1" operator="greaterThan">
      <formula>6</formula>
    </cfRule>
  </conditionalFormatting>
  <conditionalFormatting sqref="R351">
    <cfRule type="cellIs" dxfId="2112" priority="5598" stopIfTrue="1" operator="greaterThan">
      <formula>6</formula>
    </cfRule>
  </conditionalFormatting>
  <conditionalFormatting sqref="V351 T351">
    <cfRule type="cellIs" dxfId="2111" priority="5597" stopIfTrue="1" operator="greaterThan">
      <formula>6</formula>
    </cfRule>
  </conditionalFormatting>
  <conditionalFormatting sqref="X351">
    <cfRule type="cellIs" dxfId="2110" priority="5596" stopIfTrue="1" operator="greaterThan">
      <formula>6</formula>
    </cfRule>
  </conditionalFormatting>
  <conditionalFormatting sqref="Z351">
    <cfRule type="cellIs" dxfId="2109" priority="5595" stopIfTrue="1" operator="greaterThan">
      <formula>6</formula>
    </cfRule>
  </conditionalFormatting>
  <conditionalFormatting sqref="AB351">
    <cfRule type="cellIs" dxfId="2108" priority="5594" stopIfTrue="1" operator="greaterThan">
      <formula>6</formula>
    </cfRule>
  </conditionalFormatting>
  <conditionalFormatting sqref="AD351 AF351 AH351">
    <cfRule type="cellIs" dxfId="2107" priority="5593" stopIfTrue="1" operator="greaterThan">
      <formula>6</formula>
    </cfRule>
  </conditionalFormatting>
  <conditionalFormatting sqref="AJ351">
    <cfRule type="cellIs" dxfId="2106" priority="5592" stopIfTrue="1" operator="greaterThan">
      <formula>6</formula>
    </cfRule>
  </conditionalFormatting>
  <conditionalFormatting sqref="AL351 AN351 AP351">
    <cfRule type="cellIs" dxfId="2105" priority="5591" stopIfTrue="1" operator="greaterThan">
      <formula>6</formula>
    </cfRule>
  </conditionalFormatting>
  <conditionalFormatting sqref="AR351">
    <cfRule type="cellIs" dxfId="2104" priority="5590" stopIfTrue="1" operator="greaterThan">
      <formula>6</formula>
    </cfRule>
  </conditionalFormatting>
  <conditionalFormatting sqref="AT351 AV351 AX351">
    <cfRule type="cellIs" dxfId="2103" priority="5589" stopIfTrue="1" operator="greaterThan">
      <formula>6</formula>
    </cfRule>
  </conditionalFormatting>
  <conditionalFormatting sqref="AZ351">
    <cfRule type="cellIs" dxfId="2102" priority="5588" stopIfTrue="1" operator="greaterThan">
      <formula>6</formula>
    </cfRule>
  </conditionalFormatting>
  <conditionalFormatting sqref="BB351 BD351 BF351">
    <cfRule type="cellIs" dxfId="2101" priority="5587" stopIfTrue="1" operator="greaterThan">
      <formula>6</formula>
    </cfRule>
  </conditionalFormatting>
  <conditionalFormatting sqref="BH351">
    <cfRule type="cellIs" dxfId="2100" priority="5586" stopIfTrue="1" operator="greaterThan">
      <formula>6</formula>
    </cfRule>
  </conditionalFormatting>
  <conditionalFormatting sqref="BJ351 BL351 BN351">
    <cfRule type="cellIs" dxfId="2099" priority="5585" stopIfTrue="1" operator="greaterThan">
      <formula>6</formula>
    </cfRule>
  </conditionalFormatting>
  <conditionalFormatting sqref="BP351">
    <cfRule type="cellIs" dxfId="2098" priority="5584" stopIfTrue="1" operator="greaterThan">
      <formula>6</formula>
    </cfRule>
  </conditionalFormatting>
  <conditionalFormatting sqref="BR351 BT351 BV351">
    <cfRule type="cellIs" dxfId="2097" priority="5583" stopIfTrue="1" operator="greaterThan">
      <formula>6</formula>
    </cfRule>
  </conditionalFormatting>
  <conditionalFormatting sqref="BX351">
    <cfRule type="cellIs" dxfId="2096" priority="5582" stopIfTrue="1" operator="greaterThan">
      <formula>6</formula>
    </cfRule>
  </conditionalFormatting>
  <conditionalFormatting sqref="BZ351 CB351 CD351">
    <cfRule type="cellIs" dxfId="2095" priority="5581" stopIfTrue="1" operator="greaterThan">
      <formula>6</formula>
    </cfRule>
  </conditionalFormatting>
  <conditionalFormatting sqref="CF351">
    <cfRule type="cellIs" dxfId="2094" priority="5580" stopIfTrue="1" operator="greaterThan">
      <formula>6</formula>
    </cfRule>
  </conditionalFormatting>
  <conditionalFormatting sqref="CH351 CJ351 CL351">
    <cfRule type="cellIs" dxfId="2093" priority="5579" stopIfTrue="1" operator="greaterThan">
      <formula>6</formula>
    </cfRule>
  </conditionalFormatting>
  <conditionalFormatting sqref="CN351 CP351 CR351 CT351">
    <cfRule type="cellIs" dxfId="2092" priority="5578" stopIfTrue="1" operator="greaterThan">
      <formula>6</formula>
    </cfRule>
  </conditionalFormatting>
  <conditionalFormatting sqref="CX351 CV351 CZ351 DB351 DD351">
    <cfRule type="cellIs" dxfId="2091" priority="5576" stopIfTrue="1" operator="greaterThan">
      <formula>6</formula>
    </cfRule>
  </conditionalFormatting>
  <conditionalFormatting sqref="N360 L360">
    <cfRule type="cellIs" dxfId="2090" priority="5574" stopIfTrue="1" operator="greaterThan">
      <formula>6</formula>
    </cfRule>
  </conditionalFormatting>
  <conditionalFormatting sqref="P360">
    <cfRule type="cellIs" dxfId="2089" priority="5573" stopIfTrue="1" operator="greaterThan">
      <formula>6</formula>
    </cfRule>
  </conditionalFormatting>
  <conditionalFormatting sqref="R360">
    <cfRule type="cellIs" dxfId="2088" priority="5572" stopIfTrue="1" operator="greaterThan">
      <formula>6</formula>
    </cfRule>
  </conditionalFormatting>
  <conditionalFormatting sqref="V360 T360">
    <cfRule type="cellIs" dxfId="2087" priority="5571" stopIfTrue="1" operator="greaterThan">
      <formula>6</formula>
    </cfRule>
  </conditionalFormatting>
  <conditionalFormatting sqref="X360">
    <cfRule type="cellIs" dxfId="2086" priority="5570" stopIfTrue="1" operator="greaterThan">
      <formula>6</formula>
    </cfRule>
  </conditionalFormatting>
  <conditionalFormatting sqref="Z360">
    <cfRule type="cellIs" dxfId="2085" priority="5569" stopIfTrue="1" operator="greaterThan">
      <formula>6</formula>
    </cfRule>
  </conditionalFormatting>
  <conditionalFormatting sqref="AB360">
    <cfRule type="cellIs" dxfId="2084" priority="5568" stopIfTrue="1" operator="greaterThan">
      <formula>6</formula>
    </cfRule>
  </conditionalFormatting>
  <conditionalFormatting sqref="AD360 AF360 AH360">
    <cfRule type="cellIs" dxfId="2083" priority="5567" stopIfTrue="1" operator="greaterThan">
      <formula>6</formula>
    </cfRule>
  </conditionalFormatting>
  <conditionalFormatting sqref="AJ360">
    <cfRule type="cellIs" dxfId="2082" priority="5566" stopIfTrue="1" operator="greaterThan">
      <formula>6</formula>
    </cfRule>
  </conditionalFormatting>
  <conditionalFormatting sqref="AL360 AN360 AP360">
    <cfRule type="cellIs" dxfId="2081" priority="5565" stopIfTrue="1" operator="greaterThan">
      <formula>6</formula>
    </cfRule>
  </conditionalFormatting>
  <conditionalFormatting sqref="AR360">
    <cfRule type="cellIs" dxfId="2080" priority="5564" stopIfTrue="1" operator="greaterThan">
      <formula>6</formula>
    </cfRule>
  </conditionalFormatting>
  <conditionalFormatting sqref="AT360 AV360 AX360">
    <cfRule type="cellIs" dxfId="2079" priority="5563" stopIfTrue="1" operator="greaterThan">
      <formula>6</formula>
    </cfRule>
  </conditionalFormatting>
  <conditionalFormatting sqref="AZ360">
    <cfRule type="cellIs" dxfId="2078" priority="5562" stopIfTrue="1" operator="greaterThan">
      <formula>6</formula>
    </cfRule>
  </conditionalFormatting>
  <conditionalFormatting sqref="BB360 BD360 BF360">
    <cfRule type="cellIs" dxfId="2077" priority="5561" stopIfTrue="1" operator="greaterThan">
      <formula>6</formula>
    </cfRule>
  </conditionalFormatting>
  <conditionalFormatting sqref="BH360">
    <cfRule type="cellIs" dxfId="2076" priority="5560" stopIfTrue="1" operator="greaterThan">
      <formula>6</formula>
    </cfRule>
  </conditionalFormatting>
  <conditionalFormatting sqref="BJ360 BL360 BN360">
    <cfRule type="cellIs" dxfId="2075" priority="5559" stopIfTrue="1" operator="greaterThan">
      <formula>6</formula>
    </cfRule>
  </conditionalFormatting>
  <conditionalFormatting sqref="BP360">
    <cfRule type="cellIs" dxfId="2074" priority="5558" stopIfTrue="1" operator="greaterThan">
      <formula>6</formula>
    </cfRule>
  </conditionalFormatting>
  <conditionalFormatting sqref="BR360 BT360 BV360">
    <cfRule type="cellIs" dxfId="2073" priority="5557" stopIfTrue="1" operator="greaterThan">
      <formula>6</formula>
    </cfRule>
  </conditionalFormatting>
  <conditionalFormatting sqref="BX360">
    <cfRule type="cellIs" dxfId="2072" priority="5556" stopIfTrue="1" operator="greaterThan">
      <formula>6</formula>
    </cfRule>
  </conditionalFormatting>
  <conditionalFormatting sqref="BZ360 CB360 CD360">
    <cfRule type="cellIs" dxfId="2071" priority="5555" stopIfTrue="1" operator="greaterThan">
      <formula>6</formula>
    </cfRule>
  </conditionalFormatting>
  <conditionalFormatting sqref="CF360">
    <cfRule type="cellIs" dxfId="2070" priority="5554" stopIfTrue="1" operator="greaterThan">
      <formula>6</formula>
    </cfRule>
  </conditionalFormatting>
  <conditionalFormatting sqref="CH360 CJ360 CL360">
    <cfRule type="cellIs" dxfId="2069" priority="5553" stopIfTrue="1" operator="greaterThan">
      <formula>6</formula>
    </cfRule>
  </conditionalFormatting>
  <conditionalFormatting sqref="CN360">
    <cfRule type="cellIs" dxfId="2068" priority="5552" stopIfTrue="1" operator="greaterThan">
      <formula>6</formula>
    </cfRule>
  </conditionalFormatting>
  <conditionalFormatting sqref="CP360 CR360 CT360">
    <cfRule type="cellIs" dxfId="2067" priority="5551" stopIfTrue="1" operator="greaterThan">
      <formula>6</formula>
    </cfRule>
  </conditionalFormatting>
  <conditionalFormatting sqref="CV360">
    <cfRule type="cellIs" dxfId="2066" priority="5550" stopIfTrue="1" operator="greaterThan">
      <formula>6</formula>
    </cfRule>
  </conditionalFormatting>
  <conditionalFormatting sqref="CX360 CZ360 DB360">
    <cfRule type="cellIs" dxfId="2065" priority="5549" stopIfTrue="1" operator="greaterThan">
      <formula>6</formula>
    </cfRule>
  </conditionalFormatting>
  <conditionalFormatting sqref="N369 L369">
    <cfRule type="cellIs" dxfId="2064" priority="5548" stopIfTrue="1" operator="greaterThan">
      <formula>6</formula>
    </cfRule>
  </conditionalFormatting>
  <conditionalFormatting sqref="P369">
    <cfRule type="cellIs" dxfId="2063" priority="5547" stopIfTrue="1" operator="greaterThan">
      <formula>6</formula>
    </cfRule>
  </conditionalFormatting>
  <conditionalFormatting sqref="R369">
    <cfRule type="cellIs" dxfId="2062" priority="5546" stopIfTrue="1" operator="greaterThan">
      <formula>6</formula>
    </cfRule>
  </conditionalFormatting>
  <conditionalFormatting sqref="V369 T369">
    <cfRule type="cellIs" dxfId="2061" priority="5545" stopIfTrue="1" operator="greaterThan">
      <formula>6</formula>
    </cfRule>
  </conditionalFormatting>
  <conditionalFormatting sqref="X369">
    <cfRule type="cellIs" dxfId="2060" priority="5544" stopIfTrue="1" operator="greaterThan">
      <formula>6</formula>
    </cfRule>
  </conditionalFormatting>
  <conditionalFormatting sqref="Z369">
    <cfRule type="cellIs" dxfId="2059" priority="5543" stopIfTrue="1" operator="greaterThan">
      <formula>6</formula>
    </cfRule>
  </conditionalFormatting>
  <conditionalFormatting sqref="AB369">
    <cfRule type="cellIs" dxfId="2058" priority="5542" stopIfTrue="1" operator="greaterThan">
      <formula>6</formula>
    </cfRule>
  </conditionalFormatting>
  <conditionalFormatting sqref="AD369 AF369 AH369">
    <cfRule type="cellIs" dxfId="2057" priority="5541" stopIfTrue="1" operator="greaterThan">
      <formula>6</formula>
    </cfRule>
  </conditionalFormatting>
  <conditionalFormatting sqref="AJ369">
    <cfRule type="cellIs" dxfId="2056" priority="5540" stopIfTrue="1" operator="greaterThan">
      <formula>6</formula>
    </cfRule>
  </conditionalFormatting>
  <conditionalFormatting sqref="AL369 AN369 AP369">
    <cfRule type="cellIs" dxfId="2055" priority="5539" stopIfTrue="1" operator="greaterThan">
      <formula>6</formula>
    </cfRule>
  </conditionalFormatting>
  <conditionalFormatting sqref="AR369">
    <cfRule type="cellIs" dxfId="2054" priority="5538" stopIfTrue="1" operator="greaterThan">
      <formula>6</formula>
    </cfRule>
  </conditionalFormatting>
  <conditionalFormatting sqref="AT369 AV369 AX369">
    <cfRule type="cellIs" dxfId="2053" priority="5537" stopIfTrue="1" operator="greaterThan">
      <formula>6</formula>
    </cfRule>
  </conditionalFormatting>
  <conditionalFormatting sqref="AZ369">
    <cfRule type="cellIs" dxfId="2052" priority="5536" stopIfTrue="1" operator="greaterThan">
      <formula>6</formula>
    </cfRule>
  </conditionalFormatting>
  <conditionalFormatting sqref="BB369 BD369 BF369">
    <cfRule type="cellIs" dxfId="2051" priority="5535" stopIfTrue="1" operator="greaterThan">
      <formula>6</formula>
    </cfRule>
  </conditionalFormatting>
  <conditionalFormatting sqref="BH369">
    <cfRule type="cellIs" dxfId="2050" priority="5534" stopIfTrue="1" operator="greaterThan">
      <formula>6</formula>
    </cfRule>
  </conditionalFormatting>
  <conditionalFormatting sqref="BJ369 BL369 BN369">
    <cfRule type="cellIs" dxfId="2049" priority="5533" stopIfTrue="1" operator="greaterThan">
      <formula>6</formula>
    </cfRule>
  </conditionalFormatting>
  <conditionalFormatting sqref="BP369">
    <cfRule type="cellIs" dxfId="2048" priority="5532" stopIfTrue="1" operator="greaterThan">
      <formula>6</formula>
    </cfRule>
  </conditionalFormatting>
  <conditionalFormatting sqref="BR369 BT369 BV369">
    <cfRule type="cellIs" dxfId="2047" priority="5531" stopIfTrue="1" operator="greaterThan">
      <formula>6</formula>
    </cfRule>
  </conditionalFormatting>
  <conditionalFormatting sqref="BX369">
    <cfRule type="cellIs" dxfId="2046" priority="5530" stopIfTrue="1" operator="greaterThan">
      <formula>6</formula>
    </cfRule>
  </conditionalFormatting>
  <conditionalFormatting sqref="BZ369 CB369 CD369">
    <cfRule type="cellIs" dxfId="2045" priority="5529" stopIfTrue="1" operator="greaterThan">
      <formula>6</formula>
    </cfRule>
  </conditionalFormatting>
  <conditionalFormatting sqref="CF369">
    <cfRule type="cellIs" dxfId="2044" priority="5528" stopIfTrue="1" operator="greaterThan">
      <formula>6</formula>
    </cfRule>
  </conditionalFormatting>
  <conditionalFormatting sqref="CH369 CJ369 CL369">
    <cfRule type="cellIs" dxfId="2043" priority="5527" stopIfTrue="1" operator="greaterThan">
      <formula>6</formula>
    </cfRule>
  </conditionalFormatting>
  <conditionalFormatting sqref="CN369">
    <cfRule type="cellIs" dxfId="2042" priority="5526" stopIfTrue="1" operator="greaterThan">
      <formula>6</formula>
    </cfRule>
  </conditionalFormatting>
  <conditionalFormatting sqref="CP369 CR369 CT369">
    <cfRule type="cellIs" dxfId="2041" priority="5525" stopIfTrue="1" operator="greaterThan">
      <formula>6</formula>
    </cfRule>
  </conditionalFormatting>
  <conditionalFormatting sqref="CV369">
    <cfRule type="cellIs" dxfId="2040" priority="5524" stopIfTrue="1" operator="greaterThan">
      <formula>6</formula>
    </cfRule>
  </conditionalFormatting>
  <conditionalFormatting sqref="CX369 CZ369 DB369">
    <cfRule type="cellIs" dxfId="2039" priority="5523" stopIfTrue="1" operator="greaterThan">
      <formula>6</formula>
    </cfRule>
  </conditionalFormatting>
  <conditionalFormatting sqref="N378 L378">
    <cfRule type="cellIs" dxfId="2038" priority="5522" stopIfTrue="1" operator="greaterThan">
      <formula>6</formula>
    </cfRule>
  </conditionalFormatting>
  <conditionalFormatting sqref="P378">
    <cfRule type="cellIs" dxfId="2037" priority="5521" stopIfTrue="1" operator="greaterThan">
      <formula>6</formula>
    </cfRule>
  </conditionalFormatting>
  <conditionalFormatting sqref="R378">
    <cfRule type="cellIs" dxfId="2036" priority="5520" stopIfTrue="1" operator="greaterThan">
      <formula>6</formula>
    </cfRule>
  </conditionalFormatting>
  <conditionalFormatting sqref="V378 T378">
    <cfRule type="cellIs" dxfId="2035" priority="5519" stopIfTrue="1" operator="greaterThan">
      <formula>6</formula>
    </cfRule>
  </conditionalFormatting>
  <conditionalFormatting sqref="X378">
    <cfRule type="cellIs" dxfId="2034" priority="5518" stopIfTrue="1" operator="greaterThan">
      <formula>6</formula>
    </cfRule>
  </conditionalFormatting>
  <conditionalFormatting sqref="Z378">
    <cfRule type="cellIs" dxfId="2033" priority="5517" stopIfTrue="1" operator="greaterThan">
      <formula>6</formula>
    </cfRule>
  </conditionalFormatting>
  <conditionalFormatting sqref="AB378">
    <cfRule type="cellIs" dxfId="2032" priority="5516" stopIfTrue="1" operator="greaterThan">
      <formula>6</formula>
    </cfRule>
  </conditionalFormatting>
  <conditionalFormatting sqref="AD378 AF378 AH378">
    <cfRule type="cellIs" dxfId="2031" priority="5515" stopIfTrue="1" operator="greaterThan">
      <formula>6</formula>
    </cfRule>
  </conditionalFormatting>
  <conditionalFormatting sqref="AJ378">
    <cfRule type="cellIs" dxfId="2030" priority="5514" stopIfTrue="1" operator="greaterThan">
      <formula>6</formula>
    </cfRule>
  </conditionalFormatting>
  <conditionalFormatting sqref="AL378 AN378 AP378">
    <cfRule type="cellIs" dxfId="2029" priority="5513" stopIfTrue="1" operator="greaterThan">
      <formula>6</formula>
    </cfRule>
  </conditionalFormatting>
  <conditionalFormatting sqref="AR378">
    <cfRule type="cellIs" dxfId="2028" priority="5512" stopIfTrue="1" operator="greaterThan">
      <formula>6</formula>
    </cfRule>
  </conditionalFormatting>
  <conditionalFormatting sqref="AT378 AV378 AX378">
    <cfRule type="cellIs" dxfId="2027" priority="5511" stopIfTrue="1" operator="greaterThan">
      <formula>6</formula>
    </cfRule>
  </conditionalFormatting>
  <conditionalFormatting sqref="AZ378">
    <cfRule type="cellIs" dxfId="2026" priority="5510" stopIfTrue="1" operator="greaterThan">
      <formula>6</formula>
    </cfRule>
  </conditionalFormatting>
  <conditionalFormatting sqref="BB378 BD378 BF378">
    <cfRule type="cellIs" dxfId="2025" priority="5509" stopIfTrue="1" operator="greaterThan">
      <formula>6</formula>
    </cfRule>
  </conditionalFormatting>
  <conditionalFormatting sqref="BH378">
    <cfRule type="cellIs" dxfId="2024" priority="5508" stopIfTrue="1" operator="greaterThan">
      <formula>6</formula>
    </cfRule>
  </conditionalFormatting>
  <conditionalFormatting sqref="BJ378 BL378 BN378">
    <cfRule type="cellIs" dxfId="2023" priority="5507" stopIfTrue="1" operator="greaterThan">
      <formula>6</formula>
    </cfRule>
  </conditionalFormatting>
  <conditionalFormatting sqref="BP378">
    <cfRule type="cellIs" dxfId="2022" priority="5506" stopIfTrue="1" operator="greaterThan">
      <formula>6</formula>
    </cfRule>
  </conditionalFormatting>
  <conditionalFormatting sqref="BR378 BT378 BV378">
    <cfRule type="cellIs" dxfId="2021" priority="5505" stopIfTrue="1" operator="greaterThan">
      <formula>6</formula>
    </cfRule>
  </conditionalFormatting>
  <conditionalFormatting sqref="BX378">
    <cfRule type="cellIs" dxfId="2020" priority="5504" stopIfTrue="1" operator="greaterThan">
      <formula>6</formula>
    </cfRule>
  </conditionalFormatting>
  <conditionalFormatting sqref="BZ378 CB378 CD378">
    <cfRule type="cellIs" dxfId="2019" priority="5503" stopIfTrue="1" operator="greaterThan">
      <formula>6</formula>
    </cfRule>
  </conditionalFormatting>
  <conditionalFormatting sqref="CF378">
    <cfRule type="cellIs" dxfId="2018" priority="5502" stopIfTrue="1" operator="greaterThan">
      <formula>6</formula>
    </cfRule>
  </conditionalFormatting>
  <conditionalFormatting sqref="CH378 CJ378 CL378">
    <cfRule type="cellIs" dxfId="2017" priority="5501" stopIfTrue="1" operator="greaterThan">
      <formula>6</formula>
    </cfRule>
  </conditionalFormatting>
  <conditionalFormatting sqref="CN378">
    <cfRule type="cellIs" dxfId="2016" priority="5500" stopIfTrue="1" operator="greaterThan">
      <formula>6</formula>
    </cfRule>
  </conditionalFormatting>
  <conditionalFormatting sqref="CP378 CR378 CT378">
    <cfRule type="cellIs" dxfId="2015" priority="5499" stopIfTrue="1" operator="greaterThan">
      <formula>6</formula>
    </cfRule>
  </conditionalFormatting>
  <conditionalFormatting sqref="CV378">
    <cfRule type="cellIs" dxfId="2014" priority="5498" stopIfTrue="1" operator="greaterThan">
      <formula>6</formula>
    </cfRule>
  </conditionalFormatting>
  <conditionalFormatting sqref="CX378 CZ378 DB378">
    <cfRule type="cellIs" dxfId="2013" priority="5497" stopIfTrue="1" operator="greaterThan">
      <formula>6</formula>
    </cfRule>
  </conditionalFormatting>
  <conditionalFormatting sqref="N387 L387">
    <cfRule type="cellIs" dxfId="2012" priority="5496" stopIfTrue="1" operator="greaterThan">
      <formula>6</formula>
    </cfRule>
  </conditionalFormatting>
  <conditionalFormatting sqref="P387">
    <cfRule type="cellIs" dxfId="2011" priority="5495" stopIfTrue="1" operator="greaterThan">
      <formula>6</formula>
    </cfRule>
  </conditionalFormatting>
  <conditionalFormatting sqref="R387">
    <cfRule type="cellIs" dxfId="2010" priority="5494" stopIfTrue="1" operator="greaterThan">
      <formula>6</formula>
    </cfRule>
  </conditionalFormatting>
  <conditionalFormatting sqref="V387 T387">
    <cfRule type="cellIs" dxfId="2009" priority="5493" stopIfTrue="1" operator="greaterThan">
      <formula>6</formula>
    </cfRule>
  </conditionalFormatting>
  <conditionalFormatting sqref="X387">
    <cfRule type="cellIs" dxfId="2008" priority="5492" stopIfTrue="1" operator="greaterThan">
      <formula>6</formula>
    </cfRule>
  </conditionalFormatting>
  <conditionalFormatting sqref="Z387">
    <cfRule type="cellIs" dxfId="2007" priority="5491" stopIfTrue="1" operator="greaterThan">
      <formula>6</formula>
    </cfRule>
  </conditionalFormatting>
  <conditionalFormatting sqref="AB387">
    <cfRule type="cellIs" dxfId="2006" priority="5490" stopIfTrue="1" operator="greaterThan">
      <formula>6</formula>
    </cfRule>
  </conditionalFormatting>
  <conditionalFormatting sqref="AD387 AF387 AH387">
    <cfRule type="cellIs" dxfId="2005" priority="5489" stopIfTrue="1" operator="greaterThan">
      <formula>6</formula>
    </cfRule>
  </conditionalFormatting>
  <conditionalFormatting sqref="AJ387">
    <cfRule type="cellIs" dxfId="2004" priority="5488" stopIfTrue="1" operator="greaterThan">
      <formula>6</formula>
    </cfRule>
  </conditionalFormatting>
  <conditionalFormatting sqref="AL387 AN387 AP387">
    <cfRule type="cellIs" dxfId="2003" priority="5487" stopIfTrue="1" operator="greaterThan">
      <formula>6</formula>
    </cfRule>
  </conditionalFormatting>
  <conditionalFormatting sqref="AR387">
    <cfRule type="cellIs" dxfId="2002" priority="5486" stopIfTrue="1" operator="greaterThan">
      <formula>6</formula>
    </cfRule>
  </conditionalFormatting>
  <conditionalFormatting sqref="AT387 AV387 AX387">
    <cfRule type="cellIs" dxfId="2001" priority="5485" stopIfTrue="1" operator="greaterThan">
      <formula>6</formula>
    </cfRule>
  </conditionalFormatting>
  <conditionalFormatting sqref="AZ387">
    <cfRule type="cellIs" dxfId="2000" priority="5484" stopIfTrue="1" operator="greaterThan">
      <formula>6</formula>
    </cfRule>
  </conditionalFormatting>
  <conditionalFormatting sqref="BB387 BD387 BF387">
    <cfRule type="cellIs" dxfId="1999" priority="5483" stopIfTrue="1" operator="greaterThan">
      <formula>6</formula>
    </cfRule>
  </conditionalFormatting>
  <conditionalFormatting sqref="BH387">
    <cfRule type="cellIs" dxfId="1998" priority="5482" stopIfTrue="1" operator="greaterThan">
      <formula>6</formula>
    </cfRule>
  </conditionalFormatting>
  <conditionalFormatting sqref="BJ387 BL387 BN387">
    <cfRule type="cellIs" dxfId="1997" priority="5481" stopIfTrue="1" operator="greaterThan">
      <formula>6</formula>
    </cfRule>
  </conditionalFormatting>
  <conditionalFormatting sqref="BP387">
    <cfRule type="cellIs" dxfId="1996" priority="5480" stopIfTrue="1" operator="greaterThan">
      <formula>6</formula>
    </cfRule>
  </conditionalFormatting>
  <conditionalFormatting sqref="BR387 BT387 BV387">
    <cfRule type="cellIs" dxfId="1995" priority="5479" stopIfTrue="1" operator="greaterThan">
      <formula>6</formula>
    </cfRule>
  </conditionalFormatting>
  <conditionalFormatting sqref="BX387">
    <cfRule type="cellIs" dxfId="1994" priority="5478" stopIfTrue="1" operator="greaterThan">
      <formula>6</formula>
    </cfRule>
  </conditionalFormatting>
  <conditionalFormatting sqref="BZ387 CB387 CD387">
    <cfRule type="cellIs" dxfId="1993" priority="5477" stopIfTrue="1" operator="greaterThan">
      <formula>6</formula>
    </cfRule>
  </conditionalFormatting>
  <conditionalFormatting sqref="CF387">
    <cfRule type="cellIs" dxfId="1992" priority="5476" stopIfTrue="1" operator="greaterThan">
      <formula>6</formula>
    </cfRule>
  </conditionalFormatting>
  <conditionalFormatting sqref="CH387 CJ387 CL387">
    <cfRule type="cellIs" dxfId="1991" priority="5475" stopIfTrue="1" operator="greaterThan">
      <formula>6</formula>
    </cfRule>
  </conditionalFormatting>
  <conditionalFormatting sqref="CN387">
    <cfRule type="cellIs" dxfId="1990" priority="5474" stopIfTrue="1" operator="greaterThan">
      <formula>6</formula>
    </cfRule>
  </conditionalFormatting>
  <conditionalFormatting sqref="CP387 CR387 CT387">
    <cfRule type="cellIs" dxfId="1989" priority="5473" stopIfTrue="1" operator="greaterThan">
      <formula>6</formula>
    </cfRule>
  </conditionalFormatting>
  <conditionalFormatting sqref="CV387">
    <cfRule type="cellIs" dxfId="1988" priority="5472" stopIfTrue="1" operator="greaterThan">
      <formula>6</formula>
    </cfRule>
  </conditionalFormatting>
  <conditionalFormatting sqref="CX387 CZ387 DB387">
    <cfRule type="cellIs" dxfId="1987" priority="5471" stopIfTrue="1" operator="greaterThan">
      <formula>6</formula>
    </cfRule>
  </conditionalFormatting>
  <conditionalFormatting sqref="N396 L396">
    <cfRule type="cellIs" dxfId="1986" priority="5470" stopIfTrue="1" operator="greaterThan">
      <formula>6</formula>
    </cfRule>
  </conditionalFormatting>
  <conditionalFormatting sqref="P396">
    <cfRule type="cellIs" dxfId="1985" priority="5469" stopIfTrue="1" operator="greaterThan">
      <formula>6</formula>
    </cfRule>
  </conditionalFormatting>
  <conditionalFormatting sqref="R396">
    <cfRule type="cellIs" dxfId="1984" priority="5468" stopIfTrue="1" operator="greaterThan">
      <formula>6</formula>
    </cfRule>
  </conditionalFormatting>
  <conditionalFormatting sqref="V396 T396">
    <cfRule type="cellIs" dxfId="1983" priority="5467" stopIfTrue="1" operator="greaterThan">
      <formula>6</formula>
    </cfRule>
  </conditionalFormatting>
  <conditionalFormatting sqref="X396">
    <cfRule type="cellIs" dxfId="1982" priority="5466" stopIfTrue="1" operator="greaterThan">
      <formula>6</formula>
    </cfRule>
  </conditionalFormatting>
  <conditionalFormatting sqref="Z396">
    <cfRule type="cellIs" dxfId="1981" priority="5465" stopIfTrue="1" operator="greaterThan">
      <formula>6</formula>
    </cfRule>
  </conditionalFormatting>
  <conditionalFormatting sqref="AB396">
    <cfRule type="cellIs" dxfId="1980" priority="5464" stopIfTrue="1" operator="greaterThan">
      <formula>6</formula>
    </cfRule>
  </conditionalFormatting>
  <conditionalFormatting sqref="AD396 AF396 AH396">
    <cfRule type="cellIs" dxfId="1979" priority="5463" stopIfTrue="1" operator="greaterThan">
      <formula>6</formula>
    </cfRule>
  </conditionalFormatting>
  <conditionalFormatting sqref="AJ396">
    <cfRule type="cellIs" dxfId="1978" priority="5462" stopIfTrue="1" operator="greaterThan">
      <formula>6</formula>
    </cfRule>
  </conditionalFormatting>
  <conditionalFormatting sqref="AL396 AN396 AP396">
    <cfRule type="cellIs" dxfId="1977" priority="5461" stopIfTrue="1" operator="greaterThan">
      <formula>6</formula>
    </cfRule>
  </conditionalFormatting>
  <conditionalFormatting sqref="AR396">
    <cfRule type="cellIs" dxfId="1976" priority="5460" stopIfTrue="1" operator="greaterThan">
      <formula>6</formula>
    </cfRule>
  </conditionalFormatting>
  <conditionalFormatting sqref="AT396 AV396 AX396">
    <cfRule type="cellIs" dxfId="1975" priority="5459" stopIfTrue="1" operator="greaterThan">
      <formula>6</formula>
    </cfRule>
  </conditionalFormatting>
  <conditionalFormatting sqref="AZ396">
    <cfRule type="cellIs" dxfId="1974" priority="5458" stopIfTrue="1" operator="greaterThan">
      <formula>6</formula>
    </cfRule>
  </conditionalFormatting>
  <conditionalFormatting sqref="BB396 BD396 BF396">
    <cfRule type="cellIs" dxfId="1973" priority="5457" stopIfTrue="1" operator="greaterThan">
      <formula>6</formula>
    </cfRule>
  </conditionalFormatting>
  <conditionalFormatting sqref="BH396">
    <cfRule type="cellIs" dxfId="1972" priority="5456" stopIfTrue="1" operator="greaterThan">
      <formula>6</formula>
    </cfRule>
  </conditionalFormatting>
  <conditionalFormatting sqref="BJ396 BL396 BN396">
    <cfRule type="cellIs" dxfId="1971" priority="5455" stopIfTrue="1" operator="greaterThan">
      <formula>6</formula>
    </cfRule>
  </conditionalFormatting>
  <conditionalFormatting sqref="BP396">
    <cfRule type="cellIs" dxfId="1970" priority="5454" stopIfTrue="1" operator="greaterThan">
      <formula>6</formula>
    </cfRule>
  </conditionalFormatting>
  <conditionalFormatting sqref="BR396 BT396 BV396">
    <cfRule type="cellIs" dxfId="1969" priority="5453" stopIfTrue="1" operator="greaterThan">
      <formula>6</formula>
    </cfRule>
  </conditionalFormatting>
  <conditionalFormatting sqref="BX396">
    <cfRule type="cellIs" dxfId="1968" priority="5452" stopIfTrue="1" operator="greaterThan">
      <formula>6</formula>
    </cfRule>
  </conditionalFormatting>
  <conditionalFormatting sqref="BZ396 CB396 CD396">
    <cfRule type="cellIs" dxfId="1967" priority="5451" stopIfTrue="1" operator="greaterThan">
      <formula>6</formula>
    </cfRule>
  </conditionalFormatting>
  <conditionalFormatting sqref="CF396">
    <cfRule type="cellIs" dxfId="1966" priority="5450" stopIfTrue="1" operator="greaterThan">
      <formula>6</formula>
    </cfRule>
  </conditionalFormatting>
  <conditionalFormatting sqref="CH396 CJ396 CL396">
    <cfRule type="cellIs" dxfId="1965" priority="5449" stopIfTrue="1" operator="greaterThan">
      <formula>6</formula>
    </cfRule>
  </conditionalFormatting>
  <conditionalFormatting sqref="CN396">
    <cfRule type="cellIs" dxfId="1964" priority="5448" stopIfTrue="1" operator="greaterThan">
      <formula>6</formula>
    </cfRule>
  </conditionalFormatting>
  <conditionalFormatting sqref="CP396 CR396 CT396">
    <cfRule type="cellIs" dxfId="1963" priority="5447" stopIfTrue="1" operator="greaterThan">
      <formula>6</formula>
    </cfRule>
  </conditionalFormatting>
  <conditionalFormatting sqref="CV396">
    <cfRule type="cellIs" dxfId="1962" priority="5446" stopIfTrue="1" operator="greaterThan">
      <formula>6</formula>
    </cfRule>
  </conditionalFormatting>
  <conditionalFormatting sqref="CX396 CZ396 DB396">
    <cfRule type="cellIs" dxfId="1961" priority="5445" stopIfTrue="1" operator="greaterThan">
      <formula>6</formula>
    </cfRule>
  </conditionalFormatting>
  <conditionalFormatting sqref="N405 L405">
    <cfRule type="cellIs" dxfId="1960" priority="5444" stopIfTrue="1" operator="greaterThan">
      <formula>6</formula>
    </cfRule>
  </conditionalFormatting>
  <conditionalFormatting sqref="P405">
    <cfRule type="cellIs" dxfId="1959" priority="5443" stopIfTrue="1" operator="greaterThan">
      <formula>6</formula>
    </cfRule>
  </conditionalFormatting>
  <conditionalFormatting sqref="R405">
    <cfRule type="cellIs" dxfId="1958" priority="5442" stopIfTrue="1" operator="greaterThan">
      <formula>6</formula>
    </cfRule>
  </conditionalFormatting>
  <conditionalFormatting sqref="V405 T405">
    <cfRule type="cellIs" dxfId="1957" priority="5441" stopIfTrue="1" operator="greaterThan">
      <formula>6</formula>
    </cfRule>
  </conditionalFormatting>
  <conditionalFormatting sqref="X405">
    <cfRule type="cellIs" dxfId="1956" priority="5440" stopIfTrue="1" operator="greaterThan">
      <formula>6</formula>
    </cfRule>
  </conditionalFormatting>
  <conditionalFormatting sqref="Z405">
    <cfRule type="cellIs" dxfId="1955" priority="5439" stopIfTrue="1" operator="greaterThan">
      <formula>6</formula>
    </cfRule>
  </conditionalFormatting>
  <conditionalFormatting sqref="AB405">
    <cfRule type="cellIs" dxfId="1954" priority="5438" stopIfTrue="1" operator="greaterThan">
      <formula>6</formula>
    </cfRule>
  </conditionalFormatting>
  <conditionalFormatting sqref="AD405 AF405 AH405">
    <cfRule type="cellIs" dxfId="1953" priority="5437" stopIfTrue="1" operator="greaterThan">
      <formula>6</formula>
    </cfRule>
  </conditionalFormatting>
  <conditionalFormatting sqref="AJ405">
    <cfRule type="cellIs" dxfId="1952" priority="5436" stopIfTrue="1" operator="greaterThan">
      <formula>6</formula>
    </cfRule>
  </conditionalFormatting>
  <conditionalFormatting sqref="AL405 AN405 AP405">
    <cfRule type="cellIs" dxfId="1951" priority="5435" stopIfTrue="1" operator="greaterThan">
      <formula>6</formula>
    </cfRule>
  </conditionalFormatting>
  <conditionalFormatting sqref="AR405">
    <cfRule type="cellIs" dxfId="1950" priority="5434" stopIfTrue="1" operator="greaterThan">
      <formula>6</formula>
    </cfRule>
  </conditionalFormatting>
  <conditionalFormatting sqref="AT405 AV405 AX405">
    <cfRule type="cellIs" dxfId="1949" priority="5433" stopIfTrue="1" operator="greaterThan">
      <formula>6</formula>
    </cfRule>
  </conditionalFormatting>
  <conditionalFormatting sqref="AZ405">
    <cfRule type="cellIs" dxfId="1948" priority="5432" stopIfTrue="1" operator="greaterThan">
      <formula>6</formula>
    </cfRule>
  </conditionalFormatting>
  <conditionalFormatting sqref="BB405 BD405 BF405">
    <cfRule type="cellIs" dxfId="1947" priority="5431" stopIfTrue="1" operator="greaterThan">
      <formula>6</formula>
    </cfRule>
  </conditionalFormatting>
  <conditionalFormatting sqref="BH405">
    <cfRule type="cellIs" dxfId="1946" priority="5430" stopIfTrue="1" operator="greaterThan">
      <formula>6</formula>
    </cfRule>
  </conditionalFormatting>
  <conditionalFormatting sqref="BJ405 BL405 BN405">
    <cfRule type="cellIs" dxfId="1945" priority="5429" stopIfTrue="1" operator="greaterThan">
      <formula>6</formula>
    </cfRule>
  </conditionalFormatting>
  <conditionalFormatting sqref="BP405">
    <cfRule type="cellIs" dxfId="1944" priority="5428" stopIfTrue="1" operator="greaterThan">
      <formula>6</formula>
    </cfRule>
  </conditionalFormatting>
  <conditionalFormatting sqref="BR405 BT405 BV405">
    <cfRule type="cellIs" dxfId="1943" priority="5427" stopIfTrue="1" operator="greaterThan">
      <formula>6</formula>
    </cfRule>
  </conditionalFormatting>
  <conditionalFormatting sqref="BX405">
    <cfRule type="cellIs" dxfId="1942" priority="5426" stopIfTrue="1" operator="greaterThan">
      <formula>6</formula>
    </cfRule>
  </conditionalFormatting>
  <conditionalFormatting sqref="BZ405 CB405 CD405">
    <cfRule type="cellIs" dxfId="1941" priority="5425" stopIfTrue="1" operator="greaterThan">
      <formula>6</formula>
    </cfRule>
  </conditionalFormatting>
  <conditionalFormatting sqref="CF405">
    <cfRule type="cellIs" dxfId="1940" priority="5424" stopIfTrue="1" operator="greaterThan">
      <formula>6</formula>
    </cfRule>
  </conditionalFormatting>
  <conditionalFormatting sqref="CH405 CJ405 CL405">
    <cfRule type="cellIs" dxfId="1939" priority="5423" stopIfTrue="1" operator="greaterThan">
      <formula>6</formula>
    </cfRule>
  </conditionalFormatting>
  <conditionalFormatting sqref="CN405">
    <cfRule type="cellIs" dxfId="1938" priority="5422" stopIfTrue="1" operator="greaterThan">
      <formula>6</formula>
    </cfRule>
  </conditionalFormatting>
  <conditionalFormatting sqref="CP405 CR405 CT405">
    <cfRule type="cellIs" dxfId="1937" priority="5421" stopIfTrue="1" operator="greaterThan">
      <formula>6</formula>
    </cfRule>
  </conditionalFormatting>
  <conditionalFormatting sqref="CV405">
    <cfRule type="cellIs" dxfId="1936" priority="5420" stopIfTrue="1" operator="greaterThan">
      <formula>6</formula>
    </cfRule>
  </conditionalFormatting>
  <conditionalFormatting sqref="CX405 CZ405 DB405">
    <cfRule type="cellIs" dxfId="1935" priority="5419" stopIfTrue="1" operator="greaterThan">
      <formula>6</formula>
    </cfRule>
  </conditionalFormatting>
  <conditionalFormatting sqref="N414 L414">
    <cfRule type="cellIs" dxfId="1934" priority="5418" stopIfTrue="1" operator="greaterThan">
      <formula>6</formula>
    </cfRule>
  </conditionalFormatting>
  <conditionalFormatting sqref="P414">
    <cfRule type="cellIs" dxfId="1933" priority="5417" stopIfTrue="1" operator="greaterThan">
      <formula>6</formula>
    </cfRule>
  </conditionalFormatting>
  <conditionalFormatting sqref="R414">
    <cfRule type="cellIs" dxfId="1932" priority="5416" stopIfTrue="1" operator="greaterThan">
      <formula>6</formula>
    </cfRule>
  </conditionalFormatting>
  <conditionalFormatting sqref="V414 T414">
    <cfRule type="cellIs" dxfId="1931" priority="5415" stopIfTrue="1" operator="greaterThan">
      <formula>6</formula>
    </cfRule>
  </conditionalFormatting>
  <conditionalFormatting sqref="X414">
    <cfRule type="cellIs" dxfId="1930" priority="5414" stopIfTrue="1" operator="greaterThan">
      <formula>6</formula>
    </cfRule>
  </conditionalFormatting>
  <conditionalFormatting sqref="Z414">
    <cfRule type="cellIs" dxfId="1929" priority="5413" stopIfTrue="1" operator="greaterThan">
      <formula>6</formula>
    </cfRule>
  </conditionalFormatting>
  <conditionalFormatting sqref="AB414">
    <cfRule type="cellIs" dxfId="1928" priority="5412" stopIfTrue="1" operator="greaterThan">
      <formula>6</formula>
    </cfRule>
  </conditionalFormatting>
  <conditionalFormatting sqref="AD414 AF414 AH414">
    <cfRule type="cellIs" dxfId="1927" priority="5411" stopIfTrue="1" operator="greaterThan">
      <formula>6</formula>
    </cfRule>
  </conditionalFormatting>
  <conditionalFormatting sqref="AJ414">
    <cfRule type="cellIs" dxfId="1926" priority="5410" stopIfTrue="1" operator="greaterThan">
      <formula>6</formula>
    </cfRule>
  </conditionalFormatting>
  <conditionalFormatting sqref="AL414 AN414 AP414">
    <cfRule type="cellIs" dxfId="1925" priority="5409" stopIfTrue="1" operator="greaterThan">
      <formula>6</formula>
    </cfRule>
  </conditionalFormatting>
  <conditionalFormatting sqref="AR414">
    <cfRule type="cellIs" dxfId="1924" priority="5408" stopIfTrue="1" operator="greaterThan">
      <formula>6</formula>
    </cfRule>
  </conditionalFormatting>
  <conditionalFormatting sqref="AT414 AV414 AX414">
    <cfRule type="cellIs" dxfId="1923" priority="5407" stopIfTrue="1" operator="greaterThan">
      <formula>6</formula>
    </cfRule>
  </conditionalFormatting>
  <conditionalFormatting sqref="AZ414">
    <cfRule type="cellIs" dxfId="1922" priority="5406" stopIfTrue="1" operator="greaterThan">
      <formula>6</formula>
    </cfRule>
  </conditionalFormatting>
  <conditionalFormatting sqref="BB414 BD414 BF414">
    <cfRule type="cellIs" dxfId="1921" priority="5405" stopIfTrue="1" operator="greaterThan">
      <formula>6</formula>
    </cfRule>
  </conditionalFormatting>
  <conditionalFormatting sqref="BH414">
    <cfRule type="cellIs" dxfId="1920" priority="5404" stopIfTrue="1" operator="greaterThan">
      <formula>6</formula>
    </cfRule>
  </conditionalFormatting>
  <conditionalFormatting sqref="BJ414 BL414 BN414">
    <cfRule type="cellIs" dxfId="1919" priority="5403" stopIfTrue="1" operator="greaterThan">
      <formula>6</formula>
    </cfRule>
  </conditionalFormatting>
  <conditionalFormatting sqref="BP414">
    <cfRule type="cellIs" dxfId="1918" priority="5402" stopIfTrue="1" operator="greaterThan">
      <formula>6</formula>
    </cfRule>
  </conditionalFormatting>
  <conditionalFormatting sqref="BR414 BT414 BV414">
    <cfRule type="cellIs" dxfId="1917" priority="5401" stopIfTrue="1" operator="greaterThan">
      <formula>6</formula>
    </cfRule>
  </conditionalFormatting>
  <conditionalFormatting sqref="BX414">
    <cfRule type="cellIs" dxfId="1916" priority="5400" stopIfTrue="1" operator="greaterThan">
      <formula>6</formula>
    </cfRule>
  </conditionalFormatting>
  <conditionalFormatting sqref="BZ414 CB414 CD414">
    <cfRule type="cellIs" dxfId="1915" priority="5399" stopIfTrue="1" operator="greaterThan">
      <formula>6</formula>
    </cfRule>
  </conditionalFormatting>
  <conditionalFormatting sqref="CF414">
    <cfRule type="cellIs" dxfId="1914" priority="5398" stopIfTrue="1" operator="greaterThan">
      <formula>6</formula>
    </cfRule>
  </conditionalFormatting>
  <conditionalFormatting sqref="CH414 CJ414 CL414">
    <cfRule type="cellIs" dxfId="1913" priority="5397" stopIfTrue="1" operator="greaterThan">
      <formula>6</formula>
    </cfRule>
  </conditionalFormatting>
  <conditionalFormatting sqref="CN414">
    <cfRule type="cellIs" dxfId="1912" priority="5396" stopIfTrue="1" operator="greaterThan">
      <formula>6</formula>
    </cfRule>
  </conditionalFormatting>
  <conditionalFormatting sqref="CP414 CR414 CT414">
    <cfRule type="cellIs" dxfId="1911" priority="5395" stopIfTrue="1" operator="greaterThan">
      <formula>6</formula>
    </cfRule>
  </conditionalFormatting>
  <conditionalFormatting sqref="CV414">
    <cfRule type="cellIs" dxfId="1910" priority="5394" stopIfTrue="1" operator="greaterThan">
      <formula>6</formula>
    </cfRule>
  </conditionalFormatting>
  <conditionalFormatting sqref="CX414 CZ414 DB414">
    <cfRule type="cellIs" dxfId="1909" priority="5393" stopIfTrue="1" operator="greaterThan">
      <formula>6</formula>
    </cfRule>
  </conditionalFormatting>
  <conditionalFormatting sqref="N423 L423">
    <cfRule type="cellIs" dxfId="1908" priority="5392" stopIfTrue="1" operator="greaterThan">
      <formula>6</formula>
    </cfRule>
  </conditionalFormatting>
  <conditionalFormatting sqref="P423">
    <cfRule type="cellIs" dxfId="1907" priority="5391" stopIfTrue="1" operator="greaterThan">
      <formula>6</formula>
    </cfRule>
  </conditionalFormatting>
  <conditionalFormatting sqref="R423">
    <cfRule type="cellIs" dxfId="1906" priority="5390" stopIfTrue="1" operator="greaterThan">
      <formula>6</formula>
    </cfRule>
  </conditionalFormatting>
  <conditionalFormatting sqref="V423 T423">
    <cfRule type="cellIs" dxfId="1905" priority="5389" stopIfTrue="1" operator="greaterThan">
      <formula>6</formula>
    </cfRule>
  </conditionalFormatting>
  <conditionalFormatting sqref="X423">
    <cfRule type="cellIs" dxfId="1904" priority="5388" stopIfTrue="1" operator="greaterThan">
      <formula>6</formula>
    </cfRule>
  </conditionalFormatting>
  <conditionalFormatting sqref="Z423">
    <cfRule type="cellIs" dxfId="1903" priority="5387" stopIfTrue="1" operator="greaterThan">
      <formula>6</formula>
    </cfRule>
  </conditionalFormatting>
  <conditionalFormatting sqref="AB423">
    <cfRule type="cellIs" dxfId="1902" priority="5386" stopIfTrue="1" operator="greaterThan">
      <formula>6</formula>
    </cfRule>
  </conditionalFormatting>
  <conditionalFormatting sqref="AD423 AF423 AH423">
    <cfRule type="cellIs" dxfId="1901" priority="5385" stopIfTrue="1" operator="greaterThan">
      <formula>6</formula>
    </cfRule>
  </conditionalFormatting>
  <conditionalFormatting sqref="AJ423">
    <cfRule type="cellIs" dxfId="1900" priority="5384" stopIfTrue="1" operator="greaterThan">
      <formula>6</formula>
    </cfRule>
  </conditionalFormatting>
  <conditionalFormatting sqref="AL423 AN423 AP423">
    <cfRule type="cellIs" dxfId="1899" priority="5383" stopIfTrue="1" operator="greaterThan">
      <formula>6</formula>
    </cfRule>
  </conditionalFormatting>
  <conditionalFormatting sqref="AR423">
    <cfRule type="cellIs" dxfId="1898" priority="5382" stopIfTrue="1" operator="greaterThan">
      <formula>6</formula>
    </cfRule>
  </conditionalFormatting>
  <conditionalFormatting sqref="AT423 AV423 AX423">
    <cfRule type="cellIs" dxfId="1897" priority="5381" stopIfTrue="1" operator="greaterThan">
      <formula>6</formula>
    </cfRule>
  </conditionalFormatting>
  <conditionalFormatting sqref="AZ423">
    <cfRule type="cellIs" dxfId="1896" priority="5380" stopIfTrue="1" operator="greaterThan">
      <formula>6</formula>
    </cfRule>
  </conditionalFormatting>
  <conditionalFormatting sqref="BB423 BD423 BF423">
    <cfRule type="cellIs" dxfId="1895" priority="5379" stopIfTrue="1" operator="greaterThan">
      <formula>6</formula>
    </cfRule>
  </conditionalFormatting>
  <conditionalFormatting sqref="BH423">
    <cfRule type="cellIs" dxfId="1894" priority="5378" stopIfTrue="1" operator="greaterThan">
      <formula>6</formula>
    </cfRule>
  </conditionalFormatting>
  <conditionalFormatting sqref="BJ423 BL423 BN423">
    <cfRule type="cellIs" dxfId="1893" priority="5377" stopIfTrue="1" operator="greaterThan">
      <formula>6</formula>
    </cfRule>
  </conditionalFormatting>
  <conditionalFormatting sqref="BP423">
    <cfRule type="cellIs" dxfId="1892" priority="5376" stopIfTrue="1" operator="greaterThan">
      <formula>6</formula>
    </cfRule>
  </conditionalFormatting>
  <conditionalFormatting sqref="BR423 BT423 BV423">
    <cfRule type="cellIs" dxfId="1891" priority="5375" stopIfTrue="1" operator="greaterThan">
      <formula>6</formula>
    </cfRule>
  </conditionalFormatting>
  <conditionalFormatting sqref="BX423">
    <cfRule type="cellIs" dxfId="1890" priority="5374" stopIfTrue="1" operator="greaterThan">
      <formula>6</formula>
    </cfRule>
  </conditionalFormatting>
  <conditionalFormatting sqref="BZ423 CB423 CD423">
    <cfRule type="cellIs" dxfId="1889" priority="5373" stopIfTrue="1" operator="greaterThan">
      <formula>6</formula>
    </cfRule>
  </conditionalFormatting>
  <conditionalFormatting sqref="CF423">
    <cfRule type="cellIs" dxfId="1888" priority="5372" stopIfTrue="1" operator="greaterThan">
      <formula>6</formula>
    </cfRule>
  </conditionalFormatting>
  <conditionalFormatting sqref="CH423 CJ423 CL423">
    <cfRule type="cellIs" dxfId="1887" priority="5371" stopIfTrue="1" operator="greaterThan">
      <formula>6</formula>
    </cfRule>
  </conditionalFormatting>
  <conditionalFormatting sqref="CN423">
    <cfRule type="cellIs" dxfId="1886" priority="5370" stopIfTrue="1" operator="greaterThan">
      <formula>6</formula>
    </cfRule>
  </conditionalFormatting>
  <conditionalFormatting sqref="CP423 CR423 CT423">
    <cfRule type="cellIs" dxfId="1885" priority="5369" stopIfTrue="1" operator="greaterThan">
      <formula>6</formula>
    </cfRule>
  </conditionalFormatting>
  <conditionalFormatting sqref="CV423">
    <cfRule type="cellIs" dxfId="1884" priority="5368" stopIfTrue="1" operator="greaterThan">
      <formula>6</formula>
    </cfRule>
  </conditionalFormatting>
  <conditionalFormatting sqref="CX423 CZ423 DB423">
    <cfRule type="cellIs" dxfId="1883" priority="5367" stopIfTrue="1" operator="greaterThan">
      <formula>6</formula>
    </cfRule>
  </conditionalFormatting>
  <conditionalFormatting sqref="N432 L432">
    <cfRule type="cellIs" dxfId="1882" priority="5366" stopIfTrue="1" operator="greaterThan">
      <formula>6</formula>
    </cfRule>
  </conditionalFormatting>
  <conditionalFormatting sqref="P432">
    <cfRule type="cellIs" dxfId="1881" priority="5365" stopIfTrue="1" operator="greaterThan">
      <formula>6</formula>
    </cfRule>
  </conditionalFormatting>
  <conditionalFormatting sqref="R432">
    <cfRule type="cellIs" dxfId="1880" priority="5364" stopIfTrue="1" operator="greaterThan">
      <formula>6</formula>
    </cfRule>
  </conditionalFormatting>
  <conditionalFormatting sqref="V432 T432">
    <cfRule type="cellIs" dxfId="1879" priority="5363" stopIfTrue="1" operator="greaterThan">
      <formula>6</formula>
    </cfRule>
  </conditionalFormatting>
  <conditionalFormatting sqref="X432">
    <cfRule type="cellIs" dxfId="1878" priority="5362" stopIfTrue="1" operator="greaterThan">
      <formula>6</formula>
    </cfRule>
  </conditionalFormatting>
  <conditionalFormatting sqref="Z432">
    <cfRule type="cellIs" dxfId="1877" priority="5361" stopIfTrue="1" operator="greaterThan">
      <formula>6</formula>
    </cfRule>
  </conditionalFormatting>
  <conditionalFormatting sqref="AB432">
    <cfRule type="cellIs" dxfId="1876" priority="5360" stopIfTrue="1" operator="greaterThan">
      <formula>6</formula>
    </cfRule>
  </conditionalFormatting>
  <conditionalFormatting sqref="AD432 AF432 AH432">
    <cfRule type="cellIs" dxfId="1875" priority="5359" stopIfTrue="1" operator="greaterThan">
      <formula>6</formula>
    </cfRule>
  </conditionalFormatting>
  <conditionalFormatting sqref="AJ432">
    <cfRule type="cellIs" dxfId="1874" priority="5358" stopIfTrue="1" operator="greaterThan">
      <formula>6</formula>
    </cfRule>
  </conditionalFormatting>
  <conditionalFormatting sqref="AL432 AN432 AP432">
    <cfRule type="cellIs" dxfId="1873" priority="5357" stopIfTrue="1" operator="greaterThan">
      <formula>6</formula>
    </cfRule>
  </conditionalFormatting>
  <conditionalFormatting sqref="AR432">
    <cfRule type="cellIs" dxfId="1872" priority="5356" stopIfTrue="1" operator="greaterThan">
      <formula>6</formula>
    </cfRule>
  </conditionalFormatting>
  <conditionalFormatting sqref="AT432 AV432 AX432">
    <cfRule type="cellIs" dxfId="1871" priority="5355" stopIfTrue="1" operator="greaterThan">
      <formula>6</formula>
    </cfRule>
  </conditionalFormatting>
  <conditionalFormatting sqref="AZ432">
    <cfRule type="cellIs" dxfId="1870" priority="5354" stopIfTrue="1" operator="greaterThan">
      <formula>6</formula>
    </cfRule>
  </conditionalFormatting>
  <conditionalFormatting sqref="BB432 BD432 BF432">
    <cfRule type="cellIs" dxfId="1869" priority="5353" stopIfTrue="1" operator="greaterThan">
      <formula>6</formula>
    </cfRule>
  </conditionalFormatting>
  <conditionalFormatting sqref="BH432">
    <cfRule type="cellIs" dxfId="1868" priority="5352" stopIfTrue="1" operator="greaterThan">
      <formula>6</formula>
    </cfRule>
  </conditionalFormatting>
  <conditionalFormatting sqref="BJ432 BL432 BN432">
    <cfRule type="cellIs" dxfId="1867" priority="5351" stopIfTrue="1" operator="greaterThan">
      <formula>6</formula>
    </cfRule>
  </conditionalFormatting>
  <conditionalFormatting sqref="BP432">
    <cfRule type="cellIs" dxfId="1866" priority="5350" stopIfTrue="1" operator="greaterThan">
      <formula>6</formula>
    </cfRule>
  </conditionalFormatting>
  <conditionalFormatting sqref="BR432 BT432 BV432">
    <cfRule type="cellIs" dxfId="1865" priority="5349" stopIfTrue="1" operator="greaterThan">
      <formula>6</formula>
    </cfRule>
  </conditionalFormatting>
  <conditionalFormatting sqref="BX432">
    <cfRule type="cellIs" dxfId="1864" priority="5348" stopIfTrue="1" operator="greaterThan">
      <formula>6</formula>
    </cfRule>
  </conditionalFormatting>
  <conditionalFormatting sqref="BZ432 CB432 CD432">
    <cfRule type="cellIs" dxfId="1863" priority="5347" stopIfTrue="1" operator="greaterThan">
      <formula>6</formula>
    </cfRule>
  </conditionalFormatting>
  <conditionalFormatting sqref="CF432">
    <cfRule type="cellIs" dxfId="1862" priority="5346" stopIfTrue="1" operator="greaterThan">
      <formula>6</formula>
    </cfRule>
  </conditionalFormatting>
  <conditionalFormatting sqref="CH432 CJ432 CL432">
    <cfRule type="cellIs" dxfId="1861" priority="5345" stopIfTrue="1" operator="greaterThan">
      <formula>6</formula>
    </cfRule>
  </conditionalFormatting>
  <conditionalFormatting sqref="CN432">
    <cfRule type="cellIs" dxfId="1860" priority="5344" stopIfTrue="1" operator="greaterThan">
      <formula>6</formula>
    </cfRule>
  </conditionalFormatting>
  <conditionalFormatting sqref="CP432 CR432 CT432">
    <cfRule type="cellIs" dxfId="1859" priority="5343" stopIfTrue="1" operator="greaterThan">
      <formula>6</formula>
    </cfRule>
  </conditionalFormatting>
  <conditionalFormatting sqref="CV432">
    <cfRule type="cellIs" dxfId="1858" priority="5342" stopIfTrue="1" operator="greaterThan">
      <formula>6</formula>
    </cfRule>
  </conditionalFormatting>
  <conditionalFormatting sqref="CX432 CZ432 DB432">
    <cfRule type="cellIs" dxfId="1857" priority="5341" stopIfTrue="1" operator="greaterThan">
      <formula>6</formula>
    </cfRule>
  </conditionalFormatting>
  <conditionalFormatting sqref="N442 L442">
    <cfRule type="cellIs" dxfId="1856" priority="5340" stopIfTrue="1" operator="greaterThan">
      <formula>6</formula>
    </cfRule>
  </conditionalFormatting>
  <conditionalFormatting sqref="P442">
    <cfRule type="cellIs" dxfId="1855" priority="5339" stopIfTrue="1" operator="greaterThan">
      <formula>6</formula>
    </cfRule>
  </conditionalFormatting>
  <conditionalFormatting sqref="R442">
    <cfRule type="cellIs" dxfId="1854" priority="5338" stopIfTrue="1" operator="greaterThan">
      <formula>6</formula>
    </cfRule>
  </conditionalFormatting>
  <conditionalFormatting sqref="V442 T442">
    <cfRule type="cellIs" dxfId="1853" priority="5337" stopIfTrue="1" operator="greaterThan">
      <formula>6</formula>
    </cfRule>
  </conditionalFormatting>
  <conditionalFormatting sqref="X442">
    <cfRule type="cellIs" dxfId="1852" priority="5336" stopIfTrue="1" operator="greaterThan">
      <formula>6</formula>
    </cfRule>
  </conditionalFormatting>
  <conditionalFormatting sqref="Z442">
    <cfRule type="cellIs" dxfId="1851" priority="5335" stopIfTrue="1" operator="greaterThan">
      <formula>6</formula>
    </cfRule>
  </conditionalFormatting>
  <conditionalFormatting sqref="AB442">
    <cfRule type="cellIs" dxfId="1850" priority="5334" stopIfTrue="1" operator="greaterThan">
      <formula>6</formula>
    </cfRule>
  </conditionalFormatting>
  <conditionalFormatting sqref="AD442 AF442 AH442">
    <cfRule type="cellIs" dxfId="1849" priority="5333" stopIfTrue="1" operator="greaterThan">
      <formula>6</formula>
    </cfRule>
  </conditionalFormatting>
  <conditionalFormatting sqref="AJ442">
    <cfRule type="cellIs" dxfId="1848" priority="5332" stopIfTrue="1" operator="greaterThan">
      <formula>6</formula>
    </cfRule>
  </conditionalFormatting>
  <conditionalFormatting sqref="AL442 AN442 AP442">
    <cfRule type="cellIs" dxfId="1847" priority="5331" stopIfTrue="1" operator="greaterThan">
      <formula>6</formula>
    </cfRule>
  </conditionalFormatting>
  <conditionalFormatting sqref="AR442">
    <cfRule type="cellIs" dxfId="1846" priority="5330" stopIfTrue="1" operator="greaterThan">
      <formula>6</formula>
    </cfRule>
  </conditionalFormatting>
  <conditionalFormatting sqref="AT442 AV442 AX442">
    <cfRule type="cellIs" dxfId="1845" priority="5329" stopIfTrue="1" operator="greaterThan">
      <formula>6</formula>
    </cfRule>
  </conditionalFormatting>
  <conditionalFormatting sqref="AZ442">
    <cfRule type="cellIs" dxfId="1844" priority="5328" stopIfTrue="1" operator="greaterThan">
      <formula>6</formula>
    </cfRule>
  </conditionalFormatting>
  <conditionalFormatting sqref="BB442 BD442 BF442">
    <cfRule type="cellIs" dxfId="1843" priority="5327" stopIfTrue="1" operator="greaterThan">
      <formula>6</formula>
    </cfRule>
  </conditionalFormatting>
  <conditionalFormatting sqref="BH442">
    <cfRule type="cellIs" dxfId="1842" priority="5326" stopIfTrue="1" operator="greaterThan">
      <formula>6</formula>
    </cfRule>
  </conditionalFormatting>
  <conditionalFormatting sqref="BJ442 BL442 BN442">
    <cfRule type="cellIs" dxfId="1841" priority="5325" stopIfTrue="1" operator="greaterThan">
      <formula>6</formula>
    </cfRule>
  </conditionalFormatting>
  <conditionalFormatting sqref="BP442">
    <cfRule type="cellIs" dxfId="1840" priority="5324" stopIfTrue="1" operator="greaterThan">
      <formula>6</formula>
    </cfRule>
  </conditionalFormatting>
  <conditionalFormatting sqref="BR442 BT442 BV442">
    <cfRule type="cellIs" dxfId="1839" priority="5323" stopIfTrue="1" operator="greaterThan">
      <formula>6</formula>
    </cfRule>
  </conditionalFormatting>
  <conditionalFormatting sqref="BX442">
    <cfRule type="cellIs" dxfId="1838" priority="5322" stopIfTrue="1" operator="greaterThan">
      <formula>6</formula>
    </cfRule>
  </conditionalFormatting>
  <conditionalFormatting sqref="BZ442 CB442 CD442">
    <cfRule type="cellIs" dxfId="1837" priority="5321" stopIfTrue="1" operator="greaterThan">
      <formula>6</formula>
    </cfRule>
  </conditionalFormatting>
  <conditionalFormatting sqref="CF442">
    <cfRule type="cellIs" dxfId="1836" priority="5320" stopIfTrue="1" operator="greaterThan">
      <formula>6</formula>
    </cfRule>
  </conditionalFormatting>
  <conditionalFormatting sqref="CH442 CJ442 CN442 CZ442 DF442 CT442 CL442 CP442 CR442 DB442 DD442 CV442 CX442">
    <cfRule type="cellIs" dxfId="1835" priority="5319" stopIfTrue="1" operator="greaterThan">
      <formula>6</formula>
    </cfRule>
  </conditionalFormatting>
  <conditionalFormatting sqref="N451 L451">
    <cfRule type="cellIs" dxfId="1834" priority="5314" stopIfTrue="1" operator="greaterThan">
      <formula>6</formula>
    </cfRule>
  </conditionalFormatting>
  <conditionalFormatting sqref="P451">
    <cfRule type="cellIs" dxfId="1833" priority="5313" stopIfTrue="1" operator="greaterThan">
      <formula>6</formula>
    </cfRule>
  </conditionalFormatting>
  <conditionalFormatting sqref="R451">
    <cfRule type="cellIs" dxfId="1832" priority="5312" stopIfTrue="1" operator="greaterThan">
      <formula>6</formula>
    </cfRule>
  </conditionalFormatting>
  <conditionalFormatting sqref="V451 T451">
    <cfRule type="cellIs" dxfId="1831" priority="5311" stopIfTrue="1" operator="greaterThan">
      <formula>6</formula>
    </cfRule>
  </conditionalFormatting>
  <conditionalFormatting sqref="X451">
    <cfRule type="cellIs" dxfId="1830" priority="5310" stopIfTrue="1" operator="greaterThan">
      <formula>6</formula>
    </cfRule>
  </conditionalFormatting>
  <conditionalFormatting sqref="Z451">
    <cfRule type="cellIs" dxfId="1829" priority="5309" stopIfTrue="1" operator="greaterThan">
      <formula>6</formula>
    </cfRule>
  </conditionalFormatting>
  <conditionalFormatting sqref="AB451">
    <cfRule type="cellIs" dxfId="1828" priority="5308" stopIfTrue="1" operator="greaterThan">
      <formula>6</formula>
    </cfRule>
  </conditionalFormatting>
  <conditionalFormatting sqref="AD451 AF451 AH451">
    <cfRule type="cellIs" dxfId="1827" priority="5307" stopIfTrue="1" operator="greaterThan">
      <formula>6</formula>
    </cfRule>
  </conditionalFormatting>
  <conditionalFormatting sqref="AJ451">
    <cfRule type="cellIs" dxfId="1826" priority="5306" stopIfTrue="1" operator="greaterThan">
      <formula>6</formula>
    </cfRule>
  </conditionalFormatting>
  <conditionalFormatting sqref="AL451 AN451 AP451">
    <cfRule type="cellIs" dxfId="1825" priority="5305" stopIfTrue="1" operator="greaterThan">
      <formula>6</formula>
    </cfRule>
  </conditionalFormatting>
  <conditionalFormatting sqref="AR451">
    <cfRule type="cellIs" dxfId="1824" priority="5304" stopIfTrue="1" operator="greaterThan">
      <formula>6</formula>
    </cfRule>
  </conditionalFormatting>
  <conditionalFormatting sqref="AT451 AV451 AX451">
    <cfRule type="cellIs" dxfId="1823" priority="5303" stopIfTrue="1" operator="greaterThan">
      <formula>6</formula>
    </cfRule>
  </conditionalFormatting>
  <conditionalFormatting sqref="AZ451">
    <cfRule type="cellIs" dxfId="1822" priority="5302" stopIfTrue="1" operator="greaterThan">
      <formula>6</formula>
    </cfRule>
  </conditionalFormatting>
  <conditionalFormatting sqref="BB451 BD451 BF451">
    <cfRule type="cellIs" dxfId="1821" priority="5301" stopIfTrue="1" operator="greaterThan">
      <formula>6</formula>
    </cfRule>
  </conditionalFormatting>
  <conditionalFormatting sqref="BH451">
    <cfRule type="cellIs" dxfId="1820" priority="5300" stopIfTrue="1" operator="greaterThan">
      <formula>6</formula>
    </cfRule>
  </conditionalFormatting>
  <conditionalFormatting sqref="BJ451 BL451 BN451">
    <cfRule type="cellIs" dxfId="1819" priority="5299" stopIfTrue="1" operator="greaterThan">
      <formula>6</formula>
    </cfRule>
  </conditionalFormatting>
  <conditionalFormatting sqref="BP451">
    <cfRule type="cellIs" dxfId="1818" priority="5298" stopIfTrue="1" operator="greaterThan">
      <formula>6</formula>
    </cfRule>
  </conditionalFormatting>
  <conditionalFormatting sqref="BR451 BT451 BV451">
    <cfRule type="cellIs" dxfId="1817" priority="5297" stopIfTrue="1" operator="greaterThan">
      <formula>6</formula>
    </cfRule>
  </conditionalFormatting>
  <conditionalFormatting sqref="BX451">
    <cfRule type="cellIs" dxfId="1816" priority="5296" stopIfTrue="1" operator="greaterThan">
      <formula>6</formula>
    </cfRule>
  </conditionalFormatting>
  <conditionalFormatting sqref="BZ451 CB451 CD451">
    <cfRule type="cellIs" dxfId="1815" priority="5295" stopIfTrue="1" operator="greaterThan">
      <formula>6</formula>
    </cfRule>
  </conditionalFormatting>
  <conditionalFormatting sqref="CF451">
    <cfRule type="cellIs" dxfId="1814" priority="5294" stopIfTrue="1" operator="greaterThan">
      <formula>6</formula>
    </cfRule>
  </conditionalFormatting>
  <conditionalFormatting sqref="CH451 CJ451 CL451">
    <cfRule type="cellIs" dxfId="1813" priority="5293" stopIfTrue="1" operator="greaterThan">
      <formula>6</formula>
    </cfRule>
  </conditionalFormatting>
  <conditionalFormatting sqref="CN451">
    <cfRule type="cellIs" dxfId="1812" priority="5292" stopIfTrue="1" operator="greaterThan">
      <formula>6</formula>
    </cfRule>
  </conditionalFormatting>
  <conditionalFormatting sqref="CP451 CR451 CT451 CV451 CX451 CZ451 DB451 DD451">
    <cfRule type="cellIs" dxfId="1811" priority="5291" stopIfTrue="1" operator="greaterThan">
      <formula>6</formula>
    </cfRule>
  </conditionalFormatting>
  <conditionalFormatting sqref="DF451">
    <cfRule type="cellIs" dxfId="1810" priority="5289" stopIfTrue="1" operator="greaterThan">
      <formula>6</formula>
    </cfRule>
  </conditionalFormatting>
  <conditionalFormatting sqref="N460 L460">
    <cfRule type="cellIs" dxfId="1809" priority="5288" stopIfTrue="1" operator="greaterThan">
      <formula>6</formula>
    </cfRule>
  </conditionalFormatting>
  <conditionalFormatting sqref="P460">
    <cfRule type="cellIs" dxfId="1808" priority="5287" stopIfTrue="1" operator="greaterThan">
      <formula>6</formula>
    </cfRule>
  </conditionalFormatting>
  <conditionalFormatting sqref="R460">
    <cfRule type="cellIs" dxfId="1807" priority="5286" stopIfTrue="1" operator="greaterThan">
      <formula>6</formula>
    </cfRule>
  </conditionalFormatting>
  <conditionalFormatting sqref="V460 T460">
    <cfRule type="cellIs" dxfId="1806" priority="5285" stopIfTrue="1" operator="greaterThan">
      <formula>6</formula>
    </cfRule>
  </conditionalFormatting>
  <conditionalFormatting sqref="X460">
    <cfRule type="cellIs" dxfId="1805" priority="5284" stopIfTrue="1" operator="greaterThan">
      <formula>6</formula>
    </cfRule>
  </conditionalFormatting>
  <conditionalFormatting sqref="Z460">
    <cfRule type="cellIs" dxfId="1804" priority="5283" stopIfTrue="1" operator="greaterThan">
      <formula>6</formula>
    </cfRule>
  </conditionalFormatting>
  <conditionalFormatting sqref="AB460">
    <cfRule type="cellIs" dxfId="1803" priority="5282" stopIfTrue="1" operator="greaterThan">
      <formula>6</formula>
    </cfRule>
  </conditionalFormatting>
  <conditionalFormatting sqref="AD460 AF460 AH460">
    <cfRule type="cellIs" dxfId="1802" priority="5281" stopIfTrue="1" operator="greaterThan">
      <formula>6</formula>
    </cfRule>
  </conditionalFormatting>
  <conditionalFormatting sqref="AJ460">
    <cfRule type="cellIs" dxfId="1801" priority="5280" stopIfTrue="1" operator="greaterThan">
      <formula>6</formula>
    </cfRule>
  </conditionalFormatting>
  <conditionalFormatting sqref="AL460 AN460 AP460">
    <cfRule type="cellIs" dxfId="1800" priority="5279" stopIfTrue="1" operator="greaterThan">
      <formula>6</formula>
    </cfRule>
  </conditionalFormatting>
  <conditionalFormatting sqref="AR460">
    <cfRule type="cellIs" dxfId="1799" priority="5278" stopIfTrue="1" operator="greaterThan">
      <formula>6</formula>
    </cfRule>
  </conditionalFormatting>
  <conditionalFormatting sqref="AT460 AV460 AX460">
    <cfRule type="cellIs" dxfId="1798" priority="5277" stopIfTrue="1" operator="greaterThan">
      <formula>6</formula>
    </cfRule>
  </conditionalFormatting>
  <conditionalFormatting sqref="AZ460">
    <cfRule type="cellIs" dxfId="1797" priority="5276" stopIfTrue="1" operator="greaterThan">
      <formula>6</formula>
    </cfRule>
  </conditionalFormatting>
  <conditionalFormatting sqref="BB460 BD460 BF460">
    <cfRule type="cellIs" dxfId="1796" priority="5275" stopIfTrue="1" operator="greaterThan">
      <formula>6</formula>
    </cfRule>
  </conditionalFormatting>
  <conditionalFormatting sqref="BH460">
    <cfRule type="cellIs" dxfId="1795" priority="5274" stopIfTrue="1" operator="greaterThan">
      <formula>6</formula>
    </cfRule>
  </conditionalFormatting>
  <conditionalFormatting sqref="BJ460 BL460 BN460">
    <cfRule type="cellIs" dxfId="1794" priority="5273" stopIfTrue="1" operator="greaterThan">
      <formula>6</formula>
    </cfRule>
  </conditionalFormatting>
  <conditionalFormatting sqref="BP460">
    <cfRule type="cellIs" dxfId="1793" priority="5272" stopIfTrue="1" operator="greaterThan">
      <formula>6</formula>
    </cfRule>
  </conditionalFormatting>
  <conditionalFormatting sqref="BR460 BT460 BV460">
    <cfRule type="cellIs" dxfId="1792" priority="5271" stopIfTrue="1" operator="greaterThan">
      <formula>6</formula>
    </cfRule>
  </conditionalFormatting>
  <conditionalFormatting sqref="BX460">
    <cfRule type="cellIs" dxfId="1791" priority="5270" stopIfTrue="1" operator="greaterThan">
      <formula>6</formula>
    </cfRule>
  </conditionalFormatting>
  <conditionalFormatting sqref="BZ460 CB460 CD460">
    <cfRule type="cellIs" dxfId="1790" priority="5269" stopIfTrue="1" operator="greaterThan">
      <formula>6</formula>
    </cfRule>
  </conditionalFormatting>
  <conditionalFormatting sqref="CF460">
    <cfRule type="cellIs" dxfId="1789" priority="5268" stopIfTrue="1" operator="greaterThan">
      <formula>6</formula>
    </cfRule>
  </conditionalFormatting>
  <conditionalFormatting sqref="CH460 CJ460 CL460">
    <cfRule type="cellIs" dxfId="1788" priority="5267" stopIfTrue="1" operator="greaterThan">
      <formula>6</formula>
    </cfRule>
  </conditionalFormatting>
  <conditionalFormatting sqref="CN460">
    <cfRule type="cellIs" dxfId="1787" priority="5266" stopIfTrue="1" operator="greaterThan">
      <formula>6</formula>
    </cfRule>
  </conditionalFormatting>
  <conditionalFormatting sqref="CP460 CR460 CT460 CZ460 DB460 CV460 CX460">
    <cfRule type="cellIs" dxfId="1786" priority="5265" stopIfTrue="1" operator="greaterThan">
      <formula>6</formula>
    </cfRule>
  </conditionalFormatting>
  <conditionalFormatting sqref="DD460">
    <cfRule type="cellIs" dxfId="1785" priority="5263" stopIfTrue="1" operator="greaterThan">
      <formula>6</formula>
    </cfRule>
  </conditionalFormatting>
  <conditionalFormatting sqref="N479 L479">
    <cfRule type="cellIs" dxfId="1784" priority="5262" stopIfTrue="1" operator="greaterThan">
      <formula>6</formula>
    </cfRule>
  </conditionalFormatting>
  <conditionalFormatting sqref="P479">
    <cfRule type="cellIs" dxfId="1783" priority="5261" stopIfTrue="1" operator="greaterThan">
      <formula>6</formula>
    </cfRule>
  </conditionalFormatting>
  <conditionalFormatting sqref="R479">
    <cfRule type="cellIs" dxfId="1782" priority="5260" stopIfTrue="1" operator="greaterThan">
      <formula>6</formula>
    </cfRule>
  </conditionalFormatting>
  <conditionalFormatting sqref="V479 T479">
    <cfRule type="cellIs" dxfId="1781" priority="5259" stopIfTrue="1" operator="greaterThan">
      <formula>6</formula>
    </cfRule>
  </conditionalFormatting>
  <conditionalFormatting sqref="X479">
    <cfRule type="cellIs" dxfId="1780" priority="5258" stopIfTrue="1" operator="greaterThan">
      <formula>6</formula>
    </cfRule>
  </conditionalFormatting>
  <conditionalFormatting sqref="Z479">
    <cfRule type="cellIs" dxfId="1779" priority="5257" stopIfTrue="1" operator="greaterThan">
      <formula>6</formula>
    </cfRule>
  </conditionalFormatting>
  <conditionalFormatting sqref="AB479">
    <cfRule type="cellIs" dxfId="1778" priority="5256" stopIfTrue="1" operator="greaterThan">
      <formula>6</formula>
    </cfRule>
  </conditionalFormatting>
  <conditionalFormatting sqref="AD479 AF479 AH479">
    <cfRule type="cellIs" dxfId="1777" priority="5255" stopIfTrue="1" operator="greaterThan">
      <formula>6</formula>
    </cfRule>
  </conditionalFormatting>
  <conditionalFormatting sqref="AJ479">
    <cfRule type="cellIs" dxfId="1776" priority="5254" stopIfTrue="1" operator="greaterThan">
      <formula>6</formula>
    </cfRule>
  </conditionalFormatting>
  <conditionalFormatting sqref="AL479 AN479 AP479">
    <cfRule type="cellIs" dxfId="1775" priority="5253" stopIfTrue="1" operator="greaterThan">
      <formula>6</formula>
    </cfRule>
  </conditionalFormatting>
  <conditionalFormatting sqref="AR479">
    <cfRule type="cellIs" dxfId="1774" priority="5252" stopIfTrue="1" operator="greaterThan">
      <formula>6</formula>
    </cfRule>
  </conditionalFormatting>
  <conditionalFormatting sqref="AT479 AV479 AX479">
    <cfRule type="cellIs" dxfId="1773" priority="5251" stopIfTrue="1" operator="greaterThan">
      <formula>6</formula>
    </cfRule>
  </conditionalFormatting>
  <conditionalFormatting sqref="AZ479">
    <cfRule type="cellIs" dxfId="1772" priority="5250" stopIfTrue="1" operator="greaterThan">
      <formula>6</formula>
    </cfRule>
  </conditionalFormatting>
  <conditionalFormatting sqref="BB479 BD479 BF479">
    <cfRule type="cellIs" dxfId="1771" priority="5249" stopIfTrue="1" operator="greaterThan">
      <formula>6</formula>
    </cfRule>
  </conditionalFormatting>
  <conditionalFormatting sqref="BH479">
    <cfRule type="cellIs" dxfId="1770" priority="5248" stopIfTrue="1" operator="greaterThan">
      <formula>6</formula>
    </cfRule>
  </conditionalFormatting>
  <conditionalFormatting sqref="BJ479 BL479 BN479">
    <cfRule type="cellIs" dxfId="1769" priority="5247" stopIfTrue="1" operator="greaterThan">
      <formula>6</formula>
    </cfRule>
  </conditionalFormatting>
  <conditionalFormatting sqref="BP479">
    <cfRule type="cellIs" dxfId="1768" priority="5246" stopIfTrue="1" operator="greaterThan">
      <formula>6</formula>
    </cfRule>
  </conditionalFormatting>
  <conditionalFormatting sqref="BR479 BT479 BV479">
    <cfRule type="cellIs" dxfId="1767" priority="5245" stopIfTrue="1" operator="greaterThan">
      <formula>6</formula>
    </cfRule>
  </conditionalFormatting>
  <conditionalFormatting sqref="BX479">
    <cfRule type="cellIs" dxfId="1766" priority="5244" stopIfTrue="1" operator="greaterThan">
      <formula>6</formula>
    </cfRule>
  </conditionalFormatting>
  <conditionalFormatting sqref="BZ479 CB479 CD479">
    <cfRule type="cellIs" dxfId="1765" priority="5243" stopIfTrue="1" operator="greaterThan">
      <formula>6</formula>
    </cfRule>
  </conditionalFormatting>
  <conditionalFormatting sqref="CF479">
    <cfRule type="cellIs" dxfId="1764" priority="5242" stopIfTrue="1" operator="greaterThan">
      <formula>6</formula>
    </cfRule>
  </conditionalFormatting>
  <conditionalFormatting sqref="CH479 CL479 CJ479">
    <cfRule type="cellIs" dxfId="1763" priority="5241" stopIfTrue="1" operator="greaterThan">
      <formula>6</formula>
    </cfRule>
  </conditionalFormatting>
  <conditionalFormatting sqref="CN479">
    <cfRule type="cellIs" dxfId="1762" priority="5240" stopIfTrue="1" operator="greaterThan">
      <formula>6</formula>
    </cfRule>
  </conditionalFormatting>
  <conditionalFormatting sqref="CP479 CR479 CT479 CV479 CX479">
    <cfRule type="cellIs" dxfId="1761" priority="5239" stopIfTrue="1" operator="greaterThan">
      <formula>6</formula>
    </cfRule>
  </conditionalFormatting>
  <conditionalFormatting sqref="CZ479 DB479 DD479">
    <cfRule type="cellIs" dxfId="1760" priority="5237" stopIfTrue="1" operator="greaterThan">
      <formula>6</formula>
    </cfRule>
  </conditionalFormatting>
  <conditionalFormatting sqref="N488 L488">
    <cfRule type="cellIs" dxfId="1759" priority="5236" stopIfTrue="1" operator="greaterThan">
      <formula>6</formula>
    </cfRule>
  </conditionalFormatting>
  <conditionalFormatting sqref="P488">
    <cfRule type="cellIs" dxfId="1758" priority="5235" stopIfTrue="1" operator="greaterThan">
      <formula>6</formula>
    </cfRule>
  </conditionalFormatting>
  <conditionalFormatting sqref="R488">
    <cfRule type="cellIs" dxfId="1757" priority="5234" stopIfTrue="1" operator="greaterThan">
      <formula>6</formula>
    </cfRule>
  </conditionalFormatting>
  <conditionalFormatting sqref="V488 T488">
    <cfRule type="cellIs" dxfId="1756" priority="5233" stopIfTrue="1" operator="greaterThan">
      <formula>6</formula>
    </cfRule>
  </conditionalFormatting>
  <conditionalFormatting sqref="X488">
    <cfRule type="cellIs" dxfId="1755" priority="5232" stopIfTrue="1" operator="greaterThan">
      <formula>6</formula>
    </cfRule>
  </conditionalFormatting>
  <conditionalFormatting sqref="Z488">
    <cfRule type="cellIs" dxfId="1754" priority="5231" stopIfTrue="1" operator="greaterThan">
      <formula>6</formula>
    </cfRule>
  </conditionalFormatting>
  <conditionalFormatting sqref="AB488">
    <cfRule type="cellIs" dxfId="1753" priority="5230" stopIfTrue="1" operator="greaterThan">
      <formula>6</formula>
    </cfRule>
  </conditionalFormatting>
  <conditionalFormatting sqref="AD488 AF488 AH488">
    <cfRule type="cellIs" dxfId="1752" priority="5229" stopIfTrue="1" operator="greaterThan">
      <formula>6</formula>
    </cfRule>
  </conditionalFormatting>
  <conditionalFormatting sqref="AJ488">
    <cfRule type="cellIs" dxfId="1751" priority="5228" stopIfTrue="1" operator="greaterThan">
      <formula>6</formula>
    </cfRule>
  </conditionalFormatting>
  <conditionalFormatting sqref="AL488 AN488 AP488">
    <cfRule type="cellIs" dxfId="1750" priority="5227" stopIfTrue="1" operator="greaterThan">
      <formula>6</formula>
    </cfRule>
  </conditionalFormatting>
  <conditionalFormatting sqref="AR488">
    <cfRule type="cellIs" dxfId="1749" priority="5226" stopIfTrue="1" operator="greaterThan">
      <formula>6</formula>
    </cfRule>
  </conditionalFormatting>
  <conditionalFormatting sqref="AT488 AV488 AX488">
    <cfRule type="cellIs" dxfId="1748" priority="5225" stopIfTrue="1" operator="greaterThan">
      <formula>6</formula>
    </cfRule>
  </conditionalFormatting>
  <conditionalFormatting sqref="AZ488">
    <cfRule type="cellIs" dxfId="1747" priority="5224" stopIfTrue="1" operator="greaterThan">
      <formula>6</formula>
    </cfRule>
  </conditionalFormatting>
  <conditionalFormatting sqref="BB488 BD488 BF488">
    <cfRule type="cellIs" dxfId="1746" priority="5223" stopIfTrue="1" operator="greaterThan">
      <formula>6</formula>
    </cfRule>
  </conditionalFormatting>
  <conditionalFormatting sqref="BH488">
    <cfRule type="cellIs" dxfId="1745" priority="5222" stopIfTrue="1" operator="greaterThan">
      <formula>6</formula>
    </cfRule>
  </conditionalFormatting>
  <conditionalFormatting sqref="BJ488 BL488 BN488">
    <cfRule type="cellIs" dxfId="1744" priority="5221" stopIfTrue="1" operator="greaterThan">
      <formula>6</formula>
    </cfRule>
  </conditionalFormatting>
  <conditionalFormatting sqref="BP488">
    <cfRule type="cellIs" dxfId="1743" priority="5220" stopIfTrue="1" operator="greaterThan">
      <formula>6</formula>
    </cfRule>
  </conditionalFormatting>
  <conditionalFormatting sqref="BR488 BT488 BV488">
    <cfRule type="cellIs" dxfId="1742" priority="5219" stopIfTrue="1" operator="greaterThan">
      <formula>6</formula>
    </cfRule>
  </conditionalFormatting>
  <conditionalFormatting sqref="BX488">
    <cfRule type="cellIs" dxfId="1741" priority="5218" stopIfTrue="1" operator="greaterThan">
      <formula>6</formula>
    </cfRule>
  </conditionalFormatting>
  <conditionalFormatting sqref="BZ488 CB488 CD488">
    <cfRule type="cellIs" dxfId="1740" priority="5217" stopIfTrue="1" operator="greaterThan">
      <formula>6</formula>
    </cfRule>
  </conditionalFormatting>
  <conditionalFormatting sqref="CF488">
    <cfRule type="cellIs" dxfId="1739" priority="5216" stopIfTrue="1" operator="greaterThan">
      <formula>6</formula>
    </cfRule>
  </conditionalFormatting>
  <conditionalFormatting sqref="CH488 CJ488 CL488">
    <cfRule type="cellIs" dxfId="1738" priority="5215" stopIfTrue="1" operator="greaterThan">
      <formula>6</formula>
    </cfRule>
  </conditionalFormatting>
  <conditionalFormatting sqref="CN488">
    <cfRule type="cellIs" dxfId="1737" priority="5214" stopIfTrue="1" operator="greaterThan">
      <formula>6</formula>
    </cfRule>
  </conditionalFormatting>
  <conditionalFormatting sqref="CP488 CR488 CT488 CV488 CX488 CZ488 DB488">
    <cfRule type="cellIs" dxfId="1736" priority="5213" stopIfTrue="1" operator="greaterThan">
      <formula>6</formula>
    </cfRule>
  </conditionalFormatting>
  <conditionalFormatting sqref="DD488">
    <cfRule type="cellIs" dxfId="1735" priority="5211" stopIfTrue="1" operator="greaterThan">
      <formula>6</formula>
    </cfRule>
  </conditionalFormatting>
  <conditionalFormatting sqref="N497 L497">
    <cfRule type="cellIs" dxfId="1734" priority="5210" stopIfTrue="1" operator="greaterThan">
      <formula>6</formula>
    </cfRule>
  </conditionalFormatting>
  <conditionalFormatting sqref="P497">
    <cfRule type="cellIs" dxfId="1733" priority="5209" stopIfTrue="1" operator="greaterThan">
      <formula>6</formula>
    </cfRule>
  </conditionalFormatting>
  <conditionalFormatting sqref="R497">
    <cfRule type="cellIs" dxfId="1732" priority="5208" stopIfTrue="1" operator="greaterThan">
      <formula>6</formula>
    </cfRule>
  </conditionalFormatting>
  <conditionalFormatting sqref="V497 T497">
    <cfRule type="cellIs" dxfId="1731" priority="5207" stopIfTrue="1" operator="greaterThan">
      <formula>6</formula>
    </cfRule>
  </conditionalFormatting>
  <conditionalFormatting sqref="X497">
    <cfRule type="cellIs" dxfId="1730" priority="5206" stopIfTrue="1" operator="greaterThan">
      <formula>6</formula>
    </cfRule>
  </conditionalFormatting>
  <conditionalFormatting sqref="Z497">
    <cfRule type="cellIs" dxfId="1729" priority="5205" stopIfTrue="1" operator="greaterThan">
      <formula>6</formula>
    </cfRule>
  </conditionalFormatting>
  <conditionalFormatting sqref="AB497">
    <cfRule type="cellIs" dxfId="1728" priority="5204" stopIfTrue="1" operator="greaterThan">
      <formula>6</formula>
    </cfRule>
  </conditionalFormatting>
  <conditionalFormatting sqref="AD497 AF497 AH497">
    <cfRule type="cellIs" dxfId="1727" priority="5203" stopIfTrue="1" operator="greaterThan">
      <formula>6</formula>
    </cfRule>
  </conditionalFormatting>
  <conditionalFormatting sqref="AJ497">
    <cfRule type="cellIs" dxfId="1726" priority="5202" stopIfTrue="1" operator="greaterThan">
      <formula>6</formula>
    </cfRule>
  </conditionalFormatting>
  <conditionalFormatting sqref="AL497 AN497 AP497">
    <cfRule type="cellIs" dxfId="1725" priority="5201" stopIfTrue="1" operator="greaterThan">
      <formula>6</formula>
    </cfRule>
  </conditionalFormatting>
  <conditionalFormatting sqref="AR497">
    <cfRule type="cellIs" dxfId="1724" priority="5200" stopIfTrue="1" operator="greaterThan">
      <formula>6</formula>
    </cfRule>
  </conditionalFormatting>
  <conditionalFormatting sqref="AT497 AV497 AX497">
    <cfRule type="cellIs" dxfId="1723" priority="5199" stopIfTrue="1" operator="greaterThan">
      <formula>6</formula>
    </cfRule>
  </conditionalFormatting>
  <conditionalFormatting sqref="AZ497">
    <cfRule type="cellIs" dxfId="1722" priority="5198" stopIfTrue="1" operator="greaterThan">
      <formula>6</formula>
    </cfRule>
  </conditionalFormatting>
  <conditionalFormatting sqref="BB497 BD497 BF497">
    <cfRule type="cellIs" dxfId="1721" priority="5197" stopIfTrue="1" operator="greaterThan">
      <formula>6</formula>
    </cfRule>
  </conditionalFormatting>
  <conditionalFormatting sqref="BH497">
    <cfRule type="cellIs" dxfId="1720" priority="5196" stopIfTrue="1" operator="greaterThan">
      <formula>6</formula>
    </cfRule>
  </conditionalFormatting>
  <conditionalFormatting sqref="BJ497 BL497 BN497">
    <cfRule type="cellIs" dxfId="1719" priority="5195" stopIfTrue="1" operator="greaterThan">
      <formula>6</formula>
    </cfRule>
  </conditionalFormatting>
  <conditionalFormatting sqref="BP497">
    <cfRule type="cellIs" dxfId="1718" priority="5194" stopIfTrue="1" operator="greaterThan">
      <formula>6</formula>
    </cfRule>
  </conditionalFormatting>
  <conditionalFormatting sqref="BR497 BT497 BV497">
    <cfRule type="cellIs" dxfId="1717" priority="5193" stopIfTrue="1" operator="greaterThan">
      <formula>6</formula>
    </cfRule>
  </conditionalFormatting>
  <conditionalFormatting sqref="BX497">
    <cfRule type="cellIs" dxfId="1716" priority="5192" stopIfTrue="1" operator="greaterThan">
      <formula>6</formula>
    </cfRule>
  </conditionalFormatting>
  <conditionalFormatting sqref="BZ497 CB497 CD497">
    <cfRule type="cellIs" dxfId="1715" priority="5191" stopIfTrue="1" operator="greaterThan">
      <formula>6</formula>
    </cfRule>
  </conditionalFormatting>
  <conditionalFormatting sqref="CF497">
    <cfRule type="cellIs" dxfId="1714" priority="5190" stopIfTrue="1" operator="greaterThan">
      <formula>6</formula>
    </cfRule>
  </conditionalFormatting>
  <conditionalFormatting sqref="CH497 CJ497 CL497">
    <cfRule type="cellIs" dxfId="1713" priority="5189" stopIfTrue="1" operator="greaterThan">
      <formula>6</formula>
    </cfRule>
  </conditionalFormatting>
  <conditionalFormatting sqref="CN497">
    <cfRule type="cellIs" dxfId="1712" priority="5188" stopIfTrue="1" operator="greaterThan">
      <formula>6</formula>
    </cfRule>
  </conditionalFormatting>
  <conditionalFormatting sqref="CP497 CR497 CT497 CV497 CX497 CZ497 DB497">
    <cfRule type="cellIs" dxfId="1711" priority="5187" stopIfTrue="1" operator="greaterThan">
      <formula>6</formula>
    </cfRule>
  </conditionalFormatting>
  <conditionalFormatting sqref="N506 L506">
    <cfRule type="cellIs" dxfId="1710" priority="5184" stopIfTrue="1" operator="greaterThan">
      <formula>6</formula>
    </cfRule>
  </conditionalFormatting>
  <conditionalFormatting sqref="P506">
    <cfRule type="cellIs" dxfId="1709" priority="5183" stopIfTrue="1" operator="greaterThan">
      <formula>6</formula>
    </cfRule>
  </conditionalFormatting>
  <conditionalFormatting sqref="R506">
    <cfRule type="cellIs" dxfId="1708" priority="5182" stopIfTrue="1" operator="greaterThan">
      <formula>6</formula>
    </cfRule>
  </conditionalFormatting>
  <conditionalFormatting sqref="V506 T506">
    <cfRule type="cellIs" dxfId="1707" priority="5181" stopIfTrue="1" operator="greaterThan">
      <formula>6</formula>
    </cfRule>
  </conditionalFormatting>
  <conditionalFormatting sqref="X506">
    <cfRule type="cellIs" dxfId="1706" priority="5180" stopIfTrue="1" operator="greaterThan">
      <formula>6</formula>
    </cfRule>
  </conditionalFormatting>
  <conditionalFormatting sqref="Z506">
    <cfRule type="cellIs" dxfId="1705" priority="5179" stopIfTrue="1" operator="greaterThan">
      <formula>6</formula>
    </cfRule>
  </conditionalFormatting>
  <conditionalFormatting sqref="AB506">
    <cfRule type="cellIs" dxfId="1704" priority="5178" stopIfTrue="1" operator="greaterThan">
      <formula>6</formula>
    </cfRule>
  </conditionalFormatting>
  <conditionalFormatting sqref="AD506 AF506 AH506">
    <cfRule type="cellIs" dxfId="1703" priority="5177" stopIfTrue="1" operator="greaterThan">
      <formula>6</formula>
    </cfRule>
  </conditionalFormatting>
  <conditionalFormatting sqref="AJ506">
    <cfRule type="cellIs" dxfId="1702" priority="5176" stopIfTrue="1" operator="greaterThan">
      <formula>6</formula>
    </cfRule>
  </conditionalFormatting>
  <conditionalFormatting sqref="AL506 AN506 AP506">
    <cfRule type="cellIs" dxfId="1701" priority="5175" stopIfTrue="1" operator="greaterThan">
      <formula>6</formula>
    </cfRule>
  </conditionalFormatting>
  <conditionalFormatting sqref="AR506">
    <cfRule type="cellIs" dxfId="1700" priority="5174" stopIfTrue="1" operator="greaterThan">
      <formula>6</formula>
    </cfRule>
  </conditionalFormatting>
  <conditionalFormatting sqref="AT506 AV506 AX506">
    <cfRule type="cellIs" dxfId="1699" priority="5173" stopIfTrue="1" operator="greaterThan">
      <formula>6</formula>
    </cfRule>
  </conditionalFormatting>
  <conditionalFormatting sqref="AZ506">
    <cfRule type="cellIs" dxfId="1698" priority="5172" stopIfTrue="1" operator="greaterThan">
      <formula>6</formula>
    </cfRule>
  </conditionalFormatting>
  <conditionalFormatting sqref="BB506 BD506 BF506">
    <cfRule type="cellIs" dxfId="1697" priority="5171" stopIfTrue="1" operator="greaterThan">
      <formula>6</formula>
    </cfRule>
  </conditionalFormatting>
  <conditionalFormatting sqref="BH506">
    <cfRule type="cellIs" dxfId="1696" priority="5170" stopIfTrue="1" operator="greaterThan">
      <formula>6</formula>
    </cfRule>
  </conditionalFormatting>
  <conditionalFormatting sqref="BJ506 BL506 BN506">
    <cfRule type="cellIs" dxfId="1695" priority="5169" stopIfTrue="1" operator="greaterThan">
      <formula>6</formula>
    </cfRule>
  </conditionalFormatting>
  <conditionalFormatting sqref="BP506">
    <cfRule type="cellIs" dxfId="1694" priority="5168" stopIfTrue="1" operator="greaterThan">
      <formula>6</formula>
    </cfRule>
  </conditionalFormatting>
  <conditionalFormatting sqref="BR506 BT506 BV506">
    <cfRule type="cellIs" dxfId="1693" priority="5167" stopIfTrue="1" operator="greaterThan">
      <formula>6</formula>
    </cfRule>
  </conditionalFormatting>
  <conditionalFormatting sqref="BX506">
    <cfRule type="cellIs" dxfId="1692" priority="5166" stopIfTrue="1" operator="greaterThan">
      <formula>6</formula>
    </cfRule>
  </conditionalFormatting>
  <conditionalFormatting sqref="BZ506 CB506 CD506">
    <cfRule type="cellIs" dxfId="1691" priority="5165" stopIfTrue="1" operator="greaterThan">
      <formula>6</formula>
    </cfRule>
  </conditionalFormatting>
  <conditionalFormatting sqref="CF506">
    <cfRule type="cellIs" dxfId="1690" priority="5164" stopIfTrue="1" operator="greaterThan">
      <formula>6</formula>
    </cfRule>
  </conditionalFormatting>
  <conditionalFormatting sqref="CH506 CJ506 CL506 CN506 CP506 CR506">
    <cfRule type="cellIs" dxfId="1689" priority="5163" stopIfTrue="1" operator="greaterThan">
      <formula>6</formula>
    </cfRule>
  </conditionalFormatting>
  <conditionalFormatting sqref="CT506 CV506 CX506 CZ506 DB506 DD506 DF506 DH506">
    <cfRule type="cellIs" dxfId="1688" priority="5161" stopIfTrue="1" operator="greaterThan">
      <formula>6</formula>
    </cfRule>
  </conditionalFormatting>
  <conditionalFormatting sqref="N515 L515">
    <cfRule type="cellIs" dxfId="1687" priority="5158" stopIfTrue="1" operator="greaterThan">
      <formula>6</formula>
    </cfRule>
  </conditionalFormatting>
  <conditionalFormatting sqref="P515">
    <cfRule type="cellIs" dxfId="1686" priority="5157" stopIfTrue="1" operator="greaterThan">
      <formula>6</formula>
    </cfRule>
  </conditionalFormatting>
  <conditionalFormatting sqref="R515">
    <cfRule type="cellIs" dxfId="1685" priority="5156" stopIfTrue="1" operator="greaterThan">
      <formula>6</formula>
    </cfRule>
  </conditionalFormatting>
  <conditionalFormatting sqref="V515 T515">
    <cfRule type="cellIs" dxfId="1684" priority="5155" stopIfTrue="1" operator="greaterThan">
      <formula>6</formula>
    </cfRule>
  </conditionalFormatting>
  <conditionalFormatting sqref="X515">
    <cfRule type="cellIs" dxfId="1683" priority="5154" stopIfTrue="1" operator="greaterThan">
      <formula>6</formula>
    </cfRule>
  </conditionalFormatting>
  <conditionalFormatting sqref="Z515">
    <cfRule type="cellIs" dxfId="1682" priority="5153" stopIfTrue="1" operator="greaterThan">
      <formula>6</formula>
    </cfRule>
  </conditionalFormatting>
  <conditionalFormatting sqref="AB515">
    <cfRule type="cellIs" dxfId="1681" priority="5152" stopIfTrue="1" operator="greaterThan">
      <formula>6</formula>
    </cfRule>
  </conditionalFormatting>
  <conditionalFormatting sqref="AD515 AF515 AH515">
    <cfRule type="cellIs" dxfId="1680" priority="5151" stopIfTrue="1" operator="greaterThan">
      <formula>6</formula>
    </cfRule>
  </conditionalFormatting>
  <conditionalFormatting sqref="AJ515">
    <cfRule type="cellIs" dxfId="1679" priority="5150" stopIfTrue="1" operator="greaterThan">
      <formula>6</formula>
    </cfRule>
  </conditionalFormatting>
  <conditionalFormatting sqref="AL515 AN515 AP515">
    <cfRule type="cellIs" dxfId="1678" priority="5149" stopIfTrue="1" operator="greaterThan">
      <formula>6</formula>
    </cfRule>
  </conditionalFormatting>
  <conditionalFormatting sqref="AR515">
    <cfRule type="cellIs" dxfId="1677" priority="5148" stopIfTrue="1" operator="greaterThan">
      <formula>6</formula>
    </cfRule>
  </conditionalFormatting>
  <conditionalFormatting sqref="AT515 AV515 AX515">
    <cfRule type="cellIs" dxfId="1676" priority="5147" stopIfTrue="1" operator="greaterThan">
      <formula>6</formula>
    </cfRule>
  </conditionalFormatting>
  <conditionalFormatting sqref="AZ515">
    <cfRule type="cellIs" dxfId="1675" priority="5146" stopIfTrue="1" operator="greaterThan">
      <formula>6</formula>
    </cfRule>
  </conditionalFormatting>
  <conditionalFormatting sqref="BB515 BD515 BF515">
    <cfRule type="cellIs" dxfId="1674" priority="5145" stopIfTrue="1" operator="greaterThan">
      <formula>6</formula>
    </cfRule>
  </conditionalFormatting>
  <conditionalFormatting sqref="BH515">
    <cfRule type="cellIs" dxfId="1673" priority="5144" stopIfTrue="1" operator="greaterThan">
      <formula>6</formula>
    </cfRule>
  </conditionalFormatting>
  <conditionalFormatting sqref="BJ515 BL515 BN515">
    <cfRule type="cellIs" dxfId="1672" priority="5143" stopIfTrue="1" operator="greaterThan">
      <formula>6</formula>
    </cfRule>
  </conditionalFormatting>
  <conditionalFormatting sqref="BP515">
    <cfRule type="cellIs" dxfId="1671" priority="5142" stopIfTrue="1" operator="greaterThan">
      <formula>6</formula>
    </cfRule>
  </conditionalFormatting>
  <conditionalFormatting sqref="BR515 BT515 BV515">
    <cfRule type="cellIs" dxfId="1670" priority="5141" stopIfTrue="1" operator="greaterThan">
      <formula>6</formula>
    </cfRule>
  </conditionalFormatting>
  <conditionalFormatting sqref="BX515">
    <cfRule type="cellIs" dxfId="1669" priority="5140" stopIfTrue="1" operator="greaterThan">
      <formula>6</formula>
    </cfRule>
  </conditionalFormatting>
  <conditionalFormatting sqref="BZ515 CB515 CD515">
    <cfRule type="cellIs" dxfId="1668" priority="5139" stopIfTrue="1" operator="greaterThan">
      <formula>6</formula>
    </cfRule>
  </conditionalFormatting>
  <conditionalFormatting sqref="CF515">
    <cfRule type="cellIs" dxfId="1667" priority="5138" stopIfTrue="1" operator="greaterThan">
      <formula>6</formula>
    </cfRule>
  </conditionalFormatting>
  <conditionalFormatting sqref="CH515 CJ515 CL515">
    <cfRule type="cellIs" dxfId="1666" priority="5137" stopIfTrue="1" operator="greaterThan">
      <formula>6</formula>
    </cfRule>
  </conditionalFormatting>
  <conditionalFormatting sqref="CN515">
    <cfRule type="cellIs" dxfId="1665" priority="5136" stopIfTrue="1" operator="greaterThan">
      <formula>6</formula>
    </cfRule>
  </conditionalFormatting>
  <conditionalFormatting sqref="CP515 CR515 CT515">
    <cfRule type="cellIs" dxfId="1664" priority="5135" stopIfTrue="1" operator="greaterThan">
      <formula>6</formula>
    </cfRule>
  </conditionalFormatting>
  <conditionalFormatting sqref="CV515">
    <cfRule type="cellIs" dxfId="1663" priority="5134" stopIfTrue="1" operator="greaterThan">
      <formula>6</formula>
    </cfRule>
  </conditionalFormatting>
  <conditionalFormatting sqref="CX515 CZ515 DB515">
    <cfRule type="cellIs" dxfId="1662" priority="5133" stopIfTrue="1" operator="greaterThan">
      <formula>6</formula>
    </cfRule>
  </conditionalFormatting>
  <conditionalFormatting sqref="N524 L524">
    <cfRule type="cellIs" dxfId="1661" priority="5132" stopIfTrue="1" operator="greaterThan">
      <formula>6</formula>
    </cfRule>
  </conditionalFormatting>
  <conditionalFormatting sqref="P524">
    <cfRule type="cellIs" dxfId="1660" priority="5131" stopIfTrue="1" operator="greaterThan">
      <formula>6</formula>
    </cfRule>
  </conditionalFormatting>
  <conditionalFormatting sqref="R524">
    <cfRule type="cellIs" dxfId="1659" priority="5130" stopIfTrue="1" operator="greaterThan">
      <formula>6</formula>
    </cfRule>
  </conditionalFormatting>
  <conditionalFormatting sqref="V524 T524">
    <cfRule type="cellIs" dxfId="1658" priority="5129" stopIfTrue="1" operator="greaterThan">
      <formula>6</formula>
    </cfRule>
  </conditionalFormatting>
  <conditionalFormatting sqref="X524">
    <cfRule type="cellIs" dxfId="1657" priority="5128" stopIfTrue="1" operator="greaterThan">
      <formula>6</formula>
    </cfRule>
  </conditionalFormatting>
  <conditionalFormatting sqref="Z524">
    <cfRule type="cellIs" dxfId="1656" priority="5127" stopIfTrue="1" operator="greaterThan">
      <formula>6</formula>
    </cfRule>
  </conditionalFormatting>
  <conditionalFormatting sqref="AB524">
    <cfRule type="cellIs" dxfId="1655" priority="5126" stopIfTrue="1" operator="greaterThan">
      <formula>6</formula>
    </cfRule>
  </conditionalFormatting>
  <conditionalFormatting sqref="AD524 AF524 AH524">
    <cfRule type="cellIs" dxfId="1654" priority="5125" stopIfTrue="1" operator="greaterThan">
      <formula>6</formula>
    </cfRule>
  </conditionalFormatting>
  <conditionalFormatting sqref="AJ524">
    <cfRule type="cellIs" dxfId="1653" priority="5124" stopIfTrue="1" operator="greaterThan">
      <formula>6</formula>
    </cfRule>
  </conditionalFormatting>
  <conditionalFormatting sqref="AL524 AN524 AP524">
    <cfRule type="cellIs" dxfId="1652" priority="5123" stopIfTrue="1" operator="greaterThan">
      <formula>6</formula>
    </cfRule>
  </conditionalFormatting>
  <conditionalFormatting sqref="AR524">
    <cfRule type="cellIs" dxfId="1651" priority="5122" stopIfTrue="1" operator="greaterThan">
      <formula>6</formula>
    </cfRule>
  </conditionalFormatting>
  <conditionalFormatting sqref="AT524 AV524 AX524">
    <cfRule type="cellIs" dxfId="1650" priority="5121" stopIfTrue="1" operator="greaterThan">
      <formula>6</formula>
    </cfRule>
  </conditionalFormatting>
  <conditionalFormatting sqref="AZ524">
    <cfRule type="cellIs" dxfId="1649" priority="5120" stopIfTrue="1" operator="greaterThan">
      <formula>6</formula>
    </cfRule>
  </conditionalFormatting>
  <conditionalFormatting sqref="BB524 BD524 BF524">
    <cfRule type="cellIs" dxfId="1648" priority="5119" stopIfTrue="1" operator="greaterThan">
      <formula>6</formula>
    </cfRule>
  </conditionalFormatting>
  <conditionalFormatting sqref="BH524">
    <cfRule type="cellIs" dxfId="1647" priority="5118" stopIfTrue="1" operator="greaterThan">
      <formula>6</formula>
    </cfRule>
  </conditionalFormatting>
  <conditionalFormatting sqref="BJ524 BL524 BN524">
    <cfRule type="cellIs" dxfId="1646" priority="5117" stopIfTrue="1" operator="greaterThan">
      <formula>6</formula>
    </cfRule>
  </conditionalFormatting>
  <conditionalFormatting sqref="BP524">
    <cfRule type="cellIs" dxfId="1645" priority="5116" stopIfTrue="1" operator="greaterThan">
      <formula>6</formula>
    </cfRule>
  </conditionalFormatting>
  <conditionalFormatting sqref="BR524 BT524 BV524">
    <cfRule type="cellIs" dxfId="1644" priority="5115" stopIfTrue="1" operator="greaterThan">
      <formula>6</formula>
    </cfRule>
  </conditionalFormatting>
  <conditionalFormatting sqref="BX524">
    <cfRule type="cellIs" dxfId="1643" priority="5114" stopIfTrue="1" operator="greaterThan">
      <formula>6</formula>
    </cfRule>
  </conditionalFormatting>
  <conditionalFormatting sqref="BZ524 CB524 CD524">
    <cfRule type="cellIs" dxfId="1642" priority="5113" stopIfTrue="1" operator="greaterThan">
      <formula>6</formula>
    </cfRule>
  </conditionalFormatting>
  <conditionalFormatting sqref="CF524">
    <cfRule type="cellIs" dxfId="1641" priority="5112" stopIfTrue="1" operator="greaterThan">
      <formula>6</formula>
    </cfRule>
  </conditionalFormatting>
  <conditionalFormatting sqref="CH524 CJ524 CL524">
    <cfRule type="cellIs" dxfId="1640" priority="5111" stopIfTrue="1" operator="greaterThan">
      <formula>6</formula>
    </cfRule>
  </conditionalFormatting>
  <conditionalFormatting sqref="CN524">
    <cfRule type="cellIs" dxfId="1639" priority="5110" stopIfTrue="1" operator="greaterThan">
      <formula>6</formula>
    </cfRule>
  </conditionalFormatting>
  <conditionalFormatting sqref="CP524 CR524 CT524">
    <cfRule type="cellIs" dxfId="1638" priority="5109" stopIfTrue="1" operator="greaterThan">
      <formula>6</formula>
    </cfRule>
  </conditionalFormatting>
  <conditionalFormatting sqref="CV524">
    <cfRule type="cellIs" dxfId="1637" priority="5108" stopIfTrue="1" operator="greaterThan">
      <formula>6</formula>
    </cfRule>
  </conditionalFormatting>
  <conditionalFormatting sqref="CX524 CZ524 DB524">
    <cfRule type="cellIs" dxfId="1636" priority="5107" stopIfTrue="1" operator="greaterThan">
      <formula>6</formula>
    </cfRule>
  </conditionalFormatting>
  <conditionalFormatting sqref="N533 L533">
    <cfRule type="cellIs" dxfId="1635" priority="5106" stopIfTrue="1" operator="greaterThan">
      <formula>6</formula>
    </cfRule>
  </conditionalFormatting>
  <conditionalFormatting sqref="P533">
    <cfRule type="cellIs" dxfId="1634" priority="5105" stopIfTrue="1" operator="greaterThan">
      <formula>6</formula>
    </cfRule>
  </conditionalFormatting>
  <conditionalFormatting sqref="R533">
    <cfRule type="cellIs" dxfId="1633" priority="5104" stopIfTrue="1" operator="greaterThan">
      <formula>6</formula>
    </cfRule>
  </conditionalFormatting>
  <conditionalFormatting sqref="V533 T533">
    <cfRule type="cellIs" dxfId="1632" priority="5103" stopIfTrue="1" operator="greaterThan">
      <formula>6</formula>
    </cfRule>
  </conditionalFormatting>
  <conditionalFormatting sqref="X533">
    <cfRule type="cellIs" dxfId="1631" priority="5102" stopIfTrue="1" operator="greaterThan">
      <formula>6</formula>
    </cfRule>
  </conditionalFormatting>
  <conditionalFormatting sqref="Z533">
    <cfRule type="cellIs" dxfId="1630" priority="5101" stopIfTrue="1" operator="greaterThan">
      <formula>6</formula>
    </cfRule>
  </conditionalFormatting>
  <conditionalFormatting sqref="AB533">
    <cfRule type="cellIs" dxfId="1629" priority="5100" stopIfTrue="1" operator="greaterThan">
      <formula>6</formula>
    </cfRule>
  </conditionalFormatting>
  <conditionalFormatting sqref="AD533 AF533 AH533">
    <cfRule type="cellIs" dxfId="1628" priority="5099" stopIfTrue="1" operator="greaterThan">
      <formula>6</formula>
    </cfRule>
  </conditionalFormatting>
  <conditionalFormatting sqref="AJ533">
    <cfRule type="cellIs" dxfId="1627" priority="5098" stopIfTrue="1" operator="greaterThan">
      <formula>6</formula>
    </cfRule>
  </conditionalFormatting>
  <conditionalFormatting sqref="AL533 AN533 AP533">
    <cfRule type="cellIs" dxfId="1626" priority="5097" stopIfTrue="1" operator="greaterThan">
      <formula>6</formula>
    </cfRule>
  </conditionalFormatting>
  <conditionalFormatting sqref="AR533">
    <cfRule type="cellIs" dxfId="1625" priority="5096" stopIfTrue="1" operator="greaterThan">
      <formula>6</formula>
    </cfRule>
  </conditionalFormatting>
  <conditionalFormatting sqref="AT533 AV533 AX533">
    <cfRule type="cellIs" dxfId="1624" priority="5095" stopIfTrue="1" operator="greaterThan">
      <formula>6</formula>
    </cfRule>
  </conditionalFormatting>
  <conditionalFormatting sqref="AZ533">
    <cfRule type="cellIs" dxfId="1623" priority="5094" stopIfTrue="1" operator="greaterThan">
      <formula>6</formula>
    </cfRule>
  </conditionalFormatting>
  <conditionalFormatting sqref="BB533 BD533 BF533">
    <cfRule type="cellIs" dxfId="1622" priority="5093" stopIfTrue="1" operator="greaterThan">
      <formula>6</formula>
    </cfRule>
  </conditionalFormatting>
  <conditionalFormatting sqref="BH533">
    <cfRule type="cellIs" dxfId="1621" priority="5092" stopIfTrue="1" operator="greaterThan">
      <formula>6</formula>
    </cfRule>
  </conditionalFormatting>
  <conditionalFormatting sqref="BJ533 BL533 BN533">
    <cfRule type="cellIs" dxfId="1620" priority="5091" stopIfTrue="1" operator="greaterThan">
      <formula>6</formula>
    </cfRule>
  </conditionalFormatting>
  <conditionalFormatting sqref="BP533">
    <cfRule type="cellIs" dxfId="1619" priority="5090" stopIfTrue="1" operator="greaterThan">
      <formula>6</formula>
    </cfRule>
  </conditionalFormatting>
  <conditionalFormatting sqref="BR533 BT533 BV533">
    <cfRule type="cellIs" dxfId="1618" priority="5089" stopIfTrue="1" operator="greaterThan">
      <formula>6</formula>
    </cfRule>
  </conditionalFormatting>
  <conditionalFormatting sqref="BX533">
    <cfRule type="cellIs" dxfId="1617" priority="5088" stopIfTrue="1" operator="greaterThan">
      <formula>6</formula>
    </cfRule>
  </conditionalFormatting>
  <conditionalFormatting sqref="BZ533 CB533 CD533">
    <cfRule type="cellIs" dxfId="1616" priority="5087" stopIfTrue="1" operator="greaterThan">
      <formula>6</formula>
    </cfRule>
  </conditionalFormatting>
  <conditionalFormatting sqref="CF533">
    <cfRule type="cellIs" dxfId="1615" priority="5086" stopIfTrue="1" operator="greaterThan">
      <formula>6</formula>
    </cfRule>
  </conditionalFormatting>
  <conditionalFormatting sqref="CH533 CJ533 CL533">
    <cfRule type="cellIs" dxfId="1614" priority="5085" stopIfTrue="1" operator="greaterThan">
      <formula>6</formula>
    </cfRule>
  </conditionalFormatting>
  <conditionalFormatting sqref="CN533">
    <cfRule type="cellIs" dxfId="1613" priority="5084" stopIfTrue="1" operator="greaterThan">
      <formula>6</formula>
    </cfRule>
  </conditionalFormatting>
  <conditionalFormatting sqref="CP533 CR533 CT533">
    <cfRule type="cellIs" dxfId="1612" priority="5083" stopIfTrue="1" operator="greaterThan">
      <formula>6</formula>
    </cfRule>
  </conditionalFormatting>
  <conditionalFormatting sqref="CV533">
    <cfRule type="cellIs" dxfId="1611" priority="5082" stopIfTrue="1" operator="greaterThan">
      <formula>6</formula>
    </cfRule>
  </conditionalFormatting>
  <conditionalFormatting sqref="CX533 CZ533 DB533">
    <cfRule type="cellIs" dxfId="1610" priority="5081" stopIfTrue="1" operator="greaterThan">
      <formula>6</formula>
    </cfRule>
  </conditionalFormatting>
  <conditionalFormatting sqref="N542 L542">
    <cfRule type="cellIs" dxfId="1609" priority="5080" stopIfTrue="1" operator="greaterThan">
      <formula>6</formula>
    </cfRule>
  </conditionalFormatting>
  <conditionalFormatting sqref="P542">
    <cfRule type="cellIs" dxfId="1608" priority="5079" stopIfTrue="1" operator="greaterThan">
      <formula>6</formula>
    </cfRule>
  </conditionalFormatting>
  <conditionalFormatting sqref="R542">
    <cfRule type="cellIs" dxfId="1607" priority="5078" stopIfTrue="1" operator="greaterThan">
      <formula>6</formula>
    </cfRule>
  </conditionalFormatting>
  <conditionalFormatting sqref="V542 T542">
    <cfRule type="cellIs" dxfId="1606" priority="5077" stopIfTrue="1" operator="greaterThan">
      <formula>6</formula>
    </cfRule>
  </conditionalFormatting>
  <conditionalFormatting sqref="X542">
    <cfRule type="cellIs" dxfId="1605" priority="5076" stopIfTrue="1" operator="greaterThan">
      <formula>6</formula>
    </cfRule>
  </conditionalFormatting>
  <conditionalFormatting sqref="Z542">
    <cfRule type="cellIs" dxfId="1604" priority="5075" stopIfTrue="1" operator="greaterThan">
      <formula>6</formula>
    </cfRule>
  </conditionalFormatting>
  <conditionalFormatting sqref="AB542">
    <cfRule type="cellIs" dxfId="1603" priority="5074" stopIfTrue="1" operator="greaterThan">
      <formula>6</formula>
    </cfRule>
  </conditionalFormatting>
  <conditionalFormatting sqref="AD542 AF542 AH542">
    <cfRule type="cellIs" dxfId="1602" priority="5073" stopIfTrue="1" operator="greaterThan">
      <formula>6</formula>
    </cfRule>
  </conditionalFormatting>
  <conditionalFormatting sqref="AJ542">
    <cfRule type="cellIs" dxfId="1601" priority="5072" stopIfTrue="1" operator="greaterThan">
      <formula>6</formula>
    </cfRule>
  </conditionalFormatting>
  <conditionalFormatting sqref="AL542 AN542 AP542">
    <cfRule type="cellIs" dxfId="1600" priority="5071" stopIfTrue="1" operator="greaterThan">
      <formula>6</formula>
    </cfRule>
  </conditionalFormatting>
  <conditionalFormatting sqref="AR542">
    <cfRule type="cellIs" dxfId="1599" priority="5070" stopIfTrue="1" operator="greaterThan">
      <formula>6</formula>
    </cfRule>
  </conditionalFormatting>
  <conditionalFormatting sqref="AT542 AV542 AX542">
    <cfRule type="cellIs" dxfId="1598" priority="5069" stopIfTrue="1" operator="greaterThan">
      <formula>6</formula>
    </cfRule>
  </conditionalFormatting>
  <conditionalFormatting sqref="AZ542">
    <cfRule type="cellIs" dxfId="1597" priority="5068" stopIfTrue="1" operator="greaterThan">
      <formula>6</formula>
    </cfRule>
  </conditionalFormatting>
  <conditionalFormatting sqref="BB542 BD542 BF542">
    <cfRule type="cellIs" dxfId="1596" priority="5067" stopIfTrue="1" operator="greaterThan">
      <formula>6</formula>
    </cfRule>
  </conditionalFormatting>
  <conditionalFormatting sqref="BH542">
    <cfRule type="cellIs" dxfId="1595" priority="5066" stopIfTrue="1" operator="greaterThan">
      <formula>6</formula>
    </cfRule>
  </conditionalFormatting>
  <conditionalFormatting sqref="BJ542 BL542 BN542">
    <cfRule type="cellIs" dxfId="1594" priority="5065" stopIfTrue="1" operator="greaterThan">
      <formula>6</formula>
    </cfRule>
  </conditionalFormatting>
  <conditionalFormatting sqref="BP542">
    <cfRule type="cellIs" dxfId="1593" priority="5064" stopIfTrue="1" operator="greaterThan">
      <formula>6</formula>
    </cfRule>
  </conditionalFormatting>
  <conditionalFormatting sqref="BR542 BT542 BV542">
    <cfRule type="cellIs" dxfId="1592" priority="5063" stopIfTrue="1" operator="greaterThan">
      <formula>6</formula>
    </cfRule>
  </conditionalFormatting>
  <conditionalFormatting sqref="BX542">
    <cfRule type="cellIs" dxfId="1591" priority="5062" stopIfTrue="1" operator="greaterThan">
      <formula>6</formula>
    </cfRule>
  </conditionalFormatting>
  <conditionalFormatting sqref="BZ542 CB542 CD542">
    <cfRule type="cellIs" dxfId="1590" priority="5061" stopIfTrue="1" operator="greaterThan">
      <formula>6</formula>
    </cfRule>
  </conditionalFormatting>
  <conditionalFormatting sqref="CF542">
    <cfRule type="cellIs" dxfId="1589" priority="5060" stopIfTrue="1" operator="greaterThan">
      <formula>6</formula>
    </cfRule>
  </conditionalFormatting>
  <conditionalFormatting sqref="CH542 CJ542 CL542">
    <cfRule type="cellIs" dxfId="1588" priority="5059" stopIfTrue="1" operator="greaterThan">
      <formula>6</formula>
    </cfRule>
  </conditionalFormatting>
  <conditionalFormatting sqref="CN542">
    <cfRule type="cellIs" dxfId="1587" priority="5058" stopIfTrue="1" operator="greaterThan">
      <formula>6</formula>
    </cfRule>
  </conditionalFormatting>
  <conditionalFormatting sqref="CP542 CR542 CT542">
    <cfRule type="cellIs" dxfId="1586" priority="5057" stopIfTrue="1" operator="greaterThan">
      <formula>6</formula>
    </cfRule>
  </conditionalFormatting>
  <conditionalFormatting sqref="CV542">
    <cfRule type="cellIs" dxfId="1585" priority="5056" stopIfTrue="1" operator="greaterThan">
      <formula>6</formula>
    </cfRule>
  </conditionalFormatting>
  <conditionalFormatting sqref="CX542 CZ542 DB542">
    <cfRule type="cellIs" dxfId="1584" priority="5055" stopIfTrue="1" operator="greaterThan">
      <formula>6</formula>
    </cfRule>
  </conditionalFormatting>
  <conditionalFormatting sqref="N551 L551">
    <cfRule type="cellIs" dxfId="1583" priority="5054" stopIfTrue="1" operator="greaterThan">
      <formula>6</formula>
    </cfRule>
  </conditionalFormatting>
  <conditionalFormatting sqref="P551">
    <cfRule type="cellIs" dxfId="1582" priority="5053" stopIfTrue="1" operator="greaterThan">
      <formula>6</formula>
    </cfRule>
  </conditionalFormatting>
  <conditionalFormatting sqref="R551">
    <cfRule type="cellIs" dxfId="1581" priority="5052" stopIfTrue="1" operator="greaterThan">
      <formula>6</formula>
    </cfRule>
  </conditionalFormatting>
  <conditionalFormatting sqref="V551 T551">
    <cfRule type="cellIs" dxfId="1580" priority="5051" stopIfTrue="1" operator="greaterThan">
      <formula>6</formula>
    </cfRule>
  </conditionalFormatting>
  <conditionalFormatting sqref="X551">
    <cfRule type="cellIs" dxfId="1579" priority="5050" stopIfTrue="1" operator="greaterThan">
      <formula>6</formula>
    </cfRule>
  </conditionalFormatting>
  <conditionalFormatting sqref="Z551">
    <cfRule type="cellIs" dxfId="1578" priority="5049" stopIfTrue="1" operator="greaterThan">
      <formula>6</formula>
    </cfRule>
  </conditionalFormatting>
  <conditionalFormatting sqref="AB551">
    <cfRule type="cellIs" dxfId="1577" priority="5048" stopIfTrue="1" operator="greaterThan">
      <formula>6</formula>
    </cfRule>
  </conditionalFormatting>
  <conditionalFormatting sqref="AD551 AF551 AH551">
    <cfRule type="cellIs" dxfId="1576" priority="5047" stopIfTrue="1" operator="greaterThan">
      <formula>6</formula>
    </cfRule>
  </conditionalFormatting>
  <conditionalFormatting sqref="AJ551">
    <cfRule type="cellIs" dxfId="1575" priority="5046" stopIfTrue="1" operator="greaterThan">
      <formula>6</formula>
    </cfRule>
  </conditionalFormatting>
  <conditionalFormatting sqref="AL551 AN551 AP551">
    <cfRule type="cellIs" dxfId="1574" priority="5045" stopIfTrue="1" operator="greaterThan">
      <formula>6</formula>
    </cfRule>
  </conditionalFormatting>
  <conditionalFormatting sqref="AR551">
    <cfRule type="cellIs" dxfId="1573" priority="5044" stopIfTrue="1" operator="greaterThan">
      <formula>6</formula>
    </cfRule>
  </conditionalFormatting>
  <conditionalFormatting sqref="AT551 AV551 AX551">
    <cfRule type="cellIs" dxfId="1572" priority="5043" stopIfTrue="1" operator="greaterThan">
      <formula>6</formula>
    </cfRule>
  </conditionalFormatting>
  <conditionalFormatting sqref="AZ551">
    <cfRule type="cellIs" dxfId="1571" priority="5042" stopIfTrue="1" operator="greaterThan">
      <formula>6</formula>
    </cfRule>
  </conditionalFormatting>
  <conditionalFormatting sqref="BB551 BD551 BF551">
    <cfRule type="cellIs" dxfId="1570" priority="5041" stopIfTrue="1" operator="greaterThan">
      <formula>6</formula>
    </cfRule>
  </conditionalFormatting>
  <conditionalFormatting sqref="BH551">
    <cfRule type="cellIs" dxfId="1569" priority="5040" stopIfTrue="1" operator="greaterThan">
      <formula>6</formula>
    </cfRule>
  </conditionalFormatting>
  <conditionalFormatting sqref="BJ551 BL551 BN551">
    <cfRule type="cellIs" dxfId="1568" priority="5039" stopIfTrue="1" operator="greaterThan">
      <formula>6</formula>
    </cfRule>
  </conditionalFormatting>
  <conditionalFormatting sqref="BP551">
    <cfRule type="cellIs" dxfId="1567" priority="5038" stopIfTrue="1" operator="greaterThan">
      <formula>6</formula>
    </cfRule>
  </conditionalFormatting>
  <conditionalFormatting sqref="BR551 BT551 BV551">
    <cfRule type="cellIs" dxfId="1566" priority="5037" stopIfTrue="1" operator="greaterThan">
      <formula>6</formula>
    </cfRule>
  </conditionalFormatting>
  <conditionalFormatting sqref="BX551">
    <cfRule type="cellIs" dxfId="1565" priority="5036" stopIfTrue="1" operator="greaterThan">
      <formula>6</formula>
    </cfRule>
  </conditionalFormatting>
  <conditionalFormatting sqref="BZ551 CB551 CD551">
    <cfRule type="cellIs" dxfId="1564" priority="5035" stopIfTrue="1" operator="greaterThan">
      <formula>6</formula>
    </cfRule>
  </conditionalFormatting>
  <conditionalFormatting sqref="CF551">
    <cfRule type="cellIs" dxfId="1563" priority="5034" stopIfTrue="1" operator="greaterThan">
      <formula>6</formula>
    </cfRule>
  </conditionalFormatting>
  <conditionalFormatting sqref="CH551 CJ551 CL551">
    <cfRule type="cellIs" dxfId="1562" priority="5033" stopIfTrue="1" operator="greaterThan">
      <formula>6</formula>
    </cfRule>
  </conditionalFormatting>
  <conditionalFormatting sqref="CN551">
    <cfRule type="cellIs" dxfId="1561" priority="5032" stopIfTrue="1" operator="greaterThan">
      <formula>6</formula>
    </cfRule>
  </conditionalFormatting>
  <conditionalFormatting sqref="CP551 CR551 CT551">
    <cfRule type="cellIs" dxfId="1560" priority="5031" stopIfTrue="1" operator="greaterThan">
      <formula>6</formula>
    </cfRule>
  </conditionalFormatting>
  <conditionalFormatting sqref="CV551">
    <cfRule type="cellIs" dxfId="1559" priority="5030" stopIfTrue="1" operator="greaterThan">
      <formula>6</formula>
    </cfRule>
  </conditionalFormatting>
  <conditionalFormatting sqref="CX551 CZ551 DB551">
    <cfRule type="cellIs" dxfId="1558" priority="5029" stopIfTrue="1" operator="greaterThan">
      <formula>6</formula>
    </cfRule>
  </conditionalFormatting>
  <conditionalFormatting sqref="N560 L560">
    <cfRule type="cellIs" dxfId="1557" priority="5028" stopIfTrue="1" operator="greaterThan">
      <formula>6</formula>
    </cfRule>
  </conditionalFormatting>
  <conditionalFormatting sqref="P560">
    <cfRule type="cellIs" dxfId="1556" priority="5027" stopIfTrue="1" operator="greaterThan">
      <formula>6</formula>
    </cfRule>
  </conditionalFormatting>
  <conditionalFormatting sqref="R560">
    <cfRule type="cellIs" dxfId="1555" priority="5026" stopIfTrue="1" operator="greaterThan">
      <formula>6</formula>
    </cfRule>
  </conditionalFormatting>
  <conditionalFormatting sqref="V560 T560">
    <cfRule type="cellIs" dxfId="1554" priority="5025" stopIfTrue="1" operator="greaterThan">
      <formula>6</formula>
    </cfRule>
  </conditionalFormatting>
  <conditionalFormatting sqref="X560">
    <cfRule type="cellIs" dxfId="1553" priority="5024" stopIfTrue="1" operator="greaterThan">
      <formula>6</formula>
    </cfRule>
  </conditionalFormatting>
  <conditionalFormatting sqref="Z560">
    <cfRule type="cellIs" dxfId="1552" priority="5023" stopIfTrue="1" operator="greaterThan">
      <formula>6</formula>
    </cfRule>
  </conditionalFormatting>
  <conditionalFormatting sqref="AB560">
    <cfRule type="cellIs" dxfId="1551" priority="5022" stopIfTrue="1" operator="greaterThan">
      <formula>6</formula>
    </cfRule>
  </conditionalFormatting>
  <conditionalFormatting sqref="AD560 AF560 AH560">
    <cfRule type="cellIs" dxfId="1550" priority="5021" stopIfTrue="1" operator="greaterThan">
      <formula>6</formula>
    </cfRule>
  </conditionalFormatting>
  <conditionalFormatting sqref="AJ560">
    <cfRule type="cellIs" dxfId="1549" priority="5020" stopIfTrue="1" operator="greaterThan">
      <formula>6</formula>
    </cfRule>
  </conditionalFormatting>
  <conditionalFormatting sqref="AL560 AN560 AP560">
    <cfRule type="cellIs" dxfId="1548" priority="5019" stopIfTrue="1" operator="greaterThan">
      <formula>6</formula>
    </cfRule>
  </conditionalFormatting>
  <conditionalFormatting sqref="AR560">
    <cfRule type="cellIs" dxfId="1547" priority="5018" stopIfTrue="1" operator="greaterThan">
      <formula>6</formula>
    </cfRule>
  </conditionalFormatting>
  <conditionalFormatting sqref="AT560 AV560 AX560">
    <cfRule type="cellIs" dxfId="1546" priority="5017" stopIfTrue="1" operator="greaterThan">
      <formula>6</formula>
    </cfRule>
  </conditionalFormatting>
  <conditionalFormatting sqref="AZ560">
    <cfRule type="cellIs" dxfId="1545" priority="5016" stopIfTrue="1" operator="greaterThan">
      <formula>6</formula>
    </cfRule>
  </conditionalFormatting>
  <conditionalFormatting sqref="BB560 BD560 BF560">
    <cfRule type="cellIs" dxfId="1544" priority="5015" stopIfTrue="1" operator="greaterThan">
      <formula>6</formula>
    </cfRule>
  </conditionalFormatting>
  <conditionalFormatting sqref="BH560">
    <cfRule type="cellIs" dxfId="1543" priority="5014" stopIfTrue="1" operator="greaterThan">
      <formula>6</formula>
    </cfRule>
  </conditionalFormatting>
  <conditionalFormatting sqref="BJ560 BL560 BN560">
    <cfRule type="cellIs" dxfId="1542" priority="5013" stopIfTrue="1" operator="greaterThan">
      <formula>6</formula>
    </cfRule>
  </conditionalFormatting>
  <conditionalFormatting sqref="BP560">
    <cfRule type="cellIs" dxfId="1541" priority="5012" stopIfTrue="1" operator="greaterThan">
      <formula>6</formula>
    </cfRule>
  </conditionalFormatting>
  <conditionalFormatting sqref="BR560 BT560 BV560">
    <cfRule type="cellIs" dxfId="1540" priority="5011" stopIfTrue="1" operator="greaterThan">
      <formula>6</formula>
    </cfRule>
  </conditionalFormatting>
  <conditionalFormatting sqref="BX560">
    <cfRule type="cellIs" dxfId="1539" priority="5010" stopIfTrue="1" operator="greaterThan">
      <formula>6</formula>
    </cfRule>
  </conditionalFormatting>
  <conditionalFormatting sqref="BZ560 CB560 CD560">
    <cfRule type="cellIs" dxfId="1538" priority="5009" stopIfTrue="1" operator="greaterThan">
      <formula>6</formula>
    </cfRule>
  </conditionalFormatting>
  <conditionalFormatting sqref="CF560">
    <cfRule type="cellIs" dxfId="1537" priority="5008" stopIfTrue="1" operator="greaterThan">
      <formula>6</formula>
    </cfRule>
  </conditionalFormatting>
  <conditionalFormatting sqref="CH560 CJ560 CL560">
    <cfRule type="cellIs" dxfId="1536" priority="5007" stopIfTrue="1" operator="greaterThan">
      <formula>6</formula>
    </cfRule>
  </conditionalFormatting>
  <conditionalFormatting sqref="CN560">
    <cfRule type="cellIs" dxfId="1535" priority="5006" stopIfTrue="1" operator="greaterThan">
      <formula>6</formula>
    </cfRule>
  </conditionalFormatting>
  <conditionalFormatting sqref="CP560 CR560 CT560">
    <cfRule type="cellIs" dxfId="1534" priority="5005" stopIfTrue="1" operator="greaterThan">
      <formula>6</formula>
    </cfRule>
  </conditionalFormatting>
  <conditionalFormatting sqref="CV560">
    <cfRule type="cellIs" dxfId="1533" priority="5004" stopIfTrue="1" operator="greaterThan">
      <formula>6</formula>
    </cfRule>
  </conditionalFormatting>
  <conditionalFormatting sqref="CX560 CZ560 DB560">
    <cfRule type="cellIs" dxfId="1532" priority="5003" stopIfTrue="1" operator="greaterThan">
      <formula>6</formula>
    </cfRule>
  </conditionalFormatting>
  <conditionalFormatting sqref="N569 L569">
    <cfRule type="cellIs" dxfId="1531" priority="5002" stopIfTrue="1" operator="greaterThan">
      <formula>6</formula>
    </cfRule>
  </conditionalFormatting>
  <conditionalFormatting sqref="P569">
    <cfRule type="cellIs" dxfId="1530" priority="5001" stopIfTrue="1" operator="greaterThan">
      <formula>6</formula>
    </cfRule>
  </conditionalFormatting>
  <conditionalFormatting sqref="R569">
    <cfRule type="cellIs" dxfId="1529" priority="5000" stopIfTrue="1" operator="greaterThan">
      <formula>6</formula>
    </cfRule>
  </conditionalFormatting>
  <conditionalFormatting sqref="V569 T569">
    <cfRule type="cellIs" dxfId="1528" priority="4999" stopIfTrue="1" operator="greaterThan">
      <formula>6</formula>
    </cfRule>
  </conditionalFormatting>
  <conditionalFormatting sqref="X569">
    <cfRule type="cellIs" dxfId="1527" priority="4998" stopIfTrue="1" operator="greaterThan">
      <formula>6</formula>
    </cfRule>
  </conditionalFormatting>
  <conditionalFormatting sqref="Z569">
    <cfRule type="cellIs" dxfId="1526" priority="4997" stopIfTrue="1" operator="greaterThan">
      <formula>6</formula>
    </cfRule>
  </conditionalFormatting>
  <conditionalFormatting sqref="AB569">
    <cfRule type="cellIs" dxfId="1525" priority="4996" stopIfTrue="1" operator="greaterThan">
      <formula>6</formula>
    </cfRule>
  </conditionalFormatting>
  <conditionalFormatting sqref="AD569 AF569 AH569">
    <cfRule type="cellIs" dxfId="1524" priority="4995" stopIfTrue="1" operator="greaterThan">
      <formula>6</formula>
    </cfRule>
  </conditionalFormatting>
  <conditionalFormatting sqref="AJ569">
    <cfRule type="cellIs" dxfId="1523" priority="4994" stopIfTrue="1" operator="greaterThan">
      <formula>6</formula>
    </cfRule>
  </conditionalFormatting>
  <conditionalFormatting sqref="AL569 AN569 AP569">
    <cfRule type="cellIs" dxfId="1522" priority="4993" stopIfTrue="1" operator="greaterThan">
      <formula>6</formula>
    </cfRule>
  </conditionalFormatting>
  <conditionalFormatting sqref="AR569">
    <cfRule type="cellIs" dxfId="1521" priority="4992" stopIfTrue="1" operator="greaterThan">
      <formula>6</formula>
    </cfRule>
  </conditionalFormatting>
  <conditionalFormatting sqref="AT569 AV569 AX569">
    <cfRule type="cellIs" dxfId="1520" priority="4991" stopIfTrue="1" operator="greaterThan">
      <formula>6</formula>
    </cfRule>
  </conditionalFormatting>
  <conditionalFormatting sqref="AZ569">
    <cfRule type="cellIs" dxfId="1519" priority="4990" stopIfTrue="1" operator="greaterThan">
      <formula>6</formula>
    </cfRule>
  </conditionalFormatting>
  <conditionalFormatting sqref="BB569 BD569 BF569">
    <cfRule type="cellIs" dxfId="1518" priority="4989" stopIfTrue="1" operator="greaterThan">
      <formula>6</formula>
    </cfRule>
  </conditionalFormatting>
  <conditionalFormatting sqref="BH569">
    <cfRule type="cellIs" dxfId="1517" priority="4988" stopIfTrue="1" operator="greaterThan">
      <formula>6</formula>
    </cfRule>
  </conditionalFormatting>
  <conditionalFormatting sqref="BJ569 BL569 BN569">
    <cfRule type="cellIs" dxfId="1516" priority="4987" stopIfTrue="1" operator="greaterThan">
      <formula>6</formula>
    </cfRule>
  </conditionalFormatting>
  <conditionalFormatting sqref="BP569">
    <cfRule type="cellIs" dxfId="1515" priority="4986" stopIfTrue="1" operator="greaterThan">
      <formula>6</formula>
    </cfRule>
  </conditionalFormatting>
  <conditionalFormatting sqref="BR569 BT569 BV569">
    <cfRule type="cellIs" dxfId="1514" priority="4985" stopIfTrue="1" operator="greaterThan">
      <formula>6</formula>
    </cfRule>
  </conditionalFormatting>
  <conditionalFormatting sqref="BX569">
    <cfRule type="cellIs" dxfId="1513" priority="4984" stopIfTrue="1" operator="greaterThan">
      <formula>6</formula>
    </cfRule>
  </conditionalFormatting>
  <conditionalFormatting sqref="BZ569 CB569 CD569">
    <cfRule type="cellIs" dxfId="1512" priority="4983" stopIfTrue="1" operator="greaterThan">
      <formula>6</formula>
    </cfRule>
  </conditionalFormatting>
  <conditionalFormatting sqref="CF569">
    <cfRule type="cellIs" dxfId="1511" priority="4982" stopIfTrue="1" operator="greaterThan">
      <formula>6</formula>
    </cfRule>
  </conditionalFormatting>
  <conditionalFormatting sqref="CH569 CJ569 CL569">
    <cfRule type="cellIs" dxfId="1510" priority="4981" stopIfTrue="1" operator="greaterThan">
      <formula>6</formula>
    </cfRule>
  </conditionalFormatting>
  <conditionalFormatting sqref="CN569">
    <cfRule type="cellIs" dxfId="1509" priority="4980" stopIfTrue="1" operator="greaterThan">
      <formula>6</formula>
    </cfRule>
  </conditionalFormatting>
  <conditionalFormatting sqref="CP569 CR569 CT569">
    <cfRule type="cellIs" dxfId="1508" priority="4979" stopIfTrue="1" operator="greaterThan">
      <formula>6</formula>
    </cfRule>
  </conditionalFormatting>
  <conditionalFormatting sqref="CV569">
    <cfRule type="cellIs" dxfId="1507" priority="4978" stopIfTrue="1" operator="greaterThan">
      <formula>6</formula>
    </cfRule>
  </conditionalFormatting>
  <conditionalFormatting sqref="CX569 CZ569 DB569">
    <cfRule type="cellIs" dxfId="1506" priority="4977" stopIfTrue="1" operator="greaterThan">
      <formula>6</formula>
    </cfRule>
  </conditionalFormatting>
  <conditionalFormatting sqref="N578 L578">
    <cfRule type="cellIs" dxfId="1505" priority="4976" stopIfTrue="1" operator="greaterThan">
      <formula>6</formula>
    </cfRule>
  </conditionalFormatting>
  <conditionalFormatting sqref="P578">
    <cfRule type="cellIs" dxfId="1504" priority="4975" stopIfTrue="1" operator="greaterThan">
      <formula>6</formula>
    </cfRule>
  </conditionalFormatting>
  <conditionalFormatting sqref="R578">
    <cfRule type="cellIs" dxfId="1503" priority="4974" stopIfTrue="1" operator="greaterThan">
      <formula>6</formula>
    </cfRule>
  </conditionalFormatting>
  <conditionalFormatting sqref="V578 T578">
    <cfRule type="cellIs" dxfId="1502" priority="4973" stopIfTrue="1" operator="greaterThan">
      <formula>6</formula>
    </cfRule>
  </conditionalFormatting>
  <conditionalFormatting sqref="X578">
    <cfRule type="cellIs" dxfId="1501" priority="4972" stopIfTrue="1" operator="greaterThan">
      <formula>6</formula>
    </cfRule>
  </conditionalFormatting>
  <conditionalFormatting sqref="Z578">
    <cfRule type="cellIs" dxfId="1500" priority="4971" stopIfTrue="1" operator="greaterThan">
      <formula>6</formula>
    </cfRule>
  </conditionalFormatting>
  <conditionalFormatting sqref="AB578">
    <cfRule type="cellIs" dxfId="1499" priority="4970" stopIfTrue="1" operator="greaterThan">
      <formula>6</formula>
    </cfRule>
  </conditionalFormatting>
  <conditionalFormatting sqref="AD578 AF578 AH578">
    <cfRule type="cellIs" dxfId="1498" priority="4969" stopIfTrue="1" operator="greaterThan">
      <formula>6</formula>
    </cfRule>
  </conditionalFormatting>
  <conditionalFormatting sqref="AJ578">
    <cfRule type="cellIs" dxfId="1497" priority="4968" stopIfTrue="1" operator="greaterThan">
      <formula>6</formula>
    </cfRule>
  </conditionalFormatting>
  <conditionalFormatting sqref="AL578 AN578 AP578">
    <cfRule type="cellIs" dxfId="1496" priority="4967" stopIfTrue="1" operator="greaterThan">
      <formula>6</formula>
    </cfRule>
  </conditionalFormatting>
  <conditionalFormatting sqref="AR578">
    <cfRule type="cellIs" dxfId="1495" priority="4966" stopIfTrue="1" operator="greaterThan">
      <formula>6</formula>
    </cfRule>
  </conditionalFormatting>
  <conditionalFormatting sqref="AT578 AV578 AX578">
    <cfRule type="cellIs" dxfId="1494" priority="4965" stopIfTrue="1" operator="greaterThan">
      <formula>6</formula>
    </cfRule>
  </conditionalFormatting>
  <conditionalFormatting sqref="AZ578">
    <cfRule type="cellIs" dxfId="1493" priority="4964" stopIfTrue="1" operator="greaterThan">
      <formula>6</formula>
    </cfRule>
  </conditionalFormatting>
  <conditionalFormatting sqref="BB578 BD578 BF578">
    <cfRule type="cellIs" dxfId="1492" priority="4963" stopIfTrue="1" operator="greaterThan">
      <formula>6</formula>
    </cfRule>
  </conditionalFormatting>
  <conditionalFormatting sqref="BH578">
    <cfRule type="cellIs" dxfId="1491" priority="4962" stopIfTrue="1" operator="greaterThan">
      <formula>6</formula>
    </cfRule>
  </conditionalFormatting>
  <conditionalFormatting sqref="BJ578 BL578 BN578">
    <cfRule type="cellIs" dxfId="1490" priority="4961" stopIfTrue="1" operator="greaterThan">
      <formula>6</formula>
    </cfRule>
  </conditionalFormatting>
  <conditionalFormatting sqref="BP578">
    <cfRule type="cellIs" dxfId="1489" priority="4960" stopIfTrue="1" operator="greaterThan">
      <formula>6</formula>
    </cfRule>
  </conditionalFormatting>
  <conditionalFormatting sqref="BR578 BT578 BV578">
    <cfRule type="cellIs" dxfId="1488" priority="4959" stopIfTrue="1" operator="greaterThan">
      <formula>6</formula>
    </cfRule>
  </conditionalFormatting>
  <conditionalFormatting sqref="BX578">
    <cfRule type="cellIs" dxfId="1487" priority="4958" stopIfTrue="1" operator="greaterThan">
      <formula>6</formula>
    </cfRule>
  </conditionalFormatting>
  <conditionalFormatting sqref="BZ578 CB578 CD578">
    <cfRule type="cellIs" dxfId="1486" priority="4957" stopIfTrue="1" operator="greaterThan">
      <formula>6</formula>
    </cfRule>
  </conditionalFormatting>
  <conditionalFormatting sqref="CF578">
    <cfRule type="cellIs" dxfId="1485" priority="4956" stopIfTrue="1" operator="greaterThan">
      <formula>6</formula>
    </cfRule>
  </conditionalFormatting>
  <conditionalFormatting sqref="CH578 CJ578 CL578">
    <cfRule type="cellIs" dxfId="1484" priority="4955" stopIfTrue="1" operator="greaterThan">
      <formula>6</formula>
    </cfRule>
  </conditionalFormatting>
  <conditionalFormatting sqref="CN578">
    <cfRule type="cellIs" dxfId="1483" priority="4954" stopIfTrue="1" operator="greaterThan">
      <formula>6</formula>
    </cfRule>
  </conditionalFormatting>
  <conditionalFormatting sqref="CP578 CR578 CT578">
    <cfRule type="cellIs" dxfId="1482" priority="4953" stopIfTrue="1" operator="greaterThan">
      <formula>6</formula>
    </cfRule>
  </conditionalFormatting>
  <conditionalFormatting sqref="CV578">
    <cfRule type="cellIs" dxfId="1481" priority="4952" stopIfTrue="1" operator="greaterThan">
      <formula>6</formula>
    </cfRule>
  </conditionalFormatting>
  <conditionalFormatting sqref="CX578 CZ578 DB578">
    <cfRule type="cellIs" dxfId="1480" priority="4951" stopIfTrue="1" operator="greaterThan">
      <formula>6</formula>
    </cfRule>
  </conditionalFormatting>
  <conditionalFormatting sqref="DD11">
    <cfRule type="cellIs" dxfId="1479" priority="4051" stopIfTrue="1" operator="greaterThan">
      <formula>6</formula>
    </cfRule>
  </conditionalFormatting>
  <conditionalFormatting sqref="DF11 DH11 DJ11">
    <cfRule type="cellIs" dxfId="1478" priority="4050" stopIfTrue="1" operator="greaterThan">
      <formula>6</formula>
    </cfRule>
  </conditionalFormatting>
  <conditionalFormatting sqref="DJ21">
    <cfRule type="cellIs" dxfId="1477" priority="4048" stopIfTrue="1" operator="greaterThan">
      <formula>6</formula>
    </cfRule>
  </conditionalFormatting>
  <conditionalFormatting sqref="DJ31">
    <cfRule type="cellIs" dxfId="1476" priority="4046" stopIfTrue="1" operator="greaterThan">
      <formula>6</formula>
    </cfRule>
  </conditionalFormatting>
  <conditionalFormatting sqref="AZ40 BB40 BD40 BF40 BH40 BJ40 DJ40 BL40 BN40 BP40 BR40 BT40 BV40 BX40 CJ40 CL40 CN40 CP40 CR40 CT40 CV40 DH40 CX40 CZ40 DB40 DD40 DF40 BZ40 CB40 CD40 CH40 CF40">
    <cfRule type="cellIs" dxfId="1475" priority="4026" stopIfTrue="1" operator="greaterThan">
      <formula>6</formula>
    </cfRule>
  </conditionalFormatting>
  <conditionalFormatting sqref="DJ49">
    <cfRule type="cellIs" dxfId="1474" priority="4024" stopIfTrue="1" operator="greaterThan">
      <formula>6</formula>
    </cfRule>
  </conditionalFormatting>
  <conditionalFormatting sqref="DH58 DJ58">
    <cfRule type="cellIs" dxfId="1473" priority="4022" stopIfTrue="1" operator="greaterThan">
      <formula>6</formula>
    </cfRule>
  </conditionalFormatting>
  <conditionalFormatting sqref="DD68">
    <cfRule type="cellIs" dxfId="1472" priority="3995" stopIfTrue="1" operator="greaterThan">
      <formula>6</formula>
    </cfRule>
  </conditionalFormatting>
  <conditionalFormatting sqref="DF68 DH68 DJ68">
    <cfRule type="cellIs" dxfId="1471" priority="3994" stopIfTrue="1" operator="greaterThan">
      <formula>6</formula>
    </cfRule>
  </conditionalFormatting>
  <conditionalFormatting sqref="DH77">
    <cfRule type="cellIs" dxfId="1470" priority="3934" stopIfTrue="1" operator="greaterThan">
      <formula>6</formula>
    </cfRule>
  </conditionalFormatting>
  <conditionalFormatting sqref="DD96">
    <cfRule type="cellIs" dxfId="1469" priority="3931" stopIfTrue="1" operator="greaterThan">
      <formula>6</formula>
    </cfRule>
  </conditionalFormatting>
  <conditionalFormatting sqref="DF96 DH96 DJ96">
    <cfRule type="cellIs" dxfId="1468" priority="3930" stopIfTrue="1" operator="greaterThan">
      <formula>6</formula>
    </cfRule>
  </conditionalFormatting>
  <conditionalFormatting sqref="DF105 DH105 DJ105">
    <cfRule type="cellIs" dxfId="1467" priority="3928" stopIfTrue="1" operator="greaterThan">
      <formula>6</formula>
    </cfRule>
  </conditionalFormatting>
  <conditionalFormatting sqref="DD114">
    <cfRule type="cellIs" dxfId="1466" priority="3927" stopIfTrue="1" operator="greaterThan">
      <formula>6</formula>
    </cfRule>
  </conditionalFormatting>
  <conditionalFormatting sqref="DF114 DH114 DJ114">
    <cfRule type="cellIs" dxfId="1465" priority="3926" stopIfTrue="1" operator="greaterThan">
      <formula>6</formula>
    </cfRule>
  </conditionalFormatting>
  <conditionalFormatting sqref="DD123 DB123">
    <cfRule type="cellIs" dxfId="1464" priority="3925" stopIfTrue="1" operator="greaterThan">
      <formula>6</formula>
    </cfRule>
  </conditionalFormatting>
  <conditionalFormatting sqref="DF123 DH123 DJ123">
    <cfRule type="cellIs" dxfId="1463" priority="3924" stopIfTrue="1" operator="greaterThan">
      <formula>6</formula>
    </cfRule>
  </conditionalFormatting>
  <conditionalFormatting sqref="DF132 DH132 DD132 DJ132">
    <cfRule type="cellIs" dxfId="1462" priority="3922" stopIfTrue="1" operator="greaterThan">
      <formula>6</formula>
    </cfRule>
  </conditionalFormatting>
  <conditionalFormatting sqref="DF141 DH141 DJ141">
    <cfRule type="cellIs" dxfId="1461" priority="3918" stopIfTrue="1" operator="greaterThan">
      <formula>6</formula>
    </cfRule>
  </conditionalFormatting>
  <conditionalFormatting sqref="DD150">
    <cfRule type="cellIs" dxfId="1460" priority="3903" stopIfTrue="1" operator="greaterThan">
      <formula>6</formula>
    </cfRule>
  </conditionalFormatting>
  <conditionalFormatting sqref="DF150 DH150">
    <cfRule type="cellIs" dxfId="1459" priority="3902" stopIfTrue="1" operator="greaterThan">
      <formula>6</formula>
    </cfRule>
  </conditionalFormatting>
  <conditionalFormatting sqref="DD159">
    <cfRule type="cellIs" dxfId="1458" priority="3901" stopIfTrue="1" operator="greaterThan">
      <formula>6</formula>
    </cfRule>
  </conditionalFormatting>
  <conditionalFormatting sqref="DF159">
    <cfRule type="cellIs" dxfId="1457" priority="3900" stopIfTrue="1" operator="greaterThan">
      <formula>6</formula>
    </cfRule>
  </conditionalFormatting>
  <conditionalFormatting sqref="DD168">
    <cfRule type="cellIs" dxfId="1456" priority="3899" stopIfTrue="1" operator="greaterThan">
      <formula>6</formula>
    </cfRule>
  </conditionalFormatting>
  <conditionalFormatting sqref="DF168">
    <cfRule type="cellIs" dxfId="1455" priority="3898" stopIfTrue="1" operator="greaterThan">
      <formula>6</formula>
    </cfRule>
  </conditionalFormatting>
  <conditionalFormatting sqref="DD177">
    <cfRule type="cellIs" dxfId="1454" priority="3897" stopIfTrue="1" operator="greaterThan">
      <formula>6</formula>
    </cfRule>
  </conditionalFormatting>
  <conditionalFormatting sqref="DF177 DH177 DJ177">
    <cfRule type="cellIs" dxfId="1453" priority="3896" stopIfTrue="1" operator="greaterThan">
      <formula>6</formula>
    </cfRule>
  </conditionalFormatting>
  <conditionalFormatting sqref="DD186">
    <cfRule type="cellIs" dxfId="1452" priority="3885" stopIfTrue="1" operator="greaterThan">
      <formula>6</formula>
    </cfRule>
  </conditionalFormatting>
  <conditionalFormatting sqref="DF186 DH186 DJ186">
    <cfRule type="cellIs" dxfId="1451" priority="3884" stopIfTrue="1" operator="greaterThan">
      <formula>6</formula>
    </cfRule>
  </conditionalFormatting>
  <conditionalFormatting sqref="DD195">
    <cfRule type="cellIs" dxfId="1450" priority="3883" stopIfTrue="1" operator="greaterThan">
      <formula>6</formula>
    </cfRule>
  </conditionalFormatting>
  <conditionalFormatting sqref="DF195 DH195 DJ195">
    <cfRule type="cellIs" dxfId="1449" priority="3882" stopIfTrue="1" operator="greaterThan">
      <formula>6</formula>
    </cfRule>
  </conditionalFormatting>
  <conditionalFormatting sqref="DD204">
    <cfRule type="cellIs" dxfId="1448" priority="3881" stopIfTrue="1" operator="greaterThan">
      <formula>6</formula>
    </cfRule>
  </conditionalFormatting>
  <conditionalFormatting sqref="DF204 DH204 DJ204">
    <cfRule type="cellIs" dxfId="1447" priority="3880" stopIfTrue="1" operator="greaterThan">
      <formula>6</formula>
    </cfRule>
  </conditionalFormatting>
  <conditionalFormatting sqref="DD213">
    <cfRule type="cellIs" dxfId="1446" priority="3879" stopIfTrue="1" operator="greaterThan">
      <formula>6</formula>
    </cfRule>
  </conditionalFormatting>
  <conditionalFormatting sqref="DF213 DH213 DJ213">
    <cfRule type="cellIs" dxfId="1445" priority="3878" stopIfTrue="1" operator="greaterThan">
      <formula>6</formula>
    </cfRule>
  </conditionalFormatting>
  <conditionalFormatting sqref="DD222">
    <cfRule type="cellIs" dxfId="1444" priority="3877" stopIfTrue="1" operator="greaterThan">
      <formula>6</formula>
    </cfRule>
  </conditionalFormatting>
  <conditionalFormatting sqref="DF222 DH222 DJ222">
    <cfRule type="cellIs" dxfId="1443" priority="3876" stopIfTrue="1" operator="greaterThan">
      <formula>6</formula>
    </cfRule>
  </conditionalFormatting>
  <conditionalFormatting sqref="DD232">
    <cfRule type="cellIs" dxfId="1442" priority="3875" stopIfTrue="1" operator="greaterThan">
      <formula>6</formula>
    </cfRule>
  </conditionalFormatting>
  <conditionalFormatting sqref="DF232 DH232 DJ232">
    <cfRule type="cellIs" dxfId="1441" priority="3874" stopIfTrue="1" operator="greaterThan">
      <formula>6</formula>
    </cfRule>
  </conditionalFormatting>
  <conditionalFormatting sqref="DD241">
    <cfRule type="cellIs" dxfId="1440" priority="3873" stopIfTrue="1" operator="greaterThan">
      <formula>6</formula>
    </cfRule>
  </conditionalFormatting>
  <conditionalFormatting sqref="DF241 DH241 DJ241">
    <cfRule type="cellIs" dxfId="1439" priority="3872" stopIfTrue="1" operator="greaterThan">
      <formula>6</formula>
    </cfRule>
  </conditionalFormatting>
  <conditionalFormatting sqref="DD250">
    <cfRule type="cellIs" dxfId="1438" priority="3871" stopIfTrue="1" operator="greaterThan">
      <formula>6</formula>
    </cfRule>
  </conditionalFormatting>
  <conditionalFormatting sqref="DF250 DH250 DJ250">
    <cfRule type="cellIs" dxfId="1437" priority="3870" stopIfTrue="1" operator="greaterThan">
      <formula>6</formula>
    </cfRule>
  </conditionalFormatting>
  <conditionalFormatting sqref="DD269">
    <cfRule type="cellIs" dxfId="1436" priority="3867" stopIfTrue="1" operator="greaterThan">
      <formula>6</formula>
    </cfRule>
  </conditionalFormatting>
  <conditionalFormatting sqref="DF269 DH269 DJ269">
    <cfRule type="cellIs" dxfId="1435" priority="3866" stopIfTrue="1" operator="greaterThan">
      <formula>6</formula>
    </cfRule>
  </conditionalFormatting>
  <conditionalFormatting sqref="DD278">
    <cfRule type="cellIs" dxfId="1434" priority="3865" stopIfTrue="1" operator="greaterThan">
      <formula>6</formula>
    </cfRule>
  </conditionalFormatting>
  <conditionalFormatting sqref="DF278 DH278 DJ278">
    <cfRule type="cellIs" dxfId="1433" priority="3864" stopIfTrue="1" operator="greaterThan">
      <formula>6</formula>
    </cfRule>
  </conditionalFormatting>
  <conditionalFormatting sqref="DD287">
    <cfRule type="cellIs" dxfId="1432" priority="3863" stopIfTrue="1" operator="greaterThan">
      <formula>6</formula>
    </cfRule>
  </conditionalFormatting>
  <conditionalFormatting sqref="DF287 DH287 DJ287">
    <cfRule type="cellIs" dxfId="1431" priority="3862" stopIfTrue="1" operator="greaterThan">
      <formula>6</formula>
    </cfRule>
  </conditionalFormatting>
  <conditionalFormatting sqref="DD296">
    <cfRule type="cellIs" dxfId="1430" priority="3861" stopIfTrue="1" operator="greaterThan">
      <formula>6</formula>
    </cfRule>
  </conditionalFormatting>
  <conditionalFormatting sqref="DF296 DH296 DJ296">
    <cfRule type="cellIs" dxfId="1429" priority="3860" stopIfTrue="1" operator="greaterThan">
      <formula>6</formula>
    </cfRule>
  </conditionalFormatting>
  <conditionalFormatting sqref="DD305">
    <cfRule type="cellIs" dxfId="1428" priority="3859" stopIfTrue="1" operator="greaterThan">
      <formula>6</formula>
    </cfRule>
  </conditionalFormatting>
  <conditionalFormatting sqref="DF305 DH305 DJ305">
    <cfRule type="cellIs" dxfId="1427" priority="3858" stopIfTrue="1" operator="greaterThan">
      <formula>6</formula>
    </cfRule>
  </conditionalFormatting>
  <conditionalFormatting sqref="DD314">
    <cfRule type="cellIs" dxfId="1426" priority="3857" stopIfTrue="1" operator="greaterThan">
      <formula>6</formula>
    </cfRule>
  </conditionalFormatting>
  <conditionalFormatting sqref="DF314 DH314 DJ314">
    <cfRule type="cellIs" dxfId="1425" priority="3856" stopIfTrue="1" operator="greaterThan">
      <formula>6</formula>
    </cfRule>
  </conditionalFormatting>
  <conditionalFormatting sqref="DF323">
    <cfRule type="cellIs" dxfId="1424" priority="3855" stopIfTrue="1" operator="greaterThan">
      <formula>6</formula>
    </cfRule>
  </conditionalFormatting>
  <conditionalFormatting sqref="DH333 DJ333">
    <cfRule type="cellIs" dxfId="1423" priority="3832" stopIfTrue="1" operator="greaterThan">
      <formula>6</formula>
    </cfRule>
  </conditionalFormatting>
  <conditionalFormatting sqref="DF342 DH342 DD342">
    <cfRule type="cellIs" dxfId="1422" priority="3830" stopIfTrue="1" operator="greaterThan">
      <formula>6</formula>
    </cfRule>
  </conditionalFormatting>
  <conditionalFormatting sqref="DH351 DF351 DJ351">
    <cfRule type="cellIs" dxfId="1421" priority="3828" stopIfTrue="1" operator="greaterThan">
      <formula>6</formula>
    </cfRule>
  </conditionalFormatting>
  <conditionalFormatting sqref="DD360">
    <cfRule type="cellIs" dxfId="1420" priority="3827" stopIfTrue="1" operator="greaterThan">
      <formula>6</formula>
    </cfRule>
  </conditionalFormatting>
  <conditionalFormatting sqref="DF360 DH360 DJ360">
    <cfRule type="cellIs" dxfId="1419" priority="3826" stopIfTrue="1" operator="greaterThan">
      <formula>6</formula>
    </cfRule>
  </conditionalFormatting>
  <conditionalFormatting sqref="DD369">
    <cfRule type="cellIs" dxfId="1418" priority="3825" stopIfTrue="1" operator="greaterThan">
      <formula>6</formula>
    </cfRule>
  </conditionalFormatting>
  <conditionalFormatting sqref="DF369 DH369 DJ369">
    <cfRule type="cellIs" dxfId="1417" priority="3824" stopIfTrue="1" operator="greaterThan">
      <formula>6</formula>
    </cfRule>
  </conditionalFormatting>
  <conditionalFormatting sqref="DD378">
    <cfRule type="cellIs" dxfId="1416" priority="3823" stopIfTrue="1" operator="greaterThan">
      <formula>6</formula>
    </cfRule>
  </conditionalFormatting>
  <conditionalFormatting sqref="DF378 DH378 DJ378">
    <cfRule type="cellIs" dxfId="1415" priority="3822" stopIfTrue="1" operator="greaterThan">
      <formula>6</formula>
    </cfRule>
  </conditionalFormatting>
  <conditionalFormatting sqref="DD387">
    <cfRule type="cellIs" dxfId="1414" priority="3821" stopIfTrue="1" operator="greaterThan">
      <formula>6</formula>
    </cfRule>
  </conditionalFormatting>
  <conditionalFormatting sqref="DF387 DH387 DJ387">
    <cfRule type="cellIs" dxfId="1413" priority="3820" stopIfTrue="1" operator="greaterThan">
      <formula>6</formula>
    </cfRule>
  </conditionalFormatting>
  <conditionalFormatting sqref="DD396">
    <cfRule type="cellIs" dxfId="1412" priority="3819" stopIfTrue="1" operator="greaterThan">
      <formula>6</formula>
    </cfRule>
  </conditionalFormatting>
  <conditionalFormatting sqref="DF396 DH396 DJ396">
    <cfRule type="cellIs" dxfId="1411" priority="3818" stopIfTrue="1" operator="greaterThan">
      <formula>6</formula>
    </cfRule>
  </conditionalFormatting>
  <conditionalFormatting sqref="DD405">
    <cfRule type="cellIs" dxfId="1410" priority="3817" stopIfTrue="1" operator="greaterThan">
      <formula>6</formula>
    </cfRule>
  </conditionalFormatting>
  <conditionalFormatting sqref="DF405 DH405 DJ405">
    <cfRule type="cellIs" dxfId="1409" priority="3816" stopIfTrue="1" operator="greaterThan">
      <formula>6</formula>
    </cfRule>
  </conditionalFormatting>
  <conditionalFormatting sqref="DD414">
    <cfRule type="cellIs" dxfId="1408" priority="3815" stopIfTrue="1" operator="greaterThan">
      <formula>6</formula>
    </cfRule>
  </conditionalFormatting>
  <conditionalFormatting sqref="DF414 DH414 DJ414">
    <cfRule type="cellIs" dxfId="1407" priority="3814" stopIfTrue="1" operator="greaterThan">
      <formula>6</formula>
    </cfRule>
  </conditionalFormatting>
  <conditionalFormatting sqref="DD423">
    <cfRule type="cellIs" dxfId="1406" priority="3813" stopIfTrue="1" operator="greaterThan">
      <formula>6</formula>
    </cfRule>
  </conditionalFormatting>
  <conditionalFormatting sqref="DF423 DH423 DJ423">
    <cfRule type="cellIs" dxfId="1405" priority="3812" stopIfTrue="1" operator="greaterThan">
      <formula>6</formula>
    </cfRule>
  </conditionalFormatting>
  <conditionalFormatting sqref="DD432">
    <cfRule type="cellIs" dxfId="1404" priority="3811" stopIfTrue="1" operator="greaterThan">
      <formula>6</formula>
    </cfRule>
  </conditionalFormatting>
  <conditionalFormatting sqref="DF432 DH432 DJ432">
    <cfRule type="cellIs" dxfId="1403" priority="3810" stopIfTrue="1" operator="greaterThan">
      <formula>6</formula>
    </cfRule>
  </conditionalFormatting>
  <conditionalFormatting sqref="DH442 DJ442">
    <cfRule type="cellIs" dxfId="1402" priority="3808" stopIfTrue="1" operator="greaterThan">
      <formula>6</formula>
    </cfRule>
  </conditionalFormatting>
  <conditionalFormatting sqref="DH460 DF460 DJ460">
    <cfRule type="cellIs" dxfId="1401" priority="3804" stopIfTrue="1" operator="greaterThan">
      <formula>6</formula>
    </cfRule>
  </conditionalFormatting>
  <conditionalFormatting sqref="DF479 DH479 DJ479">
    <cfRule type="cellIs" dxfId="1400" priority="3802" stopIfTrue="1" operator="greaterThan">
      <formula>6</formula>
    </cfRule>
  </conditionalFormatting>
  <conditionalFormatting sqref="DF488 DH488 DJ488">
    <cfRule type="cellIs" dxfId="1399" priority="3800" stopIfTrue="1" operator="greaterThan">
      <formula>6</formula>
    </cfRule>
  </conditionalFormatting>
  <conditionalFormatting sqref="DF497 DH497 DD497 DJ497">
    <cfRule type="cellIs" dxfId="1398" priority="3798" stopIfTrue="1" operator="greaterThan">
      <formula>6</formula>
    </cfRule>
  </conditionalFormatting>
  <conditionalFormatting sqref="DD515">
    <cfRule type="cellIs" dxfId="1397" priority="3795" stopIfTrue="1" operator="greaterThan">
      <formula>6</formula>
    </cfRule>
  </conditionalFormatting>
  <conditionalFormatting sqref="DF515 DH515 DJ515">
    <cfRule type="cellIs" dxfId="1396" priority="3794" stopIfTrue="1" operator="greaterThan">
      <formula>6</formula>
    </cfRule>
  </conditionalFormatting>
  <conditionalFormatting sqref="DD524">
    <cfRule type="cellIs" dxfId="1395" priority="3793" stopIfTrue="1" operator="greaterThan">
      <formula>6</formula>
    </cfRule>
  </conditionalFormatting>
  <conditionalFormatting sqref="DF524 DH524 DJ524">
    <cfRule type="cellIs" dxfId="1394" priority="3792" stopIfTrue="1" operator="greaterThan">
      <formula>6</formula>
    </cfRule>
  </conditionalFormatting>
  <conditionalFormatting sqref="DD533">
    <cfRule type="cellIs" dxfId="1393" priority="3791" stopIfTrue="1" operator="greaterThan">
      <formula>6</formula>
    </cfRule>
  </conditionalFormatting>
  <conditionalFormatting sqref="DF533 DH533 DJ533">
    <cfRule type="cellIs" dxfId="1392" priority="3790" stopIfTrue="1" operator="greaterThan">
      <formula>6</formula>
    </cfRule>
  </conditionalFormatting>
  <conditionalFormatting sqref="DD542">
    <cfRule type="cellIs" dxfId="1391" priority="3789" stopIfTrue="1" operator="greaterThan">
      <formula>6</formula>
    </cfRule>
  </conditionalFormatting>
  <conditionalFormatting sqref="DF542 DH542 DJ542">
    <cfRule type="cellIs" dxfId="1390" priority="3788" stopIfTrue="1" operator="greaterThan">
      <formula>6</formula>
    </cfRule>
  </conditionalFormatting>
  <conditionalFormatting sqref="DD551">
    <cfRule type="cellIs" dxfId="1389" priority="3787" stopIfTrue="1" operator="greaterThan">
      <formula>6</formula>
    </cfRule>
  </conditionalFormatting>
  <conditionalFormatting sqref="DF551 DH551 DJ551">
    <cfRule type="cellIs" dxfId="1388" priority="3786" stopIfTrue="1" operator="greaterThan">
      <formula>6</formula>
    </cfRule>
  </conditionalFormatting>
  <conditionalFormatting sqref="DD560">
    <cfRule type="cellIs" dxfId="1387" priority="3785" stopIfTrue="1" operator="greaterThan">
      <formula>6</formula>
    </cfRule>
  </conditionalFormatting>
  <conditionalFormatting sqref="DF560 DH560 DJ560">
    <cfRule type="cellIs" dxfId="1386" priority="3784" stopIfTrue="1" operator="greaterThan">
      <formula>6</formula>
    </cfRule>
  </conditionalFormatting>
  <conditionalFormatting sqref="DD569">
    <cfRule type="cellIs" dxfId="1385" priority="3783" stopIfTrue="1" operator="greaterThan">
      <formula>6</formula>
    </cfRule>
  </conditionalFormatting>
  <conditionalFormatting sqref="DF569 DH569 DJ569">
    <cfRule type="cellIs" dxfId="1384" priority="3782" stopIfTrue="1" operator="greaterThan">
      <formula>6</formula>
    </cfRule>
  </conditionalFormatting>
  <conditionalFormatting sqref="DD578">
    <cfRule type="cellIs" dxfId="1383" priority="3781" stopIfTrue="1" operator="greaterThan">
      <formula>6</formula>
    </cfRule>
  </conditionalFormatting>
  <conditionalFormatting sqref="DF578 DH578 DJ578">
    <cfRule type="cellIs" dxfId="1382" priority="3780" stopIfTrue="1" operator="greaterThan">
      <formula>6</formula>
    </cfRule>
  </conditionalFormatting>
  <conditionalFormatting sqref="DL11">
    <cfRule type="cellIs" dxfId="1381" priority="3769" stopIfTrue="1" operator="greaterThan">
      <formula>6</formula>
    </cfRule>
  </conditionalFormatting>
  <conditionalFormatting sqref="DN11 DP11 DR11">
    <cfRule type="cellIs" dxfId="1380" priority="3768" stopIfTrue="1" operator="greaterThan">
      <formula>6</formula>
    </cfRule>
  </conditionalFormatting>
  <conditionalFormatting sqref="DL21">
    <cfRule type="cellIs" dxfId="1379" priority="3767" stopIfTrue="1" operator="greaterThan">
      <formula>6</formula>
    </cfRule>
  </conditionalFormatting>
  <conditionalFormatting sqref="DN21 DP21 DV21 DX21 DZ21 EB21 DR21 DT21">
    <cfRule type="cellIs" dxfId="1378" priority="3766" stopIfTrue="1" operator="greaterThan">
      <formula>6</formula>
    </cfRule>
  </conditionalFormatting>
  <conditionalFormatting sqref="DL31">
    <cfRule type="cellIs" dxfId="1377" priority="3765" stopIfTrue="1" operator="greaterThan">
      <formula>6</formula>
    </cfRule>
  </conditionalFormatting>
  <conditionalFormatting sqref="DN31 DP31 DR31 DT31 DV31 EB31 ED31 EF31 DX31 DZ31">
    <cfRule type="cellIs" dxfId="1376" priority="3764" stopIfTrue="1" operator="greaterThan">
      <formula>6</formula>
    </cfRule>
  </conditionalFormatting>
  <conditionalFormatting sqref="DL40 DN40 DP40 DR40 DT40 DV40 DX40 DZ40 EN40 EB40 ED40 EF40 EH40 EJ40 EL40">
    <cfRule type="cellIs" dxfId="1375" priority="3745" stopIfTrue="1" operator="greaterThan">
      <formula>6</formula>
    </cfRule>
  </conditionalFormatting>
  <conditionalFormatting sqref="DL49 DN49 DP49 DR49 DT49 DV49 DX49 DZ49 EB49 ED49 EF49 EH49 EJ49 EL49 EN49 EP49 ER49 ET49 EV49 EX49 EZ49">
    <cfRule type="cellIs" dxfId="1374" priority="3743" stopIfTrue="1" operator="greaterThan">
      <formula>6</formula>
    </cfRule>
  </conditionalFormatting>
  <conditionalFormatting sqref="DL58">
    <cfRule type="cellIs" dxfId="1373" priority="3741" stopIfTrue="1" operator="greaterThan">
      <formula>6</formula>
    </cfRule>
  </conditionalFormatting>
  <conditionalFormatting sqref="DN58 DP58 DR58">
    <cfRule type="cellIs" dxfId="1372" priority="3740" stopIfTrue="1" operator="greaterThan">
      <formula>6</formula>
    </cfRule>
  </conditionalFormatting>
  <conditionalFormatting sqref="DL68">
    <cfRule type="cellIs" dxfId="1371" priority="3713" stopIfTrue="1" operator="greaterThan">
      <formula>6</formula>
    </cfRule>
  </conditionalFormatting>
  <conditionalFormatting sqref="DN68 DP68 DR68">
    <cfRule type="cellIs" dxfId="1370" priority="3712" stopIfTrue="1" operator="greaterThan">
      <formula>6</formula>
    </cfRule>
  </conditionalFormatting>
  <conditionalFormatting sqref="DL96">
    <cfRule type="cellIs" dxfId="1369" priority="3649" stopIfTrue="1" operator="greaterThan">
      <formula>6</formula>
    </cfRule>
  </conditionalFormatting>
  <conditionalFormatting sqref="DN96 DP96 DR96">
    <cfRule type="cellIs" dxfId="1368" priority="3648" stopIfTrue="1" operator="greaterThan">
      <formula>6</formula>
    </cfRule>
  </conditionalFormatting>
  <conditionalFormatting sqref="DL105">
    <cfRule type="cellIs" dxfId="1367" priority="3647" stopIfTrue="1" operator="greaterThan">
      <formula>6</formula>
    </cfRule>
  </conditionalFormatting>
  <conditionalFormatting sqref="DN105 DP105">
    <cfRule type="cellIs" dxfId="1366" priority="3646" stopIfTrue="1" operator="greaterThan">
      <formula>6</formula>
    </cfRule>
  </conditionalFormatting>
  <conditionalFormatting sqref="DL132">
    <cfRule type="cellIs" dxfId="1365" priority="3641" stopIfTrue="1" operator="greaterThan">
      <formula>6</formula>
    </cfRule>
  </conditionalFormatting>
  <conditionalFormatting sqref="DN132 DP132 DR132">
    <cfRule type="cellIs" dxfId="1364" priority="3640" stopIfTrue="1" operator="greaterThan">
      <formula>6</formula>
    </cfRule>
  </conditionalFormatting>
  <conditionalFormatting sqref="DL141">
    <cfRule type="cellIs" dxfId="1363" priority="3637" stopIfTrue="1" operator="greaterThan">
      <formula>6</formula>
    </cfRule>
  </conditionalFormatting>
  <conditionalFormatting sqref="DN141 DP141 DR141">
    <cfRule type="cellIs" dxfId="1362" priority="3636" stopIfTrue="1" operator="greaterThan">
      <formula>6</formula>
    </cfRule>
  </conditionalFormatting>
  <conditionalFormatting sqref="DL177">
    <cfRule type="cellIs" dxfId="1361" priority="3615" stopIfTrue="1" operator="greaterThan">
      <formula>6</formula>
    </cfRule>
  </conditionalFormatting>
  <conditionalFormatting sqref="DN177 DP177 DR177">
    <cfRule type="cellIs" dxfId="1360" priority="3614" stopIfTrue="1" operator="greaterThan">
      <formula>6</formula>
    </cfRule>
  </conditionalFormatting>
  <conditionalFormatting sqref="DL186">
    <cfRule type="cellIs" dxfId="1359" priority="3603" stopIfTrue="1" operator="greaterThan">
      <formula>6</formula>
    </cfRule>
  </conditionalFormatting>
  <conditionalFormatting sqref="DN186 DP186 DR186">
    <cfRule type="cellIs" dxfId="1358" priority="3602" stopIfTrue="1" operator="greaterThan">
      <formula>6</formula>
    </cfRule>
  </conditionalFormatting>
  <conditionalFormatting sqref="DL195">
    <cfRule type="cellIs" dxfId="1357" priority="3601" stopIfTrue="1" operator="greaterThan">
      <formula>6</formula>
    </cfRule>
  </conditionalFormatting>
  <conditionalFormatting sqref="DN195 DP195 DR195">
    <cfRule type="cellIs" dxfId="1356" priority="3600" stopIfTrue="1" operator="greaterThan">
      <formula>6</formula>
    </cfRule>
  </conditionalFormatting>
  <conditionalFormatting sqref="DL204">
    <cfRule type="cellIs" dxfId="1355" priority="3599" stopIfTrue="1" operator="greaterThan">
      <formula>6</formula>
    </cfRule>
  </conditionalFormatting>
  <conditionalFormatting sqref="DN204 DP204 DR204">
    <cfRule type="cellIs" dxfId="1354" priority="3598" stopIfTrue="1" operator="greaterThan">
      <formula>6</formula>
    </cfRule>
  </conditionalFormatting>
  <conditionalFormatting sqref="DL213">
    <cfRule type="cellIs" dxfId="1353" priority="3597" stopIfTrue="1" operator="greaterThan">
      <formula>6</formula>
    </cfRule>
  </conditionalFormatting>
  <conditionalFormatting sqref="DN213 DP213 DR213">
    <cfRule type="cellIs" dxfId="1352" priority="3596" stopIfTrue="1" operator="greaterThan">
      <formula>6</formula>
    </cfRule>
  </conditionalFormatting>
  <conditionalFormatting sqref="DL222">
    <cfRule type="cellIs" dxfId="1351" priority="3595" stopIfTrue="1" operator="greaterThan">
      <formula>6</formula>
    </cfRule>
  </conditionalFormatting>
  <conditionalFormatting sqref="DN222 DP222 DR222">
    <cfRule type="cellIs" dxfId="1350" priority="3594" stopIfTrue="1" operator="greaterThan">
      <formula>6</formula>
    </cfRule>
  </conditionalFormatting>
  <conditionalFormatting sqref="DL232">
    <cfRule type="cellIs" dxfId="1349" priority="3593" stopIfTrue="1" operator="greaterThan">
      <formula>6</formula>
    </cfRule>
  </conditionalFormatting>
  <conditionalFormatting sqref="DN232 DP232 DR232">
    <cfRule type="cellIs" dxfId="1348" priority="3592" stopIfTrue="1" operator="greaterThan">
      <formula>6</formula>
    </cfRule>
  </conditionalFormatting>
  <conditionalFormatting sqref="DL241">
    <cfRule type="cellIs" dxfId="1347" priority="3591" stopIfTrue="1" operator="greaterThan">
      <formula>6</formula>
    </cfRule>
  </conditionalFormatting>
  <conditionalFormatting sqref="DN241 DP241 DR241">
    <cfRule type="cellIs" dxfId="1346" priority="3590" stopIfTrue="1" operator="greaterThan">
      <formula>6</formula>
    </cfRule>
  </conditionalFormatting>
  <conditionalFormatting sqref="DL250">
    <cfRule type="cellIs" dxfId="1345" priority="3589" stopIfTrue="1" operator="greaterThan">
      <formula>6</formula>
    </cfRule>
  </conditionalFormatting>
  <conditionalFormatting sqref="DN250 DP250 DR250">
    <cfRule type="cellIs" dxfId="1344" priority="3588" stopIfTrue="1" operator="greaterThan">
      <formula>6</formula>
    </cfRule>
  </conditionalFormatting>
  <conditionalFormatting sqref="DL260">
    <cfRule type="cellIs" dxfId="1343" priority="3587" stopIfTrue="1" operator="greaterThan">
      <formula>6</formula>
    </cfRule>
  </conditionalFormatting>
  <conditionalFormatting sqref="DN260 DP260 DR260">
    <cfRule type="cellIs" dxfId="1342" priority="3586" stopIfTrue="1" operator="greaterThan">
      <formula>6</formula>
    </cfRule>
  </conditionalFormatting>
  <conditionalFormatting sqref="DL269">
    <cfRule type="cellIs" dxfId="1341" priority="3585" stopIfTrue="1" operator="greaterThan">
      <formula>6</formula>
    </cfRule>
  </conditionalFormatting>
  <conditionalFormatting sqref="DN269 DP269 DR269">
    <cfRule type="cellIs" dxfId="1340" priority="3584" stopIfTrue="1" operator="greaterThan">
      <formula>6</formula>
    </cfRule>
  </conditionalFormatting>
  <conditionalFormatting sqref="DL278">
    <cfRule type="cellIs" dxfId="1339" priority="3583" stopIfTrue="1" operator="greaterThan">
      <formula>6</formula>
    </cfRule>
  </conditionalFormatting>
  <conditionalFormatting sqref="DN278 DP278 DR278">
    <cfRule type="cellIs" dxfId="1338" priority="3582" stopIfTrue="1" operator="greaterThan">
      <formula>6</formula>
    </cfRule>
  </conditionalFormatting>
  <conditionalFormatting sqref="DL287">
    <cfRule type="cellIs" dxfId="1337" priority="3581" stopIfTrue="1" operator="greaterThan">
      <formula>6</formula>
    </cfRule>
  </conditionalFormatting>
  <conditionalFormatting sqref="DN287 DP287 DR287">
    <cfRule type="cellIs" dxfId="1336" priority="3580" stopIfTrue="1" operator="greaterThan">
      <formula>6</formula>
    </cfRule>
  </conditionalFormatting>
  <conditionalFormatting sqref="DL296">
    <cfRule type="cellIs" dxfId="1335" priority="3579" stopIfTrue="1" operator="greaterThan">
      <formula>6</formula>
    </cfRule>
  </conditionalFormatting>
  <conditionalFormatting sqref="DN296 DP296 DR296">
    <cfRule type="cellIs" dxfId="1334" priority="3578" stopIfTrue="1" operator="greaterThan">
      <formula>6</formula>
    </cfRule>
  </conditionalFormatting>
  <conditionalFormatting sqref="DL305">
    <cfRule type="cellIs" dxfId="1333" priority="3577" stopIfTrue="1" operator="greaterThan">
      <formula>6</formula>
    </cfRule>
  </conditionalFormatting>
  <conditionalFormatting sqref="DN305 DP305 DR305">
    <cfRule type="cellIs" dxfId="1332" priority="3576" stopIfTrue="1" operator="greaterThan">
      <formula>6</formula>
    </cfRule>
  </conditionalFormatting>
  <conditionalFormatting sqref="DL314">
    <cfRule type="cellIs" dxfId="1331" priority="3575" stopIfTrue="1" operator="greaterThan">
      <formula>6</formula>
    </cfRule>
  </conditionalFormatting>
  <conditionalFormatting sqref="DN314 DP314 DR314">
    <cfRule type="cellIs" dxfId="1330" priority="3574" stopIfTrue="1" operator="greaterThan">
      <formula>6</formula>
    </cfRule>
  </conditionalFormatting>
  <conditionalFormatting sqref="DL323">
    <cfRule type="cellIs" dxfId="1329" priority="3573" stopIfTrue="1" operator="greaterThan">
      <formula>6</formula>
    </cfRule>
  </conditionalFormatting>
  <conditionalFormatting sqref="DN323 DP323 DR323">
    <cfRule type="cellIs" dxfId="1328" priority="3572" stopIfTrue="1" operator="greaterThan">
      <formula>6</formula>
    </cfRule>
  </conditionalFormatting>
  <conditionalFormatting sqref="DP333 DR333 DL333 DN333">
    <cfRule type="cellIs" dxfId="1327" priority="3550" stopIfTrue="1" operator="greaterThan">
      <formula>6</formula>
    </cfRule>
  </conditionalFormatting>
  <conditionalFormatting sqref="DP342 DR342 DL342 DN342">
    <cfRule type="cellIs" dxfId="1326" priority="3548" stopIfTrue="1" operator="greaterThan">
      <formula>6</formula>
    </cfRule>
  </conditionalFormatting>
  <conditionalFormatting sqref="DR351 DL351 DN351 DP351">
    <cfRule type="cellIs" dxfId="1325" priority="3547" stopIfTrue="1" operator="greaterThan">
      <formula>6</formula>
    </cfRule>
  </conditionalFormatting>
  <conditionalFormatting sqref="DL360">
    <cfRule type="cellIs" dxfId="1324" priority="3545" stopIfTrue="1" operator="greaterThan">
      <formula>6</formula>
    </cfRule>
  </conditionalFormatting>
  <conditionalFormatting sqref="DN360 DP360 DR360">
    <cfRule type="cellIs" dxfId="1323" priority="3544" stopIfTrue="1" operator="greaterThan">
      <formula>6</formula>
    </cfRule>
  </conditionalFormatting>
  <conditionalFormatting sqref="DL369">
    <cfRule type="cellIs" dxfId="1322" priority="3543" stopIfTrue="1" operator="greaterThan">
      <formula>6</formula>
    </cfRule>
  </conditionalFormatting>
  <conditionalFormatting sqref="DN369 DP369 DR369">
    <cfRule type="cellIs" dxfId="1321" priority="3542" stopIfTrue="1" operator="greaterThan">
      <formula>6</formula>
    </cfRule>
  </conditionalFormatting>
  <conditionalFormatting sqref="DL378">
    <cfRule type="cellIs" dxfId="1320" priority="3541" stopIfTrue="1" operator="greaterThan">
      <formula>6</formula>
    </cfRule>
  </conditionalFormatting>
  <conditionalFormatting sqref="DN378 DP378 DR378">
    <cfRule type="cellIs" dxfId="1319" priority="3540" stopIfTrue="1" operator="greaterThan">
      <formula>6</formula>
    </cfRule>
  </conditionalFormatting>
  <conditionalFormatting sqref="DL387">
    <cfRule type="cellIs" dxfId="1318" priority="3539" stopIfTrue="1" operator="greaterThan">
      <formula>6</formula>
    </cfRule>
  </conditionalFormatting>
  <conditionalFormatting sqref="DN387 DP387 DR387">
    <cfRule type="cellIs" dxfId="1317" priority="3538" stopIfTrue="1" operator="greaterThan">
      <formula>6</formula>
    </cfRule>
  </conditionalFormatting>
  <conditionalFormatting sqref="DL396">
    <cfRule type="cellIs" dxfId="1316" priority="3537" stopIfTrue="1" operator="greaterThan">
      <formula>6</formula>
    </cfRule>
  </conditionalFormatting>
  <conditionalFormatting sqref="DN396 DP396 DR396">
    <cfRule type="cellIs" dxfId="1315" priority="3536" stopIfTrue="1" operator="greaterThan">
      <formula>6</formula>
    </cfRule>
  </conditionalFormatting>
  <conditionalFormatting sqref="DL405">
    <cfRule type="cellIs" dxfId="1314" priority="3535" stopIfTrue="1" operator="greaterThan">
      <formula>6</formula>
    </cfRule>
  </conditionalFormatting>
  <conditionalFormatting sqref="DN405 DP405 DR405">
    <cfRule type="cellIs" dxfId="1313" priority="3534" stopIfTrue="1" operator="greaterThan">
      <formula>6</formula>
    </cfRule>
  </conditionalFormatting>
  <conditionalFormatting sqref="DL414">
    <cfRule type="cellIs" dxfId="1312" priority="3533" stopIfTrue="1" operator="greaterThan">
      <formula>6</formula>
    </cfRule>
  </conditionalFormatting>
  <conditionalFormatting sqref="DN414 DP414 DR414">
    <cfRule type="cellIs" dxfId="1311" priority="3532" stopIfTrue="1" operator="greaterThan">
      <formula>6</formula>
    </cfRule>
  </conditionalFormatting>
  <conditionalFormatting sqref="DL423">
    <cfRule type="cellIs" dxfId="1310" priority="3531" stopIfTrue="1" operator="greaterThan">
      <formula>6</formula>
    </cfRule>
  </conditionalFormatting>
  <conditionalFormatting sqref="DN423 DP423 DR423">
    <cfRule type="cellIs" dxfId="1309" priority="3530" stopIfTrue="1" operator="greaterThan">
      <formula>6</formula>
    </cfRule>
  </conditionalFormatting>
  <conditionalFormatting sqref="DL432">
    <cfRule type="cellIs" dxfId="1308" priority="3529" stopIfTrue="1" operator="greaterThan">
      <formula>6</formula>
    </cfRule>
  </conditionalFormatting>
  <conditionalFormatting sqref="DN432 DP432 DR432">
    <cfRule type="cellIs" dxfId="1307" priority="3528" stopIfTrue="1" operator="greaterThan">
      <formula>6</formula>
    </cfRule>
  </conditionalFormatting>
  <conditionalFormatting sqref="DL442">
    <cfRule type="cellIs" dxfId="1306" priority="3527" stopIfTrue="1" operator="greaterThan">
      <formula>6</formula>
    </cfRule>
  </conditionalFormatting>
  <conditionalFormatting sqref="DR442 DN442 DP442">
    <cfRule type="cellIs" dxfId="1305" priority="3526" stopIfTrue="1" operator="greaterThan">
      <formula>6</formula>
    </cfRule>
  </conditionalFormatting>
  <conditionalFormatting sqref="DL451 DH451 DJ451">
    <cfRule type="cellIs" dxfId="1304" priority="3525" stopIfTrue="1" operator="greaterThan">
      <formula>6</formula>
    </cfRule>
  </conditionalFormatting>
  <conditionalFormatting sqref="DN451 DX451 DP451 DR451 DT451 DV451">
    <cfRule type="cellIs" dxfId="1303" priority="3524" stopIfTrue="1" operator="greaterThan">
      <formula>6</formula>
    </cfRule>
  </conditionalFormatting>
  <conditionalFormatting sqref="DL460">
    <cfRule type="cellIs" dxfId="1302" priority="3523" stopIfTrue="1" operator="greaterThan">
      <formula>6</formula>
    </cfRule>
  </conditionalFormatting>
  <conditionalFormatting sqref="DN460 DP460 DR460">
    <cfRule type="cellIs" dxfId="1301" priority="3522" stopIfTrue="1" operator="greaterThan">
      <formula>6</formula>
    </cfRule>
  </conditionalFormatting>
  <conditionalFormatting sqref="DL479">
    <cfRule type="cellIs" dxfId="1300" priority="3521" stopIfTrue="1" operator="greaterThan">
      <formula>6</formula>
    </cfRule>
  </conditionalFormatting>
  <conditionalFormatting sqref="DN479 DP479 DR479">
    <cfRule type="cellIs" dxfId="1299" priority="3520" stopIfTrue="1" operator="greaterThan">
      <formula>6</formula>
    </cfRule>
  </conditionalFormatting>
  <conditionalFormatting sqref="DL488">
    <cfRule type="cellIs" dxfId="1298" priority="3519" stopIfTrue="1" operator="greaterThan">
      <formula>6</formula>
    </cfRule>
  </conditionalFormatting>
  <conditionalFormatting sqref="DN488 DP488 DR488">
    <cfRule type="cellIs" dxfId="1297" priority="3518" stopIfTrue="1" operator="greaterThan">
      <formula>6</formula>
    </cfRule>
  </conditionalFormatting>
  <conditionalFormatting sqref="DL497">
    <cfRule type="cellIs" dxfId="1296" priority="3517" stopIfTrue="1" operator="greaterThan">
      <formula>6</formula>
    </cfRule>
  </conditionalFormatting>
  <conditionalFormatting sqref="DN497 DP497 DR497">
    <cfRule type="cellIs" dxfId="1295" priority="3516" stopIfTrue="1" operator="greaterThan">
      <formula>6</formula>
    </cfRule>
  </conditionalFormatting>
  <conditionalFormatting sqref="DL506">
    <cfRule type="cellIs" dxfId="1294" priority="3515" stopIfTrue="1" operator="greaterThan">
      <formula>6</formula>
    </cfRule>
  </conditionalFormatting>
  <conditionalFormatting sqref="DN506 DP506 DR506">
    <cfRule type="cellIs" dxfId="1293" priority="3514" stopIfTrue="1" operator="greaterThan">
      <formula>6</formula>
    </cfRule>
  </conditionalFormatting>
  <conditionalFormatting sqref="DL515">
    <cfRule type="cellIs" dxfId="1292" priority="3513" stopIfTrue="1" operator="greaterThan">
      <formula>6</formula>
    </cfRule>
  </conditionalFormatting>
  <conditionalFormatting sqref="DN515 DP515 DR515">
    <cfRule type="cellIs" dxfId="1291" priority="3512" stopIfTrue="1" operator="greaterThan">
      <formula>6</formula>
    </cfRule>
  </conditionalFormatting>
  <conditionalFormatting sqref="DL524">
    <cfRule type="cellIs" dxfId="1290" priority="3511" stopIfTrue="1" operator="greaterThan">
      <formula>6</formula>
    </cfRule>
  </conditionalFormatting>
  <conditionalFormatting sqref="DN524 DP524 DR524">
    <cfRule type="cellIs" dxfId="1289" priority="3510" stopIfTrue="1" operator="greaterThan">
      <formula>6</formula>
    </cfRule>
  </conditionalFormatting>
  <conditionalFormatting sqref="DL533">
    <cfRule type="cellIs" dxfId="1288" priority="3509" stopIfTrue="1" operator="greaterThan">
      <formula>6</formula>
    </cfRule>
  </conditionalFormatting>
  <conditionalFormatting sqref="DN533 DP533 DR533">
    <cfRule type="cellIs" dxfId="1287" priority="3508" stopIfTrue="1" operator="greaterThan">
      <formula>6</formula>
    </cfRule>
  </conditionalFormatting>
  <conditionalFormatting sqref="DL542">
    <cfRule type="cellIs" dxfId="1286" priority="3507" stopIfTrue="1" operator="greaterThan">
      <formula>6</formula>
    </cfRule>
  </conditionalFormatting>
  <conditionalFormatting sqref="DN542 DP542 DR542">
    <cfRule type="cellIs" dxfId="1285" priority="3506" stopIfTrue="1" operator="greaterThan">
      <formula>6</formula>
    </cfRule>
  </conditionalFormatting>
  <conditionalFormatting sqref="DL551">
    <cfRule type="cellIs" dxfId="1284" priority="3505" stopIfTrue="1" operator="greaterThan">
      <formula>6</formula>
    </cfRule>
  </conditionalFormatting>
  <conditionalFormatting sqref="DN551 DP551 DR551">
    <cfRule type="cellIs" dxfId="1283" priority="3504" stopIfTrue="1" operator="greaterThan">
      <formula>6</formula>
    </cfRule>
  </conditionalFormatting>
  <conditionalFormatting sqref="DL560">
    <cfRule type="cellIs" dxfId="1282" priority="3503" stopIfTrue="1" operator="greaterThan">
      <formula>6</formula>
    </cfRule>
  </conditionalFormatting>
  <conditionalFormatting sqref="DN560 DP560 DR560">
    <cfRule type="cellIs" dxfId="1281" priority="3502" stopIfTrue="1" operator="greaterThan">
      <formula>6</formula>
    </cfRule>
  </conditionalFormatting>
  <conditionalFormatting sqref="DL569">
    <cfRule type="cellIs" dxfId="1280" priority="3501" stopIfTrue="1" operator="greaterThan">
      <formula>6</formula>
    </cfRule>
  </conditionalFormatting>
  <conditionalFormatting sqref="DN569 DP569 DR569">
    <cfRule type="cellIs" dxfId="1279" priority="3500" stopIfTrue="1" operator="greaterThan">
      <formula>6</formula>
    </cfRule>
  </conditionalFormatting>
  <conditionalFormatting sqref="DL578">
    <cfRule type="cellIs" dxfId="1278" priority="3499" stopIfTrue="1" operator="greaterThan">
      <formula>6</formula>
    </cfRule>
  </conditionalFormatting>
  <conditionalFormatting sqref="DN578 DP578 DR578">
    <cfRule type="cellIs" dxfId="1277" priority="3498" stopIfTrue="1" operator="greaterThan">
      <formula>6</formula>
    </cfRule>
  </conditionalFormatting>
  <conditionalFormatting sqref="DT11 DV11 DX11 DZ11 EB11 ED11 EF11 EH11 EJ11">
    <cfRule type="cellIs" dxfId="1276" priority="3487" stopIfTrue="1" operator="greaterThan">
      <formula>6</formula>
    </cfRule>
  </conditionalFormatting>
  <conditionalFormatting sqref="EH31 EJ31 EL31 EN31 EP31 ER31 ET31 EV31 EX31">
    <cfRule type="cellIs" dxfId="1275" priority="3483" stopIfTrue="1" operator="greaterThan">
      <formula>6</formula>
    </cfRule>
  </conditionalFormatting>
  <conditionalFormatting sqref="DT58">
    <cfRule type="cellIs" dxfId="1274" priority="3459" stopIfTrue="1" operator="greaterThan">
      <formula>6</formula>
    </cfRule>
  </conditionalFormatting>
  <conditionalFormatting sqref="DV58 DX58 DZ58">
    <cfRule type="cellIs" dxfId="1273" priority="3458" stopIfTrue="1" operator="greaterThan">
      <formula>6</formula>
    </cfRule>
  </conditionalFormatting>
  <conditionalFormatting sqref="DT68">
    <cfRule type="cellIs" dxfId="1272" priority="3431" stopIfTrue="1" operator="greaterThan">
      <formula>6</formula>
    </cfRule>
  </conditionalFormatting>
  <conditionalFormatting sqref="DV68 DX68 DZ68 EB68 ED68 EF68">
    <cfRule type="cellIs" dxfId="1271" priority="3430" stopIfTrue="1" operator="greaterThan">
      <formula>6</formula>
    </cfRule>
  </conditionalFormatting>
  <conditionalFormatting sqref="DT86">
    <cfRule type="cellIs" dxfId="1270" priority="3369" stopIfTrue="1" operator="greaterThan">
      <formula>6</formula>
    </cfRule>
  </conditionalFormatting>
  <conditionalFormatting sqref="DT96">
    <cfRule type="cellIs" dxfId="1269" priority="3367" stopIfTrue="1" operator="greaterThan">
      <formula>6</formula>
    </cfRule>
  </conditionalFormatting>
  <conditionalFormatting sqref="DV96 DX96 DZ96 EB96">
    <cfRule type="cellIs" dxfId="1268" priority="3366" stopIfTrue="1" operator="greaterThan">
      <formula>6</formula>
    </cfRule>
  </conditionalFormatting>
  <conditionalFormatting sqref="DV114 DX114 DZ114 DL114 DN114 DP114 DR114 DT114">
    <cfRule type="cellIs" dxfId="1267" priority="3362" stopIfTrue="1" operator="greaterThan">
      <formula>6</formula>
    </cfRule>
  </conditionalFormatting>
  <conditionalFormatting sqref="DT132">
    <cfRule type="cellIs" dxfId="1266" priority="3359" stopIfTrue="1" operator="greaterThan">
      <formula>6</formula>
    </cfRule>
  </conditionalFormatting>
  <conditionalFormatting sqref="DV132 DX132 DZ132">
    <cfRule type="cellIs" dxfId="1265" priority="3358" stopIfTrue="1" operator="greaterThan">
      <formula>6</formula>
    </cfRule>
  </conditionalFormatting>
  <conditionalFormatting sqref="DT141">
    <cfRule type="cellIs" dxfId="1264" priority="3355" stopIfTrue="1" operator="greaterThan">
      <formula>6</formula>
    </cfRule>
  </conditionalFormatting>
  <conditionalFormatting sqref="DV141 DX141 DZ141">
    <cfRule type="cellIs" dxfId="1263" priority="3354" stopIfTrue="1" operator="greaterThan">
      <formula>6</formula>
    </cfRule>
  </conditionalFormatting>
  <conditionalFormatting sqref="DT150">
    <cfRule type="cellIs" dxfId="1262" priority="3339" stopIfTrue="1" operator="greaterThan">
      <formula>6</formula>
    </cfRule>
  </conditionalFormatting>
  <conditionalFormatting sqref="DZ150">
    <cfRule type="cellIs" dxfId="1261" priority="3338" stopIfTrue="1" operator="greaterThan">
      <formula>6</formula>
    </cfRule>
  </conditionalFormatting>
  <conditionalFormatting sqref="DZ159">
    <cfRule type="cellIs" dxfId="1260" priority="3336" stopIfTrue="1" operator="greaterThan">
      <formula>6</formula>
    </cfRule>
  </conditionalFormatting>
  <conditionalFormatting sqref="DZ168">
    <cfRule type="cellIs" dxfId="1259" priority="3334" stopIfTrue="1" operator="greaterThan">
      <formula>6</formula>
    </cfRule>
  </conditionalFormatting>
  <conditionalFormatting sqref="DT177 DV177 DX177 DZ177 EB177 ED177">
    <cfRule type="cellIs" dxfId="1258" priority="3333" stopIfTrue="1" operator="greaterThan">
      <formula>6</formula>
    </cfRule>
  </conditionalFormatting>
  <conditionalFormatting sqref="DT186">
    <cfRule type="cellIs" dxfId="1257" priority="3321" stopIfTrue="1" operator="greaterThan">
      <formula>6</formula>
    </cfRule>
  </conditionalFormatting>
  <conditionalFormatting sqref="DV186 DX186 DZ186">
    <cfRule type="cellIs" dxfId="1256" priority="3320" stopIfTrue="1" operator="greaterThan">
      <formula>6</formula>
    </cfRule>
  </conditionalFormatting>
  <conditionalFormatting sqref="DT195">
    <cfRule type="cellIs" dxfId="1255" priority="3319" stopIfTrue="1" operator="greaterThan">
      <formula>6</formula>
    </cfRule>
  </conditionalFormatting>
  <conditionalFormatting sqref="DV195 DX195 DZ195">
    <cfRule type="cellIs" dxfId="1254" priority="3318" stopIfTrue="1" operator="greaterThan">
      <formula>6</formula>
    </cfRule>
  </conditionalFormatting>
  <conditionalFormatting sqref="DT204">
    <cfRule type="cellIs" dxfId="1253" priority="3317" stopIfTrue="1" operator="greaterThan">
      <formula>6</formula>
    </cfRule>
  </conditionalFormatting>
  <conditionalFormatting sqref="DV204 DX204 DZ204">
    <cfRule type="cellIs" dxfId="1252" priority="3316" stopIfTrue="1" operator="greaterThan">
      <formula>6</formula>
    </cfRule>
  </conditionalFormatting>
  <conditionalFormatting sqref="DT213">
    <cfRule type="cellIs" dxfId="1251" priority="3315" stopIfTrue="1" operator="greaterThan">
      <formula>6</formula>
    </cfRule>
  </conditionalFormatting>
  <conditionalFormatting sqref="DV213 DX213 DZ213">
    <cfRule type="cellIs" dxfId="1250" priority="3314" stopIfTrue="1" operator="greaterThan">
      <formula>6</formula>
    </cfRule>
  </conditionalFormatting>
  <conditionalFormatting sqref="DT222">
    <cfRule type="cellIs" dxfId="1249" priority="3313" stopIfTrue="1" operator="greaterThan">
      <formula>6</formula>
    </cfRule>
  </conditionalFormatting>
  <conditionalFormatting sqref="DV222 DX222 DZ222">
    <cfRule type="cellIs" dxfId="1248" priority="3312" stopIfTrue="1" operator="greaterThan">
      <formula>6</formula>
    </cfRule>
  </conditionalFormatting>
  <conditionalFormatting sqref="DT232">
    <cfRule type="cellIs" dxfId="1247" priority="3311" stopIfTrue="1" operator="greaterThan">
      <formula>6</formula>
    </cfRule>
  </conditionalFormatting>
  <conditionalFormatting sqref="DV232 DX232 DZ232">
    <cfRule type="cellIs" dxfId="1246" priority="3310" stopIfTrue="1" operator="greaterThan">
      <formula>6</formula>
    </cfRule>
  </conditionalFormatting>
  <conditionalFormatting sqref="DT241">
    <cfRule type="cellIs" dxfId="1245" priority="3309" stopIfTrue="1" operator="greaterThan">
      <formula>6</formula>
    </cfRule>
  </conditionalFormatting>
  <conditionalFormatting sqref="DV241 DX241 DZ241">
    <cfRule type="cellIs" dxfId="1244" priority="3308" stopIfTrue="1" operator="greaterThan">
      <formula>6</formula>
    </cfRule>
  </conditionalFormatting>
  <conditionalFormatting sqref="DT250">
    <cfRule type="cellIs" dxfId="1243" priority="3307" stopIfTrue="1" operator="greaterThan">
      <formula>6</formula>
    </cfRule>
  </conditionalFormatting>
  <conditionalFormatting sqref="DV250 DX250 DZ250">
    <cfRule type="cellIs" dxfId="1242" priority="3306" stopIfTrue="1" operator="greaterThan">
      <formula>6</formula>
    </cfRule>
  </conditionalFormatting>
  <conditionalFormatting sqref="DT260">
    <cfRule type="cellIs" dxfId="1241" priority="3305" stopIfTrue="1" operator="greaterThan">
      <formula>6</formula>
    </cfRule>
  </conditionalFormatting>
  <conditionalFormatting sqref="DV260 DX260 DZ260">
    <cfRule type="cellIs" dxfId="1240" priority="3304" stopIfTrue="1" operator="greaterThan">
      <formula>6</formula>
    </cfRule>
  </conditionalFormatting>
  <conditionalFormatting sqref="DT269">
    <cfRule type="cellIs" dxfId="1239" priority="3303" stopIfTrue="1" operator="greaterThan">
      <formula>6</formula>
    </cfRule>
  </conditionalFormatting>
  <conditionalFormatting sqref="DV269 DX269 DZ269">
    <cfRule type="cellIs" dxfId="1238" priority="3302" stopIfTrue="1" operator="greaterThan">
      <formula>6</formula>
    </cfRule>
  </conditionalFormatting>
  <conditionalFormatting sqref="DT278">
    <cfRule type="cellIs" dxfId="1237" priority="3301" stopIfTrue="1" operator="greaterThan">
      <formula>6</formula>
    </cfRule>
  </conditionalFormatting>
  <conditionalFormatting sqref="DV278 DX278 DZ278">
    <cfRule type="cellIs" dxfId="1236" priority="3300" stopIfTrue="1" operator="greaterThan">
      <formula>6</formula>
    </cfRule>
  </conditionalFormatting>
  <conditionalFormatting sqref="DT287">
    <cfRule type="cellIs" dxfId="1235" priority="3299" stopIfTrue="1" operator="greaterThan">
      <formula>6</formula>
    </cfRule>
  </conditionalFormatting>
  <conditionalFormatting sqref="DV287 DX287 DZ287">
    <cfRule type="cellIs" dxfId="1234" priority="3298" stopIfTrue="1" operator="greaterThan">
      <formula>6</formula>
    </cfRule>
  </conditionalFormatting>
  <conditionalFormatting sqref="DT296">
    <cfRule type="cellIs" dxfId="1233" priority="3297" stopIfTrue="1" operator="greaterThan">
      <formula>6</formula>
    </cfRule>
  </conditionalFormatting>
  <conditionalFormatting sqref="DV296 DX296 DZ296">
    <cfRule type="cellIs" dxfId="1232" priority="3296" stopIfTrue="1" operator="greaterThan">
      <formula>6</formula>
    </cfRule>
  </conditionalFormatting>
  <conditionalFormatting sqref="DT305">
    <cfRule type="cellIs" dxfId="1231" priority="3295" stopIfTrue="1" operator="greaterThan">
      <formula>6</formula>
    </cfRule>
  </conditionalFormatting>
  <conditionalFormatting sqref="DV305 DX305 DZ305">
    <cfRule type="cellIs" dxfId="1230" priority="3294" stopIfTrue="1" operator="greaterThan">
      <formula>6</formula>
    </cfRule>
  </conditionalFormatting>
  <conditionalFormatting sqref="DT314">
    <cfRule type="cellIs" dxfId="1229" priority="3293" stopIfTrue="1" operator="greaterThan">
      <formula>6</formula>
    </cfRule>
  </conditionalFormatting>
  <conditionalFormatting sqref="DV314 DX314">
    <cfRule type="cellIs" dxfId="1228" priority="3292" stopIfTrue="1" operator="greaterThan">
      <formula>6</formula>
    </cfRule>
  </conditionalFormatting>
  <conditionalFormatting sqref="DT323">
    <cfRule type="cellIs" dxfId="1227" priority="3291" stopIfTrue="1" operator="greaterThan">
      <formula>6</formula>
    </cfRule>
  </conditionalFormatting>
  <conditionalFormatting sqref="DV323 DX323 DZ323">
    <cfRule type="cellIs" dxfId="1226" priority="3290" stopIfTrue="1" operator="greaterThan">
      <formula>6</formula>
    </cfRule>
  </conditionalFormatting>
  <conditionalFormatting sqref="DT333">
    <cfRule type="cellIs" dxfId="1225" priority="3269" stopIfTrue="1" operator="greaterThan">
      <formula>6</formula>
    </cfRule>
  </conditionalFormatting>
  <conditionalFormatting sqref="DV333 DX333 DZ333">
    <cfRule type="cellIs" dxfId="1224" priority="3268" stopIfTrue="1" operator="greaterThan">
      <formula>6</formula>
    </cfRule>
  </conditionalFormatting>
  <conditionalFormatting sqref="DT342">
    <cfRule type="cellIs" dxfId="1223" priority="3267" stopIfTrue="1" operator="greaterThan">
      <formula>6</formula>
    </cfRule>
  </conditionalFormatting>
  <conditionalFormatting sqref="DV342 DX342 DZ342">
    <cfRule type="cellIs" dxfId="1222" priority="3266" stopIfTrue="1" operator="greaterThan">
      <formula>6</formula>
    </cfRule>
  </conditionalFormatting>
  <conditionalFormatting sqref="DT351">
    <cfRule type="cellIs" dxfId="1221" priority="3265" stopIfTrue="1" operator="greaterThan">
      <formula>6</formula>
    </cfRule>
  </conditionalFormatting>
  <conditionalFormatting sqref="DV351 DX351 DZ351">
    <cfRule type="cellIs" dxfId="1220" priority="3264" stopIfTrue="1" operator="greaterThan">
      <formula>6</formula>
    </cfRule>
  </conditionalFormatting>
  <conditionalFormatting sqref="DT360">
    <cfRule type="cellIs" dxfId="1219" priority="3263" stopIfTrue="1" operator="greaterThan">
      <formula>6</formula>
    </cfRule>
  </conditionalFormatting>
  <conditionalFormatting sqref="DV360 DX360 DZ360">
    <cfRule type="cellIs" dxfId="1218" priority="3262" stopIfTrue="1" operator="greaterThan">
      <formula>6</formula>
    </cfRule>
  </conditionalFormatting>
  <conditionalFormatting sqref="DT369">
    <cfRule type="cellIs" dxfId="1217" priority="3261" stopIfTrue="1" operator="greaterThan">
      <formula>6</formula>
    </cfRule>
  </conditionalFormatting>
  <conditionalFormatting sqref="DV369 DX369 DZ369">
    <cfRule type="cellIs" dxfId="1216" priority="3260" stopIfTrue="1" operator="greaterThan">
      <formula>6</formula>
    </cfRule>
  </conditionalFormatting>
  <conditionalFormatting sqref="DT378">
    <cfRule type="cellIs" dxfId="1215" priority="3259" stopIfTrue="1" operator="greaterThan">
      <formula>6</formula>
    </cfRule>
  </conditionalFormatting>
  <conditionalFormatting sqref="DV378 DX378 DZ378">
    <cfRule type="cellIs" dxfId="1214" priority="3258" stopIfTrue="1" operator="greaterThan">
      <formula>6</formula>
    </cfRule>
  </conditionalFormatting>
  <conditionalFormatting sqref="DT387">
    <cfRule type="cellIs" dxfId="1213" priority="3257" stopIfTrue="1" operator="greaterThan">
      <formula>6</formula>
    </cfRule>
  </conditionalFormatting>
  <conditionalFormatting sqref="DV387 DX387 DZ387">
    <cfRule type="cellIs" dxfId="1212" priority="3256" stopIfTrue="1" operator="greaterThan">
      <formula>6</formula>
    </cfRule>
  </conditionalFormatting>
  <conditionalFormatting sqref="DT396">
    <cfRule type="cellIs" dxfId="1211" priority="3255" stopIfTrue="1" operator="greaterThan">
      <formula>6</formula>
    </cfRule>
  </conditionalFormatting>
  <conditionalFormatting sqref="DV396 DX396 DZ396">
    <cfRule type="cellIs" dxfId="1210" priority="3254" stopIfTrue="1" operator="greaterThan">
      <formula>6</formula>
    </cfRule>
  </conditionalFormatting>
  <conditionalFormatting sqref="DT405">
    <cfRule type="cellIs" dxfId="1209" priority="3253" stopIfTrue="1" operator="greaterThan">
      <formula>6</formula>
    </cfRule>
  </conditionalFormatting>
  <conditionalFormatting sqref="DV405 DX405 DZ405">
    <cfRule type="cellIs" dxfId="1208" priority="3252" stopIfTrue="1" operator="greaterThan">
      <formula>6</formula>
    </cfRule>
  </conditionalFormatting>
  <conditionalFormatting sqref="DT414">
    <cfRule type="cellIs" dxfId="1207" priority="3251" stopIfTrue="1" operator="greaterThan">
      <formula>6</formula>
    </cfRule>
  </conditionalFormatting>
  <conditionalFormatting sqref="DV414 DX414 DZ414">
    <cfRule type="cellIs" dxfId="1206" priority="3250" stopIfTrue="1" operator="greaterThan">
      <formula>6</formula>
    </cfRule>
  </conditionalFormatting>
  <conditionalFormatting sqref="DT423">
    <cfRule type="cellIs" dxfId="1205" priority="3249" stopIfTrue="1" operator="greaterThan">
      <formula>6</formula>
    </cfRule>
  </conditionalFormatting>
  <conditionalFormatting sqref="DV423 DX423 DZ423">
    <cfRule type="cellIs" dxfId="1204" priority="3248" stopIfTrue="1" operator="greaterThan">
      <formula>6</formula>
    </cfRule>
  </conditionalFormatting>
  <conditionalFormatting sqref="DT432">
    <cfRule type="cellIs" dxfId="1203" priority="3247" stopIfTrue="1" operator="greaterThan">
      <formula>6</formula>
    </cfRule>
  </conditionalFormatting>
  <conditionalFormatting sqref="DV432 DX432 DZ432">
    <cfRule type="cellIs" dxfId="1202" priority="3246" stopIfTrue="1" operator="greaterThan">
      <formula>6</formula>
    </cfRule>
  </conditionalFormatting>
  <conditionalFormatting sqref="DT442">
    <cfRule type="cellIs" dxfId="1201" priority="3245" stopIfTrue="1" operator="greaterThan">
      <formula>6</formula>
    </cfRule>
  </conditionalFormatting>
  <conditionalFormatting sqref="DV442 DX442 DZ442">
    <cfRule type="cellIs" dxfId="1200" priority="3244" stopIfTrue="1" operator="greaterThan">
      <formula>6</formula>
    </cfRule>
  </conditionalFormatting>
  <conditionalFormatting sqref="DZ451">
    <cfRule type="cellIs" dxfId="1199" priority="3242" stopIfTrue="1" operator="greaterThan">
      <formula>6</formula>
    </cfRule>
  </conditionalFormatting>
  <conditionalFormatting sqref="DT460 DV460 DX460">
    <cfRule type="cellIs" dxfId="1198" priority="3241" stopIfTrue="1" operator="greaterThan">
      <formula>6</formula>
    </cfRule>
  </conditionalFormatting>
  <conditionalFormatting sqref="DZ460">
    <cfRule type="cellIs" dxfId="1197" priority="3240" stopIfTrue="1" operator="greaterThan">
      <formula>6</formula>
    </cfRule>
  </conditionalFormatting>
  <conditionalFormatting sqref="DT479">
    <cfRule type="cellIs" dxfId="1196" priority="3239" stopIfTrue="1" operator="greaterThan">
      <formula>6</formula>
    </cfRule>
  </conditionalFormatting>
  <conditionalFormatting sqref="DV479 DX479 DZ479">
    <cfRule type="cellIs" dxfId="1195" priority="3238" stopIfTrue="1" operator="greaterThan">
      <formula>6</formula>
    </cfRule>
  </conditionalFormatting>
  <conditionalFormatting sqref="DT488">
    <cfRule type="cellIs" dxfId="1194" priority="3237" stopIfTrue="1" operator="greaterThan">
      <formula>6</formula>
    </cfRule>
  </conditionalFormatting>
  <conditionalFormatting sqref="DV488 DX488 DZ488">
    <cfRule type="cellIs" dxfId="1193" priority="3236" stopIfTrue="1" operator="greaterThan">
      <formula>6</formula>
    </cfRule>
  </conditionalFormatting>
  <conditionalFormatting sqref="DT497">
    <cfRule type="cellIs" dxfId="1192" priority="3235" stopIfTrue="1" operator="greaterThan">
      <formula>6</formula>
    </cfRule>
  </conditionalFormatting>
  <conditionalFormatting sqref="DV497 DX497 DZ497">
    <cfRule type="cellIs" dxfId="1191" priority="3234" stopIfTrue="1" operator="greaterThan">
      <formula>6</formula>
    </cfRule>
  </conditionalFormatting>
  <conditionalFormatting sqref="DT506">
    <cfRule type="cellIs" dxfId="1190" priority="3233" stopIfTrue="1" operator="greaterThan">
      <formula>6</formula>
    </cfRule>
  </conditionalFormatting>
  <conditionalFormatting sqref="DV506 DX506 DZ506">
    <cfRule type="cellIs" dxfId="1189" priority="3232" stopIfTrue="1" operator="greaterThan">
      <formula>6</formula>
    </cfRule>
  </conditionalFormatting>
  <conditionalFormatting sqref="DT515">
    <cfRule type="cellIs" dxfId="1188" priority="3231" stopIfTrue="1" operator="greaterThan">
      <formula>6</formula>
    </cfRule>
  </conditionalFormatting>
  <conditionalFormatting sqref="DV515 DX515 DZ515">
    <cfRule type="cellIs" dxfId="1187" priority="3230" stopIfTrue="1" operator="greaterThan">
      <formula>6</formula>
    </cfRule>
  </conditionalFormatting>
  <conditionalFormatting sqref="DT524">
    <cfRule type="cellIs" dxfId="1186" priority="3229" stopIfTrue="1" operator="greaterThan">
      <formula>6</formula>
    </cfRule>
  </conditionalFormatting>
  <conditionalFormatting sqref="DV524 DX524 DZ524">
    <cfRule type="cellIs" dxfId="1185" priority="3228" stopIfTrue="1" operator="greaterThan">
      <formula>6</formula>
    </cfRule>
  </conditionalFormatting>
  <conditionalFormatting sqref="DT533">
    <cfRule type="cellIs" dxfId="1184" priority="3227" stopIfTrue="1" operator="greaterThan">
      <formula>6</formula>
    </cfRule>
  </conditionalFormatting>
  <conditionalFormatting sqref="DV533 DX533 DZ533">
    <cfRule type="cellIs" dxfId="1183" priority="3226" stopIfTrue="1" operator="greaterThan">
      <formula>6</formula>
    </cfRule>
  </conditionalFormatting>
  <conditionalFormatting sqref="DT542">
    <cfRule type="cellIs" dxfId="1182" priority="3225" stopIfTrue="1" operator="greaterThan">
      <formula>6</formula>
    </cfRule>
  </conditionalFormatting>
  <conditionalFormatting sqref="DV542 DX542 DZ542">
    <cfRule type="cellIs" dxfId="1181" priority="3224" stopIfTrue="1" operator="greaterThan">
      <formula>6</formula>
    </cfRule>
  </conditionalFormatting>
  <conditionalFormatting sqref="DT551">
    <cfRule type="cellIs" dxfId="1180" priority="3223" stopIfTrue="1" operator="greaterThan">
      <formula>6</formula>
    </cfRule>
  </conditionalFormatting>
  <conditionalFormatting sqref="DV551 DX551 DZ551">
    <cfRule type="cellIs" dxfId="1179" priority="3222" stopIfTrue="1" operator="greaterThan">
      <formula>6</formula>
    </cfRule>
  </conditionalFormatting>
  <conditionalFormatting sqref="DT560">
    <cfRule type="cellIs" dxfId="1178" priority="3221" stopIfTrue="1" operator="greaterThan">
      <formula>6</formula>
    </cfRule>
  </conditionalFormatting>
  <conditionalFormatting sqref="DV560 DX560 DZ560">
    <cfRule type="cellIs" dxfId="1177" priority="3220" stopIfTrue="1" operator="greaterThan">
      <formula>6</formula>
    </cfRule>
  </conditionalFormatting>
  <conditionalFormatting sqref="DT569">
    <cfRule type="cellIs" dxfId="1176" priority="3219" stopIfTrue="1" operator="greaterThan">
      <formula>6</formula>
    </cfRule>
  </conditionalFormatting>
  <conditionalFormatting sqref="DV569 DX569 DZ569">
    <cfRule type="cellIs" dxfId="1175" priority="3218" stopIfTrue="1" operator="greaterThan">
      <formula>6</formula>
    </cfRule>
  </conditionalFormatting>
  <conditionalFormatting sqref="DT578">
    <cfRule type="cellIs" dxfId="1174" priority="3217" stopIfTrue="1" operator="greaterThan">
      <formula>6</formula>
    </cfRule>
  </conditionalFormatting>
  <conditionalFormatting sqref="DV578 DX578 DZ578">
    <cfRule type="cellIs" dxfId="1173" priority="3216" stopIfTrue="1" operator="greaterThan">
      <formula>6</formula>
    </cfRule>
  </conditionalFormatting>
  <conditionalFormatting sqref="ED21 EF21 EH21">
    <cfRule type="cellIs" dxfId="1172" priority="3202" stopIfTrue="1" operator="greaterThan">
      <formula>6</formula>
    </cfRule>
  </conditionalFormatting>
  <conditionalFormatting sqref="EB58">
    <cfRule type="cellIs" dxfId="1171" priority="3177" stopIfTrue="1" operator="greaterThan">
      <formula>6</formula>
    </cfRule>
  </conditionalFormatting>
  <conditionalFormatting sqref="ED58 EF58 EH58">
    <cfRule type="cellIs" dxfId="1170" priority="3176" stopIfTrue="1" operator="greaterThan">
      <formula>6</formula>
    </cfRule>
  </conditionalFormatting>
  <conditionalFormatting sqref="ED96 EF96 EH96">
    <cfRule type="cellIs" dxfId="1169" priority="3084" stopIfTrue="1" operator="greaterThan">
      <formula>6</formula>
    </cfRule>
  </conditionalFormatting>
  <conditionalFormatting sqref="EB105">
    <cfRule type="cellIs" dxfId="1168" priority="3083" stopIfTrue="1" operator="greaterThan">
      <formula>6</formula>
    </cfRule>
  </conditionalFormatting>
  <conditionalFormatting sqref="ED105 EF105">
    <cfRule type="cellIs" dxfId="1167" priority="3082" stopIfTrue="1" operator="greaterThan">
      <formula>6</formula>
    </cfRule>
  </conditionalFormatting>
  <conditionalFormatting sqref="EB114">
    <cfRule type="cellIs" dxfId="1166" priority="3081" stopIfTrue="1" operator="greaterThan">
      <formula>6</formula>
    </cfRule>
  </conditionalFormatting>
  <conditionalFormatting sqref="ED114 EF114 EH114">
    <cfRule type="cellIs" dxfId="1165" priority="3080" stopIfTrue="1" operator="greaterThan">
      <formula>6</formula>
    </cfRule>
  </conditionalFormatting>
  <conditionalFormatting sqref="EF123 EH123">
    <cfRule type="cellIs" dxfId="1164" priority="3078" stopIfTrue="1" operator="greaterThan">
      <formula>6</formula>
    </cfRule>
  </conditionalFormatting>
  <conditionalFormatting sqref="EB132">
    <cfRule type="cellIs" dxfId="1163" priority="3077" stopIfTrue="1" operator="greaterThan">
      <formula>6</formula>
    </cfRule>
  </conditionalFormatting>
  <conditionalFormatting sqref="ED132 EF132 EH132">
    <cfRule type="cellIs" dxfId="1162" priority="3076" stopIfTrue="1" operator="greaterThan">
      <formula>6</formula>
    </cfRule>
  </conditionalFormatting>
  <conditionalFormatting sqref="EB141">
    <cfRule type="cellIs" dxfId="1161" priority="3073" stopIfTrue="1" operator="greaterThan">
      <formula>6</formula>
    </cfRule>
  </conditionalFormatting>
  <conditionalFormatting sqref="ED141 EF141 EH141">
    <cfRule type="cellIs" dxfId="1160" priority="3072" stopIfTrue="1" operator="greaterThan">
      <formula>6</formula>
    </cfRule>
  </conditionalFormatting>
  <conditionalFormatting sqref="EB150">
    <cfRule type="cellIs" dxfId="1159" priority="3057" stopIfTrue="1" operator="greaterThan">
      <formula>6</formula>
    </cfRule>
  </conditionalFormatting>
  <conditionalFormatting sqref="ED150 EF150 EH150">
    <cfRule type="cellIs" dxfId="1158" priority="3056" stopIfTrue="1" operator="greaterThan">
      <formula>6</formula>
    </cfRule>
  </conditionalFormatting>
  <conditionalFormatting sqref="EF159 EH159">
    <cfRule type="cellIs" dxfId="1157" priority="3054" stopIfTrue="1" operator="greaterThan">
      <formula>6</formula>
    </cfRule>
  </conditionalFormatting>
  <conditionalFormatting sqref="EF168 EH168">
    <cfRule type="cellIs" dxfId="1156" priority="3052" stopIfTrue="1" operator="greaterThan">
      <formula>6</formula>
    </cfRule>
  </conditionalFormatting>
  <conditionalFormatting sqref="EF177 EH177">
    <cfRule type="cellIs" dxfId="1155" priority="3050" stopIfTrue="1" operator="greaterThan">
      <formula>6</formula>
    </cfRule>
  </conditionalFormatting>
  <conditionalFormatting sqref="EB186">
    <cfRule type="cellIs" dxfId="1154" priority="3039" stopIfTrue="1" operator="greaterThan">
      <formula>6</formula>
    </cfRule>
  </conditionalFormatting>
  <conditionalFormatting sqref="ED186 EF186 EH186">
    <cfRule type="cellIs" dxfId="1153" priority="3038" stopIfTrue="1" operator="greaterThan">
      <formula>6</formula>
    </cfRule>
  </conditionalFormatting>
  <conditionalFormatting sqref="EB195">
    <cfRule type="cellIs" dxfId="1152" priority="3037" stopIfTrue="1" operator="greaterThan">
      <formula>6</formula>
    </cfRule>
  </conditionalFormatting>
  <conditionalFormatting sqref="ED195 EF195 EH195">
    <cfRule type="cellIs" dxfId="1151" priority="3036" stopIfTrue="1" operator="greaterThan">
      <formula>6</formula>
    </cfRule>
  </conditionalFormatting>
  <conditionalFormatting sqref="EB204">
    <cfRule type="cellIs" dxfId="1150" priority="3035" stopIfTrue="1" operator="greaterThan">
      <formula>6</formula>
    </cfRule>
  </conditionalFormatting>
  <conditionalFormatting sqref="ED204 EF204 EH204">
    <cfRule type="cellIs" dxfId="1149" priority="3034" stopIfTrue="1" operator="greaterThan">
      <formula>6</formula>
    </cfRule>
  </conditionalFormatting>
  <conditionalFormatting sqref="EB213">
    <cfRule type="cellIs" dxfId="1148" priority="3033" stopIfTrue="1" operator="greaterThan">
      <formula>6</formula>
    </cfRule>
  </conditionalFormatting>
  <conditionalFormatting sqref="ED213 EF213 EH213">
    <cfRule type="cellIs" dxfId="1147" priority="3032" stopIfTrue="1" operator="greaterThan">
      <formula>6</formula>
    </cfRule>
  </conditionalFormatting>
  <conditionalFormatting sqref="EB222">
    <cfRule type="cellIs" dxfId="1146" priority="3031" stopIfTrue="1" operator="greaterThan">
      <formula>6</formula>
    </cfRule>
  </conditionalFormatting>
  <conditionalFormatting sqref="ED222 EF222 EH222">
    <cfRule type="cellIs" dxfId="1145" priority="3030" stopIfTrue="1" operator="greaterThan">
      <formula>6</formula>
    </cfRule>
  </conditionalFormatting>
  <conditionalFormatting sqref="EB232">
    <cfRule type="cellIs" dxfId="1144" priority="3029" stopIfTrue="1" operator="greaterThan">
      <formula>6</formula>
    </cfRule>
  </conditionalFormatting>
  <conditionalFormatting sqref="ED232 EF232 EH232">
    <cfRule type="cellIs" dxfId="1143" priority="3028" stopIfTrue="1" operator="greaterThan">
      <formula>6</formula>
    </cfRule>
  </conditionalFormatting>
  <conditionalFormatting sqref="EB241">
    <cfRule type="cellIs" dxfId="1142" priority="3027" stopIfTrue="1" operator="greaterThan">
      <formula>6</formula>
    </cfRule>
  </conditionalFormatting>
  <conditionalFormatting sqref="ED241 EF241 EH241">
    <cfRule type="cellIs" dxfId="1141" priority="3026" stopIfTrue="1" operator="greaterThan">
      <formula>6</formula>
    </cfRule>
  </conditionalFormatting>
  <conditionalFormatting sqref="EB250">
    <cfRule type="cellIs" dxfId="1140" priority="3025" stopIfTrue="1" operator="greaterThan">
      <formula>6</formula>
    </cfRule>
  </conditionalFormatting>
  <conditionalFormatting sqref="ED250 EF250 EH250">
    <cfRule type="cellIs" dxfId="1139" priority="3024" stopIfTrue="1" operator="greaterThan">
      <formula>6</formula>
    </cfRule>
  </conditionalFormatting>
  <conditionalFormatting sqref="EB260">
    <cfRule type="cellIs" dxfId="1138" priority="3023" stopIfTrue="1" operator="greaterThan">
      <formula>6</formula>
    </cfRule>
  </conditionalFormatting>
  <conditionalFormatting sqref="ED260 EF260 EH260">
    <cfRule type="cellIs" dxfId="1137" priority="3022" stopIfTrue="1" operator="greaterThan">
      <formula>6</formula>
    </cfRule>
  </conditionalFormatting>
  <conditionalFormatting sqref="EB269">
    <cfRule type="cellIs" dxfId="1136" priority="3021" stopIfTrue="1" operator="greaterThan">
      <formula>6</formula>
    </cfRule>
  </conditionalFormatting>
  <conditionalFormatting sqref="ED269 EF269 EH269">
    <cfRule type="cellIs" dxfId="1135" priority="3020" stopIfTrue="1" operator="greaterThan">
      <formula>6</formula>
    </cfRule>
  </conditionalFormatting>
  <conditionalFormatting sqref="EB278">
    <cfRule type="cellIs" dxfId="1134" priority="3019" stopIfTrue="1" operator="greaterThan">
      <formula>6</formula>
    </cfRule>
  </conditionalFormatting>
  <conditionalFormatting sqref="ED278 EF278 EH278">
    <cfRule type="cellIs" dxfId="1133" priority="3018" stopIfTrue="1" operator="greaterThan">
      <formula>6</formula>
    </cfRule>
  </conditionalFormatting>
  <conditionalFormatting sqref="EB287">
    <cfRule type="cellIs" dxfId="1132" priority="3017" stopIfTrue="1" operator="greaterThan">
      <formula>6</formula>
    </cfRule>
  </conditionalFormatting>
  <conditionalFormatting sqref="ED287 EF287 EH287">
    <cfRule type="cellIs" dxfId="1131" priority="3016" stopIfTrue="1" operator="greaterThan">
      <formula>6</formula>
    </cfRule>
  </conditionalFormatting>
  <conditionalFormatting sqref="EB296">
    <cfRule type="cellIs" dxfId="1130" priority="3015" stopIfTrue="1" operator="greaterThan">
      <formula>6</formula>
    </cfRule>
  </conditionalFormatting>
  <conditionalFormatting sqref="ED296 EF296 EH296">
    <cfRule type="cellIs" dxfId="1129" priority="3014" stopIfTrue="1" operator="greaterThan">
      <formula>6</formula>
    </cfRule>
  </conditionalFormatting>
  <conditionalFormatting sqref="EB305">
    <cfRule type="cellIs" dxfId="1128" priority="3013" stopIfTrue="1" operator="greaterThan">
      <formula>6</formula>
    </cfRule>
  </conditionalFormatting>
  <conditionalFormatting sqref="ED305 EF305 EH305">
    <cfRule type="cellIs" dxfId="1127" priority="3012" stopIfTrue="1" operator="greaterThan">
      <formula>6</formula>
    </cfRule>
  </conditionalFormatting>
  <conditionalFormatting sqref="EB323">
    <cfRule type="cellIs" dxfId="1126" priority="3009" stopIfTrue="1" operator="greaterThan">
      <formula>6</formula>
    </cfRule>
  </conditionalFormatting>
  <conditionalFormatting sqref="ED323 EF323 EH323">
    <cfRule type="cellIs" dxfId="1125" priority="3008" stopIfTrue="1" operator="greaterThan">
      <formula>6</formula>
    </cfRule>
  </conditionalFormatting>
  <conditionalFormatting sqref="EB333">
    <cfRule type="cellIs" dxfId="1124" priority="2987" stopIfTrue="1" operator="greaterThan">
      <formula>6</formula>
    </cfRule>
  </conditionalFormatting>
  <conditionalFormatting sqref="ED333 EF333 EH333">
    <cfRule type="cellIs" dxfId="1123" priority="2986" stopIfTrue="1" operator="greaterThan">
      <formula>6</formula>
    </cfRule>
  </conditionalFormatting>
  <conditionalFormatting sqref="EB342">
    <cfRule type="cellIs" dxfId="1122" priority="2985" stopIfTrue="1" operator="greaterThan">
      <formula>6</formula>
    </cfRule>
  </conditionalFormatting>
  <conditionalFormatting sqref="ED342 EF342 EH342">
    <cfRule type="cellIs" dxfId="1121" priority="2984" stopIfTrue="1" operator="greaterThan">
      <formula>6</formula>
    </cfRule>
  </conditionalFormatting>
  <conditionalFormatting sqref="EB351">
    <cfRule type="cellIs" dxfId="1120" priority="2983" stopIfTrue="1" operator="greaterThan">
      <formula>6</formula>
    </cfRule>
  </conditionalFormatting>
  <conditionalFormatting sqref="ED351 EF351 EH351">
    <cfRule type="cellIs" dxfId="1119" priority="2982" stopIfTrue="1" operator="greaterThan">
      <formula>6</formula>
    </cfRule>
  </conditionalFormatting>
  <conditionalFormatting sqref="EB360">
    <cfRule type="cellIs" dxfId="1118" priority="2981" stopIfTrue="1" operator="greaterThan">
      <formula>6</formula>
    </cfRule>
  </conditionalFormatting>
  <conditionalFormatting sqref="ED360 EF360 EH360">
    <cfRule type="cellIs" dxfId="1117" priority="2980" stopIfTrue="1" operator="greaterThan">
      <formula>6</formula>
    </cfRule>
  </conditionalFormatting>
  <conditionalFormatting sqref="EB369">
    <cfRule type="cellIs" dxfId="1116" priority="2979" stopIfTrue="1" operator="greaterThan">
      <formula>6</formula>
    </cfRule>
  </conditionalFormatting>
  <conditionalFormatting sqref="ED369 EF369 EH369">
    <cfRule type="cellIs" dxfId="1115" priority="2978" stopIfTrue="1" operator="greaterThan">
      <formula>6</formula>
    </cfRule>
  </conditionalFormatting>
  <conditionalFormatting sqref="EB378">
    <cfRule type="cellIs" dxfId="1114" priority="2977" stopIfTrue="1" operator="greaterThan">
      <formula>6</formula>
    </cfRule>
  </conditionalFormatting>
  <conditionalFormatting sqref="ED378 EF378 EH378">
    <cfRule type="cellIs" dxfId="1113" priority="2976" stopIfTrue="1" operator="greaterThan">
      <formula>6</formula>
    </cfRule>
  </conditionalFormatting>
  <conditionalFormatting sqref="EB387">
    <cfRule type="cellIs" dxfId="1112" priority="2975" stopIfTrue="1" operator="greaterThan">
      <formula>6</formula>
    </cfRule>
  </conditionalFormatting>
  <conditionalFormatting sqref="ED387 EF387 EH387">
    <cfRule type="cellIs" dxfId="1111" priority="2974" stopIfTrue="1" operator="greaterThan">
      <formula>6</formula>
    </cfRule>
  </conditionalFormatting>
  <conditionalFormatting sqref="EB396">
    <cfRule type="cellIs" dxfId="1110" priority="2973" stopIfTrue="1" operator="greaterThan">
      <formula>6</formula>
    </cfRule>
  </conditionalFormatting>
  <conditionalFormatting sqref="ED396 EF396 EH396">
    <cfRule type="cellIs" dxfId="1109" priority="2972" stopIfTrue="1" operator="greaterThan">
      <formula>6</formula>
    </cfRule>
  </conditionalFormatting>
  <conditionalFormatting sqref="EB405">
    <cfRule type="cellIs" dxfId="1108" priority="2971" stopIfTrue="1" operator="greaterThan">
      <formula>6</formula>
    </cfRule>
  </conditionalFormatting>
  <conditionalFormatting sqref="ED405 EF405 EH405">
    <cfRule type="cellIs" dxfId="1107" priority="2970" stopIfTrue="1" operator="greaterThan">
      <formula>6</formula>
    </cfRule>
  </conditionalFormatting>
  <conditionalFormatting sqref="EB414">
    <cfRule type="cellIs" dxfId="1106" priority="2969" stopIfTrue="1" operator="greaterThan">
      <formula>6</formula>
    </cfRule>
  </conditionalFormatting>
  <conditionalFormatting sqref="ED414 EF414 EH414">
    <cfRule type="cellIs" dxfId="1105" priority="2968" stopIfTrue="1" operator="greaterThan">
      <formula>6</formula>
    </cfRule>
  </conditionalFormatting>
  <conditionalFormatting sqref="EB423">
    <cfRule type="cellIs" dxfId="1104" priority="2967" stopIfTrue="1" operator="greaterThan">
      <formula>6</formula>
    </cfRule>
  </conditionalFormatting>
  <conditionalFormatting sqref="ED423 EF423 EH423">
    <cfRule type="cellIs" dxfId="1103" priority="2966" stopIfTrue="1" operator="greaterThan">
      <formula>6</formula>
    </cfRule>
  </conditionalFormatting>
  <conditionalFormatting sqref="EB432">
    <cfRule type="cellIs" dxfId="1102" priority="2965" stopIfTrue="1" operator="greaterThan">
      <formula>6</formula>
    </cfRule>
  </conditionalFormatting>
  <conditionalFormatting sqref="ED432 EF432 EH432">
    <cfRule type="cellIs" dxfId="1101" priority="2964" stopIfTrue="1" operator="greaterThan">
      <formula>6</formula>
    </cfRule>
  </conditionalFormatting>
  <conditionalFormatting sqref="EB442">
    <cfRule type="cellIs" dxfId="1100" priority="2963" stopIfTrue="1" operator="greaterThan">
      <formula>6</formula>
    </cfRule>
  </conditionalFormatting>
  <conditionalFormatting sqref="ED442 EF442 EH442">
    <cfRule type="cellIs" dxfId="1099" priority="2962" stopIfTrue="1" operator="greaterThan">
      <formula>6</formula>
    </cfRule>
  </conditionalFormatting>
  <conditionalFormatting sqref="EB451">
    <cfRule type="cellIs" dxfId="1098" priority="2961" stopIfTrue="1" operator="greaterThan">
      <formula>6</formula>
    </cfRule>
  </conditionalFormatting>
  <conditionalFormatting sqref="ED451 EF451 EH451">
    <cfRule type="cellIs" dxfId="1097" priority="2960" stopIfTrue="1" operator="greaterThan">
      <formula>6</formula>
    </cfRule>
  </conditionalFormatting>
  <conditionalFormatting sqref="EB460">
    <cfRule type="cellIs" dxfId="1096" priority="2959" stopIfTrue="1" operator="greaterThan">
      <formula>6</formula>
    </cfRule>
  </conditionalFormatting>
  <conditionalFormatting sqref="ED460 EF460 EH460">
    <cfRule type="cellIs" dxfId="1095" priority="2958" stopIfTrue="1" operator="greaterThan">
      <formula>6</formula>
    </cfRule>
  </conditionalFormatting>
  <conditionalFormatting sqref="EB479">
    <cfRule type="cellIs" dxfId="1094" priority="2957" stopIfTrue="1" operator="greaterThan">
      <formula>6</formula>
    </cfRule>
  </conditionalFormatting>
  <conditionalFormatting sqref="ED479 EF479 EH479">
    <cfRule type="cellIs" dxfId="1093" priority="2956" stopIfTrue="1" operator="greaterThan">
      <formula>6</formula>
    </cfRule>
  </conditionalFormatting>
  <conditionalFormatting sqref="EB488">
    <cfRule type="cellIs" dxfId="1092" priority="2955" stopIfTrue="1" operator="greaterThan">
      <formula>6</formula>
    </cfRule>
  </conditionalFormatting>
  <conditionalFormatting sqref="ED488 EF488 EH488">
    <cfRule type="cellIs" dxfId="1091" priority="2954" stopIfTrue="1" operator="greaterThan">
      <formula>6</formula>
    </cfRule>
  </conditionalFormatting>
  <conditionalFormatting sqref="EB497">
    <cfRule type="cellIs" dxfId="1090" priority="2953" stopIfTrue="1" operator="greaterThan">
      <formula>6</formula>
    </cfRule>
  </conditionalFormatting>
  <conditionalFormatting sqref="ED497 EF497 EH497">
    <cfRule type="cellIs" dxfId="1089" priority="2952" stopIfTrue="1" operator="greaterThan">
      <formula>6</formula>
    </cfRule>
  </conditionalFormatting>
  <conditionalFormatting sqref="EB506">
    <cfRule type="cellIs" dxfId="1088" priority="2951" stopIfTrue="1" operator="greaterThan">
      <formula>6</formula>
    </cfRule>
  </conditionalFormatting>
  <conditionalFormatting sqref="ED506 EF506 EH506">
    <cfRule type="cellIs" dxfId="1087" priority="2950" stopIfTrue="1" operator="greaterThan">
      <formula>6</formula>
    </cfRule>
  </conditionalFormatting>
  <conditionalFormatting sqref="EB515">
    <cfRule type="cellIs" dxfId="1086" priority="2949" stopIfTrue="1" operator="greaterThan">
      <formula>6</formula>
    </cfRule>
  </conditionalFormatting>
  <conditionalFormatting sqref="ED515 EF515 EH515">
    <cfRule type="cellIs" dxfId="1085" priority="2948" stopIfTrue="1" operator="greaterThan">
      <formula>6</formula>
    </cfRule>
  </conditionalFormatting>
  <conditionalFormatting sqref="EB524">
    <cfRule type="cellIs" dxfId="1084" priority="2947" stopIfTrue="1" operator="greaterThan">
      <formula>6</formula>
    </cfRule>
  </conditionalFormatting>
  <conditionalFormatting sqref="ED524 EF524 EH524">
    <cfRule type="cellIs" dxfId="1083" priority="2946" stopIfTrue="1" operator="greaterThan">
      <formula>6</formula>
    </cfRule>
  </conditionalFormatting>
  <conditionalFormatting sqref="EB533">
    <cfRule type="cellIs" dxfId="1082" priority="2945" stopIfTrue="1" operator="greaterThan">
      <formula>6</formula>
    </cfRule>
  </conditionalFormatting>
  <conditionalFormatting sqref="ED533 EF533 EH533">
    <cfRule type="cellIs" dxfId="1081" priority="2944" stopIfTrue="1" operator="greaterThan">
      <formula>6</formula>
    </cfRule>
  </conditionalFormatting>
  <conditionalFormatting sqref="EB542">
    <cfRule type="cellIs" dxfId="1080" priority="2943" stopIfTrue="1" operator="greaterThan">
      <formula>6</formula>
    </cfRule>
  </conditionalFormatting>
  <conditionalFormatting sqref="ED542 EF542 EH542">
    <cfRule type="cellIs" dxfId="1079" priority="2942" stopIfTrue="1" operator="greaterThan">
      <formula>6</formula>
    </cfRule>
  </conditionalFormatting>
  <conditionalFormatting sqref="EB551">
    <cfRule type="cellIs" dxfId="1078" priority="2941" stopIfTrue="1" operator="greaterThan">
      <formula>6</formula>
    </cfRule>
  </conditionalFormatting>
  <conditionalFormatting sqref="ED551 EF551 EH551">
    <cfRule type="cellIs" dxfId="1077" priority="2940" stopIfTrue="1" operator="greaterThan">
      <formula>6</formula>
    </cfRule>
  </conditionalFormatting>
  <conditionalFormatting sqref="EB560">
    <cfRule type="cellIs" dxfId="1076" priority="2939" stopIfTrue="1" operator="greaterThan">
      <formula>6</formula>
    </cfRule>
  </conditionalFormatting>
  <conditionalFormatting sqref="ED560 EF560 EH560">
    <cfRule type="cellIs" dxfId="1075" priority="2938" stopIfTrue="1" operator="greaterThan">
      <formula>6</formula>
    </cfRule>
  </conditionalFormatting>
  <conditionalFormatting sqref="EB569">
    <cfRule type="cellIs" dxfId="1074" priority="2937" stopIfTrue="1" operator="greaterThan">
      <formula>6</formula>
    </cfRule>
  </conditionalFormatting>
  <conditionalFormatting sqref="ED569 EF569 EH569">
    <cfRule type="cellIs" dxfId="1073" priority="2936" stopIfTrue="1" operator="greaterThan">
      <formula>6</formula>
    </cfRule>
  </conditionalFormatting>
  <conditionalFormatting sqref="EB578">
    <cfRule type="cellIs" dxfId="1072" priority="2935" stopIfTrue="1" operator="greaterThan">
      <formula>6</formula>
    </cfRule>
  </conditionalFormatting>
  <conditionalFormatting sqref="ED578 EF578 EH578">
    <cfRule type="cellIs" dxfId="1071" priority="2934" stopIfTrue="1" operator="greaterThan">
      <formula>6</formula>
    </cfRule>
  </conditionalFormatting>
  <conditionalFormatting sqref="EL11 EN11 EP11">
    <cfRule type="cellIs" dxfId="1070" priority="2922" stopIfTrue="1" operator="greaterThan">
      <formula>6</formula>
    </cfRule>
  </conditionalFormatting>
  <conditionalFormatting sqref="EJ21">
    <cfRule type="cellIs" dxfId="1069" priority="2921" stopIfTrue="1" operator="greaterThan">
      <formula>6</formula>
    </cfRule>
  </conditionalFormatting>
  <conditionalFormatting sqref="EL21 EN21 EP21">
    <cfRule type="cellIs" dxfId="1068" priority="2920" stopIfTrue="1" operator="greaterThan">
      <formula>6</formula>
    </cfRule>
  </conditionalFormatting>
  <conditionalFormatting sqref="EP40">
    <cfRule type="cellIs" dxfId="1067" priority="2898" stopIfTrue="1" operator="greaterThan">
      <formula>6</formula>
    </cfRule>
  </conditionalFormatting>
  <conditionalFormatting sqref="EJ58">
    <cfRule type="cellIs" dxfId="1066" priority="2895" stopIfTrue="1" operator="greaterThan">
      <formula>6</formula>
    </cfRule>
  </conditionalFormatting>
  <conditionalFormatting sqref="EL58 EN58 EP58">
    <cfRule type="cellIs" dxfId="1065" priority="2894" stopIfTrue="1" operator="greaterThan">
      <formula>6</formula>
    </cfRule>
  </conditionalFormatting>
  <conditionalFormatting sqref="ER68 ET68 EV68 EX68 EZ68">
    <cfRule type="cellIs" dxfId="1064" priority="2866" stopIfTrue="1" operator="greaterThan">
      <formula>6</formula>
    </cfRule>
  </conditionalFormatting>
  <conditionalFormatting sqref="EJ96">
    <cfRule type="cellIs" dxfId="1063" priority="2803" stopIfTrue="1" operator="greaterThan">
      <formula>6</formula>
    </cfRule>
  </conditionalFormatting>
  <conditionalFormatting sqref="EL96 EN96 EP96">
    <cfRule type="cellIs" dxfId="1062" priority="2802" stopIfTrue="1" operator="greaterThan">
      <formula>6</formula>
    </cfRule>
  </conditionalFormatting>
  <conditionalFormatting sqref="EP105">
    <cfRule type="cellIs" dxfId="1061" priority="2800" stopIfTrue="1" operator="greaterThan">
      <formula>6</formula>
    </cfRule>
  </conditionalFormatting>
  <conditionalFormatting sqref="EJ114">
    <cfRule type="cellIs" dxfId="1060" priority="2799" stopIfTrue="1" operator="greaterThan">
      <formula>6</formula>
    </cfRule>
  </conditionalFormatting>
  <conditionalFormatting sqref="EL114 EN114 EP114">
    <cfRule type="cellIs" dxfId="1059" priority="2798" stopIfTrue="1" operator="greaterThan">
      <formula>6</formula>
    </cfRule>
  </conditionalFormatting>
  <conditionalFormatting sqref="EJ123">
    <cfRule type="cellIs" dxfId="1058" priority="2797" stopIfTrue="1" operator="greaterThan">
      <formula>6</formula>
    </cfRule>
  </conditionalFormatting>
  <conditionalFormatting sqref="EL123 EN123 EP123">
    <cfRule type="cellIs" dxfId="1057" priority="2796" stopIfTrue="1" operator="greaterThan">
      <formula>6</formula>
    </cfRule>
  </conditionalFormatting>
  <conditionalFormatting sqref="EJ132">
    <cfRule type="cellIs" dxfId="1056" priority="2795" stopIfTrue="1" operator="greaterThan">
      <formula>6</formula>
    </cfRule>
  </conditionalFormatting>
  <conditionalFormatting sqref="EL132 EN132 EP132">
    <cfRule type="cellIs" dxfId="1055" priority="2794" stopIfTrue="1" operator="greaterThan">
      <formula>6</formula>
    </cfRule>
  </conditionalFormatting>
  <conditionalFormatting sqref="EJ141">
    <cfRule type="cellIs" dxfId="1054" priority="2791" stopIfTrue="1" operator="greaterThan">
      <formula>6</formula>
    </cfRule>
  </conditionalFormatting>
  <conditionalFormatting sqref="EL141 EN141 EP141">
    <cfRule type="cellIs" dxfId="1053" priority="2790" stopIfTrue="1" operator="greaterThan">
      <formula>6</formula>
    </cfRule>
  </conditionalFormatting>
  <conditionalFormatting sqref="EJ150">
    <cfRule type="cellIs" dxfId="1052" priority="2775" stopIfTrue="1" operator="greaterThan">
      <formula>6</formula>
    </cfRule>
  </conditionalFormatting>
  <conditionalFormatting sqref="EL150 EN150 EP150 ER150">
    <cfRule type="cellIs" dxfId="1051" priority="2774" stopIfTrue="1" operator="greaterThan">
      <formula>6</formula>
    </cfRule>
  </conditionalFormatting>
  <conditionalFormatting sqref="EJ159">
    <cfRule type="cellIs" dxfId="1050" priority="2773" stopIfTrue="1" operator="greaterThan">
      <formula>6</formula>
    </cfRule>
  </conditionalFormatting>
  <conditionalFormatting sqref="EL159 EN159 EP159 ER159 ET159">
    <cfRule type="cellIs" dxfId="1049" priority="2772" stopIfTrue="1" operator="greaterThan">
      <formula>6</formula>
    </cfRule>
  </conditionalFormatting>
  <conditionalFormatting sqref="EJ168">
    <cfRule type="cellIs" dxfId="1048" priority="2771" stopIfTrue="1" operator="greaterThan">
      <formula>6</formula>
    </cfRule>
  </conditionalFormatting>
  <conditionalFormatting sqref="EL168 EN168 EP168">
    <cfRule type="cellIs" dxfId="1047" priority="2770" stopIfTrue="1" operator="greaterThan">
      <formula>6</formula>
    </cfRule>
  </conditionalFormatting>
  <conditionalFormatting sqref="EJ177">
    <cfRule type="cellIs" dxfId="1046" priority="2769" stopIfTrue="1" operator="greaterThan">
      <formula>6</formula>
    </cfRule>
  </conditionalFormatting>
  <conditionalFormatting sqref="EL177 EN177 EP177">
    <cfRule type="cellIs" dxfId="1045" priority="2768" stopIfTrue="1" operator="greaterThan">
      <formula>6</formula>
    </cfRule>
  </conditionalFormatting>
  <conditionalFormatting sqref="EJ186">
    <cfRule type="cellIs" dxfId="1044" priority="2757" stopIfTrue="1" operator="greaterThan">
      <formula>6</formula>
    </cfRule>
  </conditionalFormatting>
  <conditionalFormatting sqref="EL186 EN186 EP186">
    <cfRule type="cellIs" dxfId="1043" priority="2756" stopIfTrue="1" operator="greaterThan">
      <formula>6</formula>
    </cfRule>
  </conditionalFormatting>
  <conditionalFormatting sqref="EJ195">
    <cfRule type="cellIs" dxfId="1042" priority="2755" stopIfTrue="1" operator="greaterThan">
      <formula>6</formula>
    </cfRule>
  </conditionalFormatting>
  <conditionalFormatting sqref="EL195 EN195 EP195">
    <cfRule type="cellIs" dxfId="1041" priority="2754" stopIfTrue="1" operator="greaterThan">
      <formula>6</formula>
    </cfRule>
  </conditionalFormatting>
  <conditionalFormatting sqref="EJ204">
    <cfRule type="cellIs" dxfId="1040" priority="2753" stopIfTrue="1" operator="greaterThan">
      <formula>6</formula>
    </cfRule>
  </conditionalFormatting>
  <conditionalFormatting sqref="EL204 EN204 EP204">
    <cfRule type="cellIs" dxfId="1039" priority="2752" stopIfTrue="1" operator="greaterThan">
      <formula>6</formula>
    </cfRule>
  </conditionalFormatting>
  <conditionalFormatting sqref="EJ213">
    <cfRule type="cellIs" dxfId="1038" priority="2751" stopIfTrue="1" operator="greaterThan">
      <formula>6</formula>
    </cfRule>
  </conditionalFormatting>
  <conditionalFormatting sqref="EL213 EN213 EP213">
    <cfRule type="cellIs" dxfId="1037" priority="2750" stopIfTrue="1" operator="greaterThan">
      <formula>6</formula>
    </cfRule>
  </conditionalFormatting>
  <conditionalFormatting sqref="EJ222">
    <cfRule type="cellIs" dxfId="1036" priority="2749" stopIfTrue="1" operator="greaterThan">
      <formula>6</formula>
    </cfRule>
  </conditionalFormatting>
  <conditionalFormatting sqref="EL222 EN222 EP222">
    <cfRule type="cellIs" dxfId="1035" priority="2748" stopIfTrue="1" operator="greaterThan">
      <formula>6</formula>
    </cfRule>
  </conditionalFormatting>
  <conditionalFormatting sqref="EJ232">
    <cfRule type="cellIs" dxfId="1034" priority="2747" stopIfTrue="1" operator="greaterThan">
      <formula>6</formula>
    </cfRule>
  </conditionalFormatting>
  <conditionalFormatting sqref="EL232 EN232 EP232">
    <cfRule type="cellIs" dxfId="1033" priority="2746" stopIfTrue="1" operator="greaterThan">
      <formula>6</formula>
    </cfRule>
  </conditionalFormatting>
  <conditionalFormatting sqref="EJ241">
    <cfRule type="cellIs" dxfId="1032" priority="2745" stopIfTrue="1" operator="greaterThan">
      <formula>6</formula>
    </cfRule>
  </conditionalFormatting>
  <conditionalFormatting sqref="EL241 EN241 EP241">
    <cfRule type="cellIs" dxfId="1031" priority="2744" stopIfTrue="1" operator="greaterThan">
      <formula>6</formula>
    </cfRule>
  </conditionalFormatting>
  <conditionalFormatting sqref="EJ250">
    <cfRule type="cellIs" dxfId="1030" priority="2743" stopIfTrue="1" operator="greaterThan">
      <formula>6</formula>
    </cfRule>
  </conditionalFormatting>
  <conditionalFormatting sqref="EL250 EN250 EP250">
    <cfRule type="cellIs" dxfId="1029" priority="2742" stopIfTrue="1" operator="greaterThan">
      <formula>6</formula>
    </cfRule>
  </conditionalFormatting>
  <conditionalFormatting sqref="EJ260">
    <cfRule type="cellIs" dxfId="1028" priority="2741" stopIfTrue="1" operator="greaterThan">
      <formula>6</formula>
    </cfRule>
  </conditionalFormatting>
  <conditionalFormatting sqref="EL260 EN260 EP260">
    <cfRule type="cellIs" dxfId="1027" priority="2740" stopIfTrue="1" operator="greaterThan">
      <formula>6</formula>
    </cfRule>
  </conditionalFormatting>
  <conditionalFormatting sqref="EJ269">
    <cfRule type="cellIs" dxfId="1026" priority="2739" stopIfTrue="1" operator="greaterThan">
      <formula>6</formula>
    </cfRule>
  </conditionalFormatting>
  <conditionalFormatting sqref="EL269 EN269 EP269">
    <cfRule type="cellIs" dxfId="1025" priority="2738" stopIfTrue="1" operator="greaterThan">
      <formula>6</formula>
    </cfRule>
  </conditionalFormatting>
  <conditionalFormatting sqref="EJ278">
    <cfRule type="cellIs" dxfId="1024" priority="2737" stopIfTrue="1" operator="greaterThan">
      <formula>6</formula>
    </cfRule>
  </conditionalFormatting>
  <conditionalFormatting sqref="EL278 EN278 EP278">
    <cfRule type="cellIs" dxfId="1023" priority="2736" stopIfTrue="1" operator="greaterThan">
      <formula>6</formula>
    </cfRule>
  </conditionalFormatting>
  <conditionalFormatting sqref="EJ287">
    <cfRule type="cellIs" dxfId="1022" priority="2735" stopIfTrue="1" operator="greaterThan">
      <formula>6</formula>
    </cfRule>
  </conditionalFormatting>
  <conditionalFormatting sqref="EL287 EN287 EP287">
    <cfRule type="cellIs" dxfId="1021" priority="2734" stopIfTrue="1" operator="greaterThan">
      <formula>6</formula>
    </cfRule>
  </conditionalFormatting>
  <conditionalFormatting sqref="EJ296">
    <cfRule type="cellIs" dxfId="1020" priority="2733" stopIfTrue="1" operator="greaterThan">
      <formula>6</formula>
    </cfRule>
  </conditionalFormatting>
  <conditionalFormatting sqref="EL296 EN296 EP296">
    <cfRule type="cellIs" dxfId="1019" priority="2732" stopIfTrue="1" operator="greaterThan">
      <formula>6</formula>
    </cfRule>
  </conditionalFormatting>
  <conditionalFormatting sqref="EJ305">
    <cfRule type="cellIs" dxfId="1018" priority="2731" stopIfTrue="1" operator="greaterThan">
      <formula>6</formula>
    </cfRule>
  </conditionalFormatting>
  <conditionalFormatting sqref="EL305 EN305 EP305">
    <cfRule type="cellIs" dxfId="1017" priority="2730" stopIfTrue="1" operator="greaterThan">
      <formula>6</formula>
    </cfRule>
  </conditionalFormatting>
  <conditionalFormatting sqref="EN314 EP314">
    <cfRule type="cellIs" dxfId="1016" priority="2728" stopIfTrue="1" operator="greaterThan">
      <formula>6</formula>
    </cfRule>
  </conditionalFormatting>
  <conditionalFormatting sqref="EJ323">
    <cfRule type="cellIs" dxfId="1015" priority="2727" stopIfTrue="1" operator="greaterThan">
      <formula>6</formula>
    </cfRule>
  </conditionalFormatting>
  <conditionalFormatting sqref="EL323 EP323 EN323 ER323">
    <cfRule type="cellIs" dxfId="1014" priority="2726" stopIfTrue="1" operator="greaterThan">
      <formula>6</formula>
    </cfRule>
  </conditionalFormatting>
  <conditionalFormatting sqref="EL333 EN333 EP333">
    <cfRule type="cellIs" dxfId="1013" priority="2704" stopIfTrue="1" operator="greaterThan">
      <formula>6</formula>
    </cfRule>
  </conditionalFormatting>
  <conditionalFormatting sqref="EJ351">
    <cfRule type="cellIs" dxfId="1012" priority="2701" stopIfTrue="1" operator="greaterThan">
      <formula>6</formula>
    </cfRule>
  </conditionalFormatting>
  <conditionalFormatting sqref="EJ333">
    <cfRule type="cellIs" dxfId="1011" priority="2705" stopIfTrue="1" operator="greaterThan">
      <formula>6</formula>
    </cfRule>
  </conditionalFormatting>
  <conditionalFormatting sqref="EJ342">
    <cfRule type="cellIs" dxfId="1010" priority="2703" stopIfTrue="1" operator="greaterThan">
      <formula>6</formula>
    </cfRule>
  </conditionalFormatting>
  <conditionalFormatting sqref="EL342 EN342 EP342">
    <cfRule type="cellIs" dxfId="1009" priority="2702" stopIfTrue="1" operator="greaterThan">
      <formula>6</formula>
    </cfRule>
  </conditionalFormatting>
  <conditionalFormatting sqref="EL351 EN351 EP351">
    <cfRule type="cellIs" dxfId="1008" priority="2700" stopIfTrue="1" operator="greaterThan">
      <formula>6</formula>
    </cfRule>
  </conditionalFormatting>
  <conditionalFormatting sqref="EJ360">
    <cfRule type="cellIs" dxfId="1007" priority="2699" stopIfTrue="1" operator="greaterThan">
      <formula>6</formula>
    </cfRule>
  </conditionalFormatting>
  <conditionalFormatting sqref="EL360 EN360 EP360">
    <cfRule type="cellIs" dxfId="1006" priority="2698" stopIfTrue="1" operator="greaterThan">
      <formula>6</formula>
    </cfRule>
  </conditionalFormatting>
  <conditionalFormatting sqref="EJ369">
    <cfRule type="cellIs" dxfId="1005" priority="2697" stopIfTrue="1" operator="greaterThan">
      <formula>6</formula>
    </cfRule>
  </conditionalFormatting>
  <conditionalFormatting sqref="EL369 EN369 EP369">
    <cfRule type="cellIs" dxfId="1004" priority="2696" stopIfTrue="1" operator="greaterThan">
      <formula>6</formula>
    </cfRule>
  </conditionalFormatting>
  <conditionalFormatting sqref="EJ378">
    <cfRule type="cellIs" dxfId="1003" priority="2695" stopIfTrue="1" operator="greaterThan">
      <formula>6</formula>
    </cfRule>
  </conditionalFormatting>
  <conditionalFormatting sqref="EL378 EN378 EP378">
    <cfRule type="cellIs" dxfId="1002" priority="2694" stopIfTrue="1" operator="greaterThan">
      <formula>6</formula>
    </cfRule>
  </conditionalFormatting>
  <conditionalFormatting sqref="EJ387">
    <cfRule type="cellIs" dxfId="1001" priority="2693" stopIfTrue="1" operator="greaterThan">
      <formula>6</formula>
    </cfRule>
  </conditionalFormatting>
  <conditionalFormatting sqref="EL387 EN387 EP387">
    <cfRule type="cellIs" dxfId="1000" priority="2692" stopIfTrue="1" operator="greaterThan">
      <formula>6</formula>
    </cfRule>
  </conditionalFormatting>
  <conditionalFormatting sqref="EJ396">
    <cfRule type="cellIs" dxfId="999" priority="2691" stopIfTrue="1" operator="greaterThan">
      <formula>6</formula>
    </cfRule>
  </conditionalFormatting>
  <conditionalFormatting sqref="EL396 EN396 EP396">
    <cfRule type="cellIs" dxfId="998" priority="2690" stopIfTrue="1" operator="greaterThan">
      <formula>6</formula>
    </cfRule>
  </conditionalFormatting>
  <conditionalFormatting sqref="EJ405">
    <cfRule type="cellIs" dxfId="997" priority="2689" stopIfTrue="1" operator="greaterThan">
      <formula>6</formula>
    </cfRule>
  </conditionalFormatting>
  <conditionalFormatting sqref="EL405 EN405 EP405">
    <cfRule type="cellIs" dxfId="996" priority="2688" stopIfTrue="1" operator="greaterThan">
      <formula>6</formula>
    </cfRule>
  </conditionalFormatting>
  <conditionalFormatting sqref="EJ414">
    <cfRule type="cellIs" dxfId="995" priority="2687" stopIfTrue="1" operator="greaterThan">
      <formula>6</formula>
    </cfRule>
  </conditionalFormatting>
  <conditionalFormatting sqref="EL414 EN414 EP414">
    <cfRule type="cellIs" dxfId="994" priority="2686" stopIfTrue="1" operator="greaterThan">
      <formula>6</formula>
    </cfRule>
  </conditionalFormatting>
  <conditionalFormatting sqref="EJ423">
    <cfRule type="cellIs" dxfId="993" priority="2685" stopIfTrue="1" operator="greaterThan">
      <formula>6</formula>
    </cfRule>
  </conditionalFormatting>
  <conditionalFormatting sqref="EL423 EN423 EP423">
    <cfRule type="cellIs" dxfId="992" priority="2684" stopIfTrue="1" operator="greaterThan">
      <formula>6</formula>
    </cfRule>
  </conditionalFormatting>
  <conditionalFormatting sqref="EJ432">
    <cfRule type="cellIs" dxfId="991" priority="2683" stopIfTrue="1" operator="greaterThan">
      <formula>6</formula>
    </cfRule>
  </conditionalFormatting>
  <conditionalFormatting sqref="EL432 EN432 EP432">
    <cfRule type="cellIs" dxfId="990" priority="2682" stopIfTrue="1" operator="greaterThan">
      <formula>6</formula>
    </cfRule>
  </conditionalFormatting>
  <conditionalFormatting sqref="EJ442">
    <cfRule type="cellIs" dxfId="989" priority="2681" stopIfTrue="1" operator="greaterThan">
      <formula>6</formula>
    </cfRule>
  </conditionalFormatting>
  <conditionalFormatting sqref="EL442 EN442 EP442 ER442 ET442">
    <cfRule type="cellIs" dxfId="988" priority="2680" stopIfTrue="1" operator="greaterThan">
      <formula>6</formula>
    </cfRule>
  </conditionalFormatting>
  <conditionalFormatting sqref="EJ451">
    <cfRule type="cellIs" dxfId="987" priority="2679" stopIfTrue="1" operator="greaterThan">
      <formula>6</formula>
    </cfRule>
  </conditionalFormatting>
  <conditionalFormatting sqref="EL451 EN451 EP451">
    <cfRule type="cellIs" dxfId="986" priority="2678" stopIfTrue="1" operator="greaterThan">
      <formula>6</formula>
    </cfRule>
  </conditionalFormatting>
  <conditionalFormatting sqref="EJ460">
    <cfRule type="cellIs" dxfId="985" priority="2677" stopIfTrue="1" operator="greaterThan">
      <formula>6</formula>
    </cfRule>
  </conditionalFormatting>
  <conditionalFormatting sqref="EL460 EN460 EP460 ER460 ET460">
    <cfRule type="cellIs" dxfId="984" priority="2676" stopIfTrue="1" operator="greaterThan">
      <formula>6</formula>
    </cfRule>
  </conditionalFormatting>
  <conditionalFormatting sqref="EJ479">
    <cfRule type="cellIs" dxfId="983" priority="2675" stopIfTrue="1" operator="greaterThan">
      <formula>6</formula>
    </cfRule>
  </conditionalFormatting>
  <conditionalFormatting sqref="EL479">
    <cfRule type="cellIs" dxfId="982" priority="2674" stopIfTrue="1" operator="greaterThan">
      <formula>6</formula>
    </cfRule>
  </conditionalFormatting>
  <conditionalFormatting sqref="EJ488">
    <cfRule type="cellIs" dxfId="981" priority="2673" stopIfTrue="1" operator="greaterThan">
      <formula>6</formula>
    </cfRule>
  </conditionalFormatting>
  <conditionalFormatting sqref="EL488 EP488 EN488 ER488 ET488 EV488 EX488 EZ488">
    <cfRule type="cellIs" dxfId="980" priority="2672" stopIfTrue="1" operator="greaterThan">
      <formula>6</formula>
    </cfRule>
  </conditionalFormatting>
  <conditionalFormatting sqref="EJ497">
    <cfRule type="cellIs" dxfId="979" priority="2671" stopIfTrue="1" operator="greaterThan">
      <formula>6</formula>
    </cfRule>
  </conditionalFormatting>
  <conditionalFormatting sqref="EL497 EP497 EN497">
    <cfRule type="cellIs" dxfId="978" priority="2670" stopIfTrue="1" operator="greaterThan">
      <formula>6</formula>
    </cfRule>
  </conditionalFormatting>
  <conditionalFormatting sqref="EJ506">
    <cfRule type="cellIs" dxfId="977" priority="2669" stopIfTrue="1" operator="greaterThan">
      <formula>6</formula>
    </cfRule>
  </conditionalFormatting>
  <conditionalFormatting sqref="EL506 EN506 EP506 ER506">
    <cfRule type="cellIs" dxfId="976" priority="2668" stopIfTrue="1" operator="greaterThan">
      <formula>6</formula>
    </cfRule>
  </conditionalFormatting>
  <conditionalFormatting sqref="EJ515">
    <cfRule type="cellIs" dxfId="975" priority="2667" stopIfTrue="1" operator="greaterThan">
      <formula>6</formula>
    </cfRule>
  </conditionalFormatting>
  <conditionalFormatting sqref="EL515 EN515 EP515">
    <cfRule type="cellIs" dxfId="974" priority="2666" stopIfTrue="1" operator="greaterThan">
      <formula>6</formula>
    </cfRule>
  </conditionalFormatting>
  <conditionalFormatting sqref="EJ524">
    <cfRule type="cellIs" dxfId="973" priority="2665" stopIfTrue="1" operator="greaterThan">
      <formula>6</formula>
    </cfRule>
  </conditionalFormatting>
  <conditionalFormatting sqref="EL524 EN524 EP524">
    <cfRule type="cellIs" dxfId="972" priority="2664" stopIfTrue="1" operator="greaterThan">
      <formula>6</formula>
    </cfRule>
  </conditionalFormatting>
  <conditionalFormatting sqref="EJ533">
    <cfRule type="cellIs" dxfId="971" priority="2663" stopIfTrue="1" operator="greaterThan">
      <formula>6</formula>
    </cfRule>
  </conditionalFormatting>
  <conditionalFormatting sqref="EL533 EN533 EP533">
    <cfRule type="cellIs" dxfId="970" priority="2662" stopIfTrue="1" operator="greaterThan">
      <formula>6</formula>
    </cfRule>
  </conditionalFormatting>
  <conditionalFormatting sqref="EJ542">
    <cfRule type="cellIs" dxfId="969" priority="2661" stopIfTrue="1" operator="greaterThan">
      <formula>6</formula>
    </cfRule>
  </conditionalFormatting>
  <conditionalFormatting sqref="EL542 EN542 EP542">
    <cfRule type="cellIs" dxfId="968" priority="2660" stopIfTrue="1" operator="greaterThan">
      <formula>6</formula>
    </cfRule>
  </conditionalFormatting>
  <conditionalFormatting sqref="EJ551">
    <cfRule type="cellIs" dxfId="967" priority="2659" stopIfTrue="1" operator="greaterThan">
      <formula>6</formula>
    </cfRule>
  </conditionalFormatting>
  <conditionalFormatting sqref="EL551 EN551 EP551">
    <cfRule type="cellIs" dxfId="966" priority="2658" stopIfTrue="1" operator="greaterThan">
      <formula>6</formula>
    </cfRule>
  </conditionalFormatting>
  <conditionalFormatting sqref="EJ560">
    <cfRule type="cellIs" dxfId="965" priority="2657" stopIfTrue="1" operator="greaterThan">
      <formula>6</formula>
    </cfRule>
  </conditionalFormatting>
  <conditionalFormatting sqref="EL560 EN560 EP560">
    <cfRule type="cellIs" dxfId="964" priority="2656" stopIfTrue="1" operator="greaterThan">
      <formula>6</formula>
    </cfRule>
  </conditionalFormatting>
  <conditionalFormatting sqref="EJ569">
    <cfRule type="cellIs" dxfId="963" priority="2655" stopIfTrue="1" operator="greaterThan">
      <formula>6</formula>
    </cfRule>
  </conditionalFormatting>
  <conditionalFormatting sqref="EL569 EN569 EP569">
    <cfRule type="cellIs" dxfId="962" priority="2654" stopIfTrue="1" operator="greaterThan">
      <formula>6</formula>
    </cfRule>
  </conditionalFormatting>
  <conditionalFormatting sqref="EJ578">
    <cfRule type="cellIs" dxfId="961" priority="2653" stopIfTrue="1" operator="greaterThan">
      <formula>6</formula>
    </cfRule>
  </conditionalFormatting>
  <conditionalFormatting sqref="EL578 EN578 EP578">
    <cfRule type="cellIs" dxfId="960" priority="2652" stopIfTrue="1" operator="greaterThan">
      <formula>6</formula>
    </cfRule>
  </conditionalFormatting>
  <conditionalFormatting sqref="ER11">
    <cfRule type="cellIs" dxfId="959" priority="2641" stopIfTrue="1" operator="greaterThan">
      <formula>6</formula>
    </cfRule>
  </conditionalFormatting>
  <conditionalFormatting sqref="ET11 EV11 EX11">
    <cfRule type="cellIs" dxfId="958" priority="2640" stopIfTrue="1" operator="greaterThan">
      <formula>6</formula>
    </cfRule>
  </conditionalFormatting>
  <conditionalFormatting sqref="ER21">
    <cfRule type="cellIs" dxfId="957" priority="2639" stopIfTrue="1" operator="greaterThan">
      <formula>6</formula>
    </cfRule>
  </conditionalFormatting>
  <conditionalFormatting sqref="ET21 EV21 EX21">
    <cfRule type="cellIs" dxfId="956" priority="2638" stopIfTrue="1" operator="greaterThan">
      <formula>6</formula>
    </cfRule>
  </conditionalFormatting>
  <conditionalFormatting sqref="ER40">
    <cfRule type="cellIs" dxfId="955" priority="2617" stopIfTrue="1" operator="greaterThan">
      <formula>6</formula>
    </cfRule>
  </conditionalFormatting>
  <conditionalFormatting sqref="ET40 EV40 EX40">
    <cfRule type="cellIs" dxfId="954" priority="2616" stopIfTrue="1" operator="greaterThan">
      <formula>6</formula>
    </cfRule>
  </conditionalFormatting>
  <conditionalFormatting sqref="ER58">
    <cfRule type="cellIs" dxfId="953" priority="2613" stopIfTrue="1" operator="greaterThan">
      <formula>6</formula>
    </cfRule>
  </conditionalFormatting>
  <conditionalFormatting sqref="ET58 EV58 EX58">
    <cfRule type="cellIs" dxfId="952" priority="2612" stopIfTrue="1" operator="greaterThan">
      <formula>6</formula>
    </cfRule>
  </conditionalFormatting>
  <conditionalFormatting sqref="ER96">
    <cfRule type="cellIs" dxfId="951" priority="2521" stopIfTrue="1" operator="greaterThan">
      <formula>6</formula>
    </cfRule>
  </conditionalFormatting>
  <conditionalFormatting sqref="ET96 EV96 EX96">
    <cfRule type="cellIs" dxfId="950" priority="2520" stopIfTrue="1" operator="greaterThan">
      <formula>6</formula>
    </cfRule>
  </conditionalFormatting>
  <conditionalFormatting sqref="ER114">
    <cfRule type="cellIs" dxfId="949" priority="2517" stopIfTrue="1" operator="greaterThan">
      <formula>6</formula>
    </cfRule>
  </conditionalFormatting>
  <conditionalFormatting sqref="ET114 EV114 EX114">
    <cfRule type="cellIs" dxfId="948" priority="2516" stopIfTrue="1" operator="greaterThan">
      <formula>6</formula>
    </cfRule>
  </conditionalFormatting>
  <conditionalFormatting sqref="ER123">
    <cfRule type="cellIs" dxfId="947" priority="2515" stopIfTrue="1" operator="greaterThan">
      <formula>6</formula>
    </cfRule>
  </conditionalFormatting>
  <conditionalFormatting sqref="ET123 EV123 EX123">
    <cfRule type="cellIs" dxfId="946" priority="2514" stopIfTrue="1" operator="greaterThan">
      <formula>6</formula>
    </cfRule>
  </conditionalFormatting>
  <conditionalFormatting sqref="ER132">
    <cfRule type="cellIs" dxfId="945" priority="2513" stopIfTrue="1" operator="greaterThan">
      <formula>6</formula>
    </cfRule>
  </conditionalFormatting>
  <conditionalFormatting sqref="ET132 EV132 EX132">
    <cfRule type="cellIs" dxfId="944" priority="2512" stopIfTrue="1" operator="greaterThan">
      <formula>6</formula>
    </cfRule>
  </conditionalFormatting>
  <conditionalFormatting sqref="ER141">
    <cfRule type="cellIs" dxfId="943" priority="2509" stopIfTrue="1" operator="greaterThan">
      <formula>6</formula>
    </cfRule>
  </conditionalFormatting>
  <conditionalFormatting sqref="ET141 EV141 EX141">
    <cfRule type="cellIs" dxfId="942" priority="2508" stopIfTrue="1" operator="greaterThan">
      <formula>6</formula>
    </cfRule>
  </conditionalFormatting>
  <conditionalFormatting sqref="ET150 EV150 EX150">
    <cfRule type="cellIs" dxfId="941" priority="2492" stopIfTrue="1" operator="greaterThan">
      <formula>6</formula>
    </cfRule>
  </conditionalFormatting>
  <conditionalFormatting sqref="EV159 EX159">
    <cfRule type="cellIs" dxfId="940" priority="2490" stopIfTrue="1" operator="greaterThan">
      <formula>6</formula>
    </cfRule>
  </conditionalFormatting>
  <conditionalFormatting sqref="ER168">
    <cfRule type="cellIs" dxfId="939" priority="2489" stopIfTrue="1" operator="greaterThan">
      <formula>6</formula>
    </cfRule>
  </conditionalFormatting>
  <conditionalFormatting sqref="ET168 EV168 EX168">
    <cfRule type="cellIs" dxfId="938" priority="2488" stopIfTrue="1" operator="greaterThan">
      <formula>6</formula>
    </cfRule>
  </conditionalFormatting>
  <conditionalFormatting sqref="ER177 ET177">
    <cfRule type="cellIs" dxfId="937" priority="2487" stopIfTrue="1" operator="greaterThan">
      <formula>6</formula>
    </cfRule>
  </conditionalFormatting>
  <conditionalFormatting sqref="EV177 EX177 EZ177">
    <cfRule type="cellIs" dxfId="936" priority="2486" stopIfTrue="1" operator="greaterThan">
      <formula>6</formula>
    </cfRule>
  </conditionalFormatting>
  <conditionalFormatting sqref="ER186">
    <cfRule type="cellIs" dxfId="935" priority="2475" stopIfTrue="1" operator="greaterThan">
      <formula>6</formula>
    </cfRule>
  </conditionalFormatting>
  <conditionalFormatting sqref="ET186 EV186 EX186">
    <cfRule type="cellIs" dxfId="934" priority="2474" stopIfTrue="1" operator="greaterThan">
      <formula>6</formula>
    </cfRule>
  </conditionalFormatting>
  <conditionalFormatting sqref="ER195">
    <cfRule type="cellIs" dxfId="933" priority="2473" stopIfTrue="1" operator="greaterThan">
      <formula>6</formula>
    </cfRule>
  </conditionalFormatting>
  <conditionalFormatting sqref="ET195 EV195 EX195">
    <cfRule type="cellIs" dxfId="932" priority="2472" stopIfTrue="1" operator="greaterThan">
      <formula>6</formula>
    </cfRule>
  </conditionalFormatting>
  <conditionalFormatting sqref="ER204">
    <cfRule type="cellIs" dxfId="931" priority="2471" stopIfTrue="1" operator="greaterThan">
      <formula>6</formula>
    </cfRule>
  </conditionalFormatting>
  <conditionalFormatting sqref="ET204 EV204 EX204">
    <cfRule type="cellIs" dxfId="930" priority="2470" stopIfTrue="1" operator="greaterThan">
      <formula>6</formula>
    </cfRule>
  </conditionalFormatting>
  <conditionalFormatting sqref="ER213">
    <cfRule type="cellIs" dxfId="929" priority="2469" stopIfTrue="1" operator="greaterThan">
      <formula>6</formula>
    </cfRule>
  </conditionalFormatting>
  <conditionalFormatting sqref="ET213 EV213 EX213">
    <cfRule type="cellIs" dxfId="928" priority="2468" stopIfTrue="1" operator="greaterThan">
      <formula>6</formula>
    </cfRule>
  </conditionalFormatting>
  <conditionalFormatting sqref="ER222">
    <cfRule type="cellIs" dxfId="927" priority="2467" stopIfTrue="1" operator="greaterThan">
      <formula>6</formula>
    </cfRule>
  </conditionalFormatting>
  <conditionalFormatting sqref="ET222 EV222 EX222">
    <cfRule type="cellIs" dxfId="926" priority="2466" stopIfTrue="1" operator="greaterThan">
      <formula>6</formula>
    </cfRule>
  </conditionalFormatting>
  <conditionalFormatting sqref="ER232">
    <cfRule type="cellIs" dxfId="925" priority="2465" stopIfTrue="1" operator="greaterThan">
      <formula>6</formula>
    </cfRule>
  </conditionalFormatting>
  <conditionalFormatting sqref="ET232 EV232 EX232">
    <cfRule type="cellIs" dxfId="924" priority="2464" stopIfTrue="1" operator="greaterThan">
      <formula>6</formula>
    </cfRule>
  </conditionalFormatting>
  <conditionalFormatting sqref="ER241">
    <cfRule type="cellIs" dxfId="923" priority="2463" stopIfTrue="1" operator="greaterThan">
      <formula>6</formula>
    </cfRule>
  </conditionalFormatting>
  <conditionalFormatting sqref="ET241 EV241 EX241">
    <cfRule type="cellIs" dxfId="922" priority="2462" stopIfTrue="1" operator="greaterThan">
      <formula>6</formula>
    </cfRule>
  </conditionalFormatting>
  <conditionalFormatting sqref="ER250">
    <cfRule type="cellIs" dxfId="921" priority="2461" stopIfTrue="1" operator="greaterThan">
      <formula>6</formula>
    </cfRule>
  </conditionalFormatting>
  <conditionalFormatting sqref="ET250 EV250 EX250">
    <cfRule type="cellIs" dxfId="920" priority="2460" stopIfTrue="1" operator="greaterThan">
      <formula>6</formula>
    </cfRule>
  </conditionalFormatting>
  <conditionalFormatting sqref="ER260">
    <cfRule type="cellIs" dxfId="919" priority="2459" stopIfTrue="1" operator="greaterThan">
      <formula>6</formula>
    </cfRule>
  </conditionalFormatting>
  <conditionalFormatting sqref="ET260 EV260 EX260">
    <cfRule type="cellIs" dxfId="918" priority="2458" stopIfTrue="1" operator="greaterThan">
      <formula>6</formula>
    </cfRule>
  </conditionalFormatting>
  <conditionalFormatting sqref="ER269">
    <cfRule type="cellIs" dxfId="917" priority="2457" stopIfTrue="1" operator="greaterThan">
      <formula>6</formula>
    </cfRule>
  </conditionalFormatting>
  <conditionalFormatting sqref="ET269 EV269 EX269">
    <cfRule type="cellIs" dxfId="916" priority="2456" stopIfTrue="1" operator="greaterThan">
      <formula>6</formula>
    </cfRule>
  </conditionalFormatting>
  <conditionalFormatting sqref="ER278">
    <cfRule type="cellIs" dxfId="915" priority="2455" stopIfTrue="1" operator="greaterThan">
      <formula>6</formula>
    </cfRule>
  </conditionalFormatting>
  <conditionalFormatting sqref="ET278 EV278 EX278">
    <cfRule type="cellIs" dxfId="914" priority="2454" stopIfTrue="1" operator="greaterThan">
      <formula>6</formula>
    </cfRule>
  </conditionalFormatting>
  <conditionalFormatting sqref="ER287">
    <cfRule type="cellIs" dxfId="913" priority="2453" stopIfTrue="1" operator="greaterThan">
      <formula>6</formula>
    </cfRule>
  </conditionalFormatting>
  <conditionalFormatting sqref="ET287 EV287 EX287">
    <cfRule type="cellIs" dxfId="912" priority="2452" stopIfTrue="1" operator="greaterThan">
      <formula>6</formula>
    </cfRule>
  </conditionalFormatting>
  <conditionalFormatting sqref="ER296">
    <cfRule type="cellIs" dxfId="911" priority="2451" stopIfTrue="1" operator="greaterThan">
      <formula>6</formula>
    </cfRule>
  </conditionalFormatting>
  <conditionalFormatting sqref="ET296 EV296 EX296">
    <cfRule type="cellIs" dxfId="910" priority="2450" stopIfTrue="1" operator="greaterThan">
      <formula>6</formula>
    </cfRule>
  </conditionalFormatting>
  <conditionalFormatting sqref="ER305">
    <cfRule type="cellIs" dxfId="909" priority="2449" stopIfTrue="1" operator="greaterThan">
      <formula>6</formula>
    </cfRule>
  </conditionalFormatting>
  <conditionalFormatting sqref="ET305 EV305 EX305">
    <cfRule type="cellIs" dxfId="908" priority="2448" stopIfTrue="1" operator="greaterThan">
      <formula>6</formula>
    </cfRule>
  </conditionalFormatting>
  <conditionalFormatting sqref="ER314">
    <cfRule type="cellIs" dxfId="907" priority="2447" stopIfTrue="1" operator="greaterThan">
      <formula>6</formula>
    </cfRule>
  </conditionalFormatting>
  <conditionalFormatting sqref="ET314 EV314 EX314">
    <cfRule type="cellIs" dxfId="906" priority="2446" stopIfTrue="1" operator="greaterThan">
      <formula>6</formula>
    </cfRule>
  </conditionalFormatting>
  <conditionalFormatting sqref="EX323 ET323">
    <cfRule type="cellIs" dxfId="905" priority="2444" stopIfTrue="1" operator="greaterThan">
      <formula>6</formula>
    </cfRule>
  </conditionalFormatting>
  <conditionalFormatting sqref="ER333 ET333 EV333 EX333">
    <cfRule type="cellIs" dxfId="904" priority="2423" stopIfTrue="1" operator="greaterThan">
      <formula>6</formula>
    </cfRule>
  </conditionalFormatting>
  <conditionalFormatting sqref="ER342">
    <cfRule type="cellIs" dxfId="903" priority="2421" stopIfTrue="1" operator="greaterThan">
      <formula>6</formula>
    </cfRule>
  </conditionalFormatting>
  <conditionalFormatting sqref="ET342 EV342 EX342">
    <cfRule type="cellIs" dxfId="902" priority="2420" stopIfTrue="1" operator="greaterThan">
      <formula>6</formula>
    </cfRule>
  </conditionalFormatting>
  <conditionalFormatting sqref="ER351">
    <cfRule type="cellIs" dxfId="901" priority="2419" stopIfTrue="1" operator="greaterThan">
      <formula>6</formula>
    </cfRule>
  </conditionalFormatting>
  <conditionalFormatting sqref="ET351 EV351 EX351 EZ351">
    <cfRule type="cellIs" dxfId="900" priority="2418" stopIfTrue="1" operator="greaterThan">
      <formula>6</formula>
    </cfRule>
  </conditionalFormatting>
  <conditionalFormatting sqref="ER360">
    <cfRule type="cellIs" dxfId="899" priority="2417" stopIfTrue="1" operator="greaterThan">
      <formula>6</formula>
    </cfRule>
  </conditionalFormatting>
  <conditionalFormatting sqref="ET360 EV360 EX360">
    <cfRule type="cellIs" dxfId="898" priority="2416" stopIfTrue="1" operator="greaterThan">
      <formula>6</formula>
    </cfRule>
  </conditionalFormatting>
  <conditionalFormatting sqref="ER369">
    <cfRule type="cellIs" dxfId="897" priority="2415" stopIfTrue="1" operator="greaterThan">
      <formula>6</formula>
    </cfRule>
  </conditionalFormatting>
  <conditionalFormatting sqref="ET369 EV369 EX369">
    <cfRule type="cellIs" dxfId="896" priority="2414" stopIfTrue="1" operator="greaterThan">
      <formula>6</formula>
    </cfRule>
  </conditionalFormatting>
  <conditionalFormatting sqref="ER378">
    <cfRule type="cellIs" dxfId="895" priority="2413" stopIfTrue="1" operator="greaterThan">
      <formula>6</formula>
    </cfRule>
  </conditionalFormatting>
  <conditionalFormatting sqref="ET378 EV378 EX378">
    <cfRule type="cellIs" dxfId="894" priority="2412" stopIfTrue="1" operator="greaterThan">
      <formula>6</formula>
    </cfRule>
  </conditionalFormatting>
  <conditionalFormatting sqref="ER387">
    <cfRule type="cellIs" dxfId="893" priority="2411" stopIfTrue="1" operator="greaterThan">
      <formula>6</formula>
    </cfRule>
  </conditionalFormatting>
  <conditionalFormatting sqref="ET387 EV387 EX387">
    <cfRule type="cellIs" dxfId="892" priority="2410" stopIfTrue="1" operator="greaterThan">
      <formula>6</formula>
    </cfRule>
  </conditionalFormatting>
  <conditionalFormatting sqref="ER396">
    <cfRule type="cellIs" dxfId="891" priority="2409" stopIfTrue="1" operator="greaterThan">
      <formula>6</formula>
    </cfRule>
  </conditionalFormatting>
  <conditionalFormatting sqref="ET396 EV396 EX396">
    <cfRule type="cellIs" dxfId="890" priority="2408" stopIfTrue="1" operator="greaterThan">
      <formula>6</formula>
    </cfRule>
  </conditionalFormatting>
  <conditionalFormatting sqref="ER405">
    <cfRule type="cellIs" dxfId="889" priority="2407" stopIfTrue="1" operator="greaterThan">
      <formula>6</formula>
    </cfRule>
  </conditionalFormatting>
  <conditionalFormatting sqref="ET405 EV405 EX405">
    <cfRule type="cellIs" dxfId="888" priority="2406" stopIfTrue="1" operator="greaterThan">
      <formula>6</formula>
    </cfRule>
  </conditionalFormatting>
  <conditionalFormatting sqref="ER414">
    <cfRule type="cellIs" dxfId="887" priority="2405" stopIfTrue="1" operator="greaterThan">
      <formula>6</formula>
    </cfRule>
  </conditionalFormatting>
  <conditionalFormatting sqref="ET414 EV414 EX414">
    <cfRule type="cellIs" dxfId="886" priority="2404" stopIfTrue="1" operator="greaterThan">
      <formula>6</formula>
    </cfRule>
  </conditionalFormatting>
  <conditionalFormatting sqref="ER423">
    <cfRule type="cellIs" dxfId="885" priority="2403" stopIfTrue="1" operator="greaterThan">
      <formula>6</formula>
    </cfRule>
  </conditionalFormatting>
  <conditionalFormatting sqref="ET423 EV423 EX423">
    <cfRule type="cellIs" dxfId="884" priority="2402" stopIfTrue="1" operator="greaterThan">
      <formula>6</formula>
    </cfRule>
  </conditionalFormatting>
  <conditionalFormatting sqref="ER432">
    <cfRule type="cellIs" dxfId="883" priority="2401" stopIfTrue="1" operator="greaterThan">
      <formula>6</formula>
    </cfRule>
  </conditionalFormatting>
  <conditionalFormatting sqref="ET432 EV432 EX432">
    <cfRule type="cellIs" dxfId="882" priority="2400" stopIfTrue="1" operator="greaterThan">
      <formula>6</formula>
    </cfRule>
  </conditionalFormatting>
  <conditionalFormatting sqref="EV442 EX442">
    <cfRule type="cellIs" dxfId="881" priority="2398" stopIfTrue="1" operator="greaterThan">
      <formula>6</formula>
    </cfRule>
  </conditionalFormatting>
  <conditionalFormatting sqref="ER451 ET451 EV451 EX451 EZ451 FB451">
    <cfRule type="cellIs" dxfId="880" priority="2397" stopIfTrue="1" operator="greaterThan">
      <formula>6</formula>
    </cfRule>
  </conditionalFormatting>
  <conditionalFormatting sqref="EV479 EX479">
    <cfRule type="cellIs" dxfId="879" priority="2392" stopIfTrue="1" operator="greaterThan">
      <formula>6</formula>
    </cfRule>
  </conditionalFormatting>
  <conditionalFormatting sqref="ER497">
    <cfRule type="cellIs" dxfId="878" priority="2389" stopIfTrue="1" operator="greaterThan">
      <formula>6</formula>
    </cfRule>
  </conditionalFormatting>
  <conditionalFormatting sqref="ET497 EV497 EX497">
    <cfRule type="cellIs" dxfId="877" priority="2388" stopIfTrue="1" operator="greaterThan">
      <formula>6</formula>
    </cfRule>
  </conditionalFormatting>
  <conditionalFormatting sqref="ET506 EV506 EX506">
    <cfRule type="cellIs" dxfId="876" priority="2386" stopIfTrue="1" operator="greaterThan">
      <formula>6</formula>
    </cfRule>
  </conditionalFormatting>
  <conditionalFormatting sqref="ER515">
    <cfRule type="cellIs" dxfId="875" priority="2385" stopIfTrue="1" operator="greaterThan">
      <formula>6</formula>
    </cfRule>
  </conditionalFormatting>
  <conditionalFormatting sqref="ET515 EV515 EX515">
    <cfRule type="cellIs" dxfId="874" priority="2384" stopIfTrue="1" operator="greaterThan">
      <formula>6</formula>
    </cfRule>
  </conditionalFormatting>
  <conditionalFormatting sqref="ER524">
    <cfRule type="cellIs" dxfId="873" priority="2383" stopIfTrue="1" operator="greaterThan">
      <formula>6</formula>
    </cfRule>
  </conditionalFormatting>
  <conditionalFormatting sqref="ET524 EV524 EX524">
    <cfRule type="cellIs" dxfId="872" priority="2382" stopIfTrue="1" operator="greaterThan">
      <formula>6</formula>
    </cfRule>
  </conditionalFormatting>
  <conditionalFormatting sqref="ER533">
    <cfRule type="cellIs" dxfId="871" priority="2381" stopIfTrue="1" operator="greaterThan">
      <formula>6</formula>
    </cfRule>
  </conditionalFormatting>
  <conditionalFormatting sqref="ET533 EV533 EX533">
    <cfRule type="cellIs" dxfId="870" priority="2380" stopIfTrue="1" operator="greaterThan">
      <formula>6</formula>
    </cfRule>
  </conditionalFormatting>
  <conditionalFormatting sqref="ER542">
    <cfRule type="cellIs" dxfId="869" priority="2379" stopIfTrue="1" operator="greaterThan">
      <formula>6</formula>
    </cfRule>
  </conditionalFormatting>
  <conditionalFormatting sqref="ET542 EV542 EX542">
    <cfRule type="cellIs" dxfId="868" priority="2378" stopIfTrue="1" operator="greaterThan">
      <formula>6</formula>
    </cfRule>
  </conditionalFormatting>
  <conditionalFormatting sqref="ER551">
    <cfRule type="cellIs" dxfId="867" priority="2377" stopIfTrue="1" operator="greaterThan">
      <formula>6</formula>
    </cfRule>
  </conditionalFormatting>
  <conditionalFormatting sqref="ET551 EV551 EX551">
    <cfRule type="cellIs" dxfId="866" priority="2376" stopIfTrue="1" operator="greaterThan">
      <formula>6</formula>
    </cfRule>
  </conditionalFormatting>
  <conditionalFormatting sqref="ER560">
    <cfRule type="cellIs" dxfId="865" priority="2375" stopIfTrue="1" operator="greaterThan">
      <formula>6</formula>
    </cfRule>
  </conditionalFormatting>
  <conditionalFormatting sqref="ET560 EV560 EX560">
    <cfRule type="cellIs" dxfId="864" priority="2374" stopIfTrue="1" operator="greaterThan">
      <formula>6</formula>
    </cfRule>
  </conditionalFormatting>
  <conditionalFormatting sqref="ER569">
    <cfRule type="cellIs" dxfId="863" priority="2373" stopIfTrue="1" operator="greaterThan">
      <formula>6</formula>
    </cfRule>
  </conditionalFormatting>
  <conditionalFormatting sqref="ET569 EV569 EX569">
    <cfRule type="cellIs" dxfId="862" priority="2372" stopIfTrue="1" operator="greaterThan">
      <formula>6</formula>
    </cfRule>
  </conditionalFormatting>
  <conditionalFormatting sqref="ER578">
    <cfRule type="cellIs" dxfId="861" priority="2371" stopIfTrue="1" operator="greaterThan">
      <formula>6</formula>
    </cfRule>
  </conditionalFormatting>
  <conditionalFormatting sqref="ET578 EV578 EX578">
    <cfRule type="cellIs" dxfId="860" priority="2370" stopIfTrue="1" operator="greaterThan">
      <formula>6</formula>
    </cfRule>
  </conditionalFormatting>
  <conditionalFormatting sqref="EZ11">
    <cfRule type="cellIs" dxfId="859" priority="2359" stopIfTrue="1" operator="greaterThan">
      <formula>6</formula>
    </cfRule>
  </conditionalFormatting>
  <conditionalFormatting sqref="FB11 FD11 FF11">
    <cfRule type="cellIs" dxfId="858" priority="2358" stopIfTrue="1" operator="greaterThan">
      <formula>6</formula>
    </cfRule>
  </conditionalFormatting>
  <conditionalFormatting sqref="EZ21">
    <cfRule type="cellIs" dxfId="857" priority="2357" stopIfTrue="1" operator="greaterThan">
      <formula>6</formula>
    </cfRule>
  </conditionalFormatting>
  <conditionalFormatting sqref="FB21 FD21 FF21">
    <cfRule type="cellIs" dxfId="856" priority="2356" stopIfTrue="1" operator="greaterThan">
      <formula>6</formula>
    </cfRule>
  </conditionalFormatting>
  <conditionalFormatting sqref="EZ31">
    <cfRule type="cellIs" dxfId="855" priority="2355" stopIfTrue="1" operator="greaterThan">
      <formula>6</formula>
    </cfRule>
  </conditionalFormatting>
  <conditionalFormatting sqref="FB31 FD31 FF31">
    <cfRule type="cellIs" dxfId="854" priority="2354" stopIfTrue="1" operator="greaterThan">
      <formula>6</formula>
    </cfRule>
  </conditionalFormatting>
  <conditionalFormatting sqref="EZ40">
    <cfRule type="cellIs" dxfId="853" priority="2335" stopIfTrue="1" operator="greaterThan">
      <formula>6</formula>
    </cfRule>
  </conditionalFormatting>
  <conditionalFormatting sqref="FB40 FD40 FF40">
    <cfRule type="cellIs" dxfId="852" priority="2334" stopIfTrue="1" operator="greaterThan">
      <formula>6</formula>
    </cfRule>
  </conditionalFormatting>
  <conditionalFormatting sqref="FB49 FD49 FF49">
    <cfRule type="cellIs" dxfId="851" priority="2332" stopIfTrue="1" operator="greaterThan">
      <formula>6</formula>
    </cfRule>
  </conditionalFormatting>
  <conditionalFormatting sqref="EZ58">
    <cfRule type="cellIs" dxfId="850" priority="2331" stopIfTrue="1" operator="greaterThan">
      <formula>6</formula>
    </cfRule>
  </conditionalFormatting>
  <conditionalFormatting sqref="FB58 FD58 FF58">
    <cfRule type="cellIs" dxfId="849" priority="2330" stopIfTrue="1" operator="greaterThan">
      <formula>6</formula>
    </cfRule>
  </conditionalFormatting>
  <conditionalFormatting sqref="FB68 FD68 FF68">
    <cfRule type="cellIs" dxfId="848" priority="2302" stopIfTrue="1" operator="greaterThan">
      <formula>6</formula>
    </cfRule>
  </conditionalFormatting>
  <conditionalFormatting sqref="EZ77">
    <cfRule type="cellIs" dxfId="847" priority="2243" stopIfTrue="1" operator="greaterThan">
      <formula>6</formula>
    </cfRule>
  </conditionalFormatting>
  <conditionalFormatting sqref="FB77 FD77 FF77">
    <cfRule type="cellIs" dxfId="846" priority="2242" stopIfTrue="1" operator="greaterThan">
      <formula>6</formula>
    </cfRule>
  </conditionalFormatting>
  <conditionalFormatting sqref="FD86 FF86 DZ86 EB86 ED86 EF86 EH86 EJ86 EL86 EN86 EP86 ER86 ET86 EV86 EX86 EZ86 FB86">
    <cfRule type="cellIs" dxfId="845" priority="2240" stopIfTrue="1" operator="greaterThan">
      <formula>6</formula>
    </cfRule>
  </conditionalFormatting>
  <conditionalFormatting sqref="EZ96">
    <cfRule type="cellIs" dxfId="844" priority="2239" stopIfTrue="1" operator="greaterThan">
      <formula>6</formula>
    </cfRule>
  </conditionalFormatting>
  <conditionalFormatting sqref="FB96 FD96 FF96">
    <cfRule type="cellIs" dxfId="843" priority="2238" stopIfTrue="1" operator="greaterThan">
      <formula>6</formula>
    </cfRule>
  </conditionalFormatting>
  <conditionalFormatting sqref="FB105 FD105 FF105">
    <cfRule type="cellIs" dxfId="842" priority="2236" stopIfTrue="1" operator="greaterThan">
      <formula>6</formula>
    </cfRule>
  </conditionalFormatting>
  <conditionalFormatting sqref="EZ114">
    <cfRule type="cellIs" dxfId="841" priority="2235" stopIfTrue="1" operator="greaterThan">
      <formula>6</formula>
    </cfRule>
  </conditionalFormatting>
  <conditionalFormatting sqref="FB114 FD114 FF114">
    <cfRule type="cellIs" dxfId="840" priority="2234" stopIfTrue="1" operator="greaterThan">
      <formula>6</formula>
    </cfRule>
  </conditionalFormatting>
  <conditionalFormatting sqref="EZ123">
    <cfRule type="cellIs" dxfId="839" priority="2233" stopIfTrue="1" operator="greaterThan">
      <formula>6</formula>
    </cfRule>
  </conditionalFormatting>
  <conditionalFormatting sqref="FB123 FD123 FF123">
    <cfRule type="cellIs" dxfId="838" priority="2232" stopIfTrue="1" operator="greaterThan">
      <formula>6</formula>
    </cfRule>
  </conditionalFormatting>
  <conditionalFormatting sqref="EZ132">
    <cfRule type="cellIs" dxfId="837" priority="2231" stopIfTrue="1" operator="greaterThan">
      <formula>6</formula>
    </cfRule>
  </conditionalFormatting>
  <conditionalFormatting sqref="FB132 FD132 FF132">
    <cfRule type="cellIs" dxfId="836" priority="2230" stopIfTrue="1" operator="greaterThan">
      <formula>6</formula>
    </cfRule>
  </conditionalFormatting>
  <conditionalFormatting sqref="EZ141">
    <cfRule type="cellIs" dxfId="835" priority="2227" stopIfTrue="1" operator="greaterThan">
      <formula>6</formula>
    </cfRule>
  </conditionalFormatting>
  <conditionalFormatting sqref="FB141 FD141 FF141">
    <cfRule type="cellIs" dxfId="834" priority="2226" stopIfTrue="1" operator="greaterThan">
      <formula>6</formula>
    </cfRule>
  </conditionalFormatting>
  <conditionalFormatting sqref="FD150 FF150 EZ150">
    <cfRule type="cellIs" dxfId="833" priority="2210" stopIfTrue="1" operator="greaterThan">
      <formula>6</formula>
    </cfRule>
  </conditionalFormatting>
  <conditionalFormatting sqref="FD159 FF159 EZ159">
    <cfRule type="cellIs" dxfId="832" priority="2208" stopIfTrue="1" operator="greaterThan">
      <formula>6</formula>
    </cfRule>
  </conditionalFormatting>
  <conditionalFormatting sqref="EZ168">
    <cfRule type="cellIs" dxfId="831" priority="2207" stopIfTrue="1" operator="greaterThan">
      <formula>6</formula>
    </cfRule>
  </conditionalFormatting>
  <conditionalFormatting sqref="FB168 FD168 FF168">
    <cfRule type="cellIs" dxfId="830" priority="2206" stopIfTrue="1" operator="greaterThan">
      <formula>6</formula>
    </cfRule>
  </conditionalFormatting>
  <conditionalFormatting sqref="FF177">
    <cfRule type="cellIs" dxfId="829" priority="2204" stopIfTrue="1" operator="greaterThan">
      <formula>6</formula>
    </cfRule>
  </conditionalFormatting>
  <conditionalFormatting sqref="EZ186">
    <cfRule type="cellIs" dxfId="828" priority="2193" stopIfTrue="1" operator="greaterThan">
      <formula>6</formula>
    </cfRule>
  </conditionalFormatting>
  <conditionalFormatting sqref="FB186 FD186 FF186">
    <cfRule type="cellIs" dxfId="827" priority="2192" stopIfTrue="1" operator="greaterThan">
      <formula>6</formula>
    </cfRule>
  </conditionalFormatting>
  <conditionalFormatting sqref="EZ195">
    <cfRule type="cellIs" dxfId="826" priority="2191" stopIfTrue="1" operator="greaterThan">
      <formula>6</formula>
    </cfRule>
  </conditionalFormatting>
  <conditionalFormatting sqref="FB195 FD195 FF195">
    <cfRule type="cellIs" dxfId="825" priority="2190" stopIfTrue="1" operator="greaterThan">
      <formula>6</formula>
    </cfRule>
  </conditionalFormatting>
  <conditionalFormatting sqref="EZ204">
    <cfRule type="cellIs" dxfId="824" priority="2189" stopIfTrue="1" operator="greaterThan">
      <formula>6</formula>
    </cfRule>
  </conditionalFormatting>
  <conditionalFormatting sqref="FB204 FD204 FF204">
    <cfRule type="cellIs" dxfId="823" priority="2188" stopIfTrue="1" operator="greaterThan">
      <formula>6</formula>
    </cfRule>
  </conditionalFormatting>
  <conditionalFormatting sqref="EZ213">
    <cfRule type="cellIs" dxfId="822" priority="2187" stopIfTrue="1" operator="greaterThan">
      <formula>6</formula>
    </cfRule>
  </conditionalFormatting>
  <conditionalFormatting sqref="FB213 FD213 FF213">
    <cfRule type="cellIs" dxfId="821" priority="2186" stopIfTrue="1" operator="greaterThan">
      <formula>6</formula>
    </cfRule>
  </conditionalFormatting>
  <conditionalFormatting sqref="EZ222">
    <cfRule type="cellIs" dxfId="820" priority="2185" stopIfTrue="1" operator="greaterThan">
      <formula>6</formula>
    </cfRule>
  </conditionalFormatting>
  <conditionalFormatting sqref="FB222 FD222 FF222">
    <cfRule type="cellIs" dxfId="819" priority="2184" stopIfTrue="1" operator="greaterThan">
      <formula>6</formula>
    </cfRule>
  </conditionalFormatting>
  <conditionalFormatting sqref="EZ232">
    <cfRule type="cellIs" dxfId="818" priority="2183" stopIfTrue="1" operator="greaterThan">
      <formula>6</formula>
    </cfRule>
  </conditionalFormatting>
  <conditionalFormatting sqref="FB232 FD232 FF232">
    <cfRule type="cellIs" dxfId="817" priority="2182" stopIfTrue="1" operator="greaterThan">
      <formula>6</formula>
    </cfRule>
  </conditionalFormatting>
  <conditionalFormatting sqref="EZ241">
    <cfRule type="cellIs" dxfId="816" priority="2181" stopIfTrue="1" operator="greaterThan">
      <formula>6</formula>
    </cfRule>
  </conditionalFormatting>
  <conditionalFormatting sqref="FB241 FD241 FF241">
    <cfRule type="cellIs" dxfId="815" priority="2180" stopIfTrue="1" operator="greaterThan">
      <formula>6</formula>
    </cfRule>
  </conditionalFormatting>
  <conditionalFormatting sqref="EZ250">
    <cfRule type="cellIs" dxfId="814" priority="2179" stopIfTrue="1" operator="greaterThan">
      <formula>6</formula>
    </cfRule>
  </conditionalFormatting>
  <conditionalFormatting sqref="FB250 FD250 FF250">
    <cfRule type="cellIs" dxfId="813" priority="2178" stopIfTrue="1" operator="greaterThan">
      <formula>6</formula>
    </cfRule>
  </conditionalFormatting>
  <conditionalFormatting sqref="EZ260">
    <cfRule type="cellIs" dxfId="812" priority="2177" stopIfTrue="1" operator="greaterThan">
      <formula>6</formula>
    </cfRule>
  </conditionalFormatting>
  <conditionalFormatting sqref="FB260 FD260 FF260">
    <cfRule type="cellIs" dxfId="811" priority="2176" stopIfTrue="1" operator="greaterThan">
      <formula>6</formula>
    </cfRule>
  </conditionalFormatting>
  <conditionalFormatting sqref="EZ269">
    <cfRule type="cellIs" dxfId="810" priority="2175" stopIfTrue="1" operator="greaterThan">
      <formula>6</formula>
    </cfRule>
  </conditionalFormatting>
  <conditionalFormatting sqref="FB269 FD269 FF269">
    <cfRule type="cellIs" dxfId="809" priority="2174" stopIfTrue="1" operator="greaterThan">
      <formula>6</formula>
    </cfRule>
  </conditionalFormatting>
  <conditionalFormatting sqref="EZ278">
    <cfRule type="cellIs" dxfId="808" priority="2173" stopIfTrue="1" operator="greaterThan">
      <formula>6</formula>
    </cfRule>
  </conditionalFormatting>
  <conditionalFormatting sqref="FB278 FD278 FF278">
    <cfRule type="cellIs" dxfId="807" priority="2172" stopIfTrue="1" operator="greaterThan">
      <formula>6</formula>
    </cfRule>
  </conditionalFormatting>
  <conditionalFormatting sqref="EZ287">
    <cfRule type="cellIs" dxfId="806" priority="2171" stopIfTrue="1" operator="greaterThan">
      <formula>6</formula>
    </cfRule>
  </conditionalFormatting>
  <conditionalFormatting sqref="FB287 FD287 FF287">
    <cfRule type="cellIs" dxfId="805" priority="2170" stopIfTrue="1" operator="greaterThan">
      <formula>6</formula>
    </cfRule>
  </conditionalFormatting>
  <conditionalFormatting sqref="EZ296">
    <cfRule type="cellIs" dxfId="804" priority="2169" stopIfTrue="1" operator="greaterThan">
      <formula>6</formula>
    </cfRule>
  </conditionalFormatting>
  <conditionalFormatting sqref="FB296 FD296 FF296">
    <cfRule type="cellIs" dxfId="803" priority="2168" stopIfTrue="1" operator="greaterThan">
      <formula>6</formula>
    </cfRule>
  </conditionalFormatting>
  <conditionalFormatting sqref="EZ305">
    <cfRule type="cellIs" dxfId="802" priority="2167" stopIfTrue="1" operator="greaterThan">
      <formula>6</formula>
    </cfRule>
  </conditionalFormatting>
  <conditionalFormatting sqref="FB305 FD305 FF305">
    <cfRule type="cellIs" dxfId="801" priority="2166" stopIfTrue="1" operator="greaterThan">
      <formula>6</formula>
    </cfRule>
  </conditionalFormatting>
  <conditionalFormatting sqref="EZ314">
    <cfRule type="cellIs" dxfId="800" priority="2165" stopIfTrue="1" operator="greaterThan">
      <formula>6</formula>
    </cfRule>
  </conditionalFormatting>
  <conditionalFormatting sqref="FB314 FD314 FF314">
    <cfRule type="cellIs" dxfId="799" priority="2164" stopIfTrue="1" operator="greaterThan">
      <formula>6</formula>
    </cfRule>
  </conditionalFormatting>
  <conditionalFormatting sqref="EZ323">
    <cfRule type="cellIs" dxfId="798" priority="2163" stopIfTrue="1" operator="greaterThan">
      <formula>6</formula>
    </cfRule>
  </conditionalFormatting>
  <conditionalFormatting sqref="FB323 FD323 FF323">
    <cfRule type="cellIs" dxfId="797" priority="2162" stopIfTrue="1" operator="greaterThan">
      <formula>6</formula>
    </cfRule>
  </conditionalFormatting>
  <conditionalFormatting sqref="FD333 FF333 EZ333">
    <cfRule type="cellIs" dxfId="796" priority="2140" stopIfTrue="1" operator="greaterThan">
      <formula>6</formula>
    </cfRule>
  </conditionalFormatting>
  <conditionalFormatting sqref="FD342 FF342 EZ342">
    <cfRule type="cellIs" dxfId="795" priority="2138" stopIfTrue="1" operator="greaterThan">
      <formula>6</formula>
    </cfRule>
  </conditionalFormatting>
  <conditionalFormatting sqref="FF351">
    <cfRule type="cellIs" dxfId="794" priority="2136" stopIfTrue="1" operator="greaterThan">
      <formula>6</formula>
    </cfRule>
  </conditionalFormatting>
  <conditionalFormatting sqref="EZ360">
    <cfRule type="cellIs" dxfId="793" priority="2135" stopIfTrue="1" operator="greaterThan">
      <formula>6</formula>
    </cfRule>
  </conditionalFormatting>
  <conditionalFormatting sqref="FB360 FD360 FF360">
    <cfRule type="cellIs" dxfId="792" priority="2134" stopIfTrue="1" operator="greaterThan">
      <formula>6</formula>
    </cfRule>
  </conditionalFormatting>
  <conditionalFormatting sqref="EZ369">
    <cfRule type="cellIs" dxfId="791" priority="2133" stopIfTrue="1" operator="greaterThan">
      <formula>6</formula>
    </cfRule>
  </conditionalFormatting>
  <conditionalFormatting sqref="FB369 FD369 FF369">
    <cfRule type="cellIs" dxfId="790" priority="2132" stopIfTrue="1" operator="greaterThan">
      <formula>6</formula>
    </cfRule>
  </conditionalFormatting>
  <conditionalFormatting sqref="EZ378">
    <cfRule type="cellIs" dxfId="789" priority="2131" stopIfTrue="1" operator="greaterThan">
      <formula>6</formula>
    </cfRule>
  </conditionalFormatting>
  <conditionalFormatting sqref="FB378 FD378 FF378">
    <cfRule type="cellIs" dxfId="788" priority="2130" stopIfTrue="1" operator="greaterThan">
      <formula>6</formula>
    </cfRule>
  </conditionalFormatting>
  <conditionalFormatting sqref="EZ387">
    <cfRule type="cellIs" dxfId="787" priority="2129" stopIfTrue="1" operator="greaterThan">
      <formula>6</formula>
    </cfRule>
  </conditionalFormatting>
  <conditionalFormatting sqref="FB387 FD387 FF387">
    <cfRule type="cellIs" dxfId="786" priority="2128" stopIfTrue="1" operator="greaterThan">
      <formula>6</formula>
    </cfRule>
  </conditionalFormatting>
  <conditionalFormatting sqref="EZ396">
    <cfRule type="cellIs" dxfId="785" priority="2127" stopIfTrue="1" operator="greaterThan">
      <formula>6</formula>
    </cfRule>
  </conditionalFormatting>
  <conditionalFormatting sqref="FB396 FD396 FF396">
    <cfRule type="cellIs" dxfId="784" priority="2126" stopIfTrue="1" operator="greaterThan">
      <formula>6</formula>
    </cfRule>
  </conditionalFormatting>
  <conditionalFormatting sqref="EZ405">
    <cfRule type="cellIs" dxfId="783" priority="2125" stopIfTrue="1" operator="greaterThan">
      <formula>6</formula>
    </cfRule>
  </conditionalFormatting>
  <conditionalFormatting sqref="FB405 FD405 FF405">
    <cfRule type="cellIs" dxfId="782" priority="2124" stopIfTrue="1" operator="greaterThan">
      <formula>6</formula>
    </cfRule>
  </conditionalFormatting>
  <conditionalFormatting sqref="EZ414">
    <cfRule type="cellIs" dxfId="781" priority="2123" stopIfTrue="1" operator="greaterThan">
      <formula>6</formula>
    </cfRule>
  </conditionalFormatting>
  <conditionalFormatting sqref="FB414 FD414 FF414">
    <cfRule type="cellIs" dxfId="780" priority="2122" stopIfTrue="1" operator="greaterThan">
      <formula>6</formula>
    </cfRule>
  </conditionalFormatting>
  <conditionalFormatting sqref="EZ423">
    <cfRule type="cellIs" dxfId="779" priority="2121" stopIfTrue="1" operator="greaterThan">
      <formula>6</formula>
    </cfRule>
  </conditionalFormatting>
  <conditionalFormatting sqref="FB423 FD423 FF423">
    <cfRule type="cellIs" dxfId="778" priority="2120" stopIfTrue="1" operator="greaterThan">
      <formula>6</formula>
    </cfRule>
  </conditionalFormatting>
  <conditionalFormatting sqref="EZ432">
    <cfRule type="cellIs" dxfId="777" priority="2119" stopIfTrue="1" operator="greaterThan">
      <formula>6</formula>
    </cfRule>
  </conditionalFormatting>
  <conditionalFormatting sqref="FB432 FD432 FF432">
    <cfRule type="cellIs" dxfId="776" priority="2118" stopIfTrue="1" operator="greaterThan">
      <formula>6</formula>
    </cfRule>
  </conditionalFormatting>
  <conditionalFormatting sqref="EZ442">
    <cfRule type="cellIs" dxfId="775" priority="2117" stopIfTrue="1" operator="greaterThan">
      <formula>6</formula>
    </cfRule>
  </conditionalFormatting>
  <conditionalFormatting sqref="FF442 FD442">
    <cfRule type="cellIs" dxfId="774" priority="2116" stopIfTrue="1" operator="greaterThan">
      <formula>6</formula>
    </cfRule>
  </conditionalFormatting>
  <conditionalFormatting sqref="FF451">
    <cfRule type="cellIs" dxfId="773" priority="2114" stopIfTrue="1" operator="greaterThan">
      <formula>6</formula>
    </cfRule>
  </conditionalFormatting>
  <conditionalFormatting sqref="EV460 EX460">
    <cfRule type="cellIs" dxfId="772" priority="2113" stopIfTrue="1" operator="greaterThan">
      <formula>6</formula>
    </cfRule>
  </conditionalFormatting>
  <conditionalFormatting sqref="FB460 FF460 EZ460">
    <cfRule type="cellIs" dxfId="771" priority="2112" stopIfTrue="1" operator="greaterThan">
      <formula>6</formula>
    </cfRule>
  </conditionalFormatting>
  <conditionalFormatting sqref="EZ479">
    <cfRule type="cellIs" dxfId="770" priority="2111" stopIfTrue="1" operator="greaterThan">
      <formula>6</formula>
    </cfRule>
  </conditionalFormatting>
  <conditionalFormatting sqref="FB479 FD479 FF479">
    <cfRule type="cellIs" dxfId="769" priority="2110" stopIfTrue="1" operator="greaterThan">
      <formula>6</formula>
    </cfRule>
  </conditionalFormatting>
  <conditionalFormatting sqref="FD488 FF488">
    <cfRule type="cellIs" dxfId="768" priority="2108" stopIfTrue="1" operator="greaterThan">
      <formula>6</formula>
    </cfRule>
  </conditionalFormatting>
  <conditionalFormatting sqref="FB497 FD497 FF497">
    <cfRule type="cellIs" dxfId="767" priority="2106" stopIfTrue="1" operator="greaterThan">
      <formula>6</formula>
    </cfRule>
  </conditionalFormatting>
  <conditionalFormatting sqref="FF506 FD506">
    <cfRule type="cellIs" dxfId="766" priority="2104" stopIfTrue="1" operator="greaterThan">
      <formula>6</formula>
    </cfRule>
  </conditionalFormatting>
  <conditionalFormatting sqref="EZ515">
    <cfRule type="cellIs" dxfId="765" priority="2103" stopIfTrue="1" operator="greaterThan">
      <formula>6</formula>
    </cfRule>
  </conditionalFormatting>
  <conditionalFormatting sqref="FB515 FD515 FF515">
    <cfRule type="cellIs" dxfId="764" priority="2102" stopIfTrue="1" operator="greaterThan">
      <formula>6</formula>
    </cfRule>
  </conditionalFormatting>
  <conditionalFormatting sqref="EZ524">
    <cfRule type="cellIs" dxfId="763" priority="2101" stopIfTrue="1" operator="greaterThan">
      <formula>6</formula>
    </cfRule>
  </conditionalFormatting>
  <conditionalFormatting sqref="FB524 FD524 FF524">
    <cfRule type="cellIs" dxfId="762" priority="2100" stopIfTrue="1" operator="greaterThan">
      <formula>6</formula>
    </cfRule>
  </conditionalFormatting>
  <conditionalFormatting sqref="EZ533">
    <cfRule type="cellIs" dxfId="761" priority="2099" stopIfTrue="1" operator="greaterThan">
      <formula>6</formula>
    </cfRule>
  </conditionalFormatting>
  <conditionalFormatting sqref="FB533 FD533 FF533">
    <cfRule type="cellIs" dxfId="760" priority="2098" stopIfTrue="1" operator="greaterThan">
      <formula>6</formula>
    </cfRule>
  </conditionalFormatting>
  <conditionalFormatting sqref="EZ542">
    <cfRule type="cellIs" dxfId="759" priority="2097" stopIfTrue="1" operator="greaterThan">
      <formula>6</formula>
    </cfRule>
  </conditionalFormatting>
  <conditionalFormatting sqref="FB542 FD542 FF542">
    <cfRule type="cellIs" dxfId="758" priority="2096" stopIfTrue="1" operator="greaterThan">
      <formula>6</formula>
    </cfRule>
  </conditionalFormatting>
  <conditionalFormatting sqref="EZ551">
    <cfRule type="cellIs" dxfId="757" priority="2095" stopIfTrue="1" operator="greaterThan">
      <formula>6</formula>
    </cfRule>
  </conditionalFormatting>
  <conditionalFormatting sqref="FB551 FD551 FF551">
    <cfRule type="cellIs" dxfId="756" priority="2094" stopIfTrue="1" operator="greaterThan">
      <formula>6</formula>
    </cfRule>
  </conditionalFormatting>
  <conditionalFormatting sqref="EZ560">
    <cfRule type="cellIs" dxfId="755" priority="2093" stopIfTrue="1" operator="greaterThan">
      <formula>6</formula>
    </cfRule>
  </conditionalFormatting>
  <conditionalFormatting sqref="FB560 FD560 FF560">
    <cfRule type="cellIs" dxfId="754" priority="2092" stopIfTrue="1" operator="greaterThan">
      <formula>6</formula>
    </cfRule>
  </conditionalFormatting>
  <conditionalFormatting sqref="EZ569">
    <cfRule type="cellIs" dxfId="753" priority="2091" stopIfTrue="1" operator="greaterThan">
      <formula>6</formula>
    </cfRule>
  </conditionalFormatting>
  <conditionalFormatting sqref="FB569 FD569 FF569">
    <cfRule type="cellIs" dxfId="752" priority="2090" stopIfTrue="1" operator="greaterThan">
      <formula>6</formula>
    </cfRule>
  </conditionalFormatting>
  <conditionalFormatting sqref="EZ578">
    <cfRule type="cellIs" dxfId="751" priority="2089" stopIfTrue="1" operator="greaterThan">
      <formula>6</formula>
    </cfRule>
  </conditionalFormatting>
  <conditionalFormatting sqref="FB578 FD578 FF578">
    <cfRule type="cellIs" dxfId="750" priority="2088" stopIfTrue="1" operator="greaterThan">
      <formula>6</formula>
    </cfRule>
  </conditionalFormatting>
  <conditionalFormatting sqref="FH11">
    <cfRule type="cellIs" dxfId="749" priority="2077" stopIfTrue="1" operator="greaterThan">
      <formula>6</formula>
    </cfRule>
  </conditionalFormatting>
  <conditionalFormatting sqref="FJ11 FL11 FN11">
    <cfRule type="cellIs" dxfId="748" priority="2076" stopIfTrue="1" operator="greaterThan">
      <formula>6</formula>
    </cfRule>
  </conditionalFormatting>
  <conditionalFormatting sqref="FH21">
    <cfRule type="cellIs" dxfId="747" priority="2075" stopIfTrue="1" operator="greaterThan">
      <formula>6</formula>
    </cfRule>
  </conditionalFormatting>
  <conditionalFormatting sqref="FJ21 FL21 FN21">
    <cfRule type="cellIs" dxfId="746" priority="2074" stopIfTrue="1" operator="greaterThan">
      <formula>6</formula>
    </cfRule>
  </conditionalFormatting>
  <conditionalFormatting sqref="FH31">
    <cfRule type="cellIs" dxfId="745" priority="2073" stopIfTrue="1" operator="greaterThan">
      <formula>6</formula>
    </cfRule>
  </conditionalFormatting>
  <conditionalFormatting sqref="FJ31 FL31 FN31">
    <cfRule type="cellIs" dxfId="744" priority="2072" stopIfTrue="1" operator="greaterThan">
      <formula>6</formula>
    </cfRule>
  </conditionalFormatting>
  <conditionalFormatting sqref="FH40">
    <cfRule type="cellIs" dxfId="743" priority="2053" stopIfTrue="1" operator="greaterThan">
      <formula>6</formula>
    </cfRule>
  </conditionalFormatting>
  <conditionalFormatting sqref="FJ40 FL40 FN40">
    <cfRule type="cellIs" dxfId="742" priority="2052" stopIfTrue="1" operator="greaterThan">
      <formula>6</formula>
    </cfRule>
  </conditionalFormatting>
  <conditionalFormatting sqref="FH49">
    <cfRule type="cellIs" dxfId="741" priority="2051" stopIfTrue="1" operator="greaterThan">
      <formula>6</formula>
    </cfRule>
  </conditionalFormatting>
  <conditionalFormatting sqref="FJ49 FL49 FN49">
    <cfRule type="cellIs" dxfId="740" priority="2050" stopIfTrue="1" operator="greaterThan">
      <formula>6</formula>
    </cfRule>
  </conditionalFormatting>
  <conditionalFormatting sqref="FH58">
    <cfRule type="cellIs" dxfId="739" priority="2049" stopIfTrue="1" operator="greaterThan">
      <formula>6</formula>
    </cfRule>
  </conditionalFormatting>
  <conditionalFormatting sqref="FJ58 FL58 FN58">
    <cfRule type="cellIs" dxfId="738" priority="2048" stopIfTrue="1" operator="greaterThan">
      <formula>6</formula>
    </cfRule>
  </conditionalFormatting>
  <conditionalFormatting sqref="FH68">
    <cfRule type="cellIs" dxfId="737" priority="2021" stopIfTrue="1" operator="greaterThan">
      <formula>6</formula>
    </cfRule>
  </conditionalFormatting>
  <conditionalFormatting sqref="FJ68 FL68 FN68">
    <cfRule type="cellIs" dxfId="736" priority="2020" stopIfTrue="1" operator="greaterThan">
      <formula>6</formula>
    </cfRule>
  </conditionalFormatting>
  <conditionalFormatting sqref="FH77">
    <cfRule type="cellIs" dxfId="735" priority="1961" stopIfTrue="1" operator="greaterThan">
      <formula>6</formula>
    </cfRule>
  </conditionalFormatting>
  <conditionalFormatting sqref="FJ77 FL77 FN77">
    <cfRule type="cellIs" dxfId="734" priority="1960" stopIfTrue="1" operator="greaterThan">
      <formula>6</formula>
    </cfRule>
  </conditionalFormatting>
  <conditionalFormatting sqref="FH86">
    <cfRule type="cellIs" dxfId="733" priority="1959" stopIfTrue="1" operator="greaterThan">
      <formula>6</formula>
    </cfRule>
  </conditionalFormatting>
  <conditionalFormatting sqref="FJ86 FL86 FN86">
    <cfRule type="cellIs" dxfId="732" priority="1958" stopIfTrue="1" operator="greaterThan">
      <formula>6</formula>
    </cfRule>
  </conditionalFormatting>
  <conditionalFormatting sqref="FH96">
    <cfRule type="cellIs" dxfId="731" priority="1957" stopIfTrue="1" operator="greaterThan">
      <formula>6</formula>
    </cfRule>
  </conditionalFormatting>
  <conditionalFormatting sqref="FJ96 FL96 FN96">
    <cfRule type="cellIs" dxfId="730" priority="1956" stopIfTrue="1" operator="greaterThan">
      <formula>6</formula>
    </cfRule>
  </conditionalFormatting>
  <conditionalFormatting sqref="FH105">
    <cfRule type="cellIs" dxfId="729" priority="1955" stopIfTrue="1" operator="greaterThan">
      <formula>6</formula>
    </cfRule>
  </conditionalFormatting>
  <conditionalFormatting sqref="FJ105 FL105 FN105">
    <cfRule type="cellIs" dxfId="728" priority="1954" stopIfTrue="1" operator="greaterThan">
      <formula>6</formula>
    </cfRule>
  </conditionalFormatting>
  <conditionalFormatting sqref="FH114">
    <cfRule type="cellIs" dxfId="727" priority="1953" stopIfTrue="1" operator="greaterThan">
      <formula>6</formula>
    </cfRule>
  </conditionalFormatting>
  <conditionalFormatting sqref="FJ114 FL114 FN114">
    <cfRule type="cellIs" dxfId="726" priority="1952" stopIfTrue="1" operator="greaterThan">
      <formula>6</formula>
    </cfRule>
  </conditionalFormatting>
  <conditionalFormatting sqref="FH123">
    <cfRule type="cellIs" dxfId="725" priority="1951" stopIfTrue="1" operator="greaterThan">
      <formula>6</formula>
    </cfRule>
  </conditionalFormatting>
  <conditionalFormatting sqref="FJ123 FL123 FN123">
    <cfRule type="cellIs" dxfId="724" priority="1950" stopIfTrue="1" operator="greaterThan">
      <formula>6</formula>
    </cfRule>
  </conditionalFormatting>
  <conditionalFormatting sqref="FH132">
    <cfRule type="cellIs" dxfId="723" priority="1949" stopIfTrue="1" operator="greaterThan">
      <formula>6</formula>
    </cfRule>
  </conditionalFormatting>
  <conditionalFormatting sqref="FJ132 FL132 FN132">
    <cfRule type="cellIs" dxfId="722" priority="1948" stopIfTrue="1" operator="greaterThan">
      <formula>6</formula>
    </cfRule>
  </conditionalFormatting>
  <conditionalFormatting sqref="FH141">
    <cfRule type="cellIs" dxfId="721" priority="1945" stopIfTrue="1" operator="greaterThan">
      <formula>6</formula>
    </cfRule>
  </conditionalFormatting>
  <conditionalFormatting sqref="FJ141 FL141 FN141">
    <cfRule type="cellIs" dxfId="720" priority="1944" stopIfTrue="1" operator="greaterThan">
      <formula>6</formula>
    </cfRule>
  </conditionalFormatting>
  <conditionalFormatting sqref="FH150">
    <cfRule type="cellIs" dxfId="719" priority="1929" stopIfTrue="1" operator="greaterThan">
      <formula>6</formula>
    </cfRule>
  </conditionalFormatting>
  <conditionalFormatting sqref="FJ150 FL150 FN150">
    <cfRule type="cellIs" dxfId="718" priority="1928" stopIfTrue="1" operator="greaterThan">
      <formula>6</formula>
    </cfRule>
  </conditionalFormatting>
  <conditionalFormatting sqref="FH159">
    <cfRule type="cellIs" dxfId="717" priority="1927" stopIfTrue="1" operator="greaterThan">
      <formula>6</formula>
    </cfRule>
  </conditionalFormatting>
  <conditionalFormatting sqref="FJ159 FL159 FN159">
    <cfRule type="cellIs" dxfId="716" priority="1926" stopIfTrue="1" operator="greaterThan">
      <formula>6</formula>
    </cfRule>
  </conditionalFormatting>
  <conditionalFormatting sqref="FH168">
    <cfRule type="cellIs" dxfId="715" priority="1925" stopIfTrue="1" operator="greaterThan">
      <formula>6</formula>
    </cfRule>
  </conditionalFormatting>
  <conditionalFormatting sqref="FJ168 FL168 FN168">
    <cfRule type="cellIs" dxfId="714" priority="1924" stopIfTrue="1" operator="greaterThan">
      <formula>6</formula>
    </cfRule>
  </conditionalFormatting>
  <conditionalFormatting sqref="FH177">
    <cfRule type="cellIs" dxfId="713" priority="1923" stopIfTrue="1" operator="greaterThan">
      <formula>6</formula>
    </cfRule>
  </conditionalFormatting>
  <conditionalFormatting sqref="FJ177 FL177 FN177">
    <cfRule type="cellIs" dxfId="712" priority="1922" stopIfTrue="1" operator="greaterThan">
      <formula>6</formula>
    </cfRule>
  </conditionalFormatting>
  <conditionalFormatting sqref="FH186">
    <cfRule type="cellIs" dxfId="711" priority="1911" stopIfTrue="1" operator="greaterThan">
      <formula>6</formula>
    </cfRule>
  </conditionalFormatting>
  <conditionalFormatting sqref="FJ186 FL186 FN186">
    <cfRule type="cellIs" dxfId="710" priority="1910" stopIfTrue="1" operator="greaterThan">
      <formula>6</formula>
    </cfRule>
  </conditionalFormatting>
  <conditionalFormatting sqref="FH195">
    <cfRule type="cellIs" dxfId="709" priority="1909" stopIfTrue="1" operator="greaterThan">
      <formula>6</formula>
    </cfRule>
  </conditionalFormatting>
  <conditionalFormatting sqref="FJ195 FL195 FN195">
    <cfRule type="cellIs" dxfId="708" priority="1908" stopIfTrue="1" operator="greaterThan">
      <formula>6</formula>
    </cfRule>
  </conditionalFormatting>
  <conditionalFormatting sqref="FH204">
    <cfRule type="cellIs" dxfId="707" priority="1907" stopIfTrue="1" operator="greaterThan">
      <formula>6</formula>
    </cfRule>
  </conditionalFormatting>
  <conditionalFormatting sqref="FJ204 FL204 FN204">
    <cfRule type="cellIs" dxfId="706" priority="1906" stopIfTrue="1" operator="greaterThan">
      <formula>6</formula>
    </cfRule>
  </conditionalFormatting>
  <conditionalFormatting sqref="FH213">
    <cfRule type="cellIs" dxfId="705" priority="1905" stopIfTrue="1" operator="greaterThan">
      <formula>6</formula>
    </cfRule>
  </conditionalFormatting>
  <conditionalFormatting sqref="FJ213 FL213 FN213">
    <cfRule type="cellIs" dxfId="704" priority="1904" stopIfTrue="1" operator="greaterThan">
      <formula>6</formula>
    </cfRule>
  </conditionalFormatting>
  <conditionalFormatting sqref="FH222">
    <cfRule type="cellIs" dxfId="703" priority="1903" stopIfTrue="1" operator="greaterThan">
      <formula>6</formula>
    </cfRule>
  </conditionalFormatting>
  <conditionalFormatting sqref="FJ222 FL222 FN222">
    <cfRule type="cellIs" dxfId="702" priority="1902" stopIfTrue="1" operator="greaterThan">
      <formula>6</formula>
    </cfRule>
  </conditionalFormatting>
  <conditionalFormatting sqref="FH232">
    <cfRule type="cellIs" dxfId="701" priority="1901" stopIfTrue="1" operator="greaterThan">
      <formula>6</formula>
    </cfRule>
  </conditionalFormatting>
  <conditionalFormatting sqref="FJ232 FL232 FN232">
    <cfRule type="cellIs" dxfId="700" priority="1900" stopIfTrue="1" operator="greaterThan">
      <formula>6</formula>
    </cfRule>
  </conditionalFormatting>
  <conditionalFormatting sqref="FH241">
    <cfRule type="cellIs" dxfId="699" priority="1899" stopIfTrue="1" operator="greaterThan">
      <formula>6</formula>
    </cfRule>
  </conditionalFormatting>
  <conditionalFormatting sqref="FJ241 FL241 FN241">
    <cfRule type="cellIs" dxfId="698" priority="1898" stopIfTrue="1" operator="greaterThan">
      <formula>6</formula>
    </cfRule>
  </conditionalFormatting>
  <conditionalFormatting sqref="FH250">
    <cfRule type="cellIs" dxfId="697" priority="1897" stopIfTrue="1" operator="greaterThan">
      <formula>6</formula>
    </cfRule>
  </conditionalFormatting>
  <conditionalFormatting sqref="FJ250 FL250 FN250">
    <cfRule type="cellIs" dxfId="696" priority="1896" stopIfTrue="1" operator="greaterThan">
      <formula>6</formula>
    </cfRule>
  </conditionalFormatting>
  <conditionalFormatting sqref="FH260">
    <cfRule type="cellIs" dxfId="695" priority="1895" stopIfTrue="1" operator="greaterThan">
      <formula>6</formula>
    </cfRule>
  </conditionalFormatting>
  <conditionalFormatting sqref="FJ260 FL260 FN260">
    <cfRule type="cellIs" dxfId="694" priority="1894" stopIfTrue="1" operator="greaterThan">
      <formula>6</formula>
    </cfRule>
  </conditionalFormatting>
  <conditionalFormatting sqref="FH269">
    <cfRule type="cellIs" dxfId="693" priority="1893" stopIfTrue="1" operator="greaterThan">
      <formula>6</formula>
    </cfRule>
  </conditionalFormatting>
  <conditionalFormatting sqref="FJ269 FL269 FN269">
    <cfRule type="cellIs" dxfId="692" priority="1892" stopIfTrue="1" operator="greaterThan">
      <formula>6</formula>
    </cfRule>
  </conditionalFormatting>
  <conditionalFormatting sqref="FH278">
    <cfRule type="cellIs" dxfId="691" priority="1891" stopIfTrue="1" operator="greaterThan">
      <formula>6</formula>
    </cfRule>
  </conditionalFormatting>
  <conditionalFormatting sqref="FJ278 FL278 FN278">
    <cfRule type="cellIs" dxfId="690" priority="1890" stopIfTrue="1" operator="greaterThan">
      <formula>6</formula>
    </cfRule>
  </conditionalFormatting>
  <conditionalFormatting sqref="FH287">
    <cfRule type="cellIs" dxfId="689" priority="1889" stopIfTrue="1" operator="greaterThan">
      <formula>6</formula>
    </cfRule>
  </conditionalFormatting>
  <conditionalFormatting sqref="FJ287 FL287 FN287">
    <cfRule type="cellIs" dxfId="688" priority="1888" stopIfTrue="1" operator="greaterThan">
      <formula>6</formula>
    </cfRule>
  </conditionalFormatting>
  <conditionalFormatting sqref="FH296">
    <cfRule type="cellIs" dxfId="687" priority="1887" stopIfTrue="1" operator="greaterThan">
      <formula>6</formula>
    </cfRule>
  </conditionalFormatting>
  <conditionalFormatting sqref="FJ296 FL296 FN296">
    <cfRule type="cellIs" dxfId="686" priority="1886" stopIfTrue="1" operator="greaterThan">
      <formula>6</formula>
    </cfRule>
  </conditionalFormatting>
  <conditionalFormatting sqref="FH305">
    <cfRule type="cellIs" dxfId="685" priority="1885" stopIfTrue="1" operator="greaterThan">
      <formula>6</formula>
    </cfRule>
  </conditionalFormatting>
  <conditionalFormatting sqref="FJ305 FL305 FN305">
    <cfRule type="cellIs" dxfId="684" priority="1884" stopIfTrue="1" operator="greaterThan">
      <formula>6</formula>
    </cfRule>
  </conditionalFormatting>
  <conditionalFormatting sqref="FH314">
    <cfRule type="cellIs" dxfId="683" priority="1883" stopIfTrue="1" operator="greaterThan">
      <formula>6</formula>
    </cfRule>
  </conditionalFormatting>
  <conditionalFormatting sqref="FJ314 FL314 FN314">
    <cfRule type="cellIs" dxfId="682" priority="1882" stopIfTrue="1" operator="greaterThan">
      <formula>6</formula>
    </cfRule>
  </conditionalFormatting>
  <conditionalFormatting sqref="FH323">
    <cfRule type="cellIs" dxfId="681" priority="1881" stopIfTrue="1" operator="greaterThan">
      <formula>6</formula>
    </cfRule>
  </conditionalFormatting>
  <conditionalFormatting sqref="FJ323 FL323 FN323">
    <cfRule type="cellIs" dxfId="680" priority="1880" stopIfTrue="1" operator="greaterThan">
      <formula>6</formula>
    </cfRule>
  </conditionalFormatting>
  <conditionalFormatting sqref="FH333">
    <cfRule type="cellIs" dxfId="679" priority="1859" stopIfTrue="1" operator="greaterThan">
      <formula>6</formula>
    </cfRule>
  </conditionalFormatting>
  <conditionalFormatting sqref="FJ333 FL333 FN333">
    <cfRule type="cellIs" dxfId="678" priority="1858" stopIfTrue="1" operator="greaterThan">
      <formula>6</formula>
    </cfRule>
  </conditionalFormatting>
  <conditionalFormatting sqref="FH342">
    <cfRule type="cellIs" dxfId="677" priority="1857" stopIfTrue="1" operator="greaterThan">
      <formula>6</formula>
    </cfRule>
  </conditionalFormatting>
  <conditionalFormatting sqref="FJ342 FL342 FN342">
    <cfRule type="cellIs" dxfId="676" priority="1856" stopIfTrue="1" operator="greaterThan">
      <formula>6</formula>
    </cfRule>
  </conditionalFormatting>
  <conditionalFormatting sqref="FH351">
    <cfRule type="cellIs" dxfId="675" priority="1855" stopIfTrue="1" operator="greaterThan">
      <formula>6</formula>
    </cfRule>
  </conditionalFormatting>
  <conditionalFormatting sqref="FJ351 FL351 FN351">
    <cfRule type="cellIs" dxfId="674" priority="1854" stopIfTrue="1" operator="greaterThan">
      <formula>6</formula>
    </cfRule>
  </conditionalFormatting>
  <conditionalFormatting sqref="FH360">
    <cfRule type="cellIs" dxfId="673" priority="1853" stopIfTrue="1" operator="greaterThan">
      <formula>6</formula>
    </cfRule>
  </conditionalFormatting>
  <conditionalFormatting sqref="FJ360 FL360 FN360">
    <cfRule type="cellIs" dxfId="672" priority="1852" stopIfTrue="1" operator="greaterThan">
      <formula>6</formula>
    </cfRule>
  </conditionalFormatting>
  <conditionalFormatting sqref="FH369">
    <cfRule type="cellIs" dxfId="671" priority="1851" stopIfTrue="1" operator="greaterThan">
      <formula>6</formula>
    </cfRule>
  </conditionalFormatting>
  <conditionalFormatting sqref="FJ369 FL369 FN369">
    <cfRule type="cellIs" dxfId="670" priority="1850" stopIfTrue="1" operator="greaterThan">
      <formula>6</formula>
    </cfRule>
  </conditionalFormatting>
  <conditionalFormatting sqref="FH378">
    <cfRule type="cellIs" dxfId="669" priority="1849" stopIfTrue="1" operator="greaterThan">
      <formula>6</formula>
    </cfRule>
  </conditionalFormatting>
  <conditionalFormatting sqref="FJ378 FL378 FN378">
    <cfRule type="cellIs" dxfId="668" priority="1848" stopIfTrue="1" operator="greaterThan">
      <formula>6</formula>
    </cfRule>
  </conditionalFormatting>
  <conditionalFormatting sqref="FH387">
    <cfRule type="cellIs" dxfId="667" priority="1847" stopIfTrue="1" operator="greaterThan">
      <formula>6</formula>
    </cfRule>
  </conditionalFormatting>
  <conditionalFormatting sqref="FJ387 FL387 FN387">
    <cfRule type="cellIs" dxfId="666" priority="1846" stopIfTrue="1" operator="greaterThan">
      <formula>6</formula>
    </cfRule>
  </conditionalFormatting>
  <conditionalFormatting sqref="FH396">
    <cfRule type="cellIs" dxfId="665" priority="1845" stopIfTrue="1" operator="greaterThan">
      <formula>6</formula>
    </cfRule>
  </conditionalFormatting>
  <conditionalFormatting sqref="FJ396 FL396 FN396">
    <cfRule type="cellIs" dxfId="664" priority="1844" stopIfTrue="1" operator="greaterThan">
      <formula>6</formula>
    </cfRule>
  </conditionalFormatting>
  <conditionalFormatting sqref="FH405">
    <cfRule type="cellIs" dxfId="663" priority="1843" stopIfTrue="1" operator="greaterThan">
      <formula>6</formula>
    </cfRule>
  </conditionalFormatting>
  <conditionalFormatting sqref="FJ405 FL405 FN405">
    <cfRule type="cellIs" dxfId="662" priority="1842" stopIfTrue="1" operator="greaterThan">
      <formula>6</formula>
    </cfRule>
  </conditionalFormatting>
  <conditionalFormatting sqref="FH414">
    <cfRule type="cellIs" dxfId="661" priority="1841" stopIfTrue="1" operator="greaterThan">
      <formula>6</formula>
    </cfRule>
  </conditionalFormatting>
  <conditionalFormatting sqref="FJ414 FL414 FN414">
    <cfRule type="cellIs" dxfId="660" priority="1840" stopIfTrue="1" operator="greaterThan">
      <formula>6</formula>
    </cfRule>
  </conditionalFormatting>
  <conditionalFormatting sqref="FH423">
    <cfRule type="cellIs" dxfId="659" priority="1839" stopIfTrue="1" operator="greaterThan">
      <formula>6</formula>
    </cfRule>
  </conditionalFormatting>
  <conditionalFormatting sqref="FJ423 FL423 FN423">
    <cfRule type="cellIs" dxfId="658" priority="1838" stopIfTrue="1" operator="greaterThan">
      <formula>6</formula>
    </cfRule>
  </conditionalFormatting>
  <conditionalFormatting sqref="FH432">
    <cfRule type="cellIs" dxfId="657" priority="1837" stopIfTrue="1" operator="greaterThan">
      <formula>6</formula>
    </cfRule>
  </conditionalFormatting>
  <conditionalFormatting sqref="FJ432 FL432 FN432">
    <cfRule type="cellIs" dxfId="656" priority="1836" stopIfTrue="1" operator="greaterThan">
      <formula>6</formula>
    </cfRule>
  </conditionalFormatting>
  <conditionalFormatting sqref="FH442">
    <cfRule type="cellIs" dxfId="655" priority="1835" stopIfTrue="1" operator="greaterThan">
      <formula>6</formula>
    </cfRule>
  </conditionalFormatting>
  <conditionalFormatting sqref="FJ442 FL442 FN442">
    <cfRule type="cellIs" dxfId="654" priority="1834" stopIfTrue="1" operator="greaterThan">
      <formula>6</formula>
    </cfRule>
  </conditionalFormatting>
  <conditionalFormatting sqref="FJ451 FL451 FN451">
    <cfRule type="cellIs" dxfId="653" priority="1832" stopIfTrue="1" operator="greaterThan">
      <formula>6</formula>
    </cfRule>
  </conditionalFormatting>
  <conditionalFormatting sqref="FH460">
    <cfRule type="cellIs" dxfId="652" priority="1831" stopIfTrue="1" operator="greaterThan">
      <formula>6</formula>
    </cfRule>
  </conditionalFormatting>
  <conditionalFormatting sqref="FJ460 FL460 FN460">
    <cfRule type="cellIs" dxfId="651" priority="1830" stopIfTrue="1" operator="greaterThan">
      <formula>6</formula>
    </cfRule>
  </conditionalFormatting>
  <conditionalFormatting sqref="FH479">
    <cfRule type="cellIs" dxfId="650" priority="1829" stopIfTrue="1" operator="greaterThan">
      <formula>6</formula>
    </cfRule>
  </conditionalFormatting>
  <conditionalFormatting sqref="FJ479 FL479 FN479">
    <cfRule type="cellIs" dxfId="649" priority="1828" stopIfTrue="1" operator="greaterThan">
      <formula>6</formula>
    </cfRule>
  </conditionalFormatting>
  <conditionalFormatting sqref="FH488">
    <cfRule type="cellIs" dxfId="648" priority="1827" stopIfTrue="1" operator="greaterThan">
      <formula>6</formula>
    </cfRule>
  </conditionalFormatting>
  <conditionalFormatting sqref="FJ488 FL488 FN488">
    <cfRule type="cellIs" dxfId="647" priority="1826" stopIfTrue="1" operator="greaterThan">
      <formula>6</formula>
    </cfRule>
  </conditionalFormatting>
  <conditionalFormatting sqref="FH497">
    <cfRule type="cellIs" dxfId="646" priority="1825" stopIfTrue="1" operator="greaterThan">
      <formula>6</formula>
    </cfRule>
  </conditionalFormatting>
  <conditionalFormatting sqref="FJ497 FL497 FN497">
    <cfRule type="cellIs" dxfId="645" priority="1824" stopIfTrue="1" operator="greaterThan">
      <formula>6</formula>
    </cfRule>
  </conditionalFormatting>
  <conditionalFormatting sqref="FH506">
    <cfRule type="cellIs" dxfId="644" priority="1823" stopIfTrue="1" operator="greaterThan">
      <formula>6</formula>
    </cfRule>
  </conditionalFormatting>
  <conditionalFormatting sqref="FJ506 FL506 FN506">
    <cfRule type="cellIs" dxfId="643" priority="1822" stopIfTrue="1" operator="greaterThan">
      <formula>6</formula>
    </cfRule>
  </conditionalFormatting>
  <conditionalFormatting sqref="FH515">
    <cfRule type="cellIs" dxfId="642" priority="1821" stopIfTrue="1" operator="greaterThan">
      <formula>6</formula>
    </cfRule>
  </conditionalFormatting>
  <conditionalFormatting sqref="FJ515 FL515 FN515">
    <cfRule type="cellIs" dxfId="641" priority="1820" stopIfTrue="1" operator="greaterThan">
      <formula>6</formula>
    </cfRule>
  </conditionalFormatting>
  <conditionalFormatting sqref="FH524">
    <cfRule type="cellIs" dxfId="640" priority="1819" stopIfTrue="1" operator="greaterThan">
      <formula>6</formula>
    </cfRule>
  </conditionalFormatting>
  <conditionalFormatting sqref="FJ524 FL524 FN524">
    <cfRule type="cellIs" dxfId="639" priority="1818" stopIfTrue="1" operator="greaterThan">
      <formula>6</formula>
    </cfRule>
  </conditionalFormatting>
  <conditionalFormatting sqref="FH533">
    <cfRule type="cellIs" dxfId="638" priority="1817" stopIfTrue="1" operator="greaterThan">
      <formula>6</formula>
    </cfRule>
  </conditionalFormatting>
  <conditionalFormatting sqref="FJ533 FL533 FN533">
    <cfRule type="cellIs" dxfId="637" priority="1816" stopIfTrue="1" operator="greaterThan">
      <formula>6</formula>
    </cfRule>
  </conditionalFormatting>
  <conditionalFormatting sqref="FH542">
    <cfRule type="cellIs" dxfId="636" priority="1815" stopIfTrue="1" operator="greaterThan">
      <formula>6</formula>
    </cfRule>
  </conditionalFormatting>
  <conditionalFormatting sqref="FJ542 FL542 FN542">
    <cfRule type="cellIs" dxfId="635" priority="1814" stopIfTrue="1" operator="greaterThan">
      <formula>6</formula>
    </cfRule>
  </conditionalFormatting>
  <conditionalFormatting sqref="FH551">
    <cfRule type="cellIs" dxfId="634" priority="1813" stopIfTrue="1" operator="greaterThan">
      <formula>6</formula>
    </cfRule>
  </conditionalFormatting>
  <conditionalFormatting sqref="FJ551 FL551 FN551">
    <cfRule type="cellIs" dxfId="633" priority="1812" stopIfTrue="1" operator="greaterThan">
      <formula>6</formula>
    </cfRule>
  </conditionalFormatting>
  <conditionalFormatting sqref="FH560">
    <cfRule type="cellIs" dxfId="632" priority="1811" stopIfTrue="1" operator="greaterThan">
      <formula>6</formula>
    </cfRule>
  </conditionalFormatting>
  <conditionalFormatting sqref="FJ560 FL560 FN560">
    <cfRule type="cellIs" dxfId="631" priority="1810" stopIfTrue="1" operator="greaterThan">
      <formula>6</formula>
    </cfRule>
  </conditionalFormatting>
  <conditionalFormatting sqref="FH569">
    <cfRule type="cellIs" dxfId="630" priority="1809" stopIfTrue="1" operator="greaterThan">
      <formula>6</formula>
    </cfRule>
  </conditionalFormatting>
  <conditionalFormatting sqref="FJ569 FL569 FN569">
    <cfRule type="cellIs" dxfId="629" priority="1808" stopIfTrue="1" operator="greaterThan">
      <formula>6</formula>
    </cfRule>
  </conditionalFormatting>
  <conditionalFormatting sqref="FH578">
    <cfRule type="cellIs" dxfId="628" priority="1807" stopIfTrue="1" operator="greaterThan">
      <formula>6</formula>
    </cfRule>
  </conditionalFormatting>
  <conditionalFormatting sqref="FJ578 FL578 FN578">
    <cfRule type="cellIs" dxfId="627" priority="1806" stopIfTrue="1" operator="greaterThan">
      <formula>6</formula>
    </cfRule>
  </conditionalFormatting>
  <conditionalFormatting sqref="FP11">
    <cfRule type="cellIs" dxfId="626" priority="1795" stopIfTrue="1" operator="greaterThan">
      <formula>6</formula>
    </cfRule>
  </conditionalFormatting>
  <conditionalFormatting sqref="FR11 FT11 FV11">
    <cfRule type="cellIs" dxfId="625" priority="1794" stopIfTrue="1" operator="greaterThan">
      <formula>6</formula>
    </cfRule>
  </conditionalFormatting>
  <conditionalFormatting sqref="FP21">
    <cfRule type="cellIs" dxfId="624" priority="1793" stopIfTrue="1" operator="greaterThan">
      <formula>6</formula>
    </cfRule>
  </conditionalFormatting>
  <conditionalFormatting sqref="FR21 FT21 FV21">
    <cfRule type="cellIs" dxfId="623" priority="1792" stopIfTrue="1" operator="greaterThan">
      <formula>6</formula>
    </cfRule>
  </conditionalFormatting>
  <conditionalFormatting sqref="FP31">
    <cfRule type="cellIs" dxfId="622" priority="1791" stopIfTrue="1" operator="greaterThan">
      <formula>6</formula>
    </cfRule>
  </conditionalFormatting>
  <conditionalFormatting sqref="FR31 FT31 FV31">
    <cfRule type="cellIs" dxfId="621" priority="1790" stopIfTrue="1" operator="greaterThan">
      <formula>6</formula>
    </cfRule>
  </conditionalFormatting>
  <conditionalFormatting sqref="FP40">
    <cfRule type="cellIs" dxfId="620" priority="1771" stopIfTrue="1" operator="greaterThan">
      <formula>6</formula>
    </cfRule>
  </conditionalFormatting>
  <conditionalFormatting sqref="FR40 FT40 FV40">
    <cfRule type="cellIs" dxfId="619" priority="1770" stopIfTrue="1" operator="greaterThan">
      <formula>6</formula>
    </cfRule>
  </conditionalFormatting>
  <conditionalFormatting sqref="FP49">
    <cfRule type="cellIs" dxfId="618" priority="1769" stopIfTrue="1" operator="greaterThan">
      <formula>6</formula>
    </cfRule>
  </conditionalFormatting>
  <conditionalFormatting sqref="FR49 FT49 FV49">
    <cfRule type="cellIs" dxfId="617" priority="1768" stopIfTrue="1" operator="greaterThan">
      <formula>6</formula>
    </cfRule>
  </conditionalFormatting>
  <conditionalFormatting sqref="FP58">
    <cfRule type="cellIs" dxfId="616" priority="1767" stopIfTrue="1" operator="greaterThan">
      <formula>6</formula>
    </cfRule>
  </conditionalFormatting>
  <conditionalFormatting sqref="FR58 FT58 FV58">
    <cfRule type="cellIs" dxfId="615" priority="1766" stopIfTrue="1" operator="greaterThan">
      <formula>6</formula>
    </cfRule>
  </conditionalFormatting>
  <conditionalFormatting sqref="FP68">
    <cfRule type="cellIs" dxfId="614" priority="1739" stopIfTrue="1" operator="greaterThan">
      <formula>6</formula>
    </cfRule>
  </conditionalFormatting>
  <conditionalFormatting sqref="FR68 FT68 FV68">
    <cfRule type="cellIs" dxfId="613" priority="1738" stopIfTrue="1" operator="greaterThan">
      <formula>6</formula>
    </cfRule>
  </conditionalFormatting>
  <conditionalFormatting sqref="FP77">
    <cfRule type="cellIs" dxfId="612" priority="1679" stopIfTrue="1" operator="greaterThan">
      <formula>6</formula>
    </cfRule>
  </conditionalFormatting>
  <conditionalFormatting sqref="FR77 FT77 FV77">
    <cfRule type="cellIs" dxfId="611" priority="1678" stopIfTrue="1" operator="greaterThan">
      <formula>6</formula>
    </cfRule>
  </conditionalFormatting>
  <conditionalFormatting sqref="FP86">
    <cfRule type="cellIs" dxfId="610" priority="1677" stopIfTrue="1" operator="greaterThan">
      <formula>6</formula>
    </cfRule>
  </conditionalFormatting>
  <conditionalFormatting sqref="FR86 FT86 FV86">
    <cfRule type="cellIs" dxfId="609" priority="1676" stopIfTrue="1" operator="greaterThan">
      <formula>6</formula>
    </cfRule>
  </conditionalFormatting>
  <conditionalFormatting sqref="FP96">
    <cfRule type="cellIs" dxfId="608" priority="1675" stopIfTrue="1" operator="greaterThan">
      <formula>6</formula>
    </cfRule>
  </conditionalFormatting>
  <conditionalFormatting sqref="FR96 FT96 FV96">
    <cfRule type="cellIs" dxfId="607" priority="1674" stopIfTrue="1" operator="greaterThan">
      <formula>6</formula>
    </cfRule>
  </conditionalFormatting>
  <conditionalFormatting sqref="FP105">
    <cfRule type="cellIs" dxfId="606" priority="1673" stopIfTrue="1" operator="greaterThan">
      <formula>6</formula>
    </cfRule>
  </conditionalFormatting>
  <conditionalFormatting sqref="FR105 FT105 FV105">
    <cfRule type="cellIs" dxfId="605" priority="1672" stopIfTrue="1" operator="greaterThan">
      <formula>6</formula>
    </cfRule>
  </conditionalFormatting>
  <conditionalFormatting sqref="FP114">
    <cfRule type="cellIs" dxfId="604" priority="1671" stopIfTrue="1" operator="greaterThan">
      <formula>6</formula>
    </cfRule>
  </conditionalFormatting>
  <conditionalFormatting sqref="FR114 FT114 FV114">
    <cfRule type="cellIs" dxfId="603" priority="1670" stopIfTrue="1" operator="greaterThan">
      <formula>6</formula>
    </cfRule>
  </conditionalFormatting>
  <conditionalFormatting sqref="FP123">
    <cfRule type="cellIs" dxfId="602" priority="1669" stopIfTrue="1" operator="greaterThan">
      <formula>6</formula>
    </cfRule>
  </conditionalFormatting>
  <conditionalFormatting sqref="FR123 FT123 FV123">
    <cfRule type="cellIs" dxfId="601" priority="1668" stopIfTrue="1" operator="greaterThan">
      <formula>6</formula>
    </cfRule>
  </conditionalFormatting>
  <conditionalFormatting sqref="FP132">
    <cfRule type="cellIs" dxfId="600" priority="1667" stopIfTrue="1" operator="greaterThan">
      <formula>6</formula>
    </cfRule>
  </conditionalFormatting>
  <conditionalFormatting sqref="FR132 FT132 FV132">
    <cfRule type="cellIs" dxfId="599" priority="1666" stopIfTrue="1" operator="greaterThan">
      <formula>6</formula>
    </cfRule>
  </conditionalFormatting>
  <conditionalFormatting sqref="FP141">
    <cfRule type="cellIs" dxfId="598" priority="1663" stopIfTrue="1" operator="greaterThan">
      <formula>6</formula>
    </cfRule>
  </conditionalFormatting>
  <conditionalFormatting sqref="FR141 FT141 FV141">
    <cfRule type="cellIs" dxfId="597" priority="1662" stopIfTrue="1" operator="greaterThan">
      <formula>6</formula>
    </cfRule>
  </conditionalFormatting>
  <conditionalFormatting sqref="FP150">
    <cfRule type="cellIs" dxfId="596" priority="1647" stopIfTrue="1" operator="greaterThan">
      <formula>6</formula>
    </cfRule>
  </conditionalFormatting>
  <conditionalFormatting sqref="FR150 FT150 FV150">
    <cfRule type="cellIs" dxfId="595" priority="1646" stopIfTrue="1" operator="greaterThan">
      <formula>6</formula>
    </cfRule>
  </conditionalFormatting>
  <conditionalFormatting sqref="FP159">
    <cfRule type="cellIs" dxfId="594" priority="1645" stopIfTrue="1" operator="greaterThan">
      <formula>6</formula>
    </cfRule>
  </conditionalFormatting>
  <conditionalFormatting sqref="FR159 FT159 FV159">
    <cfRule type="cellIs" dxfId="593" priority="1644" stopIfTrue="1" operator="greaterThan">
      <formula>6</formula>
    </cfRule>
  </conditionalFormatting>
  <conditionalFormatting sqref="FP168">
    <cfRule type="cellIs" dxfId="592" priority="1643" stopIfTrue="1" operator="greaterThan">
      <formula>6</formula>
    </cfRule>
  </conditionalFormatting>
  <conditionalFormatting sqref="FR168 FT168 FV168">
    <cfRule type="cellIs" dxfId="591" priority="1642" stopIfTrue="1" operator="greaterThan">
      <formula>6</formula>
    </cfRule>
  </conditionalFormatting>
  <conditionalFormatting sqref="FP177">
    <cfRule type="cellIs" dxfId="590" priority="1641" stopIfTrue="1" operator="greaterThan">
      <formula>6</formula>
    </cfRule>
  </conditionalFormatting>
  <conditionalFormatting sqref="FR177 FT177 FV177">
    <cfRule type="cellIs" dxfId="589" priority="1640" stopIfTrue="1" operator="greaterThan">
      <formula>6</formula>
    </cfRule>
  </conditionalFormatting>
  <conditionalFormatting sqref="FP186">
    <cfRule type="cellIs" dxfId="588" priority="1629" stopIfTrue="1" operator="greaterThan">
      <formula>6</formula>
    </cfRule>
  </conditionalFormatting>
  <conditionalFormatting sqref="FR186 FT186 FV186">
    <cfRule type="cellIs" dxfId="587" priority="1628" stopIfTrue="1" operator="greaterThan">
      <formula>6</formula>
    </cfRule>
  </conditionalFormatting>
  <conditionalFormatting sqref="FP195">
    <cfRule type="cellIs" dxfId="586" priority="1627" stopIfTrue="1" operator="greaterThan">
      <formula>6</formula>
    </cfRule>
  </conditionalFormatting>
  <conditionalFormatting sqref="FR195 FT195 FV195">
    <cfRule type="cellIs" dxfId="585" priority="1626" stopIfTrue="1" operator="greaterThan">
      <formula>6</formula>
    </cfRule>
  </conditionalFormatting>
  <conditionalFormatting sqref="FP204">
    <cfRule type="cellIs" dxfId="584" priority="1625" stopIfTrue="1" operator="greaterThan">
      <formula>6</formula>
    </cfRule>
  </conditionalFormatting>
  <conditionalFormatting sqref="FR204 FT204 FV204">
    <cfRule type="cellIs" dxfId="583" priority="1624" stopIfTrue="1" operator="greaterThan">
      <formula>6</formula>
    </cfRule>
  </conditionalFormatting>
  <conditionalFormatting sqref="FP213">
    <cfRule type="cellIs" dxfId="582" priority="1623" stopIfTrue="1" operator="greaterThan">
      <formula>6</formula>
    </cfRule>
  </conditionalFormatting>
  <conditionalFormatting sqref="FR213 FT213 FV213">
    <cfRule type="cellIs" dxfId="581" priority="1622" stopIfTrue="1" operator="greaterThan">
      <formula>6</formula>
    </cfRule>
  </conditionalFormatting>
  <conditionalFormatting sqref="FP222">
    <cfRule type="cellIs" dxfId="580" priority="1621" stopIfTrue="1" operator="greaterThan">
      <formula>6</formula>
    </cfRule>
  </conditionalFormatting>
  <conditionalFormatting sqref="FR222 FT222 FV222">
    <cfRule type="cellIs" dxfId="579" priority="1620" stopIfTrue="1" operator="greaterThan">
      <formula>6</formula>
    </cfRule>
  </conditionalFormatting>
  <conditionalFormatting sqref="FP232">
    <cfRule type="cellIs" dxfId="578" priority="1619" stopIfTrue="1" operator="greaterThan">
      <formula>6</formula>
    </cfRule>
  </conditionalFormatting>
  <conditionalFormatting sqref="FR232 FT232 FV232">
    <cfRule type="cellIs" dxfId="577" priority="1618" stopIfTrue="1" operator="greaterThan">
      <formula>6</formula>
    </cfRule>
  </conditionalFormatting>
  <conditionalFormatting sqref="FP241">
    <cfRule type="cellIs" dxfId="576" priority="1617" stopIfTrue="1" operator="greaterThan">
      <formula>6</formula>
    </cfRule>
  </conditionalFormatting>
  <conditionalFormatting sqref="FR241 FT241 FV241">
    <cfRule type="cellIs" dxfId="575" priority="1616" stopIfTrue="1" operator="greaterThan">
      <formula>6</formula>
    </cfRule>
  </conditionalFormatting>
  <conditionalFormatting sqref="FP250">
    <cfRule type="cellIs" dxfId="574" priority="1615" stopIfTrue="1" operator="greaterThan">
      <formula>6</formula>
    </cfRule>
  </conditionalFormatting>
  <conditionalFormatting sqref="FR250 FT250 FV250">
    <cfRule type="cellIs" dxfId="573" priority="1614" stopIfTrue="1" operator="greaterThan">
      <formula>6</formula>
    </cfRule>
  </conditionalFormatting>
  <conditionalFormatting sqref="FP260">
    <cfRule type="cellIs" dxfId="572" priority="1613" stopIfTrue="1" operator="greaterThan">
      <formula>6</formula>
    </cfRule>
  </conditionalFormatting>
  <conditionalFormatting sqref="FR260 FT260 FV260">
    <cfRule type="cellIs" dxfId="571" priority="1612" stopIfTrue="1" operator="greaterThan">
      <formula>6</formula>
    </cfRule>
  </conditionalFormatting>
  <conditionalFormatting sqref="FP269">
    <cfRule type="cellIs" dxfId="570" priority="1611" stopIfTrue="1" operator="greaterThan">
      <formula>6</formula>
    </cfRule>
  </conditionalFormatting>
  <conditionalFormatting sqref="FR269 FT269 FV269">
    <cfRule type="cellIs" dxfId="569" priority="1610" stopIfTrue="1" operator="greaterThan">
      <formula>6</formula>
    </cfRule>
  </conditionalFormatting>
  <conditionalFormatting sqref="FP278">
    <cfRule type="cellIs" dxfId="568" priority="1609" stopIfTrue="1" operator="greaterThan">
      <formula>6</formula>
    </cfRule>
  </conditionalFormatting>
  <conditionalFormatting sqref="FR278 FT278 FV278">
    <cfRule type="cellIs" dxfId="567" priority="1608" stopIfTrue="1" operator="greaterThan">
      <formula>6</formula>
    </cfRule>
  </conditionalFormatting>
  <conditionalFormatting sqref="FP287">
    <cfRule type="cellIs" dxfId="566" priority="1607" stopIfTrue="1" operator="greaterThan">
      <formula>6</formula>
    </cfRule>
  </conditionalFormatting>
  <conditionalFormatting sqref="FR287 FT287 FV287">
    <cfRule type="cellIs" dxfId="565" priority="1606" stopIfTrue="1" operator="greaterThan">
      <formula>6</formula>
    </cfRule>
  </conditionalFormatting>
  <conditionalFormatting sqref="FP296">
    <cfRule type="cellIs" dxfId="564" priority="1605" stopIfTrue="1" operator="greaterThan">
      <formula>6</formula>
    </cfRule>
  </conditionalFormatting>
  <conditionalFormatting sqref="FR296 FT296 FV296">
    <cfRule type="cellIs" dxfId="563" priority="1604" stopIfTrue="1" operator="greaterThan">
      <formula>6</formula>
    </cfRule>
  </conditionalFormatting>
  <conditionalFormatting sqref="FP305">
    <cfRule type="cellIs" dxfId="562" priority="1603" stopIfTrue="1" operator="greaterThan">
      <formula>6</formula>
    </cfRule>
  </conditionalFormatting>
  <conditionalFormatting sqref="FR305 FT305 FV305">
    <cfRule type="cellIs" dxfId="561" priority="1602" stopIfTrue="1" operator="greaterThan">
      <formula>6</formula>
    </cfRule>
  </conditionalFormatting>
  <conditionalFormatting sqref="FP314">
    <cfRule type="cellIs" dxfId="560" priority="1601" stopIfTrue="1" operator="greaterThan">
      <formula>6</formula>
    </cfRule>
  </conditionalFormatting>
  <conditionalFormatting sqref="FR314 FT314 FV314">
    <cfRule type="cellIs" dxfId="559" priority="1600" stopIfTrue="1" operator="greaterThan">
      <formula>6</formula>
    </cfRule>
  </conditionalFormatting>
  <conditionalFormatting sqref="FP323">
    <cfRule type="cellIs" dxfId="558" priority="1599" stopIfTrue="1" operator="greaterThan">
      <formula>6</formula>
    </cfRule>
  </conditionalFormatting>
  <conditionalFormatting sqref="FR323 FT323 FV323">
    <cfRule type="cellIs" dxfId="557" priority="1598" stopIfTrue="1" operator="greaterThan">
      <formula>6</formula>
    </cfRule>
  </conditionalFormatting>
  <conditionalFormatting sqref="FP333">
    <cfRule type="cellIs" dxfId="556" priority="1577" stopIfTrue="1" operator="greaterThan">
      <formula>6</formula>
    </cfRule>
  </conditionalFormatting>
  <conditionalFormatting sqref="FR333 FT333 FV333">
    <cfRule type="cellIs" dxfId="555" priority="1576" stopIfTrue="1" operator="greaterThan">
      <formula>6</formula>
    </cfRule>
  </conditionalFormatting>
  <conditionalFormatting sqref="FP342">
    <cfRule type="cellIs" dxfId="554" priority="1575" stopIfTrue="1" operator="greaterThan">
      <formula>6</formula>
    </cfRule>
  </conditionalFormatting>
  <conditionalFormatting sqref="FR342 FT342 FV342">
    <cfRule type="cellIs" dxfId="553" priority="1574" stopIfTrue="1" operator="greaterThan">
      <formula>6</formula>
    </cfRule>
  </conditionalFormatting>
  <conditionalFormatting sqref="FP351">
    <cfRule type="cellIs" dxfId="552" priority="1573" stopIfTrue="1" operator="greaterThan">
      <formula>6</formula>
    </cfRule>
  </conditionalFormatting>
  <conditionalFormatting sqref="FR351 FT351 FV351">
    <cfRule type="cellIs" dxfId="551" priority="1572" stopIfTrue="1" operator="greaterThan">
      <formula>6</formula>
    </cfRule>
  </conditionalFormatting>
  <conditionalFormatting sqref="FP360">
    <cfRule type="cellIs" dxfId="550" priority="1571" stopIfTrue="1" operator="greaterThan">
      <formula>6</formula>
    </cfRule>
  </conditionalFormatting>
  <conditionalFormatting sqref="FR360 FT360 FV360">
    <cfRule type="cellIs" dxfId="549" priority="1570" stopIfTrue="1" operator="greaterThan">
      <formula>6</formula>
    </cfRule>
  </conditionalFormatting>
  <conditionalFormatting sqref="FP369">
    <cfRule type="cellIs" dxfId="548" priority="1569" stopIfTrue="1" operator="greaterThan">
      <formula>6</formula>
    </cfRule>
  </conditionalFormatting>
  <conditionalFormatting sqref="FR369 FT369 FV369">
    <cfRule type="cellIs" dxfId="547" priority="1568" stopIfTrue="1" operator="greaterThan">
      <formula>6</formula>
    </cfRule>
  </conditionalFormatting>
  <conditionalFormatting sqref="FP378">
    <cfRule type="cellIs" dxfId="546" priority="1567" stopIfTrue="1" operator="greaterThan">
      <formula>6</formula>
    </cfRule>
  </conditionalFormatting>
  <conditionalFormatting sqref="FR378 FT378 FV378">
    <cfRule type="cellIs" dxfId="545" priority="1566" stopIfTrue="1" operator="greaterThan">
      <formula>6</formula>
    </cfRule>
  </conditionalFormatting>
  <conditionalFormatting sqref="FP387">
    <cfRule type="cellIs" dxfId="544" priority="1565" stopIfTrue="1" operator="greaterThan">
      <formula>6</formula>
    </cfRule>
  </conditionalFormatting>
  <conditionalFormatting sqref="FR387 FT387 FV387">
    <cfRule type="cellIs" dxfId="543" priority="1564" stopIfTrue="1" operator="greaterThan">
      <formula>6</formula>
    </cfRule>
  </conditionalFormatting>
  <conditionalFormatting sqref="FP396">
    <cfRule type="cellIs" dxfId="542" priority="1563" stopIfTrue="1" operator="greaterThan">
      <formula>6</formula>
    </cfRule>
  </conditionalFormatting>
  <conditionalFormatting sqref="FR396 FT396 FV396">
    <cfRule type="cellIs" dxfId="541" priority="1562" stopIfTrue="1" operator="greaterThan">
      <formula>6</formula>
    </cfRule>
  </conditionalFormatting>
  <conditionalFormatting sqref="FP405">
    <cfRule type="cellIs" dxfId="540" priority="1561" stopIfTrue="1" operator="greaterThan">
      <formula>6</formula>
    </cfRule>
  </conditionalFormatting>
  <conditionalFormatting sqref="FR405 FT405 FV405">
    <cfRule type="cellIs" dxfId="539" priority="1560" stopIfTrue="1" operator="greaterThan">
      <formula>6</formula>
    </cfRule>
  </conditionalFormatting>
  <conditionalFormatting sqref="FP414">
    <cfRule type="cellIs" dxfId="538" priority="1559" stopIfTrue="1" operator="greaterThan">
      <formula>6</formula>
    </cfRule>
  </conditionalFormatting>
  <conditionalFormatting sqref="FR414 FT414 FV414">
    <cfRule type="cellIs" dxfId="537" priority="1558" stopIfTrue="1" operator="greaterThan">
      <formula>6</formula>
    </cfRule>
  </conditionalFormatting>
  <conditionalFormatting sqref="FP423">
    <cfRule type="cellIs" dxfId="536" priority="1557" stopIfTrue="1" operator="greaterThan">
      <formula>6</formula>
    </cfRule>
  </conditionalFormatting>
  <conditionalFormatting sqref="FR423 FT423 FV423">
    <cfRule type="cellIs" dxfId="535" priority="1556" stopIfTrue="1" operator="greaterThan">
      <formula>6</formula>
    </cfRule>
  </conditionalFormatting>
  <conditionalFormatting sqref="FP432">
    <cfRule type="cellIs" dxfId="534" priority="1555" stopIfTrue="1" operator="greaterThan">
      <formula>6</formula>
    </cfRule>
  </conditionalFormatting>
  <conditionalFormatting sqref="FR432 FT432 FV432">
    <cfRule type="cellIs" dxfId="533" priority="1554" stopIfTrue="1" operator="greaterThan">
      <formula>6</formula>
    </cfRule>
  </conditionalFormatting>
  <conditionalFormatting sqref="FP442">
    <cfRule type="cellIs" dxfId="532" priority="1553" stopIfTrue="1" operator="greaterThan">
      <formula>6</formula>
    </cfRule>
  </conditionalFormatting>
  <conditionalFormatting sqref="FR442 FT442 FV442">
    <cfRule type="cellIs" dxfId="531" priority="1552" stopIfTrue="1" operator="greaterThan">
      <formula>6</formula>
    </cfRule>
  </conditionalFormatting>
  <conditionalFormatting sqref="FP451">
    <cfRule type="cellIs" dxfId="530" priority="1551" stopIfTrue="1" operator="greaterThan">
      <formula>6</formula>
    </cfRule>
  </conditionalFormatting>
  <conditionalFormatting sqref="FR451 FT451 FV451">
    <cfRule type="cellIs" dxfId="529" priority="1550" stopIfTrue="1" operator="greaterThan">
      <formula>6</formula>
    </cfRule>
  </conditionalFormatting>
  <conditionalFormatting sqref="FP460">
    <cfRule type="cellIs" dxfId="528" priority="1549" stopIfTrue="1" operator="greaterThan">
      <formula>6</formula>
    </cfRule>
  </conditionalFormatting>
  <conditionalFormatting sqref="FR460 FT460 FV460">
    <cfRule type="cellIs" dxfId="527" priority="1548" stopIfTrue="1" operator="greaterThan">
      <formula>6</formula>
    </cfRule>
  </conditionalFormatting>
  <conditionalFormatting sqref="FP479">
    <cfRule type="cellIs" dxfId="526" priority="1547" stopIfTrue="1" operator="greaterThan">
      <formula>6</formula>
    </cfRule>
  </conditionalFormatting>
  <conditionalFormatting sqref="FR479 FT479 FV479">
    <cfRule type="cellIs" dxfId="525" priority="1546" stopIfTrue="1" operator="greaterThan">
      <formula>6</formula>
    </cfRule>
  </conditionalFormatting>
  <conditionalFormatting sqref="FP488">
    <cfRule type="cellIs" dxfId="524" priority="1545" stopIfTrue="1" operator="greaterThan">
      <formula>6</formula>
    </cfRule>
  </conditionalFormatting>
  <conditionalFormatting sqref="FR488 FT488 FV488">
    <cfRule type="cellIs" dxfId="523" priority="1544" stopIfTrue="1" operator="greaterThan">
      <formula>6</formula>
    </cfRule>
  </conditionalFormatting>
  <conditionalFormatting sqref="FP497">
    <cfRule type="cellIs" dxfId="522" priority="1543" stopIfTrue="1" operator="greaterThan">
      <formula>6</formula>
    </cfRule>
  </conditionalFormatting>
  <conditionalFormatting sqref="FR497 FT497 FV497">
    <cfRule type="cellIs" dxfId="521" priority="1542" stopIfTrue="1" operator="greaterThan">
      <formula>6</formula>
    </cfRule>
  </conditionalFormatting>
  <conditionalFormatting sqref="FP506">
    <cfRule type="cellIs" dxfId="520" priority="1541" stopIfTrue="1" operator="greaterThan">
      <formula>6</formula>
    </cfRule>
  </conditionalFormatting>
  <conditionalFormatting sqref="FR506 FT506 FV506">
    <cfRule type="cellIs" dxfId="519" priority="1540" stopIfTrue="1" operator="greaterThan">
      <formula>6</formula>
    </cfRule>
  </conditionalFormatting>
  <conditionalFormatting sqref="FP515">
    <cfRule type="cellIs" dxfId="518" priority="1539" stopIfTrue="1" operator="greaterThan">
      <formula>6</formula>
    </cfRule>
  </conditionalFormatting>
  <conditionalFormatting sqref="FR515 FT515 FV515">
    <cfRule type="cellIs" dxfId="517" priority="1538" stopIfTrue="1" operator="greaterThan">
      <formula>6</formula>
    </cfRule>
  </conditionalFormatting>
  <conditionalFormatting sqref="FP524">
    <cfRule type="cellIs" dxfId="516" priority="1537" stopIfTrue="1" operator="greaterThan">
      <formula>6</formula>
    </cfRule>
  </conditionalFormatting>
  <conditionalFormatting sqref="FR524 FT524 FV524">
    <cfRule type="cellIs" dxfId="515" priority="1536" stopIfTrue="1" operator="greaterThan">
      <formula>6</formula>
    </cfRule>
  </conditionalFormatting>
  <conditionalFormatting sqref="FP533">
    <cfRule type="cellIs" dxfId="514" priority="1535" stopIfTrue="1" operator="greaterThan">
      <formula>6</formula>
    </cfRule>
  </conditionalFormatting>
  <conditionalFormatting sqref="FR533 FT533 FV533">
    <cfRule type="cellIs" dxfId="513" priority="1534" stopIfTrue="1" operator="greaterThan">
      <formula>6</formula>
    </cfRule>
  </conditionalFormatting>
  <conditionalFormatting sqref="FP542">
    <cfRule type="cellIs" dxfId="512" priority="1533" stopIfTrue="1" operator="greaterThan">
      <formula>6</formula>
    </cfRule>
  </conditionalFormatting>
  <conditionalFormatting sqref="FR542 FT542 FV542">
    <cfRule type="cellIs" dxfId="511" priority="1532" stopIfTrue="1" operator="greaterThan">
      <formula>6</formula>
    </cfRule>
  </conditionalFormatting>
  <conditionalFormatting sqref="FP551">
    <cfRule type="cellIs" dxfId="510" priority="1531" stopIfTrue="1" operator="greaterThan">
      <formula>6</formula>
    </cfRule>
  </conditionalFormatting>
  <conditionalFormatting sqref="FR551 FT551 FV551">
    <cfRule type="cellIs" dxfId="509" priority="1530" stopIfTrue="1" operator="greaterThan">
      <formula>6</formula>
    </cfRule>
  </conditionalFormatting>
  <conditionalFormatting sqref="FP560">
    <cfRule type="cellIs" dxfId="508" priority="1529" stopIfTrue="1" operator="greaterThan">
      <formula>6</formula>
    </cfRule>
  </conditionalFormatting>
  <conditionalFormatting sqref="FR560 FT560 FV560">
    <cfRule type="cellIs" dxfId="507" priority="1528" stopIfTrue="1" operator="greaterThan">
      <formula>6</formula>
    </cfRule>
  </conditionalFormatting>
  <conditionalFormatting sqref="FP569">
    <cfRule type="cellIs" dxfId="506" priority="1527" stopIfTrue="1" operator="greaterThan">
      <formula>6</formula>
    </cfRule>
  </conditionalFormatting>
  <conditionalFormatting sqref="FR569 FT569 FV569">
    <cfRule type="cellIs" dxfId="505" priority="1526" stopIfTrue="1" operator="greaterThan">
      <formula>6</formula>
    </cfRule>
  </conditionalFormatting>
  <conditionalFormatting sqref="FP578">
    <cfRule type="cellIs" dxfId="504" priority="1525" stopIfTrue="1" operator="greaterThan">
      <formula>6</formula>
    </cfRule>
  </conditionalFormatting>
  <conditionalFormatting sqref="FR578 FT578 FV578">
    <cfRule type="cellIs" dxfId="503" priority="1524" stopIfTrue="1" operator="greaterThan">
      <formula>6</formula>
    </cfRule>
  </conditionalFormatting>
  <conditionalFormatting sqref="FX11">
    <cfRule type="cellIs" dxfId="502" priority="1513" stopIfTrue="1" operator="greaterThan">
      <formula>6</formula>
    </cfRule>
  </conditionalFormatting>
  <conditionalFormatting sqref="FZ11 GB11 GD11">
    <cfRule type="cellIs" dxfId="501" priority="1512" stopIfTrue="1" operator="greaterThan">
      <formula>6</formula>
    </cfRule>
  </conditionalFormatting>
  <conditionalFormatting sqref="FX21">
    <cfRule type="cellIs" dxfId="500" priority="1511" stopIfTrue="1" operator="greaterThan">
      <formula>6</formula>
    </cfRule>
  </conditionalFormatting>
  <conditionalFormatting sqref="FZ21 GB21 GD21">
    <cfRule type="cellIs" dxfId="499" priority="1510" stopIfTrue="1" operator="greaterThan">
      <formula>6</formula>
    </cfRule>
  </conditionalFormatting>
  <conditionalFormatting sqref="FX31">
    <cfRule type="cellIs" dxfId="498" priority="1509" stopIfTrue="1" operator="greaterThan">
      <formula>6</formula>
    </cfRule>
  </conditionalFormatting>
  <conditionalFormatting sqref="FZ31 GB31 GD31">
    <cfRule type="cellIs" dxfId="497" priority="1508" stopIfTrue="1" operator="greaterThan">
      <formula>6</formula>
    </cfRule>
  </conditionalFormatting>
  <conditionalFormatting sqref="FX40">
    <cfRule type="cellIs" dxfId="496" priority="1489" stopIfTrue="1" operator="greaterThan">
      <formula>6</formula>
    </cfRule>
  </conditionalFormatting>
  <conditionalFormatting sqref="FZ40 GB40 GD40">
    <cfRule type="cellIs" dxfId="495" priority="1488" stopIfTrue="1" operator="greaterThan">
      <formula>6</formula>
    </cfRule>
  </conditionalFormatting>
  <conditionalFormatting sqref="FX49">
    <cfRule type="cellIs" dxfId="494" priority="1487" stopIfTrue="1" operator="greaterThan">
      <formula>6</formula>
    </cfRule>
  </conditionalFormatting>
  <conditionalFormatting sqref="FZ49 GB49 GD49">
    <cfRule type="cellIs" dxfId="493" priority="1486" stopIfTrue="1" operator="greaterThan">
      <formula>6</formula>
    </cfRule>
  </conditionalFormatting>
  <conditionalFormatting sqref="FX58">
    <cfRule type="cellIs" dxfId="492" priority="1485" stopIfTrue="1" operator="greaterThan">
      <formula>6</formula>
    </cfRule>
  </conditionalFormatting>
  <conditionalFormatting sqref="FZ58 GB58 GD58">
    <cfRule type="cellIs" dxfId="491" priority="1484" stopIfTrue="1" operator="greaterThan">
      <formula>6</formula>
    </cfRule>
  </conditionalFormatting>
  <conditionalFormatting sqref="FX68">
    <cfRule type="cellIs" dxfId="490" priority="1457" stopIfTrue="1" operator="greaterThan">
      <formula>6</formula>
    </cfRule>
  </conditionalFormatting>
  <conditionalFormatting sqref="FZ68 GB68 GD68">
    <cfRule type="cellIs" dxfId="489" priority="1456" stopIfTrue="1" operator="greaterThan">
      <formula>6</formula>
    </cfRule>
  </conditionalFormatting>
  <conditionalFormatting sqref="FX77">
    <cfRule type="cellIs" dxfId="488" priority="1397" stopIfTrue="1" operator="greaterThan">
      <formula>6</formula>
    </cfRule>
  </conditionalFormatting>
  <conditionalFormatting sqref="FZ77 GB77 GD77">
    <cfRule type="cellIs" dxfId="487" priority="1396" stopIfTrue="1" operator="greaterThan">
      <formula>6</formula>
    </cfRule>
  </conditionalFormatting>
  <conditionalFormatting sqref="FX86">
    <cfRule type="cellIs" dxfId="486" priority="1395" stopIfTrue="1" operator="greaterThan">
      <formula>6</formula>
    </cfRule>
  </conditionalFormatting>
  <conditionalFormatting sqref="FZ86 GB86 GD86">
    <cfRule type="cellIs" dxfId="485" priority="1394" stopIfTrue="1" operator="greaterThan">
      <formula>6</formula>
    </cfRule>
  </conditionalFormatting>
  <conditionalFormatting sqref="FX96">
    <cfRule type="cellIs" dxfId="484" priority="1393" stopIfTrue="1" operator="greaterThan">
      <formula>6</formula>
    </cfRule>
  </conditionalFormatting>
  <conditionalFormatting sqref="FZ96 GB96 GD96">
    <cfRule type="cellIs" dxfId="483" priority="1392" stopIfTrue="1" operator="greaterThan">
      <formula>6</formula>
    </cfRule>
  </conditionalFormatting>
  <conditionalFormatting sqref="FX105">
    <cfRule type="cellIs" dxfId="482" priority="1391" stopIfTrue="1" operator="greaterThan">
      <formula>6</formula>
    </cfRule>
  </conditionalFormatting>
  <conditionalFormatting sqref="FZ105 GB105 GD105">
    <cfRule type="cellIs" dxfId="481" priority="1390" stopIfTrue="1" operator="greaterThan">
      <formula>6</formula>
    </cfRule>
  </conditionalFormatting>
  <conditionalFormatting sqref="FX114">
    <cfRule type="cellIs" dxfId="480" priority="1389" stopIfTrue="1" operator="greaterThan">
      <formula>6</formula>
    </cfRule>
  </conditionalFormatting>
  <conditionalFormatting sqref="FZ114 GB114 GD114">
    <cfRule type="cellIs" dxfId="479" priority="1388" stopIfTrue="1" operator="greaterThan">
      <formula>6</formula>
    </cfRule>
  </conditionalFormatting>
  <conditionalFormatting sqref="FX123">
    <cfRule type="cellIs" dxfId="478" priority="1387" stopIfTrue="1" operator="greaterThan">
      <formula>6</formula>
    </cfRule>
  </conditionalFormatting>
  <conditionalFormatting sqref="FZ123 GB123 GD123">
    <cfRule type="cellIs" dxfId="477" priority="1386" stopIfTrue="1" operator="greaterThan">
      <formula>6</formula>
    </cfRule>
  </conditionalFormatting>
  <conditionalFormatting sqref="FX132">
    <cfRule type="cellIs" dxfId="476" priority="1385" stopIfTrue="1" operator="greaterThan">
      <formula>6</formula>
    </cfRule>
  </conditionalFormatting>
  <conditionalFormatting sqref="FZ132 GB132 GD132">
    <cfRule type="cellIs" dxfId="475" priority="1384" stopIfTrue="1" operator="greaterThan">
      <formula>6</formula>
    </cfRule>
  </conditionalFormatting>
  <conditionalFormatting sqref="FX141">
    <cfRule type="cellIs" dxfId="474" priority="1381" stopIfTrue="1" operator="greaterThan">
      <formula>6</formula>
    </cfRule>
  </conditionalFormatting>
  <conditionalFormatting sqref="FZ141 GB141 GD141">
    <cfRule type="cellIs" dxfId="473" priority="1380" stopIfTrue="1" operator="greaterThan">
      <formula>6</formula>
    </cfRule>
  </conditionalFormatting>
  <conditionalFormatting sqref="FX150">
    <cfRule type="cellIs" dxfId="472" priority="1365" stopIfTrue="1" operator="greaterThan">
      <formula>6</formula>
    </cfRule>
  </conditionalFormatting>
  <conditionalFormatting sqref="FZ150 GB150 GD150">
    <cfRule type="cellIs" dxfId="471" priority="1364" stopIfTrue="1" operator="greaterThan">
      <formula>6</formula>
    </cfRule>
  </conditionalFormatting>
  <conditionalFormatting sqref="FX159">
    <cfRule type="cellIs" dxfId="470" priority="1363" stopIfTrue="1" operator="greaterThan">
      <formula>6</formula>
    </cfRule>
  </conditionalFormatting>
  <conditionalFormatting sqref="FZ159 GB159 GD159">
    <cfRule type="cellIs" dxfId="469" priority="1362" stopIfTrue="1" operator="greaterThan">
      <formula>6</formula>
    </cfRule>
  </conditionalFormatting>
  <conditionalFormatting sqref="FX168">
    <cfRule type="cellIs" dxfId="468" priority="1361" stopIfTrue="1" operator="greaterThan">
      <formula>6</formula>
    </cfRule>
  </conditionalFormatting>
  <conditionalFormatting sqref="FZ168 GB168 GD168">
    <cfRule type="cellIs" dxfId="467" priority="1360" stopIfTrue="1" operator="greaterThan">
      <formula>6</formula>
    </cfRule>
  </conditionalFormatting>
  <conditionalFormatting sqref="FX177">
    <cfRule type="cellIs" dxfId="466" priority="1359" stopIfTrue="1" operator="greaterThan">
      <formula>6</formula>
    </cfRule>
  </conditionalFormatting>
  <conditionalFormatting sqref="FZ177 GB177 GD177">
    <cfRule type="cellIs" dxfId="465" priority="1358" stopIfTrue="1" operator="greaterThan">
      <formula>6</formula>
    </cfRule>
  </conditionalFormatting>
  <conditionalFormatting sqref="FX186">
    <cfRule type="cellIs" dxfId="464" priority="1347" stopIfTrue="1" operator="greaterThan">
      <formula>6</formula>
    </cfRule>
  </conditionalFormatting>
  <conditionalFormatting sqref="FZ186 GB186 GD186">
    <cfRule type="cellIs" dxfId="463" priority="1346" stopIfTrue="1" operator="greaterThan">
      <formula>6</formula>
    </cfRule>
  </conditionalFormatting>
  <conditionalFormatting sqref="FX195">
    <cfRule type="cellIs" dxfId="462" priority="1345" stopIfTrue="1" operator="greaterThan">
      <formula>6</formula>
    </cfRule>
  </conditionalFormatting>
  <conditionalFormatting sqref="FZ195 GB195 GD195">
    <cfRule type="cellIs" dxfId="461" priority="1344" stopIfTrue="1" operator="greaterThan">
      <formula>6</formula>
    </cfRule>
  </conditionalFormatting>
  <conditionalFormatting sqref="FX204">
    <cfRule type="cellIs" dxfId="460" priority="1343" stopIfTrue="1" operator="greaterThan">
      <formula>6</formula>
    </cfRule>
  </conditionalFormatting>
  <conditionalFormatting sqref="FZ204 GB204 GD204">
    <cfRule type="cellIs" dxfId="459" priority="1342" stopIfTrue="1" operator="greaterThan">
      <formula>6</formula>
    </cfRule>
  </conditionalFormatting>
  <conditionalFormatting sqref="FX213">
    <cfRule type="cellIs" dxfId="458" priority="1341" stopIfTrue="1" operator="greaterThan">
      <formula>6</formula>
    </cfRule>
  </conditionalFormatting>
  <conditionalFormatting sqref="FZ213 GB213 GD213">
    <cfRule type="cellIs" dxfId="457" priority="1340" stopIfTrue="1" operator="greaterThan">
      <formula>6</formula>
    </cfRule>
  </conditionalFormatting>
  <conditionalFormatting sqref="FX222">
    <cfRule type="cellIs" dxfId="456" priority="1339" stopIfTrue="1" operator="greaterThan">
      <formula>6</formula>
    </cfRule>
  </conditionalFormatting>
  <conditionalFormatting sqref="FZ222 GB222 GD222">
    <cfRule type="cellIs" dxfId="455" priority="1338" stopIfTrue="1" operator="greaterThan">
      <formula>6</formula>
    </cfRule>
  </conditionalFormatting>
  <conditionalFormatting sqref="FX232">
    <cfRule type="cellIs" dxfId="454" priority="1337" stopIfTrue="1" operator="greaterThan">
      <formula>6</formula>
    </cfRule>
  </conditionalFormatting>
  <conditionalFormatting sqref="FZ232 GB232 GD232">
    <cfRule type="cellIs" dxfId="453" priority="1336" stopIfTrue="1" operator="greaterThan">
      <formula>6</formula>
    </cfRule>
  </conditionalFormatting>
  <conditionalFormatting sqref="FX241">
    <cfRule type="cellIs" dxfId="452" priority="1335" stopIfTrue="1" operator="greaterThan">
      <formula>6</formula>
    </cfRule>
  </conditionalFormatting>
  <conditionalFormatting sqref="FZ241 GB241 GD241">
    <cfRule type="cellIs" dxfId="451" priority="1334" stopIfTrue="1" operator="greaterThan">
      <formula>6</formula>
    </cfRule>
  </conditionalFormatting>
  <conditionalFormatting sqref="FX250">
    <cfRule type="cellIs" dxfId="450" priority="1333" stopIfTrue="1" operator="greaterThan">
      <formula>6</formula>
    </cfRule>
  </conditionalFormatting>
  <conditionalFormatting sqref="FZ250 GB250 GD250">
    <cfRule type="cellIs" dxfId="449" priority="1332" stopIfTrue="1" operator="greaterThan">
      <formula>6</formula>
    </cfRule>
  </conditionalFormatting>
  <conditionalFormatting sqref="FX260">
    <cfRule type="cellIs" dxfId="448" priority="1331" stopIfTrue="1" operator="greaterThan">
      <formula>6</formula>
    </cfRule>
  </conditionalFormatting>
  <conditionalFormatting sqref="FZ260 GB260 GD260">
    <cfRule type="cellIs" dxfId="447" priority="1330" stopIfTrue="1" operator="greaterThan">
      <formula>6</formula>
    </cfRule>
  </conditionalFormatting>
  <conditionalFormatting sqref="FX269">
    <cfRule type="cellIs" dxfId="446" priority="1329" stopIfTrue="1" operator="greaterThan">
      <formula>6</formula>
    </cfRule>
  </conditionalFormatting>
  <conditionalFormatting sqref="FZ269 GB269 GD269">
    <cfRule type="cellIs" dxfId="445" priority="1328" stopIfTrue="1" operator="greaterThan">
      <formula>6</formula>
    </cfRule>
  </conditionalFormatting>
  <conditionalFormatting sqref="FX278">
    <cfRule type="cellIs" dxfId="444" priority="1327" stopIfTrue="1" operator="greaterThan">
      <formula>6</formula>
    </cfRule>
  </conditionalFormatting>
  <conditionalFormatting sqref="FZ278 GB278 GD278">
    <cfRule type="cellIs" dxfId="443" priority="1326" stopIfTrue="1" operator="greaterThan">
      <formula>6</formula>
    </cfRule>
  </conditionalFormatting>
  <conditionalFormatting sqref="FX287">
    <cfRule type="cellIs" dxfId="442" priority="1325" stopIfTrue="1" operator="greaterThan">
      <formula>6</formula>
    </cfRule>
  </conditionalFormatting>
  <conditionalFormatting sqref="FZ287 GB287 GD287">
    <cfRule type="cellIs" dxfId="441" priority="1324" stopIfTrue="1" operator="greaterThan">
      <formula>6</formula>
    </cfRule>
  </conditionalFormatting>
  <conditionalFormatting sqref="FX296">
    <cfRule type="cellIs" dxfId="440" priority="1323" stopIfTrue="1" operator="greaterThan">
      <formula>6</formula>
    </cfRule>
  </conditionalFormatting>
  <conditionalFormatting sqref="FZ296 GB296 GD296">
    <cfRule type="cellIs" dxfId="439" priority="1322" stopIfTrue="1" operator="greaterThan">
      <formula>6</formula>
    </cfRule>
  </conditionalFormatting>
  <conditionalFormatting sqref="FX305">
    <cfRule type="cellIs" dxfId="438" priority="1321" stopIfTrue="1" operator="greaterThan">
      <formula>6</formula>
    </cfRule>
  </conditionalFormatting>
  <conditionalFormatting sqref="FZ305 GB305 GD305">
    <cfRule type="cellIs" dxfId="437" priority="1320" stopIfTrue="1" operator="greaterThan">
      <formula>6</formula>
    </cfRule>
  </conditionalFormatting>
  <conditionalFormatting sqref="FX314">
    <cfRule type="cellIs" dxfId="436" priority="1319" stopIfTrue="1" operator="greaterThan">
      <formula>6</formula>
    </cfRule>
  </conditionalFormatting>
  <conditionalFormatting sqref="FZ314 GB314 GD314">
    <cfRule type="cellIs" dxfId="435" priority="1318" stopIfTrue="1" operator="greaterThan">
      <formula>6</formula>
    </cfRule>
  </conditionalFormatting>
  <conditionalFormatting sqref="FX323">
    <cfRule type="cellIs" dxfId="434" priority="1317" stopIfTrue="1" operator="greaterThan">
      <formula>6</formula>
    </cfRule>
  </conditionalFormatting>
  <conditionalFormatting sqref="FZ323 GB323 GD323">
    <cfRule type="cellIs" dxfId="433" priority="1316" stopIfTrue="1" operator="greaterThan">
      <formula>6</formula>
    </cfRule>
  </conditionalFormatting>
  <conditionalFormatting sqref="FX333">
    <cfRule type="cellIs" dxfId="432" priority="1295" stopIfTrue="1" operator="greaterThan">
      <formula>6</formula>
    </cfRule>
  </conditionalFormatting>
  <conditionalFormatting sqref="FZ333 GB333 GD333">
    <cfRule type="cellIs" dxfId="431" priority="1294" stopIfTrue="1" operator="greaterThan">
      <formula>6</formula>
    </cfRule>
  </conditionalFormatting>
  <conditionalFormatting sqref="FX342">
    <cfRule type="cellIs" dxfId="430" priority="1293" stopIfTrue="1" operator="greaterThan">
      <formula>6</formula>
    </cfRule>
  </conditionalFormatting>
  <conditionalFormatting sqref="FZ342 GB342 GD342">
    <cfRule type="cellIs" dxfId="429" priority="1292" stopIfTrue="1" operator="greaterThan">
      <formula>6</formula>
    </cfRule>
  </conditionalFormatting>
  <conditionalFormatting sqref="FX351">
    <cfRule type="cellIs" dxfId="428" priority="1291" stopIfTrue="1" operator="greaterThan">
      <formula>6</formula>
    </cfRule>
  </conditionalFormatting>
  <conditionalFormatting sqref="FZ351 GB351 GD351">
    <cfRule type="cellIs" dxfId="427" priority="1290" stopIfTrue="1" operator="greaterThan">
      <formula>6</formula>
    </cfRule>
  </conditionalFormatting>
  <conditionalFormatting sqref="FX360">
    <cfRule type="cellIs" dxfId="426" priority="1289" stopIfTrue="1" operator="greaterThan">
      <formula>6</formula>
    </cfRule>
  </conditionalFormatting>
  <conditionalFormatting sqref="FZ360 GB360 GD360">
    <cfRule type="cellIs" dxfId="425" priority="1288" stopIfTrue="1" operator="greaterThan">
      <formula>6</formula>
    </cfRule>
  </conditionalFormatting>
  <conditionalFormatting sqref="FX369">
    <cfRule type="cellIs" dxfId="424" priority="1287" stopIfTrue="1" operator="greaterThan">
      <formula>6</formula>
    </cfRule>
  </conditionalFormatting>
  <conditionalFormatting sqref="FZ369 GB369 GD369">
    <cfRule type="cellIs" dxfId="423" priority="1286" stopIfTrue="1" operator="greaterThan">
      <formula>6</formula>
    </cfRule>
  </conditionalFormatting>
  <conditionalFormatting sqref="FX378">
    <cfRule type="cellIs" dxfId="422" priority="1285" stopIfTrue="1" operator="greaterThan">
      <formula>6</formula>
    </cfRule>
  </conditionalFormatting>
  <conditionalFormatting sqref="FZ378 GB378 GD378">
    <cfRule type="cellIs" dxfId="421" priority="1284" stopIfTrue="1" operator="greaterThan">
      <formula>6</formula>
    </cfRule>
  </conditionalFormatting>
  <conditionalFormatting sqref="FX387">
    <cfRule type="cellIs" dxfId="420" priority="1283" stopIfTrue="1" operator="greaterThan">
      <formula>6</formula>
    </cfRule>
  </conditionalFormatting>
  <conditionalFormatting sqref="FZ387 GB387 GD387">
    <cfRule type="cellIs" dxfId="419" priority="1282" stopIfTrue="1" operator="greaterThan">
      <formula>6</formula>
    </cfRule>
  </conditionalFormatting>
  <conditionalFormatting sqref="FX396">
    <cfRule type="cellIs" dxfId="418" priority="1281" stopIfTrue="1" operator="greaterThan">
      <formula>6</formula>
    </cfRule>
  </conditionalFormatting>
  <conditionalFormatting sqref="FZ396 GB396 GD396">
    <cfRule type="cellIs" dxfId="417" priority="1280" stopIfTrue="1" operator="greaterThan">
      <formula>6</formula>
    </cfRule>
  </conditionalFormatting>
  <conditionalFormatting sqref="FX405">
    <cfRule type="cellIs" dxfId="416" priority="1279" stopIfTrue="1" operator="greaterThan">
      <formula>6</formula>
    </cfRule>
  </conditionalFormatting>
  <conditionalFormatting sqref="FZ405 GB405 GD405">
    <cfRule type="cellIs" dxfId="415" priority="1278" stopIfTrue="1" operator="greaterThan">
      <formula>6</formula>
    </cfRule>
  </conditionalFormatting>
  <conditionalFormatting sqref="FX414">
    <cfRule type="cellIs" dxfId="414" priority="1277" stopIfTrue="1" operator="greaterThan">
      <formula>6</formula>
    </cfRule>
  </conditionalFormatting>
  <conditionalFormatting sqref="FZ414 GB414 GD414">
    <cfRule type="cellIs" dxfId="413" priority="1276" stopIfTrue="1" operator="greaterThan">
      <formula>6</formula>
    </cfRule>
  </conditionalFormatting>
  <conditionalFormatting sqref="FX423">
    <cfRule type="cellIs" dxfId="412" priority="1275" stopIfTrue="1" operator="greaterThan">
      <formula>6</formula>
    </cfRule>
  </conditionalFormatting>
  <conditionalFormatting sqref="FZ423 GB423 GD423">
    <cfRule type="cellIs" dxfId="411" priority="1274" stopIfTrue="1" operator="greaterThan">
      <formula>6</formula>
    </cfRule>
  </conditionalFormatting>
  <conditionalFormatting sqref="FX432">
    <cfRule type="cellIs" dxfId="410" priority="1273" stopIfTrue="1" operator="greaterThan">
      <formula>6</formula>
    </cfRule>
  </conditionalFormatting>
  <conditionalFormatting sqref="FZ432 GB432 GD432">
    <cfRule type="cellIs" dxfId="409" priority="1272" stopIfTrue="1" operator="greaterThan">
      <formula>6</formula>
    </cfRule>
  </conditionalFormatting>
  <conditionalFormatting sqref="FX442">
    <cfRule type="cellIs" dxfId="408" priority="1271" stopIfTrue="1" operator="greaterThan">
      <formula>6</formula>
    </cfRule>
  </conditionalFormatting>
  <conditionalFormatting sqref="FZ442 GB442 GD442">
    <cfRule type="cellIs" dxfId="407" priority="1270" stopIfTrue="1" operator="greaterThan">
      <formula>6</formula>
    </cfRule>
  </conditionalFormatting>
  <conditionalFormatting sqref="FX451">
    <cfRule type="cellIs" dxfId="406" priority="1269" stopIfTrue="1" operator="greaterThan">
      <formula>6</formula>
    </cfRule>
  </conditionalFormatting>
  <conditionalFormatting sqref="FZ451 GB451 GD451">
    <cfRule type="cellIs" dxfId="405" priority="1268" stopIfTrue="1" operator="greaterThan">
      <formula>6</formula>
    </cfRule>
  </conditionalFormatting>
  <conditionalFormatting sqref="FX460">
    <cfRule type="cellIs" dxfId="404" priority="1267" stopIfTrue="1" operator="greaterThan">
      <formula>6</formula>
    </cfRule>
  </conditionalFormatting>
  <conditionalFormatting sqref="FZ460 GB460 GD460">
    <cfRule type="cellIs" dxfId="403" priority="1266" stopIfTrue="1" operator="greaterThan">
      <formula>6</formula>
    </cfRule>
  </conditionalFormatting>
  <conditionalFormatting sqref="FX479">
    <cfRule type="cellIs" dxfId="402" priority="1265" stopIfTrue="1" operator="greaterThan">
      <formula>6</formula>
    </cfRule>
  </conditionalFormatting>
  <conditionalFormatting sqref="FZ479 GB479 GD479">
    <cfRule type="cellIs" dxfId="401" priority="1264" stopIfTrue="1" operator="greaterThan">
      <formula>6</formula>
    </cfRule>
  </conditionalFormatting>
  <conditionalFormatting sqref="FX488">
    <cfRule type="cellIs" dxfId="400" priority="1263" stopIfTrue="1" operator="greaterThan">
      <formula>6</formula>
    </cfRule>
  </conditionalFormatting>
  <conditionalFormatting sqref="FZ488 GB488 GD488">
    <cfRule type="cellIs" dxfId="399" priority="1262" stopIfTrue="1" operator="greaterThan">
      <formula>6</formula>
    </cfRule>
  </conditionalFormatting>
  <conditionalFormatting sqref="FX497">
    <cfRule type="cellIs" dxfId="398" priority="1261" stopIfTrue="1" operator="greaterThan">
      <formula>6</formula>
    </cfRule>
  </conditionalFormatting>
  <conditionalFormatting sqref="FZ497 GB497 GD497">
    <cfRule type="cellIs" dxfId="397" priority="1260" stopIfTrue="1" operator="greaterThan">
      <formula>6</formula>
    </cfRule>
  </conditionalFormatting>
  <conditionalFormatting sqref="FX506">
    <cfRule type="cellIs" dxfId="396" priority="1259" stopIfTrue="1" operator="greaterThan">
      <formula>6</formula>
    </cfRule>
  </conditionalFormatting>
  <conditionalFormatting sqref="FZ506 GB506 GD506">
    <cfRule type="cellIs" dxfId="395" priority="1258" stopIfTrue="1" operator="greaterThan">
      <formula>6</formula>
    </cfRule>
  </conditionalFormatting>
  <conditionalFormatting sqref="FX515">
    <cfRule type="cellIs" dxfId="394" priority="1257" stopIfTrue="1" operator="greaterThan">
      <formula>6</formula>
    </cfRule>
  </conditionalFormatting>
  <conditionalFormatting sqref="FZ515 GB515 GD515">
    <cfRule type="cellIs" dxfId="393" priority="1256" stopIfTrue="1" operator="greaterThan">
      <formula>6</formula>
    </cfRule>
  </conditionalFormatting>
  <conditionalFormatting sqref="FX524">
    <cfRule type="cellIs" dxfId="392" priority="1255" stopIfTrue="1" operator="greaterThan">
      <formula>6</formula>
    </cfRule>
  </conditionalFormatting>
  <conditionalFormatting sqref="FZ524 GB524 GD524">
    <cfRule type="cellIs" dxfId="391" priority="1254" stopIfTrue="1" operator="greaterThan">
      <formula>6</formula>
    </cfRule>
  </conditionalFormatting>
  <conditionalFormatting sqref="FX533">
    <cfRule type="cellIs" dxfId="390" priority="1253" stopIfTrue="1" operator="greaterThan">
      <formula>6</formula>
    </cfRule>
  </conditionalFormatting>
  <conditionalFormatting sqref="FZ533 GB533 GD533">
    <cfRule type="cellIs" dxfId="389" priority="1252" stopIfTrue="1" operator="greaterThan">
      <formula>6</formula>
    </cfRule>
  </conditionalFormatting>
  <conditionalFormatting sqref="FX542">
    <cfRule type="cellIs" dxfId="388" priority="1251" stopIfTrue="1" operator="greaterThan">
      <formula>6</formula>
    </cfRule>
  </conditionalFormatting>
  <conditionalFormatting sqref="FZ542 GB542 GD542">
    <cfRule type="cellIs" dxfId="387" priority="1250" stopIfTrue="1" operator="greaterThan">
      <formula>6</formula>
    </cfRule>
  </conditionalFormatting>
  <conditionalFormatting sqref="FX551">
    <cfRule type="cellIs" dxfId="386" priority="1249" stopIfTrue="1" operator="greaterThan">
      <formula>6</formula>
    </cfRule>
  </conditionalFormatting>
  <conditionalFormatting sqref="FZ551 GB551 GD551">
    <cfRule type="cellIs" dxfId="385" priority="1248" stopIfTrue="1" operator="greaterThan">
      <formula>6</formula>
    </cfRule>
  </conditionalFormatting>
  <conditionalFormatting sqref="FX560">
    <cfRule type="cellIs" dxfId="384" priority="1247" stopIfTrue="1" operator="greaterThan">
      <formula>6</formula>
    </cfRule>
  </conditionalFormatting>
  <conditionalFormatting sqref="FZ560 GB560 GD560">
    <cfRule type="cellIs" dxfId="383" priority="1246" stopIfTrue="1" operator="greaterThan">
      <formula>6</formula>
    </cfRule>
  </conditionalFormatting>
  <conditionalFormatting sqref="FX569">
    <cfRule type="cellIs" dxfId="382" priority="1245" stopIfTrue="1" operator="greaterThan">
      <formula>6</formula>
    </cfRule>
  </conditionalFormatting>
  <conditionalFormatting sqref="FZ569 GB569 GD569">
    <cfRule type="cellIs" dxfId="381" priority="1244" stopIfTrue="1" operator="greaterThan">
      <formula>6</formula>
    </cfRule>
  </conditionalFormatting>
  <conditionalFormatting sqref="FX578">
    <cfRule type="cellIs" dxfId="380" priority="1243" stopIfTrue="1" operator="greaterThan">
      <formula>6</formula>
    </cfRule>
  </conditionalFormatting>
  <conditionalFormatting sqref="FZ578 GB578 GD578">
    <cfRule type="cellIs" dxfId="379" priority="1242" stopIfTrue="1" operator="greaterThan">
      <formula>6</formula>
    </cfRule>
  </conditionalFormatting>
  <conditionalFormatting sqref="GF11">
    <cfRule type="cellIs" dxfId="378" priority="1231" stopIfTrue="1" operator="greaterThan">
      <formula>6</formula>
    </cfRule>
  </conditionalFormatting>
  <conditionalFormatting sqref="GH11 GJ11 GL11">
    <cfRule type="cellIs" dxfId="377" priority="1230" stopIfTrue="1" operator="greaterThan">
      <formula>6</formula>
    </cfRule>
  </conditionalFormatting>
  <conditionalFormatting sqref="GF21">
    <cfRule type="cellIs" dxfId="376" priority="1229" stopIfTrue="1" operator="greaterThan">
      <formula>6</formula>
    </cfRule>
  </conditionalFormatting>
  <conditionalFormatting sqref="GH21 GJ21 GL21">
    <cfRule type="cellIs" dxfId="375" priority="1228" stopIfTrue="1" operator="greaterThan">
      <formula>6</formula>
    </cfRule>
  </conditionalFormatting>
  <conditionalFormatting sqref="GF31">
    <cfRule type="cellIs" dxfId="374" priority="1227" stopIfTrue="1" operator="greaterThan">
      <formula>6</formula>
    </cfRule>
  </conditionalFormatting>
  <conditionalFormatting sqref="GH31 GJ31 GL31">
    <cfRule type="cellIs" dxfId="373" priority="1226" stopIfTrue="1" operator="greaterThan">
      <formula>6</formula>
    </cfRule>
  </conditionalFormatting>
  <conditionalFormatting sqref="GF40">
    <cfRule type="cellIs" dxfId="372" priority="1207" stopIfTrue="1" operator="greaterThan">
      <formula>6</formula>
    </cfRule>
  </conditionalFormatting>
  <conditionalFormatting sqref="GH40 GJ40 GL40">
    <cfRule type="cellIs" dxfId="371" priority="1206" stopIfTrue="1" operator="greaterThan">
      <formula>6</formula>
    </cfRule>
  </conditionalFormatting>
  <conditionalFormatting sqref="GF49">
    <cfRule type="cellIs" dxfId="370" priority="1205" stopIfTrue="1" operator="greaterThan">
      <formula>6</formula>
    </cfRule>
  </conditionalFormatting>
  <conditionalFormatting sqref="GH49 GJ49 GL49">
    <cfRule type="cellIs" dxfId="369" priority="1204" stopIfTrue="1" operator="greaterThan">
      <formula>6</formula>
    </cfRule>
  </conditionalFormatting>
  <conditionalFormatting sqref="GF58">
    <cfRule type="cellIs" dxfId="368" priority="1203" stopIfTrue="1" operator="greaterThan">
      <formula>6</formula>
    </cfRule>
  </conditionalFormatting>
  <conditionalFormatting sqref="GH58 GJ58 GL58">
    <cfRule type="cellIs" dxfId="367" priority="1202" stopIfTrue="1" operator="greaterThan">
      <formula>6</formula>
    </cfRule>
  </conditionalFormatting>
  <conditionalFormatting sqref="GF68">
    <cfRule type="cellIs" dxfId="366" priority="1175" stopIfTrue="1" operator="greaterThan">
      <formula>6</formula>
    </cfRule>
  </conditionalFormatting>
  <conditionalFormatting sqref="GH68 GJ68 GL68">
    <cfRule type="cellIs" dxfId="365" priority="1174" stopIfTrue="1" operator="greaterThan">
      <formula>6</formula>
    </cfRule>
  </conditionalFormatting>
  <conditionalFormatting sqref="GF77">
    <cfRule type="cellIs" dxfId="364" priority="1115" stopIfTrue="1" operator="greaterThan">
      <formula>6</formula>
    </cfRule>
  </conditionalFormatting>
  <conditionalFormatting sqref="GH77 GJ77 GL77">
    <cfRule type="cellIs" dxfId="363" priority="1114" stopIfTrue="1" operator="greaterThan">
      <formula>6</formula>
    </cfRule>
  </conditionalFormatting>
  <conditionalFormatting sqref="GF86">
    <cfRule type="cellIs" dxfId="362" priority="1113" stopIfTrue="1" operator="greaterThan">
      <formula>6</formula>
    </cfRule>
  </conditionalFormatting>
  <conditionalFormatting sqref="GH86 GJ86 GL86">
    <cfRule type="cellIs" dxfId="361" priority="1112" stopIfTrue="1" operator="greaterThan">
      <formula>6</formula>
    </cfRule>
  </conditionalFormatting>
  <conditionalFormatting sqref="GF96">
    <cfRule type="cellIs" dxfId="360" priority="1111" stopIfTrue="1" operator="greaterThan">
      <formula>6</formula>
    </cfRule>
  </conditionalFormatting>
  <conditionalFormatting sqref="GH96 GJ96 GL96">
    <cfRule type="cellIs" dxfId="359" priority="1110" stopIfTrue="1" operator="greaterThan">
      <formula>6</formula>
    </cfRule>
  </conditionalFormatting>
  <conditionalFormatting sqref="GF105">
    <cfRule type="cellIs" dxfId="358" priority="1109" stopIfTrue="1" operator="greaterThan">
      <formula>6</formula>
    </cfRule>
  </conditionalFormatting>
  <conditionalFormatting sqref="GH105 GJ105 GL105">
    <cfRule type="cellIs" dxfId="357" priority="1108" stopIfTrue="1" operator="greaterThan">
      <formula>6</formula>
    </cfRule>
  </conditionalFormatting>
  <conditionalFormatting sqref="GF114">
    <cfRule type="cellIs" dxfId="356" priority="1107" stopIfTrue="1" operator="greaterThan">
      <formula>6</formula>
    </cfRule>
  </conditionalFormatting>
  <conditionalFormatting sqref="GH114 GJ114 GL114">
    <cfRule type="cellIs" dxfId="355" priority="1106" stopIfTrue="1" operator="greaterThan">
      <formula>6</formula>
    </cfRule>
  </conditionalFormatting>
  <conditionalFormatting sqref="GF123">
    <cfRule type="cellIs" dxfId="354" priority="1105" stopIfTrue="1" operator="greaterThan">
      <formula>6</formula>
    </cfRule>
  </conditionalFormatting>
  <conditionalFormatting sqref="GH123 GJ123 GL123">
    <cfRule type="cellIs" dxfId="353" priority="1104" stopIfTrue="1" operator="greaterThan">
      <formula>6</formula>
    </cfRule>
  </conditionalFormatting>
  <conditionalFormatting sqref="GF132">
    <cfRule type="cellIs" dxfId="352" priority="1103" stopIfTrue="1" operator="greaterThan">
      <formula>6</formula>
    </cfRule>
  </conditionalFormatting>
  <conditionalFormatting sqref="GH132 GJ132 GL132">
    <cfRule type="cellIs" dxfId="351" priority="1102" stopIfTrue="1" operator="greaterThan">
      <formula>6</formula>
    </cfRule>
  </conditionalFormatting>
  <conditionalFormatting sqref="GF141">
    <cfRule type="cellIs" dxfId="350" priority="1099" stopIfTrue="1" operator="greaterThan">
      <formula>6</formula>
    </cfRule>
  </conditionalFormatting>
  <conditionalFormatting sqref="GH141 GJ141 GL141">
    <cfRule type="cellIs" dxfId="349" priority="1098" stopIfTrue="1" operator="greaterThan">
      <formula>6</formula>
    </cfRule>
  </conditionalFormatting>
  <conditionalFormatting sqref="GF150">
    <cfRule type="cellIs" dxfId="348" priority="1083" stopIfTrue="1" operator="greaterThan">
      <formula>6</formula>
    </cfRule>
  </conditionalFormatting>
  <conditionalFormatting sqref="GH150 GJ150 GL150">
    <cfRule type="cellIs" dxfId="347" priority="1082" stopIfTrue="1" operator="greaterThan">
      <formula>6</formula>
    </cfRule>
  </conditionalFormatting>
  <conditionalFormatting sqref="GF159">
    <cfRule type="cellIs" dxfId="346" priority="1081" stopIfTrue="1" operator="greaterThan">
      <formula>6</formula>
    </cfRule>
  </conditionalFormatting>
  <conditionalFormatting sqref="GH159 GJ159 GL159">
    <cfRule type="cellIs" dxfId="345" priority="1080" stopIfTrue="1" operator="greaterThan">
      <formula>6</formula>
    </cfRule>
  </conditionalFormatting>
  <conditionalFormatting sqref="GF168">
    <cfRule type="cellIs" dxfId="344" priority="1079" stopIfTrue="1" operator="greaterThan">
      <formula>6</formula>
    </cfRule>
  </conditionalFormatting>
  <conditionalFormatting sqref="GH168 GJ168 GL168">
    <cfRule type="cellIs" dxfId="343" priority="1078" stopIfTrue="1" operator="greaterThan">
      <formula>6</formula>
    </cfRule>
  </conditionalFormatting>
  <conditionalFormatting sqref="GF177">
    <cfRule type="cellIs" dxfId="342" priority="1077" stopIfTrue="1" operator="greaterThan">
      <formula>6</formula>
    </cfRule>
  </conditionalFormatting>
  <conditionalFormatting sqref="GH177 GJ177 GL177">
    <cfRule type="cellIs" dxfId="341" priority="1076" stopIfTrue="1" operator="greaterThan">
      <formula>6</formula>
    </cfRule>
  </conditionalFormatting>
  <conditionalFormatting sqref="GF186">
    <cfRule type="cellIs" dxfId="340" priority="1065" stopIfTrue="1" operator="greaterThan">
      <formula>6</formula>
    </cfRule>
  </conditionalFormatting>
  <conditionalFormatting sqref="GH186 GJ186 GL186">
    <cfRule type="cellIs" dxfId="339" priority="1064" stopIfTrue="1" operator="greaterThan">
      <formula>6</formula>
    </cfRule>
  </conditionalFormatting>
  <conditionalFormatting sqref="GF195">
    <cfRule type="cellIs" dxfId="338" priority="1063" stopIfTrue="1" operator="greaterThan">
      <formula>6</formula>
    </cfRule>
  </conditionalFormatting>
  <conditionalFormatting sqref="GH195 GJ195 GL195">
    <cfRule type="cellIs" dxfId="337" priority="1062" stopIfTrue="1" operator="greaterThan">
      <formula>6</formula>
    </cfRule>
  </conditionalFormatting>
  <conditionalFormatting sqref="GF204">
    <cfRule type="cellIs" dxfId="336" priority="1061" stopIfTrue="1" operator="greaterThan">
      <formula>6</formula>
    </cfRule>
  </conditionalFormatting>
  <conditionalFormatting sqref="GH204 GJ204 GL204">
    <cfRule type="cellIs" dxfId="335" priority="1060" stopIfTrue="1" operator="greaterThan">
      <formula>6</formula>
    </cfRule>
  </conditionalFormatting>
  <conditionalFormatting sqref="GF213">
    <cfRule type="cellIs" dxfId="334" priority="1059" stopIfTrue="1" operator="greaterThan">
      <formula>6</formula>
    </cfRule>
  </conditionalFormatting>
  <conditionalFormatting sqref="GH213 GJ213 GL213">
    <cfRule type="cellIs" dxfId="333" priority="1058" stopIfTrue="1" operator="greaterThan">
      <formula>6</formula>
    </cfRule>
  </conditionalFormatting>
  <conditionalFormatting sqref="GF222">
    <cfRule type="cellIs" dxfId="332" priority="1057" stopIfTrue="1" operator="greaterThan">
      <formula>6</formula>
    </cfRule>
  </conditionalFormatting>
  <conditionalFormatting sqref="GH222 GJ222 GL222">
    <cfRule type="cellIs" dxfId="331" priority="1056" stopIfTrue="1" operator="greaterThan">
      <formula>6</formula>
    </cfRule>
  </conditionalFormatting>
  <conditionalFormatting sqref="GF232">
    <cfRule type="cellIs" dxfId="330" priority="1055" stopIfTrue="1" operator="greaterThan">
      <formula>6</formula>
    </cfRule>
  </conditionalFormatting>
  <conditionalFormatting sqref="GH232 GJ232 GL232">
    <cfRule type="cellIs" dxfId="329" priority="1054" stopIfTrue="1" operator="greaterThan">
      <formula>6</formula>
    </cfRule>
  </conditionalFormatting>
  <conditionalFormatting sqref="GF241">
    <cfRule type="cellIs" dxfId="328" priority="1053" stopIfTrue="1" operator="greaterThan">
      <formula>6</formula>
    </cfRule>
  </conditionalFormatting>
  <conditionalFormatting sqref="GH241 GJ241 GL241">
    <cfRule type="cellIs" dxfId="327" priority="1052" stopIfTrue="1" operator="greaterThan">
      <formula>6</formula>
    </cfRule>
  </conditionalFormatting>
  <conditionalFormatting sqref="GF250">
    <cfRule type="cellIs" dxfId="326" priority="1051" stopIfTrue="1" operator="greaterThan">
      <formula>6</formula>
    </cfRule>
  </conditionalFormatting>
  <conditionalFormatting sqref="GH250 GJ250 GL250">
    <cfRule type="cellIs" dxfId="325" priority="1050" stopIfTrue="1" operator="greaterThan">
      <formula>6</formula>
    </cfRule>
  </conditionalFormatting>
  <conditionalFormatting sqref="GF260">
    <cfRule type="cellIs" dxfId="324" priority="1049" stopIfTrue="1" operator="greaterThan">
      <formula>6</formula>
    </cfRule>
  </conditionalFormatting>
  <conditionalFormatting sqref="GH260 GJ260 GL260">
    <cfRule type="cellIs" dxfId="323" priority="1048" stopIfTrue="1" operator="greaterThan">
      <formula>6</formula>
    </cfRule>
  </conditionalFormatting>
  <conditionalFormatting sqref="GF269">
    <cfRule type="cellIs" dxfId="322" priority="1047" stopIfTrue="1" operator="greaterThan">
      <formula>6</formula>
    </cfRule>
  </conditionalFormatting>
  <conditionalFormatting sqref="GH269 GJ269 GL269">
    <cfRule type="cellIs" dxfId="321" priority="1046" stopIfTrue="1" operator="greaterThan">
      <formula>6</formula>
    </cfRule>
  </conditionalFormatting>
  <conditionalFormatting sqref="GF278">
    <cfRule type="cellIs" dxfId="320" priority="1045" stopIfTrue="1" operator="greaterThan">
      <formula>6</formula>
    </cfRule>
  </conditionalFormatting>
  <conditionalFormatting sqref="GH278 GJ278 GL278">
    <cfRule type="cellIs" dxfId="319" priority="1044" stopIfTrue="1" operator="greaterThan">
      <formula>6</formula>
    </cfRule>
  </conditionalFormatting>
  <conditionalFormatting sqref="GF287">
    <cfRule type="cellIs" dxfId="318" priority="1043" stopIfTrue="1" operator="greaterThan">
      <formula>6</formula>
    </cfRule>
  </conditionalFormatting>
  <conditionalFormatting sqref="GH287 GJ287 GL287">
    <cfRule type="cellIs" dxfId="317" priority="1042" stopIfTrue="1" operator="greaterThan">
      <formula>6</formula>
    </cfRule>
  </conditionalFormatting>
  <conditionalFormatting sqref="GF296">
    <cfRule type="cellIs" dxfId="316" priority="1041" stopIfTrue="1" operator="greaterThan">
      <formula>6</formula>
    </cfRule>
  </conditionalFormatting>
  <conditionalFormatting sqref="GH296 GJ296 GL296">
    <cfRule type="cellIs" dxfId="315" priority="1040" stopIfTrue="1" operator="greaterThan">
      <formula>6</formula>
    </cfRule>
  </conditionalFormatting>
  <conditionalFormatting sqref="GF305">
    <cfRule type="cellIs" dxfId="314" priority="1039" stopIfTrue="1" operator="greaterThan">
      <formula>6</formula>
    </cfRule>
  </conditionalFormatting>
  <conditionalFormatting sqref="GH305 GJ305 GL305">
    <cfRule type="cellIs" dxfId="313" priority="1038" stopIfTrue="1" operator="greaterThan">
      <formula>6</formula>
    </cfRule>
  </conditionalFormatting>
  <conditionalFormatting sqref="GF314">
    <cfRule type="cellIs" dxfId="312" priority="1037" stopIfTrue="1" operator="greaterThan">
      <formula>6</formula>
    </cfRule>
  </conditionalFormatting>
  <conditionalFormatting sqref="GH314 GJ314 GL314">
    <cfRule type="cellIs" dxfId="311" priority="1036" stopIfTrue="1" operator="greaterThan">
      <formula>6</formula>
    </cfRule>
  </conditionalFormatting>
  <conditionalFormatting sqref="GF323">
    <cfRule type="cellIs" dxfId="310" priority="1035" stopIfTrue="1" operator="greaterThan">
      <formula>6</formula>
    </cfRule>
  </conditionalFormatting>
  <conditionalFormatting sqref="GH323 GJ323 GL323">
    <cfRule type="cellIs" dxfId="309" priority="1034" stopIfTrue="1" operator="greaterThan">
      <formula>6</formula>
    </cfRule>
  </conditionalFormatting>
  <conditionalFormatting sqref="GF333">
    <cfRule type="cellIs" dxfId="308" priority="1013" stopIfTrue="1" operator="greaterThan">
      <formula>6</formula>
    </cfRule>
  </conditionalFormatting>
  <conditionalFormatting sqref="GH333 GJ333 GL333">
    <cfRule type="cellIs" dxfId="307" priority="1012" stopIfTrue="1" operator="greaterThan">
      <formula>6</formula>
    </cfRule>
  </conditionalFormatting>
  <conditionalFormatting sqref="GF342">
    <cfRule type="cellIs" dxfId="306" priority="1011" stopIfTrue="1" operator="greaterThan">
      <formula>6</formula>
    </cfRule>
  </conditionalFormatting>
  <conditionalFormatting sqref="GH342 GJ342 GL342">
    <cfRule type="cellIs" dxfId="305" priority="1010" stopIfTrue="1" operator="greaterThan">
      <formula>6</formula>
    </cfRule>
  </conditionalFormatting>
  <conditionalFormatting sqref="GF351">
    <cfRule type="cellIs" dxfId="304" priority="1009" stopIfTrue="1" operator="greaterThan">
      <formula>6</formula>
    </cfRule>
  </conditionalFormatting>
  <conditionalFormatting sqref="GH351 GJ351 GL351">
    <cfRule type="cellIs" dxfId="303" priority="1008" stopIfTrue="1" operator="greaterThan">
      <formula>6</formula>
    </cfRule>
  </conditionalFormatting>
  <conditionalFormatting sqref="GF360">
    <cfRule type="cellIs" dxfId="302" priority="1007" stopIfTrue="1" operator="greaterThan">
      <formula>6</formula>
    </cfRule>
  </conditionalFormatting>
  <conditionalFormatting sqref="GH360 GJ360 GL360">
    <cfRule type="cellIs" dxfId="301" priority="1006" stopIfTrue="1" operator="greaterThan">
      <formula>6</formula>
    </cfRule>
  </conditionalFormatting>
  <conditionalFormatting sqref="GF369">
    <cfRule type="cellIs" dxfId="300" priority="1005" stopIfTrue="1" operator="greaterThan">
      <formula>6</formula>
    </cfRule>
  </conditionalFormatting>
  <conditionalFormatting sqref="GH369 GJ369 GL369">
    <cfRule type="cellIs" dxfId="299" priority="1004" stopIfTrue="1" operator="greaterThan">
      <formula>6</formula>
    </cfRule>
  </conditionalFormatting>
  <conditionalFormatting sqref="GF378">
    <cfRule type="cellIs" dxfId="298" priority="1003" stopIfTrue="1" operator="greaterThan">
      <formula>6</formula>
    </cfRule>
  </conditionalFormatting>
  <conditionalFormatting sqref="GH378 GJ378 GL378">
    <cfRule type="cellIs" dxfId="297" priority="1002" stopIfTrue="1" operator="greaterThan">
      <formula>6</formula>
    </cfRule>
  </conditionalFormatting>
  <conditionalFormatting sqref="GF387">
    <cfRule type="cellIs" dxfId="296" priority="1001" stopIfTrue="1" operator="greaterThan">
      <formula>6</formula>
    </cfRule>
  </conditionalFormatting>
  <conditionalFormatting sqref="GH387 GJ387 GL387">
    <cfRule type="cellIs" dxfId="295" priority="1000" stopIfTrue="1" operator="greaterThan">
      <formula>6</formula>
    </cfRule>
  </conditionalFormatting>
  <conditionalFormatting sqref="GF396">
    <cfRule type="cellIs" dxfId="294" priority="999" stopIfTrue="1" operator="greaterThan">
      <formula>6</formula>
    </cfRule>
  </conditionalFormatting>
  <conditionalFormatting sqref="GH396 GJ396 GL396">
    <cfRule type="cellIs" dxfId="293" priority="998" stopIfTrue="1" operator="greaterThan">
      <formula>6</formula>
    </cfRule>
  </conditionalFormatting>
  <conditionalFormatting sqref="GF405">
    <cfRule type="cellIs" dxfId="292" priority="997" stopIfTrue="1" operator="greaterThan">
      <formula>6</formula>
    </cfRule>
  </conditionalFormatting>
  <conditionalFormatting sqref="GH405 GJ405 GL405">
    <cfRule type="cellIs" dxfId="291" priority="996" stopIfTrue="1" operator="greaterThan">
      <formula>6</formula>
    </cfRule>
  </conditionalFormatting>
  <conditionalFormatting sqref="GF414">
    <cfRule type="cellIs" dxfId="290" priority="995" stopIfTrue="1" operator="greaterThan">
      <formula>6</formula>
    </cfRule>
  </conditionalFormatting>
  <conditionalFormatting sqref="GH414 GJ414 GL414">
    <cfRule type="cellIs" dxfId="289" priority="994" stopIfTrue="1" operator="greaterThan">
      <formula>6</formula>
    </cfRule>
  </conditionalFormatting>
  <conditionalFormatting sqref="GF423">
    <cfRule type="cellIs" dxfId="288" priority="993" stopIfTrue="1" operator="greaterThan">
      <formula>6</formula>
    </cfRule>
  </conditionalFormatting>
  <conditionalFormatting sqref="GH423 GJ423 GL423">
    <cfRule type="cellIs" dxfId="287" priority="992" stopIfTrue="1" operator="greaterThan">
      <formula>6</formula>
    </cfRule>
  </conditionalFormatting>
  <conditionalFormatting sqref="GF432">
    <cfRule type="cellIs" dxfId="286" priority="991" stopIfTrue="1" operator="greaterThan">
      <formula>6</formula>
    </cfRule>
  </conditionalFormatting>
  <conditionalFormatting sqref="GH432 GJ432 GL432">
    <cfRule type="cellIs" dxfId="285" priority="990" stopIfTrue="1" operator="greaterThan">
      <formula>6</formula>
    </cfRule>
  </conditionalFormatting>
  <conditionalFormatting sqref="GF442">
    <cfRule type="cellIs" dxfId="284" priority="989" stopIfTrue="1" operator="greaterThan">
      <formula>6</formula>
    </cfRule>
  </conditionalFormatting>
  <conditionalFormatting sqref="GH442 GJ442 GL442">
    <cfRule type="cellIs" dxfId="283" priority="988" stopIfTrue="1" operator="greaterThan">
      <formula>6</formula>
    </cfRule>
  </conditionalFormatting>
  <conditionalFormatting sqref="GF451">
    <cfRule type="cellIs" dxfId="282" priority="987" stopIfTrue="1" operator="greaterThan">
      <formula>6</formula>
    </cfRule>
  </conditionalFormatting>
  <conditionalFormatting sqref="GH451 GJ451 GL451">
    <cfRule type="cellIs" dxfId="281" priority="986" stopIfTrue="1" operator="greaterThan">
      <formula>6</formula>
    </cfRule>
  </conditionalFormatting>
  <conditionalFormatting sqref="GF460">
    <cfRule type="cellIs" dxfId="280" priority="985" stopIfTrue="1" operator="greaterThan">
      <formula>6</formula>
    </cfRule>
  </conditionalFormatting>
  <conditionalFormatting sqref="GH460 GJ460 GL460">
    <cfRule type="cellIs" dxfId="279" priority="984" stopIfTrue="1" operator="greaterThan">
      <formula>6</formula>
    </cfRule>
  </conditionalFormatting>
  <conditionalFormatting sqref="GF479">
    <cfRule type="cellIs" dxfId="278" priority="983" stopIfTrue="1" operator="greaterThan">
      <formula>6</formula>
    </cfRule>
  </conditionalFormatting>
  <conditionalFormatting sqref="GH479 GJ479 GL479">
    <cfRule type="cellIs" dxfId="277" priority="982" stopIfTrue="1" operator="greaterThan">
      <formula>6</formula>
    </cfRule>
  </conditionalFormatting>
  <conditionalFormatting sqref="GF488">
    <cfRule type="cellIs" dxfId="276" priority="981" stopIfTrue="1" operator="greaterThan">
      <formula>6</formula>
    </cfRule>
  </conditionalFormatting>
  <conditionalFormatting sqref="GH488 GJ488 GL488">
    <cfRule type="cellIs" dxfId="275" priority="980" stopIfTrue="1" operator="greaterThan">
      <formula>6</formula>
    </cfRule>
  </conditionalFormatting>
  <conditionalFormatting sqref="GF497">
    <cfRule type="cellIs" dxfId="274" priority="979" stopIfTrue="1" operator="greaterThan">
      <formula>6</formula>
    </cfRule>
  </conditionalFormatting>
  <conditionalFormatting sqref="GH497 GJ497 GL497">
    <cfRule type="cellIs" dxfId="273" priority="978" stopIfTrue="1" operator="greaterThan">
      <formula>6</formula>
    </cfRule>
  </conditionalFormatting>
  <conditionalFormatting sqref="GF506">
    <cfRule type="cellIs" dxfId="272" priority="977" stopIfTrue="1" operator="greaterThan">
      <formula>6</formula>
    </cfRule>
  </conditionalFormatting>
  <conditionalFormatting sqref="GH506 GJ506 GL506">
    <cfRule type="cellIs" dxfId="271" priority="976" stopIfTrue="1" operator="greaterThan">
      <formula>6</formula>
    </cfRule>
  </conditionalFormatting>
  <conditionalFormatting sqref="GF515">
    <cfRule type="cellIs" dxfId="270" priority="975" stopIfTrue="1" operator="greaterThan">
      <formula>6</formula>
    </cfRule>
  </conditionalFormatting>
  <conditionalFormatting sqref="GH515 GJ515 GL515">
    <cfRule type="cellIs" dxfId="269" priority="974" stopIfTrue="1" operator="greaterThan">
      <formula>6</formula>
    </cfRule>
  </conditionalFormatting>
  <conditionalFormatting sqref="GF524">
    <cfRule type="cellIs" dxfId="268" priority="973" stopIfTrue="1" operator="greaterThan">
      <formula>6</formula>
    </cfRule>
  </conditionalFormatting>
  <conditionalFormatting sqref="GH524 GJ524 GL524">
    <cfRule type="cellIs" dxfId="267" priority="972" stopIfTrue="1" operator="greaterThan">
      <formula>6</formula>
    </cfRule>
  </conditionalFormatting>
  <conditionalFormatting sqref="GF533">
    <cfRule type="cellIs" dxfId="266" priority="971" stopIfTrue="1" operator="greaterThan">
      <formula>6</formula>
    </cfRule>
  </conditionalFormatting>
  <conditionalFormatting sqref="GH533 GJ533 GL533">
    <cfRule type="cellIs" dxfId="265" priority="970" stopIfTrue="1" operator="greaterThan">
      <formula>6</formula>
    </cfRule>
  </conditionalFormatting>
  <conditionalFormatting sqref="GF542">
    <cfRule type="cellIs" dxfId="264" priority="969" stopIfTrue="1" operator="greaterThan">
      <formula>6</formula>
    </cfRule>
  </conditionalFormatting>
  <conditionalFormatting sqref="GH542 GJ542 GL542">
    <cfRule type="cellIs" dxfId="263" priority="968" stopIfTrue="1" operator="greaterThan">
      <formula>6</formula>
    </cfRule>
  </conditionalFormatting>
  <conditionalFormatting sqref="GF551">
    <cfRule type="cellIs" dxfId="262" priority="967" stopIfTrue="1" operator="greaterThan">
      <formula>6</formula>
    </cfRule>
  </conditionalFormatting>
  <conditionalFormatting sqref="GH551 GJ551 GL551">
    <cfRule type="cellIs" dxfId="261" priority="966" stopIfTrue="1" operator="greaterThan">
      <formula>6</formula>
    </cfRule>
  </conditionalFormatting>
  <conditionalFormatting sqref="GF560">
    <cfRule type="cellIs" dxfId="260" priority="965" stopIfTrue="1" operator="greaterThan">
      <formula>6</formula>
    </cfRule>
  </conditionalFormatting>
  <conditionalFormatting sqref="GH560 GJ560 GL560">
    <cfRule type="cellIs" dxfId="259" priority="964" stopIfTrue="1" operator="greaterThan">
      <formula>6</formula>
    </cfRule>
  </conditionalFormatting>
  <conditionalFormatting sqref="GF569">
    <cfRule type="cellIs" dxfId="258" priority="963" stopIfTrue="1" operator="greaterThan">
      <formula>6</formula>
    </cfRule>
  </conditionalFormatting>
  <conditionalFormatting sqref="GH569 GJ569 GL569">
    <cfRule type="cellIs" dxfId="257" priority="962" stopIfTrue="1" operator="greaterThan">
      <formula>6</formula>
    </cfRule>
  </conditionalFormatting>
  <conditionalFormatting sqref="GF578">
    <cfRule type="cellIs" dxfId="256" priority="961" stopIfTrue="1" operator="greaterThan">
      <formula>6</formula>
    </cfRule>
  </conditionalFormatting>
  <conditionalFormatting sqref="GH578 GJ578 GL578">
    <cfRule type="cellIs" dxfId="255" priority="960" stopIfTrue="1" operator="greaterThan">
      <formula>6</formula>
    </cfRule>
  </conditionalFormatting>
  <conditionalFormatting sqref="GN11">
    <cfRule type="cellIs" dxfId="254" priority="949" stopIfTrue="1" operator="greaterThan">
      <formula>6</formula>
    </cfRule>
  </conditionalFormatting>
  <conditionalFormatting sqref="GP11 GR11 GT11 GV11 GX11 GZ11 HB11 HD11 HF11 HH11">
    <cfRule type="cellIs" dxfId="253" priority="948" stopIfTrue="1" operator="greaterThan">
      <formula>6</formula>
    </cfRule>
  </conditionalFormatting>
  <conditionalFormatting sqref="GN21">
    <cfRule type="cellIs" dxfId="252" priority="947" stopIfTrue="1" operator="greaterThan">
      <formula>6</formula>
    </cfRule>
  </conditionalFormatting>
  <conditionalFormatting sqref="GP21 GR21 GT21 GV21 GX21 GZ21 HB21 HD21 HF21 HH21">
    <cfRule type="cellIs" dxfId="251" priority="946" stopIfTrue="1" operator="greaterThan">
      <formula>6</formula>
    </cfRule>
  </conditionalFormatting>
  <conditionalFormatting sqref="GN31">
    <cfRule type="cellIs" dxfId="250" priority="945" stopIfTrue="1" operator="greaterThan">
      <formula>6</formula>
    </cfRule>
  </conditionalFormatting>
  <conditionalFormatting sqref="GP31 GR31 GT31 GV31 GX31 GZ31 HB31 HD31 HF31 HH31">
    <cfRule type="cellIs" dxfId="249" priority="944" stopIfTrue="1" operator="greaterThan">
      <formula>6</formula>
    </cfRule>
  </conditionalFormatting>
  <conditionalFormatting sqref="GN40">
    <cfRule type="cellIs" dxfId="248" priority="925" stopIfTrue="1" operator="greaterThan">
      <formula>6</formula>
    </cfRule>
  </conditionalFormatting>
  <conditionalFormatting sqref="GP40 GR40 GT40 GV40 GX40 GZ40 HB40 HD40 HF40 HH40">
    <cfRule type="cellIs" dxfId="247" priority="924" stopIfTrue="1" operator="greaterThan">
      <formula>6</formula>
    </cfRule>
  </conditionalFormatting>
  <conditionalFormatting sqref="GN49">
    <cfRule type="cellIs" dxfId="246" priority="923" stopIfTrue="1" operator="greaterThan">
      <formula>6</formula>
    </cfRule>
  </conditionalFormatting>
  <conditionalFormatting sqref="GP49 GR49 GT49 GV49 GX49 GZ49 HB49 HD49 HF49 HH49">
    <cfRule type="cellIs" dxfId="245" priority="922" stopIfTrue="1" operator="greaterThan">
      <formula>6</formula>
    </cfRule>
  </conditionalFormatting>
  <conditionalFormatting sqref="GN58">
    <cfRule type="cellIs" dxfId="244" priority="921" stopIfTrue="1" operator="greaterThan">
      <formula>6</formula>
    </cfRule>
  </conditionalFormatting>
  <conditionalFormatting sqref="GP58 GR58 GT58 GV58 GX58 GZ58 HB58 HD58 HF58 HH58">
    <cfRule type="cellIs" dxfId="243" priority="920" stopIfTrue="1" operator="greaterThan">
      <formula>6</formula>
    </cfRule>
  </conditionalFormatting>
  <conditionalFormatting sqref="GN68">
    <cfRule type="cellIs" dxfId="242" priority="893" stopIfTrue="1" operator="greaterThan">
      <formula>6</formula>
    </cfRule>
  </conditionalFormatting>
  <conditionalFormatting sqref="GP68 GR68 GT68 GV68 GX68 GZ68 HB68 HD68 HF68 HH68">
    <cfRule type="cellIs" dxfId="241" priority="892" stopIfTrue="1" operator="greaterThan">
      <formula>6</formula>
    </cfRule>
  </conditionalFormatting>
  <conditionalFormatting sqref="GN77">
    <cfRule type="cellIs" dxfId="240" priority="833" stopIfTrue="1" operator="greaterThan">
      <formula>6</formula>
    </cfRule>
  </conditionalFormatting>
  <conditionalFormatting sqref="GP77 GR77 GT77 GV77 GX77 GZ77 HB77 HD77 HF77 HH77">
    <cfRule type="cellIs" dxfId="239" priority="832" stopIfTrue="1" operator="greaterThan">
      <formula>6</formula>
    </cfRule>
  </conditionalFormatting>
  <conditionalFormatting sqref="GN86">
    <cfRule type="cellIs" dxfId="238" priority="831" stopIfTrue="1" operator="greaterThan">
      <formula>6</formula>
    </cfRule>
  </conditionalFormatting>
  <conditionalFormatting sqref="GP86 GR86 GT86 GV86 GX86 GZ86 HB86 HD86 HF86 HH86">
    <cfRule type="cellIs" dxfId="237" priority="830" stopIfTrue="1" operator="greaterThan">
      <formula>6</formula>
    </cfRule>
  </conditionalFormatting>
  <conditionalFormatting sqref="GN96">
    <cfRule type="cellIs" dxfId="236" priority="829" stopIfTrue="1" operator="greaterThan">
      <formula>6</formula>
    </cfRule>
  </conditionalFormatting>
  <conditionalFormatting sqref="GP96 GR96 GT96 GV96 GX96 GZ96 HB96 HD96 HF96 HH96">
    <cfRule type="cellIs" dxfId="235" priority="828" stopIfTrue="1" operator="greaterThan">
      <formula>6</formula>
    </cfRule>
  </conditionalFormatting>
  <conditionalFormatting sqref="GN105">
    <cfRule type="cellIs" dxfId="234" priority="827" stopIfTrue="1" operator="greaterThan">
      <formula>6</formula>
    </cfRule>
  </conditionalFormatting>
  <conditionalFormatting sqref="GP105 GR105 GT105 GV105 GX105 GZ105 HB105 HD105 HF105 HH105">
    <cfRule type="cellIs" dxfId="233" priority="826" stopIfTrue="1" operator="greaterThan">
      <formula>6</formula>
    </cfRule>
  </conditionalFormatting>
  <conditionalFormatting sqref="GN114">
    <cfRule type="cellIs" dxfId="232" priority="825" stopIfTrue="1" operator="greaterThan">
      <formula>6</formula>
    </cfRule>
  </conditionalFormatting>
  <conditionalFormatting sqref="GP114 GR114 GT114 GV114 GX114 GZ114 HB114 HD114 HF114 HH114">
    <cfRule type="cellIs" dxfId="231" priority="824" stopIfTrue="1" operator="greaterThan">
      <formula>6</formula>
    </cfRule>
  </conditionalFormatting>
  <conditionalFormatting sqref="GN123">
    <cfRule type="cellIs" dxfId="230" priority="823" stopIfTrue="1" operator="greaterThan">
      <formula>6</formula>
    </cfRule>
  </conditionalFormatting>
  <conditionalFormatting sqref="GP123 GR123 GT123 GV123 GX123 GZ123 HB123 HD123 HF123 HH123">
    <cfRule type="cellIs" dxfId="229" priority="822" stopIfTrue="1" operator="greaterThan">
      <formula>6</formula>
    </cfRule>
  </conditionalFormatting>
  <conditionalFormatting sqref="GN132">
    <cfRule type="cellIs" dxfId="228" priority="821" stopIfTrue="1" operator="greaterThan">
      <formula>6</formula>
    </cfRule>
  </conditionalFormatting>
  <conditionalFormatting sqref="GP132 GR132 GT132 GV132 GX132 GZ132 HB132 HD132 HF132 HH132">
    <cfRule type="cellIs" dxfId="227" priority="820" stopIfTrue="1" operator="greaterThan">
      <formula>6</formula>
    </cfRule>
  </conditionalFormatting>
  <conditionalFormatting sqref="GN141">
    <cfRule type="cellIs" dxfId="226" priority="817" stopIfTrue="1" operator="greaterThan">
      <formula>6</formula>
    </cfRule>
  </conditionalFormatting>
  <conditionalFormatting sqref="GP141 GR141 GT141 GV141 GX141 GZ141 HB141 HD141 HF141 HH141">
    <cfRule type="cellIs" dxfId="225" priority="816" stopIfTrue="1" operator="greaterThan">
      <formula>6</formula>
    </cfRule>
  </conditionalFormatting>
  <conditionalFormatting sqref="GN150">
    <cfRule type="cellIs" dxfId="224" priority="801" stopIfTrue="1" operator="greaterThan">
      <formula>6</formula>
    </cfRule>
  </conditionalFormatting>
  <conditionalFormatting sqref="GP150 GR150 GT150 GV150 GX150 GZ150 HB150 HD150 HF150 HH150">
    <cfRule type="cellIs" dxfId="223" priority="800" stopIfTrue="1" operator="greaterThan">
      <formula>6</formula>
    </cfRule>
  </conditionalFormatting>
  <conditionalFormatting sqref="GN159">
    <cfRule type="cellIs" dxfId="222" priority="799" stopIfTrue="1" operator="greaterThan">
      <formula>6</formula>
    </cfRule>
  </conditionalFormatting>
  <conditionalFormatting sqref="GP159 GR159 GT159 GV159 GX159 GZ159 HB159 HD159 HF159 HH159">
    <cfRule type="cellIs" dxfId="221" priority="798" stopIfTrue="1" operator="greaterThan">
      <formula>6</formula>
    </cfRule>
  </conditionalFormatting>
  <conditionalFormatting sqref="GN168">
    <cfRule type="cellIs" dxfId="220" priority="797" stopIfTrue="1" operator="greaterThan">
      <formula>6</formula>
    </cfRule>
  </conditionalFormatting>
  <conditionalFormatting sqref="GP168 GR168 GT168 GV168 GX168 GZ168 HB168 HD168 HF168 HH168">
    <cfRule type="cellIs" dxfId="219" priority="796" stopIfTrue="1" operator="greaterThan">
      <formula>6</formula>
    </cfRule>
  </conditionalFormatting>
  <conditionalFormatting sqref="GN177">
    <cfRule type="cellIs" dxfId="218" priority="795" stopIfTrue="1" operator="greaterThan">
      <formula>6</formula>
    </cfRule>
  </conditionalFormatting>
  <conditionalFormatting sqref="GP177 GR177 GT177 GV177 GX177 GZ177 HB177 HD177 HF177 HH177">
    <cfRule type="cellIs" dxfId="217" priority="794" stopIfTrue="1" operator="greaterThan">
      <formula>6</formula>
    </cfRule>
  </conditionalFormatting>
  <conditionalFormatting sqref="GN186">
    <cfRule type="cellIs" dxfId="216" priority="783" stopIfTrue="1" operator="greaterThan">
      <formula>6</formula>
    </cfRule>
  </conditionalFormatting>
  <conditionalFormatting sqref="GP186 GR186 GT186 GV186 GX186 GZ186 HB186 HD186 HF186 HH186">
    <cfRule type="cellIs" dxfId="215" priority="782" stopIfTrue="1" operator="greaterThan">
      <formula>6</formula>
    </cfRule>
  </conditionalFormatting>
  <conditionalFormatting sqref="GN195">
    <cfRule type="cellIs" dxfId="214" priority="781" stopIfTrue="1" operator="greaterThan">
      <formula>6</formula>
    </cfRule>
  </conditionalFormatting>
  <conditionalFormatting sqref="GP195 GR195 GT195 GV195 GX195 GZ195 HB195 HD195 HF195 HH195">
    <cfRule type="cellIs" dxfId="213" priority="780" stopIfTrue="1" operator="greaterThan">
      <formula>6</formula>
    </cfRule>
  </conditionalFormatting>
  <conditionalFormatting sqref="GN204">
    <cfRule type="cellIs" dxfId="212" priority="779" stopIfTrue="1" operator="greaterThan">
      <formula>6</formula>
    </cfRule>
  </conditionalFormatting>
  <conditionalFormatting sqref="GP204 GR204 GT204 GV204 GX204 GZ204 HB204 HD204 HF204 HH204">
    <cfRule type="cellIs" dxfId="211" priority="778" stopIfTrue="1" operator="greaterThan">
      <formula>6</formula>
    </cfRule>
  </conditionalFormatting>
  <conditionalFormatting sqref="GN213">
    <cfRule type="cellIs" dxfId="210" priority="777" stopIfTrue="1" operator="greaterThan">
      <formula>6</formula>
    </cfRule>
  </conditionalFormatting>
  <conditionalFormatting sqref="GP213 GR213 GT213 GV213 GX213 GZ213 HB213 HD213 HF213 HH213">
    <cfRule type="cellIs" dxfId="209" priority="776" stopIfTrue="1" operator="greaterThan">
      <formula>6</formula>
    </cfRule>
  </conditionalFormatting>
  <conditionalFormatting sqref="GN222">
    <cfRule type="cellIs" dxfId="208" priority="775" stopIfTrue="1" operator="greaterThan">
      <formula>6</formula>
    </cfRule>
  </conditionalFormatting>
  <conditionalFormatting sqref="GP222 GR222 GT222 GV222 GX222 GZ222 HB222 HD222 HF222 HH222">
    <cfRule type="cellIs" dxfId="207" priority="774" stopIfTrue="1" operator="greaterThan">
      <formula>6</formula>
    </cfRule>
  </conditionalFormatting>
  <conditionalFormatting sqref="GN232">
    <cfRule type="cellIs" dxfId="206" priority="773" stopIfTrue="1" operator="greaterThan">
      <formula>6</formula>
    </cfRule>
  </conditionalFormatting>
  <conditionalFormatting sqref="GP232 GR232 GT232 GV232 GX232 GZ232 HB232 HD232 HF232 HH232">
    <cfRule type="cellIs" dxfId="205" priority="772" stopIfTrue="1" operator="greaterThan">
      <formula>6</formula>
    </cfRule>
  </conditionalFormatting>
  <conditionalFormatting sqref="GN241">
    <cfRule type="cellIs" dxfId="204" priority="771" stopIfTrue="1" operator="greaterThan">
      <formula>6</formula>
    </cfRule>
  </conditionalFormatting>
  <conditionalFormatting sqref="GP241 GR241 GT241 GV241 GX241 GZ241 HB241 HD241 HF241 HH241">
    <cfRule type="cellIs" dxfId="203" priority="770" stopIfTrue="1" operator="greaterThan">
      <formula>6</formula>
    </cfRule>
  </conditionalFormatting>
  <conditionalFormatting sqref="GN250">
    <cfRule type="cellIs" dxfId="202" priority="769" stopIfTrue="1" operator="greaterThan">
      <formula>6</formula>
    </cfRule>
  </conditionalFormatting>
  <conditionalFormatting sqref="GP250 GR250 GT250 GV250 GX250 GZ250 HB250 HD250 HF250 HH250">
    <cfRule type="cellIs" dxfId="201" priority="768" stopIfTrue="1" operator="greaterThan">
      <formula>6</formula>
    </cfRule>
  </conditionalFormatting>
  <conditionalFormatting sqref="GN260">
    <cfRule type="cellIs" dxfId="200" priority="767" stopIfTrue="1" operator="greaterThan">
      <formula>6</formula>
    </cfRule>
  </conditionalFormatting>
  <conditionalFormatting sqref="GP260 GR260 GT260 GV260 GX260 GZ260 HB260 HD260 HF260 HH260">
    <cfRule type="cellIs" dxfId="199" priority="766" stopIfTrue="1" operator="greaterThan">
      <formula>6</formula>
    </cfRule>
  </conditionalFormatting>
  <conditionalFormatting sqref="GN269">
    <cfRule type="cellIs" dxfId="198" priority="765" stopIfTrue="1" operator="greaterThan">
      <formula>6</formula>
    </cfRule>
  </conditionalFormatting>
  <conditionalFormatting sqref="GP269 GR269 GT269 GV269 GX269 GZ269 HB269 HD269 HF269 HH269">
    <cfRule type="cellIs" dxfId="197" priority="764" stopIfTrue="1" operator="greaterThan">
      <formula>6</formula>
    </cfRule>
  </conditionalFormatting>
  <conditionalFormatting sqref="GN278">
    <cfRule type="cellIs" dxfId="196" priority="763" stopIfTrue="1" operator="greaterThan">
      <formula>6</formula>
    </cfRule>
  </conditionalFormatting>
  <conditionalFormatting sqref="GP278 GR278 GT278 GV278 GX278 GZ278 HB278 HD278 HF278 HH278">
    <cfRule type="cellIs" dxfId="195" priority="762" stopIfTrue="1" operator="greaterThan">
      <formula>6</formula>
    </cfRule>
  </conditionalFormatting>
  <conditionalFormatting sqref="GN287">
    <cfRule type="cellIs" dxfId="194" priority="761" stopIfTrue="1" operator="greaterThan">
      <formula>6</formula>
    </cfRule>
  </conditionalFormatting>
  <conditionalFormatting sqref="GP287 GR287 GT287 GV287 GX287 GZ287 HB287 HD287 HF287 HH287">
    <cfRule type="cellIs" dxfId="193" priority="760" stopIfTrue="1" operator="greaterThan">
      <formula>6</formula>
    </cfRule>
  </conditionalFormatting>
  <conditionalFormatting sqref="GN296">
    <cfRule type="cellIs" dxfId="192" priority="759" stopIfTrue="1" operator="greaterThan">
      <formula>6</formula>
    </cfRule>
  </conditionalFormatting>
  <conditionalFormatting sqref="GP296 GR296 GT296 GV296 GX296 GZ296 HB296 HD296 HF296 HH296">
    <cfRule type="cellIs" dxfId="191" priority="758" stopIfTrue="1" operator="greaterThan">
      <formula>6</formula>
    </cfRule>
  </conditionalFormatting>
  <conditionalFormatting sqref="GN305">
    <cfRule type="cellIs" dxfId="190" priority="757" stopIfTrue="1" operator="greaterThan">
      <formula>6</formula>
    </cfRule>
  </conditionalFormatting>
  <conditionalFormatting sqref="GP305 GR305 GT305 GV305 GX305 GZ305 HB305 HD305 HF305 HH305">
    <cfRule type="cellIs" dxfId="189" priority="756" stopIfTrue="1" operator="greaterThan">
      <formula>6</formula>
    </cfRule>
  </conditionalFormatting>
  <conditionalFormatting sqref="GN314">
    <cfRule type="cellIs" dxfId="188" priority="755" stopIfTrue="1" operator="greaterThan">
      <formula>6</formula>
    </cfRule>
  </conditionalFormatting>
  <conditionalFormatting sqref="GP314 GR314 GT314 GV314 GX314 GZ314 HB314 HD314 HF314 HH314">
    <cfRule type="cellIs" dxfId="187" priority="754" stopIfTrue="1" operator="greaterThan">
      <formula>6</formula>
    </cfRule>
  </conditionalFormatting>
  <conditionalFormatting sqref="GN323">
    <cfRule type="cellIs" dxfId="186" priority="753" stopIfTrue="1" operator="greaterThan">
      <formula>6</formula>
    </cfRule>
  </conditionalFormatting>
  <conditionalFormatting sqref="GP323 GR323 GT323 GV323 GX323 GZ323 HB323 HD323 HF323 HH323">
    <cfRule type="cellIs" dxfId="185" priority="752" stopIfTrue="1" operator="greaterThan">
      <formula>6</formula>
    </cfRule>
  </conditionalFormatting>
  <conditionalFormatting sqref="GN333">
    <cfRule type="cellIs" dxfId="184" priority="731" stopIfTrue="1" operator="greaterThan">
      <formula>6</formula>
    </cfRule>
  </conditionalFormatting>
  <conditionalFormatting sqref="GP333 GR333 GT333 GV333 GX333 GZ333 HB333 HD333 HF333 HH333">
    <cfRule type="cellIs" dxfId="183" priority="730" stopIfTrue="1" operator="greaterThan">
      <formula>6</formula>
    </cfRule>
  </conditionalFormatting>
  <conditionalFormatting sqref="GN342">
    <cfRule type="cellIs" dxfId="182" priority="729" stopIfTrue="1" operator="greaterThan">
      <formula>6</formula>
    </cfRule>
  </conditionalFormatting>
  <conditionalFormatting sqref="GP342 GR342 GT342 GV342 GX342 GZ342 HB342 HD342 HF342 HH342">
    <cfRule type="cellIs" dxfId="181" priority="728" stopIfTrue="1" operator="greaterThan">
      <formula>6</formula>
    </cfRule>
  </conditionalFormatting>
  <conditionalFormatting sqref="GN351">
    <cfRule type="cellIs" dxfId="180" priority="727" stopIfTrue="1" operator="greaterThan">
      <formula>6</formula>
    </cfRule>
  </conditionalFormatting>
  <conditionalFormatting sqref="GP351 GR351 GT351 GV351 GX351 GZ351 HB351 HD351 HF351 HH351">
    <cfRule type="cellIs" dxfId="179" priority="726" stopIfTrue="1" operator="greaterThan">
      <formula>6</formula>
    </cfRule>
  </conditionalFormatting>
  <conditionalFormatting sqref="GN360">
    <cfRule type="cellIs" dxfId="178" priority="725" stopIfTrue="1" operator="greaterThan">
      <formula>6</formula>
    </cfRule>
  </conditionalFormatting>
  <conditionalFormatting sqref="GP360 GR360 GT360 GV360 GX360 GZ360 HB360 HD360 HF360 HH360">
    <cfRule type="cellIs" dxfId="177" priority="724" stopIfTrue="1" operator="greaterThan">
      <formula>6</formula>
    </cfRule>
  </conditionalFormatting>
  <conditionalFormatting sqref="GN369">
    <cfRule type="cellIs" dxfId="176" priority="723" stopIfTrue="1" operator="greaterThan">
      <formula>6</formula>
    </cfRule>
  </conditionalFormatting>
  <conditionalFormatting sqref="GP369 GR369 GT369 GV369 GX369 GZ369 HB369 HD369 HF369 HH369">
    <cfRule type="cellIs" dxfId="175" priority="722" stopIfTrue="1" operator="greaterThan">
      <formula>6</formula>
    </cfRule>
  </conditionalFormatting>
  <conditionalFormatting sqref="GN378">
    <cfRule type="cellIs" dxfId="174" priority="721" stopIfTrue="1" operator="greaterThan">
      <formula>6</formula>
    </cfRule>
  </conditionalFormatting>
  <conditionalFormatting sqref="GP378 GR378 GT378 GV378 GX378 GZ378 HB378 HD378 HF378 HH378">
    <cfRule type="cellIs" dxfId="173" priority="720" stopIfTrue="1" operator="greaterThan">
      <formula>6</formula>
    </cfRule>
  </conditionalFormatting>
  <conditionalFormatting sqref="GN387">
    <cfRule type="cellIs" dxfId="172" priority="719" stopIfTrue="1" operator="greaterThan">
      <formula>6</formula>
    </cfRule>
  </conditionalFormatting>
  <conditionalFormatting sqref="GP387 GR387 GT387 GV387 GX387 GZ387 HB387 HD387 HF387 HH387">
    <cfRule type="cellIs" dxfId="171" priority="718" stopIfTrue="1" operator="greaterThan">
      <formula>6</formula>
    </cfRule>
  </conditionalFormatting>
  <conditionalFormatting sqref="GN396">
    <cfRule type="cellIs" dxfId="170" priority="717" stopIfTrue="1" operator="greaterThan">
      <formula>6</formula>
    </cfRule>
  </conditionalFormatting>
  <conditionalFormatting sqref="GP396 GR396 GT396 GV396 GX396 GZ396 HB396 HD396 HF396 HH396">
    <cfRule type="cellIs" dxfId="169" priority="716" stopIfTrue="1" operator="greaterThan">
      <formula>6</formula>
    </cfRule>
  </conditionalFormatting>
  <conditionalFormatting sqref="GN405">
    <cfRule type="cellIs" dxfId="168" priority="715" stopIfTrue="1" operator="greaterThan">
      <formula>6</formula>
    </cfRule>
  </conditionalFormatting>
  <conditionalFormatting sqref="GP405 GR405 GT405 GV405 GX405 GZ405 HB405 HD405 HF405 HH405">
    <cfRule type="cellIs" dxfId="167" priority="714" stopIfTrue="1" operator="greaterThan">
      <formula>6</formula>
    </cfRule>
  </conditionalFormatting>
  <conditionalFormatting sqref="GN414">
    <cfRule type="cellIs" dxfId="166" priority="713" stopIfTrue="1" operator="greaterThan">
      <formula>6</formula>
    </cfRule>
  </conditionalFormatting>
  <conditionalFormatting sqref="GP414 GR414 GT414 GV414 GX414 GZ414 HB414 HD414 HF414 HH414">
    <cfRule type="cellIs" dxfId="165" priority="712" stopIfTrue="1" operator="greaterThan">
      <formula>6</formula>
    </cfRule>
  </conditionalFormatting>
  <conditionalFormatting sqref="GN423">
    <cfRule type="cellIs" dxfId="164" priority="711" stopIfTrue="1" operator="greaterThan">
      <formula>6</formula>
    </cfRule>
  </conditionalFormatting>
  <conditionalFormatting sqref="GP423 GR423 GT423 GV423 GX423 GZ423 HB423 HD423 HF423 HH423">
    <cfRule type="cellIs" dxfId="163" priority="710" stopIfTrue="1" operator="greaterThan">
      <formula>6</formula>
    </cfRule>
  </conditionalFormatting>
  <conditionalFormatting sqref="GN432">
    <cfRule type="cellIs" dxfId="162" priority="709" stopIfTrue="1" operator="greaterThan">
      <formula>6</formula>
    </cfRule>
  </conditionalFormatting>
  <conditionalFormatting sqref="GP432 GR432 GT432 GV432 GX432 GZ432 HB432 HD432 HF432 HH432">
    <cfRule type="cellIs" dxfId="161" priority="708" stopIfTrue="1" operator="greaterThan">
      <formula>6</formula>
    </cfRule>
  </conditionalFormatting>
  <conditionalFormatting sqref="GN442">
    <cfRule type="cellIs" dxfId="160" priority="707" stopIfTrue="1" operator="greaterThan">
      <formula>6</formula>
    </cfRule>
  </conditionalFormatting>
  <conditionalFormatting sqref="GP442 GR442 GT442 GV442 GX442 GZ442 HB442 HD442 HF442 HH442">
    <cfRule type="cellIs" dxfId="159" priority="706" stopIfTrue="1" operator="greaterThan">
      <formula>6</formula>
    </cfRule>
  </conditionalFormatting>
  <conditionalFormatting sqref="GN451">
    <cfRule type="cellIs" dxfId="158" priority="705" stopIfTrue="1" operator="greaterThan">
      <formula>6</formula>
    </cfRule>
  </conditionalFormatting>
  <conditionalFormatting sqref="GP451 GR451 GT451 GV451 GX451 GZ451 HB451 HD451 HF451 HH451">
    <cfRule type="cellIs" dxfId="157" priority="704" stopIfTrue="1" operator="greaterThan">
      <formula>6</formula>
    </cfRule>
  </conditionalFormatting>
  <conditionalFormatting sqref="GN460">
    <cfRule type="cellIs" dxfId="156" priority="703" stopIfTrue="1" operator="greaterThan">
      <formula>6</formula>
    </cfRule>
  </conditionalFormatting>
  <conditionalFormatting sqref="GP460 GR460 GT460 GV460 GX460 GZ460 HB460 HD460 HF460 HH460">
    <cfRule type="cellIs" dxfId="155" priority="702" stopIfTrue="1" operator="greaterThan">
      <formula>6</formula>
    </cfRule>
  </conditionalFormatting>
  <conditionalFormatting sqref="GN479">
    <cfRule type="cellIs" dxfId="154" priority="701" stopIfTrue="1" operator="greaterThan">
      <formula>6</formula>
    </cfRule>
  </conditionalFormatting>
  <conditionalFormatting sqref="GP479 GR479 GT479 GV479 GX479 GZ479 HB479 HD479 HF479 HH479">
    <cfRule type="cellIs" dxfId="153" priority="700" stopIfTrue="1" operator="greaterThan">
      <formula>6</formula>
    </cfRule>
  </conditionalFormatting>
  <conditionalFormatting sqref="GN488">
    <cfRule type="cellIs" dxfId="152" priority="699" stopIfTrue="1" operator="greaterThan">
      <formula>6</formula>
    </cfRule>
  </conditionalFormatting>
  <conditionalFormatting sqref="GP488 GR488 GT488 GV488 GX488 GZ488 HB488 HD488 HF488 HH488">
    <cfRule type="cellIs" dxfId="151" priority="698" stopIfTrue="1" operator="greaterThan">
      <formula>6</formula>
    </cfRule>
  </conditionalFormatting>
  <conditionalFormatting sqref="GN497">
    <cfRule type="cellIs" dxfId="150" priority="697" stopIfTrue="1" operator="greaterThan">
      <formula>6</formula>
    </cfRule>
  </conditionalFormatting>
  <conditionalFormatting sqref="GP497 GR497 GT497 GV497 GX497 GZ497 HB497 HD497 HF497 HH497">
    <cfRule type="cellIs" dxfId="149" priority="696" stopIfTrue="1" operator="greaterThan">
      <formula>6</formula>
    </cfRule>
  </conditionalFormatting>
  <conditionalFormatting sqref="GN506">
    <cfRule type="cellIs" dxfId="148" priority="695" stopIfTrue="1" operator="greaterThan">
      <formula>6</formula>
    </cfRule>
  </conditionalFormatting>
  <conditionalFormatting sqref="GP506 GR506 GT506 GV506 GX506 GZ506 HB506 HD506 HF506 HH506">
    <cfRule type="cellIs" dxfId="147" priority="694" stopIfTrue="1" operator="greaterThan">
      <formula>6</formula>
    </cfRule>
  </conditionalFormatting>
  <conditionalFormatting sqref="GN515">
    <cfRule type="cellIs" dxfId="146" priority="693" stopIfTrue="1" operator="greaterThan">
      <formula>6</formula>
    </cfRule>
  </conditionalFormatting>
  <conditionalFormatting sqref="GP515 GR515 GT515 GV515 GX515 GZ515 HB515 HD515 HF515 HH515">
    <cfRule type="cellIs" dxfId="145" priority="692" stopIfTrue="1" operator="greaterThan">
      <formula>6</formula>
    </cfRule>
  </conditionalFormatting>
  <conditionalFormatting sqref="GN524">
    <cfRule type="cellIs" dxfId="144" priority="691" stopIfTrue="1" operator="greaterThan">
      <formula>6</formula>
    </cfRule>
  </conditionalFormatting>
  <conditionalFormatting sqref="GP524 GR524 GT524 GV524 GX524 GZ524 HB524 HD524 HF524 HH524">
    <cfRule type="cellIs" dxfId="143" priority="690" stopIfTrue="1" operator="greaterThan">
      <formula>6</formula>
    </cfRule>
  </conditionalFormatting>
  <conditionalFormatting sqref="GN533">
    <cfRule type="cellIs" dxfId="142" priority="689" stopIfTrue="1" operator="greaterThan">
      <formula>6</formula>
    </cfRule>
  </conditionalFormatting>
  <conditionalFormatting sqref="GP533 GR533 GT533 GV533 GX533 GZ533 HB533 HD533 HF533 HH533">
    <cfRule type="cellIs" dxfId="141" priority="688" stopIfTrue="1" operator="greaterThan">
      <formula>6</formula>
    </cfRule>
  </conditionalFormatting>
  <conditionalFormatting sqref="GN542">
    <cfRule type="cellIs" dxfId="140" priority="687" stopIfTrue="1" operator="greaterThan">
      <formula>6</formula>
    </cfRule>
  </conditionalFormatting>
  <conditionalFormatting sqref="GP542 GR542 GT542 GV542 GX542 GZ542 HB542 HD542 HF542 HH542">
    <cfRule type="cellIs" dxfId="139" priority="686" stopIfTrue="1" operator="greaterThan">
      <formula>6</formula>
    </cfRule>
  </conditionalFormatting>
  <conditionalFormatting sqref="GN551">
    <cfRule type="cellIs" dxfId="138" priority="685" stopIfTrue="1" operator="greaterThan">
      <formula>6</formula>
    </cfRule>
  </conditionalFormatting>
  <conditionalFormatting sqref="GP551 GR551 GT551 GV551 GX551 GZ551 HB551 HD551 HF551 HH551">
    <cfRule type="cellIs" dxfId="137" priority="684" stopIfTrue="1" operator="greaterThan">
      <formula>6</formula>
    </cfRule>
  </conditionalFormatting>
  <conditionalFormatting sqref="GN560">
    <cfRule type="cellIs" dxfId="136" priority="683" stopIfTrue="1" operator="greaterThan">
      <formula>6</formula>
    </cfRule>
  </conditionalFormatting>
  <conditionalFormatting sqref="GP560 GR560 GT560 GV560 GX560 GZ560 HB560 HD560 HF560 HH560">
    <cfRule type="cellIs" dxfId="135" priority="682" stopIfTrue="1" operator="greaterThan">
      <formula>6</formula>
    </cfRule>
  </conditionalFormatting>
  <conditionalFormatting sqref="GN569">
    <cfRule type="cellIs" dxfId="134" priority="681" stopIfTrue="1" operator="greaterThan">
      <formula>6</formula>
    </cfRule>
  </conditionalFormatting>
  <conditionalFormatting sqref="GP569 GR569 GT569 GV569 GX569 GZ569 HB569 HD569 HF569 HH569">
    <cfRule type="cellIs" dxfId="133" priority="680" stopIfTrue="1" operator="greaterThan">
      <formula>6</formula>
    </cfRule>
  </conditionalFormatting>
  <conditionalFormatting sqref="GN578">
    <cfRule type="cellIs" dxfId="132" priority="679" stopIfTrue="1" operator="greaterThan">
      <formula>6</formula>
    </cfRule>
  </conditionalFormatting>
  <conditionalFormatting sqref="GP578 GR578 GT578 GV578 GX578 GZ578 HB578 HD578 HF578 HH578">
    <cfRule type="cellIs" dxfId="131" priority="678" stopIfTrue="1" operator="greaterThan">
      <formula>6</formula>
    </cfRule>
  </conditionalFormatting>
  <conditionalFormatting sqref="BR11">
    <cfRule type="cellIs" dxfId="130" priority="388" stopIfTrue="1" operator="greaterThan">
      <formula>6</formula>
    </cfRule>
  </conditionalFormatting>
  <conditionalFormatting sqref="BT11 BV11 BX11 BZ11 CB11 CD11 CF11 CH11">
    <cfRule type="cellIs" dxfId="129" priority="387" stopIfTrue="1" operator="greaterThan">
      <formula>6</formula>
    </cfRule>
  </conditionalFormatting>
  <conditionalFormatting sqref="DD86 DF86 DH86 CT86 DJ86 CV86 CX86 CZ86 DB86">
    <cfRule type="cellIs" dxfId="128" priority="366" stopIfTrue="1" operator="greaterThan">
      <formula>6</formula>
    </cfRule>
  </conditionalFormatting>
  <conditionalFormatting sqref="DL77 DN77 DP77 DR77 DT77 DV77 DX77 DZ77">
    <cfRule type="cellIs" dxfId="127" priority="363" stopIfTrue="1" operator="greaterThan">
      <formula>6</formula>
    </cfRule>
  </conditionalFormatting>
  <conditionalFormatting sqref="EB77 ED77 EF77 EH77 EJ77 EL77 EN77 EP77">
    <cfRule type="cellIs" dxfId="126" priority="362" stopIfTrue="1" operator="greaterThan">
      <formula>6</formula>
    </cfRule>
  </conditionalFormatting>
  <conditionalFormatting sqref="ER77 ET77 EV77 EX77">
    <cfRule type="cellIs" dxfId="125" priority="361" stopIfTrue="1" operator="greaterThan">
      <formula>6</formula>
    </cfRule>
  </conditionalFormatting>
  <conditionalFormatting sqref="DP86 DR86 DL86 DN86">
    <cfRule type="cellIs" dxfId="124" priority="360" stopIfTrue="1" operator="greaterThan">
      <formula>6</formula>
    </cfRule>
  </conditionalFormatting>
  <conditionalFormatting sqref="DV86 DX86">
    <cfRule type="cellIs" dxfId="123" priority="359" stopIfTrue="1" operator="greaterThan">
      <formula>6</formula>
    </cfRule>
  </conditionalFormatting>
  <conditionalFormatting sqref="EN105">
    <cfRule type="cellIs" dxfId="122" priority="355" stopIfTrue="1" operator="greaterThan">
      <formula>6</formula>
    </cfRule>
  </conditionalFormatting>
  <conditionalFormatting sqref="ER105 ET105 EV105">
    <cfRule type="cellIs" dxfId="121" priority="354" stopIfTrue="1" operator="greaterThan">
      <formula>6</formula>
    </cfRule>
  </conditionalFormatting>
  <conditionalFormatting sqref="EX105 EZ105">
    <cfRule type="cellIs" dxfId="120" priority="353" stopIfTrue="1" operator="greaterThan">
      <formula>6</formula>
    </cfRule>
  </conditionalFormatting>
  <conditionalFormatting sqref="CL86 CN86 CP86 CR86">
    <cfRule type="cellIs" dxfId="119" priority="351" stopIfTrue="1" operator="greaterThan">
      <formula>6</formula>
    </cfRule>
  </conditionalFormatting>
  <conditionalFormatting sqref="DX105 DZ105">
    <cfRule type="cellIs" dxfId="118" priority="350" stopIfTrue="1" operator="greaterThan">
      <formula>6</formula>
    </cfRule>
  </conditionalFormatting>
  <conditionalFormatting sqref="EH105 EJ105 EL105">
    <cfRule type="cellIs" dxfId="117" priority="349" stopIfTrue="1" operator="greaterThan">
      <formula>6</formula>
    </cfRule>
  </conditionalFormatting>
  <conditionalFormatting sqref="CR150 CT150 CZ150 CV150 CX150">
    <cfRule type="cellIs" dxfId="116" priority="348" stopIfTrue="1" operator="greaterThan">
      <formula>6</formula>
    </cfRule>
  </conditionalFormatting>
  <conditionalFormatting sqref="CZ159">
    <cfRule type="cellIs" dxfId="115" priority="347" stopIfTrue="1" operator="greaterThan">
      <formula>6</formula>
    </cfRule>
  </conditionalFormatting>
  <conditionalFormatting sqref="CR168 CT168">
    <cfRule type="cellIs" dxfId="114" priority="346" stopIfTrue="1" operator="greaterThan">
      <formula>6</formula>
    </cfRule>
  </conditionalFormatting>
  <conditionalFormatting sqref="CV168 CX168 CZ168">
    <cfRule type="cellIs" dxfId="113" priority="344" stopIfTrue="1" operator="greaterThan">
      <formula>6</formula>
    </cfRule>
  </conditionalFormatting>
  <conditionalFormatting sqref="DL150">
    <cfRule type="cellIs" dxfId="112" priority="342" stopIfTrue="1" operator="greaterThan">
      <formula>6</formula>
    </cfRule>
  </conditionalFormatting>
  <conditionalFormatting sqref="DH159 DL159 DJ159">
    <cfRule type="cellIs" dxfId="111" priority="341" stopIfTrue="1" operator="greaterThan">
      <formula>6</formula>
    </cfRule>
  </conditionalFormatting>
  <conditionalFormatting sqref="DH168">
    <cfRule type="cellIs" dxfId="110" priority="340" stopIfTrue="1" operator="greaterThan">
      <formula>6</formula>
    </cfRule>
  </conditionalFormatting>
  <conditionalFormatting sqref="DL168">
    <cfRule type="cellIs" dxfId="109" priority="339" stopIfTrue="1" operator="greaterThan">
      <formula>6</formula>
    </cfRule>
  </conditionalFormatting>
  <conditionalFormatting sqref="DN150 DP150 DR150">
    <cfRule type="cellIs" dxfId="108" priority="337" stopIfTrue="1" operator="greaterThan">
      <formula>6</formula>
    </cfRule>
  </conditionalFormatting>
  <conditionalFormatting sqref="DN159 DP159 DR159">
    <cfRule type="cellIs" dxfId="107" priority="336" stopIfTrue="1" operator="greaterThan">
      <formula>6</formula>
    </cfRule>
  </conditionalFormatting>
  <conditionalFormatting sqref="DN168 DP168 DR168">
    <cfRule type="cellIs" dxfId="106" priority="335" stopIfTrue="1" operator="greaterThan">
      <formula>6</formula>
    </cfRule>
  </conditionalFormatting>
  <conditionalFormatting sqref="DV150">
    <cfRule type="cellIs" dxfId="105" priority="333" stopIfTrue="1" operator="greaterThan">
      <formula>6</formula>
    </cfRule>
  </conditionalFormatting>
  <conditionalFormatting sqref="DX150">
    <cfRule type="cellIs" dxfId="104" priority="332" stopIfTrue="1" operator="greaterThan">
      <formula>6</formula>
    </cfRule>
  </conditionalFormatting>
  <conditionalFormatting sqref="DT159 DV159 DX159">
    <cfRule type="cellIs" dxfId="103" priority="331" stopIfTrue="1" operator="greaterThan">
      <formula>6</formula>
    </cfRule>
  </conditionalFormatting>
  <conditionalFormatting sqref="DT168 DV168 DX168">
    <cfRule type="cellIs" dxfId="102" priority="330" stopIfTrue="1" operator="greaterThan">
      <formula>6</formula>
    </cfRule>
  </conditionalFormatting>
  <conditionalFormatting sqref="EB159">
    <cfRule type="cellIs" dxfId="101" priority="329" stopIfTrue="1" operator="greaterThan">
      <formula>6</formula>
    </cfRule>
  </conditionalFormatting>
  <conditionalFormatting sqref="ED159">
    <cfRule type="cellIs" dxfId="100" priority="328" stopIfTrue="1" operator="greaterThan">
      <formula>6</formula>
    </cfRule>
  </conditionalFormatting>
  <conditionalFormatting sqref="EB168 ED168">
    <cfRule type="cellIs" dxfId="99" priority="326" stopIfTrue="1" operator="greaterThan">
      <formula>6</formula>
    </cfRule>
  </conditionalFormatting>
  <conditionalFormatting sqref="DZ314 EB314 ED314 EF314">
    <cfRule type="cellIs" dxfId="98" priority="325" stopIfTrue="1" operator="greaterThan">
      <formula>6</formula>
    </cfRule>
  </conditionalFormatting>
  <conditionalFormatting sqref="EH314 EJ314 EL314">
    <cfRule type="cellIs" dxfId="97" priority="324" stopIfTrue="1" operator="greaterThan">
      <formula>6</formula>
    </cfRule>
  </conditionalFormatting>
  <conditionalFormatting sqref="EH68">
    <cfRule type="cellIs" dxfId="96" priority="321" stopIfTrue="1" operator="greaterThan">
      <formula>6</formula>
    </cfRule>
  </conditionalFormatting>
  <conditionalFormatting sqref="EJ68 EL68 EN68 EP68">
    <cfRule type="cellIs" dxfId="95" priority="320" stopIfTrue="1" operator="greaterThan">
      <formula>6</formula>
    </cfRule>
  </conditionalFormatting>
  <conditionalFormatting sqref="CH177 CJ177 CL177 CN177 CP177 CR177">
    <cfRule type="cellIs" dxfId="94" priority="277" stopIfTrue="1" operator="greaterThan">
      <formula>6</formula>
    </cfRule>
  </conditionalFormatting>
  <conditionalFormatting sqref="DR105 DT105">
    <cfRule type="cellIs" dxfId="93" priority="276" stopIfTrue="1" operator="greaterThan">
      <formula>6</formula>
    </cfRule>
  </conditionalFormatting>
  <conditionalFormatting sqref="DV105">
    <cfRule type="cellIs" dxfId="92" priority="275" stopIfTrue="1" operator="greaterThan">
      <formula>6</formula>
    </cfRule>
  </conditionalFormatting>
  <conditionalFormatting sqref="DR123 DT123 DV123 DX123 DZ123">
    <cfRule type="cellIs" dxfId="91" priority="266" stopIfTrue="1" operator="greaterThan">
      <formula>6</formula>
    </cfRule>
  </conditionalFormatting>
  <conditionalFormatting sqref="DL123 DN123 DP123">
    <cfRule type="cellIs" dxfId="90" priority="264" stopIfTrue="1" operator="greaterThan">
      <formula>6</formula>
    </cfRule>
  </conditionalFormatting>
  <conditionalFormatting sqref="EB123 ED123">
    <cfRule type="cellIs" dxfId="89" priority="263" stopIfTrue="1" operator="greaterThan">
      <formula>6</formula>
    </cfRule>
  </conditionalFormatting>
  <conditionalFormatting sqref="CJ11 CP11 CR11 CT11 CV11 CX11 CL11 CN11">
    <cfRule type="cellIs" dxfId="88" priority="251" stopIfTrue="1" operator="greaterThan">
      <formula>6</formula>
    </cfRule>
  </conditionalFormatting>
  <conditionalFormatting sqref="N469 L469">
    <cfRule type="cellIs" dxfId="87" priority="214" stopIfTrue="1" operator="greaterThan">
      <formula>6</formula>
    </cfRule>
  </conditionalFormatting>
  <conditionalFormatting sqref="P469">
    <cfRule type="cellIs" dxfId="86" priority="213" stopIfTrue="1" operator="greaterThan">
      <formula>6</formula>
    </cfRule>
  </conditionalFormatting>
  <conditionalFormatting sqref="R469">
    <cfRule type="cellIs" dxfId="85" priority="212" stopIfTrue="1" operator="greaterThan">
      <formula>6</formula>
    </cfRule>
  </conditionalFormatting>
  <conditionalFormatting sqref="V469 T469">
    <cfRule type="cellIs" dxfId="84" priority="211" stopIfTrue="1" operator="greaterThan">
      <formula>6</formula>
    </cfRule>
  </conditionalFormatting>
  <conditionalFormatting sqref="X469">
    <cfRule type="cellIs" dxfId="83" priority="210" stopIfTrue="1" operator="greaterThan">
      <formula>6</formula>
    </cfRule>
  </conditionalFormatting>
  <conditionalFormatting sqref="Z469">
    <cfRule type="cellIs" dxfId="82" priority="209" stopIfTrue="1" operator="greaterThan">
      <formula>6</formula>
    </cfRule>
  </conditionalFormatting>
  <conditionalFormatting sqref="AB469">
    <cfRule type="cellIs" dxfId="81" priority="208" stopIfTrue="1" operator="greaterThan">
      <formula>6</formula>
    </cfRule>
  </conditionalFormatting>
  <conditionalFormatting sqref="AD469 AF469 AH469">
    <cfRule type="cellIs" dxfId="80" priority="207" stopIfTrue="1" operator="greaterThan">
      <formula>6</formula>
    </cfRule>
  </conditionalFormatting>
  <conditionalFormatting sqref="AJ469">
    <cfRule type="cellIs" dxfId="79" priority="206" stopIfTrue="1" operator="greaterThan">
      <formula>6</formula>
    </cfRule>
  </conditionalFormatting>
  <conditionalFormatting sqref="AL469 AN469 AP469">
    <cfRule type="cellIs" dxfId="78" priority="205" stopIfTrue="1" operator="greaterThan">
      <formula>6</formula>
    </cfRule>
  </conditionalFormatting>
  <conditionalFormatting sqref="AR469">
    <cfRule type="cellIs" dxfId="77" priority="204" stopIfTrue="1" operator="greaterThan">
      <formula>6</formula>
    </cfRule>
  </conditionalFormatting>
  <conditionalFormatting sqref="AT469 AV469 AX469">
    <cfRule type="cellIs" dxfId="76" priority="203" stopIfTrue="1" operator="greaterThan">
      <formula>6</formula>
    </cfRule>
  </conditionalFormatting>
  <conditionalFormatting sqref="AZ469">
    <cfRule type="cellIs" dxfId="75" priority="202" stopIfTrue="1" operator="greaterThan">
      <formula>6</formula>
    </cfRule>
  </conditionalFormatting>
  <conditionalFormatting sqref="BB469 BD469 BF469">
    <cfRule type="cellIs" dxfId="74" priority="201" stopIfTrue="1" operator="greaterThan">
      <formula>6</formula>
    </cfRule>
  </conditionalFormatting>
  <conditionalFormatting sqref="BH469">
    <cfRule type="cellIs" dxfId="73" priority="200" stopIfTrue="1" operator="greaterThan">
      <formula>6</formula>
    </cfRule>
  </conditionalFormatting>
  <conditionalFormatting sqref="BJ469 BL469 BN469">
    <cfRule type="cellIs" dxfId="72" priority="199" stopIfTrue="1" operator="greaterThan">
      <formula>6</formula>
    </cfRule>
  </conditionalFormatting>
  <conditionalFormatting sqref="BP469">
    <cfRule type="cellIs" dxfId="71" priority="198" stopIfTrue="1" operator="greaterThan">
      <formula>6</formula>
    </cfRule>
  </conditionalFormatting>
  <conditionalFormatting sqref="BR469 BT469 BV469">
    <cfRule type="cellIs" dxfId="70" priority="197" stopIfTrue="1" operator="greaterThan">
      <formula>6</formula>
    </cfRule>
  </conditionalFormatting>
  <conditionalFormatting sqref="BX469">
    <cfRule type="cellIs" dxfId="69" priority="196" stopIfTrue="1" operator="greaterThan">
      <formula>6</formula>
    </cfRule>
  </conditionalFormatting>
  <conditionalFormatting sqref="BZ469 CB469 CD469">
    <cfRule type="cellIs" dxfId="68" priority="195" stopIfTrue="1" operator="greaterThan">
      <formula>6</formula>
    </cfRule>
  </conditionalFormatting>
  <conditionalFormatting sqref="CF469">
    <cfRule type="cellIs" dxfId="67" priority="194" stopIfTrue="1" operator="greaterThan">
      <formula>6</formula>
    </cfRule>
  </conditionalFormatting>
  <conditionalFormatting sqref="CH469 CJ469 CL469">
    <cfRule type="cellIs" dxfId="66" priority="193" stopIfTrue="1" operator="greaterThan">
      <formula>6</formula>
    </cfRule>
  </conditionalFormatting>
  <conditionalFormatting sqref="CN469">
    <cfRule type="cellIs" dxfId="65" priority="192" stopIfTrue="1" operator="greaterThan">
      <formula>6</formula>
    </cfRule>
  </conditionalFormatting>
  <conditionalFormatting sqref="CP469 CR469 CT469 CV469 CX469 CZ469 DB469 DD469">
    <cfRule type="cellIs" dxfId="64" priority="191" stopIfTrue="1" operator="greaterThan">
      <formula>6</formula>
    </cfRule>
  </conditionalFormatting>
  <conditionalFormatting sqref="DH469 DF469 DJ469">
    <cfRule type="cellIs" dxfId="63" priority="188" stopIfTrue="1" operator="greaterThan">
      <formula>6</formula>
    </cfRule>
  </conditionalFormatting>
  <conditionalFormatting sqref="DL469">
    <cfRule type="cellIs" dxfId="62" priority="187" stopIfTrue="1" operator="greaterThan">
      <formula>6</formula>
    </cfRule>
  </conditionalFormatting>
  <conditionalFormatting sqref="DN469 DP469 DR469 DT469 DV469 DX469">
    <cfRule type="cellIs" dxfId="61" priority="186" stopIfTrue="1" operator="greaterThan">
      <formula>6</formula>
    </cfRule>
  </conditionalFormatting>
  <conditionalFormatting sqref="DZ469">
    <cfRule type="cellIs" dxfId="60" priority="184" stopIfTrue="1" operator="greaterThan">
      <formula>6</formula>
    </cfRule>
  </conditionalFormatting>
  <conditionalFormatting sqref="EB469">
    <cfRule type="cellIs" dxfId="59" priority="183" stopIfTrue="1" operator="greaterThan">
      <formula>6</formula>
    </cfRule>
  </conditionalFormatting>
  <conditionalFormatting sqref="ED469 EF469 EH469">
    <cfRule type="cellIs" dxfId="58" priority="182" stopIfTrue="1" operator="greaterThan">
      <formula>6</formula>
    </cfRule>
  </conditionalFormatting>
  <conditionalFormatting sqref="EJ469">
    <cfRule type="cellIs" dxfId="57" priority="181" stopIfTrue="1" operator="greaterThan">
      <formula>6</formula>
    </cfRule>
  </conditionalFormatting>
  <conditionalFormatting sqref="EL469 EN469 EP469">
    <cfRule type="cellIs" dxfId="56" priority="180" stopIfTrue="1" operator="greaterThan">
      <formula>6</formula>
    </cfRule>
  </conditionalFormatting>
  <conditionalFormatting sqref="ER469 ET469">
    <cfRule type="cellIs" dxfId="55" priority="179" stopIfTrue="1" operator="greaterThan">
      <formula>6</formula>
    </cfRule>
  </conditionalFormatting>
  <conditionalFormatting sqref="EV469 EX469">
    <cfRule type="cellIs" dxfId="54" priority="178" stopIfTrue="1" operator="greaterThan">
      <formula>6</formula>
    </cfRule>
  </conditionalFormatting>
  <conditionalFormatting sqref="EZ469">
    <cfRule type="cellIs" dxfId="53" priority="177" stopIfTrue="1" operator="greaterThan">
      <formula>6</formula>
    </cfRule>
  </conditionalFormatting>
  <conditionalFormatting sqref="FB469 FD469 FF469 FH469">
    <cfRule type="cellIs" dxfId="52" priority="176" stopIfTrue="1" operator="greaterThan">
      <formula>6</formula>
    </cfRule>
  </conditionalFormatting>
  <conditionalFormatting sqref="FJ469 FL469 FN469">
    <cfRule type="cellIs" dxfId="51" priority="174" stopIfTrue="1" operator="greaterThan">
      <formula>6</formula>
    </cfRule>
  </conditionalFormatting>
  <conditionalFormatting sqref="FP469">
    <cfRule type="cellIs" dxfId="50" priority="173" stopIfTrue="1" operator="greaterThan">
      <formula>6</formula>
    </cfRule>
  </conditionalFormatting>
  <conditionalFormatting sqref="FR469 FT469 FV469">
    <cfRule type="cellIs" dxfId="49" priority="172" stopIfTrue="1" operator="greaterThan">
      <formula>6</formula>
    </cfRule>
  </conditionalFormatting>
  <conditionalFormatting sqref="FX469">
    <cfRule type="cellIs" dxfId="48" priority="171" stopIfTrue="1" operator="greaterThan">
      <formula>6</formula>
    </cfRule>
  </conditionalFormatting>
  <conditionalFormatting sqref="FZ469 GB469 GD469">
    <cfRule type="cellIs" dxfId="47" priority="170" stopIfTrue="1" operator="greaterThan">
      <formula>6</formula>
    </cfRule>
  </conditionalFormatting>
  <conditionalFormatting sqref="GF469">
    <cfRule type="cellIs" dxfId="46" priority="169" stopIfTrue="1" operator="greaterThan">
      <formula>6</formula>
    </cfRule>
  </conditionalFormatting>
  <conditionalFormatting sqref="GH469 GJ469 GL469">
    <cfRule type="cellIs" dxfId="45" priority="168" stopIfTrue="1" operator="greaterThan">
      <formula>6</formula>
    </cfRule>
  </conditionalFormatting>
  <conditionalFormatting sqref="GN469">
    <cfRule type="cellIs" dxfId="44" priority="167" stopIfTrue="1" operator="greaterThan">
      <formula>6</formula>
    </cfRule>
  </conditionalFormatting>
  <conditionalFormatting sqref="GP469 GR469 GT469 GV469 GX469 GZ469 HB469 HD469 HF469 HH469">
    <cfRule type="cellIs" dxfId="43" priority="166" stopIfTrue="1" operator="greaterThan">
      <formula>6</formula>
    </cfRule>
  </conditionalFormatting>
  <conditionalFormatting sqref="DH323">
    <cfRule type="cellIs" dxfId="42" priority="164" stopIfTrue="1" operator="greaterThan">
      <formula>6</formula>
    </cfRule>
  </conditionalFormatting>
  <conditionalFormatting sqref="DB132 CZ132">
    <cfRule type="cellIs" dxfId="41" priority="107" stopIfTrue="1" operator="greaterThan">
      <formula>6</formula>
    </cfRule>
  </conditionalFormatting>
  <conditionalFormatting sqref="FD451">
    <cfRule type="cellIs" dxfId="40" priority="65" stopIfTrue="1" operator="greaterThan">
      <formula>6</formula>
    </cfRule>
  </conditionalFormatting>
  <conditionalFormatting sqref="CV314 CX314">
    <cfRule type="cellIs" dxfId="39" priority="58" stopIfTrue="1" operator="greaterThan">
      <formula>6</formula>
    </cfRule>
  </conditionalFormatting>
  <conditionalFormatting sqref="EZ497">
    <cfRule type="cellIs" dxfId="38" priority="55" stopIfTrue="1" operator="greaterThan">
      <formula>6</formula>
    </cfRule>
  </conditionalFormatting>
  <conditionalFormatting sqref="EZ506 FB506">
    <cfRule type="cellIs" dxfId="37" priority="54" stopIfTrue="1" operator="greaterThan">
      <formula>6</formula>
    </cfRule>
  </conditionalFormatting>
  <conditionalFormatting sqref="FB488 FD488 FF488">
    <cfRule type="cellIs" dxfId="36" priority="51" stopIfTrue="1" operator="greaterThan">
      <formula>6</formula>
    </cfRule>
  </conditionalFormatting>
  <conditionalFormatting sqref="EN479 EP479 ER479 ET479">
    <cfRule type="cellIs" dxfId="35" priority="50" stopIfTrue="1" operator="greaterThan">
      <formula>6</formula>
    </cfRule>
  </conditionalFormatting>
  <conditionalFormatting sqref="DD141">
    <cfRule type="cellIs" dxfId="34" priority="41" stopIfTrue="1" operator="greaterThan">
      <formula>6</formula>
    </cfRule>
  </conditionalFormatting>
  <conditionalFormatting sqref="FB150">
    <cfRule type="cellIs" dxfId="33" priority="38" stopIfTrue="1" operator="greaterThan">
      <formula>6</formula>
    </cfRule>
  </conditionalFormatting>
  <conditionalFormatting sqref="FB159">
    <cfRule type="cellIs" dxfId="32" priority="37" stopIfTrue="1" operator="greaterThan">
      <formula>6</formula>
    </cfRule>
  </conditionalFormatting>
  <conditionalFormatting sqref="FB177">
    <cfRule type="cellIs" dxfId="31" priority="36" stopIfTrue="1" operator="greaterThan">
      <formula>6</formula>
    </cfRule>
  </conditionalFormatting>
  <conditionalFormatting sqref="FD177">
    <cfRule type="cellIs" dxfId="30" priority="35" stopIfTrue="1" operator="greaterThan">
      <formula>6</formula>
    </cfRule>
  </conditionalFormatting>
  <conditionalFormatting sqref="EV323">
    <cfRule type="cellIs" dxfId="29" priority="34" stopIfTrue="1" operator="greaterThan">
      <formula>6</formula>
    </cfRule>
  </conditionalFormatting>
  <conditionalFormatting sqref="FB333">
    <cfRule type="cellIs" dxfId="28" priority="33" stopIfTrue="1" operator="greaterThan">
      <formula>6</formula>
    </cfRule>
  </conditionalFormatting>
  <conditionalFormatting sqref="FB342">
    <cfRule type="cellIs" dxfId="27" priority="32" stopIfTrue="1" operator="greaterThan">
      <formula>6</formula>
    </cfRule>
  </conditionalFormatting>
  <conditionalFormatting sqref="FD351 FB351">
    <cfRule type="cellIs" dxfId="26" priority="31" stopIfTrue="1" operator="greaterThan">
      <formula>6</formula>
    </cfRule>
  </conditionalFormatting>
  <conditionalFormatting sqref="FF451 FH451">
    <cfRule type="cellIs" dxfId="25" priority="30" stopIfTrue="1" operator="greaterThan">
      <formula>6</formula>
    </cfRule>
  </conditionalFormatting>
  <conditionalFormatting sqref="FD451">
    <cfRule type="cellIs" dxfId="24" priority="29" stopIfTrue="1" operator="greaterThan">
      <formula>6</formula>
    </cfRule>
  </conditionalFormatting>
  <conditionalFormatting sqref="FH451">
    <cfRule type="cellIs" dxfId="23" priority="28" stopIfTrue="1" operator="greaterThan">
      <formula>6</formula>
    </cfRule>
  </conditionalFormatting>
  <conditionalFormatting sqref="FD460">
    <cfRule type="cellIs" dxfId="22" priority="26" stopIfTrue="1" operator="greaterThan">
      <formula>6</formula>
    </cfRule>
  </conditionalFormatting>
  <conditionalFormatting sqref="FB442">
    <cfRule type="cellIs" dxfId="21" priority="25" stopIfTrue="1" operator="greaterThan">
      <formula>6</formula>
    </cfRule>
  </conditionalFormatting>
  <conditionalFormatting sqref="CF150">
    <cfRule type="cellIs" dxfId="20" priority="23" stopIfTrue="1" operator="greaterThan">
      <formula>6</formula>
    </cfRule>
  </conditionalFormatting>
  <conditionalFormatting sqref="BB31">
    <cfRule type="cellIs" dxfId="19" priority="22" stopIfTrue="1" operator="greaterThan">
      <formula>6</formula>
    </cfRule>
  </conditionalFormatting>
  <conditionalFormatting sqref="BP68">
    <cfRule type="cellIs" dxfId="18" priority="21" stopIfTrue="1" operator="greaterThan">
      <formula>6</formula>
    </cfRule>
  </conditionalFormatting>
  <conditionalFormatting sqref="BR68">
    <cfRule type="cellIs" dxfId="17" priority="20" stopIfTrue="1" operator="greaterThan">
      <formula>6</formula>
    </cfRule>
  </conditionalFormatting>
  <conditionalFormatting sqref="BT77">
    <cfRule type="cellIs" dxfId="16" priority="19" stopIfTrue="1" operator="greaterThan">
      <formula>6</formula>
    </cfRule>
  </conditionalFormatting>
  <conditionalFormatting sqref="BT96 BV96 BX96 BZ96">
    <cfRule type="cellIs" dxfId="15" priority="18" stopIfTrue="1" operator="greaterThan">
      <formula>6</formula>
    </cfRule>
  </conditionalFormatting>
  <conditionalFormatting sqref="BV58">
    <cfRule type="cellIs" dxfId="14" priority="15" stopIfTrue="1" operator="greaterThan">
      <formula>6</formula>
    </cfRule>
  </conditionalFormatting>
  <conditionalFormatting sqref="BV150">
    <cfRule type="cellIs" dxfId="13" priority="14" stopIfTrue="1" operator="greaterThan">
      <formula>6</formula>
    </cfRule>
  </conditionalFormatting>
  <conditionalFormatting sqref="BV177">
    <cfRule type="cellIs" dxfId="12" priority="13" stopIfTrue="1" operator="greaterThan">
      <formula>6</formula>
    </cfRule>
  </conditionalFormatting>
  <conditionalFormatting sqref="BX159">
    <cfRule type="cellIs" dxfId="11" priority="12" stopIfTrue="1" operator="greaterThan">
      <formula>6</formula>
    </cfRule>
  </conditionalFormatting>
  <conditionalFormatting sqref="CF159">
    <cfRule type="cellIs" dxfId="10" priority="11" stopIfTrue="1" operator="greaterThan">
      <formula>6</formula>
    </cfRule>
  </conditionalFormatting>
  <conditionalFormatting sqref="CF177">
    <cfRule type="cellIs" dxfId="9" priority="10" stopIfTrue="1" operator="greaterThan">
      <formula>6</formula>
    </cfRule>
  </conditionalFormatting>
  <conditionalFormatting sqref="DJ260">
    <cfRule type="cellIs" dxfId="8" priority="9" stopIfTrue="1" operator="greaterThan">
      <formula>6</formula>
    </cfRule>
  </conditionalFormatting>
  <conditionalFormatting sqref="DJ506">
    <cfRule type="cellIs" dxfId="7" priority="8" stopIfTrue="1" operator="greaterThan">
      <formula>6</formula>
    </cfRule>
  </conditionalFormatting>
  <conditionalFormatting sqref="DJ77">
    <cfRule type="cellIs" dxfId="6" priority="7" stopIfTrue="1" operator="greaterThan">
      <formula>6</formula>
    </cfRule>
  </conditionalFormatting>
  <conditionalFormatting sqref="DJ150">
    <cfRule type="cellIs" dxfId="5" priority="6" stopIfTrue="1" operator="greaterThan">
      <formula>6</formula>
    </cfRule>
  </conditionalFormatting>
  <conditionalFormatting sqref="DJ342">
    <cfRule type="cellIs" dxfId="4" priority="5" stopIfTrue="1" operator="greaterThan">
      <formula>6</formula>
    </cfRule>
  </conditionalFormatting>
  <conditionalFormatting sqref="DJ168">
    <cfRule type="cellIs" dxfId="3" priority="4" stopIfTrue="1" operator="greaterThan">
      <formula>6</formula>
    </cfRule>
  </conditionalFormatting>
  <conditionalFormatting sqref="DJ323">
    <cfRule type="cellIs" dxfId="2" priority="3" stopIfTrue="1" operator="greaterThan">
      <formula>6</formula>
    </cfRule>
  </conditionalFormatting>
  <conditionalFormatting sqref="BV77">
    <cfRule type="cellIs" dxfId="1" priority="1" stopIfTrue="1" operator="greaterThan">
      <formula>6</formula>
    </cfRule>
  </conditionalFormatting>
  <pageMargins left="0.51181102362204722" right="0.51181102362204722" top="0.78740157480314965" bottom="0.78740157480314965" header="0.31496062992125984" footer="0.31496062992125984"/>
  <pageSetup paperSize="66" scale="10" orientation="landscape" horizontalDpi="4294967293" verticalDpi="4294967293" r:id="rId1"/>
  <colBreaks count="1" manualBreakCount="1">
    <brk id="191" max="619" man="1"/>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theme="0" tint="-0.249977111117893"/>
  </sheetPr>
  <dimension ref="A1:AF71"/>
  <sheetViews>
    <sheetView showGridLines="0" zoomScale="80" zoomScaleNormal="80" zoomScaleSheetLayoutView="100" workbookViewId="0">
      <pane xSplit="5" ySplit="8" topLeftCell="F11" activePane="bottomRight" state="frozen"/>
      <selection pane="topRight" activeCell="CV97" sqref="CV97:CW97"/>
      <selection pane="bottomLeft" activeCell="CV97" sqref="CV97:CW97"/>
      <selection pane="bottomRight" activeCell="E17" sqref="E17"/>
    </sheetView>
  </sheetViews>
  <sheetFormatPr defaultColWidth="11.44140625" defaultRowHeight="14.4" outlineLevelCol="1"/>
  <cols>
    <col min="1" max="1" width="17.109375" style="7" bestFit="1" customWidth="1"/>
    <col min="2" max="2" width="8.6640625" style="7" customWidth="1"/>
    <col min="3" max="3" width="85.5546875" style="7" bestFit="1" customWidth="1"/>
    <col min="4" max="4" width="12" style="17" bestFit="1" customWidth="1"/>
    <col min="5" max="5" width="20.109375" style="13" customWidth="1"/>
    <col min="6" max="6" width="12.33203125" style="13" bestFit="1" customWidth="1"/>
    <col min="7" max="7" width="15" style="13" bestFit="1" customWidth="1"/>
    <col min="8" max="8" width="12" style="12" bestFit="1" customWidth="1"/>
    <col min="9" max="9" width="13.5546875" style="12" bestFit="1" customWidth="1"/>
    <col min="10" max="10" width="12.44140625" style="12" bestFit="1" customWidth="1"/>
    <col min="11" max="12" width="11" style="12" bestFit="1" customWidth="1"/>
    <col min="13" max="13" width="12" style="12" bestFit="1" customWidth="1"/>
    <col min="14" max="14" width="15.109375" style="12" customWidth="1"/>
    <col min="15" max="15" width="35" style="12" bestFit="1" customWidth="1"/>
    <col min="16" max="16" width="16.44140625" style="12" customWidth="1" outlineLevel="1"/>
    <col min="17" max="17" width="14.5546875" style="12" bestFit="1" customWidth="1" outlineLevel="1"/>
    <col min="18" max="18" width="16.44140625" style="12" bestFit="1" customWidth="1"/>
    <col min="19" max="19" width="16.88671875" style="12" bestFit="1" customWidth="1"/>
    <col min="20" max="20" width="33.5546875" style="12" bestFit="1" customWidth="1"/>
    <col min="21" max="21" width="15.6640625" style="12" bestFit="1" customWidth="1"/>
    <col min="22" max="22" width="14.5546875" style="12" bestFit="1" customWidth="1"/>
    <col min="23" max="23" width="16.44140625" style="7" bestFit="1" customWidth="1"/>
    <col min="24" max="24" width="17.33203125" style="7" bestFit="1" customWidth="1"/>
    <col min="25" max="25" width="17.44140625" style="7" bestFit="1" customWidth="1"/>
    <col min="26" max="26" width="15.88671875" style="7" bestFit="1" customWidth="1"/>
    <col min="27" max="27" width="4.6640625" style="7" customWidth="1" outlineLevel="1"/>
    <col min="28" max="29" width="13.5546875" style="7" bestFit="1" customWidth="1"/>
    <col min="30" max="30" width="7.44140625" style="7" customWidth="1"/>
    <col min="31" max="16384" width="11.44140625" style="7"/>
  </cols>
  <sheetData>
    <row r="1" spans="1:31" ht="15.6">
      <c r="A1" s="819"/>
      <c r="B1" s="27"/>
      <c r="C1" s="820"/>
      <c r="D1" s="821"/>
      <c r="E1" s="28"/>
      <c r="F1" s="28"/>
      <c r="G1" s="28"/>
      <c r="H1" s="1260"/>
      <c r="I1" s="1260"/>
      <c r="J1" s="1260"/>
      <c r="K1" s="1260"/>
      <c r="L1" s="1260"/>
      <c r="M1" s="1260"/>
      <c r="N1" s="1260"/>
      <c r="O1" s="1260"/>
      <c r="P1" s="1260"/>
      <c r="Q1" s="117"/>
      <c r="R1" s="117"/>
      <c r="S1" s="117"/>
      <c r="T1" s="117"/>
      <c r="U1" s="117"/>
      <c r="V1" s="117"/>
      <c r="W1" s="29"/>
      <c r="X1" s="29"/>
      <c r="Y1" s="29"/>
      <c r="Z1" s="29"/>
      <c r="AA1" s="30"/>
    </row>
    <row r="2" spans="1:31" ht="15.75" customHeight="1">
      <c r="A2" s="200"/>
      <c r="B2" s="8"/>
      <c r="C2" s="1044"/>
      <c r="D2" s="31" t="s">
        <v>141</v>
      </c>
      <c r="E2" s="1045" t="s">
        <v>1830</v>
      </c>
      <c r="F2" s="1045"/>
      <c r="G2" s="1045"/>
      <c r="H2" s="1045"/>
      <c r="I2" s="1045"/>
      <c r="J2" s="1045"/>
      <c r="K2" s="1045"/>
      <c r="L2" s="1045"/>
      <c r="M2" s="1045"/>
      <c r="N2" s="1045"/>
      <c r="O2" s="1045"/>
      <c r="P2" s="1045"/>
      <c r="Q2" s="1045"/>
      <c r="R2" s="1045"/>
      <c r="S2" s="1045"/>
      <c r="T2" s="1045"/>
      <c r="U2" s="1045"/>
      <c r="V2" s="1045"/>
      <c r="W2" s="1045"/>
      <c r="X2" s="1045"/>
      <c r="Y2" s="1045"/>
      <c r="Z2" s="1045"/>
    </row>
    <row r="3" spans="1:31" ht="15.75" customHeight="1">
      <c r="A3" s="200"/>
      <c r="B3" s="8"/>
      <c r="C3" s="1044"/>
      <c r="D3" s="31" t="s">
        <v>142</v>
      </c>
      <c r="E3" s="1045" t="s">
        <v>1831</v>
      </c>
      <c r="F3" s="1045"/>
      <c r="G3" s="1045"/>
      <c r="H3" s="1045"/>
      <c r="I3" s="1045"/>
      <c r="J3" s="1045"/>
      <c r="K3" s="1045"/>
      <c r="L3" s="1045"/>
      <c r="M3" s="1045"/>
      <c r="N3" s="1045"/>
      <c r="O3" s="1045"/>
      <c r="P3" s="1045"/>
      <c r="Q3" s="1045"/>
      <c r="R3" s="1045"/>
      <c r="S3" s="1045"/>
      <c r="T3" s="1045"/>
      <c r="U3" s="1045"/>
      <c r="V3" s="1045"/>
      <c r="W3" s="1045"/>
      <c r="X3" s="1045"/>
      <c r="Y3" s="1045"/>
      <c r="Z3" s="1045"/>
    </row>
    <row r="4" spans="1:31" ht="21">
      <c r="A4" s="8"/>
      <c r="B4" s="32"/>
      <c r="C4" s="692"/>
      <c r="D4" s="31" t="s">
        <v>143</v>
      </c>
      <c r="E4" s="1046">
        <f ca="1">TODAY()</f>
        <v>46141</v>
      </c>
      <c r="F4" s="1045"/>
      <c r="G4" s="1045"/>
      <c r="H4" s="1045"/>
      <c r="I4" s="1045"/>
      <c r="J4" s="1045"/>
      <c r="K4" s="1045"/>
      <c r="L4" s="1045"/>
      <c r="M4" s="1045"/>
      <c r="N4" s="1045"/>
      <c r="O4" s="1045"/>
      <c r="P4" s="1045"/>
      <c r="Q4" s="1045"/>
      <c r="R4" s="1045"/>
      <c r="S4" s="1045"/>
      <c r="T4" s="1045"/>
      <c r="U4" s="1045"/>
      <c r="V4" s="1045"/>
      <c r="W4" s="1045"/>
      <c r="X4" s="1045"/>
      <c r="Y4" s="1045"/>
      <c r="Z4" s="1045"/>
    </row>
    <row r="5" spans="1:31" ht="16.5" customHeight="1" thickBot="1">
      <c r="A5" s="9"/>
      <c r="B5" s="8"/>
      <c r="C5" s="189"/>
      <c r="D5" s="1047" t="s">
        <v>144</v>
      </c>
      <c r="E5" s="1048"/>
      <c r="F5" s="1048"/>
      <c r="G5" s="1048"/>
      <c r="H5" s="1048"/>
      <c r="I5" s="1048"/>
      <c r="J5" s="1048"/>
      <c r="K5" s="1048"/>
      <c r="L5" s="1048"/>
      <c r="M5" s="1048"/>
      <c r="N5" s="1048"/>
      <c r="O5" s="1048"/>
      <c r="P5" s="1048"/>
      <c r="Q5" s="1048"/>
      <c r="R5" s="1048"/>
      <c r="S5" s="1048"/>
      <c r="T5" s="1048"/>
      <c r="U5" s="1048"/>
      <c r="V5" s="1048"/>
      <c r="W5" s="1048"/>
      <c r="X5" s="1048"/>
      <c r="Y5" s="1048"/>
      <c r="Z5" s="1048"/>
    </row>
    <row r="6" spans="1:31" s="197" customFormat="1" ht="15" customHeight="1" thickBot="1">
      <c r="A6" s="1031" t="s">
        <v>145</v>
      </c>
      <c r="B6" s="1033" t="s">
        <v>146</v>
      </c>
      <c r="C6" s="1035" t="s">
        <v>147</v>
      </c>
      <c r="D6" s="1037" t="s">
        <v>148</v>
      </c>
      <c r="E6" s="1040" t="s">
        <v>149</v>
      </c>
      <c r="F6" s="1261" t="s">
        <v>150</v>
      </c>
      <c r="G6" s="1043"/>
      <c r="H6" s="1043"/>
      <c r="I6" s="1043"/>
      <c r="J6" s="1043"/>
      <c r="K6" s="1043"/>
      <c r="L6" s="1043"/>
      <c r="M6" s="1043"/>
      <c r="N6" s="1043"/>
      <c r="O6" s="1043"/>
      <c r="P6" s="1043"/>
      <c r="Q6" s="1043"/>
      <c r="R6" s="1043"/>
      <c r="S6" s="1043"/>
      <c r="T6" s="1043"/>
      <c r="U6" s="1043"/>
      <c r="V6" s="1043"/>
      <c r="W6" s="1043"/>
      <c r="X6" s="1043"/>
      <c r="Y6" s="1043"/>
      <c r="Z6" s="1257" t="s">
        <v>151</v>
      </c>
    </row>
    <row r="7" spans="1:31" s="197" customFormat="1" ht="12.75" customHeight="1">
      <c r="A7" s="1032"/>
      <c r="B7" s="1034"/>
      <c r="C7" s="1036"/>
      <c r="D7" s="1038"/>
      <c r="E7" s="1041"/>
      <c r="F7" s="1262" t="s">
        <v>152</v>
      </c>
      <c r="G7" s="1263"/>
      <c r="H7" s="1263"/>
      <c r="I7" s="1264"/>
      <c r="J7" s="1271" t="s">
        <v>153</v>
      </c>
      <c r="K7" s="1272"/>
      <c r="L7" s="1273"/>
      <c r="M7" s="1273"/>
      <c r="N7" s="1274"/>
      <c r="O7" s="1027" t="s">
        <v>154</v>
      </c>
      <c r="P7" s="1265" t="s">
        <v>155</v>
      </c>
      <c r="Q7" s="1266"/>
      <c r="R7" s="1266"/>
      <c r="S7" s="1267"/>
      <c r="T7" s="1027" t="s">
        <v>156</v>
      </c>
      <c r="U7" s="1268" t="s">
        <v>157</v>
      </c>
      <c r="V7" s="1269"/>
      <c r="W7" s="1269"/>
      <c r="X7" s="1270"/>
      <c r="Y7" s="1029" t="s">
        <v>158</v>
      </c>
      <c r="Z7" s="1258"/>
    </row>
    <row r="8" spans="1:31" s="17" customFormat="1" ht="25.5" customHeight="1">
      <c r="A8" s="10"/>
      <c r="B8" s="1034"/>
      <c r="C8" s="1036"/>
      <c r="D8" s="1039"/>
      <c r="E8" s="1042"/>
      <c r="F8" s="103" t="s">
        <v>110</v>
      </c>
      <c r="G8" s="328" t="s">
        <v>159</v>
      </c>
      <c r="H8" s="92" t="s">
        <v>160</v>
      </c>
      <c r="I8" s="104" t="s">
        <v>161</v>
      </c>
      <c r="J8" s="103" t="s">
        <v>162</v>
      </c>
      <c r="K8" s="328" t="s">
        <v>110</v>
      </c>
      <c r="L8" s="92" t="s">
        <v>159</v>
      </c>
      <c r="M8" s="92" t="s">
        <v>160</v>
      </c>
      <c r="N8" s="104" t="s">
        <v>161</v>
      </c>
      <c r="O8" s="1028"/>
      <c r="P8" s="136" t="s">
        <v>110</v>
      </c>
      <c r="Q8" s="329" t="s">
        <v>159</v>
      </c>
      <c r="R8" s="92" t="s">
        <v>160</v>
      </c>
      <c r="S8" s="104" t="s">
        <v>161</v>
      </c>
      <c r="T8" s="1028"/>
      <c r="U8" s="136" t="s">
        <v>110</v>
      </c>
      <c r="V8" s="340" t="s">
        <v>159</v>
      </c>
      <c r="W8" s="92" t="s">
        <v>160</v>
      </c>
      <c r="X8" s="104" t="s">
        <v>161</v>
      </c>
      <c r="Y8" s="1030"/>
      <c r="Z8" s="1259"/>
      <c r="AB8" s="970">
        <f>(MOB!B60+MOB!B46+ADM!Q92*ADM!O9+ADM!Q73+ADM!Q74)*(1+BDI!O16)</f>
        <v>2123654.8209706689</v>
      </c>
    </row>
    <row r="9" spans="1:31" s="197" customFormat="1" ht="13.8">
      <c r="A9" s="11"/>
      <c r="B9" s="352"/>
      <c r="C9" s="353"/>
      <c r="D9" s="354"/>
      <c r="E9" s="355"/>
      <c r="F9" s="324"/>
      <c r="G9" s="319"/>
      <c r="H9" s="91"/>
      <c r="I9" s="108"/>
      <c r="J9" s="107"/>
      <c r="K9" s="319"/>
      <c r="L9" s="91"/>
      <c r="M9" s="91"/>
      <c r="N9" s="100"/>
      <c r="O9" s="114"/>
      <c r="P9" s="138"/>
      <c r="Q9" s="330"/>
      <c r="R9" s="91"/>
      <c r="S9" s="100"/>
      <c r="T9" s="337"/>
      <c r="U9" s="138"/>
      <c r="V9" s="332"/>
      <c r="W9" s="135"/>
      <c r="X9" s="100"/>
      <c r="Y9" s="111"/>
      <c r="Z9" s="403"/>
    </row>
    <row r="10" spans="1:31" s="198" customFormat="1" ht="26.4" customHeight="1">
      <c r="A10" s="18"/>
      <c r="B10" s="356">
        <v>1</v>
      </c>
      <c r="C10" s="357" t="s">
        <v>163</v>
      </c>
      <c r="D10" s="358"/>
      <c r="E10" s="137"/>
      <c r="F10" s="103"/>
      <c r="G10" s="320"/>
      <c r="H10" s="101"/>
      <c r="I10" s="106"/>
      <c r="J10" s="105"/>
      <c r="K10" s="320"/>
      <c r="L10" s="89"/>
      <c r="M10" s="89"/>
      <c r="N10" s="99"/>
      <c r="O10" s="112"/>
      <c r="P10" s="331">
        <f>SUM(P11:P24)</f>
        <v>1920000</v>
      </c>
      <c r="Q10" s="331">
        <f>SUM(Q11:Q24)</f>
        <v>407194</v>
      </c>
      <c r="R10" s="101">
        <f>SUM(R11:R24)</f>
        <v>10363073.845535941</v>
      </c>
      <c r="S10" s="99">
        <f>SUM(S11:S24)</f>
        <v>2186382.0787329944</v>
      </c>
      <c r="T10" s="338"/>
      <c r="U10" s="131">
        <f t="shared" ref="U10:Z10" si="0">SUM(U11:U24)</f>
        <v>2651392.6575848535</v>
      </c>
      <c r="V10" s="331">
        <f t="shared" si="0"/>
        <v>423481.76</v>
      </c>
      <c r="W10" s="101">
        <f t="shared" si="0"/>
        <v>10777596.799357377</v>
      </c>
      <c r="X10" s="99">
        <f>SUM(X11:X24)</f>
        <v>3019248.6407436305</v>
      </c>
      <c r="Y10" s="112">
        <f>SUM(Y11:Y24)</f>
        <v>16871719.857685864</v>
      </c>
      <c r="Z10" s="404">
        <f t="shared" si="0"/>
        <v>0.99999999999999978</v>
      </c>
    </row>
    <row r="11" spans="1:31" s="197" customFormat="1" ht="30" customHeight="1">
      <c r="A11" s="721"/>
      <c r="B11" s="392" t="s">
        <v>116</v>
      </c>
      <c r="C11" s="359" t="s">
        <v>1944</v>
      </c>
      <c r="D11" s="882" t="s">
        <v>1130</v>
      </c>
      <c r="E11" s="887">
        <v>487243.38</v>
      </c>
      <c r="F11" s="394"/>
      <c r="G11" s="321"/>
      <c r="H11" s="90">
        <f>LIMPEZA!L36+LIMPEZA!L16</f>
        <v>1.2125957446808511</v>
      </c>
      <c r="I11" s="98">
        <f>LIMPEZA!J64-LIMPEZA!L36-LIMPEZA!L16</f>
        <v>0.21736755415860731</v>
      </c>
      <c r="J11" s="97" t="s">
        <v>165</v>
      </c>
      <c r="K11" s="90">
        <f t="shared" ref="K11:K18" si="1">F11*(VLOOKUP(J11,$D$61:$I$77,3,FALSE))</f>
        <v>0</v>
      </c>
      <c r="L11" s="90">
        <f t="shared" ref="L11:L18" si="2">G11*(VLOOKUP(J11,$D$61:$I$77,5,FALSE))</f>
        <v>0</v>
      </c>
      <c r="M11" s="90">
        <f t="shared" ref="M11:M18" si="3">H11*(VLOOKUP(J11,$D$61:$I$75,4,FALSE))</f>
        <v>4.8503829787234089E-2</v>
      </c>
      <c r="N11" s="98">
        <f t="shared" ref="N11:N18" si="4">I11*(VLOOKUP(J11,$D$61:$I$77,2,FALSE))</f>
        <v>8.2802621410824714E-2</v>
      </c>
      <c r="O11" s="113">
        <f t="shared" ref="O11:O17" si="5">SUM(F11:I11)</f>
        <v>1.4299632988394584</v>
      </c>
      <c r="P11" s="333">
        <f t="shared" ref="P11:P17" si="6">F11*E11</f>
        <v>0</v>
      </c>
      <c r="Q11" s="334">
        <f t="shared" ref="Q11:Q24" si="7">G11*E11</f>
        <v>0</v>
      </c>
      <c r="R11" s="335">
        <f t="shared" ref="R11:R24" si="8">H11*E11</f>
        <v>590829.24921191495</v>
      </c>
      <c r="S11" s="336">
        <f t="shared" ref="S11:S24" si="9">I11*E11</f>
        <v>105910.90179057288</v>
      </c>
      <c r="T11" s="341">
        <f t="shared" ref="T11:T17" si="10">SUM(K11,L11,M11,N11,O11)</f>
        <v>1.5612697500375172</v>
      </c>
      <c r="U11" s="342">
        <f t="shared" ref="U11:V17" si="11">(K11+F11)*$E11</f>
        <v>0</v>
      </c>
      <c r="V11" s="334">
        <f t="shared" si="11"/>
        <v>0</v>
      </c>
      <c r="W11" s="335">
        <f t="shared" ref="W11:W24" si="12">(M11+H11)*E11</f>
        <v>614462.41918039147</v>
      </c>
      <c r="X11" s="336">
        <f t="shared" ref="X11:X24" si="13">(N11+I11)*E11</f>
        <v>146255.93091964349</v>
      </c>
      <c r="Y11" s="116">
        <f>SUM(U11:X11)</f>
        <v>760718.35010003496</v>
      </c>
      <c r="Z11" s="405">
        <f>IF($Y$10&gt;0,Y11/$Y$10,"-")</f>
        <v>4.5088370155310031E-2</v>
      </c>
      <c r="AB11" s="971">
        <f t="shared" ref="AB11:AB22" si="14">Y11/($Y$57-$Y$50)</f>
        <v>4.5088370155310031E-2</v>
      </c>
      <c r="AC11" s="972">
        <f>AB11*$AB$8</f>
        <v>95752.134650034175</v>
      </c>
      <c r="AD11" s="973">
        <f>AC11/E11</f>
        <v>0.19651808229807899</v>
      </c>
      <c r="AE11" s="972">
        <f>AD11+T11</f>
        <v>1.7577878323355962</v>
      </c>
    </row>
    <row r="12" spans="1:31" s="197" customFormat="1" ht="30" customHeight="1">
      <c r="A12" s="215"/>
      <c r="B12" s="392" t="s">
        <v>117</v>
      </c>
      <c r="C12" s="359" t="s">
        <v>1918</v>
      </c>
      <c r="D12" s="882" t="s">
        <v>265</v>
      </c>
      <c r="E12" s="887">
        <v>80</v>
      </c>
      <c r="F12" s="394"/>
      <c r="G12" s="321"/>
      <c r="H12" s="90">
        <f>LIMPEZA!L108</f>
        <v>19.607999999999997</v>
      </c>
      <c r="I12" s="98">
        <f>LIMPEZA!J136-LIMPEZA!L108</f>
        <v>42.688100181818179</v>
      </c>
      <c r="J12" s="97" t="s">
        <v>165</v>
      </c>
      <c r="K12" s="90">
        <f t="shared" si="1"/>
        <v>0</v>
      </c>
      <c r="L12" s="90">
        <f t="shared" si="2"/>
        <v>0</v>
      </c>
      <c r="M12" s="90">
        <f t="shared" si="3"/>
        <v>0.78432000000000057</v>
      </c>
      <c r="N12" s="98">
        <f t="shared" si="4"/>
        <v>16.261334916264833</v>
      </c>
      <c r="O12" s="113">
        <f t="shared" si="5"/>
        <v>62.296100181818176</v>
      </c>
      <c r="P12" s="333">
        <f t="shared" si="6"/>
        <v>0</v>
      </c>
      <c r="Q12" s="334">
        <f t="shared" ref="Q12:Q14" si="15">G12*E12</f>
        <v>0</v>
      </c>
      <c r="R12" s="335">
        <f t="shared" ref="R12:R14" si="16">H12*E12</f>
        <v>1568.6399999999999</v>
      </c>
      <c r="S12" s="336">
        <f t="shared" ref="S12:S14" si="17">I12*E12</f>
        <v>3415.0480145454544</v>
      </c>
      <c r="T12" s="341">
        <f t="shared" si="10"/>
        <v>79.341755098083013</v>
      </c>
      <c r="U12" s="342">
        <f t="shared" ref="U12:U14" si="18">(K12+F12)*$E12</f>
        <v>0</v>
      </c>
      <c r="V12" s="334">
        <f t="shared" ref="V12:V14" si="19">(L12+G12)*$E12</f>
        <v>0</v>
      </c>
      <c r="W12" s="335">
        <f t="shared" ref="W12:W14" si="20">(M12+H12)*E12</f>
        <v>1631.3855999999998</v>
      </c>
      <c r="X12" s="336">
        <f t="shared" ref="X12:X14" si="21">(N12+I12)*E12</f>
        <v>4715.9548078466414</v>
      </c>
      <c r="Y12" s="116">
        <f t="shared" ref="Y12:Y49" si="22">SUM(U12:X12)</f>
        <v>6347.340407846641</v>
      </c>
      <c r="Z12" s="405">
        <f t="shared" ref="Z12:Z24" si="23">IF($Y$10&gt;0,Y12/$Y$10,"-")</f>
        <v>3.7621181843860025E-4</v>
      </c>
      <c r="AB12" s="971">
        <f t="shared" si="14"/>
        <v>3.7621181843860025E-4</v>
      </c>
      <c r="AC12" s="972">
        <f t="shared" ref="AC12:AC16" si="24">AB12*$AB$8</f>
        <v>798.94404193327546</v>
      </c>
      <c r="AD12" s="973">
        <f t="shared" ref="AD12:AD15" si="25">AC12/E12</f>
        <v>9.9868005241659432</v>
      </c>
      <c r="AE12" s="972">
        <f t="shared" ref="AE12:AE15" si="26">AD12+T12</f>
        <v>89.328555622248956</v>
      </c>
    </row>
    <row r="13" spans="1:31" s="197" customFormat="1" ht="30" customHeight="1">
      <c r="A13" s="215"/>
      <c r="B13" s="392" t="s">
        <v>1924</v>
      </c>
      <c r="C13" s="359" t="s">
        <v>1919</v>
      </c>
      <c r="D13" s="882" t="s">
        <v>169</v>
      </c>
      <c r="E13" s="887">
        <v>1720</v>
      </c>
      <c r="F13" s="394"/>
      <c r="G13" s="321">
        <f>DRENOS!J47</f>
        <v>154.9</v>
      </c>
      <c r="H13" s="90">
        <f>DRENOS!L32</f>
        <v>11.672000000000001</v>
      </c>
      <c r="I13" s="98">
        <f>DRENOS!J58-DRENOS!J47-DRENOS!L32</f>
        <v>20.914733181818175</v>
      </c>
      <c r="J13" s="97" t="s">
        <v>165</v>
      </c>
      <c r="K13" s="90">
        <f t="shared" si="1"/>
        <v>0</v>
      </c>
      <c r="L13" s="90">
        <f t="shared" si="2"/>
        <v>6.1960000000000059</v>
      </c>
      <c r="M13" s="90">
        <f t="shared" si="3"/>
        <v>0.46688000000000046</v>
      </c>
      <c r="N13" s="98">
        <f t="shared" si="4"/>
        <v>7.967126189858396</v>
      </c>
      <c r="O13" s="113">
        <f t="shared" si="5"/>
        <v>187.48673318181818</v>
      </c>
      <c r="P13" s="333">
        <f t="shared" si="6"/>
        <v>0</v>
      </c>
      <c r="Q13" s="334">
        <f t="shared" si="15"/>
        <v>266428</v>
      </c>
      <c r="R13" s="335">
        <f t="shared" si="16"/>
        <v>20075.84</v>
      </c>
      <c r="S13" s="336">
        <f t="shared" si="17"/>
        <v>35973.341072727264</v>
      </c>
      <c r="T13" s="341">
        <f t="shared" si="10"/>
        <v>202.11673937167657</v>
      </c>
      <c r="U13" s="342">
        <f t="shared" si="18"/>
        <v>0</v>
      </c>
      <c r="V13" s="334">
        <f t="shared" si="19"/>
        <v>277085.12</v>
      </c>
      <c r="W13" s="335">
        <f t="shared" si="20"/>
        <v>20878.873599999999</v>
      </c>
      <c r="X13" s="336">
        <f t="shared" si="21"/>
        <v>49676.798119283696</v>
      </c>
      <c r="Y13" s="116">
        <f t="shared" si="22"/>
        <v>347640.79171928368</v>
      </c>
      <c r="Z13" s="405">
        <f t="shared" si="23"/>
        <v>2.0604940969365187E-2</v>
      </c>
      <c r="AB13" s="971">
        <f t="shared" si="14"/>
        <v>2.0604940969365187E-2</v>
      </c>
      <c r="AC13" s="972">
        <f t="shared" si="24"/>
        <v>43757.782225408431</v>
      </c>
      <c r="AD13" s="973">
        <f t="shared" si="25"/>
        <v>25.440571061283972</v>
      </c>
      <c r="AE13" s="972">
        <f t="shared" si="26"/>
        <v>227.55731043296055</v>
      </c>
    </row>
    <row r="14" spans="1:31" s="197" customFormat="1" ht="30" customHeight="1">
      <c r="A14" s="215"/>
      <c r="B14" s="392" t="s">
        <v>1925</v>
      </c>
      <c r="C14" s="359" t="s">
        <v>1920</v>
      </c>
      <c r="D14" s="882" t="s">
        <v>169</v>
      </c>
      <c r="E14" s="887">
        <v>1740</v>
      </c>
      <c r="F14" s="394"/>
      <c r="G14" s="321">
        <f>DRENOS!J112</f>
        <v>80.900000000000006</v>
      </c>
      <c r="H14" s="90">
        <f>DRENOS!L98</f>
        <v>7.7813333333333334</v>
      </c>
      <c r="I14" s="98">
        <f>DRENOS!J119-DRENOS!J112-DRENOS!L98</f>
        <v>13.640397878787883</v>
      </c>
      <c r="J14" s="97" t="s">
        <v>165</v>
      </c>
      <c r="K14" s="90">
        <f t="shared" si="1"/>
        <v>0</v>
      </c>
      <c r="L14" s="90">
        <f t="shared" si="2"/>
        <v>3.2360000000000033</v>
      </c>
      <c r="M14" s="90">
        <f t="shared" si="3"/>
        <v>0.3112533333333336</v>
      </c>
      <c r="N14" s="98">
        <f t="shared" si="4"/>
        <v>5.1960869036882666</v>
      </c>
      <c r="O14" s="113">
        <f t="shared" si="5"/>
        <v>102.32173121212122</v>
      </c>
      <c r="P14" s="333">
        <f t="shared" si="6"/>
        <v>0</v>
      </c>
      <c r="Q14" s="334">
        <f t="shared" si="15"/>
        <v>140766</v>
      </c>
      <c r="R14" s="335">
        <f t="shared" si="16"/>
        <v>13539.52</v>
      </c>
      <c r="S14" s="336">
        <f t="shared" si="17"/>
        <v>23734.292309090917</v>
      </c>
      <c r="T14" s="341">
        <f t="shared" si="10"/>
        <v>111.06507144914282</v>
      </c>
      <c r="U14" s="342">
        <f t="shared" si="18"/>
        <v>0</v>
      </c>
      <c r="V14" s="334">
        <f t="shared" si="19"/>
        <v>146396.64000000001</v>
      </c>
      <c r="W14" s="335">
        <f t="shared" si="20"/>
        <v>14081.100800000002</v>
      </c>
      <c r="X14" s="336">
        <f t="shared" si="21"/>
        <v>32775.483521508497</v>
      </c>
      <c r="Y14" s="116">
        <f t="shared" si="22"/>
        <v>193253.22432150852</v>
      </c>
      <c r="Z14" s="405">
        <f t="shared" si="23"/>
        <v>1.1454269389938487E-2</v>
      </c>
      <c r="AB14" s="971">
        <f t="shared" si="14"/>
        <v>1.1454269389938487E-2</v>
      </c>
      <c r="AC14" s="972">
        <f t="shared" si="24"/>
        <v>24324.914410639631</v>
      </c>
      <c r="AD14" s="973">
        <f t="shared" si="25"/>
        <v>13.979835868183695</v>
      </c>
      <c r="AE14" s="972">
        <f t="shared" si="26"/>
        <v>125.04490731732652</v>
      </c>
    </row>
    <row r="15" spans="1:31" s="197" customFormat="1" ht="30" customHeight="1">
      <c r="A15" s="918"/>
      <c r="B15" s="392" t="s">
        <v>118</v>
      </c>
      <c r="C15" s="359" t="s">
        <v>1848</v>
      </c>
      <c r="D15" s="884" t="s">
        <v>1137</v>
      </c>
      <c r="E15" s="887">
        <v>614502.27</v>
      </c>
      <c r="F15" s="885"/>
      <c r="G15" s="886"/>
      <c r="H15" s="90">
        <f>'ESCAVAÇÃO CARGA E TRANSPORTE'!L33+'ESCAVAÇÃO CARGA E TRANSPORTE'!L14</f>
        <v>4.9598245095139513</v>
      </c>
      <c r="I15" s="98">
        <f>'ESCAVAÇÃO CARGA E TRANSPORTE'!J61-'ESCAVAÇÃO CARGA E TRANSPORTE'!L33-'ESCAVAÇÃO CARGA E TRANSPORTE'!L14</f>
        <v>0.62427935073897789</v>
      </c>
      <c r="J15" s="97" t="s">
        <v>165</v>
      </c>
      <c r="K15" s="90">
        <f t="shared" si="1"/>
        <v>0</v>
      </c>
      <c r="L15" s="90">
        <f t="shared" si="2"/>
        <v>0</v>
      </c>
      <c r="M15" s="90">
        <f t="shared" si="3"/>
        <v>0.19839298038055822</v>
      </c>
      <c r="N15" s="98">
        <f t="shared" si="4"/>
        <v>0.23780902781892088</v>
      </c>
      <c r="O15" s="113">
        <f t="shared" si="5"/>
        <v>5.5841038602529292</v>
      </c>
      <c r="P15" s="333">
        <f t="shared" si="6"/>
        <v>0</v>
      </c>
      <c r="Q15" s="334">
        <f>G15*E15</f>
        <v>0</v>
      </c>
      <c r="R15" s="335">
        <f>H15*E15</f>
        <v>3047823.4198979596</v>
      </c>
      <c r="S15" s="336">
        <f>I15*E15</f>
        <v>383621.07814322808</v>
      </c>
      <c r="T15" s="341">
        <f t="shared" si="10"/>
        <v>6.0203058684524082</v>
      </c>
      <c r="U15" s="342">
        <f t="shared" si="11"/>
        <v>0</v>
      </c>
      <c r="V15" s="334">
        <f t="shared" si="11"/>
        <v>0</v>
      </c>
      <c r="W15" s="335">
        <f>(M15+H15)*E15</f>
        <v>3169736.3566938783</v>
      </c>
      <c r="X15" s="336">
        <f>(N15+I15)*E15</f>
        <v>529755.26556444808</v>
      </c>
      <c r="Y15" s="116">
        <f t="shared" si="22"/>
        <v>3699491.6222583265</v>
      </c>
      <c r="Z15" s="405">
        <f t="shared" si="23"/>
        <v>0.2192717549522987</v>
      </c>
      <c r="AB15" s="971">
        <f t="shared" si="14"/>
        <v>0.2192717549522987</v>
      </c>
      <c r="AC15" s="972">
        <f t="shared" si="24"/>
        <v>465657.5195071483</v>
      </c>
      <c r="AD15" s="973">
        <f t="shared" si="25"/>
        <v>0.75777998266328339</v>
      </c>
      <c r="AE15" s="972">
        <f t="shared" si="26"/>
        <v>6.7780858511156916</v>
      </c>
    </row>
    <row r="16" spans="1:31" s="197" customFormat="1" ht="30" customHeight="1">
      <c r="A16" s="721">
        <f>E16*1.1</f>
        <v>729293.63100000005</v>
      </c>
      <c r="B16" s="392" t="s">
        <v>1813</v>
      </c>
      <c r="C16" s="359" t="s">
        <v>1815</v>
      </c>
      <c r="D16" s="882" t="s">
        <v>1137</v>
      </c>
      <c r="E16" s="887">
        <v>662994.21</v>
      </c>
      <c r="F16" s="394"/>
      <c r="G16" s="886"/>
      <c r="H16" s="90">
        <f>COMPACTAÇÃO!L40+COMPACTAÇÃO!L16</f>
        <v>8.1911769451705538</v>
      </c>
      <c r="I16" s="98">
        <f>COMPACTAÇÃO!J65-COMPACTAÇÃO!L40-COMPACTAÇÃO!L16</f>
        <v>1.1694548349209963</v>
      </c>
      <c r="J16" s="97" t="s">
        <v>165</v>
      </c>
      <c r="K16" s="90">
        <f t="shared" si="1"/>
        <v>0</v>
      </c>
      <c r="L16" s="90">
        <f t="shared" si="2"/>
        <v>0</v>
      </c>
      <c r="M16" s="90">
        <f t="shared" si="3"/>
        <v>0.32764707780682245</v>
      </c>
      <c r="N16" s="98">
        <f t="shared" si="4"/>
        <v>0.44548472897829372</v>
      </c>
      <c r="O16" s="113">
        <f t="shared" si="5"/>
        <v>9.3606317800915502</v>
      </c>
      <c r="P16" s="333">
        <f t="shared" si="6"/>
        <v>0</v>
      </c>
      <c r="Q16" s="334">
        <f>G16*E16</f>
        <v>0</v>
      </c>
      <c r="R16" s="335">
        <f>H16*E16</f>
        <v>5430702.8877335647</v>
      </c>
      <c r="S16" s="336">
        <f>I16*E16</f>
        <v>775341.78440912638</v>
      </c>
      <c r="T16" s="341">
        <f t="shared" si="10"/>
        <v>10.133763586876666</v>
      </c>
      <c r="U16" s="342">
        <f>(K16+F16)*$E16</f>
        <v>0</v>
      </c>
      <c r="V16" s="334">
        <f>(L16+G16)*$E16</f>
        <v>0</v>
      </c>
      <c r="W16" s="335">
        <f>(M16+H16)*E16</f>
        <v>5647931.0032429071</v>
      </c>
      <c r="X16" s="336">
        <f>(N16+I16)*E16</f>
        <v>1070695.5803651542</v>
      </c>
      <c r="Y16" s="116">
        <f t="shared" si="22"/>
        <v>6718626.5836080611</v>
      </c>
      <c r="Z16" s="405">
        <f t="shared" si="23"/>
        <v>0.39821823976927934</v>
      </c>
      <c r="AB16" s="971">
        <f t="shared" si="14"/>
        <v>0.39821823976927934</v>
      </c>
      <c r="AC16" s="972">
        <f t="shared" si="24"/>
        <v>845678.08468448382</v>
      </c>
      <c r="AD16" s="973">
        <f>AC16/E16</f>
        <v>1.2755436954486885</v>
      </c>
      <c r="AE16" s="972">
        <f>AD16+T16</f>
        <v>11.409307282325354</v>
      </c>
    </row>
    <row r="17" spans="1:32" s="197" customFormat="1" ht="40.5" customHeight="1">
      <c r="A17" s="918"/>
      <c r="B17" s="392" t="s">
        <v>167</v>
      </c>
      <c r="C17" s="359" t="s">
        <v>1962</v>
      </c>
      <c r="D17" s="884" t="s">
        <v>1137</v>
      </c>
      <c r="E17" s="887">
        <f>E16*1.1-E15</f>
        <v>114791.36100000003</v>
      </c>
      <c r="F17" s="885"/>
      <c r="G17" s="886"/>
      <c r="H17" s="90">
        <f>'ESCAVAÇÃO CARGA E TRANSPORTE'!L102+'ESCAVAÇÃO CARGA E TRANSPORTE'!L84</f>
        <v>5.7641904761904765</v>
      </c>
      <c r="I17" s="98">
        <f>'ESCAVAÇÃO CARGA E TRANSPORTE'!J128-'ESCAVAÇÃO CARGA E TRANSPORTE'!L102-'ESCAVAÇÃO CARGA E TRANSPORTE'!L84</f>
        <v>0.77418290661719169</v>
      </c>
      <c r="J17" s="97" t="s">
        <v>165</v>
      </c>
      <c r="K17" s="90">
        <f t="shared" si="1"/>
        <v>0</v>
      </c>
      <c r="L17" s="90">
        <f t="shared" si="2"/>
        <v>0</v>
      </c>
      <c r="M17" s="90">
        <f t="shared" si="3"/>
        <v>0.23056761904761927</v>
      </c>
      <c r="N17" s="98">
        <f t="shared" si="4"/>
        <v>0.29491234037891384</v>
      </c>
      <c r="O17" s="113">
        <f t="shared" si="5"/>
        <v>6.5383733828076682</v>
      </c>
      <c r="P17" s="333">
        <f t="shared" si="6"/>
        <v>0</v>
      </c>
      <c r="Q17" s="334">
        <f>G17*E17</f>
        <v>0</v>
      </c>
      <c r="R17" s="335">
        <f>H17*E17</f>
        <v>661679.26982514304</v>
      </c>
      <c r="S17" s="336">
        <f>I17*E17</f>
        <v>88869.509513523371</v>
      </c>
      <c r="T17" s="341">
        <f t="shared" si="10"/>
        <v>7.0638533422342018</v>
      </c>
      <c r="U17" s="342">
        <f t="shared" si="11"/>
        <v>0</v>
      </c>
      <c r="V17" s="334">
        <f t="shared" si="11"/>
        <v>0</v>
      </c>
      <c r="W17" s="335">
        <f>(M17+H17)*E17</f>
        <v>688146.44061814877</v>
      </c>
      <c r="X17" s="336">
        <f>(N17+I17)*E17</f>
        <v>122722.89844131414</v>
      </c>
      <c r="Y17" s="116">
        <f t="shared" si="22"/>
        <v>810869.33905946289</v>
      </c>
      <c r="Z17" s="405">
        <f t="shared" si="23"/>
        <v>4.8060858400874505E-2</v>
      </c>
      <c r="AB17" s="971">
        <f t="shared" si="14"/>
        <v>4.8060858400874505E-2</v>
      </c>
      <c r="AC17" s="972">
        <f t="shared" ref="AC17:AC24" si="27">AB17*$AB$8</f>
        <v>102064.67364300582</v>
      </c>
      <c r="AD17" s="973">
        <f t="shared" ref="AD17:AD24" si="28">AC17/E17</f>
        <v>0.88913201092724903</v>
      </c>
      <c r="AE17" s="972">
        <f t="shared" ref="AE17:AE49" si="29">AD17+T17</f>
        <v>7.9529853531614512</v>
      </c>
    </row>
    <row r="18" spans="1:32" s="197" customFormat="1" ht="30" hidden="1" customHeight="1">
      <c r="A18" s="215"/>
      <c r="B18" s="392"/>
      <c r="C18" s="359" t="s">
        <v>1814</v>
      </c>
      <c r="D18" s="882" t="s">
        <v>1130</v>
      </c>
      <c r="E18" s="887">
        <f>E11*0</f>
        <v>0</v>
      </c>
      <c r="F18" s="394"/>
      <c r="G18" s="886"/>
      <c r="H18" s="90">
        <f>COMPACTAÇÃO!L113</f>
        <v>2.8865497076023394</v>
      </c>
      <c r="I18" s="98">
        <f>COMPACTAÇÃO!J138-COMPACTAÇÃO!L113</f>
        <v>4.4583436875015838</v>
      </c>
      <c r="J18" s="97" t="s">
        <v>165</v>
      </c>
      <c r="K18" s="90">
        <f t="shared" si="1"/>
        <v>0</v>
      </c>
      <c r="L18" s="90">
        <f t="shared" si="2"/>
        <v>0</v>
      </c>
      <c r="M18" s="90">
        <f t="shared" si="3"/>
        <v>0.11546198830409368</v>
      </c>
      <c r="N18" s="98">
        <f t="shared" si="4"/>
        <v>1.698333248973146</v>
      </c>
      <c r="O18" s="113">
        <f t="shared" ref="O18:O24" si="30">SUM(F18:I18)</f>
        <v>7.3448933951039237</v>
      </c>
      <c r="P18" s="333">
        <f t="shared" ref="P18:P24" si="31">F18*E18</f>
        <v>0</v>
      </c>
      <c r="Q18" s="334">
        <f t="shared" si="7"/>
        <v>0</v>
      </c>
      <c r="R18" s="335">
        <f t="shared" si="8"/>
        <v>0</v>
      </c>
      <c r="S18" s="336">
        <f t="shared" si="9"/>
        <v>0</v>
      </c>
      <c r="T18" s="341">
        <f t="shared" ref="T18:T24" si="32">SUM(K18,L18,M18,N18,O18)</f>
        <v>9.158688632381164</v>
      </c>
      <c r="U18" s="342">
        <f t="shared" ref="U18:U24" si="33">(K18+F18)*$E18</f>
        <v>0</v>
      </c>
      <c r="V18" s="334">
        <f t="shared" ref="V18:V24" si="34">(L18+G18)*$E18</f>
        <v>0</v>
      </c>
      <c r="W18" s="335">
        <f t="shared" si="12"/>
        <v>0</v>
      </c>
      <c r="X18" s="336">
        <f t="shared" si="13"/>
        <v>0</v>
      </c>
      <c r="Y18" s="116">
        <f t="shared" si="22"/>
        <v>0</v>
      </c>
      <c r="Z18" s="405">
        <f t="shared" si="23"/>
        <v>0</v>
      </c>
      <c r="AB18" s="971">
        <f t="shared" si="14"/>
        <v>0</v>
      </c>
      <c r="AC18" s="972">
        <f t="shared" ref="AC18:AC22" si="35">AB18*$AB$8</f>
        <v>0</v>
      </c>
      <c r="AD18" s="973" t="e">
        <f t="shared" ref="AD18:AD22" si="36">AC18/E18</f>
        <v>#DIV/0!</v>
      </c>
      <c r="AE18" s="972" t="e">
        <f t="shared" ref="AE18:AE22" si="37">AD18+T18</f>
        <v>#DIV/0!</v>
      </c>
    </row>
    <row r="19" spans="1:32" hidden="1">
      <c r="G19" s="886"/>
      <c r="Y19" s="116">
        <f t="shared" si="22"/>
        <v>0</v>
      </c>
      <c r="Z19" s="405">
        <f t="shared" si="23"/>
        <v>0</v>
      </c>
      <c r="AB19" s="971">
        <f t="shared" si="14"/>
        <v>0</v>
      </c>
      <c r="AC19" s="972">
        <f t="shared" si="35"/>
        <v>0</v>
      </c>
      <c r="AD19" s="973" t="e">
        <f t="shared" si="36"/>
        <v>#DIV/0!</v>
      </c>
      <c r="AE19" s="972" t="e">
        <f t="shared" si="37"/>
        <v>#DIV/0!</v>
      </c>
    </row>
    <row r="20" spans="1:32" s="197" customFormat="1" ht="57" customHeight="1">
      <c r="A20" s="996"/>
      <c r="B20" s="392" t="s">
        <v>1921</v>
      </c>
      <c r="C20" s="359" t="s">
        <v>1948</v>
      </c>
      <c r="D20" s="882" t="s">
        <v>1137</v>
      </c>
      <c r="E20" s="887">
        <v>25000</v>
      </c>
      <c r="F20" s="394"/>
      <c r="G20" s="886"/>
      <c r="H20" s="90">
        <f>'ESCAVAÇÃO CARGA E TRANSPORTE'!L168+'ESCAVAÇÃO CARGA E TRANSPORTE'!L150</f>
        <v>9.9188333333333318</v>
      </c>
      <c r="I20" s="98">
        <f>'ESCAVAÇÃO CARGA E TRANSPORTE'!J194-'ESCAVAÇÃO CARGA E TRANSPORTE'!L168-'ESCAVAÇÃO CARGA E TRANSPORTE'!L150</f>
        <v>1.1864351515151528</v>
      </c>
      <c r="J20" s="97" t="s">
        <v>165</v>
      </c>
      <c r="K20" s="90">
        <f>F20*(VLOOKUP(J20,$D$61:$I$77,3,FALSE))</f>
        <v>0</v>
      </c>
      <c r="L20" s="90">
        <f>G20*(VLOOKUP(J20,$D$61:$I$77,5,FALSE))</f>
        <v>0</v>
      </c>
      <c r="M20" s="90">
        <f>H20*(VLOOKUP(J20,$D$61:$I$75,4,FALSE))</f>
        <v>0.39675333333333362</v>
      </c>
      <c r="N20" s="98">
        <f>I20*(VLOOKUP(J20,$D$61:$I$77,2,FALSE))</f>
        <v>0.45195310339518557</v>
      </c>
      <c r="O20" s="113">
        <f>SUM(F20:I20)</f>
        <v>11.105268484848484</v>
      </c>
      <c r="P20" s="333">
        <f>F20*E20</f>
        <v>0</v>
      </c>
      <c r="Q20" s="334">
        <f t="shared" ref="Q20" si="38">G20*E20</f>
        <v>0</v>
      </c>
      <c r="R20" s="335">
        <f t="shared" ref="R20" si="39">H20*E20</f>
        <v>247970.83333333328</v>
      </c>
      <c r="S20" s="336">
        <f t="shared" ref="S20" si="40">I20*E20</f>
        <v>29660.878787878821</v>
      </c>
      <c r="T20" s="341">
        <f>SUM(K20,L20,M20,N20,O20)</f>
        <v>11.953974921577004</v>
      </c>
      <c r="U20" s="342">
        <f t="shared" ref="U20" si="41">(K20+F20)*$E20</f>
        <v>0</v>
      </c>
      <c r="V20" s="334">
        <f t="shared" ref="V20" si="42">(L20+G20)*$E20</f>
        <v>0</v>
      </c>
      <c r="W20" s="335">
        <f t="shared" ref="W20" si="43">(M20+H20)*E20</f>
        <v>257889.66666666663</v>
      </c>
      <c r="X20" s="336">
        <f t="shared" ref="X20" si="44">(N20+I20)*E20</f>
        <v>40959.706372758461</v>
      </c>
      <c r="Y20" s="116">
        <f t="shared" si="22"/>
        <v>298849.37303942512</v>
      </c>
      <c r="Z20" s="405">
        <f t="shared" si="23"/>
        <v>1.7713035515065475E-2</v>
      </c>
      <c r="AB20" s="971">
        <f t="shared" si="14"/>
        <v>1.7713035515065475E-2</v>
      </c>
      <c r="AC20" s="972">
        <f t="shared" si="35"/>
        <v>37616.373265593473</v>
      </c>
      <c r="AD20" s="973">
        <f t="shared" si="36"/>
        <v>1.5046549306237389</v>
      </c>
      <c r="AE20" s="972">
        <f t="shared" si="37"/>
        <v>13.458629852200742</v>
      </c>
    </row>
    <row r="21" spans="1:32" s="197" customFormat="1" ht="57" customHeight="1">
      <c r="A21" s="996"/>
      <c r="B21" s="392" t="s">
        <v>1937</v>
      </c>
      <c r="C21" s="359" t="s">
        <v>1963</v>
      </c>
      <c r="D21" s="882" t="s">
        <v>1137</v>
      </c>
      <c r="E21" s="887">
        <f>E20</f>
        <v>25000</v>
      </c>
      <c r="F21" s="394"/>
      <c r="G21" s="886"/>
      <c r="H21" s="90">
        <f>'ESCAVAÇÃO CARGA E TRANSPORTE'!L102+'ESCAVAÇÃO CARGA E TRANSPORTE'!L84</f>
        <v>5.7641904761904765</v>
      </c>
      <c r="I21" s="98">
        <f>'ESCAVAÇÃO CARGA E TRANSPORTE'!J128-'ESCAVAÇÃO CARGA E TRANSPORTE'!L102-'ESCAVAÇÃO CARGA E TRANSPORTE'!L84</f>
        <v>0.77418290661719169</v>
      </c>
      <c r="J21" s="97" t="s">
        <v>165</v>
      </c>
      <c r="K21" s="90">
        <f t="shared" ref="K21:K22" si="45">F21*(VLOOKUP(J21,$D$61:$I$77,3,FALSE))</f>
        <v>0</v>
      </c>
      <c r="L21" s="90">
        <f t="shared" ref="L21:L22" si="46">G21*(VLOOKUP(J21,$D$61:$I$77,5,FALSE))</f>
        <v>0</v>
      </c>
      <c r="M21" s="90">
        <f t="shared" ref="M21:M22" si="47">H21*(VLOOKUP(J21,$D$61:$I$75,4,FALSE))</f>
        <v>0.23056761904761927</v>
      </c>
      <c r="N21" s="98">
        <f t="shared" ref="N21:N22" si="48">I21*(VLOOKUP(J21,$D$61:$I$77,2,FALSE))</f>
        <v>0.29491234037891384</v>
      </c>
      <c r="O21" s="113">
        <f t="shared" ref="O21:O22" si="49">SUM(F21:I21)</f>
        <v>6.5383733828076682</v>
      </c>
      <c r="P21" s="333">
        <f t="shared" ref="P21:P22" si="50">F21*E21</f>
        <v>0</v>
      </c>
      <c r="Q21" s="334">
        <f t="shared" ref="Q21:Q22" si="51">G21*E21</f>
        <v>0</v>
      </c>
      <c r="R21" s="335">
        <f t="shared" ref="R21:R22" si="52">H21*E21</f>
        <v>144104.76190476192</v>
      </c>
      <c r="S21" s="336">
        <f t="shared" ref="S21:S22" si="53">I21*E21</f>
        <v>19354.572665429791</v>
      </c>
      <c r="T21" s="341">
        <f t="shared" ref="T21:T22" si="54">SUM(K21,L21,M21,N21,O21)</f>
        <v>7.0638533422342018</v>
      </c>
      <c r="U21" s="342">
        <f t="shared" ref="U21:U22" si="55">(K21+F21)*$E21</f>
        <v>0</v>
      </c>
      <c r="V21" s="334">
        <f t="shared" ref="V21:V22" si="56">(L21+G21)*$E21</f>
        <v>0</v>
      </c>
      <c r="W21" s="335">
        <f t="shared" ref="W21:W22" si="57">(M21+H21)*E21</f>
        <v>149868.9523809524</v>
      </c>
      <c r="X21" s="336">
        <f t="shared" ref="X21:X22" si="58">(N21+I21)*E21</f>
        <v>26727.381174902635</v>
      </c>
      <c r="Y21" s="116">
        <f t="shared" si="22"/>
        <v>176596.33355585503</v>
      </c>
      <c r="Z21" s="405">
        <f t="shared" ref="Z21:Z22" si="59">IF($Y$10&gt;0,Y21/$Y$10,"-")</f>
        <v>1.0467002477842061E-2</v>
      </c>
      <c r="AB21" s="971">
        <f t="shared" si="14"/>
        <v>1.0467002477842061E-2</v>
      </c>
      <c r="AC21" s="972">
        <f t="shared" si="35"/>
        <v>22228.30027318123</v>
      </c>
      <c r="AD21" s="973">
        <f t="shared" si="36"/>
        <v>0.88913201092724925</v>
      </c>
      <c r="AE21" s="972">
        <f t="shared" si="37"/>
        <v>7.9529853531614512</v>
      </c>
    </row>
    <row r="22" spans="1:32" s="197" customFormat="1" ht="57" customHeight="1">
      <c r="A22" s="996"/>
      <c r="B22" s="392" t="s">
        <v>1938</v>
      </c>
      <c r="C22" s="359" t="s">
        <v>1815</v>
      </c>
      <c r="D22" s="882" t="s">
        <v>1137</v>
      </c>
      <c r="E22" s="887">
        <f>E21</f>
        <v>25000</v>
      </c>
      <c r="F22" s="394"/>
      <c r="G22" s="886"/>
      <c r="H22" s="90">
        <f>COMPACTAÇÃO!L40+COMPACTAÇÃO!L16</f>
        <v>8.1911769451705538</v>
      </c>
      <c r="I22" s="98">
        <f>COMPACTAÇÃO!J65-COMPACTAÇÃO!L40-COMPACTAÇÃO!L16</f>
        <v>1.1694548349209963</v>
      </c>
      <c r="J22" s="97" t="s">
        <v>165</v>
      </c>
      <c r="K22" s="90">
        <f t="shared" si="45"/>
        <v>0</v>
      </c>
      <c r="L22" s="90">
        <f t="shared" si="46"/>
        <v>0</v>
      </c>
      <c r="M22" s="90">
        <f t="shared" si="47"/>
        <v>0.32764707780682245</v>
      </c>
      <c r="N22" s="98">
        <f t="shared" si="48"/>
        <v>0.44548472897829372</v>
      </c>
      <c r="O22" s="113">
        <f t="shared" si="49"/>
        <v>9.3606317800915502</v>
      </c>
      <c r="P22" s="333">
        <f t="shared" si="50"/>
        <v>0</v>
      </c>
      <c r="Q22" s="334">
        <f t="shared" si="51"/>
        <v>0</v>
      </c>
      <c r="R22" s="335">
        <f t="shared" si="52"/>
        <v>204779.42362926385</v>
      </c>
      <c r="S22" s="336">
        <f t="shared" si="53"/>
        <v>29236.370873024909</v>
      </c>
      <c r="T22" s="341">
        <f t="shared" si="54"/>
        <v>10.133763586876666</v>
      </c>
      <c r="U22" s="342">
        <f t="shared" si="55"/>
        <v>0</v>
      </c>
      <c r="V22" s="334">
        <f t="shared" si="56"/>
        <v>0</v>
      </c>
      <c r="W22" s="335">
        <f t="shared" si="57"/>
        <v>212970.60057443441</v>
      </c>
      <c r="X22" s="336">
        <f t="shared" si="58"/>
        <v>40373.489097482248</v>
      </c>
      <c r="Y22" s="116">
        <f t="shared" si="22"/>
        <v>253344.08967191668</v>
      </c>
      <c r="Z22" s="405">
        <f t="shared" si="59"/>
        <v>1.5015901864711587E-2</v>
      </c>
      <c r="AB22" s="971">
        <f t="shared" si="14"/>
        <v>1.5015901864711587E-2</v>
      </c>
      <c r="AC22" s="972">
        <f t="shared" si="35"/>
        <v>31888.59238621722</v>
      </c>
      <c r="AD22" s="973">
        <f t="shared" si="36"/>
        <v>1.2755436954486887</v>
      </c>
      <c r="AE22" s="972">
        <f t="shared" si="37"/>
        <v>11.409307282325354</v>
      </c>
    </row>
    <row r="23" spans="1:32" s="197" customFormat="1" ht="30" customHeight="1">
      <c r="A23" s="721" t="s">
        <v>1908</v>
      </c>
      <c r="B23" s="392" t="s">
        <v>1816</v>
      </c>
      <c r="C23" s="399" t="s">
        <v>1823</v>
      </c>
      <c r="D23" s="882" t="s">
        <v>1137</v>
      </c>
      <c r="E23" s="887">
        <v>12000</v>
      </c>
      <c r="F23" s="394">
        <v>160</v>
      </c>
      <c r="G23" s="986">
        <f>F23*0.2*0</f>
        <v>0</v>
      </c>
      <c r="H23" s="90"/>
      <c r="I23" s="98">
        <f>DESMONTE!U9/E23</f>
        <v>30.127255972222226</v>
      </c>
      <c r="J23" s="97" t="s">
        <v>165</v>
      </c>
      <c r="K23" s="90">
        <f>F23*(VLOOKUP(J23,$D$61:$I$77,3,FALSE))</f>
        <v>60.949388132071149</v>
      </c>
      <c r="L23" s="90">
        <f>G23*(VLOOKUP(J23,$D$61:$I$77,5,FALSE))</f>
        <v>0</v>
      </c>
      <c r="M23" s="90">
        <f>H23*(VLOOKUP(J23,$D$61:$I$75,4,FALSE))</f>
        <v>0</v>
      </c>
      <c r="N23" s="98">
        <f>I23*(VLOOKUP(J23,$D$61:$I$77,2,FALSE))</f>
        <v>11.476486360032693</v>
      </c>
      <c r="O23" s="113">
        <f t="shared" ref="O23" si="60">SUM(F23:I23)</f>
        <v>190.12725597222223</v>
      </c>
      <c r="P23" s="333">
        <f t="shared" ref="P23" si="61">F23*E23</f>
        <v>1920000</v>
      </c>
      <c r="Q23" s="334">
        <f t="shared" ref="Q23" si="62">G23*E23</f>
        <v>0</v>
      </c>
      <c r="R23" s="335">
        <f t="shared" ref="R23" si="63">H23*E23</f>
        <v>0</v>
      </c>
      <c r="S23" s="336">
        <f t="shared" ref="S23" si="64">I23*E23</f>
        <v>361527.07166666671</v>
      </c>
      <c r="T23" s="341">
        <f t="shared" ref="T23" si="65">SUM(K23,L23,M23,N23,O23)</f>
        <v>262.55313046432605</v>
      </c>
      <c r="U23" s="342">
        <f t="shared" ref="U23" si="66">(K23+F23)*$E23</f>
        <v>2651392.6575848535</v>
      </c>
      <c r="V23" s="334">
        <f t="shared" ref="V23" si="67">(L23+G23)*$E23</f>
        <v>0</v>
      </c>
      <c r="W23" s="335">
        <f t="shared" ref="W23" si="68">(M23+H23)*E23</f>
        <v>0</v>
      </c>
      <c r="X23" s="336">
        <f t="shared" ref="X23" si="69">(N23+I23)*E23</f>
        <v>499244.90798705904</v>
      </c>
      <c r="Y23" s="116">
        <f t="shared" si="22"/>
        <v>3150637.5655719126</v>
      </c>
      <c r="Z23" s="405">
        <f t="shared" si="23"/>
        <v>0.18674074677316602</v>
      </c>
      <c r="AB23" s="971">
        <f t="shared" ref="AB23:AB49" si="70">Y23/($Y$57-$Y$50)</f>
        <v>0.18674074677316602</v>
      </c>
      <c r="AC23" s="972">
        <f t="shared" si="27"/>
        <v>396572.88715649687</v>
      </c>
      <c r="AD23" s="973">
        <f t="shared" si="28"/>
        <v>33.047740596374737</v>
      </c>
      <c r="AE23" s="972">
        <f t="shared" si="29"/>
        <v>295.6008710607008</v>
      </c>
      <c r="AF23" s="197">
        <f>AE23*E23+E24*AE24</f>
        <v>4059870.3118271651</v>
      </c>
    </row>
    <row r="24" spans="1:32" s="197" customFormat="1" ht="30" customHeight="1">
      <c r="A24" s="721"/>
      <c r="B24" s="392" t="s">
        <v>1825</v>
      </c>
      <c r="C24" s="399" t="s">
        <v>1950</v>
      </c>
      <c r="D24" s="882" t="s">
        <v>1137</v>
      </c>
      <c r="E24" s="887">
        <f>E23*1.5</f>
        <v>18000</v>
      </c>
      <c r="F24" s="394"/>
      <c r="G24" s="321"/>
      <c r="H24" s="90"/>
      <c r="I24" s="98">
        <f>DESMONTE!U51/E24</f>
        <v>18.318734971509972</v>
      </c>
      <c r="J24" s="97" t="s">
        <v>165</v>
      </c>
      <c r="K24" s="90">
        <f>F24*(VLOOKUP(J24,$D$61:$I$77,3,FALSE))</f>
        <v>0</v>
      </c>
      <c r="L24" s="90">
        <f>G24*(VLOOKUP(J24,$D$61:$I$77,5,FALSE))</f>
        <v>0</v>
      </c>
      <c r="M24" s="90">
        <f>H24*(VLOOKUP(J24,$D$61:$I$75,4,FALSE))</f>
        <v>0</v>
      </c>
      <c r="N24" s="98">
        <f>I24*(VLOOKUP(J24,$D$61:$I$77,2,FALSE))</f>
        <v>6.9782230491694159</v>
      </c>
      <c r="O24" s="113">
        <f t="shared" si="30"/>
        <v>18.318734971509972</v>
      </c>
      <c r="P24" s="333">
        <f t="shared" si="31"/>
        <v>0</v>
      </c>
      <c r="Q24" s="334">
        <f t="shared" si="7"/>
        <v>0</v>
      </c>
      <c r="R24" s="335">
        <f t="shared" si="8"/>
        <v>0</v>
      </c>
      <c r="S24" s="336">
        <f t="shared" si="9"/>
        <v>329737.22948717949</v>
      </c>
      <c r="T24" s="341">
        <f t="shared" si="32"/>
        <v>25.296958020679387</v>
      </c>
      <c r="U24" s="342">
        <f t="shared" si="33"/>
        <v>0</v>
      </c>
      <c r="V24" s="334">
        <f t="shared" si="34"/>
        <v>0</v>
      </c>
      <c r="W24" s="335">
        <f t="shared" si="12"/>
        <v>0</v>
      </c>
      <c r="X24" s="336">
        <f t="shared" si="13"/>
        <v>455345.24437222898</v>
      </c>
      <c r="Y24" s="116">
        <f t="shared" si="22"/>
        <v>455345.24437222898</v>
      </c>
      <c r="Z24" s="405">
        <f t="shared" si="23"/>
        <v>2.6988667913709921E-2</v>
      </c>
      <c r="AB24" s="971">
        <f t="shared" si="70"/>
        <v>2.6988667913709921E-2</v>
      </c>
      <c r="AC24" s="972">
        <f t="shared" si="27"/>
        <v>57314.614726526481</v>
      </c>
      <c r="AD24" s="973">
        <f t="shared" si="28"/>
        <v>3.1841452625848046</v>
      </c>
      <c r="AE24" s="972">
        <f>AD24+T24</f>
        <v>28.48110328326419</v>
      </c>
      <c r="AF24" s="972">
        <f>AF23/E23</f>
        <v>338.32252598559711</v>
      </c>
    </row>
    <row r="25" spans="1:32" s="198" customFormat="1" hidden="1">
      <c r="A25" s="215"/>
      <c r="B25" s="356">
        <v>2</v>
      </c>
      <c r="C25" s="357" t="s">
        <v>168</v>
      </c>
      <c r="D25" s="358"/>
      <c r="E25" s="137"/>
      <c r="F25" s="103"/>
      <c r="G25" s="320"/>
      <c r="H25" s="101"/>
      <c r="I25" s="106"/>
      <c r="J25" s="105"/>
      <c r="K25" s="320"/>
      <c r="L25" s="89"/>
      <c r="M25" s="89"/>
      <c r="N25" s="99"/>
      <c r="O25" s="112"/>
      <c r="P25" s="101">
        <f>SUM(P26:P48)</f>
        <v>0</v>
      </c>
      <c r="Q25" s="101">
        <f>SUM(Q26:Q48)</f>
        <v>0</v>
      </c>
      <c r="R25" s="101">
        <f>SUM(R26:R48)</f>
        <v>0</v>
      </c>
      <c r="S25" s="99">
        <f>SUM(S26:S48)</f>
        <v>0</v>
      </c>
      <c r="T25" s="338"/>
      <c r="U25" s="131">
        <f>SUM(U26:U41)</f>
        <v>0</v>
      </c>
      <c r="V25" s="331">
        <f>SUM(V26:V41)</f>
        <v>0</v>
      </c>
      <c r="W25" s="101">
        <f>SUM(W26:W41)</f>
        <v>0</v>
      </c>
      <c r="X25" s="99">
        <f>SUM(X26:X48)</f>
        <v>0</v>
      </c>
      <c r="Y25" s="116">
        <f t="shared" si="22"/>
        <v>0</v>
      </c>
      <c r="Z25" s="404">
        <f>SUM(Z26:Z41)</f>
        <v>0</v>
      </c>
      <c r="AB25" s="971">
        <f t="shared" si="70"/>
        <v>0</v>
      </c>
      <c r="AC25" s="972">
        <f t="shared" ref="AC25:AC49" si="71">AB25*$AB$8</f>
        <v>0</v>
      </c>
      <c r="AE25" s="972">
        <f t="shared" si="29"/>
        <v>0</v>
      </c>
    </row>
    <row r="26" spans="1:32" s="197" customFormat="1" ht="27.6" hidden="1">
      <c r="A26" s="719"/>
      <c r="B26" s="392" t="s">
        <v>119</v>
      </c>
      <c r="C26" s="359" t="str">
        <f>PRODUÇÕES!B23</f>
        <v>TUBO DE CONCRETO D= 400MM, INCLUSO PREPARO DE VALA (1A CAT), LASTRO DE BRITA E REATERRO COMPACTADO 100% PN</v>
      </c>
      <c r="D26" s="882" t="s">
        <v>169</v>
      </c>
      <c r="E26" s="882"/>
      <c r="F26" s="325"/>
      <c r="G26" s="321"/>
      <c r="H26" s="90"/>
      <c r="I26" s="98"/>
      <c r="J26" s="97" t="s">
        <v>170</v>
      </c>
      <c r="K26" s="90">
        <f t="shared" ref="K26:K33" si="72">F26*(VLOOKUP(J26,$D$61:$I$77,3,FALSE))</f>
        <v>0</v>
      </c>
      <c r="L26" s="90">
        <f t="shared" ref="L26:L33" si="73">G26*(VLOOKUP(J26,$D$61:$I$77,5,FALSE))</f>
        <v>0</v>
      </c>
      <c r="M26" s="90">
        <f t="shared" ref="M26:M33" si="74">H26*(VLOOKUP(J26,$D$61:$I$75,4,FALSE))</f>
        <v>0</v>
      </c>
      <c r="N26" s="98">
        <f t="shared" ref="N26:N33" si="75">I26*(VLOOKUP(J26,$D$61:$I$77,2,FALSE))</f>
        <v>0</v>
      </c>
      <c r="O26" s="113">
        <f>SUM(F26:I26)</f>
        <v>0</v>
      </c>
      <c r="P26" s="333">
        <f t="shared" ref="P26:P40" si="76">F26*E26</f>
        <v>0</v>
      </c>
      <c r="Q26" s="332">
        <f t="shared" ref="Q26:Q40" si="77">G26*E26</f>
        <v>0</v>
      </c>
      <c r="R26" s="135">
        <f t="shared" ref="R26:R40" si="78">H26*E26</f>
        <v>0</v>
      </c>
      <c r="S26" s="115">
        <f>I26*E26</f>
        <v>0</v>
      </c>
      <c r="T26" s="339">
        <f t="shared" ref="T26:T40" si="79">SUM(K26,L26,M26,N26,O26)</f>
        <v>0</v>
      </c>
      <c r="U26" s="134">
        <f t="shared" ref="U26:U40" si="80">(K26+F26)*$E26</f>
        <v>0</v>
      </c>
      <c r="V26" s="332">
        <f t="shared" ref="V26:V40" si="81">(L26+G26)*$E26</f>
        <v>0</v>
      </c>
      <c r="W26" s="135">
        <f t="shared" ref="W26:W40" si="82">(M26+H26)*E26</f>
        <v>0</v>
      </c>
      <c r="X26" s="115">
        <f t="shared" ref="X26:X40" si="83">(N26+I26)*E26</f>
        <v>0</v>
      </c>
      <c r="Y26" s="116">
        <f t="shared" si="22"/>
        <v>0</v>
      </c>
      <c r="Z26" s="405" t="str">
        <f t="shared" ref="Z26:Z40" si="84">IF($Y$25&gt;0,Y26/$Y$25,"-")</f>
        <v>-</v>
      </c>
      <c r="AB26" s="971">
        <f t="shared" si="70"/>
        <v>0</v>
      </c>
      <c r="AC26" s="972">
        <f t="shared" si="71"/>
        <v>0</v>
      </c>
      <c r="AE26" s="972">
        <f t="shared" si="29"/>
        <v>0</v>
      </c>
    </row>
    <row r="27" spans="1:32" s="197" customFormat="1" ht="27.6" hidden="1">
      <c r="A27" s="719"/>
      <c r="B27" s="392" t="s">
        <v>120</v>
      </c>
      <c r="C27" s="359" t="str">
        <f>PRODUÇÕES!B24</f>
        <v>TUBO DE CONCRETO D= 600MM, INCLUSO PREPARO DE VALA (1A CAT), LASTRO DE BRITA E REATERRO COMPACTADO 100% PN</v>
      </c>
      <c r="D27" s="882" t="s">
        <v>169</v>
      </c>
      <c r="E27" s="882"/>
      <c r="F27" s="325"/>
      <c r="G27" s="321"/>
      <c r="H27" s="90"/>
      <c r="I27" s="98"/>
      <c r="J27" s="97" t="s">
        <v>170</v>
      </c>
      <c r="K27" s="90">
        <f t="shared" si="72"/>
        <v>0</v>
      </c>
      <c r="L27" s="90">
        <f t="shared" si="73"/>
        <v>0</v>
      </c>
      <c r="M27" s="90">
        <f t="shared" si="74"/>
        <v>0</v>
      </c>
      <c r="N27" s="98">
        <f t="shared" si="75"/>
        <v>0</v>
      </c>
      <c r="O27" s="113">
        <f t="shared" ref="O27:O38" si="85">SUM(F27:I27)</f>
        <v>0</v>
      </c>
      <c r="P27" s="333">
        <f t="shared" ref="P27:P38" si="86">F27*E27</f>
        <v>0</v>
      </c>
      <c r="Q27" s="332">
        <f t="shared" ref="Q27:Q38" si="87">G27*E27</f>
        <v>0</v>
      </c>
      <c r="R27" s="135">
        <f t="shared" ref="R27:R38" si="88">H27*E27</f>
        <v>0</v>
      </c>
      <c r="S27" s="115">
        <f t="shared" ref="S27:S38" si="89">I27*E27</f>
        <v>0</v>
      </c>
      <c r="T27" s="339">
        <f t="shared" ref="T27:T38" si="90">SUM(K27,L27,M27,N27,O27)</f>
        <v>0</v>
      </c>
      <c r="U27" s="134">
        <f t="shared" ref="U27:U38" si="91">(K27+F27)*$E27</f>
        <v>0</v>
      </c>
      <c r="V27" s="332">
        <f t="shared" ref="V27:V38" si="92">(L27+G27)*$E27</f>
        <v>0</v>
      </c>
      <c r="W27" s="135">
        <f t="shared" ref="W27:W38" si="93">(M27+H27)*E27</f>
        <v>0</v>
      </c>
      <c r="X27" s="115">
        <f t="shared" ref="X27:X38" si="94">(N27+I27)*E27</f>
        <v>0</v>
      </c>
      <c r="Y27" s="116">
        <f t="shared" si="22"/>
        <v>0</v>
      </c>
      <c r="Z27" s="405" t="str">
        <f t="shared" ref="Z27:Z38" si="95">IF($Y$25&gt;0,Y27/$Y$25,"-")</f>
        <v>-</v>
      </c>
      <c r="AB27" s="971">
        <f t="shared" si="70"/>
        <v>0</v>
      </c>
      <c r="AC27" s="972">
        <f t="shared" si="71"/>
        <v>0</v>
      </c>
      <c r="AE27" s="972">
        <f t="shared" si="29"/>
        <v>0</v>
      </c>
    </row>
    <row r="28" spans="1:32" s="197" customFormat="1" ht="27.6" hidden="1">
      <c r="A28" s="719"/>
      <c r="B28" s="392" t="s">
        <v>121</v>
      </c>
      <c r="C28" s="359" t="str">
        <f>PRODUÇÕES!B25</f>
        <v>TUBO DE CONCRETO D= 800MM, INCLUSO PREPARO DE VALA (1A CAT), LASTRO DE BRITA E REATERRO COMPACTADO 100% PN</v>
      </c>
      <c r="D28" s="882" t="s">
        <v>169</v>
      </c>
      <c r="E28" s="882"/>
      <c r="F28" s="325"/>
      <c r="G28" s="321"/>
      <c r="H28" s="90"/>
      <c r="I28" s="98"/>
      <c r="J28" s="97" t="s">
        <v>170</v>
      </c>
      <c r="K28" s="90">
        <f t="shared" si="72"/>
        <v>0</v>
      </c>
      <c r="L28" s="90">
        <f t="shared" si="73"/>
        <v>0</v>
      </c>
      <c r="M28" s="90">
        <f t="shared" si="74"/>
        <v>0</v>
      </c>
      <c r="N28" s="98">
        <f t="shared" si="75"/>
        <v>0</v>
      </c>
      <c r="O28" s="113">
        <f t="shared" si="85"/>
        <v>0</v>
      </c>
      <c r="P28" s="333">
        <f t="shared" si="86"/>
        <v>0</v>
      </c>
      <c r="Q28" s="332">
        <f t="shared" si="87"/>
        <v>0</v>
      </c>
      <c r="R28" s="135">
        <f t="shared" si="88"/>
        <v>0</v>
      </c>
      <c r="S28" s="115">
        <f t="shared" si="89"/>
        <v>0</v>
      </c>
      <c r="T28" s="339">
        <f t="shared" si="90"/>
        <v>0</v>
      </c>
      <c r="U28" s="134">
        <f t="shared" si="91"/>
        <v>0</v>
      </c>
      <c r="V28" s="332">
        <f t="shared" si="92"/>
        <v>0</v>
      </c>
      <c r="W28" s="135">
        <f t="shared" si="93"/>
        <v>0</v>
      </c>
      <c r="X28" s="115">
        <f t="shared" si="94"/>
        <v>0</v>
      </c>
      <c r="Y28" s="116">
        <f t="shared" si="22"/>
        <v>0</v>
      </c>
      <c r="Z28" s="405" t="str">
        <f t="shared" si="95"/>
        <v>-</v>
      </c>
      <c r="AB28" s="971">
        <f t="shared" si="70"/>
        <v>0</v>
      </c>
      <c r="AC28" s="972">
        <f t="shared" si="71"/>
        <v>0</v>
      </c>
      <c r="AE28" s="972">
        <f t="shared" si="29"/>
        <v>0</v>
      </c>
    </row>
    <row r="29" spans="1:32" s="197" customFormat="1" ht="27.6" hidden="1">
      <c r="A29" s="719"/>
      <c r="B29" s="392" t="s">
        <v>122</v>
      </c>
      <c r="C29" s="359" t="str">
        <f>PRODUÇÕES!B26</f>
        <v>TUBO DE CONCRETO D= 1.000MM, INCLUSO PREPARO DE VALA (1A CAT), LASTRO DE BRITA E REATERRO COMPACTADO 100% PN</v>
      </c>
      <c r="D29" s="882" t="s">
        <v>169</v>
      </c>
      <c r="E29" s="882"/>
      <c r="F29" s="325"/>
      <c r="G29" s="321"/>
      <c r="H29" s="90"/>
      <c r="I29" s="98"/>
      <c r="J29" s="97" t="s">
        <v>170</v>
      </c>
      <c r="K29" s="90">
        <f t="shared" si="72"/>
        <v>0</v>
      </c>
      <c r="L29" s="90">
        <f t="shared" si="73"/>
        <v>0</v>
      </c>
      <c r="M29" s="90">
        <f t="shared" si="74"/>
        <v>0</v>
      </c>
      <c r="N29" s="98">
        <f t="shared" si="75"/>
        <v>0</v>
      </c>
      <c r="O29" s="113">
        <f t="shared" si="85"/>
        <v>0</v>
      </c>
      <c r="P29" s="333">
        <f t="shared" si="86"/>
        <v>0</v>
      </c>
      <c r="Q29" s="332">
        <f t="shared" si="87"/>
        <v>0</v>
      </c>
      <c r="R29" s="135">
        <f t="shared" si="88"/>
        <v>0</v>
      </c>
      <c r="S29" s="115">
        <f t="shared" si="89"/>
        <v>0</v>
      </c>
      <c r="T29" s="339">
        <f t="shared" si="90"/>
        <v>0</v>
      </c>
      <c r="U29" s="134">
        <f t="shared" si="91"/>
        <v>0</v>
      </c>
      <c r="V29" s="332">
        <f t="shared" si="92"/>
        <v>0</v>
      </c>
      <c r="W29" s="135">
        <f t="shared" si="93"/>
        <v>0</v>
      </c>
      <c r="X29" s="115">
        <f t="shared" si="94"/>
        <v>0</v>
      </c>
      <c r="Y29" s="116">
        <f t="shared" si="22"/>
        <v>0</v>
      </c>
      <c r="Z29" s="405" t="str">
        <f t="shared" si="95"/>
        <v>-</v>
      </c>
      <c r="AB29" s="971">
        <f t="shared" si="70"/>
        <v>0</v>
      </c>
      <c r="AC29" s="972">
        <f t="shared" si="71"/>
        <v>0</v>
      </c>
      <c r="AE29" s="972">
        <f t="shared" si="29"/>
        <v>0</v>
      </c>
    </row>
    <row r="30" spans="1:32" s="197" customFormat="1" ht="27.6" hidden="1">
      <c r="A30" s="719"/>
      <c r="B30" s="392" t="s">
        <v>123</v>
      </c>
      <c r="C30" s="359" t="str">
        <f>PRODUÇÕES!B27</f>
        <v>TUBO DE CONCRETO D= 1.200MM, INCLUSO PREPARO DE VALA (1A CAT), LASTRO DE BRITA E REATERRO COMPACTADO 100% PN</v>
      </c>
      <c r="D30" s="882" t="s">
        <v>169</v>
      </c>
      <c r="E30" s="882"/>
      <c r="F30" s="325"/>
      <c r="G30" s="321"/>
      <c r="H30" s="90"/>
      <c r="I30" s="98"/>
      <c r="J30" s="97" t="s">
        <v>170</v>
      </c>
      <c r="K30" s="90">
        <f t="shared" si="72"/>
        <v>0</v>
      </c>
      <c r="L30" s="90">
        <f t="shared" si="73"/>
        <v>0</v>
      </c>
      <c r="M30" s="90">
        <f t="shared" si="74"/>
        <v>0</v>
      </c>
      <c r="N30" s="98">
        <f t="shared" si="75"/>
        <v>0</v>
      </c>
      <c r="O30" s="113">
        <f t="shared" si="85"/>
        <v>0</v>
      </c>
      <c r="P30" s="333">
        <f t="shared" si="86"/>
        <v>0</v>
      </c>
      <c r="Q30" s="332">
        <f t="shared" si="87"/>
        <v>0</v>
      </c>
      <c r="R30" s="135">
        <f t="shared" si="88"/>
        <v>0</v>
      </c>
      <c r="S30" s="115">
        <f t="shared" si="89"/>
        <v>0</v>
      </c>
      <c r="T30" s="339">
        <f t="shared" si="90"/>
        <v>0</v>
      </c>
      <c r="U30" s="134">
        <f t="shared" si="91"/>
        <v>0</v>
      </c>
      <c r="V30" s="332">
        <f t="shared" si="92"/>
        <v>0</v>
      </c>
      <c r="W30" s="135">
        <f t="shared" si="93"/>
        <v>0</v>
      </c>
      <c r="X30" s="115">
        <f t="shared" si="94"/>
        <v>0</v>
      </c>
      <c r="Y30" s="116">
        <f t="shared" si="22"/>
        <v>0</v>
      </c>
      <c r="Z30" s="405" t="str">
        <f t="shared" si="95"/>
        <v>-</v>
      </c>
      <c r="AB30" s="971">
        <f t="shared" si="70"/>
        <v>0</v>
      </c>
      <c r="AC30" s="972">
        <f t="shared" si="71"/>
        <v>0</v>
      </c>
      <c r="AE30" s="972">
        <f t="shared" si="29"/>
        <v>0</v>
      </c>
    </row>
    <row r="31" spans="1:32" s="197" customFormat="1" ht="27.6" hidden="1">
      <c r="A31" s="719"/>
      <c r="B31" s="392" t="s">
        <v>124</v>
      </c>
      <c r="C31" s="359" t="str">
        <f>PRODUÇÕES!B28</f>
        <v>TUBO DE CONCRETO D= 1.500MM, INCLUSO PREPARO DE VALA (1A CAT), LASTRO DE BRITA E REATERRO COMPACTADO 100% PN</v>
      </c>
      <c r="D31" s="882" t="s">
        <v>169</v>
      </c>
      <c r="E31" s="882"/>
      <c r="F31" s="325"/>
      <c r="G31" s="321"/>
      <c r="H31" s="90"/>
      <c r="I31" s="98"/>
      <c r="J31" s="97" t="s">
        <v>170</v>
      </c>
      <c r="K31" s="90">
        <f t="shared" si="72"/>
        <v>0</v>
      </c>
      <c r="L31" s="90">
        <f t="shared" si="73"/>
        <v>0</v>
      </c>
      <c r="M31" s="90">
        <f t="shared" si="74"/>
        <v>0</v>
      </c>
      <c r="N31" s="98">
        <f t="shared" si="75"/>
        <v>0</v>
      </c>
      <c r="O31" s="113">
        <f t="shared" si="85"/>
        <v>0</v>
      </c>
      <c r="P31" s="333">
        <f t="shared" si="86"/>
        <v>0</v>
      </c>
      <c r="Q31" s="332">
        <f t="shared" si="87"/>
        <v>0</v>
      </c>
      <c r="R31" s="135">
        <f t="shared" si="88"/>
        <v>0</v>
      </c>
      <c r="S31" s="115">
        <f t="shared" si="89"/>
        <v>0</v>
      </c>
      <c r="T31" s="339">
        <f t="shared" si="90"/>
        <v>0</v>
      </c>
      <c r="U31" s="134">
        <f t="shared" si="91"/>
        <v>0</v>
      </c>
      <c r="V31" s="332">
        <f t="shared" si="92"/>
        <v>0</v>
      </c>
      <c r="W31" s="135">
        <f t="shared" si="93"/>
        <v>0</v>
      </c>
      <c r="X31" s="115">
        <f t="shared" si="94"/>
        <v>0</v>
      </c>
      <c r="Y31" s="116">
        <f t="shared" si="22"/>
        <v>0</v>
      </c>
      <c r="Z31" s="405" t="str">
        <f t="shared" si="95"/>
        <v>-</v>
      </c>
      <c r="AB31" s="971">
        <f t="shared" si="70"/>
        <v>0</v>
      </c>
      <c r="AC31" s="972">
        <f t="shared" si="71"/>
        <v>0</v>
      </c>
      <c r="AE31" s="972">
        <f t="shared" si="29"/>
        <v>0</v>
      </c>
    </row>
    <row r="32" spans="1:32" s="197" customFormat="1" hidden="1">
      <c r="A32" s="719"/>
      <c r="B32" s="392" t="s">
        <v>125</v>
      </c>
      <c r="C32" s="359" t="str">
        <f>PRODUÇÕES!B38</f>
        <v xml:space="preserve">BOCA DE LOBO DUPLA </v>
      </c>
      <c r="D32" s="882" t="s">
        <v>171</v>
      </c>
      <c r="E32" s="882"/>
      <c r="F32" s="325"/>
      <c r="G32" s="321"/>
      <c r="H32" s="90"/>
      <c r="I32" s="98"/>
      <c r="J32" s="97" t="s">
        <v>170</v>
      </c>
      <c r="K32" s="90">
        <f t="shared" si="72"/>
        <v>0</v>
      </c>
      <c r="L32" s="90">
        <f t="shared" si="73"/>
        <v>0</v>
      </c>
      <c r="M32" s="90">
        <f t="shared" si="74"/>
        <v>0</v>
      </c>
      <c r="N32" s="98">
        <f t="shared" si="75"/>
        <v>0</v>
      </c>
      <c r="O32" s="113">
        <f t="shared" si="85"/>
        <v>0</v>
      </c>
      <c r="P32" s="333">
        <f t="shared" si="86"/>
        <v>0</v>
      </c>
      <c r="Q32" s="332">
        <f t="shared" si="87"/>
        <v>0</v>
      </c>
      <c r="R32" s="135">
        <f t="shared" si="88"/>
        <v>0</v>
      </c>
      <c r="S32" s="115">
        <f t="shared" si="89"/>
        <v>0</v>
      </c>
      <c r="T32" s="339">
        <f t="shared" si="90"/>
        <v>0</v>
      </c>
      <c r="U32" s="134">
        <f t="shared" si="91"/>
        <v>0</v>
      </c>
      <c r="V32" s="332">
        <f t="shared" si="92"/>
        <v>0</v>
      </c>
      <c r="W32" s="135">
        <f t="shared" si="93"/>
        <v>0</v>
      </c>
      <c r="X32" s="115">
        <f t="shared" si="94"/>
        <v>0</v>
      </c>
      <c r="Y32" s="116">
        <f t="shared" si="22"/>
        <v>0</v>
      </c>
      <c r="Z32" s="405" t="str">
        <f t="shared" si="95"/>
        <v>-</v>
      </c>
      <c r="AB32" s="971">
        <f t="shared" si="70"/>
        <v>0</v>
      </c>
      <c r="AC32" s="972">
        <f t="shared" si="71"/>
        <v>0</v>
      </c>
      <c r="AE32" s="972">
        <f t="shared" si="29"/>
        <v>0</v>
      </c>
    </row>
    <row r="33" spans="1:31" s="197" customFormat="1" hidden="1">
      <c r="A33" s="719"/>
      <c r="B33" s="392" t="s">
        <v>126</v>
      </c>
      <c r="C33" s="359" t="str">
        <f>PRODUÇÕES!B42</f>
        <v>POÇO DE VISITA PRÉ-MOLDADO - D600/D800</v>
      </c>
      <c r="D33" s="882" t="s">
        <v>171</v>
      </c>
      <c r="E33" s="882"/>
      <c r="F33" s="325"/>
      <c r="G33" s="321"/>
      <c r="H33" s="90"/>
      <c r="I33" s="98"/>
      <c r="J33" s="97" t="s">
        <v>170</v>
      </c>
      <c r="K33" s="90">
        <f t="shared" si="72"/>
        <v>0</v>
      </c>
      <c r="L33" s="90">
        <f t="shared" si="73"/>
        <v>0</v>
      </c>
      <c r="M33" s="90">
        <f t="shared" si="74"/>
        <v>0</v>
      </c>
      <c r="N33" s="98">
        <f t="shared" si="75"/>
        <v>0</v>
      </c>
      <c r="O33" s="113">
        <f t="shared" si="85"/>
        <v>0</v>
      </c>
      <c r="P33" s="333">
        <f t="shared" si="86"/>
        <v>0</v>
      </c>
      <c r="Q33" s="332">
        <f t="shared" si="87"/>
        <v>0</v>
      </c>
      <c r="R33" s="135">
        <f t="shared" si="88"/>
        <v>0</v>
      </c>
      <c r="S33" s="115">
        <f t="shared" si="89"/>
        <v>0</v>
      </c>
      <c r="T33" s="339">
        <f t="shared" si="90"/>
        <v>0</v>
      </c>
      <c r="U33" s="134">
        <f t="shared" si="91"/>
        <v>0</v>
      </c>
      <c r="V33" s="332">
        <f t="shared" si="92"/>
        <v>0</v>
      </c>
      <c r="W33" s="135">
        <f t="shared" si="93"/>
        <v>0</v>
      </c>
      <c r="X33" s="115">
        <f t="shared" si="94"/>
        <v>0</v>
      </c>
      <c r="Y33" s="116">
        <f t="shared" si="22"/>
        <v>0</v>
      </c>
      <c r="Z33" s="405" t="str">
        <f t="shared" si="95"/>
        <v>-</v>
      </c>
      <c r="AB33" s="971">
        <f t="shared" si="70"/>
        <v>0</v>
      </c>
      <c r="AC33" s="972">
        <f t="shared" si="71"/>
        <v>0</v>
      </c>
      <c r="AE33" s="972">
        <f t="shared" si="29"/>
        <v>0</v>
      </c>
    </row>
    <row r="34" spans="1:31" s="197" customFormat="1" hidden="1">
      <c r="A34" s="719"/>
      <c r="B34" s="392" t="s">
        <v>127</v>
      </c>
      <c r="C34" s="359" t="str">
        <f>PRODUÇÕES!B43</f>
        <v>POÇO DE VISITA PRÉ-MOLDADO - D1000</v>
      </c>
      <c r="D34" s="882" t="s">
        <v>171</v>
      </c>
      <c r="E34" s="882"/>
      <c r="F34" s="325"/>
      <c r="G34" s="321"/>
      <c r="H34" s="90"/>
      <c r="I34" s="98"/>
      <c r="J34" s="97" t="s">
        <v>170</v>
      </c>
      <c r="K34" s="90">
        <f t="shared" ref="K34:K36" si="96">F34*(VLOOKUP(J34,$D$61:$I$77,3,FALSE))</f>
        <v>0</v>
      </c>
      <c r="L34" s="90">
        <f t="shared" ref="L34:L36" si="97">G34*(VLOOKUP(J34,$D$61:$I$77,5,FALSE))</f>
        <v>0</v>
      </c>
      <c r="M34" s="90">
        <f t="shared" ref="M34:M36" si="98">H34*(VLOOKUP(J34,$D$61:$I$75,4,FALSE))</f>
        <v>0</v>
      </c>
      <c r="N34" s="98">
        <f t="shared" ref="N34:N36" si="99">I34*(VLOOKUP(J34,$D$61:$I$77,2,FALSE))</f>
        <v>0</v>
      </c>
      <c r="O34" s="113">
        <f t="shared" si="85"/>
        <v>0</v>
      </c>
      <c r="P34" s="333">
        <f t="shared" si="86"/>
        <v>0</v>
      </c>
      <c r="Q34" s="332">
        <f t="shared" si="87"/>
        <v>0</v>
      </c>
      <c r="R34" s="135">
        <f t="shared" si="88"/>
        <v>0</v>
      </c>
      <c r="S34" s="115">
        <f t="shared" si="89"/>
        <v>0</v>
      </c>
      <c r="T34" s="339">
        <f t="shared" si="90"/>
        <v>0</v>
      </c>
      <c r="U34" s="134">
        <f t="shared" si="91"/>
        <v>0</v>
      </c>
      <c r="V34" s="332">
        <f t="shared" si="92"/>
        <v>0</v>
      </c>
      <c r="W34" s="135">
        <f t="shared" si="93"/>
        <v>0</v>
      </c>
      <c r="X34" s="115">
        <f t="shared" si="94"/>
        <v>0</v>
      </c>
      <c r="Y34" s="116">
        <f t="shared" si="22"/>
        <v>0</v>
      </c>
      <c r="Z34" s="405" t="str">
        <f t="shared" si="95"/>
        <v>-</v>
      </c>
      <c r="AB34" s="971">
        <f t="shared" si="70"/>
        <v>0</v>
      </c>
      <c r="AC34" s="972">
        <f t="shared" si="71"/>
        <v>0</v>
      </c>
      <c r="AE34" s="972">
        <f t="shared" si="29"/>
        <v>0</v>
      </c>
    </row>
    <row r="35" spans="1:31" s="197" customFormat="1" hidden="1">
      <c r="A35" s="719"/>
      <c r="B35" s="392" t="s">
        <v>128</v>
      </c>
      <c r="C35" s="359" t="str">
        <f>PRODUÇÕES!B44</f>
        <v>POÇO DE VISITA PRÉ-MOLDADO - D1200</v>
      </c>
      <c r="D35" s="882" t="s">
        <v>171</v>
      </c>
      <c r="E35" s="882"/>
      <c r="F35" s="325"/>
      <c r="G35" s="321"/>
      <c r="H35" s="90"/>
      <c r="I35" s="98"/>
      <c r="J35" s="97" t="s">
        <v>170</v>
      </c>
      <c r="K35" s="90">
        <f t="shared" si="96"/>
        <v>0</v>
      </c>
      <c r="L35" s="90">
        <f t="shared" si="97"/>
        <v>0</v>
      </c>
      <c r="M35" s="90">
        <f t="shared" si="98"/>
        <v>0</v>
      </c>
      <c r="N35" s="98">
        <f t="shared" si="99"/>
        <v>0</v>
      </c>
      <c r="O35" s="113">
        <f t="shared" si="85"/>
        <v>0</v>
      </c>
      <c r="P35" s="333">
        <f t="shared" si="86"/>
        <v>0</v>
      </c>
      <c r="Q35" s="332">
        <f t="shared" si="87"/>
        <v>0</v>
      </c>
      <c r="R35" s="135">
        <f t="shared" si="88"/>
        <v>0</v>
      </c>
      <c r="S35" s="115">
        <f t="shared" si="89"/>
        <v>0</v>
      </c>
      <c r="T35" s="339">
        <f t="shared" si="90"/>
        <v>0</v>
      </c>
      <c r="U35" s="134">
        <f t="shared" si="91"/>
        <v>0</v>
      </c>
      <c r="V35" s="332">
        <f t="shared" si="92"/>
        <v>0</v>
      </c>
      <c r="W35" s="135">
        <f t="shared" si="93"/>
        <v>0</v>
      </c>
      <c r="X35" s="115">
        <f t="shared" si="94"/>
        <v>0</v>
      </c>
      <c r="Y35" s="116">
        <f t="shared" si="22"/>
        <v>0</v>
      </c>
      <c r="Z35" s="405" t="str">
        <f t="shared" si="95"/>
        <v>-</v>
      </c>
      <c r="AB35" s="971">
        <f t="shared" si="70"/>
        <v>0</v>
      </c>
      <c r="AC35" s="972">
        <f t="shared" si="71"/>
        <v>0</v>
      </c>
      <c r="AE35" s="972">
        <f t="shared" si="29"/>
        <v>0</v>
      </c>
    </row>
    <row r="36" spans="1:31" s="197" customFormat="1" hidden="1">
      <c r="A36" s="719"/>
      <c r="B36" s="392" t="s">
        <v>172</v>
      </c>
      <c r="C36" s="359" t="str">
        <f>PRODUÇÕES!B45</f>
        <v>POÇO DE VISITA PRÉ-MOLDADO - D1500</v>
      </c>
      <c r="D36" s="882" t="s">
        <v>171</v>
      </c>
      <c r="E36" s="882"/>
      <c r="F36" s="325"/>
      <c r="G36" s="321"/>
      <c r="H36" s="90"/>
      <c r="I36" s="98"/>
      <c r="J36" s="97" t="s">
        <v>170</v>
      </c>
      <c r="K36" s="90">
        <f t="shared" si="96"/>
        <v>0</v>
      </c>
      <c r="L36" s="90">
        <f t="shared" si="97"/>
        <v>0</v>
      </c>
      <c r="M36" s="90">
        <f t="shared" si="98"/>
        <v>0</v>
      </c>
      <c r="N36" s="98">
        <f t="shared" si="99"/>
        <v>0</v>
      </c>
      <c r="O36" s="113">
        <f t="shared" si="85"/>
        <v>0</v>
      </c>
      <c r="P36" s="333">
        <f t="shared" si="86"/>
        <v>0</v>
      </c>
      <c r="Q36" s="332">
        <f t="shared" si="87"/>
        <v>0</v>
      </c>
      <c r="R36" s="135">
        <f t="shared" si="88"/>
        <v>0</v>
      </c>
      <c r="S36" s="115">
        <f t="shared" si="89"/>
        <v>0</v>
      </c>
      <c r="T36" s="339">
        <f t="shared" si="90"/>
        <v>0</v>
      </c>
      <c r="U36" s="134">
        <f t="shared" si="91"/>
        <v>0</v>
      </c>
      <c r="V36" s="332">
        <f t="shared" si="92"/>
        <v>0</v>
      </c>
      <c r="W36" s="135">
        <f t="shared" si="93"/>
        <v>0</v>
      </c>
      <c r="X36" s="115">
        <f t="shared" si="94"/>
        <v>0</v>
      </c>
      <c r="Y36" s="116">
        <f t="shared" si="22"/>
        <v>0</v>
      </c>
      <c r="Z36" s="405" t="str">
        <f t="shared" si="95"/>
        <v>-</v>
      </c>
      <c r="AB36" s="971">
        <f t="shared" si="70"/>
        <v>0</v>
      </c>
      <c r="AC36" s="972">
        <f t="shared" si="71"/>
        <v>0</v>
      </c>
      <c r="AE36" s="972">
        <f t="shared" si="29"/>
        <v>0</v>
      </c>
    </row>
    <row r="37" spans="1:31" s="197" customFormat="1" hidden="1">
      <c r="A37" s="719"/>
      <c r="B37" s="392" t="s">
        <v>173</v>
      </c>
      <c r="C37" s="359" t="s">
        <v>174</v>
      </c>
      <c r="D37" s="882" t="s">
        <v>171</v>
      </c>
      <c r="E37" s="882"/>
      <c r="F37" s="325"/>
      <c r="G37" s="321"/>
      <c r="H37" s="90"/>
      <c r="I37" s="98"/>
      <c r="J37" s="97" t="s">
        <v>170</v>
      </c>
      <c r="K37" s="90">
        <f>F37*(VLOOKUP(J37,$D$61:$I$77,3,FALSE))</f>
        <v>0</v>
      </c>
      <c r="L37" s="90">
        <f>G37*(VLOOKUP(J37,$D$61:$I$77,5,FALSE))</f>
        <v>0</v>
      </c>
      <c r="M37" s="90">
        <f>H37*(VLOOKUP(J37,$D$61:$I$75,4,FALSE))</f>
        <v>0</v>
      </c>
      <c r="N37" s="98">
        <f>I37*(VLOOKUP(J37,$D$61:$I$77,2,FALSE))</f>
        <v>0</v>
      </c>
      <c r="O37" s="113">
        <f t="shared" si="85"/>
        <v>0</v>
      </c>
      <c r="P37" s="333">
        <f t="shared" si="86"/>
        <v>0</v>
      </c>
      <c r="Q37" s="332">
        <f t="shared" si="87"/>
        <v>0</v>
      </c>
      <c r="R37" s="135">
        <f t="shared" si="88"/>
        <v>0</v>
      </c>
      <c r="S37" s="115">
        <f t="shared" si="89"/>
        <v>0</v>
      </c>
      <c r="T37" s="339">
        <f t="shared" si="90"/>
        <v>0</v>
      </c>
      <c r="U37" s="134">
        <f t="shared" si="91"/>
        <v>0</v>
      </c>
      <c r="V37" s="332">
        <f t="shared" si="92"/>
        <v>0</v>
      </c>
      <c r="W37" s="135">
        <f t="shared" si="93"/>
        <v>0</v>
      </c>
      <c r="X37" s="115">
        <f t="shared" si="94"/>
        <v>0</v>
      </c>
      <c r="Y37" s="116">
        <f t="shared" si="22"/>
        <v>0</v>
      </c>
      <c r="Z37" s="405" t="str">
        <f t="shared" si="95"/>
        <v>-</v>
      </c>
      <c r="AB37" s="971">
        <f t="shared" si="70"/>
        <v>0</v>
      </c>
      <c r="AC37" s="972">
        <f t="shared" si="71"/>
        <v>0</v>
      </c>
      <c r="AE37" s="972">
        <f t="shared" si="29"/>
        <v>0</v>
      </c>
    </row>
    <row r="38" spans="1:31" s="197" customFormat="1" hidden="1">
      <c r="A38" s="719"/>
      <c r="B38" s="392" t="s">
        <v>175</v>
      </c>
      <c r="C38" s="359" t="s">
        <v>176</v>
      </c>
      <c r="D38" s="882" t="s">
        <v>169</v>
      </c>
      <c r="E38" s="882"/>
      <c r="F38" s="325"/>
      <c r="G38" s="321"/>
      <c r="H38" s="90"/>
      <c r="I38" s="98"/>
      <c r="J38" s="97" t="s">
        <v>170</v>
      </c>
      <c r="K38" s="90">
        <f>F38*(VLOOKUP(J38,$D$61:$I$77,3,FALSE))</f>
        <v>0</v>
      </c>
      <c r="L38" s="90">
        <f>G38*(VLOOKUP(J38,$D$61:$I$77,5,FALSE))</f>
        <v>0</v>
      </c>
      <c r="M38" s="90">
        <f>H38*(VLOOKUP(J38,$D$61:$I$75,4,FALSE))</f>
        <v>0</v>
      </c>
      <c r="N38" s="98">
        <f>I38*(VLOOKUP(J38,$D$61:$I$77,2,FALSE))</f>
        <v>0</v>
      </c>
      <c r="O38" s="113">
        <f t="shared" si="85"/>
        <v>0</v>
      </c>
      <c r="P38" s="333">
        <f t="shared" si="86"/>
        <v>0</v>
      </c>
      <c r="Q38" s="332">
        <f t="shared" si="87"/>
        <v>0</v>
      </c>
      <c r="R38" s="135">
        <f t="shared" si="88"/>
        <v>0</v>
      </c>
      <c r="S38" s="115">
        <f t="shared" si="89"/>
        <v>0</v>
      </c>
      <c r="T38" s="339">
        <f t="shared" si="90"/>
        <v>0</v>
      </c>
      <c r="U38" s="134">
        <f t="shared" si="91"/>
        <v>0</v>
      </c>
      <c r="V38" s="332">
        <f t="shared" si="92"/>
        <v>0</v>
      </c>
      <c r="W38" s="135">
        <f t="shared" si="93"/>
        <v>0</v>
      </c>
      <c r="X38" s="115">
        <f t="shared" si="94"/>
        <v>0</v>
      </c>
      <c r="Y38" s="116">
        <f t="shared" si="22"/>
        <v>0</v>
      </c>
      <c r="Z38" s="405" t="str">
        <f t="shared" si="95"/>
        <v>-</v>
      </c>
      <c r="AB38" s="971">
        <f t="shared" si="70"/>
        <v>0</v>
      </c>
      <c r="AC38" s="972">
        <f t="shared" si="71"/>
        <v>0</v>
      </c>
      <c r="AE38" s="972">
        <f t="shared" si="29"/>
        <v>0</v>
      </c>
    </row>
    <row r="39" spans="1:31" s="198" customFormat="1" hidden="1">
      <c r="A39" s="215"/>
      <c r="B39" s="356">
        <v>3</v>
      </c>
      <c r="C39" s="357" t="s">
        <v>177</v>
      </c>
      <c r="D39" s="358"/>
      <c r="E39" s="137"/>
      <c r="F39" s="103"/>
      <c r="G39" s="320"/>
      <c r="H39" s="101"/>
      <c r="I39" s="106"/>
      <c r="J39" s="105"/>
      <c r="K39" s="320"/>
      <c r="L39" s="89"/>
      <c r="M39" s="89"/>
      <c r="N39" s="99"/>
      <c r="O39" s="112"/>
      <c r="P39" s="131"/>
      <c r="Q39" s="331"/>
      <c r="R39" s="101"/>
      <c r="S39" s="99"/>
      <c r="T39" s="338"/>
      <c r="U39" s="131"/>
      <c r="V39" s="331"/>
      <c r="W39" s="101"/>
      <c r="X39" s="99"/>
      <c r="Y39" s="116">
        <f t="shared" si="22"/>
        <v>0</v>
      </c>
      <c r="Z39" s="404"/>
      <c r="AB39" s="971">
        <f t="shared" si="70"/>
        <v>0</v>
      </c>
      <c r="AC39" s="972">
        <f t="shared" si="71"/>
        <v>0</v>
      </c>
      <c r="AE39" s="972">
        <f t="shared" si="29"/>
        <v>0</v>
      </c>
    </row>
    <row r="40" spans="1:31" s="716" customFormat="1" hidden="1">
      <c r="A40" s="720"/>
      <c r="B40" s="392" t="s">
        <v>129</v>
      </c>
      <c r="C40" s="359" t="s">
        <v>178</v>
      </c>
      <c r="D40" s="882" t="s">
        <v>166</v>
      </c>
      <c r="E40" s="882"/>
      <c r="F40" s="703"/>
      <c r="G40" s="704"/>
      <c r="H40" s="705"/>
      <c r="I40" s="706"/>
      <c r="J40" s="707" t="s">
        <v>179</v>
      </c>
      <c r="K40" s="705">
        <f t="shared" ref="K40:K48" si="100">F40*(VLOOKUP(J40,$D$61:$I$77,3,FALSE))</f>
        <v>0</v>
      </c>
      <c r="L40" s="705">
        <f t="shared" ref="L40:L48" si="101">G40*(VLOOKUP(J40,$D$61:$I$77,5,FALSE))</f>
        <v>0</v>
      </c>
      <c r="M40" s="705">
        <f t="shared" ref="M40:M48" si="102">H40*(VLOOKUP(J40,$D$61:$I$75,4,FALSE))</f>
        <v>0</v>
      </c>
      <c r="N40" s="706">
        <f t="shared" ref="N40:N48" si="103">I40*(VLOOKUP(J40,$D$61:$I$77,2,FALSE))</f>
        <v>0</v>
      </c>
      <c r="O40" s="708">
        <f t="shared" ref="O40" si="104">SUM(F40:I40)</f>
        <v>0</v>
      </c>
      <c r="P40" s="709">
        <f t="shared" si="76"/>
        <v>0</v>
      </c>
      <c r="Q40" s="710">
        <f t="shared" si="77"/>
        <v>0</v>
      </c>
      <c r="R40" s="711">
        <f t="shared" si="78"/>
        <v>0</v>
      </c>
      <c r="S40" s="712">
        <f t="shared" ref="S40" si="105">I40*E40</f>
        <v>0</v>
      </c>
      <c r="T40" s="713">
        <f t="shared" si="79"/>
        <v>0</v>
      </c>
      <c r="U40" s="714">
        <f t="shared" si="80"/>
        <v>0</v>
      </c>
      <c r="V40" s="710">
        <f t="shared" si="81"/>
        <v>0</v>
      </c>
      <c r="W40" s="711">
        <f t="shared" si="82"/>
        <v>0</v>
      </c>
      <c r="X40" s="712">
        <f t="shared" si="83"/>
        <v>0</v>
      </c>
      <c r="Y40" s="116">
        <f t="shared" si="22"/>
        <v>0</v>
      </c>
      <c r="Z40" s="715" t="str">
        <f t="shared" si="84"/>
        <v>-</v>
      </c>
      <c r="AB40" s="971">
        <f t="shared" si="70"/>
        <v>0</v>
      </c>
      <c r="AC40" s="972">
        <f t="shared" si="71"/>
        <v>0</v>
      </c>
      <c r="AE40" s="972">
        <f t="shared" si="29"/>
        <v>0</v>
      </c>
    </row>
    <row r="41" spans="1:31" s="197" customFormat="1" hidden="1">
      <c r="A41" s="721"/>
      <c r="B41" s="392" t="s">
        <v>130</v>
      </c>
      <c r="C41" s="359" t="str">
        <f>PRODUÇÕES!B85</f>
        <v xml:space="preserve">SUB-BASE ESTABILIZADA GRANULOMETRICAMENTE </v>
      </c>
      <c r="D41" s="882" t="s">
        <v>166</v>
      </c>
      <c r="E41" s="882"/>
      <c r="F41" s="325"/>
      <c r="G41" s="321"/>
      <c r="H41" s="90"/>
      <c r="I41" s="98"/>
      <c r="J41" s="707" t="s">
        <v>179</v>
      </c>
      <c r="K41" s="705">
        <f t="shared" si="100"/>
        <v>0</v>
      </c>
      <c r="L41" s="705">
        <f t="shared" si="101"/>
        <v>0</v>
      </c>
      <c r="M41" s="705">
        <f t="shared" si="102"/>
        <v>0</v>
      </c>
      <c r="N41" s="706">
        <f t="shared" si="103"/>
        <v>0</v>
      </c>
      <c r="O41" s="708">
        <f t="shared" ref="O41:O48" si="106">SUM(F41:I41)</f>
        <v>0</v>
      </c>
      <c r="P41" s="709">
        <f t="shared" ref="P41:P48" si="107">F41*E41</f>
        <v>0</v>
      </c>
      <c r="Q41" s="710">
        <f t="shared" ref="Q41:Q48" si="108">G41*E41</f>
        <v>0</v>
      </c>
      <c r="R41" s="711">
        <f t="shared" ref="R41:R48" si="109">H41*E41</f>
        <v>0</v>
      </c>
      <c r="S41" s="712">
        <f t="shared" ref="S41:S48" si="110">I41*E41</f>
        <v>0</v>
      </c>
      <c r="T41" s="713">
        <f t="shared" ref="T41:T48" si="111">SUM(K41,L41,M41,N41,O41)</f>
        <v>0</v>
      </c>
      <c r="U41" s="714">
        <f t="shared" ref="U41:U48" si="112">(K41+F41)*$E41</f>
        <v>0</v>
      </c>
      <c r="V41" s="710">
        <f t="shared" ref="V41:V48" si="113">(L41+G41)*$E41</f>
        <v>0</v>
      </c>
      <c r="W41" s="711">
        <f t="shared" ref="W41:W48" si="114">(M41+H41)*E41</f>
        <v>0</v>
      </c>
      <c r="X41" s="712">
        <f t="shared" ref="X41:X48" si="115">(N41+I41)*E41</f>
        <v>0</v>
      </c>
      <c r="Y41" s="116">
        <f t="shared" si="22"/>
        <v>0</v>
      </c>
      <c r="Z41" s="715" t="str">
        <f t="shared" ref="Z41:Z48" si="116">IF($Y$25&gt;0,Y41/$Y$25,"-")</f>
        <v>-</v>
      </c>
      <c r="AB41" s="971">
        <f t="shared" si="70"/>
        <v>0</v>
      </c>
      <c r="AC41" s="972">
        <f t="shared" si="71"/>
        <v>0</v>
      </c>
      <c r="AE41" s="972">
        <f t="shared" si="29"/>
        <v>0</v>
      </c>
    </row>
    <row r="42" spans="1:31" s="197" customFormat="1" hidden="1">
      <c r="A42" s="721"/>
      <c r="B42" s="392" t="s">
        <v>131</v>
      </c>
      <c r="C42" s="359" t="s">
        <v>180</v>
      </c>
      <c r="D42" s="882" t="s">
        <v>166</v>
      </c>
      <c r="E42" s="882"/>
      <c r="F42" s="325"/>
      <c r="G42" s="321"/>
      <c r="H42" s="90"/>
      <c r="I42" s="98"/>
      <c r="J42" s="707" t="s">
        <v>179</v>
      </c>
      <c r="K42" s="705">
        <f t="shared" si="100"/>
        <v>0</v>
      </c>
      <c r="L42" s="705">
        <f t="shared" si="101"/>
        <v>0</v>
      </c>
      <c r="M42" s="705">
        <f t="shared" si="102"/>
        <v>0</v>
      </c>
      <c r="N42" s="706">
        <f t="shared" si="103"/>
        <v>0</v>
      </c>
      <c r="O42" s="708">
        <f t="shared" si="106"/>
        <v>0</v>
      </c>
      <c r="P42" s="709">
        <f t="shared" si="107"/>
        <v>0</v>
      </c>
      <c r="Q42" s="710">
        <f t="shared" si="108"/>
        <v>0</v>
      </c>
      <c r="R42" s="711">
        <f t="shared" si="109"/>
        <v>0</v>
      </c>
      <c r="S42" s="712">
        <f t="shared" si="110"/>
        <v>0</v>
      </c>
      <c r="T42" s="713">
        <f t="shared" si="111"/>
        <v>0</v>
      </c>
      <c r="U42" s="714">
        <f t="shared" si="112"/>
        <v>0</v>
      </c>
      <c r="V42" s="710">
        <f t="shared" si="113"/>
        <v>0</v>
      </c>
      <c r="W42" s="711">
        <f t="shared" si="114"/>
        <v>0</v>
      </c>
      <c r="X42" s="712">
        <f t="shared" si="115"/>
        <v>0</v>
      </c>
      <c r="Y42" s="116">
        <f t="shared" si="22"/>
        <v>0</v>
      </c>
      <c r="Z42" s="715" t="str">
        <f t="shared" si="116"/>
        <v>-</v>
      </c>
      <c r="AB42" s="971">
        <f t="shared" si="70"/>
        <v>0</v>
      </c>
      <c r="AC42" s="972">
        <f t="shared" si="71"/>
        <v>0</v>
      </c>
      <c r="AE42" s="972">
        <f t="shared" si="29"/>
        <v>0</v>
      </c>
    </row>
    <row r="43" spans="1:31" s="197" customFormat="1" hidden="1">
      <c r="A43" s="373"/>
      <c r="B43" s="392" t="s">
        <v>132</v>
      </c>
      <c r="C43" s="359" t="s">
        <v>181</v>
      </c>
      <c r="D43" s="882" t="s">
        <v>164</v>
      </c>
      <c r="E43" s="882"/>
      <c r="F43" s="325"/>
      <c r="G43" s="321"/>
      <c r="H43" s="90"/>
      <c r="I43" s="98"/>
      <c r="J43" s="707" t="s">
        <v>179</v>
      </c>
      <c r="K43" s="705">
        <f t="shared" si="100"/>
        <v>0</v>
      </c>
      <c r="L43" s="705">
        <f t="shared" si="101"/>
        <v>0</v>
      </c>
      <c r="M43" s="705">
        <f t="shared" si="102"/>
        <v>0</v>
      </c>
      <c r="N43" s="706">
        <f t="shared" si="103"/>
        <v>0</v>
      </c>
      <c r="O43" s="708">
        <f t="shared" si="106"/>
        <v>0</v>
      </c>
      <c r="P43" s="709">
        <f t="shared" si="107"/>
        <v>0</v>
      </c>
      <c r="Q43" s="710">
        <f t="shared" si="108"/>
        <v>0</v>
      </c>
      <c r="R43" s="711">
        <f t="shared" si="109"/>
        <v>0</v>
      </c>
      <c r="S43" s="712">
        <f t="shared" si="110"/>
        <v>0</v>
      </c>
      <c r="T43" s="713">
        <f t="shared" si="111"/>
        <v>0</v>
      </c>
      <c r="U43" s="714">
        <f t="shared" si="112"/>
        <v>0</v>
      </c>
      <c r="V43" s="710">
        <f t="shared" si="113"/>
        <v>0</v>
      </c>
      <c r="W43" s="711">
        <f t="shared" si="114"/>
        <v>0</v>
      </c>
      <c r="X43" s="712">
        <f t="shared" si="115"/>
        <v>0</v>
      </c>
      <c r="Y43" s="116">
        <f t="shared" si="22"/>
        <v>0</v>
      </c>
      <c r="Z43" s="715" t="str">
        <f t="shared" si="116"/>
        <v>-</v>
      </c>
      <c r="AB43" s="971">
        <f t="shared" si="70"/>
        <v>0</v>
      </c>
      <c r="AC43" s="972">
        <f t="shared" si="71"/>
        <v>0</v>
      </c>
      <c r="AE43" s="972">
        <f t="shared" si="29"/>
        <v>0</v>
      </c>
    </row>
    <row r="44" spans="1:31" s="197" customFormat="1" hidden="1">
      <c r="A44" s="373"/>
      <c r="B44" s="392" t="s">
        <v>182</v>
      </c>
      <c r="C44" s="359"/>
      <c r="D44" s="96"/>
      <c r="E44" s="360"/>
      <c r="F44" s="325"/>
      <c r="G44" s="321"/>
      <c r="H44" s="90"/>
      <c r="I44" s="98"/>
      <c r="J44" s="707" t="s">
        <v>179</v>
      </c>
      <c r="K44" s="705">
        <f t="shared" si="100"/>
        <v>0</v>
      </c>
      <c r="L44" s="705">
        <f t="shared" si="101"/>
        <v>0</v>
      </c>
      <c r="M44" s="705">
        <f t="shared" si="102"/>
        <v>0</v>
      </c>
      <c r="N44" s="706">
        <f t="shared" si="103"/>
        <v>0</v>
      </c>
      <c r="O44" s="708">
        <f t="shared" si="106"/>
        <v>0</v>
      </c>
      <c r="P44" s="709">
        <f t="shared" si="107"/>
        <v>0</v>
      </c>
      <c r="Q44" s="710">
        <f t="shared" si="108"/>
        <v>0</v>
      </c>
      <c r="R44" s="711">
        <f t="shared" si="109"/>
        <v>0</v>
      </c>
      <c r="S44" s="712">
        <f t="shared" si="110"/>
        <v>0</v>
      </c>
      <c r="T44" s="713">
        <f t="shared" si="111"/>
        <v>0</v>
      </c>
      <c r="U44" s="714">
        <f t="shared" si="112"/>
        <v>0</v>
      </c>
      <c r="V44" s="710">
        <f t="shared" si="113"/>
        <v>0</v>
      </c>
      <c r="W44" s="711">
        <f t="shared" si="114"/>
        <v>0</v>
      </c>
      <c r="X44" s="712">
        <f t="shared" si="115"/>
        <v>0</v>
      </c>
      <c r="Y44" s="116">
        <f t="shared" si="22"/>
        <v>0</v>
      </c>
      <c r="Z44" s="715" t="str">
        <f t="shared" si="116"/>
        <v>-</v>
      </c>
      <c r="AB44" s="971">
        <f t="shared" si="70"/>
        <v>0</v>
      </c>
      <c r="AC44" s="972">
        <f t="shared" si="71"/>
        <v>0</v>
      </c>
      <c r="AE44" s="972">
        <f t="shared" si="29"/>
        <v>0</v>
      </c>
    </row>
    <row r="45" spans="1:31" s="197" customFormat="1" hidden="1">
      <c r="A45" s="373"/>
      <c r="B45" s="392" t="s">
        <v>183</v>
      </c>
      <c r="C45" s="359"/>
      <c r="D45" s="96"/>
      <c r="E45" s="360"/>
      <c r="F45" s="325"/>
      <c r="G45" s="321"/>
      <c r="H45" s="90"/>
      <c r="I45" s="98"/>
      <c r="J45" s="707" t="s">
        <v>179</v>
      </c>
      <c r="K45" s="705">
        <f t="shared" si="100"/>
        <v>0</v>
      </c>
      <c r="L45" s="705">
        <f t="shared" si="101"/>
        <v>0</v>
      </c>
      <c r="M45" s="705">
        <f t="shared" si="102"/>
        <v>0</v>
      </c>
      <c r="N45" s="706">
        <f t="shared" si="103"/>
        <v>0</v>
      </c>
      <c r="O45" s="708">
        <f t="shared" si="106"/>
        <v>0</v>
      </c>
      <c r="P45" s="709">
        <f t="shared" si="107"/>
        <v>0</v>
      </c>
      <c r="Q45" s="710">
        <f t="shared" si="108"/>
        <v>0</v>
      </c>
      <c r="R45" s="711">
        <f t="shared" si="109"/>
        <v>0</v>
      </c>
      <c r="S45" s="712">
        <f t="shared" si="110"/>
        <v>0</v>
      </c>
      <c r="T45" s="713">
        <f t="shared" si="111"/>
        <v>0</v>
      </c>
      <c r="U45" s="714">
        <f t="shared" si="112"/>
        <v>0</v>
      </c>
      <c r="V45" s="710">
        <f t="shared" si="113"/>
        <v>0</v>
      </c>
      <c r="W45" s="711">
        <f t="shared" si="114"/>
        <v>0</v>
      </c>
      <c r="X45" s="712">
        <f t="shared" si="115"/>
        <v>0</v>
      </c>
      <c r="Y45" s="116">
        <f t="shared" si="22"/>
        <v>0</v>
      </c>
      <c r="Z45" s="715" t="str">
        <f t="shared" si="116"/>
        <v>-</v>
      </c>
      <c r="AB45" s="971">
        <f t="shared" si="70"/>
        <v>0</v>
      </c>
      <c r="AC45" s="972">
        <f t="shared" si="71"/>
        <v>0</v>
      </c>
      <c r="AE45" s="972">
        <f t="shared" si="29"/>
        <v>0</v>
      </c>
    </row>
    <row r="46" spans="1:31" s="197" customFormat="1" hidden="1">
      <c r="A46" s="373"/>
      <c r="B46" s="392" t="s">
        <v>184</v>
      </c>
      <c r="C46" s="359"/>
      <c r="D46" s="96"/>
      <c r="E46" s="360"/>
      <c r="F46" s="325"/>
      <c r="G46" s="321"/>
      <c r="H46" s="90"/>
      <c r="I46" s="98"/>
      <c r="J46" s="707" t="s">
        <v>179</v>
      </c>
      <c r="K46" s="705">
        <f t="shared" si="100"/>
        <v>0</v>
      </c>
      <c r="L46" s="705">
        <f t="shared" si="101"/>
        <v>0</v>
      </c>
      <c r="M46" s="705">
        <f t="shared" si="102"/>
        <v>0</v>
      </c>
      <c r="N46" s="706">
        <f t="shared" si="103"/>
        <v>0</v>
      </c>
      <c r="O46" s="708">
        <f t="shared" si="106"/>
        <v>0</v>
      </c>
      <c r="P46" s="709">
        <f t="shared" si="107"/>
        <v>0</v>
      </c>
      <c r="Q46" s="710">
        <f t="shared" si="108"/>
        <v>0</v>
      </c>
      <c r="R46" s="711">
        <f t="shared" si="109"/>
        <v>0</v>
      </c>
      <c r="S46" s="712">
        <f t="shared" si="110"/>
        <v>0</v>
      </c>
      <c r="T46" s="713">
        <f t="shared" si="111"/>
        <v>0</v>
      </c>
      <c r="U46" s="714">
        <f t="shared" si="112"/>
        <v>0</v>
      </c>
      <c r="V46" s="710">
        <f t="shared" si="113"/>
        <v>0</v>
      </c>
      <c r="W46" s="711">
        <f t="shared" si="114"/>
        <v>0</v>
      </c>
      <c r="X46" s="712">
        <f t="shared" si="115"/>
        <v>0</v>
      </c>
      <c r="Y46" s="116">
        <f t="shared" si="22"/>
        <v>0</v>
      </c>
      <c r="Z46" s="715" t="str">
        <f t="shared" si="116"/>
        <v>-</v>
      </c>
      <c r="AB46" s="971">
        <f t="shared" si="70"/>
        <v>0</v>
      </c>
      <c r="AC46" s="972">
        <f t="shared" si="71"/>
        <v>0</v>
      </c>
      <c r="AE46" s="972">
        <f t="shared" si="29"/>
        <v>0</v>
      </c>
    </row>
    <row r="47" spans="1:31" s="197" customFormat="1" hidden="1">
      <c r="A47" s="373"/>
      <c r="B47" s="392" t="s">
        <v>185</v>
      </c>
      <c r="C47" s="359"/>
      <c r="D47" s="96"/>
      <c r="E47" s="360"/>
      <c r="F47" s="325"/>
      <c r="G47" s="321"/>
      <c r="H47" s="90"/>
      <c r="I47" s="98"/>
      <c r="J47" s="707" t="s">
        <v>179</v>
      </c>
      <c r="K47" s="705">
        <f t="shared" si="100"/>
        <v>0</v>
      </c>
      <c r="L47" s="705">
        <f t="shared" si="101"/>
        <v>0</v>
      </c>
      <c r="M47" s="705">
        <f t="shared" si="102"/>
        <v>0</v>
      </c>
      <c r="N47" s="706">
        <f t="shared" si="103"/>
        <v>0</v>
      </c>
      <c r="O47" s="708">
        <f t="shared" si="106"/>
        <v>0</v>
      </c>
      <c r="P47" s="709">
        <f t="shared" si="107"/>
        <v>0</v>
      </c>
      <c r="Q47" s="710">
        <f t="shared" si="108"/>
        <v>0</v>
      </c>
      <c r="R47" s="711">
        <f t="shared" si="109"/>
        <v>0</v>
      </c>
      <c r="S47" s="712">
        <f t="shared" si="110"/>
        <v>0</v>
      </c>
      <c r="T47" s="713">
        <f t="shared" si="111"/>
        <v>0</v>
      </c>
      <c r="U47" s="714">
        <f t="shared" si="112"/>
        <v>0</v>
      </c>
      <c r="V47" s="710">
        <f t="shared" si="113"/>
        <v>0</v>
      </c>
      <c r="W47" s="711">
        <f t="shared" si="114"/>
        <v>0</v>
      </c>
      <c r="X47" s="712">
        <f t="shared" si="115"/>
        <v>0</v>
      </c>
      <c r="Y47" s="116">
        <f t="shared" si="22"/>
        <v>0</v>
      </c>
      <c r="Z47" s="715" t="str">
        <f t="shared" si="116"/>
        <v>-</v>
      </c>
      <c r="AB47" s="971">
        <f t="shared" si="70"/>
        <v>0</v>
      </c>
      <c r="AC47" s="972">
        <f t="shared" si="71"/>
        <v>0</v>
      </c>
      <c r="AE47" s="972">
        <f t="shared" si="29"/>
        <v>0</v>
      </c>
    </row>
    <row r="48" spans="1:31" s="197" customFormat="1" hidden="1">
      <c r="A48" s="728"/>
      <c r="B48" s="392" t="s">
        <v>186</v>
      </c>
      <c r="C48" s="361"/>
      <c r="D48" s="96"/>
      <c r="E48" s="362"/>
      <c r="F48" s="326"/>
      <c r="G48" s="322"/>
      <c r="H48" s="102"/>
      <c r="I48" s="110"/>
      <c r="J48" s="707" t="s">
        <v>179</v>
      </c>
      <c r="K48" s="705">
        <f t="shared" si="100"/>
        <v>0</v>
      </c>
      <c r="L48" s="705">
        <f t="shared" si="101"/>
        <v>0</v>
      </c>
      <c r="M48" s="705">
        <f t="shared" si="102"/>
        <v>0</v>
      </c>
      <c r="N48" s="706">
        <f t="shared" si="103"/>
        <v>0</v>
      </c>
      <c r="O48" s="708">
        <f t="shared" si="106"/>
        <v>0</v>
      </c>
      <c r="P48" s="709">
        <f t="shared" si="107"/>
        <v>0</v>
      </c>
      <c r="Q48" s="710">
        <f t="shared" si="108"/>
        <v>0</v>
      </c>
      <c r="R48" s="711">
        <f t="shared" si="109"/>
        <v>0</v>
      </c>
      <c r="S48" s="712">
        <f t="shared" si="110"/>
        <v>0</v>
      </c>
      <c r="T48" s="713">
        <f t="shared" si="111"/>
        <v>0</v>
      </c>
      <c r="U48" s="714">
        <f t="shared" si="112"/>
        <v>0</v>
      </c>
      <c r="V48" s="710">
        <f t="shared" si="113"/>
        <v>0</v>
      </c>
      <c r="W48" s="711">
        <f t="shared" si="114"/>
        <v>0</v>
      </c>
      <c r="X48" s="712">
        <f t="shared" si="115"/>
        <v>0</v>
      </c>
      <c r="Y48" s="116">
        <f t="shared" si="22"/>
        <v>0</v>
      </c>
      <c r="Z48" s="715" t="str">
        <f t="shared" si="116"/>
        <v>-</v>
      </c>
      <c r="AB48" s="971">
        <f t="shared" si="70"/>
        <v>0</v>
      </c>
      <c r="AC48" s="972">
        <f t="shared" si="71"/>
        <v>0</v>
      </c>
      <c r="AE48" s="972">
        <f t="shared" si="29"/>
        <v>0</v>
      </c>
    </row>
    <row r="49" spans="1:31" s="197" customFormat="1" hidden="1">
      <c r="A49" s="746"/>
      <c r="B49" s="392"/>
      <c r="C49" s="359"/>
      <c r="D49" s="96"/>
      <c r="E49" s="362"/>
      <c r="F49" s="326"/>
      <c r="G49" s="322"/>
      <c r="H49" s="102"/>
      <c r="I49" s="110"/>
      <c r="J49" s="109"/>
      <c r="K49" s="90"/>
      <c r="L49" s="90"/>
      <c r="M49" s="90"/>
      <c r="N49" s="98"/>
      <c r="O49" s="113"/>
      <c r="P49" s="333"/>
      <c r="Q49" s="332"/>
      <c r="R49" s="135"/>
      <c r="S49" s="115"/>
      <c r="T49" s="339"/>
      <c r="U49" s="134"/>
      <c r="V49" s="332"/>
      <c r="W49" s="135"/>
      <c r="X49" s="115"/>
      <c r="Y49" s="116">
        <f t="shared" si="22"/>
        <v>0</v>
      </c>
      <c r="Z49" s="405"/>
      <c r="AB49" s="971">
        <f t="shared" si="70"/>
        <v>0</v>
      </c>
      <c r="AC49" s="972">
        <f t="shared" si="71"/>
        <v>0</v>
      </c>
      <c r="AE49" s="972">
        <f t="shared" si="29"/>
        <v>0</v>
      </c>
    </row>
    <row r="50" spans="1:31" s="198" customFormat="1" ht="25.2" customHeight="1">
      <c r="A50" s="919"/>
      <c r="B50" s="356">
        <v>4</v>
      </c>
      <c r="C50" s="357" t="s">
        <v>187</v>
      </c>
      <c r="D50" s="358"/>
      <c r="E50" s="137"/>
      <c r="F50" s="103"/>
      <c r="G50" s="320"/>
      <c r="H50" s="101"/>
      <c r="I50" s="106"/>
      <c r="J50" s="105"/>
      <c r="K50" s="320"/>
      <c r="L50" s="89"/>
      <c r="M50" s="89"/>
      <c r="N50" s="99"/>
      <c r="O50" s="112"/>
      <c r="P50" s="331">
        <f>SUM(P51:P56)</f>
        <v>0</v>
      </c>
      <c r="Q50" s="331">
        <f>SUM(Q51:Q56)</f>
        <v>0</v>
      </c>
      <c r="R50" s="331">
        <f>SUM(R51:R56)</f>
        <v>271418.30000000005</v>
      </c>
      <c r="S50" s="331">
        <f>SUM(S51:S56)</f>
        <v>6611458.0493655307</v>
      </c>
      <c r="T50" s="331"/>
      <c r="U50" s="331">
        <f t="shared" ref="U50:W50" si="117">SUM(U51:U56)</f>
        <v>0</v>
      </c>
      <c r="V50" s="331">
        <f t="shared" si="117"/>
        <v>0</v>
      </c>
      <c r="W50" s="331">
        <f t="shared" si="117"/>
        <v>357773.82203687087</v>
      </c>
      <c r="X50" s="331">
        <f>SUM(X51:X56)</f>
        <v>8714985.7454635184</v>
      </c>
      <c r="Y50" s="331">
        <f>SUM(Y51:Y56)</f>
        <v>9072759.5675003901</v>
      </c>
      <c r="Z50" s="404">
        <f>Y50/Y57</f>
        <v>0.34969904074054309</v>
      </c>
    </row>
    <row r="51" spans="1:31" s="197" customFormat="1" ht="13.8">
      <c r="A51" s="920"/>
      <c r="B51" s="392" t="s">
        <v>133</v>
      </c>
      <c r="C51" s="361" t="s">
        <v>188</v>
      </c>
      <c r="D51" s="96" t="s">
        <v>1515</v>
      </c>
      <c r="E51" s="362">
        <v>1</v>
      </c>
      <c r="F51" s="326"/>
      <c r="G51" s="322"/>
      <c r="H51" s="102">
        <f>ADM!T40*ADM!O9</f>
        <v>271418.30000000005</v>
      </c>
      <c r="I51" s="110">
        <f>ADM!U9-H51</f>
        <v>4130286.6977272732</v>
      </c>
      <c r="J51" s="97" t="s">
        <v>189</v>
      </c>
      <c r="K51" s="90">
        <f>F51*(VLOOKUP(J51,$D$61:$I$77,3,FALSE))</f>
        <v>0</v>
      </c>
      <c r="L51" s="90">
        <f>G51*(VLOOKUP(J51,$D$61:$I$77,5,FALSE))</f>
        <v>0</v>
      </c>
      <c r="M51" s="90">
        <f>H51*(VLOOKUP(J51,$D$61:$I$75,4,FALSE))</f>
        <v>86355.52203687084</v>
      </c>
      <c r="N51" s="98">
        <f>I51*(VLOOKUP(J51,$D$61:$I$77,2,FALSE))</f>
        <v>1314108.3852643021</v>
      </c>
      <c r="O51" s="113">
        <f>SUM(F51:I51)</f>
        <v>4401704.997727273</v>
      </c>
      <c r="P51" s="333">
        <f t="shared" ref="P51" si="118">F51*E51</f>
        <v>0</v>
      </c>
      <c r="Q51" s="332">
        <f t="shared" ref="Q51" si="119">G51*E51</f>
        <v>0</v>
      </c>
      <c r="R51" s="135">
        <f t="shared" ref="R51" si="120">H51*E51</f>
        <v>271418.30000000005</v>
      </c>
      <c r="S51" s="115">
        <f>I51*E51</f>
        <v>4130286.6977272732</v>
      </c>
      <c r="T51" s="339">
        <f t="shared" ref="T51" si="121">SUM(K51,L51,M51,N51,O51)</f>
        <v>5802168.9050284456</v>
      </c>
      <c r="U51" s="134">
        <f t="shared" ref="U51" si="122">(K51+F51)*$E51</f>
        <v>0</v>
      </c>
      <c r="V51" s="332">
        <f t="shared" ref="V51" si="123">(L51+G51)*$E51</f>
        <v>0</v>
      </c>
      <c r="W51" s="135">
        <f t="shared" ref="W51" si="124">(M51+H51)*E51</f>
        <v>357773.82203687087</v>
      </c>
      <c r="X51" s="115">
        <f t="shared" ref="X51" si="125">(N51+I51)*E51</f>
        <v>5444395.0829915758</v>
      </c>
      <c r="Y51" s="116">
        <f t="shared" ref="Y51" si="126">SUM(U51:X51)</f>
        <v>5802168.9050284466</v>
      </c>
      <c r="Z51" s="405" t="str">
        <f t="shared" ref="Z51" si="127">IF($Y$25&gt;0,Y51/$Y$25,"-")</f>
        <v>-</v>
      </c>
      <c r="AB51" s="197">
        <f>Y55/Y57</f>
        <v>9.2544553451535616E-2</v>
      </c>
    </row>
    <row r="52" spans="1:31" s="197" customFormat="1" ht="13.8">
      <c r="A52" s="919"/>
      <c r="B52" s="392" t="s">
        <v>134</v>
      </c>
      <c r="C52" s="747" t="s">
        <v>190</v>
      </c>
      <c r="D52" s="748" t="s">
        <v>1515</v>
      </c>
      <c r="E52" s="749">
        <v>1</v>
      </c>
      <c r="F52" s="750"/>
      <c r="G52" s="751"/>
      <c r="H52" s="752"/>
      <c r="I52" s="753">
        <f>TOP!U9</f>
        <v>333991.51583333337</v>
      </c>
      <c r="J52" s="97" t="s">
        <v>189</v>
      </c>
      <c r="K52" s="90">
        <f t="shared" ref="K52:K56" si="128">F52*(VLOOKUP(J52,$D$61:$I$77,3,FALSE))</f>
        <v>0</v>
      </c>
      <c r="L52" s="90">
        <f t="shared" ref="L52:L56" si="129">G52*(VLOOKUP(J52,$D$61:$I$77,5,FALSE))</f>
        <v>0</v>
      </c>
      <c r="M52" s="90">
        <f t="shared" ref="M52:M56" si="130">H52*(VLOOKUP(J52,$D$61:$I$75,4,FALSE))</f>
        <v>0</v>
      </c>
      <c r="N52" s="98">
        <f t="shared" ref="N52:N56" si="131">I52*(VLOOKUP(J52,$D$61:$I$77,2,FALSE))</f>
        <v>106264.06438207487</v>
      </c>
      <c r="O52" s="113">
        <f t="shared" ref="O52:O56" si="132">SUM(F52:I52)</f>
        <v>333991.51583333337</v>
      </c>
      <c r="P52" s="333">
        <f t="shared" ref="P52:P56" si="133">F52*E52</f>
        <v>0</v>
      </c>
      <c r="Q52" s="332">
        <f t="shared" ref="Q52:Q56" si="134">G52*E52</f>
        <v>0</v>
      </c>
      <c r="R52" s="135">
        <f t="shared" ref="R52:R56" si="135">H52*E52</f>
        <v>0</v>
      </c>
      <c r="S52" s="115">
        <f t="shared" ref="S52:S56" si="136">I52*E52</f>
        <v>333991.51583333337</v>
      </c>
      <c r="T52" s="339">
        <f t="shared" ref="T52:T56" si="137">SUM(K52,L52,M52,N52,O52)</f>
        <v>440255.58021540823</v>
      </c>
      <c r="U52" s="134">
        <f t="shared" ref="U52:U56" si="138">(K52+F52)*$E52</f>
        <v>0</v>
      </c>
      <c r="V52" s="332">
        <f t="shared" ref="V52:V56" si="139">(L52+G52)*$E52</f>
        <v>0</v>
      </c>
      <c r="W52" s="135">
        <f t="shared" ref="W52:W56" si="140">(M52+H52)*E52</f>
        <v>0</v>
      </c>
      <c r="X52" s="115">
        <f t="shared" ref="X52:X56" si="141">(N52+I52)*E52</f>
        <v>440255.58021540823</v>
      </c>
      <c r="Y52" s="116">
        <f t="shared" ref="Y52:Y56" si="142">SUM(U52:X52)</f>
        <v>440255.58021540823</v>
      </c>
      <c r="Z52" s="405" t="str">
        <f t="shared" ref="Z52:Z56" si="143">IF($Y$25&gt;0,Y52/$Y$25,"-")</f>
        <v>-</v>
      </c>
    </row>
    <row r="53" spans="1:31" s="197" customFormat="1" ht="13.8">
      <c r="A53" s="718"/>
      <c r="B53" s="392" t="s">
        <v>135</v>
      </c>
      <c r="C53" s="747" t="s">
        <v>191</v>
      </c>
      <c r="D53" s="748" t="s">
        <v>1515</v>
      </c>
      <c r="E53" s="749">
        <v>1</v>
      </c>
      <c r="F53" s="750"/>
      <c r="G53" s="751"/>
      <c r="H53" s="752"/>
      <c r="I53" s="753">
        <f>LAB!U9</f>
        <v>170841.18250000002</v>
      </c>
      <c r="J53" s="97" t="s">
        <v>189</v>
      </c>
      <c r="K53" s="90">
        <f t="shared" si="128"/>
        <v>0</v>
      </c>
      <c r="L53" s="90">
        <f t="shared" si="129"/>
        <v>0</v>
      </c>
      <c r="M53" s="90">
        <f t="shared" si="130"/>
        <v>0</v>
      </c>
      <c r="N53" s="98">
        <f t="shared" si="131"/>
        <v>54355.507716995584</v>
      </c>
      <c r="O53" s="113">
        <f t="shared" si="132"/>
        <v>170841.18250000002</v>
      </c>
      <c r="P53" s="333">
        <f t="shared" si="133"/>
        <v>0</v>
      </c>
      <c r="Q53" s="332">
        <f t="shared" si="134"/>
        <v>0</v>
      </c>
      <c r="R53" s="135">
        <f t="shared" si="135"/>
        <v>0</v>
      </c>
      <c r="S53" s="115">
        <f t="shared" si="136"/>
        <v>170841.18250000002</v>
      </c>
      <c r="T53" s="339">
        <f t="shared" si="137"/>
        <v>225196.6902169956</v>
      </c>
      <c r="U53" s="134">
        <f t="shared" si="138"/>
        <v>0</v>
      </c>
      <c r="V53" s="332">
        <f t="shared" si="139"/>
        <v>0</v>
      </c>
      <c r="W53" s="135">
        <f t="shared" si="140"/>
        <v>0</v>
      </c>
      <c r="X53" s="115">
        <f t="shared" si="141"/>
        <v>225196.6902169956</v>
      </c>
      <c r="Y53" s="116">
        <f t="shared" si="142"/>
        <v>225196.6902169956</v>
      </c>
      <c r="Z53" s="405" t="str">
        <f t="shared" si="143"/>
        <v>-</v>
      </c>
    </row>
    <row r="54" spans="1:31" s="197" customFormat="1" ht="13.8">
      <c r="A54" s="718"/>
      <c r="B54" s="392" t="s">
        <v>136</v>
      </c>
      <c r="C54" s="747" t="s">
        <v>192</v>
      </c>
      <c r="D54" s="748" t="s">
        <v>1515</v>
      </c>
      <c r="E54" s="749">
        <v>1</v>
      </c>
      <c r="F54" s="750"/>
      <c r="G54" s="751"/>
      <c r="H54" s="752"/>
      <c r="I54" s="753">
        <f>QSMS!U9</f>
        <v>154850.33333333331</v>
      </c>
      <c r="J54" s="97" t="s">
        <v>189</v>
      </c>
      <c r="K54" s="90">
        <f t="shared" si="128"/>
        <v>0</v>
      </c>
      <c r="L54" s="90">
        <f t="shared" si="129"/>
        <v>0</v>
      </c>
      <c r="M54" s="90">
        <f t="shared" si="130"/>
        <v>0</v>
      </c>
      <c r="N54" s="98">
        <f t="shared" si="131"/>
        <v>49267.795769789496</v>
      </c>
      <c r="O54" s="113">
        <f t="shared" si="132"/>
        <v>154850.33333333331</v>
      </c>
      <c r="P54" s="333">
        <f t="shared" si="133"/>
        <v>0</v>
      </c>
      <c r="Q54" s="332">
        <f t="shared" si="134"/>
        <v>0</v>
      </c>
      <c r="R54" s="135">
        <f t="shared" si="135"/>
        <v>0</v>
      </c>
      <c r="S54" s="115">
        <f t="shared" si="136"/>
        <v>154850.33333333331</v>
      </c>
      <c r="T54" s="339">
        <f t="shared" si="137"/>
        <v>204118.1291031228</v>
      </c>
      <c r="U54" s="134">
        <f t="shared" si="138"/>
        <v>0</v>
      </c>
      <c r="V54" s="332">
        <f t="shared" si="139"/>
        <v>0</v>
      </c>
      <c r="W54" s="135">
        <f t="shared" si="140"/>
        <v>0</v>
      </c>
      <c r="X54" s="115">
        <f t="shared" si="141"/>
        <v>204118.1291031228</v>
      </c>
      <c r="Y54" s="116">
        <f t="shared" si="142"/>
        <v>204118.1291031228</v>
      </c>
      <c r="Z54" s="405" t="str">
        <f t="shared" si="143"/>
        <v>-</v>
      </c>
    </row>
    <row r="55" spans="1:31" s="197" customFormat="1" ht="13.8">
      <c r="A55" s="919"/>
      <c r="B55" s="392" t="s">
        <v>137</v>
      </c>
      <c r="C55" s="747" t="s">
        <v>193</v>
      </c>
      <c r="D55" s="748" t="s">
        <v>1515</v>
      </c>
      <c r="E55" s="749">
        <v>1</v>
      </c>
      <c r="F55" s="750"/>
      <c r="G55" s="751"/>
      <c r="H55" s="752"/>
      <c r="I55" s="753">
        <f>MOB!AG10</f>
        <v>1821488.319971591</v>
      </c>
      <c r="J55" s="97" t="s">
        <v>189</v>
      </c>
      <c r="K55" s="90">
        <f t="shared" si="128"/>
        <v>0</v>
      </c>
      <c r="L55" s="90">
        <f t="shared" si="129"/>
        <v>0</v>
      </c>
      <c r="M55" s="90">
        <f t="shared" si="130"/>
        <v>0</v>
      </c>
      <c r="N55" s="98">
        <f t="shared" si="131"/>
        <v>579531.94296482415</v>
      </c>
      <c r="O55" s="113">
        <f t="shared" si="132"/>
        <v>1821488.319971591</v>
      </c>
      <c r="P55" s="333">
        <f t="shared" si="133"/>
        <v>0</v>
      </c>
      <c r="Q55" s="332">
        <f t="shared" si="134"/>
        <v>0</v>
      </c>
      <c r="R55" s="135">
        <f t="shared" si="135"/>
        <v>0</v>
      </c>
      <c r="S55" s="115">
        <f t="shared" si="136"/>
        <v>1821488.319971591</v>
      </c>
      <c r="T55" s="339">
        <f t="shared" si="137"/>
        <v>2401020.2629364152</v>
      </c>
      <c r="U55" s="134">
        <f t="shared" si="138"/>
        <v>0</v>
      </c>
      <c r="V55" s="332">
        <f t="shared" si="139"/>
        <v>0</v>
      </c>
      <c r="W55" s="135">
        <f t="shared" si="140"/>
        <v>0</v>
      </c>
      <c r="X55" s="115">
        <f t="shared" si="141"/>
        <v>2401020.2629364152</v>
      </c>
      <c r="Y55" s="116">
        <f t="shared" si="142"/>
        <v>2401020.2629364152</v>
      </c>
      <c r="Z55" s="405" t="str">
        <f t="shared" si="143"/>
        <v>-</v>
      </c>
      <c r="AB55" s="972">
        <f>Y55-(MOB!B60+MOB!B46)*(1+BDI!O16)</f>
        <v>903052.81749843177</v>
      </c>
    </row>
    <row r="56" spans="1:31" thickBot="1">
      <c r="B56" s="343"/>
      <c r="C56" s="344"/>
      <c r="D56" s="345"/>
      <c r="E56" s="346"/>
      <c r="F56" s="327"/>
      <c r="G56" s="323"/>
      <c r="H56" s="132"/>
      <c r="I56" s="133"/>
      <c r="J56" s="97" t="s">
        <v>189</v>
      </c>
      <c r="K56" s="90">
        <f t="shared" si="128"/>
        <v>0</v>
      </c>
      <c r="L56" s="90">
        <f t="shared" si="129"/>
        <v>0</v>
      </c>
      <c r="M56" s="90">
        <f t="shared" si="130"/>
        <v>0</v>
      </c>
      <c r="N56" s="98">
        <f t="shared" si="131"/>
        <v>0</v>
      </c>
      <c r="O56" s="113">
        <f t="shared" si="132"/>
        <v>0</v>
      </c>
      <c r="P56" s="333">
        <f t="shared" si="133"/>
        <v>0</v>
      </c>
      <c r="Q56" s="332">
        <f t="shared" si="134"/>
        <v>0</v>
      </c>
      <c r="R56" s="135">
        <f t="shared" si="135"/>
        <v>0</v>
      </c>
      <c r="S56" s="115">
        <f t="shared" si="136"/>
        <v>0</v>
      </c>
      <c r="T56" s="339">
        <f t="shared" si="137"/>
        <v>0</v>
      </c>
      <c r="U56" s="134">
        <f t="shared" si="138"/>
        <v>0</v>
      </c>
      <c r="V56" s="332">
        <f t="shared" si="139"/>
        <v>0</v>
      </c>
      <c r="W56" s="135">
        <f t="shared" si="140"/>
        <v>0</v>
      </c>
      <c r="X56" s="115">
        <f t="shared" si="141"/>
        <v>0</v>
      </c>
      <c r="Y56" s="116">
        <f t="shared" si="142"/>
        <v>0</v>
      </c>
      <c r="Z56" s="405" t="str">
        <f t="shared" si="143"/>
        <v>-</v>
      </c>
    </row>
    <row r="57" spans="1:31" ht="15.6">
      <c r="B57" s="347"/>
      <c r="C57" s="348"/>
      <c r="D57" s="349"/>
      <c r="E57" s="349"/>
      <c r="F57" s="349"/>
      <c r="G57" s="350"/>
      <c r="H57" s="350"/>
      <c r="I57" s="350"/>
      <c r="J57" s="350"/>
      <c r="K57" s="349"/>
      <c r="L57" s="350"/>
      <c r="M57" s="350"/>
      <c r="N57" s="350"/>
      <c r="O57" s="350"/>
      <c r="P57" s="350">
        <f t="shared" ref="P57:X57" si="144">SUM(P10,P50)</f>
        <v>1920000</v>
      </c>
      <c r="Q57" s="350">
        <f t="shared" si="144"/>
        <v>407194</v>
      </c>
      <c r="R57" s="350">
        <f t="shared" si="144"/>
        <v>10634492.145535942</v>
      </c>
      <c r="S57" s="350">
        <f t="shared" si="144"/>
        <v>8797840.1280985251</v>
      </c>
      <c r="T57" s="350">
        <f t="shared" si="144"/>
        <v>0</v>
      </c>
      <c r="U57" s="350">
        <f t="shared" si="144"/>
        <v>2651392.6575848535</v>
      </c>
      <c r="V57" s="350">
        <f t="shared" si="144"/>
        <v>423481.76</v>
      </c>
      <c r="W57" s="350">
        <f t="shared" si="144"/>
        <v>11135370.621394249</v>
      </c>
      <c r="X57" s="350">
        <f t="shared" si="144"/>
        <v>11734234.386207148</v>
      </c>
      <c r="Y57" s="350">
        <f>SUM(Y10,Y50)</f>
        <v>25944479.425186254</v>
      </c>
      <c r="Z57" s="406"/>
    </row>
    <row r="58" spans="1:31" ht="15.6">
      <c r="B58" s="347"/>
      <c r="C58" s="349"/>
      <c r="D58" s="349"/>
      <c r="E58" s="349"/>
      <c r="F58" s="349"/>
      <c r="G58" s="349"/>
      <c r="H58" s="349"/>
      <c r="I58" s="349"/>
      <c r="J58" s="349"/>
      <c r="K58" s="349"/>
      <c r="L58" s="349"/>
      <c r="M58" s="349"/>
      <c r="N58" s="349"/>
      <c r="O58" s="349"/>
      <c r="P58" s="349"/>
      <c r="Q58" s="349"/>
      <c r="R58" s="349"/>
      <c r="S58" s="349"/>
      <c r="T58" s="350"/>
      <c r="U58" s="350"/>
      <c r="V58" s="350"/>
      <c r="W58" s="349"/>
      <c r="X58" s="349"/>
      <c r="Y58" s="349"/>
      <c r="Z58" s="406"/>
    </row>
    <row r="59" spans="1:31" ht="15.75" customHeight="1" thickBot="1">
      <c r="B59" s="347"/>
      <c r="C59" s="349"/>
      <c r="D59" s="349"/>
      <c r="E59" s="349"/>
      <c r="F59" s="349"/>
      <c r="G59" s="349"/>
      <c r="H59" s="349"/>
      <c r="I59" s="351"/>
      <c r="J59" s="351"/>
      <c r="K59" s="351"/>
      <c r="L59" s="351"/>
      <c r="M59" s="351"/>
      <c r="N59" s="351"/>
      <c r="O59" s="351"/>
      <c r="P59" s="351"/>
      <c r="Q59" s="351"/>
      <c r="R59" s="351"/>
      <c r="S59" s="351"/>
      <c r="T59" s="351"/>
      <c r="U59" s="351"/>
      <c r="V59" s="351"/>
      <c r="W59" s="351"/>
      <c r="X59" s="351"/>
      <c r="Y59" s="351"/>
      <c r="Z59" s="407"/>
    </row>
    <row r="60" spans="1:31">
      <c r="B60" s="1254" t="s">
        <v>194</v>
      </c>
      <c r="C60" s="369" t="s">
        <v>195</v>
      </c>
      <c r="D60" s="369" t="s">
        <v>196</v>
      </c>
      <c r="E60" s="363" t="s">
        <v>197</v>
      </c>
      <c r="F60" s="363" t="s">
        <v>198</v>
      </c>
      <c r="G60" s="370" t="s">
        <v>160</v>
      </c>
      <c r="H60" s="371" t="s">
        <v>159</v>
      </c>
      <c r="I60" s="33"/>
      <c r="J60" s="33"/>
      <c r="K60" s="33"/>
      <c r="L60" s="33"/>
      <c r="M60" s="33"/>
      <c r="N60" s="33"/>
      <c r="O60" s="33"/>
      <c r="P60" s="33"/>
      <c r="Q60" s="33"/>
      <c r="R60" s="33"/>
      <c r="S60" s="33"/>
      <c r="T60" s="33"/>
      <c r="U60" s="33"/>
      <c r="V60" s="34"/>
      <c r="W60" s="34"/>
      <c r="X60" s="34"/>
      <c r="Y60" s="38">
        <f>Y50-AB8</f>
        <v>6949104.7465297207</v>
      </c>
      <c r="Z60" s="34"/>
    </row>
    <row r="61" spans="1:31" ht="14.4" customHeight="1">
      <c r="B61" s="1255"/>
      <c r="C61" s="93" t="s">
        <v>199</v>
      </c>
      <c r="D61" s="94" t="s">
        <v>200</v>
      </c>
      <c r="E61" s="364">
        <f>BDI!$C$16</f>
        <v>0.38093367582544468</v>
      </c>
      <c r="F61" s="364">
        <f>BDI!$K$16</f>
        <v>0.38093367582544468</v>
      </c>
      <c r="G61" s="365">
        <f>BDI!$S$16</f>
        <v>4.0000000000000036E-2</v>
      </c>
      <c r="H61" s="366">
        <f>BDI!$G$16</f>
        <v>4.0000000000000036E-2</v>
      </c>
      <c r="I61" s="33"/>
      <c r="J61" s="33"/>
      <c r="K61" s="33"/>
      <c r="L61" s="33"/>
      <c r="M61" s="33"/>
      <c r="N61" s="33"/>
      <c r="O61" s="33"/>
      <c r="P61" s="33"/>
      <c r="Q61" s="33"/>
      <c r="R61" s="33"/>
      <c r="S61" s="33"/>
      <c r="T61" s="33"/>
      <c r="U61" s="33"/>
      <c r="V61" s="34"/>
      <c r="W61" s="34"/>
      <c r="X61" s="38"/>
      <c r="Y61" s="33"/>
      <c r="Z61" s="34"/>
    </row>
    <row r="62" spans="1:31" ht="15" customHeight="1">
      <c r="B62" s="1255"/>
      <c r="C62" s="93" t="s">
        <v>201</v>
      </c>
      <c r="D62" s="94" t="s">
        <v>165</v>
      </c>
      <c r="E62" s="364">
        <f>BDI!$C$16</f>
        <v>0.38093367582544468</v>
      </c>
      <c r="F62" s="364">
        <f>BDI!$K$16</f>
        <v>0.38093367582544468</v>
      </c>
      <c r="G62" s="365">
        <f>BDI!$S$16</f>
        <v>4.0000000000000036E-2</v>
      </c>
      <c r="H62" s="366">
        <f>BDI!$G$16</f>
        <v>4.0000000000000036E-2</v>
      </c>
      <c r="I62" s="33"/>
      <c r="J62" s="33"/>
      <c r="K62" s="33"/>
      <c r="L62" s="149"/>
      <c r="M62" s="33"/>
      <c r="N62" s="187"/>
      <c r="O62" s="33"/>
      <c r="P62" s="33"/>
      <c r="Q62" s="33"/>
      <c r="R62" s="33"/>
      <c r="S62" s="33"/>
      <c r="T62" s="33"/>
      <c r="U62" s="33"/>
      <c r="V62" s="34"/>
      <c r="W62" s="34"/>
      <c r="X62" s="34"/>
      <c r="Y62" s="903">
        <f>Y55/Y57</f>
        <v>9.2544553451535616E-2</v>
      </c>
      <c r="Z62" s="34"/>
    </row>
    <row r="63" spans="1:31" ht="14.4" customHeight="1">
      <c r="B63" s="1255"/>
      <c r="C63" s="93" t="s">
        <v>202</v>
      </c>
      <c r="D63" s="94" t="s">
        <v>170</v>
      </c>
      <c r="E63" s="364">
        <f>BDI!$C$16</f>
        <v>0.38093367582544468</v>
      </c>
      <c r="F63" s="364">
        <f>BDI!$K$16</f>
        <v>0.38093367582544468</v>
      </c>
      <c r="G63" s="365">
        <f>BDI!$S$16</f>
        <v>4.0000000000000036E-2</v>
      </c>
      <c r="H63" s="366">
        <f>BDI!$G$16</f>
        <v>4.0000000000000036E-2</v>
      </c>
      <c r="I63" s="33"/>
      <c r="J63" s="903"/>
      <c r="K63" s="33"/>
      <c r="L63" s="33"/>
      <c r="M63" s="33"/>
      <c r="N63" s="33"/>
      <c r="O63" s="33"/>
      <c r="P63" s="33"/>
      <c r="Q63" s="33"/>
      <c r="R63" s="33"/>
      <c r="S63" s="33"/>
      <c r="T63" s="33"/>
      <c r="U63" s="33"/>
      <c r="V63" s="34"/>
      <c r="W63" s="34"/>
      <c r="X63" s="34"/>
      <c r="Y63" s="33"/>
      <c r="Z63" s="34"/>
    </row>
    <row r="64" spans="1:31" ht="14.4" customHeight="1">
      <c r="B64" s="1255"/>
      <c r="C64" s="93" t="s">
        <v>203</v>
      </c>
      <c r="D64" s="94" t="s">
        <v>204</v>
      </c>
      <c r="E64" s="364">
        <f>BDI!$C$16</f>
        <v>0.38093367582544468</v>
      </c>
      <c r="F64" s="364">
        <f>BDI!$K$16</f>
        <v>0.38093367582544468</v>
      </c>
      <c r="G64" s="365">
        <f>BDI!$S$16</f>
        <v>4.0000000000000036E-2</v>
      </c>
      <c r="H64" s="366">
        <f>BDI!$G$16</f>
        <v>4.0000000000000036E-2</v>
      </c>
      <c r="I64" s="33"/>
      <c r="J64" s="33"/>
      <c r="K64" s="33"/>
      <c r="L64" s="33"/>
      <c r="M64" s="33"/>
      <c r="N64" s="33"/>
      <c r="O64" s="33"/>
      <c r="P64" s="33"/>
      <c r="Q64" s="33"/>
      <c r="R64" s="33"/>
      <c r="S64" s="33"/>
      <c r="T64" s="33"/>
      <c r="U64" s="33"/>
      <c r="V64" s="38"/>
      <c r="W64" s="34"/>
      <c r="X64" s="34"/>
      <c r="Y64" s="186"/>
      <c r="Z64" s="34"/>
    </row>
    <row r="65" spans="2:26" ht="14.4" customHeight="1">
      <c r="B65" s="1255"/>
      <c r="C65" s="93" t="s">
        <v>205</v>
      </c>
      <c r="D65" s="94" t="s">
        <v>206</v>
      </c>
      <c r="E65" s="364">
        <f>BDI!$C$16</f>
        <v>0.38093367582544468</v>
      </c>
      <c r="F65" s="364">
        <f>BDI!$K$16</f>
        <v>0.38093367582544468</v>
      </c>
      <c r="G65" s="365">
        <f>BDI!$S$16</f>
        <v>4.0000000000000036E-2</v>
      </c>
      <c r="H65" s="366">
        <f>BDI!$G$16</f>
        <v>4.0000000000000036E-2</v>
      </c>
      <c r="I65" s="33"/>
      <c r="J65" s="33"/>
      <c r="K65" s="33"/>
      <c r="L65" s="33"/>
      <c r="M65" s="33"/>
      <c r="N65" s="33"/>
      <c r="O65" s="33"/>
      <c r="P65" s="33"/>
      <c r="Q65" s="33"/>
      <c r="R65" s="33"/>
      <c r="S65" s="33"/>
      <c r="T65" s="33"/>
      <c r="U65" s="33"/>
      <c r="V65" s="34"/>
      <c r="W65" s="34"/>
      <c r="X65" s="34"/>
      <c r="Y65" s="38"/>
      <c r="Z65" s="34"/>
    </row>
    <row r="66" spans="2:26">
      <c r="B66" s="1255"/>
      <c r="C66" s="93" t="s">
        <v>207</v>
      </c>
      <c r="D66" s="94" t="s">
        <v>179</v>
      </c>
      <c r="E66" s="364">
        <f>BDI!$C$16</f>
        <v>0.38093367582544468</v>
      </c>
      <c r="F66" s="364">
        <f>BDI!$K$16</f>
        <v>0.38093367582544468</v>
      </c>
      <c r="G66" s="365">
        <f>BDI!$S$16</f>
        <v>4.0000000000000036E-2</v>
      </c>
      <c r="H66" s="366">
        <f>BDI!$G$16</f>
        <v>4.0000000000000036E-2</v>
      </c>
      <c r="I66" s="33"/>
      <c r="J66" s="33"/>
      <c r="K66" s="33"/>
      <c r="L66" s="33"/>
      <c r="M66" s="33"/>
      <c r="N66"/>
      <c r="O66" s="33"/>
      <c r="P66" s="33"/>
      <c r="Q66" s="33"/>
      <c r="R66" s="33"/>
      <c r="S66" s="33"/>
      <c r="T66" s="33"/>
      <c r="U66" s="33"/>
      <c r="V66" s="34"/>
      <c r="W66" s="34"/>
      <c r="X66" s="34"/>
      <c r="Y66" s="33"/>
      <c r="Z66" s="34"/>
    </row>
    <row r="67" spans="2:26" ht="14.4" customHeight="1">
      <c r="B67" s="1255"/>
      <c r="C67" s="95" t="s">
        <v>208</v>
      </c>
      <c r="D67" s="96" t="s">
        <v>189</v>
      </c>
      <c r="E67" s="364">
        <f>BDI!O16</f>
        <v>0.31816396328792429</v>
      </c>
      <c r="F67" s="364">
        <f>BDI!O16</f>
        <v>0.31816396328792429</v>
      </c>
      <c r="G67" s="365">
        <f>BDI!$O$16</f>
        <v>0.31816396328792429</v>
      </c>
      <c r="H67" s="366">
        <f>BDI!O16</f>
        <v>0.31816396328792429</v>
      </c>
      <c r="J67" s="904"/>
      <c r="L67" s="33"/>
      <c r="M67" s="33"/>
      <c r="N67" s="33"/>
      <c r="O67" s="33"/>
      <c r="P67" s="33"/>
      <c r="Q67" s="33"/>
      <c r="V67" s="7"/>
      <c r="X67" s="159"/>
    </row>
    <row r="68" spans="2:26" ht="14.4" customHeight="1">
      <c r="B68" s="1255"/>
      <c r="C68" s="95" t="s">
        <v>209</v>
      </c>
      <c r="D68" s="96" t="s">
        <v>210</v>
      </c>
      <c r="E68" s="364">
        <f>E66</f>
        <v>0.38093367582544468</v>
      </c>
      <c r="F68" s="364">
        <f>F66</f>
        <v>0.38093367582544468</v>
      </c>
      <c r="G68" s="365">
        <f>G66</f>
        <v>4.0000000000000036E-2</v>
      </c>
      <c r="H68" s="366">
        <f>BDI!$G$16</f>
        <v>4.0000000000000036E-2</v>
      </c>
      <c r="L68" s="33"/>
      <c r="M68" s="33"/>
      <c r="N68" s="33"/>
      <c r="O68" s="33"/>
      <c r="P68" s="33"/>
      <c r="Q68" s="33"/>
      <c r="V68" s="7"/>
      <c r="Y68" s="159"/>
    </row>
    <row r="69" spans="2:26" ht="14.4" customHeight="1" thickBot="1">
      <c r="B69" s="1256"/>
      <c r="C69" s="372" t="s">
        <v>211</v>
      </c>
      <c r="D69" s="345" t="s">
        <v>212</v>
      </c>
      <c r="E69" s="367">
        <f>BDI!$C$16</f>
        <v>0.38093367582544468</v>
      </c>
      <c r="F69" s="367">
        <f>BDI!$K$16</f>
        <v>0.38093367582544468</v>
      </c>
      <c r="G69" s="754">
        <f>BDI!$S$16</f>
        <v>4.0000000000000036E-2</v>
      </c>
      <c r="H69" s="368">
        <f>BDI!$G$16</f>
        <v>4.0000000000000036E-2</v>
      </c>
      <c r="L69" s="33"/>
      <c r="M69" s="33"/>
      <c r="N69" s="33"/>
      <c r="O69" s="33"/>
      <c r="P69" s="33"/>
      <c r="Q69" s="33"/>
      <c r="V69" s="7"/>
    </row>
    <row r="71" spans="2:26">
      <c r="J71" s="12">
        <f>J66-J69</f>
        <v>0</v>
      </c>
    </row>
  </sheetData>
  <autoFilter ref="B6:C59" xr:uid="{00000000-0009-0000-0000-000000000000}"/>
  <mergeCells count="21">
    <mergeCell ref="A6:A7"/>
    <mergeCell ref="B6:B8"/>
    <mergeCell ref="C6:C8"/>
    <mergeCell ref="E6:E8"/>
    <mergeCell ref="D6:D8"/>
    <mergeCell ref="B60:B69"/>
    <mergeCell ref="Z6:Z8"/>
    <mergeCell ref="H1:P1"/>
    <mergeCell ref="C2:C3"/>
    <mergeCell ref="D5:Z5"/>
    <mergeCell ref="E2:Z2"/>
    <mergeCell ref="E3:Z3"/>
    <mergeCell ref="E4:Z4"/>
    <mergeCell ref="F6:Y6"/>
    <mergeCell ref="F7:I7"/>
    <mergeCell ref="P7:S7"/>
    <mergeCell ref="U7:X7"/>
    <mergeCell ref="Y7:Y8"/>
    <mergeCell ref="J7:N7"/>
    <mergeCell ref="O7:O8"/>
    <mergeCell ref="T7:T8"/>
  </mergeCells>
  <phoneticPr fontId="45" type="noConversion"/>
  <dataValidations count="1">
    <dataValidation type="list" allowBlank="1" showInputMessage="1" showErrorMessage="1" sqref="J26:J56 J11:J18 J20:J24" xr:uid="{348D54E6-717E-E04F-9AD8-18E83AA67FD1}">
      <formula1>$D$61:$D$75</formula1>
    </dataValidation>
  </dataValidation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drawing r:id="rId2"/>
  <legacyDrawing r:id="rId3"/>
  <controls>
    <mc:AlternateContent xmlns:mc="http://schemas.openxmlformats.org/markup-compatibility/2006">
      <mc:Choice Requires="x14">
        <control shapeId="154634" r:id="rId4" name="Label1">
          <controlPr defaultSize="0" autoLine="0" r:id="rId5">
            <anchor moveWithCells="1">
              <from>
                <xdr:col>1</xdr:col>
                <xdr:colOff>449580</xdr:colOff>
                <xdr:row>0</xdr:row>
                <xdr:rowOff>106680</xdr:rowOff>
              </from>
              <to>
                <xdr:col>2</xdr:col>
                <xdr:colOff>3550920</xdr:colOff>
                <xdr:row>1</xdr:row>
                <xdr:rowOff>38100</xdr:rowOff>
              </to>
            </anchor>
          </controlPr>
        </control>
      </mc:Choice>
      <mc:Fallback>
        <control shapeId="154634" r:id="rId4" name="Label1"/>
      </mc:Fallback>
    </mc:AlternateContent>
    <mc:AlternateContent xmlns:mc="http://schemas.openxmlformats.org/markup-compatibility/2006">
      <mc:Choice Requires="x14">
        <control shapeId="154633" r:id="rId6" name="ComboBox9">
          <controlPr defaultSize="0" autoLine="0" r:id="rId7">
            <anchor moveWithCells="1">
              <from>
                <xdr:col>1</xdr:col>
                <xdr:colOff>342900</xdr:colOff>
                <xdr:row>1</xdr:row>
                <xdr:rowOff>99060</xdr:rowOff>
              </from>
              <to>
                <xdr:col>2</xdr:col>
                <xdr:colOff>3604260</xdr:colOff>
                <xdr:row>2</xdr:row>
                <xdr:rowOff>137160</xdr:rowOff>
              </to>
            </anchor>
          </controlPr>
        </control>
      </mc:Choice>
      <mc:Fallback>
        <control shapeId="154633" r:id="rId6" name="Combo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4762-C65A-4D10-90A8-24C3551B8252}">
  <sheetPr codeName="Planilha34">
    <tabColor theme="1"/>
  </sheetPr>
  <dimension ref="A1:E93"/>
  <sheetViews>
    <sheetView showGridLines="0" zoomScale="90" zoomScaleNormal="90" workbookViewId="0">
      <selection activeCell="D16" sqref="D16"/>
    </sheetView>
  </sheetViews>
  <sheetFormatPr defaultRowHeight="14.4"/>
  <cols>
    <col min="1" max="1" width="5.44140625" style="632" bestFit="1" customWidth="1"/>
    <col min="2" max="2" width="90.6640625" style="632" customWidth="1"/>
    <col min="3" max="3" width="6.6640625" style="632" bestFit="1" customWidth="1"/>
    <col min="4" max="4" width="13.44140625" style="632" customWidth="1"/>
    <col min="5" max="5" width="27.5546875" style="632" bestFit="1" customWidth="1"/>
  </cols>
  <sheetData>
    <row r="1" spans="1:5">
      <c r="A1" s="1275" t="s">
        <v>213</v>
      </c>
      <c r="B1" s="1276"/>
      <c r="C1" s="1276"/>
      <c r="D1" s="1276"/>
      <c r="E1" s="1277"/>
    </row>
    <row r="2" spans="1:5">
      <c r="A2" s="1278"/>
      <c r="B2" s="1279"/>
      <c r="C2" s="1279"/>
      <c r="D2" s="1279"/>
      <c r="E2" s="1280"/>
    </row>
    <row r="3" spans="1:5">
      <c r="A3" s="1278"/>
      <c r="B3" s="1279"/>
      <c r="C3" s="1279"/>
      <c r="D3" s="1279"/>
      <c r="E3" s="1280"/>
    </row>
    <row r="4" spans="1:5" ht="15" thickBot="1">
      <c r="A4" s="1278"/>
      <c r="B4" s="1279"/>
      <c r="C4" s="1279"/>
      <c r="D4" s="1279"/>
      <c r="E4" s="1280"/>
    </row>
    <row r="5" spans="1:5">
      <c r="A5" s="1281" t="s">
        <v>146</v>
      </c>
      <c r="B5" s="1284" t="s">
        <v>198</v>
      </c>
      <c r="C5" s="1286" t="s">
        <v>148</v>
      </c>
      <c r="D5" s="1286" t="s">
        <v>214</v>
      </c>
      <c r="E5" s="1287" t="s">
        <v>215</v>
      </c>
    </row>
    <row r="6" spans="1:5">
      <c r="A6" s="1282"/>
      <c r="B6" s="1285"/>
      <c r="C6" s="1208"/>
      <c r="D6" s="1208"/>
      <c r="E6" s="1216"/>
    </row>
    <row r="7" spans="1:5" ht="15" thickBot="1">
      <c r="A7" s="1283"/>
      <c r="B7" s="1207"/>
      <c r="C7" s="1208"/>
      <c r="D7" s="1208"/>
      <c r="E7" s="612" t="s">
        <v>216</v>
      </c>
    </row>
    <row r="8" spans="1:5" ht="15" thickBot="1">
      <c r="A8" s="613">
        <v>1</v>
      </c>
      <c r="B8" s="614" t="s">
        <v>217</v>
      </c>
      <c r="C8" s="615"/>
      <c r="D8" s="615"/>
      <c r="E8" s="616"/>
    </row>
    <row r="9" spans="1:5">
      <c r="A9" s="617" t="s">
        <v>116</v>
      </c>
      <c r="B9" s="618" t="s">
        <v>218</v>
      </c>
      <c r="C9" s="619" t="s">
        <v>171</v>
      </c>
      <c r="D9" s="620">
        <f>5/8</f>
        <v>0.625</v>
      </c>
      <c r="E9" s="621">
        <f>D9*9</f>
        <v>5.625</v>
      </c>
    </row>
    <row r="10" spans="1:5" ht="26.4">
      <c r="A10" s="617" t="s">
        <v>117</v>
      </c>
      <c r="B10" s="618" t="s">
        <v>219</v>
      </c>
      <c r="C10" s="619" t="s">
        <v>164</v>
      </c>
      <c r="D10" s="620">
        <f>8000/8</f>
        <v>1000</v>
      </c>
      <c r="E10" s="621">
        <f>D10*8</f>
        <v>8000</v>
      </c>
    </row>
    <row r="11" spans="1:5">
      <c r="A11" s="617" t="s">
        <v>118</v>
      </c>
      <c r="B11" s="618" t="s">
        <v>220</v>
      </c>
      <c r="C11" s="619" t="s">
        <v>164</v>
      </c>
      <c r="D11" s="620">
        <v>500</v>
      </c>
      <c r="E11" s="621">
        <f>D11*9</f>
        <v>4500</v>
      </c>
    </row>
    <row r="12" spans="1:5" ht="15" thickBot="1">
      <c r="A12" s="617" t="s">
        <v>167</v>
      </c>
      <c r="B12" s="618" t="s">
        <v>221</v>
      </c>
      <c r="C12" s="619" t="s">
        <v>164</v>
      </c>
      <c r="D12" s="620">
        <f>D10*2</f>
        <v>2000</v>
      </c>
      <c r="E12" s="621">
        <f>D12*9</f>
        <v>18000</v>
      </c>
    </row>
    <row r="13" spans="1:5" ht="15" thickBot="1">
      <c r="A13" s="613">
        <v>2</v>
      </c>
      <c r="B13" s="614" t="s">
        <v>222</v>
      </c>
      <c r="C13" s="615"/>
      <c r="D13" s="615"/>
      <c r="E13" s="616"/>
    </row>
    <row r="14" spans="1:5">
      <c r="A14" s="617" t="s">
        <v>119</v>
      </c>
      <c r="B14" s="618" t="s">
        <v>223</v>
      </c>
      <c r="C14" s="619" t="s">
        <v>166</v>
      </c>
      <c r="D14" s="620">
        <v>160</v>
      </c>
      <c r="E14" s="621">
        <f t="shared" ref="E14:E21" si="0">D14*9</f>
        <v>1440</v>
      </c>
    </row>
    <row r="15" spans="1:5">
      <c r="A15" s="617" t="s">
        <v>120</v>
      </c>
      <c r="B15" s="618" t="s">
        <v>224</v>
      </c>
      <c r="C15" s="619" t="s">
        <v>166</v>
      </c>
      <c r="D15" s="620">
        <f>180*1.1</f>
        <v>198.00000000000003</v>
      </c>
      <c r="E15" s="621">
        <f t="shared" si="0"/>
        <v>1782.0000000000002</v>
      </c>
    </row>
    <row r="16" spans="1:5">
      <c r="A16" s="617" t="s">
        <v>121</v>
      </c>
      <c r="B16" s="618" t="s">
        <v>225</v>
      </c>
      <c r="C16" s="619" t="s">
        <v>166</v>
      </c>
      <c r="D16" s="620">
        <v>140</v>
      </c>
      <c r="E16" s="621">
        <f t="shared" si="0"/>
        <v>1260</v>
      </c>
    </row>
    <row r="17" spans="1:5">
      <c r="A17" s="617" t="s">
        <v>122</v>
      </c>
      <c r="B17" s="618" t="s">
        <v>226</v>
      </c>
      <c r="C17" s="619" t="s">
        <v>166</v>
      </c>
      <c r="D17" s="620">
        <v>177.32</v>
      </c>
      <c r="E17" s="621">
        <f t="shared" si="0"/>
        <v>1595.8799999999999</v>
      </c>
    </row>
    <row r="18" spans="1:5" ht="26.4">
      <c r="A18" s="617" t="s">
        <v>123</v>
      </c>
      <c r="B18" s="618" t="s">
        <v>227</v>
      </c>
      <c r="C18" s="619" t="s">
        <v>166</v>
      </c>
      <c r="D18" s="620">
        <v>110</v>
      </c>
      <c r="E18" s="621">
        <f t="shared" si="0"/>
        <v>990</v>
      </c>
    </row>
    <row r="19" spans="1:5">
      <c r="A19" s="617" t="s">
        <v>124</v>
      </c>
      <c r="B19" s="618" t="s">
        <v>228</v>
      </c>
      <c r="C19" s="619" t="s">
        <v>229</v>
      </c>
      <c r="D19" s="620">
        <v>35</v>
      </c>
      <c r="E19" s="621">
        <f t="shared" si="0"/>
        <v>315</v>
      </c>
    </row>
    <row r="20" spans="1:5">
      <c r="A20" s="617" t="s">
        <v>125</v>
      </c>
      <c r="B20" s="618" t="s">
        <v>230</v>
      </c>
      <c r="C20" s="619" t="s">
        <v>229</v>
      </c>
      <c r="D20" s="620">
        <f>D15*70%</f>
        <v>138.60000000000002</v>
      </c>
      <c r="E20" s="621">
        <f t="shared" si="0"/>
        <v>1247.4000000000001</v>
      </c>
    </row>
    <row r="21" spans="1:5" ht="15" thickBot="1">
      <c r="A21" s="617" t="s">
        <v>126</v>
      </c>
      <c r="B21" s="618" t="s">
        <v>231</v>
      </c>
      <c r="C21" s="619" t="s">
        <v>232</v>
      </c>
      <c r="D21" s="620">
        <f>D14*1.3*0.833*3</f>
        <v>519.79199999999992</v>
      </c>
      <c r="E21" s="621">
        <f t="shared" si="0"/>
        <v>4678.1279999999988</v>
      </c>
    </row>
    <row r="22" spans="1:5" ht="15" thickBot="1">
      <c r="A22" s="613">
        <v>3</v>
      </c>
      <c r="B22" s="614" t="s">
        <v>233</v>
      </c>
      <c r="C22" s="615"/>
      <c r="D22" s="615"/>
      <c r="E22" s="616"/>
    </row>
    <row r="23" spans="1:5" ht="26.4">
      <c r="A23" s="617" t="s">
        <v>129</v>
      </c>
      <c r="B23" s="618" t="s">
        <v>234</v>
      </c>
      <c r="C23" s="619" t="s">
        <v>169</v>
      </c>
      <c r="D23" s="620">
        <v>9</v>
      </c>
      <c r="E23" s="621">
        <f t="shared" ref="E23:E59" si="1">D23*8</f>
        <v>72</v>
      </c>
    </row>
    <row r="24" spans="1:5" ht="26.4">
      <c r="A24" s="617" t="s">
        <v>130</v>
      </c>
      <c r="B24" s="618" t="s">
        <v>235</v>
      </c>
      <c r="C24" s="619" t="s">
        <v>169</v>
      </c>
      <c r="D24" s="620">
        <v>6.8</v>
      </c>
      <c r="E24" s="621">
        <f>D24*8</f>
        <v>54.4</v>
      </c>
    </row>
    <row r="25" spans="1:5" ht="26.4">
      <c r="A25" s="617" t="s">
        <v>131</v>
      </c>
      <c r="B25" s="618" t="s">
        <v>236</v>
      </c>
      <c r="C25" s="619" t="s">
        <v>169</v>
      </c>
      <c r="D25" s="620">
        <v>5.7</v>
      </c>
      <c r="E25" s="621">
        <f>D25*8</f>
        <v>45.6</v>
      </c>
    </row>
    <row r="26" spans="1:5" ht="26.4">
      <c r="A26" s="617" t="s">
        <v>132</v>
      </c>
      <c r="B26" s="618" t="s">
        <v>237</v>
      </c>
      <c r="C26" s="619" t="s">
        <v>169</v>
      </c>
      <c r="D26" s="620">
        <v>4.5999999999999996</v>
      </c>
      <c r="E26" s="621">
        <f>D26*8</f>
        <v>36.799999999999997</v>
      </c>
    </row>
    <row r="27" spans="1:5" ht="26.4">
      <c r="A27" s="617" t="s">
        <v>182</v>
      </c>
      <c r="B27" s="618" t="s">
        <v>238</v>
      </c>
      <c r="C27" s="619" t="s">
        <v>169</v>
      </c>
      <c r="D27" s="620">
        <v>4.3</v>
      </c>
      <c r="E27" s="621">
        <f>D27*8</f>
        <v>34.4</v>
      </c>
    </row>
    <row r="28" spans="1:5" ht="26.4">
      <c r="A28" s="617" t="s">
        <v>183</v>
      </c>
      <c r="B28" s="618" t="s">
        <v>239</v>
      </c>
      <c r="C28" s="619" t="s">
        <v>169</v>
      </c>
      <c r="D28" s="620">
        <v>4</v>
      </c>
      <c r="E28" s="621">
        <f>D28*8</f>
        <v>32</v>
      </c>
    </row>
    <row r="29" spans="1:5">
      <c r="A29" s="622" t="s">
        <v>184</v>
      </c>
      <c r="B29" s="623" t="s">
        <v>240</v>
      </c>
      <c r="C29" s="624" t="s">
        <v>169</v>
      </c>
      <c r="D29" s="625"/>
      <c r="E29" s="626">
        <f t="shared" ref="E29" si="2">D29*8</f>
        <v>0</v>
      </c>
    </row>
    <row r="30" spans="1:5">
      <c r="A30" s="622" t="s">
        <v>185</v>
      </c>
      <c r="B30" s="623" t="s">
        <v>241</v>
      </c>
      <c r="C30" s="624" t="s">
        <v>169</v>
      </c>
      <c r="D30" s="625"/>
      <c r="E30" s="626">
        <f t="shared" si="1"/>
        <v>0</v>
      </c>
    </row>
    <row r="31" spans="1:5">
      <c r="A31" s="622" t="s">
        <v>186</v>
      </c>
      <c r="B31" s="623" t="s">
        <v>242</v>
      </c>
      <c r="C31" s="624" t="s">
        <v>169</v>
      </c>
      <c r="D31" s="625"/>
      <c r="E31" s="626">
        <f t="shared" si="1"/>
        <v>0</v>
      </c>
    </row>
    <row r="32" spans="1:5">
      <c r="A32" s="622" t="s">
        <v>243</v>
      </c>
      <c r="B32" s="623" t="s">
        <v>244</v>
      </c>
      <c r="C32" s="624" t="s">
        <v>169</v>
      </c>
      <c r="D32" s="625"/>
      <c r="E32" s="626">
        <f t="shared" si="1"/>
        <v>0</v>
      </c>
    </row>
    <row r="33" spans="1:5">
      <c r="A33" s="622" t="s">
        <v>245</v>
      </c>
      <c r="B33" s="623" t="s">
        <v>246</v>
      </c>
      <c r="C33" s="624" t="s">
        <v>169</v>
      </c>
      <c r="D33" s="625"/>
      <c r="E33" s="626"/>
    </row>
    <row r="34" spans="1:5">
      <c r="A34" s="617" t="s">
        <v>247</v>
      </c>
      <c r="B34" s="618" t="s">
        <v>248</v>
      </c>
      <c r="C34" s="619" t="s">
        <v>169</v>
      </c>
      <c r="D34" s="620">
        <f>((5/0.01875)*4)/8</f>
        <v>133.33333333333334</v>
      </c>
      <c r="E34" s="621">
        <f t="shared" si="1"/>
        <v>1066.6666666666667</v>
      </c>
    </row>
    <row r="35" spans="1:5">
      <c r="A35" s="617" t="s">
        <v>249</v>
      </c>
      <c r="B35" s="618" t="s">
        <v>250</v>
      </c>
      <c r="C35" s="619" t="s">
        <v>169</v>
      </c>
      <c r="D35" s="620">
        <f>((5/0.0548)*4)/8</f>
        <v>45.620437956204377</v>
      </c>
      <c r="E35" s="621">
        <f t="shared" si="1"/>
        <v>364.96350364963502</v>
      </c>
    </row>
    <row r="36" spans="1:5">
      <c r="A36" s="617" t="s">
        <v>251</v>
      </c>
      <c r="B36" s="618" t="s">
        <v>252</v>
      </c>
      <c r="C36" s="619" t="s">
        <v>169</v>
      </c>
      <c r="D36" s="620">
        <f>350/8</f>
        <v>43.75</v>
      </c>
      <c r="E36" s="621">
        <f t="shared" si="1"/>
        <v>350</v>
      </c>
    </row>
    <row r="37" spans="1:5">
      <c r="A37" s="617" t="s">
        <v>253</v>
      </c>
      <c r="B37" s="618" t="s">
        <v>254</v>
      </c>
      <c r="C37" s="619" t="s">
        <v>171</v>
      </c>
      <c r="D37" s="620">
        <f>1.5/8</f>
        <v>0.1875</v>
      </c>
      <c r="E37" s="621">
        <f t="shared" si="1"/>
        <v>1.5</v>
      </c>
    </row>
    <row r="38" spans="1:5">
      <c r="A38" s="617" t="s">
        <v>255</v>
      </c>
      <c r="B38" s="618" t="s">
        <v>256</v>
      </c>
      <c r="C38" s="619" t="s">
        <v>171</v>
      </c>
      <c r="D38" s="620">
        <f>1/8</f>
        <v>0.125</v>
      </c>
      <c r="E38" s="621">
        <f t="shared" si="1"/>
        <v>1</v>
      </c>
    </row>
    <row r="39" spans="1:5">
      <c r="A39" s="617" t="s">
        <v>257</v>
      </c>
      <c r="B39" s="618" t="s">
        <v>258</v>
      </c>
      <c r="C39" s="619" t="s">
        <v>171</v>
      </c>
      <c r="D39" s="620">
        <f>1/12</f>
        <v>8.3333333333333329E-2</v>
      </c>
      <c r="E39" s="621">
        <f t="shared" si="1"/>
        <v>0.66666666666666663</v>
      </c>
    </row>
    <row r="40" spans="1:5">
      <c r="A40" s="617" t="s">
        <v>259</v>
      </c>
      <c r="B40" s="618" t="s">
        <v>260</v>
      </c>
      <c r="C40" s="619" t="s">
        <v>171</v>
      </c>
      <c r="D40" s="620">
        <f>D38</f>
        <v>0.125</v>
      </c>
      <c r="E40" s="621">
        <f t="shared" si="1"/>
        <v>1</v>
      </c>
    </row>
    <row r="41" spans="1:5">
      <c r="A41" s="617" t="s">
        <v>261</v>
      </c>
      <c r="B41" s="618" t="s">
        <v>262</v>
      </c>
      <c r="C41" s="619" t="s">
        <v>171</v>
      </c>
      <c r="D41" s="620">
        <v>0.125</v>
      </c>
      <c r="E41" s="621">
        <f t="shared" si="1"/>
        <v>1</v>
      </c>
    </row>
    <row r="42" spans="1:5">
      <c r="A42" s="617" t="s">
        <v>263</v>
      </c>
      <c r="B42" s="618" t="s">
        <v>264</v>
      </c>
      <c r="C42" s="619" t="s">
        <v>265</v>
      </c>
      <c r="D42" s="620">
        <f>1/8</f>
        <v>0.125</v>
      </c>
      <c r="E42" s="621">
        <f t="shared" si="1"/>
        <v>1</v>
      </c>
    </row>
    <row r="43" spans="1:5">
      <c r="A43" s="617" t="s">
        <v>266</v>
      </c>
      <c r="B43" s="618" t="s">
        <v>267</v>
      </c>
      <c r="C43" s="619" t="s">
        <v>169</v>
      </c>
      <c r="D43" s="620">
        <f>1/8</f>
        <v>0.125</v>
      </c>
      <c r="E43" s="621">
        <f t="shared" si="1"/>
        <v>1</v>
      </c>
    </row>
    <row r="44" spans="1:5">
      <c r="A44" s="617" t="s">
        <v>268</v>
      </c>
      <c r="B44" s="618" t="s">
        <v>269</v>
      </c>
      <c r="C44" s="619" t="s">
        <v>169</v>
      </c>
      <c r="D44" s="620">
        <f>0.5/8</f>
        <v>6.25E-2</v>
      </c>
      <c r="E44" s="621">
        <f t="shared" si="1"/>
        <v>0.5</v>
      </c>
    </row>
    <row r="45" spans="1:5">
      <c r="A45" s="617" t="s">
        <v>270</v>
      </c>
      <c r="B45" s="618" t="s">
        <v>271</v>
      </c>
      <c r="C45" s="619" t="s">
        <v>171</v>
      </c>
      <c r="D45" s="620">
        <f>0.5/8</f>
        <v>6.25E-2</v>
      </c>
      <c r="E45" s="621">
        <f t="shared" si="1"/>
        <v>0.5</v>
      </c>
    </row>
    <row r="46" spans="1:5">
      <c r="A46" s="617" t="s">
        <v>272</v>
      </c>
      <c r="B46" s="618" t="s">
        <v>273</v>
      </c>
      <c r="C46" s="619" t="s">
        <v>169</v>
      </c>
      <c r="D46" s="620">
        <f>3*2/8</f>
        <v>0.75</v>
      </c>
      <c r="E46" s="621">
        <f t="shared" si="1"/>
        <v>6</v>
      </c>
    </row>
    <row r="47" spans="1:5">
      <c r="A47" s="617" t="s">
        <v>274</v>
      </c>
      <c r="B47" s="618" t="s">
        <v>275</v>
      </c>
      <c r="C47" s="619" t="s">
        <v>171</v>
      </c>
      <c r="D47" s="620">
        <f>1/8</f>
        <v>0.125</v>
      </c>
      <c r="E47" s="621">
        <f t="shared" si="1"/>
        <v>1</v>
      </c>
    </row>
    <row r="48" spans="1:5">
      <c r="A48" s="617" t="s">
        <v>276</v>
      </c>
      <c r="B48" s="618" t="s">
        <v>277</v>
      </c>
      <c r="C48" s="619" t="s">
        <v>171</v>
      </c>
      <c r="D48" s="620">
        <f>D47</f>
        <v>0.125</v>
      </c>
      <c r="E48" s="621">
        <f t="shared" si="1"/>
        <v>1</v>
      </c>
    </row>
    <row r="49" spans="1:5">
      <c r="A49" s="617" t="s">
        <v>278</v>
      </c>
      <c r="B49" s="618" t="s">
        <v>279</v>
      </c>
      <c r="C49" s="619" t="s">
        <v>265</v>
      </c>
      <c r="D49" s="620">
        <f>D48</f>
        <v>0.125</v>
      </c>
      <c r="E49" s="621">
        <f t="shared" si="1"/>
        <v>1</v>
      </c>
    </row>
    <row r="50" spans="1:5">
      <c r="A50" s="617" t="s">
        <v>280</v>
      </c>
      <c r="B50" s="618" t="s">
        <v>281</v>
      </c>
      <c r="C50" s="619" t="s">
        <v>171</v>
      </c>
      <c r="D50" s="620">
        <f>0.5/8</f>
        <v>6.25E-2</v>
      </c>
      <c r="E50" s="621">
        <f t="shared" si="1"/>
        <v>0.5</v>
      </c>
    </row>
    <row r="51" spans="1:5">
      <c r="A51" s="617" t="s">
        <v>282</v>
      </c>
      <c r="B51" s="618" t="s">
        <v>283</v>
      </c>
      <c r="C51" s="619" t="s">
        <v>171</v>
      </c>
      <c r="D51" s="620">
        <f>0.5/8</f>
        <v>6.25E-2</v>
      </c>
      <c r="E51" s="621">
        <f t="shared" si="1"/>
        <v>0.5</v>
      </c>
    </row>
    <row r="52" spans="1:5">
      <c r="A52" s="617" t="s">
        <v>284</v>
      </c>
      <c r="B52" s="618" t="s">
        <v>285</v>
      </c>
      <c r="C52" s="619" t="s">
        <v>171</v>
      </c>
      <c r="D52" s="620">
        <f>D50</f>
        <v>6.25E-2</v>
      </c>
      <c r="E52" s="621">
        <f t="shared" si="1"/>
        <v>0.5</v>
      </c>
    </row>
    <row r="53" spans="1:5">
      <c r="A53" s="617" t="s">
        <v>286</v>
      </c>
      <c r="B53" s="618" t="s">
        <v>287</v>
      </c>
      <c r="C53" s="619" t="s">
        <v>171</v>
      </c>
      <c r="D53" s="620">
        <f>(1/3)/8</f>
        <v>4.1666666666666664E-2</v>
      </c>
      <c r="E53" s="621">
        <f t="shared" si="1"/>
        <v>0.33333333333333331</v>
      </c>
    </row>
    <row r="54" spans="1:5">
      <c r="A54" s="617" t="s">
        <v>288</v>
      </c>
      <c r="B54" s="618" t="s">
        <v>289</v>
      </c>
      <c r="C54" s="619" t="s">
        <v>171</v>
      </c>
      <c r="D54" s="620">
        <f>D53</f>
        <v>4.1666666666666664E-2</v>
      </c>
      <c r="E54" s="621">
        <f t="shared" si="1"/>
        <v>0.33333333333333331</v>
      </c>
    </row>
    <row r="55" spans="1:5">
      <c r="A55" s="617" t="s">
        <v>290</v>
      </c>
      <c r="B55" s="618" t="s">
        <v>291</v>
      </c>
      <c r="C55" s="619" t="s">
        <v>169</v>
      </c>
      <c r="D55" s="620">
        <f>15/8</f>
        <v>1.875</v>
      </c>
      <c r="E55" s="621">
        <f t="shared" si="1"/>
        <v>15</v>
      </c>
    </row>
    <row r="56" spans="1:5">
      <c r="A56" s="617" t="s">
        <v>292</v>
      </c>
      <c r="B56" s="623" t="s">
        <v>293</v>
      </c>
      <c r="C56" s="624" t="s">
        <v>169</v>
      </c>
      <c r="D56" s="625"/>
      <c r="E56" s="626">
        <f t="shared" si="1"/>
        <v>0</v>
      </c>
    </row>
    <row r="57" spans="1:5">
      <c r="A57" s="617" t="s">
        <v>294</v>
      </c>
      <c r="B57" s="623" t="s">
        <v>295</v>
      </c>
      <c r="C57" s="624" t="s">
        <v>169</v>
      </c>
      <c r="D57" s="625"/>
      <c r="E57" s="626">
        <f t="shared" si="1"/>
        <v>0</v>
      </c>
    </row>
    <row r="58" spans="1:5">
      <c r="A58" s="617" t="s">
        <v>296</v>
      </c>
      <c r="B58" s="623" t="s">
        <v>297</v>
      </c>
      <c r="C58" s="624" t="s">
        <v>169</v>
      </c>
      <c r="D58" s="625"/>
      <c r="E58" s="626">
        <f t="shared" si="1"/>
        <v>0</v>
      </c>
    </row>
    <row r="59" spans="1:5">
      <c r="A59" s="617" t="s">
        <v>298</v>
      </c>
      <c r="B59" s="623" t="s">
        <v>299</v>
      </c>
      <c r="C59" s="624" t="s">
        <v>169</v>
      </c>
      <c r="D59" s="625"/>
      <c r="E59" s="626">
        <f t="shared" si="1"/>
        <v>0</v>
      </c>
    </row>
    <row r="60" spans="1:5" ht="15" thickBot="1">
      <c r="A60" s="617" t="s">
        <v>300</v>
      </c>
      <c r="B60" s="623" t="s">
        <v>301</v>
      </c>
      <c r="C60" s="624" t="s">
        <v>166</v>
      </c>
      <c r="D60" s="625"/>
      <c r="E60" s="626"/>
    </row>
    <row r="61" spans="1:5" ht="15" thickBot="1">
      <c r="A61" s="613">
        <v>4</v>
      </c>
      <c r="B61" s="614" t="s">
        <v>302</v>
      </c>
      <c r="C61" s="615"/>
      <c r="D61" s="615"/>
      <c r="E61" s="616"/>
    </row>
    <row r="62" spans="1:5" ht="26.4">
      <c r="A62" s="617" t="s">
        <v>133</v>
      </c>
      <c r="B62" s="618" t="s">
        <v>303</v>
      </c>
      <c r="C62" s="619" t="s">
        <v>169</v>
      </c>
      <c r="D62" s="620">
        <f>102.6/8</f>
        <v>12.824999999999999</v>
      </c>
      <c r="E62" s="621">
        <f t="shared" ref="E62:E71" si="3">D62*8</f>
        <v>102.6</v>
      </c>
    </row>
    <row r="63" spans="1:5" ht="26.4">
      <c r="A63" s="617" t="s">
        <v>134</v>
      </c>
      <c r="B63" s="618" t="s">
        <v>304</v>
      </c>
      <c r="C63" s="619" t="s">
        <v>169</v>
      </c>
      <c r="D63" s="620">
        <f>92.34/8</f>
        <v>11.5425</v>
      </c>
      <c r="E63" s="621">
        <f t="shared" si="3"/>
        <v>92.34</v>
      </c>
    </row>
    <row r="64" spans="1:5">
      <c r="A64" s="617" t="s">
        <v>135</v>
      </c>
      <c r="B64" s="618" t="s">
        <v>305</v>
      </c>
      <c r="C64" s="619" t="s">
        <v>169</v>
      </c>
      <c r="D64" s="620">
        <f>110/8</f>
        <v>13.75</v>
      </c>
      <c r="E64" s="621">
        <f t="shared" si="3"/>
        <v>110</v>
      </c>
    </row>
    <row r="65" spans="1:5" ht="26.4">
      <c r="A65" s="617" t="s">
        <v>136</v>
      </c>
      <c r="B65" s="618" t="s">
        <v>306</v>
      </c>
      <c r="C65" s="619" t="s">
        <v>169</v>
      </c>
      <c r="D65" s="620">
        <v>10.965</v>
      </c>
      <c r="E65" s="621">
        <f t="shared" si="3"/>
        <v>87.72</v>
      </c>
    </row>
    <row r="66" spans="1:5">
      <c r="A66" s="617" t="s">
        <v>137</v>
      </c>
      <c r="B66" s="618" t="s">
        <v>307</v>
      </c>
      <c r="C66" s="619" t="s">
        <v>169</v>
      </c>
      <c r="D66" s="620">
        <f>D65</f>
        <v>10.965</v>
      </c>
      <c r="E66" s="621">
        <f t="shared" si="3"/>
        <v>87.72</v>
      </c>
    </row>
    <row r="67" spans="1:5" ht="26.4">
      <c r="A67" s="617" t="s">
        <v>308</v>
      </c>
      <c r="B67" s="618" t="s">
        <v>309</v>
      </c>
      <c r="C67" s="619" t="s">
        <v>169</v>
      </c>
      <c r="D67" s="620">
        <v>10.42</v>
      </c>
      <c r="E67" s="621">
        <f t="shared" si="3"/>
        <v>83.36</v>
      </c>
    </row>
    <row r="68" spans="1:5">
      <c r="A68" s="617" t="s">
        <v>310</v>
      </c>
      <c r="B68" s="618" t="s">
        <v>311</v>
      </c>
      <c r="C68" s="619" t="s">
        <v>171</v>
      </c>
      <c r="D68" s="620">
        <f>7/8</f>
        <v>0.875</v>
      </c>
      <c r="E68" s="621">
        <f t="shared" si="3"/>
        <v>7</v>
      </c>
    </row>
    <row r="69" spans="1:5">
      <c r="A69" s="617" t="s">
        <v>312</v>
      </c>
      <c r="B69" s="618" t="s">
        <v>313</v>
      </c>
      <c r="C69" s="619" t="s">
        <v>171</v>
      </c>
      <c r="D69" s="620">
        <f>D68</f>
        <v>0.875</v>
      </c>
      <c r="E69" s="621">
        <f t="shared" si="3"/>
        <v>7</v>
      </c>
    </row>
    <row r="70" spans="1:5">
      <c r="A70" s="617" t="s">
        <v>314</v>
      </c>
      <c r="B70" s="618" t="s">
        <v>315</v>
      </c>
      <c r="C70" s="619" t="s">
        <v>265</v>
      </c>
      <c r="D70" s="620">
        <f>1/8</f>
        <v>0.125</v>
      </c>
      <c r="E70" s="621">
        <f t="shared" si="3"/>
        <v>1</v>
      </c>
    </row>
    <row r="71" spans="1:5" ht="15" thickBot="1">
      <c r="A71" s="617" t="s">
        <v>316</v>
      </c>
      <c r="B71" s="618" t="s">
        <v>317</v>
      </c>
      <c r="C71" s="619" t="s">
        <v>171</v>
      </c>
      <c r="D71" s="620">
        <f>8/8</f>
        <v>1</v>
      </c>
      <c r="E71" s="621">
        <f t="shared" si="3"/>
        <v>8</v>
      </c>
    </row>
    <row r="72" spans="1:5" ht="15" thickBot="1">
      <c r="A72" s="613">
        <v>5</v>
      </c>
      <c r="B72" s="614" t="s">
        <v>318</v>
      </c>
      <c r="C72" s="615"/>
      <c r="D72" s="615"/>
      <c r="E72" s="616"/>
    </row>
    <row r="73" spans="1:5" ht="26.4">
      <c r="A73" s="617" t="s">
        <v>319</v>
      </c>
      <c r="B73" s="618" t="s">
        <v>320</v>
      </c>
      <c r="C73" s="619" t="s">
        <v>169</v>
      </c>
      <c r="D73" s="620">
        <f>120/8</f>
        <v>15</v>
      </c>
      <c r="E73" s="621">
        <f t="shared" ref="E73:E81" si="4">D73*8</f>
        <v>120</v>
      </c>
    </row>
    <row r="74" spans="1:5" ht="26.4">
      <c r="A74" s="617" t="s">
        <v>321</v>
      </c>
      <c r="B74" s="618" t="s">
        <v>322</v>
      </c>
      <c r="C74" s="619" t="s">
        <v>169</v>
      </c>
      <c r="D74" s="620">
        <f>114/8</f>
        <v>14.25</v>
      </c>
      <c r="E74" s="621">
        <f t="shared" si="4"/>
        <v>114</v>
      </c>
    </row>
    <row r="75" spans="1:5" ht="26.4">
      <c r="A75" s="617" t="s">
        <v>323</v>
      </c>
      <c r="B75" s="618" t="s">
        <v>324</v>
      </c>
      <c r="C75" s="619" t="s">
        <v>169</v>
      </c>
      <c r="D75" s="620">
        <f>102.6/8</f>
        <v>12.824999999999999</v>
      </c>
      <c r="E75" s="621">
        <f t="shared" si="4"/>
        <v>102.6</v>
      </c>
    </row>
    <row r="76" spans="1:5">
      <c r="A76" s="617" t="s">
        <v>325</v>
      </c>
      <c r="B76" s="618" t="s">
        <v>326</v>
      </c>
      <c r="C76" s="619" t="s">
        <v>169</v>
      </c>
      <c r="D76" s="620">
        <f>102.6/8</f>
        <v>12.824999999999999</v>
      </c>
      <c r="E76" s="621">
        <f t="shared" si="4"/>
        <v>102.6</v>
      </c>
    </row>
    <row r="77" spans="1:5">
      <c r="A77" s="617" t="s">
        <v>327</v>
      </c>
      <c r="B77" s="618" t="s">
        <v>328</v>
      </c>
      <c r="C77" s="619" t="s">
        <v>169</v>
      </c>
      <c r="D77" s="620">
        <f>92.34/8</f>
        <v>11.5425</v>
      </c>
      <c r="E77" s="621">
        <f t="shared" si="4"/>
        <v>92.34</v>
      </c>
    </row>
    <row r="78" spans="1:5" ht="26.4">
      <c r="A78" s="617" t="s">
        <v>329</v>
      </c>
      <c r="B78" s="618" t="s">
        <v>330</v>
      </c>
      <c r="C78" s="619" t="s">
        <v>169</v>
      </c>
      <c r="D78" s="620">
        <f>92.34/8</f>
        <v>11.5425</v>
      </c>
      <c r="E78" s="621">
        <f t="shared" si="4"/>
        <v>92.34</v>
      </c>
    </row>
    <row r="79" spans="1:5" ht="26.4">
      <c r="A79" s="617"/>
      <c r="B79" s="618" t="s">
        <v>331</v>
      </c>
      <c r="C79" s="619" t="s">
        <v>169</v>
      </c>
      <c r="D79" s="620">
        <f>87.72/8</f>
        <v>10.965</v>
      </c>
      <c r="E79" s="621">
        <f t="shared" si="4"/>
        <v>87.72</v>
      </c>
    </row>
    <row r="80" spans="1:5" ht="26.4">
      <c r="A80" s="617"/>
      <c r="B80" s="618" t="s">
        <v>332</v>
      </c>
      <c r="C80" s="619" t="s">
        <v>169</v>
      </c>
      <c r="D80" s="620">
        <f>83.34/8</f>
        <v>10.4175</v>
      </c>
      <c r="E80" s="621">
        <f t="shared" si="4"/>
        <v>83.34</v>
      </c>
    </row>
    <row r="81" spans="1:5" ht="27" thickBot="1">
      <c r="A81" s="617"/>
      <c r="B81" s="618" t="s">
        <v>333</v>
      </c>
      <c r="C81" s="619" t="s">
        <v>169</v>
      </c>
      <c r="D81" s="620">
        <f>79.17/8</f>
        <v>9.8962500000000002</v>
      </c>
      <c r="E81" s="621">
        <f t="shared" si="4"/>
        <v>79.17</v>
      </c>
    </row>
    <row r="82" spans="1:5" ht="15" thickBot="1">
      <c r="A82" s="613">
        <v>6</v>
      </c>
      <c r="B82" s="614" t="s">
        <v>334</v>
      </c>
      <c r="C82" s="615"/>
      <c r="D82" s="615"/>
      <c r="E82" s="616"/>
    </row>
    <row r="83" spans="1:5">
      <c r="A83" s="617" t="s">
        <v>335</v>
      </c>
      <c r="B83" s="618" t="s">
        <v>336</v>
      </c>
      <c r="C83" s="619" t="s">
        <v>164</v>
      </c>
      <c r="D83" s="620">
        <v>700</v>
      </c>
      <c r="E83" s="621">
        <f t="shared" ref="E83:E93" si="5">D83*9</f>
        <v>6300</v>
      </c>
    </row>
    <row r="84" spans="1:5">
      <c r="A84" s="617"/>
      <c r="B84" s="618" t="s">
        <v>337</v>
      </c>
      <c r="C84" s="619" t="s">
        <v>166</v>
      </c>
      <c r="D84" s="620">
        <v>220</v>
      </c>
      <c r="E84" s="621">
        <f t="shared" si="5"/>
        <v>1980</v>
      </c>
    </row>
    <row r="85" spans="1:5">
      <c r="A85" s="617" t="s">
        <v>338</v>
      </c>
      <c r="B85" s="618" t="s">
        <v>339</v>
      </c>
      <c r="C85" s="619" t="s">
        <v>166</v>
      </c>
      <c r="D85" s="620">
        <v>55</v>
      </c>
      <c r="E85" s="621">
        <f t="shared" si="5"/>
        <v>495</v>
      </c>
    </row>
    <row r="86" spans="1:5">
      <c r="A86" s="617" t="s">
        <v>340</v>
      </c>
      <c r="B86" s="618" t="s">
        <v>341</v>
      </c>
      <c r="C86" s="619" t="s">
        <v>166</v>
      </c>
      <c r="D86" s="620">
        <v>55</v>
      </c>
      <c r="E86" s="621">
        <f t="shared" si="5"/>
        <v>495</v>
      </c>
    </row>
    <row r="87" spans="1:5">
      <c r="A87" s="617" t="s">
        <v>342</v>
      </c>
      <c r="B87" s="618" t="s">
        <v>343</v>
      </c>
      <c r="C87" s="619" t="s">
        <v>164</v>
      </c>
      <c r="D87" s="620">
        <v>900</v>
      </c>
      <c r="E87" s="621">
        <f t="shared" si="5"/>
        <v>8100</v>
      </c>
    </row>
    <row r="88" spans="1:5">
      <c r="A88" s="617" t="s">
        <v>344</v>
      </c>
      <c r="B88" s="618" t="s">
        <v>345</v>
      </c>
      <c r="C88" s="619" t="s">
        <v>164</v>
      </c>
      <c r="D88" s="620">
        <f>D89</f>
        <v>725.92592592592598</v>
      </c>
      <c r="E88" s="621">
        <f t="shared" si="5"/>
        <v>6533.3333333333339</v>
      </c>
    </row>
    <row r="89" spans="1:5">
      <c r="A89" s="617" t="s">
        <v>346</v>
      </c>
      <c r="B89" s="618" t="s">
        <v>347</v>
      </c>
      <c r="C89" s="619" t="s">
        <v>164</v>
      </c>
      <c r="D89" s="620">
        <f>(14*14)/(0.03)/9</f>
        <v>725.92592592592598</v>
      </c>
      <c r="E89" s="621">
        <f t="shared" si="5"/>
        <v>6533.3333333333339</v>
      </c>
    </row>
    <row r="90" spans="1:5">
      <c r="A90" s="617" t="s">
        <v>348</v>
      </c>
      <c r="B90" s="618" t="s">
        <v>349</v>
      </c>
      <c r="C90" s="619" t="s">
        <v>169</v>
      </c>
      <c r="D90" s="620">
        <f>60/9</f>
        <v>6.666666666666667</v>
      </c>
      <c r="E90" s="621">
        <f t="shared" si="5"/>
        <v>60</v>
      </c>
    </row>
    <row r="91" spans="1:5">
      <c r="A91" s="617" t="s">
        <v>350</v>
      </c>
      <c r="B91" s="618" t="s">
        <v>351</v>
      </c>
      <c r="C91" s="619" t="s">
        <v>164</v>
      </c>
      <c r="D91" s="620">
        <f>870*0.6</f>
        <v>522</v>
      </c>
      <c r="E91" s="621">
        <f t="shared" si="5"/>
        <v>4698</v>
      </c>
    </row>
    <row r="92" spans="1:5">
      <c r="A92" s="617" t="s">
        <v>352</v>
      </c>
      <c r="B92" s="618" t="s">
        <v>353</v>
      </c>
      <c r="C92" s="619" t="s">
        <v>164</v>
      </c>
      <c r="D92" s="620">
        <f>(200*8)/2.4/9</f>
        <v>74.074074074074076</v>
      </c>
      <c r="E92" s="621">
        <f t="shared" si="5"/>
        <v>666.66666666666674</v>
      </c>
    </row>
    <row r="93" spans="1:5">
      <c r="A93" s="627" t="s">
        <v>354</v>
      </c>
      <c r="B93" s="628" t="s">
        <v>355</v>
      </c>
      <c r="C93" s="629" t="s">
        <v>164</v>
      </c>
      <c r="D93" s="630">
        <v>277</v>
      </c>
      <c r="E93" s="631">
        <f t="shared" si="5"/>
        <v>2493</v>
      </c>
    </row>
  </sheetData>
  <mergeCells count="6">
    <mergeCell ref="A1:E4"/>
    <mergeCell ref="A5:A7"/>
    <mergeCell ref="B5:B7"/>
    <mergeCell ref="C5:C7"/>
    <mergeCell ref="D5:D7"/>
    <mergeCell ref="E5:E6"/>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9FF0-A83A-482D-A3EF-8CD10D6A8ED8}">
  <sheetPr codeName="Planilha8">
    <tabColor theme="8" tint="0.39997558519241921"/>
  </sheetPr>
  <dimension ref="B3:AK48"/>
  <sheetViews>
    <sheetView showGridLines="0" tabSelected="1" zoomScaleNormal="100" workbookViewId="0">
      <selection activeCell="G12" sqref="G12"/>
    </sheetView>
  </sheetViews>
  <sheetFormatPr defaultColWidth="9.109375" defaultRowHeight="13.8"/>
  <cols>
    <col min="1" max="1" width="4.33203125" style="59" customWidth="1"/>
    <col min="2" max="2" width="19.6640625" style="59" customWidth="1"/>
    <col min="3" max="3" width="19.44140625" style="59" customWidth="1"/>
    <col min="4" max="4" width="28.44140625" style="59" customWidth="1"/>
    <col min="5" max="5" width="23" style="59" customWidth="1"/>
    <col min="6" max="6" width="17.6640625" style="59" customWidth="1"/>
    <col min="7" max="7" width="15.88671875" style="59" bestFit="1" customWidth="1"/>
    <col min="8" max="8" width="16" style="59" bestFit="1" customWidth="1"/>
    <col min="9" max="9" width="15" style="59" bestFit="1" customWidth="1"/>
    <col min="10" max="10" width="13.44140625" style="59" bestFit="1" customWidth="1"/>
    <col min="11" max="11" width="22.5546875" style="59" customWidth="1"/>
    <col min="12" max="12" width="12" style="59" bestFit="1" customWidth="1"/>
    <col min="13" max="14" width="16" style="59" bestFit="1" customWidth="1"/>
    <col min="15" max="15" width="12" style="59" bestFit="1" customWidth="1"/>
    <col min="16" max="16384" width="9.109375" style="59"/>
  </cols>
  <sheetData>
    <row r="3" spans="2:15" ht="14.4">
      <c r="B3" s="1022"/>
      <c r="C3" s="1022"/>
      <c r="D3" s="1022"/>
    </row>
    <row r="5" spans="2:15" s="60" customFormat="1" ht="24.75" customHeight="1">
      <c r="B5" s="756">
        <v>1</v>
      </c>
      <c r="C5" s="1023" t="s">
        <v>423</v>
      </c>
      <c r="D5" s="1024"/>
      <c r="E5" s="402">
        <f>ADM!U9</f>
        <v>4401704.997727273</v>
      </c>
      <c r="F5" s="59"/>
      <c r="G5" s="59"/>
      <c r="H5" s="59"/>
      <c r="I5" s="59"/>
      <c r="J5" s="1011" t="s">
        <v>1834</v>
      </c>
    </row>
    <row r="6" spans="2:15" s="60" customFormat="1" ht="24.75" customHeight="1">
      <c r="B6" s="756">
        <v>4</v>
      </c>
      <c r="C6" s="1023" t="s">
        <v>424</v>
      </c>
      <c r="D6" s="1024"/>
      <c r="E6" s="402">
        <f>LAB!U9</f>
        <v>170841.18250000002</v>
      </c>
      <c r="F6" s="59"/>
      <c r="G6" s="59"/>
      <c r="H6" s="59"/>
      <c r="I6" s="59"/>
      <c r="J6" s="141">
        <v>22189.519801039885</v>
      </c>
      <c r="K6" s="60">
        <v>25000</v>
      </c>
    </row>
    <row r="7" spans="2:15" s="60" customFormat="1" ht="24.75" customHeight="1">
      <c r="B7" s="756">
        <v>5</v>
      </c>
      <c r="C7" s="1025" t="s">
        <v>192</v>
      </c>
      <c r="D7" s="1026"/>
      <c r="E7" s="402">
        <f>QSMS!U9</f>
        <v>154850.33333333331</v>
      </c>
      <c r="F7" s="59"/>
      <c r="G7" s="59"/>
      <c r="H7" s="59"/>
      <c r="I7" s="59"/>
      <c r="J7" s="60">
        <f>J6*1.3</f>
        <v>28846.375741351851</v>
      </c>
      <c r="K7" s="141">
        <f>J7*0.86666</f>
        <v>24999.999999999993</v>
      </c>
    </row>
    <row r="8" spans="2:15" s="60" customFormat="1" ht="24.75" customHeight="1">
      <c r="B8" s="756">
        <v>6</v>
      </c>
      <c r="C8" s="1025" t="s">
        <v>425</v>
      </c>
      <c r="D8" s="1026"/>
      <c r="E8" s="402">
        <f>TOP!U9</f>
        <v>333991.51583333337</v>
      </c>
      <c r="F8" s="59"/>
      <c r="G8" s="382">
        <v>2</v>
      </c>
      <c r="H8" s="59"/>
      <c r="I8" s="59"/>
    </row>
    <row r="9" spans="2:15" s="60" customFormat="1" ht="24.75" hidden="1" customHeight="1">
      <c r="B9" s="756">
        <v>7</v>
      </c>
      <c r="C9" s="400" t="s">
        <v>426</v>
      </c>
      <c r="D9" s="401"/>
      <c r="E9" s="402">
        <f>MEC!U9</f>
        <v>0</v>
      </c>
      <c r="F9" s="59"/>
      <c r="G9" s="382"/>
      <c r="H9" s="59"/>
      <c r="I9" s="59"/>
    </row>
    <row r="10" spans="2:15" s="60" customFormat="1" ht="24.75" customHeight="1">
      <c r="B10" s="756">
        <v>8</v>
      </c>
      <c r="C10" s="1025" t="s">
        <v>427</v>
      </c>
      <c r="D10" s="1026"/>
      <c r="E10" s="402">
        <f>MOB!AG10</f>
        <v>1821488.319971591</v>
      </c>
      <c r="F10" s="59"/>
      <c r="G10" s="59"/>
      <c r="H10" s="59"/>
      <c r="I10" s="59"/>
    </row>
    <row r="11" spans="2:15" s="60" customFormat="1" ht="24.75" customHeight="1">
      <c r="B11" s="756">
        <v>10</v>
      </c>
      <c r="C11" s="1025" t="s">
        <v>428</v>
      </c>
      <c r="D11" s="1026"/>
      <c r="E11" s="854">
        <f>SUM(E5:E10)</f>
        <v>6882876.3493655305</v>
      </c>
      <c r="F11" s="59"/>
      <c r="G11" s="59">
        <f>E5/E14</f>
        <v>0.16965863625901884</v>
      </c>
      <c r="H11" s="59"/>
      <c r="I11" s="59"/>
    </row>
    <row r="12" spans="2:15" s="60" customFormat="1" ht="24.75" customHeight="1">
      <c r="B12" s="756">
        <v>11</v>
      </c>
      <c r="C12" s="1025" t="s">
        <v>429</v>
      </c>
      <c r="D12" s="1026"/>
      <c r="E12" s="854">
        <f>C_FIXO!I17+PLANEJAMENTO!P57+PLANEJAMENTO!Q57-PLANEJAMENTO!P50-PLANEJAMENTO!Q50</f>
        <v>14885785.220285552</v>
      </c>
      <c r="F12" s="118"/>
      <c r="G12" s="59"/>
      <c r="H12" s="59"/>
      <c r="I12" s="59"/>
      <c r="N12" s="147"/>
      <c r="O12" s="59"/>
    </row>
    <row r="13" spans="2:15" s="60" customFormat="1" ht="24.75" customHeight="1">
      <c r="B13" s="756">
        <v>12</v>
      </c>
      <c r="C13" s="1025" t="s">
        <v>430</v>
      </c>
      <c r="D13" s="1026"/>
      <c r="E13" s="855">
        <f>E11/E12</f>
        <v>0.46237912528698283</v>
      </c>
      <c r="F13" s="59"/>
      <c r="G13" s="59"/>
      <c r="H13" s="59"/>
      <c r="I13" s="59"/>
      <c r="N13" s="147"/>
      <c r="O13" s="59"/>
    </row>
    <row r="14" spans="2:15" s="60" customFormat="1" ht="24.75" customHeight="1">
      <c r="B14" s="756">
        <v>13</v>
      </c>
      <c r="C14" s="1025" t="s">
        <v>431</v>
      </c>
      <c r="D14" s="1026"/>
      <c r="E14" s="854">
        <f>PLANEJAMENTO!Y57</f>
        <v>25944479.425186254</v>
      </c>
      <c r="F14" s="59"/>
      <c r="G14" s="59"/>
      <c r="H14" s="59"/>
      <c r="I14" s="59"/>
      <c r="N14" s="147"/>
      <c r="O14" s="59"/>
    </row>
    <row r="15" spans="2:15" s="60" customFormat="1" ht="24.75" customHeight="1">
      <c r="B15" s="756">
        <v>14</v>
      </c>
      <c r="C15" s="1025" t="s">
        <v>432</v>
      </c>
      <c r="D15" s="1026"/>
      <c r="E15" s="855">
        <f>E11/E14</f>
        <v>0.26529252086992372</v>
      </c>
      <c r="F15" s="59"/>
      <c r="G15" s="59"/>
      <c r="H15" s="59"/>
      <c r="I15" s="59"/>
      <c r="J15" s="185"/>
      <c r="N15" s="147"/>
      <c r="O15" s="59"/>
    </row>
    <row r="16" spans="2:15">
      <c r="C16" s="71" t="s">
        <v>433</v>
      </c>
      <c r="N16" s="147"/>
    </row>
    <row r="17" spans="2:15">
      <c r="H17" s="65"/>
      <c r="I17" s="60"/>
      <c r="J17" s="60"/>
      <c r="K17" s="60"/>
      <c r="L17" s="60"/>
    </row>
    <row r="18" spans="2:15">
      <c r="J18" s="58"/>
    </row>
    <row r="19" spans="2:15">
      <c r="B19" s="155" t="s">
        <v>434</v>
      </c>
      <c r="C19" s="740">
        <f>BDI!C13</f>
        <v>0.1338</v>
      </c>
      <c r="E19" s="1021"/>
      <c r="F19" s="1021"/>
      <c r="G19" s="58"/>
      <c r="H19" s="1021"/>
      <c r="I19" s="1021"/>
      <c r="K19" s="157"/>
    </row>
    <row r="20" spans="2:15">
      <c r="B20" s="61" t="s">
        <v>431</v>
      </c>
      <c r="C20" s="152">
        <f>E14</f>
        <v>25944479.425186254</v>
      </c>
    </row>
    <row r="21" spans="2:15">
      <c r="B21" s="61" t="s">
        <v>435</v>
      </c>
      <c r="C21" s="152">
        <f>E12+E11-C22</f>
        <v>10726975.42411514</v>
      </c>
      <c r="F21" s="685">
        <v>28218402.446039245</v>
      </c>
      <c r="H21" s="155"/>
      <c r="I21" s="118"/>
      <c r="K21" s="118"/>
      <c r="N21" s="118"/>
    </row>
    <row r="22" spans="2:15">
      <c r="B22" s="61" t="s">
        <v>436</v>
      </c>
      <c r="C22" s="152">
        <f>PLANEJAMENTO!R57+PLANEJAMENTO!Q57</f>
        <v>11041686.145535942</v>
      </c>
      <c r="D22" s="1019">
        <f>C22/C27</f>
        <v>0.42558904206869341</v>
      </c>
      <c r="E22" s="1018" t="s">
        <v>1961</v>
      </c>
      <c r="F22" s="147">
        <f>F21-C27</f>
        <v>2273923.0208529942</v>
      </c>
      <c r="G22" s="994">
        <f>F22/F21</f>
        <v>8.0582982158586502E-2</v>
      </c>
      <c r="H22" s="697"/>
      <c r="I22" s="118"/>
      <c r="J22" s="67"/>
      <c r="K22" s="118"/>
      <c r="N22" s="118"/>
    </row>
    <row r="23" spans="2:15">
      <c r="B23" s="61"/>
      <c r="C23" s="380"/>
      <c r="D23" s="67"/>
      <c r="E23" s="61"/>
      <c r="F23" s="118"/>
      <c r="H23" s="118"/>
      <c r="I23" s="139"/>
      <c r="J23" s="60"/>
      <c r="K23" s="118"/>
      <c r="N23" s="118"/>
    </row>
    <row r="24" spans="2:15">
      <c r="B24" s="61" t="s">
        <v>437</v>
      </c>
      <c r="C24" s="380">
        <f>(E14-C22)*$C$19</f>
        <v>1993993.7408172118</v>
      </c>
      <c r="D24" s="68">
        <f>C20-C27</f>
        <v>0</v>
      </c>
      <c r="I24" s="118"/>
      <c r="J24" s="67"/>
    </row>
    <row r="25" spans="2:15">
      <c r="B25" s="61"/>
      <c r="C25" s="380"/>
      <c r="D25" s="68"/>
      <c r="E25" s="66"/>
      <c r="F25" s="67"/>
      <c r="I25" s="118"/>
      <c r="J25" s="67"/>
    </row>
    <row r="26" spans="2:15">
      <c r="B26" s="64"/>
      <c r="C26" s="62"/>
      <c r="D26" s="62"/>
      <c r="E26" s="66"/>
      <c r="F26" s="67"/>
      <c r="G26" s="146"/>
      <c r="H26" s="156"/>
      <c r="I26" s="67"/>
      <c r="J26" s="60"/>
      <c r="K26" s="118"/>
      <c r="N26" s="118"/>
    </row>
    <row r="27" spans="2:15">
      <c r="B27" s="66" t="s">
        <v>438</v>
      </c>
      <c r="C27" s="63">
        <f>(C21+C24)*D27+PLANEJAMENTO!Y57</f>
        <v>25944479.42518625</v>
      </c>
      <c r="D27" s="379">
        <v>-3.3306690738754696E-16</v>
      </c>
      <c r="E27" s="61"/>
      <c r="F27" s="147"/>
      <c r="G27" s="1012"/>
      <c r="H27" s="118"/>
      <c r="J27" s="67"/>
      <c r="L27" s="118"/>
      <c r="O27" s="118"/>
    </row>
    <row r="28" spans="2:15">
      <c r="B28" s="60"/>
      <c r="C28" s="381"/>
      <c r="D28" s="87"/>
      <c r="E28" s="66"/>
      <c r="F28" s="695"/>
      <c r="H28" s="697"/>
      <c r="I28" s="68"/>
      <c r="J28" s="148"/>
      <c r="K28" s="118"/>
      <c r="L28" s="142"/>
      <c r="N28" s="118"/>
      <c r="O28" s="142"/>
    </row>
    <row r="29" spans="2:15">
      <c r="B29" s="143" t="s">
        <v>439</v>
      </c>
      <c r="C29" s="70">
        <f>C27-C21-C22-C24</f>
        <v>2181824.1147179566</v>
      </c>
      <c r="D29" s="88">
        <f>C29/(C27)</f>
        <v>8.4095891035682005E-2</v>
      </c>
      <c r="E29" s="143"/>
      <c r="F29" s="70"/>
      <c r="G29" s="696"/>
      <c r="H29" s="67"/>
      <c r="I29" s="696"/>
      <c r="J29" s="60"/>
      <c r="L29" s="118"/>
    </row>
    <row r="30" spans="2:15">
      <c r="B30" s="60"/>
      <c r="C30" s="69"/>
      <c r="D30" s="690">
        <f>C29/(C27-C22)</f>
        <v>0.14640370256609725</v>
      </c>
      <c r="E30" s="139"/>
      <c r="H30" s="60"/>
      <c r="I30" s="154"/>
      <c r="J30" s="60"/>
      <c r="L30" s="118"/>
    </row>
    <row r="31" spans="2:15">
      <c r="C31" s="147"/>
      <c r="E31" s="188"/>
      <c r="H31" s="60"/>
      <c r="I31" s="60"/>
      <c r="J31" s="60"/>
      <c r="K31" s="158"/>
      <c r="L31" s="118"/>
    </row>
    <row r="32" spans="2:15">
      <c r="C32" s="139">
        <v>26223605.284024198</v>
      </c>
      <c r="E32" s="141"/>
      <c r="F32" s="147"/>
      <c r="H32" s="60"/>
      <c r="I32" s="60"/>
      <c r="J32" s="67"/>
    </row>
    <row r="33" spans="3:37">
      <c r="C33" s="118">
        <f>C32-C27</f>
        <v>279125.85883794725</v>
      </c>
      <c r="E33" s="139"/>
      <c r="H33" s="60"/>
      <c r="I33" s="118"/>
      <c r="L33" s="118"/>
      <c r="AE33" s="59">
        <v>55</v>
      </c>
    </row>
    <row r="34" spans="3:37">
      <c r="D34" s="685"/>
      <c r="E34" s="139"/>
      <c r="F34" s="118"/>
      <c r="G34" s="118"/>
      <c r="I34" s="118"/>
      <c r="J34" s="118"/>
      <c r="K34" s="158"/>
      <c r="L34" s="118"/>
    </row>
    <row r="35" spans="3:37">
      <c r="E35" s="142"/>
      <c r="I35" s="118"/>
      <c r="J35" s="153"/>
      <c r="K35" s="153"/>
      <c r="AJ35" s="118">
        <f>PLANEJAMENTO!P44</f>
        <v>0</v>
      </c>
      <c r="AK35" s="59" t="s">
        <v>440</v>
      </c>
    </row>
    <row r="36" spans="3:37">
      <c r="D36" s="147"/>
      <c r="E36" s="118"/>
      <c r="AJ36" s="118">
        <f>AJ35-AJ34</f>
        <v>0</v>
      </c>
    </row>
    <row r="37" spans="3:37">
      <c r="E37" s="118"/>
      <c r="L37" s="118"/>
    </row>
    <row r="38" spans="3:37">
      <c r="E38" s="118"/>
      <c r="I38" s="118"/>
      <c r="M38" s="118"/>
    </row>
    <row r="39" spans="3:37">
      <c r="E39" s="118"/>
      <c r="M39" s="118"/>
    </row>
    <row r="40" spans="3:37">
      <c r="E40" s="118"/>
      <c r="J40" s="118"/>
      <c r="K40" s="118"/>
    </row>
    <row r="41" spans="3:37">
      <c r="E41" s="118"/>
    </row>
    <row r="42" spans="3:37">
      <c r="C42" s="118"/>
      <c r="D42" s="118"/>
      <c r="E42" s="118"/>
      <c r="J42" s="118"/>
    </row>
    <row r="43" spans="3:37">
      <c r="C43" s="147"/>
      <c r="D43" s="147"/>
    </row>
    <row r="45" spans="3:37">
      <c r="E45" s="118"/>
    </row>
    <row r="46" spans="3:37">
      <c r="E46" s="118"/>
    </row>
    <row r="47" spans="3:37">
      <c r="E47" s="118"/>
    </row>
    <row r="48" spans="3:37">
      <c r="E48" s="118"/>
    </row>
  </sheetData>
  <mergeCells count="13">
    <mergeCell ref="H19:I19"/>
    <mergeCell ref="E19:F19"/>
    <mergeCell ref="B3:D3"/>
    <mergeCell ref="C5:D5"/>
    <mergeCell ref="C6:D6"/>
    <mergeCell ref="C7:D7"/>
    <mergeCell ref="C8:D8"/>
    <mergeCell ref="C15:D15"/>
    <mergeCell ref="C10:D10"/>
    <mergeCell ref="C11:D11"/>
    <mergeCell ref="C12:D12"/>
    <mergeCell ref="C13:D13"/>
    <mergeCell ref="C14:D14"/>
  </mergeCells>
  <conditionalFormatting sqref="D24:D25">
    <cfRule type="cellIs" dxfId="2922" priority="1" operator="lessThan">
      <formula>0</formula>
    </cfRule>
    <cfRule type="cellIs" dxfId="2921" priority="2" operator="greaterThan">
      <formula>0</formula>
    </cfRule>
  </conditionalFormatting>
  <pageMargins left="0.511811024" right="0.511811024" top="0.78740157499999996" bottom="0.78740157499999996" header="0.31496062000000002" footer="0.31496062000000002"/>
  <pageSetup paperSize="9" scale="47" orientation="portrait" r:id="rId1"/>
  <drawing r:id="rId2"/>
  <legacyDrawing r:id="rId3"/>
  <controls>
    <mc:AlternateContent xmlns:mc="http://schemas.openxmlformats.org/markup-compatibility/2006">
      <mc:Choice Requires="x14">
        <control shapeId="2051" r:id="rId4" name="Label1">
          <controlPr defaultSize="0" autoLine="0" r:id="rId5">
            <anchor moveWithCells="1">
              <from>
                <xdr:col>2</xdr:col>
                <xdr:colOff>1104900</xdr:colOff>
                <xdr:row>0</xdr:row>
                <xdr:rowOff>68580</xdr:rowOff>
              </from>
              <to>
                <xdr:col>4</xdr:col>
                <xdr:colOff>1036320</xdr:colOff>
                <xdr:row>1</xdr:row>
                <xdr:rowOff>7620</xdr:rowOff>
              </to>
            </anchor>
          </controlPr>
        </control>
      </mc:Choice>
      <mc:Fallback>
        <control shapeId="2051" r:id="rId4" name="Label1"/>
      </mc:Fallback>
    </mc:AlternateContent>
    <mc:AlternateContent xmlns:mc="http://schemas.openxmlformats.org/markup-compatibility/2006">
      <mc:Choice Requires="x14">
        <control shapeId="2050" r:id="rId6" name="ComboBox10">
          <controlPr defaultSize="0" autoLine="0" r:id="rId7">
            <anchor moveWithCells="1">
              <from>
                <xdr:col>2</xdr:col>
                <xdr:colOff>1059180</xdr:colOff>
                <xdr:row>1</xdr:row>
                <xdr:rowOff>60960</xdr:rowOff>
              </from>
              <to>
                <xdr:col>4</xdr:col>
                <xdr:colOff>1135380</xdr:colOff>
                <xdr:row>2</xdr:row>
                <xdr:rowOff>99060</xdr:rowOff>
              </to>
            </anchor>
          </controlPr>
        </control>
      </mc:Choice>
      <mc:Fallback>
        <control shapeId="2050" r:id="rId6" name="ComboBox10"/>
      </mc:Fallback>
    </mc:AlternateContent>
    <mc:AlternateContent xmlns:mc="http://schemas.openxmlformats.org/markup-compatibility/2006">
      <mc:Choice Requires="x14">
        <control shapeId="2052" r:id="rId8" name="Option Button 4">
          <controlPr defaultSize="0" autoFill="0" autoLine="0" autoPict="0">
            <anchor moveWithCells="1">
              <from>
                <xdr:col>5</xdr:col>
                <xdr:colOff>845820</xdr:colOff>
                <xdr:row>6</xdr:row>
                <xdr:rowOff>228600</xdr:rowOff>
              </from>
              <to>
                <xdr:col>7</xdr:col>
                <xdr:colOff>762000</xdr:colOff>
                <xdr:row>7</xdr:row>
                <xdr:rowOff>152400</xdr:rowOff>
              </to>
            </anchor>
          </controlPr>
        </control>
      </mc:Choice>
    </mc:AlternateContent>
    <mc:AlternateContent xmlns:mc="http://schemas.openxmlformats.org/markup-compatibility/2006">
      <mc:Choice Requires="x14">
        <control shapeId="2053" r:id="rId9" name="Option Button 5">
          <controlPr defaultSize="0" autoFill="0" autoLine="0" autoPict="0">
            <anchor moveWithCells="1">
              <from>
                <xdr:col>5</xdr:col>
                <xdr:colOff>845820</xdr:colOff>
                <xdr:row>7</xdr:row>
                <xdr:rowOff>182880</xdr:rowOff>
              </from>
              <to>
                <xdr:col>7</xdr:col>
                <xdr:colOff>762000</xdr:colOff>
                <xdr:row>9</xdr:row>
                <xdr:rowOff>106680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3527-561C-4CF3-85A5-74538B05BEB6}">
  <sheetPr codeName="Planilha10">
    <tabColor theme="8" tint="0.39997558519241921"/>
  </sheetPr>
  <dimension ref="B1:P79"/>
  <sheetViews>
    <sheetView showGridLines="0" zoomScaleNormal="100" workbookViewId="0">
      <selection activeCell="C17" sqref="C17:C18"/>
    </sheetView>
  </sheetViews>
  <sheetFormatPr defaultColWidth="8.88671875" defaultRowHeight="14.4"/>
  <cols>
    <col min="1" max="1" width="4" customWidth="1"/>
    <col min="2" max="2" width="64.33203125" bestFit="1" customWidth="1"/>
    <col min="3" max="3" width="7.33203125" customWidth="1"/>
    <col min="4" max="4" width="6.88671875" customWidth="1"/>
    <col min="5" max="5" width="6.5546875" customWidth="1"/>
    <col min="6" max="11" width="4" customWidth="1"/>
    <col min="12" max="12" width="14.33203125" bestFit="1" customWidth="1"/>
    <col min="13" max="13" width="11.6640625" style="84" customWidth="1"/>
    <col min="14" max="14" width="11.109375" style="84" bestFit="1" customWidth="1"/>
    <col min="15" max="16" width="13.88671875" bestFit="1" customWidth="1"/>
  </cols>
  <sheetData>
    <row r="1" spans="2:15" ht="23.4" customHeight="1"/>
    <row r="2" spans="2:15" ht="11.4" customHeight="1"/>
    <row r="4" spans="2:15" ht="24" customHeight="1">
      <c r="B4" s="1022" t="s">
        <v>416</v>
      </c>
      <c r="C4" s="1022"/>
      <c r="D4" s="1022"/>
      <c r="E4" s="1022"/>
      <c r="F4" s="1022"/>
      <c r="G4" s="1022"/>
      <c r="H4" s="1022"/>
      <c r="I4" s="1022"/>
      <c r="J4" s="1022"/>
      <c r="K4" s="1022"/>
    </row>
    <row r="5" spans="2:15" ht="15" customHeight="1">
      <c r="B5" s="1296" t="s">
        <v>417</v>
      </c>
      <c r="C5" s="1298" t="s">
        <v>418</v>
      </c>
      <c r="D5" s="1300" t="s">
        <v>419</v>
      </c>
      <c r="E5" s="1304"/>
      <c r="F5" s="1300" t="s">
        <v>420</v>
      </c>
      <c r="G5" s="1301"/>
      <c r="H5" s="1301"/>
      <c r="I5" s="1300" t="s">
        <v>421</v>
      </c>
      <c r="J5" s="1301"/>
      <c r="K5" s="1301"/>
      <c r="L5" s="1291" t="s">
        <v>422</v>
      </c>
    </row>
    <row r="6" spans="2:15">
      <c r="B6" s="1297"/>
      <c r="C6" s="1299"/>
      <c r="D6" s="1302"/>
      <c r="E6" s="1305"/>
      <c r="F6" s="1302"/>
      <c r="G6" s="1303"/>
      <c r="H6" s="1303"/>
      <c r="I6" s="1302"/>
      <c r="J6" s="1303"/>
      <c r="K6" s="1303"/>
      <c r="L6" s="1291"/>
    </row>
    <row r="7" spans="2:15">
      <c r="B7" s="1297"/>
      <c r="C7" s="1299"/>
      <c r="D7" s="1306"/>
      <c r="E7" s="1307"/>
      <c r="F7" s="1302"/>
      <c r="G7" s="1303"/>
      <c r="H7" s="1303"/>
      <c r="I7" s="1302"/>
      <c r="J7" s="1303"/>
      <c r="K7" s="1303"/>
      <c r="L7" s="1291"/>
    </row>
    <row r="8" spans="2:15">
      <c r="B8" s="1005" t="str">
        <f>SUPRESSÃO!E6</f>
        <v>Limpeza mecanizada de camada vegetal (20cm)</v>
      </c>
      <c r="C8" s="851">
        <f>SUPRESSÃO!G21</f>
        <v>9</v>
      </c>
      <c r="D8" s="1292">
        <f>SUPRESSÃO!O9</f>
        <v>1.4</v>
      </c>
      <c r="E8" s="1293"/>
      <c r="F8" s="1288">
        <f>SUPRESSÃO!E9</f>
        <v>209109.82285714286</v>
      </c>
      <c r="G8" s="1290"/>
      <c r="H8" s="1289"/>
      <c r="I8" s="1288">
        <f t="shared" ref="I8:I9" si="0">F8*D8</f>
        <v>292753.75199999998</v>
      </c>
      <c r="J8" s="1290"/>
      <c r="K8" s="1289"/>
      <c r="L8" s="1294">
        <f>PLANEJAMENTO!R11+PLANEJAMENTO!S11+PLANEJAMENTO!S12+PLANEJAMENTO!R12</f>
        <v>701723.83901703334</v>
      </c>
      <c r="M8" s="1313">
        <f>L8-I8-I9</f>
        <v>-4152.0770032389555</v>
      </c>
      <c r="O8" s="168"/>
    </row>
    <row r="9" spans="2:15">
      <c r="B9" s="850" t="str">
        <f>SUPRESSÃO!E33</f>
        <v>TRANSPORTE DE MATERIAL DE LIMPEZA E ESPALHAMENTO (1KM)</v>
      </c>
      <c r="C9" s="851">
        <f>SUPRESSÃO!G47</f>
        <v>5</v>
      </c>
      <c r="D9" s="1288">
        <f>SUPRESSÃO!O36</f>
        <v>2.4608251515151514</v>
      </c>
      <c r="E9" s="1289"/>
      <c r="F9" s="1288">
        <f>SUPRESSÃO!E36</f>
        <v>167879.52763157897</v>
      </c>
      <c r="G9" s="1290"/>
      <c r="H9" s="1289"/>
      <c r="I9" s="1288">
        <f t="shared" si="0"/>
        <v>413122.16402027232</v>
      </c>
      <c r="J9" s="1290"/>
      <c r="K9" s="1289"/>
      <c r="L9" s="1295"/>
      <c r="M9" s="1314"/>
      <c r="O9" s="192"/>
    </row>
    <row r="10" spans="2:15">
      <c r="B10" s="850" t="str">
        <f>TERRAPLENAGEM!E6</f>
        <v>Escavação de solo mole, Transporte DT MAXIMO 1KM e espalhamento</v>
      </c>
      <c r="C10" s="851">
        <f>TERRAPLENAGEM!G22</f>
        <v>3</v>
      </c>
      <c r="D10" s="1288">
        <f>TERRAPLENAGEM!O9</f>
        <v>2.0833333333333335</v>
      </c>
      <c r="E10" s="1289"/>
      <c r="F10" s="1288">
        <f>TERRAPLENAGEM!E9</f>
        <v>135400.07647058822</v>
      </c>
      <c r="G10" s="1290"/>
      <c r="H10" s="1289"/>
      <c r="I10" s="1288">
        <f t="shared" ref="I10" si="1">F10*D10</f>
        <v>282083.4926470588</v>
      </c>
      <c r="J10" s="1290"/>
      <c r="K10" s="1289"/>
      <c r="L10" s="744">
        <f>PLANEJAMENTO!S20+PLANEJAMENTO!R20</f>
        <v>277631.7121212121</v>
      </c>
      <c r="M10" s="745">
        <f>L10-I10</f>
        <v>-4451.7805258466979</v>
      </c>
      <c r="O10" s="192"/>
    </row>
    <row r="11" spans="2:15">
      <c r="B11" s="850" t="str">
        <f>TERRAPLENAGEM!E34</f>
        <v>Escavação, carga e transporte de material de 1ª categoria - DT Máximo de 1km</v>
      </c>
      <c r="C11" s="851">
        <f>TERRAPLENAGEM!G48</f>
        <v>13</v>
      </c>
      <c r="D11" s="1288">
        <f>TERRAPLENAGEM!O37</f>
        <v>6.125</v>
      </c>
      <c r="E11" s="1289"/>
      <c r="F11" s="1288">
        <f>TERRAPLENAGEM!E37</f>
        <v>561688.81882352929</v>
      </c>
      <c r="G11" s="1290"/>
      <c r="H11" s="1289"/>
      <c r="I11" s="1288">
        <f t="shared" ref="I11" si="2">F11*D11</f>
        <v>3440344.0152941169</v>
      </c>
      <c r="J11" s="1290"/>
      <c r="K11" s="1289"/>
      <c r="L11" s="744">
        <f>PLANEJAMENTO!R15+PLANEJAMENTO!S15</f>
        <v>3431444.4980411874</v>
      </c>
      <c r="M11" s="745">
        <f>L11-I11</f>
        <v>-8899.5172529295087</v>
      </c>
      <c r="O11" s="192"/>
    </row>
    <row r="12" spans="2:15">
      <c r="B12" s="850" t="str">
        <f>TERRAPLENAGEM!E58</f>
        <v>JAZIDA</v>
      </c>
      <c r="C12" s="851">
        <f>TERRAPLENAGEM!G72</f>
        <v>12</v>
      </c>
      <c r="D12" s="1288">
        <f>TERRAPLENAGEM!O61</f>
        <v>1.75</v>
      </c>
      <c r="E12" s="1289"/>
      <c r="F12" s="1288">
        <f>TERRAPLENAGEM!E61</f>
        <v>521977.44827586203</v>
      </c>
      <c r="G12" s="1290"/>
      <c r="H12" s="1289"/>
      <c r="I12" s="1288">
        <f t="shared" ref="I12" si="3">F12*D12</f>
        <v>913460.53448275849</v>
      </c>
      <c r="J12" s="1290"/>
      <c r="K12" s="1289"/>
      <c r="L12" s="744">
        <f>PLANEJAMENTO!R17+PLANEJAMENTO!S17+PLANEJAMENTO!S21+PLANEJAMENTO!R21</f>
        <v>914008.11390885815</v>
      </c>
      <c r="M12" s="745">
        <f t="shared" ref="M12:M15" si="4">L12-I12</f>
        <v>547.57942609966267</v>
      </c>
      <c r="O12" s="192"/>
    </row>
    <row r="13" spans="2:15">
      <c r="B13" s="850" t="str">
        <f>TERRAPLENAGEM!E84</f>
        <v>Aterro Compactado a 100% PN</v>
      </c>
      <c r="C13" s="851">
        <f>TERRAPLENAGEM!G101</f>
        <v>27</v>
      </c>
      <c r="D13" s="1288">
        <f>TERRAPLENAGEM!O87</f>
        <v>7.125</v>
      </c>
      <c r="E13" s="1289"/>
      <c r="F13" s="1288">
        <f>TERRAPLENAGEM!E87</f>
        <v>903860.05249999999</v>
      </c>
      <c r="G13" s="1290"/>
      <c r="H13" s="1289"/>
      <c r="I13" s="1288">
        <f>F13*D13</f>
        <v>6440002.8740625</v>
      </c>
      <c r="J13" s="1290"/>
      <c r="K13" s="1289"/>
      <c r="L13" s="744">
        <f>PLANEJAMENTO!R16+PLANEJAMENTO!S16+PLANEJAMENTO!R22+PLANEJAMENTO!S22</f>
        <v>6440060.4666449791</v>
      </c>
      <c r="M13" s="745">
        <f>L13-I13</f>
        <v>57.592582479119301</v>
      </c>
      <c r="O13" s="192"/>
    </row>
    <row r="14" spans="2:15">
      <c r="B14" s="850" t="str">
        <f>DESMONTE!E6</f>
        <v>Desmonte de rocha com escavadeira e rompedor hidráulico</v>
      </c>
      <c r="C14" s="851">
        <f>DESMONTE!G22</f>
        <v>1</v>
      </c>
      <c r="D14" s="1288">
        <f>DESMONTE!O9</f>
        <v>3.8333333333333335</v>
      </c>
      <c r="E14" s="1289"/>
      <c r="F14" s="1288">
        <f>DESMONTE!E9</f>
        <v>94311.41</v>
      </c>
      <c r="G14" s="1290"/>
      <c r="H14" s="1289"/>
      <c r="I14" s="1288">
        <f t="shared" ref="I14" si="5">F14*D14</f>
        <v>361527.07166666671</v>
      </c>
      <c r="J14" s="1290"/>
      <c r="K14" s="1289"/>
      <c r="L14" s="852">
        <f>PLANEJAMENTO!S23</f>
        <v>361527.07166666671</v>
      </c>
      <c r="M14" s="688">
        <f t="shared" si="4"/>
        <v>0</v>
      </c>
    </row>
    <row r="15" spans="2:15">
      <c r="B15" s="850" t="str">
        <f>DESMONTE!E48</f>
        <v>Tranporte de material de britagem, DMT 1KM e espalhamento</v>
      </c>
      <c r="C15" s="851">
        <f>DESMONTE!G61</f>
        <v>2</v>
      </c>
      <c r="D15" s="1288">
        <f>DESMONTE!O51</f>
        <v>3.8333333333333335</v>
      </c>
      <c r="E15" s="1289"/>
      <c r="F15" s="1288">
        <f>DESMONTE!E51</f>
        <v>86018.407692307694</v>
      </c>
      <c r="G15" s="1290"/>
      <c r="H15" s="1289"/>
      <c r="I15" s="1288">
        <f t="shared" ref="I15" si="6">F15*D15</f>
        <v>329737.22948717949</v>
      </c>
      <c r="J15" s="1290"/>
      <c r="K15" s="1289"/>
      <c r="L15" s="852">
        <f>PLANEJAMENTO!S24</f>
        <v>329737.22948717949</v>
      </c>
      <c r="M15" s="688">
        <f t="shared" si="4"/>
        <v>0</v>
      </c>
    </row>
    <row r="16" spans="2:15">
      <c r="B16" s="850" t="str">
        <f>DRENO!E6</f>
        <v>DRENOS</v>
      </c>
      <c r="C16" s="851">
        <f>DRENO!G22</f>
        <v>5</v>
      </c>
      <c r="D16" s="1288">
        <f>DRENO!O9</f>
        <v>1.3</v>
      </c>
      <c r="E16" s="1289"/>
      <c r="F16" s="1288">
        <f>DRENO!E9</f>
        <v>65815.451249999998</v>
      </c>
      <c r="G16" s="1290"/>
      <c r="H16" s="1289"/>
      <c r="I16" s="1288">
        <f t="shared" ref="I16" si="7">F16*D16</f>
        <v>85560.086624999996</v>
      </c>
      <c r="J16" s="1290"/>
      <c r="K16" s="1289"/>
      <c r="L16" s="852">
        <f>PLANEJAMENTO!R13+PLANEJAMENTO!S13+PLANEJAMENTO!S14+PLANEJAMENTO!R14</f>
        <v>93322.993381818189</v>
      </c>
      <c r="M16" s="688">
        <f>L16-I16</f>
        <v>7762.9067568181927</v>
      </c>
    </row>
    <row r="17" spans="2:16">
      <c r="B17" s="899" t="s">
        <v>1826</v>
      </c>
      <c r="C17" s="898">
        <f>SUM(C8:C16)</f>
        <v>77</v>
      </c>
      <c r="D17" s="1309"/>
      <c r="E17" s="1309"/>
      <c r="F17" s="1309"/>
      <c r="G17" s="1309"/>
      <c r="H17" s="1309"/>
      <c r="I17" s="1310">
        <f>SUM(I8:K16)</f>
        <v>12558591.220285552</v>
      </c>
      <c r="J17" s="1310"/>
      <c r="K17" s="1310"/>
      <c r="L17" s="853">
        <f>SUM(L8:L16)</f>
        <v>12549455.924268935</v>
      </c>
      <c r="M17" s="900">
        <f>L17-I17</f>
        <v>-9135.2960166167468</v>
      </c>
      <c r="O17" s="151"/>
      <c r="P17" s="144"/>
    </row>
    <row r="18" spans="2:16">
      <c r="B18" s="899" t="s">
        <v>1827</v>
      </c>
      <c r="C18" s="897">
        <f>ADM!G30+TOP!G20+LAB!G20+QSMS!G21</f>
        <v>22.5</v>
      </c>
      <c r="I18" s="1311"/>
      <c r="J18" s="1312"/>
      <c r="K18" s="1312"/>
      <c r="M18" s="150"/>
      <c r="N18" s="145"/>
      <c r="O18" s="167"/>
    </row>
    <row r="19" spans="2:16">
      <c r="L19" s="6"/>
      <c r="M19" s="150"/>
    </row>
    <row r="20" spans="2:16">
      <c r="G20" s="1308"/>
      <c r="H20" s="1308"/>
      <c r="I20" s="1308"/>
      <c r="M20" s="150"/>
    </row>
    <row r="21" spans="2:16">
      <c r="G21" s="1308"/>
      <c r="H21" s="1308"/>
      <c r="I21" s="1308"/>
      <c r="L21" s="6">
        <f>PLANEJAMENTO!S57+PLANEJAMENTO!R57-PLANEJAMENTO!S50-PLANEJAMENTO!R50</f>
        <v>12549455.924268935</v>
      </c>
      <c r="M21" s="150"/>
    </row>
    <row r="22" spans="2:16">
      <c r="L22" s="6">
        <f>L21-L17</f>
        <v>0</v>
      </c>
      <c r="M22" s="150"/>
    </row>
    <row r="24" spans="2:16">
      <c r="M24" s="150"/>
    </row>
    <row r="31" spans="2:16">
      <c r="L31" s="995"/>
    </row>
    <row r="32" spans="2:16">
      <c r="L32" s="995"/>
    </row>
    <row r="79" spans="4:4">
      <c r="D79" t="s">
        <v>1905</v>
      </c>
    </row>
  </sheetData>
  <mergeCells count="41">
    <mergeCell ref="M8:M9"/>
    <mergeCell ref="D14:E14"/>
    <mergeCell ref="F14:H14"/>
    <mergeCell ref="I14:K14"/>
    <mergeCell ref="D11:E11"/>
    <mergeCell ref="F11:H11"/>
    <mergeCell ref="I11:K11"/>
    <mergeCell ref="D13:E13"/>
    <mergeCell ref="F13:H13"/>
    <mergeCell ref="I13:K13"/>
    <mergeCell ref="D12:E12"/>
    <mergeCell ref="F12:H12"/>
    <mergeCell ref="I12:K12"/>
    <mergeCell ref="I10:K10"/>
    <mergeCell ref="F9:H9"/>
    <mergeCell ref="I9:K9"/>
    <mergeCell ref="G20:I20"/>
    <mergeCell ref="G21:I21"/>
    <mergeCell ref="D17:H17"/>
    <mergeCell ref="I17:K17"/>
    <mergeCell ref="I18:K18"/>
    <mergeCell ref="B4:K4"/>
    <mergeCell ref="B5:B7"/>
    <mergeCell ref="C5:C7"/>
    <mergeCell ref="F5:H7"/>
    <mergeCell ref="I5:K7"/>
    <mergeCell ref="D5:E7"/>
    <mergeCell ref="D10:E10"/>
    <mergeCell ref="F10:H10"/>
    <mergeCell ref="L5:L7"/>
    <mergeCell ref="I8:K8"/>
    <mergeCell ref="D8:E8"/>
    <mergeCell ref="F8:H8"/>
    <mergeCell ref="D9:E9"/>
    <mergeCell ref="L8:L9"/>
    <mergeCell ref="D16:E16"/>
    <mergeCell ref="F16:H16"/>
    <mergeCell ref="I16:K16"/>
    <mergeCell ref="D15:E15"/>
    <mergeCell ref="F15:H15"/>
    <mergeCell ref="I15:K15"/>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4098" r:id="rId3" name="Label1">
          <controlPr defaultSize="0" autoLine="0" r:id="rId4">
            <anchor moveWithCells="1">
              <from>
                <xdr:col>4</xdr:col>
                <xdr:colOff>251460</xdr:colOff>
                <xdr:row>0</xdr:row>
                <xdr:rowOff>99060</xdr:rowOff>
              </from>
              <to>
                <xdr:col>13</xdr:col>
                <xdr:colOff>60960</xdr:colOff>
                <xdr:row>0</xdr:row>
                <xdr:rowOff>228600</xdr:rowOff>
              </to>
            </anchor>
          </controlPr>
        </control>
      </mc:Choice>
      <mc:Fallback>
        <control shapeId="4098" r:id="rId3" name="Label1"/>
      </mc:Fallback>
    </mc:AlternateContent>
    <mc:AlternateContent xmlns:mc="http://schemas.openxmlformats.org/markup-compatibility/2006">
      <mc:Choice Requires="x14">
        <control shapeId="4097" r:id="rId5" name="ComboBox11">
          <controlPr defaultSize="0" autoLine="0" r:id="rId6">
            <anchor moveWithCells="1">
              <from>
                <xdr:col>4</xdr:col>
                <xdr:colOff>198120</xdr:colOff>
                <xdr:row>1</xdr:row>
                <xdr:rowOff>60960</xdr:rowOff>
              </from>
              <to>
                <xdr:col>13</xdr:col>
                <xdr:colOff>175260</xdr:colOff>
                <xdr:row>2</xdr:row>
                <xdr:rowOff>152400</xdr:rowOff>
              </to>
            </anchor>
          </controlPr>
        </control>
      </mc:Choice>
      <mc:Fallback>
        <control shapeId="4097" r:id="rId5" name="ComboBox1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1">
    <tabColor theme="1"/>
  </sheetPr>
  <dimension ref="A1:BE42"/>
  <sheetViews>
    <sheetView zoomScale="85" zoomScaleNormal="85" workbookViewId="0">
      <pane xSplit="1" ySplit="3" topLeftCell="B4" activePane="bottomRight" state="frozen"/>
      <selection pane="topRight" activeCell="B1" sqref="B1"/>
      <selection pane="bottomLeft" activeCell="A4" sqref="A4"/>
      <selection pane="bottomRight" activeCell="E16" sqref="E16"/>
    </sheetView>
  </sheetViews>
  <sheetFormatPr defaultColWidth="8.88671875" defaultRowHeight="14.4"/>
  <cols>
    <col min="1" max="1" width="31.44140625" bestFit="1" customWidth="1"/>
    <col min="2" max="2" width="9.6640625" bestFit="1" customWidth="1"/>
    <col min="3" max="3" width="11.33203125" bestFit="1" customWidth="1"/>
    <col min="4" max="4" width="10.33203125" bestFit="1" customWidth="1"/>
    <col min="5" max="5" width="11.33203125" bestFit="1" customWidth="1"/>
    <col min="6" max="6" width="10.6640625" bestFit="1" customWidth="1"/>
    <col min="7" max="7" width="11.33203125" bestFit="1" customWidth="1"/>
    <col min="8" max="8" width="9.6640625" bestFit="1" customWidth="1"/>
    <col min="9" max="9" width="11.33203125" bestFit="1" customWidth="1"/>
    <col min="10" max="10" width="10.33203125" bestFit="1" customWidth="1"/>
    <col min="11" max="11" width="11.44140625" bestFit="1" customWidth="1"/>
    <col min="12" max="12" width="10.33203125" bestFit="1" customWidth="1"/>
    <col min="13" max="13" width="11.44140625" bestFit="1" customWidth="1"/>
    <col min="14" max="14" width="10.88671875" bestFit="1" customWidth="1"/>
    <col min="15" max="15" width="11.33203125" bestFit="1" customWidth="1"/>
    <col min="16" max="16" width="10.33203125" bestFit="1" customWidth="1"/>
    <col min="17" max="17" width="11.33203125" bestFit="1" customWidth="1"/>
    <col min="18" max="18" width="14.44140625" bestFit="1" customWidth="1"/>
    <col min="19" max="19" width="11.33203125" bestFit="1" customWidth="1"/>
    <col min="20" max="20" width="10.33203125" bestFit="1" customWidth="1"/>
    <col min="21" max="21" width="11.33203125" bestFit="1" customWidth="1"/>
    <col min="22" max="22" width="10.33203125" bestFit="1" customWidth="1"/>
    <col min="23" max="23" width="11.6640625" bestFit="1" customWidth="1"/>
    <col min="24" max="24" width="9.6640625" bestFit="1" customWidth="1"/>
    <col min="25" max="25" width="11.33203125" bestFit="1" customWidth="1"/>
    <col min="26" max="26" width="9.6640625" bestFit="1" customWidth="1"/>
    <col min="27" max="27" width="11.33203125" bestFit="1" customWidth="1"/>
    <col min="28" max="28" width="9.6640625" bestFit="1" customWidth="1"/>
    <col min="29" max="29" width="11.33203125" bestFit="1" customWidth="1"/>
    <col min="30" max="30" width="9.6640625" bestFit="1" customWidth="1"/>
    <col min="31" max="31" width="11.33203125" bestFit="1" customWidth="1"/>
    <col min="32" max="32" width="9.6640625" bestFit="1" customWidth="1"/>
    <col min="33" max="33" width="11.33203125" bestFit="1" customWidth="1"/>
    <col min="34" max="34" width="9.6640625" bestFit="1" customWidth="1"/>
    <col min="35" max="35" width="11.33203125" bestFit="1" customWidth="1"/>
    <col min="36" max="36" width="9.6640625" bestFit="1" customWidth="1"/>
    <col min="37" max="37" width="11.33203125" bestFit="1" customWidth="1"/>
    <col min="38" max="38" width="9.6640625" bestFit="1" customWidth="1"/>
    <col min="39" max="39" width="11.33203125" bestFit="1" customWidth="1"/>
    <col min="40" max="40" width="9.6640625" bestFit="1" customWidth="1"/>
    <col min="41" max="41" width="11.33203125" bestFit="1" customWidth="1"/>
    <col min="42" max="42" width="9.6640625" bestFit="1" customWidth="1"/>
    <col min="43" max="43" width="11.33203125" bestFit="1" customWidth="1"/>
    <col min="44" max="44" width="9.6640625" bestFit="1" customWidth="1"/>
    <col min="45" max="45" width="11.33203125" bestFit="1" customWidth="1"/>
    <col min="46" max="46" width="9.6640625" bestFit="1" customWidth="1"/>
    <col min="47" max="47" width="11.33203125" bestFit="1" customWidth="1"/>
    <col min="48" max="48" width="9.6640625" bestFit="1" customWidth="1"/>
    <col min="49" max="49" width="11.33203125" bestFit="1" customWidth="1"/>
    <col min="50" max="50" width="18" customWidth="1"/>
    <col min="51" max="51" width="17.88671875" customWidth="1"/>
    <col min="52" max="52" width="16.44140625" customWidth="1"/>
    <col min="53" max="53" width="15.44140625" bestFit="1" customWidth="1"/>
    <col min="54" max="54" width="17.6640625" customWidth="1"/>
    <col min="55" max="55" width="23" customWidth="1"/>
    <col min="56" max="56" width="9.109375" customWidth="1"/>
    <col min="57" max="57" width="23" customWidth="1"/>
  </cols>
  <sheetData>
    <row r="1" spans="1:57" ht="18.600000000000001" thickBot="1">
      <c r="A1" s="1317" t="s">
        <v>441</v>
      </c>
      <c r="B1" s="1318"/>
      <c r="C1" s="1318"/>
      <c r="D1" s="1318"/>
      <c r="E1" s="1318"/>
      <c r="F1" s="1318"/>
      <c r="G1" s="1318"/>
      <c r="H1" s="1318"/>
      <c r="I1" s="1318"/>
      <c r="J1" s="1318"/>
      <c r="K1" s="1318"/>
      <c r="L1" s="1318"/>
      <c r="M1" s="1318"/>
      <c r="N1" s="1318"/>
      <c r="O1" s="1318"/>
      <c r="P1" s="1318"/>
      <c r="Q1" s="1318"/>
      <c r="R1" s="1318"/>
      <c r="S1" s="1318"/>
      <c r="T1" s="1318"/>
      <c r="U1" s="1318"/>
      <c r="V1" s="1318"/>
      <c r="W1" s="1318"/>
      <c r="X1" s="1318"/>
      <c r="Y1" s="1318"/>
      <c r="Z1" s="1318"/>
      <c r="AA1" s="1318"/>
      <c r="AB1" s="1318"/>
      <c r="AC1" s="1318"/>
      <c r="AD1" s="1318"/>
      <c r="AE1" s="1318"/>
      <c r="AF1" s="1318"/>
      <c r="AG1" s="1318"/>
      <c r="AH1" s="1318"/>
      <c r="AI1" s="1318"/>
      <c r="AJ1" s="1318"/>
      <c r="AK1" s="1318"/>
      <c r="AL1" s="1318"/>
      <c r="AM1" s="1318"/>
      <c r="AN1" s="1318"/>
      <c r="AO1" s="1318"/>
      <c r="AP1" s="1318"/>
      <c r="AQ1" s="1318"/>
      <c r="AR1" s="1318"/>
      <c r="AS1" s="1318"/>
      <c r="AT1" s="1318"/>
      <c r="AU1" s="1318"/>
      <c r="AV1" s="1318"/>
      <c r="AW1" s="1318"/>
      <c r="AX1" s="1318"/>
      <c r="AY1" s="1318"/>
      <c r="AZ1" s="1318"/>
      <c r="BA1" s="1319"/>
    </row>
    <row r="2" spans="1:57" s="1" customFormat="1">
      <c r="A2" s="1320" t="s">
        <v>442</v>
      </c>
      <c r="B2" s="1322" t="s">
        <v>366</v>
      </c>
      <c r="C2" s="1322"/>
      <c r="D2" s="1322"/>
      <c r="E2" s="1322"/>
      <c r="F2" s="1322" t="s">
        <v>367</v>
      </c>
      <c r="G2" s="1322"/>
      <c r="H2" s="1322"/>
      <c r="I2" s="1322"/>
      <c r="J2" s="1322" t="s">
        <v>368</v>
      </c>
      <c r="K2" s="1322"/>
      <c r="L2" s="1322"/>
      <c r="M2" s="1322"/>
      <c r="N2" s="1322" t="s">
        <v>369</v>
      </c>
      <c r="O2" s="1322"/>
      <c r="P2" s="1322"/>
      <c r="Q2" s="1322"/>
      <c r="R2" s="1322" t="s">
        <v>370</v>
      </c>
      <c r="S2" s="1322"/>
      <c r="T2" s="1322"/>
      <c r="U2" s="1322"/>
      <c r="V2" s="1322" t="s">
        <v>371</v>
      </c>
      <c r="W2" s="1322"/>
      <c r="X2" s="1322"/>
      <c r="Y2" s="1322"/>
      <c r="Z2" s="1322" t="s">
        <v>372</v>
      </c>
      <c r="AA2" s="1322"/>
      <c r="AB2" s="1322"/>
      <c r="AC2" s="1322"/>
      <c r="AD2" s="1322" t="s">
        <v>373</v>
      </c>
      <c r="AE2" s="1322"/>
      <c r="AF2" s="1322"/>
      <c r="AG2" s="1322"/>
      <c r="AH2" s="1322" t="s">
        <v>374</v>
      </c>
      <c r="AI2" s="1322"/>
      <c r="AJ2" s="1322"/>
      <c r="AK2" s="1322"/>
      <c r="AL2" s="1322" t="s">
        <v>375</v>
      </c>
      <c r="AM2" s="1322"/>
      <c r="AN2" s="1322"/>
      <c r="AO2" s="1322"/>
      <c r="AP2" s="1322" t="s">
        <v>376</v>
      </c>
      <c r="AQ2" s="1322"/>
      <c r="AR2" s="1322"/>
      <c r="AS2" s="1322"/>
      <c r="AT2" s="1322" t="s">
        <v>377</v>
      </c>
      <c r="AU2" s="1322"/>
      <c r="AV2" s="1322"/>
      <c r="AW2" s="1322"/>
      <c r="AX2" s="1322" t="s">
        <v>443</v>
      </c>
      <c r="AY2" s="1322"/>
      <c r="AZ2" s="1322"/>
      <c r="BA2" s="1327"/>
    </row>
    <row r="3" spans="1:57" s="1" customFormat="1">
      <c r="A3" s="1321"/>
      <c r="B3" s="1323" t="s">
        <v>444</v>
      </c>
      <c r="C3" s="1323"/>
      <c r="D3" s="1323" t="s">
        <v>445</v>
      </c>
      <c r="E3" s="1323"/>
      <c r="F3" s="1323" t="s">
        <v>444</v>
      </c>
      <c r="G3" s="1323"/>
      <c r="H3" s="1323" t="s">
        <v>445</v>
      </c>
      <c r="I3" s="1323"/>
      <c r="J3" s="1323" t="s">
        <v>444</v>
      </c>
      <c r="K3" s="1323"/>
      <c r="L3" s="1323" t="s">
        <v>445</v>
      </c>
      <c r="M3" s="1323"/>
      <c r="N3" s="1323" t="s">
        <v>444</v>
      </c>
      <c r="O3" s="1323"/>
      <c r="P3" s="1323" t="s">
        <v>445</v>
      </c>
      <c r="Q3" s="1323"/>
      <c r="R3" s="1323" t="s">
        <v>444</v>
      </c>
      <c r="S3" s="1323"/>
      <c r="T3" s="1323" t="s">
        <v>445</v>
      </c>
      <c r="U3" s="1323"/>
      <c r="V3" s="1323" t="s">
        <v>444</v>
      </c>
      <c r="W3" s="1323"/>
      <c r="X3" s="1323" t="s">
        <v>445</v>
      </c>
      <c r="Y3" s="1323"/>
      <c r="Z3" s="1323" t="s">
        <v>444</v>
      </c>
      <c r="AA3" s="1323"/>
      <c r="AB3" s="1323" t="s">
        <v>445</v>
      </c>
      <c r="AC3" s="1323"/>
      <c r="AD3" s="1323" t="s">
        <v>444</v>
      </c>
      <c r="AE3" s="1323"/>
      <c r="AF3" s="1323" t="s">
        <v>445</v>
      </c>
      <c r="AG3" s="1323"/>
      <c r="AH3" s="1323" t="s">
        <v>444</v>
      </c>
      <c r="AI3" s="1323"/>
      <c r="AJ3" s="1323" t="s">
        <v>445</v>
      </c>
      <c r="AK3" s="1323"/>
      <c r="AL3" s="1323" t="s">
        <v>444</v>
      </c>
      <c r="AM3" s="1323"/>
      <c r="AN3" s="1323" t="s">
        <v>445</v>
      </c>
      <c r="AO3" s="1323"/>
      <c r="AP3" s="1323" t="s">
        <v>444</v>
      </c>
      <c r="AQ3" s="1323"/>
      <c r="AR3" s="1323" t="s">
        <v>445</v>
      </c>
      <c r="AS3" s="1323"/>
      <c r="AT3" s="1323" t="s">
        <v>444</v>
      </c>
      <c r="AU3" s="1323"/>
      <c r="AV3" s="1323" t="s">
        <v>445</v>
      </c>
      <c r="AW3" s="1323"/>
      <c r="AX3" s="1323" t="s">
        <v>444</v>
      </c>
      <c r="AY3" s="1323"/>
      <c r="AZ3" s="1323" t="s">
        <v>445</v>
      </c>
      <c r="BA3" s="1328"/>
    </row>
    <row r="4" spans="1:57" s="1" customFormat="1">
      <c r="A4" s="1321"/>
      <c r="B4" s="856" t="s">
        <v>159</v>
      </c>
      <c r="C4" s="856" t="s">
        <v>446</v>
      </c>
      <c r="D4" s="856" t="s">
        <v>159</v>
      </c>
      <c r="E4" s="856" t="s">
        <v>446</v>
      </c>
      <c r="F4" s="856" t="s">
        <v>159</v>
      </c>
      <c r="G4" s="856" t="s">
        <v>446</v>
      </c>
      <c r="H4" s="856" t="s">
        <v>159</v>
      </c>
      <c r="I4" s="856" t="s">
        <v>446</v>
      </c>
      <c r="J4" s="856" t="s">
        <v>159</v>
      </c>
      <c r="K4" s="856" t="s">
        <v>446</v>
      </c>
      <c r="L4" s="856" t="s">
        <v>159</v>
      </c>
      <c r="M4" s="856" t="s">
        <v>446</v>
      </c>
      <c r="N4" s="856" t="s">
        <v>159</v>
      </c>
      <c r="O4" s="856" t="s">
        <v>446</v>
      </c>
      <c r="P4" s="856" t="s">
        <v>159</v>
      </c>
      <c r="Q4" s="856" t="s">
        <v>446</v>
      </c>
      <c r="R4" s="856" t="s">
        <v>159</v>
      </c>
      <c r="S4" s="856" t="s">
        <v>446</v>
      </c>
      <c r="T4" s="856" t="s">
        <v>159</v>
      </c>
      <c r="U4" s="856" t="s">
        <v>446</v>
      </c>
      <c r="V4" s="856" t="s">
        <v>159</v>
      </c>
      <c r="W4" s="856" t="s">
        <v>446</v>
      </c>
      <c r="X4" s="856" t="s">
        <v>159</v>
      </c>
      <c r="Y4" s="856" t="s">
        <v>446</v>
      </c>
      <c r="Z4" s="856" t="s">
        <v>159</v>
      </c>
      <c r="AA4" s="856" t="s">
        <v>446</v>
      </c>
      <c r="AB4" s="856" t="s">
        <v>159</v>
      </c>
      <c r="AC4" s="856" t="s">
        <v>446</v>
      </c>
      <c r="AD4" s="856" t="s">
        <v>159</v>
      </c>
      <c r="AE4" s="856" t="s">
        <v>446</v>
      </c>
      <c r="AF4" s="856" t="s">
        <v>159</v>
      </c>
      <c r="AG4" s="856" t="s">
        <v>446</v>
      </c>
      <c r="AH4" s="856" t="s">
        <v>159</v>
      </c>
      <c r="AI4" s="856" t="s">
        <v>446</v>
      </c>
      <c r="AJ4" s="856" t="s">
        <v>159</v>
      </c>
      <c r="AK4" s="856" t="s">
        <v>446</v>
      </c>
      <c r="AL4" s="856" t="s">
        <v>159</v>
      </c>
      <c r="AM4" s="856" t="s">
        <v>446</v>
      </c>
      <c r="AN4" s="856" t="s">
        <v>159</v>
      </c>
      <c r="AO4" s="856" t="s">
        <v>446</v>
      </c>
      <c r="AP4" s="856" t="s">
        <v>159</v>
      </c>
      <c r="AQ4" s="856" t="s">
        <v>446</v>
      </c>
      <c r="AR4" s="856" t="s">
        <v>159</v>
      </c>
      <c r="AS4" s="856" t="s">
        <v>446</v>
      </c>
      <c r="AT4" s="856" t="s">
        <v>159</v>
      </c>
      <c r="AU4" s="856" t="s">
        <v>446</v>
      </c>
      <c r="AV4" s="856" t="s">
        <v>159</v>
      </c>
      <c r="AW4" s="856" t="s">
        <v>446</v>
      </c>
      <c r="AX4" s="856" t="s">
        <v>159</v>
      </c>
      <c r="AY4" s="856" t="s">
        <v>446</v>
      </c>
      <c r="AZ4" s="856" t="s">
        <v>159</v>
      </c>
      <c r="BA4" s="857" t="s">
        <v>446</v>
      </c>
    </row>
    <row r="5" spans="1:57">
      <c r="A5" s="858" t="s">
        <v>217</v>
      </c>
      <c r="B5" s="859"/>
      <c r="C5" s="859"/>
      <c r="D5" s="859"/>
      <c r="E5" s="859"/>
      <c r="F5" s="859"/>
      <c r="G5" s="859"/>
      <c r="H5" s="859"/>
      <c r="I5" s="859"/>
      <c r="J5" s="859"/>
      <c r="K5" s="859"/>
      <c r="L5" s="859"/>
      <c r="M5" s="859"/>
      <c r="N5" s="859"/>
      <c r="O5" s="859"/>
      <c r="P5" s="859"/>
      <c r="Q5" s="859"/>
      <c r="R5" s="859"/>
      <c r="S5" s="859"/>
      <c r="T5" s="859"/>
      <c r="U5" s="859"/>
      <c r="V5" s="859"/>
      <c r="W5" s="859"/>
      <c r="X5" s="859"/>
      <c r="Y5" s="859"/>
      <c r="Z5" s="859"/>
      <c r="AA5" s="859"/>
      <c r="AB5" s="859"/>
      <c r="AC5" s="859"/>
      <c r="AD5" s="859"/>
      <c r="AE5" s="859"/>
      <c r="AF5" s="859"/>
      <c r="AG5" s="859"/>
      <c r="AH5" s="859"/>
      <c r="AI5" s="859"/>
      <c r="AJ5" s="859"/>
      <c r="AK5" s="859"/>
      <c r="AL5" s="859"/>
      <c r="AM5" s="859"/>
      <c r="AN5" s="859"/>
      <c r="AO5" s="859"/>
      <c r="AP5" s="859"/>
      <c r="AQ5" s="859"/>
      <c r="AR5" s="859"/>
      <c r="AS5" s="859"/>
      <c r="AT5" s="859"/>
      <c r="AU5" s="859"/>
      <c r="AV5" s="859"/>
      <c r="AW5" s="859"/>
      <c r="AX5" s="860">
        <f>B5+F5+J5+N5+R5+V5+Z5+AD5+AH5+AL5+AP5+AT5</f>
        <v>0</v>
      </c>
      <c r="AY5" s="860">
        <f>C5+G5+K5+O5+S5+W5+AA5+AE5+AI5+AM5+AQ5+AU5</f>
        <v>0</v>
      </c>
      <c r="AZ5" s="860">
        <f>D5+H5+L5+P5+T5+X5+AB5+AF5+AJ5+AN5+AR5+AV5</f>
        <v>0</v>
      </c>
      <c r="BA5" s="861">
        <f>E5+I5+M5+Q5+U5+Y5+AC5+AG5+AK5+AO5+AS5+AW5</f>
        <v>0</v>
      </c>
      <c r="BB5" s="2"/>
    </row>
    <row r="6" spans="1:57">
      <c r="A6" s="858" t="s">
        <v>447</v>
      </c>
      <c r="B6" s="859"/>
      <c r="C6" s="859"/>
      <c r="D6" s="859"/>
      <c r="E6" s="859"/>
      <c r="F6" s="859"/>
      <c r="G6" s="859"/>
      <c r="H6" s="859"/>
      <c r="I6" s="859"/>
      <c r="J6" s="859"/>
      <c r="K6" s="859"/>
      <c r="L6" s="859"/>
      <c r="M6" s="859"/>
      <c r="N6" s="859"/>
      <c r="O6" s="859"/>
      <c r="P6" s="859"/>
      <c r="Q6" s="859"/>
      <c r="R6" s="859"/>
      <c r="S6" s="859"/>
      <c r="T6" s="859"/>
      <c r="U6" s="859"/>
      <c r="V6" s="859"/>
      <c r="W6" s="859"/>
      <c r="X6" s="859"/>
      <c r="Y6" s="859"/>
      <c r="Z6" s="859"/>
      <c r="AA6" s="859"/>
      <c r="AB6" s="859"/>
      <c r="AC6" s="859"/>
      <c r="AD6" s="859"/>
      <c r="AE6" s="859"/>
      <c r="AF6" s="859"/>
      <c r="AG6" s="859"/>
      <c r="AH6" s="859"/>
      <c r="AI6" s="859"/>
      <c r="AJ6" s="859"/>
      <c r="AK6" s="859"/>
      <c r="AL6" s="859"/>
      <c r="AM6" s="859"/>
      <c r="AN6" s="859"/>
      <c r="AO6" s="859"/>
      <c r="AP6" s="859"/>
      <c r="AQ6" s="859"/>
      <c r="AR6" s="859"/>
      <c r="AS6" s="859"/>
      <c r="AT6" s="859"/>
      <c r="AU6" s="859"/>
      <c r="AV6" s="859"/>
      <c r="AW6" s="859"/>
      <c r="AX6" s="860">
        <f t="shared" ref="AX6:BA15" si="0">B6+F6+J6+N6+R6+V6+Z6+AD6+AH6+AL6+AP6+AT6</f>
        <v>0</v>
      </c>
      <c r="AY6" s="860">
        <f t="shared" si="0"/>
        <v>0</v>
      </c>
      <c r="AZ6" s="860">
        <f t="shared" si="0"/>
        <v>0</v>
      </c>
      <c r="BA6" s="861">
        <f t="shared" si="0"/>
        <v>0</v>
      </c>
      <c r="BB6" s="2"/>
      <c r="BC6" s="15"/>
      <c r="BE6" s="15"/>
    </row>
    <row r="7" spans="1:57">
      <c r="A7" s="858" t="s">
        <v>448</v>
      </c>
      <c r="B7" s="859"/>
      <c r="C7" s="859"/>
      <c r="D7" s="859"/>
      <c r="E7" s="859"/>
      <c r="F7" s="859"/>
      <c r="G7" s="859"/>
      <c r="H7" s="859"/>
      <c r="I7" s="859"/>
      <c r="J7" s="859"/>
      <c r="K7" s="859"/>
      <c r="L7" s="859"/>
      <c r="M7" s="859"/>
      <c r="N7" s="859"/>
      <c r="O7" s="859"/>
      <c r="P7" s="859"/>
      <c r="Q7" s="859"/>
      <c r="R7" s="859"/>
      <c r="S7" s="859"/>
      <c r="T7" s="859"/>
      <c r="U7" s="859"/>
      <c r="V7" s="859"/>
      <c r="W7" s="859"/>
      <c r="X7" s="859"/>
      <c r="Y7" s="859"/>
      <c r="Z7" s="859"/>
      <c r="AA7" s="859"/>
      <c r="AB7" s="859"/>
      <c r="AC7" s="859"/>
      <c r="AD7" s="859"/>
      <c r="AE7" s="859"/>
      <c r="AF7" s="859"/>
      <c r="AG7" s="859"/>
      <c r="AH7" s="859"/>
      <c r="AI7" s="859"/>
      <c r="AJ7" s="859"/>
      <c r="AK7" s="859"/>
      <c r="AL7" s="859"/>
      <c r="AM7" s="859"/>
      <c r="AN7" s="859"/>
      <c r="AO7" s="859"/>
      <c r="AP7" s="859"/>
      <c r="AQ7" s="859"/>
      <c r="AR7" s="859"/>
      <c r="AS7" s="859"/>
      <c r="AT7" s="859"/>
      <c r="AU7" s="859"/>
      <c r="AV7" s="859"/>
      <c r="AW7" s="859"/>
      <c r="AX7" s="860">
        <f t="shared" si="0"/>
        <v>0</v>
      </c>
      <c r="AY7" s="860">
        <f t="shared" si="0"/>
        <v>0</v>
      </c>
      <c r="AZ7" s="860">
        <f t="shared" si="0"/>
        <v>0</v>
      </c>
      <c r="BA7" s="861">
        <f t="shared" si="0"/>
        <v>0</v>
      </c>
      <c r="BB7" s="2"/>
      <c r="BC7" s="15"/>
      <c r="BE7" s="15"/>
    </row>
    <row r="8" spans="1:57">
      <c r="A8" s="858" t="s">
        <v>302</v>
      </c>
      <c r="B8" s="859"/>
      <c r="C8" s="859"/>
      <c r="D8" s="859"/>
      <c r="E8" s="859"/>
      <c r="F8" s="859"/>
      <c r="G8" s="859"/>
      <c r="H8" s="859"/>
      <c r="I8" s="859"/>
      <c r="J8" s="859"/>
      <c r="K8" s="859"/>
      <c r="L8" s="859"/>
      <c r="M8" s="859"/>
      <c r="N8" s="859"/>
      <c r="O8" s="859"/>
      <c r="P8" s="859"/>
      <c r="Q8" s="859"/>
      <c r="R8" s="862"/>
      <c r="S8" s="859"/>
      <c r="T8" s="859"/>
      <c r="U8" s="859"/>
      <c r="V8" s="859"/>
      <c r="W8" s="859"/>
      <c r="X8" s="859"/>
      <c r="Y8" s="859"/>
      <c r="Z8" s="859"/>
      <c r="AA8" s="859"/>
      <c r="AB8" s="859"/>
      <c r="AC8" s="859"/>
      <c r="AD8" s="859"/>
      <c r="AE8" s="859"/>
      <c r="AF8" s="859"/>
      <c r="AG8" s="859"/>
      <c r="AH8" s="859"/>
      <c r="AI8" s="859"/>
      <c r="AJ8" s="859"/>
      <c r="AK8" s="859"/>
      <c r="AL8" s="859"/>
      <c r="AM8" s="859"/>
      <c r="AN8" s="859"/>
      <c r="AO8" s="859"/>
      <c r="AP8" s="859"/>
      <c r="AQ8" s="859"/>
      <c r="AR8" s="859"/>
      <c r="AS8" s="859"/>
      <c r="AT8" s="859"/>
      <c r="AU8" s="859"/>
      <c r="AV8" s="859"/>
      <c r="AW8" s="859"/>
      <c r="AX8" s="860">
        <f t="shared" si="0"/>
        <v>0</v>
      </c>
      <c r="AY8" s="860">
        <f t="shared" si="0"/>
        <v>0</v>
      </c>
      <c r="AZ8" s="860">
        <f t="shared" si="0"/>
        <v>0</v>
      </c>
      <c r="BA8" s="861">
        <f t="shared" si="0"/>
        <v>0</v>
      </c>
      <c r="BB8" s="2"/>
      <c r="BC8" s="15"/>
      <c r="BE8" s="15"/>
    </row>
    <row r="9" spans="1:57">
      <c r="A9" s="858" t="s">
        <v>318</v>
      </c>
      <c r="B9" s="859"/>
      <c r="C9" s="859"/>
      <c r="D9" s="859"/>
      <c r="E9" s="859"/>
      <c r="F9" s="859"/>
      <c r="G9" s="859"/>
      <c r="H9" s="859"/>
      <c r="I9" s="859"/>
      <c r="J9" s="859"/>
      <c r="K9" s="859"/>
      <c r="L9" s="859"/>
      <c r="M9" s="859"/>
      <c r="N9" s="859"/>
      <c r="O9" s="859"/>
      <c r="P9" s="859"/>
      <c r="Q9" s="859"/>
      <c r="R9" s="859"/>
      <c r="S9" s="859"/>
      <c r="T9" s="859"/>
      <c r="U9" s="859"/>
      <c r="V9" s="859"/>
      <c r="W9" s="859"/>
      <c r="X9" s="859"/>
      <c r="Y9" s="859"/>
      <c r="Z9" s="859"/>
      <c r="AA9" s="859"/>
      <c r="AB9" s="859"/>
      <c r="AC9" s="859"/>
      <c r="AD9" s="859"/>
      <c r="AE9" s="859"/>
      <c r="AF9" s="859"/>
      <c r="AG9" s="859"/>
      <c r="AH9" s="859"/>
      <c r="AI9" s="859"/>
      <c r="AJ9" s="859"/>
      <c r="AK9" s="859"/>
      <c r="AL9" s="859"/>
      <c r="AM9" s="859"/>
      <c r="AN9" s="859"/>
      <c r="AO9" s="859"/>
      <c r="AP9" s="859"/>
      <c r="AQ9" s="859"/>
      <c r="AR9" s="859"/>
      <c r="AS9" s="859"/>
      <c r="AT9" s="859"/>
      <c r="AU9" s="859"/>
      <c r="AV9" s="859"/>
      <c r="AW9" s="859"/>
      <c r="AX9" s="860">
        <f t="shared" si="0"/>
        <v>0</v>
      </c>
      <c r="AY9" s="860">
        <f t="shared" si="0"/>
        <v>0</v>
      </c>
      <c r="AZ9" s="860">
        <f t="shared" si="0"/>
        <v>0</v>
      </c>
      <c r="BA9" s="861">
        <f t="shared" si="0"/>
        <v>0</v>
      </c>
      <c r="BB9" s="2"/>
      <c r="BC9" s="15"/>
      <c r="BE9" s="15"/>
    </row>
    <row r="10" spans="1:57">
      <c r="A10" s="858" t="s">
        <v>334</v>
      </c>
      <c r="B10" s="859"/>
      <c r="C10" s="859"/>
      <c r="D10" s="859"/>
      <c r="E10" s="859"/>
      <c r="F10" s="859"/>
      <c r="G10" s="859"/>
      <c r="H10" s="859"/>
      <c r="I10" s="859"/>
      <c r="J10" s="36"/>
      <c r="K10" s="859"/>
      <c r="L10" s="859"/>
      <c r="M10" s="859"/>
      <c r="N10" s="859"/>
      <c r="O10" s="859"/>
      <c r="P10" s="859"/>
      <c r="Q10" s="859"/>
      <c r="R10" s="859"/>
      <c r="S10" s="859"/>
      <c r="T10" s="859"/>
      <c r="U10" s="859"/>
      <c r="V10" s="859"/>
      <c r="W10" s="859"/>
      <c r="X10" s="859"/>
      <c r="Y10" s="859"/>
      <c r="Z10" s="859"/>
      <c r="AA10" s="859"/>
      <c r="AB10" s="859"/>
      <c r="AC10" s="859"/>
      <c r="AD10" s="859"/>
      <c r="AE10" s="859"/>
      <c r="AF10" s="859"/>
      <c r="AG10" s="859"/>
      <c r="AH10" s="859"/>
      <c r="AI10" s="859"/>
      <c r="AJ10" s="859"/>
      <c r="AK10" s="859"/>
      <c r="AL10" s="859"/>
      <c r="AM10" s="859"/>
      <c r="AN10" s="859"/>
      <c r="AO10" s="859"/>
      <c r="AP10" s="859"/>
      <c r="AQ10" s="859"/>
      <c r="AR10" s="859"/>
      <c r="AS10" s="859"/>
      <c r="AT10" s="859"/>
      <c r="AU10" s="859"/>
      <c r="AV10" s="859"/>
      <c r="AW10" s="859"/>
      <c r="AX10" s="860">
        <f t="shared" si="0"/>
        <v>0</v>
      </c>
      <c r="AY10" s="860">
        <f t="shared" si="0"/>
        <v>0</v>
      </c>
      <c r="AZ10" s="860">
        <f t="shared" si="0"/>
        <v>0</v>
      </c>
      <c r="BA10" s="861">
        <f t="shared" si="0"/>
        <v>0</v>
      </c>
      <c r="BB10" s="2"/>
      <c r="BC10" s="15"/>
      <c r="BE10" s="15"/>
    </row>
    <row r="11" spans="1:57">
      <c r="A11" s="858" t="s">
        <v>449</v>
      </c>
      <c r="B11" s="859"/>
      <c r="C11" s="862"/>
      <c r="D11" s="859"/>
      <c r="E11" s="859"/>
      <c r="F11" s="859"/>
      <c r="G11" s="859"/>
      <c r="H11" s="859"/>
      <c r="I11" s="859"/>
      <c r="J11" s="859"/>
      <c r="K11" s="859"/>
      <c r="L11" s="859"/>
      <c r="M11" s="859"/>
      <c r="N11" s="859"/>
      <c r="O11" s="859"/>
      <c r="P11" s="859"/>
      <c r="Q11" s="859"/>
      <c r="R11" s="859"/>
      <c r="S11" s="37"/>
      <c r="T11" s="859"/>
      <c r="U11" s="859"/>
      <c r="V11" s="859"/>
      <c r="W11" s="859"/>
      <c r="X11" s="859"/>
      <c r="Y11" s="859"/>
      <c r="Z11" s="859"/>
      <c r="AA11" s="859"/>
      <c r="AB11" s="859"/>
      <c r="AC11" s="859"/>
      <c r="AD11" s="859"/>
      <c r="AE11" s="859"/>
      <c r="AF11" s="859"/>
      <c r="AG11" s="859"/>
      <c r="AH11" s="859"/>
      <c r="AI11" s="859"/>
      <c r="AJ11" s="859"/>
      <c r="AK11" s="859"/>
      <c r="AL11" s="859"/>
      <c r="AM11" s="859"/>
      <c r="AN11" s="859"/>
      <c r="AO11" s="859"/>
      <c r="AP11" s="859"/>
      <c r="AQ11" s="859"/>
      <c r="AR11" s="859"/>
      <c r="AS11" s="859"/>
      <c r="AT11" s="859"/>
      <c r="AU11" s="859"/>
      <c r="AV11" s="859"/>
      <c r="AW11" s="859"/>
      <c r="AX11" s="860">
        <f t="shared" si="0"/>
        <v>0</v>
      </c>
      <c r="AY11" s="860">
        <f t="shared" si="0"/>
        <v>0</v>
      </c>
      <c r="AZ11" s="860">
        <f t="shared" si="0"/>
        <v>0</v>
      </c>
      <c r="BA11" s="861">
        <f t="shared" si="0"/>
        <v>0</v>
      </c>
      <c r="BB11" s="2"/>
      <c r="BC11" s="15"/>
      <c r="BE11" s="15"/>
    </row>
    <row r="12" spans="1:57">
      <c r="A12" s="858" t="s">
        <v>450</v>
      </c>
      <c r="B12" s="859"/>
      <c r="C12" s="859"/>
      <c r="D12" s="859"/>
      <c r="E12" s="859"/>
      <c r="F12" s="859"/>
      <c r="G12" s="859"/>
      <c r="H12" s="859"/>
      <c r="I12" s="859"/>
      <c r="J12" s="859"/>
      <c r="K12" s="859"/>
      <c r="L12" s="859"/>
      <c r="M12" s="859"/>
      <c r="N12" s="859"/>
      <c r="O12" s="859"/>
      <c r="P12" s="859"/>
      <c r="Q12" s="859"/>
      <c r="R12" s="859"/>
      <c r="S12" s="859"/>
      <c r="T12" s="859"/>
      <c r="U12" s="859"/>
      <c r="V12" s="859"/>
      <c r="W12" s="859"/>
      <c r="X12" s="859"/>
      <c r="Y12" s="859"/>
      <c r="Z12" s="859"/>
      <c r="AA12" s="859"/>
      <c r="AB12" s="859"/>
      <c r="AC12" s="859"/>
      <c r="AD12" s="859"/>
      <c r="AE12" s="859"/>
      <c r="AF12" s="859"/>
      <c r="AG12" s="859"/>
      <c r="AH12" s="859"/>
      <c r="AI12" s="859"/>
      <c r="AJ12" s="859"/>
      <c r="AK12" s="859"/>
      <c r="AL12" s="859"/>
      <c r="AM12" s="859"/>
      <c r="AN12" s="859"/>
      <c r="AO12" s="859"/>
      <c r="AP12" s="859"/>
      <c r="AQ12" s="859"/>
      <c r="AR12" s="859"/>
      <c r="AS12" s="859"/>
      <c r="AT12" s="859"/>
      <c r="AU12" s="859"/>
      <c r="AV12" s="859"/>
      <c r="AW12" s="859"/>
      <c r="AX12" s="860">
        <f t="shared" si="0"/>
        <v>0</v>
      </c>
      <c r="AY12" s="860">
        <f t="shared" si="0"/>
        <v>0</v>
      </c>
      <c r="AZ12" s="860">
        <f t="shared" si="0"/>
        <v>0</v>
      </c>
      <c r="BA12" s="861">
        <f t="shared" si="0"/>
        <v>0</v>
      </c>
      <c r="BB12" s="2"/>
    </row>
    <row r="13" spans="1:57">
      <c r="A13" s="858" t="s">
        <v>451</v>
      </c>
      <c r="B13" s="859"/>
      <c r="C13" s="859"/>
      <c r="D13" s="859"/>
      <c r="E13" s="859"/>
      <c r="F13" s="859"/>
      <c r="G13" s="859"/>
      <c r="H13" s="859"/>
      <c r="I13" s="859"/>
      <c r="J13" s="859"/>
      <c r="K13" s="859"/>
      <c r="L13" s="859"/>
      <c r="M13" s="859"/>
      <c r="N13" s="859"/>
      <c r="O13" s="859"/>
      <c r="P13" s="859"/>
      <c r="Q13" s="859"/>
      <c r="R13" s="859"/>
      <c r="S13" s="859"/>
      <c r="T13" s="859"/>
      <c r="U13" s="859"/>
      <c r="V13" s="859"/>
      <c r="W13" s="859"/>
      <c r="X13" s="859"/>
      <c r="Y13" s="859"/>
      <c r="Z13" s="859"/>
      <c r="AA13" s="859"/>
      <c r="AB13" s="859"/>
      <c r="AC13" s="859"/>
      <c r="AD13" s="859"/>
      <c r="AE13" s="859"/>
      <c r="AF13" s="859"/>
      <c r="AG13" s="859"/>
      <c r="AH13" s="859"/>
      <c r="AI13" s="859"/>
      <c r="AJ13" s="859"/>
      <c r="AK13" s="859"/>
      <c r="AL13" s="859"/>
      <c r="AM13" s="859"/>
      <c r="AN13" s="859"/>
      <c r="AO13" s="859"/>
      <c r="AP13" s="859"/>
      <c r="AQ13" s="859"/>
      <c r="AR13" s="859"/>
      <c r="AS13" s="859"/>
      <c r="AT13" s="859"/>
      <c r="AU13" s="859"/>
      <c r="AV13" s="859"/>
      <c r="AW13" s="859"/>
      <c r="AX13" s="860">
        <f t="shared" si="0"/>
        <v>0</v>
      </c>
      <c r="AY13" s="860">
        <f t="shared" si="0"/>
        <v>0</v>
      </c>
      <c r="AZ13" s="860">
        <f t="shared" si="0"/>
        <v>0</v>
      </c>
      <c r="BA13" s="861">
        <f t="shared" si="0"/>
        <v>0</v>
      </c>
      <c r="BB13" s="2"/>
    </row>
    <row r="14" spans="1:57">
      <c r="A14" s="858" t="s">
        <v>452</v>
      </c>
      <c r="B14" s="859"/>
      <c r="C14" s="863"/>
      <c r="D14" s="859"/>
      <c r="E14" s="859"/>
      <c r="F14" s="859"/>
      <c r="G14" s="859"/>
      <c r="H14" s="859"/>
      <c r="I14" s="859"/>
      <c r="J14" s="859"/>
      <c r="K14" s="859"/>
      <c r="L14" s="859"/>
      <c r="M14" s="859"/>
      <c r="N14" s="859"/>
      <c r="O14" s="859"/>
      <c r="P14" s="859"/>
      <c r="Q14" s="859"/>
      <c r="R14" s="859"/>
      <c r="S14" s="859"/>
      <c r="T14" s="859"/>
      <c r="U14" s="859"/>
      <c r="V14" s="859"/>
      <c r="W14" s="859"/>
      <c r="X14" s="859"/>
      <c r="Y14" s="859"/>
      <c r="Z14" s="859"/>
      <c r="AA14" s="859"/>
      <c r="AB14" s="859"/>
      <c r="AC14" s="859"/>
      <c r="AD14" s="859"/>
      <c r="AE14" s="859"/>
      <c r="AF14" s="859"/>
      <c r="AG14" s="859"/>
      <c r="AH14" s="859"/>
      <c r="AI14" s="859"/>
      <c r="AJ14" s="859"/>
      <c r="AK14" s="859"/>
      <c r="AL14" s="859"/>
      <c r="AM14" s="859"/>
      <c r="AN14" s="859"/>
      <c r="AO14" s="859"/>
      <c r="AP14" s="859"/>
      <c r="AQ14" s="859"/>
      <c r="AR14" s="859"/>
      <c r="AS14" s="859"/>
      <c r="AT14" s="859"/>
      <c r="AU14" s="859"/>
      <c r="AV14" s="859"/>
      <c r="AW14" s="859"/>
      <c r="AX14" s="860">
        <f t="shared" si="0"/>
        <v>0</v>
      </c>
      <c r="AY14" s="860">
        <f t="shared" si="0"/>
        <v>0</v>
      </c>
      <c r="AZ14" s="860">
        <f t="shared" si="0"/>
        <v>0</v>
      </c>
      <c r="BA14" s="861">
        <f t="shared" si="0"/>
        <v>0</v>
      </c>
      <c r="BB14" s="2"/>
    </row>
    <row r="15" spans="1:57" ht="15" thickBot="1">
      <c r="A15" s="22" t="s">
        <v>453</v>
      </c>
      <c r="B15" s="864"/>
      <c r="C15" s="864"/>
      <c r="D15" s="864"/>
      <c r="E15" s="864"/>
      <c r="F15" s="864"/>
      <c r="G15" s="864"/>
      <c r="H15" s="864"/>
      <c r="I15" s="864"/>
      <c r="J15" s="864"/>
      <c r="K15" s="864"/>
      <c r="L15" s="864"/>
      <c r="M15" s="864"/>
      <c r="N15" s="864"/>
      <c r="O15" s="864"/>
      <c r="P15" s="864"/>
      <c r="Q15" s="864"/>
      <c r="R15" s="864"/>
      <c r="S15" s="864"/>
      <c r="T15" s="864"/>
      <c r="U15" s="864"/>
      <c r="V15" s="864"/>
      <c r="W15" s="865"/>
      <c r="X15" s="864"/>
      <c r="Y15" s="864"/>
      <c r="Z15" s="864"/>
      <c r="AA15" s="864"/>
      <c r="AB15" s="864"/>
      <c r="AC15" s="864"/>
      <c r="AD15" s="864"/>
      <c r="AE15" s="864"/>
      <c r="AF15" s="864"/>
      <c r="AG15" s="864"/>
      <c r="AH15" s="864"/>
      <c r="AI15" s="864"/>
      <c r="AJ15" s="864"/>
      <c r="AK15" s="864"/>
      <c r="AL15" s="864"/>
      <c r="AM15" s="864"/>
      <c r="AN15" s="864"/>
      <c r="AO15" s="864"/>
      <c r="AP15" s="864"/>
      <c r="AQ15" s="864"/>
      <c r="AR15" s="864"/>
      <c r="AS15" s="864"/>
      <c r="AT15" s="864"/>
      <c r="AU15" s="864"/>
      <c r="AV15" s="864"/>
      <c r="AW15" s="864"/>
      <c r="AX15" s="866">
        <f t="shared" si="0"/>
        <v>0</v>
      </c>
      <c r="AY15" s="866">
        <f t="shared" si="0"/>
        <v>0</v>
      </c>
      <c r="AZ15" s="866">
        <f t="shared" si="0"/>
        <v>0</v>
      </c>
      <c r="BA15" s="867">
        <f t="shared" si="0"/>
        <v>0</v>
      </c>
      <c r="BB15" s="2"/>
    </row>
    <row r="16" spans="1:57" s="1" customFormat="1" ht="15" thickBot="1">
      <c r="A16" s="23" t="s">
        <v>454</v>
      </c>
      <c r="B16" s="24">
        <f t="shared" ref="B16:Q16" si="1">SUM(B5:B15)</f>
        <v>0</v>
      </c>
      <c r="C16" s="24">
        <f t="shared" si="1"/>
        <v>0</v>
      </c>
      <c r="D16" s="24">
        <f t="shared" si="1"/>
        <v>0</v>
      </c>
      <c r="E16" s="24">
        <f t="shared" si="1"/>
        <v>0</v>
      </c>
      <c r="F16" s="24">
        <f t="shared" si="1"/>
        <v>0</v>
      </c>
      <c r="G16" s="24">
        <f t="shared" si="1"/>
        <v>0</v>
      </c>
      <c r="H16" s="24">
        <f t="shared" si="1"/>
        <v>0</v>
      </c>
      <c r="I16" s="24">
        <f t="shared" si="1"/>
        <v>0</v>
      </c>
      <c r="J16" s="24">
        <f t="shared" si="1"/>
        <v>0</v>
      </c>
      <c r="K16" s="24">
        <f t="shared" si="1"/>
        <v>0</v>
      </c>
      <c r="L16" s="24">
        <f t="shared" si="1"/>
        <v>0</v>
      </c>
      <c r="M16" s="24">
        <f t="shared" si="1"/>
        <v>0</v>
      </c>
      <c r="N16" s="24">
        <f t="shared" si="1"/>
        <v>0</v>
      </c>
      <c r="O16" s="24">
        <f t="shared" si="1"/>
        <v>0</v>
      </c>
      <c r="P16" s="24">
        <f t="shared" si="1"/>
        <v>0</v>
      </c>
      <c r="Q16" s="24">
        <f t="shared" si="1"/>
        <v>0</v>
      </c>
      <c r="R16" s="24">
        <f t="shared" ref="R16:BA16" si="2">SUM(R5:R15)</f>
        <v>0</v>
      </c>
      <c r="S16" s="24">
        <f t="shared" si="2"/>
        <v>0</v>
      </c>
      <c r="T16" s="24">
        <f t="shared" si="2"/>
        <v>0</v>
      </c>
      <c r="U16" s="24">
        <f t="shared" si="2"/>
        <v>0</v>
      </c>
      <c r="V16" s="24">
        <f t="shared" si="2"/>
        <v>0</v>
      </c>
      <c r="W16" s="24">
        <f t="shared" si="2"/>
        <v>0</v>
      </c>
      <c r="X16" s="24">
        <f t="shared" si="2"/>
        <v>0</v>
      </c>
      <c r="Y16" s="24">
        <f t="shared" si="2"/>
        <v>0</v>
      </c>
      <c r="Z16" s="24">
        <f t="shared" si="2"/>
        <v>0</v>
      </c>
      <c r="AA16" s="24">
        <f t="shared" si="2"/>
        <v>0</v>
      </c>
      <c r="AB16" s="24">
        <f t="shared" si="2"/>
        <v>0</v>
      </c>
      <c r="AC16" s="24">
        <f t="shared" si="2"/>
        <v>0</v>
      </c>
      <c r="AD16" s="24">
        <f t="shared" si="2"/>
        <v>0</v>
      </c>
      <c r="AE16" s="24">
        <f t="shared" si="2"/>
        <v>0</v>
      </c>
      <c r="AF16" s="24">
        <f t="shared" si="2"/>
        <v>0</v>
      </c>
      <c r="AG16" s="24">
        <f t="shared" si="2"/>
        <v>0</v>
      </c>
      <c r="AH16" s="24">
        <f t="shared" si="2"/>
        <v>0</v>
      </c>
      <c r="AI16" s="24">
        <f t="shared" si="2"/>
        <v>0</v>
      </c>
      <c r="AJ16" s="24">
        <f t="shared" si="2"/>
        <v>0</v>
      </c>
      <c r="AK16" s="24">
        <f t="shared" si="2"/>
        <v>0</v>
      </c>
      <c r="AL16" s="24">
        <f t="shared" si="2"/>
        <v>0</v>
      </c>
      <c r="AM16" s="24">
        <f t="shared" si="2"/>
        <v>0</v>
      </c>
      <c r="AN16" s="24">
        <f t="shared" si="2"/>
        <v>0</v>
      </c>
      <c r="AO16" s="24">
        <f t="shared" si="2"/>
        <v>0</v>
      </c>
      <c r="AP16" s="24">
        <f t="shared" si="2"/>
        <v>0</v>
      </c>
      <c r="AQ16" s="24">
        <f t="shared" si="2"/>
        <v>0</v>
      </c>
      <c r="AR16" s="24">
        <f t="shared" si="2"/>
        <v>0</v>
      </c>
      <c r="AS16" s="24">
        <f t="shared" si="2"/>
        <v>0</v>
      </c>
      <c r="AT16" s="24">
        <f t="shared" si="2"/>
        <v>0</v>
      </c>
      <c r="AU16" s="24">
        <f t="shared" si="2"/>
        <v>0</v>
      </c>
      <c r="AV16" s="24">
        <f t="shared" si="2"/>
        <v>0</v>
      </c>
      <c r="AW16" s="24">
        <f t="shared" si="2"/>
        <v>0</v>
      </c>
      <c r="AX16" s="24">
        <f t="shared" si="2"/>
        <v>0</v>
      </c>
      <c r="AY16" s="24">
        <f t="shared" si="2"/>
        <v>0</v>
      </c>
      <c r="AZ16" s="24">
        <f t="shared" si="2"/>
        <v>0</v>
      </c>
      <c r="BA16" s="25">
        <f t="shared" si="2"/>
        <v>0</v>
      </c>
      <c r="BB16" s="14"/>
      <c r="BC16" s="16">
        <f>SUM(BC5:BC15)</f>
        <v>0</v>
      </c>
      <c r="BE16" s="16">
        <f>SUM(BE6:BE15)</f>
        <v>0</v>
      </c>
    </row>
    <row r="17" spans="1:57" s="1" customFormat="1" ht="15" thickBot="1">
      <c r="A17" s="868" t="s">
        <v>138</v>
      </c>
      <c r="B17" s="1315">
        <f>B16+C16</f>
        <v>0</v>
      </c>
      <c r="C17" s="1316"/>
      <c r="D17" s="1315">
        <f>D16+E16</f>
        <v>0</v>
      </c>
      <c r="E17" s="1316"/>
      <c r="F17" s="1315">
        <f>F16+G16</f>
        <v>0</v>
      </c>
      <c r="G17" s="1316"/>
      <c r="H17" s="1315">
        <f>H16+I16</f>
        <v>0</v>
      </c>
      <c r="I17" s="1316"/>
      <c r="J17" s="1315">
        <f>J16+K16</f>
        <v>0</v>
      </c>
      <c r="K17" s="1316"/>
      <c r="L17" s="1315">
        <f>L16+M16</f>
        <v>0</v>
      </c>
      <c r="M17" s="1316"/>
      <c r="N17" s="1315">
        <f>N16+O16</f>
        <v>0</v>
      </c>
      <c r="O17" s="1316"/>
      <c r="P17" s="1315">
        <f>P16+Q16</f>
        <v>0</v>
      </c>
      <c r="Q17" s="1316"/>
      <c r="R17" s="1315">
        <f>R16+S16</f>
        <v>0</v>
      </c>
      <c r="S17" s="1316"/>
      <c r="T17" s="1315">
        <f>T16+U16</f>
        <v>0</v>
      </c>
      <c r="U17" s="1316"/>
      <c r="V17" s="1315">
        <f>V16+W16</f>
        <v>0</v>
      </c>
      <c r="W17" s="1316"/>
      <c r="X17" s="1315">
        <f>X16+Y16</f>
        <v>0</v>
      </c>
      <c r="Y17" s="1316"/>
      <c r="Z17" s="1315">
        <f>Z16+AA16</f>
        <v>0</v>
      </c>
      <c r="AA17" s="1316"/>
      <c r="AB17" s="1315">
        <f>AB16+AC16</f>
        <v>0</v>
      </c>
      <c r="AC17" s="1316"/>
      <c r="AD17" s="1315">
        <f>AD16+AE16</f>
        <v>0</v>
      </c>
      <c r="AE17" s="1316"/>
      <c r="AF17" s="1315">
        <f>AF16+AG16</f>
        <v>0</v>
      </c>
      <c r="AG17" s="1316"/>
      <c r="AH17" s="1315">
        <f>AH16+AI16</f>
        <v>0</v>
      </c>
      <c r="AI17" s="1316"/>
      <c r="AJ17" s="1315">
        <f>AJ16+AK16</f>
        <v>0</v>
      </c>
      <c r="AK17" s="1316"/>
      <c r="AL17" s="1315">
        <f>AL16+AM16</f>
        <v>0</v>
      </c>
      <c r="AM17" s="1316"/>
      <c r="AN17" s="1315">
        <f>AN16+AO16</f>
        <v>0</v>
      </c>
      <c r="AO17" s="1316"/>
      <c r="AP17" s="1315">
        <f>AP16+AQ16</f>
        <v>0</v>
      </c>
      <c r="AQ17" s="1316"/>
      <c r="AR17" s="1315">
        <f>AR16+AS16</f>
        <v>0</v>
      </c>
      <c r="AS17" s="1316"/>
      <c r="AT17" s="1315">
        <f>AT16+AU16</f>
        <v>0</v>
      </c>
      <c r="AU17" s="1316"/>
      <c r="AV17" s="1315">
        <f>AV16+AW16</f>
        <v>0</v>
      </c>
      <c r="AW17" s="1316"/>
      <c r="AX17" s="1315">
        <f>AX16+AY16</f>
        <v>0</v>
      </c>
      <c r="AY17" s="1316"/>
      <c r="AZ17" s="1315">
        <f>AZ16+BA16</f>
        <v>0</v>
      </c>
      <c r="BA17" s="1329"/>
      <c r="BB17" s="14"/>
      <c r="BC17" s="16"/>
      <c r="BE17" s="16"/>
    </row>
    <row r="18" spans="1:57" ht="11.25" customHeight="1" thickBot="1"/>
    <row r="19" spans="1:57">
      <c r="A19" s="1324" t="s">
        <v>455</v>
      </c>
      <c r="B19" s="1322" t="s">
        <v>366</v>
      </c>
      <c r="C19" s="1322"/>
      <c r="D19" s="1322"/>
      <c r="E19" s="1322"/>
      <c r="F19" s="1322" t="s">
        <v>367</v>
      </c>
      <c r="G19" s="1322"/>
      <c r="H19" s="1322"/>
      <c r="I19" s="1322"/>
      <c r="J19" s="1322" t="s">
        <v>368</v>
      </c>
      <c r="K19" s="1322"/>
      <c r="L19" s="1322"/>
      <c r="M19" s="1322"/>
      <c r="N19" s="1322" t="s">
        <v>369</v>
      </c>
      <c r="O19" s="1322"/>
      <c r="P19" s="1322"/>
      <c r="Q19" s="1322"/>
      <c r="R19" s="1322" t="s">
        <v>370</v>
      </c>
      <c r="S19" s="1322"/>
      <c r="T19" s="1322"/>
      <c r="U19" s="1322"/>
      <c r="V19" s="1322" t="s">
        <v>371</v>
      </c>
      <c r="W19" s="1322"/>
      <c r="X19" s="1322"/>
      <c r="Y19" s="1322"/>
      <c r="Z19" s="1322" t="s">
        <v>372</v>
      </c>
      <c r="AA19" s="1322"/>
      <c r="AB19" s="1322"/>
      <c r="AC19" s="1322"/>
      <c r="AD19" s="1322" t="s">
        <v>373</v>
      </c>
      <c r="AE19" s="1322"/>
      <c r="AF19" s="1322"/>
      <c r="AG19" s="1322"/>
      <c r="AH19" s="1322" t="s">
        <v>374</v>
      </c>
      <c r="AI19" s="1322"/>
      <c r="AJ19" s="1322"/>
      <c r="AK19" s="1322"/>
      <c r="AL19" s="1322" t="s">
        <v>375</v>
      </c>
      <c r="AM19" s="1322"/>
      <c r="AN19" s="1322"/>
      <c r="AO19" s="1322"/>
      <c r="AP19" s="1322" t="s">
        <v>376</v>
      </c>
      <c r="AQ19" s="1322"/>
      <c r="AR19" s="1322"/>
      <c r="AS19" s="1322"/>
      <c r="AT19" s="1322" t="s">
        <v>377</v>
      </c>
      <c r="AU19" s="1322"/>
      <c r="AV19" s="1322"/>
      <c r="AW19" s="1322"/>
      <c r="AX19" s="1322" t="s">
        <v>443</v>
      </c>
      <c r="AY19" s="1322"/>
      <c r="AZ19" s="1322"/>
      <c r="BA19" s="1327"/>
    </row>
    <row r="20" spans="1:57">
      <c r="A20" s="1325"/>
      <c r="B20" s="1323" t="s">
        <v>444</v>
      </c>
      <c r="C20" s="1323"/>
      <c r="D20" s="1323" t="s">
        <v>445</v>
      </c>
      <c r="E20" s="1323"/>
      <c r="F20" s="1323" t="s">
        <v>444</v>
      </c>
      <c r="G20" s="1323"/>
      <c r="H20" s="1323" t="s">
        <v>445</v>
      </c>
      <c r="I20" s="1323"/>
      <c r="J20" s="1323" t="s">
        <v>444</v>
      </c>
      <c r="K20" s="1323"/>
      <c r="L20" s="1323" t="s">
        <v>445</v>
      </c>
      <c r="M20" s="1323"/>
      <c r="N20" s="1323" t="s">
        <v>444</v>
      </c>
      <c r="O20" s="1323"/>
      <c r="P20" s="1323" t="s">
        <v>445</v>
      </c>
      <c r="Q20" s="1323"/>
      <c r="R20" s="1323" t="s">
        <v>444</v>
      </c>
      <c r="S20" s="1323"/>
      <c r="T20" s="1323" t="s">
        <v>445</v>
      </c>
      <c r="U20" s="1323"/>
      <c r="V20" s="1323" t="s">
        <v>444</v>
      </c>
      <c r="W20" s="1323"/>
      <c r="X20" s="1323" t="s">
        <v>445</v>
      </c>
      <c r="Y20" s="1323"/>
      <c r="Z20" s="1323" t="s">
        <v>444</v>
      </c>
      <c r="AA20" s="1323"/>
      <c r="AB20" s="1323" t="s">
        <v>445</v>
      </c>
      <c r="AC20" s="1323"/>
      <c r="AD20" s="1323" t="s">
        <v>444</v>
      </c>
      <c r="AE20" s="1323"/>
      <c r="AF20" s="1323" t="s">
        <v>445</v>
      </c>
      <c r="AG20" s="1323"/>
      <c r="AH20" s="1323" t="s">
        <v>444</v>
      </c>
      <c r="AI20" s="1323"/>
      <c r="AJ20" s="1323" t="s">
        <v>445</v>
      </c>
      <c r="AK20" s="1323"/>
      <c r="AL20" s="1323" t="s">
        <v>444</v>
      </c>
      <c r="AM20" s="1323"/>
      <c r="AN20" s="1323" t="s">
        <v>445</v>
      </c>
      <c r="AO20" s="1323"/>
      <c r="AP20" s="1323" t="s">
        <v>444</v>
      </c>
      <c r="AQ20" s="1323"/>
      <c r="AR20" s="1323" t="s">
        <v>445</v>
      </c>
      <c r="AS20" s="1323"/>
      <c r="AT20" s="1323" t="s">
        <v>444</v>
      </c>
      <c r="AU20" s="1323"/>
      <c r="AV20" s="1323" t="s">
        <v>445</v>
      </c>
      <c r="AW20" s="1323"/>
      <c r="AX20" s="1323" t="s">
        <v>444</v>
      </c>
      <c r="AY20" s="1323"/>
      <c r="AZ20" s="1323" t="s">
        <v>445</v>
      </c>
      <c r="BA20" s="1328"/>
    </row>
    <row r="21" spans="1:57">
      <c r="A21" s="858" t="s">
        <v>456</v>
      </c>
      <c r="B21" s="1326"/>
      <c r="C21" s="1326"/>
      <c r="D21" s="1326"/>
      <c r="E21" s="1326"/>
      <c r="F21" s="1326"/>
      <c r="G21" s="1326"/>
      <c r="H21" s="1326"/>
      <c r="I21" s="1326"/>
      <c r="J21" s="1326"/>
      <c r="K21" s="1326"/>
      <c r="L21" s="1326"/>
      <c r="M21" s="1326"/>
      <c r="N21" s="1326"/>
      <c r="O21" s="1326"/>
      <c r="P21" s="1326"/>
      <c r="Q21" s="1326"/>
      <c r="R21" s="1326"/>
      <c r="S21" s="1326"/>
      <c r="T21" s="1326"/>
      <c r="U21" s="1326"/>
      <c r="V21" s="1326"/>
      <c r="W21" s="1326"/>
      <c r="X21" s="1326"/>
      <c r="Y21" s="1326"/>
      <c r="Z21" s="1326"/>
      <c r="AA21" s="1326"/>
      <c r="AB21" s="1326"/>
      <c r="AC21" s="1326"/>
      <c r="AD21" s="1326"/>
      <c r="AE21" s="1326"/>
      <c r="AF21" s="1326"/>
      <c r="AG21" s="1326"/>
      <c r="AH21" s="1326"/>
      <c r="AI21" s="1326"/>
      <c r="AJ21" s="1326"/>
      <c r="AK21" s="1326"/>
      <c r="AL21" s="1326"/>
      <c r="AM21" s="1326"/>
      <c r="AN21" s="1326"/>
      <c r="AO21" s="1326"/>
      <c r="AP21" s="1326"/>
      <c r="AQ21" s="1326"/>
      <c r="AR21" s="1326"/>
      <c r="AS21" s="1326"/>
      <c r="AT21" s="1326"/>
      <c r="AU21" s="1326"/>
      <c r="AV21" s="1326"/>
      <c r="AW21" s="1326"/>
      <c r="AX21" s="1332">
        <f>B21+F21+J21+N21+R21+V21+Z21+AD21+AH21+AL21+AP21+AT21</f>
        <v>0</v>
      </c>
      <c r="AY21" s="1332"/>
      <c r="AZ21" s="1332">
        <f>D21+H21+L21+P21+T21+X21+AB21+AF21+AJ21+AN21+AR21+AV21</f>
        <v>0</v>
      </c>
      <c r="BA21" s="1333"/>
    </row>
    <row r="22" spans="1:57">
      <c r="A22" s="858" t="s">
        <v>457</v>
      </c>
      <c r="B22" s="1326">
        <f>B17</f>
        <v>0</v>
      </c>
      <c r="C22" s="1326"/>
      <c r="D22" s="1326">
        <f>D17</f>
        <v>0</v>
      </c>
      <c r="E22" s="1326"/>
      <c r="F22" s="1326">
        <f>F17</f>
        <v>0</v>
      </c>
      <c r="G22" s="1326"/>
      <c r="H22" s="1326">
        <f>H17</f>
        <v>0</v>
      </c>
      <c r="I22" s="1326"/>
      <c r="J22" s="1326">
        <f>J17</f>
        <v>0</v>
      </c>
      <c r="K22" s="1326"/>
      <c r="L22" s="1326">
        <f>L17</f>
        <v>0</v>
      </c>
      <c r="M22" s="1326"/>
      <c r="N22" s="1326">
        <f t="shared" ref="N22:AV22" si="3">N17</f>
        <v>0</v>
      </c>
      <c r="O22" s="1326"/>
      <c r="P22" s="1326">
        <f t="shared" si="3"/>
        <v>0</v>
      </c>
      <c r="Q22" s="1326"/>
      <c r="R22" s="1326">
        <f t="shared" si="3"/>
        <v>0</v>
      </c>
      <c r="S22" s="1326"/>
      <c r="T22" s="1326">
        <f t="shared" si="3"/>
        <v>0</v>
      </c>
      <c r="U22" s="1326"/>
      <c r="V22" s="1326">
        <f t="shared" si="3"/>
        <v>0</v>
      </c>
      <c r="W22" s="1326"/>
      <c r="X22" s="1326">
        <f t="shared" si="3"/>
        <v>0</v>
      </c>
      <c r="Y22" s="1326"/>
      <c r="Z22" s="1326">
        <f t="shared" si="3"/>
        <v>0</v>
      </c>
      <c r="AA22" s="1326"/>
      <c r="AB22" s="1326">
        <f t="shared" si="3"/>
        <v>0</v>
      </c>
      <c r="AC22" s="1326"/>
      <c r="AD22" s="1326">
        <f t="shared" si="3"/>
        <v>0</v>
      </c>
      <c r="AE22" s="1326"/>
      <c r="AF22" s="1326">
        <f t="shared" si="3"/>
        <v>0</v>
      </c>
      <c r="AG22" s="1326"/>
      <c r="AH22" s="1326">
        <f t="shared" si="3"/>
        <v>0</v>
      </c>
      <c r="AI22" s="1326"/>
      <c r="AJ22" s="1326">
        <f t="shared" si="3"/>
        <v>0</v>
      </c>
      <c r="AK22" s="1326"/>
      <c r="AL22" s="1326">
        <f t="shared" si="3"/>
        <v>0</v>
      </c>
      <c r="AM22" s="1326"/>
      <c r="AN22" s="1326">
        <f t="shared" si="3"/>
        <v>0</v>
      </c>
      <c r="AO22" s="1326"/>
      <c r="AP22" s="1326">
        <f t="shared" si="3"/>
        <v>0</v>
      </c>
      <c r="AQ22" s="1326"/>
      <c r="AR22" s="1326">
        <f t="shared" si="3"/>
        <v>0</v>
      </c>
      <c r="AS22" s="1326"/>
      <c r="AT22" s="1326">
        <f t="shared" si="3"/>
        <v>0</v>
      </c>
      <c r="AU22" s="1326"/>
      <c r="AV22" s="1326">
        <f t="shared" si="3"/>
        <v>0</v>
      </c>
      <c r="AW22" s="1326"/>
      <c r="AX22" s="1332">
        <f>B22+F22+J22+N22+R22+V22+Z22+AD22+AH22+AL22+AP22+AT22</f>
        <v>0</v>
      </c>
      <c r="AY22" s="1332"/>
      <c r="AZ22" s="1332">
        <f>D22+H22+L22+P22+T22+X22+AB22+AF22+AJ22+AN22+AR22+AV22</f>
        <v>0</v>
      </c>
      <c r="BA22" s="1333"/>
    </row>
    <row r="23" spans="1:57">
      <c r="A23" s="858" t="s">
        <v>138</v>
      </c>
      <c r="B23" s="1331">
        <f>B21+B22</f>
        <v>0</v>
      </c>
      <c r="C23" s="1331"/>
      <c r="D23" s="1331">
        <f>D21+D22</f>
        <v>0</v>
      </c>
      <c r="E23" s="1331"/>
      <c r="F23" s="1331">
        <f>F21+F22</f>
        <v>0</v>
      </c>
      <c r="G23" s="1331"/>
      <c r="H23" s="1331">
        <f>H21+H22</f>
        <v>0</v>
      </c>
      <c r="I23" s="1331"/>
      <c r="J23" s="1331">
        <f>J21+J22</f>
        <v>0</v>
      </c>
      <c r="K23" s="1331"/>
      <c r="L23" s="1331">
        <f>L21+L22</f>
        <v>0</v>
      </c>
      <c r="M23" s="1331"/>
      <c r="N23" s="1331">
        <f>N21+N22</f>
        <v>0</v>
      </c>
      <c r="O23" s="1331"/>
      <c r="P23" s="1331">
        <f>P21+P22</f>
        <v>0</v>
      </c>
      <c r="Q23" s="1331"/>
      <c r="R23" s="1331">
        <f>R21+R22</f>
        <v>0</v>
      </c>
      <c r="S23" s="1331"/>
      <c r="T23" s="1331">
        <f>T21+T22</f>
        <v>0</v>
      </c>
      <c r="U23" s="1331"/>
      <c r="V23" s="1331">
        <f>V21+V22</f>
        <v>0</v>
      </c>
      <c r="W23" s="1331"/>
      <c r="X23" s="1331">
        <f>X21+X22</f>
        <v>0</v>
      </c>
      <c r="Y23" s="1331"/>
      <c r="Z23" s="1331">
        <f>Z21+Z22</f>
        <v>0</v>
      </c>
      <c r="AA23" s="1331"/>
      <c r="AB23" s="1331">
        <f>AB21+AB22</f>
        <v>0</v>
      </c>
      <c r="AC23" s="1331"/>
      <c r="AD23" s="1331">
        <f>AD21+AD22</f>
        <v>0</v>
      </c>
      <c r="AE23" s="1331"/>
      <c r="AF23" s="1331">
        <f>AF21+AF22</f>
        <v>0</v>
      </c>
      <c r="AG23" s="1331"/>
      <c r="AH23" s="1331">
        <f>AH21+AH22</f>
        <v>0</v>
      </c>
      <c r="AI23" s="1331"/>
      <c r="AJ23" s="1331">
        <f>AJ21+AJ22</f>
        <v>0</v>
      </c>
      <c r="AK23" s="1331"/>
      <c r="AL23" s="1331">
        <f>AL21+AL22</f>
        <v>0</v>
      </c>
      <c r="AM23" s="1331"/>
      <c r="AN23" s="1331">
        <f>AN21+AN22</f>
        <v>0</v>
      </c>
      <c r="AO23" s="1331"/>
      <c r="AP23" s="1331">
        <f>AP21+AP22</f>
        <v>0</v>
      </c>
      <c r="AQ23" s="1331"/>
      <c r="AR23" s="1331">
        <f>AR21+AR22</f>
        <v>0</v>
      </c>
      <c r="AS23" s="1331"/>
      <c r="AT23" s="1331">
        <f>AT21+AT22</f>
        <v>0</v>
      </c>
      <c r="AU23" s="1331"/>
      <c r="AV23" s="1331">
        <f>AV21+AV22</f>
        <v>0</v>
      </c>
      <c r="AW23" s="1331"/>
      <c r="AX23" s="1331">
        <f>AX21+AX22</f>
        <v>0</v>
      </c>
      <c r="AY23" s="1331"/>
      <c r="AZ23" s="1331">
        <f>AZ21+AZ22</f>
        <v>0</v>
      </c>
      <c r="BA23" s="1334"/>
    </row>
    <row r="24" spans="1:57" ht="15" thickBot="1">
      <c r="A24" s="869" t="s">
        <v>458</v>
      </c>
      <c r="B24" s="1330">
        <f>B23-D23</f>
        <v>0</v>
      </c>
      <c r="C24" s="1330"/>
      <c r="D24" s="1330"/>
      <c r="E24" s="1330"/>
      <c r="F24" s="1330">
        <f>F23-H23</f>
        <v>0</v>
      </c>
      <c r="G24" s="1330"/>
      <c r="H24" s="1330"/>
      <c r="I24" s="1330"/>
      <c r="J24" s="1330">
        <f>J23-L23</f>
        <v>0</v>
      </c>
      <c r="K24" s="1330"/>
      <c r="L24" s="1330"/>
      <c r="M24" s="1330"/>
      <c r="N24" s="1330">
        <f>N23-P23</f>
        <v>0</v>
      </c>
      <c r="O24" s="1330"/>
      <c r="P24" s="1330"/>
      <c r="Q24" s="1330"/>
      <c r="R24" s="1330">
        <f>R23-T23</f>
        <v>0</v>
      </c>
      <c r="S24" s="1330"/>
      <c r="T24" s="1330"/>
      <c r="U24" s="1330"/>
      <c r="V24" s="1330">
        <f>V23-X23</f>
        <v>0</v>
      </c>
      <c r="W24" s="1330"/>
      <c r="X24" s="1330"/>
      <c r="Y24" s="1330"/>
      <c r="Z24" s="1330">
        <f>Z23-AB23</f>
        <v>0</v>
      </c>
      <c r="AA24" s="1330"/>
      <c r="AB24" s="1330"/>
      <c r="AC24" s="1330"/>
      <c r="AD24" s="1330">
        <f>AD23-AF23</f>
        <v>0</v>
      </c>
      <c r="AE24" s="1330"/>
      <c r="AF24" s="1330"/>
      <c r="AG24" s="1330"/>
      <c r="AH24" s="1330">
        <f>AH23-AJ23</f>
        <v>0</v>
      </c>
      <c r="AI24" s="1330"/>
      <c r="AJ24" s="1330"/>
      <c r="AK24" s="1330"/>
      <c r="AL24" s="1330">
        <f>AL23-AN23</f>
        <v>0</v>
      </c>
      <c r="AM24" s="1330"/>
      <c r="AN24" s="1330"/>
      <c r="AO24" s="1330"/>
      <c r="AP24" s="1330">
        <f>AP23-AR23</f>
        <v>0</v>
      </c>
      <c r="AQ24" s="1330"/>
      <c r="AR24" s="1330"/>
      <c r="AS24" s="1330"/>
      <c r="AT24" s="1330">
        <f>AT23-AV23</f>
        <v>0</v>
      </c>
      <c r="AU24" s="1330"/>
      <c r="AV24" s="1330"/>
      <c r="AW24" s="1330"/>
      <c r="AX24" s="1330">
        <f>AX23-AZ23</f>
        <v>0</v>
      </c>
      <c r="AY24" s="1330"/>
      <c r="AZ24" s="1330"/>
      <c r="BA24" s="1335"/>
    </row>
    <row r="26" spans="1:57" ht="15" thickBot="1">
      <c r="H26" s="1"/>
      <c r="K26" s="6"/>
      <c r="Q26" s="1"/>
      <c r="BA26" s="35"/>
    </row>
    <row r="27" spans="1:57">
      <c r="A27" s="1320" t="s">
        <v>442</v>
      </c>
      <c r="B27" s="1322" t="s">
        <v>366</v>
      </c>
      <c r="C27" s="1322"/>
      <c r="D27" s="1322"/>
      <c r="E27" s="1322"/>
      <c r="F27" s="1322" t="s">
        <v>367</v>
      </c>
      <c r="G27" s="1322"/>
      <c r="H27" s="1322"/>
      <c r="I27" s="1322"/>
      <c r="J27" s="1322" t="s">
        <v>368</v>
      </c>
      <c r="K27" s="1322"/>
      <c r="L27" s="1322"/>
      <c r="M27" s="1322"/>
      <c r="N27" s="1322" t="s">
        <v>369</v>
      </c>
      <c r="O27" s="1322"/>
      <c r="P27" s="1322"/>
      <c r="Q27" s="1322"/>
      <c r="R27" s="1322" t="s">
        <v>370</v>
      </c>
      <c r="S27" s="1322"/>
      <c r="T27" s="1322"/>
      <c r="U27" s="1322"/>
      <c r="V27" s="1322" t="s">
        <v>371</v>
      </c>
      <c r="W27" s="1322"/>
      <c r="X27" s="1322"/>
      <c r="Y27" s="1322"/>
      <c r="Z27" s="1322" t="s">
        <v>372</v>
      </c>
      <c r="AA27" s="1322"/>
      <c r="AB27" s="1322"/>
      <c r="AC27" s="1322"/>
      <c r="AD27" s="1322" t="s">
        <v>373</v>
      </c>
      <c r="AE27" s="1322"/>
      <c r="AF27" s="1322"/>
      <c r="AG27" s="1322"/>
      <c r="AH27" s="1322" t="s">
        <v>374</v>
      </c>
      <c r="AI27" s="1322"/>
      <c r="AJ27" s="1322"/>
      <c r="AK27" s="1322"/>
      <c r="AL27" s="1322" t="s">
        <v>375</v>
      </c>
      <c r="AM27" s="1322"/>
      <c r="AN27" s="1322"/>
      <c r="AO27" s="1322"/>
      <c r="AP27" s="1322" t="s">
        <v>376</v>
      </c>
      <c r="AQ27" s="1322"/>
      <c r="AR27" s="1322"/>
      <c r="AS27" s="1322"/>
      <c r="AT27" s="1322" t="s">
        <v>377</v>
      </c>
      <c r="AU27" s="1322"/>
      <c r="AV27" s="1322"/>
      <c r="AW27" s="1322"/>
      <c r="AX27" s="1322" t="s">
        <v>443</v>
      </c>
      <c r="AY27" s="1322"/>
      <c r="AZ27" s="1322"/>
      <c r="BA27" s="1327"/>
    </row>
    <row r="28" spans="1:57">
      <c r="A28" s="1321"/>
      <c r="B28" s="1323" t="s">
        <v>444</v>
      </c>
      <c r="C28" s="1323"/>
      <c r="D28" s="1323" t="s">
        <v>445</v>
      </c>
      <c r="E28" s="1323"/>
      <c r="F28" s="1323" t="s">
        <v>444</v>
      </c>
      <c r="G28" s="1323"/>
      <c r="H28" s="1323" t="s">
        <v>445</v>
      </c>
      <c r="I28" s="1323"/>
      <c r="J28" s="1323" t="s">
        <v>444</v>
      </c>
      <c r="K28" s="1323"/>
      <c r="L28" s="1323" t="s">
        <v>445</v>
      </c>
      <c r="M28" s="1323"/>
      <c r="N28" s="1323" t="s">
        <v>444</v>
      </c>
      <c r="O28" s="1323"/>
      <c r="P28" s="1323" t="s">
        <v>445</v>
      </c>
      <c r="Q28" s="1323"/>
      <c r="R28" s="1323" t="s">
        <v>444</v>
      </c>
      <c r="S28" s="1323"/>
      <c r="T28" s="1323" t="s">
        <v>445</v>
      </c>
      <c r="U28" s="1323"/>
      <c r="V28" s="1323" t="s">
        <v>444</v>
      </c>
      <c r="W28" s="1323"/>
      <c r="X28" s="1323" t="s">
        <v>445</v>
      </c>
      <c r="Y28" s="1323"/>
      <c r="Z28" s="1323" t="s">
        <v>444</v>
      </c>
      <c r="AA28" s="1323"/>
      <c r="AB28" s="1323" t="s">
        <v>445</v>
      </c>
      <c r="AC28" s="1323"/>
      <c r="AD28" s="1323" t="s">
        <v>444</v>
      </c>
      <c r="AE28" s="1323"/>
      <c r="AF28" s="1323" t="s">
        <v>445</v>
      </c>
      <c r="AG28" s="1323"/>
      <c r="AH28" s="1323" t="s">
        <v>444</v>
      </c>
      <c r="AI28" s="1323"/>
      <c r="AJ28" s="1323" t="s">
        <v>445</v>
      </c>
      <c r="AK28" s="1323"/>
      <c r="AL28" s="1323" t="s">
        <v>444</v>
      </c>
      <c r="AM28" s="1323"/>
      <c r="AN28" s="1323" t="s">
        <v>445</v>
      </c>
      <c r="AO28" s="1323"/>
      <c r="AP28" s="1323" t="s">
        <v>444</v>
      </c>
      <c r="AQ28" s="1323"/>
      <c r="AR28" s="1323" t="s">
        <v>445</v>
      </c>
      <c r="AS28" s="1323"/>
      <c r="AT28" s="1323" t="s">
        <v>444</v>
      </c>
      <c r="AU28" s="1323"/>
      <c r="AV28" s="1323" t="s">
        <v>445</v>
      </c>
      <c r="AW28" s="1323"/>
      <c r="AX28" s="1323" t="s">
        <v>444</v>
      </c>
      <c r="AY28" s="1323"/>
      <c r="AZ28" s="1323" t="s">
        <v>445</v>
      </c>
      <c r="BA28" s="1328"/>
    </row>
    <row r="29" spans="1:57">
      <c r="A29" s="1321"/>
      <c r="B29" s="856" t="s">
        <v>159</v>
      </c>
      <c r="C29" s="856" t="s">
        <v>446</v>
      </c>
      <c r="D29" s="856" t="s">
        <v>159</v>
      </c>
      <c r="E29" s="856" t="s">
        <v>446</v>
      </c>
      <c r="F29" s="856" t="s">
        <v>159</v>
      </c>
      <c r="G29" s="856" t="s">
        <v>446</v>
      </c>
      <c r="H29" s="856" t="s">
        <v>159</v>
      </c>
      <c r="I29" s="856" t="s">
        <v>446</v>
      </c>
      <c r="J29" s="856" t="s">
        <v>159</v>
      </c>
      <c r="K29" s="856" t="s">
        <v>446</v>
      </c>
      <c r="L29" s="856" t="s">
        <v>159</v>
      </c>
      <c r="M29" s="856" t="s">
        <v>446</v>
      </c>
      <c r="N29" s="856" t="s">
        <v>159</v>
      </c>
      <c r="O29" s="856" t="s">
        <v>446</v>
      </c>
      <c r="P29" s="856" t="s">
        <v>159</v>
      </c>
      <c r="Q29" s="856" t="s">
        <v>446</v>
      </c>
      <c r="R29" s="856" t="s">
        <v>159</v>
      </c>
      <c r="S29" s="856" t="s">
        <v>446</v>
      </c>
      <c r="T29" s="856" t="s">
        <v>159</v>
      </c>
      <c r="U29" s="856" t="s">
        <v>446</v>
      </c>
      <c r="V29" s="856" t="s">
        <v>159</v>
      </c>
      <c r="W29" s="856" t="s">
        <v>446</v>
      </c>
      <c r="X29" s="856" t="s">
        <v>159</v>
      </c>
      <c r="Y29" s="856" t="s">
        <v>446</v>
      </c>
      <c r="Z29" s="856" t="s">
        <v>159</v>
      </c>
      <c r="AA29" s="856" t="s">
        <v>446</v>
      </c>
      <c r="AB29" s="856" t="s">
        <v>159</v>
      </c>
      <c r="AC29" s="856" t="s">
        <v>446</v>
      </c>
      <c r="AD29" s="856" t="s">
        <v>159</v>
      </c>
      <c r="AE29" s="856" t="s">
        <v>446</v>
      </c>
      <c r="AF29" s="856" t="s">
        <v>159</v>
      </c>
      <c r="AG29" s="856" t="s">
        <v>446</v>
      </c>
      <c r="AH29" s="856" t="s">
        <v>159</v>
      </c>
      <c r="AI29" s="856" t="s">
        <v>446</v>
      </c>
      <c r="AJ29" s="856" t="s">
        <v>159</v>
      </c>
      <c r="AK29" s="856" t="s">
        <v>446</v>
      </c>
      <c r="AL29" s="856" t="s">
        <v>159</v>
      </c>
      <c r="AM29" s="856" t="s">
        <v>446</v>
      </c>
      <c r="AN29" s="856" t="s">
        <v>159</v>
      </c>
      <c r="AO29" s="856" t="s">
        <v>446</v>
      </c>
      <c r="AP29" s="856" t="s">
        <v>159</v>
      </c>
      <c r="AQ29" s="856" t="s">
        <v>446</v>
      </c>
      <c r="AR29" s="856" t="s">
        <v>159</v>
      </c>
      <c r="AS29" s="856" t="s">
        <v>446</v>
      </c>
      <c r="AT29" s="856" t="s">
        <v>159</v>
      </c>
      <c r="AU29" s="856" t="s">
        <v>446</v>
      </c>
      <c r="AV29" s="856" t="s">
        <v>159</v>
      </c>
      <c r="AW29" s="856" t="s">
        <v>446</v>
      </c>
      <c r="AX29" s="856" t="s">
        <v>159</v>
      </c>
      <c r="AY29" s="856" t="s">
        <v>446</v>
      </c>
      <c r="AZ29" s="856" t="s">
        <v>159</v>
      </c>
      <c r="BA29" s="857" t="s">
        <v>446</v>
      </c>
    </row>
    <row r="30" spans="1:57">
      <c r="A30" s="858" t="s">
        <v>217</v>
      </c>
      <c r="B30" s="859"/>
      <c r="C30" s="859"/>
      <c r="D30" s="859"/>
      <c r="E30" s="859"/>
      <c r="F30" s="859"/>
      <c r="G30" s="859"/>
      <c r="H30" s="859"/>
      <c r="I30" s="859"/>
      <c r="J30" s="859"/>
      <c r="K30" s="859"/>
      <c r="L30" s="859"/>
      <c r="M30" s="859"/>
      <c r="N30" s="859"/>
      <c r="O30" s="859"/>
      <c r="P30" s="859"/>
      <c r="Q30" s="859"/>
      <c r="R30" s="859"/>
      <c r="S30" s="859"/>
      <c r="T30" s="859"/>
      <c r="U30" s="859"/>
      <c r="V30" s="859"/>
      <c r="W30" s="859"/>
      <c r="X30" s="859"/>
      <c r="Y30" s="859"/>
      <c r="Z30" s="859"/>
      <c r="AA30" s="859"/>
      <c r="AB30" s="859"/>
      <c r="AC30" s="859"/>
      <c r="AD30" s="859"/>
      <c r="AE30" s="859"/>
      <c r="AF30" s="859"/>
      <c r="AG30" s="859"/>
      <c r="AH30" s="859"/>
      <c r="AI30" s="859"/>
      <c r="AJ30" s="859"/>
      <c r="AK30" s="859"/>
      <c r="AL30" s="859"/>
      <c r="AM30" s="859"/>
      <c r="AN30" s="859"/>
      <c r="AO30" s="859"/>
      <c r="AP30" s="859"/>
      <c r="AQ30" s="859"/>
      <c r="AR30" s="859"/>
      <c r="AS30" s="859"/>
      <c r="AT30" s="859"/>
      <c r="AU30" s="859"/>
      <c r="AV30" s="859"/>
      <c r="AW30" s="859"/>
      <c r="AX30" s="860">
        <f>B30+F30+J30+N30+R30+V30+Z30+AD30+AH30+AL30+AP30+AT30</f>
        <v>0</v>
      </c>
      <c r="AY30" s="860">
        <f>C30+G30+K30+O30+S30+W30+AA30+AE30+AI30+AM30+AQ30+AU30</f>
        <v>0</v>
      </c>
      <c r="AZ30" s="860">
        <f>D30+H30+L30+P30+T30+X30+AB30+AF30+AJ30+AN30+AR30+AV30</f>
        <v>0</v>
      </c>
      <c r="BA30" s="861">
        <f>E30+I30+M30+Q30+U30+Y30+AC30+AG30+AK30+AO30+AS30+AW30</f>
        <v>0</v>
      </c>
    </row>
    <row r="31" spans="1:57">
      <c r="A31" s="858" t="s">
        <v>447</v>
      </c>
      <c r="B31" s="859"/>
      <c r="C31" s="859"/>
      <c r="D31" s="859"/>
      <c r="E31" s="859"/>
      <c r="F31" s="859"/>
      <c r="G31" s="859"/>
      <c r="H31" s="859"/>
      <c r="I31" s="859"/>
      <c r="J31" s="859"/>
      <c r="K31" s="859"/>
      <c r="L31" s="859"/>
      <c r="M31" s="859"/>
      <c r="N31" s="859"/>
      <c r="O31" s="859"/>
      <c r="P31" s="859"/>
      <c r="Q31" s="859"/>
      <c r="R31" s="859"/>
      <c r="S31" s="859"/>
      <c r="T31" s="859"/>
      <c r="U31" s="859"/>
      <c r="V31" s="859"/>
      <c r="W31" s="859"/>
      <c r="X31" s="859"/>
      <c r="Y31" s="859"/>
      <c r="Z31" s="859"/>
      <c r="AA31" s="859"/>
      <c r="AB31" s="859"/>
      <c r="AC31" s="859"/>
      <c r="AD31" s="859"/>
      <c r="AE31" s="859"/>
      <c r="AF31" s="859"/>
      <c r="AG31" s="859"/>
      <c r="AH31" s="859"/>
      <c r="AI31" s="859"/>
      <c r="AJ31" s="859"/>
      <c r="AK31" s="859"/>
      <c r="AL31" s="859"/>
      <c r="AM31" s="859"/>
      <c r="AN31" s="859"/>
      <c r="AO31" s="859"/>
      <c r="AP31" s="859"/>
      <c r="AQ31" s="859"/>
      <c r="AR31" s="859"/>
      <c r="AS31" s="859"/>
      <c r="AT31" s="859"/>
      <c r="AU31" s="859"/>
      <c r="AV31" s="859"/>
      <c r="AW31" s="859"/>
      <c r="AX31" s="860">
        <f t="shared" ref="AX31:AX40" si="4">B31+F31+J31+N31+R31+V31+Z31+AD31+AH31+AL31+AP31+AT31</f>
        <v>0</v>
      </c>
      <c r="AY31" s="860">
        <f t="shared" ref="AY31:AY40" si="5">C31+G31+K31+O31+S31+W31+AA31+AE31+AI31+AM31+AQ31+AU31</f>
        <v>0</v>
      </c>
      <c r="AZ31" s="860">
        <f t="shared" ref="AZ31:AZ40" si="6">D31+H31+L31+P31+T31+X31+AB31+AF31+AJ31+AN31+AR31+AV31</f>
        <v>0</v>
      </c>
      <c r="BA31" s="861">
        <f t="shared" ref="BA31:BA40" si="7">E31+I31+M31+Q31+U31+Y31+AC31+AG31+AK31+AO31+AS31+AW31</f>
        <v>0</v>
      </c>
    </row>
    <row r="32" spans="1:57">
      <c r="A32" s="858" t="s">
        <v>448</v>
      </c>
      <c r="B32" s="859"/>
      <c r="C32" s="859"/>
      <c r="D32" s="859"/>
      <c r="E32" s="859"/>
      <c r="F32" s="859"/>
      <c r="G32" s="859"/>
      <c r="H32" s="859"/>
      <c r="I32" s="859"/>
      <c r="J32" s="859"/>
      <c r="K32" s="859"/>
      <c r="L32" s="859"/>
      <c r="M32" s="859"/>
      <c r="N32" s="859"/>
      <c r="O32" s="859"/>
      <c r="P32" s="859"/>
      <c r="Q32" s="859"/>
      <c r="R32" s="859"/>
      <c r="S32" s="859"/>
      <c r="T32" s="859"/>
      <c r="U32" s="859"/>
      <c r="V32" s="859"/>
      <c r="W32" s="859"/>
      <c r="X32" s="859"/>
      <c r="Y32" s="859"/>
      <c r="Z32" s="859"/>
      <c r="AA32" s="859"/>
      <c r="AB32" s="859"/>
      <c r="AC32" s="859"/>
      <c r="AD32" s="859"/>
      <c r="AE32" s="859"/>
      <c r="AF32" s="859"/>
      <c r="AG32" s="859"/>
      <c r="AH32" s="859"/>
      <c r="AI32" s="859"/>
      <c r="AJ32" s="859"/>
      <c r="AK32" s="859"/>
      <c r="AL32" s="859"/>
      <c r="AM32" s="859"/>
      <c r="AN32" s="859"/>
      <c r="AO32" s="859"/>
      <c r="AP32" s="859"/>
      <c r="AQ32" s="859"/>
      <c r="AR32" s="859"/>
      <c r="AS32" s="859"/>
      <c r="AT32" s="859"/>
      <c r="AU32" s="859"/>
      <c r="AV32" s="859"/>
      <c r="AW32" s="859"/>
      <c r="AX32" s="860">
        <f t="shared" si="4"/>
        <v>0</v>
      </c>
      <c r="AY32" s="860">
        <f t="shared" si="5"/>
        <v>0</v>
      </c>
      <c r="AZ32" s="860">
        <f t="shared" si="6"/>
        <v>0</v>
      </c>
      <c r="BA32" s="861">
        <f t="shared" si="7"/>
        <v>0</v>
      </c>
    </row>
    <row r="33" spans="1:53">
      <c r="A33" s="858" t="s">
        <v>302</v>
      </c>
      <c r="B33" s="859"/>
      <c r="C33" s="859"/>
      <c r="D33" s="859"/>
      <c r="E33" s="859"/>
      <c r="F33" s="859"/>
      <c r="G33" s="859"/>
      <c r="H33" s="859"/>
      <c r="I33" s="859"/>
      <c r="J33" s="859"/>
      <c r="K33" s="859"/>
      <c r="L33" s="859"/>
      <c r="M33" s="859"/>
      <c r="N33" s="859"/>
      <c r="O33" s="859"/>
      <c r="P33" s="859"/>
      <c r="Q33" s="859"/>
      <c r="R33" s="862"/>
      <c r="S33" s="859"/>
      <c r="T33" s="859"/>
      <c r="U33" s="859"/>
      <c r="V33" s="859"/>
      <c r="W33" s="859"/>
      <c r="X33" s="859"/>
      <c r="Y33" s="859"/>
      <c r="Z33" s="859"/>
      <c r="AA33" s="859"/>
      <c r="AB33" s="859"/>
      <c r="AC33" s="859"/>
      <c r="AD33" s="859"/>
      <c r="AE33" s="859"/>
      <c r="AF33" s="859"/>
      <c r="AG33" s="859"/>
      <c r="AH33" s="859"/>
      <c r="AI33" s="859"/>
      <c r="AJ33" s="859"/>
      <c r="AK33" s="859"/>
      <c r="AL33" s="859"/>
      <c r="AM33" s="859"/>
      <c r="AN33" s="859"/>
      <c r="AO33" s="859"/>
      <c r="AP33" s="859"/>
      <c r="AQ33" s="859"/>
      <c r="AR33" s="859"/>
      <c r="AS33" s="859"/>
      <c r="AT33" s="859"/>
      <c r="AU33" s="859"/>
      <c r="AV33" s="859"/>
      <c r="AW33" s="859"/>
      <c r="AX33" s="860">
        <f t="shared" si="4"/>
        <v>0</v>
      </c>
      <c r="AY33" s="860">
        <f t="shared" si="5"/>
        <v>0</v>
      </c>
      <c r="AZ33" s="860">
        <f t="shared" si="6"/>
        <v>0</v>
      </c>
      <c r="BA33" s="861">
        <f t="shared" si="7"/>
        <v>0</v>
      </c>
    </row>
    <row r="34" spans="1:53">
      <c r="A34" s="858" t="s">
        <v>318</v>
      </c>
      <c r="B34" s="859"/>
      <c r="C34" s="859"/>
      <c r="D34" s="859"/>
      <c r="E34" s="859"/>
      <c r="F34" s="859"/>
      <c r="G34" s="859"/>
      <c r="H34" s="859"/>
      <c r="I34" s="859"/>
      <c r="J34" s="859"/>
      <c r="K34" s="859"/>
      <c r="L34" s="859"/>
      <c r="M34" s="859"/>
      <c r="N34" s="859"/>
      <c r="O34" s="859"/>
      <c r="P34" s="859"/>
      <c r="Q34" s="859"/>
      <c r="R34" s="859"/>
      <c r="S34" s="859"/>
      <c r="T34" s="859"/>
      <c r="U34" s="859"/>
      <c r="V34" s="859"/>
      <c r="W34" s="859"/>
      <c r="X34" s="859"/>
      <c r="Y34" s="859"/>
      <c r="Z34" s="859"/>
      <c r="AA34" s="859"/>
      <c r="AB34" s="859"/>
      <c r="AC34" s="859"/>
      <c r="AD34" s="859"/>
      <c r="AE34" s="859"/>
      <c r="AF34" s="859"/>
      <c r="AG34" s="859"/>
      <c r="AH34" s="859"/>
      <c r="AI34" s="859"/>
      <c r="AJ34" s="859"/>
      <c r="AK34" s="859"/>
      <c r="AL34" s="859"/>
      <c r="AM34" s="859"/>
      <c r="AN34" s="859"/>
      <c r="AO34" s="859"/>
      <c r="AP34" s="859"/>
      <c r="AQ34" s="859"/>
      <c r="AR34" s="859"/>
      <c r="AS34" s="859"/>
      <c r="AT34" s="859"/>
      <c r="AU34" s="859"/>
      <c r="AV34" s="859"/>
      <c r="AW34" s="859"/>
      <c r="AX34" s="860">
        <f t="shared" si="4"/>
        <v>0</v>
      </c>
      <c r="AY34" s="860">
        <f t="shared" si="5"/>
        <v>0</v>
      </c>
      <c r="AZ34" s="860">
        <f t="shared" si="6"/>
        <v>0</v>
      </c>
      <c r="BA34" s="861">
        <f t="shared" si="7"/>
        <v>0</v>
      </c>
    </row>
    <row r="35" spans="1:53">
      <c r="A35" s="858" t="s">
        <v>334</v>
      </c>
      <c r="B35" s="859"/>
      <c r="C35" s="859"/>
      <c r="D35" s="859"/>
      <c r="E35" s="859"/>
      <c r="F35" s="859"/>
      <c r="G35" s="859"/>
      <c r="H35" s="859"/>
      <c r="I35" s="859"/>
      <c r="J35" s="36"/>
      <c r="K35" s="859"/>
      <c r="L35" s="859"/>
      <c r="M35" s="859"/>
      <c r="N35" s="859"/>
      <c r="O35" s="859"/>
      <c r="P35" s="859"/>
      <c r="Q35" s="859"/>
      <c r="R35" s="859"/>
      <c r="S35" s="859"/>
      <c r="T35" s="859"/>
      <c r="U35" s="859"/>
      <c r="V35" s="859"/>
      <c r="W35" s="859"/>
      <c r="X35" s="859"/>
      <c r="Y35" s="859"/>
      <c r="Z35" s="859"/>
      <c r="AA35" s="859"/>
      <c r="AB35" s="859"/>
      <c r="AC35" s="859"/>
      <c r="AD35" s="859"/>
      <c r="AE35" s="859"/>
      <c r="AF35" s="859"/>
      <c r="AG35" s="859"/>
      <c r="AH35" s="859"/>
      <c r="AI35" s="859"/>
      <c r="AJ35" s="859"/>
      <c r="AK35" s="859"/>
      <c r="AL35" s="859"/>
      <c r="AM35" s="859"/>
      <c r="AN35" s="859"/>
      <c r="AO35" s="859"/>
      <c r="AP35" s="859"/>
      <c r="AQ35" s="859"/>
      <c r="AR35" s="859"/>
      <c r="AS35" s="859"/>
      <c r="AT35" s="859"/>
      <c r="AU35" s="859"/>
      <c r="AV35" s="859"/>
      <c r="AW35" s="859"/>
      <c r="AX35" s="860">
        <f t="shared" si="4"/>
        <v>0</v>
      </c>
      <c r="AY35" s="860">
        <f t="shared" si="5"/>
        <v>0</v>
      </c>
      <c r="AZ35" s="860">
        <f t="shared" si="6"/>
        <v>0</v>
      </c>
      <c r="BA35" s="861">
        <f t="shared" si="7"/>
        <v>0</v>
      </c>
    </row>
    <row r="36" spans="1:53">
      <c r="A36" s="858" t="s">
        <v>449</v>
      </c>
      <c r="B36" s="859"/>
      <c r="C36" s="862"/>
      <c r="D36" s="859"/>
      <c r="E36" s="859"/>
      <c r="F36" s="859"/>
      <c r="G36" s="859"/>
      <c r="H36" s="859"/>
      <c r="I36" s="859"/>
      <c r="J36" s="859"/>
      <c r="K36" s="859"/>
      <c r="L36" s="859"/>
      <c r="M36" s="859"/>
      <c r="N36" s="859"/>
      <c r="O36" s="859"/>
      <c r="P36" s="859"/>
      <c r="Q36" s="859"/>
      <c r="R36" s="859"/>
      <c r="S36" s="37"/>
      <c r="T36" s="859"/>
      <c r="U36" s="859"/>
      <c r="V36" s="859"/>
      <c r="W36" s="859"/>
      <c r="X36" s="859"/>
      <c r="Y36" s="859"/>
      <c r="Z36" s="859"/>
      <c r="AA36" s="859"/>
      <c r="AB36" s="859"/>
      <c r="AC36" s="859"/>
      <c r="AD36" s="859"/>
      <c r="AE36" s="859"/>
      <c r="AF36" s="859"/>
      <c r="AG36" s="859"/>
      <c r="AH36" s="859"/>
      <c r="AI36" s="859"/>
      <c r="AJ36" s="859"/>
      <c r="AK36" s="859"/>
      <c r="AL36" s="859"/>
      <c r="AM36" s="859"/>
      <c r="AN36" s="859"/>
      <c r="AO36" s="859"/>
      <c r="AP36" s="859"/>
      <c r="AQ36" s="859"/>
      <c r="AR36" s="859"/>
      <c r="AS36" s="859"/>
      <c r="AT36" s="859"/>
      <c r="AU36" s="859"/>
      <c r="AV36" s="859"/>
      <c r="AW36" s="859"/>
      <c r="AX36" s="860">
        <f t="shared" si="4"/>
        <v>0</v>
      </c>
      <c r="AY36" s="860">
        <f t="shared" si="5"/>
        <v>0</v>
      </c>
      <c r="AZ36" s="860">
        <f t="shared" si="6"/>
        <v>0</v>
      </c>
      <c r="BA36" s="861">
        <f t="shared" si="7"/>
        <v>0</v>
      </c>
    </row>
    <row r="37" spans="1:53">
      <c r="A37" s="858" t="s">
        <v>450</v>
      </c>
      <c r="B37" s="859"/>
      <c r="C37" s="859"/>
      <c r="D37" s="859"/>
      <c r="E37" s="859"/>
      <c r="F37" s="859"/>
      <c r="G37" s="859"/>
      <c r="H37" s="859"/>
      <c r="I37" s="859"/>
      <c r="J37" s="859"/>
      <c r="K37" s="859"/>
      <c r="L37" s="859"/>
      <c r="M37" s="859"/>
      <c r="N37" s="859"/>
      <c r="O37" s="859"/>
      <c r="P37" s="859"/>
      <c r="Q37" s="859"/>
      <c r="R37" s="859"/>
      <c r="S37" s="859"/>
      <c r="T37" s="859"/>
      <c r="U37" s="859"/>
      <c r="V37" s="859"/>
      <c r="W37" s="859"/>
      <c r="X37" s="859"/>
      <c r="Y37" s="859"/>
      <c r="Z37" s="859"/>
      <c r="AA37" s="859"/>
      <c r="AB37" s="859"/>
      <c r="AC37" s="859"/>
      <c r="AD37" s="859"/>
      <c r="AE37" s="859"/>
      <c r="AF37" s="859"/>
      <c r="AG37" s="859"/>
      <c r="AH37" s="859"/>
      <c r="AI37" s="859"/>
      <c r="AJ37" s="859"/>
      <c r="AK37" s="859"/>
      <c r="AL37" s="859"/>
      <c r="AM37" s="859"/>
      <c r="AN37" s="859"/>
      <c r="AO37" s="859"/>
      <c r="AP37" s="859"/>
      <c r="AQ37" s="859"/>
      <c r="AR37" s="859"/>
      <c r="AS37" s="859"/>
      <c r="AT37" s="859"/>
      <c r="AU37" s="859"/>
      <c r="AV37" s="859"/>
      <c r="AW37" s="859"/>
      <c r="AX37" s="860">
        <f t="shared" si="4"/>
        <v>0</v>
      </c>
      <c r="AY37" s="860">
        <f t="shared" si="5"/>
        <v>0</v>
      </c>
      <c r="AZ37" s="860">
        <f t="shared" si="6"/>
        <v>0</v>
      </c>
      <c r="BA37" s="861">
        <f t="shared" si="7"/>
        <v>0</v>
      </c>
    </row>
    <row r="38" spans="1:53">
      <c r="A38" s="858" t="s">
        <v>451</v>
      </c>
      <c r="B38" s="859"/>
      <c r="C38" s="859"/>
      <c r="D38" s="859"/>
      <c r="E38" s="859"/>
      <c r="F38" s="859"/>
      <c r="G38" s="859"/>
      <c r="H38" s="859"/>
      <c r="I38" s="859"/>
      <c r="J38" s="859"/>
      <c r="K38" s="859"/>
      <c r="L38" s="859"/>
      <c r="M38" s="859"/>
      <c r="N38" s="859"/>
      <c r="O38" s="859"/>
      <c r="P38" s="859"/>
      <c r="Q38" s="859"/>
      <c r="R38" s="859"/>
      <c r="S38" s="859"/>
      <c r="T38" s="859"/>
      <c r="U38" s="859"/>
      <c r="V38" s="859"/>
      <c r="W38" s="859"/>
      <c r="X38" s="859"/>
      <c r="Y38" s="859"/>
      <c r="Z38" s="859"/>
      <c r="AA38" s="859"/>
      <c r="AB38" s="859"/>
      <c r="AC38" s="859"/>
      <c r="AD38" s="859"/>
      <c r="AE38" s="859"/>
      <c r="AF38" s="859"/>
      <c r="AG38" s="859"/>
      <c r="AH38" s="859"/>
      <c r="AI38" s="859"/>
      <c r="AJ38" s="859"/>
      <c r="AK38" s="859"/>
      <c r="AL38" s="859"/>
      <c r="AM38" s="859"/>
      <c r="AN38" s="859"/>
      <c r="AO38" s="859"/>
      <c r="AP38" s="859"/>
      <c r="AQ38" s="859"/>
      <c r="AR38" s="859"/>
      <c r="AS38" s="859"/>
      <c r="AT38" s="859"/>
      <c r="AU38" s="859"/>
      <c r="AV38" s="859"/>
      <c r="AW38" s="859"/>
      <c r="AX38" s="860">
        <f t="shared" si="4"/>
        <v>0</v>
      </c>
      <c r="AY38" s="860">
        <f t="shared" si="5"/>
        <v>0</v>
      </c>
      <c r="AZ38" s="860">
        <f t="shared" si="6"/>
        <v>0</v>
      </c>
      <c r="BA38" s="861">
        <f t="shared" si="7"/>
        <v>0</v>
      </c>
    </row>
    <row r="39" spans="1:53">
      <c r="A39" s="858" t="s">
        <v>452</v>
      </c>
      <c r="B39" s="859"/>
      <c r="C39" s="863"/>
      <c r="D39" s="859"/>
      <c r="E39" s="859"/>
      <c r="F39" s="859"/>
      <c r="G39" s="859"/>
      <c r="H39" s="859"/>
      <c r="I39" s="859"/>
      <c r="J39" s="859"/>
      <c r="K39" s="859"/>
      <c r="L39" s="859"/>
      <c r="M39" s="859"/>
      <c r="N39" s="859"/>
      <c r="O39" s="859"/>
      <c r="P39" s="859"/>
      <c r="Q39" s="859"/>
      <c r="R39" s="859"/>
      <c r="S39" s="859"/>
      <c r="T39" s="859"/>
      <c r="U39" s="859"/>
      <c r="V39" s="859"/>
      <c r="W39" s="859"/>
      <c r="X39" s="859"/>
      <c r="Y39" s="859"/>
      <c r="Z39" s="859"/>
      <c r="AA39" s="859"/>
      <c r="AB39" s="859"/>
      <c r="AC39" s="859"/>
      <c r="AD39" s="859"/>
      <c r="AE39" s="859"/>
      <c r="AF39" s="859"/>
      <c r="AG39" s="859"/>
      <c r="AH39" s="859"/>
      <c r="AI39" s="859"/>
      <c r="AJ39" s="859"/>
      <c r="AK39" s="859"/>
      <c r="AL39" s="859"/>
      <c r="AM39" s="859"/>
      <c r="AN39" s="859"/>
      <c r="AO39" s="859"/>
      <c r="AP39" s="859"/>
      <c r="AQ39" s="859"/>
      <c r="AR39" s="859"/>
      <c r="AS39" s="859"/>
      <c r="AT39" s="859"/>
      <c r="AU39" s="859"/>
      <c r="AV39" s="859"/>
      <c r="AW39" s="859"/>
      <c r="AX39" s="860">
        <f t="shared" si="4"/>
        <v>0</v>
      </c>
      <c r="AY39" s="860">
        <f t="shared" si="5"/>
        <v>0</v>
      </c>
      <c r="AZ39" s="860">
        <f t="shared" si="6"/>
        <v>0</v>
      </c>
      <c r="BA39" s="861">
        <f t="shared" si="7"/>
        <v>0</v>
      </c>
    </row>
    <row r="40" spans="1:53" ht="15" thickBot="1">
      <c r="A40" s="22" t="s">
        <v>453</v>
      </c>
      <c r="B40" s="864"/>
      <c r="C40" s="864"/>
      <c r="D40" s="864"/>
      <c r="E40" s="864"/>
      <c r="F40" s="864"/>
      <c r="G40" s="864"/>
      <c r="H40" s="864"/>
      <c r="I40" s="864"/>
      <c r="J40" s="864"/>
      <c r="K40" s="864"/>
      <c r="L40" s="864"/>
      <c r="M40" s="864"/>
      <c r="N40" s="864"/>
      <c r="O40" s="864"/>
      <c r="P40" s="864"/>
      <c r="Q40" s="864"/>
      <c r="R40" s="864"/>
      <c r="S40" s="864"/>
      <c r="T40" s="864"/>
      <c r="U40" s="864"/>
      <c r="V40" s="864"/>
      <c r="W40" s="865"/>
      <c r="X40" s="864"/>
      <c r="Y40" s="864"/>
      <c r="Z40" s="864"/>
      <c r="AA40" s="864"/>
      <c r="AB40" s="864"/>
      <c r="AC40" s="864"/>
      <c r="AD40" s="864"/>
      <c r="AE40" s="864"/>
      <c r="AF40" s="864"/>
      <c r="AG40" s="864"/>
      <c r="AH40" s="864"/>
      <c r="AI40" s="864"/>
      <c r="AJ40" s="864"/>
      <c r="AK40" s="864"/>
      <c r="AL40" s="864"/>
      <c r="AM40" s="864"/>
      <c r="AN40" s="864"/>
      <c r="AO40" s="864"/>
      <c r="AP40" s="864"/>
      <c r="AQ40" s="864"/>
      <c r="AR40" s="864"/>
      <c r="AS40" s="864"/>
      <c r="AT40" s="864"/>
      <c r="AU40" s="864"/>
      <c r="AV40" s="864"/>
      <c r="AW40" s="864"/>
      <c r="AX40" s="866">
        <f t="shared" si="4"/>
        <v>0</v>
      </c>
      <c r="AY40" s="866">
        <f t="shared" si="5"/>
        <v>0</v>
      </c>
      <c r="AZ40" s="866">
        <f t="shared" si="6"/>
        <v>0</v>
      </c>
      <c r="BA40" s="867">
        <f t="shared" si="7"/>
        <v>0</v>
      </c>
    </row>
    <row r="41" spans="1:53" ht="15" thickBot="1">
      <c r="A41" s="23" t="s">
        <v>454</v>
      </c>
      <c r="B41" s="24">
        <f t="shared" ref="B41:Q41" si="8">SUM(B30:B40)</f>
        <v>0</v>
      </c>
      <c r="C41" s="24">
        <f t="shared" si="8"/>
        <v>0</v>
      </c>
      <c r="D41" s="24">
        <f t="shared" si="8"/>
        <v>0</v>
      </c>
      <c r="E41" s="24">
        <f t="shared" si="8"/>
        <v>0</v>
      </c>
      <c r="F41" s="24">
        <f t="shared" si="8"/>
        <v>0</v>
      </c>
      <c r="G41" s="24">
        <f t="shared" si="8"/>
        <v>0</v>
      </c>
      <c r="H41" s="24">
        <f t="shared" si="8"/>
        <v>0</v>
      </c>
      <c r="I41" s="24">
        <f t="shared" si="8"/>
        <v>0</v>
      </c>
      <c r="J41" s="24">
        <f t="shared" si="8"/>
        <v>0</v>
      </c>
      <c r="K41" s="24">
        <f t="shared" si="8"/>
        <v>0</v>
      </c>
      <c r="L41" s="24">
        <f t="shared" si="8"/>
        <v>0</v>
      </c>
      <c r="M41" s="24">
        <f t="shared" si="8"/>
        <v>0</v>
      </c>
      <c r="N41" s="24">
        <f t="shared" si="8"/>
        <v>0</v>
      </c>
      <c r="O41" s="24">
        <f t="shared" si="8"/>
        <v>0</v>
      </c>
      <c r="P41" s="24">
        <f t="shared" si="8"/>
        <v>0</v>
      </c>
      <c r="Q41" s="24">
        <f t="shared" si="8"/>
        <v>0</v>
      </c>
      <c r="R41" s="24">
        <f t="shared" ref="R41:BA41" si="9">SUM(R30:R40)</f>
        <v>0</v>
      </c>
      <c r="S41" s="24">
        <f t="shared" si="9"/>
        <v>0</v>
      </c>
      <c r="T41" s="24">
        <f t="shared" si="9"/>
        <v>0</v>
      </c>
      <c r="U41" s="24">
        <f t="shared" si="9"/>
        <v>0</v>
      </c>
      <c r="V41" s="24">
        <f t="shared" si="9"/>
        <v>0</v>
      </c>
      <c r="W41" s="24">
        <f t="shared" si="9"/>
        <v>0</v>
      </c>
      <c r="X41" s="24">
        <f t="shared" si="9"/>
        <v>0</v>
      </c>
      <c r="Y41" s="24">
        <f t="shared" si="9"/>
        <v>0</v>
      </c>
      <c r="Z41" s="24">
        <f t="shared" si="9"/>
        <v>0</v>
      </c>
      <c r="AA41" s="24">
        <f t="shared" si="9"/>
        <v>0</v>
      </c>
      <c r="AB41" s="24">
        <f t="shared" si="9"/>
        <v>0</v>
      </c>
      <c r="AC41" s="24">
        <f t="shared" si="9"/>
        <v>0</v>
      </c>
      <c r="AD41" s="24">
        <f t="shared" si="9"/>
        <v>0</v>
      </c>
      <c r="AE41" s="24">
        <f t="shared" si="9"/>
        <v>0</v>
      </c>
      <c r="AF41" s="24">
        <f t="shared" si="9"/>
        <v>0</v>
      </c>
      <c r="AG41" s="24">
        <f t="shared" si="9"/>
        <v>0</v>
      </c>
      <c r="AH41" s="24">
        <f t="shared" si="9"/>
        <v>0</v>
      </c>
      <c r="AI41" s="24">
        <f t="shared" si="9"/>
        <v>0</v>
      </c>
      <c r="AJ41" s="24">
        <f t="shared" si="9"/>
        <v>0</v>
      </c>
      <c r="AK41" s="24">
        <f t="shared" si="9"/>
        <v>0</v>
      </c>
      <c r="AL41" s="24">
        <f t="shared" si="9"/>
        <v>0</v>
      </c>
      <c r="AM41" s="24">
        <f t="shared" si="9"/>
        <v>0</v>
      </c>
      <c r="AN41" s="24">
        <f t="shared" si="9"/>
        <v>0</v>
      </c>
      <c r="AO41" s="24">
        <f t="shared" si="9"/>
        <v>0</v>
      </c>
      <c r="AP41" s="24">
        <f t="shared" si="9"/>
        <v>0</v>
      </c>
      <c r="AQ41" s="24">
        <f t="shared" si="9"/>
        <v>0</v>
      </c>
      <c r="AR41" s="24">
        <f t="shared" si="9"/>
        <v>0</v>
      </c>
      <c r="AS41" s="24">
        <f t="shared" si="9"/>
        <v>0</v>
      </c>
      <c r="AT41" s="24">
        <f t="shared" si="9"/>
        <v>0</v>
      </c>
      <c r="AU41" s="24">
        <f t="shared" si="9"/>
        <v>0</v>
      </c>
      <c r="AV41" s="24">
        <f t="shared" si="9"/>
        <v>0</v>
      </c>
      <c r="AW41" s="24">
        <f t="shared" si="9"/>
        <v>0</v>
      </c>
      <c r="AX41" s="24">
        <f t="shared" si="9"/>
        <v>0</v>
      </c>
      <c r="AY41" s="24">
        <f t="shared" si="9"/>
        <v>0</v>
      </c>
      <c r="AZ41" s="24">
        <f t="shared" si="9"/>
        <v>0</v>
      </c>
      <c r="BA41" s="25">
        <f t="shared" si="9"/>
        <v>0</v>
      </c>
    </row>
    <row r="42" spans="1:53" ht="15" thickBot="1">
      <c r="A42" s="868" t="s">
        <v>138</v>
      </c>
      <c r="B42" s="1315">
        <f>B41+C41</f>
        <v>0</v>
      </c>
      <c r="C42" s="1316"/>
      <c r="D42" s="1315">
        <f>D41+E41</f>
        <v>0</v>
      </c>
      <c r="E42" s="1316"/>
      <c r="F42" s="1315">
        <f>F41+G41</f>
        <v>0</v>
      </c>
      <c r="G42" s="1316"/>
      <c r="H42" s="1315">
        <f>H41+I41</f>
        <v>0</v>
      </c>
      <c r="I42" s="1316"/>
      <c r="J42" s="1315">
        <f>J41+K41</f>
        <v>0</v>
      </c>
      <c r="K42" s="1316"/>
      <c r="L42" s="1315">
        <f>L41+M41</f>
        <v>0</v>
      </c>
      <c r="M42" s="1316"/>
      <c r="N42" s="1315">
        <f>N41+O41</f>
        <v>0</v>
      </c>
      <c r="O42" s="1316"/>
      <c r="P42" s="1315">
        <f>P41+Q41</f>
        <v>0</v>
      </c>
      <c r="Q42" s="1316"/>
      <c r="R42" s="1315">
        <f>R41+S41</f>
        <v>0</v>
      </c>
      <c r="S42" s="1316"/>
      <c r="T42" s="1315">
        <f>T41+U41</f>
        <v>0</v>
      </c>
      <c r="U42" s="1316"/>
      <c r="V42" s="1315">
        <f>V41+W41</f>
        <v>0</v>
      </c>
      <c r="W42" s="1316"/>
      <c r="X42" s="1315">
        <f>X41+Y41</f>
        <v>0</v>
      </c>
      <c r="Y42" s="1316"/>
      <c r="Z42" s="1315">
        <f>Z41+AA41</f>
        <v>0</v>
      </c>
      <c r="AA42" s="1316"/>
      <c r="AB42" s="1315">
        <f>AB41+AC41</f>
        <v>0</v>
      </c>
      <c r="AC42" s="1316"/>
      <c r="AD42" s="1315">
        <f>AD41+AE41</f>
        <v>0</v>
      </c>
      <c r="AE42" s="1316"/>
      <c r="AF42" s="1315">
        <f>AF41+AG41</f>
        <v>0</v>
      </c>
      <c r="AG42" s="1316"/>
      <c r="AH42" s="1315">
        <f>AH41+AI41</f>
        <v>0</v>
      </c>
      <c r="AI42" s="1316"/>
      <c r="AJ42" s="1315">
        <f>AJ41+AK41</f>
        <v>0</v>
      </c>
      <c r="AK42" s="1316"/>
      <c r="AL42" s="1315">
        <f>AL41+AM41</f>
        <v>0</v>
      </c>
      <c r="AM42" s="1316"/>
      <c r="AN42" s="1315">
        <f>AN41+AO41</f>
        <v>0</v>
      </c>
      <c r="AO42" s="1316"/>
      <c r="AP42" s="1315">
        <f>AP41+AQ41</f>
        <v>0</v>
      </c>
      <c r="AQ42" s="1316"/>
      <c r="AR42" s="1315">
        <f>AR41+AS41</f>
        <v>0</v>
      </c>
      <c r="AS42" s="1316"/>
      <c r="AT42" s="1315">
        <f>AT41+AU41</f>
        <v>0</v>
      </c>
      <c r="AU42" s="1316"/>
      <c r="AV42" s="1315">
        <f>AV41+AW41</f>
        <v>0</v>
      </c>
      <c r="AW42" s="1316"/>
      <c r="AX42" s="1315">
        <f>AX41+AY41</f>
        <v>0</v>
      </c>
      <c r="AY42" s="1316"/>
      <c r="AZ42" s="1315">
        <f>AZ41+BA41</f>
        <v>0</v>
      </c>
      <c r="BA42" s="1329"/>
    </row>
  </sheetData>
  <mergeCells count="264">
    <mergeCell ref="AH42:AI42"/>
    <mergeCell ref="AJ42:AK42"/>
    <mergeCell ref="AL42:AM42"/>
    <mergeCell ref="AN42:AO42"/>
    <mergeCell ref="AP42:AQ42"/>
    <mergeCell ref="AR42:AS42"/>
    <mergeCell ref="AT42:AU42"/>
    <mergeCell ref="AV42:AW42"/>
    <mergeCell ref="AX42:AY42"/>
    <mergeCell ref="AN28:AO28"/>
    <mergeCell ref="AP28:AQ28"/>
    <mergeCell ref="AR28:AS28"/>
    <mergeCell ref="AT28:AU28"/>
    <mergeCell ref="AV28:AW28"/>
    <mergeCell ref="AX28:AY28"/>
    <mergeCell ref="AZ28:BA28"/>
    <mergeCell ref="B42:C42"/>
    <mergeCell ref="D42:E42"/>
    <mergeCell ref="F42:G42"/>
    <mergeCell ref="H42:I42"/>
    <mergeCell ref="J42:K42"/>
    <mergeCell ref="L42:M42"/>
    <mergeCell ref="N42:O42"/>
    <mergeCell ref="P42:Q42"/>
    <mergeCell ref="R42:S42"/>
    <mergeCell ref="T42:U42"/>
    <mergeCell ref="V42:W42"/>
    <mergeCell ref="X42:Y42"/>
    <mergeCell ref="Z42:AA42"/>
    <mergeCell ref="AB42:AC42"/>
    <mergeCell ref="AD42:AE42"/>
    <mergeCell ref="AF42:AG42"/>
    <mergeCell ref="AZ42:BA42"/>
    <mergeCell ref="AH27:AK27"/>
    <mergeCell ref="AL27:AO27"/>
    <mergeCell ref="AP27:AS27"/>
    <mergeCell ref="AT27:AW27"/>
    <mergeCell ref="AX27:BA27"/>
    <mergeCell ref="B28:C28"/>
    <mergeCell ref="D28:E28"/>
    <mergeCell ref="F28:G28"/>
    <mergeCell ref="H28:I28"/>
    <mergeCell ref="J28:K28"/>
    <mergeCell ref="L28:M28"/>
    <mergeCell ref="N28:O28"/>
    <mergeCell ref="P28:Q28"/>
    <mergeCell ref="R28:S28"/>
    <mergeCell ref="T28:U28"/>
    <mergeCell ref="V28:W28"/>
    <mergeCell ref="X28:Y28"/>
    <mergeCell ref="Z28:AA28"/>
    <mergeCell ref="AB28:AC28"/>
    <mergeCell ref="AD28:AE28"/>
    <mergeCell ref="AF28:AG28"/>
    <mergeCell ref="AH28:AI28"/>
    <mergeCell ref="AJ28:AK28"/>
    <mergeCell ref="AL28:AM28"/>
    <mergeCell ref="A27:A29"/>
    <mergeCell ref="B27:E27"/>
    <mergeCell ref="F27:I27"/>
    <mergeCell ref="J27:M27"/>
    <mergeCell ref="N27:Q27"/>
    <mergeCell ref="R27:U27"/>
    <mergeCell ref="V27:Y27"/>
    <mergeCell ref="Z27:AC27"/>
    <mergeCell ref="AD27:AG27"/>
    <mergeCell ref="AT23:AU23"/>
    <mergeCell ref="AV23:AW23"/>
    <mergeCell ref="AX23:AY23"/>
    <mergeCell ref="AZ23:BA23"/>
    <mergeCell ref="F24:I24"/>
    <mergeCell ref="J24:M24"/>
    <mergeCell ref="N24:Q24"/>
    <mergeCell ref="R24:U24"/>
    <mergeCell ref="V24:Y24"/>
    <mergeCell ref="Z24:AC24"/>
    <mergeCell ref="AD24:AG24"/>
    <mergeCell ref="AH24:AK24"/>
    <mergeCell ref="AL24:AO24"/>
    <mergeCell ref="AP24:AS24"/>
    <mergeCell ref="AT24:AW24"/>
    <mergeCell ref="AX24:BA24"/>
    <mergeCell ref="AJ23:AK23"/>
    <mergeCell ref="AL23:AM23"/>
    <mergeCell ref="AN23:AO23"/>
    <mergeCell ref="AP23:AQ23"/>
    <mergeCell ref="AR23:AS23"/>
    <mergeCell ref="AZ22:BA22"/>
    <mergeCell ref="F23:G23"/>
    <mergeCell ref="H23:I23"/>
    <mergeCell ref="J23:K23"/>
    <mergeCell ref="L23:M23"/>
    <mergeCell ref="N23:O23"/>
    <mergeCell ref="P23:Q23"/>
    <mergeCell ref="R23:S23"/>
    <mergeCell ref="T23:U23"/>
    <mergeCell ref="V23:W23"/>
    <mergeCell ref="X23:Y23"/>
    <mergeCell ref="Z23:AA23"/>
    <mergeCell ref="AB23:AC23"/>
    <mergeCell ref="AD23:AE23"/>
    <mergeCell ref="AF23:AG23"/>
    <mergeCell ref="AH23:AI23"/>
    <mergeCell ref="AP22:AQ22"/>
    <mergeCell ref="AR22:AS22"/>
    <mergeCell ref="AT22:AU22"/>
    <mergeCell ref="AV22:AW22"/>
    <mergeCell ref="AX22:AY22"/>
    <mergeCell ref="AF22:AG22"/>
    <mergeCell ref="AH22:AI22"/>
    <mergeCell ref="AJ22:AK22"/>
    <mergeCell ref="AL22:AM22"/>
    <mergeCell ref="AN22:AO22"/>
    <mergeCell ref="V22:W22"/>
    <mergeCell ref="X22:Y22"/>
    <mergeCell ref="Z22:AA22"/>
    <mergeCell ref="AB22:AC22"/>
    <mergeCell ref="AD22:AE22"/>
    <mergeCell ref="L22:M22"/>
    <mergeCell ref="N22:O22"/>
    <mergeCell ref="P22:Q22"/>
    <mergeCell ref="R22:S22"/>
    <mergeCell ref="T22:U22"/>
    <mergeCell ref="AR21:AS21"/>
    <mergeCell ref="AT21:AU21"/>
    <mergeCell ref="AV21:AW21"/>
    <mergeCell ref="AX21:AY21"/>
    <mergeCell ref="AZ21:BA21"/>
    <mergeCell ref="AH21:AI21"/>
    <mergeCell ref="AJ21:AK21"/>
    <mergeCell ref="AL21:AM21"/>
    <mergeCell ref="AN21:AO21"/>
    <mergeCell ref="AP21:AQ21"/>
    <mergeCell ref="X21:Y21"/>
    <mergeCell ref="Z21:AA21"/>
    <mergeCell ref="AB21:AC21"/>
    <mergeCell ref="AD21:AE21"/>
    <mergeCell ref="AF21:AG21"/>
    <mergeCell ref="N21:O21"/>
    <mergeCell ref="P21:Q21"/>
    <mergeCell ref="R21:S21"/>
    <mergeCell ref="T21:U21"/>
    <mergeCell ref="V21:W21"/>
    <mergeCell ref="AR20:AS20"/>
    <mergeCell ref="AT20:AU20"/>
    <mergeCell ref="AV20:AW20"/>
    <mergeCell ref="AX20:AY20"/>
    <mergeCell ref="AZ20:BA20"/>
    <mergeCell ref="AH20:AI20"/>
    <mergeCell ref="AJ20:AK20"/>
    <mergeCell ref="AL20:AM20"/>
    <mergeCell ref="AN20:AO20"/>
    <mergeCell ref="AP20:AQ20"/>
    <mergeCell ref="X20:Y20"/>
    <mergeCell ref="Z20:AA20"/>
    <mergeCell ref="AB20:AC20"/>
    <mergeCell ref="AD20:AE20"/>
    <mergeCell ref="AF20:AG20"/>
    <mergeCell ref="N20:O20"/>
    <mergeCell ref="P20:Q20"/>
    <mergeCell ref="R20:S20"/>
    <mergeCell ref="T20:U20"/>
    <mergeCell ref="V20:W20"/>
    <mergeCell ref="AH19:AK19"/>
    <mergeCell ref="AL19:AO19"/>
    <mergeCell ref="AP19:AS19"/>
    <mergeCell ref="AT19:AW19"/>
    <mergeCell ref="AX19:BA19"/>
    <mergeCell ref="N19:Q19"/>
    <mergeCell ref="R19:U19"/>
    <mergeCell ref="V19:Y19"/>
    <mergeCell ref="Z19:AC19"/>
    <mergeCell ref="AD19:AG19"/>
    <mergeCell ref="B24:E24"/>
    <mergeCell ref="F19:I19"/>
    <mergeCell ref="J19:M19"/>
    <mergeCell ref="F20:G20"/>
    <mergeCell ref="H20:I20"/>
    <mergeCell ref="J20:K20"/>
    <mergeCell ref="L20:M20"/>
    <mergeCell ref="F21:G21"/>
    <mergeCell ref="H21:I21"/>
    <mergeCell ref="J21:K21"/>
    <mergeCell ref="L21:M21"/>
    <mergeCell ref="F22:G22"/>
    <mergeCell ref="H22:I22"/>
    <mergeCell ref="J22:K22"/>
    <mergeCell ref="B22:C22"/>
    <mergeCell ref="D22:E22"/>
    <mergeCell ref="B23:C23"/>
    <mergeCell ref="D23:E23"/>
    <mergeCell ref="B19:E19"/>
    <mergeCell ref="B20:C20"/>
    <mergeCell ref="D20:E20"/>
    <mergeCell ref="A19:A20"/>
    <mergeCell ref="B21:C21"/>
    <mergeCell ref="D21:E21"/>
    <mergeCell ref="AX2:BA2"/>
    <mergeCell ref="AX3:AY3"/>
    <mergeCell ref="AZ3:BA3"/>
    <mergeCell ref="AX17:AY17"/>
    <mergeCell ref="AZ17:BA17"/>
    <mergeCell ref="AT2:AW2"/>
    <mergeCell ref="AT3:AU3"/>
    <mergeCell ref="AV3:AW3"/>
    <mergeCell ref="AT17:AU17"/>
    <mergeCell ref="AV17:AW17"/>
    <mergeCell ref="AP2:AS2"/>
    <mergeCell ref="AP3:AQ3"/>
    <mergeCell ref="AR3:AS3"/>
    <mergeCell ref="AP17:AQ17"/>
    <mergeCell ref="AR17:AS17"/>
    <mergeCell ref="AL2:AO2"/>
    <mergeCell ref="AL3:AM3"/>
    <mergeCell ref="AN3:AO3"/>
    <mergeCell ref="AL17:AM17"/>
    <mergeCell ref="AN17:AO17"/>
    <mergeCell ref="AH2:AK2"/>
    <mergeCell ref="AH3:AI3"/>
    <mergeCell ref="AJ3:AK3"/>
    <mergeCell ref="AH17:AI17"/>
    <mergeCell ref="AJ17:AK17"/>
    <mergeCell ref="AD2:AG2"/>
    <mergeCell ref="AD3:AE3"/>
    <mergeCell ref="AF3:AG3"/>
    <mergeCell ref="AD17:AE17"/>
    <mergeCell ref="AF17:AG17"/>
    <mergeCell ref="Z2:AC2"/>
    <mergeCell ref="Z3:AA3"/>
    <mergeCell ref="AB3:AC3"/>
    <mergeCell ref="Z17:AA17"/>
    <mergeCell ref="AB17:AC17"/>
    <mergeCell ref="L17:M17"/>
    <mergeCell ref="N17:O17"/>
    <mergeCell ref="P17:Q17"/>
    <mergeCell ref="R2:U2"/>
    <mergeCell ref="R3:S3"/>
    <mergeCell ref="T3:U3"/>
    <mergeCell ref="R17:S17"/>
    <mergeCell ref="T17:U17"/>
    <mergeCell ref="B17:C17"/>
    <mergeCell ref="D17:E17"/>
    <mergeCell ref="F17:G17"/>
    <mergeCell ref="H17:I17"/>
    <mergeCell ref="J17:K17"/>
    <mergeCell ref="A1:BA1"/>
    <mergeCell ref="A2:A4"/>
    <mergeCell ref="B2:E2"/>
    <mergeCell ref="V2:Y2"/>
    <mergeCell ref="V3:W3"/>
    <mergeCell ref="X3:Y3"/>
    <mergeCell ref="B3:C3"/>
    <mergeCell ref="D3:E3"/>
    <mergeCell ref="F2:I2"/>
    <mergeCell ref="F3:G3"/>
    <mergeCell ref="H3:I3"/>
    <mergeCell ref="J2:M2"/>
    <mergeCell ref="J3:K3"/>
    <mergeCell ref="L3:M3"/>
    <mergeCell ref="N2:Q2"/>
    <mergeCell ref="N3:O3"/>
    <mergeCell ref="P3:Q3"/>
    <mergeCell ref="V17:W17"/>
    <mergeCell ref="X17:Y17"/>
  </mergeCells>
  <pageMargins left="0.511811024" right="0.511811024" top="0.78740157499999996" bottom="0.78740157499999996" header="0.31496062000000002" footer="0.31496062000000002"/>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3CF0-2E58-40AE-9353-CFFA76718D2B}">
  <sheetPr codeName="Planilha13">
    <tabColor rgb="FF00B050"/>
  </sheetPr>
  <dimension ref="B2:AJ120"/>
  <sheetViews>
    <sheetView showGridLines="0" topLeftCell="A20" zoomScaleNormal="100" workbookViewId="0">
      <selection activeCell="G52" sqref="G52"/>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4.44140625" style="59" customWidth="1"/>
    <col min="6" max="6" width="6" style="59" bestFit="1" customWidth="1"/>
    <col min="7" max="7" width="3.5546875" style="59" bestFit="1" customWidth="1"/>
    <col min="8" max="8" width="6.6640625" style="59" customWidth="1"/>
    <col min="9" max="9" width="7.44140625" style="59" customWidth="1"/>
    <col min="10" max="10" width="5.88671875" style="59" customWidth="1"/>
    <col min="11" max="11" width="5.66406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8.5546875" style="59" customWidth="1"/>
    <col min="23" max="23" width="10.44140625" style="59" bestFit="1" customWidth="1"/>
    <col min="24" max="24" width="10.6640625" style="59" customWidth="1"/>
    <col min="25" max="25" width="7.88671875" style="59" customWidth="1"/>
    <col min="26" max="26" width="4" style="59" bestFit="1" customWidth="1"/>
    <col min="27" max="27" width="14.88671875" style="59" bestFit="1" customWidth="1"/>
    <col min="28" max="28" width="15.109375" style="59" bestFit="1" customWidth="1"/>
    <col min="29" max="29" width="12.33203125" style="59" customWidth="1"/>
    <col min="30" max="30" width="11.5546875" style="59" customWidth="1"/>
    <col min="31" max="31" width="4.5546875" style="59" customWidth="1"/>
    <col min="32" max="16384" width="9.109375" style="59"/>
  </cols>
  <sheetData>
    <row r="2" spans="2:29" ht="12.75" customHeight="1">
      <c r="Y2" s="59" t="s">
        <v>1935</v>
      </c>
    </row>
    <row r="6" spans="2:29" ht="18.75" customHeight="1">
      <c r="B6" s="1375" t="s">
        <v>459</v>
      </c>
      <c r="C6" s="1375"/>
      <c r="D6" s="1375"/>
      <c r="E6" s="72" t="s">
        <v>1945</v>
      </c>
    </row>
    <row r="7" spans="2:29" ht="12.75" customHeight="1">
      <c r="B7" s="73"/>
      <c r="C7" s="73"/>
      <c r="D7" s="73"/>
      <c r="E7" s="73"/>
      <c r="F7" s="73"/>
      <c r="G7" s="73"/>
      <c r="H7" s="73"/>
      <c r="I7" s="73"/>
      <c r="J7" s="73"/>
      <c r="K7" s="73"/>
      <c r="L7" s="73"/>
      <c r="M7" s="73"/>
      <c r="N7" s="73"/>
      <c r="O7" s="73"/>
      <c r="P7" s="73"/>
      <c r="Q7" s="73"/>
      <c r="R7" s="73"/>
      <c r="S7" s="73"/>
      <c r="T7" s="73"/>
      <c r="U7" s="73"/>
      <c r="V7" s="73"/>
      <c r="W7" s="908">
        <f>CRONOGRAMA!BR7+2</f>
        <v>45868</v>
      </c>
      <c r="X7" s="908">
        <f>CRONOGRAMA!CB7+2</f>
        <v>45903</v>
      </c>
      <c r="Y7" s="59">
        <f>X7-W7+7</f>
        <v>42</v>
      </c>
      <c r="Z7" s="59">
        <f>Y7/30</f>
        <v>1.4</v>
      </c>
      <c r="AA7" s="689"/>
    </row>
    <row r="8" spans="2:29" ht="12.75" customHeight="1">
      <c r="B8" s="73"/>
      <c r="C8" s="1401" t="s">
        <v>420</v>
      </c>
      <c r="D8" s="1401"/>
      <c r="E8" s="1402"/>
      <c r="F8" s="73"/>
      <c r="G8" s="73"/>
      <c r="H8" s="1403" t="s">
        <v>460</v>
      </c>
      <c r="I8" s="1403"/>
      <c r="J8" s="1380">
        <f>U21</f>
        <v>33075</v>
      </c>
      <c r="K8" s="1380"/>
      <c r="L8" s="1380"/>
      <c r="M8" s="435"/>
      <c r="N8" s="434"/>
      <c r="O8" s="1399" t="s">
        <v>461</v>
      </c>
      <c r="P8" s="1399"/>
      <c r="Q8" s="1399"/>
      <c r="R8" s="1399"/>
      <c r="S8" s="1399"/>
      <c r="T8" s="1399"/>
      <c r="U8" s="1398" t="s">
        <v>462</v>
      </c>
      <c r="V8" s="1399"/>
      <c r="W8" s="921" t="s">
        <v>1942</v>
      </c>
      <c r="X8" s="739"/>
      <c r="Y8" s="739"/>
      <c r="Z8" s="139"/>
      <c r="AA8" s="118"/>
    </row>
    <row r="9" spans="2:29" ht="12.75" customHeight="1">
      <c r="B9" s="73"/>
      <c r="C9" s="433"/>
      <c r="D9" s="433"/>
      <c r="E9" s="1404">
        <f>J8+J9+J10</f>
        <v>209109.82285714286</v>
      </c>
      <c r="F9" s="73"/>
      <c r="G9" s="73"/>
      <c r="H9" s="1403" t="s">
        <v>463</v>
      </c>
      <c r="I9" s="1403"/>
      <c r="J9" s="1380">
        <f>V30</f>
        <v>176034.82285714286</v>
      </c>
      <c r="K9" s="1380"/>
      <c r="L9" s="1380"/>
      <c r="M9" s="436"/>
      <c r="N9" s="396"/>
      <c r="O9" s="1400">
        <f>Z7</f>
        <v>1.4</v>
      </c>
      <c r="P9" s="1400"/>
      <c r="Q9" s="1400"/>
      <c r="R9" s="1400"/>
      <c r="S9" s="1400"/>
      <c r="T9" s="1400"/>
      <c r="U9" s="1405">
        <f>E9*O9</f>
        <v>292753.75199999998</v>
      </c>
      <c r="V9" s="1406"/>
      <c r="AA9" s="689"/>
      <c r="AB9" s="118"/>
      <c r="AC9" s="118"/>
    </row>
    <row r="10" spans="2:29" ht="12.75" customHeight="1">
      <c r="B10" s="75"/>
      <c r="C10" s="433"/>
      <c r="D10" s="433"/>
      <c r="E10" s="1404"/>
      <c r="F10" s="73"/>
      <c r="G10" s="73"/>
      <c r="H10" s="1403" t="s">
        <v>464</v>
      </c>
      <c r="I10" s="1403"/>
      <c r="J10" s="1380"/>
      <c r="K10" s="1380"/>
      <c r="L10" s="1380"/>
      <c r="M10" s="436"/>
      <c r="N10" s="396"/>
      <c r="O10" s="1400"/>
      <c r="P10" s="1400"/>
      <c r="Q10" s="1400"/>
      <c r="R10" s="1400"/>
      <c r="S10" s="1400"/>
      <c r="T10" s="1400"/>
      <c r="U10" s="1405"/>
      <c r="V10" s="1406"/>
    </row>
    <row r="11" spans="2:29" ht="12.75" customHeight="1">
      <c r="B11" s="73"/>
      <c r="C11" s="73"/>
      <c r="D11" s="73"/>
      <c r="E11" s="73"/>
      <c r="F11" s="73"/>
      <c r="G11" s="73"/>
      <c r="H11" s="73"/>
      <c r="I11" s="73"/>
      <c r="J11" s="73"/>
      <c r="K11" s="73"/>
      <c r="L11" s="73"/>
      <c r="M11" s="73"/>
      <c r="N11" s="73"/>
      <c r="O11" s="73"/>
      <c r="P11" s="73"/>
      <c r="Q11" s="73"/>
      <c r="R11" s="73"/>
      <c r="S11" s="73"/>
      <c r="T11" s="73"/>
      <c r="U11" s="73"/>
      <c r="V11" s="73"/>
    </row>
    <row r="13" spans="2:29"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9" ht="12.75" customHeight="1">
      <c r="B14" s="1360" t="s">
        <v>146</v>
      </c>
      <c r="C14" s="1362"/>
      <c r="D14" s="1376" t="s">
        <v>465</v>
      </c>
      <c r="E14" s="1376"/>
      <c r="F14" s="1376"/>
      <c r="G14" s="1376" t="s">
        <v>466</v>
      </c>
      <c r="H14" s="1376" t="s">
        <v>467</v>
      </c>
      <c r="I14" s="1376"/>
      <c r="J14" s="1376" t="s">
        <v>468</v>
      </c>
      <c r="K14" s="1376"/>
      <c r="L14" s="1376"/>
      <c r="M14" s="1376"/>
      <c r="N14" s="1376"/>
      <c r="O14" s="1376"/>
      <c r="P14" s="1376"/>
      <c r="Q14" s="1376"/>
      <c r="R14" s="1376"/>
      <c r="S14" s="1379" t="s">
        <v>469</v>
      </c>
      <c r="T14" s="1379"/>
      <c r="U14" s="1377" t="s">
        <v>462</v>
      </c>
      <c r="V14" s="1376"/>
      <c r="Y14" s="139"/>
      <c r="AA14" s="118"/>
    </row>
    <row r="15" spans="2:29"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c r="AA15" s="118"/>
    </row>
    <row r="16" spans="2:29" ht="15" customHeight="1">
      <c r="B16" s="76" t="str">
        <f>F16</f>
        <v>P0048</v>
      </c>
      <c r="C16" s="206"/>
      <c r="D16" s="77"/>
      <c r="E16" s="205" t="s">
        <v>728</v>
      </c>
      <c r="F16" s="205" t="str">
        <f>VLOOKUP(E16,'MÃO DE OBRA'!$A:$B,2,FALSE)</f>
        <v>P0048</v>
      </c>
      <c r="G16" s="193">
        <v>1</v>
      </c>
      <c r="H16" s="1347">
        <f>IF(D16="h",VLOOKUP(B16,'MÃO DE OBRA'!$B$3:$D$97,3,0)*220,VLOOKUP(B16,'MÃO DE OBRA'!$B$3:$D$97,3,0))</f>
        <v>4200</v>
      </c>
      <c r="I16" s="1348"/>
      <c r="J16" s="78" t="s">
        <v>471</v>
      </c>
      <c r="K16" s="1349">
        <f>IF(J16="",0,IF(J16="D",H16*DADOS!$D$18,H16*DADOS!$D$19))</f>
        <v>1050</v>
      </c>
      <c r="L16" s="1350"/>
      <c r="M16" s="1351"/>
      <c r="N16" s="193"/>
      <c r="O16" s="1372">
        <f>IF(N16="C",(DADOS!$E$9+DADOS!$E$10)*30,IF(N16="J",(DADOS!$E$9+DADOS!$E$10+DADOS!$E$11)*30,IF(C16="PJ",DADOS!$E$12,0)))</f>
        <v>0</v>
      </c>
      <c r="P16" s="1373"/>
      <c r="Q16" s="1373"/>
      <c r="R16" s="1374"/>
      <c r="S16" s="1355">
        <f>IF(G16="",0,IF(C16="3º",0,IF(C16="PJ",0,((H16+K16)*DADOS!$D$7)+((H16+K16)*DADOS!$D$6))))</f>
        <v>2625</v>
      </c>
      <c r="T16" s="1355"/>
      <c r="U16" s="437">
        <f t="shared" ref="U16:U20" si="0">IF(G16="",0,SUM(H16,K16,,O16,V16,S16))</f>
        <v>7875</v>
      </c>
      <c r="V16" s="438"/>
      <c r="Y16" s="118"/>
      <c r="Z16" s="118"/>
      <c r="AA16" s="118"/>
    </row>
    <row r="17" spans="2:36" ht="13.8">
      <c r="B17" s="77" t="str">
        <f>F17</f>
        <v>P0001</v>
      </c>
      <c r="C17" s="206"/>
      <c r="D17" s="77"/>
      <c r="E17" s="79" t="s">
        <v>626</v>
      </c>
      <c r="F17" s="205" t="str">
        <f>VLOOKUP(E17,'MÃO DE OBRA'!$A:$B,2,FALSE)</f>
        <v>P0001</v>
      </c>
      <c r="G17" s="193">
        <f>2*2</f>
        <v>4</v>
      </c>
      <c r="H17" s="1347">
        <f>IF(D17="h",VLOOKUP(B17,'MÃO DE OBRA'!$B$3:$D$97,3,0)*220,VLOOKUP(B17,'MÃO DE OBRA'!$B$3:$D$97,3,0))</f>
        <v>1680</v>
      </c>
      <c r="I17" s="1348"/>
      <c r="J17" s="78" t="s">
        <v>471</v>
      </c>
      <c r="K17" s="1349">
        <f>IF(J17="",0,IF(J17="D",H17*DADOS!$D$18,H17*DADOS!$D$19))</f>
        <v>420</v>
      </c>
      <c r="L17" s="1350"/>
      <c r="M17" s="1351"/>
      <c r="N17" s="193"/>
      <c r="O17" s="1372">
        <f>IF(N17="C",(DADOS!$E$9+DADOS!$E$10)*30,IF(N17="J",(DADOS!$E$9+DADOS!$E$10+DADOS!$E$11)*30,IF(C17="PJ",DADOS!$E$12,0)))</f>
        <v>0</v>
      </c>
      <c r="P17" s="1373"/>
      <c r="Q17" s="1373"/>
      <c r="R17" s="1374"/>
      <c r="S17" s="1355">
        <f>IF(G17="",0,IF(C17="3º",0,IF(C17="PJ",0,((H17+K17)*DADOS!$D$7)+((H17+K17)*DADOS!$D$6))))</f>
        <v>1050</v>
      </c>
      <c r="T17" s="1355"/>
      <c r="U17" s="437">
        <f t="shared" si="0"/>
        <v>3150</v>
      </c>
      <c r="V17" s="438"/>
      <c r="AD17" s="139"/>
    </row>
    <row r="18" spans="2:36" ht="13.8">
      <c r="B18" s="77" t="str">
        <f>B17</f>
        <v>P0001</v>
      </c>
      <c r="C18" s="206"/>
      <c r="D18" s="77"/>
      <c r="E18" s="205" t="s">
        <v>757</v>
      </c>
      <c r="F18" s="205" t="str">
        <f>VLOOKUP(E18,'MÃO DE OBRA'!$A:$B,2,FALSE)</f>
        <v>P0062</v>
      </c>
      <c r="G18" s="193">
        <v>3</v>
      </c>
      <c r="H18" s="1347">
        <f>IF(D18="h",VLOOKUP(B18,'MÃO DE OBRA'!$B$3:$D$97,3,0)*220,VLOOKUP(B18,'MÃO DE OBRA'!$B$3:$D$97,3,0))</f>
        <v>1680</v>
      </c>
      <c r="I18" s="1348"/>
      <c r="J18" s="78" t="s">
        <v>471</v>
      </c>
      <c r="K18" s="1349">
        <f>IF(J18="",0,IF(J18="D",H18*DADOS!$D$18,H18*DADOS!$D$19))</f>
        <v>420</v>
      </c>
      <c r="L18" s="1350"/>
      <c r="M18" s="1351"/>
      <c r="N18" s="193"/>
      <c r="O18" s="1349"/>
      <c r="P18" s="1350"/>
      <c r="Q18" s="1350"/>
      <c r="R18" s="1351"/>
      <c r="S18" s="1355">
        <f>IF(G18="",0,IF(C18="3º",0,IF(C18="PJ",0,((H18+K18)*DADOS!$D$7)+((H18+K18)*DADOS!$D$6))))</f>
        <v>1050</v>
      </c>
      <c r="T18" s="1355"/>
      <c r="U18" s="437">
        <f t="shared" si="0"/>
        <v>3150</v>
      </c>
      <c r="V18" s="438"/>
    </row>
    <row r="19" spans="2:36" ht="13.8">
      <c r="B19" s="77" t="str">
        <f>B18</f>
        <v>P0001</v>
      </c>
      <c r="C19" s="206"/>
      <c r="D19" s="77"/>
      <c r="E19" s="205" t="s">
        <v>499</v>
      </c>
      <c r="F19" s="205" t="str">
        <f>VLOOKUP(E19,'MÃO DE OBRA'!$A:$B,2,FALSE)</f>
        <v>P0043</v>
      </c>
      <c r="G19" s="193">
        <v>1</v>
      </c>
      <c r="H19" s="1347">
        <f>IF(D19="h",VLOOKUP(B19,'MÃO DE OBRA'!$B$3:$D$97,3,0)*220,VLOOKUP(B19,'MÃO DE OBRA'!$B$3:$D$97,3,0))</f>
        <v>1680</v>
      </c>
      <c r="I19" s="1348"/>
      <c r="J19" s="78" t="s">
        <v>471</v>
      </c>
      <c r="K19" s="1349">
        <f>IF(J19="",0,IF(J19="D",H19*DADOS!$D$18,H19*DADOS!$D$19))</f>
        <v>420</v>
      </c>
      <c r="L19" s="1350"/>
      <c r="M19" s="1351"/>
      <c r="N19" s="193"/>
      <c r="O19" s="1349"/>
      <c r="P19" s="1350"/>
      <c r="Q19" s="1350"/>
      <c r="R19" s="1351"/>
      <c r="S19" s="1355">
        <f>IF(G19="",0,IF(C19="3º",0,IF(C19="PJ",0,((H19+K19)*DADOS!$D$7)+((H19+K19)*DADOS!$D$6))))</f>
        <v>1050</v>
      </c>
      <c r="T19" s="1355"/>
      <c r="U19" s="437">
        <f t="shared" si="0"/>
        <v>3150</v>
      </c>
      <c r="V19" s="438"/>
    </row>
    <row r="20" spans="2:36" ht="13.8">
      <c r="B20" s="432"/>
      <c r="C20" s="204"/>
      <c r="D20" s="80"/>
      <c r="E20" s="203"/>
      <c r="F20" s="205"/>
      <c r="G20" s="418"/>
      <c r="H20" s="1393"/>
      <c r="I20" s="1394"/>
      <c r="J20" s="81"/>
      <c r="K20" s="1395">
        <f>IF(J20="",0,IF(J20="D",H20*DADOS!$D$18,H20*DADOS!$D$19))</f>
        <v>0</v>
      </c>
      <c r="L20" s="1396"/>
      <c r="M20" s="1397"/>
      <c r="N20" s="193"/>
      <c r="O20" s="1349"/>
      <c r="P20" s="1350"/>
      <c r="Q20" s="1350"/>
      <c r="R20" s="1351"/>
      <c r="S20" s="1355">
        <f>IF(G20="",0,IF(C20="3º",0,IF(C20="PJ",0,((H20+K20)*DADOS!$D$7)+((H20+K20)*DADOS!$D$6))))</f>
        <v>0</v>
      </c>
      <c r="T20" s="1355"/>
      <c r="U20" s="437">
        <f t="shared" si="0"/>
        <v>0</v>
      </c>
      <c r="V20" s="438"/>
      <c r="Y20" s="118"/>
    </row>
    <row r="21" spans="2:36" ht="13.8">
      <c r="B21" s="1386"/>
      <c r="C21" s="1387"/>
      <c r="D21" s="1392" t="s">
        <v>138</v>
      </c>
      <c r="E21" s="1392"/>
      <c r="F21" s="1392"/>
      <c r="G21" s="870">
        <f>SUM(G16:G20)</f>
        <v>9</v>
      </c>
      <c r="H21" s="1336">
        <f>SUMPRODUCT($G$16:$G$20,H16:H20)</f>
        <v>17640</v>
      </c>
      <c r="I21" s="1337"/>
      <c r="J21" s="1336">
        <f>SUMPRODUCT($G$16:$G$20,K16:K20)</f>
        <v>4410</v>
      </c>
      <c r="K21" s="1337"/>
      <c r="L21" s="1337"/>
      <c r="M21" s="1338"/>
      <c r="N21" s="1336"/>
      <c r="O21" s="1337"/>
      <c r="P21" s="1337"/>
      <c r="Q21" s="1337"/>
      <c r="R21" s="1338"/>
      <c r="S21" s="1336">
        <f>SUMPRODUCT($G$16:$G$20,S16:S20)</f>
        <v>11025</v>
      </c>
      <c r="T21" s="1338"/>
      <c r="U21" s="440">
        <f>SUMPRODUCT($G$16:$G$20,U16:U20)</f>
        <v>33075</v>
      </c>
      <c r="V21" s="439"/>
    </row>
    <row r="22" spans="2:36" ht="12.75" customHeight="1" thickBot="1"/>
    <row r="23" spans="2:36" ht="12.75" customHeight="1">
      <c r="B23" s="1357" t="s">
        <v>463</v>
      </c>
      <c r="C23" s="1357"/>
      <c r="D23" s="1357"/>
      <c r="E23" s="1357"/>
      <c r="F23" s="1357"/>
      <c r="G23" s="1357"/>
      <c r="H23" s="1357"/>
      <c r="I23" s="1357"/>
      <c r="J23" s="1357"/>
      <c r="K23" s="1357"/>
      <c r="L23" s="1357"/>
      <c r="M23" s="1357"/>
      <c r="N23" s="1357"/>
      <c r="O23" s="1357"/>
      <c r="P23" s="1357"/>
      <c r="Q23" s="1357"/>
      <c r="R23" s="1357"/>
      <c r="S23" s="1357"/>
      <c r="T23" s="1357"/>
      <c r="U23" s="1357"/>
      <c r="V23" s="1357"/>
      <c r="X23" s="929">
        <f>PLANEJAMENTO!E11</f>
        <v>487243.38</v>
      </c>
      <c r="Y23" s="930" t="s">
        <v>1165</v>
      </c>
      <c r="Z23" s="930"/>
      <c r="AA23" s="930"/>
      <c r="AB23" s="930"/>
      <c r="AC23" s="931"/>
      <c r="AD23" s="685"/>
    </row>
    <row r="24" spans="2:36" ht="12.75" customHeight="1">
      <c r="B24" s="1360" t="s">
        <v>476</v>
      </c>
      <c r="C24" s="1361"/>
      <c r="D24" s="1361"/>
      <c r="E24" s="1361" t="s">
        <v>477</v>
      </c>
      <c r="F24" s="1361"/>
      <c r="G24" s="1358" t="s">
        <v>466</v>
      </c>
      <c r="H24" s="1360" t="s">
        <v>478</v>
      </c>
      <c r="I24" s="1361"/>
      <c r="J24" s="1362"/>
      <c r="K24" s="1358" t="s">
        <v>479</v>
      </c>
      <c r="L24" s="1366"/>
      <c r="M24" s="1366"/>
      <c r="N24" s="1366"/>
      <c r="O24" s="1367"/>
      <c r="P24" s="1360" t="s">
        <v>480</v>
      </c>
      <c r="Q24" s="1361"/>
      <c r="R24" s="1361"/>
      <c r="S24" s="1361"/>
      <c r="T24" s="1370" t="s">
        <v>481</v>
      </c>
      <c r="U24" s="1367" t="s">
        <v>482</v>
      </c>
      <c r="V24" s="1377" t="s">
        <v>483</v>
      </c>
      <c r="X24" s="932">
        <f>X23*0.2*1.2</f>
        <v>116938.4112</v>
      </c>
      <c r="Y24" s="59" t="s">
        <v>1205</v>
      </c>
      <c r="AC24" s="923"/>
    </row>
    <row r="25" spans="2:36" ht="12.75" customHeight="1">
      <c r="B25" s="1363"/>
      <c r="C25" s="1364"/>
      <c r="D25" s="1364"/>
      <c r="E25" s="1364"/>
      <c r="F25" s="1364"/>
      <c r="G25" s="1359"/>
      <c r="H25" s="1363"/>
      <c r="I25" s="1364"/>
      <c r="J25" s="1365"/>
      <c r="K25" s="1359"/>
      <c r="L25" s="1368"/>
      <c r="M25" s="1368"/>
      <c r="N25" s="1368"/>
      <c r="O25" s="1369"/>
      <c r="P25" s="1363" t="s">
        <v>484</v>
      </c>
      <c r="Q25" s="1364"/>
      <c r="R25" s="1364"/>
      <c r="S25" s="1364"/>
      <c r="T25" s="1371"/>
      <c r="U25" s="1369"/>
      <c r="V25" s="1378"/>
      <c r="X25" s="922">
        <v>60</v>
      </c>
      <c r="Y25" s="59" t="s">
        <v>1835</v>
      </c>
      <c r="Z25" s="59">
        <v>40</v>
      </c>
      <c r="AA25" s="59" t="s">
        <v>490</v>
      </c>
      <c r="AC25" s="923"/>
    </row>
    <row r="26" spans="2:36" ht="13.8">
      <c r="B26" s="207" t="str">
        <f>F26</f>
        <v>E0032</v>
      </c>
      <c r="C26" s="443"/>
      <c r="D26" s="444"/>
      <c r="E26" s="207" t="s">
        <v>852</v>
      </c>
      <c r="F26" s="205" t="str">
        <f>VLOOKUP($E26,EQUIPAMENTOS!$A:$B,2,FALSE)</f>
        <v>E0032</v>
      </c>
      <c r="G26" s="421">
        <f>G16</f>
        <v>1</v>
      </c>
      <c r="H26" s="1339">
        <f>VLOOKUP($B26,EQUIPAMENTOS!$B$3:$N$97,9,0)*M26</f>
        <v>45000</v>
      </c>
      <c r="I26" s="1340"/>
      <c r="J26" s="1340"/>
      <c r="K26" s="1341" t="s">
        <v>486</v>
      </c>
      <c r="L26" s="1342"/>
      <c r="M26" s="1343">
        <v>200</v>
      </c>
      <c r="N26" s="1343"/>
      <c r="O26" s="1343"/>
      <c r="P26" s="82" t="s">
        <v>487</v>
      </c>
      <c r="Q26" s="1344">
        <f>VLOOKUP($B26,EQUIPAMENTOS!$B$3:$N$97,13,0)</f>
        <v>24</v>
      </c>
      <c r="R26" s="1345"/>
      <c r="S26" s="1346"/>
      <c r="T26" s="428">
        <f>IF(Q26="","",IF(K26="km",M26/Q26,200*Q26)*INDEX(DADOS!$1:$1048576,MATCH(P26,DADOS!D:D,0),5))*0.94</f>
        <v>27839.039999999997</v>
      </c>
      <c r="U26" s="209">
        <f t="shared" ref="U26:U29" si="1">SUM(H26,T26)</f>
        <v>72839.039999999994</v>
      </c>
      <c r="V26" s="423">
        <f>U26*G26</f>
        <v>72839.039999999994</v>
      </c>
      <c r="X26" s="922">
        <f>X25*Z26/Z25</f>
        <v>2.25</v>
      </c>
      <c r="Z26" s="59">
        <v>1.5</v>
      </c>
      <c r="AC26" s="923"/>
    </row>
    <row r="27" spans="2:36" ht="13.8">
      <c r="B27" s="207" t="str">
        <f>F27</f>
        <v>E0018</v>
      </c>
      <c r="C27" s="443"/>
      <c r="D27" s="444"/>
      <c r="E27" s="207" t="s">
        <v>1939</v>
      </c>
      <c r="F27" s="205" t="str">
        <f>VLOOKUP($E27,EQUIPAMENTOS!$A:$B,2,FALSE)</f>
        <v>E0018</v>
      </c>
      <c r="G27" s="421">
        <f>G19</f>
        <v>1</v>
      </c>
      <c r="H27" s="1339">
        <f>VLOOKUP($B27,EQUIPAMENTOS!$B$3:$N$97,9,0)*M27</f>
        <v>43700</v>
      </c>
      <c r="I27" s="1340"/>
      <c r="J27" s="1340"/>
      <c r="K27" s="1341" t="s">
        <v>486</v>
      </c>
      <c r="L27" s="1342"/>
      <c r="M27" s="1343">
        <v>200</v>
      </c>
      <c r="N27" s="1343"/>
      <c r="O27" s="1343"/>
      <c r="P27" s="82" t="s">
        <v>487</v>
      </c>
      <c r="Q27" s="1344">
        <f>VLOOKUP($B27,EQUIPAMENTOS!$B$3:$N$97,13,0)</f>
        <v>34</v>
      </c>
      <c r="R27" s="1345"/>
      <c r="S27" s="1346"/>
      <c r="T27" s="428">
        <f>IF(Q27="","",IF(K27="km",M27/Q27,200*Q27)*INDEX(DADOS!$1:$1048576,MATCH(P27,DADOS!D:D,0),5))*0.94</f>
        <v>39438.639999999999</v>
      </c>
      <c r="U27" s="209">
        <f t="shared" si="1"/>
        <v>83138.64</v>
      </c>
      <c r="V27" s="423">
        <f>U27*G27</f>
        <v>83138.64</v>
      </c>
      <c r="X27" s="922"/>
      <c r="AC27" s="923"/>
    </row>
    <row r="28" spans="2:36" ht="13.8">
      <c r="B28" s="207" t="str">
        <f>F28</f>
        <v>E0015</v>
      </c>
      <c r="C28" s="443"/>
      <c r="D28" s="444"/>
      <c r="E28" s="207" t="s">
        <v>491</v>
      </c>
      <c r="F28" s="205" t="str">
        <f>VLOOKUP($E28,EQUIPAMENTOS!$A:$B,2,FALSE)</f>
        <v>E0015</v>
      </c>
      <c r="G28" s="421">
        <f>G18</f>
        <v>3</v>
      </c>
      <c r="H28" s="1339"/>
      <c r="I28" s="1340"/>
      <c r="J28" s="1340"/>
      <c r="K28" s="1341" t="s">
        <v>486</v>
      </c>
      <c r="L28" s="1342"/>
      <c r="M28" s="1343">
        <v>200</v>
      </c>
      <c r="N28" s="1343"/>
      <c r="O28" s="1343"/>
      <c r="P28" s="82" t="s">
        <v>492</v>
      </c>
      <c r="Q28" s="1344">
        <f>VLOOKUP($B28,EQUIPAMENTOS!$B$3:$N$97,13,0)</f>
        <v>4</v>
      </c>
      <c r="R28" s="1345"/>
      <c r="S28" s="1346"/>
      <c r="T28" s="428">
        <f>IF(Q28="","",IF(K28="km",M28/Q28,100*Q28)*INDEX(DADOS!$1:$1048576,MATCH(P28,DADOS!D:D,0),5))</f>
        <v>2400</v>
      </c>
      <c r="U28" s="209">
        <f t="shared" si="1"/>
        <v>2400</v>
      </c>
      <c r="V28" s="423">
        <f>U28*G28</f>
        <v>7200</v>
      </c>
      <c r="X28" s="922"/>
      <c r="AB28" s="118"/>
      <c r="AC28" s="923"/>
      <c r="AJ28" s="118"/>
    </row>
    <row r="29" spans="2:36" ht="13.8">
      <c r="B29" s="207" t="str">
        <f>F29</f>
        <v>E0015</v>
      </c>
      <c r="C29" s="998"/>
      <c r="D29" s="999"/>
      <c r="E29" s="997" t="str">
        <f>E28</f>
        <v>MOTOSSERRA A GASOLINA</v>
      </c>
      <c r="F29" s="205" t="str">
        <f>VLOOKUP($E29,EQUIPAMENTOS!$A:$B,2,FALSE)</f>
        <v>E0015</v>
      </c>
      <c r="G29" s="419">
        <f>G28</f>
        <v>3</v>
      </c>
      <c r="H29" s="1339">
        <f>VLOOKUP($B29,EQUIPAMENTOS!$B$3:$N$97,9,0)*M29</f>
        <v>6000</v>
      </c>
      <c r="I29" s="1340"/>
      <c r="J29" s="1340"/>
      <c r="K29" s="1341" t="s">
        <v>486</v>
      </c>
      <c r="L29" s="1342"/>
      <c r="M29" s="1356">
        <v>200</v>
      </c>
      <c r="N29" s="1356"/>
      <c r="O29" s="1356"/>
      <c r="P29" s="83"/>
      <c r="Q29" s="1344"/>
      <c r="R29" s="1345"/>
      <c r="S29" s="1346"/>
      <c r="T29" s="424" t="str">
        <f>IF(Q29="","",IF(K29="km",M29/Q29,200*Q29)*INDEX(DADOS!$1:$1048576,MATCH(P29,DADOS!D:D,0),5))</f>
        <v/>
      </c>
      <c r="U29" s="658">
        <f t="shared" si="1"/>
        <v>6000</v>
      </c>
      <c r="V29" s="423">
        <f>U29*G29/O9</f>
        <v>12857.142857142859</v>
      </c>
      <c r="X29" s="922"/>
      <c r="Y29" s="921" t="s">
        <v>1846</v>
      </c>
      <c r="AB29" s="921" t="s">
        <v>485</v>
      </c>
      <c r="AC29" s="923"/>
    </row>
    <row r="30" spans="2:36" ht="12.75" customHeight="1">
      <c r="B30" s="1381"/>
      <c r="C30" s="1382"/>
      <c r="D30" s="1383"/>
      <c r="E30" s="1384" t="s">
        <v>138</v>
      </c>
      <c r="F30" s="1385"/>
      <c r="G30" s="422">
        <f>SUM(G26:G29)</f>
        <v>8</v>
      </c>
      <c r="H30" s="1388">
        <f>SUMPRODUCT(G26:$G$29,H26:H29)</f>
        <v>106700</v>
      </c>
      <c r="I30" s="1388"/>
      <c r="J30" s="1388"/>
      <c r="K30" s="1389"/>
      <c r="L30" s="1390"/>
      <c r="M30" s="1390"/>
      <c r="N30" s="1390"/>
      <c r="O30" s="1391"/>
      <c r="P30" s="693"/>
      <c r="Q30" s="871"/>
      <c r="R30" s="871"/>
      <c r="S30" s="871"/>
      <c r="T30" s="657">
        <f>SUMPRODUCT($G26:G$29,T26:T29)</f>
        <v>74477.679999999993</v>
      </c>
      <c r="U30" s="657"/>
      <c r="V30" s="657">
        <f>SUM(V26:V29)</f>
        <v>176034.82285714286</v>
      </c>
      <c r="X30" s="922"/>
      <c r="Y30" s="59">
        <f>Z26</f>
        <v>1.5</v>
      </c>
      <c r="Z30" s="59" t="s">
        <v>1836</v>
      </c>
      <c r="AB30" s="924">
        <f>(220*G43)*9*24</f>
        <v>47520</v>
      </c>
      <c r="AC30" s="923" t="s">
        <v>1837</v>
      </c>
    </row>
    <row r="31" spans="2:36" ht="12.75" customHeight="1">
      <c r="X31" s="922"/>
      <c r="Y31" s="59">
        <f>Z25</f>
        <v>40</v>
      </c>
      <c r="Z31" s="59" t="s">
        <v>1838</v>
      </c>
      <c r="AB31" s="924">
        <f>X24/AB30</f>
        <v>2.4608251515151514</v>
      </c>
      <c r="AC31" s="923" t="s">
        <v>1839</v>
      </c>
    </row>
    <row r="32" spans="2:36" ht="12.75" customHeight="1">
      <c r="X32" s="922"/>
      <c r="Y32" s="59">
        <v>5</v>
      </c>
      <c r="Z32" s="59" t="s">
        <v>1840</v>
      </c>
      <c r="AB32" s="118"/>
      <c r="AC32" s="923"/>
    </row>
    <row r="33" spans="2:29" ht="13.8">
      <c r="B33" s="1375" t="s">
        <v>459</v>
      </c>
      <c r="C33" s="1375"/>
      <c r="D33" s="1375"/>
      <c r="E33" s="72" t="s">
        <v>1954</v>
      </c>
      <c r="X33" s="922"/>
      <c r="Y33" s="59">
        <f>Y32+X26+X26</f>
        <v>9.5</v>
      </c>
      <c r="Z33" s="59" t="s">
        <v>1841</v>
      </c>
      <c r="AB33" s="118"/>
      <c r="AC33" s="923"/>
    </row>
    <row r="34" spans="2:29" ht="13.8">
      <c r="B34" s="73"/>
      <c r="C34" s="73"/>
      <c r="D34" s="73"/>
      <c r="E34" s="73"/>
      <c r="F34" s="73"/>
      <c r="G34" s="73"/>
      <c r="H34" s="73"/>
      <c r="I34" s="73"/>
      <c r="J34" s="73"/>
      <c r="K34" s="73"/>
      <c r="L34" s="73"/>
      <c r="M34" s="73"/>
      <c r="N34" s="73"/>
      <c r="O34" s="73"/>
      <c r="P34" s="73"/>
      <c r="Q34" s="73"/>
      <c r="R34" s="73"/>
      <c r="S34" s="73"/>
      <c r="T34" s="73"/>
      <c r="U34" s="73"/>
      <c r="V34" s="73"/>
      <c r="X34" s="922"/>
      <c r="Y34" s="924">
        <f>X25*9/Y33</f>
        <v>56.842105263157897</v>
      </c>
      <c r="Z34" s="59" t="s">
        <v>1842</v>
      </c>
      <c r="AB34" s="118"/>
      <c r="AC34" s="923"/>
    </row>
    <row r="35" spans="2:29" ht="12.75" customHeight="1">
      <c r="B35" s="73"/>
      <c r="C35" s="1401" t="s">
        <v>420</v>
      </c>
      <c r="D35" s="1401"/>
      <c r="E35" s="1402"/>
      <c r="F35" s="73"/>
      <c r="G35" s="73"/>
      <c r="H35" s="1403" t="s">
        <v>460</v>
      </c>
      <c r="I35" s="1403"/>
      <c r="J35" s="1380">
        <f>U47</f>
        <v>21196.875</v>
      </c>
      <c r="K35" s="1380"/>
      <c r="L35" s="1380"/>
      <c r="M35" s="435"/>
      <c r="N35" s="434"/>
      <c r="O35" s="1399" t="s">
        <v>461</v>
      </c>
      <c r="P35" s="1399"/>
      <c r="Q35" s="1399"/>
      <c r="R35" s="1399"/>
      <c r="S35" s="1399"/>
      <c r="T35" s="1399"/>
      <c r="U35" s="1398" t="s">
        <v>462</v>
      </c>
      <c r="V35" s="1399"/>
      <c r="X35" s="922"/>
      <c r="Y35" s="924"/>
      <c r="AB35" s="118"/>
      <c r="AC35" s="923"/>
    </row>
    <row r="36" spans="2:29" ht="12.75" customHeight="1">
      <c r="B36" s="73"/>
      <c r="C36" s="433"/>
      <c r="D36" s="433"/>
      <c r="E36" s="1404">
        <f>J35+J36+J37</f>
        <v>167879.52763157897</v>
      </c>
      <c r="F36" s="73"/>
      <c r="G36" s="73"/>
      <c r="H36" s="1403" t="s">
        <v>463</v>
      </c>
      <c r="I36" s="1403"/>
      <c r="J36" s="1380">
        <f>V55</f>
        <v>146682.65263157897</v>
      </c>
      <c r="K36" s="1380"/>
      <c r="L36" s="1380"/>
      <c r="M36" s="436"/>
      <c r="N36" s="396"/>
      <c r="O36" s="1400">
        <f>AB31</f>
        <v>2.4608251515151514</v>
      </c>
      <c r="P36" s="1400"/>
      <c r="Q36" s="1400"/>
      <c r="R36" s="1400"/>
      <c r="S36" s="1400"/>
      <c r="T36" s="1400"/>
      <c r="U36" s="1405">
        <f>E36*O36</f>
        <v>413122.16402027232</v>
      </c>
      <c r="V36" s="1406"/>
      <c r="X36" s="922"/>
      <c r="Y36" s="118">
        <f>X24/(Y34*16)</f>
        <v>128.57811416666667</v>
      </c>
      <c r="Z36" s="59" t="s">
        <v>1843</v>
      </c>
      <c r="AB36" s="924"/>
      <c r="AC36" s="923"/>
    </row>
    <row r="37" spans="2:29" ht="12.75" customHeight="1">
      <c r="B37" s="75"/>
      <c r="C37" s="433"/>
      <c r="D37" s="433"/>
      <c r="E37" s="1404"/>
      <c r="F37" s="73"/>
      <c r="G37" s="73"/>
      <c r="H37" s="1403" t="s">
        <v>464</v>
      </c>
      <c r="I37" s="1403"/>
      <c r="J37" s="1380">
        <f>Q66</f>
        <v>0</v>
      </c>
      <c r="K37" s="1380"/>
      <c r="L37" s="1380"/>
      <c r="M37" s="436"/>
      <c r="N37" s="396"/>
      <c r="O37" s="1400"/>
      <c r="P37" s="1400"/>
      <c r="Q37" s="1400"/>
      <c r="R37" s="1400"/>
      <c r="S37" s="1400"/>
      <c r="T37" s="1400"/>
      <c r="U37" s="1405"/>
      <c r="V37" s="1406"/>
      <c r="X37" s="922"/>
      <c r="Y37" s="118">
        <f>Y36/24</f>
        <v>5.3574214236111111</v>
      </c>
      <c r="Z37" s="59" t="s">
        <v>1844</v>
      </c>
      <c r="AC37" s="923"/>
    </row>
    <row r="38" spans="2:29" ht="12.75" customHeight="1" thickBot="1">
      <c r="B38" s="73"/>
      <c r="C38" s="73"/>
      <c r="D38" s="73"/>
      <c r="E38" s="73"/>
      <c r="F38" s="73"/>
      <c r="G38" s="73"/>
      <c r="H38" s="73"/>
      <c r="I38" s="73"/>
      <c r="J38" s="73"/>
      <c r="K38" s="73"/>
      <c r="L38" s="73"/>
      <c r="M38" s="73"/>
      <c r="N38" s="73"/>
      <c r="O38" s="73"/>
      <c r="P38" s="73"/>
      <c r="Q38" s="73"/>
      <c r="R38" s="73"/>
      <c r="S38" s="73"/>
      <c r="T38" s="73"/>
      <c r="U38" s="73"/>
      <c r="V38" s="73"/>
      <c r="X38" s="925"/>
      <c r="Y38" s="926">
        <f>Y37/G45</f>
        <v>1.7858071412037038</v>
      </c>
      <c r="Z38" s="927"/>
      <c r="AA38" s="927"/>
      <c r="AB38" s="927"/>
      <c r="AC38" s="928"/>
    </row>
    <row r="40" spans="2:29" ht="12.75" customHeight="1">
      <c r="B40" s="1357" t="s">
        <v>460</v>
      </c>
      <c r="C40" s="1357"/>
      <c r="D40" s="1357"/>
      <c r="E40" s="1357"/>
      <c r="F40" s="1357"/>
      <c r="G40" s="1357"/>
      <c r="H40" s="1357"/>
      <c r="I40" s="1357"/>
      <c r="J40" s="1357"/>
      <c r="K40" s="1357"/>
      <c r="L40" s="1357"/>
      <c r="M40" s="1357"/>
      <c r="N40" s="1357"/>
      <c r="O40" s="1357"/>
      <c r="P40" s="1357"/>
      <c r="Q40" s="1357"/>
      <c r="R40" s="1357"/>
      <c r="S40" s="1357"/>
      <c r="T40" s="1357"/>
      <c r="U40" s="1357"/>
      <c r="V40" s="1357"/>
    </row>
    <row r="41" spans="2:29" ht="12.75" customHeight="1">
      <c r="B41" s="1360" t="s">
        <v>146</v>
      </c>
      <c r="C41" s="1362"/>
      <c r="D41" s="1376" t="s">
        <v>465</v>
      </c>
      <c r="E41" s="1376"/>
      <c r="F41" s="1376"/>
      <c r="G41" s="1376" t="s">
        <v>466</v>
      </c>
      <c r="H41" s="1376" t="s">
        <v>467</v>
      </c>
      <c r="I41" s="1376"/>
      <c r="J41" s="1376" t="s">
        <v>468</v>
      </c>
      <c r="K41" s="1376"/>
      <c r="L41" s="1376"/>
      <c r="M41" s="1376"/>
      <c r="N41" s="1376"/>
      <c r="O41" s="1376"/>
      <c r="P41" s="1376"/>
      <c r="Q41" s="1376"/>
      <c r="R41" s="1376"/>
      <c r="S41" s="1379" t="s">
        <v>469</v>
      </c>
      <c r="T41" s="1379"/>
      <c r="U41" s="1377" t="s">
        <v>462</v>
      </c>
      <c r="V41" s="1376"/>
    </row>
    <row r="42" spans="2:29" ht="12.75" customHeight="1">
      <c r="B42" s="1363"/>
      <c r="C42" s="1365"/>
      <c r="D42" s="1376"/>
      <c r="E42" s="1376"/>
      <c r="F42" s="1376"/>
      <c r="G42" s="1376"/>
      <c r="H42" s="1376"/>
      <c r="I42" s="1376"/>
      <c r="J42" s="1376"/>
      <c r="K42" s="1376"/>
      <c r="L42" s="1376"/>
      <c r="M42" s="1376"/>
      <c r="N42" s="1376"/>
      <c r="O42" s="1376"/>
      <c r="P42" s="1376"/>
      <c r="Q42" s="1376"/>
      <c r="R42" s="1376"/>
      <c r="S42" s="1379"/>
      <c r="T42" s="1379"/>
      <c r="U42" s="1378"/>
      <c r="V42" s="1376"/>
    </row>
    <row r="43" spans="2:29" ht="18.75" customHeight="1">
      <c r="B43" s="76" t="str">
        <f>F43</f>
        <v>P0045</v>
      </c>
      <c r="C43" s="206"/>
      <c r="D43" s="77"/>
      <c r="E43" s="205" t="s">
        <v>722</v>
      </c>
      <c r="F43" s="205" t="str">
        <f>VLOOKUP(E43,'MÃO DE OBRA'!$A:$B,2,FALSE)</f>
        <v>P0045</v>
      </c>
      <c r="G43" s="193">
        <v>1</v>
      </c>
      <c r="H43" s="1347">
        <f>IF(D43="h",VLOOKUP(B43,'MÃO DE OBRA'!$B$3:$D$97,3,0)*220,VLOOKUP(B43,'MÃO DE OBRA'!$B$3:$D$97,3,0))</f>
        <v>2035</v>
      </c>
      <c r="I43" s="1348"/>
      <c r="J43" s="78" t="s">
        <v>471</v>
      </c>
      <c r="K43" s="1349">
        <f>IF(J43="",0,IF(J43="D",H43*DADOS!$D$18,H43*DADOS!$D$19))</f>
        <v>508.75</v>
      </c>
      <c r="L43" s="1350"/>
      <c r="M43" s="1351"/>
      <c r="N43" s="193"/>
      <c r="O43" s="1372">
        <f>IF(N43="C",(DADOS!$E$9+DADOS!$E$10)*30,IF(N43="J",(DADOS!$E$9+DADOS!$E$10+DADOS!$E$11)*30,IF(C43="PJ",DADOS!$E$12,0)))</f>
        <v>0</v>
      </c>
      <c r="P43" s="1373"/>
      <c r="Q43" s="1373"/>
      <c r="R43" s="1374"/>
      <c r="S43" s="1355">
        <f>IF(G43="",0,IF(C43="3º",0,IF(C43="PJ",0,((H43+K43)*DADOS!$D$7)+((H43+K43)*DADOS!$D$6))))</f>
        <v>1271.875</v>
      </c>
      <c r="T43" s="1355"/>
      <c r="U43" s="437">
        <f t="shared" ref="U43:U46" si="2">IF(G43="",0,SUM(H43,K43,,O43,V43,S43))</f>
        <v>3815.625</v>
      </c>
      <c r="V43" s="438"/>
    </row>
    <row r="44" spans="2:29" ht="12" customHeight="1">
      <c r="B44" s="76" t="str">
        <f>F44</f>
        <v>P0048</v>
      </c>
      <c r="C44" s="206"/>
      <c r="D44" s="77"/>
      <c r="E44" s="1007" t="s">
        <v>1955</v>
      </c>
      <c r="F44" s="205" t="str">
        <f>VLOOKUP(E44,'MÃO DE OBRA'!$A:$B,2,FALSE)</f>
        <v>P0048</v>
      </c>
      <c r="G44" s="193"/>
      <c r="H44" s="1347">
        <f>IF(D44="h",VLOOKUP(B44,'MÃO DE OBRA'!$B$3:$D$97,3,0)*220,VLOOKUP(B44,'MÃO DE OBRA'!$B$3:$D$97,3,0))</f>
        <v>4200</v>
      </c>
      <c r="I44" s="1348"/>
      <c r="J44" s="78" t="s">
        <v>471</v>
      </c>
      <c r="K44" s="1349">
        <f>IF(J44="",0,IF(J44="D",H44*DADOS!$D$18,H44*DADOS!$D$19))</f>
        <v>1050</v>
      </c>
      <c r="L44" s="1350"/>
      <c r="M44" s="1351"/>
      <c r="N44" s="193"/>
      <c r="O44" s="1352"/>
      <c r="P44" s="1353"/>
      <c r="Q44" s="1353"/>
      <c r="R44" s="1354"/>
      <c r="S44" s="1355">
        <f>IF(G44="",0,IF(C44="3º",0,IF(C44="PJ",0,((H44+K44)*DADOS!$D$7)+((H44+K44)*DADOS!$D$6))))</f>
        <v>0</v>
      </c>
      <c r="T44" s="1355"/>
      <c r="U44" s="437">
        <f t="shared" si="2"/>
        <v>0</v>
      </c>
      <c r="V44" s="438" t="s">
        <v>1957</v>
      </c>
      <c r="AA44" s="689"/>
    </row>
    <row r="45" spans="2:29" ht="12" customHeight="1">
      <c r="B45" s="77" t="str">
        <f>F45</f>
        <v>P0032</v>
      </c>
      <c r="C45" s="206"/>
      <c r="D45" s="77"/>
      <c r="E45" s="79" t="s">
        <v>694</v>
      </c>
      <c r="F45" s="205" t="str">
        <f>VLOOKUP(E45,'MÃO DE OBRA'!$A:$B,2,FALSE)</f>
        <v>P0032</v>
      </c>
      <c r="G45" s="193">
        <v>3</v>
      </c>
      <c r="H45" s="1347">
        <f>IF(D45="h",VLOOKUP(B45,'MÃO DE OBRA'!$B$3:$D$97,3,0)*220,VLOOKUP(B45,'MÃO DE OBRA'!$B$3:$D$97,3,0))</f>
        <v>2530</v>
      </c>
      <c r="I45" s="1348"/>
      <c r="J45" s="78" t="s">
        <v>471</v>
      </c>
      <c r="K45" s="1349">
        <f>IF(J45="",0,IF(J45="D",H45*DADOS!$D$18,H45*DADOS!$D$19))</f>
        <v>632.5</v>
      </c>
      <c r="L45" s="1350"/>
      <c r="M45" s="1351"/>
      <c r="N45" s="193"/>
      <c r="O45" s="1352">
        <f>IF(N45="C",(DADOS!$E$9+DADOS!$E$10)*30,IF(N45="J",(DADOS!$E$9+DADOS!$E$10+DADOS!$E$11)*30,IF(C45="PJ",DADOS!$E$12,0)))</f>
        <v>0</v>
      </c>
      <c r="P45" s="1353"/>
      <c r="Q45" s="1353"/>
      <c r="R45" s="1354"/>
      <c r="S45" s="1355">
        <f>IF(G45="",0,IF(C45="3º",0,IF(C45="PJ",0,((H45+K45)*DADOS!$D$7)+((H45+K45)*DADOS!$D$6))))</f>
        <v>1581.25</v>
      </c>
      <c r="T45" s="1355"/>
      <c r="U45" s="437">
        <f t="shared" si="2"/>
        <v>4743.75</v>
      </c>
      <c r="V45" s="438"/>
      <c r="AA45" s="689"/>
    </row>
    <row r="46" spans="2:29" ht="13.8">
      <c r="B46" s="77" t="str">
        <f>F46</f>
        <v>P0001</v>
      </c>
      <c r="C46" s="206"/>
      <c r="D46" s="77"/>
      <c r="E46" s="79" t="s">
        <v>626</v>
      </c>
      <c r="F46" s="205" t="str">
        <f>VLOOKUP(E46,'MÃO DE OBRA'!$A:$B,2,FALSE)</f>
        <v>P0001</v>
      </c>
      <c r="G46" s="193">
        <v>1</v>
      </c>
      <c r="H46" s="1347">
        <f>IF(D46="h",VLOOKUP(B46,'MÃO DE OBRA'!$B$3:$D$97,3,0)*220,VLOOKUP(B46,'MÃO DE OBRA'!$B$3:$D$97,3,0))</f>
        <v>1680</v>
      </c>
      <c r="I46" s="1348"/>
      <c r="J46" s="78" t="s">
        <v>471</v>
      </c>
      <c r="K46" s="1349">
        <f>IF(J46="",0,IF(J46="D",H46*DADOS!$D$18,H46*DADOS!$D$19))</f>
        <v>420</v>
      </c>
      <c r="L46" s="1350"/>
      <c r="M46" s="1351"/>
      <c r="N46" s="193"/>
      <c r="O46" s="1372">
        <f>IF(N46="C",(DADOS!$E$9+DADOS!$E$10)*30,IF(N46="J",(DADOS!$E$9+DADOS!$E$10+DADOS!$E$11)*30,IF(C46="PJ",DADOS!$E$12,0)))</f>
        <v>0</v>
      </c>
      <c r="P46" s="1373"/>
      <c r="Q46" s="1373"/>
      <c r="R46" s="1374"/>
      <c r="S46" s="1355">
        <f>IF(G46="",0,IF(C46="3º",0,IF(C46="PJ",0,((H46+K46)*DADOS!$D$7)+((H46+K46)*DADOS!$D$6))))</f>
        <v>1050</v>
      </c>
      <c r="T46" s="1355"/>
      <c r="U46" s="437">
        <f t="shared" si="2"/>
        <v>3150</v>
      </c>
      <c r="V46" s="438"/>
      <c r="X46" s="739"/>
      <c r="Y46" s="739"/>
      <c r="Z46" s="139"/>
      <c r="AA46" s="118"/>
    </row>
    <row r="47" spans="2:29" ht="12.75" customHeight="1">
      <c r="B47" s="1386"/>
      <c r="C47" s="1387"/>
      <c r="D47" s="1392" t="s">
        <v>138</v>
      </c>
      <c r="E47" s="1392"/>
      <c r="F47" s="1392"/>
      <c r="G47" s="870">
        <f>SUM(G43:G46)</f>
        <v>5</v>
      </c>
      <c r="H47" s="1336">
        <f>SUMPRODUCT($G$43:$G$46,H43:H46)</f>
        <v>11305</v>
      </c>
      <c r="I47" s="1337"/>
      <c r="J47" s="1336">
        <f>SUMPRODUCT($G$43:$G$46,K43:K46)</f>
        <v>2826.25</v>
      </c>
      <c r="K47" s="1337"/>
      <c r="L47" s="1337"/>
      <c r="M47" s="1338"/>
      <c r="N47" s="1336"/>
      <c r="O47" s="1337"/>
      <c r="P47" s="1337"/>
      <c r="Q47" s="1337"/>
      <c r="R47" s="1338"/>
      <c r="S47" s="1336">
        <f>SUMPRODUCT($G$43:$G$46,S43:S46)</f>
        <v>7065.625</v>
      </c>
      <c r="T47" s="1338"/>
      <c r="U47" s="440">
        <f>SUMPRODUCT($G$43:$G$46,U43:U46)</f>
        <v>21196.875</v>
      </c>
      <c r="V47" s="439"/>
      <c r="AA47" s="689"/>
      <c r="AB47" s="118"/>
      <c r="AC47" s="118"/>
    </row>
    <row r="49" spans="2:30" ht="12.75" customHeight="1">
      <c r="B49" s="1357" t="s">
        <v>463</v>
      </c>
      <c r="C49" s="1357"/>
      <c r="D49" s="1357"/>
      <c r="E49" s="1357"/>
      <c r="F49" s="1357"/>
      <c r="G49" s="1357"/>
      <c r="H49" s="1357"/>
      <c r="I49" s="1357"/>
      <c r="J49" s="1357"/>
      <c r="K49" s="1357"/>
      <c r="L49" s="1357"/>
      <c r="M49" s="1357"/>
      <c r="N49" s="1357"/>
      <c r="O49" s="1357"/>
      <c r="P49" s="1357"/>
      <c r="Q49" s="1357"/>
      <c r="R49" s="1357"/>
      <c r="S49" s="1357"/>
      <c r="T49" s="1357"/>
      <c r="U49" s="1357"/>
      <c r="V49" s="1357"/>
    </row>
    <row r="50" spans="2:30" ht="12.75" customHeight="1">
      <c r="B50" s="1360" t="s">
        <v>476</v>
      </c>
      <c r="C50" s="1361"/>
      <c r="D50" s="1361"/>
      <c r="E50" s="1361" t="s">
        <v>477</v>
      </c>
      <c r="F50" s="1361"/>
      <c r="G50" s="1358" t="s">
        <v>466</v>
      </c>
      <c r="H50" s="1360" t="s">
        <v>478</v>
      </c>
      <c r="I50" s="1361"/>
      <c r="J50" s="1362"/>
      <c r="K50" s="1358" t="s">
        <v>479</v>
      </c>
      <c r="L50" s="1366"/>
      <c r="M50" s="1366"/>
      <c r="N50" s="1366"/>
      <c r="O50" s="1367"/>
      <c r="P50" s="1360" t="s">
        <v>480</v>
      </c>
      <c r="Q50" s="1361"/>
      <c r="R50" s="1361"/>
      <c r="S50" s="1361"/>
      <c r="T50" s="1370" t="s">
        <v>481</v>
      </c>
      <c r="U50" s="1367" t="s">
        <v>482</v>
      </c>
      <c r="V50" s="1377" t="s">
        <v>483</v>
      </c>
    </row>
    <row r="51" spans="2:30" ht="12.75" customHeight="1">
      <c r="B51" s="1363"/>
      <c r="C51" s="1364"/>
      <c r="D51" s="1364"/>
      <c r="E51" s="1364"/>
      <c r="F51" s="1364"/>
      <c r="G51" s="1359"/>
      <c r="H51" s="1363"/>
      <c r="I51" s="1364"/>
      <c r="J51" s="1365"/>
      <c r="K51" s="1359"/>
      <c r="L51" s="1368"/>
      <c r="M51" s="1368"/>
      <c r="N51" s="1368"/>
      <c r="O51" s="1369"/>
      <c r="P51" s="1363" t="s">
        <v>484</v>
      </c>
      <c r="Q51" s="1364"/>
      <c r="R51" s="1364"/>
      <c r="S51" s="1364"/>
      <c r="T51" s="1371"/>
      <c r="U51" s="1369"/>
      <c r="V51" s="1378"/>
    </row>
    <row r="52" spans="2:30" ht="12.75" customHeight="1">
      <c r="B52" s="208" t="str">
        <f>F52</f>
        <v>E0021</v>
      </c>
      <c r="C52" s="441"/>
      <c r="D52" s="442"/>
      <c r="E52" s="208" t="s">
        <v>485</v>
      </c>
      <c r="F52" s="205" t="str">
        <f>VLOOKUP($E52,EQUIPAMENTOS!$A:$B,2,FALSE)</f>
        <v>E0021</v>
      </c>
      <c r="G52" s="420">
        <f>G43</f>
        <v>1</v>
      </c>
      <c r="H52" s="1407">
        <f>VLOOKUP($B52,EQUIPAMENTOS!$B$3:$N$97,9,0)*M52</f>
        <v>30000</v>
      </c>
      <c r="I52" s="1408"/>
      <c r="J52" s="1409"/>
      <c r="K52" s="1341" t="s">
        <v>486</v>
      </c>
      <c r="L52" s="1342"/>
      <c r="M52" s="1343">
        <v>200</v>
      </c>
      <c r="N52" s="1343"/>
      <c r="O52" s="1343"/>
      <c r="P52" s="82" t="s">
        <v>487</v>
      </c>
      <c r="Q52" s="1344">
        <f>VLOOKUP($B52,EQUIPAMENTOS!$B$3:$N$97,13,0)</f>
        <v>16</v>
      </c>
      <c r="R52" s="1345"/>
      <c r="S52" s="1346"/>
      <c r="T52" s="428">
        <f>IF(Q52="","",IF(K52="km",M52/Q52,200*Q52)*INDEX(DADOS!$1:$1048576,MATCH(P52,DADOS!D:D,0),5))</f>
        <v>19744</v>
      </c>
      <c r="U52" s="209">
        <f>SUM(H52,T52)</f>
        <v>49744</v>
      </c>
      <c r="V52" s="210">
        <f>G52*U52</f>
        <v>49744</v>
      </c>
      <c r="Y52" s="139"/>
      <c r="AA52" s="118"/>
    </row>
    <row r="53" spans="2:30" ht="12.75" customHeight="1">
      <c r="B53" s="207" t="str">
        <f>F53</f>
        <v>E0032</v>
      </c>
      <c r="C53" s="443"/>
      <c r="D53" s="444"/>
      <c r="E53" s="1009" t="s">
        <v>1951</v>
      </c>
      <c r="F53" s="205" t="str">
        <f>VLOOKUP($E53,EQUIPAMENTOS!$A:$B,2,FALSE)</f>
        <v>E0032</v>
      </c>
      <c r="G53" s="421"/>
      <c r="H53" s="1339">
        <f>VLOOKUP($B53,EQUIPAMENTOS!$B$3:$N$97,9,0)*M53</f>
        <v>45000</v>
      </c>
      <c r="I53" s="1340"/>
      <c r="J53" s="1340"/>
      <c r="K53" s="1341" t="s">
        <v>486</v>
      </c>
      <c r="L53" s="1342"/>
      <c r="M53" s="1343">
        <v>200</v>
      </c>
      <c r="N53" s="1343"/>
      <c r="O53" s="1343"/>
      <c r="P53" s="82" t="s">
        <v>487</v>
      </c>
      <c r="Q53" s="1344">
        <f>VLOOKUP($B53,EQUIPAMENTOS!$B$3:$N$97,13,0)</f>
        <v>24</v>
      </c>
      <c r="R53" s="1345"/>
      <c r="S53" s="1346"/>
      <c r="T53" s="428">
        <f>IF(Q53="","",IF(K53="km",M53/Q53,200*Q53)*INDEX(DADOS!$1:$1048576,MATCH(P53,DADOS!D:D,0),5))</f>
        <v>29616</v>
      </c>
      <c r="U53" s="209">
        <f t="shared" ref="U53" si="3">SUM(H53,T53)</f>
        <v>74616</v>
      </c>
      <c r="V53" s="423">
        <f>U53*G53</f>
        <v>0</v>
      </c>
      <c r="Y53" s="139"/>
      <c r="AA53" s="118"/>
    </row>
    <row r="54" spans="2:30" ht="13.8">
      <c r="B54" s="207" t="str">
        <f>F54</f>
        <v>E0003</v>
      </c>
      <c r="C54" s="443"/>
      <c r="D54" s="444"/>
      <c r="E54" s="207" t="s">
        <v>796</v>
      </c>
      <c r="F54" s="205" t="str">
        <f>VLOOKUP($E54,EQUIPAMENTOS!$A:$B,2,FALSE)</f>
        <v>E0003</v>
      </c>
      <c r="G54" s="421">
        <f>G45</f>
        <v>3</v>
      </c>
      <c r="H54" s="1410">
        <f>VLOOKUP($B54,EQUIPAMENTOS!$B$3:$N$97,9,0)*200</f>
        <v>26000</v>
      </c>
      <c r="I54" s="1411"/>
      <c r="J54" s="1412"/>
      <c r="K54" s="1413" t="s">
        <v>490</v>
      </c>
      <c r="L54" s="1414"/>
      <c r="M54" s="1356">
        <f>24*Y34*Y30*2</f>
        <v>4092.6315789473688</v>
      </c>
      <c r="N54" s="1356"/>
      <c r="O54" s="1356"/>
      <c r="P54" s="83" t="s">
        <v>487</v>
      </c>
      <c r="Q54" s="1415">
        <f>VLOOKUP($B54,EQUIPAMENTOS!$B$3:$N$97,13,0)</f>
        <v>4</v>
      </c>
      <c r="R54" s="1416"/>
      <c r="S54" s="1417"/>
      <c r="T54" s="428">
        <f>IF(Q54="","",IF(K54="km",M54/Q54,160*Q54)*INDEX(DADOS!$1:$1048576,MATCH(P54,DADOS!D:D,0),5))</f>
        <v>6312.8842105263166</v>
      </c>
      <c r="U54" s="658">
        <f t="shared" ref="U54" si="4">SUM(H54,T54)</f>
        <v>32312.884210526317</v>
      </c>
      <c r="V54" s="424">
        <f>U54*G54</f>
        <v>96938.652631578952</v>
      </c>
      <c r="AA54" s="118"/>
    </row>
    <row r="55" spans="2:30" ht="15" customHeight="1">
      <c r="B55" s="1381"/>
      <c r="C55" s="1382"/>
      <c r="D55" s="1383"/>
      <c r="E55" s="1384" t="s">
        <v>138</v>
      </c>
      <c r="F55" s="1385"/>
      <c r="G55" s="422">
        <f>SUM(G52:G54)</f>
        <v>4</v>
      </c>
      <c r="H55" s="1418">
        <f>SUMPRODUCT(G$52:$G54,H52:H54)</f>
        <v>108000</v>
      </c>
      <c r="I55" s="1418"/>
      <c r="J55" s="1418"/>
      <c r="K55" s="1419"/>
      <c r="L55" s="1420"/>
      <c r="M55" s="1420"/>
      <c r="N55" s="1420"/>
      <c r="O55" s="1421"/>
      <c r="P55" s="655"/>
      <c r="Q55" s="656"/>
      <c r="R55" s="656"/>
      <c r="S55" s="656"/>
      <c r="T55" s="657">
        <f>SUMPRODUCT($G$52:G54,T52:T54)</f>
        <v>38682.652631578952</v>
      </c>
      <c r="U55" s="657"/>
      <c r="V55" s="657">
        <f>SUM(V52:V54)</f>
        <v>146682.65263157897</v>
      </c>
      <c r="Y55" s="118"/>
      <c r="Z55" s="118"/>
      <c r="AA55" s="118"/>
    </row>
    <row r="56" spans="2:30" ht="13.8">
      <c r="Y56" s="118"/>
      <c r="AD56" s="741"/>
    </row>
    <row r="57" spans="2:30" ht="13.8" hidden="1">
      <c r="B57" s="1357" t="s">
        <v>464</v>
      </c>
      <c r="C57" s="1357"/>
      <c r="D57" s="1357"/>
      <c r="E57" s="1357"/>
      <c r="F57" s="1357"/>
      <c r="G57" s="1357"/>
      <c r="H57" s="1357"/>
      <c r="I57" s="1357"/>
      <c r="J57" s="1357"/>
      <c r="K57" s="1357"/>
      <c r="L57" s="1357"/>
      <c r="M57" s="1357"/>
      <c r="N57" s="1357"/>
      <c r="O57" s="1357"/>
      <c r="P57" s="1357"/>
      <c r="Q57" s="1357"/>
      <c r="R57" s="1357"/>
      <c r="S57" s="1357"/>
      <c r="T57" s="1357"/>
      <c r="U57" s="1357"/>
      <c r="V57" s="1357"/>
      <c r="AD57" s="139"/>
    </row>
    <row r="58" spans="2:30" ht="13.8" hidden="1">
      <c r="B58" s="1422" t="s">
        <v>146</v>
      </c>
      <c r="C58" s="1423"/>
      <c r="D58" s="1422" t="s">
        <v>442</v>
      </c>
      <c r="E58" s="1424"/>
      <c r="F58" s="1424"/>
      <c r="G58" s="1422" t="s">
        <v>493</v>
      </c>
      <c r="H58" s="1423"/>
      <c r="I58" s="1425" t="s">
        <v>494</v>
      </c>
      <c r="J58" s="1426"/>
      <c r="K58" s="1427"/>
      <c r="L58" s="1425" t="s">
        <v>152</v>
      </c>
      <c r="M58" s="1426"/>
      <c r="N58" s="1426"/>
      <c r="O58" s="1426"/>
      <c r="P58" s="1427"/>
      <c r="Q58" s="1422" t="s">
        <v>495</v>
      </c>
      <c r="R58" s="1424"/>
      <c r="S58" s="1424"/>
      <c r="T58" s="1423"/>
      <c r="U58" s="1425"/>
      <c r="V58" s="1427"/>
    </row>
    <row r="59" spans="2:30" ht="12.75" hidden="1" customHeight="1">
      <c r="B59" s="193" t="str">
        <f>IF(I59="","",COUNT($I$32:I59))</f>
        <v/>
      </c>
      <c r="C59" s="417"/>
      <c r="D59" s="1428"/>
      <c r="E59" s="1429"/>
      <c r="F59" s="1429"/>
      <c r="G59" s="1430"/>
      <c r="H59" s="1430"/>
      <c r="I59" s="1431"/>
      <c r="J59" s="1431"/>
      <c r="K59" s="1431"/>
      <c r="L59" s="1431"/>
      <c r="M59" s="1431"/>
      <c r="N59" s="1431"/>
      <c r="O59" s="1431"/>
      <c r="P59" s="1431"/>
      <c r="Q59" s="1355">
        <f t="shared" ref="Q59:Q60" si="5">I59*L59</f>
        <v>0</v>
      </c>
      <c r="R59" s="1355"/>
      <c r="S59" s="1355"/>
      <c r="T59" s="1355"/>
      <c r="U59" s="1432"/>
      <c r="V59" s="1433"/>
    </row>
    <row r="60" spans="2:30" ht="12.75" hidden="1" customHeight="1">
      <c r="B60" s="193"/>
      <c r="C60" s="417"/>
      <c r="D60" s="1428"/>
      <c r="E60" s="1429"/>
      <c r="F60" s="1429"/>
      <c r="G60" s="1430"/>
      <c r="H60" s="1430"/>
      <c r="I60" s="1431"/>
      <c r="J60" s="1431"/>
      <c r="K60" s="1431"/>
      <c r="L60" s="1431"/>
      <c r="M60" s="1431"/>
      <c r="N60" s="1431"/>
      <c r="O60" s="1431"/>
      <c r="P60" s="1431"/>
      <c r="Q60" s="1355">
        <f t="shared" si="5"/>
        <v>0</v>
      </c>
      <c r="R60" s="1355"/>
      <c r="S60" s="1355"/>
      <c r="T60" s="1355"/>
      <c r="U60" s="1434"/>
      <c r="V60" s="1435"/>
      <c r="AD60" s="685"/>
    </row>
    <row r="61" spans="2:30" ht="12.75" hidden="1" customHeight="1">
      <c r="B61" s="193"/>
      <c r="C61" s="417"/>
      <c r="D61" s="1428"/>
      <c r="E61" s="1429"/>
      <c r="F61" s="1429"/>
      <c r="G61" s="1430"/>
      <c r="H61" s="1430"/>
      <c r="I61" s="1431"/>
      <c r="J61" s="1431"/>
      <c r="K61" s="1431"/>
      <c r="L61" s="1431"/>
      <c r="M61" s="1431"/>
      <c r="N61" s="1431"/>
      <c r="O61" s="1431"/>
      <c r="P61" s="1431"/>
      <c r="Q61" s="1355"/>
      <c r="R61" s="1355"/>
      <c r="S61" s="1355"/>
      <c r="T61" s="1355"/>
      <c r="U61" s="1434"/>
      <c r="V61" s="1435"/>
    </row>
    <row r="62" spans="2:30" ht="12.75" hidden="1" customHeight="1">
      <c r="B62" s="193"/>
      <c r="C62" s="417"/>
      <c r="D62" s="1428"/>
      <c r="E62" s="1429"/>
      <c r="F62" s="1429"/>
      <c r="G62" s="1430"/>
      <c r="H62" s="1430"/>
      <c r="I62" s="1431"/>
      <c r="J62" s="1431"/>
      <c r="K62" s="1431"/>
      <c r="L62" s="1436"/>
      <c r="M62" s="1431"/>
      <c r="N62" s="1431"/>
      <c r="O62" s="1431"/>
      <c r="P62" s="1431"/>
      <c r="Q62" s="1355"/>
      <c r="R62" s="1355"/>
      <c r="S62" s="1355"/>
      <c r="T62" s="1355"/>
      <c r="U62" s="1434"/>
      <c r="V62" s="1435"/>
    </row>
    <row r="63" spans="2:30" ht="13.8" hidden="1">
      <c r="B63" s="193"/>
      <c r="C63" s="417"/>
      <c r="D63" s="1428"/>
      <c r="E63" s="1429"/>
      <c r="F63" s="1429"/>
      <c r="G63" s="1430"/>
      <c r="H63" s="1430"/>
      <c r="I63" s="1437"/>
      <c r="J63" s="1437"/>
      <c r="K63" s="1437"/>
      <c r="L63" s="1437"/>
      <c r="M63" s="1437"/>
      <c r="N63" s="1437"/>
      <c r="O63" s="1437"/>
      <c r="P63" s="1437"/>
      <c r="Q63" s="1355"/>
      <c r="R63" s="1355"/>
      <c r="S63" s="1355"/>
      <c r="T63" s="1355"/>
      <c r="U63" s="1434"/>
      <c r="V63" s="1435"/>
    </row>
    <row r="64" spans="2:30" ht="13.8" hidden="1">
      <c r="B64" s="193"/>
      <c r="C64" s="417"/>
      <c r="D64" s="1428"/>
      <c r="E64" s="1429"/>
      <c r="F64" s="1429"/>
      <c r="G64" s="1430"/>
      <c r="H64" s="1430"/>
      <c r="I64" s="1431"/>
      <c r="J64" s="1431"/>
      <c r="K64" s="1431"/>
      <c r="L64" s="1431"/>
      <c r="M64" s="1431"/>
      <c r="N64" s="1431"/>
      <c r="O64" s="1431"/>
      <c r="P64" s="1431"/>
      <c r="Q64" s="1355">
        <f t="shared" ref="Q64:Q65" si="6">I64*L64</f>
        <v>0</v>
      </c>
      <c r="R64" s="1355"/>
      <c r="S64" s="1355"/>
      <c r="T64" s="1355"/>
      <c r="U64" s="1434"/>
      <c r="V64" s="1435"/>
    </row>
    <row r="65" spans="2:27" ht="12.75" hidden="1" customHeight="1">
      <c r="B65" s="193" t="str">
        <f>IF(I65="","",COUNT($I$32:I65))</f>
        <v/>
      </c>
      <c r="C65" s="417"/>
      <c r="D65" s="1428"/>
      <c r="E65" s="1429"/>
      <c r="F65" s="1429"/>
      <c r="G65" s="1438"/>
      <c r="H65" s="1438"/>
      <c r="I65" s="1439"/>
      <c r="J65" s="1439"/>
      <c r="K65" s="1439"/>
      <c r="L65" s="1439"/>
      <c r="M65" s="1439"/>
      <c r="N65" s="1439"/>
      <c r="O65" s="1439"/>
      <c r="P65" s="1439"/>
      <c r="Q65" s="1355">
        <f t="shared" si="6"/>
        <v>0</v>
      </c>
      <c r="R65" s="1355"/>
      <c r="S65" s="1355"/>
      <c r="T65" s="1355"/>
      <c r="U65" s="1440"/>
      <c r="V65" s="1441"/>
    </row>
    <row r="66" spans="2:27" ht="12.75" hidden="1" customHeight="1">
      <c r="B66" s="1381"/>
      <c r="C66" s="1383"/>
      <c r="D66" s="1381"/>
      <c r="E66" s="1382"/>
      <c r="F66" s="1382"/>
      <c r="G66" s="1381"/>
      <c r="H66" s="1383"/>
      <c r="I66" s="1381"/>
      <c r="J66" s="1382"/>
      <c r="K66" s="1383"/>
      <c r="L66" s="1381"/>
      <c r="M66" s="1382"/>
      <c r="N66" s="1382"/>
      <c r="O66" s="1382"/>
      <c r="P66" s="1383"/>
      <c r="Q66" s="1442">
        <f>SUM(Q59:T65)</f>
        <v>0</v>
      </c>
      <c r="R66" s="1443"/>
      <c r="S66" s="1443"/>
      <c r="T66" s="1443"/>
      <c r="U66" s="1381"/>
      <c r="V66" s="1383"/>
    </row>
    <row r="67" spans="2:27" ht="12.75" hidden="1" customHeight="1"/>
    <row r="68" spans="2:27" ht="13.8" hidden="1">
      <c r="B68" s="1375" t="s">
        <v>459</v>
      </c>
      <c r="C68" s="1375"/>
      <c r="D68" s="1375"/>
      <c r="E68" s="72"/>
    </row>
    <row r="69" spans="2:27" ht="13.8" hidden="1">
      <c r="B69" s="73"/>
      <c r="C69" s="73"/>
      <c r="D69" s="73"/>
      <c r="E69" s="73"/>
      <c r="F69" s="73"/>
      <c r="G69" s="73"/>
      <c r="H69" s="73"/>
      <c r="I69" s="73"/>
      <c r="J69" s="73"/>
      <c r="K69" s="73"/>
      <c r="L69" s="73"/>
      <c r="M69" s="73"/>
      <c r="N69" s="73"/>
      <c r="O69" s="73"/>
      <c r="P69" s="73"/>
      <c r="Q69" s="73"/>
      <c r="R69" s="73"/>
      <c r="S69" s="73"/>
      <c r="T69" s="73"/>
      <c r="U69" s="73"/>
      <c r="V69" s="73"/>
    </row>
    <row r="70" spans="2:27" ht="12.75" hidden="1" customHeight="1">
      <c r="B70" s="73"/>
      <c r="C70" s="1401" t="s">
        <v>420</v>
      </c>
      <c r="D70" s="1401"/>
      <c r="E70" s="1402"/>
      <c r="F70" s="73"/>
      <c r="G70" s="73"/>
      <c r="H70" s="1403" t="s">
        <v>460</v>
      </c>
      <c r="I70" s="1403"/>
      <c r="J70" s="1380" t="e">
        <f>U86</f>
        <v>#VALUE!</v>
      </c>
      <c r="K70" s="1380"/>
      <c r="L70" s="1380"/>
      <c r="M70" s="435"/>
      <c r="N70" s="434"/>
      <c r="O70" s="1399" t="s">
        <v>461</v>
      </c>
      <c r="P70" s="1399"/>
      <c r="Q70" s="1399"/>
      <c r="R70" s="1399"/>
      <c r="S70" s="1399"/>
      <c r="T70" s="1399"/>
      <c r="U70" s="1398" t="s">
        <v>462</v>
      </c>
      <c r="V70" s="1399"/>
    </row>
    <row r="71" spans="2:27" ht="12.75" hidden="1" customHeight="1">
      <c r="B71" s="73"/>
      <c r="C71" s="433"/>
      <c r="D71" s="433"/>
      <c r="E71" s="1404" t="e">
        <f>J70+J71+J72</f>
        <v>#VALUE!</v>
      </c>
      <c r="F71" s="73"/>
      <c r="G71" s="73"/>
      <c r="H71" s="1403" t="s">
        <v>463</v>
      </c>
      <c r="I71" s="1403"/>
      <c r="J71" s="1380">
        <f>V96</f>
        <v>0</v>
      </c>
      <c r="K71" s="1380"/>
      <c r="L71" s="1380"/>
      <c r="M71" s="436"/>
      <c r="N71" s="396"/>
      <c r="O71" s="1400"/>
      <c r="P71" s="1400"/>
      <c r="Q71" s="1400"/>
      <c r="R71" s="1400"/>
      <c r="S71" s="1400"/>
      <c r="T71" s="1400"/>
      <c r="U71" s="1405" t="e">
        <f>E71*O71</f>
        <v>#VALUE!</v>
      </c>
      <c r="V71" s="1406"/>
    </row>
    <row r="72" spans="2:27" ht="12.75" hidden="1" customHeight="1">
      <c r="B72" s="75"/>
      <c r="C72" s="433"/>
      <c r="D72" s="433"/>
      <c r="E72" s="1404"/>
      <c r="F72" s="73"/>
      <c r="G72" s="73"/>
      <c r="H72" s="1403" t="s">
        <v>464</v>
      </c>
      <c r="I72" s="1403"/>
      <c r="J72" s="1380">
        <f>Q107</f>
        <v>0</v>
      </c>
      <c r="K72" s="1380"/>
      <c r="L72" s="1380"/>
      <c r="M72" s="436"/>
      <c r="N72" s="396"/>
      <c r="O72" s="1400"/>
      <c r="P72" s="1400"/>
      <c r="Q72" s="1400"/>
      <c r="R72" s="1400"/>
      <c r="S72" s="1400"/>
      <c r="T72" s="1400"/>
      <c r="U72" s="1405"/>
      <c r="V72" s="1406"/>
    </row>
    <row r="73" spans="2:27" ht="12.75" hidden="1" customHeight="1">
      <c r="B73" s="73"/>
      <c r="C73" s="73"/>
      <c r="D73" s="73"/>
      <c r="E73" s="73"/>
      <c r="F73" s="73"/>
      <c r="G73" s="73"/>
      <c r="H73" s="73"/>
      <c r="I73" s="73"/>
      <c r="J73" s="73"/>
      <c r="K73" s="73"/>
      <c r="L73" s="73"/>
      <c r="M73" s="73"/>
      <c r="N73" s="73"/>
      <c r="O73" s="73"/>
      <c r="P73" s="73"/>
      <c r="Q73" s="73"/>
      <c r="R73" s="73"/>
      <c r="S73" s="73"/>
      <c r="T73" s="73"/>
      <c r="U73" s="73"/>
      <c r="V73" s="73"/>
    </row>
    <row r="74" spans="2:27" ht="12.75" hidden="1" customHeight="1"/>
    <row r="75" spans="2:27" ht="12.75" hidden="1" customHeight="1">
      <c r="B75" s="1357" t="s">
        <v>460</v>
      </c>
      <c r="C75" s="1357"/>
      <c r="D75" s="1357"/>
      <c r="E75" s="1357"/>
      <c r="F75" s="1357"/>
      <c r="G75" s="1357"/>
      <c r="H75" s="1357"/>
      <c r="I75" s="1357"/>
      <c r="J75" s="1357"/>
      <c r="K75" s="1357"/>
      <c r="L75" s="1357"/>
      <c r="M75" s="1357"/>
      <c r="N75" s="1357"/>
      <c r="O75" s="1357"/>
      <c r="P75" s="1357"/>
      <c r="Q75" s="1357"/>
      <c r="R75" s="1357"/>
      <c r="S75" s="1357"/>
      <c r="T75" s="1357"/>
      <c r="U75" s="1357"/>
      <c r="V75" s="1357"/>
    </row>
    <row r="76" spans="2:27" ht="12.75" hidden="1" customHeight="1">
      <c r="B76" s="1360" t="s">
        <v>146</v>
      </c>
      <c r="C76" s="1362"/>
      <c r="D76" s="1376" t="s">
        <v>465</v>
      </c>
      <c r="E76" s="1376"/>
      <c r="F76" s="1376"/>
      <c r="G76" s="1376" t="s">
        <v>466</v>
      </c>
      <c r="H76" s="1376" t="s">
        <v>467</v>
      </c>
      <c r="I76" s="1376"/>
      <c r="J76" s="1376" t="s">
        <v>468</v>
      </c>
      <c r="K76" s="1376"/>
      <c r="L76" s="1376"/>
      <c r="M76" s="1376"/>
      <c r="N76" s="1376"/>
      <c r="O76" s="1376"/>
      <c r="P76" s="1376"/>
      <c r="Q76" s="1376"/>
      <c r="R76" s="1376"/>
      <c r="S76" s="1379" t="s">
        <v>469</v>
      </c>
      <c r="T76" s="1379"/>
      <c r="U76" s="1377" t="s">
        <v>462</v>
      </c>
      <c r="V76" s="1376"/>
    </row>
    <row r="77" spans="2:27" ht="12.75" hidden="1" customHeight="1">
      <c r="B77" s="1363"/>
      <c r="C77" s="1365"/>
      <c r="D77" s="1376"/>
      <c r="E77" s="1376"/>
      <c r="F77" s="1376"/>
      <c r="G77" s="1376"/>
      <c r="H77" s="1376"/>
      <c r="I77" s="1376"/>
      <c r="J77" s="1376"/>
      <c r="K77" s="1376"/>
      <c r="L77" s="1376"/>
      <c r="M77" s="1376"/>
      <c r="N77" s="1376"/>
      <c r="O77" s="1376"/>
      <c r="P77" s="1376"/>
      <c r="Q77" s="1376"/>
      <c r="R77" s="1376"/>
      <c r="S77" s="1379"/>
      <c r="T77" s="1379"/>
      <c r="U77" s="1378"/>
      <c r="V77" s="1376"/>
    </row>
    <row r="78" spans="2:27" ht="18.75" hidden="1" customHeight="1">
      <c r="B78" s="76" t="str">
        <f>F78</f>
        <v>P0048</v>
      </c>
      <c r="C78" s="206"/>
      <c r="D78" s="77"/>
      <c r="E78" s="205" t="s">
        <v>470</v>
      </c>
      <c r="F78" s="205" t="str">
        <f>VLOOKUP(E78,'MÃO DE OBRA'!$A:$B,2,FALSE)</f>
        <v>P0048</v>
      </c>
      <c r="G78" s="193"/>
      <c r="H78" s="1347">
        <f>IF(D78="h",VLOOKUP(B78,'MÃO DE OBRA'!$B$3:$D$97,3,0)*220,VLOOKUP(B78,'MÃO DE OBRA'!$B$3:$D$97,3,0))</f>
        <v>4200</v>
      </c>
      <c r="I78" s="1348"/>
      <c r="J78" s="78" t="s">
        <v>471</v>
      </c>
      <c r="K78" s="1349">
        <f>IF(J78="",0,IF(J78="D",H78*DADOS!$D$18,H78*DADOS!$D$19))</f>
        <v>1050</v>
      </c>
      <c r="L78" s="1350"/>
      <c r="M78" s="1351"/>
      <c r="N78" s="193"/>
      <c r="O78" s="1349"/>
      <c r="P78" s="1350"/>
      <c r="Q78" s="1350"/>
      <c r="R78" s="1351"/>
      <c r="S78" s="1355">
        <f>IF(G78="",0,IF(C78="3º",0,IF(C78="PJ",0,((H78+K78)*DADOS!$D$7)+((H78+K78)*DADOS!$D$6))))</f>
        <v>0</v>
      </c>
      <c r="T78" s="1355"/>
      <c r="U78" s="437">
        <f t="shared" ref="U78:U85" si="7">IF(G78="",0,SUM(H78,K78,,O78,V78,S78))</f>
        <v>0</v>
      </c>
      <c r="V78" s="438"/>
    </row>
    <row r="79" spans="2:27" ht="12.75" hidden="1" customHeight="1">
      <c r="B79" s="77" t="str">
        <f>F79</f>
        <v>P0045</v>
      </c>
      <c r="C79" s="206"/>
      <c r="D79" s="77"/>
      <c r="E79" s="79" t="s">
        <v>472</v>
      </c>
      <c r="F79" s="205" t="str">
        <f>VLOOKUP(E79,'MÃO DE OBRA'!$A:$B,2,FALSE)</f>
        <v>P0045</v>
      </c>
      <c r="G79" s="193"/>
      <c r="H79" s="1347">
        <f>IF(D79="h",VLOOKUP(B79,'MÃO DE OBRA'!$B$3:$D$97,3,0)*220,VLOOKUP(B79,'MÃO DE OBRA'!$B$3:$D$97,3,0))</f>
        <v>2035</v>
      </c>
      <c r="I79" s="1348"/>
      <c r="J79" s="78" t="s">
        <v>471</v>
      </c>
      <c r="K79" s="1349">
        <f>IF(J79="",0,IF(J79="D",H79*DADOS!$D$18,H79*DADOS!$D$19))</f>
        <v>508.75</v>
      </c>
      <c r="L79" s="1350"/>
      <c r="M79" s="1351"/>
      <c r="N79" s="193"/>
      <c r="O79" s="1349"/>
      <c r="P79" s="1350"/>
      <c r="Q79" s="1350"/>
      <c r="R79" s="1351"/>
      <c r="S79" s="1355">
        <f>IF(G79="",0,IF(C79="3º",0,IF(C79="PJ",0,((H79+K79)*DADOS!$D$7)+((H79+K79)*DADOS!$D$6))))</f>
        <v>0</v>
      </c>
      <c r="T79" s="1355"/>
      <c r="U79" s="437">
        <f t="shared" si="7"/>
        <v>0</v>
      </c>
      <c r="V79" s="438"/>
      <c r="AA79" s="689"/>
    </row>
    <row r="80" spans="2:27" ht="12.75" hidden="1" customHeight="1">
      <c r="B80" s="77" t="str">
        <f>F80</f>
        <v>P0001</v>
      </c>
      <c r="C80" s="206"/>
      <c r="D80" s="77"/>
      <c r="E80" s="79" t="s">
        <v>473</v>
      </c>
      <c r="F80" s="205" t="str">
        <f>VLOOKUP(E80,'MÃO DE OBRA'!$A:$B,2,FALSE)</f>
        <v>P0001</v>
      </c>
      <c r="G80" s="193"/>
      <c r="H80" s="1347">
        <f>IF(D80="h",VLOOKUP(B80,'MÃO DE OBRA'!$B$3:$D$97,3,0)*220,VLOOKUP(B80,'MÃO DE OBRA'!$B$3:$D$97,3,0))</f>
        <v>1680</v>
      </c>
      <c r="I80" s="1348"/>
      <c r="J80" s="78" t="s">
        <v>471</v>
      </c>
      <c r="K80" s="1349">
        <f>IF(J80="",0,IF(J80="D",H80*DADOS!$D$18,H80*DADOS!$D$19))</f>
        <v>420</v>
      </c>
      <c r="L80" s="1350"/>
      <c r="M80" s="1351"/>
      <c r="N80" s="193"/>
      <c r="O80" s="1349"/>
      <c r="P80" s="1350"/>
      <c r="Q80" s="1350"/>
      <c r="R80" s="1351"/>
      <c r="S80" s="1355">
        <f>IF(G80="",0,IF(C80="3º",0,IF(C80="PJ",0,((H80+K80)*DADOS!$D$7)+((H80+K80)*DADOS!$D$6))))</f>
        <v>0</v>
      </c>
      <c r="T80" s="1355"/>
      <c r="U80" s="437">
        <f t="shared" si="7"/>
        <v>0</v>
      </c>
      <c r="V80" s="438"/>
      <c r="X80" s="739"/>
      <c r="Y80" s="739"/>
      <c r="Z80" s="139"/>
      <c r="AA80" s="118"/>
    </row>
    <row r="81" spans="2:30" ht="12.75" hidden="1" customHeight="1">
      <c r="B81" s="77" t="str">
        <f>F81</f>
        <v>P0032</v>
      </c>
      <c r="C81" s="206"/>
      <c r="D81" s="77"/>
      <c r="E81" s="205" t="s">
        <v>474</v>
      </c>
      <c r="F81" s="205" t="str">
        <f>VLOOKUP(E81,'MÃO DE OBRA'!$A:$B,2,FALSE)</f>
        <v>P0032</v>
      </c>
      <c r="G81" s="193"/>
      <c r="H81" s="1347">
        <f>IF(D81="h",VLOOKUP(B81,'MÃO DE OBRA'!$B$3:$D$97,3,0)*220,VLOOKUP(B81,'MÃO DE OBRA'!$B$3:$D$97,3,0))</f>
        <v>2530</v>
      </c>
      <c r="I81" s="1348"/>
      <c r="J81" s="78" t="s">
        <v>471</v>
      </c>
      <c r="K81" s="1349">
        <f>IF(J81="",0,IF(J81="D",H81*DADOS!$D$18,H81*DADOS!$D$19))</f>
        <v>632.5</v>
      </c>
      <c r="L81" s="1350"/>
      <c r="M81" s="1351"/>
      <c r="N81" s="193"/>
      <c r="O81" s="1349"/>
      <c r="P81" s="1350"/>
      <c r="Q81" s="1350"/>
      <c r="R81" s="1351"/>
      <c r="S81" s="1355">
        <f>IF(G81="",0,IF(C81="3º",0,IF(C81="PJ",0,((H81+K81)*DADOS!$D$7)+((H81+K81)*DADOS!$D$6))))</f>
        <v>0</v>
      </c>
      <c r="T81" s="1355"/>
      <c r="U81" s="437">
        <f t="shared" si="7"/>
        <v>0</v>
      </c>
      <c r="V81" s="438"/>
      <c r="AA81" s="689"/>
      <c r="AB81" s="118"/>
      <c r="AC81" s="118"/>
    </row>
    <row r="82" spans="2:30" ht="12.75" hidden="1" customHeight="1">
      <c r="B82" s="77" t="str">
        <f>F82</f>
        <v>P0062</v>
      </c>
      <c r="C82" s="206"/>
      <c r="D82" s="77"/>
      <c r="E82" s="205" t="s">
        <v>475</v>
      </c>
      <c r="F82" s="205" t="str">
        <f>VLOOKUP(E82,'MÃO DE OBRA'!$A:$B,2,FALSE)</f>
        <v>P0062</v>
      </c>
      <c r="G82" s="193"/>
      <c r="H82" s="1347">
        <f>IF(D82="h",VLOOKUP(B82,'MÃO DE OBRA'!$B$3:$D$97,3,0)*220,VLOOKUP(B82,'MÃO DE OBRA'!$B$3:$D$97,3,0))</f>
        <v>2956.17</v>
      </c>
      <c r="I82" s="1348"/>
      <c r="J82" s="78" t="s">
        <v>471</v>
      </c>
      <c r="K82" s="1349">
        <f>IF(J82="",0,IF(J82="D",H82*DADOS!$D$18,H82*DADOS!$D$19))</f>
        <v>739.04250000000002</v>
      </c>
      <c r="L82" s="1350"/>
      <c r="M82" s="1351"/>
      <c r="N82" s="193"/>
      <c r="O82" s="1349"/>
      <c r="P82" s="1350"/>
      <c r="Q82" s="1350"/>
      <c r="R82" s="1351"/>
      <c r="S82" s="1355">
        <f>IF(G82="",0,IF(C82="3º",0,IF(C82="PJ",0,((H82+K82)*DADOS!$D$7)+((H82+K82)*DADOS!$D$6))))</f>
        <v>0</v>
      </c>
      <c r="T82" s="1355"/>
      <c r="U82" s="437">
        <f t="shared" si="7"/>
        <v>0</v>
      </c>
      <c r="V82" s="438"/>
    </row>
    <row r="83" spans="2:30" ht="12.75" hidden="1" customHeight="1">
      <c r="B83" s="77"/>
      <c r="C83" s="206"/>
      <c r="D83" s="77"/>
      <c r="E83" s="205"/>
      <c r="F83" s="205"/>
      <c r="G83" s="193"/>
      <c r="H83" s="1347"/>
      <c r="I83" s="1348"/>
      <c r="J83" s="78"/>
      <c r="K83" s="1349">
        <f>IF(J83="",0,IF(J83="D",H83*DADOS!$D$18,H83*DADOS!$D$19))</f>
        <v>0</v>
      </c>
      <c r="L83" s="1350"/>
      <c r="M83" s="1351"/>
      <c r="N83" s="193"/>
      <c r="O83" s="1349"/>
      <c r="P83" s="1350"/>
      <c r="Q83" s="1350"/>
      <c r="R83" s="1351"/>
      <c r="S83" s="1355">
        <f>IF(G83="",0,IF(C83="3º",0,IF(C83="PJ",0,((H83+K83)*DADOS!$D$7)+((H83+K83)*DADOS!$D$6))))</f>
        <v>0</v>
      </c>
      <c r="T83" s="1355"/>
      <c r="U83" s="437">
        <f t="shared" si="7"/>
        <v>0</v>
      </c>
      <c r="V83" s="438"/>
    </row>
    <row r="84" spans="2:30" ht="12.75" hidden="1" customHeight="1">
      <c r="B84" s="77"/>
      <c r="C84" s="206"/>
      <c r="D84" s="77"/>
      <c r="E84" s="205"/>
      <c r="F84" s="205"/>
      <c r="G84" s="193"/>
      <c r="H84" s="1347"/>
      <c r="I84" s="1348"/>
      <c r="J84" s="78"/>
      <c r="K84" s="1349">
        <f>IF(J84="",0,IF(J84="D",H84*DADOS!$D$18,H84*DADOS!$D$19))</f>
        <v>0</v>
      </c>
      <c r="L84" s="1350"/>
      <c r="M84" s="1351"/>
      <c r="N84" s="193"/>
      <c r="O84" s="1349"/>
      <c r="P84" s="1350"/>
      <c r="Q84" s="1350"/>
      <c r="R84" s="1351"/>
      <c r="S84" s="1355">
        <f>IF(G84="",0,IF(C84="3º",0,IF(C84="PJ",0,((H84+K84)*DADOS!$D$7)+((H84+K84)*DADOS!$D$6))))</f>
        <v>0</v>
      </c>
      <c r="T84" s="1355"/>
      <c r="U84" s="437">
        <f t="shared" si="7"/>
        <v>0</v>
      </c>
      <c r="V84" s="438"/>
    </row>
    <row r="85" spans="2:30" ht="12.75" hidden="1" customHeight="1">
      <c r="B85" s="432"/>
      <c r="C85" s="204"/>
      <c r="D85" s="80"/>
      <c r="E85" s="203"/>
      <c r="F85" s="205"/>
      <c r="G85" s="418"/>
      <c r="H85" s="1393"/>
      <c r="I85" s="1394"/>
      <c r="J85" s="81"/>
      <c r="K85" s="1395">
        <f>IF(J85="",0,IF(J85="D",H85*DADOS!$D$18,H85*DADOS!$D$19))</f>
        <v>0</v>
      </c>
      <c r="L85" s="1396"/>
      <c r="M85" s="1397"/>
      <c r="N85" s="193"/>
      <c r="O85" s="1349"/>
      <c r="P85" s="1350"/>
      <c r="Q85" s="1350"/>
      <c r="R85" s="1351"/>
      <c r="S85" s="1355">
        <f>IF(G85="",0,IF(C85="3º",0,IF(C85="PJ",0,((H85+K85)*DADOS!$D$7)+((H85+K85)*DADOS!$D$6))))</f>
        <v>0</v>
      </c>
      <c r="T85" s="1355"/>
      <c r="U85" s="437">
        <f t="shared" si="7"/>
        <v>0</v>
      </c>
      <c r="V85" s="438"/>
    </row>
    <row r="86" spans="2:30" ht="12.75" hidden="1" customHeight="1">
      <c r="B86" s="1386"/>
      <c r="C86" s="1387"/>
      <c r="D86" s="1392" t="s">
        <v>138</v>
      </c>
      <c r="E86" s="1392"/>
      <c r="F86" s="1392"/>
      <c r="G86" s="870">
        <f>SUM(G78:G85)</f>
        <v>0</v>
      </c>
      <c r="H86" s="1336" t="e">
        <f>SUMPRODUCT($G$16:$G$20,H78:H85)</f>
        <v>#VALUE!</v>
      </c>
      <c r="I86" s="1337"/>
      <c r="J86" s="1336" t="e">
        <f>SUMPRODUCT($G$16:$G$20,K78:K85)</f>
        <v>#VALUE!</v>
      </c>
      <c r="K86" s="1337"/>
      <c r="L86" s="1337"/>
      <c r="M86" s="1338"/>
      <c r="N86" s="1336"/>
      <c r="O86" s="1337"/>
      <c r="P86" s="1337"/>
      <c r="Q86" s="1337"/>
      <c r="R86" s="1338"/>
      <c r="S86" s="1336" t="e">
        <f>SUMPRODUCT($G$16:$G$20,S78:S85)</f>
        <v>#VALUE!</v>
      </c>
      <c r="T86" s="1338"/>
      <c r="U86" s="440" t="e">
        <f>SUMPRODUCT($G$16:$G$20,U78:U85)</f>
        <v>#VALUE!</v>
      </c>
      <c r="V86" s="439"/>
      <c r="Y86" s="139"/>
      <c r="AA86" s="118"/>
    </row>
    <row r="87" spans="2:30" ht="13.8" hidden="1">
      <c r="AA87" s="118"/>
    </row>
    <row r="88" spans="2:30" ht="15" hidden="1" customHeight="1">
      <c r="B88" s="1357" t="s">
        <v>463</v>
      </c>
      <c r="C88" s="1357"/>
      <c r="D88" s="1357"/>
      <c r="E88" s="1357"/>
      <c r="F88" s="1357"/>
      <c r="G88" s="1357"/>
      <c r="H88" s="1357"/>
      <c r="I88" s="1357"/>
      <c r="J88" s="1357"/>
      <c r="K88" s="1357"/>
      <c r="L88" s="1357"/>
      <c r="M88" s="1357"/>
      <c r="N88" s="1357"/>
      <c r="O88" s="1357"/>
      <c r="P88" s="1357"/>
      <c r="Q88" s="1357"/>
      <c r="R88" s="1357"/>
      <c r="S88" s="1357"/>
      <c r="T88" s="1357"/>
      <c r="U88" s="1357"/>
      <c r="V88" s="1357"/>
      <c r="Y88" s="118"/>
      <c r="Z88" s="118"/>
      <c r="AA88" s="118"/>
    </row>
    <row r="89" spans="2:30" ht="13.8" hidden="1">
      <c r="B89" s="1360" t="s">
        <v>476</v>
      </c>
      <c r="C89" s="1361"/>
      <c r="D89" s="1361"/>
      <c r="E89" s="1361" t="s">
        <v>477</v>
      </c>
      <c r="F89" s="1361"/>
      <c r="G89" s="1358" t="s">
        <v>466</v>
      </c>
      <c r="H89" s="1360" t="s">
        <v>478</v>
      </c>
      <c r="I89" s="1361"/>
      <c r="J89" s="1362"/>
      <c r="K89" s="1358" t="s">
        <v>479</v>
      </c>
      <c r="L89" s="1366"/>
      <c r="M89" s="1366"/>
      <c r="N89" s="1366"/>
      <c r="O89" s="1367"/>
      <c r="P89" s="1360" t="s">
        <v>480</v>
      </c>
      <c r="Q89" s="1361"/>
      <c r="R89" s="1361"/>
      <c r="S89" s="1361"/>
      <c r="T89" s="1370" t="s">
        <v>481</v>
      </c>
      <c r="U89" s="1367" t="s">
        <v>482</v>
      </c>
      <c r="V89" s="1377" t="s">
        <v>483</v>
      </c>
      <c r="Y89" s="118"/>
      <c r="AD89" s="741"/>
    </row>
    <row r="90" spans="2:30" ht="13.8" hidden="1">
      <c r="B90" s="1363"/>
      <c r="C90" s="1364"/>
      <c r="D90" s="1364"/>
      <c r="E90" s="1364"/>
      <c r="F90" s="1364"/>
      <c r="G90" s="1359"/>
      <c r="H90" s="1363"/>
      <c r="I90" s="1364"/>
      <c r="J90" s="1365"/>
      <c r="K90" s="1359"/>
      <c r="L90" s="1368"/>
      <c r="M90" s="1368"/>
      <c r="N90" s="1368"/>
      <c r="O90" s="1369"/>
      <c r="P90" s="1363" t="s">
        <v>484</v>
      </c>
      <c r="Q90" s="1364"/>
      <c r="R90" s="1364"/>
      <c r="S90" s="1364"/>
      <c r="T90" s="1371"/>
      <c r="U90" s="1369"/>
      <c r="V90" s="1378"/>
      <c r="AD90" s="139"/>
    </row>
    <row r="91" spans="2:30" ht="13.8" hidden="1">
      <c r="B91" s="208" t="str">
        <f>F91</f>
        <v>E0021</v>
      </c>
      <c r="C91" s="441"/>
      <c r="D91" s="442"/>
      <c r="E91" s="208" t="s">
        <v>485</v>
      </c>
      <c r="F91" s="205" t="str">
        <f>VLOOKUP($E91,EQUIPAMENTOS!$A:$B,2,FALSE)</f>
        <v>E0021</v>
      </c>
      <c r="G91" s="420"/>
      <c r="H91" s="1339">
        <f>VLOOKUP($B91,EQUIPAMENTOS!$B$3:$N$97,9,0)*M91</f>
        <v>30000</v>
      </c>
      <c r="I91" s="1340"/>
      <c r="J91" s="1340"/>
      <c r="K91" s="1341" t="s">
        <v>486</v>
      </c>
      <c r="L91" s="1342"/>
      <c r="M91" s="1343">
        <v>200</v>
      </c>
      <c r="N91" s="1343"/>
      <c r="O91" s="1343"/>
      <c r="P91" s="82" t="s">
        <v>487</v>
      </c>
      <c r="Q91" s="1344">
        <f>VLOOKUP($B91,EQUIPAMENTOS!$B$3:$N$97,13,0)</f>
        <v>16</v>
      </c>
      <c r="R91" s="1345"/>
      <c r="S91" s="1346"/>
      <c r="T91" s="428">
        <f>IF(Q91="","",IF(K91="km",M91/Q91,160*Q91)*INDEX(DADOS!$1:$1048576,MATCH(P91,DADOS!D:D,0),5))</f>
        <v>15795.2</v>
      </c>
      <c r="U91" s="209">
        <f>SUM(H91,T91)</f>
        <v>45795.199999999997</v>
      </c>
      <c r="V91" s="210">
        <f>G91*U91</f>
        <v>0</v>
      </c>
      <c r="Y91" s="118"/>
      <c r="AA91" s="118"/>
      <c r="AD91" s="118"/>
    </row>
    <row r="92" spans="2:30" ht="13.8" hidden="1">
      <c r="B92" s="207" t="str">
        <f>F92</f>
        <v>E0032</v>
      </c>
      <c r="C92" s="443"/>
      <c r="D92" s="444"/>
      <c r="E92" s="207" t="s">
        <v>488</v>
      </c>
      <c r="F92" s="205" t="str">
        <f>VLOOKUP($E92,EQUIPAMENTOS!$A:$B,2,FALSE)</f>
        <v>E0032</v>
      </c>
      <c r="G92" s="421"/>
      <c r="H92" s="1339">
        <f>VLOOKUP($B92,EQUIPAMENTOS!$B$3:$N$97,9,0)*M92</f>
        <v>45000</v>
      </c>
      <c r="I92" s="1340"/>
      <c r="J92" s="1340"/>
      <c r="K92" s="1341" t="s">
        <v>486</v>
      </c>
      <c r="L92" s="1342"/>
      <c r="M92" s="1343">
        <v>200</v>
      </c>
      <c r="N92" s="1343"/>
      <c r="O92" s="1343"/>
      <c r="P92" s="82" t="s">
        <v>487</v>
      </c>
      <c r="Q92" s="1344">
        <f>VLOOKUP($B92,EQUIPAMENTOS!$B$3:$N$97,13,0)</f>
        <v>24</v>
      </c>
      <c r="R92" s="1345"/>
      <c r="S92" s="1346"/>
      <c r="T92" s="428">
        <f>IF(Q92="","",IF(K92="km",M92/Q92,160*Q92)*INDEX(DADOS!$1:$1048576,MATCH(P92,DADOS!D:D,0),5))</f>
        <v>23692.799999999999</v>
      </c>
      <c r="U92" s="209">
        <f t="shared" ref="U92:U95" si="8">SUM(H92,T92)</f>
        <v>68692.800000000003</v>
      </c>
      <c r="V92" s="423">
        <f>U92*G92</f>
        <v>0</v>
      </c>
    </row>
    <row r="93" spans="2:30" ht="13.8" hidden="1">
      <c r="B93" s="207" t="str">
        <f>F93</f>
        <v>E0004</v>
      </c>
      <c r="C93" s="443"/>
      <c r="D93" s="444"/>
      <c r="E93" s="207" t="s">
        <v>489</v>
      </c>
      <c r="F93" s="205" t="str">
        <f>VLOOKUP($E93,EQUIPAMENTOS!$A:$B,2,FALSE)</f>
        <v>E0004</v>
      </c>
      <c r="G93" s="421"/>
      <c r="H93" s="1339">
        <f>VLOOKUP($B93,EQUIPAMENTOS!$B$3:$N$97,9,0)*200</f>
        <v>26000</v>
      </c>
      <c r="I93" s="1340"/>
      <c r="J93" s="1340"/>
      <c r="K93" s="1341" t="s">
        <v>490</v>
      </c>
      <c r="L93" s="1342"/>
      <c r="M93" s="1343">
        <f>2*22*AD85*AD89</f>
        <v>0</v>
      </c>
      <c r="N93" s="1343"/>
      <c r="O93" s="1343"/>
      <c r="P93" s="82" t="s">
        <v>487</v>
      </c>
      <c r="Q93" s="1344">
        <f>VLOOKUP($B93,EQUIPAMENTOS!$B$3:$N$97,13,0)</f>
        <v>4</v>
      </c>
      <c r="R93" s="1345"/>
      <c r="S93" s="1346"/>
      <c r="T93" s="428">
        <f>IF(Q93="","",IF(K93="km",M93/Q93,160*Q93)*INDEX(DADOS!$1:$1048576,MATCH(P93,DADOS!D:D,0),5))</f>
        <v>0</v>
      </c>
      <c r="U93" s="209">
        <f t="shared" si="8"/>
        <v>26000</v>
      </c>
      <c r="V93" s="423">
        <f>U93*G93</f>
        <v>0</v>
      </c>
    </row>
    <row r="94" spans="2:30" ht="13.8" hidden="1">
      <c r="B94" s="207" t="str">
        <f>F94</f>
        <v>E0015</v>
      </c>
      <c r="C94" s="443"/>
      <c r="D94" s="444"/>
      <c r="E94" s="207" t="s">
        <v>491</v>
      </c>
      <c r="F94" s="205" t="str">
        <f>VLOOKUP($E94,EQUIPAMENTOS!$A:$B,2,FALSE)</f>
        <v>E0015</v>
      </c>
      <c r="G94" s="421"/>
      <c r="H94" s="1339">
        <f>VLOOKUP($B94,EQUIPAMENTOS!$B$3:$N$97,9,0)*M94</f>
        <v>6000</v>
      </c>
      <c r="I94" s="1340"/>
      <c r="J94" s="1340"/>
      <c r="K94" s="1341" t="s">
        <v>486</v>
      </c>
      <c r="L94" s="1342"/>
      <c r="M94" s="1343">
        <v>200</v>
      </c>
      <c r="N94" s="1343"/>
      <c r="O94" s="1343"/>
      <c r="P94" s="82" t="s">
        <v>492</v>
      </c>
      <c r="Q94" s="1344">
        <f>VLOOKUP($B94,EQUIPAMENTOS!$B$3:$N$97,13,0)</f>
        <v>4</v>
      </c>
      <c r="R94" s="1345"/>
      <c r="S94" s="1346"/>
      <c r="T94" s="428">
        <f>IF(Q94="","",IF(K94="km",M94/Q94,160*Q94)*INDEX(DADOS!$1:$1048576,MATCH(P94,DADOS!D:D,0),5))</f>
        <v>3840</v>
      </c>
      <c r="U94" s="209">
        <f t="shared" si="8"/>
        <v>9840</v>
      </c>
      <c r="V94" s="423">
        <f>U94*G94</f>
        <v>0</v>
      </c>
    </row>
    <row r="95" spans="2:30" ht="13.8" hidden="1">
      <c r="B95" s="1444"/>
      <c r="C95" s="1445"/>
      <c r="D95" s="1446"/>
      <c r="E95" s="1447"/>
      <c r="F95" s="1448"/>
      <c r="G95" s="419"/>
      <c r="H95" s="1414"/>
      <c r="I95" s="1414"/>
      <c r="J95" s="1414"/>
      <c r="K95" s="1413"/>
      <c r="L95" s="1414"/>
      <c r="M95" s="1356"/>
      <c r="N95" s="1356"/>
      <c r="O95" s="1356"/>
      <c r="P95" s="83"/>
      <c r="Q95" s="1344"/>
      <c r="R95" s="1345"/>
      <c r="S95" s="1346"/>
      <c r="T95" s="428" t="str">
        <f>IF(Q95="","",IF(K95="km",M95/Q95,200*Q95)*INDEX(DADOS!$1:$1048576,MATCH(P95,DADOS!D:D,0),5))</f>
        <v/>
      </c>
      <c r="U95" s="658">
        <f t="shared" si="8"/>
        <v>0</v>
      </c>
      <c r="V95" s="424"/>
      <c r="Y95" s="118"/>
    </row>
    <row r="96" spans="2:30" ht="13.8" hidden="1">
      <c r="B96" s="1381"/>
      <c r="C96" s="1382"/>
      <c r="D96" s="1383"/>
      <c r="E96" s="1384" t="s">
        <v>138</v>
      </c>
      <c r="F96" s="1385"/>
      <c r="G96" s="422">
        <f>SUM(G91:G95)</f>
        <v>0</v>
      </c>
      <c r="H96" s="1388" t="e">
        <f>SUMPRODUCT(G$29:$G91,H91:H95)</f>
        <v>#VALUE!</v>
      </c>
      <c r="I96" s="1388"/>
      <c r="J96" s="1388"/>
      <c r="K96" s="1389"/>
      <c r="L96" s="1390"/>
      <c r="M96" s="1390"/>
      <c r="N96" s="1390"/>
      <c r="O96" s="1391"/>
      <c r="P96" s="693"/>
      <c r="Q96" s="871"/>
      <c r="R96" s="871"/>
      <c r="S96" s="871"/>
      <c r="T96" s="657" t="e">
        <f>SUMPRODUCT($G$29:G91,T91:T95)</f>
        <v>#VALUE!</v>
      </c>
      <c r="U96" s="657"/>
      <c r="V96" s="657">
        <f>SUM(V91:V95)</f>
        <v>0</v>
      </c>
    </row>
    <row r="97" spans="2:36" ht="12.75" hidden="1" customHeight="1"/>
    <row r="98" spans="2:36" ht="12.75" hidden="1" customHeight="1">
      <c r="B98" s="1357" t="s">
        <v>464</v>
      </c>
      <c r="C98" s="1357"/>
      <c r="D98" s="1357"/>
      <c r="E98" s="1357"/>
      <c r="F98" s="1357"/>
      <c r="G98" s="1357"/>
      <c r="H98" s="1357"/>
      <c r="I98" s="1357"/>
      <c r="J98" s="1357"/>
      <c r="K98" s="1357"/>
      <c r="L98" s="1357"/>
      <c r="M98" s="1357"/>
      <c r="N98" s="1357"/>
      <c r="O98" s="1357"/>
      <c r="P98" s="1357"/>
      <c r="Q98" s="1357"/>
      <c r="R98" s="1357"/>
      <c r="S98" s="1357"/>
      <c r="T98" s="1357"/>
      <c r="U98" s="1357"/>
      <c r="V98" s="1357"/>
      <c r="AD98" s="685"/>
    </row>
    <row r="99" spans="2:36" ht="12.75" hidden="1" customHeight="1">
      <c r="B99" s="1422" t="s">
        <v>146</v>
      </c>
      <c r="C99" s="1423"/>
      <c r="D99" s="1422" t="s">
        <v>442</v>
      </c>
      <c r="E99" s="1424"/>
      <c r="F99" s="1424"/>
      <c r="G99" s="1422" t="s">
        <v>493</v>
      </c>
      <c r="H99" s="1423"/>
      <c r="I99" s="1425" t="s">
        <v>494</v>
      </c>
      <c r="J99" s="1426"/>
      <c r="K99" s="1427"/>
      <c r="L99" s="1425" t="s">
        <v>152</v>
      </c>
      <c r="M99" s="1426"/>
      <c r="N99" s="1426"/>
      <c r="O99" s="1426"/>
      <c r="P99" s="1427"/>
      <c r="Q99" s="1422" t="s">
        <v>495</v>
      </c>
      <c r="R99" s="1424"/>
      <c r="S99" s="1424"/>
      <c r="T99" s="1423"/>
      <c r="U99" s="1425"/>
      <c r="V99" s="1427"/>
    </row>
    <row r="100" spans="2:36" ht="12.75" hidden="1" customHeight="1">
      <c r="B100" s="193" t="str">
        <f>IF(I100="","",COUNT($I$32:I100))</f>
        <v/>
      </c>
      <c r="C100" s="417"/>
      <c r="D100" s="1428"/>
      <c r="E100" s="1429"/>
      <c r="F100" s="1429"/>
      <c r="G100" s="1430"/>
      <c r="H100" s="1430"/>
      <c r="I100" s="1431"/>
      <c r="J100" s="1431"/>
      <c r="K100" s="1431"/>
      <c r="L100" s="1431"/>
      <c r="M100" s="1431"/>
      <c r="N100" s="1431"/>
      <c r="O100" s="1431"/>
      <c r="P100" s="1431"/>
      <c r="Q100" s="1355">
        <f t="shared" ref="Q100:Q101" si="9">I100*L100</f>
        <v>0</v>
      </c>
      <c r="R100" s="1355"/>
      <c r="S100" s="1355"/>
      <c r="T100" s="1355"/>
      <c r="U100" s="1432"/>
      <c r="V100" s="1433"/>
    </row>
    <row r="101" spans="2:36" ht="13.8" hidden="1">
      <c r="B101" s="193"/>
      <c r="C101" s="417"/>
      <c r="D101" s="1428"/>
      <c r="E101" s="1429"/>
      <c r="F101" s="1429"/>
      <c r="G101" s="1430"/>
      <c r="H101" s="1430"/>
      <c r="I101" s="1431"/>
      <c r="J101" s="1431"/>
      <c r="K101" s="1431"/>
      <c r="L101" s="1431"/>
      <c r="M101" s="1431"/>
      <c r="N101" s="1431"/>
      <c r="O101" s="1431"/>
      <c r="P101" s="1431"/>
      <c r="Q101" s="1355">
        <f t="shared" si="9"/>
        <v>0</v>
      </c>
      <c r="R101" s="1355"/>
      <c r="S101" s="1355"/>
      <c r="T101" s="1355"/>
      <c r="U101" s="1434"/>
      <c r="V101" s="1435"/>
    </row>
    <row r="102" spans="2:36" ht="13.8" hidden="1">
      <c r="B102" s="193"/>
      <c r="C102" s="417"/>
      <c r="D102" s="1428"/>
      <c r="E102" s="1429"/>
      <c r="F102" s="1429"/>
      <c r="G102" s="1430"/>
      <c r="H102" s="1430"/>
      <c r="I102" s="1431"/>
      <c r="J102" s="1431"/>
      <c r="K102" s="1431"/>
      <c r="L102" s="1431"/>
      <c r="M102" s="1431"/>
      <c r="N102" s="1431"/>
      <c r="O102" s="1431"/>
      <c r="P102" s="1431"/>
      <c r="Q102" s="1355"/>
      <c r="R102" s="1355"/>
      <c r="S102" s="1355"/>
      <c r="T102" s="1355"/>
      <c r="U102" s="1434"/>
      <c r="V102" s="1435"/>
    </row>
    <row r="103" spans="2:36" ht="13.8" hidden="1">
      <c r="B103" s="193"/>
      <c r="C103" s="417"/>
      <c r="D103" s="1428"/>
      <c r="E103" s="1429"/>
      <c r="F103" s="1429"/>
      <c r="G103" s="1430"/>
      <c r="H103" s="1430"/>
      <c r="I103" s="1431"/>
      <c r="J103" s="1431"/>
      <c r="K103" s="1431"/>
      <c r="L103" s="1436"/>
      <c r="M103" s="1431"/>
      <c r="N103" s="1431"/>
      <c r="O103" s="1431"/>
      <c r="P103" s="1431"/>
      <c r="Q103" s="1355"/>
      <c r="R103" s="1355"/>
      <c r="S103" s="1355"/>
      <c r="T103" s="1355"/>
      <c r="U103" s="1434"/>
      <c r="V103" s="1435"/>
      <c r="AJ103" s="118"/>
    </row>
    <row r="104" spans="2:36" ht="13.8" hidden="1">
      <c r="B104" s="193"/>
      <c r="C104" s="417"/>
      <c r="D104" s="1428"/>
      <c r="E104" s="1429"/>
      <c r="F104" s="1429"/>
      <c r="G104" s="1430"/>
      <c r="H104" s="1430"/>
      <c r="I104" s="1437"/>
      <c r="J104" s="1437"/>
      <c r="K104" s="1437"/>
      <c r="L104" s="1437"/>
      <c r="M104" s="1437"/>
      <c r="N104" s="1437"/>
      <c r="O104" s="1437"/>
      <c r="P104" s="1437"/>
      <c r="Q104" s="1355"/>
      <c r="R104" s="1355"/>
      <c r="S104" s="1355"/>
      <c r="T104" s="1355"/>
      <c r="U104" s="1434"/>
      <c r="V104" s="1435"/>
      <c r="AJ104" s="118"/>
    </row>
    <row r="105" spans="2:36" ht="13.8" hidden="1">
      <c r="B105" s="193"/>
      <c r="C105" s="417"/>
      <c r="D105" s="1428"/>
      <c r="E105" s="1429"/>
      <c r="F105" s="1429"/>
      <c r="G105" s="1430"/>
      <c r="H105" s="1430"/>
      <c r="I105" s="1431"/>
      <c r="J105" s="1431"/>
      <c r="K105" s="1431"/>
      <c r="L105" s="1431"/>
      <c r="M105" s="1431"/>
      <c r="N105" s="1431"/>
      <c r="O105" s="1431"/>
      <c r="P105" s="1431"/>
      <c r="Q105" s="1355">
        <f t="shared" ref="Q105:Q106" si="10">I105*L105</f>
        <v>0</v>
      </c>
      <c r="R105" s="1355"/>
      <c r="S105" s="1355"/>
      <c r="T105" s="1355"/>
      <c r="U105" s="1434"/>
      <c r="V105" s="1435"/>
    </row>
    <row r="106" spans="2:36" ht="12.75" hidden="1" customHeight="1">
      <c r="B106" s="193" t="str">
        <f>IF(I106="","",COUNT($I$32:I106))</f>
        <v/>
      </c>
      <c r="C106" s="417"/>
      <c r="D106" s="1428"/>
      <c r="E106" s="1429"/>
      <c r="F106" s="1429"/>
      <c r="G106" s="1438"/>
      <c r="H106" s="1438"/>
      <c r="I106" s="1439"/>
      <c r="J106" s="1439"/>
      <c r="K106" s="1439"/>
      <c r="L106" s="1439"/>
      <c r="M106" s="1439"/>
      <c r="N106" s="1439"/>
      <c r="O106" s="1439"/>
      <c r="P106" s="1439"/>
      <c r="Q106" s="1355">
        <f t="shared" si="10"/>
        <v>0</v>
      </c>
      <c r="R106" s="1355"/>
      <c r="S106" s="1355"/>
      <c r="T106" s="1355"/>
      <c r="U106" s="1440"/>
      <c r="V106" s="1441"/>
    </row>
    <row r="107" spans="2:36" ht="12.75" hidden="1" customHeight="1">
      <c r="B107" s="1381"/>
      <c r="C107" s="1383"/>
      <c r="D107" s="1381"/>
      <c r="E107" s="1382"/>
      <c r="F107" s="1382"/>
      <c r="G107" s="1381"/>
      <c r="H107" s="1383"/>
      <c r="I107" s="1381"/>
      <c r="J107" s="1382"/>
      <c r="K107" s="1383"/>
      <c r="L107" s="1381"/>
      <c r="M107" s="1382"/>
      <c r="N107" s="1382"/>
      <c r="O107" s="1382"/>
      <c r="P107" s="1383"/>
      <c r="Q107" s="1442">
        <f>SUM(Q100:T106)</f>
        <v>0</v>
      </c>
      <c r="R107" s="1443"/>
      <c r="S107" s="1443"/>
      <c r="T107" s="1443"/>
      <c r="U107" s="1381"/>
      <c r="V107" s="1383"/>
    </row>
    <row r="108" spans="2:36" ht="12.75" hidden="1" customHeight="1"/>
    <row r="109" spans="2:36" ht="13.8" hidden="1"/>
    <row r="110" spans="2:36" ht="13.8" hidden="1"/>
    <row r="111" spans="2:36" ht="12.75" hidden="1" customHeight="1"/>
    <row r="112" spans="2:36" ht="12.75" hidden="1" customHeight="1"/>
    <row r="113" ht="12.75" hidden="1" customHeight="1"/>
    <row r="114" ht="12.75" hidden="1" customHeight="1"/>
    <row r="115" ht="12.75" hidden="1" customHeight="1"/>
    <row r="116" ht="12.75" hidden="1" customHeight="1"/>
    <row r="117" ht="12.75" hidden="1" customHeight="1"/>
    <row r="118" ht="12.75" hidden="1" customHeight="1"/>
    <row r="119" ht="12.75" hidden="1" customHeight="1"/>
    <row r="120" ht="12.75" hidden="1" customHeight="1"/>
  </sheetData>
  <mergeCells count="364">
    <mergeCell ref="D106:F106"/>
    <mergeCell ref="G106:H106"/>
    <mergeCell ref="I106:K106"/>
    <mergeCell ref="L106:P106"/>
    <mergeCell ref="Q106:T106"/>
    <mergeCell ref="U106:V106"/>
    <mergeCell ref="B107:C107"/>
    <mergeCell ref="D107:F107"/>
    <mergeCell ref="G107:H107"/>
    <mergeCell ref="I107:K107"/>
    <mergeCell ref="L107:P107"/>
    <mergeCell ref="Q107:T107"/>
    <mergeCell ref="U107:V107"/>
    <mergeCell ref="D104:F104"/>
    <mergeCell ref="G104:H104"/>
    <mergeCell ref="I104:K104"/>
    <mergeCell ref="L104:P104"/>
    <mergeCell ref="Q104:T104"/>
    <mergeCell ref="U104:V104"/>
    <mergeCell ref="D105:F105"/>
    <mergeCell ref="G105:H105"/>
    <mergeCell ref="I105:K105"/>
    <mergeCell ref="L105:P105"/>
    <mergeCell ref="Q105:T105"/>
    <mergeCell ref="U105:V105"/>
    <mergeCell ref="D102:F102"/>
    <mergeCell ref="G102:H102"/>
    <mergeCell ref="I102:K102"/>
    <mergeCell ref="L102:P102"/>
    <mergeCell ref="Q102:T102"/>
    <mergeCell ref="U102:V102"/>
    <mergeCell ref="D103:F103"/>
    <mergeCell ref="G103:H103"/>
    <mergeCell ref="I103:K103"/>
    <mergeCell ref="L103:P103"/>
    <mergeCell ref="Q103:T103"/>
    <mergeCell ref="U103:V103"/>
    <mergeCell ref="D100:F100"/>
    <mergeCell ref="G100:H100"/>
    <mergeCell ref="I100:K100"/>
    <mergeCell ref="L100:P100"/>
    <mergeCell ref="Q100:T100"/>
    <mergeCell ref="U100:V100"/>
    <mergeCell ref="D101:F101"/>
    <mergeCell ref="G101:H101"/>
    <mergeCell ref="I101:K101"/>
    <mergeCell ref="L101:P101"/>
    <mergeCell ref="Q101:T101"/>
    <mergeCell ref="U101:V101"/>
    <mergeCell ref="B96:D96"/>
    <mergeCell ref="E96:F96"/>
    <mergeCell ref="H96:J96"/>
    <mergeCell ref="K96:O96"/>
    <mergeCell ref="B98:V98"/>
    <mergeCell ref="B99:C99"/>
    <mergeCell ref="D99:F99"/>
    <mergeCell ref="G99:H99"/>
    <mergeCell ref="I99:K99"/>
    <mergeCell ref="L99:P99"/>
    <mergeCell ref="Q99:T99"/>
    <mergeCell ref="U99:V99"/>
    <mergeCell ref="H94:J94"/>
    <mergeCell ref="K94:L94"/>
    <mergeCell ref="M94:O94"/>
    <mergeCell ref="Q94:S94"/>
    <mergeCell ref="B95:D95"/>
    <mergeCell ref="E95:F95"/>
    <mergeCell ref="H95:J95"/>
    <mergeCell ref="K95:L95"/>
    <mergeCell ref="M95:O95"/>
    <mergeCell ref="Q95:S95"/>
    <mergeCell ref="H91:J91"/>
    <mergeCell ref="K91:L91"/>
    <mergeCell ref="M91:O91"/>
    <mergeCell ref="Q91:S91"/>
    <mergeCell ref="H92:J92"/>
    <mergeCell ref="K92:L92"/>
    <mergeCell ref="M92:O92"/>
    <mergeCell ref="Q92:S92"/>
    <mergeCell ref="H93:J93"/>
    <mergeCell ref="K93:L93"/>
    <mergeCell ref="M93:O93"/>
    <mergeCell ref="Q93:S93"/>
    <mergeCell ref="B88:V88"/>
    <mergeCell ref="B89:D90"/>
    <mergeCell ref="E89:F90"/>
    <mergeCell ref="G89:G90"/>
    <mergeCell ref="H89:J90"/>
    <mergeCell ref="K89:O90"/>
    <mergeCell ref="P89:S89"/>
    <mergeCell ref="T89:T90"/>
    <mergeCell ref="U89:U90"/>
    <mergeCell ref="V89:V90"/>
    <mergeCell ref="P90:S90"/>
    <mergeCell ref="H84:I84"/>
    <mergeCell ref="K84:M84"/>
    <mergeCell ref="O84:R84"/>
    <mergeCell ref="S84:T84"/>
    <mergeCell ref="H85:I85"/>
    <mergeCell ref="K85:M85"/>
    <mergeCell ref="O85:R85"/>
    <mergeCell ref="S85:T85"/>
    <mergeCell ref="B86:C86"/>
    <mergeCell ref="D86:F86"/>
    <mergeCell ref="H86:I86"/>
    <mergeCell ref="J86:M86"/>
    <mergeCell ref="N86:R86"/>
    <mergeCell ref="S86:T86"/>
    <mergeCell ref="H81:I81"/>
    <mergeCell ref="K81:M81"/>
    <mergeCell ref="O81:R81"/>
    <mergeCell ref="S81:T81"/>
    <mergeCell ref="H82:I82"/>
    <mergeCell ref="K82:M82"/>
    <mergeCell ref="O82:R82"/>
    <mergeCell ref="S82:T82"/>
    <mergeCell ref="H83:I83"/>
    <mergeCell ref="K83:M83"/>
    <mergeCell ref="O83:R83"/>
    <mergeCell ref="S83:T83"/>
    <mergeCell ref="H78:I78"/>
    <mergeCell ref="K78:M78"/>
    <mergeCell ref="O78:R78"/>
    <mergeCell ref="S78:T78"/>
    <mergeCell ref="H79:I79"/>
    <mergeCell ref="K79:M79"/>
    <mergeCell ref="O79:R79"/>
    <mergeCell ref="S79:T79"/>
    <mergeCell ref="H80:I80"/>
    <mergeCell ref="K80:M80"/>
    <mergeCell ref="O80:R80"/>
    <mergeCell ref="S80:T80"/>
    <mergeCell ref="B75:V75"/>
    <mergeCell ref="B76:C77"/>
    <mergeCell ref="D76:F77"/>
    <mergeCell ref="G76:G77"/>
    <mergeCell ref="H76:I77"/>
    <mergeCell ref="J76:M77"/>
    <mergeCell ref="N76:R77"/>
    <mergeCell ref="S76:T77"/>
    <mergeCell ref="U76:U77"/>
    <mergeCell ref="V76:V77"/>
    <mergeCell ref="B68:D68"/>
    <mergeCell ref="C70:E70"/>
    <mergeCell ref="H70:I70"/>
    <mergeCell ref="J70:L70"/>
    <mergeCell ref="O70:T70"/>
    <mergeCell ref="U70:V70"/>
    <mergeCell ref="E71:E72"/>
    <mergeCell ref="H71:I71"/>
    <mergeCell ref="J71:L71"/>
    <mergeCell ref="O71:T72"/>
    <mergeCell ref="U71:V72"/>
    <mergeCell ref="H72:I72"/>
    <mergeCell ref="J72:L72"/>
    <mergeCell ref="D65:F65"/>
    <mergeCell ref="G65:H65"/>
    <mergeCell ref="I65:K65"/>
    <mergeCell ref="L65:P65"/>
    <mergeCell ref="Q65:T65"/>
    <mergeCell ref="U65:V65"/>
    <mergeCell ref="B66:C66"/>
    <mergeCell ref="D66:F66"/>
    <mergeCell ref="G66:H66"/>
    <mergeCell ref="I66:K66"/>
    <mergeCell ref="L66:P66"/>
    <mergeCell ref="Q66:T66"/>
    <mergeCell ref="U66:V66"/>
    <mergeCell ref="D63:F63"/>
    <mergeCell ref="G63:H63"/>
    <mergeCell ref="I63:K63"/>
    <mergeCell ref="L63:P63"/>
    <mergeCell ref="Q63:T63"/>
    <mergeCell ref="U63:V63"/>
    <mergeCell ref="D64:F64"/>
    <mergeCell ref="G64:H64"/>
    <mergeCell ref="I64:K64"/>
    <mergeCell ref="L64:P64"/>
    <mergeCell ref="Q64:T64"/>
    <mergeCell ref="U64:V64"/>
    <mergeCell ref="D61:F61"/>
    <mergeCell ref="G61:H61"/>
    <mergeCell ref="I61:K61"/>
    <mergeCell ref="L61:P61"/>
    <mergeCell ref="Q61:T61"/>
    <mergeCell ref="U61:V61"/>
    <mergeCell ref="D62:F62"/>
    <mergeCell ref="G62:H62"/>
    <mergeCell ref="I62:K62"/>
    <mergeCell ref="L62:P62"/>
    <mergeCell ref="Q62:T62"/>
    <mergeCell ref="U62:V62"/>
    <mergeCell ref="D59:F59"/>
    <mergeCell ref="G59:H59"/>
    <mergeCell ref="I59:K59"/>
    <mergeCell ref="L59:P59"/>
    <mergeCell ref="Q59:T59"/>
    <mergeCell ref="U59:V59"/>
    <mergeCell ref="D60:F60"/>
    <mergeCell ref="G60:H60"/>
    <mergeCell ref="I60:K60"/>
    <mergeCell ref="L60:P60"/>
    <mergeCell ref="Q60:T60"/>
    <mergeCell ref="U60:V60"/>
    <mergeCell ref="B55:D55"/>
    <mergeCell ref="E55:F55"/>
    <mergeCell ref="H55:J55"/>
    <mergeCell ref="K55:O55"/>
    <mergeCell ref="B57:V57"/>
    <mergeCell ref="B58:C58"/>
    <mergeCell ref="D58:F58"/>
    <mergeCell ref="G58:H58"/>
    <mergeCell ref="I58:K58"/>
    <mergeCell ref="L58:P58"/>
    <mergeCell ref="Q58:T58"/>
    <mergeCell ref="U58:V58"/>
    <mergeCell ref="H52:J52"/>
    <mergeCell ref="K52:L52"/>
    <mergeCell ref="M52:O52"/>
    <mergeCell ref="Q52:S52"/>
    <mergeCell ref="H54:J54"/>
    <mergeCell ref="K54:L54"/>
    <mergeCell ref="M54:O54"/>
    <mergeCell ref="Q54:S54"/>
    <mergeCell ref="B49:V49"/>
    <mergeCell ref="B50:D51"/>
    <mergeCell ref="E50:F51"/>
    <mergeCell ref="G50:G51"/>
    <mergeCell ref="H50:J51"/>
    <mergeCell ref="K50:O51"/>
    <mergeCell ref="P50:S50"/>
    <mergeCell ref="T50:T51"/>
    <mergeCell ref="U50:U51"/>
    <mergeCell ref="V50:V51"/>
    <mergeCell ref="P51:S51"/>
    <mergeCell ref="H53:J53"/>
    <mergeCell ref="K53:L53"/>
    <mergeCell ref="M53:O53"/>
    <mergeCell ref="Q53:S53"/>
    <mergeCell ref="B47:C47"/>
    <mergeCell ref="D47:F47"/>
    <mergeCell ref="H47:I47"/>
    <mergeCell ref="J47:M47"/>
    <mergeCell ref="N47:R47"/>
    <mergeCell ref="S47:T47"/>
    <mergeCell ref="H43:I43"/>
    <mergeCell ref="K43:M43"/>
    <mergeCell ref="O43:R43"/>
    <mergeCell ref="S43:T43"/>
    <mergeCell ref="H45:I45"/>
    <mergeCell ref="K45:M45"/>
    <mergeCell ref="O45:R45"/>
    <mergeCell ref="S45:T45"/>
    <mergeCell ref="H46:I46"/>
    <mergeCell ref="K46:M46"/>
    <mergeCell ref="O46:R46"/>
    <mergeCell ref="S46:T46"/>
    <mergeCell ref="B40:V40"/>
    <mergeCell ref="B41:C42"/>
    <mergeCell ref="D41:F42"/>
    <mergeCell ref="G41:G42"/>
    <mergeCell ref="H41:I42"/>
    <mergeCell ref="J41:M42"/>
    <mergeCell ref="N41:R42"/>
    <mergeCell ref="S41:T42"/>
    <mergeCell ref="U41:U42"/>
    <mergeCell ref="V41:V42"/>
    <mergeCell ref="B33:D33"/>
    <mergeCell ref="C35:E35"/>
    <mergeCell ref="H35:I35"/>
    <mergeCell ref="J35:L35"/>
    <mergeCell ref="O35:T35"/>
    <mergeCell ref="U35:V35"/>
    <mergeCell ref="E36:E37"/>
    <mergeCell ref="H36:I36"/>
    <mergeCell ref="J36:L36"/>
    <mergeCell ref="O36:T37"/>
    <mergeCell ref="U36:V37"/>
    <mergeCell ref="H37:I37"/>
    <mergeCell ref="J37:L37"/>
    <mergeCell ref="S21:T21"/>
    <mergeCell ref="H18:I18"/>
    <mergeCell ref="K18:M18"/>
    <mergeCell ref="U8:V8"/>
    <mergeCell ref="O9:T10"/>
    <mergeCell ref="O8:T8"/>
    <mergeCell ref="C8:E8"/>
    <mergeCell ref="H8:I8"/>
    <mergeCell ref="J8:L8"/>
    <mergeCell ref="J9:L9"/>
    <mergeCell ref="E9:E10"/>
    <mergeCell ref="B14:C15"/>
    <mergeCell ref="H9:I9"/>
    <mergeCell ref="H10:I10"/>
    <mergeCell ref="U9:V10"/>
    <mergeCell ref="K17:M17"/>
    <mergeCell ref="O16:R16"/>
    <mergeCell ref="H19:I19"/>
    <mergeCell ref="K19:M19"/>
    <mergeCell ref="O19:R19"/>
    <mergeCell ref="S19:T19"/>
    <mergeCell ref="S16:T16"/>
    <mergeCell ref="H16:I16"/>
    <mergeCell ref="K16:M16"/>
    <mergeCell ref="B24:D25"/>
    <mergeCell ref="O20:R20"/>
    <mergeCell ref="Q29:S29"/>
    <mergeCell ref="Q26:S26"/>
    <mergeCell ref="J10:L10"/>
    <mergeCell ref="B13:V13"/>
    <mergeCell ref="H21:I21"/>
    <mergeCell ref="B30:D30"/>
    <mergeCell ref="E30:F30"/>
    <mergeCell ref="E24:F25"/>
    <mergeCell ref="V24:V25"/>
    <mergeCell ref="B21:C21"/>
    <mergeCell ref="H28:J28"/>
    <mergeCell ref="K28:L28"/>
    <mergeCell ref="M28:O28"/>
    <mergeCell ref="Q28:S28"/>
    <mergeCell ref="H30:J30"/>
    <mergeCell ref="K30:O30"/>
    <mergeCell ref="D21:F21"/>
    <mergeCell ref="S20:T20"/>
    <mergeCell ref="H20:I20"/>
    <mergeCell ref="K20:M20"/>
    <mergeCell ref="O18:R18"/>
    <mergeCell ref="S18:T18"/>
    <mergeCell ref="O17:R17"/>
    <mergeCell ref="S17:T17"/>
    <mergeCell ref="H17:I17"/>
    <mergeCell ref="B6:D6"/>
    <mergeCell ref="N14:R15"/>
    <mergeCell ref="U14:U15"/>
    <mergeCell ref="V14:V15"/>
    <mergeCell ref="S14:T15"/>
    <mergeCell ref="D14:F15"/>
    <mergeCell ref="G14:G15"/>
    <mergeCell ref="H14:I15"/>
    <mergeCell ref="J14:M15"/>
    <mergeCell ref="N21:R21"/>
    <mergeCell ref="H27:J27"/>
    <mergeCell ref="K27:L27"/>
    <mergeCell ref="M27:O27"/>
    <mergeCell ref="Q27:S27"/>
    <mergeCell ref="H44:I44"/>
    <mergeCell ref="K44:M44"/>
    <mergeCell ref="O44:R44"/>
    <mergeCell ref="S44:T44"/>
    <mergeCell ref="J21:M21"/>
    <mergeCell ref="H29:J29"/>
    <mergeCell ref="K29:L29"/>
    <mergeCell ref="M29:O29"/>
    <mergeCell ref="H26:J26"/>
    <mergeCell ref="K26:L26"/>
    <mergeCell ref="M26:O26"/>
    <mergeCell ref="B23:V23"/>
    <mergeCell ref="G24:G25"/>
    <mergeCell ref="H24:J25"/>
    <mergeCell ref="K24:O25"/>
    <mergeCell ref="T24:T25"/>
    <mergeCell ref="U24:U25"/>
    <mergeCell ref="P24:S24"/>
    <mergeCell ref="P25:S25"/>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14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6146" r:id="rId3" name="Label1"/>
      </mc:Fallback>
    </mc:AlternateContent>
    <mc:AlternateContent xmlns:mc="http://schemas.openxmlformats.org/markup-compatibility/2006">
      <mc:Choice Requires="x14">
        <control shapeId="6145" r:id="rId5" name="ComboBox13">
          <controlPr defaultSize="0" autoLine="0" r:id="rId6">
            <anchor moveWithCells="1">
              <from>
                <xdr:col>12</xdr:col>
                <xdr:colOff>0</xdr:colOff>
                <xdr:row>1</xdr:row>
                <xdr:rowOff>83820</xdr:rowOff>
              </from>
              <to>
                <xdr:col>21</xdr:col>
                <xdr:colOff>495300</xdr:colOff>
                <xdr:row>3</xdr:row>
                <xdr:rowOff>0</xdr:rowOff>
              </to>
            </anchor>
          </controlPr>
        </control>
      </mc:Choice>
      <mc:Fallback>
        <control shapeId="6145" r:id="rId5" name="ComboBox13"/>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B991C-8FAF-4DEF-8F74-BC6E5257A545}">
  <sheetPr codeName="Planilha14">
    <tabColor rgb="FF00B050"/>
  </sheetPr>
  <dimension ref="B1:AG111"/>
  <sheetViews>
    <sheetView showGridLines="0" topLeftCell="A76" zoomScaleNormal="100" workbookViewId="0">
      <selection activeCell="G99" sqref="G99"/>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8" style="59" customWidth="1"/>
    <col min="6" max="6" width="6" style="59" bestFit="1" customWidth="1"/>
    <col min="7" max="7" width="5.109375" style="59" bestFit="1" customWidth="1"/>
    <col min="8" max="8" width="6.6640625" style="59" customWidth="1"/>
    <col min="9" max="9" width="7.44140625" style="59" customWidth="1"/>
    <col min="10" max="10" width="4.44140625" style="59" customWidth="1"/>
    <col min="11" max="11" width="4.33203125" style="59" customWidth="1"/>
    <col min="12" max="12" width="4.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3" width="17.109375" style="59" bestFit="1" customWidth="1"/>
    <col min="24" max="24" width="14.88671875" style="59" bestFit="1" customWidth="1"/>
    <col min="25" max="25" width="10" style="59" bestFit="1" customWidth="1"/>
    <col min="26" max="26" width="6.6640625" style="59" bestFit="1" customWidth="1"/>
    <col min="27" max="27" width="11" style="59" bestFit="1" customWidth="1"/>
    <col min="28" max="28" width="11.44140625" style="59" customWidth="1"/>
    <col min="29" max="29" width="17.44140625" style="59" customWidth="1"/>
    <col min="30" max="30" width="14.33203125" style="59" customWidth="1"/>
    <col min="31" max="31" width="11" style="59" bestFit="1" customWidth="1"/>
    <col min="32" max="32" width="7.5546875" style="59" customWidth="1"/>
    <col min="33" max="33" width="12" style="59" bestFit="1" customWidth="1"/>
    <col min="34" max="34" width="9.109375" style="59"/>
    <col min="35" max="35" width="11.109375" style="59" bestFit="1" customWidth="1"/>
    <col min="36" max="36" width="14.5546875" style="59" bestFit="1" customWidth="1"/>
    <col min="37" max="16384" width="9.109375" style="59"/>
  </cols>
  <sheetData>
    <row r="1" spans="2:33" ht="24" customHeight="1"/>
    <row r="2" spans="2:33" ht="21.6" customHeight="1"/>
    <row r="4" spans="2:33" ht="12.75" customHeight="1">
      <c r="X4" s="739"/>
      <c r="Y4" s="739"/>
    </row>
    <row r="6" spans="2:33" ht="18.75" customHeight="1">
      <c r="B6" s="1375" t="s">
        <v>459</v>
      </c>
      <c r="C6" s="1375"/>
      <c r="D6" s="1375"/>
      <c r="E6" s="72" t="s">
        <v>1947</v>
      </c>
    </row>
    <row r="7" spans="2:33" ht="12.75" customHeight="1" thickBot="1">
      <c r="B7" s="73"/>
      <c r="C7" s="73"/>
      <c r="D7" s="73"/>
      <c r="E7" s="73"/>
      <c r="F7" s="73"/>
      <c r="G7" s="73"/>
      <c r="H7" s="73"/>
      <c r="I7" s="73"/>
      <c r="J7" s="73"/>
      <c r="K7" s="73"/>
      <c r="L7" s="73"/>
      <c r="M7" s="73"/>
      <c r="N7" s="73"/>
      <c r="O7" s="73"/>
      <c r="P7" s="73"/>
      <c r="Q7" s="73"/>
      <c r="R7" s="73"/>
      <c r="S7" s="73"/>
      <c r="T7" s="73"/>
      <c r="U7" s="73"/>
      <c r="V7" s="73"/>
      <c r="W7" s="908">
        <f>CRONOGRAMA!BV7</f>
        <v>45880</v>
      </c>
      <c r="X7" s="908">
        <f>CRONOGRAMA!CL7+1</f>
        <v>45937</v>
      </c>
      <c r="Y7" s="139">
        <f>X7-W7+1</f>
        <v>58</v>
      </c>
      <c r="Z7" s="139">
        <f>Y7/30</f>
        <v>1.9333333333333333</v>
      </c>
      <c r="AG7" s="139"/>
    </row>
    <row r="8" spans="2:33" ht="12.75" customHeight="1">
      <c r="B8" s="73"/>
      <c r="C8" s="1401" t="s">
        <v>420</v>
      </c>
      <c r="D8" s="1401"/>
      <c r="E8" s="1402"/>
      <c r="F8" s="73"/>
      <c r="G8" s="73"/>
      <c r="H8" s="1403" t="s">
        <v>460</v>
      </c>
      <c r="I8" s="1403"/>
      <c r="J8" s="1380">
        <f>U22</f>
        <v>14254.5</v>
      </c>
      <c r="K8" s="1380"/>
      <c r="L8" s="1380"/>
      <c r="M8" s="435"/>
      <c r="N8" s="434"/>
      <c r="O8" s="1399" t="s">
        <v>461</v>
      </c>
      <c r="P8" s="1399"/>
      <c r="Q8" s="1399"/>
      <c r="R8" s="1399"/>
      <c r="S8" s="1399"/>
      <c r="T8" s="1399"/>
      <c r="U8" s="1398" t="s">
        <v>462</v>
      </c>
      <c r="V8" s="1399"/>
      <c r="W8" s="921" t="s">
        <v>1928</v>
      </c>
      <c r="X8" s="929">
        <f>PLANEJAMENTO!E20</f>
        <v>25000</v>
      </c>
      <c r="Y8" s="930" t="s">
        <v>1205</v>
      </c>
      <c r="Z8" s="930"/>
      <c r="AA8" s="930"/>
      <c r="AB8" s="930"/>
      <c r="AC8" s="931"/>
      <c r="AG8" s="139"/>
    </row>
    <row r="9" spans="2:33" ht="12.75" customHeight="1">
      <c r="B9" s="73"/>
      <c r="C9" s="433"/>
      <c r="D9" s="433"/>
      <c r="E9" s="1404">
        <f>SUM(J8:L10)</f>
        <v>135400.07647058822</v>
      </c>
      <c r="F9" s="73"/>
      <c r="G9" s="73"/>
      <c r="H9" s="1403" t="s">
        <v>463</v>
      </c>
      <c r="I9" s="1403"/>
      <c r="J9" s="1380">
        <f>V30</f>
        <v>121145.57647058823</v>
      </c>
      <c r="K9" s="1380"/>
      <c r="L9" s="1380"/>
      <c r="M9" s="436"/>
      <c r="N9" s="396"/>
      <c r="O9" s="1400">
        <f>50/24</f>
        <v>2.0833333333333335</v>
      </c>
      <c r="P9" s="1400"/>
      <c r="Q9" s="1400"/>
      <c r="R9" s="1400"/>
      <c r="S9" s="1400"/>
      <c r="T9" s="1400"/>
      <c r="U9" s="1405">
        <f>E9*O9</f>
        <v>282083.4926470588</v>
      </c>
      <c r="V9" s="1406"/>
      <c r="X9" s="932">
        <f>X8*1.3</f>
        <v>32500</v>
      </c>
      <c r="AC9" s="923"/>
    </row>
    <row r="10" spans="2:33" ht="12.75" customHeight="1">
      <c r="B10" s="75"/>
      <c r="C10" s="433"/>
      <c r="D10" s="433"/>
      <c r="E10" s="1404"/>
      <c r="F10" s="73"/>
      <c r="G10" s="73"/>
      <c r="H10" s="1403" t="s">
        <v>464</v>
      </c>
      <c r="I10" s="1403"/>
      <c r="J10" s="1380"/>
      <c r="K10" s="1380"/>
      <c r="L10" s="1380"/>
      <c r="M10" s="436"/>
      <c r="N10" s="396"/>
      <c r="O10" s="1400"/>
      <c r="P10" s="1400"/>
      <c r="Q10" s="1400"/>
      <c r="R10" s="1400"/>
      <c r="S10" s="1400"/>
      <c r="T10" s="1400"/>
      <c r="U10" s="1405"/>
      <c r="V10" s="1406"/>
      <c r="X10" s="922">
        <v>60</v>
      </c>
      <c r="Y10" s="59" t="s">
        <v>1835</v>
      </c>
      <c r="Z10" s="59">
        <v>40</v>
      </c>
      <c r="AA10" s="59" t="s">
        <v>490</v>
      </c>
      <c r="AC10" s="923"/>
    </row>
    <row r="11" spans="2:33" ht="12.75" customHeight="1">
      <c r="B11" s="73"/>
      <c r="C11" s="73"/>
      <c r="D11" s="73"/>
      <c r="E11" s="73"/>
      <c r="F11" s="73"/>
      <c r="G11" s="73"/>
      <c r="H11" s="73"/>
      <c r="I11" s="73"/>
      <c r="J11" s="73"/>
      <c r="K11" s="73"/>
      <c r="L11" s="73"/>
      <c r="M11" s="73"/>
      <c r="N11" s="73"/>
      <c r="O11" s="73"/>
      <c r="P11" s="73"/>
      <c r="Q11" s="73"/>
      <c r="R11" s="73"/>
      <c r="S11" s="73"/>
      <c r="T11" s="73"/>
      <c r="U11" s="73"/>
      <c r="V11" s="73"/>
      <c r="X11" s="922">
        <f>X10*Z11/Z10</f>
        <v>2.25</v>
      </c>
      <c r="Z11" s="59">
        <v>1.5</v>
      </c>
      <c r="AC11" s="923"/>
    </row>
    <row r="12" spans="2:33" ht="12.75" customHeight="1">
      <c r="X12" s="922"/>
      <c r="AB12" s="118"/>
      <c r="AC12" s="923"/>
    </row>
    <row r="13" spans="2:33"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c r="X13" s="922"/>
      <c r="Y13" s="921" t="s">
        <v>1846</v>
      </c>
      <c r="AB13" s="921" t="s">
        <v>1845</v>
      </c>
      <c r="AC13" s="923"/>
    </row>
    <row r="14" spans="2:33" ht="12.75" customHeight="1">
      <c r="B14" s="1360" t="s">
        <v>146</v>
      </c>
      <c r="C14" s="1362"/>
      <c r="D14" s="1376" t="s">
        <v>465</v>
      </c>
      <c r="E14" s="1376"/>
      <c r="F14" s="1376"/>
      <c r="G14" s="1376" t="s">
        <v>466</v>
      </c>
      <c r="H14" s="1376" t="s">
        <v>467</v>
      </c>
      <c r="I14" s="1376"/>
      <c r="J14" s="1376" t="s">
        <v>468</v>
      </c>
      <c r="K14" s="1376"/>
      <c r="L14" s="1376"/>
      <c r="M14" s="1376"/>
      <c r="N14" s="1376"/>
      <c r="O14" s="1376"/>
      <c r="P14" s="1376"/>
      <c r="Q14" s="1376"/>
      <c r="R14" s="1376"/>
      <c r="S14" s="1379" t="s">
        <v>469</v>
      </c>
      <c r="T14" s="1379"/>
      <c r="U14" s="1377" t="s">
        <v>462</v>
      </c>
      <c r="V14" s="1376"/>
      <c r="X14" s="922"/>
      <c r="Y14" s="59">
        <f>Z11</f>
        <v>1.5</v>
      </c>
      <c r="Z14" s="59" t="s">
        <v>1929</v>
      </c>
      <c r="AB14" s="924">
        <f>(60*G16)*9*24</f>
        <v>12960</v>
      </c>
      <c r="AC14" s="923" t="s">
        <v>1837</v>
      </c>
      <c r="AG14" s="118"/>
    </row>
    <row r="15" spans="2:33"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c r="X15" s="922"/>
      <c r="Y15" s="59">
        <f>Z10</f>
        <v>40</v>
      </c>
      <c r="Z15" s="59" t="s">
        <v>1838</v>
      </c>
      <c r="AB15" s="924">
        <f>X8/AB14</f>
        <v>1.9290123456790123</v>
      </c>
      <c r="AC15" s="923" t="s">
        <v>1839</v>
      </c>
    </row>
    <row r="16" spans="2:33" ht="15" customHeight="1">
      <c r="B16" s="76" t="str">
        <f t="shared" ref="B16:B20" si="0">F16</f>
        <v>P0040</v>
      </c>
      <c r="C16" s="206"/>
      <c r="D16" s="77"/>
      <c r="E16" s="205" t="s">
        <v>712</v>
      </c>
      <c r="F16" s="205" t="str">
        <f>VLOOKUP(E16,'MÃO DE OBRA'!$A:$B,2,FALSE)</f>
        <v>P0040</v>
      </c>
      <c r="G16" s="193">
        <v>1</v>
      </c>
      <c r="H16" s="1347">
        <f>IF(D16="h",VLOOKUP(B16,'MÃO DE OBRA'!$B$3:$D$97,3,0)*220,VLOOKUP(B16,'MÃO DE OBRA'!$B$3:$D$97,3,0))</f>
        <v>3392.4</v>
      </c>
      <c r="I16" s="1348"/>
      <c r="J16" s="78" t="s">
        <v>471</v>
      </c>
      <c r="K16" s="1349">
        <f>IF(J16="",0,IF(J16="D",H16*DADOS!$D$18,H16*DADOS!$D$19))</f>
        <v>848.1</v>
      </c>
      <c r="L16" s="1350"/>
      <c r="M16" s="1351"/>
      <c r="N16" s="193"/>
      <c r="O16" s="1349">
        <f>IF(N16="C",(DADOS!$E$9+DADOS!$E$10)*30,IF(N16="J",(DADOS!$E$9+DADOS!$E$10+DADOS!$E$11)*30,IF(C16="PJ",DADOS!$E$12,0)))</f>
        <v>0</v>
      </c>
      <c r="P16" s="1350"/>
      <c r="Q16" s="1350"/>
      <c r="R16" s="1351"/>
      <c r="S16" s="1355">
        <f>IF(G16="",0,IF(C16="3º",0,IF(C16="PJ",0,((H16+K16)*DADOS!$D$7)+((H16+K16)*DADOS!$D$6))))</f>
        <v>2120.25</v>
      </c>
      <c r="T16" s="1355"/>
      <c r="U16" s="437">
        <f t="shared" ref="U16:U19" si="1">IF(G16="",0,SUM(H16,K16,,O16,V16,S16))</f>
        <v>6360.75</v>
      </c>
      <c r="V16" s="438"/>
      <c r="X16" s="922"/>
      <c r="Y16" s="59">
        <v>4</v>
      </c>
      <c r="Z16" s="59" t="s">
        <v>1840</v>
      </c>
      <c r="AB16" s="118"/>
      <c r="AC16" s="923"/>
      <c r="AG16" s="685"/>
    </row>
    <row r="17" spans="2:29" ht="13.8">
      <c r="B17" s="77" t="str">
        <f t="shared" si="0"/>
        <v>P0032</v>
      </c>
      <c r="C17" s="206"/>
      <c r="D17" s="77"/>
      <c r="E17" s="79" t="s">
        <v>1742</v>
      </c>
      <c r="F17" s="205" t="str">
        <f>VLOOKUP(E17,'MÃO DE OBRA'!$A:$B,2,FALSE)</f>
        <v>P0032</v>
      </c>
      <c r="G17" s="193">
        <v>1</v>
      </c>
      <c r="H17" s="1347">
        <f>IF(D17="h",VLOOKUP(B17,'MÃO DE OBRA'!$B$3:$D$97,3,0)*220,VLOOKUP(B17,'MÃO DE OBRA'!$B$3:$D$97,3,0))</f>
        <v>2530</v>
      </c>
      <c r="I17" s="1348"/>
      <c r="J17" s="78" t="s">
        <v>471</v>
      </c>
      <c r="K17" s="1349">
        <f>IF(J17="",0,IF(J17="D",H17*DADOS!$D$18,H17*DADOS!$D$19))</f>
        <v>632.5</v>
      </c>
      <c r="L17" s="1350"/>
      <c r="M17" s="1351"/>
      <c r="N17" s="193"/>
      <c r="O17" s="1349">
        <f>IF(N17="C",(DADOS!$E$9+DADOS!$E$10)*30,IF(N17="J",(DADOS!$E$9+DADOS!$E$10+DADOS!$E$11)*30,IF(C17="PJ",DADOS!$E$12,0)))</f>
        <v>0</v>
      </c>
      <c r="P17" s="1350"/>
      <c r="Q17" s="1350"/>
      <c r="R17" s="1351"/>
      <c r="S17" s="1355">
        <f>IF(G17="",0,IF(C17="3º",0,IF(C17="PJ",0,((H17+K17)*DADOS!$D$7)+((H17+K17)*DADOS!$D$6))))</f>
        <v>1581.25</v>
      </c>
      <c r="T17" s="1355"/>
      <c r="U17" s="437">
        <f t="shared" si="1"/>
        <v>4743.75</v>
      </c>
      <c r="V17" s="438"/>
      <c r="X17" s="922"/>
      <c r="Y17" s="59">
        <f>Y16+X11+X11</f>
        <v>8.5</v>
      </c>
      <c r="Z17" s="59" t="s">
        <v>1841</v>
      </c>
      <c r="AB17" s="118"/>
      <c r="AC17" s="923"/>
    </row>
    <row r="18" spans="2:29" ht="13.8">
      <c r="B18" s="77" t="str">
        <f t="shared" si="0"/>
        <v>P0001</v>
      </c>
      <c r="C18" s="206"/>
      <c r="D18" s="77"/>
      <c r="E18" s="79" t="s">
        <v>626</v>
      </c>
      <c r="F18" s="205" t="str">
        <f>VLOOKUP(E18,'MÃO DE OBRA'!$A:$B,2,FALSE)</f>
        <v>P0001</v>
      </c>
      <c r="G18" s="193">
        <v>1</v>
      </c>
      <c r="H18" s="1347">
        <f>IF(D18="h",VLOOKUP(B18,'MÃO DE OBRA'!$B$3:$D$97,3,0)*220,VLOOKUP(B18,'MÃO DE OBRA'!$B$3:$D$97,3,0))</f>
        <v>1680</v>
      </c>
      <c r="I18" s="1348"/>
      <c r="J18" s="78" t="s">
        <v>471</v>
      </c>
      <c r="K18" s="1349">
        <f>IF(J18="",0,IF(J18="D",H18*DADOS!$D$18,H18*DADOS!$D$19))</f>
        <v>420</v>
      </c>
      <c r="L18" s="1350"/>
      <c r="M18" s="1351"/>
      <c r="N18" s="193"/>
      <c r="O18" s="1349">
        <f>IF(N18="C",(DADOS!$E$9+DADOS!$E$10)*30,IF(N18="J",(DADOS!$E$9+DADOS!$E$10+DADOS!$E$11)*30,IF(C18="PJ",DADOS!$E$12,0)))</f>
        <v>0</v>
      </c>
      <c r="P18" s="1350"/>
      <c r="Q18" s="1350"/>
      <c r="R18" s="1351"/>
      <c r="S18" s="1355">
        <f>IF(G18="",0,IF(C18="3º",0,IF(C18="PJ",0,((H18+K18)*DADOS!$D$7)+((H18+K18)*DADOS!$D$6))))</f>
        <v>1050</v>
      </c>
      <c r="T18" s="1355"/>
      <c r="U18" s="437">
        <f t="shared" si="1"/>
        <v>3150</v>
      </c>
      <c r="V18" s="438"/>
      <c r="X18" s="922"/>
      <c r="Y18" s="924">
        <f>X10*9/Y17</f>
        <v>63.529411764705884</v>
      </c>
      <c r="Z18" s="59" t="s">
        <v>1842</v>
      </c>
      <c r="AB18" s="118"/>
      <c r="AC18" s="923"/>
    </row>
    <row r="19" spans="2:29" ht="13.8">
      <c r="B19" s="77" t="str">
        <f t="shared" si="0"/>
        <v>P0048</v>
      </c>
      <c r="C19" s="206"/>
      <c r="D19" s="77"/>
      <c r="E19" s="1010" t="s">
        <v>1953</v>
      </c>
      <c r="F19" s="205" t="str">
        <f>VLOOKUP(E19,'MÃO DE OBRA'!$A:$B,2,FALSE)</f>
        <v>P0048</v>
      </c>
      <c r="G19" s="193"/>
      <c r="H19" s="1347">
        <f>IF(D19="h",VLOOKUP(B19,'MÃO DE OBRA'!$B$3:$D$97,3,0)*220,VLOOKUP(B19,'MÃO DE OBRA'!$B$3:$D$97,3,0))</f>
        <v>4200</v>
      </c>
      <c r="I19" s="1348"/>
      <c r="J19" s="78" t="s">
        <v>471</v>
      </c>
      <c r="K19" s="1349">
        <f>IF(J19="",0,IF(J19="D",H19*DADOS!$D$18,H19*DADOS!$D$19))</f>
        <v>1050</v>
      </c>
      <c r="L19" s="1350"/>
      <c r="M19" s="1351"/>
      <c r="N19" s="193"/>
      <c r="O19" s="1349"/>
      <c r="P19" s="1350"/>
      <c r="Q19" s="1350"/>
      <c r="R19" s="1351"/>
      <c r="S19" s="1355">
        <f>IF(G19="",0,IF(C19="3º",0,IF(C19="PJ",0,((H19+K19)*DADOS!$D$7)+((H19+K19)*DADOS!$D$6))))</f>
        <v>0</v>
      </c>
      <c r="T19" s="1355"/>
      <c r="U19" s="437">
        <f t="shared" si="1"/>
        <v>0</v>
      </c>
      <c r="V19" s="438" t="s">
        <v>1957</v>
      </c>
      <c r="X19" s="922"/>
      <c r="Y19" s="924"/>
      <c r="AB19" s="118"/>
      <c r="AC19" s="923"/>
    </row>
    <row r="20" spans="2:29" ht="13.8">
      <c r="B20" s="77">
        <f t="shared" si="0"/>
        <v>0</v>
      </c>
      <c r="C20" s="206"/>
      <c r="D20" s="77"/>
      <c r="E20" s="205"/>
      <c r="F20" s="205"/>
      <c r="G20" s="193"/>
      <c r="H20" s="1347"/>
      <c r="I20" s="1348"/>
      <c r="J20" s="78"/>
      <c r="K20" s="1349">
        <f>IF(J20="",0,IF(J20="D",H20*DADOS!$D$18,H20*DADOS!$D$19))</f>
        <v>0</v>
      </c>
      <c r="L20" s="1350"/>
      <c r="M20" s="1351"/>
      <c r="N20" s="193"/>
      <c r="O20" s="1349"/>
      <c r="P20" s="1350"/>
      <c r="Q20" s="1350"/>
      <c r="R20" s="1351"/>
      <c r="S20" s="1355"/>
      <c r="T20" s="1355"/>
      <c r="U20" s="437"/>
      <c r="V20" s="438"/>
      <c r="X20" s="922"/>
      <c r="Y20" s="118">
        <f>X9/(Y18*16)</f>
        <v>31.97337962962963</v>
      </c>
      <c r="Z20" s="59" t="s">
        <v>1843</v>
      </c>
      <c r="AB20" s="924"/>
      <c r="AC20" s="923"/>
    </row>
    <row r="21" spans="2:29" ht="13.8">
      <c r="B21" s="77"/>
      <c r="C21" s="206"/>
      <c r="D21" s="77"/>
      <c r="E21" s="205"/>
      <c r="F21" s="205"/>
      <c r="G21" s="193"/>
      <c r="H21" s="1347"/>
      <c r="I21" s="1348"/>
      <c r="J21" s="78"/>
      <c r="K21" s="1349"/>
      <c r="L21" s="1350"/>
      <c r="M21" s="1351"/>
      <c r="N21" s="193"/>
      <c r="O21" s="1349"/>
      <c r="P21" s="1350"/>
      <c r="Q21" s="1350"/>
      <c r="R21" s="1351"/>
      <c r="S21" s="1355"/>
      <c r="T21" s="1355"/>
      <c r="U21" s="437"/>
      <c r="V21" s="438"/>
      <c r="X21" s="922"/>
      <c r="Y21" s="118">
        <f>Y20/24</f>
        <v>1.3322241512345678</v>
      </c>
      <c r="Z21" s="59" t="s">
        <v>1844</v>
      </c>
      <c r="AC21" s="923"/>
    </row>
    <row r="22" spans="2:29" ht="14.4" thickBot="1">
      <c r="B22" s="1386"/>
      <c r="C22" s="1387"/>
      <c r="D22" s="1392" t="s">
        <v>138</v>
      </c>
      <c r="E22" s="1392"/>
      <c r="F22" s="1392"/>
      <c r="G22" s="870">
        <f>SUM(G16:G21)</f>
        <v>3</v>
      </c>
      <c r="H22" s="1336">
        <f>SUMPRODUCT($G$16:$G$21,$H$16:$H$21)</f>
        <v>7602.4</v>
      </c>
      <c r="I22" s="1337"/>
      <c r="J22" s="1336">
        <f>SUMPRODUCT($G$16:$G$21,K16:K21)</f>
        <v>1900.6</v>
      </c>
      <c r="K22" s="1337"/>
      <c r="L22" s="1337"/>
      <c r="M22" s="1338"/>
      <c r="N22" s="1336">
        <f>SUMPRODUCT($G$16:$G$21,O16:O21)</f>
        <v>0</v>
      </c>
      <c r="O22" s="1337"/>
      <c r="P22" s="1337"/>
      <c r="Q22" s="1337"/>
      <c r="R22" s="1338"/>
      <c r="S22" s="1336">
        <f>SUMPRODUCT($G$16:$G$21,S16:S21)</f>
        <v>4751.5</v>
      </c>
      <c r="T22" s="1338"/>
      <c r="U22" s="440">
        <f>SUMPRODUCT($G$16:$G$21,U16:U21)</f>
        <v>14254.5</v>
      </c>
      <c r="V22" s="439"/>
      <c r="X22" s="925"/>
      <c r="Y22" s="926">
        <f>Y21/G17</f>
        <v>1.3322241512345678</v>
      </c>
      <c r="Z22" s="927"/>
      <c r="AA22" s="927"/>
      <c r="AB22" s="927"/>
      <c r="AC22" s="928"/>
    </row>
    <row r="23" spans="2:29" ht="12.75" customHeight="1">
      <c r="X23" s="118"/>
    </row>
    <row r="24" spans="2:29" ht="12.75" customHeight="1">
      <c r="B24" s="1357" t="s">
        <v>463</v>
      </c>
      <c r="C24" s="1357"/>
      <c r="D24" s="1357"/>
      <c r="E24" s="1357"/>
      <c r="F24" s="1357"/>
      <c r="G24" s="1357"/>
      <c r="H24" s="1357"/>
      <c r="I24" s="1357"/>
      <c r="J24" s="1357"/>
      <c r="K24" s="1357"/>
      <c r="L24" s="1357"/>
      <c r="M24" s="1357"/>
      <c r="N24" s="1357"/>
      <c r="O24" s="1357"/>
      <c r="P24" s="1357"/>
      <c r="Q24" s="1357"/>
      <c r="R24" s="1357"/>
      <c r="S24" s="1357"/>
      <c r="T24" s="1357"/>
      <c r="U24" s="1357"/>
      <c r="V24" s="1357"/>
      <c r="X24" s="118"/>
    </row>
    <row r="25" spans="2:29" ht="12.75" customHeight="1">
      <c r="B25" s="1360" t="s">
        <v>476</v>
      </c>
      <c r="C25" s="1361"/>
      <c r="D25" s="1361"/>
      <c r="E25" s="1361" t="s">
        <v>477</v>
      </c>
      <c r="F25" s="1361"/>
      <c r="G25" s="1358" t="s">
        <v>466</v>
      </c>
      <c r="H25" s="1360" t="s">
        <v>478</v>
      </c>
      <c r="I25" s="1361"/>
      <c r="J25" s="1362"/>
      <c r="K25" s="1358" t="s">
        <v>479</v>
      </c>
      <c r="L25" s="1366"/>
      <c r="M25" s="1366"/>
      <c r="N25" s="1366"/>
      <c r="O25" s="1367"/>
      <c r="P25" s="1360" t="s">
        <v>480</v>
      </c>
      <c r="Q25" s="1361"/>
      <c r="R25" s="1361"/>
      <c r="S25" s="1361"/>
      <c r="T25" s="1370" t="s">
        <v>481</v>
      </c>
      <c r="U25" s="1367" t="s">
        <v>482</v>
      </c>
      <c r="V25" s="1377" t="s">
        <v>483</v>
      </c>
      <c r="X25" s="118"/>
    </row>
    <row r="26" spans="2:29" ht="12.75" customHeight="1">
      <c r="B26" s="1363"/>
      <c r="C26" s="1364"/>
      <c r="D26" s="1364"/>
      <c r="E26" s="1364"/>
      <c r="F26" s="1364"/>
      <c r="G26" s="1359"/>
      <c r="H26" s="1363"/>
      <c r="I26" s="1364"/>
      <c r="J26" s="1365"/>
      <c r="K26" s="1359"/>
      <c r="L26" s="1368"/>
      <c r="M26" s="1368"/>
      <c r="N26" s="1368"/>
      <c r="O26" s="1369"/>
      <c r="P26" s="1363" t="s">
        <v>484</v>
      </c>
      <c r="Q26" s="1364"/>
      <c r="R26" s="1364"/>
      <c r="S26" s="1364"/>
      <c r="T26" s="1371"/>
      <c r="U26" s="1369"/>
      <c r="V26" s="1378"/>
      <c r="X26" s="118"/>
    </row>
    <row r="27" spans="2:29" ht="13.8">
      <c r="B27" s="1449" t="str">
        <f>F27</f>
        <v>E0013</v>
      </c>
      <c r="C27" s="1450"/>
      <c r="D27" s="1451"/>
      <c r="E27" s="208" t="s">
        <v>814</v>
      </c>
      <c r="F27" s="205" t="str">
        <f>VLOOKUP($E27,EQUIPAMENTOS!$A:$B,2,FALSE)</f>
        <v>E0013</v>
      </c>
      <c r="G27" s="420">
        <f>G16</f>
        <v>1</v>
      </c>
      <c r="H27" s="1339">
        <f>VLOOKUP($B27,EQUIPAMENTOS!$B$3:$N$97,9,0)*M27</f>
        <v>44900</v>
      </c>
      <c r="I27" s="1340"/>
      <c r="J27" s="1340"/>
      <c r="K27" s="1341" t="s">
        <v>486</v>
      </c>
      <c r="L27" s="1342"/>
      <c r="M27" s="1343">
        <v>200</v>
      </c>
      <c r="N27" s="1343"/>
      <c r="O27" s="1343"/>
      <c r="P27" s="82" t="s">
        <v>487</v>
      </c>
      <c r="Q27" s="1344">
        <f>VLOOKUP($B27,EQUIPAMENTOS!$B$3:$N$97,13,0)</f>
        <v>35</v>
      </c>
      <c r="R27" s="1345"/>
      <c r="S27" s="1346"/>
      <c r="T27" s="428">
        <f>IF(Q27="","",IF(K27="km",M27/Q27,200*Q27)*INDEX(DADOS!$1:$1048576,MATCH(P27,DADOS!D:D,0),5))</f>
        <v>43190</v>
      </c>
      <c r="U27" s="209">
        <f>SUM(H27,T27)</f>
        <v>88090</v>
      </c>
      <c r="V27" s="423">
        <f>G27*U27</f>
        <v>88090</v>
      </c>
    </row>
    <row r="28" spans="2:29" ht="13.8">
      <c r="B28" s="1449" t="str">
        <f>F28</f>
        <v>E0032</v>
      </c>
      <c r="C28" s="1450"/>
      <c r="D28" s="1451"/>
      <c r="E28" s="1009" t="s">
        <v>1956</v>
      </c>
      <c r="F28" s="205" t="str">
        <f>VLOOKUP($E28,EQUIPAMENTOS!$A:$B,2,FALSE)</f>
        <v>E0032</v>
      </c>
      <c r="G28" s="421"/>
      <c r="H28" s="1339">
        <f>VLOOKUP($B28,EQUIPAMENTOS!$B$3:$N$97,9,0)*M28</f>
        <v>45000</v>
      </c>
      <c r="I28" s="1340"/>
      <c r="J28" s="1340"/>
      <c r="K28" s="1341" t="s">
        <v>486</v>
      </c>
      <c r="L28" s="1342"/>
      <c r="M28" s="1343">
        <v>200</v>
      </c>
      <c r="N28" s="1343"/>
      <c r="O28" s="1343"/>
      <c r="P28" s="82" t="s">
        <v>487</v>
      </c>
      <c r="Q28" s="1344">
        <f>VLOOKUP($B28,EQUIPAMENTOS!$B$3:$N$97,13,0)</f>
        <v>24</v>
      </c>
      <c r="R28" s="1345"/>
      <c r="S28" s="1346"/>
      <c r="T28" s="428">
        <f>IF(Q28="","",IF(K28="km",M28/Q28,200*Q28)*INDEX(DADOS!$1:$1048576,MATCH(P28,DADOS!D:D,0),5))</f>
        <v>29616</v>
      </c>
      <c r="U28" s="209">
        <f>SUM(H28,T28)</f>
        <v>74616</v>
      </c>
      <c r="V28" s="423">
        <f>G28*U28</f>
        <v>0</v>
      </c>
    </row>
    <row r="29" spans="2:29" ht="13.8">
      <c r="B29" s="1449" t="str">
        <f>F29</f>
        <v>E0003</v>
      </c>
      <c r="C29" s="1450"/>
      <c r="D29" s="1451"/>
      <c r="E29" s="207" t="s">
        <v>796</v>
      </c>
      <c r="F29" s="205" t="str">
        <f>VLOOKUP($E29,EQUIPAMENTOS!$A:$B,2,FALSE)</f>
        <v>E0003</v>
      </c>
      <c r="G29" s="421">
        <f>G17</f>
        <v>1</v>
      </c>
      <c r="H29" s="1339">
        <f>VLOOKUP($B29,EQUIPAMENTOS!$B$3:$N$97,9,0)*200</f>
        <v>26000</v>
      </c>
      <c r="I29" s="1340"/>
      <c r="J29" s="1340"/>
      <c r="K29" s="1341" t="s">
        <v>490</v>
      </c>
      <c r="L29" s="1342"/>
      <c r="M29" s="1343">
        <f>Y18*Z11*2*24</f>
        <v>4574.1176470588234</v>
      </c>
      <c r="N29" s="1343"/>
      <c r="O29" s="1343"/>
      <c r="P29" s="82" t="s">
        <v>487</v>
      </c>
      <c r="Q29" s="1344">
        <f>VLOOKUP($B29,EQUIPAMENTOS!$B$3:$N$97,13,0)</f>
        <v>4</v>
      </c>
      <c r="R29" s="1345"/>
      <c r="S29" s="1346"/>
      <c r="T29" s="428">
        <f>IF(Q29="","",IF(K29="km",M29/Q29,200*Q29)*INDEX(DADOS!$1:$1048576,MATCH(P29,DADOS!D:D,0),5))</f>
        <v>7055.5764705882348</v>
      </c>
      <c r="U29" s="209">
        <f t="shared" ref="U29" si="2">SUM(H29,T29)</f>
        <v>33055.576470588232</v>
      </c>
      <c r="V29" s="423">
        <f>U29*G29</f>
        <v>33055.576470588232</v>
      </c>
    </row>
    <row r="30" spans="2:29" ht="13.8">
      <c r="B30" s="1381"/>
      <c r="C30" s="1382"/>
      <c r="D30" s="1383"/>
      <c r="E30" s="1384" t="s">
        <v>138</v>
      </c>
      <c r="F30" s="1385"/>
      <c r="G30" s="422">
        <f>SUM(G27:G29)</f>
        <v>2</v>
      </c>
      <c r="H30" s="1455">
        <f>SUMPRODUCT(G27:$G$29,H27:H29)</f>
        <v>70900</v>
      </c>
      <c r="I30" s="1455"/>
      <c r="J30" s="1455"/>
      <c r="K30" s="1389"/>
      <c r="L30" s="1390"/>
      <c r="M30" s="1390"/>
      <c r="N30" s="1390"/>
      <c r="O30" s="1391"/>
      <c r="P30" s="693"/>
      <c r="Q30" s="656"/>
      <c r="R30" s="656"/>
      <c r="S30" s="656"/>
      <c r="T30" s="657">
        <f>SUMPRODUCT($G27:G$29,T27:T29)</f>
        <v>50245.576470588232</v>
      </c>
      <c r="U30" s="657"/>
      <c r="V30" s="657">
        <f>SUM(V27:V29)</f>
        <v>121145.57647058823</v>
      </c>
      <c r="Y30" s="147"/>
    </row>
    <row r="32" spans="2:29" ht="12.75" customHeight="1">
      <c r="W32" s="59">
        <f>221</f>
        <v>221</v>
      </c>
      <c r="X32" s="59">
        <v>12</v>
      </c>
      <c r="Y32" s="59">
        <f>W32+X32</f>
        <v>233</v>
      </c>
      <c r="Z32" s="59">
        <f>Y32/25</f>
        <v>9.32</v>
      </c>
    </row>
    <row r="33" spans="2:29" ht="13.8"/>
    <row r="34" spans="2:29" ht="13.8">
      <c r="B34" s="1375" t="s">
        <v>459</v>
      </c>
      <c r="C34" s="1375"/>
      <c r="D34" s="1375"/>
      <c r="E34" s="72" t="str">
        <f>PLANEJAMENTO!C15</f>
        <v>Escavação, carga e transporte de material de 1ª categoria - DT Máximo de 1km</v>
      </c>
    </row>
    <row r="35" spans="2:29" ht="12.75" customHeight="1">
      <c r="B35" s="73"/>
      <c r="C35" s="73"/>
      <c r="D35" s="73"/>
      <c r="E35" s="73"/>
      <c r="F35" s="73"/>
      <c r="G35" s="73"/>
      <c r="H35" s="73"/>
      <c r="I35" s="73"/>
      <c r="J35" s="73"/>
      <c r="K35" s="73"/>
      <c r="L35" s="73"/>
      <c r="M35" s="73"/>
      <c r="N35" s="73"/>
      <c r="O35" s="73"/>
      <c r="P35" s="73"/>
      <c r="Q35" s="73"/>
      <c r="R35" s="73"/>
      <c r="S35" s="73"/>
      <c r="T35" s="73"/>
      <c r="U35" s="73"/>
      <c r="V35" s="73"/>
      <c r="W35" s="908">
        <f>CRONOGRAMA!BT7</f>
        <v>45873</v>
      </c>
      <c r="X35" s="908">
        <f>CRONOGRAMA!EI7-1</f>
        <v>46109</v>
      </c>
      <c r="Y35" s="59">
        <f>X35-W35</f>
        <v>236</v>
      </c>
      <c r="Z35" s="139">
        <f>Y35/30</f>
        <v>7.8666666666666663</v>
      </c>
    </row>
    <row r="36" spans="2:29" ht="12.75" customHeight="1">
      <c r="B36" s="73"/>
      <c r="C36" s="1401" t="s">
        <v>420</v>
      </c>
      <c r="D36" s="1401"/>
      <c r="E36" s="1402"/>
      <c r="F36" s="73"/>
      <c r="G36" s="73"/>
      <c r="H36" s="1403" t="s">
        <v>460</v>
      </c>
      <c r="I36" s="1403"/>
      <c r="J36" s="1380">
        <f>U48</f>
        <v>76026.600000000006</v>
      </c>
      <c r="K36" s="1380"/>
      <c r="L36" s="1380"/>
      <c r="M36" s="435"/>
      <c r="N36" s="434"/>
      <c r="O36" s="1399" t="s">
        <v>461</v>
      </c>
      <c r="P36" s="1399"/>
      <c r="Q36" s="1399"/>
      <c r="R36" s="1399"/>
      <c r="S36" s="1399"/>
      <c r="T36" s="1399"/>
      <c r="U36" s="1398" t="s">
        <v>462</v>
      </c>
      <c r="V36" s="1399"/>
      <c r="W36" s="921" t="s">
        <v>1941</v>
      </c>
      <c r="Y36" s="739"/>
      <c r="Z36" s="739"/>
    </row>
    <row r="37" spans="2:29" ht="12.75" customHeight="1">
      <c r="B37" s="73"/>
      <c r="C37" s="433"/>
      <c r="D37" s="433"/>
      <c r="E37" s="1404">
        <f>SUM(J36:L38)</f>
        <v>561688.81882352929</v>
      </c>
      <c r="F37" s="73"/>
      <c r="G37" s="73"/>
      <c r="H37" s="1403" t="s">
        <v>463</v>
      </c>
      <c r="I37" s="1403"/>
      <c r="J37" s="1380">
        <f>V56</f>
        <v>485662.21882352931</v>
      </c>
      <c r="K37" s="1380"/>
      <c r="L37" s="1380"/>
      <c r="M37" s="436"/>
      <c r="N37" s="396"/>
      <c r="O37" s="1400">
        <f>(135+12)/24</f>
        <v>6.125</v>
      </c>
      <c r="P37" s="1400"/>
      <c r="Q37" s="1400"/>
      <c r="R37" s="1400"/>
      <c r="S37" s="1400"/>
      <c r="T37" s="1400"/>
      <c r="U37" s="1405">
        <f>E37*O37</f>
        <v>3440344.0152941169</v>
      </c>
      <c r="V37" s="1406"/>
    </row>
    <row r="38" spans="2:29" ht="12.75" customHeight="1">
      <c r="B38" s="75"/>
      <c r="C38" s="433"/>
      <c r="D38" s="433"/>
      <c r="E38" s="1404"/>
      <c r="F38" s="73"/>
      <c r="G38" s="73"/>
      <c r="H38" s="1403" t="s">
        <v>464</v>
      </c>
      <c r="I38" s="1403"/>
      <c r="J38" s="1380"/>
      <c r="K38" s="1380"/>
      <c r="L38" s="1380"/>
      <c r="M38" s="436"/>
      <c r="N38" s="396"/>
      <c r="O38" s="1400"/>
      <c r="P38" s="1400"/>
      <c r="Q38" s="1400"/>
      <c r="R38" s="1400"/>
      <c r="S38" s="1400"/>
      <c r="T38" s="1400"/>
      <c r="U38" s="1405"/>
      <c r="V38" s="1406"/>
    </row>
    <row r="39" spans="2:29" ht="12.75" customHeight="1" thickBot="1">
      <c r="B39" s="73"/>
      <c r="C39" s="73"/>
      <c r="D39" s="73"/>
      <c r="E39" s="73"/>
      <c r="F39" s="73"/>
      <c r="G39" s="73"/>
      <c r="H39" s="73"/>
      <c r="I39" s="73"/>
      <c r="J39" s="73"/>
      <c r="K39" s="73"/>
      <c r="L39" s="73"/>
      <c r="M39" s="73"/>
      <c r="N39" s="73"/>
      <c r="O39" s="73"/>
      <c r="P39" s="73"/>
      <c r="Q39" s="73"/>
      <c r="R39" s="73"/>
      <c r="S39" s="73"/>
      <c r="T39" s="73"/>
      <c r="U39" s="73"/>
      <c r="V39" s="73"/>
    </row>
    <row r="40" spans="2:29" ht="12.75" customHeight="1">
      <c r="X40" s="929">
        <f>PLANEJAMENTO!E15</f>
        <v>614502.27</v>
      </c>
      <c r="Y40" s="930" t="s">
        <v>1205</v>
      </c>
      <c r="Z40" s="930"/>
      <c r="AA40" s="930"/>
      <c r="AB40" s="930"/>
      <c r="AC40" s="931"/>
    </row>
    <row r="41" spans="2:29" ht="12.75" customHeight="1">
      <c r="B41" s="1357" t="s">
        <v>460</v>
      </c>
      <c r="C41" s="1357"/>
      <c r="D41" s="1357"/>
      <c r="E41" s="1357"/>
      <c r="F41" s="1357"/>
      <c r="G41" s="1357"/>
      <c r="H41" s="1357"/>
      <c r="I41" s="1357"/>
      <c r="J41" s="1357"/>
      <c r="K41" s="1357"/>
      <c r="L41" s="1357"/>
      <c r="M41" s="1357"/>
      <c r="N41" s="1357"/>
      <c r="O41" s="1357"/>
      <c r="P41" s="1357"/>
      <c r="Q41" s="1357"/>
      <c r="R41" s="1357"/>
      <c r="S41" s="1357"/>
      <c r="T41" s="1357"/>
      <c r="U41" s="1357"/>
      <c r="V41" s="1460"/>
      <c r="X41" s="932">
        <f>X40*1.3</f>
        <v>798852.951</v>
      </c>
      <c r="AC41" s="923"/>
    </row>
    <row r="42" spans="2:29" ht="12.75" customHeight="1">
      <c r="B42" s="1360" t="s">
        <v>146</v>
      </c>
      <c r="C42" s="1362"/>
      <c r="D42" s="1376" t="s">
        <v>465</v>
      </c>
      <c r="E42" s="1376"/>
      <c r="F42" s="1376"/>
      <c r="G42" s="1376" t="s">
        <v>466</v>
      </c>
      <c r="H42" s="1376" t="s">
        <v>467</v>
      </c>
      <c r="I42" s="1376"/>
      <c r="J42" s="1376" t="s">
        <v>468</v>
      </c>
      <c r="K42" s="1376"/>
      <c r="L42" s="1376"/>
      <c r="M42" s="1376"/>
      <c r="N42" s="1376"/>
      <c r="O42" s="1376"/>
      <c r="P42" s="1376"/>
      <c r="Q42" s="1376"/>
      <c r="R42" s="1376"/>
      <c r="S42" s="1379" t="s">
        <v>469</v>
      </c>
      <c r="T42" s="1379"/>
      <c r="U42" s="1377" t="s">
        <v>462</v>
      </c>
      <c r="V42" s="1422"/>
      <c r="X42" s="922">
        <v>60</v>
      </c>
      <c r="Y42" s="59" t="s">
        <v>1835</v>
      </c>
      <c r="Z42" s="59">
        <v>40</v>
      </c>
      <c r="AA42" s="59" t="s">
        <v>490</v>
      </c>
      <c r="AC42" s="923"/>
    </row>
    <row r="43" spans="2:29" ht="12.75" customHeight="1">
      <c r="B43" s="1363"/>
      <c r="C43" s="1365"/>
      <c r="D43" s="1376"/>
      <c r="E43" s="1376"/>
      <c r="F43" s="1376"/>
      <c r="G43" s="1376"/>
      <c r="H43" s="1376"/>
      <c r="I43" s="1376"/>
      <c r="J43" s="1376"/>
      <c r="K43" s="1376"/>
      <c r="L43" s="1376"/>
      <c r="M43" s="1376"/>
      <c r="N43" s="1376"/>
      <c r="O43" s="1376"/>
      <c r="P43" s="1376"/>
      <c r="Q43" s="1376"/>
      <c r="R43" s="1376"/>
      <c r="S43" s="1379"/>
      <c r="T43" s="1379"/>
      <c r="U43" s="1378"/>
      <c r="V43" s="1422"/>
      <c r="X43" s="922">
        <f>X42*Z43/Z42</f>
        <v>2.25</v>
      </c>
      <c r="Z43" s="59">
        <v>1.5</v>
      </c>
      <c r="AC43" s="923"/>
    </row>
    <row r="44" spans="2:29" ht="12.75" customHeight="1">
      <c r="B44" s="76" t="str">
        <f t="shared" ref="B44:B46" si="3">F44</f>
        <v>P0040</v>
      </c>
      <c r="C44" s="206"/>
      <c r="D44" s="77"/>
      <c r="E44" s="205" t="s">
        <v>712</v>
      </c>
      <c r="F44" s="205" t="str">
        <f>VLOOKUP(E44,'MÃO DE OBRA'!$A:$B,2,FALSE)</f>
        <v>P0040</v>
      </c>
      <c r="G44" s="193">
        <f>G53+G55</f>
        <v>4</v>
      </c>
      <c r="H44" s="1347">
        <f>IF(D44="h",VLOOKUP(B44,'MÃO DE OBRA'!$B$3:$D$97,3,0)*220,VLOOKUP(B44,'MÃO DE OBRA'!$B$3:$D$97,3,0))*1.2</f>
        <v>4070.88</v>
      </c>
      <c r="I44" s="1348"/>
      <c r="J44" s="78" t="s">
        <v>471</v>
      </c>
      <c r="K44" s="1349">
        <f>IF(J44="",0,IF(J44="D",H44*DADOS!$D$18,H44*DADOS!$D$19))</f>
        <v>1017.72</v>
      </c>
      <c r="L44" s="1350"/>
      <c r="M44" s="1351"/>
      <c r="N44" s="193"/>
      <c r="O44" s="1349">
        <f>IF(N44="C",(DADOS!$E$9+DADOS!$E$10)*30,IF(N44="J",(DADOS!$E$9+DADOS!$E$10+DADOS!$E$11)*30,IF(C44="PJ",DADOS!$E$12,0)))</f>
        <v>0</v>
      </c>
      <c r="P44" s="1350"/>
      <c r="Q44" s="1350"/>
      <c r="R44" s="1351"/>
      <c r="S44" s="1355">
        <f>IF(G44="",0,IF(C44="3º",0,IF(C44="PJ",0,((H44+K44)*DADOS!$D$7)+((H44+K44)*DADOS!$D$6))))</f>
        <v>2544.3000000000002</v>
      </c>
      <c r="T44" s="1355"/>
      <c r="U44" s="437">
        <f t="shared" ref="U44:U47" si="4">IF(G44="",0,SUM(H44,K44,,O44,V44,S44))</f>
        <v>7632.9000000000005</v>
      </c>
      <c r="V44" s="902"/>
      <c r="X44" s="922"/>
      <c r="AB44" s="118"/>
      <c r="AC44" s="923"/>
    </row>
    <row r="45" spans="2:29" ht="12.75" customHeight="1">
      <c r="B45" s="77" t="str">
        <f t="shared" si="3"/>
        <v>P0032</v>
      </c>
      <c r="C45" s="206"/>
      <c r="D45" s="77"/>
      <c r="E45" s="205" t="s">
        <v>694</v>
      </c>
      <c r="F45" s="205" t="str">
        <f>VLOOKUP(E45,'MÃO DE OBRA'!$A:$B,2,FALSE)</f>
        <v>P0032</v>
      </c>
      <c r="G45" s="193">
        <v>6</v>
      </c>
      <c r="H45" s="1347">
        <f>IF(D45="h",VLOOKUP(B45,'MÃO DE OBRA'!$B$3:$D$97,3,0)*220,VLOOKUP(B45,'MÃO DE OBRA'!$B$3:$D$97,3,0))*1.2</f>
        <v>3036</v>
      </c>
      <c r="I45" s="1348"/>
      <c r="J45" s="78" t="s">
        <v>471</v>
      </c>
      <c r="K45" s="1349">
        <f>IF(J45="",0,IF(J45="D",H45*DADOS!$D$18,H45*DADOS!$D$19))</f>
        <v>759</v>
      </c>
      <c r="L45" s="1350"/>
      <c r="M45" s="1351"/>
      <c r="N45" s="193"/>
      <c r="O45" s="1349">
        <f>IF(N45="C",(DADOS!$E$9+DADOS!$E$10)*30,IF(N45="J",(DADOS!$E$9+DADOS!$E$10+DADOS!$E$11)*30,IF(C45="PJ",DADOS!$E$12,0)))</f>
        <v>0</v>
      </c>
      <c r="P45" s="1350"/>
      <c r="Q45" s="1350"/>
      <c r="R45" s="1351"/>
      <c r="S45" s="1355">
        <f>IF(G45="",0,IF(C45="3º",0,IF(C45="PJ",0,((H45+K45)*DADOS!$D$7)+((H45+K45)*DADOS!$D$6))))</f>
        <v>1897.5</v>
      </c>
      <c r="T45" s="1355"/>
      <c r="U45" s="437">
        <f t="shared" si="4"/>
        <v>5692.5</v>
      </c>
      <c r="V45" s="438"/>
      <c r="X45" s="922"/>
      <c r="Y45" s="921" t="s">
        <v>1846</v>
      </c>
      <c r="AB45" s="921" t="s">
        <v>1845</v>
      </c>
      <c r="AC45" s="923"/>
    </row>
    <row r="46" spans="2:29" ht="13.8">
      <c r="B46" s="77" t="str">
        <f t="shared" si="3"/>
        <v>P0001</v>
      </c>
      <c r="C46" s="206"/>
      <c r="D46" s="77"/>
      <c r="E46" s="205" t="s">
        <v>626</v>
      </c>
      <c r="F46" s="205" t="str">
        <f>VLOOKUP(E46,'MÃO DE OBRA'!$A:$B,2,FALSE)</f>
        <v>P0001</v>
      </c>
      <c r="G46" s="193">
        <f>1*3</f>
        <v>3</v>
      </c>
      <c r="H46" s="1347">
        <f>IF(D46="h",VLOOKUP(B46,'MÃO DE OBRA'!$B$3:$D$97,3,0)*220,VLOOKUP(B46,'MÃO DE OBRA'!$B$3:$D$97,3,0))*1.2</f>
        <v>2016</v>
      </c>
      <c r="I46" s="1348"/>
      <c r="J46" s="78" t="s">
        <v>471</v>
      </c>
      <c r="K46" s="1349">
        <f>IF(J46="",0,IF(J46="D",H46*DADOS!$D$18,H46*DADOS!$D$19))</f>
        <v>504</v>
      </c>
      <c r="L46" s="1350"/>
      <c r="M46" s="1351"/>
      <c r="N46" s="193"/>
      <c r="O46" s="1349">
        <f>IF(N46="C",(DADOS!$E$9+DADOS!$E$10)*30,IF(N46="J",(DADOS!$E$9+DADOS!$E$10+DADOS!$E$11)*30,IF(C46="PJ",DADOS!$E$12,0)))</f>
        <v>0</v>
      </c>
      <c r="P46" s="1350"/>
      <c r="Q46" s="1350"/>
      <c r="R46" s="1351"/>
      <c r="S46" s="1355">
        <f>IF(G46="",0,IF(C46="3º",0,IF(C46="PJ",0,((H46+K46)*DADOS!$D$7)+((H46+K46)*DADOS!$D$6))))</f>
        <v>1260</v>
      </c>
      <c r="T46" s="1355"/>
      <c r="U46" s="437">
        <f t="shared" si="4"/>
        <v>3780</v>
      </c>
      <c r="V46" s="438"/>
      <c r="X46" s="922"/>
      <c r="Y46" s="59">
        <f>Z43</f>
        <v>1.5</v>
      </c>
      <c r="Z46" s="59" t="s">
        <v>1836</v>
      </c>
      <c r="AB46" s="924">
        <f>(210*G53)*9*24</f>
        <v>136080</v>
      </c>
      <c r="AC46" s="923" t="s">
        <v>1837</v>
      </c>
    </row>
    <row r="47" spans="2:29" ht="13.8">
      <c r="B47" s="77"/>
      <c r="C47" s="206"/>
      <c r="D47" s="77"/>
      <c r="E47" s="205"/>
      <c r="F47" s="205"/>
      <c r="G47" s="193"/>
      <c r="H47" s="1347"/>
      <c r="I47" s="1348"/>
      <c r="J47" s="78"/>
      <c r="K47" s="1349"/>
      <c r="L47" s="1350"/>
      <c r="M47" s="1351"/>
      <c r="N47" s="193"/>
      <c r="O47" s="1349">
        <f>IF(N47="C",(DADOS!$E$9+DADOS!$E$10)*30,IF(N47="J",(DADOS!$E$9+DADOS!$E$10+DADOS!$E$11)*30,IF(C47="PJ",DADOS!$E$12,0)))</f>
        <v>0</v>
      </c>
      <c r="P47" s="1350"/>
      <c r="Q47" s="1350"/>
      <c r="R47" s="1351"/>
      <c r="S47" s="1355">
        <f>IF(G47="",0,IF(C47="3º",0,IF(C47="PJ",0,((H47+K47)*DADOS!$D$7)+((H47+K47)*DADOS!$D$6))))</f>
        <v>0</v>
      </c>
      <c r="T47" s="1355"/>
      <c r="U47" s="437">
        <f t="shared" si="4"/>
        <v>0</v>
      </c>
      <c r="V47" s="438"/>
      <c r="X47" s="922"/>
      <c r="Y47" s="59">
        <f>Z42</f>
        <v>40</v>
      </c>
      <c r="Z47" s="59" t="s">
        <v>1838</v>
      </c>
      <c r="AB47" s="924">
        <f>X40/AB46</f>
        <v>4.5157427248677253</v>
      </c>
      <c r="AC47" s="923" t="s">
        <v>1839</v>
      </c>
    </row>
    <row r="48" spans="2:29" ht="12.75" customHeight="1">
      <c r="B48" s="1386"/>
      <c r="C48" s="1387"/>
      <c r="D48" s="1392" t="s">
        <v>138</v>
      </c>
      <c r="E48" s="1392"/>
      <c r="F48" s="1392"/>
      <c r="G48" s="870">
        <f>SUM(G44:G47)</f>
        <v>13</v>
      </c>
      <c r="H48" s="1336">
        <f>SUMPRODUCT($G$44:$G$47,H44:H47)</f>
        <v>40547.520000000004</v>
      </c>
      <c r="I48" s="1337"/>
      <c r="J48" s="1336">
        <f>SUMPRODUCT($G$44:$G$47,K44:K47)</f>
        <v>10136.880000000001</v>
      </c>
      <c r="K48" s="1337"/>
      <c r="L48" s="1337"/>
      <c r="M48" s="1338"/>
      <c r="N48" s="1336"/>
      <c r="O48" s="1337"/>
      <c r="P48" s="1337"/>
      <c r="Q48" s="1337"/>
      <c r="R48" s="1338"/>
      <c r="S48" s="1336">
        <f>SUMPRODUCT($G$44:$G$47,S44:S47)</f>
        <v>25342.2</v>
      </c>
      <c r="T48" s="1338"/>
      <c r="U48" s="440">
        <f>SUMPRODUCT($G$44:$G$47,U44:U47)</f>
        <v>76026.600000000006</v>
      </c>
      <c r="V48" s="439"/>
      <c r="X48" s="922"/>
      <c r="Y48" s="59">
        <v>4</v>
      </c>
      <c r="Z48" s="59" t="s">
        <v>1840</v>
      </c>
      <c r="AB48" s="118"/>
      <c r="AC48" s="923"/>
    </row>
    <row r="49" spans="2:29" ht="12.75" customHeight="1">
      <c r="X49" s="922"/>
      <c r="Y49" s="59">
        <f>Y48+X43+X43</f>
        <v>8.5</v>
      </c>
      <c r="Z49" s="59" t="s">
        <v>1841</v>
      </c>
      <c r="AB49" s="118"/>
      <c r="AC49" s="923"/>
    </row>
    <row r="50" spans="2:29" ht="12.75" customHeight="1">
      <c r="B50" s="1357" t="s">
        <v>463</v>
      </c>
      <c r="C50" s="1357"/>
      <c r="D50" s="1357"/>
      <c r="E50" s="1357"/>
      <c r="F50" s="1357"/>
      <c r="G50" s="1357"/>
      <c r="H50" s="1357"/>
      <c r="I50" s="1357"/>
      <c r="J50" s="1357"/>
      <c r="K50" s="1357"/>
      <c r="L50" s="1357"/>
      <c r="M50" s="1357"/>
      <c r="N50" s="1357"/>
      <c r="O50" s="1357"/>
      <c r="P50" s="1357"/>
      <c r="Q50" s="1357"/>
      <c r="R50" s="1357"/>
      <c r="S50" s="1357"/>
      <c r="T50" s="1357"/>
      <c r="U50" s="1357"/>
      <c r="V50" s="1357"/>
      <c r="X50" s="922"/>
      <c r="Y50" s="924">
        <f>X42*9/Y49</f>
        <v>63.529411764705884</v>
      </c>
      <c r="Z50" s="59" t="s">
        <v>1842</v>
      </c>
      <c r="AB50" s="118"/>
      <c r="AC50" s="923"/>
    </row>
    <row r="51" spans="2:29" ht="12.75" customHeight="1">
      <c r="B51" s="1360" t="s">
        <v>476</v>
      </c>
      <c r="C51" s="1361"/>
      <c r="D51" s="1361"/>
      <c r="E51" s="1361" t="s">
        <v>477</v>
      </c>
      <c r="F51" s="1361"/>
      <c r="G51" s="1358" t="s">
        <v>466</v>
      </c>
      <c r="H51" s="1360" t="s">
        <v>478</v>
      </c>
      <c r="I51" s="1361"/>
      <c r="J51" s="1362"/>
      <c r="K51" s="1358" t="s">
        <v>479</v>
      </c>
      <c r="L51" s="1366"/>
      <c r="M51" s="1366"/>
      <c r="N51" s="1366"/>
      <c r="O51" s="1367"/>
      <c r="P51" s="1360" t="s">
        <v>480</v>
      </c>
      <c r="Q51" s="1361"/>
      <c r="R51" s="1361"/>
      <c r="S51" s="1361"/>
      <c r="T51" s="1370" t="s">
        <v>481</v>
      </c>
      <c r="U51" s="1367" t="s">
        <v>482</v>
      </c>
      <c r="V51" s="1377" t="s">
        <v>483</v>
      </c>
      <c r="X51" s="922"/>
      <c r="Y51" s="924"/>
      <c r="AB51" s="118"/>
      <c r="AC51" s="923"/>
    </row>
    <row r="52" spans="2:29" ht="12.75" customHeight="1">
      <c r="B52" s="1363"/>
      <c r="C52" s="1364"/>
      <c r="D52" s="1364"/>
      <c r="E52" s="1364"/>
      <c r="F52" s="1364"/>
      <c r="G52" s="1359"/>
      <c r="H52" s="1363"/>
      <c r="I52" s="1364"/>
      <c r="J52" s="1365"/>
      <c r="K52" s="1359"/>
      <c r="L52" s="1368"/>
      <c r="M52" s="1368"/>
      <c r="N52" s="1368"/>
      <c r="O52" s="1369"/>
      <c r="P52" s="1363" t="s">
        <v>484</v>
      </c>
      <c r="Q52" s="1364"/>
      <c r="R52" s="1364"/>
      <c r="S52" s="1364"/>
      <c r="T52" s="1371"/>
      <c r="U52" s="1369"/>
      <c r="V52" s="1378"/>
      <c r="X52" s="922"/>
      <c r="Y52" s="118">
        <f>X41/(Y50*16)</f>
        <v>785.90857447916665</v>
      </c>
      <c r="Z52" s="59" t="s">
        <v>1843</v>
      </c>
      <c r="AB52" s="924"/>
      <c r="AC52" s="923"/>
    </row>
    <row r="53" spans="2:29" ht="12.75" customHeight="1">
      <c r="B53" s="1449" t="str">
        <f>F53</f>
        <v>E0013</v>
      </c>
      <c r="C53" s="1450"/>
      <c r="D53" s="1451"/>
      <c r="E53" s="208" t="s">
        <v>814</v>
      </c>
      <c r="F53" s="205" t="str">
        <f>VLOOKUP($E53,EQUIPAMENTOS!$A:$B,2,FALSE)</f>
        <v>E0013</v>
      </c>
      <c r="G53" s="420">
        <v>3</v>
      </c>
      <c r="H53" s="1339">
        <f>VLOOKUP($B53,EQUIPAMENTOS!$B$3:$N$97,9,0)*M53</f>
        <v>44900</v>
      </c>
      <c r="I53" s="1340"/>
      <c r="J53" s="1340"/>
      <c r="K53" s="1341" t="s">
        <v>486</v>
      </c>
      <c r="L53" s="1342"/>
      <c r="M53" s="1343">
        <v>200</v>
      </c>
      <c r="N53" s="1343"/>
      <c r="O53" s="1343"/>
      <c r="P53" s="82" t="s">
        <v>487</v>
      </c>
      <c r="Q53" s="1344">
        <f>VLOOKUP($B53,EQUIPAMENTOS!$B$3:$N$97,13,0)</f>
        <v>35</v>
      </c>
      <c r="R53" s="1345"/>
      <c r="S53" s="1346"/>
      <c r="T53" s="428">
        <f>IF(Q53="","",IF(K53="km",M53/Q53,200*Q53)*INDEX(DADOS!$1:$1048576,MATCH(P53,DADOS!D:D,0),5))*0.82</f>
        <v>35415.799999999996</v>
      </c>
      <c r="U53" s="209">
        <f>SUM(H53,T53)</f>
        <v>80315.799999999988</v>
      </c>
      <c r="V53" s="423">
        <f>G53*U53</f>
        <v>240947.39999999997</v>
      </c>
      <c r="X53" s="922"/>
      <c r="Y53" s="118">
        <f>Y52/24</f>
        <v>32.746190603298608</v>
      </c>
      <c r="Z53" s="59" t="s">
        <v>1844</v>
      </c>
      <c r="AC53" s="923"/>
    </row>
    <row r="54" spans="2:29" ht="12.75" customHeight="1" thickBot="1">
      <c r="B54" s="1449" t="str">
        <f>F54</f>
        <v>E0003</v>
      </c>
      <c r="C54" s="1450"/>
      <c r="D54" s="1451"/>
      <c r="E54" s="207" t="s">
        <v>796</v>
      </c>
      <c r="F54" s="205" t="str">
        <f>VLOOKUP($E54,EQUIPAMENTOS!$A:$B,2,FALSE)</f>
        <v>E0003</v>
      </c>
      <c r="G54" s="421">
        <f>G45</f>
        <v>6</v>
      </c>
      <c r="H54" s="1339">
        <f>VLOOKUP($B54,EQUIPAMENTOS!$B$3:$N$97,9,0)*200</f>
        <v>26000</v>
      </c>
      <c r="I54" s="1340"/>
      <c r="J54" s="1340"/>
      <c r="K54" s="1341" t="s">
        <v>503</v>
      </c>
      <c r="L54" s="1342"/>
      <c r="M54" s="1343">
        <f>Y50*Z43*2*24</f>
        <v>4574.1176470588234</v>
      </c>
      <c r="N54" s="1343"/>
      <c r="O54" s="1343"/>
      <c r="P54" s="82" t="s">
        <v>487</v>
      </c>
      <c r="Q54" s="1344">
        <f>VLOOKUP($B54,EQUIPAMENTOS!$B$3:$N$97,13,0)</f>
        <v>4</v>
      </c>
      <c r="R54" s="1345"/>
      <c r="S54" s="1346"/>
      <c r="T54" s="428">
        <f>IF(Q54="","",IF(K54="km",M54/Q54,200*Q54)*INDEX(DADOS!$1:$1048576,MATCH(P54,DADOS!D:D,0),5))</f>
        <v>7055.5764705882348</v>
      </c>
      <c r="U54" s="209">
        <f t="shared" ref="U54:U55" si="5">SUM(H54,T54)</f>
        <v>33055.576470588232</v>
      </c>
      <c r="V54" s="423">
        <f t="shared" ref="V54:V55" si="6">G54*U54</f>
        <v>198333.45882352939</v>
      </c>
      <c r="X54" s="925"/>
      <c r="Y54" s="926">
        <f>Y53/G45</f>
        <v>5.4576984338831016</v>
      </c>
      <c r="Z54" s="927"/>
      <c r="AA54" s="927"/>
      <c r="AB54" s="927"/>
      <c r="AC54" s="928"/>
    </row>
    <row r="55" spans="2:29" ht="13.8">
      <c r="B55" s="1449" t="str">
        <f>F55</f>
        <v>E0012</v>
      </c>
      <c r="C55" s="1450"/>
      <c r="D55" s="1451"/>
      <c r="E55" s="207" t="s">
        <v>812</v>
      </c>
      <c r="F55" s="205" t="str">
        <f>VLOOKUP($E55,EQUIPAMENTOS!$A:$B,2,FALSE)</f>
        <v>E0012</v>
      </c>
      <c r="G55" s="421">
        <v>1</v>
      </c>
      <c r="H55" s="1339">
        <f>VLOOKUP($B55,EQUIPAMENTOS!$B$3:$N$97,9,0)*M55</f>
        <v>24120</v>
      </c>
      <c r="I55" s="1340"/>
      <c r="J55" s="1340"/>
      <c r="K55" s="1341" t="s">
        <v>486</v>
      </c>
      <c r="L55" s="1342"/>
      <c r="M55" s="1343">
        <v>200</v>
      </c>
      <c r="N55" s="1343"/>
      <c r="O55" s="1343"/>
      <c r="P55" s="82" t="s">
        <v>487</v>
      </c>
      <c r="Q55" s="1456">
        <f>VLOOKUP($B55,EQUIPAMENTOS!$B$3:$N$97,13,0)</f>
        <v>22</v>
      </c>
      <c r="R55" s="1457"/>
      <c r="S55" s="1458"/>
      <c r="T55" s="424">
        <f>IF(Q55="","",IF(K55="km",M55/Q55,200*Q55)*INDEX(DADOS!$1:$1048576,MATCH(P55,DADOS!D:D,0),5))*0.82</f>
        <v>22261.359999999997</v>
      </c>
      <c r="U55" s="658">
        <f t="shared" si="5"/>
        <v>46381.36</v>
      </c>
      <c r="V55" s="424">
        <f t="shared" si="6"/>
        <v>46381.36</v>
      </c>
    </row>
    <row r="56" spans="2:29" ht="12.75" customHeight="1">
      <c r="B56" s="1381"/>
      <c r="C56" s="1382"/>
      <c r="D56" s="1383"/>
      <c r="E56" s="1384" t="s">
        <v>138</v>
      </c>
      <c r="F56" s="1385"/>
      <c r="G56" s="422">
        <f>SUM(G53:G55)</f>
        <v>10</v>
      </c>
      <c r="H56" s="1455">
        <f>SUMPRODUCT(G$53:$G55,H53:H55)</f>
        <v>314820</v>
      </c>
      <c r="I56" s="1455"/>
      <c r="J56" s="1455"/>
      <c r="K56" s="1389"/>
      <c r="L56" s="1390"/>
      <c r="M56" s="1390"/>
      <c r="N56" s="1390"/>
      <c r="O56" s="1391"/>
      <c r="P56" s="693"/>
      <c r="Q56" s="871"/>
      <c r="R56" s="871"/>
      <c r="S56" s="871"/>
      <c r="T56" s="657">
        <f>SUMPRODUCT($G$53:G55,T53:T55)</f>
        <v>170842.21882352937</v>
      </c>
      <c r="U56" s="657"/>
      <c r="V56" s="657">
        <f>SUM(V53:V55)</f>
        <v>485662.21882352931</v>
      </c>
    </row>
    <row r="57" spans="2:29" ht="12.75" customHeight="1">
      <c r="B57" s="888"/>
      <c r="C57" s="888"/>
      <c r="D57" s="888"/>
      <c r="E57" s="894"/>
      <c r="F57" s="894"/>
      <c r="G57" s="894"/>
      <c r="H57" s="895"/>
      <c r="I57" s="895"/>
      <c r="J57" s="895"/>
      <c r="K57" s="896"/>
      <c r="L57" s="896"/>
      <c r="M57" s="896"/>
      <c r="N57" s="896"/>
      <c r="O57" s="896"/>
      <c r="T57" s="895"/>
      <c r="U57" s="895"/>
      <c r="V57" s="895"/>
    </row>
    <row r="58" spans="2:29" ht="12.75" customHeight="1">
      <c r="B58" s="1375" t="s">
        <v>459</v>
      </c>
      <c r="C58" s="1375"/>
      <c r="D58" s="1375"/>
      <c r="E58" s="72" t="s">
        <v>1834</v>
      </c>
    </row>
    <row r="59" spans="2:29" ht="12.75" customHeight="1">
      <c r="B59" s="73"/>
      <c r="C59" s="73"/>
      <c r="D59" s="73"/>
      <c r="E59" s="73"/>
      <c r="F59" s="73"/>
      <c r="G59" s="73"/>
      <c r="H59" s="73"/>
      <c r="I59" s="73"/>
      <c r="J59" s="73"/>
      <c r="K59" s="73"/>
      <c r="L59" s="73"/>
      <c r="M59" s="73"/>
      <c r="N59" s="73"/>
      <c r="O59" s="73"/>
      <c r="P59" s="73"/>
      <c r="Q59" s="73"/>
      <c r="R59" s="73"/>
      <c r="S59" s="73"/>
      <c r="T59" s="73"/>
      <c r="U59" s="73"/>
      <c r="V59" s="73"/>
      <c r="W59" s="908">
        <f>CRONOGRAMA!BR7+2</f>
        <v>45868</v>
      </c>
      <c r="X59" s="908">
        <f>CRONOGRAMA!CL7+2</f>
        <v>45938</v>
      </c>
      <c r="Y59" s="59">
        <f>X59-W59</f>
        <v>70</v>
      </c>
      <c r="Z59" s="139">
        <f>Y59/30</f>
        <v>2.3333333333333335</v>
      </c>
    </row>
    <row r="60" spans="2:29" ht="12.75" customHeight="1">
      <c r="B60" s="73"/>
      <c r="C60" s="1401" t="s">
        <v>420</v>
      </c>
      <c r="D60" s="1401"/>
      <c r="E60" s="1402"/>
      <c r="F60" s="73"/>
      <c r="G60" s="73"/>
      <c r="H60" s="1403" t="s">
        <v>460</v>
      </c>
      <c r="I60" s="1403"/>
      <c r="J60" s="1380">
        <f>U72</f>
        <v>68365.8</v>
      </c>
      <c r="K60" s="1380"/>
      <c r="L60" s="1380"/>
      <c r="M60" s="435"/>
      <c r="N60" s="434"/>
      <c r="O60" s="1399" t="s">
        <v>461</v>
      </c>
      <c r="P60" s="1399"/>
      <c r="Q60" s="1399"/>
      <c r="R60" s="1399"/>
      <c r="S60" s="1399"/>
      <c r="T60" s="1399"/>
      <c r="U60" s="1398" t="s">
        <v>462</v>
      </c>
      <c r="V60" s="1399"/>
      <c r="W60" s="921" t="s">
        <v>1942</v>
      </c>
    </row>
    <row r="61" spans="2:29" ht="12.75" customHeight="1">
      <c r="B61" s="73"/>
      <c r="C61" s="433"/>
      <c r="D61" s="433"/>
      <c r="E61" s="1404">
        <f>SUM(J60:L62)</f>
        <v>521977.44827586203</v>
      </c>
      <c r="F61" s="73"/>
      <c r="G61" s="73"/>
      <c r="H61" s="1403" t="s">
        <v>463</v>
      </c>
      <c r="I61" s="1403"/>
      <c r="J61" s="1380">
        <f>V80</f>
        <v>453611.64827586204</v>
      </c>
      <c r="K61" s="1380"/>
      <c r="L61" s="1380"/>
      <c r="M61" s="436"/>
      <c r="N61" s="396"/>
      <c r="O61" s="1459">
        <f>42/24</f>
        <v>1.75</v>
      </c>
      <c r="P61" s="1459"/>
      <c r="Q61" s="1459"/>
      <c r="R61" s="1459"/>
      <c r="S61" s="1459"/>
      <c r="T61" s="1459"/>
      <c r="U61" s="1405">
        <f>E61*O61</f>
        <v>913460.53448275849</v>
      </c>
      <c r="V61" s="1406"/>
    </row>
    <row r="62" spans="2:29" ht="12.75" customHeight="1">
      <c r="B62" s="75"/>
      <c r="C62" s="433"/>
      <c r="D62" s="433"/>
      <c r="E62" s="1404"/>
      <c r="F62" s="73"/>
      <c r="G62" s="73"/>
      <c r="H62" s="1403" t="s">
        <v>464</v>
      </c>
      <c r="I62" s="1403"/>
      <c r="J62" s="1380"/>
      <c r="K62" s="1380"/>
      <c r="L62" s="1380"/>
      <c r="M62" s="436"/>
      <c r="N62" s="396"/>
      <c r="O62" s="1459"/>
      <c r="P62" s="1459"/>
      <c r="Q62" s="1459"/>
      <c r="R62" s="1459"/>
      <c r="S62" s="1459"/>
      <c r="T62" s="1459"/>
      <c r="U62" s="1405"/>
      <c r="V62" s="1406"/>
    </row>
    <row r="63" spans="2:29" ht="12.75" customHeight="1" thickBot="1">
      <c r="B63" s="73"/>
      <c r="C63" s="73"/>
      <c r="D63" s="73"/>
      <c r="E63" s="73"/>
      <c r="F63" s="73"/>
      <c r="G63" s="73"/>
      <c r="H63" s="73"/>
      <c r="I63" s="73"/>
      <c r="J63" s="73"/>
      <c r="K63" s="73"/>
      <c r="L63" s="73"/>
      <c r="M63" s="73"/>
      <c r="N63" s="73"/>
      <c r="O63" s="73"/>
      <c r="P63" s="73"/>
      <c r="Q63" s="73"/>
      <c r="R63" s="73"/>
      <c r="S63" s="73"/>
      <c r="T63" s="73"/>
      <c r="U63" s="73"/>
      <c r="V63" s="73"/>
      <c r="X63" s="927"/>
      <c r="Y63" s="927"/>
      <c r="Z63" s="927"/>
      <c r="AA63" s="927"/>
      <c r="AB63" s="927"/>
    </row>
    <row r="64" spans="2:29" ht="12.75" customHeight="1">
      <c r="X64" s="929">
        <f>PLANEJAMENTO!E17+PLANEJAMENTO!E21</f>
        <v>139791.36100000003</v>
      </c>
      <c r="Y64" s="930" t="s">
        <v>1205</v>
      </c>
      <c r="Z64" s="930"/>
      <c r="AA64" s="930"/>
      <c r="AB64" s="930"/>
      <c r="AC64" s="931"/>
    </row>
    <row r="65" spans="2:29" ht="12.75" customHeight="1">
      <c r="B65" s="1357" t="s">
        <v>460</v>
      </c>
      <c r="C65" s="1357"/>
      <c r="D65" s="1357"/>
      <c r="E65" s="1357"/>
      <c r="F65" s="1357"/>
      <c r="G65" s="1357"/>
      <c r="H65" s="1357"/>
      <c r="I65" s="1357"/>
      <c r="J65" s="1357"/>
      <c r="K65" s="1357"/>
      <c r="L65" s="1357"/>
      <c r="M65" s="1357"/>
      <c r="N65" s="1357"/>
      <c r="O65" s="1357"/>
      <c r="P65" s="1357"/>
      <c r="Q65" s="1357"/>
      <c r="R65" s="1357"/>
      <c r="S65" s="1357"/>
      <c r="T65" s="1357"/>
      <c r="U65" s="1357"/>
      <c r="V65" s="1357"/>
      <c r="X65" s="932">
        <f>X64*1.3</f>
        <v>181728.76930000004</v>
      </c>
      <c r="AC65" s="923"/>
    </row>
    <row r="66" spans="2:29" ht="12.75" customHeight="1">
      <c r="B66" s="1360" t="s">
        <v>146</v>
      </c>
      <c r="C66" s="1362"/>
      <c r="D66" s="1376" t="s">
        <v>465</v>
      </c>
      <c r="E66" s="1376"/>
      <c r="F66" s="1376"/>
      <c r="G66" s="1376" t="s">
        <v>466</v>
      </c>
      <c r="H66" s="1376" t="s">
        <v>467</v>
      </c>
      <c r="I66" s="1376"/>
      <c r="J66" s="1376" t="s">
        <v>468</v>
      </c>
      <c r="K66" s="1376"/>
      <c r="L66" s="1376"/>
      <c r="M66" s="1376"/>
      <c r="N66" s="1376"/>
      <c r="O66" s="1376"/>
      <c r="P66" s="1376"/>
      <c r="Q66" s="1376"/>
      <c r="R66" s="1376"/>
      <c r="S66" s="1379" t="s">
        <v>469</v>
      </c>
      <c r="T66" s="1379"/>
      <c r="U66" s="1377" t="s">
        <v>462</v>
      </c>
      <c r="V66" s="1376"/>
      <c r="X66" s="922">
        <v>60</v>
      </c>
      <c r="Y66" s="59" t="s">
        <v>1835</v>
      </c>
      <c r="Z66" s="59">
        <v>40</v>
      </c>
      <c r="AA66" s="59" t="s">
        <v>490</v>
      </c>
      <c r="AC66" s="923"/>
    </row>
    <row r="67" spans="2:29" ht="12.75" customHeight="1">
      <c r="B67" s="1363"/>
      <c r="C67" s="1365"/>
      <c r="D67" s="1376"/>
      <c r="E67" s="1376"/>
      <c r="F67" s="1376"/>
      <c r="G67" s="1376"/>
      <c r="H67" s="1376"/>
      <c r="I67" s="1376"/>
      <c r="J67" s="1376"/>
      <c r="K67" s="1376"/>
      <c r="L67" s="1376"/>
      <c r="M67" s="1376"/>
      <c r="N67" s="1376"/>
      <c r="O67" s="1376"/>
      <c r="P67" s="1376"/>
      <c r="Q67" s="1376"/>
      <c r="R67" s="1376"/>
      <c r="S67" s="1379"/>
      <c r="T67" s="1379"/>
      <c r="U67" s="1378"/>
      <c r="V67" s="1376"/>
      <c r="X67" s="922">
        <f>X66*Z67/Z66</f>
        <v>5.25</v>
      </c>
      <c r="Z67" s="59">
        <v>3.5</v>
      </c>
      <c r="AC67" s="923"/>
    </row>
    <row r="68" spans="2:29" ht="12.75" customHeight="1">
      <c r="B68" s="76" t="str">
        <f t="shared" ref="B68:B70" si="7">F68</f>
        <v>P0040</v>
      </c>
      <c r="C68" s="206"/>
      <c r="D68" s="77"/>
      <c r="E68" s="205" t="s">
        <v>712</v>
      </c>
      <c r="F68" s="205" t="str">
        <f>VLOOKUP(E68,'MÃO DE OBRA'!$A:$B,2,FALSE)</f>
        <v>P0040</v>
      </c>
      <c r="G68" s="193">
        <f>1*2</f>
        <v>2</v>
      </c>
      <c r="H68" s="1347">
        <f>IF(D68="h",VLOOKUP(B68,'MÃO DE OBRA'!$B$3:$D$97,3,0)*220,VLOOKUP(B68,'MÃO DE OBRA'!$B$3:$D$97,3,0))*1.2</f>
        <v>4070.88</v>
      </c>
      <c r="I68" s="1348"/>
      <c r="J68" s="78" t="s">
        <v>471</v>
      </c>
      <c r="K68" s="1349">
        <f>IF(J68="",0,IF(J68="D",H68*DADOS!$D$18,H68*DADOS!$D$19))</f>
        <v>1017.72</v>
      </c>
      <c r="L68" s="1350"/>
      <c r="M68" s="1351"/>
      <c r="N68" s="193"/>
      <c r="O68" s="1349">
        <f>IF(N68="C",(DADOS!$E$9+DADOS!$E$10)*30,IF(N68="J",(DADOS!$E$9+DADOS!$E$10+DADOS!$E$11)*30,IF(C68="PJ",DADOS!$E$12,0)))</f>
        <v>0</v>
      </c>
      <c r="P68" s="1350"/>
      <c r="Q68" s="1350"/>
      <c r="R68" s="1351"/>
      <c r="S68" s="1355">
        <f>IF(G68="",0,IF(C68="3º",0,IF(C68="PJ",0,((H68+K68)*DADOS!$D$7)+((H68+K68)*DADOS!$D$6))))</f>
        <v>2544.3000000000002</v>
      </c>
      <c r="T68" s="1355"/>
      <c r="U68" s="437">
        <f t="shared" ref="U68:U71" si="8">IF(G68="",0,SUM(H68,K68,,O68,V68,S68))</f>
        <v>7632.9000000000005</v>
      </c>
      <c r="V68" s="438"/>
      <c r="X68" s="922"/>
      <c r="AB68" s="118"/>
      <c r="AC68" s="923"/>
    </row>
    <row r="69" spans="2:29" ht="12.75" customHeight="1">
      <c r="B69" s="77" t="str">
        <f t="shared" si="7"/>
        <v>P0032</v>
      </c>
      <c r="C69" s="206"/>
      <c r="D69" s="77"/>
      <c r="E69" s="205" t="s">
        <v>694</v>
      </c>
      <c r="F69" s="205" t="str">
        <f>VLOOKUP(E69,'MÃO DE OBRA'!$A:$B,2,FALSE)</f>
        <v>P0032</v>
      </c>
      <c r="G69" s="193">
        <v>8</v>
      </c>
      <c r="H69" s="1347">
        <f>IF(D69="h",VLOOKUP(B69,'MÃO DE OBRA'!$B$3:$D$97,3,0)*220,VLOOKUP(B69,'MÃO DE OBRA'!$B$3:$D$97,3,0))*1.2</f>
        <v>3036</v>
      </c>
      <c r="I69" s="1348"/>
      <c r="J69" s="78" t="s">
        <v>471</v>
      </c>
      <c r="K69" s="1349">
        <f>IF(J69="",0,IF(J69="D",H69*DADOS!$D$18,H69*DADOS!$D$19))</f>
        <v>759</v>
      </c>
      <c r="L69" s="1350"/>
      <c r="M69" s="1351"/>
      <c r="N69" s="193"/>
      <c r="O69" s="1349">
        <f>IF(N69="C",(DADOS!$E$9+DADOS!$E$10)*30,IF(N69="J",(DADOS!$E$9+DADOS!$E$10+DADOS!$E$11)*30,IF(C69="PJ",DADOS!$E$12,0)))</f>
        <v>0</v>
      </c>
      <c r="P69" s="1350"/>
      <c r="Q69" s="1350"/>
      <c r="R69" s="1351"/>
      <c r="S69" s="1355">
        <f>IF(G69="",0,IF(C69="3º",0,IF(C69="PJ",0,((H69+K69)*DADOS!$D$7)+((H69+K69)*DADOS!$D$6))))</f>
        <v>1897.5</v>
      </c>
      <c r="T69" s="1355"/>
      <c r="U69" s="437">
        <f t="shared" si="8"/>
        <v>5692.5</v>
      </c>
      <c r="V69" s="438"/>
      <c r="X69" s="922"/>
      <c r="Y69" s="921" t="s">
        <v>1846</v>
      </c>
      <c r="AB69" s="921" t="s">
        <v>1845</v>
      </c>
      <c r="AC69" s="923"/>
    </row>
    <row r="70" spans="2:29" ht="12.75" customHeight="1">
      <c r="B70" s="77" t="str">
        <f t="shared" si="7"/>
        <v>P0001</v>
      </c>
      <c r="C70" s="206"/>
      <c r="D70" s="77"/>
      <c r="E70" s="205" t="s">
        <v>626</v>
      </c>
      <c r="F70" s="205" t="str">
        <f>VLOOKUP(E70,'MÃO DE OBRA'!$A:$B,2,FALSE)</f>
        <v>P0001</v>
      </c>
      <c r="G70" s="193">
        <f>1*2</f>
        <v>2</v>
      </c>
      <c r="H70" s="1347">
        <f>IF(D70="h",VLOOKUP(B70,'MÃO DE OBRA'!$B$3:$D$97,3,0)*220,VLOOKUP(B70,'MÃO DE OBRA'!$B$3:$D$97,3,0))*1.2</f>
        <v>2016</v>
      </c>
      <c r="I70" s="1348"/>
      <c r="J70" s="78" t="s">
        <v>471</v>
      </c>
      <c r="K70" s="1349">
        <f>IF(J70="",0,IF(J70="D",H70*DADOS!$D$18,H70*DADOS!$D$19))</f>
        <v>504</v>
      </c>
      <c r="L70" s="1350"/>
      <c r="M70" s="1351"/>
      <c r="N70" s="193"/>
      <c r="O70" s="1349">
        <f>IF(N70="C",(DADOS!$E$9+DADOS!$E$10)*30,IF(N70="J",(DADOS!$E$9+DADOS!$E$10+DADOS!$E$11)*30,IF(C70="PJ",DADOS!$E$12,0)))</f>
        <v>0</v>
      </c>
      <c r="P70" s="1350"/>
      <c r="Q70" s="1350"/>
      <c r="R70" s="1351"/>
      <c r="S70" s="1355">
        <f>IF(G70="",0,IF(C70="3º",0,IF(C70="PJ",0,((H70+K70)*DADOS!$D$7)+((H70+K70)*DADOS!$D$6))))</f>
        <v>1260</v>
      </c>
      <c r="T70" s="1355"/>
      <c r="U70" s="437">
        <f t="shared" si="8"/>
        <v>3780</v>
      </c>
      <c r="V70" s="438"/>
      <c r="X70" s="922"/>
      <c r="Y70" s="59">
        <f>Z67</f>
        <v>3.5</v>
      </c>
      <c r="Z70" s="59" t="s">
        <v>1929</v>
      </c>
      <c r="AB70" s="924">
        <f>(210*G68)*9*24</f>
        <v>90720</v>
      </c>
      <c r="AC70" s="923" t="s">
        <v>1837</v>
      </c>
    </row>
    <row r="71" spans="2:29" ht="12.75" customHeight="1">
      <c r="B71" s="77"/>
      <c r="C71" s="206"/>
      <c r="D71" s="77"/>
      <c r="E71" s="205"/>
      <c r="F71" s="205"/>
      <c r="G71" s="193"/>
      <c r="H71" s="1347"/>
      <c r="I71" s="1348"/>
      <c r="J71" s="78"/>
      <c r="K71" s="1349"/>
      <c r="L71" s="1350"/>
      <c r="M71" s="1351"/>
      <c r="N71" s="193"/>
      <c r="O71" s="1349">
        <f>IF(N71="C",(DADOS!$E$9+DADOS!$E$10)*30,IF(N71="J",(DADOS!$E$9+DADOS!$E$10+DADOS!$E$11)*30,IF(C71="PJ",DADOS!$E$12,0)))</f>
        <v>0</v>
      </c>
      <c r="P71" s="1350"/>
      <c r="Q71" s="1350"/>
      <c r="R71" s="1351"/>
      <c r="S71" s="1355">
        <f>IF(G71="",0,IF(C71="3º",0,IF(C71="PJ",0,((H71+K71)*DADOS!$D$7)+((H71+K71)*DADOS!$D$6))))</f>
        <v>0</v>
      </c>
      <c r="T71" s="1355"/>
      <c r="U71" s="437">
        <f t="shared" si="8"/>
        <v>0</v>
      </c>
      <c r="V71" s="438"/>
      <c r="X71" s="922"/>
      <c r="Y71" s="59">
        <f>Z66</f>
        <v>40</v>
      </c>
      <c r="Z71" s="59" t="s">
        <v>1838</v>
      </c>
      <c r="AB71" s="924">
        <f>X64/AB70</f>
        <v>1.5409100639329809</v>
      </c>
      <c r="AC71" s="923" t="s">
        <v>1839</v>
      </c>
    </row>
    <row r="72" spans="2:29" ht="12.75" customHeight="1">
      <c r="B72" s="1386"/>
      <c r="C72" s="1387"/>
      <c r="D72" s="1392" t="s">
        <v>138</v>
      </c>
      <c r="E72" s="1392"/>
      <c r="F72" s="1392"/>
      <c r="G72" s="870">
        <f>SUM(G68:G71)</f>
        <v>12</v>
      </c>
      <c r="H72" s="1336">
        <f>SUMPRODUCT($G$68:$G$71,H68:H71)</f>
        <v>36461.760000000002</v>
      </c>
      <c r="I72" s="1337"/>
      <c r="J72" s="1336">
        <f>SUMPRODUCT($G$68:$G$71,K68:K71)</f>
        <v>9115.44</v>
      </c>
      <c r="K72" s="1337"/>
      <c r="L72" s="1337"/>
      <c r="M72" s="1338"/>
      <c r="N72" s="1336"/>
      <c r="O72" s="1337"/>
      <c r="P72" s="1337"/>
      <c r="Q72" s="1337"/>
      <c r="R72" s="1338"/>
      <c r="S72" s="1336">
        <f>SUMPRODUCT($G$68:$G$71,S68:S71)</f>
        <v>22788.6</v>
      </c>
      <c r="T72" s="1338"/>
      <c r="U72" s="440">
        <f>SUMPRODUCT($G$68:$G$71,U68:U71)</f>
        <v>68365.8</v>
      </c>
      <c r="V72" s="439"/>
      <c r="X72" s="922"/>
      <c r="Y72" s="59">
        <v>4</v>
      </c>
      <c r="Z72" s="59" t="s">
        <v>1840</v>
      </c>
      <c r="AB72" s="118"/>
      <c r="AC72" s="923"/>
    </row>
    <row r="73" spans="2:29" ht="12.75" customHeight="1">
      <c r="X73" s="922"/>
      <c r="Y73" s="59">
        <f>Y72+X67+X67</f>
        <v>14.5</v>
      </c>
      <c r="Z73" s="59" t="s">
        <v>1841</v>
      </c>
      <c r="AB73" s="118"/>
      <c r="AC73" s="923"/>
    </row>
    <row r="74" spans="2:29" ht="12.75" customHeight="1">
      <c r="B74" s="1357" t="s">
        <v>463</v>
      </c>
      <c r="C74" s="1357"/>
      <c r="D74" s="1357"/>
      <c r="E74" s="1357"/>
      <c r="F74" s="1357"/>
      <c r="G74" s="1357"/>
      <c r="H74" s="1357"/>
      <c r="I74" s="1357"/>
      <c r="J74" s="1357"/>
      <c r="K74" s="1357"/>
      <c r="L74" s="1357"/>
      <c r="M74" s="1357"/>
      <c r="N74" s="1357"/>
      <c r="O74" s="1357"/>
      <c r="P74" s="1357"/>
      <c r="Q74" s="1357"/>
      <c r="R74" s="1357"/>
      <c r="S74" s="1357"/>
      <c r="T74" s="1357"/>
      <c r="U74" s="1357"/>
      <c r="V74" s="1357"/>
      <c r="X74" s="922"/>
      <c r="Y74" s="924">
        <f>X66*9/Y73</f>
        <v>37.241379310344826</v>
      </c>
      <c r="Z74" s="59" t="s">
        <v>1842</v>
      </c>
      <c r="AB74" s="118"/>
      <c r="AC74" s="923"/>
    </row>
    <row r="75" spans="2:29" ht="12.75" customHeight="1">
      <c r="B75" s="1360" t="s">
        <v>476</v>
      </c>
      <c r="C75" s="1361"/>
      <c r="D75" s="1361"/>
      <c r="E75" s="1361" t="s">
        <v>477</v>
      </c>
      <c r="F75" s="1361"/>
      <c r="G75" s="1358" t="s">
        <v>466</v>
      </c>
      <c r="H75" s="1360" t="s">
        <v>478</v>
      </c>
      <c r="I75" s="1361"/>
      <c r="J75" s="1362"/>
      <c r="K75" s="1358" t="s">
        <v>479</v>
      </c>
      <c r="L75" s="1366"/>
      <c r="M75" s="1366"/>
      <c r="N75" s="1366"/>
      <c r="O75" s="1367"/>
      <c r="P75" s="1360" t="s">
        <v>480</v>
      </c>
      <c r="Q75" s="1361"/>
      <c r="R75" s="1361"/>
      <c r="S75" s="1361"/>
      <c r="T75" s="1370" t="s">
        <v>481</v>
      </c>
      <c r="U75" s="1367" t="s">
        <v>482</v>
      </c>
      <c r="V75" s="1377" t="s">
        <v>483</v>
      </c>
      <c r="X75" s="922"/>
      <c r="Y75" s="924"/>
      <c r="AB75" s="118"/>
      <c r="AC75" s="923"/>
    </row>
    <row r="76" spans="2:29" ht="12.75" customHeight="1">
      <c r="B76" s="1363"/>
      <c r="C76" s="1364"/>
      <c r="D76" s="1364"/>
      <c r="E76" s="1364"/>
      <c r="F76" s="1364"/>
      <c r="G76" s="1359"/>
      <c r="H76" s="1363"/>
      <c r="I76" s="1364"/>
      <c r="J76" s="1365"/>
      <c r="K76" s="1359"/>
      <c r="L76" s="1368"/>
      <c r="M76" s="1368"/>
      <c r="N76" s="1368"/>
      <c r="O76" s="1369"/>
      <c r="P76" s="1363" t="s">
        <v>484</v>
      </c>
      <c r="Q76" s="1364"/>
      <c r="R76" s="1364"/>
      <c r="S76" s="1364"/>
      <c r="T76" s="1371"/>
      <c r="U76" s="1369"/>
      <c r="V76" s="1378"/>
      <c r="X76" s="922"/>
      <c r="Y76" s="118">
        <f>X65/(Y74*16)</f>
        <v>304.9846244039353</v>
      </c>
      <c r="Z76" s="59" t="s">
        <v>1843</v>
      </c>
      <c r="AB76" s="924"/>
      <c r="AC76" s="923"/>
    </row>
    <row r="77" spans="2:29" ht="12.75" customHeight="1">
      <c r="B77" s="1449" t="str">
        <f>F77</f>
        <v>E0013</v>
      </c>
      <c r="C77" s="1450"/>
      <c r="D77" s="1451"/>
      <c r="E77" s="208" t="s">
        <v>814</v>
      </c>
      <c r="F77" s="205" t="str">
        <f>VLOOKUP($E77,EQUIPAMENTOS!$A:$B,2,FALSE)</f>
        <v>E0013</v>
      </c>
      <c r="G77" s="420">
        <f>G68</f>
        <v>2</v>
      </c>
      <c r="H77" s="1339">
        <f>VLOOKUP($B77,EQUIPAMENTOS!$B$3:$N$97,9,0)*M77</f>
        <v>44900</v>
      </c>
      <c r="I77" s="1340"/>
      <c r="J77" s="1340"/>
      <c r="K77" s="1341" t="s">
        <v>486</v>
      </c>
      <c r="L77" s="1342"/>
      <c r="M77" s="1343">
        <v>200</v>
      </c>
      <c r="N77" s="1343"/>
      <c r="O77" s="1343"/>
      <c r="P77" s="82" t="s">
        <v>487</v>
      </c>
      <c r="Q77" s="1344">
        <f>VLOOKUP($B77,EQUIPAMENTOS!$B$3:$N$97,13,0)</f>
        <v>35</v>
      </c>
      <c r="R77" s="1345"/>
      <c r="S77" s="1346"/>
      <c r="T77" s="428">
        <f>IF(Q77="","",IF(K77="km",M77/Q77,200*Q77)*INDEX(DADOS!$1:$1048576,MATCH(P77,DADOS!D:D,0),5))*0.91</f>
        <v>39302.9</v>
      </c>
      <c r="U77" s="209">
        <f>SUM(H77,T77)</f>
        <v>84202.9</v>
      </c>
      <c r="V77" s="423">
        <f>G77*U77</f>
        <v>168405.8</v>
      </c>
      <c r="X77" s="922"/>
      <c r="Y77" s="118">
        <f>Y76/24</f>
        <v>12.707692683497305</v>
      </c>
      <c r="Z77" s="59" t="s">
        <v>1844</v>
      </c>
      <c r="AC77" s="923"/>
    </row>
    <row r="78" spans="2:29" ht="12.75" customHeight="1" thickBot="1">
      <c r="B78" s="1449" t="str">
        <f>F78</f>
        <v>E0003</v>
      </c>
      <c r="C78" s="1450"/>
      <c r="D78" s="1451"/>
      <c r="E78" s="207" t="s">
        <v>796</v>
      </c>
      <c r="F78" s="205" t="str">
        <f>VLOOKUP($E78,EQUIPAMENTOS!$A:$B,2,FALSE)</f>
        <v>E0003</v>
      </c>
      <c r="G78" s="421">
        <f>G69</f>
        <v>8</v>
      </c>
      <c r="H78" s="1339">
        <f>VLOOKUP($B78,EQUIPAMENTOS!$B$3:$N$97,9,0)*200</f>
        <v>26000</v>
      </c>
      <c r="I78" s="1340"/>
      <c r="J78" s="1340"/>
      <c r="K78" s="1341" t="s">
        <v>503</v>
      </c>
      <c r="L78" s="1342"/>
      <c r="M78" s="1343">
        <f>Y74*Z67*2*24</f>
        <v>6256.5517241379312</v>
      </c>
      <c r="N78" s="1343"/>
      <c r="O78" s="1343"/>
      <c r="P78" s="82" t="s">
        <v>487</v>
      </c>
      <c r="Q78" s="1344">
        <f>VLOOKUP($B78,EQUIPAMENTOS!$B$3:$N$97,13,0)</f>
        <v>4</v>
      </c>
      <c r="R78" s="1345"/>
      <c r="S78" s="1346"/>
      <c r="T78" s="428">
        <f>IF(Q78="","",IF(K78="km",M78/Q78,200*Q78)*INDEX(DADOS!$1:$1048576,MATCH(P78,DADOS!D:D,0),5))</f>
        <v>9650.7310344827583</v>
      </c>
      <c r="U78" s="209">
        <f t="shared" ref="U78" si="9">SUM(H78,T78)</f>
        <v>35650.731034482757</v>
      </c>
      <c r="V78" s="423">
        <f t="shared" ref="V78" si="10">G78*U78</f>
        <v>285205.84827586205</v>
      </c>
      <c r="X78" s="925"/>
      <c r="Y78" s="926">
        <f>Y77/G69</f>
        <v>1.5884615854371631</v>
      </c>
      <c r="Z78" s="927"/>
      <c r="AA78" s="927"/>
      <c r="AB78" s="927"/>
      <c r="AC78" s="928"/>
    </row>
    <row r="79" spans="2:29" ht="12.75" customHeight="1">
      <c r="B79" s="1449"/>
      <c r="C79" s="1450"/>
      <c r="D79" s="1451"/>
      <c r="E79" s="207"/>
      <c r="F79" s="205"/>
      <c r="G79" s="421"/>
      <c r="H79" s="1339"/>
      <c r="I79" s="1340"/>
      <c r="J79" s="1340"/>
      <c r="K79" s="1341"/>
      <c r="L79" s="1342"/>
      <c r="M79" s="1343"/>
      <c r="N79" s="1343"/>
      <c r="O79" s="1343"/>
      <c r="P79" s="82"/>
      <c r="Q79" s="1456"/>
      <c r="R79" s="1457"/>
      <c r="S79" s="1458"/>
      <c r="T79" s="424"/>
      <c r="U79" s="658"/>
      <c r="V79" s="424"/>
    </row>
    <row r="80" spans="2:29" ht="12.75" customHeight="1">
      <c r="B80" s="1381"/>
      <c r="C80" s="1382"/>
      <c r="D80" s="1383"/>
      <c r="E80" s="1384" t="s">
        <v>138</v>
      </c>
      <c r="F80" s="1385"/>
      <c r="G80" s="422">
        <f>SUM(G77:G79)</f>
        <v>10</v>
      </c>
      <c r="H80" s="1455">
        <f>SUMPRODUCT(G$77:$G79,H77:H79)</f>
        <v>297800</v>
      </c>
      <c r="I80" s="1455"/>
      <c r="J80" s="1455"/>
      <c r="K80" s="1389"/>
      <c r="L80" s="1390"/>
      <c r="M80" s="1390"/>
      <c r="N80" s="1390"/>
      <c r="O80" s="1391"/>
      <c r="P80" s="693"/>
      <c r="Q80" s="871"/>
      <c r="R80" s="871"/>
      <c r="S80" s="871"/>
      <c r="T80" s="657">
        <f>SUMPRODUCT($G$77:G79,T77:T79)</f>
        <v>155811.64827586207</v>
      </c>
      <c r="U80" s="657"/>
      <c r="V80" s="657">
        <f>SUM(V77:V79)</f>
        <v>453611.64827586204</v>
      </c>
    </row>
    <row r="81" spans="2:26" ht="12.75" customHeight="1">
      <c r="B81" s="888"/>
      <c r="C81" s="888"/>
      <c r="D81" s="888"/>
      <c r="E81" s="894"/>
      <c r="F81" s="894"/>
      <c r="G81" s="894"/>
      <c r="H81" s="895"/>
      <c r="I81" s="895"/>
      <c r="J81" s="895"/>
      <c r="K81" s="896"/>
      <c r="L81" s="896"/>
      <c r="M81" s="896"/>
      <c r="N81" s="896"/>
      <c r="O81" s="896"/>
      <c r="T81" s="895"/>
      <c r="U81" s="895"/>
      <c r="V81" s="895"/>
    </row>
    <row r="82" spans="2:26" ht="12.75" customHeight="1">
      <c r="B82" s="888"/>
      <c r="C82" s="888"/>
      <c r="D82" s="888"/>
      <c r="E82" s="894"/>
      <c r="F82" s="894"/>
      <c r="G82" s="894"/>
      <c r="H82" s="895"/>
      <c r="I82" s="895"/>
      <c r="J82" s="895"/>
      <c r="K82" s="896"/>
      <c r="L82" s="896"/>
      <c r="M82" s="896"/>
      <c r="N82" s="896"/>
      <c r="O82" s="896"/>
      <c r="T82" s="895"/>
      <c r="U82" s="895"/>
      <c r="V82" s="895"/>
    </row>
    <row r="84" spans="2:26" ht="12.75" customHeight="1">
      <c r="B84" s="1375" t="s">
        <v>459</v>
      </c>
      <c r="C84" s="1375"/>
      <c r="D84" s="1375"/>
      <c r="E84" s="72" t="str">
        <f>PLANEJAMENTO!C16</f>
        <v>Aterro Compactado a 100% PN</v>
      </c>
    </row>
    <row r="85" spans="2:26" ht="12.75" customHeight="1">
      <c r="B85" s="73"/>
      <c r="C85" s="73"/>
      <c r="D85" s="73"/>
      <c r="E85" s="73"/>
      <c r="F85" s="73"/>
      <c r="G85" s="73"/>
      <c r="H85" s="73"/>
      <c r="I85" s="73"/>
      <c r="J85" s="73"/>
      <c r="K85" s="73"/>
      <c r="L85" s="73"/>
      <c r="M85" s="73"/>
      <c r="N85" s="73"/>
      <c r="O85" s="73"/>
      <c r="P85" s="73"/>
      <c r="Q85" s="73"/>
      <c r="R85" s="73"/>
      <c r="S85" s="73"/>
      <c r="T85" s="73"/>
      <c r="U85" s="73"/>
      <c r="V85" s="73"/>
      <c r="W85" s="908">
        <f>CRONOGRAMA!BT7+2</f>
        <v>45875</v>
      </c>
      <c r="X85" s="908">
        <f>CRONOGRAMA!EI7-1</f>
        <v>46109</v>
      </c>
      <c r="Y85" s="59">
        <f>X85-W85</f>
        <v>234</v>
      </c>
      <c r="Z85" s="139">
        <f>Y85/30</f>
        <v>7.8</v>
      </c>
    </row>
    <row r="86" spans="2:26" ht="12.75" customHeight="1">
      <c r="B86" s="73"/>
      <c r="C86" s="1401" t="s">
        <v>420</v>
      </c>
      <c r="D86" s="1401"/>
      <c r="E86" s="1402"/>
      <c r="F86" s="73"/>
      <c r="G86" s="73"/>
      <c r="H86" s="1403" t="s">
        <v>460</v>
      </c>
      <c r="I86" s="1403"/>
      <c r="J86" s="1380">
        <f>U101</f>
        <v>119333.8125</v>
      </c>
      <c r="K86" s="1380"/>
      <c r="L86" s="1380"/>
      <c r="M86" s="435"/>
      <c r="N86" s="434"/>
      <c r="O86" s="1399" t="s">
        <v>461</v>
      </c>
      <c r="P86" s="1399"/>
      <c r="Q86" s="1399"/>
      <c r="R86" s="1399"/>
      <c r="S86" s="1399"/>
      <c r="T86" s="1399"/>
      <c r="U86" s="1398" t="s">
        <v>462</v>
      </c>
      <c r="V86" s="1399"/>
      <c r="W86" s="921" t="s">
        <v>1943</v>
      </c>
    </row>
    <row r="87" spans="2:26" ht="12.75" customHeight="1">
      <c r="B87" s="73"/>
      <c r="C87" s="433"/>
      <c r="D87" s="433"/>
      <c r="E87" s="1404">
        <f>SUM(J86:L88)</f>
        <v>903860.05249999999</v>
      </c>
      <c r="F87" s="73"/>
      <c r="G87" s="73"/>
      <c r="H87" s="1403" t="s">
        <v>463</v>
      </c>
      <c r="I87" s="1403"/>
      <c r="J87" s="1380">
        <f>V111</f>
        <v>784526.24</v>
      </c>
      <c r="K87" s="1380"/>
      <c r="L87" s="1380"/>
      <c r="M87" s="436"/>
      <c r="N87" s="396"/>
      <c r="O87" s="1400">
        <f>(159+12)/24</f>
        <v>7.125</v>
      </c>
      <c r="P87" s="1400"/>
      <c r="Q87" s="1400"/>
      <c r="R87" s="1400"/>
      <c r="S87" s="1400"/>
      <c r="T87" s="1400"/>
      <c r="U87" s="1405">
        <f>E87*O87</f>
        <v>6440002.8740625</v>
      </c>
      <c r="V87" s="1406"/>
    </row>
    <row r="88" spans="2:26" ht="12.75" customHeight="1">
      <c r="B88" s="75"/>
      <c r="C88" s="433"/>
      <c r="D88" s="433"/>
      <c r="E88" s="1404"/>
      <c r="F88" s="73"/>
      <c r="G88" s="73"/>
      <c r="H88" s="1403" t="s">
        <v>464</v>
      </c>
      <c r="I88" s="1403"/>
      <c r="J88" s="1380"/>
      <c r="K88" s="1380"/>
      <c r="L88" s="1380"/>
      <c r="M88" s="436"/>
      <c r="N88" s="396"/>
      <c r="O88" s="1400"/>
      <c r="P88" s="1400"/>
      <c r="Q88" s="1400"/>
      <c r="R88" s="1400"/>
      <c r="S88" s="1400"/>
      <c r="T88" s="1400"/>
      <c r="U88" s="1405"/>
      <c r="V88" s="1406"/>
    </row>
    <row r="89" spans="2:26" ht="12.75" customHeight="1">
      <c r="B89" s="73"/>
      <c r="C89" s="73"/>
      <c r="D89" s="73"/>
      <c r="E89" s="73"/>
      <c r="F89" s="73"/>
      <c r="G89" s="73"/>
      <c r="H89" s="73"/>
      <c r="I89" s="73"/>
      <c r="J89" s="73"/>
      <c r="K89" s="73"/>
      <c r="L89" s="73"/>
      <c r="M89" s="73"/>
      <c r="N89" s="73"/>
      <c r="O89" s="73"/>
      <c r="P89" s="73"/>
      <c r="Q89" s="73"/>
      <c r="R89" s="73"/>
      <c r="S89" s="73"/>
      <c r="T89" s="73"/>
      <c r="U89" s="73"/>
      <c r="V89" s="73"/>
    </row>
    <row r="91" spans="2:26" ht="12.75" customHeight="1">
      <c r="B91" s="1357" t="s">
        <v>460</v>
      </c>
      <c r="C91" s="1357"/>
      <c r="D91" s="1357"/>
      <c r="E91" s="1357"/>
      <c r="F91" s="1357"/>
      <c r="G91" s="1357"/>
      <c r="H91" s="1357"/>
      <c r="I91" s="1357"/>
      <c r="J91" s="1357"/>
      <c r="K91" s="1357"/>
      <c r="L91" s="1357"/>
      <c r="M91" s="1357"/>
      <c r="N91" s="1357"/>
      <c r="O91" s="1357"/>
      <c r="P91" s="1357"/>
      <c r="Q91" s="1357"/>
      <c r="R91" s="1357"/>
      <c r="S91" s="1357"/>
      <c r="T91" s="1357"/>
      <c r="U91" s="1357"/>
      <c r="V91" s="1357"/>
    </row>
    <row r="92" spans="2:26" ht="12.75" customHeight="1">
      <c r="B92" s="1360" t="s">
        <v>146</v>
      </c>
      <c r="C92" s="1362"/>
      <c r="D92" s="1376" t="s">
        <v>465</v>
      </c>
      <c r="E92" s="1376"/>
      <c r="F92" s="1376"/>
      <c r="G92" s="1376" t="s">
        <v>466</v>
      </c>
      <c r="H92" s="1376" t="s">
        <v>467</v>
      </c>
      <c r="I92" s="1376"/>
      <c r="J92" s="1376" t="s">
        <v>468</v>
      </c>
      <c r="K92" s="1376"/>
      <c r="L92" s="1376"/>
      <c r="M92" s="1376"/>
      <c r="N92" s="1376"/>
      <c r="O92" s="1376"/>
      <c r="P92" s="1376"/>
      <c r="Q92" s="1376"/>
      <c r="R92" s="1376"/>
      <c r="S92" s="1379" t="s">
        <v>469</v>
      </c>
      <c r="T92" s="1379"/>
      <c r="U92" s="1377" t="s">
        <v>462</v>
      </c>
      <c r="V92" s="1376"/>
    </row>
    <row r="93" spans="2:26" ht="12.75" customHeight="1">
      <c r="B93" s="1363"/>
      <c r="C93" s="1365"/>
      <c r="D93" s="1376"/>
      <c r="E93" s="1376"/>
      <c r="F93" s="1376"/>
      <c r="G93" s="1376"/>
      <c r="H93" s="1376"/>
      <c r="I93" s="1376"/>
      <c r="J93" s="1376"/>
      <c r="K93" s="1376"/>
      <c r="L93" s="1376"/>
      <c r="M93" s="1376"/>
      <c r="N93" s="1376"/>
      <c r="O93" s="1376"/>
      <c r="P93" s="1376"/>
      <c r="Q93" s="1376"/>
      <c r="R93" s="1376"/>
      <c r="S93" s="1379"/>
      <c r="T93" s="1379"/>
      <c r="U93" s="1378"/>
      <c r="V93" s="1376"/>
    </row>
    <row r="94" spans="2:26" ht="12.75" customHeight="1">
      <c r="B94" s="76" t="str">
        <f t="shared" ref="B94:B100" si="11">F94</f>
        <v>P0043</v>
      </c>
      <c r="C94" s="206"/>
      <c r="D94" s="77"/>
      <c r="E94" s="205" t="s">
        <v>718</v>
      </c>
      <c r="F94" s="205" t="str">
        <f>VLOOKUP(E94,'MÃO DE OBRA'!$A:$B,2,FALSE)</f>
        <v>P0043</v>
      </c>
      <c r="G94" s="193">
        <f>1*3</f>
        <v>3</v>
      </c>
      <c r="H94" s="1347">
        <f>IF(D94="h",VLOOKUP(B94,'MÃO DE OBRA'!$B$3:$D$97,3,0)*220,VLOOKUP(B94,'MÃO DE OBRA'!$B$3:$D$97,3,0))</f>
        <v>3392.4</v>
      </c>
      <c r="I94" s="1348"/>
      <c r="J94" s="78" t="s">
        <v>471</v>
      </c>
      <c r="K94" s="1349">
        <f>IF(J94="",0,IF(J94="D",H94*DADOS!$D$18,H94*DADOS!$D$19))</f>
        <v>848.1</v>
      </c>
      <c r="L94" s="1350"/>
      <c r="M94" s="1351"/>
      <c r="N94" s="193"/>
      <c r="O94" s="1349">
        <f>IF(N94="C",(DADOS!$E$9+DADOS!$E$10)*30,IF(N94="J",(DADOS!$E$9+DADOS!$E$10+DADOS!$E$11)*30,IF(C94="PJ",DADOS!$E$12,0)))</f>
        <v>0</v>
      </c>
      <c r="P94" s="1350"/>
      <c r="Q94" s="1350"/>
      <c r="R94" s="1351"/>
      <c r="S94" s="1355">
        <f>IF(G94="",0,IF(C94="3º",0,IF(C94="PJ",0,((H94+K94)*DADOS!$D$7)+((H94+K94)*DADOS!$D$6))))</f>
        <v>2120.25</v>
      </c>
      <c r="T94" s="1355"/>
      <c r="U94" s="437">
        <f t="shared" ref="U94:U99" si="12">IF(G94="",0,SUM(H94,K94,,O94,V94,S94))</f>
        <v>6360.75</v>
      </c>
      <c r="V94" s="438"/>
    </row>
    <row r="95" spans="2:26" ht="12.75" customHeight="1">
      <c r="B95" s="77" t="str">
        <f t="shared" si="11"/>
        <v>P0049</v>
      </c>
      <c r="C95" s="206"/>
      <c r="D95" s="77"/>
      <c r="E95" s="205" t="s">
        <v>730</v>
      </c>
      <c r="F95" s="205" t="str">
        <f>VLOOKUP(E95,'MÃO DE OBRA'!$A:$B,2,FALSE)</f>
        <v>P0049</v>
      </c>
      <c r="G95" s="193">
        <f>1*3</f>
        <v>3</v>
      </c>
      <c r="H95" s="1347">
        <f>IF(D95="h",VLOOKUP(B95,'MÃO DE OBRA'!$B$3:$D$97,3,0)*220,VLOOKUP(B95,'MÃO DE OBRA'!$B$3:$D$97,3,0))</f>
        <v>2035</v>
      </c>
      <c r="I95" s="1348"/>
      <c r="J95" s="78" t="s">
        <v>471</v>
      </c>
      <c r="K95" s="1349">
        <f>IF(J95="",0,IF(J95="D",H95*DADOS!$D$18,H95*DADOS!$D$19))</f>
        <v>508.75</v>
      </c>
      <c r="L95" s="1350"/>
      <c r="M95" s="1351"/>
      <c r="N95" s="193"/>
      <c r="O95" s="1349">
        <f>IF(N95="C",(DADOS!$E$9+DADOS!$E$10)*30,IF(N95="J",(DADOS!$E$9+DADOS!$E$10+DADOS!$E$11)*30,IF(C95="PJ",DADOS!$E$12,0)))</f>
        <v>0</v>
      </c>
      <c r="P95" s="1350"/>
      <c r="Q95" s="1350"/>
      <c r="R95" s="1351"/>
      <c r="S95" s="1355">
        <f>IF(G95="",0,IF(C95="3º",0,IF(C95="PJ",0,((H95+K95)*DADOS!$D$7)+((H95+K95)*DADOS!$D$6))))</f>
        <v>1271.875</v>
      </c>
      <c r="T95" s="1355"/>
      <c r="U95" s="437">
        <f t="shared" si="12"/>
        <v>3815.625</v>
      </c>
      <c r="V95" s="438"/>
    </row>
    <row r="96" spans="2:26" ht="12.75" customHeight="1">
      <c r="B96" s="77" t="str">
        <f t="shared" si="11"/>
        <v>P0046</v>
      </c>
      <c r="C96" s="206"/>
      <c r="D96" s="77"/>
      <c r="E96" s="207" t="s">
        <v>724</v>
      </c>
      <c r="F96" s="205" t="str">
        <f>VLOOKUP(E96,'MÃO DE OBRA'!$A:$B,2,FALSE)</f>
        <v>P0046</v>
      </c>
      <c r="G96" s="193">
        <f>2*3</f>
        <v>6</v>
      </c>
      <c r="H96" s="1347">
        <f>IF(D96="h",VLOOKUP(B96,'MÃO DE OBRA'!$B$3:$D$97,3,0)*220,VLOOKUP(B96,'MÃO DE OBRA'!$B$3:$D$97,3,0))</f>
        <v>2035</v>
      </c>
      <c r="I96" s="1348"/>
      <c r="J96" s="78" t="s">
        <v>471</v>
      </c>
      <c r="K96" s="1349">
        <f>IF(J96="",0,IF(J96="D",H96*DADOS!$D$18,H96*DADOS!$D$19))</f>
        <v>508.75</v>
      </c>
      <c r="L96" s="1350"/>
      <c r="M96" s="1351"/>
      <c r="N96" s="193"/>
      <c r="O96" s="1349">
        <f>IF(N96="C",(DADOS!$E$9+DADOS!$E$10)*30,IF(N96="J",(DADOS!$E$9+DADOS!$E$10+DADOS!$E$11)*30,IF(C96="PJ",DADOS!$E$12,0)))</f>
        <v>0</v>
      </c>
      <c r="P96" s="1350"/>
      <c r="Q96" s="1350"/>
      <c r="R96" s="1351"/>
      <c r="S96" s="1355">
        <f>IF(G96="",0,IF(C96="3º",0,IF(C96="PJ",0,((H96+K96)*DADOS!$D$7)+((H96+K96)*DADOS!$D$6))))</f>
        <v>1271.875</v>
      </c>
      <c r="T96" s="1355"/>
      <c r="U96" s="437">
        <f t="shared" si="12"/>
        <v>3815.625</v>
      </c>
      <c r="V96" s="438"/>
    </row>
    <row r="97" spans="2:22" ht="12.75" customHeight="1">
      <c r="B97" s="77" t="str">
        <f t="shared" ref="B97" si="13">F97</f>
        <v>P0029</v>
      </c>
      <c r="C97" s="206"/>
      <c r="D97" s="77"/>
      <c r="E97" s="205" t="s">
        <v>688</v>
      </c>
      <c r="F97" s="205" t="str">
        <f>VLOOKUP(E97,'MÃO DE OBRA'!$A:$B,2,FALSE)</f>
        <v>P0029</v>
      </c>
      <c r="G97" s="193">
        <f>1*3</f>
        <v>3</v>
      </c>
      <c r="H97" s="1347">
        <f>IF(D97="h",VLOOKUP(B97,'MÃO DE OBRA'!$B$3:$D$97,3,0)*220,VLOOKUP(B97,'MÃO DE OBRA'!$B$3:$D$97,3,0))</f>
        <v>2530</v>
      </c>
      <c r="I97" s="1452"/>
      <c r="J97" s="78" t="s">
        <v>471</v>
      </c>
      <c r="K97" s="1349">
        <f>IF(J97="",0,IF(J97="D",H97*DADOS!$D$18,H97*DADOS!$D$19))</f>
        <v>632.5</v>
      </c>
      <c r="L97" s="1350"/>
      <c r="M97" s="1351"/>
      <c r="N97" s="193"/>
      <c r="O97" s="1349">
        <f>IF(N97="C",(DADOS!$E$9+DADOS!$E$10)*30,IF(N97="J",(DADOS!$E$9+DADOS!$E$10+DADOS!$E$11)*30,IF(C97="PJ",DADOS!$E$12,0)))</f>
        <v>0</v>
      </c>
      <c r="P97" s="1350"/>
      <c r="Q97" s="1350"/>
      <c r="R97" s="1351"/>
      <c r="S97" s="1453">
        <f>IF(G97="",0,IF(C97="3º",0,IF(C97="PJ",0,((H97+K97)*DADOS!$D$7)+((H97+K97)*DADOS!$D$6))))</f>
        <v>1581.25</v>
      </c>
      <c r="T97" s="1454"/>
      <c r="U97" s="437">
        <f t="shared" ref="U97" si="14">IF(G97="",0,SUM(H97,K97,,O97,V97,S97))</f>
        <v>4743.75</v>
      </c>
      <c r="V97" s="438"/>
    </row>
    <row r="98" spans="2:22" ht="12.75" customHeight="1">
      <c r="B98" s="77" t="str">
        <f t="shared" ref="B98" si="15">F98</f>
        <v>P0001</v>
      </c>
      <c r="C98" s="206"/>
      <c r="D98" s="77"/>
      <c r="E98" s="205" t="s">
        <v>626</v>
      </c>
      <c r="F98" s="205" t="str">
        <f>VLOOKUP(E98,'MÃO DE OBRA'!$A:$B,2,FALSE)</f>
        <v>P0001</v>
      </c>
      <c r="G98" s="193">
        <f>2*3</f>
        <v>6</v>
      </c>
      <c r="H98" s="1347">
        <f>IF(D98="h",VLOOKUP(B98,'MÃO DE OBRA'!$B$3:$D$97,3,0)*220,VLOOKUP(B98,'MÃO DE OBRA'!$B$3:$D$97,3,0))</f>
        <v>1680</v>
      </c>
      <c r="I98" s="1452"/>
      <c r="J98" s="78" t="s">
        <v>471</v>
      </c>
      <c r="K98" s="1349">
        <f>IF(J98="",0,IF(J98="D",H98*DADOS!$D$18,H98*DADOS!$D$19))</f>
        <v>420</v>
      </c>
      <c r="L98" s="1350"/>
      <c r="M98" s="1351"/>
      <c r="N98" s="193"/>
      <c r="O98" s="1349">
        <f>IF(N98="C",(DADOS!$E$9+DADOS!$E$10)*30,IF(N98="J",(DADOS!$E$9+DADOS!$E$10+DADOS!$E$11)*30,IF(C98="PJ",DADOS!$E$12,0)))</f>
        <v>0</v>
      </c>
      <c r="P98" s="1350"/>
      <c r="Q98" s="1350"/>
      <c r="R98" s="1351"/>
      <c r="S98" s="1453">
        <f>IF(G98="",0,IF(C98="3º",0,IF(C98="PJ",0,((H98+K98)*DADOS!$D$7)+((H98+K98)*DADOS!$D$6))))</f>
        <v>1050</v>
      </c>
      <c r="T98" s="1454"/>
      <c r="U98" s="437">
        <f t="shared" ref="U98" si="16">IF(G98="",0,SUM(H98,K98,,O98,V98,S98))</f>
        <v>3150</v>
      </c>
      <c r="V98" s="438"/>
    </row>
    <row r="99" spans="2:22" ht="12.75" customHeight="1">
      <c r="B99" s="77" t="str">
        <f t="shared" si="11"/>
        <v>P0033</v>
      </c>
      <c r="C99" s="206"/>
      <c r="D99" s="77"/>
      <c r="E99" s="205" t="s">
        <v>696</v>
      </c>
      <c r="F99" s="205" t="str">
        <f>VLOOKUP(E99,'MÃO DE OBRA'!$A:$B,2,FALSE)</f>
        <v>P0033</v>
      </c>
      <c r="G99" s="193">
        <f>2*3-1</f>
        <v>5</v>
      </c>
      <c r="H99" s="1347">
        <f>IF(D99="h",VLOOKUP(B99,'MÃO DE OBRA'!$B$3:$D$97,3,0)*220,VLOOKUP(B99,'MÃO DE OBRA'!$B$3:$D$97,3,0))</f>
        <v>2656.5</v>
      </c>
      <c r="I99" s="1348"/>
      <c r="J99" s="78" t="s">
        <v>471</v>
      </c>
      <c r="K99" s="1349">
        <f>IF(J99="",0,IF(J99="D",H99*DADOS!$D$18,H99*DADOS!$D$19))</f>
        <v>664.125</v>
      </c>
      <c r="L99" s="1350"/>
      <c r="M99" s="1351"/>
      <c r="N99" s="193"/>
      <c r="O99" s="1349">
        <f>IF(N99="C",(DADOS!$E$9+DADOS!$E$10)*30,IF(N99="J",(DADOS!$E$9+DADOS!$E$10+DADOS!$E$11)*30,IF(C99="PJ",DADOS!$E$12,0)))</f>
        <v>0</v>
      </c>
      <c r="P99" s="1350"/>
      <c r="Q99" s="1350"/>
      <c r="R99" s="1351"/>
      <c r="S99" s="1355">
        <f>IF(G99="",0,IF(C99="3º",0,IF(C99="PJ",0,((H99+K99)*DADOS!$D$7)+((H99+K99)*DADOS!$D$6))))</f>
        <v>1660.3125</v>
      </c>
      <c r="T99" s="1355"/>
      <c r="U99" s="437">
        <f t="shared" si="12"/>
        <v>4980.9375</v>
      </c>
      <c r="V99" s="438"/>
    </row>
    <row r="100" spans="2:22" ht="36">
      <c r="B100" s="77" t="str">
        <f t="shared" si="11"/>
        <v>P0048</v>
      </c>
      <c r="C100" s="1003"/>
      <c r="D100" s="1004"/>
      <c r="E100" s="60" t="s">
        <v>1953</v>
      </c>
      <c r="F100" s="205" t="str">
        <f>VLOOKUP(E100,'MÃO DE OBRA'!$A:$B,2,FALSE)</f>
        <v>P0048</v>
      </c>
      <c r="G100" s="1001">
        <v>1</v>
      </c>
      <c r="H100" s="1347">
        <f>IF(D100="h",VLOOKUP(B100,'MÃO DE OBRA'!$B$3:$D$97,3,0)*220,VLOOKUP(B100,'MÃO DE OBRA'!$B$3:$D$97,3,0))</f>
        <v>4200</v>
      </c>
      <c r="I100" s="1348"/>
      <c r="J100" s="1001" t="s">
        <v>471</v>
      </c>
      <c r="K100" s="1349">
        <f>IF(J100="",0,IF(J100="D",H100*DADOS!$D$18,H100*DADOS!$D$19))</f>
        <v>1050</v>
      </c>
      <c r="L100" s="1350"/>
      <c r="M100" s="1351"/>
      <c r="N100" s="193"/>
      <c r="O100" s="1349">
        <f>IF(N100="C",(DADOS!$E$9+DADOS!$E$10)*30,IF(N100="J",(DADOS!$E$9+DADOS!$E$10+DADOS!$E$11)*30,IF(C100="PJ",DADOS!$E$12,0)))</f>
        <v>0</v>
      </c>
      <c r="P100" s="1350"/>
      <c r="Q100" s="1350"/>
      <c r="R100" s="1351"/>
      <c r="S100" s="1355">
        <f>IF(G100="",0,IF(C100="3º",0,IF(C100="PJ",0,((H100+K100)*DADOS!$D$7)+((H100+K100)*DADOS!$D$6))))</f>
        <v>2625</v>
      </c>
      <c r="T100" s="1355"/>
      <c r="U100" s="437">
        <f t="shared" ref="U100" si="17">IF(G100="",0,SUM(H100,K100,,O100,V100,S100))</f>
        <v>7875</v>
      </c>
      <c r="V100" s="1006" t="s">
        <v>1949</v>
      </c>
    </row>
    <row r="101" spans="2:22" ht="12.75" customHeight="1">
      <c r="B101" s="1386"/>
      <c r="C101" s="1387"/>
      <c r="D101" s="1392" t="s">
        <v>138</v>
      </c>
      <c r="E101" s="1392"/>
      <c r="F101" s="1392"/>
      <c r="G101" s="870">
        <f>SUM(G94:G100)</f>
        <v>27</v>
      </c>
      <c r="H101" s="1336">
        <f>SUMPRODUCT($G$94:$G$100,H94:H100)</f>
        <v>63644.7</v>
      </c>
      <c r="I101" s="1337"/>
      <c r="J101" s="1336">
        <f>SUMPRODUCT($G$94:$G$100,K94:K100)</f>
        <v>15911.174999999999</v>
      </c>
      <c r="K101" s="1337"/>
      <c r="L101" s="1337"/>
      <c r="M101" s="1338"/>
      <c r="N101" s="1336"/>
      <c r="O101" s="1337"/>
      <c r="P101" s="1337"/>
      <c r="Q101" s="1337"/>
      <c r="R101" s="1338"/>
      <c r="S101" s="1336">
        <f>SUMPRODUCT($G$94:$G$100,S94:S100)</f>
        <v>39777.9375</v>
      </c>
      <c r="T101" s="1338"/>
      <c r="U101" s="440">
        <f>SUMPRODUCT($G$94:$G$100,U94:U100)</f>
        <v>119333.8125</v>
      </c>
      <c r="V101" s="439"/>
    </row>
    <row r="103" spans="2:22" ht="12.75" customHeight="1">
      <c r="B103" s="1357" t="s">
        <v>463</v>
      </c>
      <c r="C103" s="1357"/>
      <c r="D103" s="1357"/>
      <c r="E103" s="1357"/>
      <c r="F103" s="1357"/>
      <c r="G103" s="1357"/>
      <c r="H103" s="1357"/>
      <c r="I103" s="1357"/>
      <c r="J103" s="1357"/>
      <c r="K103" s="1357"/>
      <c r="L103" s="1357"/>
      <c r="M103" s="1357"/>
      <c r="N103" s="1357"/>
      <c r="O103" s="1357"/>
      <c r="P103" s="1357"/>
      <c r="Q103" s="1357"/>
      <c r="R103" s="1357"/>
      <c r="S103" s="1357"/>
      <c r="T103" s="1357"/>
      <c r="U103" s="1357"/>
      <c r="V103" s="1357"/>
    </row>
    <row r="104" spans="2:22" ht="12.75" customHeight="1">
      <c r="B104" s="1360" t="s">
        <v>476</v>
      </c>
      <c r="C104" s="1361"/>
      <c r="D104" s="1361"/>
      <c r="E104" s="1361" t="s">
        <v>477</v>
      </c>
      <c r="F104" s="1361"/>
      <c r="G104" s="1358" t="s">
        <v>466</v>
      </c>
      <c r="H104" s="1360" t="s">
        <v>478</v>
      </c>
      <c r="I104" s="1361"/>
      <c r="J104" s="1362"/>
      <c r="K104" s="1358" t="s">
        <v>479</v>
      </c>
      <c r="L104" s="1366"/>
      <c r="M104" s="1366"/>
      <c r="N104" s="1366"/>
      <c r="O104" s="1367"/>
      <c r="P104" s="1360" t="s">
        <v>480</v>
      </c>
      <c r="Q104" s="1361"/>
      <c r="R104" s="1361"/>
      <c r="S104" s="1361"/>
      <c r="T104" s="1370" t="s">
        <v>481</v>
      </c>
      <c r="U104" s="1367" t="s">
        <v>482</v>
      </c>
      <c r="V104" s="1377" t="s">
        <v>483</v>
      </c>
    </row>
    <row r="105" spans="2:22" ht="12.75" customHeight="1">
      <c r="B105" s="1363"/>
      <c r="C105" s="1364"/>
      <c r="D105" s="1364"/>
      <c r="E105" s="1364"/>
      <c r="F105" s="1364"/>
      <c r="G105" s="1359"/>
      <c r="H105" s="1363"/>
      <c r="I105" s="1364"/>
      <c r="J105" s="1365"/>
      <c r="K105" s="1359"/>
      <c r="L105" s="1368"/>
      <c r="M105" s="1368"/>
      <c r="N105" s="1368"/>
      <c r="O105" s="1369"/>
      <c r="P105" s="1363" t="s">
        <v>484</v>
      </c>
      <c r="Q105" s="1364"/>
      <c r="R105" s="1364"/>
      <c r="S105" s="1364"/>
      <c r="T105" s="1371"/>
      <c r="U105" s="1369"/>
      <c r="V105" s="1378"/>
    </row>
    <row r="106" spans="2:22" ht="12.75" customHeight="1">
      <c r="B106" s="1449" t="str">
        <f>F106</f>
        <v>E0018</v>
      </c>
      <c r="C106" s="1450"/>
      <c r="D106" s="1451"/>
      <c r="E106" s="208" t="s">
        <v>824</v>
      </c>
      <c r="F106" s="205" t="str">
        <f>VLOOKUP($E106,EQUIPAMENTOS!$A:$B,2,FALSE)</f>
        <v>E0018</v>
      </c>
      <c r="G106" s="420">
        <f>G94</f>
        <v>3</v>
      </c>
      <c r="H106" s="1339">
        <f>VLOOKUP($B106,EQUIPAMENTOS!$B$3:$N$97,9,0)*M106</f>
        <v>43700</v>
      </c>
      <c r="I106" s="1340"/>
      <c r="J106" s="1340"/>
      <c r="K106" s="1341" t="s">
        <v>486</v>
      </c>
      <c r="L106" s="1342"/>
      <c r="M106" s="1343">
        <v>200</v>
      </c>
      <c r="N106" s="1343"/>
      <c r="O106" s="1343"/>
      <c r="P106" s="82" t="s">
        <v>487</v>
      </c>
      <c r="Q106" s="1344">
        <f>VLOOKUP($B106,EQUIPAMENTOS!$B$3:$N$97,13,0)</f>
        <v>34</v>
      </c>
      <c r="R106" s="1345"/>
      <c r="S106" s="1346"/>
      <c r="T106" s="428">
        <f>IF(Q106="","",IF(K106="km",M106/Q106,200*Q106)*INDEX(DADOS!$1:$1048576,MATCH(P106,DADOS!D:D,0),5))*0.82</f>
        <v>34403.919999999998</v>
      </c>
      <c r="U106" s="209">
        <f>SUM(H106,T106)</f>
        <v>78103.92</v>
      </c>
      <c r="V106" s="423">
        <f>G106*U106</f>
        <v>234311.76</v>
      </c>
    </row>
    <row r="107" spans="2:22" ht="12.75" customHeight="1">
      <c r="B107" s="1449" t="str">
        <f>F107</f>
        <v>E0032</v>
      </c>
      <c r="C107" s="1450"/>
      <c r="D107" s="1451"/>
      <c r="E107" s="208" t="s">
        <v>1956</v>
      </c>
      <c r="F107" s="205" t="str">
        <f>VLOOKUP($E107,EQUIPAMENTOS!$A:$B,2,FALSE)</f>
        <v>E0032</v>
      </c>
      <c r="G107" s="420">
        <f>G100</f>
        <v>1</v>
      </c>
      <c r="H107" s="1339">
        <f>VLOOKUP($B107,EQUIPAMENTOS!$B$3:$N$97,9,0)*M107</f>
        <v>45000</v>
      </c>
      <c r="I107" s="1340"/>
      <c r="J107" s="1340"/>
      <c r="K107" s="1341" t="s">
        <v>486</v>
      </c>
      <c r="L107" s="1342"/>
      <c r="M107" s="1343">
        <v>200</v>
      </c>
      <c r="N107" s="1343"/>
      <c r="O107" s="1343"/>
      <c r="P107" s="82" t="s">
        <v>487</v>
      </c>
      <c r="Q107" s="1344">
        <f>VLOOKUP($B107,EQUIPAMENTOS!$B$3:$N$97,13,0)</f>
        <v>24</v>
      </c>
      <c r="R107" s="1345"/>
      <c r="S107" s="1346"/>
      <c r="T107" s="428">
        <f>IF(Q107="","",IF(K107="km",M107/Q107,200*Q107)*INDEX(DADOS!$1:$1048576,MATCH(P107,DADOS!D:D,0),5))*0.84</f>
        <v>24877.439999999999</v>
      </c>
      <c r="U107" s="209">
        <f>SUM(H107,T107)</f>
        <v>69877.440000000002</v>
      </c>
      <c r="V107" s="423">
        <f>G107*U107</f>
        <v>69877.440000000002</v>
      </c>
    </row>
    <row r="108" spans="2:22" ht="12.75" customHeight="1">
      <c r="B108" s="1449" t="str">
        <f>F108</f>
        <v>E0031</v>
      </c>
      <c r="C108" s="1450"/>
      <c r="D108" s="1451"/>
      <c r="E108" s="207" t="s">
        <v>850</v>
      </c>
      <c r="F108" s="205" t="str">
        <f>VLOOKUP($E108,EQUIPAMENTOS!$A:$B,2,FALSE)</f>
        <v>E0031</v>
      </c>
      <c r="G108" s="421">
        <f>G95</f>
        <v>3</v>
      </c>
      <c r="H108" s="1339">
        <f>VLOOKUP($B108,EQUIPAMENTOS!$B$3:$N$97,9,0)*200</f>
        <v>22000</v>
      </c>
      <c r="I108" s="1340"/>
      <c r="J108" s="1340"/>
      <c r="K108" s="1341" t="s">
        <v>486</v>
      </c>
      <c r="L108" s="1342"/>
      <c r="M108" s="1343">
        <v>200</v>
      </c>
      <c r="N108" s="1343"/>
      <c r="O108" s="1343"/>
      <c r="P108" s="82" t="s">
        <v>487</v>
      </c>
      <c r="Q108" s="1344">
        <f>VLOOKUP($B108,EQUIPAMENTOS!$B$3:$N$97,13,0)</f>
        <v>14</v>
      </c>
      <c r="R108" s="1345"/>
      <c r="S108" s="1346"/>
      <c r="T108" s="428">
        <f>IF(Q108="","",IF(K108="km",M108/Q108,200*Q108)*INDEX(DADOS!$1:$1048576,MATCH(P108,DADOS!D:D,0),5))*0.82</f>
        <v>14166.32</v>
      </c>
      <c r="U108" s="209">
        <f t="shared" ref="U108:U110" si="18">SUM(H108,T108)</f>
        <v>36166.32</v>
      </c>
      <c r="V108" s="423">
        <f>U108*G108</f>
        <v>108498.95999999999</v>
      </c>
    </row>
    <row r="109" spans="2:22" ht="12.75" customHeight="1">
      <c r="B109" s="1449" t="str">
        <f>F109</f>
        <v>E0025</v>
      </c>
      <c r="C109" s="1450"/>
      <c r="D109" s="1451"/>
      <c r="E109" s="207" t="s">
        <v>838</v>
      </c>
      <c r="F109" s="205" t="str">
        <f>VLOOKUP($E109,EQUIPAMENTOS!$A:$B,2,FALSE)</f>
        <v>E0025</v>
      </c>
      <c r="G109" s="419">
        <f>G96</f>
        <v>6</v>
      </c>
      <c r="H109" s="1339">
        <f>VLOOKUP($B109,EQUIPAMENTOS!$B$3:$N$97,9,0)*200</f>
        <v>22000</v>
      </c>
      <c r="I109" s="1340"/>
      <c r="J109" s="1340"/>
      <c r="K109" s="1341" t="s">
        <v>486</v>
      </c>
      <c r="L109" s="1342"/>
      <c r="M109" s="1343">
        <v>200</v>
      </c>
      <c r="N109" s="1343"/>
      <c r="O109" s="1343"/>
      <c r="P109" s="83" t="s">
        <v>504</v>
      </c>
      <c r="Q109" s="1344">
        <f>VLOOKUP($B109,EQUIPAMENTOS!$B$3:$N$97,13,0)</f>
        <v>16</v>
      </c>
      <c r="R109" s="1345"/>
      <c r="S109" s="1346"/>
      <c r="T109" s="428">
        <f>IF(Q109="","",IF(K109="km",M109/Q109,200*Q109)*INDEX(DADOS!$1:$1048576,MATCH(P109,DADOS!D:D,0),5))*0.82</f>
        <v>16190.08</v>
      </c>
      <c r="U109" s="209">
        <f t="shared" ref="U109" si="19">SUM(H109,T109)</f>
        <v>38190.080000000002</v>
      </c>
      <c r="V109" s="423">
        <f>U109*G109</f>
        <v>229140.48000000001</v>
      </c>
    </row>
    <row r="110" spans="2:22" ht="12.75" customHeight="1">
      <c r="B110" s="1449" t="str">
        <f>F110</f>
        <v>E0011</v>
      </c>
      <c r="C110" s="1450"/>
      <c r="D110" s="1451"/>
      <c r="E110" s="207" t="s">
        <v>810</v>
      </c>
      <c r="F110" s="205" t="str">
        <f>VLOOKUP($E110,EQUIPAMENTOS!$A:$B,2,FALSE)</f>
        <v>E0011</v>
      </c>
      <c r="G110" s="419">
        <f>G99</f>
        <v>5</v>
      </c>
      <c r="H110" s="1339">
        <f>VLOOKUP($B110,EQUIPAMENTOS!$B$3:$N$97,9,0)*200</f>
        <v>24492</v>
      </c>
      <c r="I110" s="1340"/>
      <c r="J110" s="1340"/>
      <c r="K110" s="1341" t="s">
        <v>486</v>
      </c>
      <c r="L110" s="1342"/>
      <c r="M110" s="1343">
        <v>200</v>
      </c>
      <c r="N110" s="1343"/>
      <c r="O110" s="1343"/>
      <c r="P110" s="83" t="s">
        <v>504</v>
      </c>
      <c r="Q110" s="1344">
        <f>VLOOKUP($B110,EQUIPAMENTOS!$B$3:$N$97,13,0)</f>
        <v>4</v>
      </c>
      <c r="R110" s="1345"/>
      <c r="S110" s="1346"/>
      <c r="T110" s="428">
        <f>IF(Q110="","",IF(K110="km",M110/Q110,200*Q110)*INDEX(DADOS!$1:$1048576,MATCH(P110,DADOS!D:D,0),5))*0.82</f>
        <v>4047.52</v>
      </c>
      <c r="U110" s="658">
        <f t="shared" si="18"/>
        <v>28539.52</v>
      </c>
      <c r="V110" s="424">
        <f>U110*G110</f>
        <v>142697.60000000001</v>
      </c>
    </row>
    <row r="111" spans="2:22" ht="12.75" customHeight="1">
      <c r="B111" s="1381"/>
      <c r="C111" s="1382"/>
      <c r="D111" s="1383"/>
      <c r="E111" s="1384" t="s">
        <v>138</v>
      </c>
      <c r="F111" s="1385"/>
      <c r="G111" s="422">
        <f>SUM(G106:G110)</f>
        <v>18</v>
      </c>
      <c r="H111" s="1455">
        <f>SUMPRODUCT(G$106:$G110,H106:H110)</f>
        <v>496560</v>
      </c>
      <c r="I111" s="1455"/>
      <c r="J111" s="1455"/>
      <c r="K111" s="1389"/>
      <c r="L111" s="1390"/>
      <c r="M111" s="1390"/>
      <c r="N111" s="1390"/>
      <c r="O111" s="1391"/>
      <c r="P111" s="693"/>
      <c r="Q111" s="871"/>
      <c r="R111" s="871"/>
      <c r="S111" s="871"/>
      <c r="T111" s="657">
        <f>SUMPRODUCT($G$106:G110,T106:T110)</f>
        <v>287966.24</v>
      </c>
      <c r="U111" s="657"/>
      <c r="V111" s="657">
        <f>SUM(V106:V110)</f>
        <v>784526.24</v>
      </c>
    </row>
  </sheetData>
  <mergeCells count="330">
    <mergeCell ref="B77:D77"/>
    <mergeCell ref="H77:J77"/>
    <mergeCell ref="K77:L77"/>
    <mergeCell ref="M77:O77"/>
    <mergeCell ref="Q77:S77"/>
    <mergeCell ref="B78:D78"/>
    <mergeCell ref="H78:J78"/>
    <mergeCell ref="K78:L78"/>
    <mergeCell ref="M78:O78"/>
    <mergeCell ref="Q78:S78"/>
    <mergeCell ref="B79:D79"/>
    <mergeCell ref="H79:J79"/>
    <mergeCell ref="K79:L79"/>
    <mergeCell ref="M79:O79"/>
    <mergeCell ref="Q79:S79"/>
    <mergeCell ref="B80:D80"/>
    <mergeCell ref="E80:F80"/>
    <mergeCell ref="H80:J80"/>
    <mergeCell ref="K80:O80"/>
    <mergeCell ref="H75:J76"/>
    <mergeCell ref="K75:O76"/>
    <mergeCell ref="P75:S75"/>
    <mergeCell ref="T75:T76"/>
    <mergeCell ref="U75:U76"/>
    <mergeCell ref="V75:V76"/>
    <mergeCell ref="P76:S76"/>
    <mergeCell ref="H71:I71"/>
    <mergeCell ref="K71:M71"/>
    <mergeCell ref="O71:R71"/>
    <mergeCell ref="S71:T71"/>
    <mergeCell ref="B74:V74"/>
    <mergeCell ref="B75:D76"/>
    <mergeCell ref="E75:F76"/>
    <mergeCell ref="G75:G76"/>
    <mergeCell ref="V66:V67"/>
    <mergeCell ref="B72:C72"/>
    <mergeCell ref="D72:F72"/>
    <mergeCell ref="H72:I72"/>
    <mergeCell ref="J72:M72"/>
    <mergeCell ref="N72:R72"/>
    <mergeCell ref="S72:T72"/>
    <mergeCell ref="H68:I68"/>
    <mergeCell ref="K68:M68"/>
    <mergeCell ref="O68:R68"/>
    <mergeCell ref="S68:T68"/>
    <mergeCell ref="H69:I69"/>
    <mergeCell ref="K69:M69"/>
    <mergeCell ref="O69:R69"/>
    <mergeCell ref="S69:T69"/>
    <mergeCell ref="H70:I70"/>
    <mergeCell ref="K70:M70"/>
    <mergeCell ref="O70:R70"/>
    <mergeCell ref="S70:T70"/>
    <mergeCell ref="K109:L109"/>
    <mergeCell ref="M109:O109"/>
    <mergeCell ref="Q109:S109"/>
    <mergeCell ref="H97:I97"/>
    <mergeCell ref="K97:M97"/>
    <mergeCell ref="O97:R97"/>
    <mergeCell ref="S97:T97"/>
    <mergeCell ref="O36:T36"/>
    <mergeCell ref="E37:E38"/>
    <mergeCell ref="O37:T38"/>
    <mergeCell ref="H38:I38"/>
    <mergeCell ref="J38:L38"/>
    <mergeCell ref="B41:V41"/>
    <mergeCell ref="B42:C43"/>
    <mergeCell ref="D42:F43"/>
    <mergeCell ref="G42:G43"/>
    <mergeCell ref="H42:I43"/>
    <mergeCell ref="B58:D58"/>
    <mergeCell ref="C60:E60"/>
    <mergeCell ref="H60:I60"/>
    <mergeCell ref="J60:L60"/>
    <mergeCell ref="O60:T60"/>
    <mergeCell ref="U60:V60"/>
    <mergeCell ref="E61:E62"/>
    <mergeCell ref="H111:J111"/>
    <mergeCell ref="K111:O111"/>
    <mergeCell ref="U104:U105"/>
    <mergeCell ref="V104:V105"/>
    <mergeCell ref="P105:S105"/>
    <mergeCell ref="B106:D106"/>
    <mergeCell ref="H106:J106"/>
    <mergeCell ref="K106:L106"/>
    <mergeCell ref="M106:O106"/>
    <mergeCell ref="Q106:S106"/>
    <mergeCell ref="B108:D108"/>
    <mergeCell ref="H108:J108"/>
    <mergeCell ref="K108:L108"/>
    <mergeCell ref="M108:O108"/>
    <mergeCell ref="Q108:S108"/>
    <mergeCell ref="B110:D110"/>
    <mergeCell ref="H110:J110"/>
    <mergeCell ref="K110:L110"/>
    <mergeCell ref="M110:O110"/>
    <mergeCell ref="Q110:S110"/>
    <mergeCell ref="B111:D111"/>
    <mergeCell ref="E111:F111"/>
    <mergeCell ref="B109:D109"/>
    <mergeCell ref="H109:J109"/>
    <mergeCell ref="B92:C93"/>
    <mergeCell ref="D92:F93"/>
    <mergeCell ref="G92:G93"/>
    <mergeCell ref="H92:I93"/>
    <mergeCell ref="J92:M93"/>
    <mergeCell ref="N92:R93"/>
    <mergeCell ref="S92:T93"/>
    <mergeCell ref="U92:U93"/>
    <mergeCell ref="V92:V93"/>
    <mergeCell ref="V51:V52"/>
    <mergeCell ref="P52:S52"/>
    <mergeCell ref="B48:C48"/>
    <mergeCell ref="D48:F48"/>
    <mergeCell ref="Q55:S55"/>
    <mergeCell ref="B56:D56"/>
    <mergeCell ref="E56:F56"/>
    <mergeCell ref="H56:J56"/>
    <mergeCell ref="B91:V91"/>
    <mergeCell ref="H61:I61"/>
    <mergeCell ref="J61:L61"/>
    <mergeCell ref="O61:T62"/>
    <mergeCell ref="U61:V62"/>
    <mergeCell ref="H62:I62"/>
    <mergeCell ref="J62:L62"/>
    <mergeCell ref="B65:V65"/>
    <mergeCell ref="B66:C67"/>
    <mergeCell ref="D66:F67"/>
    <mergeCell ref="G66:G67"/>
    <mergeCell ref="H66:I67"/>
    <mergeCell ref="J66:M67"/>
    <mergeCell ref="N66:R67"/>
    <mergeCell ref="S66:T67"/>
    <mergeCell ref="U66:U67"/>
    <mergeCell ref="U86:V86"/>
    <mergeCell ref="E87:E88"/>
    <mergeCell ref="O87:T88"/>
    <mergeCell ref="U87:V88"/>
    <mergeCell ref="H88:I88"/>
    <mergeCell ref="J88:L88"/>
    <mergeCell ref="H87:I87"/>
    <mergeCell ref="J87:L87"/>
    <mergeCell ref="C86:E86"/>
    <mergeCell ref="J86:L86"/>
    <mergeCell ref="O86:T86"/>
    <mergeCell ref="S42:T43"/>
    <mergeCell ref="B24:V24"/>
    <mergeCell ref="B25:D26"/>
    <mergeCell ref="E25:F26"/>
    <mergeCell ref="G25:G26"/>
    <mergeCell ref="H25:J26"/>
    <mergeCell ref="K25:O26"/>
    <mergeCell ref="P25:S25"/>
    <mergeCell ref="T25:T26"/>
    <mergeCell ref="U25:U26"/>
    <mergeCell ref="V25:V26"/>
    <mergeCell ref="P26:S26"/>
    <mergeCell ref="U42:U43"/>
    <mergeCell ref="V42:V43"/>
    <mergeCell ref="J37:L37"/>
    <mergeCell ref="U37:V38"/>
    <mergeCell ref="U36:V36"/>
    <mergeCell ref="B30:D30"/>
    <mergeCell ref="E30:F30"/>
    <mergeCell ref="H30:J30"/>
    <mergeCell ref="K30:O30"/>
    <mergeCell ref="J42:M43"/>
    <mergeCell ref="H36:I36"/>
    <mergeCell ref="J36:L36"/>
    <mergeCell ref="H37:I37"/>
    <mergeCell ref="N42:R43"/>
    <mergeCell ref="B34:D34"/>
    <mergeCell ref="C36:E36"/>
    <mergeCell ref="B55:D55"/>
    <mergeCell ref="H55:J55"/>
    <mergeCell ref="K55:L55"/>
    <mergeCell ref="M55:O55"/>
    <mergeCell ref="H47:I47"/>
    <mergeCell ref="K47:M47"/>
    <mergeCell ref="O47:R47"/>
    <mergeCell ref="K56:O56"/>
    <mergeCell ref="M53:O53"/>
    <mergeCell ref="Q53:S53"/>
    <mergeCell ref="B54:D54"/>
    <mergeCell ref="H54:J54"/>
    <mergeCell ref="K54:L54"/>
    <mergeCell ref="M54:O54"/>
    <mergeCell ref="Q54:S54"/>
    <mergeCell ref="B53:D53"/>
    <mergeCell ref="B101:C101"/>
    <mergeCell ref="D101:F101"/>
    <mergeCell ref="J101:M101"/>
    <mergeCell ref="N101:R101"/>
    <mergeCell ref="B103:V103"/>
    <mergeCell ref="B104:D105"/>
    <mergeCell ref="E104:F105"/>
    <mergeCell ref="G104:G105"/>
    <mergeCell ref="H104:J105"/>
    <mergeCell ref="K104:O105"/>
    <mergeCell ref="T104:T105"/>
    <mergeCell ref="P104:S104"/>
    <mergeCell ref="H96:I96"/>
    <mergeCell ref="K96:M96"/>
    <mergeCell ref="O96:R96"/>
    <mergeCell ref="S96:T96"/>
    <mergeCell ref="H99:I99"/>
    <mergeCell ref="K99:M99"/>
    <mergeCell ref="O99:R99"/>
    <mergeCell ref="S99:T99"/>
    <mergeCell ref="H101:I101"/>
    <mergeCell ref="S101:T101"/>
    <mergeCell ref="H98:I98"/>
    <mergeCell ref="K98:M98"/>
    <mergeCell ref="O98:R98"/>
    <mergeCell ref="S98:T98"/>
    <mergeCell ref="H100:I100"/>
    <mergeCell ref="K100:M100"/>
    <mergeCell ref="O100:R100"/>
    <mergeCell ref="S100:T100"/>
    <mergeCell ref="H94:I94"/>
    <mergeCell ref="K94:M94"/>
    <mergeCell ref="O94:R94"/>
    <mergeCell ref="S94:T94"/>
    <mergeCell ref="H95:I95"/>
    <mergeCell ref="K95:M95"/>
    <mergeCell ref="O95:R95"/>
    <mergeCell ref="S95:T95"/>
    <mergeCell ref="H44:I44"/>
    <mergeCell ref="K44:M44"/>
    <mergeCell ref="O44:R44"/>
    <mergeCell ref="S44:T44"/>
    <mergeCell ref="H45:I45"/>
    <mergeCell ref="K45:M45"/>
    <mergeCell ref="O45:R45"/>
    <mergeCell ref="S45:T45"/>
    <mergeCell ref="H53:J53"/>
    <mergeCell ref="H46:I46"/>
    <mergeCell ref="K46:M46"/>
    <mergeCell ref="O46:R46"/>
    <mergeCell ref="S46:T46"/>
    <mergeCell ref="J48:M48"/>
    <mergeCell ref="N48:R48"/>
    <mergeCell ref="H86:I86"/>
    <mergeCell ref="B27:D27"/>
    <mergeCell ref="H27:J27"/>
    <mergeCell ref="K27:L27"/>
    <mergeCell ref="M27:O27"/>
    <mergeCell ref="Q27:S27"/>
    <mergeCell ref="B29:D29"/>
    <mergeCell ref="H29:J29"/>
    <mergeCell ref="K29:L29"/>
    <mergeCell ref="M29:O29"/>
    <mergeCell ref="Q29:S29"/>
    <mergeCell ref="B22:C22"/>
    <mergeCell ref="D22:F22"/>
    <mergeCell ref="H22:I22"/>
    <mergeCell ref="J22:M22"/>
    <mergeCell ref="N22:R22"/>
    <mergeCell ref="S22:T22"/>
    <mergeCell ref="H19:I19"/>
    <mergeCell ref="K19:M19"/>
    <mergeCell ref="O19:R19"/>
    <mergeCell ref="S19:T19"/>
    <mergeCell ref="H20:I20"/>
    <mergeCell ref="K20:M20"/>
    <mergeCell ref="O20:R20"/>
    <mergeCell ref="S20:T20"/>
    <mergeCell ref="H21:I21"/>
    <mergeCell ref="K21:M21"/>
    <mergeCell ref="O21:R21"/>
    <mergeCell ref="S21:T21"/>
    <mergeCell ref="H18:I18"/>
    <mergeCell ref="K18:M18"/>
    <mergeCell ref="O18:R18"/>
    <mergeCell ref="S18:T18"/>
    <mergeCell ref="E9:E10"/>
    <mergeCell ref="H9:I9"/>
    <mergeCell ref="J9:L9"/>
    <mergeCell ref="O9:T10"/>
    <mergeCell ref="S14:T15"/>
    <mergeCell ref="H17:I17"/>
    <mergeCell ref="K17:M17"/>
    <mergeCell ref="O17:R17"/>
    <mergeCell ref="S17:T17"/>
    <mergeCell ref="B6:D6"/>
    <mergeCell ref="C8:E8"/>
    <mergeCell ref="H8:I8"/>
    <mergeCell ref="J8:L8"/>
    <mergeCell ref="O8:T8"/>
    <mergeCell ref="U8:V8"/>
    <mergeCell ref="H16:I16"/>
    <mergeCell ref="K16:M16"/>
    <mergeCell ref="O16:R16"/>
    <mergeCell ref="S16:T16"/>
    <mergeCell ref="B13:V13"/>
    <mergeCell ref="B14:C15"/>
    <mergeCell ref="D14:F15"/>
    <mergeCell ref="G14:G15"/>
    <mergeCell ref="H14:I15"/>
    <mergeCell ref="J14:M15"/>
    <mergeCell ref="N14:R15"/>
    <mergeCell ref="U14:U15"/>
    <mergeCell ref="V14:V15"/>
    <mergeCell ref="U9:V10"/>
    <mergeCell ref="H10:I10"/>
    <mergeCell ref="J10:L10"/>
    <mergeCell ref="B107:D107"/>
    <mergeCell ref="H107:J107"/>
    <mergeCell ref="K107:L107"/>
    <mergeCell ref="M107:O107"/>
    <mergeCell ref="Q107:S107"/>
    <mergeCell ref="B28:D28"/>
    <mergeCell ref="H28:J28"/>
    <mergeCell ref="K28:L28"/>
    <mergeCell ref="M28:O28"/>
    <mergeCell ref="Q28:S28"/>
    <mergeCell ref="B84:D84"/>
    <mergeCell ref="K53:L53"/>
    <mergeCell ref="S47:T47"/>
    <mergeCell ref="H48:I48"/>
    <mergeCell ref="S48:T48"/>
    <mergeCell ref="B50:V50"/>
    <mergeCell ref="B51:D52"/>
    <mergeCell ref="E51:F52"/>
    <mergeCell ref="G51:G52"/>
    <mergeCell ref="H51:J52"/>
    <mergeCell ref="K51:O52"/>
    <mergeCell ref="P51:S51"/>
    <mergeCell ref="T51:T52"/>
    <mergeCell ref="U51:U52"/>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5522" r:id="rId3" name="Label1">
          <controlPr defaultSize="0" autoLine="0" r:id="rId4">
            <anchor moveWithCells="1">
              <from>
                <xdr:col>12</xdr:col>
                <xdr:colOff>0</xdr:colOff>
                <xdr:row>0</xdr:row>
                <xdr:rowOff>99060</xdr:rowOff>
              </from>
              <to>
                <xdr:col>21</xdr:col>
                <xdr:colOff>350520</xdr:colOff>
                <xdr:row>0</xdr:row>
                <xdr:rowOff>228600</xdr:rowOff>
              </to>
            </anchor>
          </controlPr>
        </control>
      </mc:Choice>
      <mc:Fallback>
        <control shapeId="235522" r:id="rId3" name="Label1"/>
      </mc:Fallback>
    </mc:AlternateContent>
    <mc:AlternateContent xmlns:mc="http://schemas.openxmlformats.org/markup-compatibility/2006">
      <mc:Choice Requires="x14">
        <control shapeId="235521" r:id="rId5" name="ComboBox13">
          <controlPr defaultSize="0" autoLine="0" r:id="rId6">
            <anchor moveWithCells="1">
              <from>
                <xdr:col>12</xdr:col>
                <xdr:colOff>0</xdr:colOff>
                <xdr:row>1</xdr:row>
                <xdr:rowOff>83820</xdr:rowOff>
              </from>
              <to>
                <xdr:col>21</xdr:col>
                <xdr:colOff>495300</xdr:colOff>
                <xdr:row>2</xdr:row>
                <xdr:rowOff>45720</xdr:rowOff>
              </to>
            </anchor>
          </controlPr>
        </control>
      </mc:Choice>
      <mc:Fallback>
        <control shapeId="235521" r:id="rId5" name="ComboBox13"/>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3B5BE-02F8-48B4-A02B-0611068D059C}">
  <sheetPr codeName="Planilha22">
    <tabColor rgb="FF00B050"/>
  </sheetPr>
  <dimension ref="B6:AC100"/>
  <sheetViews>
    <sheetView showGridLines="0" topLeftCell="A27" zoomScaleNormal="100" workbookViewId="0">
      <selection activeCell="G67" sqref="G67"/>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42.10937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3.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4" width="10.44140625" style="59" bestFit="1" customWidth="1"/>
    <col min="25" max="25" width="10" style="59" bestFit="1" customWidth="1"/>
    <col min="26" max="27" width="9.109375" style="59"/>
    <col min="28" max="28" width="10" style="59" bestFit="1" customWidth="1"/>
    <col min="29" max="16384" width="9.109375" style="59"/>
  </cols>
  <sheetData>
    <row r="6" spans="2:29" ht="18.75" customHeight="1">
      <c r="B6" s="1375" t="s">
        <v>459</v>
      </c>
      <c r="C6" s="1375"/>
      <c r="D6" s="1375"/>
      <c r="E6" s="72" t="str">
        <f>PLANEJAMENTO!C23</f>
        <v>Desmonte de rocha com escavadeira e rompedor hidráulico</v>
      </c>
      <c r="X6" s="739"/>
      <c r="Y6" s="739"/>
    </row>
    <row r="7" spans="2:29" ht="12.75" customHeight="1">
      <c r="B7" s="73"/>
      <c r="C7" s="73"/>
      <c r="D7" s="73"/>
      <c r="E7" s="73"/>
      <c r="F7" s="73"/>
      <c r="G7" s="73"/>
      <c r="H7" s="73"/>
      <c r="I7" s="73"/>
      <c r="J7" s="73"/>
      <c r="K7" s="73"/>
      <c r="L7" s="73"/>
      <c r="M7" s="73"/>
      <c r="N7" s="73"/>
      <c r="O7" s="73"/>
      <c r="P7" s="73"/>
      <c r="Q7" s="73"/>
      <c r="R7" s="73"/>
      <c r="S7" s="73"/>
      <c r="T7" s="73"/>
      <c r="U7" s="73"/>
      <c r="V7" s="73"/>
      <c r="W7" s="908">
        <f>CRONOGRAMA!BZ7+2</f>
        <v>45896</v>
      </c>
      <c r="X7" s="908">
        <f>CRONOGRAMA!DG7-1</f>
        <v>46011</v>
      </c>
      <c r="Y7" s="59">
        <f>X7-W7</f>
        <v>115</v>
      </c>
      <c r="Z7" s="139">
        <f>Y7/30</f>
        <v>3.8333333333333335</v>
      </c>
    </row>
    <row r="8" spans="2:29" ht="12.75" customHeight="1">
      <c r="B8" s="73"/>
      <c r="C8" s="1401" t="s">
        <v>420</v>
      </c>
      <c r="D8" s="1401"/>
      <c r="E8" s="1402"/>
      <c r="F8" s="73"/>
      <c r="G8" s="73"/>
      <c r="H8" s="1403" t="s">
        <v>460</v>
      </c>
      <c r="I8" s="1403"/>
      <c r="J8" s="1380">
        <f>U22</f>
        <v>6360.75</v>
      </c>
      <c r="K8" s="1380"/>
      <c r="L8" s="1380"/>
      <c r="M8" s="435"/>
      <c r="N8" s="434"/>
      <c r="O8" s="1399" t="s">
        <v>461</v>
      </c>
      <c r="P8" s="1399"/>
      <c r="Q8" s="1399"/>
      <c r="R8" s="1399"/>
      <c r="S8" s="1399"/>
      <c r="T8" s="1399"/>
      <c r="U8" s="1398" t="s">
        <v>462</v>
      </c>
      <c r="V8" s="1399"/>
    </row>
    <row r="9" spans="2:29" ht="12.75" customHeight="1">
      <c r="B9" s="73"/>
      <c r="C9" s="433"/>
      <c r="D9" s="433"/>
      <c r="E9" s="1404">
        <f>SUM(J8:L10)</f>
        <v>94311.41</v>
      </c>
      <c r="F9" s="73"/>
      <c r="G9" s="73"/>
      <c r="H9" s="1403" t="s">
        <v>463</v>
      </c>
      <c r="I9" s="1403"/>
      <c r="J9" s="1380">
        <f>V32</f>
        <v>80692.800000000003</v>
      </c>
      <c r="K9" s="1380"/>
      <c r="L9" s="1380"/>
      <c r="M9" s="436"/>
      <c r="N9" s="396"/>
      <c r="O9" s="1400">
        <f>Z7</f>
        <v>3.8333333333333335</v>
      </c>
      <c r="P9" s="1400"/>
      <c r="Q9" s="1400"/>
      <c r="R9" s="1400"/>
      <c r="S9" s="1400"/>
      <c r="T9" s="1400"/>
      <c r="U9" s="1405">
        <f>E9*O9</f>
        <v>361527.07166666671</v>
      </c>
      <c r="V9" s="1406"/>
      <c r="X9" s="739"/>
      <c r="Y9" s="139"/>
      <c r="AA9" s="139"/>
    </row>
    <row r="10" spans="2:29" ht="12.75" customHeight="1">
      <c r="B10" s="75"/>
      <c r="C10" s="433"/>
      <c r="D10" s="433"/>
      <c r="E10" s="1404"/>
      <c r="F10" s="73"/>
      <c r="G10" s="73"/>
      <c r="H10" s="1403" t="s">
        <v>464</v>
      </c>
      <c r="I10" s="1403"/>
      <c r="J10" s="1380">
        <f>Q43</f>
        <v>7257.86</v>
      </c>
      <c r="K10" s="1380"/>
      <c r="L10" s="1380"/>
      <c r="M10" s="436"/>
      <c r="N10" s="396"/>
      <c r="O10" s="1400"/>
      <c r="P10" s="1400"/>
      <c r="Q10" s="1400"/>
      <c r="R10" s="1400"/>
      <c r="S10" s="1400"/>
      <c r="T10" s="1400"/>
      <c r="U10" s="1405"/>
      <c r="V10" s="1406"/>
    </row>
    <row r="11" spans="2:29" ht="12.75" customHeight="1">
      <c r="B11" s="73"/>
      <c r="C11" s="73"/>
      <c r="D11" s="73"/>
      <c r="E11" s="73"/>
      <c r="F11" s="73"/>
      <c r="G11" s="73"/>
      <c r="H11" s="73"/>
      <c r="I11" s="73"/>
      <c r="J11" s="73"/>
      <c r="K11" s="73"/>
      <c r="L11" s="73"/>
      <c r="M11" s="73"/>
      <c r="N11" s="73"/>
      <c r="O11" s="73"/>
      <c r="P11" s="73"/>
      <c r="Q11" s="73"/>
      <c r="R11" s="73"/>
      <c r="S11" s="73"/>
      <c r="T11" s="73"/>
      <c r="U11" s="73"/>
      <c r="V11" s="73"/>
    </row>
    <row r="13" spans="2:29"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9" ht="12.75" customHeight="1">
      <c r="B14" s="1360" t="s">
        <v>146</v>
      </c>
      <c r="C14" s="1362"/>
      <c r="D14" s="1376" t="s">
        <v>465</v>
      </c>
      <c r="E14" s="1376"/>
      <c r="F14" s="1376"/>
      <c r="G14" s="1376" t="s">
        <v>466</v>
      </c>
      <c r="H14" s="1376" t="s">
        <v>467</v>
      </c>
      <c r="I14" s="1376"/>
      <c r="J14" s="1376" t="s">
        <v>468</v>
      </c>
      <c r="K14" s="1376"/>
      <c r="L14" s="1376"/>
      <c r="M14" s="1376"/>
      <c r="N14" s="1376"/>
      <c r="O14" s="1376"/>
      <c r="P14" s="1376"/>
      <c r="Q14" s="1376"/>
      <c r="R14" s="1376"/>
      <c r="S14" s="1379" t="s">
        <v>469</v>
      </c>
      <c r="T14" s="1379"/>
      <c r="U14" s="1377" t="s">
        <v>462</v>
      </c>
      <c r="V14" s="1376"/>
    </row>
    <row r="15" spans="2:29"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c r="AC15" s="739"/>
    </row>
    <row r="16" spans="2:29" ht="13.8">
      <c r="B16" s="76" t="str">
        <f>F16</f>
        <v>P0040</v>
      </c>
      <c r="C16" s="206"/>
      <c r="D16" s="77"/>
      <c r="E16" s="205" t="str">
        <f>'MÃO DE OBRA'!A42</f>
        <v>Operador de Escavadeira</v>
      </c>
      <c r="F16" s="205" t="str">
        <f>VLOOKUP(E16,'MÃO DE OBRA'!$A:$B,2,FALSE)</f>
        <v>P0040</v>
      </c>
      <c r="G16" s="193">
        <v>1</v>
      </c>
      <c r="H16" s="1347">
        <f>IF(D16="h",VLOOKUP(B16,'MÃO DE OBRA'!$B$3:$D$97,3,0)*220,VLOOKUP(B16,'MÃO DE OBRA'!$B$3:$D$97,3,0))</f>
        <v>3392.4</v>
      </c>
      <c r="I16" s="1348"/>
      <c r="J16" s="78" t="s">
        <v>471</v>
      </c>
      <c r="K16" s="1349">
        <f>IF(J16="",0,IF(J16="D",H16*DADOS!$D$18,H16*DADOS!$D$19))</f>
        <v>848.1</v>
      </c>
      <c r="L16" s="1350"/>
      <c r="M16" s="1351"/>
      <c r="N16" s="193"/>
      <c r="O16" s="1349">
        <f>IF(N16="C",(DADOS!$E$9+DADOS!$E$10)*30,IF(N16="J",(DADOS!$E$9+DADOS!$E$10+DADOS!$E$11)*30,IF(C16="PJ",DADOS!$E$12,0)))</f>
        <v>0</v>
      </c>
      <c r="P16" s="1350"/>
      <c r="Q16" s="1350"/>
      <c r="R16" s="1351"/>
      <c r="S16" s="1355">
        <f>IF(G16="",0,IF(C16="3º",0,IF(C16="PJ",0,((H16+K16)*DADOS!$D$7)+((H16+K16)*DADOS!$D$6))))</f>
        <v>2120.25</v>
      </c>
      <c r="T16" s="1355"/>
      <c r="U16" s="437">
        <f>IF(G16="",0,SUM(H16,K16,,O16,V16,S16))</f>
        <v>6360.75</v>
      </c>
      <c r="V16" s="438"/>
      <c r="AC16" s="739"/>
    </row>
    <row r="17" spans="2:25" ht="13.8" hidden="1">
      <c r="B17" s="77" t="str">
        <f>F17</f>
        <v>P0001</v>
      </c>
      <c r="C17" s="206"/>
      <c r="D17" s="77"/>
      <c r="E17" s="79" t="str">
        <f>'MÃO DE OBRA'!A3</f>
        <v>Ajudante</v>
      </c>
      <c r="F17" s="205" t="str">
        <f>VLOOKUP(E17,'MÃO DE OBRA'!$A:$B,2,FALSE)</f>
        <v>P0001</v>
      </c>
      <c r="G17" s="193"/>
      <c r="H17" s="1347">
        <f>IF(D17="h",VLOOKUP(B17,'MÃO DE OBRA'!$B$3:$D$97,3,0)*220,VLOOKUP(B17,'MÃO DE OBRA'!$B$3:$D$97,3,0))</f>
        <v>1680</v>
      </c>
      <c r="I17" s="1348"/>
      <c r="J17" s="78" t="s">
        <v>471</v>
      </c>
      <c r="K17" s="1349">
        <f>IF(J17="",0,IF(J17="D",H17*DADOS!$D$18,H17*DADOS!$D$19))</f>
        <v>420</v>
      </c>
      <c r="L17" s="1350"/>
      <c r="M17" s="1351"/>
      <c r="N17" s="193"/>
      <c r="O17" s="1349">
        <f>IF(N17="C",(DADOS!$E$9+DADOS!$E$10)*30,IF(N17="J",(DADOS!$E$9+DADOS!$E$10+DADOS!$E$11)*30,IF(C17="PJ",DADOS!$E$12,0)))</f>
        <v>0</v>
      </c>
      <c r="P17" s="1350"/>
      <c r="Q17" s="1350"/>
      <c r="R17" s="1351"/>
      <c r="S17" s="1355">
        <f>IF(G17="",0,IF(C17="3º",0,IF(C17="PJ",0,((H17+K17)*DADOS!$D$7)+((H17+K17)*DADOS!$D$6))))</f>
        <v>0</v>
      </c>
      <c r="T17" s="1355"/>
      <c r="U17" s="437">
        <f t="shared" ref="U17:U21" si="0">IF(G17="",0,SUM(H17,K17,,O17,V17,S17))</f>
        <v>0</v>
      </c>
      <c r="V17" s="438"/>
    </row>
    <row r="18" spans="2:25" ht="13.95" hidden="1" customHeight="1">
      <c r="B18" s="77" t="str">
        <f>F18</f>
        <v>P0052</v>
      </c>
      <c r="C18" s="206"/>
      <c r="D18" s="77"/>
      <c r="E18" s="79" t="s">
        <v>500</v>
      </c>
      <c r="F18" s="205" t="str">
        <f>VLOOKUP(E18,'MÃO DE OBRA'!$A:$B,2,FALSE)</f>
        <v>P0052</v>
      </c>
      <c r="G18" s="193"/>
      <c r="H18" s="1347">
        <f>IF(D18="h",VLOOKUP(B18,'MÃO DE OBRA'!$B$3:$D$97,3,0)*220,VLOOKUP(B18,'MÃO DE OBRA'!$B$3:$D$97,3,0))</f>
        <v>2520</v>
      </c>
      <c r="I18" s="1348"/>
      <c r="J18" s="78" t="s">
        <v>471</v>
      </c>
      <c r="K18" s="1349">
        <f>IF(J18="",0,IF(J18="D",H18*DADOS!$D$18,H18*DADOS!$D$19))</f>
        <v>630</v>
      </c>
      <c r="L18" s="1350"/>
      <c r="M18" s="1351"/>
      <c r="N18" s="193"/>
      <c r="O18" s="1349">
        <f>IF(N18="C",(DADOS!$E$9+DADOS!$E$10)*30,IF(N18="J",(DADOS!$E$9+DADOS!$E$10+DADOS!$E$11)*30,IF(C18="PJ",DADOS!$E$12,0)))</f>
        <v>0</v>
      </c>
      <c r="P18" s="1350"/>
      <c r="Q18" s="1350"/>
      <c r="R18" s="1351"/>
      <c r="S18" s="1355">
        <f>IF(G18="",0,IF(C18="3º",0,IF(C18="PJ",0,((H18+K18)*DADOS!$D$7)+((H18+K18)*DADOS!$D$6))))</f>
        <v>0</v>
      </c>
      <c r="T18" s="1355"/>
      <c r="U18" s="437">
        <f t="shared" si="0"/>
        <v>0</v>
      </c>
      <c r="V18" s="438"/>
    </row>
    <row r="19" spans="2:25" ht="13.95" hidden="1" customHeight="1">
      <c r="B19" s="77" t="str">
        <f>F19</f>
        <v>P0001</v>
      </c>
      <c r="C19" s="206"/>
      <c r="D19" s="77"/>
      <c r="E19" s="205" t="s">
        <v>473</v>
      </c>
      <c r="F19" s="205" t="str">
        <f>VLOOKUP(E19,'MÃO DE OBRA'!$A:$B,2,FALSE)</f>
        <v>P0001</v>
      </c>
      <c r="G19" s="193"/>
      <c r="H19" s="1347">
        <f>IF(D19="h",VLOOKUP(B19,'MÃO DE OBRA'!$B$3:$D$97,3,0)*220,VLOOKUP(B19,'MÃO DE OBRA'!$B$3:$D$97,3,0))</f>
        <v>1680</v>
      </c>
      <c r="I19" s="1348"/>
      <c r="J19" s="78" t="s">
        <v>471</v>
      </c>
      <c r="K19" s="1349">
        <f>IF(J19="",0,IF(J19="D",H19*DADOS!$D$18,H19*DADOS!$D$19))</f>
        <v>420</v>
      </c>
      <c r="L19" s="1350"/>
      <c r="M19" s="1351"/>
      <c r="N19" s="193"/>
      <c r="O19" s="1349">
        <f>IF(N19="C",(DADOS!$E$9+DADOS!$E$10)*30,IF(N19="J",(DADOS!$E$9+DADOS!$E$10+DADOS!$E$11)*30,IF(C19="PJ",DADOS!$E$12,0)))</f>
        <v>0</v>
      </c>
      <c r="P19" s="1350"/>
      <c r="Q19" s="1350"/>
      <c r="R19" s="1351"/>
      <c r="S19" s="1355">
        <f>IF(G19="",0,IF(C19="3º",0,IF(C19="PJ",0,((H19+K19)*DADOS!$D$7)+((H19+K19)*DADOS!$D$6))))</f>
        <v>0</v>
      </c>
      <c r="T19" s="1355"/>
      <c r="U19" s="437">
        <f t="shared" si="0"/>
        <v>0</v>
      </c>
      <c r="V19" s="438"/>
    </row>
    <row r="20" spans="2:25" ht="13.95" hidden="1" customHeight="1">
      <c r="B20" s="77" t="str">
        <f>F20</f>
        <v>P0037</v>
      </c>
      <c r="C20" s="206"/>
      <c r="D20" s="77"/>
      <c r="E20" s="205" t="s">
        <v>507</v>
      </c>
      <c r="F20" s="205" t="str">
        <f>VLOOKUP(E20,'MÃO DE OBRA'!$A:$B,2,FALSE)</f>
        <v>P0037</v>
      </c>
      <c r="G20" s="193"/>
      <c r="H20" s="1347">
        <f>IF(D20="h",VLOOKUP(B20,'MÃO DE OBRA'!$B$3:$D$97,3,0)*220,VLOOKUP(B20,'MÃO DE OBRA'!$B$3:$D$97,3,0))</f>
        <v>2035</v>
      </c>
      <c r="I20" s="1348"/>
      <c r="J20" s="78" t="s">
        <v>471</v>
      </c>
      <c r="K20" s="1349">
        <f>IF(J20="",0,IF(J20="D",H20*DADOS!$D$18,H20*DADOS!$D$19))</f>
        <v>508.75</v>
      </c>
      <c r="L20" s="1350"/>
      <c r="M20" s="1351"/>
      <c r="N20" s="193"/>
      <c r="O20" s="1349">
        <f>IF(N20="C",(DADOS!$E$9+DADOS!$E$10)*30,IF(N20="J",(DADOS!$E$9+DADOS!$E$10+DADOS!$E$11)*30,IF(C20="PJ",DADOS!$E$12,0)))</f>
        <v>0</v>
      </c>
      <c r="P20" s="1350"/>
      <c r="Q20" s="1350"/>
      <c r="R20" s="1351"/>
      <c r="S20" s="1355">
        <f>IF(G20="",0,IF(C20="3º",0,IF(C20="PJ",0,((H20+K20)*DADOS!$D$7)+((H20+K20)*DADOS!$D$6))))</f>
        <v>0</v>
      </c>
      <c r="T20" s="1355"/>
      <c r="U20" s="437">
        <f t="shared" si="0"/>
        <v>0</v>
      </c>
      <c r="V20" s="438"/>
    </row>
    <row r="21" spans="2:25" ht="13.95" hidden="1" customHeight="1">
      <c r="B21" s="77" t="str">
        <f t="shared" ref="B21" si="1">F21</f>
        <v>P0037</v>
      </c>
      <c r="C21" s="204"/>
      <c r="D21" s="80"/>
      <c r="E21" s="203" t="s">
        <v>507</v>
      </c>
      <c r="F21" s="205" t="str">
        <f>VLOOKUP(E21,'MÃO DE OBRA'!$A:$B,2,FALSE)</f>
        <v>P0037</v>
      </c>
      <c r="G21" s="418"/>
      <c r="H21" s="1347">
        <f>IF(D21="h",VLOOKUP(B21,'MÃO DE OBRA'!$B$3:$D$97,3,0)*220,VLOOKUP(B21,'MÃO DE OBRA'!$B$3:$D$97,3,0))</f>
        <v>2035</v>
      </c>
      <c r="I21" s="1348"/>
      <c r="J21" s="81" t="s">
        <v>471</v>
      </c>
      <c r="K21" s="1395">
        <f>IF(J21="",0,IF(J21="D",H21*DADOS!$D$18,H21*DADOS!$D$19))</f>
        <v>508.75</v>
      </c>
      <c r="L21" s="1396"/>
      <c r="M21" s="1397"/>
      <c r="N21" s="193"/>
      <c r="O21" s="1349">
        <f>IF(N21="C",(DADOS!$E$9+DADOS!$E$10)*30,IF(N21="J",(DADOS!$E$9+DADOS!$E$10+DADOS!$E$11)*30,IF(C21="PJ",DADOS!$E$12,0)))</f>
        <v>0</v>
      </c>
      <c r="P21" s="1350"/>
      <c r="Q21" s="1350"/>
      <c r="R21" s="1351"/>
      <c r="S21" s="1355">
        <f>IF(G21="",0,IF(C21="3º",0,IF(C21="PJ",0,((H21+K21)*DADOS!$D$7)+((H21+K21)*DADOS!$D$6))))</f>
        <v>0</v>
      </c>
      <c r="T21" s="1355"/>
      <c r="U21" s="437">
        <f t="shared" si="0"/>
        <v>0</v>
      </c>
      <c r="V21" s="438"/>
    </row>
    <row r="22" spans="2:25" ht="13.8">
      <c r="B22" s="1386"/>
      <c r="C22" s="1387"/>
      <c r="D22" s="1392" t="s">
        <v>138</v>
      </c>
      <c r="E22" s="1392"/>
      <c r="F22" s="1392"/>
      <c r="G22" s="870">
        <f>SUM(G16:G21)</f>
        <v>1</v>
      </c>
      <c r="H22" s="1336">
        <f>SUMPRODUCT($G$16:$G$21,H16:H21)</f>
        <v>3392.4</v>
      </c>
      <c r="I22" s="1337"/>
      <c r="J22" s="1336">
        <f>SUMPRODUCT($G$16:$G$21,K16:K21)</f>
        <v>848.1</v>
      </c>
      <c r="K22" s="1337"/>
      <c r="L22" s="1337"/>
      <c r="M22" s="1338"/>
      <c r="N22" s="1336">
        <f>SUMPRODUCT($G$16:$G$21,O16:O21)</f>
        <v>0</v>
      </c>
      <c r="O22" s="1337"/>
      <c r="P22" s="1337"/>
      <c r="Q22" s="1337"/>
      <c r="R22" s="1338"/>
      <c r="S22" s="1336">
        <f>SUMPRODUCT($G$16:$G$21,S16:S21)</f>
        <v>2120.25</v>
      </c>
      <c r="T22" s="1338"/>
      <c r="U22" s="440">
        <f>SUMPRODUCT($G$16:$G$21,U16:U21)</f>
        <v>6360.75</v>
      </c>
      <c r="V22" s="439"/>
    </row>
    <row r="24" spans="2:25" ht="12.75" customHeight="1">
      <c r="B24" s="1357" t="s">
        <v>463</v>
      </c>
      <c r="C24" s="1357"/>
      <c r="D24" s="1357"/>
      <c r="E24" s="1357"/>
      <c r="F24" s="1357"/>
      <c r="G24" s="1357"/>
      <c r="H24" s="1357"/>
      <c r="I24" s="1357"/>
      <c r="J24" s="1357"/>
      <c r="K24" s="1357"/>
      <c r="L24" s="1357"/>
      <c r="M24" s="1357"/>
      <c r="N24" s="1357"/>
      <c r="O24" s="1357"/>
      <c r="P24" s="1357"/>
      <c r="Q24" s="1357"/>
      <c r="R24" s="1357"/>
      <c r="S24" s="1357"/>
      <c r="T24" s="1357"/>
      <c r="U24" s="1357"/>
      <c r="V24" s="1357"/>
    </row>
    <row r="25" spans="2:25" ht="12.75" customHeight="1">
      <c r="B25" s="1360" t="s">
        <v>476</v>
      </c>
      <c r="C25" s="1361"/>
      <c r="D25" s="1361"/>
      <c r="E25" s="1361" t="s">
        <v>477</v>
      </c>
      <c r="F25" s="1361"/>
      <c r="G25" s="1358" t="s">
        <v>466</v>
      </c>
      <c r="H25" s="1360" t="s">
        <v>478</v>
      </c>
      <c r="I25" s="1361"/>
      <c r="J25" s="1362"/>
      <c r="K25" s="1358" t="s">
        <v>479</v>
      </c>
      <c r="L25" s="1366"/>
      <c r="M25" s="1366"/>
      <c r="N25" s="1366"/>
      <c r="O25" s="1367"/>
      <c r="P25" s="1360" t="s">
        <v>480</v>
      </c>
      <c r="Q25" s="1361"/>
      <c r="R25" s="1361"/>
      <c r="S25" s="1361"/>
      <c r="T25" s="1370" t="s">
        <v>481</v>
      </c>
      <c r="U25" s="1367" t="s">
        <v>482</v>
      </c>
      <c r="V25" s="1377" t="s">
        <v>483</v>
      </c>
    </row>
    <row r="26" spans="2:25" ht="13.8">
      <c r="B26" s="1363"/>
      <c r="C26" s="1364"/>
      <c r="D26" s="1364"/>
      <c r="E26" s="1364"/>
      <c r="F26" s="1364"/>
      <c r="G26" s="1359"/>
      <c r="H26" s="1363"/>
      <c r="I26" s="1364"/>
      <c r="J26" s="1365"/>
      <c r="K26" s="1359"/>
      <c r="L26" s="1368"/>
      <c r="M26" s="1368"/>
      <c r="N26" s="1368"/>
      <c r="O26" s="1369"/>
      <c r="P26" s="1363" t="s">
        <v>484</v>
      </c>
      <c r="Q26" s="1364"/>
      <c r="R26" s="1364"/>
      <c r="S26" s="1364"/>
      <c r="T26" s="1371"/>
      <c r="U26" s="1369"/>
      <c r="V26" s="1378"/>
    </row>
    <row r="27" spans="2:25" ht="13.8">
      <c r="B27" s="1463" t="str">
        <f>F27</f>
        <v>E0041</v>
      </c>
      <c r="C27" s="1464"/>
      <c r="D27" s="1465"/>
      <c r="E27" s="208" t="s">
        <v>1909</v>
      </c>
      <c r="F27" s="205" t="str">
        <f>VLOOKUP($E27,EQUIPAMENTOS!$A:$B,2,FALSE)</f>
        <v>E0041</v>
      </c>
      <c r="G27" s="420">
        <v>1</v>
      </c>
      <c r="H27" s="1339">
        <f>VLOOKUP($B27,EQUIPAMENTOS!$B$3:$N$97,9,0)*M27</f>
        <v>57000</v>
      </c>
      <c r="I27" s="1340"/>
      <c r="J27" s="1340"/>
      <c r="K27" s="1341" t="s">
        <v>486</v>
      </c>
      <c r="L27" s="1342"/>
      <c r="M27" s="1343">
        <v>200</v>
      </c>
      <c r="N27" s="1343"/>
      <c r="O27" s="1343"/>
      <c r="P27" s="82" t="s">
        <v>504</v>
      </c>
      <c r="Q27" s="1466">
        <f>VLOOKUP($B27,EQUIPAMENTOS!$B$3:$N$97,13,0)</f>
        <v>24</v>
      </c>
      <c r="R27" s="1467"/>
      <c r="S27" s="1468"/>
      <c r="T27" s="424">
        <f>IF(Q27="","",IF(K27="km",M27/Q27,200*Q27)*INDEX(DADOS!$1:$1048576,MATCH(P27,DADOS!D:D,0),5))*0.8</f>
        <v>23692.800000000003</v>
      </c>
      <c r="U27" s="658">
        <f>SUM(H27,T27)</f>
        <v>80692.800000000003</v>
      </c>
      <c r="V27" s="893">
        <f>G27*U27</f>
        <v>80692.800000000003</v>
      </c>
    </row>
    <row r="28" spans="2:25" ht="13.8" hidden="1">
      <c r="B28" s="1449" t="str">
        <f>F28</f>
        <v>E0025</v>
      </c>
      <c r="C28" s="1450"/>
      <c r="D28" s="1451"/>
      <c r="E28" s="207" t="s">
        <v>502</v>
      </c>
      <c r="F28" s="205" t="str">
        <f>VLOOKUP($E28,EQUIPAMENTOS!$A:$B,2,FALSE)</f>
        <v>E0025</v>
      </c>
      <c r="G28" s="421"/>
      <c r="H28" s="1339">
        <f>VLOOKUP($B28,EQUIPAMENTOS!$B$3:$N$97,9,0)*M28</f>
        <v>22000</v>
      </c>
      <c r="I28" s="1340"/>
      <c r="J28" s="1340"/>
      <c r="K28" s="1341" t="s">
        <v>486</v>
      </c>
      <c r="L28" s="1342"/>
      <c r="M28" s="1343">
        <v>200</v>
      </c>
      <c r="N28" s="1343"/>
      <c r="O28" s="1343"/>
      <c r="P28" s="82" t="s">
        <v>504</v>
      </c>
      <c r="Q28" s="1344">
        <f>VLOOKUP($B28,EQUIPAMENTOS!$B$3:$N$97,13,0)</f>
        <v>16</v>
      </c>
      <c r="R28" s="1345"/>
      <c r="S28" s="1346"/>
      <c r="T28" s="889">
        <f>IF(Q28="","",IF(K28="km",M28/Q28,100*Q28)*INDEX(DADOS!$1:$1048576,MATCH(P28,DADOS!D:D,0),5))</f>
        <v>9872</v>
      </c>
      <c r="U28" s="891">
        <f>SUM(H28,T28)</f>
        <v>31872</v>
      </c>
      <c r="V28" s="889">
        <f>U28*G28</f>
        <v>0</v>
      </c>
    </row>
    <row r="29" spans="2:25" ht="19.5" hidden="1" customHeight="1">
      <c r="B29" s="1449">
        <f>F29</f>
        <v>0</v>
      </c>
      <c r="C29" s="1450"/>
      <c r="D29" s="1451"/>
      <c r="E29" s="207"/>
      <c r="F29" s="205"/>
      <c r="G29" s="421"/>
      <c r="H29" s="1339"/>
      <c r="I29" s="1340"/>
      <c r="J29" s="1340"/>
      <c r="K29" s="1341"/>
      <c r="L29" s="1342"/>
      <c r="M29" s="1343"/>
      <c r="N29" s="1343"/>
      <c r="O29" s="1343"/>
      <c r="P29" s="82" t="s">
        <v>504</v>
      </c>
      <c r="Q29" s="1344">
        <v>24</v>
      </c>
      <c r="R29" s="1345"/>
      <c r="S29" s="1346"/>
      <c r="T29" s="423">
        <f>IF(Q29="","",IF(K29="km",M29/Q29,400*Q29)*INDEX(DADOS!$1:$1048576,MATCH(P29,DADOS!D:D,0),5))</f>
        <v>59232</v>
      </c>
      <c r="U29" s="209">
        <f t="shared" ref="U29:U31" si="2">SUM(H29,T29)</f>
        <v>59232</v>
      </c>
      <c r="V29" s="423">
        <f>U29*G29</f>
        <v>0</v>
      </c>
      <c r="X29" s="118"/>
      <c r="Y29" s="118"/>
    </row>
    <row r="30" spans="2:25" ht="13.8" hidden="1">
      <c r="B30" s="1449"/>
      <c r="C30" s="1450"/>
      <c r="D30" s="1451"/>
      <c r="E30" s="1461"/>
      <c r="F30" s="1462"/>
      <c r="G30" s="421"/>
      <c r="H30" s="1340"/>
      <c r="I30" s="1340"/>
      <c r="J30" s="1340"/>
      <c r="K30" s="1341"/>
      <c r="L30" s="1342"/>
      <c r="M30" s="1343"/>
      <c r="N30" s="1343"/>
      <c r="O30" s="1343"/>
      <c r="P30" s="82"/>
      <c r="Q30" s="1344"/>
      <c r="R30" s="1345"/>
      <c r="S30" s="1346"/>
      <c r="T30" s="423" t="str">
        <f>IF(Q30="","",IF(K30="km",M30/Q30,200*Q30)*INDEX(DADOS!$1:$1048576,MATCH(P30,DADOS!D:D,0),5))</f>
        <v/>
      </c>
      <c r="U30" s="209">
        <f t="shared" si="2"/>
        <v>0</v>
      </c>
      <c r="V30" s="423"/>
    </row>
    <row r="31" spans="2:25" ht="13.8">
      <c r="B31" s="1444"/>
      <c r="C31" s="1445"/>
      <c r="D31" s="1446"/>
      <c r="E31" s="1447"/>
      <c r="F31" s="1448"/>
      <c r="G31" s="419"/>
      <c r="H31" s="1414"/>
      <c r="I31" s="1414"/>
      <c r="J31" s="1414"/>
      <c r="K31" s="1413"/>
      <c r="L31" s="1414"/>
      <c r="M31" s="1356"/>
      <c r="N31" s="1356"/>
      <c r="O31" s="1356"/>
      <c r="P31" s="83"/>
      <c r="Q31" s="1344"/>
      <c r="R31" s="1345"/>
      <c r="S31" s="1346"/>
      <c r="T31" s="424" t="str">
        <f>IF(Q31="","",IF(K31="km",M31/Q31,200*Q31)*INDEX(DADOS!$1:$1048576,MATCH(P31,DADOS!D:D,0),5))</f>
        <v/>
      </c>
      <c r="U31" s="659">
        <f t="shared" si="2"/>
        <v>0</v>
      </c>
      <c r="V31" s="424"/>
    </row>
    <row r="32" spans="2:25" ht="12.75" customHeight="1">
      <c r="B32" s="1381"/>
      <c r="C32" s="1382"/>
      <c r="D32" s="1383"/>
      <c r="E32" s="1384" t="s">
        <v>138</v>
      </c>
      <c r="F32" s="1385"/>
      <c r="G32" s="422">
        <f>SUM(G27:G31)</f>
        <v>1</v>
      </c>
      <c r="H32" s="1388">
        <f>SUMPRODUCT(G27:$G$31,H27:H31)</f>
        <v>57000</v>
      </c>
      <c r="I32" s="1388"/>
      <c r="J32" s="1388"/>
      <c r="K32" s="1389"/>
      <c r="L32" s="1390"/>
      <c r="M32" s="1390"/>
      <c r="N32" s="1390"/>
      <c r="O32" s="1391"/>
      <c r="P32" s="693"/>
      <c r="Q32" s="871"/>
      <c r="R32" s="871"/>
      <c r="S32" s="871"/>
      <c r="T32" s="657">
        <f>SUMPRODUCT($G27:G$31,T27:T31)</f>
        <v>23692.800000000003</v>
      </c>
      <c r="U32" s="660"/>
      <c r="V32" s="657">
        <f>SUM(V27:V31)</f>
        <v>80692.800000000003</v>
      </c>
    </row>
    <row r="34" spans="2:22" ht="12.75" customHeight="1">
      <c r="B34" s="1357" t="s">
        <v>464</v>
      </c>
      <c r="C34" s="1357"/>
      <c r="D34" s="1357"/>
      <c r="E34" s="1357"/>
      <c r="F34" s="1357"/>
      <c r="G34" s="1357"/>
      <c r="H34" s="1357"/>
      <c r="I34" s="1357"/>
      <c r="J34" s="1357"/>
      <c r="K34" s="1357"/>
      <c r="L34" s="1357"/>
      <c r="M34" s="1357"/>
      <c r="N34" s="1357"/>
      <c r="O34" s="1357"/>
      <c r="P34" s="1357"/>
      <c r="Q34" s="1357"/>
      <c r="R34" s="1357"/>
      <c r="S34" s="1357"/>
      <c r="T34" s="1357"/>
      <c r="U34" s="1357"/>
      <c r="V34" s="1357"/>
    </row>
    <row r="35" spans="2:22" ht="13.8">
      <c r="B35" s="1422" t="s">
        <v>146</v>
      </c>
      <c r="C35" s="1423"/>
      <c r="D35" s="1422" t="s">
        <v>442</v>
      </c>
      <c r="E35" s="1424"/>
      <c r="F35" s="1424"/>
      <c r="G35" s="1422" t="s">
        <v>493</v>
      </c>
      <c r="H35" s="1423"/>
      <c r="I35" s="1425" t="s">
        <v>494</v>
      </c>
      <c r="J35" s="1426"/>
      <c r="K35" s="1427"/>
      <c r="L35" s="1425" t="s">
        <v>152</v>
      </c>
      <c r="M35" s="1426"/>
      <c r="N35" s="1426"/>
      <c r="O35" s="1426"/>
      <c r="P35" s="1427"/>
      <c r="Q35" s="1422" t="s">
        <v>495</v>
      </c>
      <c r="R35" s="1424"/>
      <c r="S35" s="1424"/>
      <c r="T35" s="1423"/>
      <c r="U35" s="1425"/>
      <c r="V35" s="1427"/>
    </row>
    <row r="36" spans="2:22" ht="13.8">
      <c r="B36" s="193">
        <f>IF(I36="","",COUNT($I$36:I36))</f>
        <v>1</v>
      </c>
      <c r="C36" s="417"/>
      <c r="D36" s="1428" t="s">
        <v>1821</v>
      </c>
      <c r="E36" s="1429" t="s">
        <v>1821</v>
      </c>
      <c r="F36" s="1429" t="s">
        <v>1821</v>
      </c>
      <c r="G36" s="1430" t="s">
        <v>1822</v>
      </c>
      <c r="H36" s="1430"/>
      <c r="I36" s="1431">
        <v>1</v>
      </c>
      <c r="J36" s="1431"/>
      <c r="K36" s="1431"/>
      <c r="L36" s="1431">
        <v>7257.86</v>
      </c>
      <c r="M36" s="1431"/>
      <c r="N36" s="1431"/>
      <c r="O36" s="1431"/>
      <c r="P36" s="1431"/>
      <c r="Q36" s="1355">
        <f t="shared" ref="Q36:Q42" si="3">I36*L36</f>
        <v>7257.86</v>
      </c>
      <c r="R36" s="1355"/>
      <c r="S36" s="1355"/>
      <c r="T36" s="1355"/>
      <c r="U36" s="1432"/>
      <c r="V36" s="1433"/>
    </row>
    <row r="37" spans="2:22" ht="12.75" hidden="1" customHeight="1">
      <c r="B37" s="193"/>
      <c r="C37" s="417"/>
      <c r="D37" s="1428"/>
      <c r="E37" s="1429"/>
      <c r="F37" s="1429"/>
      <c r="G37" s="1430"/>
      <c r="H37" s="1430"/>
      <c r="I37" s="1431"/>
      <c r="J37" s="1431"/>
      <c r="K37" s="1431"/>
      <c r="L37" s="1431"/>
      <c r="M37" s="1431"/>
      <c r="N37" s="1431"/>
      <c r="O37" s="1431"/>
      <c r="P37" s="1431"/>
      <c r="Q37" s="1355">
        <f t="shared" si="3"/>
        <v>0</v>
      </c>
      <c r="R37" s="1355"/>
      <c r="S37" s="1355"/>
      <c r="T37" s="1355"/>
      <c r="U37" s="1434"/>
      <c r="V37" s="1435"/>
    </row>
    <row r="38" spans="2:22" ht="12.75" hidden="1" customHeight="1">
      <c r="B38" s="193"/>
      <c r="C38" s="417"/>
      <c r="D38" s="1428"/>
      <c r="E38" s="1429"/>
      <c r="F38" s="1429"/>
      <c r="G38" s="1430"/>
      <c r="H38" s="1430"/>
      <c r="I38" s="1431"/>
      <c r="J38" s="1431"/>
      <c r="K38" s="1431"/>
      <c r="L38" s="1431"/>
      <c r="M38" s="1431"/>
      <c r="N38" s="1431"/>
      <c r="O38" s="1431"/>
      <c r="P38" s="1431"/>
      <c r="Q38" s="1355">
        <f t="shared" si="3"/>
        <v>0</v>
      </c>
      <c r="R38" s="1355"/>
      <c r="S38" s="1355"/>
      <c r="T38" s="1355"/>
      <c r="U38" s="1434"/>
      <c r="V38" s="1435"/>
    </row>
    <row r="39" spans="2:22" ht="12.75" hidden="1" customHeight="1">
      <c r="B39" s="193"/>
      <c r="C39" s="417"/>
      <c r="D39" s="1428"/>
      <c r="E39" s="1429"/>
      <c r="F39" s="1429"/>
      <c r="G39" s="1430"/>
      <c r="H39" s="1430"/>
      <c r="I39" s="1431"/>
      <c r="J39" s="1431"/>
      <c r="K39" s="1431"/>
      <c r="L39" s="1436"/>
      <c r="M39" s="1431"/>
      <c r="N39" s="1431"/>
      <c r="O39" s="1431"/>
      <c r="P39" s="1431"/>
      <c r="Q39" s="1355">
        <f t="shared" si="3"/>
        <v>0</v>
      </c>
      <c r="R39" s="1355"/>
      <c r="S39" s="1355"/>
      <c r="T39" s="1355"/>
      <c r="U39" s="1434"/>
      <c r="V39" s="1435"/>
    </row>
    <row r="40" spans="2:22" ht="12.75" hidden="1" customHeight="1">
      <c r="B40" s="193"/>
      <c r="C40" s="417"/>
      <c r="D40" s="1428"/>
      <c r="E40" s="1429"/>
      <c r="F40" s="1429"/>
      <c r="G40" s="1430"/>
      <c r="H40" s="1430"/>
      <c r="I40" s="1437"/>
      <c r="J40" s="1437"/>
      <c r="K40" s="1437"/>
      <c r="L40" s="1437"/>
      <c r="M40" s="1437"/>
      <c r="N40" s="1437"/>
      <c r="O40" s="1437"/>
      <c r="P40" s="1437"/>
      <c r="Q40" s="1355">
        <f t="shared" si="3"/>
        <v>0</v>
      </c>
      <c r="R40" s="1355"/>
      <c r="S40" s="1355"/>
      <c r="T40" s="1355"/>
      <c r="U40" s="1434"/>
      <c r="V40" s="1435"/>
    </row>
    <row r="41" spans="2:22" ht="12.75" hidden="1" customHeight="1">
      <c r="B41" s="193"/>
      <c r="C41" s="417"/>
      <c r="D41" s="1428"/>
      <c r="E41" s="1429"/>
      <c r="F41" s="1429"/>
      <c r="G41" s="1430"/>
      <c r="H41" s="1430"/>
      <c r="I41" s="1431"/>
      <c r="J41" s="1431"/>
      <c r="K41" s="1431"/>
      <c r="L41" s="1431"/>
      <c r="M41" s="1431"/>
      <c r="N41" s="1431"/>
      <c r="O41" s="1431"/>
      <c r="P41" s="1431"/>
      <c r="Q41" s="1355">
        <f t="shared" si="3"/>
        <v>0</v>
      </c>
      <c r="R41" s="1355"/>
      <c r="S41" s="1355"/>
      <c r="T41" s="1355"/>
      <c r="U41" s="1434"/>
      <c r="V41" s="1435"/>
    </row>
    <row r="42" spans="2:22" ht="12.75" customHeight="1">
      <c r="B42" s="193" t="str">
        <f>IF(I42="","",COUNT($I$36:I42))</f>
        <v/>
      </c>
      <c r="C42" s="417"/>
      <c r="D42" s="1428"/>
      <c r="E42" s="1429"/>
      <c r="F42" s="1429"/>
      <c r="G42" s="1438"/>
      <c r="H42" s="1438"/>
      <c r="I42" s="1439"/>
      <c r="J42" s="1439"/>
      <c r="K42" s="1439"/>
      <c r="L42" s="1439"/>
      <c r="M42" s="1439"/>
      <c r="N42" s="1439"/>
      <c r="O42" s="1439"/>
      <c r="P42" s="1439"/>
      <c r="Q42" s="1355">
        <f t="shared" si="3"/>
        <v>0</v>
      </c>
      <c r="R42" s="1355"/>
      <c r="S42" s="1355"/>
      <c r="T42" s="1355"/>
      <c r="U42" s="1440"/>
      <c r="V42" s="1441"/>
    </row>
    <row r="43" spans="2:22" ht="12.75" customHeight="1">
      <c r="B43" s="1381"/>
      <c r="C43" s="1383"/>
      <c r="D43" s="1381"/>
      <c r="E43" s="1382"/>
      <c r="F43" s="1382"/>
      <c r="G43" s="1381"/>
      <c r="H43" s="1383"/>
      <c r="I43" s="1381"/>
      <c r="J43" s="1382"/>
      <c r="K43" s="1383"/>
      <c r="L43" s="1381"/>
      <c r="M43" s="1382"/>
      <c r="N43" s="1382"/>
      <c r="O43" s="1382"/>
      <c r="P43" s="1383"/>
      <c r="Q43" s="1442">
        <f>SUM(Q36:T42)</f>
        <v>7257.86</v>
      </c>
      <c r="R43" s="1443"/>
      <c r="S43" s="1443"/>
      <c r="T43" s="1443"/>
      <c r="U43" s="1381"/>
      <c r="V43" s="1383"/>
    </row>
    <row r="48" spans="2:22" ht="12.75" customHeight="1">
      <c r="B48" s="1375" t="s">
        <v>459</v>
      </c>
      <c r="C48" s="1375"/>
      <c r="D48" s="1375"/>
      <c r="E48" s="72" t="str">
        <f>PLANEJAMENTO!C24</f>
        <v>Tranporte de material de britagem, DMT 1KM e espalhamento</v>
      </c>
    </row>
    <row r="49" spans="2:29" ht="12.75" customHeight="1" thickBot="1">
      <c r="B49" s="73"/>
      <c r="C49" s="73"/>
      <c r="D49" s="73"/>
      <c r="E49" s="73"/>
      <c r="F49" s="73"/>
      <c r="G49" s="73"/>
      <c r="H49" s="73"/>
      <c r="I49" s="73"/>
      <c r="J49" s="73"/>
      <c r="K49" s="73"/>
      <c r="L49" s="73"/>
      <c r="M49" s="73"/>
      <c r="N49" s="73"/>
      <c r="O49" s="73"/>
      <c r="P49" s="73"/>
      <c r="Q49" s="73"/>
      <c r="R49" s="73"/>
      <c r="S49" s="73"/>
      <c r="T49" s="73"/>
      <c r="U49" s="73"/>
      <c r="V49" s="73"/>
      <c r="X49" s="739"/>
      <c r="Y49" s="739"/>
    </row>
    <row r="50" spans="2:29" ht="12.75" customHeight="1">
      <c r="B50" s="73"/>
      <c r="C50" s="1401" t="s">
        <v>420</v>
      </c>
      <c r="D50" s="1401"/>
      <c r="E50" s="1402"/>
      <c r="F50" s="73"/>
      <c r="G50" s="73"/>
      <c r="H50" s="1403" t="s">
        <v>460</v>
      </c>
      <c r="I50" s="1403"/>
      <c r="J50" s="1380">
        <f>U61</f>
        <v>11104.5</v>
      </c>
      <c r="K50" s="1380"/>
      <c r="L50" s="1380"/>
      <c r="M50" s="435"/>
      <c r="N50" s="434"/>
      <c r="O50" s="1399" t="s">
        <v>461</v>
      </c>
      <c r="P50" s="1399"/>
      <c r="Q50" s="1399"/>
      <c r="R50" s="1399"/>
      <c r="S50" s="1399"/>
      <c r="T50" s="1399"/>
      <c r="U50" s="1398" t="s">
        <v>462</v>
      </c>
      <c r="V50" s="1399"/>
      <c r="X50" s="929">
        <f>PLANEJAMENTO!E23</f>
        <v>12000</v>
      </c>
      <c r="Y50" s="930" t="s">
        <v>1205</v>
      </c>
      <c r="Z50" s="930"/>
      <c r="AA50" s="930"/>
      <c r="AB50" s="930"/>
      <c r="AC50" s="931"/>
    </row>
    <row r="51" spans="2:29" ht="12.75" customHeight="1">
      <c r="B51" s="73"/>
      <c r="C51" s="433"/>
      <c r="D51" s="433"/>
      <c r="E51" s="1404">
        <f>SUM(J50:L52)</f>
        <v>86018.407692307694</v>
      </c>
      <c r="F51" s="73"/>
      <c r="G51" s="73"/>
      <c r="H51" s="1403" t="s">
        <v>463</v>
      </c>
      <c r="I51" s="1403"/>
      <c r="J51" s="1380">
        <f>V71</f>
        <v>74913.907692307694</v>
      </c>
      <c r="K51" s="1380"/>
      <c r="L51" s="1380"/>
      <c r="M51" s="436"/>
      <c r="N51" s="396"/>
      <c r="O51" s="1400">
        <f>O9</f>
        <v>3.8333333333333335</v>
      </c>
      <c r="P51" s="1400"/>
      <c r="Q51" s="1400"/>
      <c r="R51" s="1400"/>
      <c r="S51" s="1400"/>
      <c r="T51" s="1400"/>
      <c r="U51" s="1405">
        <f>E51*O51</f>
        <v>329737.22948717949</v>
      </c>
      <c r="V51" s="1406"/>
      <c r="X51" s="932">
        <f>X50*1.5</f>
        <v>18000</v>
      </c>
      <c r="AC51" s="923"/>
    </row>
    <row r="52" spans="2:29" ht="12.75" customHeight="1">
      <c r="B52" s="75"/>
      <c r="C52" s="433"/>
      <c r="D52" s="433"/>
      <c r="E52" s="1404"/>
      <c r="F52" s="73"/>
      <c r="G52" s="73"/>
      <c r="H52" s="1403" t="s">
        <v>464</v>
      </c>
      <c r="I52" s="1403"/>
      <c r="J52" s="1380">
        <f>Q82</f>
        <v>0</v>
      </c>
      <c r="K52" s="1380"/>
      <c r="L52" s="1380"/>
      <c r="M52" s="436"/>
      <c r="N52" s="396"/>
      <c r="O52" s="1400"/>
      <c r="P52" s="1400"/>
      <c r="Q52" s="1400"/>
      <c r="R52" s="1400"/>
      <c r="S52" s="1400"/>
      <c r="T52" s="1400"/>
      <c r="U52" s="1405"/>
      <c r="V52" s="1406"/>
      <c r="X52" s="922">
        <v>60</v>
      </c>
      <c r="Y52" s="59" t="s">
        <v>1835</v>
      </c>
      <c r="Z52" s="59">
        <v>40</v>
      </c>
      <c r="AA52" s="59" t="s">
        <v>490</v>
      </c>
      <c r="AC52" s="923"/>
    </row>
    <row r="53" spans="2:29" ht="12.75" customHeight="1">
      <c r="B53" s="73"/>
      <c r="C53" s="73"/>
      <c r="D53" s="73"/>
      <c r="E53" s="73"/>
      <c r="F53" s="73"/>
      <c r="G53" s="73"/>
      <c r="H53" s="73"/>
      <c r="I53" s="73"/>
      <c r="J53" s="73"/>
      <c r="K53" s="73"/>
      <c r="L53" s="73"/>
      <c r="M53" s="73"/>
      <c r="N53" s="73"/>
      <c r="O53" s="73"/>
      <c r="P53" s="73"/>
      <c r="Q53" s="73"/>
      <c r="R53" s="73"/>
      <c r="S53" s="73"/>
      <c r="T53" s="73"/>
      <c r="U53" s="73"/>
      <c r="V53" s="73"/>
      <c r="X53" s="922">
        <f>X52*Z53/Z52</f>
        <v>1.5</v>
      </c>
      <c r="Z53" s="59">
        <v>1</v>
      </c>
      <c r="AC53" s="923"/>
    </row>
    <row r="54" spans="2:29" ht="12.75" customHeight="1">
      <c r="X54" s="922"/>
      <c r="AB54" s="118"/>
      <c r="AC54" s="923"/>
    </row>
    <row r="55" spans="2:29" ht="12.75" customHeight="1">
      <c r="B55" s="1357" t="s">
        <v>460</v>
      </c>
      <c r="C55" s="1357"/>
      <c r="D55" s="1357"/>
      <c r="E55" s="1357"/>
      <c r="F55" s="1357"/>
      <c r="G55" s="1357"/>
      <c r="H55" s="1357"/>
      <c r="I55" s="1357"/>
      <c r="J55" s="1357"/>
      <c r="K55" s="1357"/>
      <c r="L55" s="1357"/>
      <c r="M55" s="1357"/>
      <c r="N55" s="1357"/>
      <c r="O55" s="1357"/>
      <c r="P55" s="1357"/>
      <c r="Q55" s="1357"/>
      <c r="R55" s="1357"/>
      <c r="S55" s="1357"/>
      <c r="T55" s="1357"/>
      <c r="U55" s="1357"/>
      <c r="V55" s="1357"/>
      <c r="X55" s="922"/>
      <c r="Y55" s="921" t="s">
        <v>1846</v>
      </c>
      <c r="AB55" s="921" t="s">
        <v>1903</v>
      </c>
      <c r="AC55" s="923"/>
    </row>
    <row r="56" spans="2:29" ht="12.75" customHeight="1">
      <c r="B56" s="1360" t="s">
        <v>146</v>
      </c>
      <c r="C56" s="1362"/>
      <c r="D56" s="1376" t="s">
        <v>465</v>
      </c>
      <c r="E56" s="1376"/>
      <c r="F56" s="1376"/>
      <c r="G56" s="1376" t="s">
        <v>466</v>
      </c>
      <c r="H56" s="1376" t="s">
        <v>467</v>
      </c>
      <c r="I56" s="1376"/>
      <c r="J56" s="1376" t="s">
        <v>468</v>
      </c>
      <c r="K56" s="1376"/>
      <c r="L56" s="1376"/>
      <c r="M56" s="1376"/>
      <c r="N56" s="1376"/>
      <c r="O56" s="1376"/>
      <c r="P56" s="1376"/>
      <c r="Q56" s="1376"/>
      <c r="R56" s="1376"/>
      <c r="S56" s="1379" t="s">
        <v>469</v>
      </c>
      <c r="T56" s="1379"/>
      <c r="U56" s="1377" t="s">
        <v>462</v>
      </c>
      <c r="V56" s="1376"/>
      <c r="X56" s="922"/>
      <c r="Y56" s="59">
        <f>Z53</f>
        <v>1</v>
      </c>
      <c r="Z56" s="59" t="s">
        <v>1836</v>
      </c>
      <c r="AB56" s="924">
        <f>(60*G59)*9*24</f>
        <v>12960</v>
      </c>
      <c r="AC56" s="923" t="s">
        <v>1837</v>
      </c>
    </row>
    <row r="57" spans="2:29" ht="12.75" customHeight="1">
      <c r="B57" s="1363"/>
      <c r="C57" s="1365"/>
      <c r="D57" s="1376"/>
      <c r="E57" s="1376"/>
      <c r="F57" s="1376"/>
      <c r="G57" s="1376"/>
      <c r="H57" s="1376"/>
      <c r="I57" s="1376"/>
      <c r="J57" s="1376"/>
      <c r="K57" s="1376"/>
      <c r="L57" s="1376"/>
      <c r="M57" s="1376"/>
      <c r="N57" s="1376"/>
      <c r="O57" s="1376"/>
      <c r="P57" s="1376"/>
      <c r="Q57" s="1376"/>
      <c r="R57" s="1376"/>
      <c r="S57" s="1379"/>
      <c r="T57" s="1379"/>
      <c r="U57" s="1378"/>
      <c r="V57" s="1376"/>
      <c r="X57" s="922"/>
      <c r="Y57" s="59">
        <f>Z52</f>
        <v>40</v>
      </c>
      <c r="Z57" s="59" t="s">
        <v>1838</v>
      </c>
      <c r="AB57" s="924">
        <f>X51/AB56</f>
        <v>1.3888888888888888</v>
      </c>
      <c r="AC57" s="923" t="s">
        <v>1839</v>
      </c>
    </row>
    <row r="58" spans="2:29" ht="12.75" customHeight="1">
      <c r="B58" s="77" t="str">
        <f>F58</f>
        <v>P0032</v>
      </c>
      <c r="C58" s="206"/>
      <c r="D58" s="77"/>
      <c r="E58" s="205" t="str">
        <f>'MÃO DE OBRA'!A34</f>
        <v>Motorista de Caminhão Basculante</v>
      </c>
      <c r="F58" s="205" t="str">
        <f>VLOOKUP(E58,'MÃO DE OBRA'!$A:$B,2,FALSE)</f>
        <v>P0032</v>
      </c>
      <c r="G58" s="193">
        <v>1</v>
      </c>
      <c r="H58" s="1347">
        <f>IF(D58="h",VLOOKUP(B58,'MÃO DE OBRA'!$B$3:$D$97,3,0)*220,VLOOKUP(B58,'MÃO DE OBRA'!$B$3:$D$97,3,0))</f>
        <v>2530</v>
      </c>
      <c r="I58" s="1348"/>
      <c r="J58" s="78" t="s">
        <v>471</v>
      </c>
      <c r="K58" s="1349">
        <f>IF(J58="",0,IF(J58="D",H58*DADOS!$D$18,H58*DADOS!$D$19))</f>
        <v>632.5</v>
      </c>
      <c r="L58" s="1350"/>
      <c r="M58" s="1351"/>
      <c r="N58" s="193"/>
      <c r="O58" s="1349"/>
      <c r="P58" s="1350"/>
      <c r="Q58" s="1350"/>
      <c r="R58" s="1351"/>
      <c r="S58" s="1355">
        <f>IF(G58="",0,IF(C58="3º",0,IF(C58="PJ",0,((H58+K58)*DADOS!$D$7)+((H58+K58)*DADOS!$D$6))))</f>
        <v>1581.25</v>
      </c>
      <c r="T58" s="1355"/>
      <c r="U58" s="437">
        <f t="shared" ref="U58:U60" si="4">IF(G58="",0,SUM(H58,K58,,O58,V58,S58))</f>
        <v>4743.75</v>
      </c>
      <c r="V58" s="438"/>
      <c r="X58" s="922"/>
      <c r="Y58" s="59">
        <v>10</v>
      </c>
      <c r="Z58" s="59" t="s">
        <v>1840</v>
      </c>
      <c r="AB58" s="118"/>
      <c r="AC58" s="923"/>
    </row>
    <row r="59" spans="2:29" ht="12.75" customHeight="1">
      <c r="B59" s="77" t="str">
        <f>F59</f>
        <v>P0040</v>
      </c>
      <c r="C59" s="206"/>
      <c r="D59" s="77"/>
      <c r="E59" s="205" t="s">
        <v>1902</v>
      </c>
      <c r="F59" s="205" t="str">
        <f>VLOOKUP(E59,'MÃO DE OBRA'!$A:$B,2,FALSE)</f>
        <v>P0040</v>
      </c>
      <c r="G59" s="193">
        <v>1</v>
      </c>
      <c r="H59" s="1347">
        <f>IF(D59="h",VLOOKUP(B59,'MÃO DE OBRA'!$B$3:$D$97,3,0)*220,VLOOKUP(B59,'MÃO DE OBRA'!$B$3:$D$97,3,0))</f>
        <v>3392.4</v>
      </c>
      <c r="I59" s="1348"/>
      <c r="J59" s="78" t="s">
        <v>471</v>
      </c>
      <c r="K59" s="1349">
        <f>IF(J59="",0,IF(J59="D",H59*DADOS!$D$18,H59*DADOS!$D$19))</f>
        <v>848.1</v>
      </c>
      <c r="L59" s="1350"/>
      <c r="M59" s="1351"/>
      <c r="N59" s="193"/>
      <c r="O59" s="1349"/>
      <c r="P59" s="1350"/>
      <c r="Q59" s="1350"/>
      <c r="R59" s="1351"/>
      <c r="S59" s="1355">
        <f>IF(G59="",0,IF(C59="3º",0,IF(C59="PJ",0,((H59+K59)*DADOS!$D$7)+((H59+K59)*DADOS!$D$6))))</f>
        <v>2120.25</v>
      </c>
      <c r="T59" s="1355"/>
      <c r="U59" s="437">
        <f t="shared" si="4"/>
        <v>6360.75</v>
      </c>
      <c r="V59" s="438"/>
      <c r="X59" s="922"/>
      <c r="Y59" s="59">
        <f>Y58+X53+X53</f>
        <v>13</v>
      </c>
      <c r="Z59" s="59" t="s">
        <v>1841</v>
      </c>
      <c r="AB59" s="118"/>
      <c r="AC59" s="923"/>
    </row>
    <row r="60" spans="2:29" ht="12.75" customHeight="1">
      <c r="B60" s="77" t="str">
        <f>F60</f>
        <v>P0048</v>
      </c>
      <c r="C60" s="204"/>
      <c r="D60" s="80"/>
      <c r="E60" s="1008" t="s">
        <v>1953</v>
      </c>
      <c r="F60" s="205" t="str">
        <f>VLOOKUP(E60,'MÃO DE OBRA'!$A:$B,2,FALSE)</f>
        <v>P0048</v>
      </c>
      <c r="G60" s="418"/>
      <c r="H60" s="1347">
        <f>IF(D60="h",VLOOKUP(B60,'MÃO DE OBRA'!$B$3:$D$97,3,0)*220,VLOOKUP(B60,'MÃO DE OBRA'!$B$3:$D$97,3,0))</f>
        <v>4200</v>
      </c>
      <c r="I60" s="1348"/>
      <c r="J60" s="81" t="s">
        <v>471</v>
      </c>
      <c r="K60" s="1349">
        <f>IF(J60="",0,IF(J60="D",H60*DADOS!$D$18,H60*DADOS!$D$19))</f>
        <v>1050</v>
      </c>
      <c r="L60" s="1350"/>
      <c r="M60" s="1351"/>
      <c r="N60" s="193"/>
      <c r="O60" s="1349"/>
      <c r="P60" s="1350"/>
      <c r="Q60" s="1350"/>
      <c r="R60" s="1351"/>
      <c r="S60" s="1355">
        <f>IF(G60="",0,IF(C60="3º",0,IF(C60="PJ",0,((H60+K60)*DADOS!$D$7)+((H60+K60)*DADOS!$D$6))))</f>
        <v>0</v>
      </c>
      <c r="T60" s="1355"/>
      <c r="U60" s="437">
        <f t="shared" si="4"/>
        <v>0</v>
      </c>
      <c r="V60" s="438" t="s">
        <v>1957</v>
      </c>
      <c r="X60" s="922"/>
      <c r="Y60" s="924">
        <f>X52*9/Y59</f>
        <v>41.53846153846154</v>
      </c>
      <c r="Z60" s="59" t="s">
        <v>1842</v>
      </c>
      <c r="AB60" s="118"/>
      <c r="AC60" s="923"/>
    </row>
    <row r="61" spans="2:29" ht="12.75" customHeight="1">
      <c r="B61" s="1386"/>
      <c r="C61" s="1387"/>
      <c r="D61" s="1392" t="s">
        <v>138</v>
      </c>
      <c r="E61" s="1392"/>
      <c r="F61" s="1392"/>
      <c r="G61" s="870">
        <f>SUM(G58:G60)</f>
        <v>2</v>
      </c>
      <c r="H61" s="1336">
        <f>SUMPRODUCT($G$58:$G$60,H58:H60)</f>
        <v>5922.4</v>
      </c>
      <c r="I61" s="1337"/>
      <c r="J61" s="1336">
        <f>SUMPRODUCT($G$58:$G$60,K58:K60)</f>
        <v>1480.6</v>
      </c>
      <c r="K61" s="1337"/>
      <c r="L61" s="1337"/>
      <c r="M61" s="1338"/>
      <c r="N61" s="1336"/>
      <c r="O61" s="1337"/>
      <c r="P61" s="1337"/>
      <c r="Q61" s="1337"/>
      <c r="R61" s="1338"/>
      <c r="S61" s="1336">
        <f>SUMPRODUCT($G$58:$G$60,S58:S60)</f>
        <v>3701.5</v>
      </c>
      <c r="T61" s="1338"/>
      <c r="U61" s="440">
        <f>SUMPRODUCT($G$58:$G$60,U58:U60)</f>
        <v>11104.5</v>
      </c>
      <c r="V61" s="439"/>
      <c r="X61" s="922"/>
      <c r="Y61" s="924"/>
      <c r="AB61" s="118"/>
      <c r="AC61" s="923"/>
    </row>
    <row r="62" spans="2:29" ht="13.8">
      <c r="X62" s="922"/>
      <c r="Y62" s="118">
        <f>X51/(Y60*16)</f>
        <v>27.083333333333332</v>
      </c>
      <c r="Z62" s="59" t="s">
        <v>1843</v>
      </c>
      <c r="AB62" s="924"/>
      <c r="AC62" s="923"/>
    </row>
    <row r="63" spans="2:29" ht="13.8">
      <c r="B63" s="1357" t="s">
        <v>463</v>
      </c>
      <c r="C63" s="1357"/>
      <c r="D63" s="1357"/>
      <c r="E63" s="1357"/>
      <c r="F63" s="1357"/>
      <c r="G63" s="1357"/>
      <c r="H63" s="1357"/>
      <c r="I63" s="1357"/>
      <c r="J63" s="1357"/>
      <c r="K63" s="1357"/>
      <c r="L63" s="1357"/>
      <c r="M63" s="1357"/>
      <c r="N63" s="1357"/>
      <c r="O63" s="1357"/>
      <c r="P63" s="1357"/>
      <c r="Q63" s="1357"/>
      <c r="R63" s="1357"/>
      <c r="S63" s="1357"/>
      <c r="T63" s="1357"/>
      <c r="U63" s="1357"/>
      <c r="V63" s="1357"/>
      <c r="X63" s="922"/>
      <c r="Y63" s="118">
        <f>Y62/24</f>
        <v>1.1284722222222221</v>
      </c>
      <c r="Z63" s="59" t="s">
        <v>1844</v>
      </c>
      <c r="AC63" s="923"/>
    </row>
    <row r="64" spans="2:29" ht="14.4" thickBot="1">
      <c r="B64" s="1360" t="s">
        <v>476</v>
      </c>
      <c r="C64" s="1361"/>
      <c r="D64" s="1361"/>
      <c r="E64" s="1361" t="s">
        <v>477</v>
      </c>
      <c r="F64" s="1361"/>
      <c r="G64" s="1358" t="s">
        <v>466</v>
      </c>
      <c r="H64" s="1360" t="s">
        <v>478</v>
      </c>
      <c r="I64" s="1361"/>
      <c r="J64" s="1362"/>
      <c r="K64" s="1358" t="s">
        <v>479</v>
      </c>
      <c r="L64" s="1366"/>
      <c r="M64" s="1366"/>
      <c r="N64" s="1366"/>
      <c r="O64" s="1367"/>
      <c r="P64" s="1360" t="s">
        <v>480</v>
      </c>
      <c r="Q64" s="1361"/>
      <c r="R64" s="1361"/>
      <c r="S64" s="1361"/>
      <c r="T64" s="1370" t="s">
        <v>481</v>
      </c>
      <c r="U64" s="1367" t="s">
        <v>482</v>
      </c>
      <c r="V64" s="1377" t="s">
        <v>483</v>
      </c>
      <c r="X64" s="925"/>
      <c r="Y64" s="926">
        <f>Y63/G58</f>
        <v>1.1284722222222221</v>
      </c>
      <c r="Z64" s="927"/>
      <c r="AA64" s="927"/>
      <c r="AB64" s="927"/>
      <c r="AC64" s="928"/>
    </row>
    <row r="65" spans="2:22" ht="13.8">
      <c r="B65" s="1363"/>
      <c r="C65" s="1364"/>
      <c r="D65" s="1364"/>
      <c r="E65" s="1364"/>
      <c r="F65" s="1364"/>
      <c r="G65" s="1359"/>
      <c r="H65" s="1363"/>
      <c r="I65" s="1364"/>
      <c r="J65" s="1365"/>
      <c r="K65" s="1359"/>
      <c r="L65" s="1368"/>
      <c r="M65" s="1368"/>
      <c r="N65" s="1368"/>
      <c r="O65" s="1369"/>
      <c r="P65" s="1363" t="s">
        <v>484</v>
      </c>
      <c r="Q65" s="1364"/>
      <c r="R65" s="1364"/>
      <c r="S65" s="1364"/>
      <c r="T65" s="1371"/>
      <c r="U65" s="1369"/>
      <c r="V65" s="1378"/>
    </row>
    <row r="66" spans="2:22" ht="12.75" customHeight="1">
      <c r="B66" s="1463" t="str">
        <f>F66</f>
        <v>E0003</v>
      </c>
      <c r="C66" s="1464"/>
      <c r="D66" s="1465"/>
      <c r="E66" s="208" t="s">
        <v>796</v>
      </c>
      <c r="F66" s="205" t="str">
        <f>VLOOKUP($E66,EQUIPAMENTOS!$A:$B,2,FALSE)</f>
        <v>E0003</v>
      </c>
      <c r="G66" s="421">
        <f>G58</f>
        <v>1</v>
      </c>
      <c r="H66" s="1339">
        <f>VLOOKUP($B66,EQUIPAMENTOS!$B$3:$N$97,9,0)*200</f>
        <v>26000</v>
      </c>
      <c r="I66" s="1340"/>
      <c r="J66" s="1340"/>
      <c r="K66" s="1341" t="s">
        <v>503</v>
      </c>
      <c r="L66" s="1342"/>
      <c r="M66" s="1343">
        <f>Y60*Z53*2*24</f>
        <v>1993.8461538461538</v>
      </c>
      <c r="N66" s="1343"/>
      <c r="O66" s="1343"/>
      <c r="P66" s="82" t="s">
        <v>487</v>
      </c>
      <c r="Q66" s="1344">
        <f>VLOOKUP($B66,EQUIPAMENTOS!$B$3:$N$97,13,0)</f>
        <v>4</v>
      </c>
      <c r="R66" s="1345"/>
      <c r="S66" s="1346"/>
      <c r="T66" s="428">
        <f>IF(Q66="","",IF(K66="km",M66/Q66,200*Q66)*INDEX(DADOS!$1:$1048576,MATCH(P66,DADOS!D:D,0),5))</f>
        <v>3075.5076923076922</v>
      </c>
      <c r="U66" s="209">
        <f t="shared" ref="U66" si="5">SUM(H66,T66)</f>
        <v>29075.507692307692</v>
      </c>
      <c r="V66" s="974">
        <f t="shared" ref="V66" si="6">G66*U66</f>
        <v>29075.507692307692</v>
      </c>
    </row>
    <row r="67" spans="2:22" ht="13.8">
      <c r="B67" s="1449" t="str">
        <f>F67</f>
        <v>E0012</v>
      </c>
      <c r="C67" s="1450"/>
      <c r="D67" s="1451"/>
      <c r="E67" s="207" t="s">
        <v>812</v>
      </c>
      <c r="F67" s="205" t="str">
        <f>VLOOKUP($E67,EQUIPAMENTOS!$A:$B,2,FALSE)</f>
        <v>E0012</v>
      </c>
      <c r="G67" s="421">
        <f>G59</f>
        <v>1</v>
      </c>
      <c r="H67" s="1339">
        <f>VLOOKUP($B67,EQUIPAMENTOS!$B$3:$N$97,9,0)*M67</f>
        <v>24120</v>
      </c>
      <c r="I67" s="1340"/>
      <c r="J67" s="1340"/>
      <c r="K67" s="1341" t="s">
        <v>486</v>
      </c>
      <c r="L67" s="1342"/>
      <c r="M67" s="1343">
        <v>200</v>
      </c>
      <c r="N67" s="1343"/>
      <c r="O67" s="1343"/>
      <c r="P67" s="82" t="s">
        <v>487</v>
      </c>
      <c r="Q67" s="1344">
        <f>VLOOKUP($B67,EQUIPAMENTOS!$B$3:$N$97,13,0)</f>
        <v>22</v>
      </c>
      <c r="R67" s="1345"/>
      <c r="S67" s="1346"/>
      <c r="T67" s="423">
        <f>IF(Q67="","",IF(K67="km",M67/Q67,200*Q67)*INDEX(DADOS!$1:$1048576,MATCH(P67,DADOS!D:D,0),5))*0.8</f>
        <v>21718.400000000001</v>
      </c>
      <c r="U67" s="209">
        <f>SUM(H67,T67)</f>
        <v>45838.400000000001</v>
      </c>
      <c r="V67" s="423">
        <f>G67*U67</f>
        <v>45838.400000000001</v>
      </c>
    </row>
    <row r="68" spans="2:22" ht="13.8">
      <c r="B68" s="1449" t="str">
        <f>F68</f>
        <v>E0032</v>
      </c>
      <c r="C68" s="1450"/>
      <c r="D68" s="1451"/>
      <c r="E68" s="1009" t="s">
        <v>1956</v>
      </c>
      <c r="F68" s="205" t="str">
        <f>VLOOKUP($E68,EQUIPAMENTOS!$A:$B,2,FALSE)</f>
        <v>E0032</v>
      </c>
      <c r="G68" s="421">
        <f>G60</f>
        <v>0</v>
      </c>
      <c r="H68" s="1339">
        <f>VLOOKUP($B68,EQUIPAMENTOS!$B$3:$N$97,9,0)*M68</f>
        <v>45000</v>
      </c>
      <c r="I68" s="1340"/>
      <c r="J68" s="1340"/>
      <c r="K68" s="1341" t="s">
        <v>486</v>
      </c>
      <c r="L68" s="1342"/>
      <c r="M68" s="1343">
        <v>200</v>
      </c>
      <c r="N68" s="1343"/>
      <c r="O68" s="1343"/>
      <c r="P68" s="82" t="s">
        <v>487</v>
      </c>
      <c r="Q68" s="1344">
        <f>VLOOKUP($B68,EQUIPAMENTOS!$B$3:$N$97,13,0)</f>
        <v>24</v>
      </c>
      <c r="R68" s="1345"/>
      <c r="S68" s="1346"/>
      <c r="T68" s="423">
        <f>IF(Q68="","",IF(K68="km",M68/Q68,200*Q68)*INDEX(DADOS!$1:$1048576,MATCH(P68,DADOS!D:D,0),5))*0.8</f>
        <v>23692.800000000003</v>
      </c>
      <c r="U68" s="209">
        <f>SUM(H68,T68)</f>
        <v>68692.800000000003</v>
      </c>
      <c r="V68" s="423">
        <f>G68*U68</f>
        <v>0</v>
      </c>
    </row>
    <row r="69" spans="2:22" ht="13.8">
      <c r="B69" s="1449"/>
      <c r="C69" s="1450"/>
      <c r="D69" s="1451"/>
      <c r="E69" s="1461"/>
      <c r="F69" s="1462"/>
      <c r="G69" s="421"/>
      <c r="H69" s="1340"/>
      <c r="I69" s="1340"/>
      <c r="J69" s="1340"/>
      <c r="K69" s="1341"/>
      <c r="L69" s="1342"/>
      <c r="M69" s="1343"/>
      <c r="N69" s="1343"/>
      <c r="O69" s="1343"/>
      <c r="P69" s="82"/>
      <c r="Q69" s="1344"/>
      <c r="R69" s="1345"/>
      <c r="S69" s="1346"/>
      <c r="T69" s="423" t="str">
        <f>IF(Q69="","",IF(K69="km",M69/Q69,200*Q69)*INDEX(DADOS!$1:$1048576,MATCH(P69,DADOS!D:D,0),5))</f>
        <v/>
      </c>
      <c r="U69" s="209">
        <f t="shared" ref="U69:U70" si="7">SUM(H69,T69)</f>
        <v>0</v>
      </c>
      <c r="V69" s="423"/>
    </row>
    <row r="70" spans="2:22" ht="13.8">
      <c r="B70" s="1444"/>
      <c r="C70" s="1445"/>
      <c r="D70" s="1446"/>
      <c r="E70" s="1447"/>
      <c r="F70" s="1448"/>
      <c r="G70" s="419"/>
      <c r="H70" s="1414"/>
      <c r="I70" s="1414"/>
      <c r="J70" s="1414"/>
      <c r="K70" s="1413"/>
      <c r="L70" s="1414"/>
      <c r="M70" s="1356"/>
      <c r="N70" s="1356"/>
      <c r="O70" s="1356"/>
      <c r="P70" s="83"/>
      <c r="Q70" s="1344"/>
      <c r="R70" s="1345"/>
      <c r="S70" s="1346"/>
      <c r="T70" s="424" t="str">
        <f>IF(Q70="","",IF(K70="km",M70/Q70,200*Q70)*INDEX(DADOS!$1:$1048576,MATCH(P70,DADOS!D:D,0),5))</f>
        <v/>
      </c>
      <c r="U70" s="659">
        <f t="shared" si="7"/>
        <v>0</v>
      </c>
      <c r="V70" s="424"/>
    </row>
    <row r="71" spans="2:22" ht="13.8">
      <c r="B71" s="1381"/>
      <c r="C71" s="1382"/>
      <c r="D71" s="1383"/>
      <c r="E71" s="1384" t="s">
        <v>138</v>
      </c>
      <c r="F71" s="1385"/>
      <c r="G71" s="422">
        <f>SUM(G66:G70)</f>
        <v>2</v>
      </c>
      <c r="H71" s="1455">
        <f>SUMPRODUCT(G66:$G$70,H66:H70)</f>
        <v>50120</v>
      </c>
      <c r="I71" s="1455"/>
      <c r="J71" s="1455"/>
      <c r="K71" s="1389"/>
      <c r="L71" s="1390"/>
      <c r="M71" s="1390"/>
      <c r="N71" s="1390"/>
      <c r="O71" s="1391"/>
      <c r="P71" s="693"/>
      <c r="Q71" s="871"/>
      <c r="R71" s="871"/>
      <c r="S71" s="871"/>
      <c r="T71" s="657">
        <f>SUMPRODUCT($G66:G$70,T66:T70)</f>
        <v>24793.907692307694</v>
      </c>
      <c r="U71" s="660"/>
      <c r="V71" s="657">
        <f>SUM(V66:V70)</f>
        <v>74913.907692307694</v>
      </c>
    </row>
    <row r="74" spans="2:22" ht="12.75" hidden="1" customHeight="1">
      <c r="B74" s="1375" t="s">
        <v>459</v>
      </c>
      <c r="C74" s="1375"/>
      <c r="D74" s="1375"/>
      <c r="E74" s="72"/>
    </row>
    <row r="75" spans="2:22" ht="12.75" hidden="1" customHeight="1">
      <c r="B75" s="73"/>
      <c r="C75" s="73"/>
      <c r="D75" s="73"/>
      <c r="E75" s="73"/>
      <c r="F75" s="73"/>
      <c r="G75" s="73"/>
      <c r="H75" s="73"/>
      <c r="I75" s="73"/>
      <c r="J75" s="73"/>
      <c r="K75" s="73"/>
      <c r="L75" s="73"/>
      <c r="M75" s="73"/>
      <c r="N75" s="73"/>
      <c r="O75" s="73"/>
      <c r="P75" s="73"/>
      <c r="Q75" s="73"/>
      <c r="R75" s="73"/>
      <c r="S75" s="73"/>
      <c r="T75" s="73"/>
      <c r="U75" s="73"/>
      <c r="V75" s="73"/>
    </row>
    <row r="76" spans="2:22" ht="12.75" hidden="1" customHeight="1">
      <c r="B76" s="73"/>
      <c r="C76" s="1401" t="s">
        <v>420</v>
      </c>
      <c r="D76" s="1401"/>
      <c r="E76" s="1402"/>
      <c r="F76" s="73"/>
      <c r="G76" s="73"/>
      <c r="H76" s="1403" t="s">
        <v>460</v>
      </c>
      <c r="I76" s="1403"/>
      <c r="J76" s="1380">
        <f>U90</f>
        <v>0</v>
      </c>
      <c r="K76" s="1380"/>
      <c r="L76" s="1380"/>
      <c r="M76" s="435"/>
      <c r="N76" s="434"/>
      <c r="O76" s="1399" t="s">
        <v>461</v>
      </c>
      <c r="P76" s="1399"/>
      <c r="Q76" s="1399"/>
      <c r="R76" s="1399"/>
      <c r="S76" s="1399"/>
      <c r="T76" s="1399"/>
      <c r="U76" s="1398" t="s">
        <v>462</v>
      </c>
      <c r="V76" s="1399"/>
    </row>
    <row r="77" spans="2:22" ht="12.75" hidden="1" customHeight="1">
      <c r="B77" s="73"/>
      <c r="C77" s="433"/>
      <c r="D77" s="433"/>
      <c r="E77" s="1404">
        <f>SUM(J76:L78)</f>
        <v>0</v>
      </c>
      <c r="F77" s="73"/>
      <c r="G77" s="73"/>
      <c r="H77" s="1403" t="s">
        <v>463</v>
      </c>
      <c r="I77" s="1403"/>
      <c r="J77" s="1380">
        <f>V100</f>
        <v>0</v>
      </c>
      <c r="K77" s="1380"/>
      <c r="L77" s="1380"/>
      <c r="M77" s="436"/>
      <c r="N77" s="396"/>
      <c r="O77" s="1400"/>
      <c r="P77" s="1400"/>
      <c r="Q77" s="1400"/>
      <c r="R77" s="1400"/>
      <c r="S77" s="1400"/>
      <c r="T77" s="1400"/>
      <c r="U77" s="1405">
        <f>E77*O77</f>
        <v>0</v>
      </c>
      <c r="V77" s="1406"/>
    </row>
    <row r="78" spans="2:22" ht="12.75" hidden="1" customHeight="1">
      <c r="B78" s="75"/>
      <c r="C78" s="433"/>
      <c r="D78" s="433"/>
      <c r="E78" s="1404"/>
      <c r="F78" s="73"/>
      <c r="G78" s="73"/>
      <c r="H78" s="1403" t="s">
        <v>464</v>
      </c>
      <c r="I78" s="1403"/>
      <c r="J78" s="1380">
        <f>Q111</f>
        <v>0</v>
      </c>
      <c r="K78" s="1380"/>
      <c r="L78" s="1380"/>
      <c r="M78" s="436"/>
      <c r="N78" s="396"/>
      <c r="O78" s="1400"/>
      <c r="P78" s="1400"/>
      <c r="Q78" s="1400"/>
      <c r="R78" s="1400"/>
      <c r="S78" s="1400"/>
      <c r="T78" s="1400"/>
      <c r="U78" s="1405"/>
      <c r="V78" s="1406"/>
    </row>
    <row r="79" spans="2:22" ht="12.75" hidden="1" customHeight="1">
      <c r="B79" s="73"/>
      <c r="C79" s="73"/>
      <c r="D79" s="73"/>
      <c r="E79" s="73"/>
      <c r="F79" s="73"/>
      <c r="G79" s="73"/>
      <c r="H79" s="73"/>
      <c r="I79" s="73"/>
      <c r="J79" s="73"/>
      <c r="K79" s="73"/>
      <c r="L79" s="73"/>
      <c r="M79" s="73"/>
      <c r="N79" s="73"/>
      <c r="O79" s="73"/>
      <c r="P79" s="73"/>
      <c r="Q79" s="73"/>
      <c r="R79" s="73"/>
      <c r="S79" s="73"/>
      <c r="T79" s="73"/>
      <c r="U79" s="73"/>
      <c r="V79" s="73"/>
    </row>
    <row r="80" spans="2:22" ht="12.75" hidden="1" customHeight="1"/>
    <row r="81" spans="2:22" ht="12.75" hidden="1" customHeight="1">
      <c r="B81" s="1357" t="s">
        <v>460</v>
      </c>
      <c r="C81" s="1357"/>
      <c r="D81" s="1357"/>
      <c r="E81" s="1357"/>
      <c r="F81" s="1357"/>
      <c r="G81" s="1357"/>
      <c r="H81" s="1357"/>
      <c r="I81" s="1357"/>
      <c r="J81" s="1357"/>
      <c r="K81" s="1357"/>
      <c r="L81" s="1357"/>
      <c r="M81" s="1357"/>
      <c r="N81" s="1357"/>
      <c r="O81" s="1357"/>
      <c r="P81" s="1357"/>
      <c r="Q81" s="1357"/>
      <c r="R81" s="1357"/>
      <c r="S81" s="1357"/>
      <c r="T81" s="1357"/>
      <c r="U81" s="1357"/>
      <c r="V81" s="1357"/>
    </row>
    <row r="82" spans="2:22" ht="12.75" hidden="1" customHeight="1">
      <c r="B82" s="1360" t="s">
        <v>146</v>
      </c>
      <c r="C82" s="1362"/>
      <c r="D82" s="1376" t="s">
        <v>465</v>
      </c>
      <c r="E82" s="1376"/>
      <c r="F82" s="1376"/>
      <c r="G82" s="1376" t="s">
        <v>466</v>
      </c>
      <c r="H82" s="1376" t="s">
        <v>467</v>
      </c>
      <c r="I82" s="1376"/>
      <c r="J82" s="1376" t="s">
        <v>468</v>
      </c>
      <c r="K82" s="1376"/>
      <c r="L82" s="1376"/>
      <c r="M82" s="1376"/>
      <c r="N82" s="1376"/>
      <c r="O82" s="1376"/>
      <c r="P82" s="1376"/>
      <c r="Q82" s="1376"/>
      <c r="R82" s="1376"/>
      <c r="S82" s="1379" t="s">
        <v>469</v>
      </c>
      <c r="T82" s="1379"/>
      <c r="U82" s="1377" t="s">
        <v>462</v>
      </c>
      <c r="V82" s="1376"/>
    </row>
    <row r="83" spans="2:22" ht="12.75" hidden="1" customHeight="1">
      <c r="B83" s="1363"/>
      <c r="C83" s="1365"/>
      <c r="D83" s="1376"/>
      <c r="E83" s="1376"/>
      <c r="F83" s="1376"/>
      <c r="G83" s="1376"/>
      <c r="H83" s="1376"/>
      <c r="I83" s="1376"/>
      <c r="J83" s="1376"/>
      <c r="K83" s="1376"/>
      <c r="L83" s="1376"/>
      <c r="M83" s="1376"/>
      <c r="N83" s="1376"/>
      <c r="O83" s="1376"/>
      <c r="P83" s="1376"/>
      <c r="Q83" s="1376"/>
      <c r="R83" s="1376"/>
      <c r="S83" s="1379"/>
      <c r="T83" s="1379"/>
      <c r="U83" s="1378"/>
      <c r="V83" s="1376"/>
    </row>
    <row r="84" spans="2:22" ht="12.75" hidden="1" customHeight="1">
      <c r="B84" s="76" t="str">
        <f>F84</f>
        <v>P0015</v>
      </c>
      <c r="C84" s="206"/>
      <c r="D84" s="77"/>
      <c r="E84" s="205" t="s">
        <v>505</v>
      </c>
      <c r="F84" s="205" t="str">
        <f>VLOOKUP(E84,'MÃO DE OBRA'!$A:$B,2,FALSE)</f>
        <v>P0015</v>
      </c>
      <c r="G84" s="193"/>
      <c r="H84" s="1347">
        <f>IF(D84="h",VLOOKUP(B84,'MÃO DE OBRA'!$B$3:$D$97,3,0)*220,VLOOKUP(B84,'MÃO DE OBRA'!$B$3:$D$97,3,0))*1.2</f>
        <v>2442</v>
      </c>
      <c r="I84" s="1348"/>
      <c r="J84" s="78" t="s">
        <v>471</v>
      </c>
      <c r="K84" s="1349">
        <f>IF(J84="",0,IF(J84="D",H84*DADOS!$D$18,H84*DADOS!$D$19))</f>
        <v>610.5</v>
      </c>
      <c r="L84" s="1350"/>
      <c r="M84" s="1351"/>
      <c r="N84" s="193"/>
      <c r="O84" s="1349"/>
      <c r="P84" s="1350"/>
      <c r="Q84" s="1350"/>
      <c r="R84" s="1351"/>
      <c r="S84" s="1355">
        <f>IF(G84="",0,IF(C84="3º",0,IF(C84="PJ",0,((H84+K84)*DADOS!$D$7)+((H84+K84)*DADOS!$D$6))))</f>
        <v>0</v>
      </c>
      <c r="T84" s="1355"/>
      <c r="U84" s="437">
        <f t="shared" ref="U84:U89" si="8">IF(G84="",0,SUM(H84,K84,,O84,V84,S84))</f>
        <v>0</v>
      </c>
      <c r="V84" s="438"/>
    </row>
    <row r="85" spans="2:22" ht="12.75" hidden="1" customHeight="1">
      <c r="B85" s="77" t="str">
        <f>F85</f>
        <v>P0005</v>
      </c>
      <c r="C85" s="206"/>
      <c r="D85" s="77"/>
      <c r="E85" s="79" t="s">
        <v>506</v>
      </c>
      <c r="F85" s="205" t="str">
        <f>VLOOKUP(E85,'MÃO DE OBRA'!$A:$B,2,FALSE)</f>
        <v>P0005</v>
      </c>
      <c r="G85" s="193"/>
      <c r="H85" s="1347">
        <f>IF(D85="h",VLOOKUP(B85,'MÃO DE OBRA'!$B$3:$D$97,3,0)*220,VLOOKUP(B85,'MÃO DE OBRA'!$B$3:$D$97,3,0))*1.2</f>
        <v>2442</v>
      </c>
      <c r="I85" s="1348"/>
      <c r="J85" s="78" t="s">
        <v>471</v>
      </c>
      <c r="K85" s="1349">
        <f>IF(J85="",0,IF(J85="D",H85*DADOS!$D$18,H85*DADOS!$D$19))</f>
        <v>610.5</v>
      </c>
      <c r="L85" s="1350"/>
      <c r="M85" s="1351"/>
      <c r="N85" s="193"/>
      <c r="O85" s="1349"/>
      <c r="P85" s="1350"/>
      <c r="Q85" s="1350"/>
      <c r="R85" s="1351"/>
      <c r="S85" s="1355">
        <f>IF(G85="",0,IF(C85="3º",0,IF(C85="PJ",0,((H85+K85)*DADOS!$D$7)+((H85+K85)*DADOS!$D$6))))</f>
        <v>0</v>
      </c>
      <c r="T85" s="1355"/>
      <c r="U85" s="437">
        <f t="shared" si="8"/>
        <v>0</v>
      </c>
      <c r="V85" s="438"/>
    </row>
    <row r="86" spans="2:22" ht="12.75" hidden="1" customHeight="1">
      <c r="B86" s="77" t="str">
        <f>F86</f>
        <v>P0052</v>
      </c>
      <c r="C86" s="206"/>
      <c r="D86" s="77"/>
      <c r="E86" s="79" t="s">
        <v>500</v>
      </c>
      <c r="F86" s="205" t="str">
        <f>VLOOKUP(E86,'MÃO DE OBRA'!$A:$B,2,FALSE)</f>
        <v>P0052</v>
      </c>
      <c r="G86" s="193"/>
      <c r="H86" s="1347">
        <f>IF(D86="h",VLOOKUP(B86,'MÃO DE OBRA'!$B$3:$D$97,3,0)*220,VLOOKUP(B86,'MÃO DE OBRA'!$B$3:$D$97,3,0))*1.2</f>
        <v>3024</v>
      </c>
      <c r="I86" s="1348"/>
      <c r="J86" s="78" t="s">
        <v>471</v>
      </c>
      <c r="K86" s="1349">
        <f>IF(J86="",0,IF(J86="D",H86*DADOS!$D$18,H86*DADOS!$D$19))</f>
        <v>756</v>
      </c>
      <c r="L86" s="1350"/>
      <c r="M86" s="1351"/>
      <c r="N86" s="193"/>
      <c r="O86" s="1349"/>
      <c r="P86" s="1350"/>
      <c r="Q86" s="1350"/>
      <c r="R86" s="1351"/>
      <c r="S86" s="1355">
        <f>IF(G86="",0,IF(C86="3º",0,IF(C86="PJ",0,((H86+K86)*DADOS!$D$7)+((H86+K86)*DADOS!$D$6))))</f>
        <v>0</v>
      </c>
      <c r="T86" s="1355"/>
      <c r="U86" s="437">
        <f t="shared" si="8"/>
        <v>0</v>
      </c>
      <c r="V86" s="438"/>
    </row>
    <row r="87" spans="2:22" ht="12.75" hidden="1" customHeight="1">
      <c r="B87" s="77" t="str">
        <f>F87</f>
        <v>P0001</v>
      </c>
      <c r="C87" s="206"/>
      <c r="D87" s="77"/>
      <c r="E87" s="205" t="s">
        <v>473</v>
      </c>
      <c r="F87" s="205" t="str">
        <f>VLOOKUP(E87,'MÃO DE OBRA'!$A:$B,2,FALSE)</f>
        <v>P0001</v>
      </c>
      <c r="G87" s="193"/>
      <c r="H87" s="1347">
        <f>IF(D87="h",VLOOKUP(B87,'MÃO DE OBRA'!$B$3:$D$97,3,0)*220,VLOOKUP(B87,'MÃO DE OBRA'!$B$3:$D$97,3,0))*1.2</f>
        <v>2016</v>
      </c>
      <c r="I87" s="1348"/>
      <c r="J87" s="78" t="s">
        <v>471</v>
      </c>
      <c r="K87" s="1349">
        <f>IF(J87="",0,IF(J87="D",H87*DADOS!$D$18,H87*DADOS!$D$19))</f>
        <v>504</v>
      </c>
      <c r="L87" s="1350"/>
      <c r="M87" s="1351"/>
      <c r="N87" s="193"/>
      <c r="O87" s="1349"/>
      <c r="P87" s="1350"/>
      <c r="Q87" s="1350"/>
      <c r="R87" s="1351"/>
      <c r="S87" s="1355">
        <f>IF(G87="",0,IF(C87="3º",0,IF(C87="PJ",0,((H87+K87)*DADOS!$D$7)+((H87+K87)*DADOS!$D$6))))</f>
        <v>0</v>
      </c>
      <c r="T87" s="1355"/>
      <c r="U87" s="437">
        <f t="shared" si="8"/>
        <v>0</v>
      </c>
      <c r="V87" s="438"/>
    </row>
    <row r="88" spans="2:22" ht="12.75" hidden="1" customHeight="1">
      <c r="B88" s="77" t="str">
        <f>F88</f>
        <v>P0037</v>
      </c>
      <c r="C88" s="206"/>
      <c r="D88" s="77"/>
      <c r="E88" s="205" t="s">
        <v>507</v>
      </c>
      <c r="F88" s="205" t="str">
        <f>VLOOKUP(E88,'MÃO DE OBRA'!$A:$B,2,FALSE)</f>
        <v>P0037</v>
      </c>
      <c r="G88" s="193"/>
      <c r="H88" s="1347">
        <f>IF(D88="h",VLOOKUP(B88,'MÃO DE OBRA'!$B$3:$D$97,3,0)*220,VLOOKUP(B88,'MÃO DE OBRA'!$B$3:$D$97,3,0))*1.2</f>
        <v>2442</v>
      </c>
      <c r="I88" s="1348"/>
      <c r="J88" s="78" t="s">
        <v>471</v>
      </c>
      <c r="K88" s="1349">
        <f>IF(J88="",0,IF(J88="D",H88*DADOS!$D$18,H88*DADOS!$D$19))</f>
        <v>610.5</v>
      </c>
      <c r="L88" s="1350"/>
      <c r="M88" s="1351"/>
      <c r="N88" s="193"/>
      <c r="O88" s="1349"/>
      <c r="P88" s="1350"/>
      <c r="Q88" s="1350"/>
      <c r="R88" s="1351"/>
      <c r="S88" s="1355">
        <f>IF(G88="",0,IF(C88="3º",0,IF(C88="PJ",0,((H88+K88)*DADOS!$D$7)+((H88+K88)*DADOS!$D$6))))</f>
        <v>0</v>
      </c>
      <c r="T88" s="1355"/>
      <c r="U88" s="437">
        <f t="shared" si="8"/>
        <v>0</v>
      </c>
      <c r="V88" s="438"/>
    </row>
    <row r="89" spans="2:22" ht="12.75" hidden="1" customHeight="1">
      <c r="B89" s="77" t="str">
        <f t="shared" ref="B89" si="9">F89</f>
        <v>P0046</v>
      </c>
      <c r="C89" s="204"/>
      <c r="D89" s="80"/>
      <c r="E89" s="203" t="s">
        <v>498</v>
      </c>
      <c r="F89" s="205" t="str">
        <f>VLOOKUP(E89,'MÃO DE OBRA'!$A:$B,2,FALSE)</f>
        <v>P0046</v>
      </c>
      <c r="G89" s="418"/>
      <c r="H89" s="1347">
        <f>IF(D89="h",VLOOKUP(B89,'MÃO DE OBRA'!$B$3:$D$97,3,0)*220,VLOOKUP(B89,'MÃO DE OBRA'!$B$3:$D$97,3,0))*1.2</f>
        <v>2442</v>
      </c>
      <c r="I89" s="1348"/>
      <c r="J89" s="81" t="s">
        <v>471</v>
      </c>
      <c r="K89" s="1395">
        <f>IF(J89="",0,IF(J89="D",H89*DADOS!$D$18,H89*DADOS!$D$19))</f>
        <v>610.5</v>
      </c>
      <c r="L89" s="1396"/>
      <c r="M89" s="1397"/>
      <c r="N89" s="193"/>
      <c r="O89" s="1349"/>
      <c r="P89" s="1350"/>
      <c r="Q89" s="1350"/>
      <c r="R89" s="1351"/>
      <c r="S89" s="1355">
        <f>IF(G89="",0,IF(C89="3º",0,IF(C89="PJ",0,((H89+K89)*DADOS!$D$7)+((H89+K89)*DADOS!$D$6))))</f>
        <v>0</v>
      </c>
      <c r="T89" s="1355"/>
      <c r="U89" s="437">
        <f t="shared" si="8"/>
        <v>0</v>
      </c>
      <c r="V89" s="438"/>
    </row>
    <row r="90" spans="2:22" ht="12.75" hidden="1" customHeight="1">
      <c r="B90" s="1386"/>
      <c r="C90" s="1387"/>
      <c r="D90" s="1392" t="s">
        <v>138</v>
      </c>
      <c r="E90" s="1392"/>
      <c r="F90" s="1392"/>
      <c r="G90" s="870"/>
      <c r="H90" s="1336">
        <f>SUMPRODUCT($G$84:$G$89,H84:H89)</f>
        <v>0</v>
      </c>
      <c r="I90" s="1337"/>
      <c r="J90" s="1336">
        <f>SUMPRODUCT($G$84:$G$89,K84:K89)</f>
        <v>0</v>
      </c>
      <c r="K90" s="1337"/>
      <c r="L90" s="1337"/>
      <c r="M90" s="1338"/>
      <c r="N90" s="1336">
        <f>SUMPRODUCT($G$16:$G$21,O84:O89)</f>
        <v>0</v>
      </c>
      <c r="O90" s="1337"/>
      <c r="P90" s="1337"/>
      <c r="Q90" s="1337"/>
      <c r="R90" s="1338"/>
      <c r="S90" s="1336">
        <f>SUMPRODUCT($G$16:$G$21,S84:S89)</f>
        <v>0</v>
      </c>
      <c r="T90" s="1338"/>
      <c r="U90" s="440">
        <f>SUMPRODUCT($G$16:$G$21,U84:U89)</f>
        <v>0</v>
      </c>
      <c r="V90" s="439"/>
    </row>
    <row r="91" spans="2:22" ht="12.75" hidden="1" customHeight="1">
      <c r="H91" s="59" t="s">
        <v>509</v>
      </c>
    </row>
    <row r="92" spans="2:22" ht="12.75" hidden="1" customHeight="1">
      <c r="B92" s="1357" t="s">
        <v>463</v>
      </c>
      <c r="C92" s="1357"/>
      <c r="D92" s="1357"/>
      <c r="E92" s="1357"/>
      <c r="F92" s="1357"/>
      <c r="G92" s="1357"/>
      <c r="H92" s="1357"/>
      <c r="I92" s="1357"/>
      <c r="J92" s="1357"/>
      <c r="K92" s="1357"/>
      <c r="L92" s="1357"/>
      <c r="M92" s="1357"/>
      <c r="N92" s="1357"/>
      <c r="O92" s="1357"/>
      <c r="P92" s="1357"/>
      <c r="Q92" s="1357"/>
      <c r="R92" s="1357"/>
      <c r="S92" s="1357"/>
      <c r="T92" s="1357"/>
      <c r="U92" s="1357"/>
      <c r="V92" s="1357"/>
    </row>
    <row r="93" spans="2:22" ht="12.75" hidden="1" customHeight="1">
      <c r="B93" s="1360" t="s">
        <v>476</v>
      </c>
      <c r="C93" s="1361"/>
      <c r="D93" s="1361"/>
      <c r="E93" s="1361" t="s">
        <v>477</v>
      </c>
      <c r="F93" s="1361"/>
      <c r="G93" s="1358" t="s">
        <v>466</v>
      </c>
      <c r="H93" s="1360" t="s">
        <v>478</v>
      </c>
      <c r="I93" s="1361"/>
      <c r="J93" s="1362"/>
      <c r="K93" s="1358" t="s">
        <v>479</v>
      </c>
      <c r="L93" s="1366"/>
      <c r="M93" s="1366"/>
      <c r="N93" s="1366"/>
      <c r="O93" s="1367"/>
      <c r="P93" s="1360" t="s">
        <v>480</v>
      </c>
      <c r="Q93" s="1361"/>
      <c r="R93" s="1361"/>
      <c r="S93" s="1361"/>
      <c r="T93" s="1370" t="s">
        <v>481</v>
      </c>
      <c r="U93" s="1367" t="s">
        <v>482</v>
      </c>
      <c r="V93" s="1377" t="s">
        <v>483</v>
      </c>
    </row>
    <row r="94" spans="2:22" ht="12.75" hidden="1" customHeight="1">
      <c r="B94" s="1363"/>
      <c r="C94" s="1364"/>
      <c r="D94" s="1364"/>
      <c r="E94" s="1364"/>
      <c r="F94" s="1364"/>
      <c r="G94" s="1359"/>
      <c r="H94" s="1363"/>
      <c r="I94" s="1364"/>
      <c r="J94" s="1365"/>
      <c r="K94" s="1359"/>
      <c r="L94" s="1368"/>
      <c r="M94" s="1368"/>
      <c r="N94" s="1368"/>
      <c r="O94" s="1369"/>
      <c r="P94" s="1363" t="s">
        <v>484</v>
      </c>
      <c r="Q94" s="1364"/>
      <c r="R94" s="1364"/>
      <c r="S94" s="1364"/>
      <c r="T94" s="1371"/>
      <c r="U94" s="1369"/>
      <c r="V94" s="1378"/>
    </row>
    <row r="95" spans="2:22" ht="12.75" hidden="1" customHeight="1">
      <c r="B95" s="1463">
        <f>F95</f>
        <v>0</v>
      </c>
      <c r="C95" s="1464"/>
      <c r="D95" s="1465"/>
      <c r="E95" s="208" t="s">
        <v>510</v>
      </c>
      <c r="F95" s="205"/>
      <c r="G95" s="420"/>
      <c r="H95" s="1339">
        <v>30000</v>
      </c>
      <c r="I95" s="1340"/>
      <c r="J95" s="1340"/>
      <c r="K95" s="1341" t="s">
        <v>486</v>
      </c>
      <c r="L95" s="1342"/>
      <c r="M95" s="1343">
        <v>200</v>
      </c>
      <c r="N95" s="1343"/>
      <c r="O95" s="1343"/>
      <c r="P95" s="82"/>
      <c r="Q95" s="1466"/>
      <c r="R95" s="1467"/>
      <c r="S95" s="1468"/>
      <c r="T95" s="423"/>
      <c r="U95" s="209">
        <f>SUM(H95,T95)</f>
        <v>30000</v>
      </c>
      <c r="V95" s="210">
        <f>G95*U95</f>
        <v>0</v>
      </c>
    </row>
    <row r="96" spans="2:22" ht="12.75" hidden="1" customHeight="1">
      <c r="B96" s="1449">
        <f>F96</f>
        <v>0</v>
      </c>
      <c r="C96" s="1450"/>
      <c r="D96" s="1451"/>
      <c r="E96" s="207" t="s">
        <v>511</v>
      </c>
      <c r="F96" s="205"/>
      <c r="G96" s="421"/>
      <c r="H96" s="1339">
        <v>15000</v>
      </c>
      <c r="I96" s="1340"/>
      <c r="J96" s="1340"/>
      <c r="K96" s="1341" t="s">
        <v>486</v>
      </c>
      <c r="L96" s="1342"/>
      <c r="M96" s="1343">
        <v>200</v>
      </c>
      <c r="N96" s="1343"/>
      <c r="O96" s="1343"/>
      <c r="P96" s="82"/>
      <c r="Q96" s="1344"/>
      <c r="R96" s="1345"/>
      <c r="S96" s="1346"/>
      <c r="T96" s="423"/>
      <c r="U96" s="209">
        <f>SUM(H96,T96)</f>
        <v>15000</v>
      </c>
      <c r="V96" s="423">
        <f>U96*G96</f>
        <v>0</v>
      </c>
    </row>
    <row r="97" spans="2:22" ht="12.75" hidden="1" customHeight="1">
      <c r="B97" s="1449"/>
      <c r="C97" s="1450"/>
      <c r="D97" s="1451"/>
      <c r="E97" s="207"/>
      <c r="F97" s="205"/>
      <c r="G97" s="421"/>
      <c r="H97" s="1339"/>
      <c r="I97" s="1340"/>
      <c r="J97" s="1340"/>
      <c r="K97" s="1341"/>
      <c r="L97" s="1342"/>
      <c r="M97" s="1343"/>
      <c r="N97" s="1343"/>
      <c r="O97" s="1343"/>
      <c r="P97" s="82"/>
      <c r="Q97" s="1344"/>
      <c r="R97" s="1345"/>
      <c r="S97" s="1346"/>
      <c r="T97" s="423"/>
      <c r="U97" s="209"/>
      <c r="V97" s="423"/>
    </row>
    <row r="98" spans="2:22" ht="12.75" hidden="1" customHeight="1">
      <c r="B98" s="1449"/>
      <c r="C98" s="1450"/>
      <c r="D98" s="1451"/>
      <c r="E98" s="1461"/>
      <c r="F98" s="1462"/>
      <c r="G98" s="421"/>
      <c r="H98" s="1340"/>
      <c r="I98" s="1340"/>
      <c r="J98" s="1340"/>
      <c r="K98" s="1341"/>
      <c r="L98" s="1342"/>
      <c r="M98" s="1343"/>
      <c r="N98" s="1343"/>
      <c r="O98" s="1343"/>
      <c r="P98" s="82"/>
      <c r="Q98" s="1344"/>
      <c r="R98" s="1345"/>
      <c r="S98" s="1346"/>
      <c r="T98" s="423" t="str">
        <f>IF(Q98="","",IF(K98="km",M98/Q98,200*Q98)*INDEX(DADOS!$1:$1048576,MATCH(P98,DADOS!D:D,0),5))</f>
        <v/>
      </c>
      <c r="U98" s="209">
        <f t="shared" ref="U98:U99" si="10">SUM(H98,T98)</f>
        <v>0</v>
      </c>
      <c r="V98" s="423"/>
    </row>
    <row r="99" spans="2:22" ht="12.75" hidden="1" customHeight="1">
      <c r="B99" s="1444"/>
      <c r="C99" s="1445"/>
      <c r="D99" s="1446"/>
      <c r="E99" s="1447"/>
      <c r="F99" s="1448"/>
      <c r="G99" s="419"/>
      <c r="H99" s="1414"/>
      <c r="I99" s="1414"/>
      <c r="J99" s="1414"/>
      <c r="K99" s="1413"/>
      <c r="L99" s="1414"/>
      <c r="M99" s="1356"/>
      <c r="N99" s="1356"/>
      <c r="O99" s="1356"/>
      <c r="P99" s="83"/>
      <c r="Q99" s="1344"/>
      <c r="R99" s="1345"/>
      <c r="S99" s="1346"/>
      <c r="T99" s="424" t="str">
        <f>IF(Q99="","",IF(K99="km",M99/Q99,200*Q99)*INDEX(DADOS!$1:$1048576,MATCH(P99,DADOS!D:D,0),5))</f>
        <v/>
      </c>
      <c r="U99" s="659">
        <f t="shared" si="10"/>
        <v>0</v>
      </c>
      <c r="V99" s="424"/>
    </row>
    <row r="100" spans="2:22" ht="12.75" hidden="1" customHeight="1">
      <c r="B100" s="1381"/>
      <c r="C100" s="1382"/>
      <c r="D100" s="1383"/>
      <c r="E100" s="1384" t="s">
        <v>138</v>
      </c>
      <c r="F100" s="1385"/>
      <c r="G100" s="422">
        <f>SUM(G95:G99)</f>
        <v>0</v>
      </c>
      <c r="H100" s="1388">
        <f>SUMPRODUCT(G$95:$G99,H95:H99)</f>
        <v>0</v>
      </c>
      <c r="I100" s="1388"/>
      <c r="J100" s="1388"/>
      <c r="K100" s="1389"/>
      <c r="L100" s="1390"/>
      <c r="M100" s="1390"/>
      <c r="N100" s="1390"/>
      <c r="O100" s="1391"/>
      <c r="P100" s="693"/>
      <c r="Q100" s="871"/>
      <c r="R100" s="871"/>
      <c r="S100" s="871"/>
      <c r="T100" s="657"/>
      <c r="U100" s="660"/>
      <c r="V100" s="657">
        <f>SUM(V95:V99)</f>
        <v>0</v>
      </c>
    </row>
  </sheetData>
  <mergeCells count="330">
    <mergeCell ref="B99:D99"/>
    <mergeCell ref="E99:F99"/>
    <mergeCell ref="H99:J99"/>
    <mergeCell ref="K99:L99"/>
    <mergeCell ref="M99:O99"/>
    <mergeCell ref="Q99:S99"/>
    <mergeCell ref="B100:D100"/>
    <mergeCell ref="E100:F100"/>
    <mergeCell ref="H100:J100"/>
    <mergeCell ref="K100:O100"/>
    <mergeCell ref="B97:D97"/>
    <mergeCell ref="H97:J97"/>
    <mergeCell ref="K97:L97"/>
    <mergeCell ref="M97:O97"/>
    <mergeCell ref="Q97:S97"/>
    <mergeCell ref="B98:D98"/>
    <mergeCell ref="E98:F98"/>
    <mergeCell ref="H98:J98"/>
    <mergeCell ref="K98:L98"/>
    <mergeCell ref="M98:O98"/>
    <mergeCell ref="Q98:S98"/>
    <mergeCell ref="B95:D95"/>
    <mergeCell ref="H95:J95"/>
    <mergeCell ref="K95:L95"/>
    <mergeCell ref="M95:O95"/>
    <mergeCell ref="Q95:S95"/>
    <mergeCell ref="B96:D96"/>
    <mergeCell ref="H96:J96"/>
    <mergeCell ref="K96:L96"/>
    <mergeCell ref="M96:O96"/>
    <mergeCell ref="Q96:S96"/>
    <mergeCell ref="B90:C90"/>
    <mergeCell ref="D90:F90"/>
    <mergeCell ref="H90:I90"/>
    <mergeCell ref="J90:M90"/>
    <mergeCell ref="N90:R90"/>
    <mergeCell ref="S90:T90"/>
    <mergeCell ref="B92:V92"/>
    <mergeCell ref="B93:D94"/>
    <mergeCell ref="E93:F94"/>
    <mergeCell ref="G93:G94"/>
    <mergeCell ref="H93:J94"/>
    <mergeCell ref="K93:O94"/>
    <mergeCell ref="P93:S93"/>
    <mergeCell ref="T93:T94"/>
    <mergeCell ref="U93:U94"/>
    <mergeCell ref="V93:V94"/>
    <mergeCell ref="P94:S94"/>
    <mergeCell ref="H87:I87"/>
    <mergeCell ref="K87:M87"/>
    <mergeCell ref="O87:R87"/>
    <mergeCell ref="S87:T87"/>
    <mergeCell ref="H88:I88"/>
    <mergeCell ref="K88:M88"/>
    <mergeCell ref="O88:R88"/>
    <mergeCell ref="S88:T88"/>
    <mergeCell ref="H89:I89"/>
    <mergeCell ref="K89:M89"/>
    <mergeCell ref="O89:R89"/>
    <mergeCell ref="S89:T89"/>
    <mergeCell ref="H84:I84"/>
    <mergeCell ref="K84:M84"/>
    <mergeCell ref="O84:R84"/>
    <mergeCell ref="S84:T84"/>
    <mergeCell ref="H85:I85"/>
    <mergeCell ref="K85:M85"/>
    <mergeCell ref="O85:R85"/>
    <mergeCell ref="S85:T85"/>
    <mergeCell ref="H86:I86"/>
    <mergeCell ref="K86:M86"/>
    <mergeCell ref="O86:R86"/>
    <mergeCell ref="S86:T86"/>
    <mergeCell ref="B81:V81"/>
    <mergeCell ref="B82:C83"/>
    <mergeCell ref="D82:F83"/>
    <mergeCell ref="G82:G83"/>
    <mergeCell ref="H82:I83"/>
    <mergeCell ref="J82:M83"/>
    <mergeCell ref="N82:R83"/>
    <mergeCell ref="S82:T83"/>
    <mergeCell ref="U82:U83"/>
    <mergeCell ref="V82:V83"/>
    <mergeCell ref="B74:D74"/>
    <mergeCell ref="C76:E76"/>
    <mergeCell ref="H76:I76"/>
    <mergeCell ref="J76:L76"/>
    <mergeCell ref="O76:T76"/>
    <mergeCell ref="U76:V76"/>
    <mergeCell ref="E77:E78"/>
    <mergeCell ref="H77:I77"/>
    <mergeCell ref="J77:L77"/>
    <mergeCell ref="O77:T78"/>
    <mergeCell ref="U77:V78"/>
    <mergeCell ref="H78:I78"/>
    <mergeCell ref="J78:L78"/>
    <mergeCell ref="B70:D70"/>
    <mergeCell ref="E70:F70"/>
    <mergeCell ref="H70:J70"/>
    <mergeCell ref="K70:L70"/>
    <mergeCell ref="M70:O70"/>
    <mergeCell ref="Q70:S70"/>
    <mergeCell ref="B71:D71"/>
    <mergeCell ref="E71:F71"/>
    <mergeCell ref="H71:J71"/>
    <mergeCell ref="K71:O71"/>
    <mergeCell ref="B68:D68"/>
    <mergeCell ref="H68:J68"/>
    <mergeCell ref="K68:L68"/>
    <mergeCell ref="M68:O68"/>
    <mergeCell ref="Q68:S68"/>
    <mergeCell ref="B69:D69"/>
    <mergeCell ref="E69:F69"/>
    <mergeCell ref="H69:J69"/>
    <mergeCell ref="K69:L69"/>
    <mergeCell ref="M69:O69"/>
    <mergeCell ref="Q69:S69"/>
    <mergeCell ref="B66:D66"/>
    <mergeCell ref="H66:J66"/>
    <mergeCell ref="K66:L66"/>
    <mergeCell ref="M66:O66"/>
    <mergeCell ref="Q66:S66"/>
    <mergeCell ref="B67:D67"/>
    <mergeCell ref="H67:J67"/>
    <mergeCell ref="K67:L67"/>
    <mergeCell ref="M67:O67"/>
    <mergeCell ref="Q67:S67"/>
    <mergeCell ref="B61:C61"/>
    <mergeCell ref="D61:F61"/>
    <mergeCell ref="H61:I61"/>
    <mergeCell ref="J61:M61"/>
    <mergeCell ref="N61:R61"/>
    <mergeCell ref="S61:T61"/>
    <mergeCell ref="B63:V63"/>
    <mergeCell ref="B64:D65"/>
    <mergeCell ref="E64:F65"/>
    <mergeCell ref="G64:G65"/>
    <mergeCell ref="H64:J65"/>
    <mergeCell ref="K64:O65"/>
    <mergeCell ref="P64:S64"/>
    <mergeCell ref="T64:T65"/>
    <mergeCell ref="U64:U65"/>
    <mergeCell ref="V64:V65"/>
    <mergeCell ref="P65:S65"/>
    <mergeCell ref="H58:I58"/>
    <mergeCell ref="K58:M58"/>
    <mergeCell ref="O58:R58"/>
    <mergeCell ref="S58:T58"/>
    <mergeCell ref="H59:I59"/>
    <mergeCell ref="K59:M59"/>
    <mergeCell ref="O59:R59"/>
    <mergeCell ref="S59:T59"/>
    <mergeCell ref="H60:I60"/>
    <mergeCell ref="K60:M60"/>
    <mergeCell ref="O60:R60"/>
    <mergeCell ref="S60:T60"/>
    <mergeCell ref="B55:V55"/>
    <mergeCell ref="B56:C57"/>
    <mergeCell ref="D56:F57"/>
    <mergeCell ref="G56:G57"/>
    <mergeCell ref="H56:I57"/>
    <mergeCell ref="J56:M57"/>
    <mergeCell ref="N56:R57"/>
    <mergeCell ref="S56:T57"/>
    <mergeCell ref="U56:U57"/>
    <mergeCell ref="V56:V57"/>
    <mergeCell ref="B48:D48"/>
    <mergeCell ref="C50:E50"/>
    <mergeCell ref="H50:I50"/>
    <mergeCell ref="J50:L50"/>
    <mergeCell ref="O50:T50"/>
    <mergeCell ref="U50:V50"/>
    <mergeCell ref="E51:E52"/>
    <mergeCell ref="H51:I51"/>
    <mergeCell ref="J51:L51"/>
    <mergeCell ref="O51:T52"/>
    <mergeCell ref="U51:V52"/>
    <mergeCell ref="H52:I52"/>
    <mergeCell ref="J52:L52"/>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H19:I19"/>
    <mergeCell ref="K19:M19"/>
    <mergeCell ref="O19:R19"/>
    <mergeCell ref="S19:T19"/>
    <mergeCell ref="B22:C22"/>
    <mergeCell ref="D22:F22"/>
    <mergeCell ref="H22:I22"/>
    <mergeCell ref="J22:M22"/>
    <mergeCell ref="N22:R22"/>
    <mergeCell ref="S22:T22"/>
    <mergeCell ref="H21:I21"/>
    <mergeCell ref="K21:M21"/>
    <mergeCell ref="O21:R21"/>
    <mergeCell ref="S21:T21"/>
    <mergeCell ref="H20:I20"/>
    <mergeCell ref="K20:M20"/>
    <mergeCell ref="O20:R20"/>
    <mergeCell ref="S20:T20"/>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B28:D28"/>
    <mergeCell ref="H28:J28"/>
    <mergeCell ref="K28:L28"/>
    <mergeCell ref="M28:O28"/>
    <mergeCell ref="Q28:S28"/>
    <mergeCell ref="B29:D29"/>
    <mergeCell ref="H29:J29"/>
    <mergeCell ref="K29:L29"/>
    <mergeCell ref="M29:O29"/>
    <mergeCell ref="B31:D31"/>
    <mergeCell ref="E31:F31"/>
    <mergeCell ref="H31:J31"/>
    <mergeCell ref="K31:L31"/>
    <mergeCell ref="M31:O31"/>
    <mergeCell ref="Q31:S31"/>
    <mergeCell ref="Q29:S29"/>
    <mergeCell ref="B30:D30"/>
    <mergeCell ref="E30:F30"/>
    <mergeCell ref="H30:J30"/>
    <mergeCell ref="K30:L30"/>
    <mergeCell ref="M30:O30"/>
    <mergeCell ref="Q30:S30"/>
    <mergeCell ref="B32:D32"/>
    <mergeCell ref="E32:F32"/>
    <mergeCell ref="H32:J32"/>
    <mergeCell ref="K32:O32"/>
    <mergeCell ref="B34:V34"/>
    <mergeCell ref="B35:C35"/>
    <mergeCell ref="D35:F35"/>
    <mergeCell ref="G35:H35"/>
    <mergeCell ref="I35:K35"/>
    <mergeCell ref="L35:P35"/>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D39:F39"/>
    <mergeCell ref="G39:H39"/>
    <mergeCell ref="I39:K39"/>
    <mergeCell ref="L39:P39"/>
    <mergeCell ref="Q39:T39"/>
    <mergeCell ref="U39:V39"/>
    <mergeCell ref="D38:F38"/>
    <mergeCell ref="G38:H38"/>
    <mergeCell ref="I38:K38"/>
    <mergeCell ref="L38:P38"/>
    <mergeCell ref="Q38:T38"/>
    <mergeCell ref="U38:V38"/>
    <mergeCell ref="D41:F41"/>
    <mergeCell ref="G41:H41"/>
    <mergeCell ref="I41:K41"/>
    <mergeCell ref="L41:P41"/>
    <mergeCell ref="Q41:T41"/>
    <mergeCell ref="U41:V41"/>
    <mergeCell ref="D40:F40"/>
    <mergeCell ref="G40:H40"/>
    <mergeCell ref="I40:K40"/>
    <mergeCell ref="L40:P40"/>
    <mergeCell ref="Q40:T40"/>
    <mergeCell ref="U40:V40"/>
    <mergeCell ref="U43:V43"/>
    <mergeCell ref="B43:C43"/>
    <mergeCell ref="D43:F43"/>
    <mergeCell ref="G43:H43"/>
    <mergeCell ref="I43:K43"/>
    <mergeCell ref="L43:P43"/>
    <mergeCell ref="Q43:T43"/>
    <mergeCell ref="D42:F42"/>
    <mergeCell ref="G42:H42"/>
    <mergeCell ref="I42:K42"/>
    <mergeCell ref="L42:P42"/>
    <mergeCell ref="Q42:T42"/>
    <mergeCell ref="U42:V42"/>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6002" r:id="rId4" name="Label1">
          <controlPr defaultSize="0" autoLine="0" r:id="rId5">
            <anchor moveWithCells="1">
              <from>
                <xdr:col>12</xdr:col>
                <xdr:colOff>0</xdr:colOff>
                <xdr:row>0</xdr:row>
                <xdr:rowOff>99060</xdr:rowOff>
              </from>
              <to>
                <xdr:col>21</xdr:col>
                <xdr:colOff>350520</xdr:colOff>
                <xdr:row>1</xdr:row>
                <xdr:rowOff>68580</xdr:rowOff>
              </to>
            </anchor>
          </controlPr>
        </control>
      </mc:Choice>
      <mc:Fallback>
        <control shapeId="256002" r:id="rId4" name="Label1"/>
      </mc:Fallback>
    </mc:AlternateContent>
    <mc:AlternateContent xmlns:mc="http://schemas.openxmlformats.org/markup-compatibility/2006">
      <mc:Choice Requires="x14">
        <control shapeId="256001" r:id="rId6" name="ComboBox13">
          <controlPr defaultSize="0" autoLine="0" r:id="rId7">
            <anchor moveWithCells="1">
              <from>
                <xdr:col>12</xdr:col>
                <xdr:colOff>0</xdr:colOff>
                <xdr:row>1</xdr:row>
                <xdr:rowOff>83820</xdr:rowOff>
              </from>
              <to>
                <xdr:col>21</xdr:col>
                <xdr:colOff>518160</xdr:colOff>
                <xdr:row>3</xdr:row>
                <xdr:rowOff>0</xdr:rowOff>
              </to>
            </anchor>
          </controlPr>
        </control>
      </mc:Choice>
      <mc:Fallback>
        <control shapeId="256001" r:id="rId6" name="ComboBox13"/>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CD5B4-FE1D-46F9-9CD3-836FA5AFF20D}">
  <sheetPr codeName="Planilha15">
    <tabColor rgb="FF00B050"/>
  </sheetPr>
  <dimension ref="B6:V91"/>
  <sheetViews>
    <sheetView showGridLines="0" topLeftCell="A103" zoomScaleNormal="100" workbookViewId="0">
      <selection activeCell="H62" sqref="H62:I62"/>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25.88671875" style="59" bestFit="1" customWidth="1"/>
    <col min="6" max="6" width="6" style="59" hidden="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3.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375" t="s">
        <v>459</v>
      </c>
      <c r="C6" s="1375"/>
      <c r="D6" s="1375"/>
      <c r="E6" s="72" t="s">
        <v>512</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01" t="s">
        <v>420</v>
      </c>
      <c r="D8" s="1401"/>
      <c r="E8" s="1402"/>
      <c r="F8" s="73"/>
      <c r="G8" s="73"/>
      <c r="H8" s="1403" t="s">
        <v>460</v>
      </c>
      <c r="I8" s="1403"/>
      <c r="J8" s="1380">
        <f>U28</f>
        <v>0</v>
      </c>
      <c r="K8" s="1380"/>
      <c r="L8" s="1380"/>
      <c r="M8" s="435"/>
      <c r="N8" s="434"/>
      <c r="O8" s="1399" t="s">
        <v>461</v>
      </c>
      <c r="P8" s="1399"/>
      <c r="Q8" s="1399"/>
      <c r="R8" s="1399"/>
      <c r="S8" s="1399"/>
      <c r="T8" s="1399"/>
      <c r="U8" s="1398" t="s">
        <v>462</v>
      </c>
      <c r="V8" s="1399"/>
    </row>
    <row r="9" spans="2:22" ht="12.75" customHeight="1">
      <c r="B9" s="73"/>
      <c r="C9" s="433"/>
      <c r="D9" s="433"/>
      <c r="E9" s="1404">
        <f>SUM(J8:L10)</f>
        <v>0</v>
      </c>
      <c r="F9" s="73"/>
      <c r="G9" s="73"/>
      <c r="H9" s="1403" t="s">
        <v>463</v>
      </c>
      <c r="I9" s="1403"/>
      <c r="J9" s="1380">
        <f>V38</f>
        <v>0</v>
      </c>
      <c r="K9" s="1380"/>
      <c r="L9" s="1380"/>
      <c r="M9" s="436"/>
      <c r="N9" s="396"/>
      <c r="O9" s="1400"/>
      <c r="P9" s="1400"/>
      <c r="Q9" s="1400"/>
      <c r="R9" s="1400"/>
      <c r="S9" s="1400"/>
      <c r="T9" s="1400"/>
      <c r="U9" s="1405">
        <f>E9*O9</f>
        <v>0</v>
      </c>
      <c r="V9" s="1406"/>
    </row>
    <row r="10" spans="2:22" ht="12.75" customHeight="1">
      <c r="B10" s="75"/>
      <c r="C10" s="433"/>
      <c r="D10" s="433"/>
      <c r="E10" s="1404"/>
      <c r="F10" s="73"/>
      <c r="G10" s="73"/>
      <c r="H10" s="1403" t="s">
        <v>464</v>
      </c>
      <c r="I10" s="1403"/>
      <c r="J10" s="1380">
        <f>Q49</f>
        <v>0</v>
      </c>
      <c r="K10" s="1380"/>
      <c r="L10" s="1380"/>
      <c r="M10" s="436"/>
      <c r="N10" s="396"/>
      <c r="O10" s="1400"/>
      <c r="P10" s="1400"/>
      <c r="Q10" s="1400"/>
      <c r="R10" s="1400"/>
      <c r="S10" s="1400"/>
      <c r="T10" s="1400"/>
      <c r="U10" s="1405"/>
      <c r="V10" s="1406"/>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2" ht="12.75" customHeight="1">
      <c r="B14" s="1360" t="s">
        <v>146</v>
      </c>
      <c r="C14" s="1362"/>
      <c r="D14" s="1376" t="s">
        <v>465</v>
      </c>
      <c r="E14" s="1376"/>
      <c r="F14" s="1376"/>
      <c r="G14" s="1376" t="s">
        <v>466</v>
      </c>
      <c r="H14" s="1376" t="s">
        <v>467</v>
      </c>
      <c r="I14" s="1376"/>
      <c r="J14" s="1376" t="s">
        <v>468</v>
      </c>
      <c r="K14" s="1376"/>
      <c r="L14" s="1376"/>
      <c r="M14" s="1376"/>
      <c r="N14" s="1376"/>
      <c r="O14" s="1376"/>
      <c r="P14" s="1376"/>
      <c r="Q14" s="1376"/>
      <c r="R14" s="1376"/>
      <c r="S14" s="1379" t="s">
        <v>469</v>
      </c>
      <c r="T14" s="1379"/>
      <c r="U14" s="1377" t="s">
        <v>462</v>
      </c>
      <c r="V14" s="1376"/>
    </row>
    <row r="15" spans="2:22"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22" ht="15" customHeight="1">
      <c r="B16" s="76" t="str">
        <f>F16</f>
        <v>P0040</v>
      </c>
      <c r="C16" s="206"/>
      <c r="D16" s="77"/>
      <c r="E16" s="205" t="s">
        <v>496</v>
      </c>
      <c r="F16" s="205" t="str">
        <f>VLOOKUP(E16,'MÃO DE OBRA'!$A:$B,2,FALSE)</f>
        <v>P0040</v>
      </c>
      <c r="G16" s="193"/>
      <c r="H16" s="1347">
        <f>IF(D16="h",VLOOKUP(B16,'MÃO DE OBRA'!$B$3:$D$97,3,0)*220,VLOOKUP(B16,'MÃO DE OBRA'!$B$3:$D$97,3,0))</f>
        <v>3392.4</v>
      </c>
      <c r="I16" s="1348"/>
      <c r="J16" s="78" t="s">
        <v>471</v>
      </c>
      <c r="K16" s="1349">
        <f>IF(J16="",0,IF(J16="D",H16*DADOS!$D$18,H16*DADOS!$D$19))</f>
        <v>848.1</v>
      </c>
      <c r="L16" s="1350"/>
      <c r="M16" s="1351"/>
      <c r="N16" s="193"/>
      <c r="O16" s="1349"/>
      <c r="P16" s="1350"/>
      <c r="Q16" s="1350"/>
      <c r="R16" s="1351"/>
      <c r="S16" s="1355">
        <f>IF(G16="",0,IF(C16="3º",0,IF(C16="PJ",0,((H16+K16)*DADOS!$D$7)+((H16+K16)*DADOS!$D$6))))</f>
        <v>0</v>
      </c>
      <c r="T16" s="1355"/>
      <c r="U16" s="437">
        <f t="shared" ref="U16:U27" si="0">IF(G16="",0,SUM(H16,K16,,O16,V16,S16))</f>
        <v>0</v>
      </c>
      <c r="V16" s="438"/>
    </row>
    <row r="17" spans="2:22" ht="13.8">
      <c r="B17" s="77" t="str">
        <f>F17</f>
        <v>P0001</v>
      </c>
      <c r="C17" s="206"/>
      <c r="D17" s="77"/>
      <c r="E17" s="79" t="s">
        <v>473</v>
      </c>
      <c r="F17" s="205" t="str">
        <f>VLOOKUP(E17,'MÃO DE OBRA'!$A:$B,2,FALSE)</f>
        <v>P0001</v>
      </c>
      <c r="G17" s="193"/>
      <c r="H17" s="1347">
        <f>IF(D17="h",VLOOKUP(B17,'MÃO DE OBRA'!$B$3:$D$97,3,0)*220,VLOOKUP(B17,'MÃO DE OBRA'!$B$3:$D$97,3,0))</f>
        <v>1680</v>
      </c>
      <c r="I17" s="1348"/>
      <c r="J17" s="78" t="s">
        <v>471</v>
      </c>
      <c r="K17" s="1349">
        <f>IF(J17="",0,IF(J17="D",H17*DADOS!$D$18,H17*DADOS!$D$19))</f>
        <v>420</v>
      </c>
      <c r="L17" s="1350"/>
      <c r="M17" s="1351"/>
      <c r="N17" s="193"/>
      <c r="O17" s="1349"/>
      <c r="P17" s="1350"/>
      <c r="Q17" s="1350"/>
      <c r="R17" s="1351"/>
      <c r="S17" s="1355">
        <f>IF(G17="",0,IF(C17="3º",0,IF(C17="PJ",0,((H17+K17)*DADOS!$D$7)+((H17+K17)*DADOS!$D$6))))</f>
        <v>0</v>
      </c>
      <c r="T17" s="1355"/>
      <c r="U17" s="437">
        <f t="shared" si="0"/>
        <v>0</v>
      </c>
      <c r="V17" s="438"/>
    </row>
    <row r="18" spans="2:22" ht="13.8">
      <c r="B18" s="77" t="str">
        <f>F18</f>
        <v>P0029</v>
      </c>
      <c r="C18" s="206"/>
      <c r="D18" s="77"/>
      <c r="E18" s="79" t="s">
        <v>497</v>
      </c>
      <c r="F18" s="205" t="str">
        <f>VLOOKUP(E18,'MÃO DE OBRA'!$A:$B,2,FALSE)</f>
        <v>P0029</v>
      </c>
      <c r="G18" s="193"/>
      <c r="H18" s="1347">
        <f>IF(D18="h",VLOOKUP(B18,'MÃO DE OBRA'!$B$3:$D$97,3,0)*220,VLOOKUP(B18,'MÃO DE OBRA'!$B$3:$D$97,3,0))</f>
        <v>2530</v>
      </c>
      <c r="I18" s="1348"/>
      <c r="J18" s="78" t="s">
        <v>471</v>
      </c>
      <c r="K18" s="1349">
        <f>IF(J18="",0,IF(J18="D",H18*DADOS!$D$18,H18*DADOS!$D$19))</f>
        <v>632.5</v>
      </c>
      <c r="L18" s="1350"/>
      <c r="M18" s="1351"/>
      <c r="N18" s="193"/>
      <c r="O18" s="1349"/>
      <c r="P18" s="1350"/>
      <c r="Q18" s="1350"/>
      <c r="R18" s="1351"/>
      <c r="S18" s="1355">
        <f>IF(G18="",0,IF(C18="3º",0,IF(C18="PJ",0,((H18+K18)*DADOS!$D$7)+((H18+K18)*DADOS!$D$6))))</f>
        <v>0</v>
      </c>
      <c r="T18" s="1355"/>
      <c r="U18" s="437">
        <f t="shared" si="0"/>
        <v>0</v>
      </c>
      <c r="V18" s="438"/>
    </row>
    <row r="19" spans="2:22" ht="13.8">
      <c r="B19" s="77" t="str">
        <f>F19</f>
        <v>P0072</v>
      </c>
      <c r="C19" s="206"/>
      <c r="D19" s="77"/>
      <c r="E19" s="205" t="s">
        <v>513</v>
      </c>
      <c r="F19" s="205" t="str">
        <f>VLOOKUP(E19,'MÃO DE OBRA'!$A:$B,2,FALSE)</f>
        <v>P0072</v>
      </c>
      <c r="G19" s="193"/>
      <c r="H19" s="1347">
        <f>IF(D19="h",VLOOKUP(B19,'MÃO DE OBRA'!$B$3:$D$97,3,0)*220,VLOOKUP(B19,'MÃO DE OBRA'!$B$3:$D$97,3,0))</f>
        <v>2100</v>
      </c>
      <c r="I19" s="1348"/>
      <c r="J19" s="78" t="s">
        <v>471</v>
      </c>
      <c r="K19" s="1349">
        <f>IF(J19="",0,IF(J19="D",H19*DADOS!$D$18,H19*DADOS!$D$19))</f>
        <v>525</v>
      </c>
      <c r="L19" s="1350"/>
      <c r="M19" s="1351"/>
      <c r="N19" s="193"/>
      <c r="O19" s="1349"/>
      <c r="P19" s="1350"/>
      <c r="Q19" s="1350"/>
      <c r="R19" s="1351"/>
      <c r="S19" s="1355">
        <f>IF(G19="",0,IF(C19="3º",0,IF(C19="PJ",0,((H19+K19)*DADOS!$D$7)+((H19+K19)*DADOS!$D$6))))</f>
        <v>0</v>
      </c>
      <c r="T19" s="1355"/>
      <c r="U19" s="437">
        <f t="shared" si="0"/>
        <v>0</v>
      </c>
      <c r="V19" s="438"/>
    </row>
    <row r="20" spans="2:22" ht="13.8">
      <c r="B20" s="77"/>
      <c r="C20" s="206"/>
      <c r="D20" s="77"/>
      <c r="E20" s="205"/>
      <c r="F20" s="205"/>
      <c r="G20" s="193"/>
      <c r="H20" s="1347"/>
      <c r="I20" s="1348"/>
      <c r="J20" s="78"/>
      <c r="K20" s="1349">
        <f>IF(J20="",0,IF(J20="D",H20*DADOS!$D$18,H20*DADOS!$D$19))</f>
        <v>0</v>
      </c>
      <c r="L20" s="1350"/>
      <c r="M20" s="1351"/>
      <c r="N20" s="193"/>
      <c r="O20" s="1349"/>
      <c r="P20" s="1350"/>
      <c r="Q20" s="1350"/>
      <c r="R20" s="1351"/>
      <c r="S20" s="1355">
        <f>IF(G20="",0,IF(C20="3º",0,IF(C20="PJ",0,((H20+K20)*DADOS!$D$7)+((H20+K20)*DADOS!$D$6))))</f>
        <v>0</v>
      </c>
      <c r="T20" s="1355"/>
      <c r="U20" s="437">
        <f t="shared" si="0"/>
        <v>0</v>
      </c>
      <c r="V20" s="438"/>
    </row>
    <row r="21" spans="2:22" ht="12.75" hidden="1" customHeight="1">
      <c r="B21" s="77"/>
      <c r="C21" s="206"/>
      <c r="D21" s="77"/>
      <c r="E21" s="205"/>
      <c r="F21" s="205"/>
      <c r="G21" s="193"/>
      <c r="H21" s="1347"/>
      <c r="I21" s="1348"/>
      <c r="J21" s="78"/>
      <c r="K21" s="1349">
        <f>IF(J21="",0,IF(J21="D",H21*DADOS!$D$18,H21*DADOS!$D$19))</f>
        <v>0</v>
      </c>
      <c r="L21" s="1350"/>
      <c r="M21" s="1351"/>
      <c r="N21" s="193"/>
      <c r="O21" s="1349"/>
      <c r="P21" s="1350"/>
      <c r="Q21" s="1350"/>
      <c r="R21" s="1351"/>
      <c r="S21" s="1355">
        <f>IF(G21="",0,IF(C21="3º",0,IF(C21="PJ",0,((H21+K21)*DADOS!$D$7)+((H21+K21)*DADOS!$D$6))))</f>
        <v>0</v>
      </c>
      <c r="T21" s="1355"/>
      <c r="U21" s="437">
        <f t="shared" si="0"/>
        <v>0</v>
      </c>
      <c r="V21" s="438"/>
    </row>
    <row r="22" spans="2:22" ht="12.75" hidden="1" customHeight="1">
      <c r="B22" s="77"/>
      <c r="C22" s="206"/>
      <c r="D22" s="77"/>
      <c r="E22" s="205"/>
      <c r="F22" s="205"/>
      <c r="G22" s="193"/>
      <c r="H22" s="1347"/>
      <c r="I22" s="1348"/>
      <c r="J22" s="78"/>
      <c r="K22" s="1349">
        <f>IF(J22="",0,IF(J22="D",H22*DADOS!$D$18,H22*DADOS!$D$19))</f>
        <v>0</v>
      </c>
      <c r="L22" s="1350"/>
      <c r="M22" s="1351"/>
      <c r="N22" s="193"/>
      <c r="O22" s="1349"/>
      <c r="P22" s="1350"/>
      <c r="Q22" s="1350"/>
      <c r="R22" s="1351"/>
      <c r="S22" s="1355">
        <f>IF(G22="",0,IF(C22="3º",0,IF(C22="PJ",0,((H22+K22)*DADOS!$D$7)+((H22+K22)*DADOS!$D$6))))</f>
        <v>0</v>
      </c>
      <c r="T22" s="1355"/>
      <c r="U22" s="437">
        <f t="shared" si="0"/>
        <v>0</v>
      </c>
      <c r="V22" s="438"/>
    </row>
    <row r="23" spans="2:22" ht="12.75" hidden="1" customHeight="1">
      <c r="B23" s="77"/>
      <c r="C23" s="206"/>
      <c r="D23" s="77"/>
      <c r="E23" s="205"/>
      <c r="F23" s="205"/>
      <c r="G23" s="193"/>
      <c r="H23" s="1347"/>
      <c r="I23" s="1348"/>
      <c r="J23" s="78"/>
      <c r="K23" s="1349">
        <f>IF(J23="",0,IF(J23="D",H23*DADOS!$D$18,H23*DADOS!$D$19))</f>
        <v>0</v>
      </c>
      <c r="L23" s="1350"/>
      <c r="M23" s="1351"/>
      <c r="N23" s="193"/>
      <c r="O23" s="1349"/>
      <c r="P23" s="1350"/>
      <c r="Q23" s="1350"/>
      <c r="R23" s="1351"/>
      <c r="S23" s="1355">
        <f>IF(G23="",0,IF(C23="3º",0,IF(C23="PJ",0,((H23+K23)*DADOS!$D$7)+((H23+K23)*DADOS!$D$6))))</f>
        <v>0</v>
      </c>
      <c r="T23" s="1355"/>
      <c r="U23" s="437">
        <f t="shared" si="0"/>
        <v>0</v>
      </c>
      <c r="V23" s="438"/>
    </row>
    <row r="24" spans="2:22" ht="12.75" hidden="1" customHeight="1">
      <c r="B24" s="77"/>
      <c r="C24" s="206"/>
      <c r="D24" s="77"/>
      <c r="E24" s="205"/>
      <c r="F24" s="205"/>
      <c r="G24" s="193"/>
      <c r="H24" s="1347"/>
      <c r="I24" s="1348"/>
      <c r="J24" s="78"/>
      <c r="K24" s="1349">
        <f>IF(J24="",0,IF(J24="D",H24*DADOS!$D$18,H24*DADOS!$D$19))</f>
        <v>0</v>
      </c>
      <c r="L24" s="1350"/>
      <c r="M24" s="1351"/>
      <c r="N24" s="193"/>
      <c r="O24" s="1349"/>
      <c r="P24" s="1350"/>
      <c r="Q24" s="1350"/>
      <c r="R24" s="1351"/>
      <c r="S24" s="1355">
        <f>IF(G24="",0,IF(C24="3º",0,IF(C24="PJ",0,((H24+K24)*DADOS!$D$7)+((H24+K24)*DADOS!$D$6))))</f>
        <v>0</v>
      </c>
      <c r="T24" s="1355"/>
      <c r="U24" s="437">
        <f t="shared" si="0"/>
        <v>0</v>
      </c>
      <c r="V24" s="438"/>
    </row>
    <row r="25" spans="2:22" ht="12.75" hidden="1" customHeight="1">
      <c r="B25" s="77"/>
      <c r="C25" s="206"/>
      <c r="D25" s="77"/>
      <c r="E25" s="205"/>
      <c r="F25" s="205"/>
      <c r="G25" s="193"/>
      <c r="H25" s="1347"/>
      <c r="I25" s="1348"/>
      <c r="J25" s="78"/>
      <c r="K25" s="1349">
        <f>IF(J25="",0,IF(J25="D",H25*DADOS!$D$18,H25*DADOS!$D$19))</f>
        <v>0</v>
      </c>
      <c r="L25" s="1350"/>
      <c r="M25" s="1351"/>
      <c r="N25" s="193"/>
      <c r="O25" s="1349"/>
      <c r="P25" s="1350"/>
      <c r="Q25" s="1350"/>
      <c r="R25" s="1351"/>
      <c r="S25" s="1355">
        <f>IF(G25="",0,IF(C25="3º",0,IF(C25="PJ",0,((H25+K25)*DADOS!$D$7)+((H25+K25)*DADOS!$D$6))))</f>
        <v>0</v>
      </c>
      <c r="T25" s="1355"/>
      <c r="U25" s="437">
        <f t="shared" si="0"/>
        <v>0</v>
      </c>
      <c r="V25" s="438"/>
    </row>
    <row r="26" spans="2:22" ht="13.8">
      <c r="B26" s="77"/>
      <c r="C26" s="206"/>
      <c r="D26" s="77"/>
      <c r="E26" s="205"/>
      <c r="F26" s="205"/>
      <c r="G26" s="193"/>
      <c r="H26" s="1347"/>
      <c r="I26" s="1348"/>
      <c r="J26" s="78"/>
      <c r="K26" s="1349">
        <f>IF(J26="",0,IF(J26="D",H26*DADOS!$D$18,H26*DADOS!$D$19))</f>
        <v>0</v>
      </c>
      <c r="L26" s="1350"/>
      <c r="M26" s="1351"/>
      <c r="N26" s="193"/>
      <c r="O26" s="1349"/>
      <c r="P26" s="1350"/>
      <c r="Q26" s="1350"/>
      <c r="R26" s="1351"/>
      <c r="S26" s="1355">
        <f>IF(G26="",0,IF(C26="3º",0,IF(C26="PJ",0,((H26+K26)*DADOS!$D$7)+((H26+K26)*DADOS!$D$6))))</f>
        <v>0</v>
      </c>
      <c r="T26" s="1355"/>
      <c r="U26" s="437">
        <f t="shared" si="0"/>
        <v>0</v>
      </c>
      <c r="V26" s="438"/>
    </row>
    <row r="27" spans="2:22" ht="13.8">
      <c r="B27" s="432"/>
      <c r="C27" s="204"/>
      <c r="D27" s="80"/>
      <c r="E27" s="203"/>
      <c r="F27" s="205"/>
      <c r="G27" s="418"/>
      <c r="H27" s="1393"/>
      <c r="I27" s="1394"/>
      <c r="J27" s="81"/>
      <c r="K27" s="1395">
        <f>IF(J27="",0,IF(J27="D",H27*DADOS!$D$18,H27*DADOS!$D$19))</f>
        <v>0</v>
      </c>
      <c r="L27" s="1396"/>
      <c r="M27" s="1397"/>
      <c r="N27" s="193"/>
      <c r="O27" s="1349"/>
      <c r="P27" s="1350"/>
      <c r="Q27" s="1350"/>
      <c r="R27" s="1351"/>
      <c r="S27" s="1355">
        <f>IF(G27="",0,IF(C27="3º",0,IF(C27="PJ",0,((H27+K27)*DADOS!$D$7)+((H27+K27)*DADOS!$D$6))))</f>
        <v>0</v>
      </c>
      <c r="T27" s="1355"/>
      <c r="U27" s="437">
        <f t="shared" si="0"/>
        <v>0</v>
      </c>
      <c r="V27" s="438"/>
    </row>
    <row r="28" spans="2:22" ht="13.8">
      <c r="B28" s="1386"/>
      <c r="C28" s="1387"/>
      <c r="D28" s="1392" t="s">
        <v>138</v>
      </c>
      <c r="E28" s="1392"/>
      <c r="F28" s="1392"/>
      <c r="G28" s="870">
        <f>SUM(G16:G27)</f>
        <v>0</v>
      </c>
      <c r="H28" s="1336">
        <f>SUMPRODUCT($G$16:$G$27,H16:H27)</f>
        <v>0</v>
      </c>
      <c r="I28" s="1337"/>
      <c r="J28" s="1336">
        <f>SUMPRODUCT($G$16:$G$27,K16:K27)</f>
        <v>0</v>
      </c>
      <c r="K28" s="1337"/>
      <c r="L28" s="1337"/>
      <c r="M28" s="1338"/>
      <c r="N28" s="1336">
        <f>SUMPRODUCT($G$16:$G$27,O16:O27)</f>
        <v>0</v>
      </c>
      <c r="O28" s="1337"/>
      <c r="P28" s="1337"/>
      <c r="Q28" s="1337"/>
      <c r="R28" s="1338"/>
      <c r="S28" s="1336">
        <f>SUMPRODUCT($G$16:$G$27,S16:S27)</f>
        <v>0</v>
      </c>
      <c r="T28" s="1338"/>
      <c r="U28" s="440">
        <f>SUMPRODUCT($G$16:$G$27,U16:U27)</f>
        <v>0</v>
      </c>
      <c r="V28" s="439"/>
    </row>
    <row r="30" spans="2:22" ht="12.75" customHeight="1">
      <c r="B30" s="1357" t="s">
        <v>463</v>
      </c>
      <c r="C30" s="1357"/>
      <c r="D30" s="1357"/>
      <c r="E30" s="1357"/>
      <c r="F30" s="1357"/>
      <c r="G30" s="1357"/>
      <c r="H30" s="1357"/>
      <c r="I30" s="1357"/>
      <c r="J30" s="1357"/>
      <c r="K30" s="1357"/>
      <c r="L30" s="1357"/>
      <c r="M30" s="1357"/>
      <c r="N30" s="1357"/>
      <c r="O30" s="1357"/>
      <c r="P30" s="1357"/>
      <c r="Q30" s="1357"/>
      <c r="R30" s="1357"/>
      <c r="S30" s="1357"/>
      <c r="T30" s="1357"/>
      <c r="U30" s="1357"/>
      <c r="V30" s="1357"/>
    </row>
    <row r="31" spans="2:22" ht="12.75" customHeight="1">
      <c r="B31" s="1360" t="s">
        <v>476</v>
      </c>
      <c r="C31" s="1361"/>
      <c r="D31" s="1361"/>
      <c r="E31" s="1361" t="s">
        <v>477</v>
      </c>
      <c r="F31" s="1361"/>
      <c r="G31" s="1358" t="s">
        <v>466</v>
      </c>
      <c r="H31" s="1360" t="s">
        <v>478</v>
      </c>
      <c r="I31" s="1361"/>
      <c r="J31" s="1362"/>
      <c r="K31" s="1358" t="s">
        <v>479</v>
      </c>
      <c r="L31" s="1366"/>
      <c r="M31" s="1366"/>
      <c r="N31" s="1366"/>
      <c r="O31" s="1367"/>
      <c r="P31" s="1360" t="s">
        <v>480</v>
      </c>
      <c r="Q31" s="1361"/>
      <c r="R31" s="1361"/>
      <c r="S31" s="1361"/>
      <c r="T31" s="1370" t="s">
        <v>481</v>
      </c>
      <c r="U31" s="1367" t="s">
        <v>482</v>
      </c>
      <c r="V31" s="1377" t="s">
        <v>483</v>
      </c>
    </row>
    <row r="32" spans="2:22" ht="12.75" customHeight="1">
      <c r="B32" s="1363"/>
      <c r="C32" s="1364"/>
      <c r="D32" s="1364"/>
      <c r="E32" s="1364"/>
      <c r="F32" s="1364"/>
      <c r="G32" s="1359"/>
      <c r="H32" s="1363"/>
      <c r="I32" s="1364"/>
      <c r="J32" s="1365"/>
      <c r="K32" s="1359"/>
      <c r="L32" s="1368"/>
      <c r="M32" s="1368"/>
      <c r="N32" s="1368"/>
      <c r="O32" s="1369"/>
      <c r="P32" s="1363" t="s">
        <v>484</v>
      </c>
      <c r="Q32" s="1364"/>
      <c r="R32" s="1364"/>
      <c r="S32" s="1364"/>
      <c r="T32" s="1371"/>
      <c r="U32" s="1369"/>
      <c r="V32" s="1378"/>
    </row>
    <row r="33" spans="2:22" ht="13.8">
      <c r="B33" s="1463" t="str">
        <f>F33</f>
        <v>E0012</v>
      </c>
      <c r="C33" s="1464"/>
      <c r="D33" s="1465"/>
      <c r="E33" s="208" t="s">
        <v>501</v>
      </c>
      <c r="F33" s="205" t="str">
        <f>VLOOKUP($E33,EQUIPAMENTOS!$A:$B,2,FALSE)</f>
        <v>E0012</v>
      </c>
      <c r="G33" s="420"/>
      <c r="H33" s="1339">
        <f>VLOOKUP($B33,EQUIPAMENTOS!$B$3:$N$97,9,0)*M33</f>
        <v>24120</v>
      </c>
      <c r="I33" s="1340"/>
      <c r="J33" s="1340"/>
      <c r="K33" s="1341" t="s">
        <v>486</v>
      </c>
      <c r="L33" s="1342"/>
      <c r="M33" s="1343">
        <v>200</v>
      </c>
      <c r="N33" s="1343"/>
      <c r="O33" s="1343"/>
      <c r="P33" s="82" t="s">
        <v>504</v>
      </c>
      <c r="Q33" s="1466">
        <f>VLOOKUP($B33,EQUIPAMENTOS!$B$3:$N$97,13,0)</f>
        <v>22</v>
      </c>
      <c r="R33" s="1467"/>
      <c r="S33" s="1468"/>
      <c r="T33" s="423">
        <f>IF(Q33="","",IF(K33="km",M33/Q33,200*Q33)*INDEX(DADOS!$1:$1048576,MATCH(P33,DADOS!D:D,0),5))</f>
        <v>27148</v>
      </c>
      <c r="U33" s="209">
        <f>SUM(H33,T33)</f>
        <v>51268</v>
      </c>
      <c r="V33" s="210">
        <f>G33*U33</f>
        <v>0</v>
      </c>
    </row>
    <row r="34" spans="2:22" ht="13.8" hidden="1">
      <c r="B34" s="1449">
        <f>F34</f>
        <v>0</v>
      </c>
      <c r="C34" s="1450"/>
      <c r="D34" s="1451"/>
      <c r="E34" s="207"/>
      <c r="F34" s="205"/>
      <c r="G34" s="421"/>
      <c r="H34" s="1339"/>
      <c r="I34" s="1340"/>
      <c r="J34" s="1340"/>
      <c r="K34" s="1341" t="s">
        <v>486</v>
      </c>
      <c r="L34" s="1342"/>
      <c r="M34" s="1343"/>
      <c r="N34" s="1343"/>
      <c r="O34" s="1343"/>
      <c r="P34" s="82" t="s">
        <v>504</v>
      </c>
      <c r="Q34" s="1344"/>
      <c r="R34" s="1345"/>
      <c r="S34" s="1346"/>
      <c r="T34" s="423" t="str">
        <f>IF(Q34="","",IF(K34="km",M34/Q34,200*Q34)*INDEX(DADOS!$1:$1048576,MATCH(P34,DADOS!D:D,0),5))</f>
        <v/>
      </c>
      <c r="U34" s="209">
        <f>SUM(H34,T34)</f>
        <v>0</v>
      </c>
      <c r="V34" s="423">
        <f>U34*G34</f>
        <v>0</v>
      </c>
    </row>
    <row r="35" spans="2:22" ht="13.8" hidden="1">
      <c r="B35" s="1449"/>
      <c r="C35" s="1450"/>
      <c r="D35" s="1451"/>
      <c r="E35" s="1461"/>
      <c r="F35" s="1462"/>
      <c r="G35" s="421"/>
      <c r="H35" s="1340"/>
      <c r="I35" s="1340"/>
      <c r="J35" s="1340"/>
      <c r="K35" s="1341"/>
      <c r="L35" s="1342"/>
      <c r="M35" s="1343"/>
      <c r="N35" s="1343"/>
      <c r="O35" s="1343"/>
      <c r="P35" s="82"/>
      <c r="Q35" s="1344"/>
      <c r="R35" s="1345"/>
      <c r="S35" s="1346"/>
      <c r="T35" s="423" t="str">
        <f>IF(Q35="","",IF(K35="km",M35/Q35,200*Q35)*INDEX(DADOS!$1:$1048576,MATCH(P35,DADOS!D:D,0),5))</f>
        <v/>
      </c>
      <c r="U35" s="209">
        <f t="shared" ref="U35:U37" si="1">SUM(H35,T35)</f>
        <v>0</v>
      </c>
      <c r="V35" s="423"/>
    </row>
    <row r="36" spans="2:22" ht="13.8" hidden="1">
      <c r="B36" s="1449"/>
      <c r="C36" s="1450"/>
      <c r="D36" s="1451"/>
      <c r="E36" s="1461"/>
      <c r="F36" s="1462"/>
      <c r="G36" s="421"/>
      <c r="H36" s="1340"/>
      <c r="I36" s="1340"/>
      <c r="J36" s="1340"/>
      <c r="K36" s="1341"/>
      <c r="L36" s="1342"/>
      <c r="M36" s="1343"/>
      <c r="N36" s="1343"/>
      <c r="O36" s="1343"/>
      <c r="P36" s="82"/>
      <c r="Q36" s="1344"/>
      <c r="R36" s="1345"/>
      <c r="S36" s="1346"/>
      <c r="T36" s="423" t="str">
        <f>IF(Q36="","",IF(K36="km",M36/Q36,200*Q36)*INDEX(DADOS!$1:$1048576,MATCH(P36,DADOS!D:D,0),5))</f>
        <v/>
      </c>
      <c r="U36" s="209">
        <f t="shared" si="1"/>
        <v>0</v>
      </c>
      <c r="V36" s="423"/>
    </row>
    <row r="37" spans="2:22" ht="13.8">
      <c r="B37" s="1444"/>
      <c r="C37" s="1445"/>
      <c r="D37" s="1446"/>
      <c r="E37" s="1447"/>
      <c r="F37" s="1448"/>
      <c r="G37" s="419"/>
      <c r="H37" s="1414"/>
      <c r="I37" s="1414"/>
      <c r="J37" s="1414"/>
      <c r="K37" s="1413"/>
      <c r="L37" s="1414"/>
      <c r="M37" s="1356"/>
      <c r="N37" s="1356"/>
      <c r="O37" s="1356"/>
      <c r="P37" s="83"/>
      <c r="Q37" s="1344"/>
      <c r="R37" s="1345"/>
      <c r="S37" s="1346"/>
      <c r="T37" s="428" t="str">
        <f>IF(Q37="","",IF(K37="km",M37/Q37,200*Q37)*INDEX(DADOS!$1:$1048576,MATCH(P37,DADOS!D:D,0),5))</f>
        <v/>
      </c>
      <c r="U37" s="659">
        <f t="shared" si="1"/>
        <v>0</v>
      </c>
      <c r="V37" s="428"/>
    </row>
    <row r="38" spans="2:22" ht="12.75" customHeight="1">
      <c r="B38" s="1381"/>
      <c r="C38" s="1382"/>
      <c r="D38" s="1383"/>
      <c r="E38" s="1384" t="s">
        <v>138</v>
      </c>
      <c r="F38" s="1385"/>
      <c r="G38" s="422">
        <f>SUM(G33:G37)</f>
        <v>0</v>
      </c>
      <c r="H38" s="1388">
        <f>SUMPRODUCT(G33:$G$37,H33:H37)</f>
        <v>0</v>
      </c>
      <c r="I38" s="1388"/>
      <c r="J38" s="1388"/>
      <c r="K38" s="1389"/>
      <c r="L38" s="1390"/>
      <c r="M38" s="1390"/>
      <c r="N38" s="1390"/>
      <c r="O38" s="1391"/>
      <c r="P38" s="693"/>
      <c r="Q38" s="871"/>
      <c r="R38" s="871"/>
      <c r="S38" s="871"/>
      <c r="T38" s="660">
        <f>SUMPRODUCT($G33:G$37,T33:T37)</f>
        <v>0</v>
      </c>
      <c r="U38" s="660"/>
      <c r="V38" s="660">
        <f>SUM(V33:V37)</f>
        <v>0</v>
      </c>
    </row>
    <row r="40" spans="2:22" ht="12.75" customHeight="1">
      <c r="B40" s="1357" t="s">
        <v>464</v>
      </c>
      <c r="C40" s="1357"/>
      <c r="D40" s="1357"/>
      <c r="E40" s="1357"/>
      <c r="F40" s="1357"/>
      <c r="G40" s="1357"/>
      <c r="H40" s="1357"/>
      <c r="I40" s="1357"/>
      <c r="J40" s="1357"/>
      <c r="K40" s="1357"/>
      <c r="L40" s="1357"/>
      <c r="M40" s="1357"/>
      <c r="N40" s="1357"/>
      <c r="O40" s="1357"/>
      <c r="P40" s="1357"/>
      <c r="Q40" s="1357"/>
      <c r="R40" s="1357"/>
      <c r="S40" s="1357"/>
      <c r="T40" s="1357"/>
      <c r="U40" s="1357"/>
      <c r="V40" s="1357"/>
    </row>
    <row r="41" spans="2:22" ht="13.8">
      <c r="B41" s="1422" t="s">
        <v>146</v>
      </c>
      <c r="C41" s="1423"/>
      <c r="D41" s="1422" t="s">
        <v>442</v>
      </c>
      <c r="E41" s="1424"/>
      <c r="F41" s="1424"/>
      <c r="G41" s="1422" t="s">
        <v>493</v>
      </c>
      <c r="H41" s="1423"/>
      <c r="I41" s="1425" t="s">
        <v>494</v>
      </c>
      <c r="J41" s="1426"/>
      <c r="K41" s="1427"/>
      <c r="L41" s="1425" t="s">
        <v>152</v>
      </c>
      <c r="M41" s="1426"/>
      <c r="N41" s="1426"/>
      <c r="O41" s="1426"/>
      <c r="P41" s="1427"/>
      <c r="Q41" s="1422" t="s">
        <v>495</v>
      </c>
      <c r="R41" s="1424"/>
      <c r="S41" s="1424"/>
      <c r="T41" s="1423"/>
      <c r="U41" s="1425"/>
      <c r="V41" s="1427"/>
    </row>
    <row r="42" spans="2:22" ht="13.8">
      <c r="B42" s="193" t="str">
        <f>IF(I42="","",COUNT($I$42:I42))</f>
        <v/>
      </c>
      <c r="C42" s="417"/>
      <c r="D42" s="1428"/>
      <c r="E42" s="1429"/>
      <c r="F42" s="1429"/>
      <c r="G42" s="1430"/>
      <c r="H42" s="1430"/>
      <c r="I42" s="1431"/>
      <c r="J42" s="1431"/>
      <c r="K42" s="1431"/>
      <c r="L42" s="1431"/>
      <c r="M42" s="1431"/>
      <c r="N42" s="1431"/>
      <c r="O42" s="1431"/>
      <c r="P42" s="1431"/>
      <c r="Q42" s="1355">
        <f t="shared" ref="Q42:Q48" si="2">I42*L42</f>
        <v>0</v>
      </c>
      <c r="R42" s="1355"/>
      <c r="S42" s="1355"/>
      <c r="T42" s="1355"/>
      <c r="U42" s="1432"/>
      <c r="V42" s="1433"/>
    </row>
    <row r="43" spans="2:22" ht="12.75" customHeight="1">
      <c r="B43" s="193"/>
      <c r="C43" s="417"/>
      <c r="D43" s="1428"/>
      <c r="E43" s="1429"/>
      <c r="F43" s="1429"/>
      <c r="G43" s="1430"/>
      <c r="H43" s="1430"/>
      <c r="I43" s="1431"/>
      <c r="J43" s="1431"/>
      <c r="K43" s="1431"/>
      <c r="L43" s="1431"/>
      <c r="M43" s="1431"/>
      <c r="N43" s="1431"/>
      <c r="O43" s="1431"/>
      <c r="P43" s="1431"/>
      <c r="Q43" s="1355">
        <f t="shared" si="2"/>
        <v>0</v>
      </c>
      <c r="R43" s="1355"/>
      <c r="S43" s="1355"/>
      <c r="T43" s="1355"/>
      <c r="U43" s="1434"/>
      <c r="V43" s="1435"/>
    </row>
    <row r="44" spans="2:22" ht="12.75" customHeight="1">
      <c r="B44" s="193"/>
      <c r="C44" s="417"/>
      <c r="D44" s="1428"/>
      <c r="E44" s="1429"/>
      <c r="F44" s="1429"/>
      <c r="G44" s="1430"/>
      <c r="H44" s="1430"/>
      <c r="I44" s="1431"/>
      <c r="J44" s="1431"/>
      <c r="K44" s="1431"/>
      <c r="L44" s="1431"/>
      <c r="M44" s="1431"/>
      <c r="N44" s="1431"/>
      <c r="O44" s="1431"/>
      <c r="P44" s="1431"/>
      <c r="Q44" s="1355">
        <f t="shared" si="2"/>
        <v>0</v>
      </c>
      <c r="R44" s="1355"/>
      <c r="S44" s="1355"/>
      <c r="T44" s="1355"/>
      <c r="U44" s="1434"/>
      <c r="V44" s="1435"/>
    </row>
    <row r="45" spans="2:22" ht="12.75" customHeight="1">
      <c r="B45" s="193"/>
      <c r="C45" s="417"/>
      <c r="D45" s="1428"/>
      <c r="E45" s="1429"/>
      <c r="F45" s="1429"/>
      <c r="G45" s="1430"/>
      <c r="H45" s="1430"/>
      <c r="I45" s="1431"/>
      <c r="J45" s="1431"/>
      <c r="K45" s="1431"/>
      <c r="L45" s="1436"/>
      <c r="M45" s="1431"/>
      <c r="N45" s="1431"/>
      <c r="O45" s="1431"/>
      <c r="P45" s="1431"/>
      <c r="Q45" s="1355">
        <f t="shared" si="2"/>
        <v>0</v>
      </c>
      <c r="R45" s="1355"/>
      <c r="S45" s="1355"/>
      <c r="T45" s="1355"/>
      <c r="U45" s="1434"/>
      <c r="V45" s="1435"/>
    </row>
    <row r="46" spans="2:22" ht="12.75" customHeight="1">
      <c r="B46" s="193"/>
      <c r="C46" s="417"/>
      <c r="D46" s="1428"/>
      <c r="E46" s="1429"/>
      <c r="F46" s="1429"/>
      <c r="G46" s="1430"/>
      <c r="H46" s="1430"/>
      <c r="I46" s="1437"/>
      <c r="J46" s="1437"/>
      <c r="K46" s="1437"/>
      <c r="L46" s="1437"/>
      <c r="M46" s="1437"/>
      <c r="N46" s="1437"/>
      <c r="O46" s="1437"/>
      <c r="P46" s="1437"/>
      <c r="Q46" s="1355">
        <f t="shared" si="2"/>
        <v>0</v>
      </c>
      <c r="R46" s="1355"/>
      <c r="S46" s="1355"/>
      <c r="T46" s="1355"/>
      <c r="U46" s="1434"/>
      <c r="V46" s="1435"/>
    </row>
    <row r="47" spans="2:22" ht="12.75" customHeight="1">
      <c r="B47" s="193"/>
      <c r="C47" s="417"/>
      <c r="D47" s="1428"/>
      <c r="E47" s="1429"/>
      <c r="F47" s="1429"/>
      <c r="G47" s="1430"/>
      <c r="H47" s="1430"/>
      <c r="I47" s="1431"/>
      <c r="J47" s="1431"/>
      <c r="K47" s="1431"/>
      <c r="L47" s="1431"/>
      <c r="M47" s="1431"/>
      <c r="N47" s="1431"/>
      <c r="O47" s="1431"/>
      <c r="P47" s="1431"/>
      <c r="Q47" s="1355">
        <f t="shared" si="2"/>
        <v>0</v>
      </c>
      <c r="R47" s="1355"/>
      <c r="S47" s="1355"/>
      <c r="T47" s="1355"/>
      <c r="U47" s="1434"/>
      <c r="V47" s="1435"/>
    </row>
    <row r="48" spans="2:22" ht="12.75" customHeight="1">
      <c r="B48" s="193" t="str">
        <f>IF(I48="","",COUNT($I$42:I48))</f>
        <v/>
      </c>
      <c r="C48" s="417"/>
      <c r="D48" s="1428"/>
      <c r="E48" s="1429"/>
      <c r="F48" s="1429"/>
      <c r="G48" s="1438"/>
      <c r="H48" s="1438"/>
      <c r="I48" s="1439"/>
      <c r="J48" s="1439"/>
      <c r="K48" s="1439"/>
      <c r="L48" s="1439"/>
      <c r="M48" s="1439"/>
      <c r="N48" s="1439"/>
      <c r="O48" s="1439"/>
      <c r="P48" s="1439"/>
      <c r="Q48" s="1355">
        <f t="shared" si="2"/>
        <v>0</v>
      </c>
      <c r="R48" s="1355"/>
      <c r="S48" s="1355"/>
      <c r="T48" s="1355"/>
      <c r="U48" s="1440"/>
      <c r="V48" s="1441"/>
    </row>
    <row r="49" spans="2:22" ht="12.75" customHeight="1">
      <c r="B49" s="1381"/>
      <c r="C49" s="1383"/>
      <c r="D49" s="1381"/>
      <c r="E49" s="1382"/>
      <c r="F49" s="1382"/>
      <c r="G49" s="1381"/>
      <c r="H49" s="1383"/>
      <c r="I49" s="1381"/>
      <c r="J49" s="1382"/>
      <c r="K49" s="1383"/>
      <c r="L49" s="1381"/>
      <c r="M49" s="1382"/>
      <c r="N49" s="1382"/>
      <c r="O49" s="1382"/>
      <c r="P49" s="1383"/>
      <c r="Q49" s="1442">
        <f>SUM(Q42:T48)</f>
        <v>0</v>
      </c>
      <c r="R49" s="1443"/>
      <c r="S49" s="1443"/>
      <c r="T49" s="1443"/>
      <c r="U49" s="1381"/>
      <c r="V49" s="1383"/>
    </row>
    <row r="52" spans="2:22" ht="12.75" customHeight="1">
      <c r="B52" s="1375" t="s">
        <v>459</v>
      </c>
      <c r="C52" s="1375"/>
      <c r="D52" s="1375"/>
      <c r="E52" s="72" t="s">
        <v>514</v>
      </c>
    </row>
    <row r="53" spans="2:22" ht="12.75" customHeight="1">
      <c r="B53" s="73"/>
      <c r="C53" s="73"/>
      <c r="D53" s="73"/>
      <c r="E53" s="73"/>
      <c r="F53" s="73"/>
      <c r="G53" s="73"/>
      <c r="H53" s="73"/>
      <c r="I53" s="73"/>
      <c r="J53" s="73"/>
      <c r="K53" s="73"/>
      <c r="L53" s="73"/>
      <c r="M53" s="73"/>
      <c r="N53" s="73"/>
      <c r="O53" s="73"/>
      <c r="P53" s="73"/>
      <c r="Q53" s="73"/>
      <c r="R53" s="73"/>
      <c r="S53" s="73"/>
      <c r="T53" s="73"/>
      <c r="U53" s="73"/>
      <c r="V53" s="73"/>
    </row>
    <row r="54" spans="2:22" ht="12.75" customHeight="1">
      <c r="B54" s="73"/>
      <c r="C54" s="1401" t="s">
        <v>420</v>
      </c>
      <c r="D54" s="1401"/>
      <c r="E54" s="1402"/>
      <c r="F54" s="73"/>
      <c r="G54" s="73"/>
      <c r="H54" s="1403" t="s">
        <v>460</v>
      </c>
      <c r="I54" s="1403"/>
      <c r="J54" s="1380">
        <f>U74</f>
        <v>0</v>
      </c>
      <c r="K54" s="1380"/>
      <c r="L54" s="1380"/>
      <c r="M54" s="435"/>
      <c r="N54" s="434"/>
      <c r="O54" s="1399" t="s">
        <v>461</v>
      </c>
      <c r="P54" s="1399"/>
      <c r="Q54" s="1399"/>
      <c r="R54" s="1399"/>
      <c r="S54" s="1399"/>
      <c r="T54" s="1399"/>
      <c r="U54" s="1398" t="s">
        <v>462</v>
      </c>
      <c r="V54" s="1399"/>
    </row>
    <row r="55" spans="2:22" ht="12.75" customHeight="1">
      <c r="B55" s="73"/>
      <c r="C55" s="433"/>
      <c r="D55" s="433"/>
      <c r="E55" s="1404">
        <f>SUM(J54:L56)</f>
        <v>0</v>
      </c>
      <c r="F55" s="73"/>
      <c r="G55" s="73"/>
      <c r="H55" s="1403" t="s">
        <v>463</v>
      </c>
      <c r="I55" s="1403"/>
      <c r="J55" s="1380">
        <f>V84</f>
        <v>0</v>
      </c>
      <c r="K55" s="1380"/>
      <c r="L55" s="1380"/>
      <c r="M55" s="436"/>
      <c r="N55" s="396"/>
      <c r="O55" s="1400"/>
      <c r="P55" s="1400"/>
      <c r="Q55" s="1400"/>
      <c r="R55" s="1400"/>
      <c r="S55" s="1400"/>
      <c r="T55" s="1400"/>
      <c r="U55" s="1405">
        <f>E55*O55</f>
        <v>0</v>
      </c>
      <c r="V55" s="1406"/>
    </row>
    <row r="56" spans="2:22" ht="12.75" customHeight="1">
      <c r="B56" s="75"/>
      <c r="C56" s="433"/>
      <c r="D56" s="433"/>
      <c r="E56" s="1404"/>
      <c r="F56" s="73"/>
      <c r="G56" s="73"/>
      <c r="H56" s="1403" t="s">
        <v>464</v>
      </c>
      <c r="I56" s="1403"/>
      <c r="J56" s="1380">
        <f>Q91</f>
        <v>0</v>
      </c>
      <c r="K56" s="1380"/>
      <c r="L56" s="1380"/>
      <c r="M56" s="436"/>
      <c r="N56" s="396"/>
      <c r="O56" s="1400"/>
      <c r="P56" s="1400"/>
      <c r="Q56" s="1400"/>
      <c r="R56" s="1400"/>
      <c r="S56" s="1400"/>
      <c r="T56" s="1400"/>
      <c r="U56" s="1405"/>
      <c r="V56" s="1406"/>
    </row>
    <row r="57" spans="2:22" ht="12.75" customHeight="1">
      <c r="B57" s="73"/>
      <c r="C57" s="73"/>
      <c r="D57" s="73"/>
      <c r="E57" s="73"/>
      <c r="F57" s="73"/>
      <c r="G57" s="73"/>
      <c r="H57" s="73"/>
      <c r="I57" s="73"/>
      <c r="J57" s="73"/>
      <c r="K57" s="73"/>
      <c r="L57" s="73"/>
      <c r="M57" s="73"/>
      <c r="N57" s="73"/>
      <c r="O57" s="73"/>
      <c r="P57" s="73"/>
      <c r="Q57" s="73"/>
      <c r="R57" s="73"/>
      <c r="S57" s="73"/>
      <c r="T57" s="73"/>
      <c r="U57" s="73"/>
      <c r="V57" s="73"/>
    </row>
    <row r="59" spans="2:22" ht="12.75" customHeight="1">
      <c r="B59" s="1357" t="s">
        <v>460</v>
      </c>
      <c r="C59" s="1357"/>
      <c r="D59" s="1357"/>
      <c r="E59" s="1357"/>
      <c r="F59" s="1357"/>
      <c r="G59" s="1357"/>
      <c r="H59" s="1357"/>
      <c r="I59" s="1357"/>
      <c r="J59" s="1357"/>
      <c r="K59" s="1357"/>
      <c r="L59" s="1357"/>
      <c r="M59" s="1357"/>
      <c r="N59" s="1357"/>
      <c r="O59" s="1357"/>
      <c r="P59" s="1357"/>
      <c r="Q59" s="1357"/>
      <c r="R59" s="1357"/>
      <c r="S59" s="1357"/>
      <c r="T59" s="1357"/>
      <c r="U59" s="1357"/>
      <c r="V59" s="1357"/>
    </row>
    <row r="60" spans="2:22" ht="12.75" customHeight="1">
      <c r="B60" s="1360" t="s">
        <v>146</v>
      </c>
      <c r="C60" s="1362"/>
      <c r="D60" s="1376" t="s">
        <v>465</v>
      </c>
      <c r="E60" s="1376"/>
      <c r="F60" s="1376"/>
      <c r="G60" s="1376"/>
      <c r="H60" s="1376" t="s">
        <v>467</v>
      </c>
      <c r="I60" s="1376"/>
      <c r="J60" s="1376" t="s">
        <v>468</v>
      </c>
      <c r="K60" s="1376"/>
      <c r="L60" s="1376"/>
      <c r="M60" s="1376"/>
      <c r="N60" s="1376"/>
      <c r="O60" s="1376"/>
      <c r="P60" s="1376"/>
      <c r="Q60" s="1376"/>
      <c r="R60" s="1376"/>
      <c r="S60" s="1379" t="s">
        <v>469</v>
      </c>
      <c r="T60" s="1379"/>
      <c r="U60" s="1377" t="s">
        <v>462</v>
      </c>
      <c r="V60" s="1376"/>
    </row>
    <row r="61" spans="2:22" ht="12.75" customHeight="1">
      <c r="B61" s="1363"/>
      <c r="C61" s="1365"/>
      <c r="D61" s="1376"/>
      <c r="E61" s="1376"/>
      <c r="F61" s="1376"/>
      <c r="G61" s="1376"/>
      <c r="H61" s="1376"/>
      <c r="I61" s="1376"/>
      <c r="J61" s="1376"/>
      <c r="K61" s="1376"/>
      <c r="L61" s="1376"/>
      <c r="M61" s="1376"/>
      <c r="N61" s="1376"/>
      <c r="O61" s="1376"/>
      <c r="P61" s="1376"/>
      <c r="Q61" s="1376"/>
      <c r="R61" s="1376"/>
      <c r="S61" s="1379"/>
      <c r="T61" s="1379"/>
      <c r="U61" s="1378"/>
      <c r="V61" s="1376"/>
    </row>
    <row r="62" spans="2:22" ht="12.75" customHeight="1">
      <c r="B62" s="76" t="str">
        <f>F62</f>
        <v>P0043</v>
      </c>
      <c r="C62" s="206"/>
      <c r="D62" s="77"/>
      <c r="E62" s="205" t="s">
        <v>499</v>
      </c>
      <c r="F62" s="205" t="str">
        <f>VLOOKUP(E62,'MÃO DE OBRA'!$A:$B,2,FALSE)</f>
        <v>P0043</v>
      </c>
      <c r="G62" s="193"/>
      <c r="H62" s="1347">
        <f>IF(D62="h",VLOOKUP(B62,'MÃO DE OBRA'!$B$3:$D$97,3,0)*220,VLOOKUP(B62,'MÃO DE OBRA'!$B$3:$D$97,3,0))</f>
        <v>3392.4</v>
      </c>
      <c r="I62" s="1348"/>
      <c r="J62" s="78" t="s">
        <v>471</v>
      </c>
      <c r="K62" s="1349">
        <f>IF(J62="",0,IF(J62="D",H62*DADOS!$D$18,H62*DADOS!$D$19))</f>
        <v>848.1</v>
      </c>
      <c r="L62" s="1350"/>
      <c r="M62" s="1351"/>
      <c r="N62" s="193"/>
      <c r="O62" s="1349"/>
      <c r="P62" s="1350"/>
      <c r="Q62" s="1350"/>
      <c r="R62" s="1351"/>
      <c r="S62" s="1355">
        <f>IF(G62="",0,IF(C62="3º",0,IF(C62="PJ",0,((H62+K62)*DADOS!$D$7)+((H62+K62)*DADOS!$D$6))))</f>
        <v>0</v>
      </c>
      <c r="T62" s="1355"/>
      <c r="U62" s="437">
        <f t="shared" ref="U62:U73" si="3">IF(G62="",0,SUM(H62,K62,,O62,V62,S62))</f>
        <v>0</v>
      </c>
      <c r="V62" s="438"/>
    </row>
    <row r="63" spans="2:22" ht="12.75" customHeight="1">
      <c r="B63" s="77" t="str">
        <f>F63</f>
        <v>P0049</v>
      </c>
      <c r="C63" s="206"/>
      <c r="D63" s="77"/>
      <c r="E63" s="79" t="s">
        <v>515</v>
      </c>
      <c r="F63" s="205" t="str">
        <f>VLOOKUP(E63,'MÃO DE OBRA'!$A:$B,2,FALSE)</f>
        <v>P0049</v>
      </c>
      <c r="G63" s="193"/>
      <c r="H63" s="1347">
        <f>IF(D63="h",VLOOKUP(B63,'MÃO DE OBRA'!$B$3:$D$97,3,0)*220,VLOOKUP(B63,'MÃO DE OBRA'!$B$3:$D$97,3,0))</f>
        <v>2035</v>
      </c>
      <c r="I63" s="1348"/>
      <c r="J63" s="78" t="s">
        <v>471</v>
      </c>
      <c r="K63" s="1349">
        <f>IF(J63="",0,IF(J63="D",H63*DADOS!$D$18,H63*DADOS!$D$19))</f>
        <v>508.75</v>
      </c>
      <c r="L63" s="1350"/>
      <c r="M63" s="1351"/>
      <c r="N63" s="193"/>
      <c r="O63" s="1349"/>
      <c r="P63" s="1350"/>
      <c r="Q63" s="1350"/>
      <c r="R63" s="1351"/>
      <c r="S63" s="1355">
        <f>IF(G63="",0,IF(C63="3º",0,IF(C63="PJ",0,((H63+K63)*DADOS!$D$7)+((H63+K63)*DADOS!$D$6))))</f>
        <v>0</v>
      </c>
      <c r="T63" s="1355"/>
      <c r="U63" s="437">
        <f t="shared" si="3"/>
        <v>0</v>
      </c>
      <c r="V63" s="438"/>
    </row>
    <row r="64" spans="2:22" ht="12.75" customHeight="1">
      <c r="B64" s="77" t="str">
        <f>F64</f>
        <v>P0046</v>
      </c>
      <c r="C64" s="206"/>
      <c r="D64" s="77"/>
      <c r="E64" s="79" t="s">
        <v>498</v>
      </c>
      <c r="F64" s="205" t="str">
        <f>VLOOKUP(E64,'MÃO DE OBRA'!$A:$B,2,FALSE)</f>
        <v>P0046</v>
      </c>
      <c r="G64" s="193"/>
      <c r="H64" s="1347">
        <f>IF(D64="h",VLOOKUP(B64,'MÃO DE OBRA'!$B$3:$D$97,3,0)*220,VLOOKUP(B64,'MÃO DE OBRA'!$B$3:$D$97,3,0))</f>
        <v>2035</v>
      </c>
      <c r="I64" s="1348"/>
      <c r="J64" s="78" t="s">
        <v>471</v>
      </c>
      <c r="K64" s="1349">
        <f>IF(J64="",0,IF(J64="D",H64*DADOS!$D$18,H64*DADOS!$D$19))</f>
        <v>508.75</v>
      </c>
      <c r="L64" s="1350"/>
      <c r="M64" s="1351"/>
      <c r="N64" s="193"/>
      <c r="O64" s="1349"/>
      <c r="P64" s="1350"/>
      <c r="Q64" s="1350"/>
      <c r="R64" s="1351"/>
      <c r="S64" s="1355">
        <f>IF(G64="",0,IF(C64="3º",0,IF(C64="PJ",0,((H64+K64)*DADOS!$D$7)+((H64+K64)*DADOS!$D$6))))</f>
        <v>0</v>
      </c>
      <c r="T64" s="1355"/>
      <c r="U64" s="437">
        <f t="shared" si="3"/>
        <v>0</v>
      </c>
      <c r="V64" s="438"/>
    </row>
    <row r="65" spans="2:22" ht="12.75" customHeight="1">
      <c r="B65" s="77" t="str">
        <f>F65</f>
        <v>P0033</v>
      </c>
      <c r="C65" s="206"/>
      <c r="D65" s="77"/>
      <c r="E65" s="205" t="s">
        <v>516</v>
      </c>
      <c r="F65" s="205" t="str">
        <f>VLOOKUP(E65,'MÃO DE OBRA'!$A:$B,2,FALSE)</f>
        <v>P0033</v>
      </c>
      <c r="G65" s="193"/>
      <c r="H65" s="1347">
        <f>IF(D65="h",VLOOKUP(B65,'MÃO DE OBRA'!$B$3:$D$97,3,0)*220,VLOOKUP(B65,'MÃO DE OBRA'!$B$3:$D$97,3,0))</f>
        <v>2656.5</v>
      </c>
      <c r="I65" s="1348"/>
      <c r="J65" s="78" t="s">
        <v>471</v>
      </c>
      <c r="K65" s="1349">
        <f>IF(J65="",0,IF(J65="D",H65*DADOS!$D$18,H65*DADOS!$D$19))</f>
        <v>664.125</v>
      </c>
      <c r="L65" s="1350"/>
      <c r="M65" s="1351"/>
      <c r="N65" s="193"/>
      <c r="O65" s="1349"/>
      <c r="P65" s="1350"/>
      <c r="Q65" s="1350"/>
      <c r="R65" s="1351"/>
      <c r="S65" s="1355">
        <f>IF(G65="",0,IF(C65="3º",0,IF(C65="PJ",0,((H65+K65)*DADOS!$D$7)+((H65+K65)*DADOS!$D$6))))</f>
        <v>0</v>
      </c>
      <c r="T65" s="1355"/>
      <c r="U65" s="437">
        <f t="shared" si="3"/>
        <v>0</v>
      </c>
      <c r="V65" s="438"/>
    </row>
    <row r="66" spans="2:22" ht="12.75" customHeight="1">
      <c r="B66" s="77" t="str">
        <f t="shared" ref="B66:B68" si="4">F66</f>
        <v>P0001</v>
      </c>
      <c r="C66" s="206"/>
      <c r="D66" s="77"/>
      <c r="E66" s="205" t="s">
        <v>473</v>
      </c>
      <c r="F66" s="205" t="str">
        <f>VLOOKUP(E66,'MÃO DE OBRA'!$A:$B,2,FALSE)</f>
        <v>P0001</v>
      </c>
      <c r="G66" s="193"/>
      <c r="H66" s="1347">
        <f>IF(D66="h",VLOOKUP(B66,'MÃO DE OBRA'!$B$3:$D$97,3,0)*220,VLOOKUP(B66,'MÃO DE OBRA'!$B$3:$D$97,3,0))</f>
        <v>1680</v>
      </c>
      <c r="I66" s="1348"/>
      <c r="J66" s="78" t="s">
        <v>471</v>
      </c>
      <c r="K66" s="1349">
        <f>IF(J66="",0,IF(J66="D",H66*DADOS!$D$18,H66*DADOS!$D$19))</f>
        <v>420</v>
      </c>
      <c r="L66" s="1350"/>
      <c r="M66" s="1351"/>
      <c r="N66" s="193"/>
      <c r="O66" s="1349"/>
      <c r="P66" s="1350"/>
      <c r="Q66" s="1350"/>
      <c r="R66" s="1351"/>
      <c r="S66" s="1355">
        <f>IF(G66="",0,IF(C66="3º",0,IF(C66="PJ",0,((H66+K66)*DADOS!$D$7)+((H66+K66)*DADOS!$D$6))))</f>
        <v>0</v>
      </c>
      <c r="T66" s="1355"/>
      <c r="U66" s="437">
        <f t="shared" si="3"/>
        <v>0</v>
      </c>
      <c r="V66" s="438"/>
    </row>
    <row r="67" spans="2:22" ht="12.75" customHeight="1">
      <c r="B67" s="77" t="str">
        <f t="shared" si="4"/>
        <v>P0029</v>
      </c>
      <c r="C67" s="206"/>
      <c r="D67" s="77"/>
      <c r="E67" s="205" t="s">
        <v>497</v>
      </c>
      <c r="F67" s="205" t="str">
        <f>VLOOKUP(E67,'MÃO DE OBRA'!$A:$B,2,FALSE)</f>
        <v>P0029</v>
      </c>
      <c r="G67" s="193"/>
      <c r="H67" s="1347">
        <f>IF(D67="h",VLOOKUP(B67,'MÃO DE OBRA'!$B$3:$D$97,3,0)*220,VLOOKUP(B67,'MÃO DE OBRA'!$B$3:$D$97,3,0))</f>
        <v>2530</v>
      </c>
      <c r="I67" s="1348"/>
      <c r="J67" s="78" t="s">
        <v>471</v>
      </c>
      <c r="K67" s="1349">
        <f>IF(J67="",0,IF(J67="D",H67*DADOS!$D$18,H67*DADOS!$D$19))</f>
        <v>632.5</v>
      </c>
      <c r="L67" s="1350"/>
      <c r="M67" s="1351"/>
      <c r="N67" s="193"/>
      <c r="O67" s="1349"/>
      <c r="P67" s="1350"/>
      <c r="Q67" s="1350"/>
      <c r="R67" s="1351"/>
      <c r="S67" s="1355">
        <f>IF(G67="",0,IF(C67="3º",0,IF(C67="PJ",0,((H67+K67)*DADOS!$D$7)+((H67+K67)*DADOS!$D$6))))</f>
        <v>0</v>
      </c>
      <c r="T67" s="1355"/>
      <c r="U67" s="437">
        <f t="shared" si="3"/>
        <v>0</v>
      </c>
      <c r="V67" s="438"/>
    </row>
    <row r="68" spans="2:22" ht="12.75" customHeight="1">
      <c r="B68" s="77" t="str">
        <f t="shared" si="4"/>
        <v>P0072</v>
      </c>
      <c r="C68" s="206"/>
      <c r="D68" s="77"/>
      <c r="E68" s="205" t="s">
        <v>513</v>
      </c>
      <c r="F68" s="205" t="str">
        <f>VLOOKUP(E68,'MÃO DE OBRA'!$A:$B,2,FALSE)</f>
        <v>P0072</v>
      </c>
      <c r="G68" s="193"/>
      <c r="H68" s="1347">
        <f>IF(D68="h",VLOOKUP(B68,'MÃO DE OBRA'!$B$3:$D$97,3,0)*220,VLOOKUP(B68,'MÃO DE OBRA'!$B$3:$D$97,3,0))</f>
        <v>2100</v>
      </c>
      <c r="I68" s="1348"/>
      <c r="J68" s="78" t="s">
        <v>471</v>
      </c>
      <c r="K68" s="1349">
        <f>IF(J68="",0,IF(J68="D",H68*DADOS!$D$18,H68*DADOS!$D$19))</f>
        <v>525</v>
      </c>
      <c r="L68" s="1350"/>
      <c r="M68" s="1351"/>
      <c r="N68" s="193"/>
      <c r="O68" s="1349"/>
      <c r="P68" s="1350"/>
      <c r="Q68" s="1350"/>
      <c r="R68" s="1351"/>
      <c r="S68" s="1355">
        <f>IF(G68="",0,IF(C68="3º",0,IF(C68="PJ",0,((H68+K68)*DADOS!$D$7)+((H68+K68)*DADOS!$D$6))))</f>
        <v>0</v>
      </c>
      <c r="T68" s="1355"/>
      <c r="U68" s="437">
        <f t="shared" si="3"/>
        <v>0</v>
      </c>
      <c r="V68" s="438"/>
    </row>
    <row r="69" spans="2:22" ht="12.75" customHeight="1">
      <c r="B69" s="77"/>
      <c r="C69" s="206"/>
      <c r="D69" s="77"/>
      <c r="E69" s="205"/>
      <c r="F69" s="205"/>
      <c r="G69" s="193"/>
      <c r="H69" s="1347"/>
      <c r="I69" s="1348"/>
      <c r="J69" s="78"/>
      <c r="K69" s="1349">
        <f>IF(J69="",0,IF(J69="D",H69*DADOS!$D$18,H69*DADOS!$D$19))</f>
        <v>0</v>
      </c>
      <c r="L69" s="1350"/>
      <c r="M69" s="1351"/>
      <c r="N69" s="193"/>
      <c r="O69" s="1349"/>
      <c r="P69" s="1350"/>
      <c r="Q69" s="1350"/>
      <c r="R69" s="1351"/>
      <c r="S69" s="1355">
        <f>IF(G69="",0,IF(C69="3º",0,IF(C69="PJ",0,((H69+K69)*DADOS!$D$7)+((H69+K69)*DADOS!$D$6))))</f>
        <v>0</v>
      </c>
      <c r="T69" s="1355"/>
      <c r="U69" s="437">
        <f t="shared" si="3"/>
        <v>0</v>
      </c>
      <c r="V69" s="438"/>
    </row>
    <row r="70" spans="2:22" ht="12.75" customHeight="1">
      <c r="B70" s="77"/>
      <c r="C70" s="206"/>
      <c r="D70" s="77"/>
      <c r="E70" s="205"/>
      <c r="F70" s="205"/>
      <c r="G70" s="193"/>
      <c r="H70" s="1347"/>
      <c r="I70" s="1348"/>
      <c r="J70" s="78"/>
      <c r="K70" s="1349">
        <f>IF(J70="",0,IF(J70="D",H70*DADOS!$D$18,H70*DADOS!$D$19))</f>
        <v>0</v>
      </c>
      <c r="L70" s="1350"/>
      <c r="M70" s="1351"/>
      <c r="N70" s="193"/>
      <c r="O70" s="1349"/>
      <c r="P70" s="1350"/>
      <c r="Q70" s="1350"/>
      <c r="R70" s="1351"/>
      <c r="S70" s="1355">
        <f>IF(G70="",0,IF(C70="3º",0,IF(C70="PJ",0,((H70+K70)*DADOS!$D$7)+((H70+K70)*DADOS!$D$6))))</f>
        <v>0</v>
      </c>
      <c r="T70" s="1355"/>
      <c r="U70" s="437">
        <f t="shared" si="3"/>
        <v>0</v>
      </c>
      <c r="V70" s="438"/>
    </row>
    <row r="71" spans="2:22" ht="12.75" customHeight="1">
      <c r="B71" s="77"/>
      <c r="C71" s="206"/>
      <c r="D71" s="77"/>
      <c r="E71" s="205"/>
      <c r="F71" s="205"/>
      <c r="G71" s="193"/>
      <c r="H71" s="1347"/>
      <c r="I71" s="1348"/>
      <c r="J71" s="78"/>
      <c r="K71" s="1349">
        <f>IF(J71="",0,IF(J71="D",H71*DADOS!$D$18,H71*DADOS!$D$19))</f>
        <v>0</v>
      </c>
      <c r="L71" s="1350"/>
      <c r="M71" s="1351"/>
      <c r="N71" s="193"/>
      <c r="O71" s="1349"/>
      <c r="P71" s="1350"/>
      <c r="Q71" s="1350"/>
      <c r="R71" s="1351"/>
      <c r="S71" s="1355">
        <f>IF(G71="",0,IF(C71="3º",0,IF(C71="PJ",0,((H71+K71)*DADOS!$D$7)+((H71+K71)*DADOS!$D$6))))</f>
        <v>0</v>
      </c>
      <c r="T71" s="1355"/>
      <c r="U71" s="437">
        <f t="shared" si="3"/>
        <v>0</v>
      </c>
      <c r="V71" s="438"/>
    </row>
    <row r="72" spans="2:22" ht="12.75" customHeight="1">
      <c r="B72" s="77"/>
      <c r="C72" s="206"/>
      <c r="D72" s="77"/>
      <c r="E72" s="205"/>
      <c r="F72" s="205"/>
      <c r="G72" s="193"/>
      <c r="H72" s="1347"/>
      <c r="I72" s="1348"/>
      <c r="J72" s="78"/>
      <c r="K72" s="1349">
        <f>IF(J72="",0,IF(J72="D",H72*DADOS!$D$18,H72*DADOS!$D$19))</f>
        <v>0</v>
      </c>
      <c r="L72" s="1350"/>
      <c r="M72" s="1351"/>
      <c r="N72" s="193"/>
      <c r="O72" s="1349"/>
      <c r="P72" s="1350"/>
      <c r="Q72" s="1350"/>
      <c r="R72" s="1351"/>
      <c r="S72" s="1355">
        <f>IF(G72="",0,IF(C72="3º",0,IF(C72="PJ",0,((H72+K72)*DADOS!$D$7)+((H72+K72)*DADOS!$D$6))))</f>
        <v>0</v>
      </c>
      <c r="T72" s="1355"/>
      <c r="U72" s="437">
        <f t="shared" si="3"/>
        <v>0</v>
      </c>
      <c r="V72" s="438"/>
    </row>
    <row r="73" spans="2:22" ht="12.75" customHeight="1">
      <c r="B73" s="432"/>
      <c r="C73" s="204"/>
      <c r="D73" s="80"/>
      <c r="E73" s="203"/>
      <c r="F73" s="205"/>
      <c r="G73" s="418"/>
      <c r="H73" s="1393"/>
      <c r="I73" s="1394"/>
      <c r="J73" s="81"/>
      <c r="K73" s="1395">
        <f>IF(J73="",0,IF(J73="D",H73*DADOS!$D$18,H73*DADOS!$D$19))</f>
        <v>0</v>
      </c>
      <c r="L73" s="1396"/>
      <c r="M73" s="1397"/>
      <c r="N73" s="193"/>
      <c r="O73" s="1349"/>
      <c r="P73" s="1350"/>
      <c r="Q73" s="1350"/>
      <c r="R73" s="1351"/>
      <c r="S73" s="1355">
        <f>IF(G73="",0,IF(C73="3º",0,IF(C73="PJ",0,((H73+K73)*DADOS!$D$7)+((H73+K73)*DADOS!$D$6))))</f>
        <v>0</v>
      </c>
      <c r="T73" s="1355"/>
      <c r="U73" s="437">
        <f t="shared" si="3"/>
        <v>0</v>
      </c>
      <c r="V73" s="438"/>
    </row>
    <row r="74" spans="2:22" ht="12.75" customHeight="1">
      <c r="B74" s="1386"/>
      <c r="C74" s="1387"/>
      <c r="D74" s="1392" t="s">
        <v>138</v>
      </c>
      <c r="E74" s="1392"/>
      <c r="F74" s="1392"/>
      <c r="G74" s="870">
        <f>SUM(G62:G73)</f>
        <v>0</v>
      </c>
      <c r="H74" s="1336">
        <f>SUMPRODUCT($G$62:$G$73,H62:H73)</f>
        <v>0</v>
      </c>
      <c r="I74" s="1337"/>
      <c r="J74" s="1336">
        <f>SUMPRODUCT($G$62:$G$73,K62:K73)</f>
        <v>0</v>
      </c>
      <c r="K74" s="1337"/>
      <c r="L74" s="1337"/>
      <c r="M74" s="1338"/>
      <c r="N74" s="1336">
        <f>SUMPRODUCT($G$62:$G$73,O62:O73)</f>
        <v>0</v>
      </c>
      <c r="O74" s="1337"/>
      <c r="P74" s="1337"/>
      <c r="Q74" s="1337"/>
      <c r="R74" s="1338"/>
      <c r="S74" s="1336">
        <f>SUMPRODUCT($G$62:$G$73,S62:S73)</f>
        <v>0</v>
      </c>
      <c r="T74" s="1338"/>
      <c r="U74" s="440">
        <f>SUMPRODUCT($G$62:$G$73,U62:U73)</f>
        <v>0</v>
      </c>
      <c r="V74" s="439"/>
    </row>
    <row r="76" spans="2:22" ht="12.75" customHeight="1">
      <c r="B76" s="1357" t="s">
        <v>463</v>
      </c>
      <c r="C76" s="1357"/>
      <c r="D76" s="1357"/>
      <c r="E76" s="1357"/>
      <c r="F76" s="1357"/>
      <c r="G76" s="1357"/>
      <c r="H76" s="1357"/>
      <c r="I76" s="1357"/>
      <c r="J76" s="1357"/>
      <c r="K76" s="1357"/>
      <c r="L76" s="1357"/>
      <c r="M76" s="1357"/>
      <c r="N76" s="1357"/>
      <c r="O76" s="1357"/>
      <c r="P76" s="1357"/>
      <c r="Q76" s="1357"/>
      <c r="R76" s="1357"/>
      <c r="S76" s="1357"/>
      <c r="T76" s="1357"/>
      <c r="U76" s="1357"/>
      <c r="V76" s="1357"/>
    </row>
    <row r="77" spans="2:22" ht="12.75" customHeight="1">
      <c r="B77" s="1360" t="s">
        <v>476</v>
      </c>
      <c r="C77" s="1361"/>
      <c r="D77" s="1361"/>
      <c r="E77" s="1361" t="s">
        <v>477</v>
      </c>
      <c r="F77" s="1361"/>
      <c r="G77" s="1358" t="s">
        <v>466</v>
      </c>
      <c r="H77" s="1360" t="s">
        <v>478</v>
      </c>
      <c r="I77" s="1361"/>
      <c r="J77" s="1362"/>
      <c r="K77" s="1358" t="s">
        <v>479</v>
      </c>
      <c r="L77" s="1366"/>
      <c r="M77" s="1366"/>
      <c r="N77" s="1366"/>
      <c r="O77" s="1367"/>
      <c r="P77" s="1360" t="s">
        <v>480</v>
      </c>
      <c r="Q77" s="1361"/>
      <c r="R77" s="1361"/>
      <c r="S77" s="1361"/>
      <c r="T77" s="1370" t="s">
        <v>481</v>
      </c>
      <c r="U77" s="1367" t="s">
        <v>482</v>
      </c>
      <c r="V77" s="1377" t="s">
        <v>483</v>
      </c>
    </row>
    <row r="78" spans="2:22" ht="12.75" customHeight="1">
      <c r="B78" s="1363"/>
      <c r="C78" s="1364"/>
      <c r="D78" s="1364"/>
      <c r="E78" s="1364"/>
      <c r="F78" s="1364"/>
      <c r="G78" s="1359"/>
      <c r="H78" s="1363"/>
      <c r="I78" s="1364"/>
      <c r="J78" s="1365"/>
      <c r="K78" s="1359"/>
      <c r="L78" s="1368"/>
      <c r="M78" s="1368"/>
      <c r="N78" s="1368"/>
      <c r="O78" s="1369"/>
      <c r="P78" s="1363" t="s">
        <v>484</v>
      </c>
      <c r="Q78" s="1364"/>
      <c r="R78" s="1364"/>
      <c r="S78" s="1364"/>
      <c r="T78" s="1371"/>
      <c r="U78" s="1369"/>
      <c r="V78" s="1378"/>
    </row>
    <row r="79" spans="2:22" ht="12.75" customHeight="1">
      <c r="B79" s="1463" t="str">
        <f>F79</f>
        <v>E0017</v>
      </c>
      <c r="C79" s="1464"/>
      <c r="D79" s="1465"/>
      <c r="E79" s="208" t="s">
        <v>517</v>
      </c>
      <c r="F79" s="205" t="str">
        <f>VLOOKUP($E79,EQUIPAMENTOS!$A:$B,2,FALSE)</f>
        <v>E0017</v>
      </c>
      <c r="G79" s="420"/>
      <c r="H79" s="1339">
        <f>VLOOKUP($B79,EQUIPAMENTOS!$B$3:$N$97,9,0)*M79</f>
        <v>32600</v>
      </c>
      <c r="I79" s="1340"/>
      <c r="J79" s="1340"/>
      <c r="K79" s="1341" t="s">
        <v>486</v>
      </c>
      <c r="L79" s="1342"/>
      <c r="M79" s="1343">
        <v>200</v>
      </c>
      <c r="N79" s="1343"/>
      <c r="O79" s="1343"/>
      <c r="P79" s="82" t="s">
        <v>504</v>
      </c>
      <c r="Q79" s="1344">
        <f>VLOOKUP($B79,EQUIPAMENTOS!$B$3:$N$97,13,0)</f>
        <v>22</v>
      </c>
      <c r="R79" s="1345"/>
      <c r="S79" s="1346"/>
      <c r="T79" s="423">
        <f>IF(Q79="","",IF(K79="km",M79/Q79,200*Q79)*INDEX(DADOS!$1:$1048576,MATCH(P79,DADOS!D:D,0),5))</f>
        <v>27148</v>
      </c>
      <c r="U79" s="209">
        <f>SUM(H79,T79)</f>
        <v>59748</v>
      </c>
      <c r="V79" s="210">
        <f>G79*U79</f>
        <v>0</v>
      </c>
    </row>
    <row r="80" spans="2:22" ht="12.75" customHeight="1">
      <c r="B80" s="1449" t="str">
        <f>F80</f>
        <v>E0031</v>
      </c>
      <c r="C80" s="1450"/>
      <c r="D80" s="1451"/>
      <c r="E80" s="207" t="str">
        <f>EQUIPAMENTOS!A33</f>
        <v>Trator de pneus com grade</v>
      </c>
      <c r="F80" s="205" t="str">
        <f>VLOOKUP($E80,EQUIPAMENTOS!$A:$B,2,FALSE)</f>
        <v>E0031</v>
      </c>
      <c r="G80" s="421"/>
      <c r="H80" s="1339">
        <f>VLOOKUP($B80,EQUIPAMENTOS!$B$3:$N$97,9,0)*M80</f>
        <v>22000</v>
      </c>
      <c r="I80" s="1340"/>
      <c r="J80" s="1340"/>
      <c r="K80" s="1341" t="s">
        <v>486</v>
      </c>
      <c r="L80" s="1342"/>
      <c r="M80" s="1343">
        <v>200</v>
      </c>
      <c r="N80" s="1343"/>
      <c r="O80" s="1343"/>
      <c r="P80" s="82" t="s">
        <v>504</v>
      </c>
      <c r="Q80" s="1344">
        <f>VLOOKUP($B80,EQUIPAMENTOS!$B$3:$N$97,13,0)</f>
        <v>14</v>
      </c>
      <c r="R80" s="1345"/>
      <c r="S80" s="1346"/>
      <c r="T80" s="423">
        <f>IF(Q80="","",IF(K80="km",M80/Q80,200*Q80)*INDEX(DADOS!$1:$1048576,MATCH(P80,DADOS!D:D,0),5))</f>
        <v>17276</v>
      </c>
      <c r="U80" s="209">
        <f>SUM(H80,T80)</f>
        <v>39276</v>
      </c>
      <c r="V80" s="423">
        <f>U80*G80</f>
        <v>0</v>
      </c>
    </row>
    <row r="81" spans="2:22" ht="12.75" customHeight="1">
      <c r="B81" s="1449" t="str">
        <f>F81</f>
        <v>E0025</v>
      </c>
      <c r="C81" s="1450"/>
      <c r="D81" s="1451"/>
      <c r="E81" s="207" t="str">
        <f>EQUIPAMENTOS!A27</f>
        <v>Rolo compactador pé de carneiro 10T</v>
      </c>
      <c r="F81" s="205" t="str">
        <f>VLOOKUP($E81,EQUIPAMENTOS!$A:$B,2,FALSE)</f>
        <v>E0025</v>
      </c>
      <c r="G81" s="421"/>
      <c r="H81" s="1339">
        <f>VLOOKUP($B81,EQUIPAMENTOS!$B$3:$N$97,9,0)*M81</f>
        <v>22000</v>
      </c>
      <c r="I81" s="1340"/>
      <c r="J81" s="1340"/>
      <c r="K81" s="1341" t="s">
        <v>486</v>
      </c>
      <c r="L81" s="1342"/>
      <c r="M81" s="1343">
        <v>200</v>
      </c>
      <c r="N81" s="1343"/>
      <c r="O81" s="1343"/>
      <c r="P81" s="82" t="s">
        <v>504</v>
      </c>
      <c r="Q81" s="1344">
        <f>VLOOKUP($B81,EQUIPAMENTOS!$B$3:$N$97,13,0)</f>
        <v>16</v>
      </c>
      <c r="R81" s="1345"/>
      <c r="S81" s="1346"/>
      <c r="T81" s="423">
        <f>IF(Q81="","",IF(K81="km",M81/Q81,200*Q81)*INDEX(DADOS!$1:$1048576,MATCH(P81,DADOS!D:D,0),5))</f>
        <v>19744</v>
      </c>
      <c r="U81" s="209">
        <f t="shared" ref="U81:U83" si="5">SUM(H81,T81)</f>
        <v>41744</v>
      </c>
      <c r="V81" s="423">
        <f t="shared" ref="V81:V82" si="6">U81*G81</f>
        <v>0</v>
      </c>
    </row>
    <row r="82" spans="2:22" ht="12.75" customHeight="1">
      <c r="B82" s="1449" t="str">
        <f>F82</f>
        <v>E0010</v>
      </c>
      <c r="C82" s="1450"/>
      <c r="D82" s="1451"/>
      <c r="E82" s="207" t="s">
        <v>518</v>
      </c>
      <c r="F82" s="205" t="str">
        <f>VLOOKUP($E82,EQUIPAMENTOS!$A:$B,2,FALSE)</f>
        <v>E0010</v>
      </c>
      <c r="G82" s="421"/>
      <c r="H82" s="1339">
        <f>VLOOKUP($B82,EQUIPAMENTOS!$B$3:$N$97,9,0)*M82</f>
        <v>15000</v>
      </c>
      <c r="I82" s="1340"/>
      <c r="J82" s="1340"/>
      <c r="K82" s="1341" t="s">
        <v>486</v>
      </c>
      <c r="L82" s="1342"/>
      <c r="M82" s="1343">
        <v>200</v>
      </c>
      <c r="N82" s="1343"/>
      <c r="O82" s="1343"/>
      <c r="P82" s="82" t="s">
        <v>504</v>
      </c>
      <c r="Q82" s="1344">
        <f>VLOOKUP($B82,EQUIPAMENTOS!$B$3:$N$97,13,0)</f>
        <v>4</v>
      </c>
      <c r="R82" s="1345"/>
      <c r="S82" s="1346"/>
      <c r="T82" s="423">
        <f>IF(Q82="","",IF(K82="km",M82/Q82,200*Q82)*INDEX(DADOS!$1:$1048576,MATCH(P82,DADOS!D:D,0),5))</f>
        <v>4936</v>
      </c>
      <c r="U82" s="209">
        <f t="shared" si="5"/>
        <v>19936</v>
      </c>
      <c r="V82" s="423">
        <f t="shared" si="6"/>
        <v>0</v>
      </c>
    </row>
    <row r="83" spans="2:22" ht="12.75" customHeight="1">
      <c r="B83" s="1444"/>
      <c r="C83" s="1445"/>
      <c r="D83" s="1446"/>
      <c r="E83" s="1447"/>
      <c r="F83" s="1448"/>
      <c r="G83" s="419"/>
      <c r="H83" s="1414"/>
      <c r="I83" s="1414"/>
      <c r="J83" s="1414"/>
      <c r="K83" s="1413"/>
      <c r="L83" s="1414"/>
      <c r="M83" s="1356"/>
      <c r="N83" s="1356"/>
      <c r="O83" s="1356"/>
      <c r="P83" s="83"/>
      <c r="Q83" s="1344"/>
      <c r="R83" s="1345"/>
      <c r="S83" s="1346"/>
      <c r="T83" s="428" t="str">
        <f>IF(Q83="","",IF(K83="km",M83/Q83,200*Q83)*INDEX(DADOS!$1:$1048576,MATCH(P83,DADOS!D:D,0),5))</f>
        <v/>
      </c>
      <c r="U83" s="659">
        <f t="shared" si="5"/>
        <v>0</v>
      </c>
      <c r="V83" s="428"/>
    </row>
    <row r="84" spans="2:22" ht="12.75" customHeight="1">
      <c r="B84" s="1381"/>
      <c r="C84" s="1382"/>
      <c r="D84" s="1383"/>
      <c r="E84" s="1384" t="s">
        <v>138</v>
      </c>
      <c r="F84" s="1385"/>
      <c r="G84" s="422">
        <f>SUM(G79:G83)</f>
        <v>0</v>
      </c>
      <c r="H84" s="1388">
        <f>SUMPRODUCT(G$79:$G83,H79:H83)</f>
        <v>0</v>
      </c>
      <c r="I84" s="1388"/>
      <c r="J84" s="1388"/>
      <c r="K84" s="1389"/>
      <c r="L84" s="1390"/>
      <c r="M84" s="1390"/>
      <c r="N84" s="1390"/>
      <c r="O84" s="1391"/>
      <c r="P84" s="693"/>
      <c r="Q84" s="871"/>
      <c r="R84" s="871"/>
      <c r="S84" s="871"/>
      <c r="T84" s="660">
        <f>SUMPRODUCT($G$79:G83,T79:T83)</f>
        <v>0</v>
      </c>
      <c r="U84" s="660"/>
      <c r="V84" s="427">
        <f>SUM(V79:V83)</f>
        <v>0</v>
      </c>
    </row>
    <row r="86" spans="2:22" ht="12.75" customHeight="1">
      <c r="B86" s="1357" t="s">
        <v>464</v>
      </c>
      <c r="C86" s="1357"/>
      <c r="D86" s="1357"/>
      <c r="E86" s="1357"/>
      <c r="F86" s="1357"/>
      <c r="G86" s="1357"/>
      <c r="H86" s="1357"/>
      <c r="I86" s="1357"/>
      <c r="J86" s="1357"/>
      <c r="K86" s="1357"/>
      <c r="L86" s="1357"/>
      <c r="M86" s="1357"/>
      <c r="N86" s="1357"/>
      <c r="O86" s="1357"/>
      <c r="P86" s="1357"/>
      <c r="Q86" s="1357"/>
      <c r="R86" s="1357"/>
      <c r="S86" s="1357"/>
      <c r="T86" s="1357"/>
      <c r="U86" s="1357"/>
      <c r="V86" s="1357"/>
    </row>
    <row r="87" spans="2:22" ht="12.75" customHeight="1">
      <c r="B87" s="1422" t="s">
        <v>146</v>
      </c>
      <c r="C87" s="1423"/>
      <c r="D87" s="1422" t="s">
        <v>442</v>
      </c>
      <c r="E87" s="1424"/>
      <c r="F87" s="1424"/>
      <c r="G87" s="1422" t="s">
        <v>493</v>
      </c>
      <c r="H87" s="1423"/>
      <c r="I87" s="1425" t="s">
        <v>494</v>
      </c>
      <c r="J87" s="1426"/>
      <c r="K87" s="1427"/>
      <c r="L87" s="1425" t="s">
        <v>152</v>
      </c>
      <c r="M87" s="1426"/>
      <c r="N87" s="1426"/>
      <c r="O87" s="1426"/>
      <c r="P87" s="1427"/>
      <c r="Q87" s="1422" t="s">
        <v>495</v>
      </c>
      <c r="R87" s="1424"/>
      <c r="S87" s="1424"/>
      <c r="T87" s="1423"/>
      <c r="U87" s="1425"/>
      <c r="V87" s="1427"/>
    </row>
    <row r="88" spans="2:22" ht="12.75" customHeight="1">
      <c r="B88" s="193" t="str">
        <f>IF(I88="","",COUNT($I$42:I88))</f>
        <v/>
      </c>
      <c r="C88" s="417"/>
      <c r="D88" s="1428"/>
      <c r="E88" s="1429"/>
      <c r="F88" s="1429"/>
      <c r="G88" s="1430"/>
      <c r="H88" s="1430"/>
      <c r="I88" s="1431"/>
      <c r="J88" s="1431"/>
      <c r="K88" s="1431"/>
      <c r="L88" s="1431"/>
      <c r="M88" s="1431"/>
      <c r="N88" s="1431"/>
      <c r="O88" s="1431"/>
      <c r="P88" s="1431"/>
      <c r="Q88" s="1355">
        <f t="shared" ref="Q88:Q90" si="7">I88*L88</f>
        <v>0</v>
      </c>
      <c r="R88" s="1355"/>
      <c r="S88" s="1355"/>
      <c r="T88" s="1355"/>
      <c r="U88" s="1432"/>
      <c r="V88" s="1433"/>
    </row>
    <row r="89" spans="2:22" ht="12.75" customHeight="1">
      <c r="B89" s="193"/>
      <c r="C89" s="417"/>
      <c r="D89" s="1428"/>
      <c r="E89" s="1429"/>
      <c r="F89" s="1429"/>
      <c r="G89" s="1430"/>
      <c r="H89" s="1430"/>
      <c r="I89" s="1431"/>
      <c r="J89" s="1431"/>
      <c r="K89" s="1431"/>
      <c r="L89" s="1431"/>
      <c r="M89" s="1431"/>
      <c r="N89" s="1431"/>
      <c r="O89" s="1431"/>
      <c r="P89" s="1431"/>
      <c r="Q89" s="1355">
        <f t="shared" si="7"/>
        <v>0</v>
      </c>
      <c r="R89" s="1355"/>
      <c r="S89" s="1355"/>
      <c r="T89" s="1355"/>
      <c r="U89" s="1434"/>
      <c r="V89" s="1435"/>
    </row>
    <row r="90" spans="2:22" ht="12.75" customHeight="1">
      <c r="B90" s="193" t="str">
        <f>IF(I90="","",COUNT($I$42:I90))</f>
        <v/>
      </c>
      <c r="C90" s="417"/>
      <c r="D90" s="1428"/>
      <c r="E90" s="1429"/>
      <c r="F90" s="1429"/>
      <c r="G90" s="1438"/>
      <c r="H90" s="1438"/>
      <c r="I90" s="1439"/>
      <c r="J90" s="1439"/>
      <c r="K90" s="1439"/>
      <c r="L90" s="1439"/>
      <c r="M90" s="1439"/>
      <c r="N90" s="1439"/>
      <c r="O90" s="1439"/>
      <c r="P90" s="1439"/>
      <c r="Q90" s="1355">
        <f t="shared" si="7"/>
        <v>0</v>
      </c>
      <c r="R90" s="1355"/>
      <c r="S90" s="1355"/>
      <c r="T90" s="1355"/>
      <c r="U90" s="1440"/>
      <c r="V90" s="1441"/>
    </row>
    <row r="91" spans="2:22" ht="12.75" customHeight="1">
      <c r="B91" s="1381"/>
      <c r="C91" s="1383"/>
      <c r="D91" s="1381"/>
      <c r="E91" s="1382"/>
      <c r="F91" s="1382"/>
      <c r="G91" s="1381"/>
      <c r="H91" s="1383"/>
      <c r="I91" s="1381"/>
      <c r="J91" s="1382"/>
      <c r="K91" s="1383"/>
      <c r="L91" s="1381"/>
      <c r="M91" s="1382"/>
      <c r="N91" s="1382"/>
      <c r="O91" s="1382"/>
      <c r="P91" s="1383"/>
      <c r="Q91" s="1442">
        <f>SUM(Q88:T90)</f>
        <v>0</v>
      </c>
      <c r="R91" s="1443"/>
      <c r="S91" s="1443"/>
      <c r="T91" s="1443"/>
      <c r="U91" s="1381"/>
      <c r="V91" s="1383"/>
    </row>
  </sheetData>
  <mergeCells count="328">
    <mergeCell ref="U91:V91"/>
    <mergeCell ref="B91:C91"/>
    <mergeCell ref="D91:F91"/>
    <mergeCell ref="G91:H91"/>
    <mergeCell ref="I91:K91"/>
    <mergeCell ref="L91:P91"/>
    <mergeCell ref="Q91:T91"/>
    <mergeCell ref="D90:F90"/>
    <mergeCell ref="G90:H90"/>
    <mergeCell ref="I90:K90"/>
    <mergeCell ref="L90:P90"/>
    <mergeCell ref="Q90:T90"/>
    <mergeCell ref="U90:V90"/>
    <mergeCell ref="D88:F88"/>
    <mergeCell ref="G88:H88"/>
    <mergeCell ref="I88:K88"/>
    <mergeCell ref="L88:P88"/>
    <mergeCell ref="Q88:T88"/>
    <mergeCell ref="U88:V88"/>
    <mergeCell ref="D89:F89"/>
    <mergeCell ref="G89:H89"/>
    <mergeCell ref="I89:K89"/>
    <mergeCell ref="L89:P89"/>
    <mergeCell ref="Q89:T89"/>
    <mergeCell ref="U89:V89"/>
    <mergeCell ref="B87:C87"/>
    <mergeCell ref="D87:F87"/>
    <mergeCell ref="G87:H87"/>
    <mergeCell ref="I87:K87"/>
    <mergeCell ref="L87:P87"/>
    <mergeCell ref="Q87:T87"/>
    <mergeCell ref="Q83:S83"/>
    <mergeCell ref="B84:D84"/>
    <mergeCell ref="E84:F84"/>
    <mergeCell ref="H84:J84"/>
    <mergeCell ref="K84:O84"/>
    <mergeCell ref="B86:V86"/>
    <mergeCell ref="U87:V87"/>
    <mergeCell ref="B82:D82"/>
    <mergeCell ref="H82:J82"/>
    <mergeCell ref="K82:L82"/>
    <mergeCell ref="M82:O82"/>
    <mergeCell ref="Q82:S82"/>
    <mergeCell ref="B83:D83"/>
    <mergeCell ref="E83:F83"/>
    <mergeCell ref="H83:J83"/>
    <mergeCell ref="K83:L83"/>
    <mergeCell ref="M83:O83"/>
    <mergeCell ref="B80:D80"/>
    <mergeCell ref="H80:J80"/>
    <mergeCell ref="K80:L80"/>
    <mergeCell ref="M80:O80"/>
    <mergeCell ref="Q80:S80"/>
    <mergeCell ref="B81:D81"/>
    <mergeCell ref="H81:J81"/>
    <mergeCell ref="K81:L81"/>
    <mergeCell ref="M81:O81"/>
    <mergeCell ref="Q81:S81"/>
    <mergeCell ref="P78:S78"/>
    <mergeCell ref="B79:D79"/>
    <mergeCell ref="H79:J79"/>
    <mergeCell ref="K79:L79"/>
    <mergeCell ref="M79:O79"/>
    <mergeCell ref="Q79:S79"/>
    <mergeCell ref="B76:V76"/>
    <mergeCell ref="B77:D78"/>
    <mergeCell ref="E77:F78"/>
    <mergeCell ref="G77:G78"/>
    <mergeCell ref="H77:J78"/>
    <mergeCell ref="K77:O78"/>
    <mergeCell ref="P77:S77"/>
    <mergeCell ref="T77:T78"/>
    <mergeCell ref="U77:U78"/>
    <mergeCell ref="V77:V78"/>
    <mergeCell ref="B74:C74"/>
    <mergeCell ref="D74:F74"/>
    <mergeCell ref="H74:I74"/>
    <mergeCell ref="J74:M74"/>
    <mergeCell ref="N74:R74"/>
    <mergeCell ref="S74:T74"/>
    <mergeCell ref="H72:I72"/>
    <mergeCell ref="K72:M72"/>
    <mergeCell ref="O72:R72"/>
    <mergeCell ref="S72:T72"/>
    <mergeCell ref="H73:I73"/>
    <mergeCell ref="K73:M73"/>
    <mergeCell ref="O73:R73"/>
    <mergeCell ref="S73:T73"/>
    <mergeCell ref="H70:I70"/>
    <mergeCell ref="K70:M70"/>
    <mergeCell ref="O70:R70"/>
    <mergeCell ref="S70:T70"/>
    <mergeCell ref="H71:I71"/>
    <mergeCell ref="K71:M71"/>
    <mergeCell ref="O71:R71"/>
    <mergeCell ref="S71:T71"/>
    <mergeCell ref="H68:I68"/>
    <mergeCell ref="K68:M68"/>
    <mergeCell ref="O68:R68"/>
    <mergeCell ref="S68:T68"/>
    <mergeCell ref="H69:I69"/>
    <mergeCell ref="K69:M69"/>
    <mergeCell ref="O69:R69"/>
    <mergeCell ref="S69:T69"/>
    <mergeCell ref="H66:I66"/>
    <mergeCell ref="K66:M66"/>
    <mergeCell ref="O66:R66"/>
    <mergeCell ref="S66:T66"/>
    <mergeCell ref="H67:I67"/>
    <mergeCell ref="K67:M67"/>
    <mergeCell ref="O67:R67"/>
    <mergeCell ref="S67:T67"/>
    <mergeCell ref="H64:I64"/>
    <mergeCell ref="K64:M64"/>
    <mergeCell ref="O64:R64"/>
    <mergeCell ref="S64:T64"/>
    <mergeCell ref="H65:I65"/>
    <mergeCell ref="K65:M65"/>
    <mergeCell ref="O65:R65"/>
    <mergeCell ref="S65:T65"/>
    <mergeCell ref="H62:I62"/>
    <mergeCell ref="K62:M62"/>
    <mergeCell ref="O62:R62"/>
    <mergeCell ref="S62:T62"/>
    <mergeCell ref="H63:I63"/>
    <mergeCell ref="K63:M63"/>
    <mergeCell ref="O63:R63"/>
    <mergeCell ref="S63:T63"/>
    <mergeCell ref="B59:V59"/>
    <mergeCell ref="B60:C61"/>
    <mergeCell ref="D60:F61"/>
    <mergeCell ref="G60:G61"/>
    <mergeCell ref="H60:I61"/>
    <mergeCell ref="J60:M61"/>
    <mergeCell ref="N60:R61"/>
    <mergeCell ref="S60:T61"/>
    <mergeCell ref="U60:U61"/>
    <mergeCell ref="V60:V61"/>
    <mergeCell ref="E55:E56"/>
    <mergeCell ref="H55:I55"/>
    <mergeCell ref="J55:L55"/>
    <mergeCell ref="O55:T56"/>
    <mergeCell ref="U55:V56"/>
    <mergeCell ref="H56:I56"/>
    <mergeCell ref="J56:L56"/>
    <mergeCell ref="U49:V49"/>
    <mergeCell ref="B52:D52"/>
    <mergeCell ref="C54:E54"/>
    <mergeCell ref="H54:I54"/>
    <mergeCell ref="J54:L54"/>
    <mergeCell ref="O54:T54"/>
    <mergeCell ref="U54:V54"/>
    <mergeCell ref="B49:C49"/>
    <mergeCell ref="D49:F49"/>
    <mergeCell ref="G49:H49"/>
    <mergeCell ref="I49:K49"/>
    <mergeCell ref="L49:P49"/>
    <mergeCell ref="Q49:T49"/>
    <mergeCell ref="D48:F48"/>
    <mergeCell ref="G48:H48"/>
    <mergeCell ref="I48:K48"/>
    <mergeCell ref="L48:P48"/>
    <mergeCell ref="Q48:T48"/>
    <mergeCell ref="U48:V48"/>
    <mergeCell ref="D47:F47"/>
    <mergeCell ref="G47:H47"/>
    <mergeCell ref="I47:K47"/>
    <mergeCell ref="L47:P47"/>
    <mergeCell ref="Q47:T47"/>
    <mergeCell ref="U47:V47"/>
    <mergeCell ref="D46:F46"/>
    <mergeCell ref="G46:H46"/>
    <mergeCell ref="I46:K46"/>
    <mergeCell ref="L46:P46"/>
    <mergeCell ref="Q46:T46"/>
    <mergeCell ref="U46:V46"/>
    <mergeCell ref="D45:F45"/>
    <mergeCell ref="G45:H45"/>
    <mergeCell ref="I45:K45"/>
    <mergeCell ref="L45:P45"/>
    <mergeCell ref="Q45:T45"/>
    <mergeCell ref="U45:V45"/>
    <mergeCell ref="D44:F44"/>
    <mergeCell ref="G44:H44"/>
    <mergeCell ref="I44:K44"/>
    <mergeCell ref="L44:P44"/>
    <mergeCell ref="Q44:T44"/>
    <mergeCell ref="U44:V44"/>
    <mergeCell ref="D43:F43"/>
    <mergeCell ref="G43:H43"/>
    <mergeCell ref="I43:K43"/>
    <mergeCell ref="L43:P43"/>
    <mergeCell ref="Q43:T43"/>
    <mergeCell ref="U43:V43"/>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B37:D37"/>
    <mergeCell ref="E37:F37"/>
    <mergeCell ref="H37:J37"/>
    <mergeCell ref="K37:L37"/>
    <mergeCell ref="M37:O37"/>
    <mergeCell ref="Q37:S37"/>
    <mergeCell ref="Q35:S35"/>
    <mergeCell ref="B36:D36"/>
    <mergeCell ref="E36:F36"/>
    <mergeCell ref="H36:J36"/>
    <mergeCell ref="K36:L36"/>
    <mergeCell ref="M36:O36"/>
    <mergeCell ref="Q36:S36"/>
    <mergeCell ref="B34:D34"/>
    <mergeCell ref="H34:J34"/>
    <mergeCell ref="K34:L34"/>
    <mergeCell ref="M34:O34"/>
    <mergeCell ref="Q34:S34"/>
    <mergeCell ref="B35:D35"/>
    <mergeCell ref="E35:F35"/>
    <mergeCell ref="H35:J35"/>
    <mergeCell ref="K35:L35"/>
    <mergeCell ref="M35:O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654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6546" r:id="rId3" name="Label1"/>
      </mc:Fallback>
    </mc:AlternateContent>
    <mc:AlternateContent xmlns:mc="http://schemas.openxmlformats.org/markup-compatibility/2006">
      <mc:Choice Requires="x14">
        <control shapeId="23654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6545" r:id="rId5" name="ComboBox13"/>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3A72-9FA4-4153-83E6-387C4FA99D9A}">
  <sheetPr codeName="Planilha23">
    <tabColor rgb="FF00B050"/>
  </sheetPr>
  <dimension ref="B6:Z125"/>
  <sheetViews>
    <sheetView showGridLines="0" topLeftCell="A4" zoomScaleNormal="100" workbookViewId="0">
      <selection activeCell="T29" sqref="T29"/>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1.6640625" style="59" customWidth="1"/>
    <col min="6" max="6" width="6" style="59" hidden="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3.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4" width="10.44140625" style="59" bestFit="1" customWidth="1"/>
    <col min="25" max="16384" width="9.109375" style="59"/>
  </cols>
  <sheetData>
    <row r="6" spans="2:26" ht="18.75" customHeight="1">
      <c r="B6" s="1375" t="s">
        <v>459</v>
      </c>
      <c r="C6" s="1375"/>
      <c r="D6" s="1375"/>
      <c r="E6" s="72" t="s">
        <v>1926</v>
      </c>
    </row>
    <row r="7" spans="2:26" ht="12.75" customHeight="1">
      <c r="B7" s="73"/>
      <c r="C7" s="73"/>
      <c r="D7" s="73"/>
      <c r="E7" s="73"/>
      <c r="F7" s="73"/>
      <c r="G7" s="73"/>
      <c r="H7" s="73"/>
      <c r="I7" s="73"/>
      <c r="J7" s="73"/>
      <c r="K7" s="73"/>
      <c r="L7" s="73"/>
      <c r="M7" s="73"/>
      <c r="N7" s="73"/>
      <c r="O7" s="73"/>
      <c r="P7" s="73"/>
      <c r="Q7" s="73"/>
      <c r="R7" s="73"/>
      <c r="S7" s="73"/>
      <c r="T7" s="73"/>
      <c r="U7" s="73"/>
      <c r="V7" s="73"/>
      <c r="W7" s="908">
        <f>CRONOGRAMA!BT7</f>
        <v>45873</v>
      </c>
      <c r="X7" s="908">
        <f>CRONOGRAMA!CD7+4</f>
        <v>45912</v>
      </c>
      <c r="Y7" s="59">
        <f>X7-W7</f>
        <v>39</v>
      </c>
      <c r="Z7" s="139">
        <f>Y7/30</f>
        <v>1.3</v>
      </c>
    </row>
    <row r="8" spans="2:26" ht="12.75" customHeight="1">
      <c r="B8" s="73"/>
      <c r="C8" s="1401" t="s">
        <v>420</v>
      </c>
      <c r="D8" s="1401"/>
      <c r="E8" s="1402"/>
      <c r="F8" s="73"/>
      <c r="G8" s="73"/>
      <c r="H8" s="1403" t="s">
        <v>460</v>
      </c>
      <c r="I8" s="1403"/>
      <c r="J8" s="1380">
        <f>U22</f>
        <v>19853.53125</v>
      </c>
      <c r="K8" s="1380"/>
      <c r="L8" s="1380"/>
      <c r="M8" s="435"/>
      <c r="N8" s="434"/>
      <c r="O8" s="1399" t="s">
        <v>461</v>
      </c>
      <c r="P8" s="1399"/>
      <c r="Q8" s="1399"/>
      <c r="R8" s="1399"/>
      <c r="S8" s="1399"/>
      <c r="T8" s="1399"/>
      <c r="U8" s="1398" t="s">
        <v>462</v>
      </c>
      <c r="V8" s="1399"/>
    </row>
    <row r="9" spans="2:26" ht="12.75" customHeight="1">
      <c r="B9" s="73"/>
      <c r="C9" s="433"/>
      <c r="D9" s="433"/>
      <c r="E9" s="1404">
        <f>SUM(J8:L10)</f>
        <v>65815.451249999998</v>
      </c>
      <c r="F9" s="73"/>
      <c r="G9" s="73"/>
      <c r="H9" s="1403" t="s">
        <v>463</v>
      </c>
      <c r="I9" s="1403"/>
      <c r="J9" s="1380">
        <f>V32</f>
        <v>45961.919999999998</v>
      </c>
      <c r="K9" s="1380"/>
      <c r="L9" s="1380"/>
      <c r="M9" s="436"/>
      <c r="N9" s="396"/>
      <c r="O9" s="1400">
        <f>Z7</f>
        <v>1.3</v>
      </c>
      <c r="P9" s="1400"/>
      <c r="Q9" s="1400"/>
      <c r="R9" s="1400"/>
      <c r="S9" s="1400"/>
      <c r="T9" s="1400"/>
      <c r="U9" s="1405">
        <f>E9*O9</f>
        <v>85560.086624999996</v>
      </c>
      <c r="V9" s="1406"/>
    </row>
    <row r="10" spans="2:26" ht="12.75" customHeight="1">
      <c r="B10" s="75"/>
      <c r="C10" s="433"/>
      <c r="D10" s="433"/>
      <c r="E10" s="1404"/>
      <c r="F10" s="73"/>
      <c r="G10" s="73"/>
      <c r="H10" s="1403" t="s">
        <v>464</v>
      </c>
      <c r="I10" s="1403"/>
      <c r="J10" s="1380">
        <f>Q38</f>
        <v>0</v>
      </c>
      <c r="K10" s="1380"/>
      <c r="L10" s="1380"/>
      <c r="M10" s="436"/>
      <c r="N10" s="396"/>
      <c r="O10" s="1400"/>
      <c r="P10" s="1400"/>
      <c r="Q10" s="1400"/>
      <c r="R10" s="1400"/>
      <c r="S10" s="1400"/>
      <c r="T10" s="1400"/>
      <c r="U10" s="1405"/>
      <c r="V10" s="1406"/>
    </row>
    <row r="11" spans="2:26" ht="12.75" customHeight="1">
      <c r="B11" s="73"/>
      <c r="C11" s="73"/>
      <c r="D11" s="73"/>
      <c r="E11" s="73"/>
      <c r="F11" s="73"/>
      <c r="G11" s="73"/>
      <c r="H11" s="73"/>
      <c r="I11" s="73"/>
      <c r="J11" s="73"/>
      <c r="K11" s="73"/>
      <c r="L11" s="73"/>
      <c r="M11" s="73"/>
      <c r="N11" s="73"/>
      <c r="O11" s="73"/>
      <c r="P11" s="73"/>
      <c r="Q11" s="73"/>
      <c r="R11" s="73"/>
      <c r="S11" s="73"/>
      <c r="T11" s="73"/>
      <c r="U11" s="73"/>
      <c r="V11" s="73"/>
    </row>
    <row r="13" spans="2:26"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6" ht="12.75" customHeight="1">
      <c r="B14" s="1360" t="s">
        <v>146</v>
      </c>
      <c r="C14" s="1362"/>
      <c r="D14" s="1376" t="s">
        <v>465</v>
      </c>
      <c r="E14" s="1376"/>
      <c r="F14" s="1376"/>
      <c r="G14" s="1376" t="s">
        <v>466</v>
      </c>
      <c r="H14" s="1376" t="s">
        <v>467</v>
      </c>
      <c r="I14" s="1376"/>
      <c r="J14" s="1376" t="s">
        <v>468</v>
      </c>
      <c r="K14" s="1376"/>
      <c r="L14" s="1376"/>
      <c r="M14" s="1376"/>
      <c r="N14" s="1376"/>
      <c r="O14" s="1376"/>
      <c r="P14" s="1376"/>
      <c r="Q14" s="1376"/>
      <c r="R14" s="1376"/>
      <c r="S14" s="1379" t="s">
        <v>469</v>
      </c>
      <c r="T14" s="1379"/>
      <c r="U14" s="1377" t="s">
        <v>462</v>
      </c>
      <c r="V14" s="1376"/>
    </row>
    <row r="15" spans="2:26"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26" ht="15" customHeight="1">
      <c r="B16" s="76" t="str">
        <f>F16</f>
        <v>P0044</v>
      </c>
      <c r="C16" s="206"/>
      <c r="D16" s="77"/>
      <c r="E16" s="205" t="s">
        <v>522</v>
      </c>
      <c r="F16" s="205" t="str">
        <f>VLOOKUP(E16,'MÃO DE OBRA'!$A:$B,2,FALSE)</f>
        <v>P0044</v>
      </c>
      <c r="G16" s="193">
        <v>1</v>
      </c>
      <c r="H16" s="1347">
        <f>IF(D16="h",VLOOKUP(B16,'MÃO DE OBRA'!$B$3:$D$97,3,0)*220,VLOOKUP(B16,'MÃO DE OBRA'!$B$3:$D$97,3,0))</f>
        <v>3028.55</v>
      </c>
      <c r="I16" s="1348"/>
      <c r="J16" s="78" t="s">
        <v>471</v>
      </c>
      <c r="K16" s="1349">
        <f>IF(J16="",0,IF(J16="D",H16*DADOS!$D$18,H16*DADOS!$D$19))</f>
        <v>757.13750000000005</v>
      </c>
      <c r="L16" s="1350"/>
      <c r="M16" s="1351"/>
      <c r="N16" s="193"/>
      <c r="O16" s="1349"/>
      <c r="P16" s="1350"/>
      <c r="Q16" s="1350"/>
      <c r="R16" s="1351"/>
      <c r="S16" s="1355">
        <f>IF(G16="",0,IF(C16="3º",0,IF(C16="PJ",0,((H16+K16)*DADOS!$D$7)+((H16+K16)*DADOS!$D$6))))</f>
        <v>1892.84375</v>
      </c>
      <c r="T16" s="1355"/>
      <c r="U16" s="437">
        <f t="shared" ref="U16:U21" si="0">IF(G16="",0,SUM(H16,K16,,O16,V16,S16))</f>
        <v>5678.53125</v>
      </c>
      <c r="V16" s="438"/>
    </row>
    <row r="17" spans="2:22" ht="13.8">
      <c r="B17" s="77" t="str">
        <f>F17</f>
        <v>P0052</v>
      </c>
      <c r="C17" s="206"/>
      <c r="D17" s="77"/>
      <c r="E17" s="79" t="s">
        <v>500</v>
      </c>
      <c r="F17" s="205" t="str">
        <f>VLOOKUP(E17,'MÃO DE OBRA'!$A:$B,2,FALSE)</f>
        <v>P0052</v>
      </c>
      <c r="G17" s="193">
        <v>1</v>
      </c>
      <c r="H17" s="1347">
        <f>IF(D17="h",VLOOKUP(B17,'MÃO DE OBRA'!$B$3:$D$97,3,0)*220,VLOOKUP(B17,'MÃO DE OBRA'!$B$3:$D$97,3,0))</f>
        <v>2520</v>
      </c>
      <c r="I17" s="1348"/>
      <c r="J17" s="78" t="s">
        <v>471</v>
      </c>
      <c r="K17" s="1349">
        <f>IF(J17="",0,IF(J17="D",H17*DADOS!$D$18,H17*DADOS!$D$19))</f>
        <v>630</v>
      </c>
      <c r="L17" s="1350"/>
      <c r="M17" s="1351"/>
      <c r="N17" s="193"/>
      <c r="O17" s="1349"/>
      <c r="P17" s="1350"/>
      <c r="Q17" s="1350"/>
      <c r="R17" s="1351"/>
      <c r="S17" s="1355">
        <f>IF(G17="",0,IF(C17="3º",0,IF(C17="PJ",0,((H17+K17)*DADOS!$D$7)+((H17+K17)*DADOS!$D$6))))</f>
        <v>1575</v>
      </c>
      <c r="T17" s="1355"/>
      <c r="U17" s="437">
        <f t="shared" si="0"/>
        <v>4725</v>
      </c>
      <c r="V17" s="438"/>
    </row>
    <row r="18" spans="2:22" ht="13.8">
      <c r="B18" s="77" t="str">
        <f>F18</f>
        <v>P0001</v>
      </c>
      <c r="C18" s="206"/>
      <c r="D18" s="77"/>
      <c r="E18" s="205" t="s">
        <v>473</v>
      </c>
      <c r="F18" s="205" t="str">
        <f>VLOOKUP(E18,'MÃO DE OBRA'!$A:$B,2,FALSE)</f>
        <v>P0001</v>
      </c>
      <c r="G18" s="193">
        <v>3</v>
      </c>
      <c r="H18" s="1347">
        <f>IF(D18="h",VLOOKUP(B18,'MÃO DE OBRA'!$B$3:$D$97,3,0)*220,VLOOKUP(B18,'MÃO DE OBRA'!$B$3:$D$97,3,0))</f>
        <v>1680</v>
      </c>
      <c r="I18" s="1348"/>
      <c r="J18" s="78" t="s">
        <v>471</v>
      </c>
      <c r="K18" s="1349">
        <f>IF(J18="",0,IF(J18="D",H18*DADOS!$D$18,H18*DADOS!$D$19))</f>
        <v>420</v>
      </c>
      <c r="L18" s="1350"/>
      <c r="M18" s="1351"/>
      <c r="N18" s="193"/>
      <c r="O18" s="1349"/>
      <c r="P18" s="1350"/>
      <c r="Q18" s="1350"/>
      <c r="R18" s="1351"/>
      <c r="S18" s="1355">
        <f>IF(G18="",0,IF(C18="3º",0,IF(C18="PJ",0,((H18+K18)*DADOS!$D$7)+((H18+K18)*DADOS!$D$6))))</f>
        <v>1050</v>
      </c>
      <c r="T18" s="1355"/>
      <c r="U18" s="437">
        <f t="shared" si="0"/>
        <v>3150</v>
      </c>
      <c r="V18" s="438"/>
    </row>
    <row r="19" spans="2:22" ht="13.8" hidden="1">
      <c r="B19" s="77" t="str">
        <f t="shared" ref="B19:B20" si="1">F19</f>
        <v>P0038</v>
      </c>
      <c r="C19" s="206"/>
      <c r="D19" s="77"/>
      <c r="E19" s="205" t="s">
        <v>519</v>
      </c>
      <c r="F19" s="205" t="str">
        <f>VLOOKUP(E19,'MÃO DE OBRA'!$A:$B,2,FALSE)</f>
        <v>P0038</v>
      </c>
      <c r="G19" s="193"/>
      <c r="H19" s="1347">
        <f>IF(D19="h",VLOOKUP(B19,'MÃO DE OBRA'!$B$3:$D$97,3,0)*220,VLOOKUP(B19,'MÃO DE OBRA'!$B$3:$D$97,3,0))</f>
        <v>2035</v>
      </c>
      <c r="I19" s="1348"/>
      <c r="J19" s="78" t="s">
        <v>471</v>
      </c>
      <c r="K19" s="1349">
        <f>IF(J19="",0,IF(J19="D",H19*DADOS!$D$18,H19*DADOS!$D$19))</f>
        <v>508.75</v>
      </c>
      <c r="L19" s="1350"/>
      <c r="M19" s="1351"/>
      <c r="N19" s="193"/>
      <c r="O19" s="1349"/>
      <c r="P19" s="1350"/>
      <c r="Q19" s="1350"/>
      <c r="R19" s="1351"/>
      <c r="S19" s="1355">
        <f>IF(G19="",0,IF(C19="3º",0,IF(C19="PJ",0,((H19+K19)*DADOS!$D$7)+((H19+K19)*DADOS!$D$6))))</f>
        <v>0</v>
      </c>
      <c r="T19" s="1355"/>
      <c r="U19" s="437">
        <f t="shared" si="0"/>
        <v>0</v>
      </c>
      <c r="V19" s="438"/>
    </row>
    <row r="20" spans="2:22" ht="13.8" hidden="1">
      <c r="B20" s="77" t="str">
        <f t="shared" si="1"/>
        <v>P0072</v>
      </c>
      <c r="C20" s="206"/>
      <c r="D20" s="77"/>
      <c r="E20" s="205" t="s">
        <v>513</v>
      </c>
      <c r="F20" s="205" t="str">
        <f>VLOOKUP(E20,'MÃO DE OBRA'!$A:$B,2,FALSE)</f>
        <v>P0072</v>
      </c>
      <c r="G20" s="193"/>
      <c r="H20" s="1347">
        <f>IF(D20="h",VLOOKUP(B20,'MÃO DE OBRA'!$B$3:$D$97,3,0)*220,VLOOKUP(B20,'MÃO DE OBRA'!$B$3:$D$97,3,0))</f>
        <v>2100</v>
      </c>
      <c r="I20" s="1348"/>
      <c r="J20" s="78" t="s">
        <v>471</v>
      </c>
      <c r="K20" s="1349">
        <f>IF(J20="",0,IF(J20="D",H20*DADOS!$D$18,H20*DADOS!$D$19))</f>
        <v>525</v>
      </c>
      <c r="L20" s="1350"/>
      <c r="M20" s="1351"/>
      <c r="N20" s="193"/>
      <c r="O20" s="1349"/>
      <c r="P20" s="1350"/>
      <c r="Q20" s="1350"/>
      <c r="R20" s="1351"/>
      <c r="S20" s="1355">
        <f>IF(G20="",0,IF(C20="3º",0,IF(C20="PJ",0,((H20+K20)*DADOS!$D$7)+((H20+K20)*DADOS!$D$6))))</f>
        <v>0</v>
      </c>
      <c r="T20" s="1355"/>
      <c r="U20" s="437">
        <f t="shared" si="0"/>
        <v>0</v>
      </c>
      <c r="V20" s="438"/>
    </row>
    <row r="21" spans="2:22" ht="13.8">
      <c r="B21" s="432"/>
      <c r="C21" s="204"/>
      <c r="D21" s="80"/>
      <c r="E21" s="203"/>
      <c r="F21" s="205"/>
      <c r="G21" s="418"/>
      <c r="H21" s="1393"/>
      <c r="I21" s="1394"/>
      <c r="J21" s="81"/>
      <c r="K21" s="1395">
        <f>IF(J21="",0,IF(J21="D",H21*DADOS!$D$18,H21*DADOS!$D$19))</f>
        <v>0</v>
      </c>
      <c r="L21" s="1396"/>
      <c r="M21" s="1397"/>
      <c r="N21" s="193"/>
      <c r="O21" s="1349"/>
      <c r="P21" s="1350"/>
      <c r="Q21" s="1350"/>
      <c r="R21" s="1351"/>
      <c r="S21" s="1355">
        <f>IF(G21="",0,IF(C21="3º",0,IF(C21="PJ",0,((H21+K21)*DADOS!$D$7)+((H21+K21)*DADOS!$D$6))))</f>
        <v>0</v>
      </c>
      <c r="T21" s="1355"/>
      <c r="U21" s="437">
        <f t="shared" si="0"/>
        <v>0</v>
      </c>
      <c r="V21" s="438"/>
    </row>
    <row r="22" spans="2:22" ht="13.8">
      <c r="B22" s="1386"/>
      <c r="C22" s="1387"/>
      <c r="D22" s="1392" t="s">
        <v>138</v>
      </c>
      <c r="E22" s="1392"/>
      <c r="F22" s="1392"/>
      <c r="G22" s="870">
        <f>SUM(G16:G21)</f>
        <v>5</v>
      </c>
      <c r="H22" s="1336">
        <f>SUMPRODUCT($G$16:$G$21,H16:H21)</f>
        <v>10588.55</v>
      </c>
      <c r="I22" s="1337"/>
      <c r="J22" s="1336">
        <f>SUMPRODUCT($G$16:$G$21,K16:K21)</f>
        <v>2647.1374999999998</v>
      </c>
      <c r="K22" s="1337"/>
      <c r="L22" s="1337"/>
      <c r="M22" s="1338"/>
      <c r="N22" s="1336"/>
      <c r="O22" s="1337"/>
      <c r="P22" s="1337"/>
      <c r="Q22" s="1337"/>
      <c r="R22" s="1338"/>
      <c r="S22" s="1336">
        <f>SUMPRODUCT($G$16:$G$21,S16:S21)</f>
        <v>6617.84375</v>
      </c>
      <c r="T22" s="1338"/>
      <c r="U22" s="440">
        <f>SUMPRODUCT($G$16:$G$21,U16:U21)</f>
        <v>19853.53125</v>
      </c>
      <c r="V22" s="439"/>
    </row>
    <row r="24" spans="2:22" ht="12.75" customHeight="1">
      <c r="B24" s="1357" t="s">
        <v>463</v>
      </c>
      <c r="C24" s="1357"/>
      <c r="D24" s="1357"/>
      <c r="E24" s="1357"/>
      <c r="F24" s="1357"/>
      <c r="G24" s="1357"/>
      <c r="H24" s="1357"/>
      <c r="I24" s="1357"/>
      <c r="J24" s="1357"/>
      <c r="K24" s="1357"/>
      <c r="L24" s="1357"/>
      <c r="M24" s="1357"/>
      <c r="N24" s="1357"/>
      <c r="O24" s="1357"/>
      <c r="P24" s="1357"/>
      <c r="Q24" s="1357"/>
      <c r="R24" s="1357"/>
      <c r="S24" s="1357"/>
      <c r="T24" s="1357"/>
      <c r="U24" s="1357"/>
      <c r="V24" s="1357"/>
    </row>
    <row r="25" spans="2:22" ht="12.75" customHeight="1">
      <c r="B25" s="1360" t="s">
        <v>476</v>
      </c>
      <c r="C25" s="1361"/>
      <c r="D25" s="1361"/>
      <c r="E25" s="1361" t="s">
        <v>477</v>
      </c>
      <c r="F25" s="1361"/>
      <c r="G25" s="1358" t="s">
        <v>466</v>
      </c>
      <c r="H25" s="1360" t="s">
        <v>478</v>
      </c>
      <c r="I25" s="1361"/>
      <c r="J25" s="1362"/>
      <c r="K25" s="1358" t="s">
        <v>479</v>
      </c>
      <c r="L25" s="1366"/>
      <c r="M25" s="1366"/>
      <c r="N25" s="1366"/>
      <c r="O25" s="1367"/>
      <c r="P25" s="1360" t="s">
        <v>480</v>
      </c>
      <c r="Q25" s="1361"/>
      <c r="R25" s="1361"/>
      <c r="S25" s="1361"/>
      <c r="T25" s="1370" t="s">
        <v>481</v>
      </c>
      <c r="U25" s="1367" t="s">
        <v>482</v>
      </c>
      <c r="V25" s="1377" t="s">
        <v>483</v>
      </c>
    </row>
    <row r="26" spans="2:22" ht="12.75" customHeight="1">
      <c r="B26" s="1363"/>
      <c r="C26" s="1364"/>
      <c r="D26" s="1364"/>
      <c r="E26" s="1364"/>
      <c r="F26" s="1364"/>
      <c r="G26" s="1359"/>
      <c r="H26" s="1363"/>
      <c r="I26" s="1364"/>
      <c r="J26" s="1365"/>
      <c r="K26" s="1359"/>
      <c r="L26" s="1368"/>
      <c r="M26" s="1368"/>
      <c r="N26" s="1368"/>
      <c r="O26" s="1369"/>
      <c r="P26" s="1363" t="s">
        <v>484</v>
      </c>
      <c r="Q26" s="1364"/>
      <c r="R26" s="1364"/>
      <c r="S26" s="1364"/>
      <c r="T26" s="1371"/>
      <c r="U26" s="1369"/>
      <c r="V26" s="1378"/>
    </row>
    <row r="27" spans="2:22" ht="13.8">
      <c r="B27" s="1463" t="str">
        <f>F27</f>
        <v>E0023</v>
      </c>
      <c r="C27" s="1464"/>
      <c r="D27" s="1465"/>
      <c r="E27" s="208" t="s">
        <v>523</v>
      </c>
      <c r="F27" s="205" t="str">
        <f>VLOOKUP($E27,EQUIPAMENTOS!$A:$B,2,FALSE)</f>
        <v>E0023</v>
      </c>
      <c r="G27" s="420">
        <f>G16</f>
        <v>1</v>
      </c>
      <c r="H27" s="1339">
        <f>VLOOKUP($B27,EQUIPAMENTOS!$B$3:$N$97,9,0)*M27</f>
        <v>20000</v>
      </c>
      <c r="I27" s="1340"/>
      <c r="J27" s="1340"/>
      <c r="K27" s="1341" t="s">
        <v>486</v>
      </c>
      <c r="L27" s="1342"/>
      <c r="M27" s="1343">
        <v>200</v>
      </c>
      <c r="N27" s="1343"/>
      <c r="O27" s="1343"/>
      <c r="P27" s="82" t="s">
        <v>504</v>
      </c>
      <c r="Q27" s="1466">
        <f>VLOOKUP($B27,EQUIPAMENTOS!$B$3:$N$97,13,0)</f>
        <v>16</v>
      </c>
      <c r="R27" s="1467"/>
      <c r="S27" s="1468"/>
      <c r="T27" s="423">
        <f>IF(Q27="","",IF(K27="km",M27/Q27,200*Q27)*INDEX(DADOS!$1:$1048576,MATCH(P27,DADOS!D:D,0),5))*0.93</f>
        <v>18361.920000000002</v>
      </c>
      <c r="U27" s="209">
        <f>SUM(H27,T27)</f>
        <v>38361.919999999998</v>
      </c>
      <c r="V27" s="210">
        <f>G27*U27</f>
        <v>38361.919999999998</v>
      </c>
    </row>
    <row r="28" spans="2:22" ht="13.8" hidden="1">
      <c r="B28" s="1449" t="str">
        <f>F28</f>
        <v>E0026</v>
      </c>
      <c r="C28" s="1450"/>
      <c r="D28" s="1451"/>
      <c r="E28" s="207" t="s">
        <v>520</v>
      </c>
      <c r="F28" s="205" t="str">
        <f>VLOOKUP($E28,EQUIPAMENTOS!$A:$B,2,FALSE)</f>
        <v>E0026</v>
      </c>
      <c r="G28" s="421"/>
      <c r="H28" s="1339">
        <f>VLOOKUP($B28,EQUIPAMENTOS!$B$3:$N$97,9,0)*M28</f>
        <v>9000</v>
      </c>
      <c r="I28" s="1340"/>
      <c r="J28" s="1340"/>
      <c r="K28" s="1341" t="s">
        <v>486</v>
      </c>
      <c r="L28" s="1342"/>
      <c r="M28" s="1343">
        <v>200</v>
      </c>
      <c r="N28" s="1343"/>
      <c r="O28" s="1343"/>
      <c r="P28" s="82" t="s">
        <v>504</v>
      </c>
      <c r="Q28" s="1344">
        <f>VLOOKUP($B28,EQUIPAMENTOS!$B$3:$N$97,13,0)</f>
        <v>10</v>
      </c>
      <c r="R28" s="1345"/>
      <c r="S28" s="1346"/>
      <c r="T28" s="423">
        <f>IF(Q28="","",IF(K28="km",M28/Q28,200*Q28)*INDEX(DADOS!$1:$1048576,MATCH(P28,DADOS!D:D,0),5))</f>
        <v>12340</v>
      </c>
      <c r="U28" s="209">
        <f>SUM(H28,T28)</f>
        <v>21340</v>
      </c>
      <c r="V28" s="423">
        <f>U28*G28</f>
        <v>0</v>
      </c>
    </row>
    <row r="29" spans="2:22" ht="13.8">
      <c r="B29" s="1449" t="str">
        <f>F29</f>
        <v>E0027</v>
      </c>
      <c r="C29" s="1450"/>
      <c r="D29" s="1451"/>
      <c r="E29" s="207" t="s">
        <v>521</v>
      </c>
      <c r="F29" s="205" t="str">
        <f>VLOOKUP($E29,EQUIPAMENTOS!$A:$B,2,FALSE)</f>
        <v>E0027</v>
      </c>
      <c r="G29" s="421">
        <v>2</v>
      </c>
      <c r="H29" s="1339">
        <f>VLOOKUP($B29,EQUIPAMENTOS!$B$3:$N$97,9,0)*M29</f>
        <v>2000</v>
      </c>
      <c r="I29" s="1340"/>
      <c r="J29" s="1340"/>
      <c r="K29" s="1341" t="s">
        <v>486</v>
      </c>
      <c r="L29" s="1342"/>
      <c r="M29" s="1343">
        <v>200</v>
      </c>
      <c r="N29" s="1343"/>
      <c r="O29" s="1343"/>
      <c r="P29" s="82" t="s">
        <v>508</v>
      </c>
      <c r="Q29" s="1344">
        <f>VLOOKUP($B29,EQUIPAMENTOS!$B$3:$N$97,13,0)</f>
        <v>3</v>
      </c>
      <c r="R29" s="1345"/>
      <c r="S29" s="1346"/>
      <c r="T29" s="423">
        <f>IF(Q29="","",IF(K29="km",M29/Q29,100*Q29)*INDEX(DADOS!$1:$1048576,MATCH(P29,DADOS!D:D,0),5))</f>
        <v>1800</v>
      </c>
      <c r="U29" s="209">
        <f t="shared" ref="U29:U31" si="2">SUM(H29,T29)</f>
        <v>3800</v>
      </c>
      <c r="V29" s="423">
        <f>U29*G29</f>
        <v>7600</v>
      </c>
    </row>
    <row r="30" spans="2:22" ht="13.8">
      <c r="B30" s="1449"/>
      <c r="C30" s="1450"/>
      <c r="D30" s="1451"/>
      <c r="E30" s="1461"/>
      <c r="F30" s="1462"/>
      <c r="G30" s="421"/>
      <c r="H30" s="1340"/>
      <c r="I30" s="1340"/>
      <c r="J30" s="1340"/>
      <c r="K30" s="1341"/>
      <c r="L30" s="1342"/>
      <c r="M30" s="1343"/>
      <c r="N30" s="1343"/>
      <c r="O30" s="1343"/>
      <c r="P30" s="82"/>
      <c r="Q30" s="1344"/>
      <c r="R30" s="1345"/>
      <c r="S30" s="1346"/>
      <c r="T30" s="423" t="str">
        <f>IF(Q30="","",IF(K30="km",M30/Q30,200*Q30)*INDEX(DADOS!$1:$1048576,MATCH(P30,DADOS!D:D,0),5))</f>
        <v/>
      </c>
      <c r="U30" s="209">
        <f t="shared" si="2"/>
        <v>0</v>
      </c>
      <c r="V30" s="423"/>
    </row>
    <row r="31" spans="2:22" ht="13.8">
      <c r="B31" s="1444"/>
      <c r="C31" s="1445"/>
      <c r="D31" s="1446"/>
      <c r="E31" s="1447"/>
      <c r="F31" s="1448"/>
      <c r="G31" s="653"/>
      <c r="H31" s="1414"/>
      <c r="I31" s="1414"/>
      <c r="J31" s="1414"/>
      <c r="K31" s="1413"/>
      <c r="L31" s="1414"/>
      <c r="M31" s="1356"/>
      <c r="N31" s="1356"/>
      <c r="O31" s="1356"/>
      <c r="P31" s="83"/>
      <c r="Q31" s="1415"/>
      <c r="R31" s="1416"/>
      <c r="S31" s="1417"/>
      <c r="T31" s="424" t="str">
        <f>IF(Q31="","",IF(K31="km",M31/Q31,200*Q31)*INDEX(DADOS!$1:$1048576,MATCH(P31,DADOS!D:D,0),5))</f>
        <v/>
      </c>
      <c r="U31" s="658">
        <f t="shared" si="2"/>
        <v>0</v>
      </c>
      <c r="V31" s="424"/>
    </row>
    <row r="32" spans="2:22" ht="12.75" customHeight="1">
      <c r="B32" s="1469"/>
      <c r="C32" s="1470"/>
      <c r="D32" s="1471"/>
      <c r="E32" s="1472" t="s">
        <v>138</v>
      </c>
      <c r="F32" s="1473"/>
      <c r="G32" s="654">
        <f>SUM(G27:G31)</f>
        <v>3</v>
      </c>
      <c r="H32" s="1418">
        <f>SUMPRODUCT(G27:$G$31,H27:H31)</f>
        <v>24000</v>
      </c>
      <c r="I32" s="1418"/>
      <c r="J32" s="1418"/>
      <c r="K32" s="1419"/>
      <c r="L32" s="1420"/>
      <c r="M32" s="1420"/>
      <c r="N32" s="1420"/>
      <c r="O32" s="1421"/>
      <c r="P32" s="655"/>
      <c r="Q32" s="656"/>
      <c r="R32" s="656"/>
      <c r="S32" s="656"/>
      <c r="T32" s="657">
        <f>SUMPRODUCT($G27:G$31,T27:T31)</f>
        <v>21961.920000000002</v>
      </c>
      <c r="U32" s="657"/>
      <c r="V32" s="657">
        <f>SUM(V27:V31)</f>
        <v>45961.919999999998</v>
      </c>
    </row>
    <row r="34" spans="2:22" ht="12.75" hidden="1" customHeight="1">
      <c r="B34" s="1357" t="s">
        <v>464</v>
      </c>
      <c r="C34" s="1357"/>
      <c r="D34" s="1357"/>
      <c r="E34" s="1357"/>
      <c r="F34" s="1357"/>
      <c r="G34" s="1357"/>
      <c r="H34" s="1357"/>
      <c r="I34" s="1357"/>
      <c r="J34" s="1357"/>
      <c r="K34" s="1357"/>
      <c r="L34" s="1357"/>
      <c r="M34" s="1357"/>
      <c r="N34" s="1357"/>
      <c r="O34" s="1357"/>
      <c r="P34" s="1357"/>
      <c r="Q34" s="1357"/>
      <c r="R34" s="1357"/>
      <c r="S34" s="1357"/>
      <c r="T34" s="1357"/>
      <c r="U34" s="1357"/>
      <c r="V34" s="1357"/>
    </row>
    <row r="35" spans="2:22" ht="13.8" hidden="1">
      <c r="B35" s="1422" t="s">
        <v>146</v>
      </c>
      <c r="C35" s="1423"/>
      <c r="D35" s="1422" t="s">
        <v>442</v>
      </c>
      <c r="E35" s="1424"/>
      <c r="F35" s="1424"/>
      <c r="G35" s="1422" t="s">
        <v>493</v>
      </c>
      <c r="H35" s="1423"/>
      <c r="I35" s="1425" t="s">
        <v>494</v>
      </c>
      <c r="J35" s="1426"/>
      <c r="K35" s="1427"/>
      <c r="L35" s="1425" t="s">
        <v>152</v>
      </c>
      <c r="M35" s="1426"/>
      <c r="N35" s="1426"/>
      <c r="O35" s="1426"/>
      <c r="P35" s="1427"/>
      <c r="Q35" s="1422" t="s">
        <v>495</v>
      </c>
      <c r="R35" s="1424"/>
      <c r="S35" s="1424"/>
      <c r="T35" s="1423"/>
      <c r="U35" s="1425"/>
      <c r="V35" s="1427"/>
    </row>
    <row r="36" spans="2:22" ht="13.8" hidden="1">
      <c r="B36" s="193" t="str">
        <f>IF(I36="","",COUNT($I$36:I36))</f>
        <v/>
      </c>
      <c r="C36" s="417"/>
      <c r="D36" s="1428"/>
      <c r="E36" s="1429"/>
      <c r="F36" s="1429"/>
      <c r="G36" s="1430"/>
      <c r="H36" s="1430"/>
      <c r="I36" s="1431"/>
      <c r="J36" s="1431"/>
      <c r="K36" s="1431"/>
      <c r="L36" s="1431"/>
      <c r="M36" s="1431"/>
      <c r="N36" s="1431"/>
      <c r="O36" s="1431"/>
      <c r="P36" s="1431"/>
      <c r="Q36" s="1355">
        <f t="shared" ref="Q36:Q37" si="3">I36*L36</f>
        <v>0</v>
      </c>
      <c r="R36" s="1355"/>
      <c r="S36" s="1355"/>
      <c r="T36" s="1355"/>
      <c r="U36" s="1432"/>
      <c r="V36" s="1433"/>
    </row>
    <row r="37" spans="2:22" ht="12.75" hidden="1" customHeight="1">
      <c r="B37" s="193" t="str">
        <f>IF(I37="","",COUNT($I$36:I37))</f>
        <v/>
      </c>
      <c r="C37" s="417"/>
      <c r="D37" s="1428"/>
      <c r="E37" s="1429"/>
      <c r="F37" s="1429"/>
      <c r="G37" s="1438"/>
      <c r="H37" s="1438"/>
      <c r="I37" s="1439"/>
      <c r="J37" s="1439"/>
      <c r="K37" s="1439"/>
      <c r="L37" s="1439"/>
      <c r="M37" s="1439"/>
      <c r="N37" s="1439"/>
      <c r="O37" s="1439"/>
      <c r="P37" s="1439"/>
      <c r="Q37" s="1355">
        <f t="shared" si="3"/>
        <v>0</v>
      </c>
      <c r="R37" s="1355"/>
      <c r="S37" s="1355"/>
      <c r="T37" s="1355"/>
      <c r="U37" s="1440"/>
      <c r="V37" s="1441"/>
    </row>
    <row r="38" spans="2:22" ht="12.75" hidden="1" customHeight="1">
      <c r="B38" s="1381"/>
      <c r="C38" s="1383"/>
      <c r="D38" s="1381"/>
      <c r="E38" s="1382"/>
      <c r="F38" s="1382"/>
      <c r="G38" s="1381"/>
      <c r="H38" s="1383"/>
      <c r="I38" s="1381"/>
      <c r="J38" s="1382"/>
      <c r="K38" s="1383"/>
      <c r="L38" s="1381"/>
      <c r="M38" s="1382"/>
      <c r="N38" s="1382"/>
      <c r="O38" s="1382"/>
      <c r="P38" s="1383"/>
      <c r="Q38" s="1442">
        <f>SUM(Q36:T37)</f>
        <v>0</v>
      </c>
      <c r="R38" s="1443"/>
      <c r="S38" s="1443"/>
      <c r="T38" s="1443"/>
      <c r="U38" s="1381"/>
      <c r="V38" s="1383"/>
    </row>
    <row r="39" spans="2:22" ht="12.75" hidden="1" customHeight="1"/>
    <row r="40" spans="2:22" ht="12.75" hidden="1" customHeight="1"/>
    <row r="41" spans="2:22" ht="12.75" hidden="1" customHeight="1">
      <c r="B41" s="1375" t="s">
        <v>459</v>
      </c>
      <c r="C41" s="1375"/>
      <c r="D41" s="1375"/>
      <c r="E41" s="72"/>
    </row>
    <row r="42" spans="2:22" ht="12.75" hidden="1" customHeight="1">
      <c r="B42" s="73"/>
      <c r="C42" s="73"/>
      <c r="D42" s="73"/>
      <c r="E42" s="73"/>
      <c r="F42" s="73"/>
      <c r="G42" s="73"/>
      <c r="H42" s="73"/>
      <c r="I42" s="73"/>
      <c r="J42" s="73"/>
      <c r="K42" s="73"/>
      <c r="L42" s="73"/>
      <c r="M42" s="73"/>
      <c r="N42" s="73"/>
      <c r="O42" s="73"/>
      <c r="P42" s="73"/>
      <c r="Q42" s="73"/>
      <c r="R42" s="73"/>
      <c r="S42" s="73"/>
      <c r="T42" s="73"/>
      <c r="U42" s="73"/>
      <c r="V42" s="73"/>
    </row>
    <row r="43" spans="2:22" ht="12.75" hidden="1" customHeight="1">
      <c r="B43" s="73"/>
      <c r="C43" s="1401" t="s">
        <v>420</v>
      </c>
      <c r="D43" s="1401"/>
      <c r="E43" s="1402"/>
      <c r="F43" s="73"/>
      <c r="G43" s="73"/>
      <c r="H43" s="1403" t="s">
        <v>460</v>
      </c>
      <c r="I43" s="1403"/>
      <c r="J43" s="1380">
        <f>U63</f>
        <v>0</v>
      </c>
      <c r="K43" s="1380"/>
      <c r="L43" s="1380"/>
      <c r="M43" s="435"/>
      <c r="N43" s="434"/>
      <c r="O43" s="1399" t="s">
        <v>461</v>
      </c>
      <c r="P43" s="1399"/>
      <c r="Q43" s="1399"/>
      <c r="R43" s="1399"/>
      <c r="S43" s="1399"/>
      <c r="T43" s="1399"/>
      <c r="U43" s="1398" t="s">
        <v>462</v>
      </c>
      <c r="V43" s="1399"/>
    </row>
    <row r="44" spans="2:22" ht="12.75" hidden="1" customHeight="1">
      <c r="B44" s="73"/>
      <c r="C44" s="433"/>
      <c r="D44" s="433"/>
      <c r="E44" s="1404">
        <f>SUM(J43:L45)</f>
        <v>0</v>
      </c>
      <c r="F44" s="73"/>
      <c r="G44" s="73"/>
      <c r="H44" s="1403" t="s">
        <v>463</v>
      </c>
      <c r="I44" s="1403"/>
      <c r="J44" s="1380">
        <f>V73</f>
        <v>0</v>
      </c>
      <c r="K44" s="1380"/>
      <c r="L44" s="1380"/>
      <c r="M44" s="436"/>
      <c r="N44" s="396"/>
      <c r="O44" s="1400"/>
      <c r="P44" s="1400"/>
      <c r="Q44" s="1400"/>
      <c r="R44" s="1400"/>
      <c r="S44" s="1400"/>
      <c r="T44" s="1400"/>
      <c r="U44" s="1405">
        <f>E44*O44</f>
        <v>0</v>
      </c>
      <c r="V44" s="1406"/>
    </row>
    <row r="45" spans="2:22" ht="12.75" hidden="1" customHeight="1">
      <c r="B45" s="75"/>
      <c r="C45" s="433"/>
      <c r="D45" s="433"/>
      <c r="E45" s="1404"/>
      <c r="F45" s="73"/>
      <c r="G45" s="73"/>
      <c r="H45" s="1403" t="s">
        <v>464</v>
      </c>
      <c r="I45" s="1403"/>
      <c r="J45" s="1380">
        <f>Q81</f>
        <v>0</v>
      </c>
      <c r="K45" s="1380"/>
      <c r="L45" s="1380"/>
      <c r="M45" s="436"/>
      <c r="N45" s="396"/>
      <c r="O45" s="1400"/>
      <c r="P45" s="1400"/>
      <c r="Q45" s="1400"/>
      <c r="R45" s="1400"/>
      <c r="S45" s="1400"/>
      <c r="T45" s="1400"/>
      <c r="U45" s="1405"/>
      <c r="V45" s="1406"/>
    </row>
    <row r="46" spans="2:22" ht="12.75" hidden="1" customHeight="1">
      <c r="B46" s="73"/>
      <c r="C46" s="73"/>
      <c r="D46" s="73"/>
      <c r="E46" s="73"/>
      <c r="F46" s="73"/>
      <c r="G46" s="73"/>
      <c r="H46" s="73"/>
      <c r="I46" s="73"/>
      <c r="J46" s="73"/>
      <c r="K46" s="73"/>
      <c r="L46" s="73"/>
      <c r="M46" s="73"/>
      <c r="N46" s="73"/>
      <c r="O46" s="73"/>
      <c r="P46" s="73"/>
      <c r="Q46" s="73"/>
      <c r="R46" s="73"/>
      <c r="S46" s="73"/>
      <c r="T46" s="73"/>
      <c r="U46" s="73"/>
      <c r="V46" s="73"/>
    </row>
    <row r="47" spans="2:22" ht="12.75" hidden="1" customHeight="1"/>
    <row r="48" spans="2:22" ht="12.75" hidden="1" customHeight="1">
      <c r="B48" s="1357" t="s">
        <v>460</v>
      </c>
      <c r="C48" s="1357"/>
      <c r="D48" s="1357"/>
      <c r="E48" s="1357"/>
      <c r="F48" s="1357"/>
      <c r="G48" s="1357"/>
      <c r="H48" s="1357"/>
      <c r="I48" s="1357"/>
      <c r="J48" s="1357"/>
      <c r="K48" s="1357"/>
      <c r="L48" s="1357"/>
      <c r="M48" s="1357"/>
      <c r="N48" s="1357"/>
      <c r="O48" s="1357"/>
      <c r="P48" s="1357"/>
      <c r="Q48" s="1357"/>
      <c r="R48" s="1357"/>
      <c r="S48" s="1357"/>
      <c r="T48" s="1357"/>
      <c r="U48" s="1357"/>
      <c r="V48" s="1357"/>
    </row>
    <row r="49" spans="2:22" ht="12.75" hidden="1" customHeight="1">
      <c r="B49" s="1360" t="s">
        <v>146</v>
      </c>
      <c r="C49" s="1362"/>
      <c r="D49" s="1376" t="s">
        <v>465</v>
      </c>
      <c r="E49" s="1376"/>
      <c r="F49" s="1376"/>
      <c r="G49" s="1376" t="s">
        <v>466</v>
      </c>
      <c r="H49" s="1376" t="s">
        <v>467</v>
      </c>
      <c r="I49" s="1376"/>
      <c r="J49" s="1376" t="s">
        <v>468</v>
      </c>
      <c r="K49" s="1376"/>
      <c r="L49" s="1376"/>
      <c r="M49" s="1376"/>
      <c r="N49" s="1376"/>
      <c r="O49" s="1376"/>
      <c r="P49" s="1376"/>
      <c r="Q49" s="1376"/>
      <c r="R49" s="1376"/>
      <c r="S49" s="1379" t="s">
        <v>469</v>
      </c>
      <c r="T49" s="1379"/>
      <c r="U49" s="1377" t="s">
        <v>462</v>
      </c>
      <c r="V49" s="1376"/>
    </row>
    <row r="50" spans="2:22" ht="12.75" hidden="1" customHeight="1">
      <c r="B50" s="1363"/>
      <c r="C50" s="1365"/>
      <c r="D50" s="1376"/>
      <c r="E50" s="1376"/>
      <c r="F50" s="1376"/>
      <c r="G50" s="1376"/>
      <c r="H50" s="1376"/>
      <c r="I50" s="1376"/>
      <c r="J50" s="1376"/>
      <c r="K50" s="1376"/>
      <c r="L50" s="1376"/>
      <c r="M50" s="1376"/>
      <c r="N50" s="1376"/>
      <c r="O50" s="1376"/>
      <c r="P50" s="1376"/>
      <c r="Q50" s="1376"/>
      <c r="R50" s="1376"/>
      <c r="S50" s="1379"/>
      <c r="T50" s="1379"/>
      <c r="U50" s="1378"/>
      <c r="V50" s="1376"/>
    </row>
    <row r="51" spans="2:22" ht="12.75" hidden="1" customHeight="1">
      <c r="B51" s="76" t="str">
        <f>F51</f>
        <v>P0005</v>
      </c>
      <c r="C51" s="206"/>
      <c r="D51" s="77"/>
      <c r="E51" s="205" t="s">
        <v>506</v>
      </c>
      <c r="F51" s="205" t="str">
        <f>VLOOKUP(E51,'MÃO DE OBRA'!$A:$B,2,FALSE)</f>
        <v>P0005</v>
      </c>
      <c r="G51" s="193"/>
      <c r="H51" s="1347">
        <f>IF(D51="h",VLOOKUP(B51,'MÃO DE OBRA'!$B$3:$D$97,3,0)*220,VLOOKUP(B51,'MÃO DE OBRA'!$B$3:$D$97,3,0))</f>
        <v>2035</v>
      </c>
      <c r="I51" s="1348"/>
      <c r="J51" s="78" t="s">
        <v>471</v>
      </c>
      <c r="K51" s="1349">
        <f>IF(J51="",0,IF(J51="D",H51*DADOS!$D$18,H51*DADOS!$D$19))</f>
        <v>508.75</v>
      </c>
      <c r="L51" s="1350"/>
      <c r="M51" s="1351"/>
      <c r="N51" s="193"/>
      <c r="O51" s="1349"/>
      <c r="P51" s="1350"/>
      <c r="Q51" s="1350"/>
      <c r="R51" s="1351"/>
      <c r="S51" s="1355">
        <f>IF(G51="",0,IF(C51="3º",0,IF(C51="PJ",0,((H51+K51)*DADOS!$D$7)+((H51+K51)*DADOS!$D$6))))</f>
        <v>0</v>
      </c>
      <c r="T51" s="1355"/>
      <c r="U51" s="437">
        <f t="shared" ref="U51:U62" si="4">IF(G51="",0,SUM(H51,K51,,O51,V51,S51))</f>
        <v>0</v>
      </c>
      <c r="V51" s="438"/>
    </row>
    <row r="52" spans="2:22" ht="12.75" hidden="1" customHeight="1">
      <c r="B52" s="77" t="str">
        <f>F52</f>
        <v>P0052</v>
      </c>
      <c r="C52" s="206"/>
      <c r="D52" s="77"/>
      <c r="E52" s="79" t="s">
        <v>500</v>
      </c>
      <c r="F52" s="205" t="str">
        <f>VLOOKUP(E52,'MÃO DE OBRA'!$A:$B,2,FALSE)</f>
        <v>P0052</v>
      </c>
      <c r="G52" s="193"/>
      <c r="H52" s="1347">
        <f>IF(D52="h",VLOOKUP(B52,'MÃO DE OBRA'!$B$3:$D$97,3,0)*220,VLOOKUP(B52,'MÃO DE OBRA'!$B$3:$D$97,3,0))</f>
        <v>2520</v>
      </c>
      <c r="I52" s="1348"/>
      <c r="J52" s="78" t="s">
        <v>471</v>
      </c>
      <c r="K52" s="1349">
        <f>IF(J52="",0,IF(J52="D",H52*DADOS!$D$18,H52*DADOS!$D$19))</f>
        <v>630</v>
      </c>
      <c r="L52" s="1350"/>
      <c r="M52" s="1351"/>
      <c r="N52" s="193"/>
      <c r="O52" s="1349"/>
      <c r="P52" s="1350"/>
      <c r="Q52" s="1350"/>
      <c r="R52" s="1351"/>
      <c r="S52" s="1355">
        <f>IF(G52="",0,IF(C52="3º",0,IF(C52="PJ",0,((H52+K52)*DADOS!$D$7)+((H52+K52)*DADOS!$D$6))))</f>
        <v>0</v>
      </c>
      <c r="T52" s="1355"/>
      <c r="U52" s="437">
        <f t="shared" si="4"/>
        <v>0</v>
      </c>
      <c r="V52" s="438"/>
    </row>
    <row r="53" spans="2:22" ht="12.75" hidden="1" customHeight="1">
      <c r="B53" s="77" t="str">
        <f>F53</f>
        <v>P0001</v>
      </c>
      <c r="C53" s="206"/>
      <c r="D53" s="77"/>
      <c r="E53" s="79" t="s">
        <v>473</v>
      </c>
      <c r="F53" s="205" t="str">
        <f>VLOOKUP(E53,'MÃO DE OBRA'!$A:$B,2,FALSE)</f>
        <v>P0001</v>
      </c>
      <c r="G53" s="193"/>
      <c r="H53" s="1347">
        <f>IF(D53="h",VLOOKUP(B53,'MÃO DE OBRA'!$B$3:$D$97,3,0)*220,VLOOKUP(B53,'MÃO DE OBRA'!$B$3:$D$97,3,0))</f>
        <v>1680</v>
      </c>
      <c r="I53" s="1348"/>
      <c r="J53" s="78" t="s">
        <v>471</v>
      </c>
      <c r="K53" s="1349">
        <f>IF(J53="",0,IF(J53="D",H53*DADOS!$D$18,H53*DADOS!$D$19))</f>
        <v>420</v>
      </c>
      <c r="L53" s="1350"/>
      <c r="M53" s="1351"/>
      <c r="N53" s="193"/>
      <c r="O53" s="1349"/>
      <c r="P53" s="1350"/>
      <c r="Q53" s="1350"/>
      <c r="R53" s="1351"/>
      <c r="S53" s="1355">
        <f>IF(G53="",0,IF(C53="3º",0,IF(C53="PJ",0,((H53+K53)*DADOS!$D$7)+((H53+K53)*DADOS!$D$6))))</f>
        <v>0</v>
      </c>
      <c r="T53" s="1355"/>
      <c r="U53" s="437">
        <f t="shared" si="4"/>
        <v>0</v>
      </c>
      <c r="V53" s="438"/>
    </row>
    <row r="54" spans="2:22" ht="12.75" hidden="1" customHeight="1">
      <c r="B54" s="77" t="str">
        <f>F54</f>
        <v>P0015</v>
      </c>
      <c r="C54" s="206"/>
      <c r="D54" s="77"/>
      <c r="E54" s="205" t="s">
        <v>505</v>
      </c>
      <c r="F54" s="205" t="str">
        <f>VLOOKUP(E54,'MÃO DE OBRA'!$A:$B,2,FALSE)</f>
        <v>P0015</v>
      </c>
      <c r="G54" s="193"/>
      <c r="H54" s="1347">
        <f>IF(D54="h",VLOOKUP(B54,'MÃO DE OBRA'!$B$3:$D$97,3,0)*220,VLOOKUP(B54,'MÃO DE OBRA'!$B$3:$D$97,3,0))</f>
        <v>2035</v>
      </c>
      <c r="I54" s="1348"/>
      <c r="J54" s="78" t="s">
        <v>471</v>
      </c>
      <c r="K54" s="1349">
        <f>IF(J54="",0,IF(J54="D",H54*DADOS!$D$18,H54*DADOS!$D$19))</f>
        <v>508.75</v>
      </c>
      <c r="L54" s="1350"/>
      <c r="M54" s="1351"/>
      <c r="N54" s="193"/>
      <c r="O54" s="1349"/>
      <c r="P54" s="1350"/>
      <c r="Q54" s="1350"/>
      <c r="R54" s="1351"/>
      <c r="S54" s="1355">
        <f>IF(G54="",0,IF(C54="3º",0,IF(C54="PJ",0,((H54+K54)*DADOS!$D$7)+((H54+K54)*DADOS!$D$6))))</f>
        <v>0</v>
      </c>
      <c r="T54" s="1355"/>
      <c r="U54" s="437">
        <f t="shared" si="4"/>
        <v>0</v>
      </c>
      <c r="V54" s="438"/>
    </row>
    <row r="55" spans="2:22" ht="12.75" hidden="1" customHeight="1">
      <c r="B55" s="77" t="str">
        <f t="shared" ref="B55:B57" si="5">F55</f>
        <v>P0044</v>
      </c>
      <c r="C55" s="206"/>
      <c r="D55" s="77"/>
      <c r="E55" s="205" t="s">
        <v>522</v>
      </c>
      <c r="F55" s="205" t="str">
        <f>VLOOKUP(E55,'MÃO DE OBRA'!$A:$B,2,FALSE)</f>
        <v>P0044</v>
      </c>
      <c r="G55" s="193"/>
      <c r="H55" s="1347">
        <f>IF(D55="h",VLOOKUP(B55,'MÃO DE OBRA'!$B$3:$D$97,3,0)*220,VLOOKUP(B55,'MÃO DE OBRA'!$B$3:$D$97,3,0))</f>
        <v>3028.55</v>
      </c>
      <c r="I55" s="1348"/>
      <c r="J55" s="78" t="s">
        <v>471</v>
      </c>
      <c r="K55" s="1349">
        <f>IF(J55="",0,IF(J55="D",H55*DADOS!$D$18,H55*DADOS!$D$19))</f>
        <v>757.13750000000005</v>
      </c>
      <c r="L55" s="1350"/>
      <c r="M55" s="1351"/>
      <c r="N55" s="193"/>
      <c r="O55" s="1349"/>
      <c r="P55" s="1350"/>
      <c r="Q55" s="1350"/>
      <c r="R55" s="1351"/>
      <c r="S55" s="1355">
        <f>IF(G55="",0,IF(C55="3º",0,IF(C55="PJ",0,((H55+K55)*DADOS!$D$7)+((H55+K55)*DADOS!$D$6))))</f>
        <v>0</v>
      </c>
      <c r="T55" s="1355"/>
      <c r="U55" s="437">
        <f t="shared" si="4"/>
        <v>0</v>
      </c>
      <c r="V55" s="438"/>
    </row>
    <row r="56" spans="2:22" ht="12.75" hidden="1" customHeight="1">
      <c r="B56" s="77">
        <f t="shared" si="5"/>
        <v>0</v>
      </c>
      <c r="C56" s="206"/>
      <c r="D56" s="77"/>
      <c r="E56" s="205"/>
      <c r="F56" s="205"/>
      <c r="G56" s="193"/>
      <c r="H56" s="1347"/>
      <c r="I56" s="1348"/>
      <c r="J56" s="78" t="s">
        <v>471</v>
      </c>
      <c r="K56" s="1349">
        <f>IF(J56="",0,IF(J56="D",H56*DADOS!$D$18,H56*DADOS!$D$19))</f>
        <v>0</v>
      </c>
      <c r="L56" s="1350"/>
      <c r="M56" s="1351"/>
      <c r="N56" s="193"/>
      <c r="O56" s="1349"/>
      <c r="P56" s="1350"/>
      <c r="Q56" s="1350"/>
      <c r="R56" s="1351"/>
      <c r="S56" s="1355">
        <f>IF(G56="",0,IF(C56="3º",0,IF(C56="PJ",0,((H56+K56)*DADOS!$D$7)+((H56+K56)*DADOS!$D$6))))</f>
        <v>0</v>
      </c>
      <c r="T56" s="1355"/>
      <c r="U56" s="437">
        <f t="shared" si="4"/>
        <v>0</v>
      </c>
      <c r="V56" s="438"/>
    </row>
    <row r="57" spans="2:22" ht="12.75" hidden="1" customHeight="1">
      <c r="B57" s="77">
        <f t="shared" si="5"/>
        <v>0</v>
      </c>
      <c r="C57" s="206"/>
      <c r="D57" s="77"/>
      <c r="E57" s="205"/>
      <c r="F57" s="205"/>
      <c r="G57" s="193"/>
      <c r="H57" s="1347"/>
      <c r="I57" s="1348"/>
      <c r="J57" s="78" t="s">
        <v>471</v>
      </c>
      <c r="K57" s="1349">
        <f>IF(J57="",0,IF(J57="D",H57*DADOS!$D$18,H57*DADOS!$D$19))</f>
        <v>0</v>
      </c>
      <c r="L57" s="1350"/>
      <c r="M57" s="1351"/>
      <c r="N57" s="193"/>
      <c r="O57" s="1349"/>
      <c r="P57" s="1350"/>
      <c r="Q57" s="1350"/>
      <c r="R57" s="1351"/>
      <c r="S57" s="1355">
        <f>IF(G57="",0,IF(C57="3º",0,IF(C57="PJ",0,((H57+K57)*DADOS!$D$7)+((H57+K57)*DADOS!$D$6))))</f>
        <v>0</v>
      </c>
      <c r="T57" s="1355"/>
      <c r="U57" s="437">
        <f t="shared" si="4"/>
        <v>0</v>
      </c>
      <c r="V57" s="438"/>
    </row>
    <row r="58" spans="2:22" ht="12.75" hidden="1" customHeight="1">
      <c r="B58" s="77"/>
      <c r="C58" s="206"/>
      <c r="D58" s="77"/>
      <c r="E58" s="205"/>
      <c r="F58" s="205"/>
      <c r="G58" s="193"/>
      <c r="H58" s="1347"/>
      <c r="I58" s="1348"/>
      <c r="J58" s="78"/>
      <c r="K58" s="1349">
        <f>IF(J58="",0,IF(J58="D",H58*DADOS!$D$18,H58*DADOS!$D$19))</f>
        <v>0</v>
      </c>
      <c r="L58" s="1350"/>
      <c r="M58" s="1351"/>
      <c r="N58" s="193"/>
      <c r="O58" s="1349"/>
      <c r="P58" s="1350"/>
      <c r="Q58" s="1350"/>
      <c r="R58" s="1351"/>
      <c r="S58" s="1355">
        <f>IF(G58="",0,IF(C58="3º",0,IF(C58="PJ",0,((H58+K58)*DADOS!$D$7)+((H58+K58)*DADOS!$D$6))))</f>
        <v>0</v>
      </c>
      <c r="T58" s="1355"/>
      <c r="U58" s="437">
        <f t="shared" si="4"/>
        <v>0</v>
      </c>
      <c r="V58" s="438"/>
    </row>
    <row r="59" spans="2:22" ht="12.75" hidden="1" customHeight="1">
      <c r="B59" s="77"/>
      <c r="C59" s="206"/>
      <c r="D59" s="77"/>
      <c r="E59" s="205"/>
      <c r="F59" s="205"/>
      <c r="G59" s="193"/>
      <c r="H59" s="1347"/>
      <c r="I59" s="1348"/>
      <c r="J59" s="78"/>
      <c r="K59" s="1349">
        <f>IF(J59="",0,IF(J59="D",H59*DADOS!$D$18,H59*DADOS!$D$19))</f>
        <v>0</v>
      </c>
      <c r="L59" s="1350"/>
      <c r="M59" s="1351"/>
      <c r="N59" s="193"/>
      <c r="O59" s="1349"/>
      <c r="P59" s="1350"/>
      <c r="Q59" s="1350"/>
      <c r="R59" s="1351"/>
      <c r="S59" s="1355">
        <f>IF(G59="",0,IF(C59="3º",0,IF(C59="PJ",0,((H59+K59)*DADOS!$D$7)+((H59+K59)*DADOS!$D$6))))</f>
        <v>0</v>
      </c>
      <c r="T59" s="1355"/>
      <c r="U59" s="437">
        <f t="shared" si="4"/>
        <v>0</v>
      </c>
      <c r="V59" s="438"/>
    </row>
    <row r="60" spans="2:22" ht="12.75" hidden="1" customHeight="1">
      <c r="B60" s="77"/>
      <c r="C60" s="206"/>
      <c r="D60" s="77"/>
      <c r="E60" s="205"/>
      <c r="F60" s="205"/>
      <c r="G60" s="193"/>
      <c r="H60" s="1347"/>
      <c r="I60" s="1348"/>
      <c r="J60" s="78"/>
      <c r="K60" s="1349">
        <f>IF(J60="",0,IF(J60="D",H60*DADOS!$D$18,H60*DADOS!$D$19))</f>
        <v>0</v>
      </c>
      <c r="L60" s="1350"/>
      <c r="M60" s="1351"/>
      <c r="N60" s="193"/>
      <c r="O60" s="1349"/>
      <c r="P60" s="1350"/>
      <c r="Q60" s="1350"/>
      <c r="R60" s="1351"/>
      <c r="S60" s="1355">
        <f>IF(G60="",0,IF(C60="3º",0,IF(C60="PJ",0,((H60+K60)*DADOS!$D$7)+((H60+K60)*DADOS!$D$6))))</f>
        <v>0</v>
      </c>
      <c r="T60" s="1355"/>
      <c r="U60" s="437">
        <f t="shared" si="4"/>
        <v>0</v>
      </c>
      <c r="V60" s="438"/>
    </row>
    <row r="61" spans="2:22" ht="12.75" hidden="1" customHeight="1">
      <c r="B61" s="77"/>
      <c r="C61" s="206"/>
      <c r="D61" s="77"/>
      <c r="E61" s="205"/>
      <c r="F61" s="205"/>
      <c r="G61" s="193"/>
      <c r="H61" s="1347"/>
      <c r="I61" s="1348"/>
      <c r="J61" s="78"/>
      <c r="K61" s="1349">
        <f>IF(J61="",0,IF(J61="D",H61*DADOS!$D$18,H61*DADOS!$D$19))</f>
        <v>0</v>
      </c>
      <c r="L61" s="1350"/>
      <c r="M61" s="1351"/>
      <c r="N61" s="193"/>
      <c r="O61" s="1349"/>
      <c r="P61" s="1350"/>
      <c r="Q61" s="1350"/>
      <c r="R61" s="1351"/>
      <c r="S61" s="1355">
        <f>IF(G61="",0,IF(C61="3º",0,IF(C61="PJ",0,((H61+K61)*DADOS!$D$7)+((H61+K61)*DADOS!$D$6))))</f>
        <v>0</v>
      </c>
      <c r="T61" s="1355"/>
      <c r="U61" s="437">
        <f t="shared" si="4"/>
        <v>0</v>
      </c>
      <c r="V61" s="438"/>
    </row>
    <row r="62" spans="2:22" ht="12.75" hidden="1" customHeight="1">
      <c r="B62" s="432"/>
      <c r="C62" s="204"/>
      <c r="D62" s="80"/>
      <c r="E62" s="203"/>
      <c r="F62" s="205"/>
      <c r="G62" s="418"/>
      <c r="H62" s="1393"/>
      <c r="I62" s="1394"/>
      <c r="J62" s="81"/>
      <c r="K62" s="1395">
        <f>IF(J62="",0,IF(J62="D",H62*DADOS!$D$18,H62*DADOS!$D$19))</f>
        <v>0</v>
      </c>
      <c r="L62" s="1396"/>
      <c r="M62" s="1397"/>
      <c r="N62" s="193"/>
      <c r="O62" s="1349"/>
      <c r="P62" s="1350"/>
      <c r="Q62" s="1350"/>
      <c r="R62" s="1351"/>
      <c r="S62" s="1355">
        <f>IF(G62="",0,IF(C62="3º",0,IF(C62="PJ",0,((H62+K62)*DADOS!$D$7)+((H62+K62)*DADOS!$D$6))))</f>
        <v>0</v>
      </c>
      <c r="T62" s="1355"/>
      <c r="U62" s="437">
        <f t="shared" si="4"/>
        <v>0</v>
      </c>
      <c r="V62" s="438"/>
    </row>
    <row r="63" spans="2:22" ht="12.75" hidden="1" customHeight="1">
      <c r="B63" s="1386"/>
      <c r="C63" s="1387"/>
      <c r="D63" s="1392" t="s">
        <v>138</v>
      </c>
      <c r="E63" s="1392"/>
      <c r="F63" s="1392"/>
      <c r="G63" s="870">
        <f>SUM(G51:G62)</f>
        <v>0</v>
      </c>
      <c r="H63" s="1336">
        <f>SUMPRODUCT($G$51:$G$62,H51:H62)</f>
        <v>0</v>
      </c>
      <c r="I63" s="1337"/>
      <c r="J63" s="1336">
        <f>SUMPRODUCT($G$51:$G$62,K51:K62)</f>
        <v>0</v>
      </c>
      <c r="K63" s="1337"/>
      <c r="L63" s="1337"/>
      <c r="M63" s="1338"/>
      <c r="N63" s="1336"/>
      <c r="O63" s="1337"/>
      <c r="P63" s="1337"/>
      <c r="Q63" s="1337"/>
      <c r="R63" s="1338"/>
      <c r="S63" s="1336">
        <f>SUMPRODUCT($G$51:$G$62,S51:S62)</f>
        <v>0</v>
      </c>
      <c r="T63" s="1338"/>
      <c r="U63" s="440">
        <f>SUMPRODUCT($G$51:$G$62,U51:U62)</f>
        <v>0</v>
      </c>
      <c r="V63" s="439"/>
    </row>
    <row r="64" spans="2:22" ht="12.75" hidden="1" customHeight="1"/>
    <row r="65" spans="2:22" ht="12.75" hidden="1" customHeight="1">
      <c r="B65" s="1357" t="s">
        <v>463</v>
      </c>
      <c r="C65" s="1357"/>
      <c r="D65" s="1357"/>
      <c r="E65" s="1357"/>
      <c r="F65" s="1357"/>
      <c r="G65" s="1357"/>
      <c r="H65" s="1357"/>
      <c r="I65" s="1357"/>
      <c r="J65" s="1357"/>
      <c r="K65" s="1357"/>
      <c r="L65" s="1357"/>
      <c r="M65" s="1357"/>
      <c r="N65" s="1357"/>
      <c r="O65" s="1357"/>
      <c r="P65" s="1357"/>
      <c r="Q65" s="1357"/>
      <c r="R65" s="1357"/>
      <c r="S65" s="1357"/>
      <c r="T65" s="1357"/>
      <c r="U65" s="1357"/>
      <c r="V65" s="1357"/>
    </row>
    <row r="66" spans="2:22" ht="12.75" hidden="1" customHeight="1">
      <c r="B66" s="1360" t="s">
        <v>476</v>
      </c>
      <c r="C66" s="1361"/>
      <c r="D66" s="1361"/>
      <c r="E66" s="1361" t="s">
        <v>477</v>
      </c>
      <c r="F66" s="1361"/>
      <c r="G66" s="1358" t="s">
        <v>466</v>
      </c>
      <c r="H66" s="1360" t="s">
        <v>478</v>
      </c>
      <c r="I66" s="1361"/>
      <c r="J66" s="1362"/>
      <c r="K66" s="1358" t="s">
        <v>479</v>
      </c>
      <c r="L66" s="1366"/>
      <c r="M66" s="1366"/>
      <c r="N66" s="1366"/>
      <c r="O66" s="1367"/>
      <c r="P66" s="1360" t="s">
        <v>480</v>
      </c>
      <c r="Q66" s="1361"/>
      <c r="R66" s="1361"/>
      <c r="S66" s="1361"/>
      <c r="T66" s="1370" t="s">
        <v>481</v>
      </c>
      <c r="U66" s="1367" t="s">
        <v>482</v>
      </c>
      <c r="V66" s="1377" t="s">
        <v>483</v>
      </c>
    </row>
    <row r="67" spans="2:22" ht="12.75" hidden="1" customHeight="1">
      <c r="B67" s="1363"/>
      <c r="C67" s="1364"/>
      <c r="D67" s="1364"/>
      <c r="E67" s="1364"/>
      <c r="F67" s="1364"/>
      <c r="G67" s="1359"/>
      <c r="H67" s="1363"/>
      <c r="I67" s="1364"/>
      <c r="J67" s="1365"/>
      <c r="K67" s="1359"/>
      <c r="L67" s="1368"/>
      <c r="M67" s="1368"/>
      <c r="N67" s="1368"/>
      <c r="O67" s="1369"/>
      <c r="P67" s="1363" t="s">
        <v>484</v>
      </c>
      <c r="Q67" s="1364"/>
      <c r="R67" s="1364"/>
      <c r="S67" s="1364"/>
      <c r="T67" s="1371"/>
      <c r="U67" s="1369"/>
      <c r="V67" s="1378"/>
    </row>
    <row r="68" spans="2:22" ht="12.75" hidden="1" customHeight="1">
      <c r="B68" s="1463" t="str">
        <f>F68</f>
        <v>E0023</v>
      </c>
      <c r="C68" s="1464"/>
      <c r="D68" s="1465"/>
      <c r="E68" s="208" t="s">
        <v>523</v>
      </c>
      <c r="F68" s="205" t="str">
        <f>VLOOKUP($E68,EQUIPAMENTOS!$A:$B,2,FALSE)</f>
        <v>E0023</v>
      </c>
      <c r="G68" s="420">
        <f>G55</f>
        <v>0</v>
      </c>
      <c r="H68" s="1339">
        <f>VLOOKUP($B68,EQUIPAMENTOS!$B$3:$N$97,9,0)*M68</f>
        <v>20000</v>
      </c>
      <c r="I68" s="1340"/>
      <c r="J68" s="1340"/>
      <c r="K68" s="1341" t="s">
        <v>486</v>
      </c>
      <c r="L68" s="1342"/>
      <c r="M68" s="1343">
        <v>200</v>
      </c>
      <c r="N68" s="1343"/>
      <c r="O68" s="1343"/>
      <c r="P68" s="82" t="s">
        <v>504</v>
      </c>
      <c r="Q68" s="1344">
        <f>VLOOKUP($B68,EQUIPAMENTOS!$B$3:$N$97,13,0)</f>
        <v>16</v>
      </c>
      <c r="R68" s="1345"/>
      <c r="S68" s="1346"/>
      <c r="T68" s="423">
        <f>IF(Q68="","",IF(K68="km",M68/Q68,200*Q68)*INDEX(DADOS!$1:$1048576,MATCH(P68,DADOS!D:D,0),5))</f>
        <v>19744</v>
      </c>
      <c r="U68" s="209">
        <f>SUM(H68,T68)</f>
        <v>39744</v>
      </c>
      <c r="V68" s="210">
        <f>G68*U68</f>
        <v>0</v>
      </c>
    </row>
    <row r="69" spans="2:22" ht="12.75" hidden="1" customHeight="1">
      <c r="B69" s="1449" t="str">
        <f>F69</f>
        <v>E0027</v>
      </c>
      <c r="C69" s="1450"/>
      <c r="D69" s="1451"/>
      <c r="E69" s="207" t="s">
        <v>521</v>
      </c>
      <c r="F69" s="205" t="str">
        <f>VLOOKUP($E69,EQUIPAMENTOS!$A:$B,2,FALSE)</f>
        <v>E0027</v>
      </c>
      <c r="G69" s="421">
        <f>G52</f>
        <v>0</v>
      </c>
      <c r="H69" s="1339">
        <f>VLOOKUP($B69,EQUIPAMENTOS!$B$3:$N$97,9,0)*M69</f>
        <v>2000</v>
      </c>
      <c r="I69" s="1340"/>
      <c r="J69" s="1340"/>
      <c r="K69" s="1341" t="s">
        <v>486</v>
      </c>
      <c r="L69" s="1342"/>
      <c r="M69" s="1343">
        <v>200</v>
      </c>
      <c r="N69" s="1343"/>
      <c r="O69" s="1343"/>
      <c r="P69" s="82" t="s">
        <v>504</v>
      </c>
      <c r="Q69" s="1344">
        <f>VLOOKUP($B69,EQUIPAMENTOS!$B$3:$N$97,13,0)</f>
        <v>3</v>
      </c>
      <c r="R69" s="1345"/>
      <c r="S69" s="1346"/>
      <c r="T69" s="423">
        <f>IF(Q69="","",IF(K69="km",M69/Q69,200*Q69)*INDEX(DADOS!$1:$1048576,MATCH(P69,DADOS!D:D,0),5))</f>
        <v>3702</v>
      </c>
      <c r="U69" s="209">
        <f>SUM(H69,T69)</f>
        <v>5702</v>
      </c>
      <c r="V69" s="423">
        <f>U69*G69</f>
        <v>0</v>
      </c>
    </row>
    <row r="70" spans="2:22" ht="12.75" hidden="1" customHeight="1">
      <c r="B70" s="1449">
        <f>F70</f>
        <v>0</v>
      </c>
      <c r="C70" s="1450"/>
      <c r="D70" s="1451"/>
      <c r="E70" s="207"/>
      <c r="F70" s="205"/>
      <c r="G70" s="421"/>
      <c r="H70" s="1339"/>
      <c r="I70" s="1340"/>
      <c r="J70" s="1340"/>
      <c r="K70" s="1341"/>
      <c r="L70" s="1342"/>
      <c r="M70" s="1343"/>
      <c r="N70" s="1343"/>
      <c r="O70" s="1343"/>
      <c r="P70" s="82"/>
      <c r="Q70" s="1344"/>
      <c r="R70" s="1345"/>
      <c r="S70" s="1346"/>
      <c r="T70" s="423" t="str">
        <f>IF(Q70="","",IF(K70="km",M70/Q70,200*Q70)*INDEX(DADOS!$1:$1048576,MATCH(P70,DADOS!D:D,0),5))</f>
        <v/>
      </c>
      <c r="U70" s="209">
        <f t="shared" ref="U70:U72" si="6">SUM(H70,T70)</f>
        <v>0</v>
      </c>
      <c r="V70" s="423">
        <f t="shared" ref="V70:V71" si="7">U70*G70</f>
        <v>0</v>
      </c>
    </row>
    <row r="71" spans="2:22" ht="12.75" hidden="1" customHeight="1">
      <c r="B71" s="1449">
        <f>F71</f>
        <v>0</v>
      </c>
      <c r="C71" s="1450"/>
      <c r="D71" s="1451"/>
      <c r="E71" s="207"/>
      <c r="F71" s="205"/>
      <c r="G71" s="421"/>
      <c r="H71" s="1339"/>
      <c r="I71" s="1340"/>
      <c r="J71" s="1340"/>
      <c r="K71" s="1341"/>
      <c r="L71" s="1342"/>
      <c r="M71" s="1343"/>
      <c r="N71" s="1343"/>
      <c r="O71" s="1343"/>
      <c r="P71" s="82"/>
      <c r="Q71" s="1344"/>
      <c r="R71" s="1345"/>
      <c r="S71" s="1346"/>
      <c r="T71" s="423" t="str">
        <f>IF(Q71="","",IF(K71="km",M71/Q71,200*Q71)*INDEX(DADOS!$1:$1048576,MATCH(P71,DADOS!D:D,0),5))</f>
        <v/>
      </c>
      <c r="U71" s="209">
        <f t="shared" si="6"/>
        <v>0</v>
      </c>
      <c r="V71" s="423">
        <f t="shared" si="7"/>
        <v>0</v>
      </c>
    </row>
    <row r="72" spans="2:22" ht="12.75" hidden="1" customHeight="1">
      <c r="B72" s="1444"/>
      <c r="C72" s="1445"/>
      <c r="D72" s="1446"/>
      <c r="E72" s="1447"/>
      <c r="F72" s="1448"/>
      <c r="G72" s="419"/>
      <c r="H72" s="1414"/>
      <c r="I72" s="1414"/>
      <c r="J72" s="1414"/>
      <c r="K72" s="1413"/>
      <c r="L72" s="1414"/>
      <c r="M72" s="1356"/>
      <c r="N72" s="1356"/>
      <c r="O72" s="1356"/>
      <c r="P72" s="83"/>
      <c r="Q72" s="1344"/>
      <c r="R72" s="1345"/>
      <c r="S72" s="1346"/>
      <c r="T72" s="424" t="str">
        <f>IF(Q72="","",IF(K72="km",M72/Q72,200*Q72)*INDEX(DADOS!$1:$1048576,MATCH(P72,DADOS!D:D,0),5))</f>
        <v/>
      </c>
      <c r="U72" s="658">
        <f t="shared" si="6"/>
        <v>0</v>
      </c>
      <c r="V72" s="428"/>
    </row>
    <row r="73" spans="2:22" ht="12.75" hidden="1" customHeight="1">
      <c r="B73" s="1381"/>
      <c r="C73" s="1382"/>
      <c r="D73" s="1383"/>
      <c r="E73" s="1384" t="s">
        <v>138</v>
      </c>
      <c r="F73" s="1385"/>
      <c r="G73" s="422">
        <f>SUM(G68:G72)</f>
        <v>0</v>
      </c>
      <c r="H73" s="1388">
        <f>SUMPRODUCT(G$68:$G72,H68:H72)</f>
        <v>0</v>
      </c>
      <c r="I73" s="1388"/>
      <c r="J73" s="1388"/>
      <c r="K73" s="1389"/>
      <c r="L73" s="1390"/>
      <c r="M73" s="1390"/>
      <c r="N73" s="1390"/>
      <c r="O73" s="1391"/>
      <c r="P73" s="693"/>
      <c r="Q73" s="871"/>
      <c r="R73" s="871"/>
      <c r="S73" s="871"/>
      <c r="T73" s="657">
        <f>SUMPRODUCT($G$68:G72,T68:T72)</f>
        <v>0</v>
      </c>
      <c r="U73" s="657"/>
      <c r="V73" s="427">
        <f>SUM(V68:V72)</f>
        <v>0</v>
      </c>
    </row>
    <row r="74" spans="2:22" ht="12.75" hidden="1" customHeight="1"/>
    <row r="75" spans="2:22" ht="12.75" hidden="1" customHeight="1">
      <c r="B75" s="1357" t="s">
        <v>464</v>
      </c>
      <c r="C75" s="1357"/>
      <c r="D75" s="1357"/>
      <c r="E75" s="1357"/>
      <c r="F75" s="1357"/>
      <c r="G75" s="1357"/>
      <c r="H75" s="1357"/>
      <c r="I75" s="1357"/>
      <c r="J75" s="1357"/>
      <c r="K75" s="1357"/>
      <c r="L75" s="1357"/>
      <c r="M75" s="1357"/>
      <c r="N75" s="1357"/>
      <c r="O75" s="1357"/>
      <c r="P75" s="1357"/>
      <c r="Q75" s="1357"/>
      <c r="R75" s="1357"/>
      <c r="S75" s="1357"/>
      <c r="T75" s="1357"/>
      <c r="U75" s="1357"/>
      <c r="V75" s="1357"/>
    </row>
    <row r="76" spans="2:22" ht="12.75" hidden="1" customHeight="1">
      <c r="B76" s="1422" t="s">
        <v>146</v>
      </c>
      <c r="C76" s="1423"/>
      <c r="D76" s="1422" t="s">
        <v>442</v>
      </c>
      <c r="E76" s="1424"/>
      <c r="F76" s="1424"/>
      <c r="G76" s="1422" t="s">
        <v>493</v>
      </c>
      <c r="H76" s="1423"/>
      <c r="I76" s="1425" t="s">
        <v>494</v>
      </c>
      <c r="J76" s="1426"/>
      <c r="K76" s="1427"/>
      <c r="L76" s="1425" t="s">
        <v>152</v>
      </c>
      <c r="M76" s="1426"/>
      <c r="N76" s="1426"/>
      <c r="O76" s="1426"/>
      <c r="P76" s="1427"/>
      <c r="Q76" s="1422" t="s">
        <v>495</v>
      </c>
      <c r="R76" s="1424"/>
      <c r="S76" s="1424"/>
      <c r="T76" s="1423"/>
      <c r="U76" s="1425"/>
      <c r="V76" s="1427"/>
    </row>
    <row r="77" spans="2:22" ht="12.75" hidden="1" customHeight="1">
      <c r="B77" s="193" t="str">
        <f>IF(I77="","",COUNT($I$36:I77))</f>
        <v/>
      </c>
      <c r="C77" s="417"/>
      <c r="D77" s="1428"/>
      <c r="E77" s="1429"/>
      <c r="F77" s="1429"/>
      <c r="G77" s="1430"/>
      <c r="H77" s="1430"/>
      <c r="I77" s="1431"/>
      <c r="J77" s="1431"/>
      <c r="K77" s="1431"/>
      <c r="L77" s="1431"/>
      <c r="M77" s="1431"/>
      <c r="N77" s="1431"/>
      <c r="O77" s="1431"/>
      <c r="P77" s="1431"/>
      <c r="Q77" s="1355">
        <f t="shared" ref="Q77:Q80" si="8">I77*L77</f>
        <v>0</v>
      </c>
      <c r="R77" s="1355"/>
      <c r="S77" s="1355"/>
      <c r="T77" s="1355"/>
      <c r="U77" s="1432"/>
      <c r="V77" s="1433"/>
    </row>
    <row r="78" spans="2:22" ht="12.75" hidden="1" customHeight="1">
      <c r="B78" s="193"/>
      <c r="C78" s="417"/>
      <c r="D78" s="1428"/>
      <c r="E78" s="1429"/>
      <c r="F78" s="1429"/>
      <c r="G78" s="1430"/>
      <c r="H78" s="1430"/>
      <c r="I78" s="1431"/>
      <c r="J78" s="1431"/>
      <c r="K78" s="1431"/>
      <c r="L78" s="1431"/>
      <c r="M78" s="1431"/>
      <c r="N78" s="1431"/>
      <c r="O78" s="1431"/>
      <c r="P78" s="1431"/>
      <c r="Q78" s="1355">
        <f t="shared" si="8"/>
        <v>0</v>
      </c>
      <c r="R78" s="1355"/>
      <c r="S78" s="1355"/>
      <c r="T78" s="1355"/>
      <c r="U78" s="1434"/>
      <c r="V78" s="1435"/>
    </row>
    <row r="79" spans="2:22" ht="12.75" hidden="1" customHeight="1">
      <c r="B79" s="193"/>
      <c r="C79" s="417"/>
      <c r="D79" s="1428"/>
      <c r="E79" s="1429"/>
      <c r="F79" s="1429"/>
      <c r="G79" s="1430"/>
      <c r="H79" s="1430"/>
      <c r="I79" s="1431"/>
      <c r="J79" s="1431"/>
      <c r="K79" s="1431"/>
      <c r="L79" s="1431"/>
      <c r="M79" s="1431"/>
      <c r="N79" s="1431"/>
      <c r="O79" s="1431"/>
      <c r="P79" s="1431"/>
      <c r="Q79" s="1355">
        <f t="shared" si="8"/>
        <v>0</v>
      </c>
      <c r="R79" s="1355"/>
      <c r="S79" s="1355"/>
      <c r="T79" s="1355"/>
      <c r="U79" s="1434"/>
      <c r="V79" s="1435"/>
    </row>
    <row r="80" spans="2:22" ht="12.75" hidden="1" customHeight="1">
      <c r="B80" s="193" t="str">
        <f>IF(I80="","",COUNT($I$36:I80))</f>
        <v/>
      </c>
      <c r="C80" s="417"/>
      <c r="D80" s="1428"/>
      <c r="E80" s="1429"/>
      <c r="F80" s="1429"/>
      <c r="G80" s="1438"/>
      <c r="H80" s="1438"/>
      <c r="I80" s="1439"/>
      <c r="J80" s="1439"/>
      <c r="K80" s="1439"/>
      <c r="L80" s="1439"/>
      <c r="M80" s="1439"/>
      <c r="N80" s="1439"/>
      <c r="O80" s="1439"/>
      <c r="P80" s="1439"/>
      <c r="Q80" s="1355">
        <f t="shared" si="8"/>
        <v>0</v>
      </c>
      <c r="R80" s="1355"/>
      <c r="S80" s="1355"/>
      <c r="T80" s="1355"/>
      <c r="U80" s="1440"/>
      <c r="V80" s="1441"/>
    </row>
    <row r="81" spans="2:22" ht="12.75" hidden="1" customHeight="1">
      <c r="B81" s="1381"/>
      <c r="C81" s="1383"/>
      <c r="D81" s="1381"/>
      <c r="E81" s="1382"/>
      <c r="F81" s="1382"/>
      <c r="G81" s="1381"/>
      <c r="H81" s="1383"/>
      <c r="I81" s="1381"/>
      <c r="J81" s="1382"/>
      <c r="K81" s="1383"/>
      <c r="L81" s="1381"/>
      <c r="M81" s="1382"/>
      <c r="N81" s="1382"/>
      <c r="O81" s="1382"/>
      <c r="P81" s="1383"/>
      <c r="Q81" s="1442">
        <f>SUM(Q77:T80)</f>
        <v>0</v>
      </c>
      <c r="R81" s="1443"/>
      <c r="S81" s="1443"/>
      <c r="T81" s="1443"/>
      <c r="U81" s="1381"/>
      <c r="V81" s="1383"/>
    </row>
    <row r="82" spans="2:22" ht="12.75" hidden="1" customHeight="1"/>
    <row r="83" spans="2:22" ht="12.75" hidden="1" customHeight="1"/>
    <row r="84" spans="2:22" ht="12.75" hidden="1" customHeight="1">
      <c r="B84" s="1375" t="s">
        <v>459</v>
      </c>
      <c r="C84" s="1375"/>
      <c r="D84" s="1375"/>
      <c r="E84" s="72"/>
    </row>
    <row r="85" spans="2:22" ht="12.75" hidden="1" customHeight="1">
      <c r="B85" s="73"/>
      <c r="C85" s="73"/>
      <c r="D85" s="73"/>
      <c r="E85" s="73"/>
      <c r="F85" s="73"/>
      <c r="G85" s="73"/>
      <c r="H85" s="73"/>
      <c r="I85" s="73"/>
      <c r="J85" s="73"/>
      <c r="K85" s="73"/>
      <c r="L85" s="73"/>
      <c r="M85" s="73"/>
      <c r="N85" s="73"/>
      <c r="O85" s="73"/>
      <c r="P85" s="73"/>
      <c r="Q85" s="73"/>
      <c r="R85" s="73"/>
      <c r="S85" s="73"/>
      <c r="T85" s="73"/>
      <c r="U85" s="73"/>
      <c r="V85" s="73"/>
    </row>
    <row r="86" spans="2:22" ht="12.75" hidden="1" customHeight="1">
      <c r="B86" s="73"/>
      <c r="C86" s="1401" t="s">
        <v>420</v>
      </c>
      <c r="D86" s="1401"/>
      <c r="E86" s="1402"/>
      <c r="F86" s="73"/>
      <c r="G86" s="73"/>
      <c r="H86" s="1403" t="s">
        <v>460</v>
      </c>
      <c r="I86" s="1403"/>
      <c r="J86" s="1380">
        <f>U106</f>
        <v>0</v>
      </c>
      <c r="K86" s="1380"/>
      <c r="L86" s="1380"/>
      <c r="M86" s="435"/>
      <c r="N86" s="434"/>
      <c r="O86" s="1399" t="s">
        <v>461</v>
      </c>
      <c r="P86" s="1399"/>
      <c r="Q86" s="1399"/>
      <c r="R86" s="1399"/>
      <c r="S86" s="1399"/>
      <c r="T86" s="1399"/>
      <c r="U86" s="1398" t="s">
        <v>462</v>
      </c>
      <c r="V86" s="1399"/>
    </row>
    <row r="87" spans="2:22" ht="12.75" hidden="1" customHeight="1">
      <c r="B87" s="73"/>
      <c r="C87" s="433"/>
      <c r="D87" s="433"/>
      <c r="E87" s="1404">
        <f>SUM(J86:L88)</f>
        <v>0</v>
      </c>
      <c r="F87" s="73"/>
      <c r="G87" s="73"/>
      <c r="H87" s="1403" t="s">
        <v>463</v>
      </c>
      <c r="I87" s="1403"/>
      <c r="J87" s="1380">
        <f>V116</f>
        <v>0</v>
      </c>
      <c r="K87" s="1380"/>
      <c r="L87" s="1380"/>
      <c r="M87" s="436"/>
      <c r="N87" s="396"/>
      <c r="O87" s="1400"/>
      <c r="P87" s="1400"/>
      <c r="Q87" s="1400"/>
      <c r="R87" s="1400"/>
      <c r="S87" s="1400"/>
      <c r="T87" s="1400"/>
      <c r="U87" s="1405">
        <f>E87*O87</f>
        <v>0</v>
      </c>
      <c r="V87" s="1406"/>
    </row>
    <row r="88" spans="2:22" ht="12.75" hidden="1" customHeight="1">
      <c r="B88" s="75"/>
      <c r="C88" s="433"/>
      <c r="D88" s="433"/>
      <c r="E88" s="1404"/>
      <c r="F88" s="73"/>
      <c r="G88" s="73"/>
      <c r="H88" s="1403" t="s">
        <v>464</v>
      </c>
      <c r="I88" s="1403"/>
      <c r="J88" s="1380">
        <f>Q124</f>
        <v>0</v>
      </c>
      <c r="K88" s="1380"/>
      <c r="L88" s="1380"/>
      <c r="M88" s="436"/>
      <c r="N88" s="396"/>
      <c r="O88" s="1400"/>
      <c r="P88" s="1400"/>
      <c r="Q88" s="1400"/>
      <c r="R88" s="1400"/>
      <c r="S88" s="1400"/>
      <c r="T88" s="1400"/>
      <c r="U88" s="1405"/>
      <c r="V88" s="1406"/>
    </row>
    <row r="89" spans="2:22" ht="12.75" hidden="1" customHeight="1">
      <c r="B89" s="73"/>
      <c r="C89" s="73"/>
      <c r="D89" s="73"/>
      <c r="E89" s="73"/>
      <c r="F89" s="73"/>
      <c r="G89" s="73"/>
      <c r="H89" s="73"/>
      <c r="I89" s="73"/>
      <c r="J89" s="73"/>
      <c r="K89" s="73"/>
      <c r="L89" s="73"/>
      <c r="M89" s="73"/>
      <c r="N89" s="73"/>
      <c r="O89" s="73"/>
      <c r="P89" s="73"/>
      <c r="Q89" s="73"/>
      <c r="R89" s="73"/>
      <c r="S89" s="73"/>
      <c r="T89" s="73"/>
      <c r="U89" s="73"/>
      <c r="V89" s="73"/>
    </row>
    <row r="90" spans="2:22" ht="12.75" hidden="1" customHeight="1"/>
    <row r="91" spans="2:22" ht="12.75" hidden="1" customHeight="1">
      <c r="B91" s="1357" t="s">
        <v>460</v>
      </c>
      <c r="C91" s="1357"/>
      <c r="D91" s="1357"/>
      <c r="E91" s="1357"/>
      <c r="F91" s="1357"/>
      <c r="G91" s="1357"/>
      <c r="H91" s="1357"/>
      <c r="I91" s="1357"/>
      <c r="J91" s="1357"/>
      <c r="K91" s="1357"/>
      <c r="L91" s="1357"/>
      <c r="M91" s="1357"/>
      <c r="N91" s="1357"/>
      <c r="O91" s="1357"/>
      <c r="P91" s="1357"/>
      <c r="Q91" s="1357"/>
      <c r="R91" s="1357"/>
      <c r="S91" s="1357"/>
      <c r="T91" s="1357"/>
      <c r="U91" s="1357"/>
      <c r="V91" s="1357"/>
    </row>
    <row r="92" spans="2:22" ht="12.75" hidden="1" customHeight="1">
      <c r="B92" s="1360" t="s">
        <v>146</v>
      </c>
      <c r="C92" s="1362"/>
      <c r="D92" s="1376" t="s">
        <v>465</v>
      </c>
      <c r="E92" s="1376"/>
      <c r="F92" s="1376"/>
      <c r="G92" s="1376" t="s">
        <v>466</v>
      </c>
      <c r="H92" s="1376" t="s">
        <v>467</v>
      </c>
      <c r="I92" s="1376"/>
      <c r="J92" s="1376" t="s">
        <v>468</v>
      </c>
      <c r="K92" s="1376"/>
      <c r="L92" s="1376"/>
      <c r="M92" s="1376"/>
      <c r="N92" s="1376"/>
      <c r="O92" s="1376"/>
      <c r="P92" s="1376"/>
      <c r="Q92" s="1376"/>
      <c r="R92" s="1376"/>
      <c r="S92" s="1379" t="s">
        <v>469</v>
      </c>
      <c r="T92" s="1379"/>
      <c r="U92" s="1377" t="s">
        <v>462</v>
      </c>
      <c r="V92" s="1376"/>
    </row>
    <row r="93" spans="2:22" ht="12.75" hidden="1" customHeight="1">
      <c r="B93" s="1363"/>
      <c r="C93" s="1365"/>
      <c r="D93" s="1376"/>
      <c r="E93" s="1376"/>
      <c r="F93" s="1376"/>
      <c r="G93" s="1376"/>
      <c r="H93" s="1376"/>
      <c r="I93" s="1376"/>
      <c r="J93" s="1376"/>
      <c r="K93" s="1376"/>
      <c r="L93" s="1376"/>
      <c r="M93" s="1376"/>
      <c r="N93" s="1376"/>
      <c r="O93" s="1376"/>
      <c r="P93" s="1376"/>
      <c r="Q93" s="1376"/>
      <c r="R93" s="1376"/>
      <c r="S93" s="1379"/>
      <c r="T93" s="1379"/>
      <c r="U93" s="1378"/>
      <c r="V93" s="1376"/>
    </row>
    <row r="94" spans="2:22" ht="12.75" hidden="1" customHeight="1">
      <c r="B94" s="76" t="str">
        <f>F94</f>
        <v>P0039</v>
      </c>
      <c r="C94" s="206"/>
      <c r="D94" s="77"/>
      <c r="E94" s="205" t="s">
        <v>524</v>
      </c>
      <c r="F94" s="205" t="str">
        <f>VLOOKUP(E94,'MÃO DE OBRA'!$A:$B,2,FALSE)</f>
        <v>P0039</v>
      </c>
      <c r="G94" s="193"/>
      <c r="H94" s="1347">
        <f>IF(D94="h",VLOOKUP(B94,'MÃO DE OBRA'!$B$3:$D$97,3,0)*220,VLOOKUP(B94,'MÃO DE OBRA'!$B$3:$D$97,3,0))</f>
        <v>2035</v>
      </c>
      <c r="I94" s="1348"/>
      <c r="J94" s="78" t="s">
        <v>471</v>
      </c>
      <c r="K94" s="1349">
        <f>IF(J94="",0,IF(J94="D",H94*DADOS!$D$18,H94*DADOS!$D$19))</f>
        <v>508.75</v>
      </c>
      <c r="L94" s="1350"/>
      <c r="M94" s="1351"/>
      <c r="N94" s="193"/>
      <c r="O94" s="1349"/>
      <c r="P94" s="1350"/>
      <c r="Q94" s="1350"/>
      <c r="R94" s="1351"/>
      <c r="S94" s="1355">
        <f>IF(G94="",0,IF(C94="3º",0,IF(C94="PJ",0,((H94+K94)*DADOS!$D$7)+((H94+K94)*DADOS!$D$6))))</f>
        <v>0</v>
      </c>
      <c r="T94" s="1355"/>
      <c r="U94" s="437">
        <f t="shared" ref="U94:U105" si="9">IF(G94="",0,SUM(H94,K94,,O94,V94,S94))</f>
        <v>0</v>
      </c>
      <c r="V94" s="438"/>
    </row>
    <row r="95" spans="2:22" ht="12.75" hidden="1" customHeight="1">
      <c r="B95" s="77" t="str">
        <f>F95</f>
        <v>P0052</v>
      </c>
      <c r="C95" s="206"/>
      <c r="D95" s="77"/>
      <c r="E95" s="79" t="s">
        <v>500</v>
      </c>
      <c r="F95" s="205" t="str">
        <f>VLOOKUP(E95,'MÃO DE OBRA'!$A:$B,2,FALSE)</f>
        <v>P0052</v>
      </c>
      <c r="G95" s="193"/>
      <c r="H95" s="1347">
        <f>IF(D95="h",VLOOKUP(B95,'MÃO DE OBRA'!$B$3:$D$97,3,0)*220,VLOOKUP(B95,'MÃO DE OBRA'!$B$3:$D$97,3,0))</f>
        <v>2520</v>
      </c>
      <c r="I95" s="1348"/>
      <c r="J95" s="78" t="s">
        <v>471</v>
      </c>
      <c r="K95" s="1349">
        <f>IF(J95="",0,IF(J95="D",H95*DADOS!$D$18,H95*DADOS!$D$19))</f>
        <v>630</v>
      </c>
      <c r="L95" s="1350"/>
      <c r="M95" s="1351"/>
      <c r="N95" s="193"/>
      <c r="O95" s="1349"/>
      <c r="P95" s="1350"/>
      <c r="Q95" s="1350"/>
      <c r="R95" s="1351"/>
      <c r="S95" s="1355">
        <f>IF(G95="",0,IF(C95="3º",0,IF(C95="PJ",0,((H95+K95)*DADOS!$D$7)+((H95+K95)*DADOS!$D$6))))</f>
        <v>0</v>
      </c>
      <c r="T95" s="1355"/>
      <c r="U95" s="437">
        <f t="shared" si="9"/>
        <v>0</v>
      </c>
      <c r="V95" s="438"/>
    </row>
    <row r="96" spans="2:22" ht="13.8" hidden="1">
      <c r="B96" s="77" t="str">
        <f>F96</f>
        <v>P0001</v>
      </c>
      <c r="C96" s="206"/>
      <c r="D96" s="77"/>
      <c r="E96" s="79" t="s">
        <v>473</v>
      </c>
      <c r="F96" s="205" t="str">
        <f>VLOOKUP(E96,'MÃO DE OBRA'!$A:$B,2,FALSE)</f>
        <v>P0001</v>
      </c>
      <c r="G96" s="193"/>
      <c r="H96" s="1347">
        <f>IF(D96="h",VLOOKUP(B96,'MÃO DE OBRA'!$B$3:$D$97,3,0)*220,VLOOKUP(B96,'MÃO DE OBRA'!$B$3:$D$97,3,0))</f>
        <v>1680</v>
      </c>
      <c r="I96" s="1348"/>
      <c r="J96" s="78" t="s">
        <v>471</v>
      </c>
      <c r="K96" s="1349">
        <f>IF(J96="",0,IF(J96="D",H96*DADOS!$D$18,H96*DADOS!$D$19))</f>
        <v>420</v>
      </c>
      <c r="L96" s="1350"/>
      <c r="M96" s="1351"/>
      <c r="N96" s="193"/>
      <c r="O96" s="1349"/>
      <c r="P96" s="1350"/>
      <c r="Q96" s="1350"/>
      <c r="R96" s="1351"/>
      <c r="S96" s="1355">
        <f>IF(G96="",0,IF(C96="3º",0,IF(C96="PJ",0,((H96+K96)*DADOS!$D$7)+((H96+K96)*DADOS!$D$6))))</f>
        <v>0</v>
      </c>
      <c r="T96" s="1355"/>
      <c r="U96" s="437">
        <f t="shared" si="9"/>
        <v>0</v>
      </c>
      <c r="V96" s="438"/>
    </row>
    <row r="97" spans="2:22" ht="13.8" hidden="1">
      <c r="B97" s="77">
        <f>F97</f>
        <v>0</v>
      </c>
      <c r="C97" s="206"/>
      <c r="D97" s="77"/>
      <c r="E97" s="205"/>
      <c r="F97" s="205"/>
      <c r="G97" s="193"/>
      <c r="H97" s="1347"/>
      <c r="I97" s="1348"/>
      <c r="J97" s="78" t="s">
        <v>471</v>
      </c>
      <c r="K97" s="1349">
        <f>IF(J97="",0,IF(J97="D",H97*DADOS!$D$18,H97*DADOS!$D$19))</f>
        <v>0</v>
      </c>
      <c r="L97" s="1350"/>
      <c r="M97" s="1351"/>
      <c r="N97" s="193"/>
      <c r="O97" s="1349"/>
      <c r="P97" s="1350"/>
      <c r="Q97" s="1350"/>
      <c r="R97" s="1351"/>
      <c r="S97" s="1355">
        <f>IF(G97="",0,IF(C97="3º",0,IF(C97="PJ",0,((H97+K97)*DADOS!$D$7)+((H97+K97)*DADOS!$D$6))))</f>
        <v>0</v>
      </c>
      <c r="T97" s="1355"/>
      <c r="U97" s="437">
        <f t="shared" si="9"/>
        <v>0</v>
      </c>
      <c r="V97" s="438"/>
    </row>
    <row r="98" spans="2:22" ht="12.75" hidden="1" customHeight="1">
      <c r="B98" s="77">
        <f t="shared" ref="B98:B100" si="10">F98</f>
        <v>0</v>
      </c>
      <c r="C98" s="206"/>
      <c r="D98" s="77"/>
      <c r="E98" s="205"/>
      <c r="F98" s="205"/>
      <c r="G98" s="193"/>
      <c r="H98" s="1347"/>
      <c r="I98" s="1348"/>
      <c r="J98" s="78" t="s">
        <v>471</v>
      </c>
      <c r="K98" s="1349">
        <f>IF(J98="",0,IF(J98="D",H98*DADOS!$D$18,H98*DADOS!$D$19))</f>
        <v>0</v>
      </c>
      <c r="L98" s="1350"/>
      <c r="M98" s="1351"/>
      <c r="N98" s="193"/>
      <c r="O98" s="1349"/>
      <c r="P98" s="1350"/>
      <c r="Q98" s="1350"/>
      <c r="R98" s="1351"/>
      <c r="S98" s="1355">
        <f>IF(G98="",0,IF(C98="3º",0,IF(C98="PJ",0,((H98+K98)*DADOS!$D$7)+((H98+K98)*DADOS!$D$6))))</f>
        <v>0</v>
      </c>
      <c r="T98" s="1355"/>
      <c r="U98" s="437">
        <f t="shared" si="9"/>
        <v>0</v>
      </c>
      <c r="V98" s="438"/>
    </row>
    <row r="99" spans="2:22" ht="12.75" hidden="1" customHeight="1">
      <c r="B99" s="77">
        <f t="shared" si="10"/>
        <v>0</v>
      </c>
      <c r="C99" s="206"/>
      <c r="D99" s="77"/>
      <c r="E99" s="205"/>
      <c r="F99" s="205"/>
      <c r="G99" s="193"/>
      <c r="H99" s="1347"/>
      <c r="I99" s="1348"/>
      <c r="J99" s="78" t="s">
        <v>471</v>
      </c>
      <c r="K99" s="1349">
        <f>IF(J99="",0,IF(J99="D",H99*DADOS!$D$18,H99*DADOS!$D$19))</f>
        <v>0</v>
      </c>
      <c r="L99" s="1350"/>
      <c r="M99" s="1351"/>
      <c r="N99" s="193"/>
      <c r="O99" s="1349"/>
      <c r="P99" s="1350"/>
      <c r="Q99" s="1350"/>
      <c r="R99" s="1351"/>
      <c r="S99" s="1355">
        <f>IF(G99="",0,IF(C99="3º",0,IF(C99="PJ",0,((H99+K99)*DADOS!$D$7)+((H99+K99)*DADOS!$D$6))))</f>
        <v>0</v>
      </c>
      <c r="T99" s="1355"/>
      <c r="U99" s="437">
        <f t="shared" si="9"/>
        <v>0</v>
      </c>
      <c r="V99" s="438"/>
    </row>
    <row r="100" spans="2:22" ht="12.75" hidden="1" customHeight="1">
      <c r="B100" s="77">
        <f t="shared" si="10"/>
        <v>0</v>
      </c>
      <c r="C100" s="206"/>
      <c r="D100" s="77"/>
      <c r="E100" s="205"/>
      <c r="F100" s="205"/>
      <c r="G100" s="193"/>
      <c r="H100" s="1347"/>
      <c r="I100" s="1348"/>
      <c r="J100" s="78" t="s">
        <v>471</v>
      </c>
      <c r="K100" s="1349">
        <f>IF(J100="",0,IF(J100="D",H100*DADOS!$D$18,H100*DADOS!$D$19))</f>
        <v>0</v>
      </c>
      <c r="L100" s="1350"/>
      <c r="M100" s="1351"/>
      <c r="N100" s="193"/>
      <c r="O100" s="1349"/>
      <c r="P100" s="1350"/>
      <c r="Q100" s="1350"/>
      <c r="R100" s="1351"/>
      <c r="S100" s="1355">
        <f>IF(G100="",0,IF(C100="3º",0,IF(C100="PJ",0,((H100+K100)*DADOS!$D$7)+((H100+K100)*DADOS!$D$6))))</f>
        <v>0</v>
      </c>
      <c r="T100" s="1355"/>
      <c r="U100" s="437">
        <f t="shared" si="9"/>
        <v>0</v>
      </c>
      <c r="V100" s="438"/>
    </row>
    <row r="101" spans="2:22" ht="12.75" hidden="1" customHeight="1">
      <c r="B101" s="77"/>
      <c r="C101" s="206"/>
      <c r="D101" s="77"/>
      <c r="E101" s="205"/>
      <c r="F101" s="205"/>
      <c r="G101" s="193"/>
      <c r="H101" s="1347"/>
      <c r="I101" s="1348"/>
      <c r="J101" s="78"/>
      <c r="K101" s="1349">
        <f>IF(J101="",0,IF(J101="D",H101*DADOS!$D$18,H101*DADOS!$D$19))</f>
        <v>0</v>
      </c>
      <c r="L101" s="1350"/>
      <c r="M101" s="1351"/>
      <c r="N101" s="193"/>
      <c r="O101" s="1349"/>
      <c r="P101" s="1350"/>
      <c r="Q101" s="1350"/>
      <c r="R101" s="1351"/>
      <c r="S101" s="1355">
        <f>IF(G101="",0,IF(C101="3º",0,IF(C101="PJ",0,((H101+K101)*DADOS!$D$7)+((H101+K101)*DADOS!$D$6))))</f>
        <v>0</v>
      </c>
      <c r="T101" s="1355"/>
      <c r="U101" s="437">
        <f t="shared" si="9"/>
        <v>0</v>
      </c>
      <c r="V101" s="438"/>
    </row>
    <row r="102" spans="2:22" ht="12.75" hidden="1" customHeight="1">
      <c r="B102" s="77"/>
      <c r="C102" s="206"/>
      <c r="D102" s="77"/>
      <c r="E102" s="205"/>
      <c r="F102" s="205"/>
      <c r="G102" s="193"/>
      <c r="H102" s="1347"/>
      <c r="I102" s="1348"/>
      <c r="J102" s="78"/>
      <c r="K102" s="1349">
        <f>IF(J102="",0,IF(J102="D",H102*DADOS!$D$18,H102*DADOS!$D$19))</f>
        <v>0</v>
      </c>
      <c r="L102" s="1350"/>
      <c r="M102" s="1351"/>
      <c r="N102" s="193"/>
      <c r="O102" s="1349"/>
      <c r="P102" s="1350"/>
      <c r="Q102" s="1350"/>
      <c r="R102" s="1351"/>
      <c r="S102" s="1355">
        <f>IF(G102="",0,IF(C102="3º",0,IF(C102="PJ",0,((H102+K102)*DADOS!$D$7)+((H102+K102)*DADOS!$D$6))))</f>
        <v>0</v>
      </c>
      <c r="T102" s="1355"/>
      <c r="U102" s="437">
        <f t="shared" si="9"/>
        <v>0</v>
      </c>
      <c r="V102" s="438"/>
    </row>
    <row r="103" spans="2:22" ht="13.8" hidden="1">
      <c r="B103" s="77"/>
      <c r="C103" s="206"/>
      <c r="D103" s="77"/>
      <c r="E103" s="205"/>
      <c r="F103" s="205"/>
      <c r="G103" s="193"/>
      <c r="H103" s="1347"/>
      <c r="I103" s="1348"/>
      <c r="J103" s="78"/>
      <c r="K103" s="1349">
        <f>IF(J103="",0,IF(J103="D",H103*DADOS!$D$18,H103*DADOS!$D$19))</f>
        <v>0</v>
      </c>
      <c r="L103" s="1350"/>
      <c r="M103" s="1351"/>
      <c r="N103" s="193"/>
      <c r="O103" s="1349"/>
      <c r="P103" s="1350"/>
      <c r="Q103" s="1350"/>
      <c r="R103" s="1351"/>
      <c r="S103" s="1355">
        <f>IF(G103="",0,IF(C103="3º",0,IF(C103="PJ",0,((H103+K103)*DADOS!$D$7)+((H103+K103)*DADOS!$D$6))))</f>
        <v>0</v>
      </c>
      <c r="T103" s="1355"/>
      <c r="U103" s="437">
        <f t="shared" si="9"/>
        <v>0</v>
      </c>
      <c r="V103" s="438"/>
    </row>
    <row r="104" spans="2:22" ht="13.8" hidden="1">
      <c r="B104" s="77"/>
      <c r="C104" s="206"/>
      <c r="D104" s="77"/>
      <c r="E104" s="205"/>
      <c r="F104" s="205"/>
      <c r="G104" s="193"/>
      <c r="H104" s="1347"/>
      <c r="I104" s="1348"/>
      <c r="J104" s="78"/>
      <c r="K104" s="1349">
        <f>IF(J104="",0,IF(J104="D",H104*DADOS!$D$18,H104*DADOS!$D$19))</f>
        <v>0</v>
      </c>
      <c r="L104" s="1350"/>
      <c r="M104" s="1351"/>
      <c r="N104" s="193"/>
      <c r="O104" s="1349"/>
      <c r="P104" s="1350"/>
      <c r="Q104" s="1350"/>
      <c r="R104" s="1351"/>
      <c r="S104" s="1355">
        <f>IF(G104="",0,IF(C104="3º",0,IF(C104="PJ",0,((H104+K104)*DADOS!$D$7)+((H104+K104)*DADOS!$D$6))))</f>
        <v>0</v>
      </c>
      <c r="T104" s="1355"/>
      <c r="U104" s="437">
        <f t="shared" si="9"/>
        <v>0</v>
      </c>
      <c r="V104" s="438"/>
    </row>
    <row r="105" spans="2:22" ht="12.75" hidden="1" customHeight="1">
      <c r="B105" s="432"/>
      <c r="C105" s="204"/>
      <c r="D105" s="80"/>
      <c r="E105" s="203"/>
      <c r="F105" s="205"/>
      <c r="G105" s="418"/>
      <c r="H105" s="1393"/>
      <c r="I105" s="1394"/>
      <c r="J105" s="81"/>
      <c r="K105" s="1395">
        <f>IF(J105="",0,IF(J105="D",H105*DADOS!$D$18,H105*DADOS!$D$19))</f>
        <v>0</v>
      </c>
      <c r="L105" s="1396"/>
      <c r="M105" s="1397"/>
      <c r="N105" s="193"/>
      <c r="O105" s="1349"/>
      <c r="P105" s="1350"/>
      <c r="Q105" s="1350"/>
      <c r="R105" s="1351"/>
      <c r="S105" s="1355">
        <f>IF(G105="",0,IF(C105="3º",0,IF(C105="PJ",0,((H105+K105)*DADOS!$D$7)+((H105+K105)*DADOS!$D$6))))</f>
        <v>0</v>
      </c>
      <c r="T105" s="1355"/>
      <c r="U105" s="437">
        <f t="shared" si="9"/>
        <v>0</v>
      </c>
      <c r="V105" s="438"/>
    </row>
    <row r="106" spans="2:22" ht="12.75" hidden="1" customHeight="1">
      <c r="B106" s="1386"/>
      <c r="C106" s="1387"/>
      <c r="D106" s="1392" t="s">
        <v>138</v>
      </c>
      <c r="E106" s="1392"/>
      <c r="F106" s="1392"/>
      <c r="G106" s="870">
        <f>SUM(G94:G105)</f>
        <v>0</v>
      </c>
      <c r="H106" s="1336">
        <f>SUMPRODUCT($G$94:$G$105,H94:H105)</f>
        <v>0</v>
      </c>
      <c r="I106" s="1337"/>
      <c r="J106" s="1336">
        <f>SUMPRODUCT($G$94:$G$105,K94:K105)</f>
        <v>0</v>
      </c>
      <c r="K106" s="1337"/>
      <c r="L106" s="1337"/>
      <c r="M106" s="1338"/>
      <c r="N106" s="1336"/>
      <c r="O106" s="1337"/>
      <c r="P106" s="1337"/>
      <c r="Q106" s="1337"/>
      <c r="R106" s="1338"/>
      <c r="S106" s="1336">
        <f>SUMPRODUCT($G$94:$G$105,S94:S105)</f>
        <v>0</v>
      </c>
      <c r="T106" s="1338"/>
      <c r="U106" s="440">
        <f>SUMPRODUCT($G$94:$G$105,U94:U105)</f>
        <v>0</v>
      </c>
      <c r="V106" s="439"/>
    </row>
    <row r="107" spans="2:22" ht="12.75" hidden="1" customHeight="1"/>
    <row r="108" spans="2:22" ht="12.75" hidden="1" customHeight="1">
      <c r="B108" s="1357" t="s">
        <v>463</v>
      </c>
      <c r="C108" s="1357"/>
      <c r="D108" s="1357"/>
      <c r="E108" s="1357"/>
      <c r="F108" s="1357"/>
      <c r="G108" s="1357"/>
      <c r="H108" s="1357"/>
      <c r="I108" s="1357"/>
      <c r="J108" s="1357"/>
      <c r="K108" s="1357"/>
      <c r="L108" s="1357"/>
      <c r="M108" s="1357"/>
      <c r="N108" s="1357"/>
      <c r="O108" s="1357"/>
      <c r="P108" s="1357"/>
      <c r="Q108" s="1357"/>
      <c r="R108" s="1357"/>
      <c r="S108" s="1357"/>
      <c r="T108" s="1357"/>
      <c r="U108" s="1357"/>
      <c r="V108" s="1357"/>
    </row>
    <row r="109" spans="2:22" ht="12.75" hidden="1" customHeight="1">
      <c r="B109" s="1360" t="s">
        <v>476</v>
      </c>
      <c r="C109" s="1361"/>
      <c r="D109" s="1361"/>
      <c r="E109" s="1361" t="s">
        <v>477</v>
      </c>
      <c r="F109" s="1361"/>
      <c r="G109" s="1358" t="s">
        <v>466</v>
      </c>
      <c r="H109" s="1360" t="s">
        <v>478</v>
      </c>
      <c r="I109" s="1361"/>
      <c r="J109" s="1362"/>
      <c r="K109" s="1358" t="s">
        <v>479</v>
      </c>
      <c r="L109" s="1366"/>
      <c r="M109" s="1366"/>
      <c r="N109" s="1366"/>
      <c r="O109" s="1367"/>
      <c r="P109" s="1360" t="s">
        <v>480</v>
      </c>
      <c r="Q109" s="1361"/>
      <c r="R109" s="1361"/>
      <c r="S109" s="1361"/>
      <c r="T109" s="1370" t="s">
        <v>481</v>
      </c>
      <c r="U109" s="1367" t="s">
        <v>482</v>
      </c>
      <c r="V109" s="1377" t="s">
        <v>483</v>
      </c>
    </row>
    <row r="110" spans="2:22" ht="12.75" hidden="1" customHeight="1">
      <c r="B110" s="1363"/>
      <c r="C110" s="1364"/>
      <c r="D110" s="1364"/>
      <c r="E110" s="1364"/>
      <c r="F110" s="1364"/>
      <c r="G110" s="1359"/>
      <c r="H110" s="1363"/>
      <c r="I110" s="1364"/>
      <c r="J110" s="1365"/>
      <c r="K110" s="1359"/>
      <c r="L110" s="1368"/>
      <c r="M110" s="1368"/>
      <c r="N110" s="1368"/>
      <c r="O110" s="1369"/>
      <c r="P110" s="1363" t="s">
        <v>484</v>
      </c>
      <c r="Q110" s="1364"/>
      <c r="R110" s="1364"/>
      <c r="S110" s="1364"/>
      <c r="T110" s="1371"/>
      <c r="U110" s="1369"/>
      <c r="V110" s="1378"/>
    </row>
    <row r="111" spans="2:22" ht="12.75" hidden="1" customHeight="1">
      <c r="B111" s="1463" t="str">
        <f>F111</f>
        <v>E0014</v>
      </c>
      <c r="C111" s="1464"/>
      <c r="D111" s="1465"/>
      <c r="E111" s="208" t="s">
        <v>525</v>
      </c>
      <c r="F111" s="205" t="str">
        <f>VLOOKUP($E111,EQUIPAMENTOS!$A:$B,2,FALSE)</f>
        <v>E0014</v>
      </c>
      <c r="G111" s="420"/>
      <c r="H111" s="1339">
        <f>VLOOKUP($B111,EQUIPAMENTOS!$B$3:$N$97,9,0)*M111</f>
        <v>8000</v>
      </c>
      <c r="I111" s="1340"/>
      <c r="J111" s="1340"/>
      <c r="K111" s="1341" t="s">
        <v>486</v>
      </c>
      <c r="L111" s="1342"/>
      <c r="M111" s="1343">
        <v>200</v>
      </c>
      <c r="N111" s="1343"/>
      <c r="O111" s="1343"/>
      <c r="P111" s="82" t="s">
        <v>508</v>
      </c>
      <c r="Q111" s="1344">
        <f>VLOOKUP($B111,EQUIPAMENTOS!$B$3:$N$97,13,0)</f>
        <v>3</v>
      </c>
      <c r="R111" s="1345"/>
      <c r="S111" s="1346"/>
      <c r="T111" s="423">
        <f>IF(Q111="","",IF(K111="km",M111/Q111,200*Q111)*INDEX(DADOS!$1:$1048576,MATCH(P111,DADOS!D:D,0),5))</f>
        <v>3600</v>
      </c>
      <c r="U111" s="209">
        <f>SUM(H111,T111)</f>
        <v>11600</v>
      </c>
      <c r="V111" s="210">
        <f>G111*U111</f>
        <v>0</v>
      </c>
    </row>
    <row r="112" spans="2:22" ht="12.75" hidden="1" customHeight="1">
      <c r="B112" s="1449" t="str">
        <f>F112</f>
        <v>E0027</v>
      </c>
      <c r="C112" s="1450"/>
      <c r="D112" s="1451"/>
      <c r="E112" s="207" t="s">
        <v>521</v>
      </c>
      <c r="F112" s="205" t="str">
        <f>VLOOKUP($E112,EQUIPAMENTOS!$A:$B,2,FALSE)</f>
        <v>E0027</v>
      </c>
      <c r="G112" s="421"/>
      <c r="H112" s="1339">
        <f>VLOOKUP($B112,EQUIPAMENTOS!$B$3:$N$97,9,0)*M112</f>
        <v>2000</v>
      </c>
      <c r="I112" s="1340"/>
      <c r="J112" s="1340"/>
      <c r="K112" s="1341" t="s">
        <v>486</v>
      </c>
      <c r="L112" s="1342"/>
      <c r="M112" s="1343">
        <v>200</v>
      </c>
      <c r="N112" s="1343"/>
      <c r="O112" s="1343"/>
      <c r="P112" s="82" t="s">
        <v>504</v>
      </c>
      <c r="Q112" s="1344">
        <f>VLOOKUP($B112,EQUIPAMENTOS!$B$3:$N$97,13,0)</f>
        <v>3</v>
      </c>
      <c r="R112" s="1345"/>
      <c r="S112" s="1346"/>
      <c r="T112" s="423">
        <f>IF(Q112="","",IF(K112="km",M112/Q112,200*Q112)*INDEX(DADOS!$1:$1048576,MATCH(P112,DADOS!D:D,0),5))</f>
        <v>3702</v>
      </c>
      <c r="U112" s="209">
        <f>SUM(H112,T112)</f>
        <v>5702</v>
      </c>
      <c r="V112" s="423">
        <f>U112*G112</f>
        <v>0</v>
      </c>
    </row>
    <row r="113" spans="2:22" ht="12.75" hidden="1" customHeight="1">
      <c r="B113" s="1449">
        <f>F113</f>
        <v>0</v>
      </c>
      <c r="C113" s="1450"/>
      <c r="D113" s="1451"/>
      <c r="E113" s="207"/>
      <c r="F113" s="205"/>
      <c r="G113" s="421"/>
      <c r="H113" s="1339"/>
      <c r="I113" s="1340"/>
      <c r="J113" s="1340"/>
      <c r="K113" s="1341"/>
      <c r="L113" s="1342"/>
      <c r="M113" s="1343"/>
      <c r="N113" s="1343"/>
      <c r="O113" s="1343"/>
      <c r="P113" s="82"/>
      <c r="Q113" s="1344"/>
      <c r="R113" s="1345"/>
      <c r="S113" s="1346"/>
      <c r="T113" s="423" t="str">
        <f>IF(Q113="","",IF(K113="km",M113/Q113,200*Q113)*INDEX(DADOS!$1:$1048576,MATCH(P113,DADOS!D:D,0),5))</f>
        <v/>
      </c>
      <c r="U113" s="209">
        <f t="shared" ref="U113:U114" si="11">SUM(H113,T113)</f>
        <v>0</v>
      </c>
      <c r="V113" s="423">
        <f t="shared" ref="V113:V114" si="12">U113*G113</f>
        <v>0</v>
      </c>
    </row>
    <row r="114" spans="2:22" ht="12.75" hidden="1" customHeight="1">
      <c r="B114" s="1449">
        <f>F114</f>
        <v>0</v>
      </c>
      <c r="C114" s="1450"/>
      <c r="D114" s="1451"/>
      <c r="E114" s="207"/>
      <c r="F114" s="205"/>
      <c r="G114" s="421"/>
      <c r="H114" s="1339"/>
      <c r="I114" s="1340"/>
      <c r="J114" s="1340"/>
      <c r="K114" s="1341"/>
      <c r="L114" s="1342"/>
      <c r="M114" s="1343"/>
      <c r="N114" s="1343"/>
      <c r="O114" s="1343"/>
      <c r="P114" s="82"/>
      <c r="Q114" s="1344"/>
      <c r="R114" s="1345"/>
      <c r="S114" s="1346"/>
      <c r="T114" s="423" t="str">
        <f>IF(Q114="","",IF(K114="km",M114/Q114,200*Q114)*INDEX(DADOS!$1:$1048576,MATCH(P114,DADOS!D:D,0),5))</f>
        <v/>
      </c>
      <c r="U114" s="209">
        <f t="shared" si="11"/>
        <v>0</v>
      </c>
      <c r="V114" s="423">
        <f t="shared" si="12"/>
        <v>0</v>
      </c>
    </row>
    <row r="115" spans="2:22" ht="12.75" hidden="1" customHeight="1">
      <c r="B115" s="1444"/>
      <c r="C115" s="1445"/>
      <c r="D115" s="1446"/>
      <c r="E115" s="1447"/>
      <c r="F115" s="1448"/>
      <c r="G115" s="419"/>
      <c r="H115" s="1414"/>
      <c r="I115" s="1414"/>
      <c r="J115" s="1414"/>
      <c r="K115" s="1413"/>
      <c r="L115" s="1414"/>
      <c r="M115" s="1356"/>
      <c r="N115" s="1356"/>
      <c r="O115" s="1356"/>
      <c r="P115" s="83"/>
      <c r="Q115" s="1344"/>
      <c r="R115" s="1345"/>
      <c r="S115" s="1346"/>
      <c r="T115" s="428" t="str">
        <f>IF(Q115="","",IF(K115="km",M115/Q115,200*Q115)*INDEX(DADOS!$1:$1048576,MATCH(P115,DADOS!D:D,0),5))</f>
        <v/>
      </c>
      <c r="U115" s="659">
        <f>SUM(H115,T115)</f>
        <v>0</v>
      </c>
      <c r="V115" s="428"/>
    </row>
    <row r="116" spans="2:22" ht="12.75" hidden="1" customHeight="1">
      <c r="B116" s="1381"/>
      <c r="C116" s="1382"/>
      <c r="D116" s="1383"/>
      <c r="E116" s="1384" t="s">
        <v>138</v>
      </c>
      <c r="F116" s="1385"/>
      <c r="G116" s="422">
        <f>SUM(G111:G115)</f>
        <v>0</v>
      </c>
      <c r="H116" s="1388">
        <f>SUMPRODUCT(G$111:$G115,H111:H115)</f>
        <v>0</v>
      </c>
      <c r="I116" s="1388"/>
      <c r="J116" s="1388"/>
      <c r="K116" s="1389"/>
      <c r="L116" s="1390"/>
      <c r="M116" s="1390"/>
      <c r="N116" s="1390"/>
      <c r="O116" s="1391"/>
      <c r="P116" s="693"/>
      <c r="Q116" s="871"/>
      <c r="R116" s="871"/>
      <c r="S116" s="871"/>
      <c r="T116" s="660">
        <f>SUMPRODUCT($G$111:G115,T111:T115)</f>
        <v>0</v>
      </c>
      <c r="U116" s="660"/>
      <c r="V116" s="660">
        <f>SUM(V111:V115)</f>
        <v>0</v>
      </c>
    </row>
    <row r="117" spans="2:22" ht="12.75" hidden="1" customHeight="1"/>
    <row r="118" spans="2:22" ht="12.75" hidden="1" customHeight="1">
      <c r="B118" s="1357" t="s">
        <v>464</v>
      </c>
      <c r="C118" s="1357"/>
      <c r="D118" s="1357"/>
      <c r="E118" s="1357"/>
      <c r="F118" s="1357"/>
      <c r="G118" s="1357"/>
      <c r="H118" s="1357"/>
      <c r="I118" s="1357"/>
      <c r="J118" s="1357"/>
      <c r="K118" s="1357"/>
      <c r="L118" s="1357"/>
      <c r="M118" s="1357"/>
      <c r="N118" s="1357"/>
      <c r="O118" s="1357"/>
      <c r="P118" s="1357"/>
      <c r="Q118" s="1357"/>
      <c r="R118" s="1357"/>
      <c r="S118" s="1357"/>
      <c r="T118" s="1357"/>
      <c r="U118" s="1357"/>
      <c r="V118" s="1357"/>
    </row>
    <row r="119" spans="2:22" ht="12.75" hidden="1" customHeight="1">
      <c r="B119" s="1422" t="s">
        <v>146</v>
      </c>
      <c r="C119" s="1423"/>
      <c r="D119" s="1422" t="s">
        <v>442</v>
      </c>
      <c r="E119" s="1424"/>
      <c r="F119" s="1424"/>
      <c r="G119" s="1422" t="s">
        <v>493</v>
      </c>
      <c r="H119" s="1423"/>
      <c r="I119" s="1425" t="s">
        <v>494</v>
      </c>
      <c r="J119" s="1426"/>
      <c r="K119" s="1427"/>
      <c r="L119" s="1425" t="s">
        <v>152</v>
      </c>
      <c r="M119" s="1426"/>
      <c r="N119" s="1426"/>
      <c r="O119" s="1426"/>
      <c r="P119" s="1427"/>
      <c r="Q119" s="1422" t="s">
        <v>495</v>
      </c>
      <c r="R119" s="1424"/>
      <c r="S119" s="1424"/>
      <c r="T119" s="1423"/>
      <c r="U119" s="1425"/>
      <c r="V119" s="1427"/>
    </row>
    <row r="120" spans="2:22" ht="12.75" hidden="1" customHeight="1">
      <c r="B120" s="193"/>
      <c r="C120" s="417"/>
      <c r="D120" s="1428"/>
      <c r="E120" s="1429"/>
      <c r="F120" s="1429"/>
      <c r="G120" s="1430"/>
      <c r="H120" s="1430"/>
      <c r="I120" s="1431"/>
      <c r="J120" s="1431"/>
      <c r="K120" s="1431"/>
      <c r="L120" s="1436"/>
      <c r="M120" s="1431"/>
      <c r="N120" s="1431"/>
      <c r="O120" s="1431"/>
      <c r="P120" s="1431"/>
      <c r="Q120" s="1355">
        <f t="shared" ref="Q120:Q123" si="13">I120*L120</f>
        <v>0</v>
      </c>
      <c r="R120" s="1355"/>
      <c r="S120" s="1355"/>
      <c r="T120" s="1355"/>
      <c r="U120" s="1434"/>
      <c r="V120" s="1435"/>
    </row>
    <row r="121" spans="2:22" ht="12.75" hidden="1" customHeight="1">
      <c r="B121" s="193"/>
      <c r="C121" s="417"/>
      <c r="D121" s="1428"/>
      <c r="E121" s="1429"/>
      <c r="F121" s="1429"/>
      <c r="G121" s="1430"/>
      <c r="H121" s="1430"/>
      <c r="I121" s="1437"/>
      <c r="J121" s="1437"/>
      <c r="K121" s="1437"/>
      <c r="L121" s="1437"/>
      <c r="M121" s="1437"/>
      <c r="N121" s="1437"/>
      <c r="O121" s="1437"/>
      <c r="P121" s="1437"/>
      <c r="Q121" s="1355">
        <f t="shared" si="13"/>
        <v>0</v>
      </c>
      <c r="R121" s="1355"/>
      <c r="S121" s="1355"/>
      <c r="T121" s="1355"/>
      <c r="U121" s="1434"/>
      <c r="V121" s="1435"/>
    </row>
    <row r="122" spans="2:22" ht="12.75" hidden="1" customHeight="1">
      <c r="B122" s="193"/>
      <c r="C122" s="417"/>
      <c r="D122" s="1428"/>
      <c r="E122" s="1429"/>
      <c r="F122" s="1429"/>
      <c r="G122" s="1430"/>
      <c r="H122" s="1430"/>
      <c r="I122" s="1431"/>
      <c r="J122" s="1431"/>
      <c r="K122" s="1431"/>
      <c r="L122" s="1431"/>
      <c r="M122" s="1431"/>
      <c r="N122" s="1431"/>
      <c r="O122" s="1431"/>
      <c r="P122" s="1431"/>
      <c r="Q122" s="1355">
        <f t="shared" si="13"/>
        <v>0</v>
      </c>
      <c r="R122" s="1355"/>
      <c r="S122" s="1355"/>
      <c r="T122" s="1355"/>
      <c r="U122" s="1434"/>
      <c r="V122" s="1435"/>
    </row>
    <row r="123" spans="2:22" ht="12.75" hidden="1" customHeight="1">
      <c r="B123" s="193" t="str">
        <f>IF(I123="","",COUNT($I$36:I123))</f>
        <v/>
      </c>
      <c r="C123" s="417"/>
      <c r="D123" s="1428"/>
      <c r="E123" s="1429"/>
      <c r="F123" s="1429"/>
      <c r="G123" s="1438"/>
      <c r="H123" s="1438"/>
      <c r="I123" s="1439"/>
      <c r="J123" s="1439"/>
      <c r="K123" s="1439"/>
      <c r="L123" s="1439"/>
      <c r="M123" s="1439"/>
      <c r="N123" s="1439"/>
      <c r="O123" s="1439"/>
      <c r="P123" s="1439"/>
      <c r="Q123" s="1355">
        <f t="shared" si="13"/>
        <v>0</v>
      </c>
      <c r="R123" s="1355"/>
      <c r="S123" s="1355"/>
      <c r="T123" s="1355"/>
      <c r="U123" s="1440"/>
      <c r="V123" s="1441"/>
    </row>
    <row r="124" spans="2:22" ht="12.75" hidden="1" customHeight="1">
      <c r="B124" s="1381"/>
      <c r="C124" s="1383"/>
      <c r="D124" s="1381"/>
      <c r="E124" s="1382"/>
      <c r="F124" s="1382"/>
      <c r="G124" s="1381"/>
      <c r="H124" s="1383"/>
      <c r="I124" s="1381"/>
      <c r="J124" s="1382"/>
      <c r="K124" s="1383"/>
      <c r="L124" s="1381"/>
      <c r="M124" s="1382"/>
      <c r="N124" s="1382"/>
      <c r="O124" s="1382"/>
      <c r="P124" s="1383"/>
      <c r="Q124" s="1442">
        <f>SUM(Q120:T123)</f>
        <v>0</v>
      </c>
      <c r="R124" s="1443"/>
      <c r="S124" s="1443"/>
      <c r="T124" s="1443"/>
      <c r="U124" s="1381"/>
      <c r="V124" s="1383"/>
    </row>
    <row r="125" spans="2:22" ht="12.75" hidden="1" customHeight="1"/>
  </sheetData>
  <mergeCells count="436">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H19:I19"/>
    <mergeCell ref="K19:M19"/>
    <mergeCell ref="O19:R19"/>
    <mergeCell ref="S19:T19"/>
    <mergeCell ref="H20:I20"/>
    <mergeCell ref="K20:M20"/>
    <mergeCell ref="O20:R20"/>
    <mergeCell ref="S20:T20"/>
    <mergeCell ref="H17:I17"/>
    <mergeCell ref="K17:M17"/>
    <mergeCell ref="O17:R17"/>
    <mergeCell ref="S17:T17"/>
    <mergeCell ref="H18:I18"/>
    <mergeCell ref="K18:M18"/>
    <mergeCell ref="O18:R18"/>
    <mergeCell ref="S18:T18"/>
    <mergeCell ref="H21:I21"/>
    <mergeCell ref="K21:M21"/>
    <mergeCell ref="O21:R21"/>
    <mergeCell ref="S21:T21"/>
    <mergeCell ref="B22:C22"/>
    <mergeCell ref="D22:F22"/>
    <mergeCell ref="H22:I22"/>
    <mergeCell ref="J22:M22"/>
    <mergeCell ref="N22:R22"/>
    <mergeCell ref="S22:T22"/>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B28:D28"/>
    <mergeCell ref="H28:J28"/>
    <mergeCell ref="K28:L28"/>
    <mergeCell ref="M28:O28"/>
    <mergeCell ref="Q28:S28"/>
    <mergeCell ref="B29:D29"/>
    <mergeCell ref="H29:J29"/>
    <mergeCell ref="K29:L29"/>
    <mergeCell ref="M29:O29"/>
    <mergeCell ref="Q29:S29"/>
    <mergeCell ref="B31:D31"/>
    <mergeCell ref="E31:F31"/>
    <mergeCell ref="H31:J31"/>
    <mergeCell ref="K31:L31"/>
    <mergeCell ref="M31:O31"/>
    <mergeCell ref="Q31:S31"/>
    <mergeCell ref="B30:D30"/>
    <mergeCell ref="E30:F30"/>
    <mergeCell ref="H30:J30"/>
    <mergeCell ref="K30:L30"/>
    <mergeCell ref="M30:O30"/>
    <mergeCell ref="Q30:S30"/>
    <mergeCell ref="B32:D32"/>
    <mergeCell ref="E32:F32"/>
    <mergeCell ref="H32:J32"/>
    <mergeCell ref="K32:O32"/>
    <mergeCell ref="B34:V34"/>
    <mergeCell ref="B35:C35"/>
    <mergeCell ref="D35:F35"/>
    <mergeCell ref="G35:H35"/>
    <mergeCell ref="I35:K35"/>
    <mergeCell ref="L35:P35"/>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E44:E45"/>
    <mergeCell ref="H44:I44"/>
    <mergeCell ref="J44:L44"/>
    <mergeCell ref="O44:T45"/>
    <mergeCell ref="U44:V45"/>
    <mergeCell ref="H45:I45"/>
    <mergeCell ref="J45:L45"/>
    <mergeCell ref="U38:V38"/>
    <mergeCell ref="B41:D41"/>
    <mergeCell ref="C43:E43"/>
    <mergeCell ref="H43:I43"/>
    <mergeCell ref="J43:L43"/>
    <mergeCell ref="O43:T43"/>
    <mergeCell ref="U43:V43"/>
    <mergeCell ref="B38:C38"/>
    <mergeCell ref="D38:F38"/>
    <mergeCell ref="G38:H38"/>
    <mergeCell ref="I38:K38"/>
    <mergeCell ref="L38:P38"/>
    <mergeCell ref="Q38:T38"/>
    <mergeCell ref="H51:I51"/>
    <mergeCell ref="K51:M51"/>
    <mergeCell ref="O51:R51"/>
    <mergeCell ref="S51:T51"/>
    <mergeCell ref="H52:I52"/>
    <mergeCell ref="K52:M52"/>
    <mergeCell ref="O52:R52"/>
    <mergeCell ref="S52:T52"/>
    <mergeCell ref="B48:V48"/>
    <mergeCell ref="B49:C50"/>
    <mergeCell ref="D49:F50"/>
    <mergeCell ref="G49:G50"/>
    <mergeCell ref="H49:I50"/>
    <mergeCell ref="J49:M50"/>
    <mergeCell ref="N49:R50"/>
    <mergeCell ref="S49:T50"/>
    <mergeCell ref="U49:U50"/>
    <mergeCell ref="V49:V50"/>
    <mergeCell ref="H55:I55"/>
    <mergeCell ref="K55:M55"/>
    <mergeCell ref="O55:R55"/>
    <mergeCell ref="S55:T55"/>
    <mergeCell ref="H56:I56"/>
    <mergeCell ref="K56:M56"/>
    <mergeCell ref="O56:R56"/>
    <mergeCell ref="S56:T56"/>
    <mergeCell ref="H53:I53"/>
    <mergeCell ref="K53:M53"/>
    <mergeCell ref="O53:R53"/>
    <mergeCell ref="S53:T53"/>
    <mergeCell ref="H54:I54"/>
    <mergeCell ref="K54:M54"/>
    <mergeCell ref="O54:R54"/>
    <mergeCell ref="S54:T54"/>
    <mergeCell ref="H59:I59"/>
    <mergeCell ref="K59:M59"/>
    <mergeCell ref="O59:R59"/>
    <mergeCell ref="S59:T59"/>
    <mergeCell ref="H60:I60"/>
    <mergeCell ref="K60:M60"/>
    <mergeCell ref="O60:R60"/>
    <mergeCell ref="S60:T60"/>
    <mergeCell ref="H57:I57"/>
    <mergeCell ref="K57:M57"/>
    <mergeCell ref="O57:R57"/>
    <mergeCell ref="S57:T57"/>
    <mergeCell ref="H58:I58"/>
    <mergeCell ref="K58:M58"/>
    <mergeCell ref="O58:R58"/>
    <mergeCell ref="S58:T58"/>
    <mergeCell ref="B63:C63"/>
    <mergeCell ref="D63:F63"/>
    <mergeCell ref="H63:I63"/>
    <mergeCell ref="J63:M63"/>
    <mergeCell ref="N63:R63"/>
    <mergeCell ref="S63:T63"/>
    <mergeCell ref="H61:I61"/>
    <mergeCell ref="K61:M61"/>
    <mergeCell ref="O61:R61"/>
    <mergeCell ref="S61:T61"/>
    <mergeCell ref="H62:I62"/>
    <mergeCell ref="K62:M62"/>
    <mergeCell ref="O62:R62"/>
    <mergeCell ref="S62:T62"/>
    <mergeCell ref="P67:S67"/>
    <mergeCell ref="B68:D68"/>
    <mergeCell ref="H68:J68"/>
    <mergeCell ref="K68:L68"/>
    <mergeCell ref="M68:O68"/>
    <mergeCell ref="Q68:S68"/>
    <mergeCell ref="B65:V65"/>
    <mergeCell ref="B66:D67"/>
    <mergeCell ref="E66:F67"/>
    <mergeCell ref="G66:G67"/>
    <mergeCell ref="H66:J67"/>
    <mergeCell ref="K66:O67"/>
    <mergeCell ref="P66:S66"/>
    <mergeCell ref="T66:T67"/>
    <mergeCell ref="U66:U67"/>
    <mergeCell ref="V66:V67"/>
    <mergeCell ref="B69:D69"/>
    <mergeCell ref="H69:J69"/>
    <mergeCell ref="K69:L69"/>
    <mergeCell ref="M69:O69"/>
    <mergeCell ref="Q69:S69"/>
    <mergeCell ref="B70:D70"/>
    <mergeCell ref="H70:J70"/>
    <mergeCell ref="K70:L70"/>
    <mergeCell ref="M70:O70"/>
    <mergeCell ref="Q70:S70"/>
    <mergeCell ref="B71:D71"/>
    <mergeCell ref="H71:J71"/>
    <mergeCell ref="K71:L71"/>
    <mergeCell ref="M71:O71"/>
    <mergeCell ref="Q71:S71"/>
    <mergeCell ref="B72:D72"/>
    <mergeCell ref="E72:F72"/>
    <mergeCell ref="H72:J72"/>
    <mergeCell ref="K72:L72"/>
    <mergeCell ref="M72:O72"/>
    <mergeCell ref="B76:C76"/>
    <mergeCell ref="D76:F76"/>
    <mergeCell ref="G76:H76"/>
    <mergeCell ref="I76:K76"/>
    <mergeCell ref="L76:P76"/>
    <mergeCell ref="Q76:T76"/>
    <mergeCell ref="Q72:S72"/>
    <mergeCell ref="B73:D73"/>
    <mergeCell ref="E73:F73"/>
    <mergeCell ref="H73:J73"/>
    <mergeCell ref="K73:O73"/>
    <mergeCell ref="B75:V75"/>
    <mergeCell ref="D78:F78"/>
    <mergeCell ref="G78:H78"/>
    <mergeCell ref="I78:K78"/>
    <mergeCell ref="L78:P78"/>
    <mergeCell ref="Q78:T78"/>
    <mergeCell ref="U78:V78"/>
    <mergeCell ref="U76:V76"/>
    <mergeCell ref="D77:F77"/>
    <mergeCell ref="G77:H77"/>
    <mergeCell ref="I77:K77"/>
    <mergeCell ref="L77:P77"/>
    <mergeCell ref="Q77:T77"/>
    <mergeCell ref="U77:V77"/>
    <mergeCell ref="D80:F80"/>
    <mergeCell ref="G80:H80"/>
    <mergeCell ref="I80:K80"/>
    <mergeCell ref="L80:P80"/>
    <mergeCell ref="Q80:T80"/>
    <mergeCell ref="U80:V80"/>
    <mergeCell ref="D79:F79"/>
    <mergeCell ref="G79:H79"/>
    <mergeCell ref="I79:K79"/>
    <mergeCell ref="L79:P79"/>
    <mergeCell ref="Q79:T79"/>
    <mergeCell ref="U79:V79"/>
    <mergeCell ref="E87:E88"/>
    <mergeCell ref="H87:I87"/>
    <mergeCell ref="J87:L87"/>
    <mergeCell ref="O87:T88"/>
    <mergeCell ref="U87:V88"/>
    <mergeCell ref="H88:I88"/>
    <mergeCell ref="J88:L88"/>
    <mergeCell ref="U81:V81"/>
    <mergeCell ref="B84:D84"/>
    <mergeCell ref="C86:E86"/>
    <mergeCell ref="H86:I86"/>
    <mergeCell ref="J86:L86"/>
    <mergeCell ref="O86:T86"/>
    <mergeCell ref="U86:V86"/>
    <mergeCell ref="B81:C81"/>
    <mergeCell ref="D81:F81"/>
    <mergeCell ref="G81:H81"/>
    <mergeCell ref="I81:K81"/>
    <mergeCell ref="L81:P81"/>
    <mergeCell ref="Q81:T81"/>
    <mergeCell ref="H94:I94"/>
    <mergeCell ref="K94:M94"/>
    <mergeCell ref="O94:R94"/>
    <mergeCell ref="S94:T94"/>
    <mergeCell ref="H95:I95"/>
    <mergeCell ref="K95:M95"/>
    <mergeCell ref="O95:R95"/>
    <mergeCell ref="S95:T95"/>
    <mergeCell ref="B91:V91"/>
    <mergeCell ref="B92:C93"/>
    <mergeCell ref="D92:F93"/>
    <mergeCell ref="G92:G93"/>
    <mergeCell ref="H92:I93"/>
    <mergeCell ref="J92:M93"/>
    <mergeCell ref="N92:R93"/>
    <mergeCell ref="S92:T93"/>
    <mergeCell ref="U92:U93"/>
    <mergeCell ref="V92:V93"/>
    <mergeCell ref="H98:I98"/>
    <mergeCell ref="K98:M98"/>
    <mergeCell ref="O98:R98"/>
    <mergeCell ref="S98:T98"/>
    <mergeCell ref="H99:I99"/>
    <mergeCell ref="K99:M99"/>
    <mergeCell ref="O99:R99"/>
    <mergeCell ref="S99:T99"/>
    <mergeCell ref="H96:I96"/>
    <mergeCell ref="K96:M96"/>
    <mergeCell ref="O96:R96"/>
    <mergeCell ref="S96:T96"/>
    <mergeCell ref="H97:I97"/>
    <mergeCell ref="K97:M97"/>
    <mergeCell ref="O97:R97"/>
    <mergeCell ref="S97:T97"/>
    <mergeCell ref="H102:I102"/>
    <mergeCell ref="K102:M102"/>
    <mergeCell ref="O102:R102"/>
    <mergeCell ref="S102:T102"/>
    <mergeCell ref="H103:I103"/>
    <mergeCell ref="K103:M103"/>
    <mergeCell ref="O103:R103"/>
    <mergeCell ref="S103:T103"/>
    <mergeCell ref="H100:I100"/>
    <mergeCell ref="K100:M100"/>
    <mergeCell ref="O100:R100"/>
    <mergeCell ref="S100:T100"/>
    <mergeCell ref="H101:I101"/>
    <mergeCell ref="K101:M101"/>
    <mergeCell ref="O101:R101"/>
    <mergeCell ref="S101:T101"/>
    <mergeCell ref="B106:C106"/>
    <mergeCell ref="D106:F106"/>
    <mergeCell ref="H106:I106"/>
    <mergeCell ref="J106:M106"/>
    <mergeCell ref="N106:R106"/>
    <mergeCell ref="S106:T106"/>
    <mergeCell ref="H104:I104"/>
    <mergeCell ref="K104:M104"/>
    <mergeCell ref="O104:R104"/>
    <mergeCell ref="S104:T104"/>
    <mergeCell ref="H105:I105"/>
    <mergeCell ref="K105:M105"/>
    <mergeCell ref="O105:R105"/>
    <mergeCell ref="S105:T105"/>
    <mergeCell ref="P110:S110"/>
    <mergeCell ref="B111:D111"/>
    <mergeCell ref="H111:J111"/>
    <mergeCell ref="K111:L111"/>
    <mergeCell ref="M111:O111"/>
    <mergeCell ref="Q111:S111"/>
    <mergeCell ref="B108:V108"/>
    <mergeCell ref="B109:D110"/>
    <mergeCell ref="E109:F110"/>
    <mergeCell ref="G109:G110"/>
    <mergeCell ref="H109:J110"/>
    <mergeCell ref="K109:O110"/>
    <mergeCell ref="P109:S109"/>
    <mergeCell ref="T109:T110"/>
    <mergeCell ref="U109:U110"/>
    <mergeCell ref="V109:V110"/>
    <mergeCell ref="B112:D112"/>
    <mergeCell ref="H112:J112"/>
    <mergeCell ref="K112:L112"/>
    <mergeCell ref="M112:O112"/>
    <mergeCell ref="Q112:S112"/>
    <mergeCell ref="B113:D113"/>
    <mergeCell ref="H113:J113"/>
    <mergeCell ref="K113:L113"/>
    <mergeCell ref="M113:O113"/>
    <mergeCell ref="Q113:S113"/>
    <mergeCell ref="Q115:S115"/>
    <mergeCell ref="B116:D116"/>
    <mergeCell ref="E116:F116"/>
    <mergeCell ref="H116:J116"/>
    <mergeCell ref="K116:O116"/>
    <mergeCell ref="B118:V118"/>
    <mergeCell ref="B114:D114"/>
    <mergeCell ref="H114:J114"/>
    <mergeCell ref="K114:L114"/>
    <mergeCell ref="M114:O114"/>
    <mergeCell ref="Q114:S114"/>
    <mergeCell ref="B115:D115"/>
    <mergeCell ref="E115:F115"/>
    <mergeCell ref="H115:J115"/>
    <mergeCell ref="K115:L115"/>
    <mergeCell ref="M115:O115"/>
    <mergeCell ref="D120:F120"/>
    <mergeCell ref="G120:H120"/>
    <mergeCell ref="I120:K120"/>
    <mergeCell ref="L120:P120"/>
    <mergeCell ref="Q120:T120"/>
    <mergeCell ref="U120:V120"/>
    <mergeCell ref="U119:V119"/>
    <mergeCell ref="B119:C119"/>
    <mergeCell ref="D119:F119"/>
    <mergeCell ref="G119:H119"/>
    <mergeCell ref="I119:K119"/>
    <mergeCell ref="L119:P119"/>
    <mergeCell ref="Q119:T119"/>
    <mergeCell ref="D122:F122"/>
    <mergeCell ref="G122:H122"/>
    <mergeCell ref="I122:K122"/>
    <mergeCell ref="L122:P122"/>
    <mergeCell ref="Q122:T122"/>
    <mergeCell ref="U122:V122"/>
    <mergeCell ref="D121:F121"/>
    <mergeCell ref="G121:H121"/>
    <mergeCell ref="I121:K121"/>
    <mergeCell ref="L121:P121"/>
    <mergeCell ref="Q121:T121"/>
    <mergeCell ref="U121:V121"/>
    <mergeCell ref="U124:V124"/>
    <mergeCell ref="B124:C124"/>
    <mergeCell ref="D124:F124"/>
    <mergeCell ref="G124:H124"/>
    <mergeCell ref="I124:K124"/>
    <mergeCell ref="L124:P124"/>
    <mergeCell ref="Q124:T124"/>
    <mergeCell ref="D123:F123"/>
    <mergeCell ref="G123:H123"/>
    <mergeCell ref="I123:K123"/>
    <mergeCell ref="L123:P123"/>
    <mergeCell ref="Q123:T123"/>
    <mergeCell ref="U123:V123"/>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5702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57026" r:id="rId3" name="Label1"/>
      </mc:Fallback>
    </mc:AlternateContent>
    <mc:AlternateContent xmlns:mc="http://schemas.openxmlformats.org/markup-compatibility/2006">
      <mc:Choice Requires="x14">
        <control shapeId="25702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57025" r:id="rId5" name="ComboBox13"/>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58EC-25F3-4A1B-856A-21E63233C566}">
  <sheetPr codeName="Planilha16">
    <tabColor theme="6" tint="0.39997558519241921"/>
  </sheetPr>
  <dimension ref="B2:AF92"/>
  <sheetViews>
    <sheetView showGridLines="0" zoomScale="110" zoomScaleNormal="110" workbookViewId="0">
      <selection activeCell="E18" sqref="E18"/>
    </sheetView>
  </sheetViews>
  <sheetFormatPr defaultColWidth="9.109375" defaultRowHeight="12.75" customHeight="1"/>
  <cols>
    <col min="1" max="1" width="3.44140625" style="59" customWidth="1"/>
    <col min="2" max="2" width="7.44140625" style="59" bestFit="1" customWidth="1"/>
    <col min="3" max="3" width="4.44140625" style="59" customWidth="1"/>
    <col min="4" max="4" width="2.5546875" style="59" customWidth="1"/>
    <col min="5" max="5" width="38" style="59" bestFit="1" customWidth="1"/>
    <col min="6" max="6" width="7.5546875" style="59" customWidth="1"/>
    <col min="7" max="7" width="3.5546875" style="59" bestFit="1" customWidth="1"/>
    <col min="8" max="8" width="6.6640625" style="59" customWidth="1"/>
    <col min="9" max="9" width="7.44140625" style="59" customWidth="1"/>
    <col min="10" max="10" width="4.44140625" style="59" customWidth="1"/>
    <col min="11" max="11" width="10.554687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40.88671875" style="59" customWidth="1"/>
    <col min="23" max="24" width="11.33203125" style="59" bestFit="1" customWidth="1"/>
    <col min="25" max="26" width="9.109375" style="59"/>
    <col min="27" max="27" width="6.33203125" style="59" customWidth="1"/>
    <col min="28" max="29" width="10.5546875" style="59" customWidth="1"/>
    <col min="30" max="31" width="9.109375" style="59"/>
    <col min="32" max="32" width="11" style="59" customWidth="1"/>
    <col min="33" max="16384" width="9.109375" style="59"/>
  </cols>
  <sheetData>
    <row r="2" spans="2:30" ht="12.75" customHeight="1">
      <c r="W2" s="908">
        <v>45855</v>
      </c>
      <c r="X2" s="908">
        <v>46116</v>
      </c>
      <c r="Y2" s="59">
        <f>X2-W2</f>
        <v>261</v>
      </c>
    </row>
    <row r="3" spans="2:30" ht="12.75" customHeight="1">
      <c r="W3" s="908">
        <v>45868</v>
      </c>
      <c r="X3" s="908">
        <v>46135</v>
      </c>
      <c r="Y3" s="59">
        <f>X3-W3</f>
        <v>267</v>
      </c>
      <c r="Z3" s="59">
        <f>Y3/30</f>
        <v>8.9</v>
      </c>
    </row>
    <row r="6" spans="2:30" ht="18.75" customHeight="1">
      <c r="B6" s="1375" t="s">
        <v>459</v>
      </c>
      <c r="C6" s="1375"/>
      <c r="D6" s="1375"/>
      <c r="E6" s="72" t="s">
        <v>423</v>
      </c>
    </row>
    <row r="7" spans="2:30" ht="12.75" customHeight="1">
      <c r="B7" s="73"/>
      <c r="C7" s="73"/>
      <c r="D7" s="73"/>
      <c r="E7" s="73"/>
      <c r="F7" s="73"/>
      <c r="G7" s="73"/>
      <c r="H7" s="73"/>
      <c r="I7" s="73"/>
      <c r="J7" s="73"/>
      <c r="K7" s="73"/>
      <c r="L7" s="73"/>
      <c r="M7" s="73"/>
      <c r="N7" s="73"/>
      <c r="O7" s="73"/>
      <c r="P7" s="73"/>
      <c r="Q7" s="73"/>
      <c r="R7" s="73"/>
      <c r="S7" s="73"/>
      <c r="T7" s="73"/>
      <c r="U7" s="73"/>
      <c r="V7" s="73"/>
      <c r="W7" s="908">
        <f>CRONOGRAMA!BR7+2</f>
        <v>45868</v>
      </c>
      <c r="X7" s="908">
        <f>CRONOGRAMA!EI7-1</f>
        <v>46109</v>
      </c>
      <c r="Y7" s="59">
        <f>X7-W7</f>
        <v>241</v>
      </c>
      <c r="Z7" s="59">
        <v>8</v>
      </c>
      <c r="AA7" s="139">
        <f>(Y7+Z7)/30</f>
        <v>8.3000000000000007</v>
      </c>
    </row>
    <row r="8" spans="2:30" ht="12.75" customHeight="1">
      <c r="B8" s="73"/>
      <c r="C8" s="1401" t="s">
        <v>420</v>
      </c>
      <c r="D8" s="1401"/>
      <c r="E8" s="1402"/>
      <c r="F8" s="73"/>
      <c r="G8" s="73"/>
      <c r="H8" s="1403" t="s">
        <v>460</v>
      </c>
      <c r="I8" s="1403"/>
      <c r="J8" s="1380">
        <f>U30</f>
        <v>144935</v>
      </c>
      <c r="K8" s="1380"/>
      <c r="L8" s="1380"/>
      <c r="M8" s="435"/>
      <c r="N8" s="434"/>
      <c r="O8" s="1399" t="s">
        <v>461</v>
      </c>
      <c r="P8" s="1399"/>
      <c r="Q8" s="1399"/>
      <c r="R8" s="1399"/>
      <c r="S8" s="1399"/>
      <c r="T8" s="1399"/>
      <c r="U8" s="1398" t="s">
        <v>462</v>
      </c>
      <c r="V8" s="1399"/>
      <c r="X8" s="739"/>
      <c r="Y8" s="139">
        <f>Y7/30</f>
        <v>8.0333333333333332</v>
      </c>
    </row>
    <row r="9" spans="2:30" ht="12.75" customHeight="1">
      <c r="B9" s="73"/>
      <c r="C9" s="433"/>
      <c r="D9" s="433"/>
      <c r="E9" s="1404">
        <f>J8+J9+J10</f>
        <v>530325.90334063524</v>
      </c>
      <c r="F9" s="73"/>
      <c r="G9" s="73"/>
      <c r="H9" s="1403" t="s">
        <v>463</v>
      </c>
      <c r="I9" s="1403"/>
      <c r="J9" s="1380">
        <f>V40</f>
        <v>151690</v>
      </c>
      <c r="K9" s="1380"/>
      <c r="L9" s="1380"/>
      <c r="M9" s="436"/>
      <c r="N9" s="396"/>
      <c r="O9" s="1400">
        <f>AA7</f>
        <v>8.3000000000000007</v>
      </c>
      <c r="P9" s="1400"/>
      <c r="Q9" s="1400"/>
      <c r="R9" s="1400"/>
      <c r="S9" s="1400"/>
      <c r="T9" s="1400"/>
      <c r="U9" s="1405">
        <f>E9*O9</f>
        <v>4401704.997727273</v>
      </c>
      <c r="V9" s="1406"/>
    </row>
    <row r="10" spans="2:30" ht="12.75" customHeight="1">
      <c r="B10" s="75"/>
      <c r="C10" s="433"/>
      <c r="D10" s="433"/>
      <c r="E10" s="1404"/>
      <c r="F10" s="73"/>
      <c r="G10" s="73"/>
      <c r="H10" s="1403" t="s">
        <v>464</v>
      </c>
      <c r="I10" s="1403"/>
      <c r="J10" s="1380">
        <f>Q62+Q79+Q92</f>
        <v>233700.90334063527</v>
      </c>
      <c r="K10" s="1380"/>
      <c r="L10" s="1380"/>
      <c r="M10" s="436"/>
      <c r="N10" s="396"/>
      <c r="O10" s="1400"/>
      <c r="P10" s="1400"/>
      <c r="Q10" s="1400"/>
      <c r="R10" s="1400"/>
      <c r="S10" s="1400"/>
      <c r="T10" s="1400"/>
      <c r="U10" s="1405"/>
      <c r="V10" s="1406"/>
      <c r="X10" s="717"/>
    </row>
    <row r="11" spans="2:30" ht="12.75" customHeight="1">
      <c r="B11" s="73"/>
      <c r="C11" s="73"/>
      <c r="D11" s="73"/>
      <c r="E11" s="73"/>
      <c r="F11" s="73"/>
      <c r="G11" s="73"/>
      <c r="H11" s="73"/>
      <c r="I11" s="73"/>
      <c r="J11" s="73"/>
      <c r="K11" s="73"/>
      <c r="L11" s="73"/>
      <c r="M11" s="73"/>
      <c r="N11" s="73"/>
      <c r="O11" s="73"/>
      <c r="P11" s="73"/>
      <c r="Q11" s="73"/>
      <c r="R11" s="73"/>
      <c r="S11" s="73"/>
      <c r="T11" s="73"/>
      <c r="U11" s="73"/>
      <c r="V11" s="73"/>
      <c r="AA11" s="739"/>
      <c r="AB11" s="739"/>
      <c r="AC11" s="739"/>
      <c r="AD11" s="739"/>
    </row>
    <row r="12" spans="2:30" ht="12.75" customHeight="1">
      <c r="AA12" s="739"/>
      <c r="AB12" s="739"/>
    </row>
    <row r="13" spans="2:30"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c r="Z13" s="675"/>
    </row>
    <row r="14" spans="2:30" ht="12.75" customHeight="1">
      <c r="B14" s="1360" t="s">
        <v>146</v>
      </c>
      <c r="C14" s="1362"/>
      <c r="D14" s="1376" t="s">
        <v>465</v>
      </c>
      <c r="E14" s="1376"/>
      <c r="F14" s="1376"/>
      <c r="G14" s="1376" t="s">
        <v>466</v>
      </c>
      <c r="H14" s="1376" t="s">
        <v>467</v>
      </c>
      <c r="I14" s="1376"/>
      <c r="J14" s="1376" t="s">
        <v>468</v>
      </c>
      <c r="K14" s="1376"/>
      <c r="L14" s="1376"/>
      <c r="M14" s="1376"/>
      <c r="N14" s="1376" t="s">
        <v>526</v>
      </c>
      <c r="O14" s="1376"/>
      <c r="P14" s="1376"/>
      <c r="Q14" s="1376"/>
      <c r="R14" s="1376"/>
      <c r="S14" s="1379" t="s">
        <v>469</v>
      </c>
      <c r="T14" s="1379"/>
      <c r="U14" s="1377" t="s">
        <v>462</v>
      </c>
      <c r="V14" s="1376"/>
    </row>
    <row r="15" spans="2:30"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30" ht="13.8">
      <c r="B16" s="77" t="str">
        <f t="shared" ref="B16:B22" si="0">F16</f>
        <v>P0013</v>
      </c>
      <c r="C16" s="206" t="s">
        <v>527</v>
      </c>
      <c r="D16" s="77"/>
      <c r="E16" s="205" t="s">
        <v>656</v>
      </c>
      <c r="F16" s="205" t="str">
        <f>VLOOKUP(E16,'MÃO DE OBRA'!$A:$B,2,FALSE)</f>
        <v>P0013</v>
      </c>
      <c r="G16" s="193">
        <v>1</v>
      </c>
      <c r="H16" s="1347">
        <f>IF(D16="h",VLOOKUP(B16,'MÃO DE OBRA'!$B$3:$D$97,3,0)*220,VLOOKUP(B16,'MÃO DE OBRA'!$B$3:$D$97,3,0))</f>
        <v>6500</v>
      </c>
      <c r="I16" s="1348"/>
      <c r="J16" s="78"/>
      <c r="K16" s="1349">
        <f>IF(J16="",0,IF(J16="D",H16*DADOS!$D$18,H16*DADOS!$D$19))</f>
        <v>0</v>
      </c>
      <c r="L16" s="1350"/>
      <c r="M16" s="1351"/>
      <c r="N16" s="193" t="s">
        <v>528</v>
      </c>
      <c r="O16" s="1349">
        <f>IF(N16="C",(DADOS!$E$9+DADOS!$E$10)*30,IF(N16="J",(DADOS!$E$9+DADOS!$E$10+DADOS!$E$11)*30,IF(C16="PJ",DADOS!$E$12,0)))</f>
        <v>2100</v>
      </c>
      <c r="P16" s="1350"/>
      <c r="Q16" s="1350"/>
      <c r="R16" s="1351"/>
      <c r="S16" s="1453">
        <f>IF(G16="",0,IF(C16="3º",0,IF(C16="PJ",0,((H16+K16)*DADOS!$D$7)+((H16+K16)*DADOS!$D$6))))</f>
        <v>0</v>
      </c>
      <c r="T16" s="1454"/>
      <c r="U16" s="437">
        <f t="shared" ref="U16:U28" si="1">IF(G16="",0,SUM(H16,K16,,O16,V16,S16))</f>
        <v>8600</v>
      </c>
      <c r="V16" s="438"/>
    </row>
    <row r="17" spans="2:28" ht="13.8">
      <c r="B17" s="77" t="str">
        <f t="shared" si="0"/>
        <v>P0006</v>
      </c>
      <c r="C17" s="206"/>
      <c r="D17" s="77"/>
      <c r="E17" s="79" t="s">
        <v>638</v>
      </c>
      <c r="F17" s="205" t="str">
        <f>VLOOKUP(E17,'MÃO DE OBRA'!$A:$B,2,FALSE)</f>
        <v>P0006</v>
      </c>
      <c r="G17" s="193">
        <v>1</v>
      </c>
      <c r="H17" s="1347">
        <f>IF(D17="h",VLOOKUP(B17,'MÃO DE OBRA'!$B$3:$D$97,3,0)*220,VLOOKUP(B17,'MÃO DE OBRA'!$B$3:$D$97,3,0))</f>
        <v>2625</v>
      </c>
      <c r="I17" s="1452"/>
      <c r="J17" s="78" t="s">
        <v>471</v>
      </c>
      <c r="K17" s="1349">
        <f>IF(J17="",0,IF(J17="D",H17*DADOS!$D$18,H17*DADOS!$D$19))</f>
        <v>656.25</v>
      </c>
      <c r="L17" s="1350"/>
      <c r="M17" s="1351"/>
      <c r="N17" s="193" t="s">
        <v>528</v>
      </c>
      <c r="O17" s="1349">
        <f>IF(N17="C",(DADOS!$E$9+DADOS!$E$10)*30,IF(N17="J",(DADOS!$E$9+DADOS!$E$10+DADOS!$E$11)*30,IF(C17="PJ",DADOS!$E$12,0)))+DADOS!E24+DADOS!E25+DADOS!E26</f>
        <v>2300</v>
      </c>
      <c r="P17" s="1350"/>
      <c r="Q17" s="1350"/>
      <c r="R17" s="1351"/>
      <c r="S17" s="1453">
        <f>IF(G17="",0,IF(C17="3º",0,IF(C17="PJ",0,((H17+K17)*DADOS!$D$7)+((H17+K17)*DADOS!$D$6))))</f>
        <v>1640.625</v>
      </c>
      <c r="T17" s="1454"/>
      <c r="U17" s="437">
        <f t="shared" si="1"/>
        <v>7221.875</v>
      </c>
      <c r="V17" s="438"/>
    </row>
    <row r="18" spans="2:28" ht="13.8">
      <c r="B18" s="77" t="str">
        <f t="shared" si="0"/>
        <v>P0018</v>
      </c>
      <c r="C18" s="206" t="s">
        <v>527</v>
      </c>
      <c r="D18" s="77"/>
      <c r="E18" s="79" t="s">
        <v>667</v>
      </c>
      <c r="F18" s="205" t="str">
        <f>VLOOKUP(E18,'MÃO DE OBRA'!$A:$B,2,FALSE)</f>
        <v>P0018</v>
      </c>
      <c r="G18" s="193">
        <v>1</v>
      </c>
      <c r="H18" s="1347">
        <f>IF(D18="h",VLOOKUP(B18,'MÃO DE OBRA'!$B$3:$D$97,3,0)*220,VLOOKUP(B18,'MÃO DE OBRA'!$B$3:$D$97,3,0))</f>
        <v>13000</v>
      </c>
      <c r="I18" s="1452"/>
      <c r="J18" s="78"/>
      <c r="K18" s="1349">
        <f>IF(J18="",0,IF(J18="D",H18*DADOS!$D$18,H18*DADOS!$D$19))</f>
        <v>0</v>
      </c>
      <c r="L18" s="1350"/>
      <c r="M18" s="1351"/>
      <c r="N18" s="193" t="s">
        <v>528</v>
      </c>
      <c r="O18" s="1349">
        <f>IF(N18="C",(DADOS!$E$9+DADOS!$E$10)*30,IF(N18="J",(DADOS!$E$9+DADOS!$E$10+DADOS!$E$11)*30,IF(C18="PJ",DADOS!$E$12,0)))</f>
        <v>2100</v>
      </c>
      <c r="P18" s="1350"/>
      <c r="Q18" s="1350"/>
      <c r="R18" s="1351"/>
      <c r="S18" s="1453">
        <f>IF(G18="",0,IF(C18="3º",0,IF(C18="PJ",0,((H18+K18)*DADOS!$D$7)+((H18+K18)*DADOS!$D$6))))</f>
        <v>0</v>
      </c>
      <c r="T18" s="1454"/>
      <c r="U18" s="437">
        <f t="shared" si="1"/>
        <v>15100</v>
      </c>
      <c r="V18" s="438"/>
    </row>
    <row r="19" spans="2:28" ht="13.8">
      <c r="B19" s="77" t="str">
        <f t="shared" si="0"/>
        <v>P0020</v>
      </c>
      <c r="C19" s="206"/>
      <c r="D19" s="77"/>
      <c r="E19" s="79" t="s">
        <v>1850</v>
      </c>
      <c r="F19" s="205" t="str">
        <f>VLOOKUP(E19,'MÃO DE OBRA'!$A:$B,2,FALSE)</f>
        <v>P0020</v>
      </c>
      <c r="G19" s="1016"/>
      <c r="H19" s="1347">
        <f>IF(D19="h",VLOOKUP(B19,'MÃO DE OBRA'!$B$3:$D$97,3,0)*220,VLOOKUP(B19,'MÃO DE OBRA'!$B$3:$D$97,3,0))</f>
        <v>3392.4</v>
      </c>
      <c r="I19" s="1452"/>
      <c r="J19" s="78" t="s">
        <v>471</v>
      </c>
      <c r="K19" s="1349">
        <f>IF(J19="",0,IF(J19="D",H19*DADOS!$D$18,H19*DADOS!$D$19))</f>
        <v>848.1</v>
      </c>
      <c r="L19" s="1350"/>
      <c r="M19" s="1351"/>
      <c r="N19" s="193" t="s">
        <v>528</v>
      </c>
      <c r="O19" s="1349">
        <f>IF(N19="C",(DADOS!$E$9+DADOS!$E$10)*30,IF(N19="J",(DADOS!$E$9+DADOS!$E$10+DADOS!$E$11)*30,IF(C19="PJ",DADOS!$E$12,0)))+DADOS!E24+DADOS!E25+DADOS!E26</f>
        <v>2300</v>
      </c>
      <c r="P19" s="1350"/>
      <c r="Q19" s="1350"/>
      <c r="R19" s="1351"/>
      <c r="S19" s="1453">
        <f>IF(G19="",0,IF(C19="3º",0,IF(C19="PJ",0,((H19+K19)*DADOS!$D$7)+((H19+K19)*DADOS!$D$6))))</f>
        <v>0</v>
      </c>
      <c r="T19" s="1454"/>
      <c r="U19" s="437">
        <f t="shared" si="1"/>
        <v>0</v>
      </c>
      <c r="V19" s="438"/>
    </row>
    <row r="20" spans="2:28" ht="13.8">
      <c r="B20" s="77" t="str">
        <f t="shared" si="0"/>
        <v>P0072</v>
      </c>
      <c r="C20" s="206"/>
      <c r="D20" s="77"/>
      <c r="E20" s="79" t="s">
        <v>773</v>
      </c>
      <c r="F20" s="205" t="str">
        <f>VLOOKUP(E20,'MÃO DE OBRA'!$A:$B,2,FALSE)</f>
        <v>P0072</v>
      </c>
      <c r="G20" s="991">
        <v>4</v>
      </c>
      <c r="H20" s="1347">
        <f>IF(D20="h",VLOOKUP(B20,'MÃO DE OBRA'!$B$3:$D$97,3,0)*220,VLOOKUP(B20,'MÃO DE OBRA'!$B$3:$D$97,3,0))</f>
        <v>2100</v>
      </c>
      <c r="I20" s="1452"/>
      <c r="J20" s="78" t="s">
        <v>471</v>
      </c>
      <c r="K20" s="1349">
        <f>IF(J20="",0,IF(J20="D",H20*DADOS!$D$18,H20*DADOS!$D$19))</f>
        <v>525</v>
      </c>
      <c r="L20" s="1350"/>
      <c r="M20" s="1351"/>
      <c r="N20" s="193" t="s">
        <v>528</v>
      </c>
      <c r="O20" s="1349">
        <f>IF(N20="C",(DADOS!$E$9+DADOS!$E$10)*30,IF(N20="J",(DADOS!$E$9+DADOS!$E$10+DADOS!$E$11)*30,IF(C20="PJ",DADOS!$E$12,0)))+DADOS!E24+DADOS!E25+DADOS!E26</f>
        <v>2300</v>
      </c>
      <c r="P20" s="1350"/>
      <c r="Q20" s="1350"/>
      <c r="R20" s="1351"/>
      <c r="S20" s="1453">
        <f>IF(G20="",0,IF(C20="3º",0,IF(C20="PJ",0,((H20+K20)*DADOS!$D$7)+((H20+K20)*DADOS!$D$6))))</f>
        <v>1312.5</v>
      </c>
      <c r="T20" s="1454"/>
      <c r="U20" s="437">
        <f t="shared" si="1"/>
        <v>6237.5</v>
      </c>
      <c r="V20" s="438"/>
    </row>
    <row r="21" spans="2:28" ht="13.8">
      <c r="B21" s="77" t="str">
        <f t="shared" ref="B21" si="2">F21</f>
        <v>P0004</v>
      </c>
      <c r="C21" s="206"/>
      <c r="D21" s="77"/>
      <c r="E21" s="79" t="s">
        <v>1916</v>
      </c>
      <c r="F21" s="205" t="str">
        <f>VLOOKUP(E21,'MÃO DE OBRA'!$A:$B,2,FALSE)</f>
        <v>P0004</v>
      </c>
      <c r="G21" s="193">
        <v>1</v>
      </c>
      <c r="H21" s="1347">
        <f>IF(D21="h",VLOOKUP(B21,'MÃO DE OBRA'!$B$3:$D$97,3,0)*220,VLOOKUP(B21,'MÃO DE OBRA'!$B$3:$D$97,3,0))</f>
        <v>3800</v>
      </c>
      <c r="I21" s="1452"/>
      <c r="J21" s="78" t="s">
        <v>471</v>
      </c>
      <c r="K21" s="1349">
        <f>IF(J21="",0,IF(J21="D",H21*DADOS!$D$18,H21*DADOS!$D$19))</f>
        <v>950</v>
      </c>
      <c r="L21" s="1350"/>
      <c r="M21" s="1351"/>
      <c r="N21" s="193" t="s">
        <v>528</v>
      </c>
      <c r="O21" s="1349">
        <f>IF(N21="C",(DADOS!$E$9+DADOS!$E$10)*30,IF(N21="J",(DADOS!$E$9+DADOS!$E$10+DADOS!$E$11)*30,IF(C21="PJ",DADOS!$E$12,0)))+DADOS!E25+DADOS!E26+DADOS!E27</f>
        <v>2300</v>
      </c>
      <c r="P21" s="1350"/>
      <c r="Q21" s="1350"/>
      <c r="R21" s="1351"/>
      <c r="S21" s="1453">
        <f>IF(G21="",0,IF(C21="3º",0,IF(C21="PJ",0,((H21+K21)*DADOS!$D$7)+((H21+K21)*DADOS!$D$6))))</f>
        <v>2375</v>
      </c>
      <c r="T21" s="1454"/>
      <c r="U21" s="437">
        <f t="shared" ref="U21" si="3">IF(G21="",0,SUM(H21,K21,,O21,V21,S21))</f>
        <v>9425</v>
      </c>
      <c r="V21" s="438"/>
    </row>
    <row r="22" spans="2:28" ht="13.8">
      <c r="B22" s="77" t="str">
        <f t="shared" si="0"/>
        <v>P0027</v>
      </c>
      <c r="C22" s="206" t="s">
        <v>527</v>
      </c>
      <c r="D22" s="77"/>
      <c r="E22" s="79" t="s">
        <v>1852</v>
      </c>
      <c r="F22" s="205" t="str">
        <f>VLOOKUP(E22,'MÃO DE OBRA'!$A:$B,2,FALSE)</f>
        <v>P0027</v>
      </c>
      <c r="G22" s="991"/>
      <c r="H22" s="1347">
        <f>IF(D22="h",VLOOKUP(B22,'MÃO DE OBRA'!$B$3:$D$97,3,0)*220,VLOOKUP(B22,'MÃO DE OBRA'!$B$3:$D$97,3,0))</f>
        <v>21000</v>
      </c>
      <c r="I22" s="1452"/>
      <c r="J22" s="78"/>
      <c r="K22" s="1349">
        <f>IF(J22="",0,IF(J22="D",H22*DADOS!$D$18,H22*DADOS!$D$19))</f>
        <v>0</v>
      </c>
      <c r="L22" s="1350"/>
      <c r="M22" s="1351"/>
      <c r="N22" s="193" t="s">
        <v>528</v>
      </c>
      <c r="O22" s="1349">
        <f>IF(N22="C",(DADOS!$E$9+DADOS!$E$10)*30,IF(N22="J",(DADOS!$E$9+DADOS!$E$10+DADOS!$E$11)*30,IF(C22="PJ",DADOS!$E$12,0)))</f>
        <v>2100</v>
      </c>
      <c r="P22" s="1350"/>
      <c r="Q22" s="1350"/>
      <c r="R22" s="1351"/>
      <c r="S22" s="1453">
        <f>IF(G22="",0,IF(C22="3º",0,IF(C22="PJ",0,((H22+K22)*DADOS!$D$7)+((H22+K22)*DADOS!$D$6))))</f>
        <v>0</v>
      </c>
      <c r="T22" s="1454"/>
      <c r="U22" s="437">
        <f t="shared" si="1"/>
        <v>0</v>
      </c>
      <c r="V22" s="438"/>
    </row>
    <row r="23" spans="2:28" ht="13.8">
      <c r="B23" s="77" t="str">
        <f>F23</f>
        <v>P0024</v>
      </c>
      <c r="C23" s="206" t="s">
        <v>527</v>
      </c>
      <c r="D23" s="77"/>
      <c r="E23" s="79" t="s">
        <v>679</v>
      </c>
      <c r="F23" s="205" t="str">
        <f>VLOOKUP(E23,'MÃO DE OBRA'!$A:$B,2,FALSE)</f>
        <v>P0024</v>
      </c>
      <c r="G23" s="1015">
        <v>1</v>
      </c>
      <c r="H23" s="1347">
        <f>IF(D23="h",VLOOKUP(B23,'MÃO DE OBRA'!$B$3:$D$97,3,0)*220,VLOOKUP(B23,'MÃO DE OBRA'!$B$3:$D$97,3,0))</f>
        <v>17000</v>
      </c>
      <c r="I23" s="1452"/>
      <c r="J23" s="78"/>
      <c r="K23" s="1349">
        <f>IF(J23="",0,IF(J23="D",H23*DADOS!$D$18,H23*DADOS!$D$19))</f>
        <v>0</v>
      </c>
      <c r="L23" s="1350"/>
      <c r="M23" s="1351"/>
      <c r="N23" s="193" t="s">
        <v>528</v>
      </c>
      <c r="O23" s="1349">
        <f>IF(N23="C",(DADOS!$E$9+DADOS!$E$10)*30,IF(N23="J",(DADOS!$E$9+DADOS!$E$10+DADOS!$E$11)*30,IF(C23="PJ",DADOS!$E$12,0)))</f>
        <v>2100</v>
      </c>
      <c r="P23" s="1350"/>
      <c r="Q23" s="1350"/>
      <c r="R23" s="1351"/>
      <c r="S23" s="1453">
        <f>IF(G23="",0,IF(C23="3º",0,IF(C23="PJ",0,((H23+K23)*DADOS!$D$7)+((H23+K23)*DADOS!$D$6))))</f>
        <v>0</v>
      </c>
      <c r="T23" s="1454"/>
      <c r="U23" s="437">
        <f t="shared" si="1"/>
        <v>19100</v>
      </c>
      <c r="V23" s="438"/>
    </row>
    <row r="24" spans="2:28" ht="13.8">
      <c r="B24" s="77" t="str">
        <f t="shared" ref="B24:B29" si="4">F24</f>
        <v>P0034</v>
      </c>
      <c r="C24" s="206"/>
      <c r="D24" s="77"/>
      <c r="E24" s="205" t="s">
        <v>698</v>
      </c>
      <c r="F24" s="205" t="str">
        <f>VLOOKUP(E24,'MÃO DE OBRA'!$A:$B,2,FALSE)</f>
        <v>P0034</v>
      </c>
      <c r="G24" s="193">
        <v>1</v>
      </c>
      <c r="H24" s="1347">
        <f>IF(D24="h",VLOOKUP(B24,'MÃO DE OBRA'!$B$3:$D$97,3,0)*220,VLOOKUP(B24,'MÃO DE OBRA'!$B$3:$D$97,3,0))</f>
        <v>3130</v>
      </c>
      <c r="I24" s="1348"/>
      <c r="J24" s="78" t="s">
        <v>471</v>
      </c>
      <c r="K24" s="1349">
        <f>IF(J24="",0,IF(J24="D",H24*DADOS!$D$18,H24*DADOS!$D$19))</f>
        <v>782.5</v>
      </c>
      <c r="L24" s="1350"/>
      <c r="M24" s="1351"/>
      <c r="N24" s="193" t="s">
        <v>528</v>
      </c>
      <c r="O24" s="1349">
        <f>IF(N24="C",(DADOS!$E$9+DADOS!$E$10)*30,IF(N24="J",(DADOS!$E$9+DADOS!$E$10+DADOS!$E$11)*30,IF(C24="PJ",DADOS!$E$12,0)))+DADOS!E24+DADOS!E25+DADOS!E26</f>
        <v>2300</v>
      </c>
      <c r="P24" s="1350"/>
      <c r="Q24" s="1350"/>
      <c r="R24" s="1351"/>
      <c r="S24" s="1355">
        <f>IF(G24="",0,IF(C24="3º",0,IF(C24="PJ",0,((H24+K24)*DADOS!$D$7)+((H24+K24)*DADOS!$D$6))))</f>
        <v>1956.25</v>
      </c>
      <c r="T24" s="1355"/>
      <c r="U24" s="437">
        <f t="shared" si="1"/>
        <v>8168.75</v>
      </c>
      <c r="V24" s="438"/>
    </row>
    <row r="25" spans="2:28" ht="13.8">
      <c r="B25" s="77" t="str">
        <f t="shared" si="4"/>
        <v>P0073</v>
      </c>
      <c r="C25" s="206"/>
      <c r="D25" s="77"/>
      <c r="E25" s="205" t="s">
        <v>1853</v>
      </c>
      <c r="F25" s="205" t="str">
        <f>VLOOKUP(E25,'MÃO DE OBRA'!$A:$B,2,FALSE)</f>
        <v>P0073</v>
      </c>
      <c r="G25" s="193">
        <v>1</v>
      </c>
      <c r="H25" s="1347">
        <f>IF(D25="h",VLOOKUP(B25,'MÃO DE OBRA'!$B$3:$D$97,3,0)*220,VLOOKUP(B25,'MÃO DE OBRA'!$B$3:$D$97,3,0))</f>
        <v>7000</v>
      </c>
      <c r="I25" s="1348"/>
      <c r="J25" s="78" t="s">
        <v>471</v>
      </c>
      <c r="K25" s="1349">
        <f>IF(J25="",0,IF(J25="D",H25*DADOS!$D$18,H25*DADOS!$D$19))</f>
        <v>1750</v>
      </c>
      <c r="L25" s="1350"/>
      <c r="M25" s="1351"/>
      <c r="N25" s="193" t="s">
        <v>528</v>
      </c>
      <c r="O25" s="1349">
        <f>IF(N25="C",(DADOS!$E$9+DADOS!$E$10)*30,IF(N25="J",(DADOS!$E$9+DADOS!$E$10+DADOS!$E$11)*30,IF(C25="PJ",DADOS!$E$12,0)))+DADOS!E24+DADOS!E25+DADOS!E26</f>
        <v>2300</v>
      </c>
      <c r="P25" s="1350"/>
      <c r="Q25" s="1350"/>
      <c r="R25" s="1351"/>
      <c r="S25" s="1355">
        <f>IF(G25="",0,IF(C25="3º",0,IF(C25="PJ",0,((H25+K25)*DADOS!$D$7)+((H25+K25)*DADOS!$D$6))))</f>
        <v>4375</v>
      </c>
      <c r="T25" s="1355"/>
      <c r="U25" s="437">
        <f t="shared" si="1"/>
        <v>15425</v>
      </c>
      <c r="V25" s="438"/>
    </row>
    <row r="26" spans="2:28" ht="13.8">
      <c r="B26" s="77" t="str">
        <f t="shared" si="4"/>
        <v>P0036</v>
      </c>
      <c r="C26" s="206"/>
      <c r="D26" s="77"/>
      <c r="E26" s="205" t="s">
        <v>703</v>
      </c>
      <c r="F26" s="205" t="str">
        <f>VLOOKUP(E26,'MÃO DE OBRA'!$A:$B,2,FALSE)</f>
        <v>P0036</v>
      </c>
      <c r="G26" s="193">
        <f>G35</f>
        <v>2</v>
      </c>
      <c r="H26" s="1347">
        <f>IF(D26="h",VLOOKUP(B26,'MÃO DE OBRA'!$B$3:$D$97,3,0)*220,VLOOKUP(B26,'MÃO DE OBRA'!$B$3:$D$97,3,0))</f>
        <v>2656.5</v>
      </c>
      <c r="I26" s="1348"/>
      <c r="J26" s="78" t="s">
        <v>471</v>
      </c>
      <c r="K26" s="1349">
        <f>IF(J26="",0,IF(J26="D",H26*DADOS!$D$18,H26*DADOS!$D$19))</f>
        <v>664.125</v>
      </c>
      <c r="L26" s="1350"/>
      <c r="M26" s="1351"/>
      <c r="N26" s="193" t="s">
        <v>528</v>
      </c>
      <c r="O26" s="1349">
        <f>IF(N26="C",(DADOS!$E$9+DADOS!$E$10)*30,IF(N26="J",(DADOS!$E$9+DADOS!$E$10+DADOS!$E$11)*30,IF(C26="PJ",DADOS!$E$12,0)))+DADOS!E24+DADOS!E25+DADOS!E26</f>
        <v>2300</v>
      </c>
      <c r="P26" s="1350"/>
      <c r="Q26" s="1350"/>
      <c r="R26" s="1351"/>
      <c r="S26" s="1355">
        <f>IF(G26="",0,IF(C26="3º",0,IF(C26="PJ",0,((H26+K26)*DADOS!$D$7)+((H26+K26)*DADOS!$D$6))))</f>
        <v>1660.3125</v>
      </c>
      <c r="T26" s="1355"/>
      <c r="U26" s="437">
        <f t="shared" si="1"/>
        <v>7280.9375</v>
      </c>
      <c r="V26" s="438"/>
      <c r="AB26" s="59" t="s">
        <v>1912</v>
      </c>
    </row>
    <row r="27" spans="2:28" ht="13.8">
      <c r="B27" s="77" t="str">
        <f t="shared" si="4"/>
        <v>P0001</v>
      </c>
      <c r="C27" s="206"/>
      <c r="D27" s="77"/>
      <c r="E27" s="205" t="s">
        <v>626</v>
      </c>
      <c r="F27" s="205" t="str">
        <f>VLOOKUP(E27,'MÃO DE OBRA'!$A:$B,2,FALSE)</f>
        <v>P0001</v>
      </c>
      <c r="G27" s="193">
        <v>1</v>
      </c>
      <c r="H27" s="1347">
        <f>IF(D27="h",VLOOKUP(B27,'MÃO DE OBRA'!$B$3:$D$97,3,0)*220,VLOOKUP(B27,'MÃO DE OBRA'!$B$3:$D$97,3,0))*1.3</f>
        <v>2184</v>
      </c>
      <c r="I27" s="1348"/>
      <c r="J27" s="78" t="s">
        <v>471</v>
      </c>
      <c r="K27" s="1349">
        <f>IF(J27="",0,IF(J27="D",H27*DADOS!$D$18,H27*DADOS!$D$19))</f>
        <v>546</v>
      </c>
      <c r="L27" s="1350"/>
      <c r="M27" s="1351"/>
      <c r="N27" s="193" t="s">
        <v>528</v>
      </c>
      <c r="O27" s="1349">
        <f>IF(N27="C",(DADOS!$E$9+DADOS!$E$10)*30,IF(N27="J",(DADOS!$E$9+DADOS!$E$10+DADOS!$E$11)*30,IF(C27="PJ",DADOS!$E$12,0)))+DADOS!E24+DADOS!E25+DADOS!E26</f>
        <v>2300</v>
      </c>
      <c r="P27" s="1350"/>
      <c r="Q27" s="1350"/>
      <c r="R27" s="1351"/>
      <c r="S27" s="1355">
        <f>IF(G27="",0,IF(C27="3º",0,IF(C27="PJ",0,((H27+K27)*DADOS!$D$7)+((H27+K27)*DADOS!$D$6))))</f>
        <v>1365</v>
      </c>
      <c r="T27" s="1355"/>
      <c r="U27" s="437">
        <f t="shared" si="1"/>
        <v>6395</v>
      </c>
      <c r="V27" s="438" t="s">
        <v>1867</v>
      </c>
      <c r="AB27" s="59" t="s">
        <v>1913</v>
      </c>
    </row>
    <row r="28" spans="2:28" ht="13.8">
      <c r="B28" s="77" t="str">
        <f t="shared" si="4"/>
        <v>P0048</v>
      </c>
      <c r="C28" s="206"/>
      <c r="D28" s="77"/>
      <c r="E28" s="205" t="s">
        <v>1953</v>
      </c>
      <c r="F28" s="205" t="str">
        <f>VLOOKUP(E28,'MÃO DE OBRA'!$A:$B,2,FALSE)</f>
        <v>P0048</v>
      </c>
      <c r="G28" s="193">
        <f>G38</f>
        <v>0.5</v>
      </c>
      <c r="H28" s="1347">
        <f>IF(D28="h",VLOOKUP(B28,'MÃO DE OBRA'!$B$3:$D$97,3,0)*220,VLOOKUP(B28,'MÃO DE OBRA'!$B$3:$D$97,3,0))</f>
        <v>4200</v>
      </c>
      <c r="I28" s="1348"/>
      <c r="J28" s="78" t="s">
        <v>471</v>
      </c>
      <c r="K28" s="1349">
        <f>IF(J28="",0,IF(J28="D",H28*DADOS!$D$18,H28*DADOS!$D$19))</f>
        <v>1050</v>
      </c>
      <c r="L28" s="1350"/>
      <c r="M28" s="1351"/>
      <c r="N28" s="193" t="s">
        <v>528</v>
      </c>
      <c r="O28" s="1349">
        <f>O27</f>
        <v>2300</v>
      </c>
      <c r="P28" s="1350"/>
      <c r="Q28" s="1350"/>
      <c r="R28" s="1351"/>
      <c r="S28" s="1355">
        <f>IF(G28="",0,IF(C28="3º",0,IF(C28="PJ",0,((H28+K28)*DADOS!$D$7)+((H28+K28)*DADOS!$D$6))))</f>
        <v>2625</v>
      </c>
      <c r="T28" s="1355"/>
      <c r="U28" s="437">
        <f t="shared" si="1"/>
        <v>10175</v>
      </c>
      <c r="V28" s="438" t="s">
        <v>1946</v>
      </c>
    </row>
    <row r="29" spans="2:28" ht="13.8">
      <c r="B29" s="77" t="str">
        <f t="shared" si="4"/>
        <v>P0063</v>
      </c>
      <c r="C29" s="206"/>
      <c r="D29" s="77"/>
      <c r="E29" s="205" t="s">
        <v>749</v>
      </c>
      <c r="F29" s="205" t="str">
        <f>VLOOKUP(E29,'MÃO DE OBRA'!$A:$B,2,FALSE)</f>
        <v>P0063</v>
      </c>
      <c r="G29" s="193">
        <v>2</v>
      </c>
      <c r="H29" s="1347">
        <f>IF(D29="h",VLOOKUP(B29,'MÃO DE OBRA'!$B$3:$D$97,3,0)*220,VLOOKUP(B29,'MÃO DE OBRA'!$B$3:$D$97,3,0))</f>
        <v>1680</v>
      </c>
      <c r="I29" s="1348"/>
      <c r="J29" s="78" t="s">
        <v>471</v>
      </c>
      <c r="K29" s="1349">
        <f>IF(J29="",0,IF(J29="D",H29*DADOS!$D$18,H29*DADOS!$D$19))</f>
        <v>420</v>
      </c>
      <c r="L29" s="1350"/>
      <c r="M29" s="1351"/>
      <c r="N29" s="193" t="s">
        <v>528</v>
      </c>
      <c r="O29" s="1349">
        <f>IF(N29="C",(DADOS!$E$9+DADOS!$E$10)*30,IF(N29="J",(DADOS!$E$9+DADOS!$E$10+DADOS!$E$11)*30,IF(C29="PJ",DADOS!$E$12,0)))+DADOS!E24+DADOS!E25+DADOS!E26</f>
        <v>2300</v>
      </c>
      <c r="P29" s="1350"/>
      <c r="Q29" s="1350"/>
      <c r="R29" s="1351"/>
      <c r="S29" s="1355">
        <f>IF(G29="",0,IF(C29="3º",0,IF(C29="PJ",0,((H29+K29)*DADOS!$D$7)+((H29+K29)*DADOS!$D$6))))</f>
        <v>1050</v>
      </c>
      <c r="T29" s="1355"/>
      <c r="U29" s="437">
        <f>IF(G29="",0,SUM(H29,K29,,O29,V29,S29))</f>
        <v>5450</v>
      </c>
      <c r="V29" s="438"/>
      <c r="AB29" s="59" t="s">
        <v>1914</v>
      </c>
    </row>
    <row r="30" spans="2:28" ht="13.8">
      <c r="B30" s="1386"/>
      <c r="C30" s="1387"/>
      <c r="D30" s="1392" t="s">
        <v>138</v>
      </c>
      <c r="E30" s="1392"/>
      <c r="F30" s="1392"/>
      <c r="G30" s="870">
        <f>SUM(G16:G29)</f>
        <v>16.5</v>
      </c>
      <c r="H30" s="1336">
        <f>SUMPRODUCT($G$16:$G$29,H16:H29)</f>
        <v>74412</v>
      </c>
      <c r="I30" s="1337"/>
      <c r="J30" s="1336">
        <f>SUMPRODUCT($G$16:$G$29,K16:K29)</f>
        <v>9478</v>
      </c>
      <c r="K30" s="1337"/>
      <c r="L30" s="1337"/>
      <c r="M30" s="1338"/>
      <c r="N30" s="1336">
        <f>SUMPRODUCT($G$16:$G$29,O16:O29)</f>
        <v>37350</v>
      </c>
      <c r="O30" s="1337"/>
      <c r="P30" s="1337"/>
      <c r="Q30" s="1337"/>
      <c r="R30" s="1338"/>
      <c r="S30" s="1336">
        <f>SUMPRODUCT($G$16:$G$29,S16:S29)</f>
        <v>23695</v>
      </c>
      <c r="T30" s="1338"/>
      <c r="U30" s="440">
        <f>SUMPRODUCT($G$16:$G$29,U16:U29)</f>
        <v>144935</v>
      </c>
      <c r="V30" s="439"/>
      <c r="AB30" s="59" t="s">
        <v>1915</v>
      </c>
    </row>
    <row r="32" spans="2:28" ht="12.75" customHeight="1">
      <c r="B32" s="1357" t="s">
        <v>463</v>
      </c>
      <c r="C32" s="1357"/>
      <c r="D32" s="1357"/>
      <c r="E32" s="1357"/>
      <c r="F32" s="1357"/>
      <c r="G32" s="1357"/>
      <c r="H32" s="1357"/>
      <c r="I32" s="1357"/>
      <c r="J32" s="1357"/>
      <c r="K32" s="1357"/>
      <c r="L32" s="1357"/>
      <c r="M32" s="1357"/>
      <c r="N32" s="1357"/>
      <c r="O32" s="1357"/>
      <c r="P32" s="1357"/>
      <c r="Q32" s="1357"/>
      <c r="R32" s="1357"/>
      <c r="S32" s="1357"/>
      <c r="T32" s="1357"/>
      <c r="U32" s="1357"/>
      <c r="V32" s="1357"/>
    </row>
    <row r="33" spans="2:32" ht="12.75" customHeight="1">
      <c r="B33" s="1360" t="s">
        <v>476</v>
      </c>
      <c r="C33" s="1361"/>
      <c r="D33" s="1361"/>
      <c r="E33" s="1361" t="s">
        <v>477</v>
      </c>
      <c r="F33" s="1361"/>
      <c r="G33" s="1358" t="s">
        <v>466</v>
      </c>
      <c r="H33" s="1360" t="s">
        <v>478</v>
      </c>
      <c r="I33" s="1361"/>
      <c r="J33" s="1362"/>
      <c r="K33" s="1358" t="s">
        <v>479</v>
      </c>
      <c r="L33" s="1366"/>
      <c r="M33" s="1366"/>
      <c r="N33" s="1366"/>
      <c r="O33" s="1367"/>
      <c r="P33" s="1360" t="s">
        <v>480</v>
      </c>
      <c r="Q33" s="1361"/>
      <c r="R33" s="1361"/>
      <c r="S33" s="1361"/>
      <c r="T33" s="1370" t="s">
        <v>481</v>
      </c>
      <c r="U33" s="1367" t="s">
        <v>482</v>
      </c>
      <c r="V33" s="1377" t="s">
        <v>483</v>
      </c>
    </row>
    <row r="34" spans="2:32" ht="12.75" customHeight="1">
      <c r="B34" s="1363"/>
      <c r="C34" s="1364"/>
      <c r="D34" s="1364"/>
      <c r="E34" s="1364"/>
      <c r="F34" s="1364"/>
      <c r="G34" s="1359"/>
      <c r="H34" s="1363"/>
      <c r="I34" s="1364"/>
      <c r="J34" s="1365"/>
      <c r="K34" s="1359"/>
      <c r="L34" s="1368"/>
      <c r="M34" s="1368"/>
      <c r="N34" s="1368"/>
      <c r="O34" s="1369"/>
      <c r="P34" s="1363" t="s">
        <v>484</v>
      </c>
      <c r="Q34" s="1364"/>
      <c r="R34" s="1364"/>
      <c r="S34" s="1364"/>
      <c r="T34" s="1371"/>
      <c r="U34" s="1369"/>
      <c r="V34" s="1378"/>
    </row>
    <row r="35" spans="2:32" ht="13.8">
      <c r="B35" s="1449" t="str">
        <f t="shared" ref="B35:B39" si="5">F35</f>
        <v>E0020</v>
      </c>
      <c r="C35" s="1450"/>
      <c r="D35" s="1451"/>
      <c r="E35" s="208" t="s">
        <v>828</v>
      </c>
      <c r="F35" s="205" t="str">
        <f>VLOOKUP($E35,EQUIPAMENTOS!$A:$B,2,FALSE)</f>
        <v>E0020</v>
      </c>
      <c r="G35" s="420">
        <v>2</v>
      </c>
      <c r="H35" s="1339">
        <f>VLOOKUP($B35,EQUIPAMENTOS!$B$3:$N$97,9,0)*200</f>
        <v>30000</v>
      </c>
      <c r="I35" s="1340"/>
      <c r="J35" s="1340"/>
      <c r="K35" s="1341" t="s">
        <v>490</v>
      </c>
      <c r="L35" s="1342"/>
      <c r="M35" s="1343">
        <f>150*24</f>
        <v>3600</v>
      </c>
      <c r="N35" s="1343"/>
      <c r="O35" s="1343"/>
      <c r="P35" s="82" t="s">
        <v>504</v>
      </c>
      <c r="Q35" s="1344">
        <f>VLOOKUP($B35,EQUIPAMENTOS!$B$3:$N$97,13,0)</f>
        <v>9</v>
      </c>
      <c r="R35" s="1345"/>
      <c r="S35" s="1346"/>
      <c r="T35" s="423">
        <f>IF(Q35="","",IF(K35="km",M35/Q35,100*Q35)*INDEX(DADOS!$1:$1048576,MATCH(P35,DADOS!D:D,0),5))</f>
        <v>2468</v>
      </c>
      <c r="U35" s="209">
        <f>SUM(H35,T35)</f>
        <v>32468</v>
      </c>
      <c r="V35" s="210">
        <f>G35*U35</f>
        <v>64936</v>
      </c>
      <c r="AB35" s="59" t="s">
        <v>1958</v>
      </c>
    </row>
    <row r="36" spans="2:32" ht="13.8">
      <c r="B36" s="1449" t="str">
        <f t="shared" si="5"/>
        <v>E0035</v>
      </c>
      <c r="C36" s="1450"/>
      <c r="D36" s="1451"/>
      <c r="E36" s="207" t="s">
        <v>858</v>
      </c>
      <c r="F36" s="205" t="str">
        <f>VLOOKUP($E36,EQUIPAMENTOS!$A:$B,2,FALSE)</f>
        <v>E0035</v>
      </c>
      <c r="G36" s="421">
        <f>G18+G22+G23+G20/4+G19</f>
        <v>3</v>
      </c>
      <c r="H36" s="1483">
        <f>VLOOKUP($B36,EQUIPAMENTOS!$B$3:$N$97,9,0)</f>
        <v>3500</v>
      </c>
      <c r="I36" s="1484"/>
      <c r="J36" s="1485"/>
      <c r="K36" s="1341" t="s">
        <v>490</v>
      </c>
      <c r="L36" s="1342"/>
      <c r="M36" s="1343">
        <f>150*24</f>
        <v>3600</v>
      </c>
      <c r="N36" s="1343"/>
      <c r="O36" s="1343"/>
      <c r="P36" s="82" t="s">
        <v>504</v>
      </c>
      <c r="Q36" s="1344">
        <f>VLOOKUP($B36,EQUIPAMENTOS!$B$3:$N$97,13,0)</f>
        <v>9</v>
      </c>
      <c r="R36" s="1345"/>
      <c r="S36" s="1346"/>
      <c r="T36" s="423">
        <f>IF(Q36="","",IF(K36="km",M36/Q36,100*Q36)*INDEX(DADOS!$1:$1048576,MATCH(P36,DADOS!D:D,0),5))</f>
        <v>2468</v>
      </c>
      <c r="U36" s="209">
        <f t="shared" ref="U36:U38" si="6">SUM(H36,T36)</f>
        <v>5968</v>
      </c>
      <c r="V36" s="423">
        <f t="shared" ref="V36:V39" si="7">U36*G36</f>
        <v>17904</v>
      </c>
      <c r="W36" s="118"/>
      <c r="X36" s="118"/>
      <c r="AB36" s="118">
        <f>PLANEJAMENTO!E11*0.2*1.2+PLANEJAMENTO!E20*1.3+PLANEJAMENTO!E24</f>
        <v>167438.4112</v>
      </c>
      <c r="AC36" s="59" t="s">
        <v>1205</v>
      </c>
    </row>
    <row r="37" spans="2:32" ht="13.8">
      <c r="B37" s="1449" t="str">
        <f t="shared" si="5"/>
        <v>E0007</v>
      </c>
      <c r="C37" s="1450"/>
      <c r="D37" s="1451"/>
      <c r="E37" s="207" t="s">
        <v>530</v>
      </c>
      <c r="F37" s="205" t="str">
        <f>VLOOKUP($E37,EQUIPAMENTOS!$A:$B,2,FALSE)</f>
        <v>E0007</v>
      </c>
      <c r="G37" s="421">
        <v>1</v>
      </c>
      <c r="H37" s="1483">
        <f>VLOOKUP($B37,EQUIPAMENTOS!$B$3:$N$97,9,0)*200</f>
        <v>25989</v>
      </c>
      <c r="I37" s="1484"/>
      <c r="J37" s="1485"/>
      <c r="K37" s="1341" t="s">
        <v>490</v>
      </c>
      <c r="L37" s="1342"/>
      <c r="M37" s="1343">
        <f t="shared" ref="M37:M39" si="8">150*24</f>
        <v>3600</v>
      </c>
      <c r="N37" s="1343"/>
      <c r="O37" s="1343"/>
      <c r="P37" s="82" t="s">
        <v>504</v>
      </c>
      <c r="Q37" s="1344">
        <f>VLOOKUP($B37,EQUIPAMENTOS!$B$3:$N$97,13,0)</f>
        <v>4</v>
      </c>
      <c r="R37" s="1345"/>
      <c r="S37" s="1346"/>
      <c r="T37" s="423">
        <f>IF(Q37="","",IF(K37="km",M37/Q37,100*Q37)*INDEX(DADOS!$1:$1048576,MATCH(P37,DADOS!D:D,0),5))</f>
        <v>5553</v>
      </c>
      <c r="U37" s="209">
        <f t="shared" si="6"/>
        <v>31542</v>
      </c>
      <c r="V37" s="423">
        <f>U37*G37</f>
        <v>31542</v>
      </c>
      <c r="AB37" s="59">
        <v>220</v>
      </c>
      <c r="AC37" s="691" t="s">
        <v>1959</v>
      </c>
      <c r="AD37" s="691"/>
      <c r="AE37" s="691"/>
      <c r="AF37" s="691"/>
    </row>
    <row r="38" spans="2:32" ht="13.8">
      <c r="B38" s="1449" t="str">
        <f t="shared" ref="B38" si="9">F38</f>
        <v>E0032</v>
      </c>
      <c r="C38" s="1450"/>
      <c r="D38" s="1451"/>
      <c r="E38" s="207" t="s">
        <v>1951</v>
      </c>
      <c r="F38" s="205" t="str">
        <f>VLOOKUP($E38,EQUIPAMENTOS!$A:$B,2,FALSE)</f>
        <v>E0032</v>
      </c>
      <c r="G38" s="421">
        <v>0.5</v>
      </c>
      <c r="H38" s="1483">
        <f>VLOOKUP($B38,EQUIPAMENTOS!$B$3:$N$97,9,0)*M38</f>
        <v>45000</v>
      </c>
      <c r="I38" s="1484"/>
      <c r="J38" s="1485"/>
      <c r="K38" s="1341" t="s">
        <v>1952</v>
      </c>
      <c r="L38" s="1342"/>
      <c r="M38" s="1343">
        <v>200</v>
      </c>
      <c r="N38" s="1343"/>
      <c r="O38" s="1343"/>
      <c r="P38" s="82" t="s">
        <v>487</v>
      </c>
      <c r="Q38" s="1344">
        <f>VLOOKUP($B38,EQUIPAMENTOS!$B$3:$N$97,13,0)</f>
        <v>24</v>
      </c>
      <c r="R38" s="1345"/>
      <c r="S38" s="1346"/>
      <c r="T38" s="423">
        <f>IF(Q38="","",IF(K38="km",M38/Q38,200*Q38)*INDEX(DADOS!$1:$1048576,MATCH(P38,DADOS!D:D,0),5))</f>
        <v>29616</v>
      </c>
      <c r="U38" s="209">
        <f t="shared" si="6"/>
        <v>74616</v>
      </c>
      <c r="V38" s="423">
        <f t="shared" si="7"/>
        <v>37308</v>
      </c>
      <c r="AB38" s="118">
        <f>AB37*9</f>
        <v>1980</v>
      </c>
      <c r="AC38" s="691" t="s">
        <v>1960</v>
      </c>
      <c r="AD38" s="691"/>
      <c r="AE38" s="691"/>
      <c r="AF38" s="691"/>
    </row>
    <row r="39" spans="2:32" ht="13.8">
      <c r="B39" s="1449" t="str">
        <f t="shared" si="5"/>
        <v>E0011</v>
      </c>
      <c r="C39" s="1450"/>
      <c r="D39" s="1451"/>
      <c r="E39" s="207" t="s">
        <v>810</v>
      </c>
      <c r="F39" s="205" t="str">
        <f>VLOOKUP($E39,EQUIPAMENTOS!$A:$B,2,FALSE)</f>
        <v>E0011</v>
      </c>
      <c r="G39" s="1000"/>
      <c r="H39" s="1487">
        <f>VLOOKUP($B39,EQUIPAMENTOS!$B$3:$N$97,9,0)*200</f>
        <v>24492</v>
      </c>
      <c r="I39" s="1488"/>
      <c r="J39" s="1489"/>
      <c r="K39" s="1341" t="s">
        <v>490</v>
      </c>
      <c r="L39" s="1342"/>
      <c r="M39" s="1343">
        <f t="shared" si="8"/>
        <v>3600</v>
      </c>
      <c r="N39" s="1343"/>
      <c r="O39" s="1343"/>
      <c r="P39" s="82" t="s">
        <v>504</v>
      </c>
      <c r="Q39" s="1344">
        <f>VLOOKUP($B39,EQUIPAMENTOS!$B$3:$N$97,13,0)</f>
        <v>4</v>
      </c>
      <c r="R39" s="1345"/>
      <c r="S39" s="1346"/>
      <c r="T39" s="423">
        <f>IF(Q39="","",IF(K39="km",M39/Q39,100*Q39)*INDEX(DADOS!$1:$1048576,MATCH(P39,DADOS!D:D,0),5))</f>
        <v>5553</v>
      </c>
      <c r="U39" s="209">
        <f>SUM(H39,T39)</f>
        <v>30045</v>
      </c>
      <c r="V39" s="423">
        <f t="shared" si="7"/>
        <v>0</v>
      </c>
      <c r="AB39" s="139">
        <f>AB36/AB38</f>
        <v>84.564854141414145</v>
      </c>
      <c r="AC39" s="59" t="s">
        <v>1843</v>
      </c>
    </row>
    <row r="40" spans="2:32" ht="12.75" customHeight="1">
      <c r="B40" s="1381"/>
      <c r="C40" s="1382"/>
      <c r="D40" s="1383"/>
      <c r="E40" s="1384" t="s">
        <v>138</v>
      </c>
      <c r="F40" s="1385"/>
      <c r="G40" s="422">
        <f>SUM(G35:G39)</f>
        <v>6.5</v>
      </c>
      <c r="H40" s="1455">
        <f>SUMPRODUCT(G35:$G$39,H35:H39)</f>
        <v>118989</v>
      </c>
      <c r="I40" s="1455"/>
      <c r="J40" s="1455"/>
      <c r="K40" s="1389"/>
      <c r="L40" s="1390"/>
      <c r="M40" s="1390"/>
      <c r="N40" s="1390"/>
      <c r="O40" s="1391"/>
      <c r="P40" s="693"/>
      <c r="Q40" s="871"/>
      <c r="R40" s="871"/>
      <c r="S40" s="871"/>
      <c r="T40" s="660">
        <f>SUMPRODUCT($G35:G$39,T35:T39)</f>
        <v>32701</v>
      </c>
      <c r="U40" s="660"/>
      <c r="V40" s="660">
        <f>SUM(V35:V39)</f>
        <v>151690</v>
      </c>
      <c r="AB40" s="139">
        <f>AB39/24</f>
        <v>3.5235355892255895</v>
      </c>
    </row>
    <row r="42" spans="2:32" ht="12.75" customHeight="1">
      <c r="B42" s="1357" t="s">
        <v>531</v>
      </c>
      <c r="C42" s="1357"/>
      <c r="D42" s="1357"/>
      <c r="E42" s="1357"/>
      <c r="F42" s="1357"/>
      <c r="G42" s="1357"/>
      <c r="H42" s="1357"/>
      <c r="I42" s="1357"/>
      <c r="J42" s="1357"/>
      <c r="K42" s="1357"/>
      <c r="L42" s="1357"/>
      <c r="M42" s="1357"/>
      <c r="N42" s="1357"/>
      <c r="O42" s="1357"/>
      <c r="P42" s="1357"/>
      <c r="Q42" s="1357"/>
      <c r="R42" s="1357"/>
      <c r="S42" s="1357"/>
      <c r="T42" s="1357"/>
      <c r="U42" s="1357"/>
      <c r="V42" s="1357"/>
    </row>
    <row r="43" spans="2:32" ht="13.8">
      <c r="B43" s="1422" t="s">
        <v>146</v>
      </c>
      <c r="C43" s="1423"/>
      <c r="D43" s="1422" t="s">
        <v>442</v>
      </c>
      <c r="E43" s="1424"/>
      <c r="F43" s="1424"/>
      <c r="G43" s="1422" t="s">
        <v>493</v>
      </c>
      <c r="H43" s="1423"/>
      <c r="I43" s="1425" t="s">
        <v>494</v>
      </c>
      <c r="J43" s="1426"/>
      <c r="K43" s="1427"/>
      <c r="L43" s="1425" t="s">
        <v>152</v>
      </c>
      <c r="M43" s="1426"/>
      <c r="N43" s="1426"/>
      <c r="O43" s="1426"/>
      <c r="P43" s="1427"/>
      <c r="Q43" s="1422" t="s">
        <v>495</v>
      </c>
      <c r="R43" s="1424"/>
      <c r="S43" s="1424"/>
      <c r="T43" s="1423"/>
      <c r="U43" s="1425"/>
      <c r="V43" s="1427"/>
    </row>
    <row r="44" spans="2:32" ht="13.8">
      <c r="B44" s="193">
        <f>IF(I44="","",COUNT($I$44:I44))</f>
        <v>1</v>
      </c>
      <c r="C44" s="417"/>
      <c r="D44" s="1480" t="s">
        <v>532</v>
      </c>
      <c r="E44" s="1481"/>
      <c r="F44" s="1482"/>
      <c r="G44" s="1430" t="s">
        <v>533</v>
      </c>
      <c r="H44" s="1430"/>
      <c r="I44" s="1431">
        <v>2</v>
      </c>
      <c r="J44" s="1431"/>
      <c r="K44" s="1431"/>
      <c r="L44" s="1431">
        <f>1800+500</f>
        <v>2300</v>
      </c>
      <c r="M44" s="1431"/>
      <c r="N44" s="1431"/>
      <c r="O44" s="1431"/>
      <c r="P44" s="1431"/>
      <c r="Q44" s="1355">
        <f>I44*L44</f>
        <v>4600</v>
      </c>
      <c r="R44" s="1355"/>
      <c r="S44" s="1355"/>
      <c r="T44" s="1355"/>
      <c r="U44" s="1477" t="s">
        <v>534</v>
      </c>
      <c r="V44" s="1478"/>
    </row>
    <row r="45" spans="2:32" ht="13.8">
      <c r="B45" s="193">
        <f>IF(I45="","",COUNT($I$44:I45))</f>
        <v>2</v>
      </c>
      <c r="C45" s="417"/>
      <c r="D45" s="1428" t="s">
        <v>535</v>
      </c>
      <c r="E45" s="1429"/>
      <c r="F45" s="1479"/>
      <c r="G45" s="1430" t="s">
        <v>533</v>
      </c>
      <c r="H45" s="1430"/>
      <c r="I45" s="1431">
        <v>2</v>
      </c>
      <c r="J45" s="1431"/>
      <c r="K45" s="1431"/>
      <c r="L45" s="1431">
        <v>1800</v>
      </c>
      <c r="M45" s="1431"/>
      <c r="N45" s="1431"/>
      <c r="O45" s="1431"/>
      <c r="P45" s="1431"/>
      <c r="Q45" s="1355">
        <f t="shared" ref="Q45" si="10">I45*L45</f>
        <v>3600</v>
      </c>
      <c r="R45" s="1355"/>
      <c r="S45" s="1355"/>
      <c r="T45" s="1355"/>
      <c r="U45" s="1477"/>
      <c r="V45" s="1478"/>
    </row>
    <row r="46" spans="2:32" ht="13.8">
      <c r="B46" s="193">
        <f>IF(I46="","",COUNT($I$44:I46))</f>
        <v>3</v>
      </c>
      <c r="C46" s="417"/>
      <c r="D46" s="1494" t="s">
        <v>1855</v>
      </c>
      <c r="E46" s="1495"/>
      <c r="F46" s="1495"/>
      <c r="G46" s="1430" t="s">
        <v>533</v>
      </c>
      <c r="H46" s="1430"/>
      <c r="I46" s="1437">
        <v>2</v>
      </c>
      <c r="J46" s="1437"/>
      <c r="K46" s="1437"/>
      <c r="L46" s="1431">
        <v>2000</v>
      </c>
      <c r="M46" s="1431"/>
      <c r="N46" s="1431"/>
      <c r="O46" s="1431"/>
      <c r="P46" s="1431"/>
      <c r="Q46" s="1355">
        <f>I46*L46</f>
        <v>4000</v>
      </c>
      <c r="R46" s="1355"/>
      <c r="S46" s="1355"/>
      <c r="T46" s="1355"/>
      <c r="U46" s="905"/>
      <c r="V46" s="906"/>
    </row>
    <row r="47" spans="2:32" ht="13.8">
      <c r="B47" s="193">
        <f>IF(I47="","",COUNT($I$44:I47))</f>
        <v>4</v>
      </c>
      <c r="C47" s="417"/>
      <c r="D47" s="1428" t="s">
        <v>536</v>
      </c>
      <c r="E47" s="1429"/>
      <c r="F47" s="1479"/>
      <c r="G47" s="1434" t="s">
        <v>533</v>
      </c>
      <c r="H47" s="1435"/>
      <c r="I47" s="1474">
        <v>1</v>
      </c>
      <c r="J47" s="1350"/>
      <c r="K47" s="1351"/>
      <c r="L47" s="1474">
        <v>15000</v>
      </c>
      <c r="M47" s="1350"/>
      <c r="N47" s="1350"/>
      <c r="O47" s="1350"/>
      <c r="P47" s="1351"/>
      <c r="Q47" s="1453">
        <f t="shared" ref="Q47" si="11">I47*L47</f>
        <v>15000</v>
      </c>
      <c r="R47" s="1475"/>
      <c r="S47" s="1475"/>
      <c r="T47" s="1454"/>
      <c r="U47" s="1477"/>
      <c r="V47" s="1478"/>
    </row>
    <row r="48" spans="2:32" ht="13.8">
      <c r="B48" s="193">
        <f>IF(I48="","",COUNT($I$44:I48))</f>
        <v>5</v>
      </c>
      <c r="C48" s="417"/>
      <c r="D48" s="1428" t="s">
        <v>537</v>
      </c>
      <c r="E48" s="1429"/>
      <c r="F48" s="1479"/>
      <c r="G48" s="1430" t="s">
        <v>533</v>
      </c>
      <c r="H48" s="1430"/>
      <c r="I48" s="1431">
        <v>1</v>
      </c>
      <c r="J48" s="1431"/>
      <c r="K48" s="1431"/>
      <c r="L48" s="1431">
        <v>1100</v>
      </c>
      <c r="M48" s="1431"/>
      <c r="N48" s="1431"/>
      <c r="O48" s="1431"/>
      <c r="P48" s="1431"/>
      <c r="Q48" s="1355">
        <f>I48*L48</f>
        <v>1100</v>
      </c>
      <c r="R48" s="1355"/>
      <c r="S48" s="1355"/>
      <c r="T48" s="1355"/>
      <c r="U48" s="1477"/>
      <c r="V48" s="1478"/>
    </row>
    <row r="49" spans="2:25" ht="13.8">
      <c r="B49" s="193">
        <f>IF(I49="","",COUNT($I$44:I49))</f>
        <v>6</v>
      </c>
      <c r="C49" s="417"/>
      <c r="D49" s="1428" t="s">
        <v>538</v>
      </c>
      <c r="E49" s="1429"/>
      <c r="F49" s="1479"/>
      <c r="G49" s="1430" t="s">
        <v>533</v>
      </c>
      <c r="H49" s="1430"/>
      <c r="I49" s="1431">
        <f>(C_FIXO!C17+C_FIXO!C18)*3*24</f>
        <v>7164</v>
      </c>
      <c r="J49" s="1431"/>
      <c r="K49" s="1431"/>
      <c r="L49" s="1431">
        <v>1</v>
      </c>
      <c r="M49" s="1431"/>
      <c r="N49" s="1431"/>
      <c r="O49" s="1431"/>
      <c r="P49" s="1431"/>
      <c r="Q49" s="1355">
        <f>I49*L49</f>
        <v>7164</v>
      </c>
      <c r="R49" s="1355"/>
      <c r="S49" s="1355"/>
      <c r="T49" s="1355"/>
      <c r="U49" s="1477"/>
      <c r="V49" s="1478"/>
    </row>
    <row r="50" spans="2:25" ht="13.8">
      <c r="B50" s="193">
        <f>IF(I50="","",COUNT($I$44:I50))</f>
        <v>7</v>
      </c>
      <c r="C50" s="417"/>
      <c r="D50" s="1428" t="s">
        <v>539</v>
      </c>
      <c r="E50" s="1429"/>
      <c r="F50" s="1479"/>
      <c r="G50" s="1430" t="s">
        <v>533</v>
      </c>
      <c r="H50" s="1430"/>
      <c r="I50" s="1431">
        <v>4</v>
      </c>
      <c r="J50" s="1431"/>
      <c r="K50" s="1431"/>
      <c r="L50" s="1431">
        <v>1800</v>
      </c>
      <c r="M50" s="1431"/>
      <c r="N50" s="1431"/>
      <c r="O50" s="1431"/>
      <c r="P50" s="1431"/>
      <c r="Q50" s="1355">
        <f>I50*L50</f>
        <v>7200</v>
      </c>
      <c r="R50" s="1355"/>
      <c r="S50" s="1355"/>
      <c r="T50" s="1355"/>
      <c r="U50" s="1477" t="s">
        <v>1856</v>
      </c>
      <c r="V50" s="1478"/>
      <c r="X50" s="1476"/>
      <c r="Y50" s="1476"/>
    </row>
    <row r="51" spans="2:25" ht="13.8">
      <c r="B51" s="193">
        <f>IF(I51="","",COUNT($I$44:I51))</f>
        <v>8</v>
      </c>
      <c r="C51" s="417"/>
      <c r="D51" s="1428" t="s">
        <v>540</v>
      </c>
      <c r="E51" s="1429"/>
      <c r="F51" s="1479"/>
      <c r="G51" s="1430" t="s">
        <v>533</v>
      </c>
      <c r="H51" s="1430"/>
      <c r="I51" s="1431">
        <v>1</v>
      </c>
      <c r="J51" s="1431"/>
      <c r="K51" s="1431"/>
      <c r="L51" s="1431">
        <v>900</v>
      </c>
      <c r="M51" s="1431"/>
      <c r="N51" s="1431"/>
      <c r="O51" s="1431"/>
      <c r="P51" s="1431"/>
      <c r="Q51" s="1355">
        <f t="shared" ref="Q51:Q55" si="12">I51*L51</f>
        <v>900</v>
      </c>
      <c r="R51" s="1355"/>
      <c r="S51" s="1355"/>
      <c r="T51" s="1355"/>
      <c r="U51" s="1477"/>
      <c r="V51" s="1478"/>
    </row>
    <row r="52" spans="2:25" ht="13.8">
      <c r="B52" s="193">
        <f>IF(I52="","",COUNT($I$44:I52))</f>
        <v>9</v>
      </c>
      <c r="C52" s="417"/>
      <c r="D52" s="1428" t="s">
        <v>541</v>
      </c>
      <c r="E52" s="1429"/>
      <c r="F52" s="1479"/>
      <c r="G52" s="1430" t="s">
        <v>533</v>
      </c>
      <c r="H52" s="1430"/>
      <c r="I52" s="1431">
        <v>1</v>
      </c>
      <c r="J52" s="1431"/>
      <c r="K52" s="1431"/>
      <c r="L52" s="1431">
        <v>300</v>
      </c>
      <c r="M52" s="1431"/>
      <c r="N52" s="1431"/>
      <c r="O52" s="1431"/>
      <c r="P52" s="1431"/>
      <c r="Q52" s="1355">
        <f t="shared" si="12"/>
        <v>300</v>
      </c>
      <c r="R52" s="1355"/>
      <c r="S52" s="1355"/>
      <c r="T52" s="1355"/>
      <c r="U52" s="1477"/>
      <c r="V52" s="1478"/>
    </row>
    <row r="53" spans="2:25" ht="13.8">
      <c r="B53" s="193">
        <f>IF(I53="","",COUNT($I$44:I53))</f>
        <v>10</v>
      </c>
      <c r="C53" s="417"/>
      <c r="D53" s="1428" t="s">
        <v>542</v>
      </c>
      <c r="E53" s="1429"/>
      <c r="F53" s="1479"/>
      <c r="G53" s="1430" t="s">
        <v>533</v>
      </c>
      <c r="H53" s="1430"/>
      <c r="I53" s="1431">
        <v>1</v>
      </c>
      <c r="J53" s="1431"/>
      <c r="K53" s="1431"/>
      <c r="L53" s="1431">
        <v>300</v>
      </c>
      <c r="M53" s="1431"/>
      <c r="N53" s="1431"/>
      <c r="O53" s="1431"/>
      <c r="P53" s="1431"/>
      <c r="Q53" s="1355">
        <f t="shared" si="12"/>
        <v>300</v>
      </c>
      <c r="R53" s="1355"/>
      <c r="S53" s="1355"/>
      <c r="T53" s="1355"/>
      <c r="U53" s="1477"/>
      <c r="V53" s="1478"/>
    </row>
    <row r="54" spans="2:25" ht="13.8">
      <c r="B54" s="193">
        <f>IF(I54="","",COUNT($I$44:I54))</f>
        <v>11</v>
      </c>
      <c r="C54" s="417"/>
      <c r="D54" s="1428" t="s">
        <v>543</v>
      </c>
      <c r="E54" s="1429"/>
      <c r="F54" s="1479"/>
      <c r="G54" s="1430" t="s">
        <v>533</v>
      </c>
      <c r="H54" s="1430"/>
      <c r="I54" s="1431">
        <v>1</v>
      </c>
      <c r="J54" s="1431"/>
      <c r="K54" s="1431"/>
      <c r="L54" s="1431">
        <v>900</v>
      </c>
      <c r="M54" s="1431"/>
      <c r="N54" s="1431"/>
      <c r="O54" s="1431"/>
      <c r="P54" s="1431"/>
      <c r="Q54" s="1355">
        <f t="shared" si="12"/>
        <v>900</v>
      </c>
      <c r="R54" s="1355"/>
      <c r="S54" s="1355"/>
      <c r="T54" s="1355"/>
      <c r="U54" s="1477"/>
      <c r="V54" s="1478"/>
    </row>
    <row r="55" spans="2:25" ht="13.8">
      <c r="B55" s="193">
        <f>IF(I55="","",COUNT($I$44:I55))</f>
        <v>12</v>
      </c>
      <c r="C55" s="417"/>
      <c r="D55" s="1428" t="s">
        <v>544</v>
      </c>
      <c r="E55" s="1429"/>
      <c r="F55" s="1479"/>
      <c r="G55" s="1430" t="s">
        <v>533</v>
      </c>
      <c r="H55" s="1430"/>
      <c r="I55" s="1431">
        <v>1</v>
      </c>
      <c r="J55" s="1431"/>
      <c r="K55" s="1431"/>
      <c r="L55" s="1431">
        <v>2500</v>
      </c>
      <c r="M55" s="1431"/>
      <c r="N55" s="1431"/>
      <c r="O55" s="1431"/>
      <c r="P55" s="1431"/>
      <c r="Q55" s="1355">
        <f t="shared" si="12"/>
        <v>2500</v>
      </c>
      <c r="R55" s="1355"/>
      <c r="S55" s="1355"/>
      <c r="T55" s="1355"/>
      <c r="U55" s="1477"/>
      <c r="V55" s="1478"/>
    </row>
    <row r="56" spans="2:25" ht="12.75" customHeight="1">
      <c r="B56" s="193">
        <f>IF(I56="","",COUNT($I$44:I56))</f>
        <v>13</v>
      </c>
      <c r="C56" s="417"/>
      <c r="D56" s="1428" t="s">
        <v>546</v>
      </c>
      <c r="E56" s="1429"/>
      <c r="F56" s="1479"/>
      <c r="G56" s="1430" t="s">
        <v>533</v>
      </c>
      <c r="H56" s="1430"/>
      <c r="I56" s="1431">
        <f>I58</f>
        <v>13</v>
      </c>
      <c r="J56" s="1431"/>
      <c r="K56" s="1431"/>
      <c r="L56" s="1431">
        <v>1000</v>
      </c>
      <c r="M56" s="1431"/>
      <c r="N56" s="1431"/>
      <c r="O56" s="1431"/>
      <c r="P56" s="1431"/>
      <c r="Q56" s="1355">
        <f t="shared" ref="Q56:Q57" si="13">I56*L56</f>
        <v>13000</v>
      </c>
      <c r="R56" s="1355"/>
      <c r="S56" s="1355"/>
      <c r="T56" s="1355"/>
      <c r="U56" s="1477"/>
      <c r="V56" s="1478"/>
    </row>
    <row r="57" spans="2:25" ht="12.75" customHeight="1">
      <c r="B57" s="193">
        <f>IF(I57="","",COUNT($I$44:I57))</f>
        <v>14</v>
      </c>
      <c r="C57" s="417"/>
      <c r="D57" s="1428" t="s">
        <v>547</v>
      </c>
      <c r="E57" s="1429"/>
      <c r="F57" s="1479"/>
      <c r="G57" s="1430" t="s">
        <v>533</v>
      </c>
      <c r="H57" s="1430"/>
      <c r="I57" s="1431">
        <f>I58</f>
        <v>13</v>
      </c>
      <c r="J57" s="1431"/>
      <c r="K57" s="1431"/>
      <c r="L57" s="1431">
        <v>600</v>
      </c>
      <c r="M57" s="1431"/>
      <c r="N57" s="1431"/>
      <c r="O57" s="1431"/>
      <c r="P57" s="1431"/>
      <c r="Q57" s="1355">
        <f t="shared" si="13"/>
        <v>7800</v>
      </c>
      <c r="R57" s="1355"/>
      <c r="S57" s="1355"/>
      <c r="T57" s="1355"/>
      <c r="U57" s="1477"/>
      <c r="V57" s="1478"/>
    </row>
    <row r="58" spans="2:25" ht="13.8">
      <c r="B58" s="193">
        <f>IF(I58="","",COUNT($I$44:I58))</f>
        <v>15</v>
      </c>
      <c r="C58" s="417"/>
      <c r="D58" s="1428" t="s">
        <v>548</v>
      </c>
      <c r="E58" s="1429"/>
      <c r="F58" s="1479"/>
      <c r="G58" s="1430" t="s">
        <v>533</v>
      </c>
      <c r="H58" s="1430"/>
      <c r="I58" s="1431">
        <v>13</v>
      </c>
      <c r="J58" s="1431"/>
      <c r="K58" s="1431"/>
      <c r="L58" s="1493">
        <v>5000</v>
      </c>
      <c r="M58" s="1493"/>
      <c r="N58" s="1493"/>
      <c r="O58" s="1493"/>
      <c r="P58" s="1493"/>
      <c r="Q58" s="1355">
        <f>I58*L58</f>
        <v>65000</v>
      </c>
      <c r="R58" s="1355"/>
      <c r="S58" s="1355"/>
      <c r="T58" s="1355"/>
      <c r="U58" s="193"/>
      <c r="V58" s="417"/>
    </row>
    <row r="59" spans="2:25" ht="13.8">
      <c r="B59" s="193">
        <f>IF(I59="","",COUNT($I$44:I59))</f>
        <v>16</v>
      </c>
      <c r="C59" s="417"/>
      <c r="D59" s="1428" t="s">
        <v>549</v>
      </c>
      <c r="E59" s="1429"/>
      <c r="F59" s="1479"/>
      <c r="G59" s="1430" t="s">
        <v>493</v>
      </c>
      <c r="H59" s="1430"/>
      <c r="I59" s="1493">
        <f>SUPRESSÃO!G26+SUPRESSÃO!G52+SUPRESSÃO!G54+TERRAPLENAGEM!G30+TERRAPLENAGEM!G56+TERRAPLENAGEM!G80+TERRAPLENAGEM!G111+DESMONTE!G27+DESMONTE!G71+ADM!G18+ADM!G19+ADM!G22+ADM!G23+G37+G39</f>
        <v>51</v>
      </c>
      <c r="J59" s="1493"/>
      <c r="K59" s="1493"/>
      <c r="L59" s="1437">
        <v>120</v>
      </c>
      <c r="M59" s="1437"/>
      <c r="N59" s="1437"/>
      <c r="O59" s="1437"/>
      <c r="P59" s="1437"/>
      <c r="Q59" s="1355">
        <f>I59*L59</f>
        <v>6120</v>
      </c>
      <c r="R59" s="1355"/>
      <c r="S59" s="1355"/>
      <c r="T59" s="1355"/>
      <c r="U59" s="1434"/>
      <c r="V59" s="1435"/>
    </row>
    <row r="60" spans="2:25" ht="13.8">
      <c r="B60" s="193">
        <f>IF(I60="","",COUNT($I$44:I60))</f>
        <v>17</v>
      </c>
      <c r="C60" s="417"/>
      <c r="D60" s="1428" t="s">
        <v>1817</v>
      </c>
      <c r="E60" s="1429"/>
      <c r="F60" s="1479"/>
      <c r="G60" s="1430" t="s">
        <v>493</v>
      </c>
      <c r="H60" s="1430"/>
      <c r="I60" s="1431">
        <f>1</f>
        <v>1</v>
      </c>
      <c r="J60" s="1431"/>
      <c r="K60" s="1431"/>
      <c r="L60" s="1431">
        <v>6000</v>
      </c>
      <c r="M60" s="1431"/>
      <c r="N60" s="1431"/>
      <c r="O60" s="1431"/>
      <c r="P60" s="1431"/>
      <c r="Q60" s="1355">
        <f>I60*L60</f>
        <v>6000</v>
      </c>
      <c r="R60" s="1355"/>
      <c r="S60" s="1355"/>
      <c r="T60" s="1355"/>
      <c r="U60" s="1434" t="s">
        <v>1818</v>
      </c>
      <c r="V60" s="1435"/>
      <c r="X60" s="155"/>
    </row>
    <row r="61" spans="2:25" ht="13.8">
      <c r="B61" s="193">
        <f>IF(I61="","",COUNT($I$44:I61))</f>
        <v>18</v>
      </c>
      <c r="C61" s="417"/>
      <c r="D61" s="1490" t="s">
        <v>550</v>
      </c>
      <c r="E61" s="1491"/>
      <c r="F61" s="1492"/>
      <c r="G61" s="1438" t="s">
        <v>493</v>
      </c>
      <c r="H61" s="1438"/>
      <c r="I61" s="1431">
        <f>5*14*24</f>
        <v>1680</v>
      </c>
      <c r="J61" s="1431"/>
      <c r="K61" s="1431"/>
      <c r="L61" s="1439">
        <f>DADOS!E21</f>
        <v>6.17</v>
      </c>
      <c r="M61" s="1439"/>
      <c r="N61" s="1439"/>
      <c r="O61" s="1439"/>
      <c r="P61" s="1439"/>
      <c r="Q61" s="1355">
        <f>I61*L61</f>
        <v>10365.6</v>
      </c>
      <c r="R61" s="1355"/>
      <c r="S61" s="1355"/>
      <c r="T61" s="1355"/>
      <c r="U61" s="1440"/>
      <c r="V61" s="1441"/>
    </row>
    <row r="62" spans="2:25" ht="12.75" customHeight="1">
      <c r="B62" s="1381"/>
      <c r="C62" s="1383"/>
      <c r="D62" s="1381"/>
      <c r="E62" s="1382"/>
      <c r="F62" s="1382"/>
      <c r="G62" s="1381"/>
      <c r="H62" s="1383"/>
      <c r="I62" s="1381"/>
      <c r="J62" s="1382"/>
      <c r="K62" s="1383"/>
      <c r="L62" s="1381"/>
      <c r="M62" s="1382"/>
      <c r="N62" s="1382"/>
      <c r="O62" s="1382"/>
      <c r="P62" s="1383"/>
      <c r="Q62" s="1442">
        <f>SUM(Q44:T61)</f>
        <v>155849.60000000001</v>
      </c>
      <c r="R62" s="1443"/>
      <c r="S62" s="1443"/>
      <c r="T62" s="1443"/>
      <c r="U62" s="1381"/>
      <c r="V62" s="1383"/>
    </row>
    <row r="64" spans="2:25" ht="12.75" customHeight="1">
      <c r="B64" s="1357" t="s">
        <v>551</v>
      </c>
      <c r="C64" s="1357"/>
      <c r="D64" s="1357"/>
      <c r="E64" s="1357"/>
      <c r="F64" s="1357"/>
      <c r="G64" s="1357"/>
      <c r="H64" s="1357"/>
      <c r="I64" s="1357"/>
      <c r="J64" s="1357"/>
      <c r="K64" s="1357"/>
      <c r="L64" s="1357"/>
      <c r="M64" s="1357"/>
      <c r="N64" s="1357"/>
      <c r="O64" s="1357"/>
      <c r="P64" s="1357"/>
      <c r="Q64" s="1357"/>
      <c r="R64" s="1357"/>
      <c r="S64" s="1357"/>
      <c r="T64" s="1357"/>
      <c r="U64" s="1357"/>
      <c r="V64" s="1357"/>
    </row>
    <row r="65" spans="2:23" ht="12.75" customHeight="1">
      <c r="B65" s="1422" t="s">
        <v>146</v>
      </c>
      <c r="C65" s="1423"/>
      <c r="D65" s="1422" t="s">
        <v>442</v>
      </c>
      <c r="E65" s="1424"/>
      <c r="F65" s="1424"/>
      <c r="G65" s="1422" t="s">
        <v>493</v>
      </c>
      <c r="H65" s="1423"/>
      <c r="I65" s="1425"/>
      <c r="J65" s="1426"/>
      <c r="K65" s="1427"/>
      <c r="L65" s="1425" t="s">
        <v>152</v>
      </c>
      <c r="M65" s="1426"/>
      <c r="N65" s="1426"/>
      <c r="O65" s="1426"/>
      <c r="P65" s="1427"/>
      <c r="Q65" s="1422" t="s">
        <v>495</v>
      </c>
      <c r="R65" s="1424"/>
      <c r="S65" s="1424"/>
      <c r="T65" s="1423"/>
      <c r="U65" s="1425"/>
      <c r="V65" s="1427"/>
    </row>
    <row r="66" spans="2:23" ht="13.8">
      <c r="B66" s="193">
        <f>IF(I66="","",COUNT($I66:I$66))</f>
        <v>1</v>
      </c>
      <c r="C66" s="417"/>
      <c r="D66" s="1428" t="s">
        <v>552</v>
      </c>
      <c r="E66" s="1429"/>
      <c r="F66" s="1429"/>
      <c r="G66" s="1430" t="s">
        <v>533</v>
      </c>
      <c r="H66" s="1430"/>
      <c r="I66" s="1431">
        <v>1</v>
      </c>
      <c r="J66" s="1431"/>
      <c r="K66" s="1431"/>
      <c r="L66" s="1493">
        <v>20000</v>
      </c>
      <c r="M66" s="1493"/>
      <c r="N66" s="1493"/>
      <c r="O66" s="1493"/>
      <c r="P66" s="1493"/>
      <c r="Q66" s="1355">
        <f>I66*L66</f>
        <v>20000</v>
      </c>
      <c r="R66" s="1355"/>
      <c r="S66" s="1355"/>
      <c r="T66" s="1355"/>
      <c r="U66" s="1428" t="s">
        <v>553</v>
      </c>
      <c r="V66" s="1479"/>
    </row>
    <row r="67" spans="2:23" ht="13.8">
      <c r="B67" s="193">
        <f>IF(I67="","",COUNT($I$66:I67))</f>
        <v>2</v>
      </c>
      <c r="C67" s="417"/>
      <c r="D67" s="1428" t="s">
        <v>1857</v>
      </c>
      <c r="E67" s="1429"/>
      <c r="F67" s="1429"/>
      <c r="G67" s="1430" t="s">
        <v>533</v>
      </c>
      <c r="H67" s="1430"/>
      <c r="I67" s="1431">
        <v>1</v>
      </c>
      <c r="J67" s="1431"/>
      <c r="K67" s="1431"/>
      <c r="L67" s="1496">
        <v>5000</v>
      </c>
      <c r="M67" s="1496"/>
      <c r="N67" s="1496"/>
      <c r="O67" s="1496"/>
      <c r="P67" s="1496"/>
      <c r="Q67" s="1355">
        <f t="shared" ref="Q67" si="14">I67*L67</f>
        <v>5000</v>
      </c>
      <c r="R67" s="1355"/>
      <c r="S67" s="1355"/>
      <c r="T67" s="1355"/>
      <c r="U67" s="1434"/>
      <c r="V67" s="1435"/>
    </row>
    <row r="68" spans="2:23" ht="13.8">
      <c r="B68" s="193">
        <f>IF(I68="","",COUNT($I$66:I68))</f>
        <v>3</v>
      </c>
      <c r="C68" s="417"/>
      <c r="D68" s="1428" t="s">
        <v>1930</v>
      </c>
      <c r="E68" s="1429"/>
      <c r="F68" s="1479"/>
      <c r="G68" s="1434" t="s">
        <v>533</v>
      </c>
      <c r="H68" s="1435"/>
      <c r="I68" s="1474">
        <v>1</v>
      </c>
      <c r="J68" s="1350"/>
      <c r="K68" s="1351"/>
      <c r="L68" s="1474">
        <v>7000</v>
      </c>
      <c r="M68" s="1350"/>
      <c r="N68" s="1350"/>
      <c r="O68" s="1350"/>
      <c r="P68" s="1351"/>
      <c r="Q68" s="1453">
        <f t="shared" ref="Q68:Q69" si="15">I68*L68</f>
        <v>7000</v>
      </c>
      <c r="R68" s="1475"/>
      <c r="S68" s="1475"/>
      <c r="T68" s="1454"/>
      <c r="U68" s="79" t="s">
        <v>1934</v>
      </c>
      <c r="V68" s="417"/>
    </row>
    <row r="69" spans="2:23" ht="13.8">
      <c r="B69" s="193">
        <f>IF(I69="","",COUNT($I$66:I69))</f>
        <v>4</v>
      </c>
      <c r="C69" s="417"/>
      <c r="D69" s="1428" t="s">
        <v>1931</v>
      </c>
      <c r="E69" s="1429"/>
      <c r="F69" s="1479"/>
      <c r="G69" s="1434" t="s">
        <v>533</v>
      </c>
      <c r="H69" s="1435"/>
      <c r="I69" s="1474">
        <v>1</v>
      </c>
      <c r="J69" s="1350"/>
      <c r="K69" s="1351"/>
      <c r="L69" s="1474">
        <v>20000</v>
      </c>
      <c r="M69" s="1350"/>
      <c r="N69" s="1350"/>
      <c r="O69" s="1350"/>
      <c r="P69" s="1351"/>
      <c r="Q69" s="1453">
        <f t="shared" si="15"/>
        <v>20000</v>
      </c>
      <c r="R69" s="1475"/>
      <c r="S69" s="1475"/>
      <c r="T69" s="1454"/>
      <c r="U69" s="425" t="s">
        <v>1933</v>
      </c>
      <c r="V69" s="417"/>
      <c r="W69" s="59" t="s">
        <v>1932</v>
      </c>
    </row>
    <row r="70" spans="2:23" ht="13.8">
      <c r="B70" s="193">
        <f>IF(I70="","",COUNT($I$66:I70))</f>
        <v>5</v>
      </c>
      <c r="C70" s="417"/>
      <c r="D70" s="1428" t="s">
        <v>558</v>
      </c>
      <c r="E70" s="1429"/>
      <c r="F70" s="1429"/>
      <c r="G70" s="1430" t="s">
        <v>533</v>
      </c>
      <c r="H70" s="1430"/>
      <c r="I70" s="1431">
        <v>1</v>
      </c>
      <c r="J70" s="1431"/>
      <c r="K70" s="1431"/>
      <c r="L70" s="1431">
        <v>6000</v>
      </c>
      <c r="M70" s="1431"/>
      <c r="N70" s="1431"/>
      <c r="O70" s="1431"/>
      <c r="P70" s="1431"/>
      <c r="Q70" s="1355">
        <f t="shared" ref="Q70" si="16">I70*L70</f>
        <v>6000</v>
      </c>
      <c r="R70" s="1355"/>
      <c r="S70" s="1355"/>
      <c r="T70" s="1355"/>
      <c r="U70" s="193"/>
      <c r="V70" s="417"/>
    </row>
    <row r="71" spans="2:23" ht="13.8">
      <c r="B71" s="193">
        <f>IF(I71="","",COUNT($I$66:I71))</f>
        <v>6</v>
      </c>
      <c r="C71" s="417"/>
      <c r="D71" s="1428" t="s">
        <v>554</v>
      </c>
      <c r="E71" s="1429"/>
      <c r="F71" s="1429"/>
      <c r="G71" s="1430" t="s">
        <v>493</v>
      </c>
      <c r="H71" s="1430"/>
      <c r="I71" s="1431">
        <f>G16+G17+G22++G23+G21+TOP!G16+LAB!G16+QSMS!G16+QSMS!G17+TOP!G18</f>
        <v>8</v>
      </c>
      <c r="J71" s="1431"/>
      <c r="K71" s="1431"/>
      <c r="L71" s="1431">
        <v>4000</v>
      </c>
      <c r="M71" s="1431"/>
      <c r="N71" s="1431"/>
      <c r="O71" s="1431"/>
      <c r="P71" s="1431"/>
      <c r="Q71" s="1355">
        <f t="shared" ref="Q71" si="17">I71*L71</f>
        <v>32000</v>
      </c>
      <c r="R71" s="1355"/>
      <c r="S71" s="1355"/>
      <c r="T71" s="1355"/>
      <c r="U71" s="1434"/>
      <c r="V71" s="1435"/>
    </row>
    <row r="72" spans="2:23" ht="13.8">
      <c r="B72" s="193">
        <f>IF(I72="","",COUNT($I$66:I72))</f>
        <v>7</v>
      </c>
      <c r="C72" s="417"/>
      <c r="D72" s="1428" t="s">
        <v>555</v>
      </c>
      <c r="E72" s="1429"/>
      <c r="F72" s="1429"/>
      <c r="G72" s="1430" t="s">
        <v>533</v>
      </c>
      <c r="H72" s="1430"/>
      <c r="I72" s="1431">
        <v>1</v>
      </c>
      <c r="J72" s="1431"/>
      <c r="K72" s="1431"/>
      <c r="L72" s="1431">
        <v>15000</v>
      </c>
      <c r="M72" s="1431"/>
      <c r="N72" s="1431"/>
      <c r="O72" s="1431"/>
      <c r="P72" s="1431"/>
      <c r="Q72" s="1355">
        <f t="shared" ref="Q72:Q73" si="18">I72*L72</f>
        <v>15000</v>
      </c>
      <c r="R72" s="1355"/>
      <c r="S72" s="1355"/>
      <c r="T72" s="1355"/>
      <c r="U72" s="1434"/>
      <c r="V72" s="1435"/>
    </row>
    <row r="73" spans="2:23" ht="13.8">
      <c r="B73" s="193">
        <f>IF(I73="","",COUNT($I$66:I73))</f>
        <v>8</v>
      </c>
      <c r="C73" s="417"/>
      <c r="D73" s="1428" t="s">
        <v>556</v>
      </c>
      <c r="E73" s="1429"/>
      <c r="F73" s="1429"/>
      <c r="G73" s="1430" t="s">
        <v>533</v>
      </c>
      <c r="H73" s="1430"/>
      <c r="I73" s="1431">
        <v>1</v>
      </c>
      <c r="J73" s="1431"/>
      <c r="K73" s="1431"/>
      <c r="L73" s="1431">
        <f>DADOS!Z18</f>
        <v>211724.58000000002</v>
      </c>
      <c r="M73" s="1431"/>
      <c r="N73" s="1431"/>
      <c r="O73" s="1431"/>
      <c r="P73" s="1431"/>
      <c r="Q73" s="1355">
        <f t="shared" si="18"/>
        <v>211724.58000000002</v>
      </c>
      <c r="R73" s="1355"/>
      <c r="S73" s="1355"/>
      <c r="T73" s="1355"/>
      <c r="U73" s="1434"/>
      <c r="V73" s="1435"/>
    </row>
    <row r="74" spans="2:23" ht="13.8">
      <c r="B74" s="193">
        <f>IF(I74="","",COUNT($I$66:I74))</f>
        <v>9</v>
      </c>
      <c r="C74" s="417"/>
      <c r="D74" s="1428" t="s">
        <v>557</v>
      </c>
      <c r="E74" s="1429"/>
      <c r="F74" s="1429"/>
      <c r="G74" s="1430" t="s">
        <v>533</v>
      </c>
      <c r="H74" s="1430"/>
      <c r="I74" s="1431">
        <v>1</v>
      </c>
      <c r="J74" s="1431"/>
      <c r="K74" s="1431"/>
      <c r="L74" s="1431">
        <f>DADOS!Z24</f>
        <v>77000</v>
      </c>
      <c r="M74" s="1431"/>
      <c r="N74" s="1431"/>
      <c r="O74" s="1431"/>
      <c r="P74" s="1431"/>
      <c r="Q74" s="1355">
        <f>I74*L74</f>
        <v>77000</v>
      </c>
      <c r="R74" s="1355"/>
      <c r="S74" s="1355"/>
      <c r="T74" s="1355"/>
      <c r="U74" s="1434"/>
      <c r="V74" s="1435"/>
    </row>
    <row r="75" spans="2:23" ht="13.8">
      <c r="B75" s="193">
        <f>IF(I75="","",COUNT($I$66:I75))</f>
        <v>10</v>
      </c>
      <c r="C75" s="417"/>
      <c r="D75" s="1428" t="s">
        <v>1819</v>
      </c>
      <c r="E75" s="1429"/>
      <c r="F75" s="1429"/>
      <c r="G75" s="1434" t="s">
        <v>533</v>
      </c>
      <c r="H75" s="1435"/>
      <c r="I75" s="1431">
        <f>I58</f>
        <v>13</v>
      </c>
      <c r="J75" s="1431"/>
      <c r="K75" s="1431"/>
      <c r="L75" s="1431">
        <v>4500</v>
      </c>
      <c r="M75" s="1431"/>
      <c r="N75" s="1431"/>
      <c r="O75" s="1431"/>
      <c r="P75" s="1431"/>
      <c r="Q75" s="1355">
        <f t="shared" ref="Q75:Q76" si="19">I75*L75</f>
        <v>58500</v>
      </c>
      <c r="R75" s="1355"/>
      <c r="S75" s="1355"/>
      <c r="T75" s="1355"/>
      <c r="U75" s="193"/>
      <c r="V75" s="417"/>
    </row>
    <row r="76" spans="2:23" ht="13.8">
      <c r="B76" s="193">
        <f>IF(I76="","",COUNT($I$66:I76))</f>
        <v>11</v>
      </c>
      <c r="C76" s="417"/>
      <c r="D76" s="1428" t="s">
        <v>1820</v>
      </c>
      <c r="E76" s="1429"/>
      <c r="F76" s="1429"/>
      <c r="G76" s="1434" t="s">
        <v>533</v>
      </c>
      <c r="H76" s="1435"/>
      <c r="I76" s="1431">
        <f>I50</f>
        <v>4</v>
      </c>
      <c r="J76" s="1431"/>
      <c r="K76" s="1431"/>
      <c r="L76" s="1431">
        <v>2000</v>
      </c>
      <c r="M76" s="1431"/>
      <c r="N76" s="1431"/>
      <c r="O76" s="1431"/>
      <c r="P76" s="1431"/>
      <c r="Q76" s="1355">
        <f t="shared" si="19"/>
        <v>8000</v>
      </c>
      <c r="R76" s="1355"/>
      <c r="S76" s="1355"/>
      <c r="T76" s="1355"/>
      <c r="U76" s="193"/>
      <c r="V76" s="417"/>
    </row>
    <row r="77" spans="2:23" ht="12" hidden="1" customHeight="1">
      <c r="B77" s="193" t="str">
        <f>IF(I77="","",COUNT($I$66:I77))</f>
        <v/>
      </c>
      <c r="C77" s="417"/>
      <c r="D77" s="1428" t="s">
        <v>558</v>
      </c>
      <c r="E77" s="1429"/>
      <c r="F77" s="1429"/>
      <c r="G77" s="1434" t="s">
        <v>533</v>
      </c>
      <c r="H77" s="1435"/>
      <c r="I77" s="1431"/>
      <c r="J77" s="1431"/>
      <c r="K77" s="1431"/>
      <c r="L77" s="1431">
        <f>MATERIAIS!D8+2000</f>
        <v>2000</v>
      </c>
      <c r="M77" s="1431"/>
      <c r="N77" s="1431"/>
      <c r="O77" s="1431"/>
      <c r="P77" s="1431"/>
      <c r="Q77" s="1355">
        <f>I77*L77</f>
        <v>0</v>
      </c>
      <c r="R77" s="1355"/>
      <c r="S77" s="1355"/>
      <c r="T77" s="1355"/>
      <c r="U77" s="1434"/>
      <c r="V77" s="1435"/>
    </row>
    <row r="78" spans="2:23" ht="13.8" hidden="1">
      <c r="B78" s="193" t="str">
        <f>IF(I78="","",COUNT($I$66:I78))</f>
        <v/>
      </c>
      <c r="C78" s="417"/>
      <c r="D78" s="1428" t="s">
        <v>1829</v>
      </c>
      <c r="E78" s="1429"/>
      <c r="F78" s="1429"/>
      <c r="G78" s="1434" t="s">
        <v>533</v>
      </c>
      <c r="H78" s="1435"/>
      <c r="I78" s="1431"/>
      <c r="J78" s="1431"/>
      <c r="K78" s="1431"/>
      <c r="L78" s="1431">
        <v>3500</v>
      </c>
      <c r="M78" s="1431"/>
      <c r="N78" s="1431"/>
      <c r="O78" s="1431"/>
      <c r="P78" s="1431"/>
      <c r="Q78" s="1355">
        <f>I78*L78</f>
        <v>0</v>
      </c>
      <c r="R78" s="1355"/>
      <c r="S78" s="1355"/>
      <c r="T78" s="1355"/>
      <c r="U78" s="1434"/>
      <c r="V78" s="1435"/>
    </row>
    <row r="79" spans="2:23" ht="12.75" customHeight="1">
      <c r="B79" s="1381"/>
      <c r="C79" s="1383"/>
      <c r="D79" s="1381"/>
      <c r="E79" s="1382"/>
      <c r="F79" s="1382"/>
      <c r="G79" s="1381"/>
      <c r="H79" s="1383"/>
      <c r="I79" s="1381"/>
      <c r="J79" s="1382"/>
      <c r="K79" s="1383"/>
      <c r="L79" s="1381"/>
      <c r="M79" s="1382"/>
      <c r="N79" s="1382"/>
      <c r="O79" s="1382"/>
      <c r="P79" s="1383"/>
      <c r="Q79" s="1455">
        <f>SUM(Q66:T78)/O9</f>
        <v>55448.74457831325</v>
      </c>
      <c r="R79" s="1455"/>
      <c r="S79" s="1455"/>
      <c r="T79" s="1455"/>
      <c r="U79" s="1381"/>
      <c r="V79" s="1383"/>
    </row>
    <row r="81" spans="2:22" ht="12.75" customHeight="1">
      <c r="B81" s="1357" t="s">
        <v>559</v>
      </c>
      <c r="C81" s="1357"/>
      <c r="D81" s="1357"/>
      <c r="E81" s="1357"/>
      <c r="F81" s="1357"/>
      <c r="G81" s="1357"/>
      <c r="H81" s="1357"/>
      <c r="I81" s="1357"/>
      <c r="J81" s="1357"/>
      <c r="K81" s="1357"/>
      <c r="L81" s="1357"/>
      <c r="M81" s="1357"/>
      <c r="N81" s="1357"/>
      <c r="O81" s="1357"/>
      <c r="P81" s="1357"/>
      <c r="Q81" s="1357"/>
      <c r="R81" s="1357"/>
      <c r="S81" s="1357"/>
      <c r="T81" s="1357"/>
      <c r="U81" s="1357"/>
      <c r="V81" s="1357"/>
    </row>
    <row r="82" spans="2:22" ht="12.75" customHeight="1">
      <c r="B82" s="1422" t="s">
        <v>146</v>
      </c>
      <c r="C82" s="1423"/>
      <c r="D82" s="1422" t="s">
        <v>442</v>
      </c>
      <c r="E82" s="1424"/>
      <c r="F82" s="1424"/>
      <c r="G82" s="1422" t="s">
        <v>493</v>
      </c>
      <c r="H82" s="1423"/>
      <c r="I82" s="872" t="s">
        <v>560</v>
      </c>
      <c r="J82" s="1426" t="s">
        <v>561</v>
      </c>
      <c r="K82" s="1427"/>
      <c r="L82" s="1425" t="s">
        <v>152</v>
      </c>
      <c r="M82" s="1426"/>
      <c r="N82" s="1426"/>
      <c r="O82" s="1426"/>
      <c r="P82" s="1427"/>
      <c r="Q82" s="1422" t="s">
        <v>495</v>
      </c>
      <c r="R82" s="1424"/>
      <c r="S82" s="1424"/>
      <c r="T82" s="1423"/>
      <c r="U82" s="1425"/>
      <c r="V82" s="1427"/>
    </row>
    <row r="83" spans="2:22" ht="12.75" customHeight="1">
      <c r="B83" s="193">
        <f>IF(I83="","",COUNT($I$82:I83))</f>
        <v>1</v>
      </c>
      <c r="C83" s="417"/>
      <c r="D83" s="1428" t="str">
        <f>SUPRESSÃO!E6</f>
        <v>Limpeza mecanizada de camada vegetal (20cm)</v>
      </c>
      <c r="E83" s="1429"/>
      <c r="F83" s="1429"/>
      <c r="G83" s="1430" t="s">
        <v>533</v>
      </c>
      <c r="H83" s="1430"/>
      <c r="I83" s="437">
        <f>SUPRESSÃO!G30</f>
        <v>8</v>
      </c>
      <c r="J83" s="1474">
        <f>SUPRESSÃO!O9</f>
        <v>1.4</v>
      </c>
      <c r="K83" s="1351"/>
      <c r="L83" s="1431">
        <v>1500</v>
      </c>
      <c r="M83" s="1431"/>
      <c r="N83" s="1431"/>
      <c r="O83" s="1431"/>
      <c r="P83" s="1431"/>
      <c r="Q83" s="1355">
        <f t="shared" ref="Q83:Q84" si="20">I83*L83*J83</f>
        <v>16800</v>
      </c>
      <c r="R83" s="1355"/>
      <c r="S83" s="1355"/>
      <c r="T83" s="1355"/>
      <c r="U83" s="1434"/>
      <c r="V83" s="1435"/>
    </row>
    <row r="84" spans="2:22" ht="12.75" customHeight="1">
      <c r="B84" s="193">
        <f>IF(I84="","",COUNT($I$82:I84))</f>
        <v>2</v>
      </c>
      <c r="C84" s="417"/>
      <c r="D84" s="1428" t="str">
        <f>SUPRESSÃO!E33</f>
        <v>TRANSPORTE DE MATERIAL DE LIMPEZA E ESPALHAMENTO (1KM)</v>
      </c>
      <c r="E84" s="1429"/>
      <c r="F84" s="1429"/>
      <c r="G84" s="1430" t="s">
        <v>533</v>
      </c>
      <c r="H84" s="1430"/>
      <c r="I84" s="437">
        <f>SUPRESSÃO!G52</f>
        <v>1</v>
      </c>
      <c r="J84" s="1474">
        <f>SUPRESSÃO!O36</f>
        <v>2.4608251515151514</v>
      </c>
      <c r="K84" s="1351"/>
      <c r="L84" s="1431">
        <f t="shared" ref="L84:L91" si="21">L83</f>
        <v>1500</v>
      </c>
      <c r="M84" s="1431"/>
      <c r="N84" s="1431"/>
      <c r="O84" s="1431"/>
      <c r="P84" s="1431"/>
      <c r="Q84" s="1355">
        <f t="shared" si="20"/>
        <v>3691.2377272727272</v>
      </c>
      <c r="R84" s="1355"/>
      <c r="S84" s="1355"/>
      <c r="T84" s="1355"/>
      <c r="U84" s="1434"/>
      <c r="V84" s="1435"/>
    </row>
    <row r="85" spans="2:22" ht="12.75" customHeight="1">
      <c r="B85" s="193">
        <f>IF(I85="","",COUNT($I$82:I85))</f>
        <v>3</v>
      </c>
      <c r="C85" s="417"/>
      <c r="D85" s="1428" t="str">
        <f>TERRAPLENAGEM!E6</f>
        <v>Escavação de solo mole, Transporte DT MAXIMO 1KM e espalhamento</v>
      </c>
      <c r="E85" s="1429"/>
      <c r="F85" s="1429"/>
      <c r="G85" s="1430" t="s">
        <v>533</v>
      </c>
      <c r="H85" s="1430"/>
      <c r="I85" s="437">
        <f>TERRAPLENAGEM!G30-TERRAPLENAGEM!G29</f>
        <v>1</v>
      </c>
      <c r="J85" s="1474">
        <f>TERRAPLENAGEM!O9</f>
        <v>2.0833333333333335</v>
      </c>
      <c r="K85" s="1351"/>
      <c r="L85" s="1431">
        <f t="shared" si="21"/>
        <v>1500</v>
      </c>
      <c r="M85" s="1431"/>
      <c r="N85" s="1431"/>
      <c r="O85" s="1431"/>
      <c r="P85" s="1431"/>
      <c r="Q85" s="1355">
        <f t="shared" ref="Q85:Q88" si="22">I85*L85*J85</f>
        <v>3125</v>
      </c>
      <c r="R85" s="1355"/>
      <c r="S85" s="1355"/>
      <c r="T85" s="1355"/>
      <c r="U85" s="1434"/>
      <c r="V85" s="1435"/>
    </row>
    <row r="86" spans="2:22" ht="12.75" customHeight="1">
      <c r="B86" s="193">
        <f>IF(I86="","",COUNT($I$82:I86))</f>
        <v>4</v>
      </c>
      <c r="C86" s="417"/>
      <c r="D86" s="1428" t="str">
        <f>TERRAPLENAGEM!E34</f>
        <v>Escavação, carga e transporte de material de 1ª categoria - DT Máximo de 1km</v>
      </c>
      <c r="E86" s="1429"/>
      <c r="F86" s="1429"/>
      <c r="G86" s="1430" t="s">
        <v>533</v>
      </c>
      <c r="H86" s="1430"/>
      <c r="I86" s="437">
        <f>TERRAPLENAGEM!G56-TERRAPLENAGEM!G54</f>
        <v>4</v>
      </c>
      <c r="J86" s="1474">
        <f>TERRAPLENAGEM!O37</f>
        <v>6.125</v>
      </c>
      <c r="K86" s="1351"/>
      <c r="L86" s="1431">
        <f t="shared" si="21"/>
        <v>1500</v>
      </c>
      <c r="M86" s="1431"/>
      <c r="N86" s="1431"/>
      <c r="O86" s="1431"/>
      <c r="P86" s="1431"/>
      <c r="Q86" s="1355">
        <f t="shared" si="22"/>
        <v>36750</v>
      </c>
      <c r="R86" s="1355"/>
      <c r="S86" s="1355"/>
      <c r="T86" s="1355"/>
      <c r="U86" s="1434"/>
      <c r="V86" s="1435"/>
    </row>
    <row r="87" spans="2:22" ht="12.75" customHeight="1">
      <c r="B87" s="193">
        <f>IF(I87="","",COUNT($I$82:I87))</f>
        <v>5</v>
      </c>
      <c r="C87" s="417"/>
      <c r="D87" s="1428" t="str">
        <f>TERRAPLENAGEM!E58</f>
        <v>JAZIDA</v>
      </c>
      <c r="E87" s="1429"/>
      <c r="F87" s="1429"/>
      <c r="G87" s="1430" t="s">
        <v>533</v>
      </c>
      <c r="H87" s="1430"/>
      <c r="I87" s="437">
        <f>TERRAPLENAGEM!G80-TERRAPLENAGEM!G78</f>
        <v>2</v>
      </c>
      <c r="J87" s="1474">
        <f>TERRAPLENAGEM!O61</f>
        <v>1.75</v>
      </c>
      <c r="K87" s="1351"/>
      <c r="L87" s="1431">
        <f t="shared" si="21"/>
        <v>1500</v>
      </c>
      <c r="M87" s="1431"/>
      <c r="N87" s="1431"/>
      <c r="O87" s="1431"/>
      <c r="P87" s="1431"/>
      <c r="Q87" s="1355">
        <f t="shared" si="22"/>
        <v>5250</v>
      </c>
      <c r="R87" s="1355"/>
      <c r="S87" s="1355"/>
      <c r="T87" s="1355"/>
      <c r="U87" s="1434"/>
      <c r="V87" s="1435"/>
    </row>
    <row r="88" spans="2:22" ht="12.75" customHeight="1">
      <c r="B88" s="193">
        <f>IF(I88="","",COUNT($I$82:I88))</f>
        <v>6</v>
      </c>
      <c r="C88" s="417"/>
      <c r="D88" s="1428" t="str">
        <f>TERRAPLENAGEM!E84</f>
        <v>Aterro Compactado a 100% PN</v>
      </c>
      <c r="E88" s="1429"/>
      <c r="F88" s="1429"/>
      <c r="G88" s="1430" t="s">
        <v>533</v>
      </c>
      <c r="H88" s="1430"/>
      <c r="I88" s="437">
        <f>TERRAPLENAGEM!G111-TERRAPLENAGEM!G110-TERRAPLENAGEM!G108</f>
        <v>10</v>
      </c>
      <c r="J88" s="1474">
        <f>TERRAPLENAGEM!O87</f>
        <v>7.125</v>
      </c>
      <c r="K88" s="1351"/>
      <c r="L88" s="1431">
        <f t="shared" si="21"/>
        <v>1500</v>
      </c>
      <c r="M88" s="1431"/>
      <c r="N88" s="1431"/>
      <c r="O88" s="1431"/>
      <c r="P88" s="1431"/>
      <c r="Q88" s="1355">
        <f t="shared" si="22"/>
        <v>106875</v>
      </c>
      <c r="R88" s="1355"/>
      <c r="S88" s="1355"/>
      <c r="T88" s="1355"/>
      <c r="U88" s="1434"/>
      <c r="V88" s="1435"/>
    </row>
    <row r="89" spans="2:22" ht="12.75" customHeight="1">
      <c r="B89" s="193">
        <f>IF(I89="","",COUNT($I$82:I89))</f>
        <v>7</v>
      </c>
      <c r="C89" s="417"/>
      <c r="D89" s="1428" t="str">
        <f>DESMONTE!E6</f>
        <v>Desmonte de rocha com escavadeira e rompedor hidráulico</v>
      </c>
      <c r="E89" s="1429"/>
      <c r="F89" s="1429"/>
      <c r="G89" s="1430" t="s">
        <v>533</v>
      </c>
      <c r="H89" s="1430"/>
      <c r="I89" s="437">
        <f>DESMONTE!G32</f>
        <v>1</v>
      </c>
      <c r="J89" s="1474">
        <f>DESMONTE!O9</f>
        <v>3.8333333333333335</v>
      </c>
      <c r="K89" s="1351"/>
      <c r="L89" s="1431">
        <f t="shared" si="21"/>
        <v>1500</v>
      </c>
      <c r="M89" s="1431"/>
      <c r="N89" s="1431"/>
      <c r="O89" s="1431"/>
      <c r="P89" s="1431"/>
      <c r="Q89" s="1355">
        <f t="shared" ref="Q89:Q90" si="23">I89*L89*J89</f>
        <v>5750</v>
      </c>
      <c r="R89" s="1355"/>
      <c r="S89" s="1355"/>
      <c r="T89" s="1355"/>
      <c r="U89" s="1434"/>
      <c r="V89" s="1435"/>
    </row>
    <row r="90" spans="2:22" ht="12.75" customHeight="1">
      <c r="B90" s="193">
        <f>IF(I90="","",COUNT($I$82:I90))</f>
        <v>8</v>
      </c>
      <c r="C90" s="417"/>
      <c r="D90" s="1428" t="str">
        <f>DESMONTE!E48</f>
        <v>Tranporte de material de britagem, DMT 1KM e espalhamento</v>
      </c>
      <c r="E90" s="1429"/>
      <c r="F90" s="1429"/>
      <c r="G90" s="1430" t="s">
        <v>533</v>
      </c>
      <c r="H90" s="1430"/>
      <c r="I90" s="437">
        <f>DESMONTE!G67</f>
        <v>1</v>
      </c>
      <c r="J90" s="1474">
        <f>DESMONTE!O51</f>
        <v>3.8333333333333335</v>
      </c>
      <c r="K90" s="1351"/>
      <c r="L90" s="1431">
        <f t="shared" si="21"/>
        <v>1500</v>
      </c>
      <c r="M90" s="1431"/>
      <c r="N90" s="1431"/>
      <c r="O90" s="1431"/>
      <c r="P90" s="1431"/>
      <c r="Q90" s="1355">
        <f t="shared" si="23"/>
        <v>5750</v>
      </c>
      <c r="R90" s="1355"/>
      <c r="S90" s="1355"/>
      <c r="T90" s="1355"/>
      <c r="U90" s="1434"/>
      <c r="V90" s="1435"/>
    </row>
    <row r="91" spans="2:22" ht="12.75" customHeight="1">
      <c r="B91" s="193">
        <f>IF(I91="","",COUNT($I$82:I91))</f>
        <v>9</v>
      </c>
      <c r="C91" s="417"/>
      <c r="D91" s="1428" t="str">
        <f>DRENO!E6</f>
        <v>DRENOS</v>
      </c>
      <c r="E91" s="1429"/>
      <c r="F91" s="1429"/>
      <c r="G91" s="1430" t="s">
        <v>533</v>
      </c>
      <c r="H91" s="1430"/>
      <c r="I91" s="437">
        <f>DRENO!G16</f>
        <v>1</v>
      </c>
      <c r="J91" s="1474">
        <f>DRENO!O9</f>
        <v>1.3</v>
      </c>
      <c r="K91" s="1351"/>
      <c r="L91" s="1431">
        <f t="shared" si="21"/>
        <v>1500</v>
      </c>
      <c r="M91" s="1431"/>
      <c r="N91" s="1431"/>
      <c r="O91" s="1431"/>
      <c r="P91" s="1431"/>
      <c r="Q91" s="1355">
        <f t="shared" ref="Q91" si="24">I91*L91*J91</f>
        <v>1950</v>
      </c>
      <c r="R91" s="1355"/>
      <c r="S91" s="1355"/>
      <c r="T91" s="1355"/>
      <c r="U91" s="1434"/>
      <c r="V91" s="1435"/>
    </row>
    <row r="92" spans="2:22" ht="12.75" customHeight="1">
      <c r="B92" s="1381"/>
      <c r="C92" s="1383"/>
      <c r="D92" s="1381"/>
      <c r="E92" s="1382"/>
      <c r="F92" s="1382"/>
      <c r="G92" s="1381"/>
      <c r="H92" s="1383"/>
      <c r="I92" s="693"/>
      <c r="J92" s="1486"/>
      <c r="K92" s="1486"/>
      <c r="L92" s="1381"/>
      <c r="M92" s="1382"/>
      <c r="N92" s="1382"/>
      <c r="O92" s="1382"/>
      <c r="P92" s="1383"/>
      <c r="Q92" s="1455">
        <f>SUM(Q83:T91)/O9</f>
        <v>22402.558762322013</v>
      </c>
      <c r="R92" s="1455"/>
      <c r="S92" s="1455"/>
      <c r="T92" s="1455"/>
      <c r="U92" s="1381"/>
      <c r="V92" s="1383"/>
    </row>
  </sheetData>
  <mergeCells count="404">
    <mergeCell ref="H28:I28"/>
    <mergeCell ref="K28:M28"/>
    <mergeCell ref="O28:R28"/>
    <mergeCell ref="S28:T28"/>
    <mergeCell ref="D68:F68"/>
    <mergeCell ref="G68:H68"/>
    <mergeCell ref="I68:K68"/>
    <mergeCell ref="L68:P68"/>
    <mergeCell ref="D69:F69"/>
    <mergeCell ref="G69:H69"/>
    <mergeCell ref="I69:K69"/>
    <mergeCell ref="L69:P69"/>
    <mergeCell ref="Q68:T68"/>
    <mergeCell ref="Q69:T69"/>
    <mergeCell ref="B37:D37"/>
    <mergeCell ref="H37:J37"/>
    <mergeCell ref="K37:L37"/>
    <mergeCell ref="M37:O37"/>
    <mergeCell ref="Q37:S37"/>
    <mergeCell ref="G45:H45"/>
    <mergeCell ref="I45:K45"/>
    <mergeCell ref="L45:P45"/>
    <mergeCell ref="D55:F55"/>
    <mergeCell ref="G55:H55"/>
    <mergeCell ref="D88:F88"/>
    <mergeCell ref="G88:H88"/>
    <mergeCell ref="J88:K88"/>
    <mergeCell ref="L88:P88"/>
    <mergeCell ref="Q88:T88"/>
    <mergeCell ref="U88:V88"/>
    <mergeCell ref="D86:F86"/>
    <mergeCell ref="G86:H86"/>
    <mergeCell ref="J86:K86"/>
    <mergeCell ref="L86:P86"/>
    <mergeCell ref="Q86:T86"/>
    <mergeCell ref="U86:V86"/>
    <mergeCell ref="D87:F87"/>
    <mergeCell ref="G87:H87"/>
    <mergeCell ref="J87:K87"/>
    <mergeCell ref="L87:P87"/>
    <mergeCell ref="Q87:T87"/>
    <mergeCell ref="U87:V87"/>
    <mergeCell ref="Q56:T56"/>
    <mergeCell ref="G57:H57"/>
    <mergeCell ref="I57:K57"/>
    <mergeCell ref="L57:P57"/>
    <mergeCell ref="Q57:T57"/>
    <mergeCell ref="D67:F67"/>
    <mergeCell ref="G67:H67"/>
    <mergeCell ref="D66:F66"/>
    <mergeCell ref="G66:H66"/>
    <mergeCell ref="D85:F85"/>
    <mergeCell ref="G85:H85"/>
    <mergeCell ref="J85:K85"/>
    <mergeCell ref="L85:P85"/>
    <mergeCell ref="Q85:T85"/>
    <mergeCell ref="U85:V85"/>
    <mergeCell ref="L47:P47"/>
    <mergeCell ref="I47:K47"/>
    <mergeCell ref="D46:F46"/>
    <mergeCell ref="G46:H46"/>
    <mergeCell ref="I46:K46"/>
    <mergeCell ref="L46:P46"/>
    <mergeCell ref="Q46:T46"/>
    <mergeCell ref="I71:K71"/>
    <mergeCell ref="L71:P71"/>
    <mergeCell ref="Q71:T71"/>
    <mergeCell ref="U71:V71"/>
    <mergeCell ref="U61:V61"/>
    <mergeCell ref="Q61:T61"/>
    <mergeCell ref="I67:K67"/>
    <mergeCell ref="L67:P67"/>
    <mergeCell ref="Q67:T67"/>
    <mergeCell ref="U67:V67"/>
    <mergeCell ref="L65:P65"/>
    <mergeCell ref="S22:T22"/>
    <mergeCell ref="H17:I17"/>
    <mergeCell ref="K17:M17"/>
    <mergeCell ref="O17:R17"/>
    <mergeCell ref="S17:T17"/>
    <mergeCell ref="H25:I25"/>
    <mergeCell ref="K25:M25"/>
    <mergeCell ref="O25:R25"/>
    <mergeCell ref="S25:T25"/>
    <mergeCell ref="H24:I24"/>
    <mergeCell ref="K24:M24"/>
    <mergeCell ref="O24:R24"/>
    <mergeCell ref="S24:T24"/>
    <mergeCell ref="H21:I21"/>
    <mergeCell ref="K21:M21"/>
    <mergeCell ref="O21:R21"/>
    <mergeCell ref="S21:T21"/>
    <mergeCell ref="I79:K79"/>
    <mergeCell ref="L79:P79"/>
    <mergeCell ref="D78:F78"/>
    <mergeCell ref="G78:H78"/>
    <mergeCell ref="I78:K78"/>
    <mergeCell ref="L78:P78"/>
    <mergeCell ref="Q78:T78"/>
    <mergeCell ref="D77:F77"/>
    <mergeCell ref="G77:H77"/>
    <mergeCell ref="I77:K77"/>
    <mergeCell ref="L77:P77"/>
    <mergeCell ref="Q77:T77"/>
    <mergeCell ref="Q79:T79"/>
    <mergeCell ref="D72:F72"/>
    <mergeCell ref="G72:H72"/>
    <mergeCell ref="I72:K72"/>
    <mergeCell ref="L72:P72"/>
    <mergeCell ref="Q72:T72"/>
    <mergeCell ref="D70:F70"/>
    <mergeCell ref="G70:H70"/>
    <mergeCell ref="I70:K70"/>
    <mergeCell ref="L73:P73"/>
    <mergeCell ref="Q73:T73"/>
    <mergeCell ref="D71:F71"/>
    <mergeCell ref="G71:H71"/>
    <mergeCell ref="L70:P70"/>
    <mergeCell ref="Q70:T70"/>
    <mergeCell ref="U74:V74"/>
    <mergeCell ref="D75:F75"/>
    <mergeCell ref="G75:H75"/>
    <mergeCell ref="I75:K75"/>
    <mergeCell ref="L75:P75"/>
    <mergeCell ref="Q75:T75"/>
    <mergeCell ref="I76:K76"/>
    <mergeCell ref="L76:P76"/>
    <mergeCell ref="Q76:T76"/>
    <mergeCell ref="D74:F74"/>
    <mergeCell ref="G74:H74"/>
    <mergeCell ref="I74:K74"/>
    <mergeCell ref="L74:P74"/>
    <mergeCell ref="Q74:T74"/>
    <mergeCell ref="B62:C62"/>
    <mergeCell ref="D62:F62"/>
    <mergeCell ref="G62:H62"/>
    <mergeCell ref="I62:K62"/>
    <mergeCell ref="U66:V66"/>
    <mergeCell ref="U62:V62"/>
    <mergeCell ref="I65:K65"/>
    <mergeCell ref="D65:F65"/>
    <mergeCell ref="G65:H65"/>
    <mergeCell ref="I66:K66"/>
    <mergeCell ref="L66:P66"/>
    <mergeCell ref="Q66:T66"/>
    <mergeCell ref="B64:V64"/>
    <mergeCell ref="B65:C65"/>
    <mergeCell ref="L62:P62"/>
    <mergeCell ref="Q62:T62"/>
    <mergeCell ref="Q65:T65"/>
    <mergeCell ref="I55:K55"/>
    <mergeCell ref="L55:P55"/>
    <mergeCell ref="Q55:T55"/>
    <mergeCell ref="U55:V55"/>
    <mergeCell ref="U59:V59"/>
    <mergeCell ref="G56:H56"/>
    <mergeCell ref="I56:K56"/>
    <mergeCell ref="D61:F61"/>
    <mergeCell ref="G61:H61"/>
    <mergeCell ref="I61:K61"/>
    <mergeCell ref="D59:F59"/>
    <mergeCell ref="G59:H59"/>
    <mergeCell ref="Q58:T58"/>
    <mergeCell ref="I58:K58"/>
    <mergeCell ref="L58:P58"/>
    <mergeCell ref="D60:F60"/>
    <mergeCell ref="I59:K59"/>
    <mergeCell ref="L59:P59"/>
    <mergeCell ref="Q59:T59"/>
    <mergeCell ref="G60:H60"/>
    <mergeCell ref="D58:F58"/>
    <mergeCell ref="D56:F56"/>
    <mergeCell ref="D57:F57"/>
    <mergeCell ref="L56:P56"/>
    <mergeCell ref="G54:H54"/>
    <mergeCell ref="I54:K54"/>
    <mergeCell ref="L54:P54"/>
    <mergeCell ref="Q54:T54"/>
    <mergeCell ref="Q53:T53"/>
    <mergeCell ref="D53:F53"/>
    <mergeCell ref="G53:H53"/>
    <mergeCell ref="I53:K53"/>
    <mergeCell ref="D52:F52"/>
    <mergeCell ref="I52:K52"/>
    <mergeCell ref="L52:P52"/>
    <mergeCell ref="Q52:T52"/>
    <mergeCell ref="U53:V53"/>
    <mergeCell ref="G49:H49"/>
    <mergeCell ref="I49:K49"/>
    <mergeCell ref="L49:P49"/>
    <mergeCell ref="Q49:T49"/>
    <mergeCell ref="Q51:T51"/>
    <mergeCell ref="Q50:T50"/>
    <mergeCell ref="U50:V50"/>
    <mergeCell ref="U51:V51"/>
    <mergeCell ref="G50:H50"/>
    <mergeCell ref="I50:K50"/>
    <mergeCell ref="G52:H52"/>
    <mergeCell ref="L50:P50"/>
    <mergeCell ref="D51:F51"/>
    <mergeCell ref="K29:M29"/>
    <mergeCell ref="S29:T29"/>
    <mergeCell ref="D45:F45"/>
    <mergeCell ref="G44:H44"/>
    <mergeCell ref="B30:C30"/>
    <mergeCell ref="D30:F30"/>
    <mergeCell ref="H30:I30"/>
    <mergeCell ref="J30:M30"/>
    <mergeCell ref="N30:R30"/>
    <mergeCell ref="S30:T30"/>
    <mergeCell ref="T33:T34"/>
    <mergeCell ref="B36:D36"/>
    <mergeCell ref="E33:F34"/>
    <mergeCell ref="G51:H51"/>
    <mergeCell ref="I51:K51"/>
    <mergeCell ref="L51:P51"/>
    <mergeCell ref="D49:F49"/>
    <mergeCell ref="D50:F50"/>
    <mergeCell ref="B35:D35"/>
    <mergeCell ref="H35:J35"/>
    <mergeCell ref="M35:O35"/>
    <mergeCell ref="Q35:S35"/>
    <mergeCell ref="H36:J36"/>
    <mergeCell ref="B6:D6"/>
    <mergeCell ref="C8:E8"/>
    <mergeCell ref="H8:I8"/>
    <mergeCell ref="J8:L8"/>
    <mergeCell ref="O8:T8"/>
    <mergeCell ref="H23:I23"/>
    <mergeCell ref="K23:M23"/>
    <mergeCell ref="O23:R23"/>
    <mergeCell ref="S23:T23"/>
    <mergeCell ref="H18:I18"/>
    <mergeCell ref="K18:M18"/>
    <mergeCell ref="O18:R18"/>
    <mergeCell ref="S18:T18"/>
    <mergeCell ref="H19:I19"/>
    <mergeCell ref="K19:M19"/>
    <mergeCell ref="O19:R19"/>
    <mergeCell ref="S19:T19"/>
    <mergeCell ref="H20:I20"/>
    <mergeCell ref="K20:M20"/>
    <mergeCell ref="O20:R20"/>
    <mergeCell ref="S20:T20"/>
    <mergeCell ref="H22:I22"/>
    <mergeCell ref="K22:M22"/>
    <mergeCell ref="O22:R22"/>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32:V32"/>
    <mergeCell ref="B42:V42"/>
    <mergeCell ref="B43:C43"/>
    <mergeCell ref="D43:F43"/>
    <mergeCell ref="G43:H43"/>
    <mergeCell ref="I43:K43"/>
    <mergeCell ref="B33:D34"/>
    <mergeCell ref="H29:I29"/>
    <mergeCell ref="I48:K48"/>
    <mergeCell ref="L48:P48"/>
    <mergeCell ref="Q48:T48"/>
    <mergeCell ref="Q45:T45"/>
    <mergeCell ref="D48:F48"/>
    <mergeCell ref="G48:H48"/>
    <mergeCell ref="U33:U34"/>
    <mergeCell ref="V33:V34"/>
    <mergeCell ref="K36:L36"/>
    <mergeCell ref="M36:O36"/>
    <mergeCell ref="Q36:S36"/>
    <mergeCell ref="G33:G34"/>
    <mergeCell ref="H33:J34"/>
    <mergeCell ref="K33:O34"/>
    <mergeCell ref="P33:S33"/>
    <mergeCell ref="K35:L35"/>
    <mergeCell ref="U73:V73"/>
    <mergeCell ref="L53:P53"/>
    <mergeCell ref="U47:V47"/>
    <mergeCell ref="D54:F54"/>
    <mergeCell ref="H26:I26"/>
    <mergeCell ref="U56:V56"/>
    <mergeCell ref="U57:V57"/>
    <mergeCell ref="G58:H58"/>
    <mergeCell ref="K26:M26"/>
    <mergeCell ref="O26:R26"/>
    <mergeCell ref="S26:T26"/>
    <mergeCell ref="O29:R29"/>
    <mergeCell ref="H27:I27"/>
    <mergeCell ref="K27:M27"/>
    <mergeCell ref="O27:R27"/>
    <mergeCell ref="S27:T27"/>
    <mergeCell ref="P34:S34"/>
    <mergeCell ref="H39:J39"/>
    <mergeCell ref="K39:L39"/>
    <mergeCell ref="M39:O39"/>
    <mergeCell ref="Q39:S39"/>
    <mergeCell ref="H40:J40"/>
    <mergeCell ref="L43:P43"/>
    <mergeCell ref="Q43:T43"/>
    <mergeCell ref="B92:C92"/>
    <mergeCell ref="D92:F92"/>
    <mergeCell ref="G92:H92"/>
    <mergeCell ref="L92:P92"/>
    <mergeCell ref="Q92:T92"/>
    <mergeCell ref="U92:V92"/>
    <mergeCell ref="J92:K92"/>
    <mergeCell ref="D83:F83"/>
    <mergeCell ref="G83:H83"/>
    <mergeCell ref="J83:K83"/>
    <mergeCell ref="L83:P83"/>
    <mergeCell ref="Q83:T83"/>
    <mergeCell ref="U83:V83"/>
    <mergeCell ref="D84:F84"/>
    <mergeCell ref="G84:H84"/>
    <mergeCell ref="J84:K84"/>
    <mergeCell ref="D89:F89"/>
    <mergeCell ref="G89:H89"/>
    <mergeCell ref="J89:K89"/>
    <mergeCell ref="L89:P89"/>
    <mergeCell ref="Q89:T89"/>
    <mergeCell ref="U89:V89"/>
    <mergeCell ref="D90:F90"/>
    <mergeCell ref="G90:H90"/>
    <mergeCell ref="U43:V43"/>
    <mergeCell ref="D44:F44"/>
    <mergeCell ref="I44:K44"/>
    <mergeCell ref="L44:P44"/>
    <mergeCell ref="Q44:T44"/>
    <mergeCell ref="B38:D38"/>
    <mergeCell ref="H38:J38"/>
    <mergeCell ref="K38:L38"/>
    <mergeCell ref="M38:O38"/>
    <mergeCell ref="Q38:S38"/>
    <mergeCell ref="B39:D39"/>
    <mergeCell ref="B40:D40"/>
    <mergeCell ref="E40:F40"/>
    <mergeCell ref="K40:O40"/>
    <mergeCell ref="U44:V44"/>
    <mergeCell ref="X50:Y50"/>
    <mergeCell ref="U45:V45"/>
    <mergeCell ref="B81:V81"/>
    <mergeCell ref="B82:C82"/>
    <mergeCell ref="D82:F82"/>
    <mergeCell ref="G82:H82"/>
    <mergeCell ref="L82:P82"/>
    <mergeCell ref="Q82:T82"/>
    <mergeCell ref="U82:V82"/>
    <mergeCell ref="J82:K82"/>
    <mergeCell ref="U48:V48"/>
    <mergeCell ref="U52:V52"/>
    <mergeCell ref="U49:V49"/>
    <mergeCell ref="U54:V54"/>
    <mergeCell ref="B79:C79"/>
    <mergeCell ref="U79:V79"/>
    <mergeCell ref="D47:F47"/>
    <mergeCell ref="G47:H47"/>
    <mergeCell ref="U78:V78"/>
    <mergeCell ref="D76:F76"/>
    <mergeCell ref="G76:H76"/>
    <mergeCell ref="D79:F79"/>
    <mergeCell ref="G79:H79"/>
    <mergeCell ref="U65:V65"/>
    <mergeCell ref="D91:F91"/>
    <mergeCell ref="G91:H91"/>
    <mergeCell ref="J91:K91"/>
    <mergeCell ref="L91:P91"/>
    <mergeCell ref="Q91:T91"/>
    <mergeCell ref="U91:V91"/>
    <mergeCell ref="Q47:T47"/>
    <mergeCell ref="J90:K90"/>
    <mergeCell ref="L90:P90"/>
    <mergeCell ref="Q90:T90"/>
    <mergeCell ref="U90:V90"/>
    <mergeCell ref="L84:P84"/>
    <mergeCell ref="Q84:T84"/>
    <mergeCell ref="U84:V84"/>
    <mergeCell ref="I60:K60"/>
    <mergeCell ref="L60:P60"/>
    <mergeCell ref="Q60:T60"/>
    <mergeCell ref="U60:V60"/>
    <mergeCell ref="L61:P61"/>
    <mergeCell ref="U77:V77"/>
    <mergeCell ref="U72:V72"/>
    <mergeCell ref="D73:F73"/>
    <mergeCell ref="G73:H73"/>
    <mergeCell ref="I73:K73"/>
  </mergeCells>
  <phoneticPr fontId="45"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7569" r:id="rId4" name="ComboBox13">
          <controlPr defaultSize="0" autoLine="0" autoPict="0" r:id="rId5">
            <anchor moveWithCells="1">
              <from>
                <xdr:col>11</xdr:col>
                <xdr:colOff>83820</xdr:colOff>
                <xdr:row>1</xdr:row>
                <xdr:rowOff>137160</xdr:rowOff>
              </from>
              <to>
                <xdr:col>21</xdr:col>
                <xdr:colOff>419100</xdr:colOff>
                <xdr:row>3</xdr:row>
                <xdr:rowOff>45720</xdr:rowOff>
              </to>
            </anchor>
          </controlPr>
        </control>
      </mc:Choice>
      <mc:Fallback>
        <control shapeId="237569" r:id="rId4" name="ComboBox13"/>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CB387-36A3-4F4C-8F17-57D8E17CA4CC}">
  <sheetPr codeName="Planilha17">
    <tabColor theme="6" tint="0.39997558519241921"/>
  </sheetPr>
  <dimension ref="B6:V38"/>
  <sheetViews>
    <sheetView showGridLines="0" zoomScaleNormal="100" workbookViewId="0">
      <selection activeCell="A18" sqref="A18:XFD18"/>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24" width="9.109375" style="59"/>
    <col min="25" max="25" width="13.109375" style="59" bestFit="1" customWidth="1"/>
    <col min="26" max="16384" width="9.109375" style="59"/>
  </cols>
  <sheetData>
    <row r="6" spans="2:22" ht="18.75" customHeight="1">
      <c r="B6" s="1375" t="s">
        <v>459</v>
      </c>
      <c r="C6" s="1375"/>
      <c r="D6" s="1375"/>
      <c r="E6" s="72" t="s">
        <v>425</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01" t="s">
        <v>420</v>
      </c>
      <c r="D8" s="1401"/>
      <c r="E8" s="1402"/>
      <c r="F8" s="73"/>
      <c r="G8" s="73"/>
      <c r="H8" s="1403" t="s">
        <v>460</v>
      </c>
      <c r="I8" s="1403"/>
      <c r="J8" s="1380">
        <f>U20</f>
        <v>34683.275000000001</v>
      </c>
      <c r="K8" s="1380"/>
      <c r="L8" s="1380"/>
      <c r="M8" s="435"/>
      <c r="N8" s="434"/>
      <c r="O8" s="1399" t="s">
        <v>461</v>
      </c>
      <c r="P8" s="1399"/>
      <c r="Q8" s="1399"/>
      <c r="R8" s="1399"/>
      <c r="S8" s="1399"/>
      <c r="T8" s="1399"/>
      <c r="U8" s="1398" t="s">
        <v>462</v>
      </c>
      <c r="V8" s="1399"/>
    </row>
    <row r="9" spans="2:22" ht="12.75" customHeight="1">
      <c r="B9" s="73"/>
      <c r="C9" s="433"/>
      <c r="D9" s="433"/>
      <c r="E9" s="1404">
        <f>J8+J9+J10</f>
        <v>40239.941666666666</v>
      </c>
      <c r="F9" s="73"/>
      <c r="G9" s="73"/>
      <c r="H9" s="1403" t="s">
        <v>463</v>
      </c>
      <c r="I9" s="1403"/>
      <c r="J9" s="1380">
        <f>V28</f>
        <v>5556.6666666666661</v>
      </c>
      <c r="K9" s="1380"/>
      <c r="L9" s="1380"/>
      <c r="M9" s="436"/>
      <c r="N9" s="396"/>
      <c r="O9" s="1400">
        <f>ADM!O9</f>
        <v>8.3000000000000007</v>
      </c>
      <c r="P9" s="1400"/>
      <c r="Q9" s="1400"/>
      <c r="R9" s="1400"/>
      <c r="S9" s="1400"/>
      <c r="T9" s="1400"/>
      <c r="U9" s="1405">
        <f>E9*O9</f>
        <v>333991.51583333337</v>
      </c>
      <c r="V9" s="1406"/>
    </row>
    <row r="10" spans="2:22" ht="12.75" customHeight="1">
      <c r="B10" s="75"/>
      <c r="C10" s="433"/>
      <c r="D10" s="433"/>
      <c r="E10" s="1404"/>
      <c r="F10" s="73"/>
      <c r="G10" s="73"/>
      <c r="H10" s="1403" t="s">
        <v>464</v>
      </c>
      <c r="I10" s="1403"/>
      <c r="J10" s="1380">
        <f>Q35</f>
        <v>0</v>
      </c>
      <c r="K10" s="1380"/>
      <c r="L10" s="1380"/>
      <c r="M10" s="436"/>
      <c r="N10" s="396"/>
      <c r="O10" s="1400"/>
      <c r="P10" s="1400"/>
      <c r="Q10" s="1400"/>
      <c r="R10" s="1400"/>
      <c r="S10" s="1400"/>
      <c r="T10" s="1400"/>
      <c r="U10" s="1405"/>
      <c r="V10" s="1406"/>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2" ht="12.75" customHeight="1">
      <c r="B14" s="1360" t="s">
        <v>146</v>
      </c>
      <c r="C14" s="1362"/>
      <c r="D14" s="1376" t="s">
        <v>465</v>
      </c>
      <c r="E14" s="1376"/>
      <c r="F14" s="1376"/>
      <c r="G14" s="1376" t="s">
        <v>466</v>
      </c>
      <c r="H14" s="1376" t="s">
        <v>467</v>
      </c>
      <c r="I14" s="1376"/>
      <c r="J14" s="1376" t="s">
        <v>468</v>
      </c>
      <c r="K14" s="1376"/>
      <c r="L14" s="1376"/>
      <c r="M14" s="1376"/>
      <c r="N14" s="1376" t="s">
        <v>526</v>
      </c>
      <c r="O14" s="1376"/>
      <c r="P14" s="1376"/>
      <c r="Q14" s="1376"/>
      <c r="R14" s="1376"/>
      <c r="S14" s="1379" t="s">
        <v>469</v>
      </c>
      <c r="T14" s="1379"/>
      <c r="U14" s="1377" t="s">
        <v>462</v>
      </c>
      <c r="V14" s="1376"/>
    </row>
    <row r="15" spans="2:22"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22" ht="15" customHeight="1">
      <c r="B16" s="76" t="str">
        <f>F16</f>
        <v>P0057</v>
      </c>
      <c r="C16" s="206" t="s">
        <v>527</v>
      </c>
      <c r="D16" s="77"/>
      <c r="E16" s="205" t="s">
        <v>562</v>
      </c>
      <c r="F16" s="205" t="str">
        <f>VLOOKUP(E16,'MÃO DE OBRA'!$A:$B,2,FALSE)</f>
        <v>P0057</v>
      </c>
      <c r="G16" s="193">
        <v>1</v>
      </c>
      <c r="H16" s="1497">
        <f>IF(D16="h",VLOOKUP(B16,'MÃO DE OBRA'!$B$3:$D$97,3,0)*220,VLOOKUP(B16,'MÃO DE OBRA'!$B$3:$D$97,3,0))</f>
        <v>14000</v>
      </c>
      <c r="I16" s="1498"/>
      <c r="J16" s="78"/>
      <c r="K16" s="1372">
        <f>IF(J16="",0,IF(J16="D",H16*DADOS!$D$18,H16*DADOS!$D$19))</f>
        <v>0</v>
      </c>
      <c r="L16" s="1373"/>
      <c r="M16" s="1374"/>
      <c r="N16" s="193" t="s">
        <v>528</v>
      </c>
      <c r="O16" s="1349">
        <f>IF(N16="C",(DADOS!$E$9+DADOS!$E$10)*30,IF(N16="J",(DADOS!$E$9+DADOS!$E$10+DADOS!$E$11)*30,IF(C16="PJ",DADOS!$E$12,0)))</f>
        <v>2100</v>
      </c>
      <c r="P16" s="1350"/>
      <c r="Q16" s="1350"/>
      <c r="R16" s="1351"/>
      <c r="S16" s="1499">
        <f>IF(G16="",0,IF(C16="3º",0,IF(C16="PJ",0,((H16+K16)*DADOS!$D$7)+((H16+K16)*DADOS!$D$6))))</f>
        <v>0</v>
      </c>
      <c r="T16" s="1500"/>
      <c r="U16" s="437">
        <f t="shared" ref="U16:U19" si="0">IF(G16="",0,SUM(H16,K16,,O16,V16,S16))</f>
        <v>16100</v>
      </c>
      <c r="V16" s="438"/>
    </row>
    <row r="17" spans="2:22" ht="13.8">
      <c r="B17" s="77" t="str">
        <f>F17</f>
        <v>P0010</v>
      </c>
      <c r="C17" s="206"/>
      <c r="D17" s="77"/>
      <c r="E17" s="79" t="s">
        <v>564</v>
      </c>
      <c r="F17" s="205" t="str">
        <f>VLOOKUP(E17,'MÃO DE OBRA'!$A:$B,2,FALSE)</f>
        <v>P0010</v>
      </c>
      <c r="G17" s="991">
        <v>1</v>
      </c>
      <c r="H17" s="1347">
        <f>IF(D17="h",VLOOKUP(B17,'MÃO DE OBRA'!$B$3:$D$97,3,0)*220,VLOOKUP(B17,'MÃO DE OBRA'!$B$3:$D$97,3,0))</f>
        <v>2231.08</v>
      </c>
      <c r="I17" s="1348"/>
      <c r="J17" s="78" t="s">
        <v>471</v>
      </c>
      <c r="K17" s="1349">
        <f>IF(J17="",0,IF(J17="D",H17*DADOS!$D$18,H17*DADOS!$D$19))</f>
        <v>557.77</v>
      </c>
      <c r="L17" s="1350"/>
      <c r="M17" s="1351"/>
      <c r="N17" s="193" t="s">
        <v>528</v>
      </c>
      <c r="O17" s="1349">
        <f>IF(N17="C",(DADOS!$E$9+DADOS!$E$10)*30,IF(N17="J",(DADOS!$E$9+DADOS!$E$10+DADOS!$E$11)*30,IF(C17="PJ",DADOS!$E$12,0)))+DADOS!E24+DADOS!E25+DADOS!E26</f>
        <v>2300</v>
      </c>
      <c r="P17" s="1350"/>
      <c r="Q17" s="1350"/>
      <c r="R17" s="1351"/>
      <c r="S17" s="1355">
        <f>IF(G17="",0,IF(C17="3º",0,IF(C17="PJ",0,((H17+K17)*DADOS!$D$7)+((H17+K17)*DADOS!$D$6))))</f>
        <v>1394.425</v>
      </c>
      <c r="T17" s="1355"/>
      <c r="U17" s="437">
        <f t="shared" si="0"/>
        <v>6483.2750000000005</v>
      </c>
      <c r="V17" s="438"/>
    </row>
    <row r="18" spans="2:22" ht="12.75" customHeight="1">
      <c r="B18" s="77" t="str">
        <f>F18</f>
        <v>P0058</v>
      </c>
      <c r="C18" s="206" t="s">
        <v>527</v>
      </c>
      <c r="D18" s="77"/>
      <c r="E18" s="79" t="s">
        <v>565</v>
      </c>
      <c r="F18" s="205" t="str">
        <f>VLOOKUP(E18,'MÃO DE OBRA'!$A:$B,2,FALSE)</f>
        <v>P0058</v>
      </c>
      <c r="G18" s="193">
        <v>1</v>
      </c>
      <c r="H18" s="1347">
        <f>IF(D18="h",VLOOKUP(B18,'MÃO DE OBRA'!$B$3:$D$97,3,0)*220,VLOOKUP(B18,'MÃO DE OBRA'!$B$3:$D$97,3,0))</f>
        <v>10000</v>
      </c>
      <c r="I18" s="1348"/>
      <c r="J18" s="78"/>
      <c r="K18" s="1349">
        <f>IF(J18="",0,IF(J18="D",H18*DADOS!$D$18,H18*DADOS!$D$19))</f>
        <v>0</v>
      </c>
      <c r="L18" s="1350"/>
      <c r="M18" s="1351"/>
      <c r="N18" s="193" t="s">
        <v>563</v>
      </c>
      <c r="O18" s="1349">
        <f>IF(N18="C",(DADOS!$E$9+DADOS!$E$10)*30,IF(N18="J",(DADOS!$E$9+DADOS!$E$10+DADOS!$E$11)*30,IF(C18="PJ",DADOS!$E$12,0)))</f>
        <v>2100</v>
      </c>
      <c r="P18" s="1350"/>
      <c r="Q18" s="1350"/>
      <c r="R18" s="1351"/>
      <c r="S18" s="1355">
        <f>IF(G18="",0,IF(C18="3º",0,IF(C18="PJ",0,((H18+K18)*DADOS!$D$7)+((H18+K18)*DADOS!$D$6))))</f>
        <v>0</v>
      </c>
      <c r="T18" s="1355"/>
      <c r="U18" s="437">
        <f t="shared" si="0"/>
        <v>12100</v>
      </c>
      <c r="V18" s="438"/>
    </row>
    <row r="19" spans="2:22" ht="13.8">
      <c r="B19" s="432"/>
      <c r="C19" s="204"/>
      <c r="D19" s="80"/>
      <c r="E19" s="203"/>
      <c r="F19" s="205"/>
      <c r="G19" s="418"/>
      <c r="H19" s="1393"/>
      <c r="I19" s="1394"/>
      <c r="J19" s="81"/>
      <c r="K19" s="1395">
        <f>IF(J19="",0,IF(J19="D",H19*DADOS!$D$18,H19*DADOS!$D$19))</f>
        <v>0</v>
      </c>
      <c r="L19" s="1396"/>
      <c r="M19" s="1397"/>
      <c r="N19" s="193"/>
      <c r="O19" s="1349">
        <f>IF(N19="C",(DADOS!$E$9+DADOS!$E$10)*25,IF(N19="J",(DADOS!$E$9+DADOS!$E$10+DADOS!$E$11)*25,IF(C19="PJ",DADOS!$E$12,0)))</f>
        <v>0</v>
      </c>
      <c r="P19" s="1350"/>
      <c r="Q19" s="1350"/>
      <c r="R19" s="1351"/>
      <c r="S19" s="1355">
        <f>IF(G19="",0,IF(C19="3º",0,IF(C19="PJ",0,((H19+K19)*DADOS!$D$7)+((H19+K19)*DADOS!$D$6))))</f>
        <v>0</v>
      </c>
      <c r="T19" s="1355"/>
      <c r="U19" s="437">
        <f t="shared" si="0"/>
        <v>0</v>
      </c>
      <c r="V19" s="438"/>
    </row>
    <row r="20" spans="2:22" ht="13.8">
      <c r="B20" s="1386"/>
      <c r="C20" s="1387"/>
      <c r="D20" s="1392" t="s">
        <v>138</v>
      </c>
      <c r="E20" s="1392"/>
      <c r="F20" s="1392"/>
      <c r="G20" s="870">
        <f>SUM(G16:G19)</f>
        <v>3</v>
      </c>
      <c r="H20" s="1336">
        <f>SUMPRODUCT($G$16:$G$19,H16:H19)</f>
        <v>26231.08</v>
      </c>
      <c r="I20" s="1337"/>
      <c r="J20" s="1336">
        <f>SUMPRODUCT($G$16:$G$19,K16:K19)</f>
        <v>557.77</v>
      </c>
      <c r="K20" s="1337"/>
      <c r="L20" s="1337"/>
      <c r="M20" s="1338"/>
      <c r="N20" s="1336">
        <f>SUMPRODUCT($G$16:$G$19,O16:O19)</f>
        <v>6500</v>
      </c>
      <c r="O20" s="1337"/>
      <c r="P20" s="1337"/>
      <c r="Q20" s="1337"/>
      <c r="R20" s="1338"/>
      <c r="S20" s="1336">
        <f>SUMPRODUCT($G$16:$G$19,S16:S19)</f>
        <v>1394.425</v>
      </c>
      <c r="T20" s="1338"/>
      <c r="U20" s="440">
        <f>SUMPRODUCT($G$16:$G$19,U16:U19)</f>
        <v>34683.275000000001</v>
      </c>
      <c r="V20" s="439"/>
    </row>
    <row r="22" spans="2:22" ht="12.75" customHeight="1">
      <c r="B22" s="1357" t="s">
        <v>463</v>
      </c>
      <c r="C22" s="1357"/>
      <c r="D22" s="1357"/>
      <c r="E22" s="1357"/>
      <c r="F22" s="1357"/>
      <c r="G22" s="1357"/>
      <c r="H22" s="1357"/>
      <c r="I22" s="1357"/>
      <c r="J22" s="1357"/>
      <c r="K22" s="1357"/>
      <c r="L22" s="1357"/>
      <c r="M22" s="1357"/>
      <c r="N22" s="1357"/>
      <c r="O22" s="1357"/>
      <c r="P22" s="1357"/>
      <c r="Q22" s="1357"/>
      <c r="R22" s="1357"/>
      <c r="S22" s="1357"/>
      <c r="T22" s="1357"/>
      <c r="U22" s="1357"/>
      <c r="V22" s="1357"/>
    </row>
    <row r="23" spans="2:22" ht="12.75" customHeight="1">
      <c r="B23" s="1360" t="s">
        <v>476</v>
      </c>
      <c r="C23" s="1361"/>
      <c r="D23" s="1361"/>
      <c r="E23" s="1361" t="s">
        <v>477</v>
      </c>
      <c r="F23" s="1361"/>
      <c r="G23" s="1358" t="s">
        <v>466</v>
      </c>
      <c r="H23" s="1360" t="s">
        <v>478</v>
      </c>
      <c r="I23" s="1361"/>
      <c r="J23" s="1362"/>
      <c r="K23" s="1358" t="s">
        <v>479</v>
      </c>
      <c r="L23" s="1366"/>
      <c r="M23" s="1366"/>
      <c r="N23" s="1366"/>
      <c r="O23" s="1367"/>
      <c r="P23" s="1360" t="s">
        <v>480</v>
      </c>
      <c r="Q23" s="1361"/>
      <c r="R23" s="1361"/>
      <c r="S23" s="1361"/>
      <c r="T23" s="1370" t="s">
        <v>481</v>
      </c>
      <c r="U23" s="1367" t="s">
        <v>482</v>
      </c>
      <c r="V23" s="1377" t="s">
        <v>483</v>
      </c>
    </row>
    <row r="24" spans="2:22" ht="13.8">
      <c r="B24" s="1363"/>
      <c r="C24" s="1364"/>
      <c r="D24" s="1364"/>
      <c r="E24" s="1364"/>
      <c r="F24" s="1364"/>
      <c r="G24" s="1359"/>
      <c r="H24" s="1363"/>
      <c r="I24" s="1364"/>
      <c r="J24" s="1365"/>
      <c r="K24" s="1359"/>
      <c r="L24" s="1368"/>
      <c r="M24" s="1368"/>
      <c r="N24" s="1368"/>
      <c r="O24" s="1369"/>
      <c r="P24" s="1363" t="s">
        <v>484</v>
      </c>
      <c r="Q24" s="1364"/>
      <c r="R24" s="1364"/>
      <c r="S24" s="1364"/>
      <c r="T24" s="1371"/>
      <c r="U24" s="1369"/>
      <c r="V24" s="1378"/>
    </row>
    <row r="25" spans="2:22" ht="13.8">
      <c r="B25" s="1463" t="str">
        <f>F25</f>
        <v>E0035</v>
      </c>
      <c r="C25" s="1464"/>
      <c r="D25" s="1465"/>
      <c r="E25" s="208" t="str">
        <f>ADM!E36</f>
        <v xml:space="preserve">Veículo leve </v>
      </c>
      <c r="F25" s="205" t="str">
        <f>VLOOKUP($E25,EQUIPAMENTOS!$A:$B,2,FALSE)</f>
        <v>E0035</v>
      </c>
      <c r="G25" s="420">
        <v>1</v>
      </c>
      <c r="H25" s="1483">
        <f>VLOOKUP($B25,EQUIPAMENTOS!$B$3:$N$97,9,0)</f>
        <v>3500</v>
      </c>
      <c r="I25" s="1484"/>
      <c r="J25" s="1485"/>
      <c r="K25" s="1501" t="s">
        <v>490</v>
      </c>
      <c r="L25" s="1502"/>
      <c r="M25" s="1503">
        <v>3000</v>
      </c>
      <c r="N25" s="1503"/>
      <c r="O25" s="1503"/>
      <c r="P25" s="82" t="s">
        <v>504</v>
      </c>
      <c r="Q25" s="1344">
        <f>VLOOKUP($B25,EQUIPAMENTOS!$B$3:$N$97,13,0)</f>
        <v>9</v>
      </c>
      <c r="R25" s="1345"/>
      <c r="S25" s="1346"/>
      <c r="T25" s="423">
        <f>IF(Q25="","",IF(K25="km",M25/Q25,100*Q25)*INDEX(DADOS!$1:$1048576,MATCH(P25,DADOS!D:D,0),5))</f>
        <v>2056.6666666666665</v>
      </c>
      <c r="U25" s="893">
        <f>SUM(H25,T25)</f>
        <v>5556.6666666666661</v>
      </c>
      <c r="V25" s="893">
        <f>G25*U25</f>
        <v>5556.6666666666661</v>
      </c>
    </row>
    <row r="26" spans="2:22" ht="13.8" hidden="1">
      <c r="B26" s="1449">
        <f>F26</f>
        <v>0</v>
      </c>
      <c r="C26" s="1450"/>
      <c r="D26" s="1451"/>
      <c r="E26" s="207"/>
      <c r="F26" s="205"/>
      <c r="G26" s="421"/>
      <c r="H26" s="1504"/>
      <c r="I26" s="1505"/>
      <c r="J26" s="1505"/>
      <c r="K26" s="1506" t="s">
        <v>486</v>
      </c>
      <c r="L26" s="1507"/>
      <c r="M26" s="1508"/>
      <c r="N26" s="1508"/>
      <c r="O26" s="1508"/>
      <c r="P26" s="890"/>
      <c r="Q26" s="1509"/>
      <c r="R26" s="1510"/>
      <c r="S26" s="1511"/>
      <c r="T26" s="889" t="str">
        <f>IF(Q26="","",IF(K26="km",#REF!/Q26,100*Q26)*INDEX(DADOS!$1:$1048576,MATCH(P26,DADOS!D:D,0),5))</f>
        <v/>
      </c>
      <c r="U26" s="891">
        <f t="shared" ref="U26:U27" si="1">SUM(H26,T26)</f>
        <v>0</v>
      </c>
      <c r="V26" s="889">
        <f>U26*G26</f>
        <v>0</v>
      </c>
    </row>
    <row r="27" spans="2:22" ht="13.8" hidden="1">
      <c r="B27" s="1449">
        <f>F27</f>
        <v>0</v>
      </c>
      <c r="C27" s="1450"/>
      <c r="D27" s="1451"/>
      <c r="E27" s="207"/>
      <c r="F27" s="205"/>
      <c r="G27" s="421"/>
      <c r="H27" s="1339"/>
      <c r="I27" s="1340"/>
      <c r="J27" s="1340"/>
      <c r="K27" s="1341" t="s">
        <v>486</v>
      </c>
      <c r="L27" s="1342"/>
      <c r="M27" s="1343"/>
      <c r="N27" s="1343"/>
      <c r="O27" s="1343"/>
      <c r="P27" s="82"/>
      <c r="Q27" s="1344"/>
      <c r="R27" s="1345"/>
      <c r="S27" s="1346"/>
      <c r="T27" s="428" t="str">
        <f>IF(Q27="","",IF(K27="km",#REF!/Q27,100*Q27)*INDEX(DADOS!$1:$1048576,MATCH(P27,DADOS!D:D,0),5))</f>
        <v/>
      </c>
      <c r="U27" s="209">
        <f t="shared" si="1"/>
        <v>0</v>
      </c>
      <c r="V27" s="423">
        <f>U27*G27</f>
        <v>0</v>
      </c>
    </row>
    <row r="28" spans="2:22" ht="12.75" customHeight="1">
      <c r="B28" s="1381"/>
      <c r="C28" s="1382"/>
      <c r="D28" s="1383"/>
      <c r="E28" s="1384" t="s">
        <v>138</v>
      </c>
      <c r="F28" s="1385"/>
      <c r="G28" s="422">
        <f>SUM(G25:G27)</f>
        <v>1</v>
      </c>
      <c r="H28" s="1388">
        <f>SUMPRODUCT(G25:$G$27,H25:H27)</f>
        <v>3500</v>
      </c>
      <c r="I28" s="1388"/>
      <c r="J28" s="1388"/>
      <c r="K28" s="1389"/>
      <c r="L28" s="1390"/>
      <c r="M28" s="1390"/>
      <c r="N28" s="1390"/>
      <c r="O28" s="1391"/>
      <c r="P28" s="693"/>
      <c r="Q28" s="871"/>
      <c r="R28" s="871"/>
      <c r="S28" s="871"/>
      <c r="T28" s="660">
        <f>SUMPRODUCT($G25:G$27,T25:T27)</f>
        <v>2056.6666666666665</v>
      </c>
      <c r="U28" s="427"/>
      <c r="V28" s="427">
        <f>SUM(V25:V27)</f>
        <v>5556.6666666666661</v>
      </c>
    </row>
    <row r="30" spans="2:22" ht="12.75" hidden="1" customHeight="1">
      <c r="B30" s="1357" t="s">
        <v>464</v>
      </c>
      <c r="C30" s="1357"/>
      <c r="D30" s="1357"/>
      <c r="E30" s="1357"/>
      <c r="F30" s="1357"/>
      <c r="G30" s="1357"/>
      <c r="H30" s="1357"/>
      <c r="I30" s="1357"/>
      <c r="J30" s="1357"/>
      <c r="K30" s="1357"/>
      <c r="L30" s="1357"/>
      <c r="M30" s="1357"/>
      <c r="N30" s="1357"/>
      <c r="O30" s="1357"/>
      <c r="P30" s="1357"/>
      <c r="Q30" s="1357"/>
      <c r="R30" s="1357"/>
      <c r="S30" s="1357"/>
      <c r="T30" s="1357"/>
      <c r="U30" s="1357"/>
      <c r="V30" s="1357"/>
    </row>
    <row r="31" spans="2:22" ht="13.8" hidden="1">
      <c r="B31" s="1422" t="s">
        <v>146</v>
      </c>
      <c r="C31" s="1423"/>
      <c r="D31" s="1422" t="s">
        <v>442</v>
      </c>
      <c r="E31" s="1424"/>
      <c r="F31" s="1424"/>
      <c r="G31" s="1422" t="s">
        <v>493</v>
      </c>
      <c r="H31" s="1423"/>
      <c r="I31" s="1425" t="s">
        <v>494</v>
      </c>
      <c r="J31" s="1426"/>
      <c r="K31" s="1427"/>
      <c r="L31" s="1425" t="s">
        <v>152</v>
      </c>
      <c r="M31" s="1426"/>
      <c r="N31" s="1426"/>
      <c r="O31" s="1426"/>
      <c r="P31" s="1427"/>
      <c r="Q31" s="1422" t="s">
        <v>495</v>
      </c>
      <c r="R31" s="1424"/>
      <c r="S31" s="1424"/>
      <c r="T31" s="1423"/>
      <c r="U31" s="1425"/>
      <c r="V31" s="1427"/>
    </row>
    <row r="32" spans="2:22" ht="13.8" hidden="1">
      <c r="B32" s="193" t="str">
        <f>IF(I32="","",COUNT($I$32:I32))</f>
        <v/>
      </c>
      <c r="C32" s="417"/>
      <c r="D32" s="1428"/>
      <c r="E32" s="1429"/>
      <c r="F32" s="1429"/>
      <c r="G32" s="1430"/>
      <c r="H32" s="1430"/>
      <c r="I32" s="1431"/>
      <c r="J32" s="1431"/>
      <c r="K32" s="1431"/>
      <c r="L32" s="1431"/>
      <c r="M32" s="1431"/>
      <c r="N32" s="1431"/>
      <c r="O32" s="1431"/>
      <c r="P32" s="1431"/>
      <c r="Q32" s="1355">
        <f>I32*L32</f>
        <v>0</v>
      </c>
      <c r="R32" s="1355"/>
      <c r="S32" s="1355"/>
      <c r="T32" s="1355"/>
      <c r="U32" s="1432"/>
      <c r="V32" s="1433"/>
    </row>
    <row r="33" spans="2:22" ht="13.8" hidden="1">
      <c r="B33" s="193"/>
      <c r="C33" s="417"/>
      <c r="D33" s="1428"/>
      <c r="E33" s="1429"/>
      <c r="F33" s="1429"/>
      <c r="G33" s="1430"/>
      <c r="H33" s="1430"/>
      <c r="I33" s="1431"/>
      <c r="J33" s="1431"/>
      <c r="K33" s="1431"/>
      <c r="L33" s="1431"/>
      <c r="M33" s="1431"/>
      <c r="N33" s="1431"/>
      <c r="O33" s="1431"/>
      <c r="P33" s="1431"/>
      <c r="Q33" s="1355"/>
      <c r="R33" s="1355"/>
      <c r="S33" s="1355"/>
      <c r="T33" s="1355"/>
      <c r="U33" s="1477"/>
      <c r="V33" s="1478"/>
    </row>
    <row r="34" spans="2:22" ht="12.75" hidden="1" customHeight="1">
      <c r="B34" s="193" t="str">
        <f>IF(I34="","",COUNT($I$32:I34))</f>
        <v/>
      </c>
      <c r="C34" s="417"/>
      <c r="D34" s="1428"/>
      <c r="E34" s="1429"/>
      <c r="F34" s="1429"/>
      <c r="G34" s="1438"/>
      <c r="H34" s="1438"/>
      <c r="I34" s="1439"/>
      <c r="J34" s="1439"/>
      <c r="K34" s="1439"/>
      <c r="L34" s="1439"/>
      <c r="M34" s="1439"/>
      <c r="N34" s="1439"/>
      <c r="O34" s="1439"/>
      <c r="P34" s="1439"/>
      <c r="Q34" s="1355">
        <f>I34*L34</f>
        <v>0</v>
      </c>
      <c r="R34" s="1355"/>
      <c r="S34" s="1355"/>
      <c r="T34" s="1355"/>
      <c r="U34" s="1440"/>
      <c r="V34" s="1441"/>
    </row>
    <row r="35" spans="2:22" ht="12.75" hidden="1" customHeight="1">
      <c r="B35" s="1381"/>
      <c r="C35" s="1383"/>
      <c r="D35" s="1381"/>
      <c r="E35" s="1382"/>
      <c r="F35" s="1382"/>
      <c r="G35" s="1381"/>
      <c r="H35" s="1383"/>
      <c r="I35" s="1381"/>
      <c r="J35" s="1382"/>
      <c r="K35" s="1383"/>
      <c r="L35" s="1381"/>
      <c r="M35" s="1382"/>
      <c r="N35" s="1382"/>
      <c r="O35" s="1382"/>
      <c r="P35" s="1383"/>
      <c r="Q35" s="1442">
        <f>SUM(Q32:T34)/O9</f>
        <v>0</v>
      </c>
      <c r="R35" s="1443"/>
      <c r="S35" s="1443"/>
      <c r="T35" s="1443"/>
      <c r="U35" s="1381"/>
      <c r="V35" s="1383"/>
    </row>
    <row r="38" spans="2:22" ht="12.75" customHeight="1">
      <c r="T38" s="118">
        <f>Q33*(1+BDI!O16)</f>
        <v>0</v>
      </c>
    </row>
  </sheetData>
  <mergeCells count="108">
    <mergeCell ref="U35:V35"/>
    <mergeCell ref="B35:C35"/>
    <mergeCell ref="D35:F35"/>
    <mergeCell ref="G35:H35"/>
    <mergeCell ref="I35:K35"/>
    <mergeCell ref="L35:P35"/>
    <mergeCell ref="Q35:T35"/>
    <mergeCell ref="D34:F34"/>
    <mergeCell ref="G34:H34"/>
    <mergeCell ref="I34:K34"/>
    <mergeCell ref="L34:P34"/>
    <mergeCell ref="Q34:T34"/>
    <mergeCell ref="U34:V34"/>
    <mergeCell ref="D33:F33"/>
    <mergeCell ref="G33:H33"/>
    <mergeCell ref="I33:K33"/>
    <mergeCell ref="L33:P33"/>
    <mergeCell ref="Q33:T33"/>
    <mergeCell ref="U33:V33"/>
    <mergeCell ref="Q31:T31"/>
    <mergeCell ref="U31:V31"/>
    <mergeCell ref="D32:F32"/>
    <mergeCell ref="G32:H32"/>
    <mergeCell ref="I32:K32"/>
    <mergeCell ref="L32:P32"/>
    <mergeCell ref="Q32:T32"/>
    <mergeCell ref="U32:V32"/>
    <mergeCell ref="B28:D28"/>
    <mergeCell ref="E28:F28"/>
    <mergeCell ref="H28:J28"/>
    <mergeCell ref="K28:O28"/>
    <mergeCell ref="B30:V30"/>
    <mergeCell ref="B31:C31"/>
    <mergeCell ref="D31:F31"/>
    <mergeCell ref="G31:H31"/>
    <mergeCell ref="I31:K31"/>
    <mergeCell ref="L31:P31"/>
    <mergeCell ref="B26:D26"/>
    <mergeCell ref="H26:J26"/>
    <mergeCell ref="K26:L26"/>
    <mergeCell ref="M26:O26"/>
    <mergeCell ref="Q26:S26"/>
    <mergeCell ref="B27:D27"/>
    <mergeCell ref="H27:J27"/>
    <mergeCell ref="K27:L27"/>
    <mergeCell ref="M27:O27"/>
    <mergeCell ref="Q27:S27"/>
    <mergeCell ref="P24:S24"/>
    <mergeCell ref="B25:D25"/>
    <mergeCell ref="H25:J25"/>
    <mergeCell ref="K25:L25"/>
    <mergeCell ref="M25:O25"/>
    <mergeCell ref="Q25:S25"/>
    <mergeCell ref="B22:V22"/>
    <mergeCell ref="B23:D24"/>
    <mergeCell ref="E23:F24"/>
    <mergeCell ref="G23:G24"/>
    <mergeCell ref="H23:J24"/>
    <mergeCell ref="K23:O24"/>
    <mergeCell ref="P23:S23"/>
    <mergeCell ref="T23:T24"/>
    <mergeCell ref="U23:U24"/>
    <mergeCell ref="V23:V24"/>
    <mergeCell ref="B20:C20"/>
    <mergeCell ref="D20:F20"/>
    <mergeCell ref="H20:I20"/>
    <mergeCell ref="J20:M20"/>
    <mergeCell ref="N20:R20"/>
    <mergeCell ref="S20:T20"/>
    <mergeCell ref="H19:I19"/>
    <mergeCell ref="K19:M19"/>
    <mergeCell ref="O19:R19"/>
    <mergeCell ref="S19:T19"/>
    <mergeCell ref="H18:I18"/>
    <mergeCell ref="K18:M18"/>
    <mergeCell ref="O18:R18"/>
    <mergeCell ref="S18:T1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8594"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8594" r:id="rId3" name="Label1"/>
      </mc:Fallback>
    </mc:AlternateContent>
    <mc:AlternateContent xmlns:mc="http://schemas.openxmlformats.org/markup-compatibility/2006">
      <mc:Choice Requires="x14">
        <control shapeId="238593"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8593" r:id="rId5" name="ComboBox13"/>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4EAA1-107D-4BE2-97F8-74E60B2045EE}">
  <sheetPr codeName="Planilha18">
    <tabColor theme="6" tint="0.39997558519241921"/>
  </sheetPr>
  <dimension ref="B6:V39"/>
  <sheetViews>
    <sheetView showGridLines="0" zoomScaleNormal="100" workbookViewId="0">
      <selection activeCell="G25" sqref="G25"/>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375" t="s">
        <v>459</v>
      </c>
      <c r="C6" s="1375"/>
      <c r="D6" s="1375"/>
      <c r="E6" s="72" t="s">
        <v>424</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01" t="s">
        <v>420</v>
      </c>
      <c r="D8" s="1401"/>
      <c r="E8" s="1402"/>
      <c r="F8" s="73"/>
      <c r="G8" s="73"/>
      <c r="H8" s="1403" t="s">
        <v>460</v>
      </c>
      <c r="I8" s="1403"/>
      <c r="J8" s="1380">
        <f>U20</f>
        <v>20583.275000000001</v>
      </c>
      <c r="K8" s="1380"/>
      <c r="L8" s="1380"/>
      <c r="M8" s="435"/>
      <c r="N8" s="434"/>
      <c r="O8" s="1399" t="s">
        <v>461</v>
      </c>
      <c r="P8" s="1399"/>
      <c r="Q8" s="1399"/>
      <c r="R8" s="1399"/>
      <c r="S8" s="1399"/>
      <c r="T8" s="1399"/>
      <c r="U8" s="1398" t="s">
        <v>462</v>
      </c>
      <c r="V8" s="1399"/>
    </row>
    <row r="9" spans="2:22" ht="12.75" customHeight="1">
      <c r="B9" s="73"/>
      <c r="C9" s="433"/>
      <c r="D9" s="433"/>
      <c r="E9" s="1404">
        <f>J8+J9+J10</f>
        <v>20583.275000000001</v>
      </c>
      <c r="F9" s="73"/>
      <c r="G9" s="73"/>
      <c r="H9" s="1403" t="s">
        <v>463</v>
      </c>
      <c r="I9" s="1403"/>
      <c r="J9" s="1380">
        <f>V28</f>
        <v>0</v>
      </c>
      <c r="K9" s="1380"/>
      <c r="L9" s="1380"/>
      <c r="M9" s="436"/>
      <c r="N9" s="396"/>
      <c r="O9" s="1400">
        <f>ADM!O9</f>
        <v>8.3000000000000007</v>
      </c>
      <c r="P9" s="1400"/>
      <c r="Q9" s="1400"/>
      <c r="R9" s="1400"/>
      <c r="S9" s="1400"/>
      <c r="T9" s="1400"/>
      <c r="U9" s="1405">
        <f>E9*O9</f>
        <v>170841.18250000002</v>
      </c>
      <c r="V9" s="1406"/>
    </row>
    <row r="10" spans="2:22" ht="12.75" customHeight="1">
      <c r="B10" s="75"/>
      <c r="C10" s="433"/>
      <c r="D10" s="433"/>
      <c r="E10" s="1404"/>
      <c r="F10" s="73"/>
      <c r="G10" s="73"/>
      <c r="H10" s="1403" t="s">
        <v>464</v>
      </c>
      <c r="I10" s="1403"/>
      <c r="J10" s="1380">
        <f>Q38</f>
        <v>0</v>
      </c>
      <c r="K10" s="1380"/>
      <c r="L10" s="1380"/>
      <c r="M10" s="436"/>
      <c r="N10" s="396"/>
      <c r="O10" s="1400"/>
      <c r="P10" s="1400"/>
      <c r="Q10" s="1400"/>
      <c r="R10" s="1400"/>
      <c r="S10" s="1400"/>
      <c r="T10" s="1400"/>
      <c r="U10" s="1405"/>
      <c r="V10" s="1406"/>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2" ht="12.75" customHeight="1">
      <c r="B14" s="1360" t="s">
        <v>146</v>
      </c>
      <c r="C14" s="1362"/>
      <c r="D14" s="1376" t="s">
        <v>465</v>
      </c>
      <c r="E14" s="1376"/>
      <c r="F14" s="1376"/>
      <c r="G14" s="1376" t="s">
        <v>466</v>
      </c>
      <c r="H14" s="1376" t="s">
        <v>467</v>
      </c>
      <c r="I14" s="1376"/>
      <c r="J14" s="1376" t="s">
        <v>468</v>
      </c>
      <c r="K14" s="1376"/>
      <c r="L14" s="1376"/>
      <c r="M14" s="1376"/>
      <c r="N14" s="1376" t="s">
        <v>526</v>
      </c>
      <c r="O14" s="1376"/>
      <c r="P14" s="1376"/>
      <c r="Q14" s="1376"/>
      <c r="R14" s="1376"/>
      <c r="S14" s="1379" t="s">
        <v>469</v>
      </c>
      <c r="T14" s="1379"/>
      <c r="U14" s="1377" t="s">
        <v>462</v>
      </c>
      <c r="V14" s="1376"/>
    </row>
    <row r="15" spans="2:22"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22" ht="15" customHeight="1">
      <c r="B16" s="76" t="str">
        <f>F16</f>
        <v>P0030</v>
      </c>
      <c r="C16" s="206" t="s">
        <v>527</v>
      </c>
      <c r="D16" s="77"/>
      <c r="E16" s="205" t="s">
        <v>566</v>
      </c>
      <c r="F16" s="205" t="str">
        <f>VLOOKUP(E16,'MÃO DE OBRA'!$A:$B,2,FALSE)</f>
        <v>P0030</v>
      </c>
      <c r="G16" s="193">
        <v>1</v>
      </c>
      <c r="H16" s="1347">
        <f>IF(D16="h",VLOOKUP(B16,'MÃO DE OBRA'!$B$3:$D$97,3,0)*220,VLOOKUP(B16,'MÃO DE OBRA'!$B$3:$D$97,3,0))</f>
        <v>12000</v>
      </c>
      <c r="I16" s="1348"/>
      <c r="J16" s="78"/>
      <c r="K16" s="1349">
        <f>IF(J16="",0,IF(J16="D",H16*DADOS!$D$18,H16*DADOS!$D$19))</f>
        <v>0</v>
      </c>
      <c r="L16" s="1350"/>
      <c r="M16" s="1351"/>
      <c r="N16" s="193" t="s">
        <v>528</v>
      </c>
      <c r="O16" s="1349">
        <f>IF(N16="C",(DADOS!$E$9+DADOS!$E$10)*30,IF(N16="J",(DADOS!$E$9+DADOS!$E$10+DADOS!$E$11)*30,IF(C16="PJ",DADOS!$E$12,0)))</f>
        <v>2100</v>
      </c>
      <c r="P16" s="1350"/>
      <c r="Q16" s="1350"/>
      <c r="R16" s="1351"/>
      <c r="S16" s="1355">
        <f>IF(G16="",0,IF(C16="3º",0,IF(C16="PJ",0,((H16+K16)*DADOS!$D$7)+((H16+K16)*DADOS!$D$6))))</f>
        <v>0</v>
      </c>
      <c r="T16" s="1355"/>
      <c r="U16" s="437">
        <f t="shared" ref="U16:U19" si="0">IF(G16="",0,SUM(H16,K16,,O16,V16,S16))</f>
        <v>14100</v>
      </c>
      <c r="V16" s="438"/>
    </row>
    <row r="17" spans="2:22" ht="13.8">
      <c r="B17" s="77" t="str">
        <f>F17</f>
        <v>P0009</v>
      </c>
      <c r="C17" s="206"/>
      <c r="D17" s="77"/>
      <c r="E17" s="79" t="s">
        <v>567</v>
      </c>
      <c r="F17" s="205" t="str">
        <f>VLOOKUP(E17,'MÃO DE OBRA'!$A:$B,2,FALSE)</f>
        <v>P0009</v>
      </c>
      <c r="G17" s="193">
        <v>1</v>
      </c>
      <c r="H17" s="1347">
        <f>IF(D17="h",VLOOKUP(B17,'MÃO DE OBRA'!$B$3:$D$97,3,0)*220,VLOOKUP(B17,'MÃO DE OBRA'!$B$3:$D$97,3,0))</f>
        <v>2231.08</v>
      </c>
      <c r="I17" s="1348"/>
      <c r="J17" s="78" t="s">
        <v>471</v>
      </c>
      <c r="K17" s="1349">
        <f>IF(J17="",0,IF(J17="D",H17*DADOS!$D$18,H17*DADOS!$D$19))</f>
        <v>557.77</v>
      </c>
      <c r="L17" s="1350"/>
      <c r="M17" s="1351"/>
      <c r="N17" s="193" t="s">
        <v>528</v>
      </c>
      <c r="O17" s="1349">
        <f>IF(N17="C",(DADOS!$E$9+DADOS!$E$10)*30,IF(N17="J",(DADOS!$E$9+DADOS!$E$10+DADOS!$E$11)*30,IF(C17="PJ",DADOS!$E$12,0)))+DADOS!E24+DADOS!E25+DADOS!E26</f>
        <v>2300</v>
      </c>
      <c r="P17" s="1350"/>
      <c r="Q17" s="1350"/>
      <c r="R17" s="1351"/>
      <c r="S17" s="1355">
        <f>IF(G17="",0,IF(C17="3º",0,IF(C17="PJ",0,((H17+K17)*DADOS!$D$7)+((H17+K17)*DADOS!$D$6))))</f>
        <v>1394.425</v>
      </c>
      <c r="T17" s="1355"/>
      <c r="U17" s="437">
        <f t="shared" si="0"/>
        <v>6483.2750000000005</v>
      </c>
      <c r="V17" s="438"/>
    </row>
    <row r="18" spans="2:22" ht="13.8" hidden="1">
      <c r="B18" s="77">
        <f>F18</f>
        <v>0</v>
      </c>
      <c r="C18" s="206"/>
      <c r="D18" s="77"/>
      <c r="E18" s="79"/>
      <c r="F18" s="205"/>
      <c r="G18" s="193"/>
      <c r="H18" s="1347"/>
      <c r="I18" s="1348"/>
      <c r="J18" s="78" t="s">
        <v>471</v>
      </c>
      <c r="K18" s="1349">
        <f>IF(J18="",0,IF(J18="D",H18*DADOS!$D$18,H18*DADOS!$D$19))</f>
        <v>0</v>
      </c>
      <c r="L18" s="1350"/>
      <c r="M18" s="1351"/>
      <c r="N18" s="193" t="s">
        <v>528</v>
      </c>
      <c r="O18" s="1349">
        <f>IF(N18="C",(DADOS!$E$9+DADOS!$E$10)*25,IF(N18="J",(DADOS!$E$9+DADOS!$E$10+DADOS!$E$11)*25,IF(C18="PJ",DADOS!$E$12,0)))</f>
        <v>1750</v>
      </c>
      <c r="P18" s="1350"/>
      <c r="Q18" s="1350"/>
      <c r="R18" s="1351"/>
      <c r="S18" s="1355">
        <f>IF(G18="",0,IF(C18="3º",0,IF(C18="PJ",0,((H18+K18)*DADOS!$D$7)+((H18+K18)*DADOS!$D$6))))</f>
        <v>0</v>
      </c>
      <c r="T18" s="1355"/>
      <c r="U18" s="437">
        <f t="shared" si="0"/>
        <v>0</v>
      </c>
      <c r="V18" s="438"/>
    </row>
    <row r="19" spans="2:22" ht="13.8" hidden="1">
      <c r="B19" s="77">
        <f>F19</f>
        <v>0</v>
      </c>
      <c r="C19" s="206"/>
      <c r="D19" s="77"/>
      <c r="E19" s="205"/>
      <c r="F19" s="205"/>
      <c r="G19" s="193"/>
      <c r="H19" s="1347"/>
      <c r="I19" s="1348"/>
      <c r="J19" s="78" t="s">
        <v>471</v>
      </c>
      <c r="K19" s="1349">
        <f>IF(J19="",0,IF(J19="D",H19*DADOS!$D$18,H19*DADOS!$D$19))</f>
        <v>0</v>
      </c>
      <c r="L19" s="1350"/>
      <c r="M19" s="1351"/>
      <c r="N19" s="193" t="s">
        <v>528</v>
      </c>
      <c r="O19" s="1349">
        <f>IF(N19="C",(DADOS!$E$9+DADOS!$E$10)*25,IF(N19="J",(DADOS!$E$9+DADOS!$E$10+DADOS!$E$11)*25,IF(C19="PJ",DADOS!$E$12,0)))</f>
        <v>1750</v>
      </c>
      <c r="P19" s="1350"/>
      <c r="Q19" s="1350"/>
      <c r="R19" s="1351"/>
      <c r="S19" s="1355">
        <f>IF(G19="",0,IF(C19="3º",0,IF(C19="PJ",0,((H19+K19)*DADOS!$D$7)+((H19+K19)*DADOS!$D$6))))</f>
        <v>0</v>
      </c>
      <c r="T19" s="1355"/>
      <c r="U19" s="437">
        <f t="shared" si="0"/>
        <v>0</v>
      </c>
      <c r="V19" s="438"/>
    </row>
    <row r="20" spans="2:22" ht="13.8">
      <c r="B20" s="1386"/>
      <c r="C20" s="1387"/>
      <c r="D20" s="1392" t="s">
        <v>138</v>
      </c>
      <c r="E20" s="1392"/>
      <c r="F20" s="1392"/>
      <c r="G20" s="870">
        <f>SUM(G16:G19)</f>
        <v>2</v>
      </c>
      <c r="H20" s="1336">
        <f>SUMPRODUCT($G$16:$G$19,H16:H19)</f>
        <v>14231.08</v>
      </c>
      <c r="I20" s="1337"/>
      <c r="J20" s="1336">
        <f>SUMPRODUCT($G$16:$G$19,K16:K19)</f>
        <v>557.77</v>
      </c>
      <c r="K20" s="1337"/>
      <c r="L20" s="1337"/>
      <c r="M20" s="1338"/>
      <c r="N20" s="1336">
        <f>SUMPRODUCT($G$16:$G$19,O16:O19)</f>
        <v>4400</v>
      </c>
      <c r="O20" s="1337"/>
      <c r="P20" s="1337"/>
      <c r="Q20" s="1337"/>
      <c r="R20" s="1338"/>
      <c r="S20" s="1336">
        <f>SUMPRODUCT($G$16:$G$19,S16:S19)</f>
        <v>1394.425</v>
      </c>
      <c r="T20" s="1338"/>
      <c r="U20" s="440">
        <f>SUMPRODUCT($G$16:$G$19,U16:U19)</f>
        <v>20583.275000000001</v>
      </c>
      <c r="V20" s="439"/>
    </row>
    <row r="22" spans="2:22" ht="12.75" customHeight="1">
      <c r="B22" s="1357" t="s">
        <v>463</v>
      </c>
      <c r="C22" s="1357"/>
      <c r="D22" s="1357"/>
      <c r="E22" s="1357"/>
      <c r="F22" s="1357"/>
      <c r="G22" s="1357"/>
      <c r="H22" s="1357"/>
      <c r="I22" s="1357"/>
      <c r="J22" s="1357"/>
      <c r="K22" s="1357"/>
      <c r="L22" s="1357"/>
      <c r="M22" s="1357"/>
      <c r="N22" s="1357"/>
      <c r="O22" s="1357"/>
      <c r="P22" s="1357"/>
      <c r="Q22" s="1357"/>
      <c r="R22" s="1357"/>
      <c r="S22" s="1357"/>
      <c r="T22" s="1357"/>
      <c r="U22" s="1357"/>
      <c r="V22" s="1357"/>
    </row>
    <row r="23" spans="2:22" ht="12.75" customHeight="1">
      <c r="B23" s="1360" t="s">
        <v>476</v>
      </c>
      <c r="C23" s="1361"/>
      <c r="D23" s="1361"/>
      <c r="E23" s="1361" t="s">
        <v>477</v>
      </c>
      <c r="F23" s="1361"/>
      <c r="G23" s="1358" t="s">
        <v>466</v>
      </c>
      <c r="H23" s="1360" t="s">
        <v>478</v>
      </c>
      <c r="I23" s="1361"/>
      <c r="J23" s="1362"/>
      <c r="K23" s="1358" t="s">
        <v>479</v>
      </c>
      <c r="L23" s="1366"/>
      <c r="M23" s="1366"/>
      <c r="N23" s="1366"/>
      <c r="O23" s="1367"/>
      <c r="P23" s="1360" t="s">
        <v>480</v>
      </c>
      <c r="Q23" s="1361"/>
      <c r="R23" s="1361"/>
      <c r="S23" s="1361"/>
      <c r="T23" s="1370" t="s">
        <v>481</v>
      </c>
      <c r="U23" s="1367" t="s">
        <v>482</v>
      </c>
      <c r="V23" s="1377" t="s">
        <v>483</v>
      </c>
    </row>
    <row r="24" spans="2:22" ht="13.8">
      <c r="B24" s="1363"/>
      <c r="C24" s="1364"/>
      <c r="D24" s="1364"/>
      <c r="E24" s="1364"/>
      <c r="F24" s="1364"/>
      <c r="G24" s="1359"/>
      <c r="H24" s="1363"/>
      <c r="I24" s="1364"/>
      <c r="J24" s="1365"/>
      <c r="K24" s="1359"/>
      <c r="L24" s="1368"/>
      <c r="M24" s="1368"/>
      <c r="N24" s="1368"/>
      <c r="O24" s="1369"/>
      <c r="P24" s="1363" t="s">
        <v>484</v>
      </c>
      <c r="Q24" s="1364"/>
      <c r="R24" s="1364"/>
      <c r="S24" s="1364"/>
      <c r="T24" s="1371"/>
      <c r="U24" s="1369"/>
      <c r="V24" s="1378"/>
    </row>
    <row r="25" spans="2:22" ht="13.8">
      <c r="B25" s="1463" t="str">
        <f>F25</f>
        <v>E0035</v>
      </c>
      <c r="C25" s="1464"/>
      <c r="D25" s="1465"/>
      <c r="E25" s="208" t="str">
        <f>TOP!E25</f>
        <v xml:space="preserve">Veículo leve </v>
      </c>
      <c r="F25" s="205" t="str">
        <f>VLOOKUP($E25,EQUIPAMENTOS!$A:$B,2,FALSE)</f>
        <v>E0035</v>
      </c>
      <c r="G25" s="1017"/>
      <c r="H25" s="1483">
        <f>VLOOKUP($B25,EQUIPAMENTOS!$B$3:$N$97,9,0)</f>
        <v>3500</v>
      </c>
      <c r="I25" s="1484"/>
      <c r="J25" s="1485"/>
      <c r="K25" s="1501" t="s">
        <v>490</v>
      </c>
      <c r="L25" s="1502"/>
      <c r="M25" s="1503">
        <v>3000</v>
      </c>
      <c r="N25" s="1503"/>
      <c r="O25" s="1503"/>
      <c r="P25" s="82" t="s">
        <v>504</v>
      </c>
      <c r="Q25" s="1344">
        <f>VLOOKUP($B25,EQUIPAMENTOS!$B$3:$N$97,13,0)</f>
        <v>9</v>
      </c>
      <c r="R25" s="1345"/>
      <c r="S25" s="1346"/>
      <c r="T25" s="423">
        <f>IF(Q25="","",IF(K25="km",M25/Q25,100*Q25)*INDEX(DADOS!$1:$1048576,MATCH(P25,DADOS!D:D,0),5))</f>
        <v>2056.6666666666665</v>
      </c>
      <c r="U25" s="893">
        <f>SUM(H25,T25)</f>
        <v>5556.6666666666661</v>
      </c>
      <c r="V25" s="893">
        <f>G25*U25</f>
        <v>0</v>
      </c>
    </row>
    <row r="26" spans="2:22" ht="13.8" hidden="1">
      <c r="B26" s="1449">
        <f>F26</f>
        <v>0</v>
      </c>
      <c r="C26" s="1450"/>
      <c r="D26" s="1451"/>
      <c r="E26" s="207"/>
      <c r="F26" s="205"/>
      <c r="G26" s="421"/>
      <c r="H26" s="1504"/>
      <c r="I26" s="1505"/>
      <c r="J26" s="1505"/>
      <c r="K26" s="1506" t="s">
        <v>486</v>
      </c>
      <c r="L26" s="1507"/>
      <c r="M26" s="1508"/>
      <c r="N26" s="1508"/>
      <c r="O26" s="1508"/>
      <c r="P26" s="890"/>
      <c r="Q26" s="1509"/>
      <c r="R26" s="1510"/>
      <c r="S26" s="1511"/>
      <c r="T26" s="889" t="str">
        <f>IF(Q26="","",IF(K26="km",#REF!/Q26,100*Q26)*INDEX(DADOS!$1:$1048576,MATCH(P26,DADOS!D:D,0),5))</f>
        <v/>
      </c>
      <c r="U26" s="891">
        <f t="shared" ref="U26:U27" si="1">SUM(H26,T26)</f>
        <v>0</v>
      </c>
      <c r="V26" s="889">
        <f>U26*G26</f>
        <v>0</v>
      </c>
    </row>
    <row r="27" spans="2:22" ht="13.8" hidden="1">
      <c r="B27" s="1449">
        <f>F27</f>
        <v>0</v>
      </c>
      <c r="C27" s="1450"/>
      <c r="D27" s="1451"/>
      <c r="E27" s="207"/>
      <c r="F27" s="205"/>
      <c r="G27" s="421"/>
      <c r="H27" s="1339"/>
      <c r="I27" s="1340"/>
      <c r="J27" s="1340"/>
      <c r="K27" s="1341" t="s">
        <v>486</v>
      </c>
      <c r="L27" s="1342"/>
      <c r="M27" s="1343"/>
      <c r="N27" s="1343"/>
      <c r="O27" s="1343"/>
      <c r="P27" s="82"/>
      <c r="Q27" s="1344"/>
      <c r="R27" s="1345"/>
      <c r="S27" s="1346"/>
      <c r="T27" s="428" t="str">
        <f>IF(Q27="","",IF(K27="km",#REF!/Q27,100*Q27)*INDEX(DADOS!$1:$1048576,MATCH(P27,DADOS!D:D,0),5))</f>
        <v/>
      </c>
      <c r="U27" s="209">
        <f t="shared" si="1"/>
        <v>0</v>
      </c>
      <c r="V27" s="423">
        <f>U27*G27</f>
        <v>0</v>
      </c>
    </row>
    <row r="28" spans="2:22" ht="12.75" customHeight="1">
      <c r="B28" s="1381"/>
      <c r="C28" s="1382"/>
      <c r="D28" s="1383"/>
      <c r="E28" s="1384" t="s">
        <v>138</v>
      </c>
      <c r="F28" s="1385"/>
      <c r="G28" s="422">
        <f>SUM(G25:G27)</f>
        <v>0</v>
      </c>
      <c r="H28" s="1388">
        <f>SUMPRODUCT(G25:$G$27,H25:H27)</f>
        <v>0</v>
      </c>
      <c r="I28" s="1388"/>
      <c r="J28" s="1388"/>
      <c r="K28" s="1389"/>
      <c r="L28" s="1390"/>
      <c r="M28" s="1390"/>
      <c r="N28" s="1390"/>
      <c r="O28" s="1391"/>
      <c r="P28" s="693"/>
      <c r="Q28" s="871"/>
      <c r="R28" s="871"/>
      <c r="S28" s="871"/>
      <c r="T28" s="660">
        <f>SUMPRODUCT($G25:G$27,T25:T27)</f>
        <v>0</v>
      </c>
      <c r="U28" s="427"/>
      <c r="V28" s="427">
        <f>SUM(V25:V27)</f>
        <v>0</v>
      </c>
    </row>
    <row r="30" spans="2:22" ht="12.75" hidden="1" customHeight="1">
      <c r="B30" s="1357" t="s">
        <v>464</v>
      </c>
      <c r="C30" s="1357"/>
      <c r="D30" s="1357"/>
      <c r="E30" s="1357"/>
      <c r="F30" s="1357"/>
      <c r="G30" s="1357"/>
      <c r="H30" s="1357"/>
      <c r="I30" s="1357"/>
      <c r="J30" s="1357"/>
      <c r="K30" s="1357"/>
      <c r="L30" s="1357"/>
      <c r="M30" s="1357"/>
      <c r="N30" s="1357"/>
      <c r="O30" s="1357"/>
      <c r="P30" s="1357"/>
      <c r="Q30" s="1357"/>
      <c r="R30" s="1357"/>
      <c r="S30" s="1357"/>
      <c r="T30" s="1357"/>
      <c r="U30" s="1357"/>
      <c r="V30" s="1357"/>
    </row>
    <row r="31" spans="2:22" ht="13.8" hidden="1">
      <c r="B31" s="1422" t="s">
        <v>146</v>
      </c>
      <c r="C31" s="1423"/>
      <c r="D31" s="1422" t="s">
        <v>442</v>
      </c>
      <c r="E31" s="1424"/>
      <c r="F31" s="1424"/>
      <c r="G31" s="1422" t="s">
        <v>493</v>
      </c>
      <c r="H31" s="1423"/>
      <c r="I31" s="1425" t="s">
        <v>494</v>
      </c>
      <c r="J31" s="1426"/>
      <c r="K31" s="1427"/>
      <c r="L31" s="1425" t="s">
        <v>152</v>
      </c>
      <c r="M31" s="1426"/>
      <c r="N31" s="1426"/>
      <c r="O31" s="1426"/>
      <c r="P31" s="1427"/>
      <c r="Q31" s="1422" t="s">
        <v>495</v>
      </c>
      <c r="R31" s="1424"/>
      <c r="S31" s="1424"/>
      <c r="T31" s="1423"/>
      <c r="U31" s="1425"/>
      <c r="V31" s="1427"/>
    </row>
    <row r="32" spans="2:22" ht="13.8" hidden="1">
      <c r="B32" s="193" t="str">
        <f>IF(I32="","",COUNT($I$32:I32))</f>
        <v/>
      </c>
      <c r="C32" s="417"/>
      <c r="D32" s="1428"/>
      <c r="E32" s="1429"/>
      <c r="F32" s="1429"/>
      <c r="G32" s="1430"/>
      <c r="H32" s="1430"/>
      <c r="I32" s="1431"/>
      <c r="J32" s="1431"/>
      <c r="K32" s="1431"/>
      <c r="L32" s="1431"/>
      <c r="M32" s="1431"/>
      <c r="N32" s="1431"/>
      <c r="O32" s="1431"/>
      <c r="P32" s="1431"/>
      <c r="Q32" s="1355">
        <f t="shared" ref="Q32:Q37" si="2">I32*L32</f>
        <v>0</v>
      </c>
      <c r="R32" s="1355"/>
      <c r="S32" s="1355"/>
      <c r="T32" s="1355"/>
      <c r="U32" s="1432"/>
      <c r="V32" s="1433"/>
    </row>
    <row r="33" spans="2:22" ht="12.75" hidden="1" customHeight="1">
      <c r="B33" s="193"/>
      <c r="C33" s="417"/>
      <c r="D33" s="1428"/>
      <c r="E33" s="1429"/>
      <c r="F33" s="1429"/>
      <c r="G33" s="1430"/>
      <c r="H33" s="1430"/>
      <c r="I33" s="1431"/>
      <c r="J33" s="1431"/>
      <c r="K33" s="1431"/>
      <c r="L33" s="1431"/>
      <c r="M33" s="1431"/>
      <c r="N33" s="1431"/>
      <c r="O33" s="1431"/>
      <c r="P33" s="1431"/>
      <c r="Q33" s="1355">
        <f t="shared" si="2"/>
        <v>0</v>
      </c>
      <c r="R33" s="1355"/>
      <c r="S33" s="1355"/>
      <c r="T33" s="1355"/>
      <c r="U33" s="1434"/>
      <c r="V33" s="1435"/>
    </row>
    <row r="34" spans="2:22" ht="12.75" hidden="1" customHeight="1">
      <c r="B34" s="193"/>
      <c r="C34" s="417"/>
      <c r="D34" s="1428"/>
      <c r="E34" s="1429"/>
      <c r="F34" s="1429"/>
      <c r="G34" s="1430"/>
      <c r="H34" s="1430"/>
      <c r="I34" s="1431"/>
      <c r="J34" s="1431"/>
      <c r="K34" s="1431"/>
      <c r="L34" s="1431"/>
      <c r="M34" s="1431"/>
      <c r="N34" s="1431"/>
      <c r="O34" s="1431"/>
      <c r="P34" s="1431"/>
      <c r="Q34" s="1355">
        <f t="shared" si="2"/>
        <v>0</v>
      </c>
      <c r="R34" s="1355"/>
      <c r="S34" s="1355"/>
      <c r="T34" s="1355"/>
      <c r="U34" s="1434"/>
      <c r="V34" s="1435"/>
    </row>
    <row r="35" spans="2:22" ht="12.75" hidden="1" customHeight="1">
      <c r="B35" s="193"/>
      <c r="C35" s="417"/>
      <c r="D35" s="1428"/>
      <c r="E35" s="1429"/>
      <c r="F35" s="1429"/>
      <c r="G35" s="1430"/>
      <c r="H35" s="1430"/>
      <c r="I35" s="1437"/>
      <c r="J35" s="1437"/>
      <c r="K35" s="1437"/>
      <c r="L35" s="1437"/>
      <c r="M35" s="1437"/>
      <c r="N35" s="1437"/>
      <c r="O35" s="1437"/>
      <c r="P35" s="1437"/>
      <c r="Q35" s="1355">
        <f t="shared" si="2"/>
        <v>0</v>
      </c>
      <c r="R35" s="1355"/>
      <c r="S35" s="1355"/>
      <c r="T35" s="1355"/>
      <c r="U35" s="1434"/>
      <c r="V35" s="1435"/>
    </row>
    <row r="36" spans="2:22" ht="12.75" hidden="1" customHeight="1">
      <c r="B36" s="193"/>
      <c r="C36" s="417"/>
      <c r="D36" s="1428"/>
      <c r="E36" s="1429"/>
      <c r="F36" s="1429"/>
      <c r="G36" s="1430"/>
      <c r="H36" s="1430"/>
      <c r="I36" s="1431"/>
      <c r="J36" s="1431"/>
      <c r="K36" s="1431"/>
      <c r="L36" s="1431"/>
      <c r="M36" s="1431"/>
      <c r="N36" s="1431"/>
      <c r="O36" s="1431"/>
      <c r="P36" s="1431"/>
      <c r="Q36" s="1355">
        <f t="shared" si="2"/>
        <v>0</v>
      </c>
      <c r="R36" s="1355"/>
      <c r="S36" s="1355"/>
      <c r="T36" s="1355"/>
      <c r="U36" s="1434"/>
      <c r="V36" s="1435"/>
    </row>
    <row r="37" spans="2:22" ht="12.75" hidden="1" customHeight="1">
      <c r="B37" s="193" t="str">
        <f>IF(I37="","",COUNT($I$32:I37))</f>
        <v/>
      </c>
      <c r="C37" s="417"/>
      <c r="D37" s="1428"/>
      <c r="E37" s="1429"/>
      <c r="F37" s="1429"/>
      <c r="G37" s="1438"/>
      <c r="H37" s="1438"/>
      <c r="I37" s="1439"/>
      <c r="J37" s="1439"/>
      <c r="K37" s="1439"/>
      <c r="L37" s="1439"/>
      <c r="M37" s="1439"/>
      <c r="N37" s="1439"/>
      <c r="O37" s="1439"/>
      <c r="P37" s="1439"/>
      <c r="Q37" s="1355">
        <f t="shared" si="2"/>
        <v>0</v>
      </c>
      <c r="R37" s="1355"/>
      <c r="S37" s="1355"/>
      <c r="T37" s="1355"/>
      <c r="U37" s="1440"/>
      <c r="V37" s="1441"/>
    </row>
    <row r="38" spans="2:22" ht="12.75" hidden="1" customHeight="1">
      <c r="B38" s="1381"/>
      <c r="C38" s="1383"/>
      <c r="D38" s="1381"/>
      <c r="E38" s="1382"/>
      <c r="F38" s="1382"/>
      <c r="G38" s="1381"/>
      <c r="H38" s="1383"/>
      <c r="I38" s="1381"/>
      <c r="J38" s="1382"/>
      <c r="K38" s="1383"/>
      <c r="L38" s="1381"/>
      <c r="M38" s="1382"/>
      <c r="N38" s="1382"/>
      <c r="O38" s="1382"/>
      <c r="P38" s="1383"/>
      <c r="Q38" s="1442">
        <f>SUM(Q32:T37)</f>
        <v>0</v>
      </c>
      <c r="R38" s="1443"/>
      <c r="S38" s="1443"/>
      <c r="T38" s="1443"/>
      <c r="U38" s="1381"/>
      <c r="V38" s="1383"/>
    </row>
    <row r="39" spans="2:22" ht="12.75" hidden="1" customHeight="1"/>
  </sheetData>
  <mergeCells count="126">
    <mergeCell ref="U38:V38"/>
    <mergeCell ref="B38:C38"/>
    <mergeCell ref="D38:F38"/>
    <mergeCell ref="G38:H38"/>
    <mergeCell ref="I38:K38"/>
    <mergeCell ref="L38:P38"/>
    <mergeCell ref="Q38:T38"/>
    <mergeCell ref="D37:F37"/>
    <mergeCell ref="G37:H37"/>
    <mergeCell ref="I37:K37"/>
    <mergeCell ref="L37:P37"/>
    <mergeCell ref="Q37:T37"/>
    <mergeCell ref="U37:V37"/>
    <mergeCell ref="D36:F36"/>
    <mergeCell ref="G36:H36"/>
    <mergeCell ref="I36:K36"/>
    <mergeCell ref="L36:P36"/>
    <mergeCell ref="Q36:T36"/>
    <mergeCell ref="U36:V36"/>
    <mergeCell ref="D35:F35"/>
    <mergeCell ref="G35:H35"/>
    <mergeCell ref="I35:K35"/>
    <mergeCell ref="L35:P35"/>
    <mergeCell ref="Q35:T35"/>
    <mergeCell ref="U35:V35"/>
    <mergeCell ref="D33:F33"/>
    <mergeCell ref="G33:H33"/>
    <mergeCell ref="I33:K33"/>
    <mergeCell ref="L33:P33"/>
    <mergeCell ref="Q33:T33"/>
    <mergeCell ref="U33:V33"/>
    <mergeCell ref="D34:F34"/>
    <mergeCell ref="G34:H34"/>
    <mergeCell ref="I34:K34"/>
    <mergeCell ref="L34:P34"/>
    <mergeCell ref="Q34:T34"/>
    <mergeCell ref="U34:V34"/>
    <mergeCell ref="Q31:T31"/>
    <mergeCell ref="U31:V31"/>
    <mergeCell ref="D32:F32"/>
    <mergeCell ref="G32:H32"/>
    <mergeCell ref="I32:K32"/>
    <mergeCell ref="L32:P32"/>
    <mergeCell ref="Q32:T32"/>
    <mergeCell ref="U32:V32"/>
    <mergeCell ref="B28:D28"/>
    <mergeCell ref="E28:F28"/>
    <mergeCell ref="H28:J28"/>
    <mergeCell ref="K28:O28"/>
    <mergeCell ref="B30:V30"/>
    <mergeCell ref="B31:C31"/>
    <mergeCell ref="D31:F31"/>
    <mergeCell ref="G31:H31"/>
    <mergeCell ref="I31:K31"/>
    <mergeCell ref="L31:P31"/>
    <mergeCell ref="B26:D26"/>
    <mergeCell ref="H26:J26"/>
    <mergeCell ref="K26:L26"/>
    <mergeCell ref="M26:O26"/>
    <mergeCell ref="Q26:S26"/>
    <mergeCell ref="B27:D27"/>
    <mergeCell ref="H27:J27"/>
    <mergeCell ref="K27:L27"/>
    <mergeCell ref="M27:O27"/>
    <mergeCell ref="Q27:S27"/>
    <mergeCell ref="P24:S24"/>
    <mergeCell ref="B25:D25"/>
    <mergeCell ref="H25:J25"/>
    <mergeCell ref="K25:L25"/>
    <mergeCell ref="M25:O25"/>
    <mergeCell ref="Q25:S25"/>
    <mergeCell ref="B22:V22"/>
    <mergeCell ref="B23:D24"/>
    <mergeCell ref="E23:F24"/>
    <mergeCell ref="G23:G24"/>
    <mergeCell ref="H23:J24"/>
    <mergeCell ref="K23:O24"/>
    <mergeCell ref="P23:S23"/>
    <mergeCell ref="T23:T24"/>
    <mergeCell ref="U23:U24"/>
    <mergeCell ref="V23:V24"/>
    <mergeCell ref="B20:C20"/>
    <mergeCell ref="D20:F20"/>
    <mergeCell ref="H20:I20"/>
    <mergeCell ref="J20:M20"/>
    <mergeCell ref="N20:R20"/>
    <mergeCell ref="S20:T20"/>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18"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9618" r:id="rId3" name="Label1"/>
      </mc:Fallback>
    </mc:AlternateContent>
    <mc:AlternateContent xmlns:mc="http://schemas.openxmlformats.org/markup-compatibility/2006">
      <mc:Choice Requires="x14">
        <control shapeId="239617"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9617" r:id="rId5" name="ComboBox13"/>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23296-EEE5-467C-AC57-8A9E9020BBF8}">
  <sheetPr codeName="Planilha20">
    <tabColor theme="6" tint="0.39997558519241921"/>
  </sheetPr>
  <dimension ref="B6:V38"/>
  <sheetViews>
    <sheetView showGridLines="0" zoomScaleNormal="100" workbookViewId="0">
      <selection activeCell="G16" sqref="G16"/>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6"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375" t="s">
        <v>459</v>
      </c>
      <c r="C6" s="1375"/>
      <c r="D6" s="1375"/>
      <c r="E6" s="72" t="s">
        <v>192</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01" t="s">
        <v>420</v>
      </c>
      <c r="D8" s="1401"/>
      <c r="E8" s="1402"/>
      <c r="F8" s="73"/>
      <c r="G8" s="73"/>
      <c r="H8" s="1403" t="s">
        <v>460</v>
      </c>
      <c r="I8" s="1403"/>
      <c r="J8" s="1380">
        <f>U21</f>
        <v>10600</v>
      </c>
      <c r="K8" s="1380"/>
      <c r="L8" s="1380"/>
      <c r="M8" s="435"/>
      <c r="N8" s="434"/>
      <c r="O8" s="1399" t="s">
        <v>461</v>
      </c>
      <c r="P8" s="1399"/>
      <c r="Q8" s="1399"/>
      <c r="R8" s="1399"/>
      <c r="S8" s="1399"/>
      <c r="T8" s="1399"/>
      <c r="U8" s="1398" t="s">
        <v>462</v>
      </c>
      <c r="V8" s="1399"/>
    </row>
    <row r="9" spans="2:22" ht="12.75" customHeight="1">
      <c r="B9" s="73"/>
      <c r="C9" s="433"/>
      <c r="D9" s="433"/>
      <c r="E9" s="1404">
        <f>J8+J9+J10</f>
        <v>18656.666666666664</v>
      </c>
      <c r="F9" s="73"/>
      <c r="G9" s="73"/>
      <c r="H9" s="1403" t="s">
        <v>463</v>
      </c>
      <c r="I9" s="1403"/>
      <c r="J9" s="1380">
        <f>V31</f>
        <v>5556.6666666666661</v>
      </c>
      <c r="K9" s="1380"/>
      <c r="L9" s="1380"/>
      <c r="M9" s="436"/>
      <c r="N9" s="396"/>
      <c r="O9" s="1400">
        <f>LAB!O9</f>
        <v>8.3000000000000007</v>
      </c>
      <c r="P9" s="1400"/>
      <c r="Q9" s="1400"/>
      <c r="R9" s="1400"/>
      <c r="S9" s="1400"/>
      <c r="T9" s="1400"/>
      <c r="U9" s="1405">
        <f>E9*O9</f>
        <v>154850.33333333331</v>
      </c>
      <c r="V9" s="1406"/>
    </row>
    <row r="10" spans="2:22" ht="12.75" customHeight="1">
      <c r="B10" s="75"/>
      <c r="C10" s="433"/>
      <c r="D10" s="433"/>
      <c r="E10" s="1404"/>
      <c r="F10" s="73"/>
      <c r="G10" s="73"/>
      <c r="H10" s="1403" t="s">
        <v>464</v>
      </c>
      <c r="I10" s="1403"/>
      <c r="J10" s="1380">
        <f>Q38</f>
        <v>2500</v>
      </c>
      <c r="K10" s="1380"/>
      <c r="L10" s="1380"/>
      <c r="M10" s="436"/>
      <c r="N10" s="396"/>
      <c r="O10" s="1400"/>
      <c r="P10" s="1400"/>
      <c r="Q10" s="1400"/>
      <c r="R10" s="1400"/>
      <c r="S10" s="1400"/>
      <c r="T10" s="1400"/>
      <c r="U10" s="1405"/>
      <c r="V10" s="1406"/>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2" ht="12.75" customHeight="1">
      <c r="B14" s="1360" t="s">
        <v>146</v>
      </c>
      <c r="C14" s="1362"/>
      <c r="D14" s="1376" t="s">
        <v>465</v>
      </c>
      <c r="E14" s="1376"/>
      <c r="F14" s="1376"/>
      <c r="G14" s="1376" t="s">
        <v>466</v>
      </c>
      <c r="H14" s="1376" t="s">
        <v>467</v>
      </c>
      <c r="I14" s="1376"/>
      <c r="J14" s="1376" t="s">
        <v>468</v>
      </c>
      <c r="K14" s="1376"/>
      <c r="L14" s="1376"/>
      <c r="M14" s="1376"/>
      <c r="N14" s="1376" t="s">
        <v>526</v>
      </c>
      <c r="O14" s="1376"/>
      <c r="P14" s="1376"/>
      <c r="Q14" s="1376"/>
      <c r="R14" s="1376"/>
      <c r="S14" s="1379" t="s">
        <v>469</v>
      </c>
      <c r="T14" s="1379"/>
      <c r="U14" s="1377" t="s">
        <v>462</v>
      </c>
      <c r="V14" s="1376"/>
    </row>
    <row r="15" spans="2:22"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22" ht="13.8">
      <c r="B16" s="76" t="str">
        <f>F16</f>
        <v>P0056</v>
      </c>
      <c r="C16" s="206" t="s">
        <v>527</v>
      </c>
      <c r="D16" s="77"/>
      <c r="E16" s="205" t="s">
        <v>568</v>
      </c>
      <c r="F16" s="205" t="str">
        <f>VLOOKUP(E16,'MÃO DE OBRA'!$A:$B,2,FALSE)</f>
        <v>P0056</v>
      </c>
      <c r="G16" s="1016">
        <v>1</v>
      </c>
      <c r="H16" s="1347">
        <f>IF(D16="h",VLOOKUP(B16,'MÃO DE OBRA'!$B$3:$D$97,3,0)*220,VLOOKUP(B16,'MÃO DE OBRA'!$B$3:$D$97,3,0))</f>
        <v>8500</v>
      </c>
      <c r="I16" s="1348"/>
      <c r="J16" s="78"/>
      <c r="K16" s="1349">
        <f>IF(J16="",0,IF(J16="D",H16*DADOS!$D$18,H16*DADOS!$D$19))</f>
        <v>0</v>
      </c>
      <c r="L16" s="1350"/>
      <c r="M16" s="1351"/>
      <c r="N16" s="193" t="s">
        <v>528</v>
      </c>
      <c r="O16" s="1349">
        <f>IF(N16="C",(DADOS!$E$9+DADOS!$E$10)*30,IF(N16="J",(DADOS!$E$9+DADOS!$E$10+DADOS!$E$11)*30,IF(C16="PJ",DADOS!$E$12,0)))</f>
        <v>2100</v>
      </c>
      <c r="P16" s="1350"/>
      <c r="Q16" s="1350"/>
      <c r="R16" s="1351"/>
      <c r="S16" s="1355">
        <f>IF(G16="",0,IF(C16="3º",0,IF(C16="PJ",0,((H16+K16)*DADOS!$D$7)+((H16+K16)*DADOS!$D$6))))</f>
        <v>0</v>
      </c>
      <c r="T16" s="1355"/>
      <c r="U16" s="437">
        <f t="shared" ref="U16:U20" si="0">IF(G16="",0,SUM(H16,K16,,O16,V16,S16))</f>
        <v>10600</v>
      </c>
      <c r="V16" s="438"/>
    </row>
    <row r="17" spans="2:22" ht="13.8" hidden="1">
      <c r="B17" s="77" t="str">
        <f>F17</f>
        <v>P0025</v>
      </c>
      <c r="C17" s="206" t="s">
        <v>527</v>
      </c>
      <c r="D17" s="77"/>
      <c r="E17" s="79" t="s">
        <v>569</v>
      </c>
      <c r="F17" s="205" t="str">
        <f>VLOOKUP(E17,'MÃO DE OBRA'!$A:$B,2,FALSE)</f>
        <v>P0025</v>
      </c>
      <c r="G17" s="991"/>
      <c r="H17" s="1347">
        <f>IF(D17="h",VLOOKUP(B17,'MÃO DE OBRA'!$B$3:$D$97,3,0)*220,VLOOKUP(B17,'MÃO DE OBRA'!$B$3:$D$97,3,0))</f>
        <v>12000</v>
      </c>
      <c r="I17" s="1348"/>
      <c r="J17" s="78"/>
      <c r="K17" s="1349">
        <f>IF(J17="",0,IF(J17="D",H17*DADOS!$D$18,H17*DADOS!$D$19))</f>
        <v>0</v>
      </c>
      <c r="L17" s="1350"/>
      <c r="M17" s="1351"/>
      <c r="N17" s="193" t="s">
        <v>528</v>
      </c>
      <c r="O17" s="1349">
        <f>IF(N17="C",(DADOS!$E$9+DADOS!$E$10)*30,IF(N17="J",(DADOS!$E$9+DADOS!$E$10+DADOS!$E$11)*30,IF(C17="PJ",DADOS!$E$12,0)))</f>
        <v>2100</v>
      </c>
      <c r="P17" s="1350"/>
      <c r="Q17" s="1350"/>
      <c r="R17" s="1351"/>
      <c r="S17" s="1355">
        <f>IF(G17="",0,IF(C17="3º",0,IF(C17="PJ",0,((H17+K17)*DADOS!$D$7)+((H17+K17)*DADOS!$D$6))))</f>
        <v>0</v>
      </c>
      <c r="T17" s="1355"/>
      <c r="U17" s="437">
        <f t="shared" si="0"/>
        <v>0</v>
      </c>
      <c r="V17" s="438"/>
    </row>
    <row r="18" spans="2:22" ht="13.8" hidden="1">
      <c r="B18" s="77" t="str">
        <f>F18</f>
        <v>P0059</v>
      </c>
      <c r="C18" s="206"/>
      <c r="D18" s="77"/>
      <c r="E18" s="205" t="s">
        <v>570</v>
      </c>
      <c r="F18" s="205" t="str">
        <f>VLOOKUP(E18,'MÃO DE OBRA'!$A:$B,2,FALSE)</f>
        <v>P0059</v>
      </c>
      <c r="G18" s="193"/>
      <c r="H18" s="1347">
        <f>IF(D18="h",VLOOKUP(B18,'MÃO DE OBRA'!$B$3:$D$97,3,0)*220,VLOOKUP(B18,'MÃO DE OBRA'!$B$3:$D$97,3,0))</f>
        <v>2483.8000000000002</v>
      </c>
      <c r="I18" s="1348"/>
      <c r="J18" s="78"/>
      <c r="K18" s="1349">
        <f>IF(J18="",0,IF(J18="D",H18*DADOS!$D$18,H18*DADOS!$D$19))</f>
        <v>0</v>
      </c>
      <c r="L18" s="1350"/>
      <c r="M18" s="1351"/>
      <c r="N18" s="193"/>
      <c r="O18" s="1349">
        <f>IF(N18="C",(DADOS!$E$9+DADOS!$E$10)*25,IF(N18="J",(DADOS!$E$9+DADOS!$E$10+DADOS!$E$11)*25,IF(C18="PJ",DADOS!$E$12,0)))</f>
        <v>0</v>
      </c>
      <c r="P18" s="1350"/>
      <c r="Q18" s="1350"/>
      <c r="R18" s="1351"/>
      <c r="S18" s="1355">
        <f>IF(G18="",0,IF(C18="3º",0,IF(C18="PJ",0,((H18+K18)*DADOS!$D$7)+((H18+K18)*DADOS!$D$6))))</f>
        <v>0</v>
      </c>
      <c r="T18" s="1355"/>
      <c r="U18" s="437">
        <f t="shared" si="0"/>
        <v>0</v>
      </c>
      <c r="V18" s="438"/>
    </row>
    <row r="19" spans="2:22" ht="13.8" hidden="1">
      <c r="B19" s="77"/>
      <c r="C19" s="206"/>
      <c r="D19" s="77"/>
      <c r="E19" s="205"/>
      <c r="F19" s="205"/>
      <c r="G19" s="193"/>
      <c r="H19" s="1347"/>
      <c r="I19" s="1348"/>
      <c r="J19" s="78"/>
      <c r="K19" s="1349">
        <f>IF(J19="",0,IF(J19="D",H19*DADOS!$D$18,H19*DADOS!$D$19))</f>
        <v>0</v>
      </c>
      <c r="L19" s="1350"/>
      <c r="M19" s="1351"/>
      <c r="N19" s="193"/>
      <c r="O19" s="1349">
        <f>IF(N19="C",(DADOS!$E$9+DADOS!$E$10)*25,IF(N19="J",(DADOS!$E$9+DADOS!$E$10+DADOS!$E$11)*25,IF(C19="PJ",DADOS!$E$12,0)))</f>
        <v>0</v>
      </c>
      <c r="P19" s="1350"/>
      <c r="Q19" s="1350"/>
      <c r="R19" s="1351"/>
      <c r="S19" s="1355">
        <f>IF(G19="",0,IF(C19="3º",0,IF(C19="PJ",0,((H19+K19)*DADOS!$D$7)+((H19+K19)*DADOS!$D$6))))</f>
        <v>0</v>
      </c>
      <c r="T19" s="1355"/>
      <c r="U19" s="437">
        <f t="shared" si="0"/>
        <v>0</v>
      </c>
      <c r="V19" s="438"/>
    </row>
    <row r="20" spans="2:22" ht="13.8">
      <c r="B20" s="432"/>
      <c r="C20" s="204"/>
      <c r="D20" s="80"/>
      <c r="E20" s="203"/>
      <c r="F20" s="205"/>
      <c r="G20" s="418"/>
      <c r="H20" s="1393"/>
      <c r="I20" s="1394"/>
      <c r="J20" s="81"/>
      <c r="K20" s="1395">
        <f>IF(J20="",0,IF(J20="D",H20*DADOS!$D$18,H20*DADOS!$D$19))</f>
        <v>0</v>
      </c>
      <c r="L20" s="1396"/>
      <c r="M20" s="1397"/>
      <c r="N20" s="193"/>
      <c r="O20" s="1349">
        <f>IF(N20="C",(DADOS!$E$9+DADOS!$E$10)*25,IF(N20="J",(DADOS!$E$9+DADOS!$E$10+DADOS!$E$11)*25,IF(C20="PJ",DADOS!$E$12,0)))</f>
        <v>0</v>
      </c>
      <c r="P20" s="1350"/>
      <c r="Q20" s="1350"/>
      <c r="R20" s="1351"/>
      <c r="S20" s="1355">
        <f>IF(G20="",0,IF(C20="3º",0,IF(C20="PJ",0,((H20+K20)*DADOS!$D$7)+((H20+K20)*DADOS!$D$6))))</f>
        <v>0</v>
      </c>
      <c r="T20" s="1355"/>
      <c r="U20" s="437">
        <f t="shared" si="0"/>
        <v>0</v>
      </c>
      <c r="V20" s="438"/>
    </row>
    <row r="21" spans="2:22" ht="13.8">
      <c r="B21" s="1386"/>
      <c r="C21" s="1387"/>
      <c r="D21" s="1392" t="s">
        <v>138</v>
      </c>
      <c r="E21" s="1392"/>
      <c r="F21" s="1392"/>
      <c r="G21" s="870">
        <f>SUM(G16:G20)</f>
        <v>1</v>
      </c>
      <c r="H21" s="1336">
        <f>SUMPRODUCT($G$16:$G$20,H16:H20)</f>
        <v>8500</v>
      </c>
      <c r="I21" s="1337"/>
      <c r="J21" s="1336">
        <f>SUMPRODUCT($G$16:$G$20,K16:K20)</f>
        <v>0</v>
      </c>
      <c r="K21" s="1337"/>
      <c r="L21" s="1337"/>
      <c r="M21" s="1338"/>
      <c r="N21" s="1336">
        <f>SUMPRODUCT($G$16:$G$20,O16:O20)</f>
        <v>2100</v>
      </c>
      <c r="O21" s="1337"/>
      <c r="P21" s="1337"/>
      <c r="Q21" s="1337"/>
      <c r="R21" s="1338"/>
      <c r="S21" s="1336">
        <f>SUMPRODUCT($G$16:$G$20,S16:S20)</f>
        <v>0</v>
      </c>
      <c r="T21" s="1338"/>
      <c r="U21" s="440">
        <f>SUMPRODUCT($G$16:$G$20,U16:U20)</f>
        <v>10600</v>
      </c>
      <c r="V21" s="439"/>
    </row>
    <row r="23" spans="2:22" ht="12.75" customHeight="1">
      <c r="B23" s="1357" t="s">
        <v>463</v>
      </c>
      <c r="C23" s="1357"/>
      <c r="D23" s="1357"/>
      <c r="E23" s="1357"/>
      <c r="F23" s="1357"/>
      <c r="G23" s="1357"/>
      <c r="H23" s="1357"/>
      <c r="I23" s="1357"/>
      <c r="J23" s="1357"/>
      <c r="K23" s="1357"/>
      <c r="L23" s="1357"/>
      <c r="M23" s="1357"/>
      <c r="N23" s="1357"/>
      <c r="O23" s="1357"/>
      <c r="P23" s="1357"/>
      <c r="Q23" s="1357"/>
      <c r="R23" s="1357"/>
      <c r="S23" s="1357"/>
      <c r="T23" s="1357"/>
      <c r="U23" s="1357"/>
      <c r="V23" s="1357"/>
    </row>
    <row r="24" spans="2:22" ht="12.75" customHeight="1">
      <c r="B24" s="1360" t="s">
        <v>476</v>
      </c>
      <c r="C24" s="1361"/>
      <c r="D24" s="1361"/>
      <c r="E24" s="1361" t="s">
        <v>477</v>
      </c>
      <c r="F24" s="1361"/>
      <c r="G24" s="1358" t="s">
        <v>466</v>
      </c>
      <c r="H24" s="1360" t="s">
        <v>478</v>
      </c>
      <c r="I24" s="1361"/>
      <c r="J24" s="1362"/>
      <c r="K24" s="1358" t="s">
        <v>479</v>
      </c>
      <c r="L24" s="1366"/>
      <c r="M24" s="1366"/>
      <c r="N24" s="1366"/>
      <c r="O24" s="1367"/>
      <c r="P24" s="1360" t="s">
        <v>480</v>
      </c>
      <c r="Q24" s="1361"/>
      <c r="R24" s="1361"/>
      <c r="S24" s="1361"/>
      <c r="T24" s="1370" t="s">
        <v>481</v>
      </c>
      <c r="U24" s="1367" t="s">
        <v>482</v>
      </c>
      <c r="V24" s="1377" t="s">
        <v>483</v>
      </c>
    </row>
    <row r="25" spans="2:22" ht="13.8">
      <c r="B25" s="1363"/>
      <c r="C25" s="1364"/>
      <c r="D25" s="1364"/>
      <c r="E25" s="1364"/>
      <c r="F25" s="1364"/>
      <c r="G25" s="1359"/>
      <c r="H25" s="1363"/>
      <c r="I25" s="1364"/>
      <c r="J25" s="1365"/>
      <c r="K25" s="1359"/>
      <c r="L25" s="1368"/>
      <c r="M25" s="1368"/>
      <c r="N25" s="1368"/>
      <c r="O25" s="1369"/>
      <c r="P25" s="1363" t="s">
        <v>484</v>
      </c>
      <c r="Q25" s="1364"/>
      <c r="R25" s="1364"/>
      <c r="S25" s="1364"/>
      <c r="T25" s="1371"/>
      <c r="U25" s="1369"/>
      <c r="V25" s="1378"/>
    </row>
    <row r="26" spans="2:22" ht="13.8">
      <c r="B26" s="1463" t="str">
        <f>F26</f>
        <v>E0035</v>
      </c>
      <c r="C26" s="1464"/>
      <c r="D26" s="1465"/>
      <c r="E26" s="208" t="str">
        <f>LAB!E25</f>
        <v xml:space="preserve">Veículo leve </v>
      </c>
      <c r="F26" s="205" t="str">
        <f>VLOOKUP($E26,EQUIPAMENTOS!$A:$B,2,FALSE)</f>
        <v>E0035</v>
      </c>
      <c r="G26" s="420">
        <v>1</v>
      </c>
      <c r="H26" s="1483">
        <f>VLOOKUP($B26,EQUIPAMENTOS!$B$3:$N$97,9,0)</f>
        <v>3500</v>
      </c>
      <c r="I26" s="1484"/>
      <c r="J26" s="1485"/>
      <c r="K26" s="1501" t="s">
        <v>503</v>
      </c>
      <c r="L26" s="1502"/>
      <c r="M26" s="1503">
        <v>3000</v>
      </c>
      <c r="N26" s="1503"/>
      <c r="O26" s="1503"/>
      <c r="P26" s="892" t="s">
        <v>487</v>
      </c>
      <c r="Q26" s="1344">
        <f>VLOOKUP($B26,EQUIPAMENTOS!$B$3:$N$97,13,0)</f>
        <v>9</v>
      </c>
      <c r="R26" s="1345"/>
      <c r="S26" s="1346"/>
      <c r="T26" s="423">
        <f>IF(Q26="","",IF(K26="km",M26/Q26,100*Q26)*INDEX(DADOS!$1:$1048576,MATCH(P26,DADOS!D:D,0),5))</f>
        <v>2056.6666666666665</v>
      </c>
      <c r="U26" s="893">
        <f>SUM(H26,T26)</f>
        <v>5556.6666666666661</v>
      </c>
      <c r="V26" s="893">
        <f>G26*U26</f>
        <v>5556.6666666666661</v>
      </c>
    </row>
    <row r="27" spans="2:22" ht="15" hidden="1" customHeight="1">
      <c r="B27" s="1449"/>
      <c r="C27" s="1450"/>
      <c r="D27" s="1451"/>
      <c r="E27" s="207"/>
      <c r="F27" s="205"/>
      <c r="G27" s="421"/>
      <c r="H27" s="1504"/>
      <c r="I27" s="1505"/>
      <c r="J27" s="1505"/>
      <c r="K27" s="1506"/>
      <c r="L27" s="1507"/>
      <c r="M27" s="1508"/>
      <c r="N27" s="1508"/>
      <c r="O27" s="1508"/>
      <c r="P27" s="890"/>
      <c r="Q27" s="1509"/>
      <c r="R27" s="1510"/>
      <c r="S27" s="1511"/>
      <c r="T27" s="889" t="str">
        <f>IF(Q27="","",IF(K27="km",#REF!/Q27,100*Q27)*INDEX(DADOS!$1:$1048576,MATCH(P27,DADOS!D:D,0),5))</f>
        <v/>
      </c>
      <c r="U27" s="891">
        <f t="shared" ref="U27:U30" si="1">SUM(H27,T27)</f>
        <v>0</v>
      </c>
      <c r="V27" s="889">
        <f>U27*G27</f>
        <v>0</v>
      </c>
    </row>
    <row r="28" spans="2:22" ht="13.8" hidden="1">
      <c r="B28" s="1449"/>
      <c r="C28" s="1450"/>
      <c r="D28" s="1451"/>
      <c r="E28" s="207"/>
      <c r="F28" s="205"/>
      <c r="G28" s="421"/>
      <c r="H28" s="1339"/>
      <c r="I28" s="1340"/>
      <c r="J28" s="1340"/>
      <c r="K28" s="1341" t="s">
        <v>486</v>
      </c>
      <c r="L28" s="1342"/>
      <c r="M28" s="1343"/>
      <c r="N28" s="1343"/>
      <c r="O28" s="1343"/>
      <c r="P28" s="82"/>
      <c r="Q28" s="1344"/>
      <c r="R28" s="1345"/>
      <c r="S28" s="1346"/>
      <c r="T28" s="423" t="str">
        <f>IF(Q28="","",IF(K28="km",#REF!/Q28,100*Q28)*INDEX(DADOS!$1:$1048576,MATCH(P28,DADOS!D:D,0),5))</f>
        <v/>
      </c>
      <c r="U28" s="209">
        <f t="shared" si="1"/>
        <v>0</v>
      </c>
      <c r="V28" s="423">
        <f>U28*G28</f>
        <v>0</v>
      </c>
    </row>
    <row r="29" spans="2:22" ht="13.8" hidden="1">
      <c r="B29" s="1449"/>
      <c r="C29" s="1450"/>
      <c r="D29" s="1451"/>
      <c r="E29" s="1461"/>
      <c r="F29" s="1462"/>
      <c r="G29" s="421"/>
      <c r="H29" s="1340"/>
      <c r="I29" s="1340"/>
      <c r="J29" s="1340"/>
      <c r="K29" s="1341"/>
      <c r="L29" s="1342"/>
      <c r="M29" s="1343"/>
      <c r="N29" s="1343"/>
      <c r="O29" s="1343"/>
      <c r="P29" s="82"/>
      <c r="Q29" s="1344"/>
      <c r="R29" s="1345"/>
      <c r="S29" s="1346"/>
      <c r="T29" s="423" t="str">
        <f>IF(Q29="","",IF(K29="km",#REF!/Q29,100*Q29)*INDEX(DADOS!$1:$1048576,MATCH(P29,DADOS!D:D,0),5))</f>
        <v/>
      </c>
      <c r="U29" s="209">
        <f t="shared" si="1"/>
        <v>0</v>
      </c>
      <c r="V29" s="423"/>
    </row>
    <row r="30" spans="2:22" ht="13.8" hidden="1">
      <c r="B30" s="1444"/>
      <c r="C30" s="1445"/>
      <c r="D30" s="1446"/>
      <c r="E30" s="1447"/>
      <c r="F30" s="1448"/>
      <c r="G30" s="419"/>
      <c r="H30" s="1414"/>
      <c r="I30" s="1414"/>
      <c r="J30" s="1414"/>
      <c r="K30" s="1413"/>
      <c r="L30" s="1414"/>
      <c r="M30" s="1356"/>
      <c r="N30" s="1356"/>
      <c r="O30" s="1356"/>
      <c r="P30" s="83"/>
      <c r="Q30" s="1344"/>
      <c r="R30" s="1345"/>
      <c r="S30" s="1346"/>
      <c r="T30" s="424" t="str">
        <f>IF(Q30="","",IF(K30="km",#REF!/Q30,#REF!*Q30)*INDEX(DADOS!$1:$1048576,MATCH(P30,DADOS!D:D,0),5))</f>
        <v/>
      </c>
      <c r="U30" s="209">
        <f t="shared" si="1"/>
        <v>0</v>
      </c>
      <c r="V30" s="428"/>
    </row>
    <row r="31" spans="2:22" ht="12.75" customHeight="1">
      <c r="B31" s="1381"/>
      <c r="C31" s="1382"/>
      <c r="D31" s="1383"/>
      <c r="E31" s="1384" t="s">
        <v>138</v>
      </c>
      <c r="F31" s="1385"/>
      <c r="G31" s="422">
        <f>SUM(G26:G30)</f>
        <v>1</v>
      </c>
      <c r="H31" s="1388">
        <f>SUMPRODUCT(G26:$G$30,H26:H30)</f>
        <v>3500</v>
      </c>
      <c r="I31" s="1388"/>
      <c r="J31" s="1388"/>
      <c r="K31" s="1389"/>
      <c r="L31" s="1390"/>
      <c r="M31" s="1390"/>
      <c r="N31" s="1390"/>
      <c r="O31" s="1391"/>
      <c r="P31" s="693"/>
      <c r="Q31" s="871"/>
      <c r="R31" s="871"/>
      <c r="S31" s="871"/>
      <c r="T31" s="660">
        <f>SUMPRODUCT($G26:G$30,T26:T30)</f>
        <v>2056.6666666666665</v>
      </c>
      <c r="U31" s="427"/>
      <c r="V31" s="427">
        <f>SUM(V26:V30)</f>
        <v>5556.6666666666661</v>
      </c>
    </row>
    <row r="33" spans="2:22" ht="12.75" customHeight="1">
      <c r="B33" s="1357" t="s">
        <v>464</v>
      </c>
      <c r="C33" s="1357"/>
      <c r="D33" s="1357"/>
      <c r="E33" s="1357"/>
      <c r="F33" s="1357"/>
      <c r="G33" s="1357"/>
      <c r="H33" s="1357"/>
      <c r="I33" s="1357"/>
      <c r="J33" s="1357"/>
      <c r="K33" s="1357"/>
      <c r="L33" s="1357"/>
      <c r="M33" s="1357"/>
      <c r="N33" s="1357"/>
      <c r="O33" s="1357"/>
      <c r="P33" s="1357"/>
      <c r="Q33" s="1357"/>
      <c r="R33" s="1357"/>
      <c r="S33" s="1357"/>
      <c r="T33" s="1357"/>
      <c r="U33" s="1357"/>
      <c r="V33" s="1357"/>
    </row>
    <row r="34" spans="2:22" ht="13.8">
      <c r="B34" s="1422" t="s">
        <v>146</v>
      </c>
      <c r="C34" s="1423"/>
      <c r="D34" s="1422" t="s">
        <v>442</v>
      </c>
      <c r="E34" s="1424"/>
      <c r="F34" s="1424"/>
      <c r="G34" s="1422" t="s">
        <v>493</v>
      </c>
      <c r="H34" s="1423"/>
      <c r="I34" s="1425" t="s">
        <v>494</v>
      </c>
      <c r="J34" s="1426"/>
      <c r="K34" s="1427"/>
      <c r="L34" s="1425" t="s">
        <v>152</v>
      </c>
      <c r="M34" s="1426"/>
      <c r="N34" s="1426"/>
      <c r="O34" s="1426"/>
      <c r="P34" s="1427"/>
      <c r="Q34" s="1422" t="s">
        <v>495</v>
      </c>
      <c r="R34" s="1424"/>
      <c r="S34" s="1424"/>
      <c r="T34" s="1423"/>
      <c r="U34" s="1425"/>
      <c r="V34" s="1427"/>
    </row>
    <row r="35" spans="2:22" ht="12.75" hidden="1" customHeight="1">
      <c r="B35" s="193" t="str">
        <f>IF(I35="","",COUNT($I$35:I35))</f>
        <v/>
      </c>
      <c r="C35" s="417"/>
      <c r="D35" s="1428" t="s">
        <v>571</v>
      </c>
      <c r="E35" s="1429"/>
      <c r="F35" s="1429"/>
      <c r="G35" s="1430" t="s">
        <v>533</v>
      </c>
      <c r="H35" s="1430"/>
      <c r="I35" s="1431"/>
      <c r="J35" s="1431"/>
      <c r="K35" s="1431"/>
      <c r="L35" s="1431">
        <v>1900</v>
      </c>
      <c r="M35" s="1431"/>
      <c r="N35" s="1431"/>
      <c r="O35" s="1431"/>
      <c r="P35" s="1431"/>
      <c r="Q35" s="1355">
        <f>I35*L35</f>
        <v>0</v>
      </c>
      <c r="R35" s="1355"/>
      <c r="S35" s="1355"/>
      <c r="T35" s="1355"/>
      <c r="U35" s="1434"/>
      <c r="V35" s="1435"/>
    </row>
    <row r="36" spans="2:22" ht="12.75" hidden="1" customHeight="1">
      <c r="B36" s="193" t="str">
        <f>IF(I36="","",COUNT($I$35:I36))</f>
        <v/>
      </c>
      <c r="C36" s="417"/>
      <c r="D36" s="1428" t="s">
        <v>572</v>
      </c>
      <c r="E36" s="1429"/>
      <c r="F36" s="1429"/>
      <c r="G36" s="1430" t="s">
        <v>533</v>
      </c>
      <c r="H36" s="1430"/>
      <c r="I36" s="1437"/>
      <c r="J36" s="1437"/>
      <c r="K36" s="1437"/>
      <c r="L36" s="1437">
        <v>6500</v>
      </c>
      <c r="M36" s="1437"/>
      <c r="N36" s="1437"/>
      <c r="O36" s="1437"/>
      <c r="P36" s="1437"/>
      <c r="Q36" s="1355">
        <f>I36*L36</f>
        <v>0</v>
      </c>
      <c r="R36" s="1355"/>
      <c r="S36" s="1355"/>
      <c r="T36" s="1355"/>
      <c r="U36" s="1434"/>
      <c r="V36" s="1435"/>
    </row>
    <row r="37" spans="2:22" ht="12.75" customHeight="1">
      <c r="B37" s="193">
        <f>IF(I37="","",COUNT($I$35:I37))</f>
        <v>1</v>
      </c>
      <c r="C37" s="417"/>
      <c r="D37" s="1428" t="s">
        <v>573</v>
      </c>
      <c r="E37" s="1429"/>
      <c r="F37" s="1429"/>
      <c r="G37" s="1430" t="s">
        <v>574</v>
      </c>
      <c r="H37" s="1430"/>
      <c r="I37" s="1431">
        <v>1</v>
      </c>
      <c r="J37" s="1431"/>
      <c r="K37" s="1431"/>
      <c r="L37" s="1431">
        <v>2500</v>
      </c>
      <c r="M37" s="1431"/>
      <c r="N37" s="1431"/>
      <c r="O37" s="1431"/>
      <c r="P37" s="1431"/>
      <c r="Q37" s="1355">
        <f>I37*L37</f>
        <v>2500</v>
      </c>
      <c r="R37" s="1355"/>
      <c r="S37" s="1355"/>
      <c r="T37" s="1355"/>
      <c r="U37" s="1434"/>
      <c r="V37" s="1435"/>
    </row>
    <row r="38" spans="2:22" ht="12.75" customHeight="1">
      <c r="B38" s="1381"/>
      <c r="C38" s="1383"/>
      <c r="D38" s="1381"/>
      <c r="E38" s="1382"/>
      <c r="F38" s="1382"/>
      <c r="G38" s="1381"/>
      <c r="H38" s="1383"/>
      <c r="I38" s="1381"/>
      <c r="J38" s="1382"/>
      <c r="K38" s="1383"/>
      <c r="L38" s="1381"/>
      <c r="M38" s="1382"/>
      <c r="N38" s="1382"/>
      <c r="O38" s="1382"/>
      <c r="P38" s="1383"/>
      <c r="Q38" s="1442">
        <f>SUM(Q35:T37)</f>
        <v>2500</v>
      </c>
      <c r="R38" s="1443"/>
      <c r="S38" s="1443"/>
      <c r="T38" s="1443"/>
      <c r="U38" s="1381"/>
      <c r="V38" s="1383"/>
    </row>
  </sheetData>
  <mergeCells count="124">
    <mergeCell ref="U38:V38"/>
    <mergeCell ref="B38:C38"/>
    <mergeCell ref="D38:F38"/>
    <mergeCell ref="G38:H38"/>
    <mergeCell ref="I38:K38"/>
    <mergeCell ref="L38:P38"/>
    <mergeCell ref="Q38:T38"/>
    <mergeCell ref="D35:F35"/>
    <mergeCell ref="G35:H35"/>
    <mergeCell ref="I35:K35"/>
    <mergeCell ref="L35:P35"/>
    <mergeCell ref="Q35:T35"/>
    <mergeCell ref="U35:V35"/>
    <mergeCell ref="D37:F37"/>
    <mergeCell ref="G37:H37"/>
    <mergeCell ref="I37:K37"/>
    <mergeCell ref="L37:P37"/>
    <mergeCell ref="Q37:T37"/>
    <mergeCell ref="U37:V37"/>
    <mergeCell ref="D36:F36"/>
    <mergeCell ref="G36:H36"/>
    <mergeCell ref="I36:K36"/>
    <mergeCell ref="L36:P36"/>
    <mergeCell ref="Q36:T36"/>
    <mergeCell ref="U36:V36"/>
    <mergeCell ref="Q34:T34"/>
    <mergeCell ref="U34:V34"/>
    <mergeCell ref="B31:D31"/>
    <mergeCell ref="E31:F31"/>
    <mergeCell ref="H31:J31"/>
    <mergeCell ref="K31:O31"/>
    <mergeCell ref="B33:V33"/>
    <mergeCell ref="B34:C34"/>
    <mergeCell ref="D34:F34"/>
    <mergeCell ref="G34:H34"/>
    <mergeCell ref="I34:K34"/>
    <mergeCell ref="L34:P34"/>
    <mergeCell ref="B30:D30"/>
    <mergeCell ref="E30:F30"/>
    <mergeCell ref="H30:J30"/>
    <mergeCell ref="K30:L30"/>
    <mergeCell ref="M30:O30"/>
    <mergeCell ref="Q30:S30"/>
    <mergeCell ref="B29:D29"/>
    <mergeCell ref="E29:F29"/>
    <mergeCell ref="H29:J29"/>
    <mergeCell ref="K29:L29"/>
    <mergeCell ref="M29:O29"/>
    <mergeCell ref="Q29:S29"/>
    <mergeCell ref="B27:D27"/>
    <mergeCell ref="H27:J27"/>
    <mergeCell ref="K27:L27"/>
    <mergeCell ref="M27:O27"/>
    <mergeCell ref="Q27:S27"/>
    <mergeCell ref="B28:D28"/>
    <mergeCell ref="H28:J28"/>
    <mergeCell ref="K28:L28"/>
    <mergeCell ref="M28:O28"/>
    <mergeCell ref="Q28:S28"/>
    <mergeCell ref="P25:S25"/>
    <mergeCell ref="B26:D26"/>
    <mergeCell ref="H26:J26"/>
    <mergeCell ref="K26:L26"/>
    <mergeCell ref="M26:O26"/>
    <mergeCell ref="Q26:S26"/>
    <mergeCell ref="B23:V23"/>
    <mergeCell ref="B24:D25"/>
    <mergeCell ref="E24:F25"/>
    <mergeCell ref="G24:G25"/>
    <mergeCell ref="H24:J25"/>
    <mergeCell ref="K24:O25"/>
    <mergeCell ref="P24:S24"/>
    <mergeCell ref="T24:T25"/>
    <mergeCell ref="U24:U25"/>
    <mergeCell ref="V24:V25"/>
    <mergeCell ref="H18:I18"/>
    <mergeCell ref="K18:M18"/>
    <mergeCell ref="O18:R18"/>
    <mergeCell ref="S18:T18"/>
    <mergeCell ref="B21:C21"/>
    <mergeCell ref="D21:F21"/>
    <mergeCell ref="H21:I21"/>
    <mergeCell ref="J21:M21"/>
    <mergeCell ref="N21:R21"/>
    <mergeCell ref="S21:T21"/>
    <mergeCell ref="H19:I19"/>
    <mergeCell ref="K19:M19"/>
    <mergeCell ref="O19:R19"/>
    <mergeCell ref="S19:T19"/>
    <mergeCell ref="H20:I20"/>
    <mergeCell ref="K20:M20"/>
    <mergeCell ref="O20:R20"/>
    <mergeCell ref="S20:T20"/>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166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41666" r:id="rId3" name="Label1"/>
      </mc:Fallback>
    </mc:AlternateContent>
    <mc:AlternateContent xmlns:mc="http://schemas.openxmlformats.org/markup-compatibility/2006">
      <mc:Choice Requires="x14">
        <control shapeId="24166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41665" r:id="rId5" name="ComboBox13"/>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9DC4-2ED3-4DBF-831B-1FFEB1F5ED6F}">
  <sheetPr codeName="Planilha21">
    <tabColor theme="6" tint="0.39997558519241921"/>
  </sheetPr>
  <dimension ref="A7:BI60"/>
  <sheetViews>
    <sheetView showGridLines="0" topLeftCell="A24" zoomScale="90" zoomScaleNormal="90" workbookViewId="0">
      <selection activeCell="AD34" sqref="AD34:AI34"/>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4.109375" customWidth="1"/>
    <col min="24" max="24" width="3.109375" customWidth="1"/>
    <col min="25" max="25" width="2.109375" customWidth="1"/>
    <col min="26" max="26" width="2.332031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1.44140625" customWidth="1"/>
    <col min="43" max="44" width="3.109375" customWidth="1"/>
    <col min="45" max="45" width="1.6640625" customWidth="1"/>
    <col min="46" max="46" width="3.109375" customWidth="1"/>
    <col min="47" max="47" width="2.33203125" customWidth="1"/>
    <col min="48" max="48" width="1.6640625" customWidth="1"/>
    <col min="49" max="49" width="3.44140625" customWidth="1"/>
    <col min="50" max="54" width="3.109375" customWidth="1"/>
    <col min="55" max="55" width="1.5546875" customWidth="1"/>
    <col min="56" max="57" width="3.109375" customWidth="1"/>
    <col min="58" max="58" width="6.33203125" customWidth="1"/>
  </cols>
  <sheetData>
    <row r="7" spans="1:58">
      <c r="A7" s="59"/>
      <c r="B7" s="1375" t="s">
        <v>417</v>
      </c>
      <c r="C7" s="1375"/>
      <c r="D7" s="1375"/>
      <c r="E7" s="72" t="s">
        <v>427</v>
      </c>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row>
    <row r="8" spans="1:58">
      <c r="A8" s="59"/>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row>
    <row r="9" spans="1:58">
      <c r="A9" s="59"/>
      <c r="B9" s="73"/>
      <c r="C9" s="1401"/>
      <c r="D9" s="1401"/>
      <c r="E9" s="1401"/>
      <c r="F9" s="1401"/>
      <c r="G9" s="1401"/>
      <c r="H9" s="1401"/>
      <c r="I9" s="1401"/>
      <c r="J9" s="1401"/>
      <c r="K9" s="1401"/>
      <c r="L9" s="73"/>
      <c r="M9" s="73"/>
      <c r="N9" s="73"/>
      <c r="O9" s="73"/>
      <c r="P9" s="73"/>
      <c r="Q9" s="1403" t="s">
        <v>463</v>
      </c>
      <c r="R9" s="1403"/>
      <c r="S9" s="1403"/>
      <c r="T9" s="1403"/>
      <c r="U9" s="1403"/>
      <c r="V9" s="1403"/>
      <c r="W9" s="1403"/>
      <c r="X9" s="1542">
        <f>AV23</f>
        <v>550320</v>
      </c>
      <c r="Y9" s="1542"/>
      <c r="Z9" s="1542"/>
      <c r="AA9" s="1542"/>
      <c r="AB9" s="1542"/>
      <c r="AC9" s="1542"/>
      <c r="AD9" s="1542"/>
      <c r="AE9" s="74"/>
      <c r="AF9" s="73"/>
      <c r="AG9" s="1401" t="s">
        <v>575</v>
      </c>
      <c r="AH9" s="1401"/>
      <c r="AI9" s="1401"/>
      <c r="AJ9" s="1401"/>
      <c r="AK9" s="1401"/>
      <c r="AL9" s="1401"/>
      <c r="AM9" s="1401"/>
      <c r="AN9" s="1401"/>
      <c r="AO9" s="1401"/>
      <c r="AP9" s="1401"/>
      <c r="AQ9" s="1401"/>
      <c r="AR9" s="1401"/>
      <c r="AS9" s="1401"/>
      <c r="AT9" s="1401"/>
      <c r="AU9" s="1401"/>
      <c r="AV9" s="1401"/>
      <c r="AW9" s="1401"/>
      <c r="AX9" s="1401"/>
      <c r="AY9" s="1401"/>
      <c r="AZ9" s="1401"/>
      <c r="BA9" s="1401"/>
      <c r="BB9" s="1401"/>
      <c r="BC9" s="73"/>
      <c r="BD9" s="73"/>
      <c r="BE9" s="73"/>
      <c r="BF9" s="73"/>
    </row>
    <row r="10" spans="1:58">
      <c r="A10" s="59"/>
      <c r="B10" s="73"/>
      <c r="C10" s="1544"/>
      <c r="D10" s="1544"/>
      <c r="E10" s="1544"/>
      <c r="F10" s="1544"/>
      <c r="G10" s="1544"/>
      <c r="H10" s="1544"/>
      <c r="I10" s="1544"/>
      <c r="J10" s="1544"/>
      <c r="K10" s="1544"/>
      <c r="L10" s="73"/>
      <c r="M10" s="73"/>
      <c r="N10" s="73"/>
      <c r="O10" s="73"/>
      <c r="P10" s="73"/>
      <c r="Q10" s="1403" t="s">
        <v>460</v>
      </c>
      <c r="R10" s="1403"/>
      <c r="S10" s="1403"/>
      <c r="T10" s="1403"/>
      <c r="U10" s="1403"/>
      <c r="V10" s="1403"/>
      <c r="W10" s="1403"/>
      <c r="X10" s="1542">
        <f>AH30</f>
        <v>59700</v>
      </c>
      <c r="Y10" s="1542"/>
      <c r="Z10" s="1542"/>
      <c r="AA10" s="1542"/>
      <c r="AB10" s="1542"/>
      <c r="AC10" s="1542"/>
      <c r="AD10" s="1542"/>
      <c r="AE10" s="74"/>
      <c r="AF10" s="73"/>
      <c r="AG10" s="1543">
        <f>X9+X10+X11</f>
        <v>1821488.319971591</v>
      </c>
      <c r="AH10" s="1543"/>
      <c r="AI10" s="1543"/>
      <c r="AJ10" s="1543"/>
      <c r="AK10" s="1543"/>
      <c r="AL10" s="1543"/>
      <c r="AM10" s="1543"/>
      <c r="AN10" s="1543"/>
      <c r="AO10" s="1543"/>
      <c r="AP10" s="1543"/>
      <c r="AQ10" s="1543"/>
      <c r="AR10" s="1543"/>
      <c r="AS10" s="1543"/>
      <c r="AT10" s="1543"/>
      <c r="AU10" s="1543"/>
      <c r="AV10" s="1543"/>
      <c r="AW10" s="1543"/>
      <c r="AX10" s="1543"/>
      <c r="AY10" s="1543"/>
      <c r="AZ10" s="1543"/>
      <c r="BA10" s="1543"/>
      <c r="BB10" s="1543"/>
      <c r="BC10" s="1543"/>
      <c r="BD10" s="1543"/>
      <c r="BE10" s="1543"/>
      <c r="BF10" s="1543"/>
    </row>
    <row r="11" spans="1:58">
      <c r="A11" s="59"/>
      <c r="B11" s="75"/>
      <c r="C11" s="1544"/>
      <c r="D11" s="1544"/>
      <c r="E11" s="1544"/>
      <c r="F11" s="1544"/>
      <c r="G11" s="1544"/>
      <c r="H11" s="1544"/>
      <c r="I11" s="1544"/>
      <c r="J11" s="1544"/>
      <c r="K11" s="1544"/>
      <c r="L11" s="73"/>
      <c r="M11" s="73"/>
      <c r="N11" s="73"/>
      <c r="O11" s="73"/>
      <c r="P11" s="73"/>
      <c r="Q11" s="1403" t="s">
        <v>464</v>
      </c>
      <c r="R11" s="1403"/>
      <c r="S11" s="1403"/>
      <c r="T11" s="1403"/>
      <c r="U11" s="1403"/>
      <c r="V11" s="1403"/>
      <c r="W11" s="1403"/>
      <c r="X11" s="1542">
        <f>AP37+B46+B60</f>
        <v>1211468.319971591</v>
      </c>
      <c r="Y11" s="1542"/>
      <c r="Z11" s="1542"/>
      <c r="AA11" s="1542"/>
      <c r="AB11" s="1542"/>
      <c r="AC11" s="1542"/>
      <c r="AD11" s="1542"/>
      <c r="AE11" s="74"/>
      <c r="AF11" s="73"/>
      <c r="AG11" s="1543"/>
      <c r="AH11" s="1543"/>
      <c r="AI11" s="1543"/>
      <c r="AJ11" s="1543"/>
      <c r="AK11" s="1543"/>
      <c r="AL11" s="1543"/>
      <c r="AM11" s="1543"/>
      <c r="AN11" s="1543"/>
      <c r="AO11" s="1543"/>
      <c r="AP11" s="1543"/>
      <c r="AQ11" s="1543"/>
      <c r="AR11" s="1543"/>
      <c r="AS11" s="1543"/>
      <c r="AT11" s="1543"/>
      <c r="AU11" s="1543"/>
      <c r="AV11" s="1543"/>
      <c r="AW11" s="1543"/>
      <c r="AX11" s="1543"/>
      <c r="AY11" s="1543"/>
      <c r="AZ11" s="1543"/>
      <c r="BA11" s="1543"/>
      <c r="BB11" s="1543"/>
      <c r="BC11" s="1543"/>
      <c r="BD11" s="1543"/>
      <c r="BE11" s="1543"/>
      <c r="BF11" s="1543"/>
    </row>
    <row r="12" spans="1:58">
      <c r="A12" s="59"/>
      <c r="B12" s="73"/>
      <c r="C12" s="73"/>
      <c r="D12" s="73"/>
      <c r="E12" s="73"/>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row>
    <row r="13" spans="1:58">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row>
    <row r="14" spans="1:58">
      <c r="A14" s="59"/>
      <c r="B14" s="1357" t="s">
        <v>463</v>
      </c>
      <c r="C14" s="1357"/>
      <c r="D14" s="1357"/>
      <c r="E14" s="1357"/>
      <c r="F14" s="1357"/>
      <c r="G14" s="1357"/>
      <c r="H14" s="1357"/>
      <c r="I14" s="1357"/>
      <c r="J14" s="1357"/>
      <c r="K14" s="1357"/>
      <c r="L14" s="1357"/>
      <c r="M14" s="1357"/>
      <c r="N14" s="1357"/>
      <c r="O14" s="1357"/>
      <c r="P14" s="1357"/>
      <c r="Q14" s="1357"/>
      <c r="R14" s="1357"/>
      <c r="S14" s="1357"/>
      <c r="T14" s="1357"/>
      <c r="U14" s="1357"/>
      <c r="V14" s="1357"/>
      <c r="W14" s="1357"/>
      <c r="X14" s="1357"/>
      <c r="Y14" s="1357"/>
      <c r="Z14" s="1357"/>
      <c r="AA14" s="1357"/>
      <c r="AB14" s="1357"/>
      <c r="AC14" s="1357"/>
      <c r="AD14" s="1357"/>
      <c r="AE14" s="1357"/>
      <c r="AF14" s="1357"/>
      <c r="AG14" s="1357"/>
      <c r="AH14" s="1357"/>
      <c r="AI14" s="1357"/>
      <c r="AJ14" s="1357"/>
      <c r="AK14" s="1357"/>
      <c r="AL14" s="1357"/>
      <c r="AM14" s="1357"/>
      <c r="AN14" s="1357"/>
      <c r="AO14" s="1357"/>
      <c r="AP14" s="1357"/>
      <c r="AQ14" s="1357"/>
      <c r="AR14" s="1357"/>
      <c r="AS14" s="1357"/>
      <c r="AT14" s="1357"/>
      <c r="AU14" s="1357"/>
      <c r="AV14" s="1357"/>
      <c r="AW14" s="1357"/>
      <c r="AX14" s="1357"/>
      <c r="AY14" s="1357"/>
      <c r="AZ14" s="1357"/>
      <c r="BA14" s="1357"/>
      <c r="BB14" s="1357"/>
      <c r="BC14" s="1357"/>
      <c r="BD14" s="1357"/>
      <c r="BE14" s="1357"/>
      <c r="BF14" s="1357"/>
    </row>
    <row r="15" spans="1:58" ht="21" customHeight="1">
      <c r="A15" s="59"/>
      <c r="B15" s="1376" t="s">
        <v>146</v>
      </c>
      <c r="C15" s="1376"/>
      <c r="D15" s="1376" t="s">
        <v>576</v>
      </c>
      <c r="E15" s="1376"/>
      <c r="F15" s="1376"/>
      <c r="G15" s="1376"/>
      <c r="H15" s="1376"/>
      <c r="I15" s="1376"/>
      <c r="J15" s="1376"/>
      <c r="K15" s="1376"/>
      <c r="L15" s="1376"/>
      <c r="M15" s="1376"/>
      <c r="N15" s="1376"/>
      <c r="O15" s="1376"/>
      <c r="P15" s="1376"/>
      <c r="Q15" s="1376" t="s">
        <v>148</v>
      </c>
      <c r="R15" s="1376"/>
      <c r="S15" s="1360" t="s">
        <v>560</v>
      </c>
      <c r="T15" s="1362"/>
      <c r="U15" s="1360" t="s">
        <v>577</v>
      </c>
      <c r="V15" s="1361"/>
      <c r="W15" s="1361"/>
      <c r="X15" s="1361"/>
      <c r="Y15" s="1362"/>
      <c r="Z15" s="1358" t="s">
        <v>578</v>
      </c>
      <c r="AA15" s="1366"/>
      <c r="AB15" s="1366"/>
      <c r="AC15" s="1366"/>
      <c r="AD15" s="1367"/>
      <c r="AE15" s="1360" t="s">
        <v>579</v>
      </c>
      <c r="AF15" s="1361"/>
      <c r="AG15" s="1361"/>
      <c r="AH15" s="1361"/>
      <c r="AI15" s="1362"/>
      <c r="AJ15" s="1358" t="s">
        <v>580</v>
      </c>
      <c r="AK15" s="1366"/>
      <c r="AL15" s="1366"/>
      <c r="AM15" s="1366"/>
      <c r="AN15" s="1366"/>
      <c r="AO15" s="1367"/>
      <c r="AP15" s="1358" t="s">
        <v>581</v>
      </c>
      <c r="AQ15" s="1366"/>
      <c r="AR15" s="1366"/>
      <c r="AS15" s="1366"/>
      <c r="AT15" s="1366"/>
      <c r="AU15" s="1367"/>
      <c r="AV15" s="1358" t="s">
        <v>582</v>
      </c>
      <c r="AW15" s="1366"/>
      <c r="AX15" s="1366"/>
      <c r="AY15" s="1366"/>
      <c r="AZ15" s="1366"/>
      <c r="BA15" s="1367"/>
      <c r="BB15" s="1358" t="s">
        <v>583</v>
      </c>
      <c r="BC15" s="1366"/>
      <c r="BD15" s="1366"/>
      <c r="BE15" s="1366"/>
      <c r="BF15" s="1367"/>
    </row>
    <row r="16" spans="1:58" ht="24" customHeight="1">
      <c r="A16" s="59"/>
      <c r="B16" s="1376"/>
      <c r="C16" s="1376"/>
      <c r="D16" s="1376"/>
      <c r="E16" s="1376"/>
      <c r="F16" s="1376"/>
      <c r="G16" s="1376"/>
      <c r="H16" s="1376"/>
      <c r="I16" s="1376"/>
      <c r="J16" s="1376"/>
      <c r="K16" s="1376"/>
      <c r="L16" s="1376"/>
      <c r="M16" s="1376"/>
      <c r="N16" s="1376"/>
      <c r="O16" s="1376"/>
      <c r="P16" s="1376"/>
      <c r="Q16" s="1376"/>
      <c r="R16" s="1376"/>
      <c r="S16" s="1363"/>
      <c r="T16" s="1365"/>
      <c r="U16" s="1363"/>
      <c r="V16" s="1364"/>
      <c r="W16" s="1364"/>
      <c r="X16" s="1364"/>
      <c r="Y16" s="1365"/>
      <c r="Z16" s="1359"/>
      <c r="AA16" s="1368"/>
      <c r="AB16" s="1368"/>
      <c r="AC16" s="1368"/>
      <c r="AD16" s="1369"/>
      <c r="AE16" s="1363"/>
      <c r="AF16" s="1364"/>
      <c r="AG16" s="1364"/>
      <c r="AH16" s="1364"/>
      <c r="AI16" s="1365"/>
      <c r="AJ16" s="1359"/>
      <c r="AK16" s="1368"/>
      <c r="AL16" s="1368"/>
      <c r="AM16" s="1368"/>
      <c r="AN16" s="1368"/>
      <c r="AO16" s="1369"/>
      <c r="AP16" s="1359"/>
      <c r="AQ16" s="1368"/>
      <c r="AR16" s="1368"/>
      <c r="AS16" s="1368"/>
      <c r="AT16" s="1368"/>
      <c r="AU16" s="1369"/>
      <c r="AV16" s="1359"/>
      <c r="AW16" s="1368"/>
      <c r="AX16" s="1368"/>
      <c r="AY16" s="1368"/>
      <c r="AZ16" s="1368"/>
      <c r="BA16" s="1369"/>
      <c r="BB16" s="1359"/>
      <c r="BC16" s="1368"/>
      <c r="BD16" s="1368"/>
      <c r="BE16" s="1368"/>
      <c r="BF16" s="1369"/>
    </row>
    <row r="17" spans="1:58" ht="24" customHeight="1">
      <c r="A17" s="59"/>
      <c r="B17" s="1432">
        <f>IF(S17="","",COUNT($S$17:S17))</f>
        <v>1</v>
      </c>
      <c r="C17" s="1433"/>
      <c r="D17" s="1480" t="s">
        <v>576</v>
      </c>
      <c r="E17" s="1481"/>
      <c r="F17" s="1481"/>
      <c r="G17" s="1481"/>
      <c r="H17" s="1481"/>
      <c r="I17" s="1481"/>
      <c r="J17" s="1481"/>
      <c r="K17" s="1481"/>
      <c r="L17" s="1481"/>
      <c r="M17" s="1481"/>
      <c r="N17" s="1481"/>
      <c r="O17" s="1481"/>
      <c r="P17" s="1482"/>
      <c r="Q17" s="1432" t="s">
        <v>533</v>
      </c>
      <c r="R17" s="1433"/>
      <c r="S17" s="1545">
        <v>19</v>
      </c>
      <c r="T17" s="1374"/>
      <c r="U17" s="1545"/>
      <c r="V17" s="1373"/>
      <c r="W17" s="1373"/>
      <c r="X17" s="1373"/>
      <c r="Y17" s="1374"/>
      <c r="Z17" s="1499" t="s">
        <v>1910</v>
      </c>
      <c r="AA17" s="1546"/>
      <c r="AB17" s="1546"/>
      <c r="AC17" s="1546"/>
      <c r="AD17" s="1500"/>
      <c r="AE17" s="1545" t="s">
        <v>1858</v>
      </c>
      <c r="AF17" s="1373"/>
      <c r="AG17" s="1373"/>
      <c r="AH17" s="1373"/>
      <c r="AI17" s="1374"/>
      <c r="AJ17" s="1499">
        <f>540*2</f>
        <v>1080</v>
      </c>
      <c r="AK17" s="1546"/>
      <c r="AL17" s="1546"/>
      <c r="AM17" s="1546"/>
      <c r="AN17" s="1546"/>
      <c r="AO17" s="1500"/>
      <c r="AP17" s="1499">
        <v>13</v>
      </c>
      <c r="AQ17" s="1546"/>
      <c r="AR17" s="1546"/>
      <c r="AS17" s="1546"/>
      <c r="AT17" s="1546"/>
      <c r="AU17" s="1500"/>
      <c r="AV17" s="1499">
        <f>AJ17*AP17*S17</f>
        <v>266760</v>
      </c>
      <c r="AW17" s="1546"/>
      <c r="AX17" s="1546"/>
      <c r="AY17" s="1546"/>
      <c r="AZ17" s="1546"/>
      <c r="BA17" s="1500"/>
      <c r="BB17" s="1499"/>
      <c r="BC17" s="1546"/>
      <c r="BD17" s="1546"/>
      <c r="BE17" s="1546"/>
      <c r="BF17" s="1500"/>
    </row>
    <row r="18" spans="1:58" ht="23.25" customHeight="1">
      <c r="A18" s="59"/>
      <c r="B18" s="1440">
        <f>IF(S18="","",COUNT($S$17:S18))</f>
        <v>2</v>
      </c>
      <c r="C18" s="1441"/>
      <c r="D18" s="1428" t="s">
        <v>584</v>
      </c>
      <c r="E18" s="1429"/>
      <c r="F18" s="1429"/>
      <c r="G18" s="1429"/>
      <c r="H18" s="1429"/>
      <c r="I18" s="1429"/>
      <c r="J18" s="1429"/>
      <c r="K18" s="1429"/>
      <c r="L18" s="1429"/>
      <c r="M18" s="1429"/>
      <c r="N18" s="1429"/>
      <c r="O18" s="1429"/>
      <c r="P18" s="1479"/>
      <c r="Q18" s="1434" t="s">
        <v>533</v>
      </c>
      <c r="R18" s="1435"/>
      <c r="S18" s="1474">
        <f>S17</f>
        <v>19</v>
      </c>
      <c r="T18" s="1351"/>
      <c r="U18" s="1474"/>
      <c r="V18" s="1350"/>
      <c r="W18" s="1350"/>
      <c r="X18" s="1350"/>
      <c r="Y18" s="1351"/>
      <c r="Z18" s="1547" t="str">
        <f>AE17</f>
        <v>SERRA</v>
      </c>
      <c r="AA18" s="1396"/>
      <c r="AB18" s="1396"/>
      <c r="AC18" s="1396"/>
      <c r="AD18" s="1397"/>
      <c r="AE18" s="1453" t="str">
        <f>Z17</f>
        <v>BELO HORIZONTE</v>
      </c>
      <c r="AF18" s="1475"/>
      <c r="AG18" s="1475"/>
      <c r="AH18" s="1475"/>
      <c r="AI18" s="1454"/>
      <c r="AJ18" s="1474">
        <f>AJ17</f>
        <v>1080</v>
      </c>
      <c r="AK18" s="1350"/>
      <c r="AL18" s="1350"/>
      <c r="AM18" s="1350"/>
      <c r="AN18" s="1350"/>
      <c r="AO18" s="1351"/>
      <c r="AP18" s="1474">
        <f>AP17</f>
        <v>13</v>
      </c>
      <c r="AQ18" s="1350"/>
      <c r="AR18" s="1350"/>
      <c r="AS18" s="1350"/>
      <c r="AT18" s="1350"/>
      <c r="AU18" s="1351"/>
      <c r="AV18" s="1474">
        <f t="shared" ref="AV18:AV19" si="0">AJ18*AP18*S18</f>
        <v>266760</v>
      </c>
      <c r="AW18" s="1350"/>
      <c r="AX18" s="1350"/>
      <c r="AY18" s="1350"/>
      <c r="AZ18" s="1350"/>
      <c r="BA18" s="1351"/>
      <c r="BB18" s="1573"/>
      <c r="BC18" s="1574"/>
      <c r="BD18" s="1574"/>
      <c r="BE18" s="1574"/>
      <c r="BF18" s="1575"/>
    </row>
    <row r="19" spans="1:58">
      <c r="A19" s="59"/>
      <c r="B19" s="1432">
        <f>IF(S19="","",COUNT($S$17:S19))</f>
        <v>3</v>
      </c>
      <c r="C19" s="1433"/>
      <c r="D19" s="1480" t="s">
        <v>585</v>
      </c>
      <c r="E19" s="1481"/>
      <c r="F19" s="1481"/>
      <c r="G19" s="1481"/>
      <c r="H19" s="1481"/>
      <c r="I19" s="1481"/>
      <c r="J19" s="1481"/>
      <c r="K19" s="1481"/>
      <c r="L19" s="1481"/>
      <c r="M19" s="1481"/>
      <c r="N19" s="1481"/>
      <c r="O19" s="1481"/>
      <c r="P19" s="1482"/>
      <c r="Q19" s="1432" t="s">
        <v>533</v>
      </c>
      <c r="R19" s="1433"/>
      <c r="S19" s="1545">
        <f>ADM!I44+ADM!I45+ADM!I50</f>
        <v>8</v>
      </c>
      <c r="T19" s="1374"/>
      <c r="U19" s="1545"/>
      <c r="V19" s="1373"/>
      <c r="W19" s="1373"/>
      <c r="X19" s="1373"/>
      <c r="Y19" s="1374"/>
      <c r="Z19" s="1499"/>
      <c r="AA19" s="1546"/>
      <c r="AB19" s="1546"/>
      <c r="AC19" s="1546"/>
      <c r="AD19" s="1500"/>
      <c r="AE19" s="1545"/>
      <c r="AF19" s="1373"/>
      <c r="AG19" s="1373"/>
      <c r="AH19" s="1373"/>
      <c r="AI19" s="1374"/>
      <c r="AJ19" s="1499">
        <v>1</v>
      </c>
      <c r="AK19" s="1546"/>
      <c r="AL19" s="1546"/>
      <c r="AM19" s="1546"/>
      <c r="AN19" s="1546"/>
      <c r="AO19" s="1500"/>
      <c r="AP19" s="1499">
        <v>900</v>
      </c>
      <c r="AQ19" s="1546"/>
      <c r="AR19" s="1546"/>
      <c r="AS19" s="1546"/>
      <c r="AT19" s="1546"/>
      <c r="AU19" s="1500"/>
      <c r="AV19" s="1499">
        <f t="shared" si="0"/>
        <v>7200</v>
      </c>
      <c r="AW19" s="1546"/>
      <c r="AX19" s="1546"/>
      <c r="AY19" s="1546"/>
      <c r="AZ19" s="1546"/>
      <c r="BA19" s="1500"/>
      <c r="BB19" s="1499"/>
      <c r="BC19" s="1546"/>
      <c r="BD19" s="1546"/>
      <c r="BE19" s="1546"/>
      <c r="BF19" s="1500"/>
    </row>
    <row r="20" spans="1:58">
      <c r="A20" s="59"/>
      <c r="B20" s="1440">
        <f>IF(S20="","",COUNT($S$17:S20))</f>
        <v>4</v>
      </c>
      <c r="C20" s="1441"/>
      <c r="D20" s="1428" t="s">
        <v>586</v>
      </c>
      <c r="E20" s="1429"/>
      <c r="F20" s="1429"/>
      <c r="G20" s="1429"/>
      <c r="H20" s="1429"/>
      <c r="I20" s="1429"/>
      <c r="J20" s="1429"/>
      <c r="K20" s="1429"/>
      <c r="L20" s="1429"/>
      <c r="M20" s="1429"/>
      <c r="N20" s="1429"/>
      <c r="O20" s="1429"/>
      <c r="P20" s="1479"/>
      <c r="Q20" s="1434" t="s">
        <v>533</v>
      </c>
      <c r="R20" s="1435"/>
      <c r="S20" s="1474">
        <f>S19</f>
        <v>8</v>
      </c>
      <c r="T20" s="1351"/>
      <c r="U20" s="1474"/>
      <c r="V20" s="1350"/>
      <c r="W20" s="1350"/>
      <c r="X20" s="1350"/>
      <c r="Y20" s="1351"/>
      <c r="Z20" s="1474"/>
      <c r="AA20" s="1350"/>
      <c r="AB20" s="1350"/>
      <c r="AC20" s="1350"/>
      <c r="AD20" s="1351"/>
      <c r="AE20" s="1474"/>
      <c r="AF20" s="1350"/>
      <c r="AG20" s="1350"/>
      <c r="AH20" s="1350"/>
      <c r="AI20" s="1351"/>
      <c r="AJ20" s="1474">
        <v>1</v>
      </c>
      <c r="AK20" s="1350"/>
      <c r="AL20" s="1350"/>
      <c r="AM20" s="1350"/>
      <c r="AN20" s="1350"/>
      <c r="AO20" s="1351"/>
      <c r="AP20" s="1474">
        <f>AP19</f>
        <v>900</v>
      </c>
      <c r="AQ20" s="1350"/>
      <c r="AR20" s="1350"/>
      <c r="AS20" s="1350"/>
      <c r="AT20" s="1350"/>
      <c r="AU20" s="1351"/>
      <c r="AV20" s="1474">
        <f>AJ20*AP20*S20</f>
        <v>7200</v>
      </c>
      <c r="AW20" s="1350"/>
      <c r="AX20" s="1350"/>
      <c r="AY20" s="1350"/>
      <c r="AZ20" s="1350"/>
      <c r="BA20" s="1351"/>
      <c r="BB20" s="1573"/>
      <c r="BC20" s="1574"/>
      <c r="BD20" s="1574"/>
      <c r="BE20" s="1574"/>
      <c r="BF20" s="1575"/>
    </row>
    <row r="21" spans="1:58">
      <c r="A21" s="59"/>
      <c r="B21" s="1432">
        <f>IF(S21="","",COUNT($S$17:S21))</f>
        <v>5</v>
      </c>
      <c r="C21" s="1433"/>
      <c r="D21" s="1480" t="s">
        <v>1859</v>
      </c>
      <c r="E21" s="1481"/>
      <c r="F21" s="1481"/>
      <c r="G21" s="1481"/>
      <c r="H21" s="1481"/>
      <c r="I21" s="1481"/>
      <c r="J21" s="1481"/>
      <c r="K21" s="1481"/>
      <c r="L21" s="1481"/>
      <c r="M21" s="1481"/>
      <c r="N21" s="1481"/>
      <c r="O21" s="1481"/>
      <c r="P21" s="1482"/>
      <c r="Q21" s="1432" t="s">
        <v>533</v>
      </c>
      <c r="R21" s="1433"/>
      <c r="S21" s="1545">
        <f>ADM!I46</f>
        <v>2</v>
      </c>
      <c r="T21" s="1374"/>
      <c r="U21" s="1545"/>
      <c r="V21" s="1373"/>
      <c r="W21" s="1373"/>
      <c r="X21" s="1373"/>
      <c r="Y21" s="1374"/>
      <c r="Z21" s="1499"/>
      <c r="AA21" s="1546"/>
      <c r="AB21" s="1546"/>
      <c r="AC21" s="1546"/>
      <c r="AD21" s="1500"/>
      <c r="AE21" s="1545"/>
      <c r="AF21" s="1373"/>
      <c r="AG21" s="1373"/>
      <c r="AH21" s="1373"/>
      <c r="AI21" s="1374"/>
      <c r="AJ21" s="1499">
        <v>1</v>
      </c>
      <c r="AK21" s="1546"/>
      <c r="AL21" s="1546"/>
      <c r="AM21" s="1546"/>
      <c r="AN21" s="1546"/>
      <c r="AO21" s="1500"/>
      <c r="AP21" s="1499">
        <v>600</v>
      </c>
      <c r="AQ21" s="1546"/>
      <c r="AR21" s="1546"/>
      <c r="AS21" s="1546"/>
      <c r="AT21" s="1546"/>
      <c r="AU21" s="1500"/>
      <c r="AV21" s="1499">
        <f>AJ21*AP21*S21</f>
        <v>1200</v>
      </c>
      <c r="AW21" s="1546"/>
      <c r="AX21" s="1546"/>
      <c r="AY21" s="1546"/>
      <c r="AZ21" s="1546"/>
      <c r="BA21" s="1500"/>
      <c r="BB21" s="1587"/>
      <c r="BC21" s="1588"/>
      <c r="BD21" s="1588"/>
      <c r="BE21" s="1588"/>
      <c r="BF21" s="1589"/>
    </row>
    <row r="22" spans="1:58">
      <c r="A22" s="59"/>
      <c r="B22" s="1440">
        <f>IF(S22="","",COUNT($S$17:S22))</f>
        <v>6</v>
      </c>
      <c r="C22" s="1441"/>
      <c r="D22" s="1428" t="s">
        <v>1860</v>
      </c>
      <c r="E22" s="1429"/>
      <c r="F22" s="1429"/>
      <c r="G22" s="1429"/>
      <c r="H22" s="1429"/>
      <c r="I22" s="1429"/>
      <c r="J22" s="1429"/>
      <c r="K22" s="1429"/>
      <c r="L22" s="1429"/>
      <c r="M22" s="1429"/>
      <c r="N22" s="1429"/>
      <c r="O22" s="1429"/>
      <c r="P22" s="1479"/>
      <c r="Q22" s="1434" t="s">
        <v>533</v>
      </c>
      <c r="R22" s="1435"/>
      <c r="S22" s="1474">
        <f>S21</f>
        <v>2</v>
      </c>
      <c r="T22" s="1351"/>
      <c r="U22" s="1474"/>
      <c r="V22" s="1350"/>
      <c r="W22" s="1350"/>
      <c r="X22" s="1350"/>
      <c r="Y22" s="1351"/>
      <c r="Z22" s="1474"/>
      <c r="AA22" s="1350"/>
      <c r="AB22" s="1350"/>
      <c r="AC22" s="1350"/>
      <c r="AD22" s="1351"/>
      <c r="AE22" s="1474"/>
      <c r="AF22" s="1350"/>
      <c r="AG22" s="1350"/>
      <c r="AH22" s="1350"/>
      <c r="AI22" s="1351"/>
      <c r="AJ22" s="1474">
        <v>1</v>
      </c>
      <c r="AK22" s="1350"/>
      <c r="AL22" s="1350"/>
      <c r="AM22" s="1350"/>
      <c r="AN22" s="1350"/>
      <c r="AO22" s="1351"/>
      <c r="AP22" s="1474">
        <f>AP21</f>
        <v>600</v>
      </c>
      <c r="AQ22" s="1350"/>
      <c r="AR22" s="1350"/>
      <c r="AS22" s="1350"/>
      <c r="AT22" s="1350"/>
      <c r="AU22" s="1351"/>
      <c r="AV22" s="1474">
        <f>AJ22*AP22*S22</f>
        <v>1200</v>
      </c>
      <c r="AW22" s="1350"/>
      <c r="AX22" s="1350"/>
      <c r="AY22" s="1350"/>
      <c r="AZ22" s="1350"/>
      <c r="BA22" s="1351"/>
      <c r="BB22" s="1453"/>
      <c r="BC22" s="1475"/>
      <c r="BD22" s="1475"/>
      <c r="BE22" s="1475"/>
      <c r="BF22" s="1454"/>
    </row>
    <row r="23" spans="1:58">
      <c r="A23" s="59"/>
      <c r="B23" s="1548"/>
      <c r="C23" s="1548"/>
      <c r="D23" s="1392"/>
      <c r="E23" s="1392"/>
      <c r="F23" s="1392"/>
      <c r="G23" s="1392"/>
      <c r="H23" s="1392"/>
      <c r="I23" s="1392"/>
      <c r="J23" s="1392"/>
      <c r="K23" s="1392"/>
      <c r="L23" s="1392"/>
      <c r="M23" s="1392"/>
      <c r="N23" s="1392"/>
      <c r="O23" s="1392"/>
      <c r="P23" s="1392"/>
      <c r="Q23" s="1549"/>
      <c r="R23" s="1550"/>
      <c r="S23" s="1336"/>
      <c r="T23" s="1337"/>
      <c r="U23" s="1337"/>
      <c r="V23" s="1337"/>
      <c r="W23" s="1337"/>
      <c r="X23" s="1337"/>
      <c r="Y23" s="1338"/>
      <c r="Z23" s="1336"/>
      <c r="AA23" s="1337"/>
      <c r="AB23" s="1337"/>
      <c r="AC23" s="1337"/>
      <c r="AD23" s="1338"/>
      <c r="AE23" s="1336"/>
      <c r="AF23" s="1337"/>
      <c r="AG23" s="1337"/>
      <c r="AH23" s="1337"/>
      <c r="AI23" s="1338"/>
      <c r="AJ23" s="1336"/>
      <c r="AK23" s="1337"/>
      <c r="AL23" s="1337"/>
      <c r="AM23" s="1337"/>
      <c r="AN23" s="1337"/>
      <c r="AO23" s="1338"/>
      <c r="AP23" s="1336"/>
      <c r="AQ23" s="1337"/>
      <c r="AR23" s="1337"/>
      <c r="AS23" s="1337"/>
      <c r="AT23" s="1337"/>
      <c r="AU23" s="1338"/>
      <c r="AV23" s="1336">
        <f>SUM(AV17:BA22)</f>
        <v>550320</v>
      </c>
      <c r="AW23" s="1337"/>
      <c r="AX23" s="1337"/>
      <c r="AY23" s="1337"/>
      <c r="AZ23" s="1337"/>
      <c r="BA23" s="1338"/>
      <c r="BB23" s="1336"/>
      <c r="BC23" s="1337"/>
      <c r="BD23" s="1337"/>
      <c r="BE23" s="1337"/>
      <c r="BF23" s="1338"/>
    </row>
    <row r="24" spans="1:58">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row>
    <row r="25" spans="1:58">
      <c r="A25" s="59"/>
      <c r="B25" s="1357" t="s">
        <v>460</v>
      </c>
      <c r="C25" s="1357"/>
      <c r="D25" s="1357"/>
      <c r="E25" s="1357"/>
      <c r="F25" s="1357"/>
      <c r="G25" s="1357"/>
      <c r="H25" s="1357"/>
      <c r="I25" s="1357"/>
      <c r="J25" s="1357"/>
      <c r="K25" s="1357"/>
      <c r="L25" s="1357"/>
      <c r="M25" s="1357"/>
      <c r="N25" s="1357"/>
      <c r="O25" s="1357"/>
      <c r="P25" s="1357"/>
      <c r="Q25" s="1357"/>
      <c r="R25" s="1357"/>
      <c r="S25" s="1357"/>
      <c r="T25" s="1357"/>
      <c r="U25" s="1357"/>
      <c r="V25" s="1357"/>
      <c r="W25" s="1357"/>
      <c r="X25" s="1357"/>
      <c r="Y25" s="1357"/>
      <c r="Z25" s="1357"/>
      <c r="AA25" s="1357"/>
      <c r="AB25" s="1357"/>
      <c r="AC25" s="1357"/>
      <c r="AD25" s="1357"/>
      <c r="AE25" s="1357"/>
      <c r="AF25" s="1357"/>
      <c r="AG25" s="1357"/>
      <c r="AH25" s="1357"/>
      <c r="AI25" s="1357"/>
      <c r="AJ25" s="1357"/>
      <c r="AK25" s="1357"/>
      <c r="AL25" s="1357"/>
      <c r="AM25" s="1357"/>
      <c r="AN25" s="1357"/>
      <c r="AO25" s="1357"/>
      <c r="AP25" s="1357"/>
      <c r="AQ25" s="1357"/>
      <c r="AR25" s="1357"/>
      <c r="AS25" s="1357"/>
      <c r="AT25" s="1357"/>
      <c r="AU25" s="1357"/>
      <c r="AV25" s="1357"/>
      <c r="AW25" s="1357"/>
      <c r="AX25" s="1357"/>
      <c r="AY25" s="1357"/>
      <c r="AZ25" s="1357"/>
      <c r="BA25" s="1357"/>
      <c r="BB25" s="1357"/>
      <c r="BC25" s="1357"/>
      <c r="BD25" s="1357"/>
      <c r="BE25" s="1357"/>
      <c r="BF25" s="1357"/>
    </row>
    <row r="26" spans="1:58" ht="15" customHeight="1">
      <c r="A26" s="59"/>
      <c r="B26" s="1360" t="s">
        <v>577</v>
      </c>
      <c r="C26" s="1361"/>
      <c r="D26" s="1361"/>
      <c r="E26" s="1361"/>
      <c r="F26" s="1361"/>
      <c r="G26" s="1361"/>
      <c r="H26" s="1361"/>
      <c r="I26" s="1361"/>
      <c r="J26" s="1361"/>
      <c r="K26" s="1361"/>
      <c r="L26" s="1362"/>
      <c r="M26" s="1360" t="s">
        <v>148</v>
      </c>
      <c r="N26" s="1361"/>
      <c r="O26" s="1362"/>
      <c r="P26" s="1360" t="s">
        <v>578</v>
      </c>
      <c r="Q26" s="1361"/>
      <c r="R26" s="1361"/>
      <c r="S26" s="1361"/>
      <c r="T26" s="1361"/>
      <c r="U26" s="1361"/>
      <c r="V26" s="1360" t="s">
        <v>579</v>
      </c>
      <c r="W26" s="1361"/>
      <c r="X26" s="1361"/>
      <c r="Y26" s="1361"/>
      <c r="Z26" s="1361"/>
      <c r="AA26" s="1362"/>
      <c r="AB26" s="1358" t="s">
        <v>1862</v>
      </c>
      <c r="AC26" s="1366"/>
      <c r="AD26" s="1366"/>
      <c r="AE26" s="1366"/>
      <c r="AF26" s="1366"/>
      <c r="AG26" s="1367"/>
      <c r="AH26" s="1358" t="s">
        <v>582</v>
      </c>
      <c r="AI26" s="1361"/>
      <c r="AJ26" s="1361"/>
      <c r="AK26" s="1361"/>
      <c r="AL26" s="1361"/>
      <c r="AM26" s="1362"/>
      <c r="AN26" s="1360" t="s">
        <v>583</v>
      </c>
      <c r="AO26" s="1361"/>
      <c r="AP26" s="1361"/>
      <c r="AQ26" s="1361"/>
      <c r="AR26" s="1361"/>
      <c r="AS26" s="1361"/>
      <c r="AT26" s="1361"/>
      <c r="AU26" s="1361"/>
      <c r="AV26" s="1361"/>
      <c r="AW26" s="1361"/>
      <c r="AX26" s="1361"/>
      <c r="AY26" s="1361"/>
      <c r="AZ26" s="1361"/>
      <c r="BA26" s="1361"/>
      <c r="BB26" s="1361"/>
      <c r="BC26" s="1361"/>
      <c r="BD26" s="1361"/>
      <c r="BE26" s="1361"/>
      <c r="BF26" s="1362"/>
    </row>
    <row r="27" spans="1:58">
      <c r="A27" s="59"/>
      <c r="B27" s="1363"/>
      <c r="C27" s="1364"/>
      <c r="D27" s="1364"/>
      <c r="E27" s="1364"/>
      <c r="F27" s="1364"/>
      <c r="G27" s="1364"/>
      <c r="H27" s="1364"/>
      <c r="I27" s="1364"/>
      <c r="J27" s="1364"/>
      <c r="K27" s="1364"/>
      <c r="L27" s="1365"/>
      <c r="M27" s="1363"/>
      <c r="N27" s="1364"/>
      <c r="O27" s="1365"/>
      <c r="P27" s="1363"/>
      <c r="Q27" s="1364"/>
      <c r="R27" s="1364"/>
      <c r="S27" s="1364"/>
      <c r="T27" s="1364"/>
      <c r="U27" s="1364"/>
      <c r="V27" s="1363"/>
      <c r="W27" s="1364"/>
      <c r="X27" s="1364"/>
      <c r="Y27" s="1364"/>
      <c r="Z27" s="1364"/>
      <c r="AA27" s="1365"/>
      <c r="AB27" s="1359"/>
      <c r="AC27" s="1368"/>
      <c r="AD27" s="1368"/>
      <c r="AE27" s="1368"/>
      <c r="AF27" s="1368"/>
      <c r="AG27" s="1369"/>
      <c r="AH27" s="1363"/>
      <c r="AI27" s="1364"/>
      <c r="AJ27" s="1364"/>
      <c r="AK27" s="1364"/>
      <c r="AL27" s="1364"/>
      <c r="AM27" s="1365"/>
      <c r="AN27" s="1363"/>
      <c r="AO27" s="1364"/>
      <c r="AP27" s="1364"/>
      <c r="AQ27" s="1364"/>
      <c r="AR27" s="1364"/>
      <c r="AS27" s="1364"/>
      <c r="AT27" s="1364"/>
      <c r="AU27" s="1364"/>
      <c r="AV27" s="1364"/>
      <c r="AW27" s="1364"/>
      <c r="AX27" s="1364"/>
      <c r="AY27" s="1364"/>
      <c r="AZ27" s="1364"/>
      <c r="BA27" s="1364"/>
      <c r="BB27" s="1364"/>
      <c r="BC27" s="1364"/>
      <c r="BD27" s="1364"/>
      <c r="BE27" s="1364"/>
      <c r="BF27" s="1365"/>
    </row>
    <row r="28" spans="1:58">
      <c r="A28" s="59"/>
      <c r="B28" s="1480" t="s">
        <v>587</v>
      </c>
      <c r="C28" s="1481"/>
      <c r="D28" s="1481"/>
      <c r="E28" s="1481"/>
      <c r="F28" s="1481"/>
      <c r="G28" s="1481"/>
      <c r="H28" s="1481"/>
      <c r="I28" s="1481"/>
      <c r="J28" s="1481"/>
      <c r="K28" s="1481"/>
      <c r="L28" s="1482"/>
      <c r="M28" s="1558">
        <f>(C_FIXO!C17+C_FIXO!C18)*0.5</f>
        <v>49.75</v>
      </c>
      <c r="N28" s="1559"/>
      <c r="O28" s="1560"/>
      <c r="P28" s="1407" t="s">
        <v>1861</v>
      </c>
      <c r="Q28" s="1464"/>
      <c r="R28" s="1464"/>
      <c r="S28" s="1464"/>
      <c r="T28" s="1464"/>
      <c r="U28" s="1464"/>
      <c r="V28" s="1407" t="s">
        <v>1858</v>
      </c>
      <c r="W28" s="1464"/>
      <c r="X28" s="1464"/>
      <c r="Y28" s="1464"/>
      <c r="Z28" s="1464"/>
      <c r="AA28" s="1465"/>
      <c r="AB28" s="1554">
        <v>600</v>
      </c>
      <c r="AC28" s="1554"/>
      <c r="AD28" s="1554"/>
      <c r="AE28" s="1554"/>
      <c r="AF28" s="1554"/>
      <c r="AG28" s="1555"/>
      <c r="AH28" s="1556">
        <f>AB28*M28</f>
        <v>29850</v>
      </c>
      <c r="AI28" s="1556"/>
      <c r="AJ28" s="1556"/>
      <c r="AK28" s="1556"/>
      <c r="AL28" s="1556"/>
      <c r="AM28" s="1557"/>
      <c r="AN28" s="1466"/>
      <c r="AO28" s="1467"/>
      <c r="AP28" s="1467"/>
      <c r="AQ28" s="1467"/>
      <c r="AR28" s="1467"/>
      <c r="AS28" s="1467"/>
      <c r="AT28" s="1467"/>
      <c r="AU28" s="1467"/>
      <c r="AV28" s="1467"/>
      <c r="AW28" s="1467"/>
      <c r="AX28" s="1467"/>
      <c r="AY28" s="1467"/>
      <c r="AZ28" s="1467"/>
      <c r="BA28" s="1467"/>
      <c r="BB28" s="1467"/>
      <c r="BC28" s="1467"/>
      <c r="BD28" s="1467"/>
      <c r="BE28" s="1467"/>
      <c r="BF28" s="1468"/>
    </row>
    <row r="29" spans="1:58">
      <c r="A29" s="59"/>
      <c r="B29" s="1490" t="s">
        <v>587</v>
      </c>
      <c r="C29" s="1491"/>
      <c r="D29" s="1491"/>
      <c r="E29" s="1491"/>
      <c r="F29" s="1491"/>
      <c r="G29" s="1491"/>
      <c r="H29" s="1491"/>
      <c r="I29" s="1491"/>
      <c r="J29" s="1491"/>
      <c r="K29" s="1491"/>
      <c r="L29" s="1492"/>
      <c r="M29" s="1551">
        <f>M28</f>
        <v>49.75</v>
      </c>
      <c r="N29" s="1445"/>
      <c r="O29" s="1446"/>
      <c r="P29" s="1411" t="str">
        <f>V28</f>
        <v>SERRA</v>
      </c>
      <c r="Q29" s="1445"/>
      <c r="R29" s="1445"/>
      <c r="S29" s="1445"/>
      <c r="T29" s="1445"/>
      <c r="U29" s="1446"/>
      <c r="V29" s="1552" t="str">
        <f>P28</f>
        <v>ES</v>
      </c>
      <c r="W29" s="1553"/>
      <c r="X29" s="1553"/>
      <c r="Y29" s="1553"/>
      <c r="Z29" s="1553"/>
      <c r="AA29" s="1441"/>
      <c r="AB29" s="1570">
        <v>600</v>
      </c>
      <c r="AC29" s="1571"/>
      <c r="AD29" s="1571"/>
      <c r="AE29" s="1571"/>
      <c r="AF29" s="1571"/>
      <c r="AG29" s="1572"/>
      <c r="AH29" s="1567">
        <f>AB29*M29</f>
        <v>29850</v>
      </c>
      <c r="AI29" s="1568"/>
      <c r="AJ29" s="1568"/>
      <c r="AK29" s="1568"/>
      <c r="AL29" s="1568"/>
      <c r="AM29" s="1569"/>
      <c r="AN29" s="1415" t="str">
        <f>IF(AT29="","",IF(AM29="km",AO29/AT29,AO29*AT29)*INDEX(DADOS!$1:$1048576,MATCH(AS29,DADOS!D:D,0),5))</f>
        <v/>
      </c>
      <c r="AO29" s="1416"/>
      <c r="AP29" s="1416"/>
      <c r="AQ29" s="1416"/>
      <c r="AR29" s="1416"/>
      <c r="AS29" s="1416"/>
      <c r="AT29" s="1416"/>
      <c r="AU29" s="1416"/>
      <c r="AV29" s="1416"/>
      <c r="AW29" s="1416"/>
      <c r="AX29" s="1416"/>
      <c r="AY29" s="1416"/>
      <c r="AZ29" s="1416"/>
      <c r="BA29" s="1416"/>
      <c r="BB29" s="1416"/>
      <c r="BC29" s="1416"/>
      <c r="BD29" s="1416"/>
      <c r="BE29" s="1416"/>
      <c r="BF29" s="1417"/>
    </row>
    <row r="30" spans="1:58">
      <c r="A30" s="59"/>
      <c r="B30" s="1386"/>
      <c r="C30" s="1562"/>
      <c r="D30" s="1562"/>
      <c r="E30" s="1562"/>
      <c r="F30" s="1562"/>
      <c r="G30" s="1562"/>
      <c r="H30" s="1562"/>
      <c r="I30" s="1562"/>
      <c r="J30" s="1562"/>
      <c r="K30" s="1562"/>
      <c r="L30" s="1387"/>
      <c r="M30" s="1384"/>
      <c r="N30" s="1385"/>
      <c r="O30" s="1563"/>
      <c r="P30" s="1384"/>
      <c r="Q30" s="1385"/>
      <c r="R30" s="1385"/>
      <c r="S30" s="1385"/>
      <c r="T30" s="1385"/>
      <c r="U30" s="1563"/>
      <c r="V30" s="1384"/>
      <c r="W30" s="1385"/>
      <c r="X30" s="1385"/>
      <c r="Y30" s="1385"/>
      <c r="Z30" s="1385"/>
      <c r="AA30" s="1563"/>
      <c r="AB30" s="1384"/>
      <c r="AC30" s="1385"/>
      <c r="AD30" s="1385"/>
      <c r="AE30" s="1385"/>
      <c r="AF30" s="1385"/>
      <c r="AG30" s="1563"/>
      <c r="AH30" s="1564">
        <f>SUM(AH28:AM29)</f>
        <v>59700</v>
      </c>
      <c r="AI30" s="1565"/>
      <c r="AJ30" s="1565"/>
      <c r="AK30" s="1565"/>
      <c r="AL30" s="1565"/>
      <c r="AM30" s="1566"/>
      <c r="AN30" s="1564"/>
      <c r="AO30" s="1565"/>
      <c r="AP30" s="1565"/>
      <c r="AQ30" s="1565"/>
      <c r="AR30" s="1565"/>
      <c r="AS30" s="1565"/>
      <c r="AT30" s="1565"/>
      <c r="AU30" s="1565"/>
      <c r="AV30" s="1565"/>
      <c r="AW30" s="1565"/>
      <c r="AX30" s="1565"/>
      <c r="AY30" s="1565"/>
      <c r="AZ30" s="1565"/>
      <c r="BA30" s="1565"/>
      <c r="BB30" s="1565"/>
      <c r="BC30" s="1565"/>
      <c r="BD30" s="1565"/>
      <c r="BE30" s="1565"/>
      <c r="BF30" s="1565"/>
    </row>
    <row r="31" spans="1:58">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row>
    <row r="32" spans="1:58">
      <c r="A32" s="59"/>
      <c r="B32" s="1357" t="s">
        <v>464</v>
      </c>
      <c r="C32" s="1357"/>
      <c r="D32" s="1357"/>
      <c r="E32" s="1357"/>
      <c r="F32" s="1357"/>
      <c r="G32" s="1357"/>
      <c r="H32" s="1357"/>
      <c r="I32" s="1357"/>
      <c r="J32" s="1357"/>
      <c r="K32" s="1357"/>
      <c r="L32" s="1357"/>
      <c r="M32" s="1357"/>
      <c r="N32" s="1357"/>
      <c r="O32" s="1357"/>
      <c r="P32" s="1357"/>
      <c r="Q32" s="1357"/>
      <c r="R32" s="1357"/>
      <c r="S32" s="1357"/>
      <c r="T32" s="1357"/>
      <c r="U32" s="1357"/>
      <c r="V32" s="1357"/>
      <c r="W32" s="1357"/>
      <c r="X32" s="1357"/>
      <c r="Y32" s="1357"/>
      <c r="Z32" s="1357"/>
      <c r="AA32" s="1357"/>
      <c r="AB32" s="1357"/>
      <c r="AC32" s="1357"/>
      <c r="AD32" s="1357"/>
      <c r="AE32" s="1357"/>
      <c r="AF32" s="1357"/>
      <c r="AG32" s="1357"/>
      <c r="AH32" s="1357"/>
      <c r="AI32" s="1357"/>
      <c r="AJ32" s="1357"/>
      <c r="AK32" s="1357"/>
      <c r="AL32" s="1357"/>
      <c r="AM32" s="1357"/>
      <c r="AN32" s="1357"/>
      <c r="AO32" s="1357"/>
      <c r="AP32" s="1357"/>
      <c r="AQ32" s="1357"/>
      <c r="AR32" s="1357"/>
      <c r="AS32" s="1357"/>
      <c r="AT32" s="1357"/>
      <c r="AU32" s="1357"/>
      <c r="AV32" s="1357"/>
      <c r="AW32" s="1357"/>
      <c r="AX32" s="1357"/>
      <c r="AY32" s="1357"/>
      <c r="AZ32" s="1357"/>
      <c r="BA32" s="1357"/>
      <c r="BB32" s="1357"/>
      <c r="BC32" s="1357"/>
      <c r="BD32" s="1357"/>
      <c r="BE32" s="1357"/>
      <c r="BF32" s="1357"/>
    </row>
    <row r="33" spans="1:61" ht="24.75" customHeight="1">
      <c r="A33" s="59"/>
      <c r="B33" s="1422" t="s">
        <v>146</v>
      </c>
      <c r="C33" s="1423"/>
      <c r="D33" s="1422" t="s">
        <v>442</v>
      </c>
      <c r="E33" s="1424"/>
      <c r="F33" s="1424"/>
      <c r="G33" s="1424"/>
      <c r="H33" s="1424"/>
      <c r="I33" s="1424"/>
      <c r="J33" s="1424"/>
      <c r="K33" s="1424"/>
      <c r="L33" s="1424"/>
      <c r="M33" s="1424"/>
      <c r="N33" s="1424"/>
      <c r="O33" s="1424"/>
      <c r="P33" s="1424"/>
      <c r="Q33" s="1424"/>
      <c r="R33" s="1424"/>
      <c r="S33" s="1424"/>
      <c r="T33" s="1424"/>
      <c r="U33" s="1424"/>
      <c r="V33" s="1424"/>
      <c r="W33" s="1424"/>
      <c r="X33" s="1424"/>
      <c r="Y33" s="1424"/>
      <c r="Z33" s="1423"/>
      <c r="AA33" s="1422" t="s">
        <v>493</v>
      </c>
      <c r="AB33" s="1424"/>
      <c r="AC33" s="1423"/>
      <c r="AD33" s="1425" t="s">
        <v>494</v>
      </c>
      <c r="AE33" s="1426"/>
      <c r="AF33" s="1426"/>
      <c r="AG33" s="1426"/>
      <c r="AH33" s="1426"/>
      <c r="AI33" s="1427"/>
      <c r="AJ33" s="1425" t="s">
        <v>152</v>
      </c>
      <c r="AK33" s="1426"/>
      <c r="AL33" s="1426"/>
      <c r="AM33" s="1426"/>
      <c r="AN33" s="1426"/>
      <c r="AO33" s="1427"/>
      <c r="AP33" s="1422" t="s">
        <v>495</v>
      </c>
      <c r="AQ33" s="1424"/>
      <c r="AR33" s="1424"/>
      <c r="AS33" s="1424"/>
      <c r="AT33" s="1424"/>
      <c r="AU33" s="1423"/>
      <c r="AV33" s="1425" t="s">
        <v>583</v>
      </c>
      <c r="AW33" s="1426"/>
      <c r="AX33" s="1426"/>
      <c r="AY33" s="1426"/>
      <c r="AZ33" s="1426"/>
      <c r="BA33" s="1426"/>
      <c r="BB33" s="1426"/>
      <c r="BC33" s="1426"/>
      <c r="BD33" s="1426"/>
      <c r="BE33" s="1426"/>
      <c r="BF33" s="1427"/>
    </row>
    <row r="34" spans="1:61">
      <c r="A34" s="59"/>
      <c r="B34" s="1434">
        <f>IF(AD34="","",COUNT($AD$34:AD34))</f>
        <v>1</v>
      </c>
      <c r="C34" s="1435"/>
      <c r="D34" s="1561" t="s">
        <v>588</v>
      </c>
      <c r="E34" s="1561"/>
      <c r="F34" s="1561"/>
      <c r="G34" s="1561"/>
      <c r="H34" s="1561"/>
      <c r="I34" s="1561"/>
      <c r="J34" s="1561"/>
      <c r="K34" s="1561"/>
      <c r="L34" s="1561"/>
      <c r="M34" s="1561"/>
      <c r="N34" s="1561"/>
      <c r="O34" s="1561"/>
      <c r="P34" s="1561"/>
      <c r="Q34" s="1561"/>
      <c r="R34" s="1561"/>
      <c r="S34" s="1561"/>
      <c r="T34" s="1561"/>
      <c r="U34" s="1561"/>
      <c r="V34" s="1561"/>
      <c r="W34" s="1561"/>
      <c r="X34" s="1561"/>
      <c r="Y34" s="1561"/>
      <c r="Z34" s="1561"/>
      <c r="AA34" s="1430" t="s">
        <v>533</v>
      </c>
      <c r="AB34" s="1430"/>
      <c r="AC34" s="1430"/>
      <c r="AD34" s="1431">
        <f>5/24</f>
        <v>0.20833333333333334</v>
      </c>
      <c r="AE34" s="1431"/>
      <c r="AF34" s="1431"/>
      <c r="AG34" s="1431"/>
      <c r="AH34" s="1431"/>
      <c r="AI34" s="1431"/>
      <c r="AJ34" s="1431">
        <f>SUPRESSÃO!U21+SUPRESSÃO!U47+TERRAPLENAGEM!U101+TERRAPLENAGEM!U72+TERRAPLENAGEM!U48+TERRAPLENAGEM!U22+DESMONTE!U22+DESMONTE!U61+DRENO!H22</f>
        <v>360306.38750000001</v>
      </c>
      <c r="AK34" s="1431"/>
      <c r="AL34" s="1431"/>
      <c r="AM34" s="1431"/>
      <c r="AN34" s="1431"/>
      <c r="AO34" s="1431"/>
      <c r="AP34" s="1355">
        <f>AD34*AJ34</f>
        <v>75063.830729166672</v>
      </c>
      <c r="AQ34" s="1355"/>
      <c r="AR34" s="1355"/>
      <c r="AS34" s="1355"/>
      <c r="AT34" s="1355"/>
      <c r="AU34" s="1355"/>
      <c r="AV34" s="1430" t="s">
        <v>1927</v>
      </c>
      <c r="AW34" s="1430"/>
      <c r="AX34" s="1430"/>
      <c r="AY34" s="1430"/>
      <c r="AZ34" s="1430"/>
      <c r="BA34" s="1430"/>
      <c r="BB34" s="1430"/>
      <c r="BC34" s="1430"/>
      <c r="BD34" s="1430"/>
      <c r="BE34" s="1430"/>
      <c r="BF34" s="1430"/>
    </row>
    <row r="35" spans="1:61" hidden="1">
      <c r="A35" s="59"/>
      <c r="B35" s="1434">
        <f>IF(AD35="","",COUNT($AD$34:AD35))</f>
        <v>2</v>
      </c>
      <c r="C35" s="1435"/>
      <c r="D35" s="1561" t="s">
        <v>576</v>
      </c>
      <c r="E35" s="1561"/>
      <c r="F35" s="1561"/>
      <c r="G35" s="1561"/>
      <c r="H35" s="1561"/>
      <c r="I35" s="1561"/>
      <c r="J35" s="1561"/>
      <c r="K35" s="1561"/>
      <c r="L35" s="1561"/>
      <c r="M35" s="1561"/>
      <c r="N35" s="1561"/>
      <c r="O35" s="1561"/>
      <c r="P35" s="1561"/>
      <c r="Q35" s="1561"/>
      <c r="R35" s="1561"/>
      <c r="S35" s="1561"/>
      <c r="T35" s="1561"/>
      <c r="U35" s="1561"/>
      <c r="V35" s="1561"/>
      <c r="W35" s="1561"/>
      <c r="X35" s="1561"/>
      <c r="Y35" s="1561"/>
      <c r="Z35" s="1561"/>
      <c r="AA35" s="1430" t="s">
        <v>533</v>
      </c>
      <c r="AB35" s="1430"/>
      <c r="AC35" s="1430"/>
      <c r="AD35" s="1493">
        <f>AD34*0</f>
        <v>0</v>
      </c>
      <c r="AE35" s="1493"/>
      <c r="AF35" s="1493"/>
      <c r="AG35" s="1493"/>
      <c r="AH35" s="1493"/>
      <c r="AI35" s="1493"/>
      <c r="AJ35" s="1431">
        <f>SUPRESSÃO!H55+SUPRESSÃO!H30+TERRAPLENAGEM!H30+TERRAPLENAGEM!H56+TERRAPLENAGEM!H80+TERRAPLENAGEM!H111+DESMONTE!H32+DESMONTE!H71</f>
        <v>1501900</v>
      </c>
      <c r="AK35" s="1431"/>
      <c r="AL35" s="1431"/>
      <c r="AM35" s="1431"/>
      <c r="AN35" s="1431"/>
      <c r="AO35" s="1431"/>
      <c r="AP35" s="1355">
        <f>AD35*AJ35</f>
        <v>0</v>
      </c>
      <c r="AQ35" s="1355"/>
      <c r="AR35" s="1355"/>
      <c r="AS35" s="1355"/>
      <c r="AT35" s="1355"/>
      <c r="AU35" s="1355"/>
      <c r="AV35" s="1430" t="s">
        <v>1863</v>
      </c>
      <c r="AW35" s="1430"/>
      <c r="AX35" s="1430"/>
      <c r="AY35" s="1430"/>
      <c r="AZ35" s="1430"/>
      <c r="BA35" s="1430"/>
      <c r="BB35" s="1430"/>
      <c r="BC35" s="1430"/>
      <c r="BD35" s="1430"/>
      <c r="BE35" s="1430"/>
      <c r="BF35" s="1430"/>
    </row>
    <row r="36" spans="1:61">
      <c r="A36" s="59"/>
      <c r="B36" s="1434" t="str">
        <f>IF(AD36="","",COUNT($AD$34:AD36))</f>
        <v/>
      </c>
      <c r="C36" s="1435"/>
      <c r="D36" s="1561"/>
      <c r="E36" s="1561"/>
      <c r="F36" s="1561"/>
      <c r="G36" s="1561"/>
      <c r="H36" s="1561"/>
      <c r="I36" s="1561"/>
      <c r="J36" s="1561"/>
      <c r="K36" s="1561"/>
      <c r="L36" s="1561"/>
      <c r="M36" s="1561"/>
      <c r="N36" s="1561"/>
      <c r="O36" s="1561"/>
      <c r="P36" s="1561"/>
      <c r="Q36" s="1561"/>
      <c r="R36" s="1561"/>
      <c r="S36" s="1561"/>
      <c r="T36" s="1561"/>
      <c r="U36" s="1561"/>
      <c r="V36" s="1561"/>
      <c r="W36" s="1561"/>
      <c r="X36" s="1561"/>
      <c r="Y36" s="1561"/>
      <c r="Z36" s="1561"/>
      <c r="AA36" s="1430"/>
      <c r="AB36" s="1430"/>
      <c r="AC36" s="1430"/>
      <c r="AD36" s="1431"/>
      <c r="AE36" s="1431"/>
      <c r="AF36" s="1431"/>
      <c r="AG36" s="1431"/>
      <c r="AH36" s="1431"/>
      <c r="AI36" s="1431"/>
      <c r="AJ36" s="1431"/>
      <c r="AK36" s="1431"/>
      <c r="AL36" s="1431"/>
      <c r="AM36" s="1431"/>
      <c r="AN36" s="1431"/>
      <c r="AO36" s="1431"/>
      <c r="AP36" s="1355">
        <f t="shared" ref="AP36" si="1">AD36*AJ36</f>
        <v>0</v>
      </c>
      <c r="AQ36" s="1355"/>
      <c r="AR36" s="1355"/>
      <c r="AS36" s="1355"/>
      <c r="AT36" s="1355"/>
      <c r="AU36" s="1355"/>
      <c r="AV36" s="1430"/>
      <c r="AW36" s="1430"/>
      <c r="AX36" s="1430"/>
      <c r="AY36" s="1430"/>
      <c r="AZ36" s="1430"/>
      <c r="BA36" s="1430"/>
      <c r="BB36" s="1430"/>
      <c r="BC36" s="1430"/>
      <c r="BD36" s="1430"/>
      <c r="BE36" s="1430"/>
      <c r="BF36" s="1430"/>
    </row>
    <row r="37" spans="1:61">
      <c r="A37" s="59"/>
      <c r="B37" s="1576"/>
      <c r="C37" s="1576"/>
      <c r="D37" s="1576"/>
      <c r="E37" s="1576"/>
      <c r="F37" s="1576"/>
      <c r="G37" s="1576"/>
      <c r="H37" s="1576"/>
      <c r="I37" s="1576"/>
      <c r="J37" s="1576"/>
      <c r="K37" s="1576"/>
      <c r="L37" s="1576"/>
      <c r="M37" s="1576"/>
      <c r="N37" s="1576"/>
      <c r="O37" s="1576"/>
      <c r="P37" s="1576"/>
      <c r="Q37" s="1576"/>
      <c r="R37" s="1576"/>
      <c r="S37" s="1576"/>
      <c r="T37" s="1576"/>
      <c r="U37" s="1576"/>
      <c r="V37" s="1576"/>
      <c r="W37" s="1576"/>
      <c r="X37" s="1576"/>
      <c r="Y37" s="1576"/>
      <c r="Z37" s="1576"/>
      <c r="AA37" s="1576"/>
      <c r="AB37" s="1576"/>
      <c r="AC37" s="1576"/>
      <c r="AD37" s="1576"/>
      <c r="AE37" s="1576"/>
      <c r="AF37" s="1576"/>
      <c r="AG37" s="1576"/>
      <c r="AH37" s="1576"/>
      <c r="AI37" s="1576"/>
      <c r="AJ37" s="1576"/>
      <c r="AK37" s="1576"/>
      <c r="AL37" s="1576"/>
      <c r="AM37" s="1576"/>
      <c r="AN37" s="1576"/>
      <c r="AO37" s="1576"/>
      <c r="AP37" s="1442">
        <f>SUM(AP34:AU36)</f>
        <v>75063.830729166672</v>
      </c>
      <c r="AQ37" s="1443"/>
      <c r="AR37" s="1443"/>
      <c r="AS37" s="1443"/>
      <c r="AT37" s="1443"/>
      <c r="AU37" s="1443"/>
      <c r="AV37" s="1576"/>
      <c r="AW37" s="1576"/>
      <c r="AX37" s="1576"/>
      <c r="AY37" s="1576"/>
      <c r="AZ37" s="1576"/>
      <c r="BA37" s="1576"/>
      <c r="BB37" s="1576"/>
      <c r="BC37" s="1576"/>
      <c r="BD37" s="1576"/>
      <c r="BE37" s="1576"/>
      <c r="BF37" s="1576"/>
    </row>
    <row r="38" spans="1:61">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I38" s="194"/>
    </row>
    <row r="39" spans="1:61">
      <c r="A39" s="59"/>
      <c r="B39" s="1357" t="s">
        <v>589</v>
      </c>
      <c r="C39" s="1357"/>
      <c r="D39" s="1357"/>
      <c r="E39" s="1357"/>
      <c r="F39" s="1357"/>
      <c r="G39" s="1357"/>
      <c r="H39" s="1357"/>
      <c r="I39" s="1357"/>
      <c r="J39" s="1357"/>
      <c r="K39" s="1357"/>
      <c r="L39" s="1357"/>
      <c r="M39" s="1357"/>
      <c r="N39" s="1357"/>
      <c r="O39" s="1357"/>
      <c r="P39" s="1357"/>
      <c r="Q39" s="1357"/>
      <c r="R39" s="1357"/>
      <c r="S39" s="1357"/>
      <c r="T39" s="1357"/>
      <c r="U39" s="1357"/>
      <c r="V39" s="1357"/>
      <c r="W39" s="1357"/>
      <c r="X39" s="1357"/>
      <c r="Y39" s="1357"/>
      <c r="Z39" s="1357"/>
      <c r="AA39" s="1357"/>
      <c r="AB39" s="1357"/>
      <c r="AC39" s="1357"/>
      <c r="AD39" s="1357"/>
      <c r="AE39" s="1357"/>
      <c r="AF39" s="1357"/>
      <c r="AG39" s="1357"/>
      <c r="AH39" s="1357"/>
      <c r="AI39" s="1357"/>
      <c r="AJ39" s="1357"/>
      <c r="AK39" s="1357"/>
      <c r="AL39" s="1357"/>
      <c r="AM39" s="1357"/>
      <c r="AN39" s="1357"/>
      <c r="AO39" s="1357"/>
      <c r="AP39" s="1357"/>
      <c r="AQ39" s="1357"/>
      <c r="AR39" s="1357"/>
      <c r="AS39" s="1357"/>
      <c r="AT39" s="1357"/>
      <c r="AU39" s="1357"/>
      <c r="AV39" s="1357"/>
      <c r="AW39" s="1357"/>
      <c r="AX39" s="1357"/>
      <c r="AY39" s="1357"/>
      <c r="AZ39" s="1357"/>
      <c r="BA39" s="1357"/>
      <c r="BB39" s="1357"/>
      <c r="BC39" s="1357"/>
      <c r="BD39" s="1357"/>
      <c r="BE39" s="1357"/>
      <c r="BF39" s="1357"/>
    </row>
    <row r="40" spans="1:61">
      <c r="A40" s="59"/>
      <c r="B40" s="1579"/>
      <c r="C40" s="1580"/>
      <c r="D40" s="1580"/>
      <c r="E40" s="1580"/>
      <c r="F40" s="1580"/>
      <c r="G40" s="1580"/>
      <c r="H40" s="729"/>
      <c r="I40" s="1530" t="s">
        <v>482</v>
      </c>
      <c r="J40" s="1530"/>
      <c r="K40" s="1578" t="s">
        <v>590</v>
      </c>
      <c r="L40" s="1578"/>
      <c r="M40" s="1578"/>
      <c r="N40" s="1578" t="s">
        <v>591</v>
      </c>
      <c r="O40" s="1578"/>
      <c r="P40" s="1578"/>
      <c r="Q40" s="1578" t="s">
        <v>592</v>
      </c>
      <c r="R40" s="1578"/>
      <c r="S40" s="1578"/>
      <c r="T40" s="1578" t="s">
        <v>593</v>
      </c>
      <c r="U40" s="1578"/>
      <c r="V40" s="1578"/>
      <c r="W40" s="1578" t="s">
        <v>594</v>
      </c>
      <c r="X40" s="1578"/>
      <c r="Y40" s="1578"/>
      <c r="Z40" s="1578" t="s">
        <v>595</v>
      </c>
      <c r="AA40" s="1578"/>
      <c r="AB40" s="1578"/>
      <c r="AC40" s="1578" t="s">
        <v>596</v>
      </c>
      <c r="AD40" s="1578"/>
      <c r="AE40" s="1578"/>
      <c r="AF40" s="1578" t="s">
        <v>597</v>
      </c>
      <c r="AG40" s="1578"/>
      <c r="AH40" s="1578"/>
      <c r="AI40" s="1581" t="s">
        <v>598</v>
      </c>
      <c r="AJ40" s="1581"/>
      <c r="AK40" s="1581"/>
      <c r="AL40" s="1581" t="s">
        <v>599</v>
      </c>
      <c r="AM40" s="1581"/>
      <c r="AN40" s="1581"/>
      <c r="AO40" s="1581" t="s">
        <v>600</v>
      </c>
      <c r="AP40" s="1581"/>
      <c r="AQ40" s="1581"/>
      <c r="AR40" s="1530"/>
      <c r="AS40" s="1530"/>
      <c r="AT40" s="1530"/>
      <c r="AU40" s="1530"/>
      <c r="AV40" s="1530"/>
      <c r="AW40" s="1530"/>
      <c r="AX40" s="1530"/>
      <c r="AY40" s="1530"/>
      <c r="AZ40" s="1530"/>
      <c r="BA40" s="1530"/>
      <c r="BB40" s="1530"/>
      <c r="BC40" s="1530"/>
      <c r="BD40" s="1530" t="s">
        <v>462</v>
      </c>
      <c r="BE40" s="1530"/>
      <c r="BF40" s="1530"/>
    </row>
    <row r="41" spans="1:61">
      <c r="A41" s="59"/>
      <c r="B41" s="1582" t="s">
        <v>601</v>
      </c>
      <c r="C41" s="1583"/>
      <c r="D41" s="1583"/>
      <c r="E41" s="1583"/>
      <c r="F41" s="1583"/>
      <c r="G41" s="1583"/>
      <c r="H41" s="730">
        <f>ADM!G16</f>
        <v>1</v>
      </c>
      <c r="I41" s="1516">
        <v>1200</v>
      </c>
      <c r="J41" s="1516"/>
      <c r="K41" s="1537"/>
      <c r="L41" s="1537"/>
      <c r="M41" s="1537"/>
      <c r="N41" s="1537" t="s">
        <v>1864</v>
      </c>
      <c r="O41" s="1537"/>
      <c r="P41" s="1537"/>
      <c r="Q41" s="1537"/>
      <c r="R41" s="1537"/>
      <c r="S41" s="1537"/>
      <c r="T41" s="1537" t="s">
        <v>1864</v>
      </c>
      <c r="U41" s="1537"/>
      <c r="V41" s="1537"/>
      <c r="W41" s="1537"/>
      <c r="X41" s="1537"/>
      <c r="Y41" s="1537"/>
      <c r="Z41" s="1537" t="s">
        <v>1864</v>
      </c>
      <c r="AA41" s="1537"/>
      <c r="AB41" s="1537"/>
      <c r="AC41" s="1537"/>
      <c r="AD41" s="1537"/>
      <c r="AE41" s="1537"/>
      <c r="AF41" s="1537" t="s">
        <v>1865</v>
      </c>
      <c r="AG41" s="1537"/>
      <c r="AH41" s="1537"/>
      <c r="AI41" s="1537"/>
      <c r="AJ41" s="1537"/>
      <c r="AK41" s="1537"/>
      <c r="AL41" s="1537"/>
      <c r="AM41" s="1537"/>
      <c r="AN41" s="1537"/>
      <c r="AO41" s="1537"/>
      <c r="AP41" s="1537"/>
      <c r="AQ41" s="1537"/>
      <c r="AR41" s="1537"/>
      <c r="AS41" s="1537"/>
      <c r="AT41" s="1537"/>
      <c r="AU41" s="1537"/>
      <c r="AV41" s="1537"/>
      <c r="AW41" s="1537"/>
      <c r="AX41" s="1537"/>
      <c r="AY41" s="1537"/>
      <c r="AZ41" s="1537"/>
      <c r="BA41" s="1537"/>
      <c r="BB41" s="1537"/>
      <c r="BC41" s="1537"/>
      <c r="BD41" s="1516">
        <f>COUNTIF(K41:BC41,"X")*I41*H41</f>
        <v>4800</v>
      </c>
      <c r="BE41" s="1516"/>
      <c r="BF41" s="1577"/>
    </row>
    <row r="42" spans="1:61">
      <c r="A42" s="59"/>
      <c r="B42" s="1582" t="s">
        <v>602</v>
      </c>
      <c r="C42" s="1583"/>
      <c r="D42" s="1583"/>
      <c r="E42" s="1583"/>
      <c r="F42" s="1583"/>
      <c r="G42" s="1583"/>
      <c r="H42" s="730">
        <f>ADM!G18</f>
        <v>1</v>
      </c>
      <c r="I42" s="1516">
        <f>I41</f>
        <v>1200</v>
      </c>
      <c r="J42" s="1516"/>
      <c r="K42" s="1537"/>
      <c r="L42" s="1537"/>
      <c r="M42" s="1537"/>
      <c r="N42" s="1537" t="s">
        <v>1864</v>
      </c>
      <c r="O42" s="1537"/>
      <c r="P42" s="1537"/>
      <c r="Q42" s="1537"/>
      <c r="R42" s="1537"/>
      <c r="S42" s="1537"/>
      <c r="T42" s="1537" t="s">
        <v>1864</v>
      </c>
      <c r="U42" s="1537"/>
      <c r="V42" s="1537"/>
      <c r="W42" s="1537"/>
      <c r="X42" s="1537"/>
      <c r="Y42" s="1537"/>
      <c r="Z42" s="1537" t="s">
        <v>1864</v>
      </c>
      <c r="AA42" s="1537"/>
      <c r="AB42" s="1537"/>
      <c r="AC42" s="1537"/>
      <c r="AD42" s="1537"/>
      <c r="AE42" s="1537"/>
      <c r="AF42" s="1537" t="s">
        <v>1865</v>
      </c>
      <c r="AG42" s="1537"/>
      <c r="AH42" s="1537"/>
      <c r="AI42" s="1537"/>
      <c r="AJ42" s="1537"/>
      <c r="AK42" s="1537"/>
      <c r="AL42" s="1537"/>
      <c r="AM42" s="1537"/>
      <c r="AN42" s="1537"/>
      <c r="AO42" s="1537"/>
      <c r="AP42" s="1537"/>
      <c r="AQ42" s="1537"/>
      <c r="AR42" s="1537"/>
      <c r="AS42" s="1537"/>
      <c r="AT42" s="1537"/>
      <c r="AU42" s="1537"/>
      <c r="AV42" s="1537"/>
      <c r="AW42" s="1537"/>
      <c r="AX42" s="1537"/>
      <c r="AY42" s="1537"/>
      <c r="AZ42" s="1537"/>
      <c r="BA42" s="1537"/>
      <c r="BB42" s="1537"/>
      <c r="BC42" s="1537"/>
      <c r="BD42" s="1516">
        <f t="shared" ref="BD42:BD45" si="2">COUNTIF(K42:BC42,"X")*I42*H42</f>
        <v>4800</v>
      </c>
      <c r="BE42" s="1516"/>
      <c r="BF42" s="1577"/>
    </row>
    <row r="43" spans="1:61">
      <c r="A43" s="59"/>
      <c r="B43" s="1582" t="s">
        <v>603</v>
      </c>
      <c r="C43" s="1583"/>
      <c r="D43" s="1583"/>
      <c r="E43" s="1583"/>
      <c r="F43" s="1583"/>
      <c r="G43" s="1583"/>
      <c r="H43" s="730">
        <f>ADM!G22+ADM!G23</f>
        <v>1</v>
      </c>
      <c r="I43" s="1516">
        <f>I42</f>
        <v>1200</v>
      </c>
      <c r="J43" s="1516"/>
      <c r="K43" s="1537"/>
      <c r="L43" s="1537"/>
      <c r="M43" s="1537"/>
      <c r="N43" s="1537" t="s">
        <v>1864</v>
      </c>
      <c r="O43" s="1537"/>
      <c r="P43" s="1537"/>
      <c r="Q43" s="1537" t="s">
        <v>1864</v>
      </c>
      <c r="R43" s="1537"/>
      <c r="S43" s="1537"/>
      <c r="T43" s="1537" t="s">
        <v>1864</v>
      </c>
      <c r="U43" s="1537"/>
      <c r="V43" s="1537"/>
      <c r="W43" s="1537" t="s">
        <v>1864</v>
      </c>
      <c r="X43" s="1537"/>
      <c r="Y43" s="1537"/>
      <c r="Z43" s="1537" t="s">
        <v>1864</v>
      </c>
      <c r="AA43" s="1537"/>
      <c r="AB43" s="1537"/>
      <c r="AC43" s="1537" t="s">
        <v>1864</v>
      </c>
      <c r="AD43" s="1537"/>
      <c r="AE43" s="1537"/>
      <c r="AF43" s="1537" t="s">
        <v>1865</v>
      </c>
      <c r="AG43" s="1537"/>
      <c r="AH43" s="1537"/>
      <c r="AI43" s="1537"/>
      <c r="AJ43" s="1537"/>
      <c r="AK43" s="1537"/>
      <c r="AL43" s="1537"/>
      <c r="AM43" s="1537"/>
      <c r="AN43" s="1537"/>
      <c r="AO43" s="1537"/>
      <c r="AP43" s="1537"/>
      <c r="AQ43" s="1537"/>
      <c r="AR43" s="1537"/>
      <c r="AS43" s="1537"/>
      <c r="AT43" s="1537"/>
      <c r="AU43" s="1537"/>
      <c r="AV43" s="1537"/>
      <c r="AW43" s="1537"/>
      <c r="AX43" s="1537"/>
      <c r="AY43" s="1537"/>
      <c r="AZ43" s="1537"/>
      <c r="BA43" s="1537"/>
      <c r="BB43" s="1537"/>
      <c r="BC43" s="1537"/>
      <c r="BD43" s="1516">
        <f t="shared" si="2"/>
        <v>8400</v>
      </c>
      <c r="BE43" s="1516"/>
      <c r="BF43" s="1577"/>
    </row>
    <row r="44" spans="1:61">
      <c r="A44" s="59"/>
      <c r="B44" s="1582" t="s">
        <v>604</v>
      </c>
      <c r="C44" s="1583"/>
      <c r="D44" s="1583"/>
      <c r="E44" s="1583"/>
      <c r="F44" s="1583"/>
      <c r="G44" s="1583"/>
      <c r="H44" s="730">
        <f>C_FIXO!C17</f>
        <v>77</v>
      </c>
      <c r="I44" s="1516">
        <f>I43</f>
        <v>1200</v>
      </c>
      <c r="J44" s="1516"/>
      <c r="K44" s="1537"/>
      <c r="L44" s="1537"/>
      <c r="M44" s="1537"/>
      <c r="N44" s="1537"/>
      <c r="O44" s="1537"/>
      <c r="P44" s="1537"/>
      <c r="Q44" s="1537" t="s">
        <v>1865</v>
      </c>
      <c r="R44" s="1537"/>
      <c r="S44" s="1537"/>
      <c r="T44" s="1537"/>
      <c r="U44" s="1537"/>
      <c r="V44" s="1537"/>
      <c r="W44" s="1537"/>
      <c r="X44" s="1537"/>
      <c r="Y44" s="1537"/>
      <c r="Z44" s="1537" t="s">
        <v>1865</v>
      </c>
      <c r="AA44" s="1537"/>
      <c r="AB44" s="1537"/>
      <c r="AC44" s="1537"/>
      <c r="AD44" s="1537"/>
      <c r="AE44" s="1537"/>
      <c r="AF44" s="1537"/>
      <c r="AG44" s="1537"/>
      <c r="AH44" s="1537"/>
      <c r="AI44" s="1537"/>
      <c r="AJ44" s="1537"/>
      <c r="AK44" s="1537"/>
      <c r="AL44" s="1537"/>
      <c r="AM44" s="1537"/>
      <c r="AN44" s="1537"/>
      <c r="AO44" s="1537"/>
      <c r="AP44" s="1537"/>
      <c r="AQ44" s="1537"/>
      <c r="AR44" s="1537"/>
      <c r="AS44" s="1537"/>
      <c r="AT44" s="1537"/>
      <c r="AU44" s="1537"/>
      <c r="AV44" s="1537"/>
      <c r="AW44" s="1537"/>
      <c r="AX44" s="1537"/>
      <c r="AY44" s="1537"/>
      <c r="AZ44" s="1537"/>
      <c r="BA44" s="1537"/>
      <c r="BB44" s="1537"/>
      <c r="BC44" s="1537"/>
      <c r="BD44" s="1516">
        <f t="shared" si="2"/>
        <v>184800</v>
      </c>
      <c r="BE44" s="1516"/>
      <c r="BF44" s="1577"/>
    </row>
    <row r="45" spans="1:61">
      <c r="A45" s="59"/>
      <c r="B45" s="1585" t="s">
        <v>605</v>
      </c>
      <c r="C45" s="1586"/>
      <c r="D45" s="1586"/>
      <c r="E45" s="1586"/>
      <c r="F45" s="1586"/>
      <c r="G45" s="1586"/>
      <c r="H45" s="731">
        <f>C_FIXO!C18-H41-H42-H43-ADM!G29</f>
        <v>17.5</v>
      </c>
      <c r="I45" s="1525">
        <f>I44</f>
        <v>1200</v>
      </c>
      <c r="J45" s="1525"/>
      <c r="K45" s="1584"/>
      <c r="L45" s="1584"/>
      <c r="M45" s="1584"/>
      <c r="N45" s="1584"/>
      <c r="O45" s="1584"/>
      <c r="P45" s="1584"/>
      <c r="Q45" s="1584" t="s">
        <v>1865</v>
      </c>
      <c r="R45" s="1584"/>
      <c r="S45" s="1584"/>
      <c r="T45" s="1584"/>
      <c r="U45" s="1584"/>
      <c r="V45" s="1584"/>
      <c r="W45" s="1584"/>
      <c r="X45" s="1584"/>
      <c r="Y45" s="1584"/>
      <c r="Z45" s="1584" t="s">
        <v>1864</v>
      </c>
      <c r="AA45" s="1584"/>
      <c r="AB45" s="1584"/>
      <c r="AC45" s="1584"/>
      <c r="AD45" s="1584"/>
      <c r="AE45" s="1584"/>
      <c r="AF45" s="1584"/>
      <c r="AG45" s="1584"/>
      <c r="AH45" s="1584"/>
      <c r="AI45" s="1584"/>
      <c r="AJ45" s="1584"/>
      <c r="AK45" s="1584"/>
      <c r="AL45" s="1584"/>
      <c r="AM45" s="1584"/>
      <c r="AN45" s="1584"/>
      <c r="AO45" s="1584"/>
      <c r="AP45" s="1584"/>
      <c r="AQ45" s="1584"/>
      <c r="AR45" s="1584"/>
      <c r="AS45" s="1584"/>
      <c r="AT45" s="1584"/>
      <c r="AU45" s="1584"/>
      <c r="AV45" s="1584"/>
      <c r="AW45" s="1584"/>
      <c r="AX45" s="1584"/>
      <c r="AY45" s="1584"/>
      <c r="AZ45" s="1584"/>
      <c r="BA45" s="1584"/>
      <c r="BB45" s="1584"/>
      <c r="BC45" s="1584"/>
      <c r="BD45" s="1516">
        <f t="shared" si="2"/>
        <v>42000</v>
      </c>
      <c r="BE45" s="1516"/>
      <c r="BF45" s="1577"/>
    </row>
    <row r="46" spans="1:61">
      <c r="A46" s="59"/>
      <c r="B46" s="1538">
        <f>SUM(BD41:BF45)</f>
        <v>244800</v>
      </c>
      <c r="C46" s="1382"/>
      <c r="D46" s="1382"/>
      <c r="E46" s="1382"/>
      <c r="F46" s="1382"/>
      <c r="G46" s="1382"/>
      <c r="H46" s="1382"/>
      <c r="I46" s="1382"/>
      <c r="J46" s="1382"/>
      <c r="K46" s="1382"/>
      <c r="L46" s="1382"/>
      <c r="M46" s="1382"/>
      <c r="N46" s="1382"/>
      <c r="O46" s="1382"/>
      <c r="P46" s="1382"/>
      <c r="Q46" s="1382"/>
      <c r="R46" s="1382"/>
      <c r="S46" s="1382"/>
      <c r="T46" s="1382"/>
      <c r="U46" s="1382"/>
      <c r="V46" s="1382"/>
      <c r="W46" s="1382"/>
      <c r="X46" s="1382"/>
      <c r="Y46" s="1382"/>
      <c r="Z46" s="1382"/>
      <c r="AA46" s="1382"/>
      <c r="AB46" s="1382"/>
      <c r="AC46" s="1382"/>
      <c r="AD46" s="1382"/>
      <c r="AE46" s="1382"/>
      <c r="AF46" s="1382"/>
      <c r="AG46" s="1382"/>
      <c r="AH46" s="1382"/>
      <c r="AI46" s="1382"/>
      <c r="AJ46" s="1382"/>
      <c r="AK46" s="1382"/>
      <c r="AL46" s="1382"/>
      <c r="AM46" s="1382"/>
      <c r="AN46" s="1382"/>
      <c r="AO46" s="1382"/>
      <c r="AP46" s="1382"/>
      <c r="AQ46" s="1382"/>
      <c r="AR46" s="1382"/>
      <c r="AS46" s="1382"/>
      <c r="AT46" s="1382"/>
      <c r="AU46" s="1382"/>
      <c r="AV46" s="1382"/>
      <c r="AW46" s="1382"/>
      <c r="AX46" s="1382"/>
      <c r="AY46" s="1382"/>
      <c r="AZ46" s="1382"/>
      <c r="BA46" s="1382"/>
      <c r="BB46" s="1382"/>
      <c r="BC46" s="1382"/>
      <c r="BD46" s="1382"/>
      <c r="BE46" s="1382"/>
      <c r="BF46" s="1383"/>
    </row>
    <row r="48" spans="1:61">
      <c r="B48" s="1357" t="s">
        <v>1917</v>
      </c>
      <c r="C48" s="1357"/>
      <c r="D48" s="1357"/>
      <c r="E48" s="1357"/>
      <c r="F48" s="1357"/>
      <c r="G48" s="1357"/>
      <c r="H48" s="1357"/>
      <c r="I48" s="1357"/>
      <c r="J48" s="1357"/>
      <c r="K48" s="1357"/>
      <c r="L48" s="1357"/>
      <c r="M48" s="1357"/>
      <c r="N48" s="1357"/>
      <c r="O48" s="1357"/>
      <c r="P48" s="1357"/>
      <c r="Q48" s="1357"/>
      <c r="R48" s="1357"/>
      <c r="S48" s="1357"/>
      <c r="T48" s="1357"/>
      <c r="U48" s="1357"/>
      <c r="V48" s="1357"/>
      <c r="W48" s="1357"/>
      <c r="X48" s="1357"/>
      <c r="Y48" s="1357"/>
      <c r="Z48" s="1357"/>
      <c r="AA48" s="1357"/>
      <c r="AB48" s="1357"/>
      <c r="AC48" s="1357"/>
      <c r="AD48" s="1357"/>
      <c r="AE48" s="1357"/>
      <c r="AF48" s="1357"/>
      <c r="AG48" s="1357"/>
      <c r="AH48" s="1357"/>
      <c r="AI48" s="1357"/>
      <c r="AJ48" s="1357"/>
      <c r="AK48" s="1357"/>
      <c r="AL48" s="1357"/>
      <c r="AM48" s="1357"/>
      <c r="AN48" s="1357"/>
      <c r="AO48" s="1357"/>
      <c r="AP48" s="1357"/>
      <c r="AQ48" s="1357"/>
      <c r="AR48" s="1357"/>
      <c r="AS48" s="1357"/>
      <c r="AT48" s="1357"/>
      <c r="AU48" s="1357"/>
      <c r="AV48" s="1357"/>
      <c r="AW48" s="1357"/>
      <c r="AX48" s="1357"/>
      <c r="AY48" s="1357"/>
      <c r="AZ48" s="1357"/>
      <c r="BA48" s="1357"/>
      <c r="BB48" s="1357"/>
      <c r="BC48" s="1357"/>
      <c r="BD48" s="1357"/>
      <c r="BE48" s="1357"/>
      <c r="BF48" s="1357"/>
    </row>
    <row r="49" spans="2:58" ht="15" customHeight="1">
      <c r="B49" s="1526"/>
      <c r="C49" s="1527"/>
      <c r="D49" s="1527"/>
      <c r="E49" s="1527"/>
      <c r="F49" s="1527"/>
      <c r="G49" s="1528"/>
      <c r="H49" s="1529" t="s">
        <v>494</v>
      </c>
      <c r="I49" s="1530"/>
      <c r="J49" s="1530"/>
      <c r="K49" s="1531" t="s">
        <v>482</v>
      </c>
      <c r="L49" s="1532"/>
      <c r="M49" s="1532"/>
      <c r="N49" s="1532"/>
      <c r="O49" s="1532"/>
      <c r="P49" s="1532"/>
      <c r="Q49" s="1532"/>
      <c r="R49" s="1532"/>
      <c r="S49" s="1533"/>
      <c r="T49" s="1534" t="s">
        <v>606</v>
      </c>
      <c r="U49" s="1464"/>
      <c r="V49" s="1464"/>
      <c r="W49" s="1464"/>
      <c r="X49" s="1464"/>
      <c r="Y49" s="1535"/>
      <c r="Z49" s="1534" t="s">
        <v>462</v>
      </c>
      <c r="AA49" s="1464"/>
      <c r="AB49" s="1464"/>
      <c r="AC49" s="1464"/>
      <c r="AD49" s="1536"/>
      <c r="AE49" s="1527"/>
      <c r="AF49" s="1527"/>
      <c r="AG49" s="1527"/>
      <c r="AH49" s="1527"/>
      <c r="AI49" s="1527"/>
      <c r="AJ49" s="1527"/>
      <c r="AK49" s="1527"/>
      <c r="AL49" s="1527"/>
      <c r="AM49" s="1527"/>
      <c r="AN49" s="1527"/>
      <c r="AO49" s="1527"/>
      <c r="AP49" s="1527"/>
      <c r="AQ49" s="1527"/>
      <c r="AR49" s="1527"/>
      <c r="AS49" s="1527"/>
      <c r="AT49" s="1527"/>
      <c r="AU49" s="1527"/>
      <c r="AV49" s="1527"/>
      <c r="AW49" s="1527"/>
      <c r="AX49" s="1527"/>
      <c r="AY49" s="1527"/>
      <c r="AZ49" s="1527"/>
      <c r="BA49" s="1527"/>
      <c r="BB49" s="1527"/>
      <c r="BC49" s="1527"/>
      <c r="BD49" s="1527"/>
      <c r="BE49" s="1527"/>
      <c r="BF49" s="1528"/>
    </row>
    <row r="50" spans="2:58">
      <c r="B50" s="1512" t="str">
        <f>SUPRESSÃO!E6</f>
        <v>Limpeza mecanizada de camada vegetal (20cm)</v>
      </c>
      <c r="C50" s="1513"/>
      <c r="D50" s="1513"/>
      <c r="E50" s="1513"/>
      <c r="F50" s="1513"/>
      <c r="G50" s="1514"/>
      <c r="H50" s="1515">
        <f>SUPRESSÃO!G21</f>
        <v>9</v>
      </c>
      <c r="I50" s="1516"/>
      <c r="J50" s="1516"/>
      <c r="K50" s="1344">
        <f>(DADOS!$E$9+DADOS!$E$10+DADOS!$E$11)*30+DADOS!E24+DADOS!E25+DADOS!E26</f>
        <v>2300</v>
      </c>
      <c r="L50" s="1345"/>
      <c r="M50" s="1345"/>
      <c r="N50" s="1345"/>
      <c r="O50" s="1345"/>
      <c r="P50" s="1345"/>
      <c r="Q50" s="1345"/>
      <c r="R50" s="1345"/>
      <c r="S50" s="1517"/>
      <c r="T50" s="1518">
        <f>SUPRESSÃO!O9</f>
        <v>1.4</v>
      </c>
      <c r="U50" s="1519"/>
      <c r="V50" s="1519"/>
      <c r="W50" s="1519"/>
      <c r="X50" s="1519"/>
      <c r="Y50" s="1520"/>
      <c r="Z50" s="1521">
        <f>H50*K50*T50</f>
        <v>28979.999999999996</v>
      </c>
      <c r="AA50" s="1345"/>
      <c r="AB50" s="1345"/>
      <c r="AC50" s="1517"/>
      <c r="AD50" s="1522"/>
      <c r="AE50" s="1523"/>
      <c r="AF50" s="1523"/>
      <c r="AG50" s="1523"/>
      <c r="AH50" s="1523"/>
      <c r="AI50" s="1523"/>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4"/>
    </row>
    <row r="51" spans="2:58">
      <c r="B51" s="1512" t="str">
        <f>SUPRESSÃO!E33</f>
        <v>TRANSPORTE DE MATERIAL DE LIMPEZA E ESPALHAMENTO (1KM)</v>
      </c>
      <c r="C51" s="1513"/>
      <c r="D51" s="1513"/>
      <c r="E51" s="1513"/>
      <c r="F51" s="1513"/>
      <c r="G51" s="1514"/>
      <c r="H51" s="1515">
        <f>SUPRESSÃO!G47</f>
        <v>5</v>
      </c>
      <c r="I51" s="1516"/>
      <c r="J51" s="1516"/>
      <c r="K51" s="1344">
        <f>K50</f>
        <v>2300</v>
      </c>
      <c r="L51" s="1345"/>
      <c r="M51" s="1345"/>
      <c r="N51" s="1345"/>
      <c r="O51" s="1345"/>
      <c r="P51" s="1345"/>
      <c r="Q51" s="1345"/>
      <c r="R51" s="1345"/>
      <c r="S51" s="1517"/>
      <c r="T51" s="1518">
        <f>SUPRESSÃO!O36</f>
        <v>2.4608251515151514</v>
      </c>
      <c r="U51" s="1519"/>
      <c r="V51" s="1519"/>
      <c r="W51" s="1519"/>
      <c r="X51" s="1519"/>
      <c r="Y51" s="1520"/>
      <c r="Z51" s="1521">
        <f t="shared" ref="Z51:Z54" si="3">H51*K51*T51</f>
        <v>28299.489242424239</v>
      </c>
      <c r="AA51" s="1345"/>
      <c r="AB51" s="1345"/>
      <c r="AC51" s="1517"/>
      <c r="AD51" s="1522"/>
      <c r="AE51" s="1523"/>
      <c r="AF51" s="1523"/>
      <c r="AG51" s="1523"/>
      <c r="AH51" s="1523"/>
      <c r="AI51" s="1523"/>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4"/>
    </row>
    <row r="52" spans="2:58">
      <c r="B52" s="1512" t="str">
        <f>TERRAPLENAGEM!E6</f>
        <v>Escavação de solo mole, Transporte DT MAXIMO 1KM e espalhamento</v>
      </c>
      <c r="C52" s="1513"/>
      <c r="D52" s="1513"/>
      <c r="E52" s="1513"/>
      <c r="F52" s="1513"/>
      <c r="G52" s="1514"/>
      <c r="H52" s="1515">
        <f>TERRAPLENAGEM!G22</f>
        <v>3</v>
      </c>
      <c r="I52" s="1516"/>
      <c r="J52" s="1516"/>
      <c r="K52" s="1344">
        <f>K51</f>
        <v>2300</v>
      </c>
      <c r="L52" s="1345"/>
      <c r="M52" s="1345"/>
      <c r="N52" s="1345"/>
      <c r="O52" s="1345"/>
      <c r="P52" s="1345"/>
      <c r="Q52" s="1345"/>
      <c r="R52" s="1345"/>
      <c r="S52" s="1517"/>
      <c r="T52" s="1518">
        <f>TERRAPLENAGEM!O9</f>
        <v>2.0833333333333335</v>
      </c>
      <c r="U52" s="1519"/>
      <c r="V52" s="1519"/>
      <c r="W52" s="1519"/>
      <c r="X52" s="1519"/>
      <c r="Y52" s="1520"/>
      <c r="Z52" s="1521">
        <f t="shared" si="3"/>
        <v>14375.000000000002</v>
      </c>
      <c r="AA52" s="1345"/>
      <c r="AB52" s="1345"/>
      <c r="AC52" s="1517"/>
      <c r="AD52" s="1522"/>
      <c r="AE52" s="1523"/>
      <c r="AF52" s="1523"/>
      <c r="AG52" s="1523"/>
      <c r="AH52" s="1523"/>
      <c r="AI52" s="1523"/>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4"/>
    </row>
    <row r="53" spans="2:58">
      <c r="B53" s="1512" t="str">
        <f>TERRAPLENAGEM!E34</f>
        <v>Escavação, carga e transporte de material de 1ª categoria - DT Máximo de 1km</v>
      </c>
      <c r="C53" s="1513"/>
      <c r="D53" s="1513"/>
      <c r="E53" s="1513"/>
      <c r="F53" s="1513"/>
      <c r="G53" s="1514"/>
      <c r="H53" s="1515">
        <f>TERRAPLENAGEM!G48</f>
        <v>13</v>
      </c>
      <c r="I53" s="1516"/>
      <c r="J53" s="1516"/>
      <c r="K53" s="1344">
        <f t="shared" ref="K53" si="4">K52</f>
        <v>2300</v>
      </c>
      <c r="L53" s="1345"/>
      <c r="M53" s="1345"/>
      <c r="N53" s="1345"/>
      <c r="O53" s="1345"/>
      <c r="P53" s="1345"/>
      <c r="Q53" s="1345"/>
      <c r="R53" s="1345"/>
      <c r="S53" s="1517"/>
      <c r="T53" s="1518">
        <f>TERRAPLENAGEM!O37</f>
        <v>6.125</v>
      </c>
      <c r="U53" s="1519"/>
      <c r="V53" s="1519"/>
      <c r="W53" s="1519"/>
      <c r="X53" s="1519"/>
      <c r="Y53" s="1520"/>
      <c r="Z53" s="1521">
        <f t="shared" si="3"/>
        <v>183137.5</v>
      </c>
      <c r="AA53" s="1345"/>
      <c r="AB53" s="1345"/>
      <c r="AC53" s="1517"/>
      <c r="AD53" s="1522"/>
      <c r="AE53" s="1523"/>
      <c r="AF53" s="1523"/>
      <c r="AG53" s="1523"/>
      <c r="AH53" s="1523"/>
      <c r="AI53" s="1523"/>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4"/>
    </row>
    <row r="54" spans="2:58">
      <c r="B54" s="1512" t="str">
        <f>TERRAPLENAGEM!E58</f>
        <v>JAZIDA</v>
      </c>
      <c r="C54" s="1513"/>
      <c r="D54" s="1513"/>
      <c r="E54" s="1513"/>
      <c r="F54" s="1513"/>
      <c r="G54" s="1514"/>
      <c r="H54" s="1515">
        <f>TERRAPLENAGEM!G72</f>
        <v>12</v>
      </c>
      <c r="I54" s="1516"/>
      <c r="J54" s="1516"/>
      <c r="K54" s="1344">
        <f t="shared" ref="K54:K55" si="5">K53</f>
        <v>2300</v>
      </c>
      <c r="L54" s="1345"/>
      <c r="M54" s="1345"/>
      <c r="N54" s="1345"/>
      <c r="O54" s="1345"/>
      <c r="P54" s="1345"/>
      <c r="Q54" s="1345"/>
      <c r="R54" s="1345"/>
      <c r="S54" s="1517"/>
      <c r="T54" s="1518">
        <f>TERRAPLENAGEM!O61</f>
        <v>1.75</v>
      </c>
      <c r="U54" s="1519"/>
      <c r="V54" s="1519"/>
      <c r="W54" s="1519"/>
      <c r="X54" s="1519"/>
      <c r="Y54" s="1520"/>
      <c r="Z54" s="1521">
        <f t="shared" si="3"/>
        <v>48300</v>
      </c>
      <c r="AA54" s="1345"/>
      <c r="AB54" s="1345"/>
      <c r="AC54" s="1517"/>
      <c r="AD54" s="1522"/>
      <c r="AE54" s="1523"/>
      <c r="AF54" s="1523"/>
      <c r="AG54" s="1523"/>
      <c r="AH54" s="1523"/>
      <c r="AI54" s="1523"/>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4"/>
    </row>
    <row r="55" spans="2:58">
      <c r="B55" s="1512" t="str">
        <f>TERRAPLENAGEM!E84</f>
        <v>Aterro Compactado a 100% PN</v>
      </c>
      <c r="C55" s="1513"/>
      <c r="D55" s="1513"/>
      <c r="E55" s="1513"/>
      <c r="F55" s="1513"/>
      <c r="G55" s="1514"/>
      <c r="H55" s="1515">
        <f>TERRAPLENAGEM!G101</f>
        <v>27</v>
      </c>
      <c r="I55" s="1516"/>
      <c r="J55" s="1516"/>
      <c r="K55" s="1344">
        <f t="shared" si="5"/>
        <v>2300</v>
      </c>
      <c r="L55" s="1345"/>
      <c r="M55" s="1345"/>
      <c r="N55" s="1345"/>
      <c r="O55" s="1345"/>
      <c r="P55" s="1345"/>
      <c r="Q55" s="1345"/>
      <c r="R55" s="1345"/>
      <c r="S55" s="1517"/>
      <c r="T55" s="1518">
        <f>TERRAPLENAGEM!O87</f>
        <v>7.125</v>
      </c>
      <c r="U55" s="1519"/>
      <c r="V55" s="1519"/>
      <c r="W55" s="1519"/>
      <c r="X55" s="1519"/>
      <c r="Y55" s="1520"/>
      <c r="Z55" s="1521">
        <f>H55*K55*T55</f>
        <v>442462.5</v>
      </c>
      <c r="AA55" s="1345"/>
      <c r="AB55" s="1345"/>
      <c r="AC55" s="1517"/>
      <c r="AD55" s="1522"/>
      <c r="AE55" s="1523"/>
      <c r="AF55" s="1523"/>
      <c r="AG55" s="1523"/>
      <c r="AH55" s="1523"/>
      <c r="AI55" s="1523"/>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4"/>
    </row>
    <row r="56" spans="2:58">
      <c r="B56" s="1512" t="str">
        <f>DESMONTE!E6</f>
        <v>Desmonte de rocha com escavadeira e rompedor hidráulico</v>
      </c>
      <c r="C56" s="1513"/>
      <c r="D56" s="1513"/>
      <c r="E56" s="1513"/>
      <c r="F56" s="1513"/>
      <c r="G56" s="1514"/>
      <c r="H56" s="1515">
        <f>DESMONTE!G22</f>
        <v>1</v>
      </c>
      <c r="I56" s="1516"/>
      <c r="J56" s="1516"/>
      <c r="K56" s="1344">
        <f>K55</f>
        <v>2300</v>
      </c>
      <c r="L56" s="1345"/>
      <c r="M56" s="1345"/>
      <c r="N56" s="1345"/>
      <c r="O56" s="1345"/>
      <c r="P56" s="1345"/>
      <c r="Q56" s="1345"/>
      <c r="R56" s="1345"/>
      <c r="S56" s="1517"/>
      <c r="T56" s="1518">
        <f>DESMONTE!O9</f>
        <v>3.8333333333333335</v>
      </c>
      <c r="U56" s="1519"/>
      <c r="V56" s="1519"/>
      <c r="W56" s="1519"/>
      <c r="X56" s="1519"/>
      <c r="Y56" s="1520"/>
      <c r="Z56" s="1521">
        <f>H56*K56*T56</f>
        <v>8816.6666666666679</v>
      </c>
      <c r="AA56" s="1345"/>
      <c r="AB56" s="1345"/>
      <c r="AC56" s="1517"/>
      <c r="AD56" s="1522"/>
      <c r="AE56" s="1523"/>
      <c r="AF56" s="1523"/>
      <c r="AG56" s="1523"/>
      <c r="AH56" s="1523"/>
      <c r="AI56" s="1523"/>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4"/>
    </row>
    <row r="57" spans="2:58">
      <c r="B57" s="1512" t="str">
        <f>DESMONTE!E48</f>
        <v>Tranporte de material de britagem, DMT 1KM e espalhamento</v>
      </c>
      <c r="C57" s="1513"/>
      <c r="D57" s="1513"/>
      <c r="E57" s="1513"/>
      <c r="F57" s="1513"/>
      <c r="G57" s="1514"/>
      <c r="H57" s="1515">
        <f>DESMONTE!G61</f>
        <v>2</v>
      </c>
      <c r="I57" s="1516"/>
      <c r="J57" s="1516"/>
      <c r="K57" s="1344">
        <f>K55</f>
        <v>2300</v>
      </c>
      <c r="L57" s="1345"/>
      <c r="M57" s="1345"/>
      <c r="N57" s="1345"/>
      <c r="O57" s="1345"/>
      <c r="P57" s="1345"/>
      <c r="Q57" s="1345"/>
      <c r="R57" s="1345"/>
      <c r="S57" s="1517"/>
      <c r="T57" s="1518">
        <f>DESMONTE!O51</f>
        <v>3.8333333333333335</v>
      </c>
      <c r="U57" s="1519"/>
      <c r="V57" s="1519"/>
      <c r="W57" s="1519"/>
      <c r="X57" s="1519"/>
      <c r="Y57" s="1520"/>
      <c r="Z57" s="1521">
        <f t="shared" ref="Z57" si="6">H57*K57*T57</f>
        <v>17633.333333333336</v>
      </c>
      <c r="AA57" s="1345"/>
      <c r="AB57" s="1345"/>
      <c r="AC57" s="1517"/>
      <c r="AD57" s="1522"/>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4"/>
    </row>
    <row r="58" spans="2:58">
      <c r="B58" s="1512" t="s">
        <v>1906</v>
      </c>
      <c r="C58" s="1513"/>
      <c r="D58" s="1513"/>
      <c r="E58" s="1513"/>
      <c r="F58" s="1513"/>
      <c r="G58" s="1514"/>
      <c r="H58" s="1515">
        <v>13</v>
      </c>
      <c r="I58" s="1516"/>
      <c r="J58" s="1516"/>
      <c r="K58" s="1344">
        <f>(DADOS!$E$9+DADOS!$E$10+DADOS!$E$11)*30</f>
        <v>2100</v>
      </c>
      <c r="L58" s="1345"/>
      <c r="M58" s="1345"/>
      <c r="N58" s="1345"/>
      <c r="O58" s="1345"/>
      <c r="P58" s="1345"/>
      <c r="Q58" s="1345"/>
      <c r="R58" s="1345"/>
      <c r="S58" s="1517"/>
      <c r="T58" s="1518">
        <f>T57</f>
        <v>3.8333333333333335</v>
      </c>
      <c r="U58" s="1519"/>
      <c r="V58" s="1519"/>
      <c r="W58" s="1519"/>
      <c r="X58" s="1519"/>
      <c r="Y58" s="1520"/>
      <c r="Z58" s="1521">
        <f>H58*K58*T58</f>
        <v>104650</v>
      </c>
      <c r="AA58" s="1345"/>
      <c r="AB58" s="1345"/>
      <c r="AC58" s="1517"/>
      <c r="AD58" s="1539" t="s">
        <v>1907</v>
      </c>
      <c r="AE58" s="1540"/>
      <c r="AF58" s="1540"/>
      <c r="AG58" s="1540"/>
      <c r="AH58" s="1540"/>
      <c r="AI58" s="1540"/>
      <c r="AJ58" s="1540"/>
      <c r="AK58" s="1540"/>
      <c r="AL58" s="1540"/>
      <c r="AM58" s="1540"/>
      <c r="AN58" s="1540"/>
      <c r="AO58" s="1540"/>
      <c r="AP58" s="1540"/>
      <c r="AQ58" s="1540"/>
      <c r="AR58" s="1540"/>
      <c r="AS58" s="1540"/>
      <c r="AT58" s="1540"/>
      <c r="AU58" s="1540"/>
      <c r="AV58" s="1540"/>
      <c r="AW58" s="1540"/>
      <c r="AX58" s="1540"/>
      <c r="AY58" s="1540"/>
      <c r="AZ58" s="1540"/>
      <c r="BA58" s="1540"/>
      <c r="BB58" s="1540"/>
      <c r="BC58" s="1540"/>
      <c r="BD58" s="1540"/>
      <c r="BE58" s="1540"/>
      <c r="BF58" s="1541"/>
    </row>
    <row r="59" spans="2:58">
      <c r="B59" s="1512" t="str">
        <f>DRENO!E6</f>
        <v>DRENOS</v>
      </c>
      <c r="C59" s="1513"/>
      <c r="D59" s="1513"/>
      <c r="E59" s="1513"/>
      <c r="F59" s="1513"/>
      <c r="G59" s="1514"/>
      <c r="H59" s="1515">
        <f>DRENO!G22</f>
        <v>5</v>
      </c>
      <c r="I59" s="1516"/>
      <c r="J59" s="1516"/>
      <c r="K59" s="1344">
        <f>K57</f>
        <v>2300</v>
      </c>
      <c r="L59" s="1345"/>
      <c r="M59" s="1345"/>
      <c r="N59" s="1345"/>
      <c r="O59" s="1345"/>
      <c r="P59" s="1345"/>
      <c r="Q59" s="1345"/>
      <c r="R59" s="1345"/>
      <c r="S59" s="1517"/>
      <c r="T59" s="1518">
        <f>DRENO!O9</f>
        <v>1.3</v>
      </c>
      <c r="U59" s="1519"/>
      <c r="V59" s="1519"/>
      <c r="W59" s="1519"/>
      <c r="X59" s="1519"/>
      <c r="Y59" s="1520"/>
      <c r="Z59" s="1521">
        <f>H59*K59*T59</f>
        <v>14950</v>
      </c>
      <c r="AA59" s="1345"/>
      <c r="AB59" s="1345"/>
      <c r="AC59" s="1517"/>
      <c r="AD59" s="1522"/>
      <c r="AE59" s="1523"/>
      <c r="AF59" s="1523"/>
      <c r="AG59" s="1523"/>
      <c r="AH59" s="1523"/>
      <c r="AI59" s="1523"/>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4"/>
    </row>
    <row r="60" spans="2:58">
      <c r="B60" s="1538">
        <f>SUM(Z50:AC59)</f>
        <v>891604.48924242426</v>
      </c>
      <c r="C60" s="1382"/>
      <c r="D60" s="1382"/>
      <c r="E60" s="1382"/>
      <c r="F60" s="1382"/>
      <c r="G60" s="1382"/>
      <c r="H60" s="1382"/>
      <c r="I60" s="1382"/>
      <c r="J60" s="1382"/>
      <c r="K60" s="1382"/>
      <c r="L60" s="1382"/>
      <c r="M60" s="1382"/>
      <c r="N60" s="1382"/>
      <c r="O60" s="1382"/>
      <c r="P60" s="1382"/>
      <c r="Q60" s="1382"/>
      <c r="R60" s="1382"/>
      <c r="S60" s="1382"/>
      <c r="T60" s="1382"/>
      <c r="U60" s="1382"/>
      <c r="V60" s="1382"/>
      <c r="W60" s="1382"/>
      <c r="X60" s="1382"/>
      <c r="Y60" s="1382"/>
      <c r="Z60" s="1382"/>
      <c r="AA60" s="1382"/>
      <c r="AB60" s="1382"/>
      <c r="AC60" s="1382"/>
      <c r="AD60" s="1382"/>
      <c r="AE60" s="1382"/>
      <c r="AF60" s="1382"/>
      <c r="AG60" s="1382"/>
      <c r="AH60" s="1382"/>
      <c r="AI60" s="1382"/>
      <c r="AJ60" s="1382"/>
      <c r="AK60" s="1382"/>
      <c r="AL60" s="1382"/>
      <c r="AM60" s="1382"/>
      <c r="AN60" s="1382"/>
      <c r="AO60" s="1382"/>
      <c r="AP60" s="1382"/>
      <c r="AQ60" s="1382"/>
      <c r="AR60" s="1382"/>
      <c r="AS60" s="1382"/>
      <c r="AT60" s="1382"/>
      <c r="AU60" s="1382"/>
      <c r="AV60" s="1382"/>
      <c r="AW60" s="1382"/>
      <c r="AX60" s="1382"/>
      <c r="AY60" s="1382"/>
      <c r="AZ60" s="1382"/>
      <c r="BA60" s="1382"/>
      <c r="BB60" s="1382"/>
      <c r="BC60" s="1382"/>
      <c r="BD60" s="1382"/>
      <c r="BE60" s="1382"/>
      <c r="BF60" s="1383"/>
    </row>
  </sheetData>
  <mergeCells count="343">
    <mergeCell ref="Z21:AD21"/>
    <mergeCell ref="AE21:AI21"/>
    <mergeCell ref="AJ21:AO21"/>
    <mergeCell ref="AP21:AU21"/>
    <mergeCell ref="B56:G56"/>
    <mergeCell ref="H56:J56"/>
    <mergeCell ref="K56:S56"/>
    <mergeCell ref="T56:Y56"/>
    <mergeCell ref="Z56:AC56"/>
    <mergeCell ref="AD56:BF56"/>
    <mergeCell ref="AV21:BA21"/>
    <mergeCell ref="BB21:BF21"/>
    <mergeCell ref="B22:C22"/>
    <mergeCell ref="D22:P22"/>
    <mergeCell ref="Q22:R22"/>
    <mergeCell ref="S22:T22"/>
    <mergeCell ref="U22:Y22"/>
    <mergeCell ref="Z22:AD22"/>
    <mergeCell ref="AE22:AI22"/>
    <mergeCell ref="AJ22:AO22"/>
    <mergeCell ref="AP22:AU22"/>
    <mergeCell ref="AV22:BA22"/>
    <mergeCell ref="BB22:BF22"/>
    <mergeCell ref="B21:C21"/>
    <mergeCell ref="D21:P21"/>
    <mergeCell ref="Q21:R21"/>
    <mergeCell ref="S21:T21"/>
    <mergeCell ref="U21:Y21"/>
    <mergeCell ref="B54:G54"/>
    <mergeCell ref="H54:J54"/>
    <mergeCell ref="T54:Y54"/>
    <mergeCell ref="AD54:BF54"/>
    <mergeCell ref="B55:G55"/>
    <mergeCell ref="H55:J55"/>
    <mergeCell ref="K55:S55"/>
    <mergeCell ref="T55:Y55"/>
    <mergeCell ref="Z55:AC55"/>
    <mergeCell ref="AD55:BF55"/>
    <mergeCell ref="AU42:AW42"/>
    <mergeCell ref="K44:M44"/>
    <mergeCell ref="N44:P44"/>
    <mergeCell ref="Q44:S44"/>
    <mergeCell ref="T44:V44"/>
    <mergeCell ref="W44:Y44"/>
    <mergeCell ref="Z44:AB44"/>
    <mergeCell ref="AI42:AK42"/>
    <mergeCell ref="AL42:AN42"/>
    <mergeCell ref="AO42:AQ42"/>
    <mergeCell ref="H57:J57"/>
    <mergeCell ref="K57:S57"/>
    <mergeCell ref="T57:Y57"/>
    <mergeCell ref="Z57:AC57"/>
    <mergeCell ref="AD57:BF57"/>
    <mergeCell ref="K54:S54"/>
    <mergeCell ref="Z54:AC54"/>
    <mergeCell ref="B44:G44"/>
    <mergeCell ref="B45:G45"/>
    <mergeCell ref="B46:BF46"/>
    <mergeCell ref="AI45:AK45"/>
    <mergeCell ref="AL45:AN45"/>
    <mergeCell ref="AO45:AQ45"/>
    <mergeCell ref="AR45:AT45"/>
    <mergeCell ref="AU45:AW45"/>
    <mergeCell ref="AX45:AZ45"/>
    <mergeCell ref="BA45:BC45"/>
    <mergeCell ref="BD45:BF45"/>
    <mergeCell ref="K45:M45"/>
    <mergeCell ref="N45:P45"/>
    <mergeCell ref="Q45:S45"/>
    <mergeCell ref="Z52:AC52"/>
    <mergeCell ref="AD52:BF52"/>
    <mergeCell ref="AR42:AT42"/>
    <mergeCell ref="AI43:AK43"/>
    <mergeCell ref="AL43:AN43"/>
    <mergeCell ref="AO43:AQ43"/>
    <mergeCell ref="AR43:AT43"/>
    <mergeCell ref="B41:G41"/>
    <mergeCell ref="B42:G42"/>
    <mergeCell ref="B43:G43"/>
    <mergeCell ref="W45:Y45"/>
    <mergeCell ref="Z45:AB45"/>
    <mergeCell ref="AC45:AE45"/>
    <mergeCell ref="AF45:AH45"/>
    <mergeCell ref="T45:V45"/>
    <mergeCell ref="AC44:AE44"/>
    <mergeCell ref="AF44:AH44"/>
    <mergeCell ref="AI44:AK44"/>
    <mergeCell ref="K43:M43"/>
    <mergeCell ref="N43:P43"/>
    <mergeCell ref="Q43:S43"/>
    <mergeCell ref="T43:V43"/>
    <mergeCell ref="W43:Y43"/>
    <mergeCell ref="Z43:AB43"/>
    <mergeCell ref="AC43:AE43"/>
    <mergeCell ref="AF43:AH43"/>
    <mergeCell ref="BD43:BF43"/>
    <mergeCell ref="AL44:AN44"/>
    <mergeCell ref="AO44:AQ44"/>
    <mergeCell ref="AR44:AT44"/>
    <mergeCell ref="AU44:AW44"/>
    <mergeCell ref="AX44:AZ44"/>
    <mergeCell ref="BA44:BC44"/>
    <mergeCell ref="BD44:BF44"/>
    <mergeCell ref="AU43:AW43"/>
    <mergeCell ref="I42:J42"/>
    <mergeCell ref="T42:V42"/>
    <mergeCell ref="W42:Y42"/>
    <mergeCell ref="Z42:AB42"/>
    <mergeCell ref="AC42:AE42"/>
    <mergeCell ref="AF42:AH42"/>
    <mergeCell ref="AI41:AK41"/>
    <mergeCell ref="AL41:AN41"/>
    <mergeCell ref="AO41:AQ41"/>
    <mergeCell ref="I41:J41"/>
    <mergeCell ref="AR41:AT41"/>
    <mergeCell ref="AU41:AW41"/>
    <mergeCell ref="AX41:AZ41"/>
    <mergeCell ref="BA41:BC41"/>
    <mergeCell ref="BD41:BF41"/>
    <mergeCell ref="K41:M41"/>
    <mergeCell ref="N41:P41"/>
    <mergeCell ref="Q41:S41"/>
    <mergeCell ref="T41:V41"/>
    <mergeCell ref="W41:Y41"/>
    <mergeCell ref="Z41:AB41"/>
    <mergeCell ref="AC41:AE41"/>
    <mergeCell ref="AF41:AH41"/>
    <mergeCell ref="AX42:AZ42"/>
    <mergeCell ref="BA42:BC42"/>
    <mergeCell ref="BD42:BF42"/>
    <mergeCell ref="K42:M42"/>
    <mergeCell ref="N42:P42"/>
    <mergeCell ref="Q42:S42"/>
    <mergeCell ref="B19:C19"/>
    <mergeCell ref="S20:T20"/>
    <mergeCell ref="B39:BF39"/>
    <mergeCell ref="K40:M40"/>
    <mergeCell ref="N40:P40"/>
    <mergeCell ref="Q40:S40"/>
    <mergeCell ref="T40:V40"/>
    <mergeCell ref="W40:Y40"/>
    <mergeCell ref="BA40:BC40"/>
    <mergeCell ref="BD40:BF40"/>
    <mergeCell ref="I40:J40"/>
    <mergeCell ref="B40:G40"/>
    <mergeCell ref="Z40:AB40"/>
    <mergeCell ref="AC40:AE40"/>
    <mergeCell ref="AF40:AH40"/>
    <mergeCell ref="AI40:AK40"/>
    <mergeCell ref="AL40:AN40"/>
    <mergeCell ref="AO40:AQ40"/>
    <mergeCell ref="AR40:AT40"/>
    <mergeCell ref="AU40:AW40"/>
    <mergeCell ref="AX40:AZ40"/>
    <mergeCell ref="B37:C37"/>
    <mergeCell ref="D37:Z37"/>
    <mergeCell ref="AA37:AC37"/>
    <mergeCell ref="AD37:AI37"/>
    <mergeCell ref="AJ37:AO37"/>
    <mergeCell ref="AP37:AU37"/>
    <mergeCell ref="AV37:BF37"/>
    <mergeCell ref="AP20:AU20"/>
    <mergeCell ref="AV17:BA17"/>
    <mergeCell ref="AV18:BA18"/>
    <mergeCell ref="AV20:BA20"/>
    <mergeCell ref="BB17:BF17"/>
    <mergeCell ref="BB18:BF18"/>
    <mergeCell ref="BB20:BF20"/>
    <mergeCell ref="BB19:BF19"/>
    <mergeCell ref="AP19:AU19"/>
    <mergeCell ref="AV19:BA19"/>
    <mergeCell ref="AJ34:AO34"/>
    <mergeCell ref="AP34:AU34"/>
    <mergeCell ref="AV34:BF34"/>
    <mergeCell ref="AN30:BF30"/>
    <mergeCell ref="AV33:BF33"/>
    <mergeCell ref="AN29:BF29"/>
    <mergeCell ref="AH29:AM29"/>
    <mergeCell ref="AB29:AG29"/>
    <mergeCell ref="AA36:AC36"/>
    <mergeCell ref="AD36:AI36"/>
    <mergeCell ref="AJ36:AO36"/>
    <mergeCell ref="AP36:AU36"/>
    <mergeCell ref="AV36:BF36"/>
    <mergeCell ref="B20:C20"/>
    <mergeCell ref="Q20:R20"/>
    <mergeCell ref="D19:P19"/>
    <mergeCell ref="Q19:R19"/>
    <mergeCell ref="S19:T19"/>
    <mergeCell ref="U19:Y19"/>
    <mergeCell ref="Z19:AD19"/>
    <mergeCell ref="B34:C34"/>
    <mergeCell ref="D34:Z34"/>
    <mergeCell ref="AA34:AC34"/>
    <mergeCell ref="AD34:AI34"/>
    <mergeCell ref="B32:BF32"/>
    <mergeCell ref="B33:C33"/>
    <mergeCell ref="D33:Z33"/>
    <mergeCell ref="AA33:AC33"/>
    <mergeCell ref="AD33:AI33"/>
    <mergeCell ref="AJ33:AO33"/>
    <mergeCell ref="AP33:AU33"/>
    <mergeCell ref="B30:L30"/>
    <mergeCell ref="M30:O30"/>
    <mergeCell ref="P30:U30"/>
    <mergeCell ref="V30:AA30"/>
    <mergeCell ref="AB30:AG30"/>
    <mergeCell ref="AH30:AM30"/>
    <mergeCell ref="B35:C35"/>
    <mergeCell ref="D35:Z35"/>
    <mergeCell ref="AA35:AC35"/>
    <mergeCell ref="AD35:AI35"/>
    <mergeCell ref="AJ35:AO35"/>
    <mergeCell ref="AP35:AU35"/>
    <mergeCell ref="AV35:BF35"/>
    <mergeCell ref="B36:C36"/>
    <mergeCell ref="D36:Z36"/>
    <mergeCell ref="B29:L29"/>
    <mergeCell ref="M29:O29"/>
    <mergeCell ref="P29:U29"/>
    <mergeCell ref="V29:AA29"/>
    <mergeCell ref="AB28:AG28"/>
    <mergeCell ref="AH28:AM28"/>
    <mergeCell ref="AN28:BF28"/>
    <mergeCell ref="B28:L28"/>
    <mergeCell ref="M28:O28"/>
    <mergeCell ref="P28:U28"/>
    <mergeCell ref="V28:AA28"/>
    <mergeCell ref="AN26:BF27"/>
    <mergeCell ref="B25:BF25"/>
    <mergeCell ref="AH26:AM27"/>
    <mergeCell ref="B26:L27"/>
    <mergeCell ref="M26:O27"/>
    <mergeCell ref="P26:U27"/>
    <mergeCell ref="V26:AA27"/>
    <mergeCell ref="AB26:AG27"/>
    <mergeCell ref="AV23:BA23"/>
    <mergeCell ref="BB23:BF23"/>
    <mergeCell ref="S23:T23"/>
    <mergeCell ref="U23:Y23"/>
    <mergeCell ref="Z23:AD23"/>
    <mergeCell ref="AE23:AI23"/>
    <mergeCell ref="AJ23:AO23"/>
    <mergeCell ref="AP23:AU23"/>
    <mergeCell ref="B23:C23"/>
    <mergeCell ref="D23:P23"/>
    <mergeCell ref="Q23:R23"/>
    <mergeCell ref="B7:D7"/>
    <mergeCell ref="C9:K9"/>
    <mergeCell ref="Q9:W9"/>
    <mergeCell ref="X9:AD9"/>
    <mergeCell ref="AG9:BB9"/>
    <mergeCell ref="D17:P17"/>
    <mergeCell ref="D18:P18"/>
    <mergeCell ref="AJ15:AO16"/>
    <mergeCell ref="AJ17:AO17"/>
    <mergeCell ref="AJ18:AO18"/>
    <mergeCell ref="B18:C18"/>
    <mergeCell ref="Q18:R18"/>
    <mergeCell ref="B17:C17"/>
    <mergeCell ref="Q17:R17"/>
    <mergeCell ref="B14:BF14"/>
    <mergeCell ref="B15:C16"/>
    <mergeCell ref="D15:P16"/>
    <mergeCell ref="Q15:R16"/>
    <mergeCell ref="S15:T16"/>
    <mergeCell ref="S17:T17"/>
    <mergeCell ref="S18:T18"/>
    <mergeCell ref="AP15:AU16"/>
    <mergeCell ref="Z17:AD17"/>
    <mergeCell ref="Z18:AD18"/>
    <mergeCell ref="Q11:W11"/>
    <mergeCell ref="X11:AD11"/>
    <mergeCell ref="AG10:BF11"/>
    <mergeCell ref="C10:K11"/>
    <mergeCell ref="Q10:W10"/>
    <mergeCell ref="X10:AD10"/>
    <mergeCell ref="AJ20:AO20"/>
    <mergeCell ref="U20:Y20"/>
    <mergeCell ref="Z20:AD20"/>
    <mergeCell ref="AE20:AI20"/>
    <mergeCell ref="D20:P20"/>
    <mergeCell ref="AE19:AI19"/>
    <mergeCell ref="AJ19:AO19"/>
    <mergeCell ref="AE17:AI17"/>
    <mergeCell ref="AE18:AI18"/>
    <mergeCell ref="U15:Y16"/>
    <mergeCell ref="Z15:AD16"/>
    <mergeCell ref="AE15:AI16"/>
    <mergeCell ref="U17:Y17"/>
    <mergeCell ref="U18:Y18"/>
    <mergeCell ref="AV15:BA16"/>
    <mergeCell ref="BB15:BF16"/>
    <mergeCell ref="AP17:AU17"/>
    <mergeCell ref="AP18:AU18"/>
    <mergeCell ref="B60:BF60"/>
    <mergeCell ref="B58:G58"/>
    <mergeCell ref="H58:J58"/>
    <mergeCell ref="K58:S58"/>
    <mergeCell ref="T58:Y58"/>
    <mergeCell ref="Z58:AC58"/>
    <mergeCell ref="AD58:BF58"/>
    <mergeCell ref="B51:G51"/>
    <mergeCell ref="H51:J51"/>
    <mergeCell ref="K51:S51"/>
    <mergeCell ref="T51:Y51"/>
    <mergeCell ref="Z51:AC51"/>
    <mergeCell ref="AD51:BF51"/>
    <mergeCell ref="B52:G52"/>
    <mergeCell ref="H52:J52"/>
    <mergeCell ref="K52:S52"/>
    <mergeCell ref="T52:Y52"/>
    <mergeCell ref="Z53:AC53"/>
    <mergeCell ref="AD53:BF53"/>
    <mergeCell ref="B53:G53"/>
    <mergeCell ref="H53:J53"/>
    <mergeCell ref="K53:S53"/>
    <mergeCell ref="T53:Y53"/>
    <mergeCell ref="B57:G57"/>
    <mergeCell ref="B59:G59"/>
    <mergeCell ref="H59:J59"/>
    <mergeCell ref="K59:S59"/>
    <mergeCell ref="T59:Y59"/>
    <mergeCell ref="Z59:AC59"/>
    <mergeCell ref="AD59:BF59"/>
    <mergeCell ref="I43:J43"/>
    <mergeCell ref="I44:J44"/>
    <mergeCell ref="I45:J45"/>
    <mergeCell ref="B48:BF48"/>
    <mergeCell ref="B49:G49"/>
    <mergeCell ref="H49:J49"/>
    <mergeCell ref="K49:S49"/>
    <mergeCell ref="T49:Y49"/>
    <mergeCell ref="Z49:AC49"/>
    <mergeCell ref="AD49:BF49"/>
    <mergeCell ref="B50:G50"/>
    <mergeCell ref="H50:J50"/>
    <mergeCell ref="K50:S50"/>
    <mergeCell ref="T50:Y50"/>
    <mergeCell ref="Z50:AC50"/>
    <mergeCell ref="AD50:BF50"/>
    <mergeCell ref="AX43:AZ43"/>
    <mergeCell ref="BA43:BC43"/>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3363" r:id="rId3" name="Label1">
          <controlPr defaultSize="0" autoLine="0" r:id="rId4">
            <anchor moveWithCells="1">
              <from>
                <xdr:col>18</xdr:col>
                <xdr:colOff>22860</xdr:colOff>
                <xdr:row>0</xdr:row>
                <xdr:rowOff>114300</xdr:rowOff>
              </from>
              <to>
                <xdr:col>37</xdr:col>
                <xdr:colOff>137160</xdr:colOff>
                <xdr:row>1</xdr:row>
                <xdr:rowOff>68580</xdr:rowOff>
              </to>
            </anchor>
          </controlPr>
        </control>
      </mc:Choice>
      <mc:Fallback>
        <control shapeId="143363" r:id="rId3" name="Label1"/>
      </mc:Fallback>
    </mc:AlternateContent>
    <mc:AlternateContent xmlns:mc="http://schemas.openxmlformats.org/markup-compatibility/2006">
      <mc:Choice Requires="x14">
        <control shapeId="143362" r:id="rId5" name="ComboBox22">
          <controlPr defaultSize="0" autoLine="0" r:id="rId6">
            <anchor moveWithCells="1">
              <from>
                <xdr:col>17</xdr:col>
                <xdr:colOff>182880</xdr:colOff>
                <xdr:row>1</xdr:row>
                <xdr:rowOff>76200</xdr:rowOff>
              </from>
              <to>
                <xdr:col>38</xdr:col>
                <xdr:colOff>76200</xdr:colOff>
                <xdr:row>2</xdr:row>
                <xdr:rowOff>137160</xdr:rowOff>
              </to>
            </anchor>
          </controlPr>
        </control>
      </mc:Choice>
      <mc:Fallback>
        <control shapeId="143362" r:id="rId5" name="ComboBox2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BDBBB-4F3C-4635-8BEB-57DB7299BC8E}">
  <sheetPr codeName="Planilha19">
    <tabColor theme="6" tint="0.39997558519241921"/>
  </sheetPr>
  <dimension ref="B6:V61"/>
  <sheetViews>
    <sheetView showGridLines="0" zoomScaleNormal="100" workbookViewId="0">
      <selection activeCell="H26" sqref="H26:I26"/>
    </sheetView>
  </sheetViews>
  <sheetFormatPr defaultColWidth="9.109375" defaultRowHeight="12.75" customHeight="1"/>
  <cols>
    <col min="1" max="1" width="3.44140625" style="59" customWidth="1"/>
    <col min="2" max="2" width="6" style="59" bestFit="1" customWidth="1"/>
    <col min="3" max="3" width="2.109375" style="59" customWidth="1"/>
    <col min="4" max="4" width="2.5546875" style="59" customWidth="1"/>
    <col min="5" max="5" width="33.33203125" style="59" customWidth="1"/>
    <col min="6" max="6" width="6" style="59" bestFit="1" customWidth="1"/>
    <col min="7" max="7" width="3.5546875" style="59" bestFit="1" customWidth="1"/>
    <col min="8" max="8" width="6.6640625" style="59" customWidth="1"/>
    <col min="9" max="9" width="7.44140625" style="59" customWidth="1"/>
    <col min="10" max="10" width="4.44140625" style="59" customWidth="1"/>
    <col min="11" max="11" width="4.33203125" style="59" customWidth="1"/>
    <col min="12" max="12" width="2.6640625" style="59" customWidth="1"/>
    <col min="13" max="15" width="3.109375" style="59" customWidth="1"/>
    <col min="16" max="16" width="2.6640625" style="59" customWidth="1"/>
    <col min="17" max="18" width="3.109375" style="59" customWidth="1"/>
    <col min="19" max="19" width="3" style="59" customWidth="1"/>
    <col min="20" max="20" width="14.109375" style="59" customWidth="1"/>
    <col min="21" max="21" width="13.6640625" style="59" customWidth="1"/>
    <col min="22" max="22" width="17" style="59" customWidth="1"/>
    <col min="23" max="16384" width="9.109375" style="59"/>
  </cols>
  <sheetData>
    <row r="6" spans="2:22" ht="18.75" customHeight="1">
      <c r="B6" s="1375" t="s">
        <v>459</v>
      </c>
      <c r="C6" s="1375"/>
      <c r="D6" s="1375"/>
      <c r="E6" s="72" t="s">
        <v>607</v>
      </c>
    </row>
    <row r="7" spans="2:22" ht="12.75" customHeight="1">
      <c r="B7" s="73"/>
      <c r="C7" s="73"/>
      <c r="D7" s="73"/>
      <c r="E7" s="73"/>
      <c r="F7" s="73"/>
      <c r="G7" s="73"/>
      <c r="H7" s="73"/>
      <c r="I7" s="73"/>
      <c r="J7" s="73"/>
      <c r="K7" s="73"/>
      <c r="L7" s="73"/>
      <c r="M7" s="73"/>
      <c r="N7" s="73"/>
      <c r="O7" s="73"/>
      <c r="P7" s="73"/>
      <c r="Q7" s="73"/>
      <c r="R7" s="73"/>
      <c r="S7" s="73"/>
      <c r="T7" s="73"/>
      <c r="U7" s="73"/>
      <c r="V7" s="73"/>
    </row>
    <row r="8" spans="2:22" ht="12.75" customHeight="1">
      <c r="B8" s="73"/>
      <c r="C8" s="1401" t="s">
        <v>420</v>
      </c>
      <c r="D8" s="1401"/>
      <c r="E8" s="1402"/>
      <c r="F8" s="73"/>
      <c r="G8" s="73"/>
      <c r="H8" s="1403" t="s">
        <v>460</v>
      </c>
      <c r="I8" s="1403"/>
      <c r="J8" s="1380">
        <f>U28</f>
        <v>0</v>
      </c>
      <c r="K8" s="1380"/>
      <c r="L8" s="1380"/>
      <c r="M8" s="435"/>
      <c r="N8" s="434"/>
      <c r="O8" s="1399" t="s">
        <v>461</v>
      </c>
      <c r="P8" s="1399"/>
      <c r="Q8" s="1399"/>
      <c r="R8" s="1399"/>
      <c r="S8" s="1399"/>
      <c r="T8" s="1399"/>
      <c r="U8" s="1398" t="s">
        <v>462</v>
      </c>
      <c r="V8" s="1399"/>
    </row>
    <row r="9" spans="2:22" ht="12.75" customHeight="1">
      <c r="B9" s="73"/>
      <c r="C9" s="433"/>
      <c r="D9" s="433"/>
      <c r="E9" s="1404">
        <f>J8+J9+J10</f>
        <v>0</v>
      </c>
      <c r="F9" s="73"/>
      <c r="G9" s="73"/>
      <c r="H9" s="1403" t="s">
        <v>463</v>
      </c>
      <c r="I9" s="1403"/>
      <c r="J9" s="1380">
        <f>V38</f>
        <v>0</v>
      </c>
      <c r="K9" s="1380"/>
      <c r="L9" s="1380"/>
      <c r="M9" s="436"/>
      <c r="N9" s="396"/>
      <c r="O9" s="1400"/>
      <c r="P9" s="1400"/>
      <c r="Q9" s="1400"/>
      <c r="R9" s="1400"/>
      <c r="S9" s="1400"/>
      <c r="T9" s="1400"/>
      <c r="U9" s="1405">
        <f>E9*O9</f>
        <v>0</v>
      </c>
      <c r="V9" s="1406"/>
    </row>
    <row r="10" spans="2:22" ht="12.75" customHeight="1">
      <c r="B10" s="75"/>
      <c r="C10" s="433"/>
      <c r="D10" s="433"/>
      <c r="E10" s="1404"/>
      <c r="F10" s="73"/>
      <c r="G10" s="73"/>
      <c r="H10" s="1403" t="s">
        <v>464</v>
      </c>
      <c r="I10" s="1403"/>
      <c r="J10" s="1380">
        <f>Q61</f>
        <v>0</v>
      </c>
      <c r="K10" s="1380"/>
      <c r="L10" s="1380"/>
      <c r="M10" s="436"/>
      <c r="N10" s="396"/>
      <c r="O10" s="1400"/>
      <c r="P10" s="1400"/>
      <c r="Q10" s="1400"/>
      <c r="R10" s="1400"/>
      <c r="S10" s="1400"/>
      <c r="T10" s="1400"/>
      <c r="U10" s="1405"/>
      <c r="V10" s="1406"/>
    </row>
    <row r="11" spans="2:22" ht="12.75" customHeight="1">
      <c r="B11" s="73"/>
      <c r="C11" s="73"/>
      <c r="D11" s="73"/>
      <c r="E11" s="73"/>
      <c r="F11" s="73"/>
      <c r="G11" s="73"/>
      <c r="H11" s="73"/>
      <c r="I11" s="73"/>
      <c r="J11" s="73"/>
      <c r="K11" s="73"/>
      <c r="L11" s="73"/>
      <c r="M11" s="73"/>
      <c r="N11" s="73"/>
      <c r="O11" s="73"/>
      <c r="P11" s="73"/>
      <c r="Q11" s="73"/>
      <c r="R11" s="73"/>
      <c r="S11" s="73"/>
      <c r="T11" s="73"/>
      <c r="U11" s="73"/>
      <c r="V11" s="73"/>
    </row>
    <row r="13" spans="2:22" ht="12.75" customHeight="1">
      <c r="B13" s="1357" t="s">
        <v>460</v>
      </c>
      <c r="C13" s="1357"/>
      <c r="D13" s="1357"/>
      <c r="E13" s="1357"/>
      <c r="F13" s="1357"/>
      <c r="G13" s="1357"/>
      <c r="H13" s="1357"/>
      <c r="I13" s="1357"/>
      <c r="J13" s="1357"/>
      <c r="K13" s="1357"/>
      <c r="L13" s="1357"/>
      <c r="M13" s="1357"/>
      <c r="N13" s="1357"/>
      <c r="O13" s="1357"/>
      <c r="P13" s="1357"/>
      <c r="Q13" s="1357"/>
      <c r="R13" s="1357"/>
      <c r="S13" s="1357"/>
      <c r="T13" s="1357"/>
      <c r="U13" s="1357"/>
      <c r="V13" s="1357"/>
    </row>
    <row r="14" spans="2:22" ht="12.75" customHeight="1">
      <c r="B14" s="1360" t="s">
        <v>146</v>
      </c>
      <c r="C14" s="1362"/>
      <c r="D14" s="1376" t="s">
        <v>465</v>
      </c>
      <c r="E14" s="1376"/>
      <c r="F14" s="1376"/>
      <c r="G14" s="1376" t="s">
        <v>466</v>
      </c>
      <c r="H14" s="1376" t="s">
        <v>467</v>
      </c>
      <c r="I14" s="1376"/>
      <c r="J14" s="1376" t="s">
        <v>468</v>
      </c>
      <c r="K14" s="1376"/>
      <c r="L14" s="1376"/>
      <c r="M14" s="1376"/>
      <c r="N14" s="1376" t="s">
        <v>526</v>
      </c>
      <c r="O14" s="1376"/>
      <c r="P14" s="1376"/>
      <c r="Q14" s="1376"/>
      <c r="R14" s="1376"/>
      <c r="S14" s="1379" t="s">
        <v>469</v>
      </c>
      <c r="T14" s="1379"/>
      <c r="U14" s="1377" t="s">
        <v>462</v>
      </c>
      <c r="V14" s="1376"/>
    </row>
    <row r="15" spans="2:22" ht="13.8">
      <c r="B15" s="1363"/>
      <c r="C15" s="1365"/>
      <c r="D15" s="1376"/>
      <c r="E15" s="1376"/>
      <c r="F15" s="1376"/>
      <c r="G15" s="1376"/>
      <c r="H15" s="1376"/>
      <c r="I15" s="1376"/>
      <c r="J15" s="1376"/>
      <c r="K15" s="1376"/>
      <c r="L15" s="1376"/>
      <c r="M15" s="1376"/>
      <c r="N15" s="1376"/>
      <c r="O15" s="1376"/>
      <c r="P15" s="1376"/>
      <c r="Q15" s="1376"/>
      <c r="R15" s="1376"/>
      <c r="S15" s="1379"/>
      <c r="T15" s="1379"/>
      <c r="U15" s="1378"/>
      <c r="V15" s="1376"/>
    </row>
    <row r="16" spans="2:22" ht="15" customHeight="1">
      <c r="B16" s="76">
        <f>F16</f>
        <v>0</v>
      </c>
      <c r="C16" s="206" t="s">
        <v>527</v>
      </c>
      <c r="D16" s="77"/>
      <c r="E16" s="205" t="s">
        <v>608</v>
      </c>
      <c r="F16" s="205"/>
      <c r="G16" s="193"/>
      <c r="H16" s="1347">
        <v>14000</v>
      </c>
      <c r="I16" s="1348"/>
      <c r="J16" s="78"/>
      <c r="K16" s="1349">
        <f>IF(J16="",0,IF(J16="D",H16*DADOS!$D$18,H16*DADOS!$D$19))</f>
        <v>0</v>
      </c>
      <c r="L16" s="1350"/>
      <c r="M16" s="1351"/>
      <c r="N16" s="193"/>
      <c r="O16" s="1349">
        <f>IF(N16="C",(DADOS!$E$9+DADOS!$E$10)*25,IF(N16="J",(DADOS!$E$9+DADOS!$E$10+DADOS!$E$11)*25,IF(C16="PJ",DADOS!$E$12,0)))</f>
        <v>2100</v>
      </c>
      <c r="P16" s="1350"/>
      <c r="Q16" s="1350"/>
      <c r="R16" s="1351"/>
      <c r="S16" s="1355">
        <f>IF(G16="",0,IF(C16="3º",0,IF(C16="PJ",0,((H16+K16)*DADOS!$D$7)+((H16+K16)*DADOS!$D$6))))</f>
        <v>0</v>
      </c>
      <c r="T16" s="1355"/>
      <c r="U16" s="437">
        <f t="shared" ref="U16:U27" si="0">IF(G16="",0,SUM(H16,K16,,O16,V16,S16))</f>
        <v>0</v>
      </c>
      <c r="V16" s="438"/>
    </row>
    <row r="17" spans="2:22" ht="12.75" hidden="1" customHeight="1">
      <c r="B17" s="77"/>
      <c r="C17" s="206"/>
      <c r="D17" s="77"/>
      <c r="E17" s="79"/>
      <c r="F17" s="205"/>
      <c r="G17" s="193"/>
      <c r="H17" s="1347"/>
      <c r="I17" s="1348"/>
      <c r="J17" s="78" t="s">
        <v>471</v>
      </c>
      <c r="K17" s="1349">
        <f>IF(J17="",0,IF(J17="D",H17*DADOS!$D$18,H17*DADOS!$D$19))</f>
        <v>0</v>
      </c>
      <c r="L17" s="1350"/>
      <c r="M17" s="1351"/>
      <c r="N17" s="193"/>
      <c r="O17" s="1349">
        <f>IF(N17="C",(DADOS!$E$9+DADOS!$E$10)*25,IF(N17="J",(DADOS!$E$9+DADOS!$E$10+DADOS!$E$11)*25,IF(C17="PJ",DADOS!$E$12,0)))</f>
        <v>0</v>
      </c>
      <c r="P17" s="1350"/>
      <c r="Q17" s="1350"/>
      <c r="R17" s="1351"/>
      <c r="S17" s="1355">
        <f>IF(G17="",0,IF(C17="3º",0,IF(C17="PJ",0,((H17+K17)*DADOS!$D$7)+((H17+K17)*DADOS!$D$6))))</f>
        <v>0</v>
      </c>
      <c r="T17" s="1355"/>
      <c r="U17" s="437">
        <f t="shared" si="0"/>
        <v>0</v>
      </c>
      <c r="V17" s="438"/>
    </row>
    <row r="18" spans="2:22" ht="12.75" hidden="1" customHeight="1">
      <c r="B18" s="77">
        <f>F18</f>
        <v>0</v>
      </c>
      <c r="C18" s="206" t="s">
        <v>527</v>
      </c>
      <c r="D18" s="77"/>
      <c r="E18" s="79"/>
      <c r="F18" s="205"/>
      <c r="G18" s="193"/>
      <c r="H18" s="1347"/>
      <c r="I18" s="1348"/>
      <c r="J18" s="78" t="s">
        <v>471</v>
      </c>
      <c r="K18" s="1349">
        <f>IF(J18="",0,IF(J18="D",H18*DADOS!$D$18,H18*DADOS!$D$19))</f>
        <v>0</v>
      </c>
      <c r="L18" s="1350"/>
      <c r="M18" s="1351"/>
      <c r="N18" s="193" t="s">
        <v>528</v>
      </c>
      <c r="O18" s="1349">
        <f>IF(N18="C",(DADOS!$E$9+DADOS!$E$10)*25,IF(N18="J",(DADOS!$E$9+DADOS!$E$10+DADOS!$E$11)*25,IF(C18="PJ",DADOS!$E$12,0)))</f>
        <v>1750</v>
      </c>
      <c r="P18" s="1350"/>
      <c r="Q18" s="1350"/>
      <c r="R18" s="1351"/>
      <c r="S18" s="1355">
        <f>IF(G18="",0,IF(C18="3º",0,IF(C18="PJ",0,((H18+K18)*DADOS!$D$7)+((H18+K18)*DADOS!$D$6))))</f>
        <v>0</v>
      </c>
      <c r="T18" s="1355"/>
      <c r="U18" s="437">
        <f t="shared" si="0"/>
        <v>0</v>
      </c>
      <c r="V18" s="438"/>
    </row>
    <row r="19" spans="2:22" ht="12.75" hidden="1" customHeight="1">
      <c r="B19" s="77">
        <f>F19</f>
        <v>0</v>
      </c>
      <c r="C19" s="206" t="s">
        <v>527</v>
      </c>
      <c r="D19" s="77"/>
      <c r="E19" s="205"/>
      <c r="F19" s="205"/>
      <c r="G19" s="193"/>
      <c r="H19" s="1347"/>
      <c r="I19" s="1348"/>
      <c r="J19" s="78" t="s">
        <v>471</v>
      </c>
      <c r="K19" s="1349">
        <f>IF(J19="",0,IF(J19="D",H19*DADOS!$D$18,H19*DADOS!$D$19))</f>
        <v>0</v>
      </c>
      <c r="L19" s="1350"/>
      <c r="M19" s="1351"/>
      <c r="N19" s="193" t="s">
        <v>528</v>
      </c>
      <c r="O19" s="1349">
        <f>IF(N19="C",(DADOS!$E$9+DADOS!$E$10)*25,IF(N19="J",(DADOS!$E$9+DADOS!$E$10+DADOS!$E$11)*25,IF(C19="PJ",DADOS!$E$12,0)))</f>
        <v>1750</v>
      </c>
      <c r="P19" s="1350"/>
      <c r="Q19" s="1350"/>
      <c r="R19" s="1351"/>
      <c r="S19" s="1355">
        <f>IF(G19="",0,IF(C19="3º",0,IF(C19="PJ",0,((H19+K19)*DADOS!$D$7)+((H19+K19)*DADOS!$D$6))))</f>
        <v>0</v>
      </c>
      <c r="T19" s="1355"/>
      <c r="U19" s="437">
        <f t="shared" si="0"/>
        <v>0</v>
      </c>
      <c r="V19" s="438"/>
    </row>
    <row r="20" spans="2:22" ht="12.75" hidden="1" customHeight="1">
      <c r="B20" s="77"/>
      <c r="C20" s="206"/>
      <c r="D20" s="77"/>
      <c r="E20" s="205"/>
      <c r="F20" s="205"/>
      <c r="G20" s="193"/>
      <c r="H20" s="1347"/>
      <c r="I20" s="1348"/>
      <c r="J20" s="78"/>
      <c r="K20" s="1349">
        <f>IF(J20="",0,IF(J20="D",H20*DADOS!$D$18,H20*DADOS!$D$19))</f>
        <v>0</v>
      </c>
      <c r="L20" s="1350"/>
      <c r="M20" s="1351"/>
      <c r="N20" s="193"/>
      <c r="O20" s="1349">
        <f>IF(N20="C",(DADOS!$E$9+DADOS!$E$10)*25,IF(N20="J",(DADOS!$E$9+DADOS!$E$10+DADOS!$E$11)*25,IF(C20="PJ",DADOS!$E$12,0)))</f>
        <v>0</v>
      </c>
      <c r="P20" s="1350"/>
      <c r="Q20" s="1350"/>
      <c r="R20" s="1351"/>
      <c r="S20" s="1355">
        <f>IF(G20="",0,IF(C20="3º",0,IF(C20="PJ",0,((H20+K20)*DADOS!$D$7)+((H20+K20)*DADOS!$D$6))))</f>
        <v>0</v>
      </c>
      <c r="T20" s="1355"/>
      <c r="U20" s="437">
        <f t="shared" si="0"/>
        <v>0</v>
      </c>
      <c r="V20" s="438"/>
    </row>
    <row r="21" spans="2:22" ht="12.75" hidden="1" customHeight="1">
      <c r="B21" s="77"/>
      <c r="C21" s="206"/>
      <c r="D21" s="77"/>
      <c r="E21" s="205"/>
      <c r="F21" s="205"/>
      <c r="G21" s="193"/>
      <c r="H21" s="1347"/>
      <c r="I21" s="1348"/>
      <c r="J21" s="78"/>
      <c r="K21" s="1349">
        <f>IF(J21="",0,IF(J21="D",H21*DADOS!$D$18,H21*DADOS!$D$19))</f>
        <v>0</v>
      </c>
      <c r="L21" s="1350"/>
      <c r="M21" s="1351"/>
      <c r="N21" s="193"/>
      <c r="O21" s="1349">
        <f>IF(N21="C",(DADOS!$E$9+DADOS!$E$10)*25,IF(N21="J",(DADOS!$E$9+DADOS!$E$10+DADOS!$E$11)*25,IF(C21="PJ",DADOS!$E$12,0)))</f>
        <v>0</v>
      </c>
      <c r="P21" s="1350"/>
      <c r="Q21" s="1350"/>
      <c r="R21" s="1351"/>
      <c r="S21" s="1355">
        <f>IF(G21="",0,IF(C21="3º",0,IF(C21="PJ",0,((H21+K21)*DADOS!$D$7)+((H21+K21)*DADOS!$D$6))))</f>
        <v>0</v>
      </c>
      <c r="T21" s="1355"/>
      <c r="U21" s="437">
        <f t="shared" si="0"/>
        <v>0</v>
      </c>
      <c r="V21" s="438"/>
    </row>
    <row r="22" spans="2:22" ht="12.75" hidden="1" customHeight="1">
      <c r="B22" s="77"/>
      <c r="C22" s="206"/>
      <c r="D22" s="77"/>
      <c r="E22" s="205"/>
      <c r="F22" s="205"/>
      <c r="G22" s="193"/>
      <c r="H22" s="1347"/>
      <c r="I22" s="1348"/>
      <c r="J22" s="78"/>
      <c r="K22" s="1349">
        <f>IF(J22="",0,IF(J22="D",H22*DADOS!$D$18,H22*DADOS!$D$19))</f>
        <v>0</v>
      </c>
      <c r="L22" s="1350"/>
      <c r="M22" s="1351"/>
      <c r="N22" s="193"/>
      <c r="O22" s="1349">
        <f>IF(N22="C",(DADOS!$E$9+DADOS!$E$10)*25,IF(N22="J",(DADOS!$E$9+DADOS!$E$10+DADOS!$E$11)*25,IF(C22="PJ",DADOS!$E$12,0)))</f>
        <v>0</v>
      </c>
      <c r="P22" s="1350"/>
      <c r="Q22" s="1350"/>
      <c r="R22" s="1351"/>
      <c r="S22" s="1355">
        <f>IF(G22="",0,IF(C22="3º",0,IF(C22="PJ",0,((H22+K22)*DADOS!$D$7)+((H22+K22)*DADOS!$D$6))))</f>
        <v>0</v>
      </c>
      <c r="T22" s="1355"/>
      <c r="U22" s="437">
        <f t="shared" si="0"/>
        <v>0</v>
      </c>
      <c r="V22" s="438"/>
    </row>
    <row r="23" spans="2:22" ht="12.75" hidden="1" customHeight="1">
      <c r="B23" s="77"/>
      <c r="C23" s="206"/>
      <c r="D23" s="77"/>
      <c r="E23" s="205"/>
      <c r="F23" s="205"/>
      <c r="G23" s="193"/>
      <c r="H23" s="1347"/>
      <c r="I23" s="1348"/>
      <c r="J23" s="78"/>
      <c r="K23" s="1349">
        <f>IF(J23="",0,IF(J23="D",H23*DADOS!$D$18,H23*DADOS!$D$19))</f>
        <v>0</v>
      </c>
      <c r="L23" s="1350"/>
      <c r="M23" s="1351"/>
      <c r="N23" s="193"/>
      <c r="O23" s="1349">
        <f>IF(N23="C",(DADOS!$E$9+DADOS!$E$10)*25,IF(N23="J",(DADOS!$E$9+DADOS!$E$10+DADOS!$E$11)*25,IF(C23="PJ",DADOS!$E$12,0)))</f>
        <v>0</v>
      </c>
      <c r="P23" s="1350"/>
      <c r="Q23" s="1350"/>
      <c r="R23" s="1351"/>
      <c r="S23" s="1355">
        <f>IF(G23="",0,IF(C23="3º",0,IF(C23="PJ",0,((H23+K23)*DADOS!$D$7)+((H23+K23)*DADOS!$D$6))))</f>
        <v>0</v>
      </c>
      <c r="T23" s="1355"/>
      <c r="U23" s="437">
        <f t="shared" si="0"/>
        <v>0</v>
      </c>
      <c r="V23" s="438"/>
    </row>
    <row r="24" spans="2:22" ht="12.75" hidden="1" customHeight="1">
      <c r="B24" s="77"/>
      <c r="C24" s="206"/>
      <c r="D24" s="77"/>
      <c r="E24" s="205"/>
      <c r="F24" s="205"/>
      <c r="G24" s="193"/>
      <c r="H24" s="1347"/>
      <c r="I24" s="1348"/>
      <c r="J24" s="78"/>
      <c r="K24" s="1349">
        <f>IF(J24="",0,IF(J24="D",H24*DADOS!$D$18,H24*DADOS!$D$19))</f>
        <v>0</v>
      </c>
      <c r="L24" s="1350"/>
      <c r="M24" s="1351"/>
      <c r="N24" s="193"/>
      <c r="O24" s="1349">
        <f>IF(N24="C",(DADOS!$E$9+DADOS!$E$10)*25,IF(N24="J",(DADOS!$E$9+DADOS!$E$10+DADOS!$E$11)*25,IF(C24="PJ",DADOS!$E$12,0)))</f>
        <v>0</v>
      </c>
      <c r="P24" s="1350"/>
      <c r="Q24" s="1350"/>
      <c r="R24" s="1351"/>
      <c r="S24" s="1355">
        <f>IF(G24="",0,IF(C24="3º",0,IF(C24="PJ",0,((H24+K24)*DADOS!$D$7)+((H24+K24)*DADOS!$D$6))))</f>
        <v>0</v>
      </c>
      <c r="T24" s="1355"/>
      <c r="U24" s="437">
        <f t="shared" si="0"/>
        <v>0</v>
      </c>
      <c r="V24" s="438"/>
    </row>
    <row r="25" spans="2:22" ht="12.75" hidden="1" customHeight="1">
      <c r="B25" s="77"/>
      <c r="C25" s="206"/>
      <c r="D25" s="77"/>
      <c r="E25" s="205"/>
      <c r="F25" s="205"/>
      <c r="G25" s="193"/>
      <c r="H25" s="1347"/>
      <c r="I25" s="1348"/>
      <c r="J25" s="78"/>
      <c r="K25" s="1349">
        <f>IF(J25="",0,IF(J25="D",H25*DADOS!$D$18,H25*DADOS!$D$19))</f>
        <v>0</v>
      </c>
      <c r="L25" s="1350"/>
      <c r="M25" s="1351"/>
      <c r="N25" s="193"/>
      <c r="O25" s="1349">
        <f>IF(N25="C",(DADOS!$E$9+DADOS!$E$10)*25,IF(N25="J",(DADOS!$E$9+DADOS!$E$10+DADOS!$E$11)*25,IF(C25="PJ",DADOS!$E$12,0)))</f>
        <v>0</v>
      </c>
      <c r="P25" s="1350"/>
      <c r="Q25" s="1350"/>
      <c r="R25" s="1351"/>
      <c r="S25" s="1355">
        <f>IF(G25="",0,IF(C25="3º",0,IF(C25="PJ",0,((H25+K25)*DADOS!$D$7)+((H25+K25)*DADOS!$D$6))))</f>
        <v>0</v>
      </c>
      <c r="T25" s="1355"/>
      <c r="U25" s="437">
        <f t="shared" si="0"/>
        <v>0</v>
      </c>
      <c r="V25" s="438"/>
    </row>
    <row r="26" spans="2:22" ht="13.8">
      <c r="B26" s="77"/>
      <c r="C26" s="206"/>
      <c r="D26" s="77"/>
      <c r="E26" s="205" t="s">
        <v>609</v>
      </c>
      <c r="F26" s="205"/>
      <c r="G26" s="193"/>
      <c r="H26" s="1347">
        <v>3000</v>
      </c>
      <c r="I26" s="1348"/>
      <c r="J26" s="78" t="s">
        <v>471</v>
      </c>
      <c r="K26" s="1349">
        <f>IF(J26="",0,IF(J26="D",H26*DADOS!$D$18,H26*DADOS!$D$19))</f>
        <v>750</v>
      </c>
      <c r="L26" s="1350"/>
      <c r="M26" s="1351"/>
      <c r="N26" s="193" t="s">
        <v>528</v>
      </c>
      <c r="O26" s="1349">
        <f>IF(N26="C",(DADOS!$E$9+DADOS!$E$10)*25,IF(N26="J",(DADOS!$E$9+DADOS!$E$10+DADOS!$E$11)*25,IF(C26="PJ",DADOS!$E$12,0)))</f>
        <v>1750</v>
      </c>
      <c r="P26" s="1350"/>
      <c r="Q26" s="1350"/>
      <c r="R26" s="1351"/>
      <c r="S26" s="1355">
        <f>IF(G26="",0,IF(C26="3º",0,IF(C26="PJ",0,((H26+K26)*DADOS!$D$7)+((H26+K26)*DADOS!$D$6))))</f>
        <v>0</v>
      </c>
      <c r="T26" s="1355"/>
      <c r="U26" s="437">
        <f t="shared" si="0"/>
        <v>0</v>
      </c>
      <c r="V26" s="438"/>
    </row>
    <row r="27" spans="2:22" ht="13.8">
      <c r="B27" s="432"/>
      <c r="C27" s="204"/>
      <c r="D27" s="80"/>
      <c r="E27" s="203"/>
      <c r="F27" s="205"/>
      <c r="G27" s="418"/>
      <c r="H27" s="1393"/>
      <c r="I27" s="1394"/>
      <c r="J27" s="81"/>
      <c r="K27" s="1395">
        <f>IF(J27="",0,IF(J27="D",H27*DADOS!$D$18,H27*DADOS!$D$19))</f>
        <v>0</v>
      </c>
      <c r="L27" s="1396"/>
      <c r="M27" s="1397"/>
      <c r="N27" s="193"/>
      <c r="O27" s="1349">
        <f>IF(N27="C",(DADOS!$E$9+DADOS!$E$10)*25,IF(N27="J",(DADOS!$E$9+DADOS!$E$10+DADOS!$E$11)*25,IF(C27="PJ",DADOS!$E$12,0)))</f>
        <v>0</v>
      </c>
      <c r="P27" s="1350"/>
      <c r="Q27" s="1350"/>
      <c r="R27" s="1351"/>
      <c r="S27" s="1355">
        <f>IF(G27="",0,IF(C27="3º",0,IF(C27="PJ",0,((H27+K27)*DADOS!$D$7)+((H27+K27)*DADOS!$D$6))))</f>
        <v>0</v>
      </c>
      <c r="T27" s="1355"/>
      <c r="U27" s="437">
        <f t="shared" si="0"/>
        <v>0</v>
      </c>
      <c r="V27" s="438"/>
    </row>
    <row r="28" spans="2:22" ht="13.8">
      <c r="B28" s="1386"/>
      <c r="C28" s="1387"/>
      <c r="D28" s="1392" t="s">
        <v>138</v>
      </c>
      <c r="E28" s="1392"/>
      <c r="F28" s="1392"/>
      <c r="G28" s="870">
        <f>SUM(G16:G27)</f>
        <v>0</v>
      </c>
      <c r="H28" s="1336">
        <f>SUMPRODUCT($G$16:$G$27,H16:H27)</f>
        <v>0</v>
      </c>
      <c r="I28" s="1337"/>
      <c r="J28" s="1336">
        <f>SUMPRODUCT($G$16:$G$27,K16:K27)</f>
        <v>0</v>
      </c>
      <c r="K28" s="1337"/>
      <c r="L28" s="1337"/>
      <c r="M28" s="1338"/>
      <c r="N28" s="1336">
        <f>SUMPRODUCT($G$16:$G$27,O16:O27)</f>
        <v>0</v>
      </c>
      <c r="O28" s="1337"/>
      <c r="P28" s="1337"/>
      <c r="Q28" s="1337"/>
      <c r="R28" s="1338"/>
      <c r="S28" s="1336">
        <f>SUMPRODUCT($G$16:$G$27,S16:S27)</f>
        <v>0</v>
      </c>
      <c r="T28" s="1338"/>
      <c r="U28" s="440">
        <f>SUMPRODUCT($G$16:$G$27,U16:U27)</f>
        <v>0</v>
      </c>
      <c r="V28" s="439"/>
    </row>
    <row r="30" spans="2:22" ht="12.75" customHeight="1">
      <c r="B30" s="1357" t="s">
        <v>463</v>
      </c>
      <c r="C30" s="1357"/>
      <c r="D30" s="1357"/>
      <c r="E30" s="1357"/>
      <c r="F30" s="1357"/>
      <c r="G30" s="1357"/>
      <c r="H30" s="1357"/>
      <c r="I30" s="1357"/>
      <c r="J30" s="1357"/>
      <c r="K30" s="1357"/>
      <c r="L30" s="1357"/>
      <c r="M30" s="1357"/>
      <c r="N30" s="1357"/>
      <c r="O30" s="1357"/>
      <c r="P30" s="1357"/>
      <c r="Q30" s="1357"/>
      <c r="R30" s="1357"/>
      <c r="S30" s="1357"/>
      <c r="T30" s="1357"/>
      <c r="U30" s="1357"/>
      <c r="V30" s="1357"/>
    </row>
    <row r="31" spans="2:22" ht="12.75" customHeight="1">
      <c r="B31" s="1360" t="s">
        <v>476</v>
      </c>
      <c r="C31" s="1361"/>
      <c r="D31" s="1361"/>
      <c r="E31" s="1361" t="s">
        <v>477</v>
      </c>
      <c r="F31" s="1361"/>
      <c r="G31" s="1358" t="s">
        <v>466</v>
      </c>
      <c r="H31" s="1360" t="s">
        <v>478</v>
      </c>
      <c r="I31" s="1361"/>
      <c r="J31" s="1362"/>
      <c r="K31" s="1358" t="s">
        <v>479</v>
      </c>
      <c r="L31" s="1366"/>
      <c r="M31" s="1366"/>
      <c r="N31" s="1366"/>
      <c r="O31" s="1367"/>
      <c r="P31" s="1360" t="s">
        <v>480</v>
      </c>
      <c r="Q31" s="1361"/>
      <c r="R31" s="1361"/>
      <c r="S31" s="1361"/>
      <c r="T31" s="1370" t="s">
        <v>481</v>
      </c>
      <c r="U31" s="1367" t="s">
        <v>482</v>
      </c>
      <c r="V31" s="1377" t="s">
        <v>483</v>
      </c>
    </row>
    <row r="32" spans="2:22" ht="13.8">
      <c r="B32" s="1363"/>
      <c r="C32" s="1364"/>
      <c r="D32" s="1364"/>
      <c r="E32" s="1364"/>
      <c r="F32" s="1364"/>
      <c r="G32" s="1359"/>
      <c r="H32" s="1363"/>
      <c r="I32" s="1364"/>
      <c r="J32" s="1365"/>
      <c r="K32" s="1359"/>
      <c r="L32" s="1368"/>
      <c r="M32" s="1368"/>
      <c r="N32" s="1368"/>
      <c r="O32" s="1369"/>
      <c r="P32" s="1363" t="s">
        <v>484</v>
      </c>
      <c r="Q32" s="1364"/>
      <c r="R32" s="1364"/>
      <c r="S32" s="1364"/>
      <c r="T32" s="1371"/>
      <c r="U32" s="1369"/>
      <c r="V32" s="1378"/>
    </row>
    <row r="33" spans="2:22" ht="13.8" hidden="1">
      <c r="B33" s="1463">
        <f>F33</f>
        <v>0</v>
      </c>
      <c r="C33" s="1464"/>
      <c r="D33" s="1465"/>
      <c r="E33" s="208"/>
      <c r="F33" s="205"/>
      <c r="G33" s="420"/>
      <c r="H33" s="1339"/>
      <c r="I33" s="1340"/>
      <c r="J33" s="1340"/>
      <c r="K33" s="1341" t="s">
        <v>486</v>
      </c>
      <c r="L33" s="1342"/>
      <c r="M33" s="1343"/>
      <c r="N33" s="1343"/>
      <c r="O33" s="1343"/>
      <c r="P33" s="82"/>
      <c r="Q33" s="1466"/>
      <c r="R33" s="1467"/>
      <c r="S33" s="1468"/>
      <c r="T33" s="423" t="str">
        <f>IF(Q33="","",IF(K33="km",#REF!/Q33,100*Q33)*INDEX(DADOS!$1:$1048576,MATCH(P33,DADOS!D:D,0),5))</f>
        <v/>
      </c>
      <c r="U33" s="209">
        <f>SUM(H33,T33)</f>
        <v>0</v>
      </c>
      <c r="V33" s="210">
        <f>G33*U33</f>
        <v>0</v>
      </c>
    </row>
    <row r="34" spans="2:22" ht="13.8" hidden="1">
      <c r="B34" s="1449">
        <f>F34</f>
        <v>0</v>
      </c>
      <c r="C34" s="1450"/>
      <c r="D34" s="1451"/>
      <c r="E34" s="207"/>
      <c r="F34" s="205"/>
      <c r="G34" s="421"/>
      <c r="H34" s="1339"/>
      <c r="I34" s="1340"/>
      <c r="J34" s="1340"/>
      <c r="K34" s="1341" t="s">
        <v>486</v>
      </c>
      <c r="L34" s="1342"/>
      <c r="M34" s="1343"/>
      <c r="N34" s="1343"/>
      <c r="O34" s="1343"/>
      <c r="P34" s="82"/>
      <c r="Q34" s="1344"/>
      <c r="R34" s="1345"/>
      <c r="S34" s="1346"/>
      <c r="T34" s="423" t="str">
        <f>IF(Q34="","",IF(K34="km",#REF!/Q34,100*Q34)*INDEX(DADOS!$1:$1048576,MATCH(P34,DADOS!D:D,0),5))</f>
        <v/>
      </c>
      <c r="U34" s="209">
        <f t="shared" ref="U34:U37" si="1">SUM(H34,T34)</f>
        <v>0</v>
      </c>
      <c r="V34" s="423">
        <f>U34*G34</f>
        <v>0</v>
      </c>
    </row>
    <row r="35" spans="2:22" ht="13.8" hidden="1">
      <c r="B35" s="1449">
        <f>F35</f>
        <v>0</v>
      </c>
      <c r="C35" s="1450"/>
      <c r="D35" s="1451"/>
      <c r="E35" s="207"/>
      <c r="F35" s="205"/>
      <c r="G35" s="421"/>
      <c r="H35" s="1339"/>
      <c r="I35" s="1340"/>
      <c r="J35" s="1340"/>
      <c r="K35" s="1341" t="s">
        <v>486</v>
      </c>
      <c r="L35" s="1342"/>
      <c r="M35" s="1343"/>
      <c r="N35" s="1343"/>
      <c r="O35" s="1343"/>
      <c r="P35" s="82"/>
      <c r="Q35" s="1344"/>
      <c r="R35" s="1345"/>
      <c r="S35" s="1346"/>
      <c r="T35" s="423" t="str">
        <f>IF(Q35="","",IF(K35="km",#REF!/Q35,100*Q35)*INDEX(DADOS!$1:$1048576,MATCH(P35,DADOS!D:D,0),5))</f>
        <v/>
      </c>
      <c r="U35" s="209">
        <f t="shared" si="1"/>
        <v>0</v>
      </c>
      <c r="V35" s="423">
        <f>U35*G35</f>
        <v>0</v>
      </c>
    </row>
    <row r="36" spans="2:22" ht="13.8">
      <c r="B36" s="1449"/>
      <c r="C36" s="1450"/>
      <c r="D36" s="1451"/>
      <c r="E36" s="1461"/>
      <c r="F36" s="1462"/>
      <c r="G36" s="421"/>
      <c r="H36" s="1340"/>
      <c r="I36" s="1340"/>
      <c r="J36" s="1340"/>
      <c r="K36" s="1341"/>
      <c r="L36" s="1342"/>
      <c r="M36" s="1343"/>
      <c r="N36" s="1343"/>
      <c r="O36" s="1343"/>
      <c r="P36" s="82"/>
      <c r="Q36" s="1344"/>
      <c r="R36" s="1345"/>
      <c r="S36" s="1346"/>
      <c r="T36" s="423" t="str">
        <f>IF(Q36="","",IF(K36="km",#REF!/Q36,100*Q36)*INDEX(DADOS!$1:$1048576,MATCH(P36,DADOS!D:D,0),5))</f>
        <v/>
      </c>
      <c r="U36" s="209">
        <f t="shared" si="1"/>
        <v>0</v>
      </c>
      <c r="V36" s="423"/>
    </row>
    <row r="37" spans="2:22" ht="13.8">
      <c r="B37" s="1444"/>
      <c r="C37" s="1445"/>
      <c r="D37" s="1446"/>
      <c r="E37" s="1447"/>
      <c r="F37" s="1448"/>
      <c r="G37" s="419"/>
      <c r="H37" s="1414"/>
      <c r="I37" s="1414"/>
      <c r="J37" s="1414"/>
      <c r="K37" s="1413"/>
      <c r="L37" s="1414"/>
      <c r="M37" s="1356"/>
      <c r="N37" s="1356"/>
      <c r="O37" s="1356"/>
      <c r="P37" s="83"/>
      <c r="Q37" s="1344"/>
      <c r="R37" s="1345"/>
      <c r="S37" s="1346"/>
      <c r="T37" s="424" t="str">
        <f>IF(Q37="","",IF(K37="km",#REF!/Q37,#REF!*Q37)*INDEX(DADOS!$1:$1048576,MATCH(P37,DADOS!D:D,0),5))</f>
        <v/>
      </c>
      <c r="U37" s="209">
        <f t="shared" si="1"/>
        <v>0</v>
      </c>
      <c r="V37" s="428"/>
    </row>
    <row r="38" spans="2:22" ht="12.75" customHeight="1">
      <c r="B38" s="1381"/>
      <c r="C38" s="1382"/>
      <c r="D38" s="1383"/>
      <c r="E38" s="1384" t="s">
        <v>138</v>
      </c>
      <c r="F38" s="1385"/>
      <c r="G38" s="422">
        <f>SUM(G33:G37)</f>
        <v>0</v>
      </c>
      <c r="H38" s="1388">
        <f>SUMPRODUCT(G33:$G$37,H33:H37)</f>
        <v>0</v>
      </c>
      <c r="I38" s="1388"/>
      <c r="J38" s="1388"/>
      <c r="K38" s="1389"/>
      <c r="L38" s="1390"/>
      <c r="M38" s="1390"/>
      <c r="N38" s="1390"/>
      <c r="O38" s="1391"/>
      <c r="P38" s="693"/>
      <c r="Q38" s="871"/>
      <c r="R38" s="871"/>
      <c r="S38" s="871"/>
      <c r="T38" s="427">
        <f>SUMPRODUCT($G33:G$37,T33:T37)</f>
        <v>0</v>
      </c>
      <c r="U38" s="427"/>
      <c r="V38" s="427">
        <f>SUM(V33:V37)</f>
        <v>0</v>
      </c>
    </row>
    <row r="40" spans="2:22" ht="12.75" customHeight="1">
      <c r="B40" s="1357" t="s">
        <v>464</v>
      </c>
      <c r="C40" s="1357"/>
      <c r="D40" s="1357"/>
      <c r="E40" s="1357"/>
      <c r="F40" s="1357"/>
      <c r="G40" s="1357"/>
      <c r="H40" s="1357"/>
      <c r="I40" s="1357"/>
      <c r="J40" s="1357"/>
      <c r="K40" s="1357"/>
      <c r="L40" s="1357"/>
      <c r="M40" s="1357"/>
      <c r="N40" s="1357"/>
      <c r="O40" s="1357"/>
      <c r="P40" s="1357"/>
      <c r="Q40" s="1357"/>
      <c r="R40" s="1357"/>
      <c r="S40" s="1357"/>
      <c r="T40" s="1357"/>
      <c r="U40" s="1357"/>
      <c r="V40" s="1357"/>
    </row>
    <row r="41" spans="2:22" ht="13.8">
      <c r="B41" s="1422" t="s">
        <v>146</v>
      </c>
      <c r="C41" s="1423"/>
      <c r="D41" s="1422" t="s">
        <v>442</v>
      </c>
      <c r="E41" s="1424"/>
      <c r="F41" s="1424"/>
      <c r="G41" s="1422" t="s">
        <v>493</v>
      </c>
      <c r="H41" s="1423"/>
      <c r="I41" s="1425" t="s">
        <v>494</v>
      </c>
      <c r="J41" s="1426"/>
      <c r="K41" s="1427"/>
      <c r="L41" s="1425" t="s">
        <v>152</v>
      </c>
      <c r="M41" s="1426"/>
      <c r="N41" s="1426"/>
      <c r="O41" s="1426"/>
      <c r="P41" s="1427"/>
      <c r="Q41" s="1422" t="s">
        <v>495</v>
      </c>
      <c r="R41" s="1424"/>
      <c r="S41" s="1424"/>
      <c r="T41" s="1423"/>
      <c r="U41" s="1425"/>
      <c r="V41" s="1427"/>
    </row>
    <row r="42" spans="2:22" ht="15" customHeight="1">
      <c r="B42" s="193" t="str">
        <f>IF(I42="","",COUNT($I$42:I42))</f>
        <v/>
      </c>
      <c r="C42" s="417"/>
      <c r="D42" s="1428" t="s">
        <v>610</v>
      </c>
      <c r="E42" s="1429"/>
      <c r="F42" s="1429"/>
      <c r="G42" s="1360" t="s">
        <v>533</v>
      </c>
      <c r="H42" s="1362"/>
      <c r="I42" s="1590"/>
      <c r="J42" s="1591"/>
      <c r="K42" s="1592"/>
      <c r="L42" s="1590"/>
      <c r="M42" s="1591"/>
      <c r="N42" s="1591"/>
      <c r="O42" s="1591"/>
      <c r="P42" s="1592"/>
      <c r="Q42" s="1599">
        <f>I42*L42</f>
        <v>0</v>
      </c>
      <c r="R42" s="1600"/>
      <c r="S42" s="1600"/>
      <c r="T42" s="1601"/>
      <c r="U42" s="1432"/>
      <c r="V42" s="1433"/>
    </row>
    <row r="43" spans="2:22" ht="15" customHeight="1">
      <c r="B43" s="193" t="str">
        <f>IF(I43="","",COUNT($I$42:I43))</f>
        <v/>
      </c>
      <c r="C43" s="417"/>
      <c r="D43" s="1428" t="s">
        <v>611</v>
      </c>
      <c r="E43" s="1429"/>
      <c r="F43" s="1429"/>
      <c r="G43" s="1605"/>
      <c r="H43" s="1606"/>
      <c r="I43" s="1593"/>
      <c r="J43" s="1594"/>
      <c r="K43" s="1595"/>
      <c r="L43" s="1593"/>
      <c r="M43" s="1594"/>
      <c r="N43" s="1594"/>
      <c r="O43" s="1594"/>
      <c r="P43" s="1595"/>
      <c r="Q43" s="1602"/>
      <c r="R43" s="1603"/>
      <c r="S43" s="1603"/>
      <c r="T43" s="1604"/>
      <c r="U43" s="1434"/>
      <c r="V43" s="1435"/>
    </row>
    <row r="44" spans="2:22" ht="15" customHeight="1">
      <c r="B44" s="193" t="str">
        <f>IF(I44="","",COUNT($I$42:I44))</f>
        <v/>
      </c>
      <c r="C44" s="417"/>
      <c r="D44" s="1428" t="s">
        <v>612</v>
      </c>
      <c r="E44" s="1429"/>
      <c r="F44" s="1429"/>
      <c r="G44" s="1607"/>
      <c r="H44" s="1608"/>
      <c r="I44" s="1596"/>
      <c r="J44" s="1597"/>
      <c r="K44" s="1598"/>
      <c r="L44" s="1596"/>
      <c r="M44" s="1597"/>
      <c r="N44" s="1597"/>
      <c r="O44" s="1597"/>
      <c r="P44" s="1598"/>
      <c r="Q44" s="1587"/>
      <c r="R44" s="1588"/>
      <c r="S44" s="1588"/>
      <c r="T44" s="1589"/>
      <c r="U44" s="1434"/>
      <c r="V44" s="1435"/>
    </row>
    <row r="45" spans="2:22" ht="13.8">
      <c r="B45" s="193"/>
      <c r="C45" s="417"/>
      <c r="D45" s="1428" t="s">
        <v>613</v>
      </c>
      <c r="E45" s="1429"/>
      <c r="F45" s="1429"/>
      <c r="G45" s="1430" t="s">
        <v>533</v>
      </c>
      <c r="H45" s="1430"/>
      <c r="I45" s="1431">
        <f>G26</f>
        <v>0</v>
      </c>
      <c r="J45" s="1431"/>
      <c r="K45" s="1431"/>
      <c r="L45" s="1431"/>
      <c r="M45" s="1431"/>
      <c r="N45" s="1431"/>
      <c r="O45" s="1431"/>
      <c r="P45" s="1431"/>
      <c r="Q45" s="1355">
        <f>I45*L45</f>
        <v>0</v>
      </c>
      <c r="R45" s="1355"/>
      <c r="S45" s="1355"/>
      <c r="T45" s="1355"/>
      <c r="U45" s="193"/>
      <c r="V45" s="417"/>
    </row>
    <row r="46" spans="2:22" ht="13.8" hidden="1">
      <c r="B46" s="193"/>
      <c r="C46" s="417"/>
      <c r="D46" s="1428"/>
      <c r="E46" s="1429"/>
      <c r="F46" s="1429"/>
      <c r="G46" s="1430"/>
      <c r="H46" s="1430"/>
      <c r="I46" s="1431"/>
      <c r="J46" s="1431"/>
      <c r="K46" s="1431"/>
      <c r="L46" s="1431"/>
      <c r="M46" s="1431"/>
      <c r="N46" s="1431"/>
      <c r="O46" s="1431"/>
      <c r="P46" s="1431"/>
      <c r="Q46" s="1355"/>
      <c r="R46" s="1355"/>
      <c r="S46" s="1355"/>
      <c r="T46" s="1355"/>
      <c r="U46" s="193"/>
      <c r="V46" s="417"/>
    </row>
    <row r="47" spans="2:22" ht="13.8" hidden="1">
      <c r="B47" s="193"/>
      <c r="C47" s="417"/>
      <c r="D47" s="1428"/>
      <c r="E47" s="1429"/>
      <c r="F47" s="1429"/>
      <c r="G47" s="1430"/>
      <c r="H47" s="1430"/>
      <c r="I47" s="1431"/>
      <c r="J47" s="1431"/>
      <c r="K47" s="1431"/>
      <c r="L47" s="1431"/>
      <c r="M47" s="1431"/>
      <c r="N47" s="1431"/>
      <c r="O47" s="1431"/>
      <c r="P47" s="1431"/>
      <c r="Q47" s="1355"/>
      <c r="R47" s="1355"/>
      <c r="S47" s="1355"/>
      <c r="T47" s="1355"/>
      <c r="U47" s="193"/>
      <c r="V47" s="417"/>
    </row>
    <row r="48" spans="2:22" ht="13.8" hidden="1">
      <c r="B48" s="193"/>
      <c r="C48" s="417"/>
      <c r="D48" s="1428"/>
      <c r="E48" s="1429"/>
      <c r="F48" s="1429"/>
      <c r="G48" s="1430"/>
      <c r="H48" s="1430"/>
      <c r="I48" s="1431"/>
      <c r="J48" s="1431"/>
      <c r="K48" s="1431"/>
      <c r="L48" s="1431"/>
      <c r="M48" s="1431"/>
      <c r="N48" s="1431"/>
      <c r="O48" s="1431"/>
      <c r="P48" s="1431"/>
      <c r="Q48" s="1355"/>
      <c r="R48" s="1355"/>
      <c r="S48" s="1355"/>
      <c r="T48" s="1355"/>
      <c r="U48" s="193"/>
      <c r="V48" s="417"/>
    </row>
    <row r="49" spans="2:22" ht="13.8" hidden="1">
      <c r="B49" s="193"/>
      <c r="C49" s="417"/>
      <c r="D49" s="1428"/>
      <c r="E49" s="1429"/>
      <c r="F49" s="1429"/>
      <c r="G49" s="1430"/>
      <c r="H49" s="1430"/>
      <c r="I49" s="1431"/>
      <c r="J49" s="1431"/>
      <c r="K49" s="1431"/>
      <c r="L49" s="1431"/>
      <c r="M49" s="1431"/>
      <c r="N49" s="1431"/>
      <c r="O49" s="1431"/>
      <c r="P49" s="1431"/>
      <c r="Q49" s="1355"/>
      <c r="R49" s="1355"/>
      <c r="S49" s="1355"/>
      <c r="T49" s="1355"/>
      <c r="U49" s="193"/>
      <c r="V49" s="417"/>
    </row>
    <row r="50" spans="2:22" ht="13.8" hidden="1">
      <c r="B50" s="193"/>
      <c r="C50" s="417"/>
      <c r="D50" s="1428"/>
      <c r="E50" s="1429"/>
      <c r="F50" s="1429"/>
      <c r="G50" s="1430"/>
      <c r="H50" s="1430"/>
      <c r="I50" s="1431"/>
      <c r="J50" s="1431"/>
      <c r="K50" s="1431"/>
      <c r="L50" s="1431"/>
      <c r="M50" s="1431"/>
      <c r="N50" s="1431"/>
      <c r="O50" s="1431"/>
      <c r="P50" s="1431"/>
      <c r="Q50" s="1355"/>
      <c r="R50" s="1355"/>
      <c r="S50" s="1355"/>
      <c r="T50" s="1355"/>
      <c r="U50" s="193"/>
      <c r="V50" s="417"/>
    </row>
    <row r="51" spans="2:22" ht="13.8" hidden="1">
      <c r="B51" s="193"/>
      <c r="C51" s="417"/>
      <c r="D51" s="1428"/>
      <c r="E51" s="1429"/>
      <c r="F51" s="1429"/>
      <c r="G51" s="1430"/>
      <c r="H51" s="1430"/>
      <c r="I51" s="1431"/>
      <c r="J51" s="1431"/>
      <c r="K51" s="1431"/>
      <c r="L51" s="1431"/>
      <c r="M51" s="1431"/>
      <c r="N51" s="1431"/>
      <c r="O51" s="1431"/>
      <c r="P51" s="1431"/>
      <c r="Q51" s="1355"/>
      <c r="R51" s="1355"/>
      <c r="S51" s="1355"/>
      <c r="T51" s="1355"/>
      <c r="U51" s="193"/>
      <c r="V51" s="417"/>
    </row>
    <row r="52" spans="2:22" ht="13.8" hidden="1">
      <c r="B52" s="193"/>
      <c r="C52" s="417"/>
      <c r="D52" s="1428"/>
      <c r="E52" s="1429"/>
      <c r="F52" s="1429"/>
      <c r="G52" s="1430"/>
      <c r="H52" s="1430"/>
      <c r="I52" s="1431"/>
      <c r="J52" s="1431"/>
      <c r="K52" s="1431"/>
      <c r="L52" s="1431"/>
      <c r="M52" s="1431"/>
      <c r="N52" s="1431"/>
      <c r="O52" s="1431"/>
      <c r="P52" s="1431"/>
      <c r="Q52" s="1355"/>
      <c r="R52" s="1355"/>
      <c r="S52" s="1355"/>
      <c r="T52" s="1355"/>
      <c r="U52" s="193"/>
      <c r="V52" s="417"/>
    </row>
    <row r="53" spans="2:22" ht="13.8" hidden="1">
      <c r="B53" s="193"/>
      <c r="C53" s="417"/>
      <c r="D53" s="1428"/>
      <c r="E53" s="1429"/>
      <c r="F53" s="1429"/>
      <c r="G53" s="1430"/>
      <c r="H53" s="1430"/>
      <c r="I53" s="1431"/>
      <c r="J53" s="1431"/>
      <c r="K53" s="1431"/>
      <c r="L53" s="1431"/>
      <c r="M53" s="1431"/>
      <c r="N53" s="1431"/>
      <c r="O53" s="1431"/>
      <c r="P53" s="1431"/>
      <c r="Q53" s="1355"/>
      <c r="R53" s="1355"/>
      <c r="S53" s="1355"/>
      <c r="T53" s="1355"/>
      <c r="U53" s="193"/>
      <c r="V53" s="417"/>
    </row>
    <row r="54" spans="2:22" ht="13.8" hidden="1">
      <c r="B54" s="193"/>
      <c r="C54" s="417"/>
      <c r="D54" s="1428"/>
      <c r="E54" s="1429"/>
      <c r="F54" s="1429"/>
      <c r="G54" s="1430"/>
      <c r="H54" s="1430"/>
      <c r="I54" s="1431"/>
      <c r="J54" s="1431"/>
      <c r="K54" s="1431"/>
      <c r="L54" s="1431"/>
      <c r="M54" s="1431"/>
      <c r="N54" s="1431"/>
      <c r="O54" s="1431"/>
      <c r="P54" s="1431"/>
      <c r="Q54" s="1355"/>
      <c r="R54" s="1355"/>
      <c r="S54" s="1355"/>
      <c r="T54" s="1355"/>
      <c r="U54" s="193"/>
      <c r="V54" s="417"/>
    </row>
    <row r="55" spans="2:22" ht="13.8" hidden="1">
      <c r="B55" s="193"/>
      <c r="C55" s="417"/>
      <c r="D55" s="1428"/>
      <c r="E55" s="1429"/>
      <c r="F55" s="1429"/>
      <c r="G55" s="1430"/>
      <c r="H55" s="1430"/>
      <c r="I55" s="1431"/>
      <c r="J55" s="1431"/>
      <c r="K55" s="1431"/>
      <c r="L55" s="1431"/>
      <c r="M55" s="1431"/>
      <c r="N55" s="1431"/>
      <c r="O55" s="1431"/>
      <c r="P55" s="1431"/>
      <c r="Q55" s="1355"/>
      <c r="R55" s="1355"/>
      <c r="S55" s="1355"/>
      <c r="T55" s="1355"/>
      <c r="U55" s="193"/>
      <c r="V55" s="417"/>
    </row>
    <row r="56" spans="2:22" ht="13.8" hidden="1">
      <c r="B56" s="193"/>
      <c r="C56" s="417"/>
      <c r="D56" s="425"/>
      <c r="E56" s="426"/>
      <c r="F56" s="426"/>
      <c r="G56" s="1430"/>
      <c r="H56" s="1430"/>
      <c r="I56" s="1431"/>
      <c r="J56" s="1431"/>
      <c r="K56" s="1431"/>
      <c r="L56" s="1431"/>
      <c r="M56" s="1431"/>
      <c r="N56" s="1431"/>
      <c r="O56" s="1431"/>
      <c r="P56" s="1431"/>
      <c r="Q56" s="1355"/>
      <c r="R56" s="1355"/>
      <c r="S56" s="1355"/>
      <c r="T56" s="1355"/>
      <c r="U56" s="193"/>
      <c r="V56" s="417"/>
    </row>
    <row r="57" spans="2:22" ht="12.75" hidden="1" customHeight="1">
      <c r="B57" s="193"/>
      <c r="C57" s="417"/>
      <c r="D57" s="1428"/>
      <c r="E57" s="1429"/>
      <c r="F57" s="1429"/>
      <c r="G57" s="1430"/>
      <c r="H57" s="1430"/>
      <c r="I57" s="1431"/>
      <c r="J57" s="1431"/>
      <c r="K57" s="1431"/>
      <c r="L57" s="1431"/>
      <c r="M57" s="1431"/>
      <c r="N57" s="1431"/>
      <c r="O57" s="1431"/>
      <c r="P57" s="1431"/>
      <c r="Q57" s="1355">
        <f>I57*L57</f>
        <v>0</v>
      </c>
      <c r="R57" s="1355"/>
      <c r="S57" s="1355"/>
      <c r="T57" s="1355"/>
      <c r="U57" s="1434"/>
      <c r="V57" s="1435"/>
    </row>
    <row r="58" spans="2:22" ht="12.75" hidden="1" customHeight="1">
      <c r="B58" s="193"/>
      <c r="C58" s="417"/>
      <c r="D58" s="1428"/>
      <c r="E58" s="1429"/>
      <c r="F58" s="1429"/>
      <c r="G58" s="1430"/>
      <c r="H58" s="1430"/>
      <c r="I58" s="1437"/>
      <c r="J58" s="1437"/>
      <c r="K58" s="1437"/>
      <c r="L58" s="1437"/>
      <c r="M58" s="1437"/>
      <c r="N58" s="1437"/>
      <c r="O58" s="1437"/>
      <c r="P58" s="1437"/>
      <c r="Q58" s="1355">
        <f>I58*L58</f>
        <v>0</v>
      </c>
      <c r="R58" s="1355"/>
      <c r="S58" s="1355"/>
      <c r="T58" s="1355"/>
      <c r="U58" s="1434"/>
      <c r="V58" s="1435"/>
    </row>
    <row r="59" spans="2:22" ht="12.75" customHeight="1">
      <c r="B59" s="193"/>
      <c r="C59" s="417"/>
      <c r="D59" s="1428"/>
      <c r="E59" s="1429"/>
      <c r="F59" s="1429"/>
      <c r="G59" s="1430"/>
      <c r="H59" s="1430"/>
      <c r="I59" s="1431"/>
      <c r="J59" s="1431"/>
      <c r="K59" s="1431"/>
      <c r="L59" s="1431"/>
      <c r="M59" s="1431"/>
      <c r="N59" s="1431"/>
      <c r="O59" s="1431"/>
      <c r="P59" s="1431"/>
      <c r="Q59" s="1355">
        <f>I59*L59</f>
        <v>0</v>
      </c>
      <c r="R59" s="1355"/>
      <c r="S59" s="1355"/>
      <c r="T59" s="1355"/>
      <c r="U59" s="1434"/>
      <c r="V59" s="1435"/>
    </row>
    <row r="60" spans="2:22" ht="12.75" customHeight="1">
      <c r="B60" s="193" t="str">
        <f>IF(I60="","",COUNT($I$42:I60))</f>
        <v/>
      </c>
      <c r="C60" s="417"/>
      <c r="D60" s="1428"/>
      <c r="E60" s="1429"/>
      <c r="F60" s="1429"/>
      <c r="G60" s="1438"/>
      <c r="H60" s="1438"/>
      <c r="I60" s="1439"/>
      <c r="J60" s="1439"/>
      <c r="K60" s="1439"/>
      <c r="L60" s="1439"/>
      <c r="M60" s="1439"/>
      <c r="N60" s="1439"/>
      <c r="O60" s="1439"/>
      <c r="P60" s="1439"/>
      <c r="Q60" s="1355">
        <f>I60*L60</f>
        <v>0</v>
      </c>
      <c r="R60" s="1355"/>
      <c r="S60" s="1355"/>
      <c r="T60" s="1355"/>
      <c r="U60" s="1440"/>
      <c r="V60" s="1441"/>
    </row>
    <row r="61" spans="2:22" ht="12.75" customHeight="1">
      <c r="B61" s="1381"/>
      <c r="C61" s="1383"/>
      <c r="D61" s="1381"/>
      <c r="E61" s="1382"/>
      <c r="F61" s="1382"/>
      <c r="G61" s="1381"/>
      <c r="H61" s="1383"/>
      <c r="I61" s="1381"/>
      <c r="J61" s="1382"/>
      <c r="K61" s="1383"/>
      <c r="L61" s="1381"/>
      <c r="M61" s="1382"/>
      <c r="N61" s="1382"/>
      <c r="O61" s="1382"/>
      <c r="P61" s="1383"/>
      <c r="Q61" s="1442"/>
      <c r="R61" s="1443"/>
      <c r="S61" s="1443"/>
      <c r="T61" s="1443"/>
      <c r="U61" s="1381"/>
      <c r="V61" s="1383"/>
    </row>
  </sheetData>
  <mergeCells count="227">
    <mergeCell ref="U61:V61"/>
    <mergeCell ref="B61:C61"/>
    <mergeCell ref="D61:F61"/>
    <mergeCell ref="G61:H61"/>
    <mergeCell ref="I61:K61"/>
    <mergeCell ref="L61:P61"/>
    <mergeCell ref="Q61:T61"/>
    <mergeCell ref="D60:F60"/>
    <mergeCell ref="G60:H60"/>
    <mergeCell ref="I60:K60"/>
    <mergeCell ref="L60:P60"/>
    <mergeCell ref="Q60:T60"/>
    <mergeCell ref="U60:V60"/>
    <mergeCell ref="D59:F59"/>
    <mergeCell ref="G59:H59"/>
    <mergeCell ref="I59:K59"/>
    <mergeCell ref="L59:P59"/>
    <mergeCell ref="Q59:T59"/>
    <mergeCell ref="U59:V59"/>
    <mergeCell ref="D58:F58"/>
    <mergeCell ref="G58:H58"/>
    <mergeCell ref="I58:K58"/>
    <mergeCell ref="L58:P58"/>
    <mergeCell ref="Q58:T58"/>
    <mergeCell ref="U58:V58"/>
    <mergeCell ref="D57:F57"/>
    <mergeCell ref="G57:H57"/>
    <mergeCell ref="I57:K57"/>
    <mergeCell ref="L57:P57"/>
    <mergeCell ref="Q57:T57"/>
    <mergeCell ref="U57:V57"/>
    <mergeCell ref="D55:F55"/>
    <mergeCell ref="G55:H55"/>
    <mergeCell ref="I55:K55"/>
    <mergeCell ref="L55:P55"/>
    <mergeCell ref="Q55:T55"/>
    <mergeCell ref="G56:H56"/>
    <mergeCell ref="I56:K56"/>
    <mergeCell ref="L56:P56"/>
    <mergeCell ref="Q56:T56"/>
    <mergeCell ref="D53:F53"/>
    <mergeCell ref="G53:H53"/>
    <mergeCell ref="I53:K53"/>
    <mergeCell ref="L53:P53"/>
    <mergeCell ref="Q53:T53"/>
    <mergeCell ref="D54:F54"/>
    <mergeCell ref="G54:H54"/>
    <mergeCell ref="I54:K54"/>
    <mergeCell ref="L54:P54"/>
    <mergeCell ref="Q54:T54"/>
    <mergeCell ref="D51:F51"/>
    <mergeCell ref="G51:H51"/>
    <mergeCell ref="I51:K51"/>
    <mergeCell ref="L51:P51"/>
    <mergeCell ref="Q51:T51"/>
    <mergeCell ref="D52:F52"/>
    <mergeCell ref="G52:H52"/>
    <mergeCell ref="I52:K52"/>
    <mergeCell ref="L52:P52"/>
    <mergeCell ref="Q52:T52"/>
    <mergeCell ref="D49:F49"/>
    <mergeCell ref="G49:H49"/>
    <mergeCell ref="I49:K49"/>
    <mergeCell ref="L49:P49"/>
    <mergeCell ref="Q49:T49"/>
    <mergeCell ref="D50:F50"/>
    <mergeCell ref="G50:H50"/>
    <mergeCell ref="I50:K50"/>
    <mergeCell ref="L50:P50"/>
    <mergeCell ref="Q50:T50"/>
    <mergeCell ref="D47:F47"/>
    <mergeCell ref="G47:H47"/>
    <mergeCell ref="I47:K47"/>
    <mergeCell ref="L47:P47"/>
    <mergeCell ref="Q47:T47"/>
    <mergeCell ref="D48:F48"/>
    <mergeCell ref="G48:H48"/>
    <mergeCell ref="I48:K48"/>
    <mergeCell ref="L48:P48"/>
    <mergeCell ref="Q48:T48"/>
    <mergeCell ref="D45:F45"/>
    <mergeCell ref="G45:H45"/>
    <mergeCell ref="I45:K45"/>
    <mergeCell ref="L45:P45"/>
    <mergeCell ref="Q45:T45"/>
    <mergeCell ref="D46:F46"/>
    <mergeCell ref="G46:H46"/>
    <mergeCell ref="I46:K46"/>
    <mergeCell ref="L46:P46"/>
    <mergeCell ref="Q46:T46"/>
    <mergeCell ref="Q41:T41"/>
    <mergeCell ref="U41:V41"/>
    <mergeCell ref="D42:F42"/>
    <mergeCell ref="U42:V42"/>
    <mergeCell ref="B38:D38"/>
    <mergeCell ref="E38:F38"/>
    <mergeCell ref="H38:J38"/>
    <mergeCell ref="K38:O38"/>
    <mergeCell ref="B40:V40"/>
    <mergeCell ref="B41:C41"/>
    <mergeCell ref="D41:F41"/>
    <mergeCell ref="G41:H41"/>
    <mergeCell ref="I41:K41"/>
    <mergeCell ref="L41:P41"/>
    <mergeCell ref="L42:P44"/>
    <mergeCell ref="Q42:T44"/>
    <mergeCell ref="I42:K44"/>
    <mergeCell ref="G42:H44"/>
    <mergeCell ref="D44:F44"/>
    <mergeCell ref="U44:V44"/>
    <mergeCell ref="D43:F43"/>
    <mergeCell ref="U43:V43"/>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0642"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40642" r:id="rId3" name="Label1"/>
      </mc:Fallback>
    </mc:AlternateContent>
    <mc:AlternateContent xmlns:mc="http://schemas.openxmlformats.org/markup-compatibility/2006">
      <mc:Choice Requires="x14">
        <control shapeId="240641"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40641" r:id="rId5" name="ComboBox13"/>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7CAB-2F78-427C-BFEB-786FCAEFB96E}">
  <sheetPr codeName="Planilha29">
    <tabColor theme="7" tint="0.39997558519241921"/>
  </sheetPr>
  <dimension ref="A1:R504"/>
  <sheetViews>
    <sheetView showGridLines="0" zoomScale="90" zoomScaleNormal="90" workbookViewId="0">
      <pane ySplit="2" topLeftCell="A16" activePane="bottomLeft" state="frozen"/>
      <selection activeCell="D4" sqref="D4:Z4"/>
      <selection pane="bottomLeft" activeCell="M28" sqref="M28"/>
    </sheetView>
  </sheetViews>
  <sheetFormatPr defaultRowHeight="14.4"/>
  <cols>
    <col min="1" max="1" width="53.44140625" bestFit="1" customWidth="1"/>
    <col min="3" max="3" width="8.44140625" style="190" bestFit="1" customWidth="1"/>
    <col min="4" max="4" width="15.44140625" bestFit="1" customWidth="1"/>
    <col min="5" max="5" width="23.33203125" bestFit="1" customWidth="1"/>
    <col min="6" max="6" width="13.6640625" customWidth="1"/>
    <col min="7" max="7" width="15.109375" customWidth="1"/>
    <col min="10" max="10" width="5.109375" customWidth="1"/>
    <col min="11" max="11" width="12.6640625" customWidth="1"/>
    <col min="12" max="12" width="34.33203125" customWidth="1"/>
    <col min="13" max="13" width="14.6640625" customWidth="1"/>
    <col min="14" max="14" width="15.44140625" customWidth="1"/>
    <col min="15" max="15" width="27.109375" customWidth="1"/>
    <col min="16" max="16" width="3.5546875" customWidth="1"/>
    <col min="17" max="17" width="20.88671875" customWidth="1"/>
    <col min="18" max="18" width="5" customWidth="1"/>
  </cols>
  <sheetData>
    <row r="1" spans="1:18" ht="36" customHeight="1">
      <c r="K1" s="727" t="s">
        <v>614</v>
      </c>
      <c r="Q1" s="878" t="s">
        <v>615</v>
      </c>
    </row>
    <row r="2" spans="1:18" ht="42.75" customHeight="1">
      <c r="A2" s="214" t="s">
        <v>616</v>
      </c>
      <c r="B2" s="214" t="s">
        <v>617</v>
      </c>
      <c r="C2" s="214" t="s">
        <v>112</v>
      </c>
      <c r="D2" s="214" t="s">
        <v>618</v>
      </c>
      <c r="E2" s="214" t="s">
        <v>619</v>
      </c>
      <c r="F2" s="375" t="s">
        <v>620</v>
      </c>
      <c r="G2" s="375" t="s">
        <v>621</v>
      </c>
      <c r="K2" s="724">
        <v>1</v>
      </c>
      <c r="L2" s="725" t="s">
        <v>622</v>
      </c>
      <c r="M2" s="725" t="s">
        <v>623</v>
      </c>
      <c r="N2" s="725" t="s">
        <v>624</v>
      </c>
      <c r="O2" s="726" t="s">
        <v>625</v>
      </c>
      <c r="Q2">
        <v>220</v>
      </c>
      <c r="R2">
        <v>2.0099999999999998</v>
      </c>
    </row>
    <row r="3" spans="1:18">
      <c r="A3" t="s">
        <v>626</v>
      </c>
      <c r="B3" t="s">
        <v>627</v>
      </c>
      <c r="C3" s="190" t="s">
        <v>628</v>
      </c>
      <c r="D3" s="243">
        <f>M3</f>
        <v>1680</v>
      </c>
      <c r="E3" s="243">
        <f t="shared" ref="E3:E33" si="0">IF($C3="h",$D3+($D3*HORISTA),IF($C3="mês",$D3+($D3*MENSALISTA),D3))</f>
        <v>3460.8</v>
      </c>
      <c r="F3" s="445">
        <f>SUMIF(SUPRESSÃO!$B$1:$B$425,$B3,SUPRESSÃO!$G$1:$G$425)+SUMIF(TERRAPLENAGEM!$B$1:$B$324,$B3,TERRAPLENAGEM!$G$1:$G$324)+SUMIF(PAV!$B$1:$B$496,$B3,PAV!$G$1:$G$496)+SUMIF(DESMONTE!$B$1:$B$405,$B3,DESMONTE!$G$1:$G$405)+SUMIF(DRENO!$B$1:$B$488,$B3,DRENO!$G$1:$G$488)</f>
        <v>24</v>
      </c>
      <c r="G3" s="445">
        <f>SUMIF(ADM!$B$1:$B$493,$B3,ADM!$G$1:$G$493)+SUMIF(TOP!$B$1:$B$474,$B3,TOP!$G$1:$G$474)+SUMIF(LAB!$B$1:$B$477,$B3,LAB!$G$1:$G$477)+SUMIF(QSMS!$B$1:$B$474,$B3,QSMS!$G$1:$G$474)+SUMIF(MEC!$B$1:$B$500,$B3,MEC!$G$1:$G$500)</f>
        <v>1</v>
      </c>
      <c r="L3" s="876" t="s">
        <v>626</v>
      </c>
      <c r="M3" s="398">
        <f>1680*K2</f>
        <v>1680</v>
      </c>
      <c r="N3" s="398">
        <f>M3/$Q$2</f>
        <v>7.6363636363636367</v>
      </c>
      <c r="O3" s="398">
        <f>(M3*$R$2)/$Q$2</f>
        <v>15.349090909090908</v>
      </c>
      <c r="R3" s="39"/>
    </row>
    <row r="4" spans="1:18">
      <c r="A4" t="s">
        <v>629</v>
      </c>
      <c r="B4" t="s">
        <v>630</v>
      </c>
      <c r="C4" s="190" t="s">
        <v>628</v>
      </c>
      <c r="D4" s="243">
        <f>M4</f>
        <v>1705</v>
      </c>
      <c r="E4" s="243">
        <f>IF($C4="h",$D4+($D4*HORISTA),IF($C4="mês",$D4+($D4*MENSALISTA),D4))</f>
        <v>3512.3</v>
      </c>
      <c r="F4" s="445">
        <f>SUMIF(SUPRESSÃO!$B$1:$B$425,$B4,SUPRESSÃO!$G$1:$G$425)+SUMIF(TERRAPLENAGEM!$B$1:$B$324,$B4,TERRAPLENAGEM!$G$1:$G$324)+SUMIF(PAV!$B$1:$B$496,$B4,PAV!$G$1:$G$496)+SUMIF(DESMONTE!$B$1:$B$405,$B4,DESMONTE!$G$1:$G$405)+SUMIF(DRENO!$B$1:$B$488,$B4,DRENO!$G$1:$G$488)</f>
        <v>0</v>
      </c>
      <c r="G4" s="445">
        <f>SUMIF(ADM!$B$1:$B$493,$B4,ADM!$G$1:$G$493)+SUMIF(TOP!$B$1:$B$474,$B4,TOP!$G$1:$G$474)+SUMIF(LAB!$B$1:$B$477,$B4,LAB!$G$1:$G$477)+SUMIF(QSMS!$B$1:$B$474,$B4,QSMS!$G$1:$G$474)+SUMIF(MEC!$B$1:$B$500,$B4,MEC!$G$1:$G$500)</f>
        <v>0</v>
      </c>
      <c r="L4" s="397" t="s">
        <v>629</v>
      </c>
      <c r="M4" s="398">
        <f>1705*K2</f>
        <v>1705</v>
      </c>
      <c r="N4" s="398">
        <f>M4/$Q$2</f>
        <v>7.75</v>
      </c>
      <c r="O4" s="398">
        <f>(M4*$R$2)/$Q$2</f>
        <v>15.577499999999999</v>
      </c>
      <c r="R4" s="39"/>
    </row>
    <row r="5" spans="1:18">
      <c r="A5" t="s">
        <v>631</v>
      </c>
      <c r="B5" t="s">
        <v>632</v>
      </c>
      <c r="C5" s="190" t="s">
        <v>628</v>
      </c>
      <c r="D5" s="243">
        <f>M5</f>
        <v>2021.25</v>
      </c>
      <c r="E5" s="243">
        <f t="shared" si="0"/>
        <v>4163.7749999999996</v>
      </c>
      <c r="F5" s="445">
        <f>SUMIF(SUPRESSÃO!$B$1:$B$425,$B5,SUPRESSÃO!$G$1:$G$425)+SUMIF(TERRAPLENAGEM!$B$1:$B$324,$B5,TERRAPLENAGEM!$G$1:$G$324)+SUMIF(PAV!$B$1:$B$496,$B5,PAV!$G$1:$G$496)+SUMIF(DESMONTE!$B$1:$B$405,$B5,DESMONTE!$G$1:$G$405)+SUMIF(DRENO!$B$1:$B$488,$B5,DRENO!$G$1:$G$488)</f>
        <v>0</v>
      </c>
      <c r="G5" s="445">
        <f>SUMIF(ADM!$B$1:$B$493,$B5,ADM!$G$1:$G$493)+SUMIF(TOP!$B$1:$B$474,$B5,TOP!$G$1:$G$474)+SUMIF(LAB!$B$1:$B$477,$B5,LAB!$G$1:$G$477)+SUMIF(QSMS!$B$1:$B$474,$B5,QSMS!$G$1:$G$474)+SUMIF(MEC!$B$1:$B$500,$B5,MEC!$G$1:$G$500)</f>
        <v>0</v>
      </c>
      <c r="L5" s="876" t="s">
        <v>631</v>
      </c>
      <c r="M5" s="398">
        <f>2021.25*K2</f>
        <v>2021.25</v>
      </c>
      <c r="N5" s="398">
        <f t="shared" ref="N5:N13" si="1">M5/$Q$2</f>
        <v>9.1875</v>
      </c>
      <c r="O5" s="398">
        <f t="shared" ref="O5:O13" si="2">(M5*$R$2)/$Q$2</f>
        <v>18.466874999999998</v>
      </c>
    </row>
    <row r="6" spans="1:18">
      <c r="A6" t="s">
        <v>633</v>
      </c>
      <c r="B6" t="s">
        <v>634</v>
      </c>
      <c r="C6" s="190" t="s">
        <v>628</v>
      </c>
      <c r="D6" s="243">
        <f>M15</f>
        <v>3800</v>
      </c>
      <c r="E6" s="243">
        <f t="shared" si="0"/>
        <v>7828</v>
      </c>
      <c r="F6" s="445">
        <f>SUMIF(SUPRESSÃO!$B$1:$B$425,$B6,SUPRESSÃO!$G$1:$G$425)+SUMIF(TERRAPLENAGEM!$B$1:$B$324,$B6,TERRAPLENAGEM!$G$1:$G$324)+SUMIF(PAV!$B$1:$B$496,$B6,PAV!$G$1:$G$496)+SUMIF(DESMONTE!$B$1:$B$405,$B6,DESMONTE!$G$1:$G$405)+SUMIF(DRENO!$B$1:$B$488,$B6,DRENO!$G$1:$G$488)</f>
        <v>0</v>
      </c>
      <c r="G6" s="445">
        <f>SUMIF(ADM!$B$1:$B$493,$B6,ADM!$G$1:$G$493)+SUMIF(TOP!$B$1:$B$474,$B6,TOP!$G$1:$G$474)+SUMIF(LAB!$B$1:$B$477,$B6,LAB!$G$1:$G$477)+SUMIF(QSMS!$B$1:$B$474,$B6,QSMS!$G$1:$G$474)+SUMIF(MEC!$B$1:$B$500,$B6,MEC!$G$1:$G$500)</f>
        <v>1</v>
      </c>
      <c r="L6" s="397" t="s">
        <v>635</v>
      </c>
      <c r="M6" s="398">
        <f>2035*K2</f>
        <v>2035</v>
      </c>
      <c r="N6" s="398">
        <f t="shared" si="1"/>
        <v>9.25</v>
      </c>
      <c r="O6" s="398">
        <f t="shared" si="2"/>
        <v>18.592499999999998</v>
      </c>
    </row>
    <row r="7" spans="1:18">
      <c r="A7" t="s">
        <v>635</v>
      </c>
      <c r="B7" t="s">
        <v>636</v>
      </c>
      <c r="C7" s="190" t="s">
        <v>628</v>
      </c>
      <c r="D7" s="243">
        <f>M6</f>
        <v>2035</v>
      </c>
      <c r="E7" s="243">
        <f t="shared" si="0"/>
        <v>4192.1000000000004</v>
      </c>
      <c r="F7" s="445">
        <f>SUMIF(SUPRESSÃO!$B$1:$B$425,$B7,SUPRESSÃO!$G$1:$G$425)+SUMIF(TERRAPLENAGEM!$B$1:$B$324,$B7,TERRAPLENAGEM!$G$1:$G$324)+SUMIF(PAV!$B$1:$B$496,$B7,PAV!$G$1:$G$496)+SUMIF(DESMONTE!$B$1:$B$405,$B7,DESMONTE!$G$1:$G$405)+SUMIF(DRENO!$B$1:$B$488,$B7,DRENO!$G$1:$G$488)</f>
        <v>0</v>
      </c>
      <c r="G7" s="445">
        <f>SUMIF(ADM!$B$1:$B$493,$B7,ADM!$G$1:$G$493)+SUMIF(TOP!$B$1:$B$474,$B7,TOP!$G$1:$G$474)+SUMIF(LAB!$B$1:$B$477,$B7,LAB!$G$1:$G$477)+SUMIF(QSMS!$B$1:$B$474,$B7,QSMS!$G$1:$G$474)+SUMIF(MEC!$B$1:$B$500,$B7,MEC!$G$1:$G$500)</f>
        <v>0</v>
      </c>
      <c r="L7" s="876" t="s">
        <v>637</v>
      </c>
      <c r="M7" s="398">
        <f>2625*K2</f>
        <v>2625</v>
      </c>
      <c r="N7" s="398">
        <f t="shared" si="1"/>
        <v>11.931818181818182</v>
      </c>
      <c r="O7" s="398">
        <f t="shared" si="2"/>
        <v>23.98295454545454</v>
      </c>
    </row>
    <row r="8" spans="1:18">
      <c r="A8" t="s">
        <v>638</v>
      </c>
      <c r="B8" t="s">
        <v>639</v>
      </c>
      <c r="C8" s="190" t="s">
        <v>628</v>
      </c>
      <c r="D8" s="243">
        <f>M7</f>
        <v>2625</v>
      </c>
      <c r="E8" s="243">
        <f t="shared" si="0"/>
        <v>5407.5</v>
      </c>
      <c r="F8" s="445">
        <f>SUMIF(SUPRESSÃO!$B$1:$B$425,$B8,SUPRESSÃO!$G$1:$G$425)+SUMIF(TERRAPLENAGEM!$B$1:$B$324,$B8,TERRAPLENAGEM!$G$1:$G$324)+SUMIF(PAV!$B$1:$B$496,$B8,PAV!$G$1:$G$496)+SUMIF(DESMONTE!$B$1:$B$405,$B8,DESMONTE!$G$1:$G$405)+SUMIF(DRENO!$B$1:$B$488,$B8,DRENO!$G$1:$G$488)</f>
        <v>0</v>
      </c>
      <c r="G8" s="445">
        <f>SUMIF(ADM!$B$1:$B$493,$B8,ADM!$G$1:$G$493)+SUMIF(TOP!$B$1:$B$474,$B8,TOP!$G$1:$G$474)+SUMIF(LAB!$B$1:$B$477,$B8,LAB!$G$1:$G$477)+SUMIF(QSMS!$B$1:$B$474,$B8,QSMS!$G$1:$G$474)+SUMIF(MEC!$B$1:$B$500,$B8,MEC!$G$1:$G$500)</f>
        <v>1</v>
      </c>
      <c r="L8" s="397" t="s">
        <v>640</v>
      </c>
      <c r="M8" s="398">
        <f>1518*K2</f>
        <v>1518</v>
      </c>
      <c r="N8" s="398">
        <f t="shared" si="1"/>
        <v>6.9</v>
      </c>
      <c r="O8" s="398">
        <f t="shared" si="2"/>
        <v>13.869</v>
      </c>
    </row>
    <row r="9" spans="1:18">
      <c r="A9" t="s">
        <v>641</v>
      </c>
      <c r="B9" t="s">
        <v>642</v>
      </c>
      <c r="C9" s="190" t="s">
        <v>628</v>
      </c>
      <c r="D9" s="243">
        <f>M8</f>
        <v>1518</v>
      </c>
      <c r="E9" s="243">
        <f t="shared" si="0"/>
        <v>3127.08</v>
      </c>
      <c r="F9" s="445">
        <f>SUMIF(SUPRESSÃO!$B$1:$B$425,$B9,SUPRESSÃO!$G$1:$G$425)+SUMIF(TERRAPLENAGEM!$B$1:$B$324,$B9,TERRAPLENAGEM!$G$1:$G$324)+SUMIF(PAV!$B$1:$B$496,$B9,PAV!$G$1:$G$496)+SUMIF(DESMONTE!$B$1:$B$405,$B9,DESMONTE!$G$1:$G$405)+SUMIF(DRENO!$B$1:$B$488,$B9,DRENO!$G$1:$G$488)</f>
        <v>0</v>
      </c>
      <c r="G9" s="445">
        <f>SUMIF(ADM!$B$1:$B$493,$B9,ADM!$G$1:$G$493)+SUMIF(TOP!$B$1:$B$474,$B9,TOP!$G$1:$G$474)+SUMIF(LAB!$B$1:$B$477,$B9,LAB!$G$1:$G$477)+SUMIF(QSMS!$B$1:$B$474,$B9,QSMS!$G$1:$G$474)+SUMIF(MEC!$B$1:$B$500,$B9,MEC!$G$1:$G$500)</f>
        <v>0</v>
      </c>
      <c r="L9" s="397" t="s">
        <v>643</v>
      </c>
      <c r="M9" s="398">
        <f>1518*K2</f>
        <v>1518</v>
      </c>
      <c r="N9" s="398">
        <f t="shared" si="1"/>
        <v>6.9</v>
      </c>
      <c r="O9" s="398">
        <f t="shared" si="2"/>
        <v>13.869</v>
      </c>
    </row>
    <row r="10" spans="1:18">
      <c r="A10" t="s">
        <v>644</v>
      </c>
      <c r="B10" t="s">
        <v>645</v>
      </c>
      <c r="C10" s="190" t="s">
        <v>628</v>
      </c>
      <c r="D10" s="243">
        <f>M9</f>
        <v>1518</v>
      </c>
      <c r="E10" s="243">
        <f t="shared" si="0"/>
        <v>3127.08</v>
      </c>
      <c r="F10" s="445">
        <f>SUMIF(SUPRESSÃO!$B$1:$B$425,$B10,SUPRESSÃO!$G$1:$G$425)+SUMIF(TERRAPLENAGEM!$B$1:$B$324,$B10,TERRAPLENAGEM!$G$1:$G$324)+SUMIF(PAV!$B$1:$B$496,$B10,PAV!$G$1:$G$496)+SUMIF(DESMONTE!$B$1:$B$405,$B10,DESMONTE!$G$1:$G$405)+SUMIF(DRENO!$B$1:$B$488,$B10,DRENO!$G$1:$G$488)</f>
        <v>0</v>
      </c>
      <c r="G10" s="445">
        <f>SUMIF(ADM!$B$1:$B$493,$B10,ADM!$G$1:$G$493)+SUMIF(TOP!$B$1:$B$474,$B10,TOP!$G$1:$G$474)+SUMIF(LAB!$B$1:$B$477,$B10,LAB!$G$1:$G$477)+SUMIF(QSMS!$B$1:$B$474,$B10,QSMS!$G$1:$G$474)+SUMIF(MEC!$B$1:$B$500,$B10,MEC!$G$1:$G$500)</f>
        <v>0</v>
      </c>
      <c r="L10" s="876" t="s">
        <v>646</v>
      </c>
      <c r="M10" s="398">
        <f>2231.08*K2</f>
        <v>2231.08</v>
      </c>
      <c r="N10" s="398">
        <f t="shared" si="1"/>
        <v>10.141272727272726</v>
      </c>
      <c r="O10" s="398">
        <f t="shared" si="2"/>
        <v>20.383958181818176</v>
      </c>
    </row>
    <row r="11" spans="1:18">
      <c r="A11" t="s">
        <v>567</v>
      </c>
      <c r="B11" t="s">
        <v>647</v>
      </c>
      <c r="C11" s="190" t="s">
        <v>628</v>
      </c>
      <c r="D11" s="243">
        <f>M11</f>
        <v>2231.08</v>
      </c>
      <c r="E11" s="243">
        <f t="shared" si="0"/>
        <v>4596.0248000000001</v>
      </c>
      <c r="F11" s="445">
        <f>SUMIF(SUPRESSÃO!$B$1:$B$425,$B11,SUPRESSÃO!$G$1:$G$425)+SUMIF(TERRAPLENAGEM!$B$1:$B$324,$B11,TERRAPLENAGEM!$G$1:$G$324)+SUMIF(PAV!$B$1:$B$496,$B11,PAV!$G$1:$G$496)+SUMIF(DESMONTE!$B$1:$B$405,$B11,DESMONTE!$G$1:$G$405)+SUMIF(DRENO!$B$1:$B$488,$B11,DRENO!$G$1:$G$488)</f>
        <v>0</v>
      </c>
      <c r="G11" s="445">
        <f>SUMIF(ADM!$B$1:$B$493,$B11,ADM!$G$1:$G$493)+SUMIF(TOP!$B$1:$B$474,$B11,TOP!$G$1:$G$474)+SUMIF(LAB!$B$1:$B$477,$B11,LAB!$G$1:$G$477)+SUMIF(QSMS!$B$1:$B$474,$B11,QSMS!$G$1:$G$474)+SUMIF(MEC!$B$1:$B$500,$B11,MEC!$G$1:$G$500)</f>
        <v>1</v>
      </c>
      <c r="L11" s="397" t="s">
        <v>648</v>
      </c>
      <c r="M11" s="398">
        <f>2231.08*K2</f>
        <v>2231.08</v>
      </c>
      <c r="N11" s="398">
        <f t="shared" si="1"/>
        <v>10.141272727272726</v>
      </c>
      <c r="O11" s="398">
        <f t="shared" si="2"/>
        <v>20.383958181818176</v>
      </c>
    </row>
    <row r="12" spans="1:18">
      <c r="A12" t="s">
        <v>564</v>
      </c>
      <c r="B12" t="s">
        <v>649</v>
      </c>
      <c r="C12" s="190" t="s">
        <v>628</v>
      </c>
      <c r="D12" s="243">
        <f>M10</f>
        <v>2231.08</v>
      </c>
      <c r="E12" s="243">
        <f t="shared" si="0"/>
        <v>4596.0248000000001</v>
      </c>
      <c r="F12" s="445">
        <f>SUMIF(SUPRESSÃO!$B$1:$B$425,$B12,SUPRESSÃO!$G$1:$G$425)+SUMIF(TERRAPLENAGEM!$B$1:$B$324,$B12,TERRAPLENAGEM!$G$1:$G$324)+SUMIF(PAV!$B$1:$B$496,$B12,PAV!$G$1:$G$496)+SUMIF(DESMONTE!$B$1:$B$405,$B12,DESMONTE!$G$1:$G$405)+SUMIF(DRENO!$B$1:$B$488,$B12,DRENO!$G$1:$G$488)</f>
        <v>0</v>
      </c>
      <c r="G12" s="445">
        <f>SUMIF(ADM!$B$1:$B$493,$B12,ADM!$G$1:$G$493)+SUMIF(TOP!$B$1:$B$474,$B12,TOP!$G$1:$G$474)+SUMIF(LAB!$B$1:$B$477,$B12,LAB!$G$1:$G$477)+SUMIF(QSMS!$B$1:$B$474,$B12,QSMS!$G$1:$G$474)+SUMIF(MEC!$B$1:$B$500,$B12,MEC!$G$1:$G$500)</f>
        <v>1</v>
      </c>
      <c r="L12" s="397" t="s">
        <v>650</v>
      </c>
      <c r="M12" s="398">
        <f>1518*K2</f>
        <v>1518</v>
      </c>
      <c r="N12" s="398">
        <f t="shared" si="1"/>
        <v>6.9</v>
      </c>
      <c r="O12" s="398">
        <f t="shared" si="2"/>
        <v>13.869</v>
      </c>
    </row>
    <row r="13" spans="1:18">
      <c r="A13" t="s">
        <v>651</v>
      </c>
      <c r="B13" t="s">
        <v>652</v>
      </c>
      <c r="C13" s="190" t="s">
        <v>628</v>
      </c>
      <c r="D13" s="243">
        <f>M12</f>
        <v>1518</v>
      </c>
      <c r="E13" s="243">
        <f t="shared" si="0"/>
        <v>3127.08</v>
      </c>
      <c r="F13" s="445">
        <f>SUMIF(SUPRESSÃO!$B$1:$B$425,$B13,SUPRESSÃO!$G$1:$G$425)+SUMIF(TERRAPLENAGEM!$B$1:$B$324,$B13,TERRAPLENAGEM!$G$1:$G$324)+SUMIF(PAV!$B$1:$B$496,$B13,PAV!$G$1:$G$496)+SUMIF(DESMONTE!$B$1:$B$405,$B13,DESMONTE!$G$1:$G$405)+SUMIF(DRENO!$B$1:$B$488,$B13,DRENO!$G$1:$G$488)</f>
        <v>0</v>
      </c>
      <c r="G13" s="445">
        <f>SUMIF(ADM!$B$1:$B$493,$B13,ADM!$G$1:$G$493)+SUMIF(TOP!$B$1:$B$474,$B13,TOP!$G$1:$G$474)+SUMIF(LAB!$B$1:$B$477,$B13,LAB!$G$1:$G$477)+SUMIF(QSMS!$B$1:$B$474,$B13,QSMS!$G$1:$G$474)+SUMIF(MEC!$B$1:$B$500,$B13,MEC!$G$1:$G$500)</f>
        <v>0</v>
      </c>
      <c r="L13" s="397" t="s">
        <v>653</v>
      </c>
      <c r="M13" s="398">
        <f>1518*K2</f>
        <v>1518</v>
      </c>
      <c r="N13" s="398">
        <f t="shared" si="1"/>
        <v>6.9</v>
      </c>
      <c r="O13" s="398">
        <f t="shared" si="2"/>
        <v>13.869</v>
      </c>
    </row>
    <row r="14" spans="1:18">
      <c r="A14" t="s">
        <v>654</v>
      </c>
      <c r="B14" t="s">
        <v>655</v>
      </c>
      <c r="C14" s="190" t="s">
        <v>628</v>
      </c>
      <c r="D14" s="243">
        <f>M13</f>
        <v>1518</v>
      </c>
      <c r="E14" s="243">
        <f t="shared" si="0"/>
        <v>3127.08</v>
      </c>
      <c r="F14" s="445">
        <f>SUMIF(SUPRESSÃO!$B$1:$B$425,$B14,SUPRESSÃO!$G$1:$G$425)+SUMIF(TERRAPLENAGEM!$B$1:$B$324,$B14,TERRAPLENAGEM!$G$1:$G$324)+SUMIF(PAV!$B$1:$B$496,$B14,PAV!$G$1:$G$496)+SUMIF(DESMONTE!$B$1:$B$405,$B14,DESMONTE!$G$1:$G$405)+SUMIF(DRENO!$B$1:$B$488,$B14,DRENO!$G$1:$G$488)</f>
        <v>0</v>
      </c>
      <c r="G14" s="445">
        <f>SUMIF(ADM!$B$1:$B$493,$B14,ADM!$G$1:$G$493)+SUMIF(TOP!$B$1:$B$474,$B14,TOP!$G$1:$G$474)+SUMIF(LAB!$B$1:$B$477,$B14,LAB!$G$1:$G$477)+SUMIF(QSMS!$B$1:$B$474,$B14,QSMS!$G$1:$G$474)+SUMIF(MEC!$B$1:$B$500,$B14,MEC!$G$1:$G$500)</f>
        <v>0</v>
      </c>
      <c r="L14" s="397" t="s">
        <v>656</v>
      </c>
      <c r="M14" s="398">
        <f>6500</f>
        <v>6500</v>
      </c>
      <c r="N14" s="398"/>
      <c r="O14" s="398"/>
      <c r="P14" s="40" t="s">
        <v>527</v>
      </c>
    </row>
    <row r="15" spans="1:18">
      <c r="A15" t="s">
        <v>656</v>
      </c>
      <c r="B15" t="s">
        <v>657</v>
      </c>
      <c r="C15" s="190" t="s">
        <v>658</v>
      </c>
      <c r="D15" s="243">
        <f>M14</f>
        <v>6500</v>
      </c>
      <c r="E15" s="243">
        <f t="shared" si="0"/>
        <v>6500</v>
      </c>
      <c r="F15" s="445">
        <f>SUMIF(SUPRESSÃO!$B$1:$B$425,$B15,SUPRESSÃO!$G$1:$G$425)+SUMIF(TERRAPLENAGEM!$B$1:$B$324,$B15,TERRAPLENAGEM!$G$1:$G$324)+SUMIF(PAV!$B$1:$B$496,$B15,PAV!$G$1:$G$496)+SUMIF(DESMONTE!$B$1:$B$405,$B15,DESMONTE!$G$1:$G$405)+SUMIF(DRENO!$B$1:$B$488,$B15,DRENO!$G$1:$G$488)</f>
        <v>0</v>
      </c>
      <c r="G15" s="445">
        <f>SUMIF(ADM!$B$1:$B$493,$B15,ADM!$G$1:$G$493)+SUMIF(TOP!$B$1:$B$474,$B15,TOP!$G$1:$G$474)+SUMIF(LAB!$B$1:$B$477,$B15,LAB!$G$1:$G$477)+SUMIF(QSMS!$B$1:$B$474,$B15,QSMS!$G$1:$G$474)+SUMIF(MEC!$B$1:$B$500,$B15,MEC!$G$1:$G$500)</f>
        <v>1</v>
      </c>
      <c r="L15" s="876" t="s">
        <v>633</v>
      </c>
      <c r="M15" s="398">
        <f>3800*K2</f>
        <v>3800</v>
      </c>
      <c r="N15" s="398">
        <f>M15/$Q$2</f>
        <v>17.272727272727273</v>
      </c>
      <c r="O15" s="398">
        <f>(M15*$R$2)/$Q$2</f>
        <v>34.718181818181812</v>
      </c>
    </row>
    <row r="16" spans="1:18">
      <c r="A16" t="s">
        <v>659</v>
      </c>
      <c r="B16" t="s">
        <v>660</v>
      </c>
      <c r="C16" s="190" t="s">
        <v>628</v>
      </c>
      <c r="D16" s="243">
        <f t="shared" ref="D16:D37" si="3">M16</f>
        <v>2035</v>
      </c>
      <c r="E16" s="243">
        <f t="shared" si="0"/>
        <v>4192.1000000000004</v>
      </c>
      <c r="F16" s="445">
        <f>SUMIF(SUPRESSÃO!$B$1:$B$425,$B16,SUPRESSÃO!$G$1:$G$425)+SUMIF(TERRAPLENAGEM!$B$1:$B$324,$B16,TERRAPLENAGEM!$G$1:$G$324)+SUMIF(PAV!$B$1:$B$496,$B16,PAV!$G$1:$G$496)+SUMIF(DESMONTE!$B$1:$B$405,$B16,DESMONTE!$G$1:$G$405)+SUMIF(DRENO!$B$1:$B$488,$B16,DRENO!$G$1:$G$488)</f>
        <v>0</v>
      </c>
      <c r="G16" s="445">
        <f>SUMIF(ADM!$B$1:$B$493,$B16,ADM!$G$1:$G$493)+SUMIF(TOP!$B$1:$B$474,$B16,TOP!$G$1:$G$474)+SUMIF(LAB!$B$1:$B$477,$B16,LAB!$G$1:$G$477)+SUMIF(QSMS!$B$1:$B$474,$B16,QSMS!$G$1:$G$474)+SUMIF(MEC!$B$1:$B$500,$B16,MEC!$G$1:$G$500)</f>
        <v>0</v>
      </c>
      <c r="L16" s="397" t="s">
        <v>659</v>
      </c>
      <c r="M16" s="398">
        <f>2035*K2</f>
        <v>2035</v>
      </c>
      <c r="N16" s="398">
        <f>M16/$Q$2</f>
        <v>9.25</v>
      </c>
      <c r="O16" s="398">
        <f>(M16*$R$2)/$Q$2</f>
        <v>18.592499999999998</v>
      </c>
    </row>
    <row r="17" spans="1:17">
      <c r="A17" t="s">
        <v>661</v>
      </c>
      <c r="B17" t="s">
        <v>662</v>
      </c>
      <c r="C17" s="190" t="s">
        <v>628</v>
      </c>
      <c r="D17" s="243">
        <f>M17</f>
        <v>2035</v>
      </c>
      <c r="E17" s="243">
        <f t="shared" si="0"/>
        <v>4192.1000000000004</v>
      </c>
      <c r="F17" s="445">
        <f>SUMIF(SUPRESSÃO!$B$1:$B$425,$B17,SUPRESSÃO!$G$1:$G$425)+SUMIF(TERRAPLENAGEM!$B$1:$B$324,$B17,TERRAPLENAGEM!$G$1:$G$324)+SUMIF(PAV!$B$1:$B$496,$B17,PAV!$G$1:$G$496)+SUMIF(DESMONTE!$B$1:$B$405,$B17,DESMONTE!$G$1:$G$405)+SUMIF(DRENO!$B$1:$B$488,$B17,DRENO!$G$1:$G$488)</f>
        <v>0</v>
      </c>
      <c r="G17" s="445">
        <f>SUMIF(ADM!$B$1:$B$493,$B17,ADM!$G$1:$G$493)+SUMIF(TOP!$B$1:$B$474,$B17,TOP!$G$1:$G$474)+SUMIF(LAB!$B$1:$B$477,$B17,LAB!$G$1:$G$477)+SUMIF(QSMS!$B$1:$B$474,$B17,QSMS!$G$1:$G$474)+SUMIF(MEC!$B$1:$B$500,$B17,MEC!$G$1:$G$500)</f>
        <v>0</v>
      </c>
      <c r="L17" s="397" t="s">
        <v>661</v>
      </c>
      <c r="M17" s="398">
        <f>2035*K2</f>
        <v>2035</v>
      </c>
      <c r="N17" s="398">
        <f>M17/$Q$2</f>
        <v>9.25</v>
      </c>
      <c r="O17" s="398">
        <f>(M17*$R$2)/$Q$2</f>
        <v>18.592499999999998</v>
      </c>
    </row>
    <row r="18" spans="1:17">
      <c r="A18" t="s">
        <v>663</v>
      </c>
      <c r="B18" t="s">
        <v>664</v>
      </c>
      <c r="C18" s="190" t="s">
        <v>628</v>
      </c>
      <c r="D18" s="243">
        <f>M18</f>
        <v>2035</v>
      </c>
      <c r="E18" s="243">
        <f t="shared" si="0"/>
        <v>4192.1000000000004</v>
      </c>
      <c r="F18" s="445">
        <f>SUMIF(SUPRESSÃO!$B$1:$B$425,$B18,SUPRESSÃO!$G$1:$G$425)+SUMIF(TERRAPLENAGEM!$B$1:$B$324,$B18,TERRAPLENAGEM!$G$1:$G$324)+SUMIF(PAV!$B$1:$B$496,$B18,PAV!$G$1:$G$496)+SUMIF(DESMONTE!$B$1:$B$405,$B18,DESMONTE!$G$1:$G$405)+SUMIF(DRENO!$B$1:$B$488,$B18,DRENO!$G$1:$G$488)</f>
        <v>0</v>
      </c>
      <c r="G18" s="445">
        <f>SUMIF(ADM!$B$1:$B$493,$B18,ADM!$G$1:$G$493)+SUMIF(TOP!$B$1:$B$474,$B18,TOP!$G$1:$G$474)+SUMIF(LAB!$B$1:$B$477,$B18,LAB!$G$1:$G$477)+SUMIF(QSMS!$B$1:$B$474,$B18,QSMS!$G$1:$G$474)+SUMIF(MEC!$B$1:$B$500,$B18,MEC!$G$1:$G$500)</f>
        <v>0</v>
      </c>
      <c r="L18" s="397" t="s">
        <v>663</v>
      </c>
      <c r="M18" s="398">
        <f>2035*K2</f>
        <v>2035</v>
      </c>
      <c r="N18" s="398">
        <f>M18/$Q$2</f>
        <v>9.25</v>
      </c>
      <c r="O18" s="398">
        <f>(M18*$R$2)/$Q$2</f>
        <v>18.592499999999998</v>
      </c>
    </row>
    <row r="19" spans="1:17">
      <c r="A19" t="s">
        <v>665</v>
      </c>
      <c r="B19" t="s">
        <v>666</v>
      </c>
      <c r="C19" s="190" t="s">
        <v>628</v>
      </c>
      <c r="D19" s="243">
        <f>M19</f>
        <v>2035</v>
      </c>
      <c r="E19" s="243">
        <f t="shared" si="0"/>
        <v>4192.1000000000004</v>
      </c>
      <c r="F19" s="445">
        <f>SUMIF(SUPRESSÃO!$B$1:$B$425,$B19,SUPRESSÃO!$G$1:$G$425)+SUMIF(TERRAPLENAGEM!$B$1:$B$324,$B19,TERRAPLENAGEM!$G$1:$G$324)+SUMIF(PAV!$B$1:$B$496,$B19,PAV!$G$1:$G$496)+SUMIF(DESMONTE!$B$1:$B$405,$B19,DESMONTE!$G$1:$G$405)+SUMIF(DRENO!$B$1:$B$488,$B19,DRENO!$G$1:$G$488)</f>
        <v>0</v>
      </c>
      <c r="G19" s="445">
        <f>SUMIF(ADM!$B$1:$B$493,$B19,ADM!$G$1:$G$493)+SUMIF(TOP!$B$1:$B$474,$B19,TOP!$G$1:$G$474)+SUMIF(LAB!$B$1:$B$477,$B19,LAB!$G$1:$G$477)+SUMIF(QSMS!$B$1:$B$474,$B19,QSMS!$G$1:$G$474)+SUMIF(MEC!$B$1:$B$500,$B19,MEC!$G$1:$G$500)</f>
        <v>0</v>
      </c>
      <c r="L19" s="397" t="s">
        <v>665</v>
      </c>
      <c r="M19" s="398">
        <f>2035*K2</f>
        <v>2035</v>
      </c>
      <c r="N19" s="398">
        <f>M19/$Q$2</f>
        <v>9.25</v>
      </c>
      <c r="O19" s="398">
        <f>(M19*$R$2)/$Q$2</f>
        <v>18.592499999999998</v>
      </c>
    </row>
    <row r="20" spans="1:17">
      <c r="A20" t="s">
        <v>667</v>
      </c>
      <c r="B20" t="s">
        <v>668</v>
      </c>
      <c r="C20" s="190" t="s">
        <v>658</v>
      </c>
      <c r="D20" s="243">
        <f t="shared" si="3"/>
        <v>13000</v>
      </c>
      <c r="E20" s="243">
        <f t="shared" si="0"/>
        <v>13000</v>
      </c>
      <c r="F20" s="445">
        <f>SUMIF(SUPRESSÃO!$B$1:$B$425,$B20,SUPRESSÃO!$G$1:$G$425)+SUMIF(TERRAPLENAGEM!$B$1:$B$324,$B20,TERRAPLENAGEM!$G$1:$G$324)+SUMIF(PAV!$B$1:$B$496,$B20,PAV!$G$1:$G$496)+SUMIF(DESMONTE!$B$1:$B$405,$B20,DESMONTE!$G$1:$G$405)+SUMIF(DRENO!$B$1:$B$488,$B20,DRENO!$G$1:$G$488)</f>
        <v>0</v>
      </c>
      <c r="G20" s="445">
        <f>SUMIF(ADM!$B$1:$B$493,$B20,ADM!$G$1:$G$493)+SUMIF(TOP!$B$1:$B$474,$B20,TOP!$G$1:$G$474)+SUMIF(LAB!$B$1:$B$477,$B20,LAB!$G$1:$G$477)+SUMIF(QSMS!$B$1:$B$474,$B20,QSMS!$G$1:$G$474)+SUMIF(MEC!$B$1:$B$500,$B20,MEC!$G$1:$G$500)</f>
        <v>1</v>
      </c>
      <c r="L20" s="397" t="s">
        <v>667</v>
      </c>
      <c r="M20" s="398">
        <v>13000</v>
      </c>
      <c r="N20" s="398"/>
      <c r="O20" s="398"/>
      <c r="P20" s="40" t="s">
        <v>527</v>
      </c>
    </row>
    <row r="21" spans="1:17">
      <c r="A21" t="s">
        <v>669</v>
      </c>
      <c r="B21" t="s">
        <v>670</v>
      </c>
      <c r="C21" s="190" t="s">
        <v>658</v>
      </c>
      <c r="D21" s="243">
        <f t="shared" si="3"/>
        <v>12000</v>
      </c>
      <c r="E21" s="243">
        <f t="shared" si="0"/>
        <v>12000</v>
      </c>
      <c r="F21" s="445">
        <f>SUMIF(SUPRESSÃO!$B$1:$B$425,$B21,SUPRESSÃO!$G$1:$G$425)+SUMIF(TERRAPLENAGEM!$B$1:$B$324,$B21,TERRAPLENAGEM!$G$1:$G$324)+SUMIF(PAV!$B$1:$B$496,$B21,PAV!$G$1:$G$496)+SUMIF(DESMONTE!$B$1:$B$405,$B21,DESMONTE!$G$1:$G$405)+SUMIF(DRENO!$B$1:$B$488,$B21,DRENO!$G$1:$G$488)</f>
        <v>0</v>
      </c>
      <c r="G21" s="445">
        <f>SUMIF(ADM!$B$1:$B$493,$B21,ADM!$G$1:$G$493)+SUMIF(TOP!$B$1:$B$474,$B21,TOP!$G$1:$G$474)+SUMIF(LAB!$B$1:$B$477,$B21,LAB!$G$1:$G$477)+SUMIF(QSMS!$B$1:$B$474,$B21,QSMS!$G$1:$G$474)+SUMIF(MEC!$B$1:$B$500,$B21,MEC!$G$1:$G$500)</f>
        <v>0</v>
      </c>
      <c r="L21" s="397" t="s">
        <v>669</v>
      </c>
      <c r="M21" s="398">
        <f>12000</f>
        <v>12000</v>
      </c>
      <c r="N21" s="398"/>
      <c r="O21" s="398"/>
      <c r="P21" s="40" t="s">
        <v>527</v>
      </c>
    </row>
    <row r="22" spans="1:17">
      <c r="A22" t="s">
        <v>1851</v>
      </c>
      <c r="B22" t="s">
        <v>672</v>
      </c>
      <c r="C22" s="190" t="s">
        <v>628</v>
      </c>
      <c r="D22" s="243">
        <f t="shared" si="3"/>
        <v>3392.4</v>
      </c>
      <c r="E22" s="243">
        <f t="shared" si="0"/>
        <v>6988.344000000001</v>
      </c>
      <c r="F22" s="445">
        <f>SUMIF(SUPRESSÃO!$B$1:$B$425,$B22,SUPRESSÃO!$G$1:$G$425)+SUMIF(TERRAPLENAGEM!$B$1:$B$324,$B22,TERRAPLENAGEM!$G$1:$G$324)+SUMIF(PAV!$B$1:$B$496,$B22,PAV!$G$1:$G$496)+SUMIF(DESMONTE!$B$1:$B$405,$B22,DESMONTE!$G$1:$G$405)+SUMIF(DRENO!$B$1:$B$488,$B22,DRENO!$G$1:$G$488)</f>
        <v>0</v>
      </c>
      <c r="G22" s="445">
        <f>SUMIF(ADM!$B$1:$B$493,$B22,ADM!$G$1:$G$493)+SUMIF(TOP!$B$1:$B$474,$B22,TOP!$G$1:$G$474)+SUMIF(LAB!$B$1:$B$477,$B22,LAB!$G$1:$G$477)+SUMIF(QSMS!$B$1:$B$474,$B22,QSMS!$G$1:$G$474)+SUMIF(MEC!$B$1:$B$500,$B22,MEC!$G$1:$G$500)</f>
        <v>0</v>
      </c>
      <c r="L22" s="397" t="s">
        <v>671</v>
      </c>
      <c r="M22" s="398">
        <f>3392.4*K2</f>
        <v>3392.4</v>
      </c>
      <c r="N22" s="398">
        <f>M22/$Q$2</f>
        <v>15.42</v>
      </c>
      <c r="O22" s="398">
        <f>(M22*$R$2)/$Q$2</f>
        <v>30.994199999999996</v>
      </c>
      <c r="P22" s="40"/>
    </row>
    <row r="23" spans="1:17">
      <c r="A23" t="s">
        <v>673</v>
      </c>
      <c r="B23" t="s">
        <v>674</v>
      </c>
      <c r="C23" s="190" t="s">
        <v>628</v>
      </c>
      <c r="D23" s="243">
        <f t="shared" si="3"/>
        <v>3392.4</v>
      </c>
      <c r="E23" s="243">
        <f t="shared" si="0"/>
        <v>6988.344000000001</v>
      </c>
      <c r="F23" s="445">
        <f>SUMIF(SUPRESSÃO!$B$1:$B$425,$B23,SUPRESSÃO!$G$1:$G$425)+SUMIF(TERRAPLENAGEM!$B$1:$B$324,$B23,TERRAPLENAGEM!$G$1:$G$324)+SUMIF(PAV!$B$1:$B$496,$B23,PAV!$G$1:$G$496)+SUMIF(DESMONTE!$B$1:$B$405,$B23,DESMONTE!$G$1:$G$405)+SUMIF(DRENO!$B$1:$B$488,$B23,DRENO!$G$1:$G$488)</f>
        <v>0</v>
      </c>
      <c r="G23" s="445">
        <f>SUMIF(ADM!$B$1:$B$493,$B23,ADM!$G$1:$G$493)+SUMIF(TOP!$B$1:$B$474,$B23,TOP!$G$1:$G$474)+SUMIF(LAB!$B$1:$B$477,$B23,LAB!$G$1:$G$477)+SUMIF(QSMS!$B$1:$B$474,$B23,QSMS!$G$1:$G$474)+SUMIF(MEC!$B$1:$B$500,$B23,MEC!$G$1:$G$500)</f>
        <v>0</v>
      </c>
      <c r="L23" s="397" t="s">
        <v>673</v>
      </c>
      <c r="M23" s="398">
        <f>3392.4*K2</f>
        <v>3392.4</v>
      </c>
      <c r="N23" s="398">
        <f>M23/$Q$2</f>
        <v>15.42</v>
      </c>
      <c r="O23" s="398">
        <f>(M23*$R$2)/$Q$2</f>
        <v>30.994199999999996</v>
      </c>
      <c r="P23" s="40"/>
    </row>
    <row r="24" spans="1:17">
      <c r="A24" t="s">
        <v>675</v>
      </c>
      <c r="B24" t="s">
        <v>676</v>
      </c>
      <c r="C24" s="190" t="s">
        <v>628</v>
      </c>
      <c r="D24" s="243">
        <f t="shared" si="3"/>
        <v>3392.4</v>
      </c>
      <c r="E24" s="243">
        <f t="shared" si="0"/>
        <v>6988.344000000001</v>
      </c>
      <c r="F24" s="445">
        <f>SUMIF(SUPRESSÃO!$B$1:$B$425,$B24,SUPRESSÃO!$G$1:$G$425)+SUMIF(TERRAPLENAGEM!$B$1:$B$324,$B24,TERRAPLENAGEM!$G$1:$G$324)+SUMIF(PAV!$B$1:$B$496,$B24,PAV!$G$1:$G$496)+SUMIF(DESMONTE!$B$1:$B$405,$B24,DESMONTE!$G$1:$G$405)+SUMIF(DRENO!$B$1:$B$488,$B24,DRENO!$G$1:$G$488)</f>
        <v>0</v>
      </c>
      <c r="G24" s="445">
        <f>SUMIF(ADM!$B$1:$B$493,$B24,ADM!$G$1:$G$493)+SUMIF(TOP!$B$1:$B$474,$B24,TOP!$G$1:$G$474)+SUMIF(LAB!$B$1:$B$477,$B24,LAB!$G$1:$G$477)+SUMIF(QSMS!$B$1:$B$474,$B24,QSMS!$G$1:$G$474)+SUMIF(MEC!$B$1:$B$500,$B24,MEC!$G$1:$G$500)</f>
        <v>0</v>
      </c>
      <c r="L24" s="397" t="s">
        <v>675</v>
      </c>
      <c r="M24" s="398">
        <f>3392.4*K2</f>
        <v>3392.4</v>
      </c>
      <c r="N24" s="398">
        <f>M24/$Q$2</f>
        <v>15.42</v>
      </c>
      <c r="O24" s="398">
        <f>(M24*$R$2)/$Q$2</f>
        <v>30.994199999999996</v>
      </c>
      <c r="P24" s="40"/>
    </row>
    <row r="25" spans="1:17">
      <c r="A25" t="s">
        <v>677</v>
      </c>
      <c r="B25" t="s">
        <v>678</v>
      </c>
      <c r="C25" s="190" t="s">
        <v>628</v>
      </c>
      <c r="D25" s="243">
        <f t="shared" si="3"/>
        <v>3392.4</v>
      </c>
      <c r="E25" s="243">
        <f t="shared" si="0"/>
        <v>6988.344000000001</v>
      </c>
      <c r="F25" s="445">
        <f>SUMIF(SUPRESSÃO!$B$1:$B$425,$B25,SUPRESSÃO!$G$1:$G$425)+SUMIF(TERRAPLENAGEM!$B$1:$B$324,$B25,TERRAPLENAGEM!$G$1:$G$324)+SUMIF(PAV!$B$1:$B$496,$B25,PAV!$G$1:$G$496)+SUMIF(DESMONTE!$B$1:$B$405,$B25,DESMONTE!$G$1:$G$405)+SUMIF(DRENO!$B$1:$B$488,$B25,DRENO!$G$1:$G$488)</f>
        <v>0</v>
      </c>
      <c r="G25" s="445">
        <f>SUMIF(ADM!$B$1:$B$493,$B25,ADM!$G$1:$G$493)+SUMIF(TOP!$B$1:$B$474,$B25,TOP!$G$1:$G$474)+SUMIF(LAB!$B$1:$B$477,$B25,LAB!$G$1:$G$477)+SUMIF(QSMS!$B$1:$B$474,$B25,QSMS!$G$1:$G$474)+SUMIF(MEC!$B$1:$B$500,$B25,MEC!$G$1:$G$500)</f>
        <v>0</v>
      </c>
      <c r="L25" s="397" t="s">
        <v>677</v>
      </c>
      <c r="M25" s="398">
        <f>3392.4*K2</f>
        <v>3392.4</v>
      </c>
      <c r="N25" s="398">
        <f>M25/$Q$2</f>
        <v>15.42</v>
      </c>
      <c r="O25" s="398">
        <f>(M25*$R$2)/$Q$2</f>
        <v>30.994199999999996</v>
      </c>
      <c r="P25" s="40"/>
    </row>
    <row r="26" spans="1:17">
      <c r="A26" t="s">
        <v>679</v>
      </c>
      <c r="B26" t="s">
        <v>680</v>
      </c>
      <c r="C26" s="190" t="s">
        <v>658</v>
      </c>
      <c r="D26" s="243">
        <f t="shared" si="3"/>
        <v>17000</v>
      </c>
      <c r="E26" s="243">
        <f t="shared" si="0"/>
        <v>17000</v>
      </c>
      <c r="F26" s="445">
        <f>SUMIF(SUPRESSÃO!$B$1:$B$425,$B26,SUPRESSÃO!$G$1:$G$425)+SUMIF(TERRAPLENAGEM!$B$1:$B$324,$B26,TERRAPLENAGEM!$G$1:$G$324)+SUMIF(PAV!$B$1:$B$496,$B26,PAV!$G$1:$G$496)+SUMIF(DESMONTE!$B$1:$B$405,$B26,DESMONTE!$G$1:$G$405)+SUMIF(DRENO!$B$1:$B$488,$B26,DRENO!$G$1:$G$488)</f>
        <v>0</v>
      </c>
      <c r="G26" s="445">
        <f>SUMIF(ADM!$B$1:$B$493,$B26,ADM!$G$1:$G$493)+SUMIF(TOP!$B$1:$B$474,$B26,TOP!$G$1:$G$474)+SUMIF(LAB!$B$1:$B$477,$B26,LAB!$G$1:$G$477)+SUMIF(QSMS!$B$1:$B$474,$B26,QSMS!$G$1:$G$474)+SUMIF(MEC!$B$1:$B$500,$B26,MEC!$G$1:$G$500)</f>
        <v>1</v>
      </c>
      <c r="L26" s="397" t="s">
        <v>679</v>
      </c>
      <c r="M26" s="398">
        <v>17000</v>
      </c>
      <c r="N26" s="398"/>
      <c r="O26" s="398"/>
      <c r="P26" s="40" t="s">
        <v>527</v>
      </c>
    </row>
    <row r="27" spans="1:17">
      <c r="A27" t="s">
        <v>569</v>
      </c>
      <c r="B27" t="s">
        <v>681</v>
      </c>
      <c r="C27" s="190" t="s">
        <v>658</v>
      </c>
      <c r="D27" s="243">
        <f t="shared" si="3"/>
        <v>12000</v>
      </c>
      <c r="E27" s="243">
        <f t="shared" si="0"/>
        <v>12000</v>
      </c>
      <c r="F27" s="445">
        <f>SUMIF(SUPRESSÃO!$B$1:$B$425,$B27,SUPRESSÃO!$G$1:$G$425)+SUMIF(TERRAPLENAGEM!$B$1:$B$324,$B27,TERRAPLENAGEM!$G$1:$G$324)+SUMIF(PAV!$B$1:$B$496,$B27,PAV!$G$1:$G$496)+SUMIF(DESMONTE!$B$1:$B$405,$B27,DESMONTE!$G$1:$G$405)+SUMIF(DRENO!$B$1:$B$488,$B27,DRENO!$G$1:$G$488)</f>
        <v>0</v>
      </c>
      <c r="G27" s="445">
        <f>SUMIF(ADM!$B$1:$B$493,$B27,ADM!$G$1:$G$493)+SUMIF(TOP!$B$1:$B$474,$B27,TOP!$G$1:$G$474)+SUMIF(LAB!$B$1:$B$477,$B27,LAB!$G$1:$G$477)+SUMIF(QSMS!$B$1:$B$474,$B27,QSMS!$G$1:$G$474)+SUMIF(MEC!$B$1:$B$500,$B27,MEC!$G$1:$G$500)</f>
        <v>0</v>
      </c>
      <c r="L27" s="397" t="s">
        <v>569</v>
      </c>
      <c r="M27" s="398">
        <v>12000</v>
      </c>
      <c r="N27" s="398"/>
      <c r="O27" s="398"/>
      <c r="P27" s="40" t="s">
        <v>527</v>
      </c>
    </row>
    <row r="28" spans="1:17">
      <c r="A28" t="s">
        <v>682</v>
      </c>
      <c r="B28" t="s">
        <v>683</v>
      </c>
      <c r="C28" s="190" t="s">
        <v>658</v>
      </c>
      <c r="D28" s="243">
        <f t="shared" si="3"/>
        <v>6870</v>
      </c>
      <c r="E28" s="243">
        <f t="shared" si="0"/>
        <v>6870</v>
      </c>
      <c r="F28" s="445">
        <f>SUMIF(SUPRESSÃO!$B$1:$B$425,$B28,SUPRESSÃO!$G$1:$G$425)+SUMIF(TERRAPLENAGEM!$B$1:$B$324,$B28,TERRAPLENAGEM!$G$1:$G$324)+SUMIF(PAV!$B$1:$B$496,$B28,PAV!$G$1:$G$496)+SUMIF(DESMONTE!$B$1:$B$405,$B28,DESMONTE!$G$1:$G$405)+SUMIF(DRENO!$B$1:$B$488,$B28,DRENO!$G$1:$G$488)</f>
        <v>0</v>
      </c>
      <c r="G28" s="445">
        <f>SUMIF(ADM!$B$1:$B$493,$B28,ADM!$G$1:$G$493)+SUMIF(TOP!$B$1:$B$474,$B28,TOP!$G$1:$G$474)+SUMIF(LAB!$B$1:$B$477,$B28,LAB!$G$1:$G$477)+SUMIF(QSMS!$B$1:$B$474,$B28,QSMS!$G$1:$G$474)+SUMIF(MEC!$B$1:$B$500,$B28,MEC!$G$1:$G$500)</f>
        <v>0</v>
      </c>
      <c r="L28" s="397" t="s">
        <v>682</v>
      </c>
      <c r="M28" s="398">
        <v>6870</v>
      </c>
      <c r="N28" s="398"/>
      <c r="O28" s="398"/>
      <c r="P28" s="40"/>
    </row>
    <row r="29" spans="1:17">
      <c r="A29" t="s">
        <v>684</v>
      </c>
      <c r="B29" t="s">
        <v>685</v>
      </c>
      <c r="C29" s="190" t="s">
        <v>658</v>
      </c>
      <c r="D29" s="243">
        <f t="shared" si="3"/>
        <v>21000</v>
      </c>
      <c r="E29" s="243">
        <f t="shared" si="0"/>
        <v>21000</v>
      </c>
      <c r="F29" s="445">
        <f>SUMIF(SUPRESSÃO!$B$1:$B$425,$B29,SUPRESSÃO!$G$1:$G$425)+SUMIF(TERRAPLENAGEM!$B$1:$B$324,$B29,TERRAPLENAGEM!$G$1:$G$324)+SUMIF(PAV!$B$1:$B$496,$B29,PAV!$G$1:$G$496)+SUMIF(DESMONTE!$B$1:$B$405,$B29,DESMONTE!$G$1:$G$405)+SUMIF(DRENO!$B$1:$B$488,$B29,DRENO!$G$1:$G$488)</f>
        <v>0</v>
      </c>
      <c r="G29" s="445">
        <f>SUMIF(ADM!$B$1:$B$493,$B29,ADM!$G$1:$G$493)+SUMIF(TOP!$B$1:$B$474,$B29,TOP!$G$1:$G$474)+SUMIF(LAB!$B$1:$B$477,$B29,LAB!$G$1:$G$477)+SUMIF(QSMS!$B$1:$B$474,$B29,QSMS!$G$1:$G$474)+SUMIF(MEC!$B$1:$B$500,$B29,MEC!$G$1:$G$500)</f>
        <v>0</v>
      </c>
      <c r="L29" s="397" t="s">
        <v>684</v>
      </c>
      <c r="M29" s="398">
        <v>21000</v>
      </c>
      <c r="N29" s="398"/>
      <c r="O29" s="398"/>
      <c r="P29" s="40" t="s">
        <v>527</v>
      </c>
    </row>
    <row r="30" spans="1:17">
      <c r="A30" t="s">
        <v>686</v>
      </c>
      <c r="B30" t="s">
        <v>687</v>
      </c>
      <c r="C30" s="190" t="s">
        <v>658</v>
      </c>
      <c r="D30" s="243">
        <f t="shared" si="3"/>
        <v>18000</v>
      </c>
      <c r="E30" s="243">
        <f t="shared" si="0"/>
        <v>18000</v>
      </c>
      <c r="F30" s="445">
        <f>SUMIF(SUPRESSÃO!$B$1:$B$425,$B30,SUPRESSÃO!$G$1:$G$425)+SUMIF(TERRAPLENAGEM!$B$1:$B$324,$B30,TERRAPLENAGEM!$G$1:$G$324)+SUMIF(PAV!$B$1:$B$496,$B30,PAV!$G$1:$G$496)+SUMIF(DESMONTE!$B$1:$B$405,$B30,DESMONTE!$G$1:$G$405)+SUMIF(DRENO!$B$1:$B$488,$B30,DRENO!$G$1:$G$488)</f>
        <v>0</v>
      </c>
      <c r="G30" s="445">
        <f>SUMIF(ADM!$B$1:$B$493,$B30,ADM!$G$1:$G$493)+SUMIF(TOP!$B$1:$B$474,$B30,TOP!$G$1:$G$474)+SUMIF(LAB!$B$1:$B$477,$B30,LAB!$G$1:$G$477)+SUMIF(QSMS!$B$1:$B$474,$B30,QSMS!$G$1:$G$474)+SUMIF(MEC!$B$1:$B$500,$B30,MEC!$G$1:$G$500)</f>
        <v>0</v>
      </c>
      <c r="L30" s="397" t="s">
        <v>686</v>
      </c>
      <c r="M30" s="398">
        <v>18000</v>
      </c>
      <c r="N30" s="398"/>
      <c r="O30" s="398"/>
      <c r="P30" s="40" t="s">
        <v>527</v>
      </c>
    </row>
    <row r="31" spans="1:17">
      <c r="A31" t="s">
        <v>688</v>
      </c>
      <c r="B31" t="s">
        <v>689</v>
      </c>
      <c r="C31" s="190" t="s">
        <v>628</v>
      </c>
      <c r="D31" s="243">
        <f t="shared" si="3"/>
        <v>2530</v>
      </c>
      <c r="E31" s="243">
        <f t="shared" si="0"/>
        <v>5211.8</v>
      </c>
      <c r="F31" s="445">
        <f>SUMIF(SUPRESSÃO!$B$1:$B$425,$B31,SUPRESSÃO!$G$1:$G$425)+SUMIF(TERRAPLENAGEM!$B$1:$B$324,$B31,TERRAPLENAGEM!$G$1:$G$324)+SUMIF(PAV!$B$1:$B$496,$B31,PAV!$G$1:$G$496)+SUMIF(DESMONTE!$B$1:$B$405,$B31,DESMONTE!$G$1:$G$405)+SUMIF(DRENO!$B$1:$B$488,$B31,DRENO!$G$1:$G$488)</f>
        <v>3</v>
      </c>
      <c r="G31" s="445">
        <f>SUMIF(ADM!$B$1:$B$493,$B31,ADM!$G$1:$G$493)+SUMIF(TOP!$B$1:$B$474,$B31,TOP!$G$1:$G$474)+SUMIF(LAB!$B$1:$B$477,$B31,LAB!$G$1:$G$477)+SUMIF(QSMS!$B$1:$B$474,$B31,QSMS!$G$1:$G$474)+SUMIF(MEC!$B$1:$B$500,$B31,MEC!$G$1:$G$500)</f>
        <v>0</v>
      </c>
      <c r="L31" s="397" t="s">
        <v>688</v>
      </c>
      <c r="M31" s="398">
        <f>2530*K2</f>
        <v>2530</v>
      </c>
      <c r="N31" s="398">
        <f>M31/$Q$2</f>
        <v>11.5</v>
      </c>
      <c r="O31" s="398">
        <f>(M31*$R$2)/$Q$2</f>
        <v>23.114999999999998</v>
      </c>
      <c r="Q31" s="41" t="s">
        <v>690</v>
      </c>
    </row>
    <row r="32" spans="1:17">
      <c r="A32" t="s">
        <v>566</v>
      </c>
      <c r="B32" t="s">
        <v>691</v>
      </c>
      <c r="C32" s="190" t="s">
        <v>658</v>
      </c>
      <c r="D32" s="243">
        <f>M32</f>
        <v>12000</v>
      </c>
      <c r="E32" s="243">
        <f t="shared" si="0"/>
        <v>12000</v>
      </c>
      <c r="F32" s="445">
        <f>SUMIF(SUPRESSÃO!$B$1:$B$425,$B32,SUPRESSÃO!$G$1:$G$425)+SUMIF(TERRAPLENAGEM!$B$1:$B$324,$B32,TERRAPLENAGEM!$G$1:$G$324)+SUMIF(PAV!$B$1:$B$496,$B32,PAV!$G$1:$G$496)+SUMIF(DESMONTE!$B$1:$B$405,$B32,DESMONTE!$G$1:$G$405)+SUMIF(DRENO!$B$1:$B$488,$B32,DRENO!$G$1:$G$488)</f>
        <v>0</v>
      </c>
      <c r="G32" s="445">
        <f>SUMIF(ADM!$B$1:$B$493,$B32,ADM!$G$1:$G$493)+SUMIF(TOP!$B$1:$B$474,$B32,TOP!$G$1:$G$474)+SUMIF(LAB!$B$1:$B$477,$B32,LAB!$G$1:$G$477)+SUMIF(QSMS!$B$1:$B$474,$B32,QSMS!$G$1:$G$474)+SUMIF(MEC!$B$1:$B$500,$B32,MEC!$G$1:$G$500)</f>
        <v>1</v>
      </c>
      <c r="L32" s="397" t="s">
        <v>566</v>
      </c>
      <c r="M32" s="398">
        <v>12000</v>
      </c>
      <c r="N32" s="398"/>
      <c r="O32" s="398"/>
      <c r="P32" s="40" t="s">
        <v>527</v>
      </c>
      <c r="Q32" s="41"/>
    </row>
    <row r="33" spans="1:16">
      <c r="A33" t="s">
        <v>692</v>
      </c>
      <c r="B33" t="s">
        <v>693</v>
      </c>
      <c r="C33" s="190" t="s">
        <v>628</v>
      </c>
      <c r="D33" s="243">
        <f t="shared" si="3"/>
        <v>2035</v>
      </c>
      <c r="E33" s="243">
        <f t="shared" si="0"/>
        <v>4192.1000000000004</v>
      </c>
      <c r="F33" s="445">
        <f>SUMIF(SUPRESSÃO!$B$1:$B$425,$B33,SUPRESSÃO!$G$1:$G$425)+SUMIF(TERRAPLENAGEM!$B$1:$B$324,$B33,TERRAPLENAGEM!$G$1:$G$324)+SUMIF(PAV!$B$1:$B$496,$B33,PAV!$G$1:$G$496)+SUMIF(DESMONTE!$B$1:$B$405,$B33,DESMONTE!$G$1:$G$405)+SUMIF(DRENO!$B$1:$B$488,$B33,DRENO!$G$1:$G$488)</f>
        <v>0</v>
      </c>
      <c r="G33" s="445">
        <f>SUMIF(ADM!$B$1:$B$493,$B33,ADM!$G$1:$G$493)+SUMIF(TOP!$B$1:$B$474,$B33,TOP!$G$1:$G$474)+SUMIF(LAB!$B$1:$B$477,$B33,LAB!$G$1:$G$477)+SUMIF(QSMS!$B$1:$B$474,$B33,QSMS!$G$1:$G$474)+SUMIF(MEC!$B$1:$B$500,$B33,MEC!$G$1:$G$500)</f>
        <v>0</v>
      </c>
      <c r="L33" s="397" t="s">
        <v>692</v>
      </c>
      <c r="M33" s="398">
        <f>2035*K2</f>
        <v>2035</v>
      </c>
      <c r="N33" s="398">
        <f>M33/$Q$2</f>
        <v>9.25</v>
      </c>
      <c r="O33" s="398">
        <f>(M33*$R$2)/$Q$2</f>
        <v>18.592499999999998</v>
      </c>
      <c r="P33" s="40"/>
    </row>
    <row r="34" spans="1:16">
      <c r="A34" t="s">
        <v>694</v>
      </c>
      <c r="B34" t="s">
        <v>695</v>
      </c>
      <c r="C34" s="190" t="s">
        <v>628</v>
      </c>
      <c r="D34" s="243">
        <f t="shared" si="3"/>
        <v>2530</v>
      </c>
      <c r="E34" s="243">
        <f t="shared" ref="E34:E67" si="4">IF($C34="h",$D34+($D34*HORISTA),IF($C34="mês",$D34+($D34*MENSALISTA),D34))</f>
        <v>5211.8</v>
      </c>
      <c r="F34" s="445">
        <f>SUMIF(SUPRESSÃO!$B$1:$B$425,$B34,SUPRESSÃO!$G$1:$G$425)+SUMIF(TERRAPLENAGEM!$B$1:$B$324,$B34,TERRAPLENAGEM!$G$1:$G$324)+SUMIF(PAV!$B$1:$B$496,$B34,PAV!$G$1:$G$496)+SUMIF(DESMONTE!$B$1:$B$405,$B34,DESMONTE!$G$1:$G$405)+SUMIF(DRENO!$B$1:$B$488,$B34,DRENO!$G$1:$G$488)</f>
        <v>19</v>
      </c>
      <c r="G34" s="445">
        <f>SUMIF(ADM!$B$1:$B$493,$B34,ADM!$G$1:$G$493)+SUMIF(TOP!$B$1:$B$474,$B34,TOP!$G$1:$G$474)+SUMIF(LAB!$B$1:$B$477,$B34,LAB!$G$1:$G$477)+SUMIF(QSMS!$B$1:$B$474,$B34,QSMS!$G$1:$G$474)+SUMIF(MEC!$B$1:$B$500,$B34,MEC!$G$1:$G$500)</f>
        <v>0</v>
      </c>
      <c r="L34" s="397" t="s">
        <v>694</v>
      </c>
      <c r="M34" s="398">
        <f>2530*K2</f>
        <v>2530</v>
      </c>
      <c r="N34" s="398">
        <f>M34/$Q$2</f>
        <v>11.5</v>
      </c>
      <c r="O34" s="398">
        <f>(M34*$R$2)/$Q$2</f>
        <v>23.114999999999998</v>
      </c>
    </row>
    <row r="35" spans="1:16">
      <c r="A35" t="s">
        <v>696</v>
      </c>
      <c r="B35" t="s">
        <v>697</v>
      </c>
      <c r="C35" s="190" t="s">
        <v>628</v>
      </c>
      <c r="D35" s="243">
        <f t="shared" si="3"/>
        <v>2656.5</v>
      </c>
      <c r="E35" s="243">
        <f t="shared" si="4"/>
        <v>5472.39</v>
      </c>
      <c r="F35" s="445">
        <f>SUMIF(SUPRESSÃO!$B$1:$B$425,$B35,SUPRESSÃO!$G$1:$G$425)+SUMIF(TERRAPLENAGEM!$B$1:$B$324,$B35,TERRAPLENAGEM!$G$1:$G$324)+SUMIF(PAV!$B$1:$B$496,$B35,PAV!$G$1:$G$496)+SUMIF(DESMONTE!$B$1:$B$405,$B35,DESMONTE!$G$1:$G$405)+SUMIF(DRENO!$B$1:$B$488,$B35,DRENO!$G$1:$G$488)</f>
        <v>5</v>
      </c>
      <c r="G35" s="445">
        <f>SUMIF(ADM!$B$1:$B$493,$B35,ADM!$G$1:$G$493)+SUMIF(TOP!$B$1:$B$474,$B35,TOP!$G$1:$G$474)+SUMIF(LAB!$B$1:$B$477,$B35,LAB!$G$1:$G$477)+SUMIF(QSMS!$B$1:$B$474,$B35,QSMS!$G$1:$G$474)+SUMIF(MEC!$B$1:$B$500,$B35,MEC!$G$1:$G$500)</f>
        <v>0</v>
      </c>
      <c r="L35" s="876" t="s">
        <v>696</v>
      </c>
      <c r="M35" s="398">
        <f>2656.5*K2</f>
        <v>2656.5</v>
      </c>
      <c r="N35" s="398">
        <f t="shared" ref="N35:N59" si="5">M35/$Q$2</f>
        <v>12.074999999999999</v>
      </c>
      <c r="O35" s="398">
        <f t="shared" ref="O35:O55" si="6">(M35*$R$2)/$Q$2</f>
        <v>24.27075</v>
      </c>
    </row>
    <row r="36" spans="1:16">
      <c r="A36" t="s">
        <v>698</v>
      </c>
      <c r="B36" t="s">
        <v>699</v>
      </c>
      <c r="C36" s="190" t="s">
        <v>628</v>
      </c>
      <c r="D36" s="243">
        <f t="shared" si="3"/>
        <v>3130</v>
      </c>
      <c r="E36" s="243">
        <f t="shared" si="4"/>
        <v>6447.8</v>
      </c>
      <c r="F36" s="445">
        <f>SUMIF(SUPRESSÃO!$B$1:$B$425,$B36,SUPRESSÃO!$G$1:$G$425)+SUMIF(TERRAPLENAGEM!$B$1:$B$324,$B36,TERRAPLENAGEM!$G$1:$G$324)+SUMIF(PAV!$B$1:$B$496,$B36,PAV!$G$1:$G$496)+SUMIF(DESMONTE!$B$1:$B$405,$B36,DESMONTE!$G$1:$G$405)+SUMIF(DRENO!$B$1:$B$488,$B36,DRENO!$G$1:$G$488)</f>
        <v>0</v>
      </c>
      <c r="G36" s="445">
        <f>SUMIF(ADM!$B$1:$B$493,$B36,ADM!$G$1:$G$493)+SUMIF(TOP!$B$1:$B$474,$B36,TOP!$G$1:$G$474)+SUMIF(LAB!$B$1:$B$477,$B36,LAB!$G$1:$G$477)+SUMIF(QSMS!$B$1:$B$474,$B36,QSMS!$G$1:$G$474)+SUMIF(MEC!$B$1:$B$500,$B36,MEC!$G$1:$G$500)</f>
        <v>1</v>
      </c>
      <c r="L36" s="876" t="s">
        <v>698</v>
      </c>
      <c r="M36" s="398">
        <f>3130*K2</f>
        <v>3130</v>
      </c>
      <c r="N36" s="398">
        <f t="shared" si="5"/>
        <v>14.227272727272727</v>
      </c>
      <c r="O36" s="398">
        <f t="shared" si="6"/>
        <v>28.596818181818179</v>
      </c>
    </row>
    <row r="37" spans="1:16">
      <c r="A37" t="s">
        <v>700</v>
      </c>
      <c r="B37" t="s">
        <v>701</v>
      </c>
      <c r="C37" s="190" t="s">
        <v>628</v>
      </c>
      <c r="D37" s="243">
        <f t="shared" si="3"/>
        <v>2530</v>
      </c>
      <c r="E37" s="243">
        <f t="shared" si="4"/>
        <v>5211.8</v>
      </c>
      <c r="F37" s="445">
        <f>SUMIF(SUPRESSÃO!$B$1:$B$425,$B37,SUPRESSÃO!$G$1:$G$425)+SUMIF(TERRAPLENAGEM!$B$1:$B$324,$B37,TERRAPLENAGEM!$G$1:$G$324)+SUMIF(PAV!$B$1:$B$496,$B37,PAV!$G$1:$G$496)+SUMIF(DESMONTE!$B$1:$B$405,$B37,DESMONTE!$G$1:$G$405)+SUMIF(DRENO!$B$1:$B$488,$B37,DRENO!$G$1:$G$488)</f>
        <v>0</v>
      </c>
      <c r="G37" s="445">
        <f>SUMIF(ADM!$B$1:$B$493,$B37,ADM!$G$1:$G$493)+SUMIF(TOP!$B$1:$B$474,$B37,TOP!$G$1:$G$474)+SUMIF(LAB!$B$1:$B$477,$B37,LAB!$G$1:$G$477)+SUMIF(QSMS!$B$1:$B$474,$B37,QSMS!$G$1:$G$474)+SUMIF(MEC!$B$1:$B$500,$B37,MEC!$G$1:$G$500)</f>
        <v>0</v>
      </c>
      <c r="L37" s="397" t="s">
        <v>702</v>
      </c>
      <c r="M37" s="398">
        <f>2530*K2</f>
        <v>2530</v>
      </c>
      <c r="N37" s="398">
        <f t="shared" si="5"/>
        <v>11.5</v>
      </c>
      <c r="O37" s="398">
        <f t="shared" si="6"/>
        <v>23.114999999999998</v>
      </c>
    </row>
    <row r="38" spans="1:16">
      <c r="A38" t="s">
        <v>703</v>
      </c>
      <c r="B38" t="s">
        <v>704</v>
      </c>
      <c r="C38" s="190" t="s">
        <v>628</v>
      </c>
      <c r="D38" s="243">
        <f>M64</f>
        <v>2656.5</v>
      </c>
      <c r="E38" s="243">
        <f t="shared" si="4"/>
        <v>5472.39</v>
      </c>
      <c r="F38" s="445">
        <f>SUMIF(SUPRESSÃO!$B$1:$B$425,$B38,SUPRESSÃO!$G$1:$G$425)+SUMIF(TERRAPLENAGEM!$B$1:$B$324,$B38,TERRAPLENAGEM!$G$1:$G$324)+SUMIF(PAV!$B$1:$B$496,$B38,PAV!$G$1:$G$496)+SUMIF(DESMONTE!$B$1:$B$405,$B38,DESMONTE!$G$1:$G$405)+SUMIF(DRENO!$B$1:$B$488,$B38,DRENO!$G$1:$G$488)</f>
        <v>0</v>
      </c>
      <c r="G38" s="445">
        <f>SUMIF(ADM!$B$1:$B$493,$B38,ADM!$G$1:$G$493)+SUMIF(TOP!$B$1:$B$474,$B38,TOP!$G$1:$G$474)+SUMIF(LAB!$B$1:$B$477,$B38,LAB!$G$1:$G$477)+SUMIF(QSMS!$B$1:$B$474,$B38,QSMS!$G$1:$G$474)+SUMIF(MEC!$B$1:$B$500,$B38,MEC!$G$1:$G$500)</f>
        <v>2</v>
      </c>
      <c r="L38" s="397" t="s">
        <v>705</v>
      </c>
      <c r="M38" s="398">
        <f>2035*K2</f>
        <v>2035</v>
      </c>
      <c r="N38" s="398">
        <f t="shared" si="5"/>
        <v>9.25</v>
      </c>
      <c r="O38" s="398">
        <f t="shared" si="6"/>
        <v>18.592499999999998</v>
      </c>
    </row>
    <row r="39" spans="1:16">
      <c r="A39" t="s">
        <v>706</v>
      </c>
      <c r="B39" t="s">
        <v>707</v>
      </c>
      <c r="C39" s="190" t="s">
        <v>628</v>
      </c>
      <c r="D39" s="243">
        <f>M38</f>
        <v>2035</v>
      </c>
      <c r="E39" s="243">
        <f t="shared" si="4"/>
        <v>4192.1000000000004</v>
      </c>
      <c r="F39" s="445">
        <f>SUMIF(SUPRESSÃO!$B$1:$B$425,$B39,SUPRESSÃO!$G$1:$G$425)+SUMIF(TERRAPLENAGEM!$B$1:$B$324,$B39,TERRAPLENAGEM!$G$1:$G$324)+SUMIF(PAV!$B$1:$B$496,$B39,PAV!$G$1:$G$496)+SUMIF(DESMONTE!$B$1:$B$405,$B39,DESMONTE!$G$1:$G$405)+SUMIF(DRENO!$B$1:$B$488,$B39,DRENO!$G$1:$G$488)</f>
        <v>0</v>
      </c>
      <c r="G39" s="445">
        <f>SUMIF(ADM!$B$1:$B$493,$B39,ADM!$G$1:$G$493)+SUMIF(TOP!$B$1:$B$474,$B39,TOP!$G$1:$G$474)+SUMIF(LAB!$B$1:$B$477,$B39,LAB!$G$1:$G$477)+SUMIF(QSMS!$B$1:$B$474,$B39,QSMS!$G$1:$G$474)+SUMIF(MEC!$B$1:$B$500,$B39,MEC!$G$1:$G$500)</f>
        <v>0</v>
      </c>
      <c r="L39" s="397" t="s">
        <v>708</v>
      </c>
      <c r="M39" s="398">
        <f>2035*K2</f>
        <v>2035</v>
      </c>
      <c r="N39" s="398">
        <f t="shared" si="5"/>
        <v>9.25</v>
      </c>
      <c r="O39" s="398">
        <f t="shared" si="6"/>
        <v>18.592499999999998</v>
      </c>
    </row>
    <row r="40" spans="1:16">
      <c r="A40" t="s">
        <v>708</v>
      </c>
      <c r="B40" t="s">
        <v>709</v>
      </c>
      <c r="C40" s="190" t="s">
        <v>628</v>
      </c>
      <c r="D40" s="243">
        <f t="shared" ref="D40:D52" si="7">M39</f>
        <v>2035</v>
      </c>
      <c r="E40" s="243">
        <f t="shared" si="4"/>
        <v>4192.1000000000004</v>
      </c>
      <c r="F40" s="445">
        <f>SUMIF(SUPRESSÃO!$B$1:$B$425,$B40,SUPRESSÃO!$G$1:$G$425)+SUMIF(TERRAPLENAGEM!$B$1:$B$324,$B40,TERRAPLENAGEM!$G$1:$G$324)+SUMIF(PAV!$B$1:$B$496,$B40,PAV!$G$1:$G$496)+SUMIF(DESMONTE!$B$1:$B$405,$B40,DESMONTE!$G$1:$G$405)+SUMIF(DRENO!$B$1:$B$488,$B40,DRENO!$G$1:$G$488)</f>
        <v>0</v>
      </c>
      <c r="G40" s="445">
        <f>SUMIF(ADM!$B$1:$B$493,$B40,ADM!$G$1:$G$493)+SUMIF(TOP!$B$1:$B$474,$B40,TOP!$G$1:$G$474)+SUMIF(LAB!$B$1:$B$477,$B40,LAB!$G$1:$G$477)+SUMIF(QSMS!$B$1:$B$474,$B40,QSMS!$G$1:$G$474)+SUMIF(MEC!$B$1:$B$500,$B40,MEC!$G$1:$G$500)</f>
        <v>0</v>
      </c>
      <c r="L40" s="397" t="s">
        <v>710</v>
      </c>
      <c r="M40" s="398">
        <f>2035*K2</f>
        <v>2035</v>
      </c>
      <c r="N40" s="398">
        <f t="shared" si="5"/>
        <v>9.25</v>
      </c>
      <c r="O40" s="398">
        <f t="shared" si="6"/>
        <v>18.592499999999998</v>
      </c>
    </row>
    <row r="41" spans="1:16">
      <c r="A41" t="s">
        <v>710</v>
      </c>
      <c r="B41" t="s">
        <v>711</v>
      </c>
      <c r="C41" s="190" t="s">
        <v>628</v>
      </c>
      <c r="D41" s="243">
        <f>M40</f>
        <v>2035</v>
      </c>
      <c r="E41" s="243">
        <f t="shared" si="4"/>
        <v>4192.1000000000004</v>
      </c>
      <c r="F41" s="445">
        <f>SUMIF(SUPRESSÃO!$B$1:$B$425,$B41,SUPRESSÃO!$G$1:$G$425)+SUMIF(TERRAPLENAGEM!$B$1:$B$324,$B41,TERRAPLENAGEM!$G$1:$G$324)+SUMIF(PAV!$B$1:$B$496,$B41,PAV!$G$1:$G$496)+SUMIF(DESMONTE!$B$1:$B$405,$B41,DESMONTE!$G$1:$G$405)+SUMIF(DRENO!$B$1:$B$488,$B41,DRENO!$G$1:$G$488)</f>
        <v>0</v>
      </c>
      <c r="G41" s="445">
        <f>SUMIF(ADM!$B$1:$B$493,$B41,ADM!$G$1:$G$493)+SUMIF(TOP!$B$1:$B$474,$B41,TOP!$G$1:$G$474)+SUMIF(LAB!$B$1:$B$477,$B41,LAB!$G$1:$G$477)+SUMIF(QSMS!$B$1:$B$474,$B41,QSMS!$G$1:$G$474)+SUMIF(MEC!$B$1:$B$500,$B41,MEC!$G$1:$G$500)</f>
        <v>0</v>
      </c>
      <c r="L41" s="397" t="s">
        <v>712</v>
      </c>
      <c r="M41" s="398">
        <f>3392.4*K2</f>
        <v>3392.4</v>
      </c>
      <c r="N41" s="398">
        <f t="shared" si="5"/>
        <v>15.42</v>
      </c>
      <c r="O41" s="398">
        <f t="shared" si="6"/>
        <v>30.994199999999996</v>
      </c>
    </row>
    <row r="42" spans="1:16">
      <c r="A42" t="s">
        <v>712</v>
      </c>
      <c r="B42" t="s">
        <v>713</v>
      </c>
      <c r="C42" s="190" t="s">
        <v>628</v>
      </c>
      <c r="D42" s="243">
        <f t="shared" si="7"/>
        <v>3392.4</v>
      </c>
      <c r="E42" s="243">
        <f t="shared" si="4"/>
        <v>6988.344000000001</v>
      </c>
      <c r="F42" s="445">
        <f>SUMIF(SUPRESSÃO!$B$1:$B$425,$B42,SUPRESSÃO!$G$1:$G$425)+SUMIF(TERRAPLENAGEM!$B$1:$B$324,$B42,TERRAPLENAGEM!$G$1:$G$324)+SUMIF(PAV!$B$1:$B$496,$B42,PAV!$G$1:$G$496)+SUMIF(DESMONTE!$B$1:$B$405,$B42,DESMONTE!$G$1:$G$405)+SUMIF(DRENO!$B$1:$B$488,$B42,DRENO!$G$1:$G$488)</f>
        <v>9</v>
      </c>
      <c r="G42" s="445">
        <f>SUMIF(ADM!$B$1:$B$493,$B42,ADM!$G$1:$G$493)+SUMIF(TOP!$B$1:$B$474,$B42,TOP!$G$1:$G$474)+SUMIF(LAB!$B$1:$B$477,$B42,LAB!$G$1:$G$477)+SUMIF(QSMS!$B$1:$B$474,$B42,QSMS!$G$1:$G$474)+SUMIF(MEC!$B$1:$B$500,$B42,MEC!$G$1:$G$500)</f>
        <v>0</v>
      </c>
      <c r="L42" s="397" t="s">
        <v>714</v>
      </c>
      <c r="M42" s="398">
        <f>2035*K2</f>
        <v>2035</v>
      </c>
      <c r="N42" s="398">
        <f t="shared" si="5"/>
        <v>9.25</v>
      </c>
      <c r="O42" s="398">
        <f t="shared" si="6"/>
        <v>18.592499999999998</v>
      </c>
      <c r="P42" s="39"/>
    </row>
    <row r="43" spans="1:16">
      <c r="A43" t="s">
        <v>714</v>
      </c>
      <c r="B43" t="s">
        <v>715</v>
      </c>
      <c r="C43" s="190" t="s">
        <v>628</v>
      </c>
      <c r="D43" s="243">
        <f t="shared" si="7"/>
        <v>2035</v>
      </c>
      <c r="E43" s="243">
        <f t="shared" si="4"/>
        <v>4192.1000000000004</v>
      </c>
      <c r="F43" s="445">
        <f>SUMIF(SUPRESSÃO!$B$1:$B$425,$B43,SUPRESSÃO!$G$1:$G$425)+SUMIF(TERRAPLENAGEM!$B$1:$B$324,$B43,TERRAPLENAGEM!$G$1:$G$324)+SUMIF(PAV!$B$1:$B$496,$B43,PAV!$G$1:$G$496)+SUMIF(DESMONTE!$B$1:$B$405,$B43,DESMONTE!$G$1:$G$405)+SUMIF(DRENO!$B$1:$B$488,$B43,DRENO!$G$1:$G$488)</f>
        <v>0</v>
      </c>
      <c r="G43" s="445">
        <f>SUMIF(ADM!$B$1:$B$493,$B43,ADM!$G$1:$G$493)+SUMIF(TOP!$B$1:$B$474,$B43,TOP!$G$1:$G$474)+SUMIF(LAB!$B$1:$B$477,$B43,LAB!$G$1:$G$477)+SUMIF(QSMS!$B$1:$B$474,$B43,QSMS!$G$1:$G$474)+SUMIF(MEC!$B$1:$B$500,$B43,MEC!$G$1:$G$500)</f>
        <v>0</v>
      </c>
      <c r="L43" s="397" t="s">
        <v>716</v>
      </c>
      <c r="M43" s="398">
        <f>2035*K2</f>
        <v>2035</v>
      </c>
      <c r="N43" s="398">
        <f t="shared" si="5"/>
        <v>9.25</v>
      </c>
      <c r="O43" s="398">
        <f t="shared" si="6"/>
        <v>18.592499999999998</v>
      </c>
      <c r="P43" s="39"/>
    </row>
    <row r="44" spans="1:16">
      <c r="A44" t="s">
        <v>716</v>
      </c>
      <c r="B44" t="s">
        <v>717</v>
      </c>
      <c r="C44" s="190" t="s">
        <v>628</v>
      </c>
      <c r="D44" s="243">
        <f t="shared" si="7"/>
        <v>2035</v>
      </c>
      <c r="E44" s="243">
        <f t="shared" si="4"/>
        <v>4192.1000000000004</v>
      </c>
      <c r="F44" s="445">
        <f>SUMIF(SUPRESSÃO!$B$1:$B$425,$B44,SUPRESSÃO!$G$1:$G$425)+SUMIF(TERRAPLENAGEM!$B$1:$B$324,$B44,TERRAPLENAGEM!$G$1:$G$324)+SUMIF(PAV!$B$1:$B$496,$B44,PAV!$G$1:$G$496)+SUMIF(DESMONTE!$B$1:$B$405,$B44,DESMONTE!$G$1:$G$405)+SUMIF(DRENO!$B$1:$B$488,$B44,DRENO!$G$1:$G$488)</f>
        <v>0</v>
      </c>
      <c r="G44" s="445">
        <f>SUMIF(ADM!$B$1:$B$493,$B44,ADM!$G$1:$G$493)+SUMIF(TOP!$B$1:$B$474,$B44,TOP!$G$1:$G$474)+SUMIF(LAB!$B$1:$B$477,$B44,LAB!$G$1:$G$477)+SUMIF(QSMS!$B$1:$B$474,$B44,QSMS!$G$1:$G$474)+SUMIF(MEC!$B$1:$B$500,$B44,MEC!$G$1:$G$500)</f>
        <v>0</v>
      </c>
      <c r="L44" s="397" t="s">
        <v>718</v>
      </c>
      <c r="M44" s="398">
        <f>3392.4*K2</f>
        <v>3392.4</v>
      </c>
      <c r="N44" s="398">
        <f t="shared" si="5"/>
        <v>15.42</v>
      </c>
      <c r="O44" s="398">
        <f t="shared" si="6"/>
        <v>30.994199999999996</v>
      </c>
    </row>
    <row r="45" spans="1:16">
      <c r="A45" t="s">
        <v>718</v>
      </c>
      <c r="B45" t="s">
        <v>719</v>
      </c>
      <c r="C45" s="190" t="s">
        <v>628</v>
      </c>
      <c r="D45" s="243">
        <f t="shared" si="7"/>
        <v>3392.4</v>
      </c>
      <c r="E45" s="243">
        <f t="shared" si="4"/>
        <v>6988.344000000001</v>
      </c>
      <c r="F45" s="445">
        <f>SUMIF(SUPRESSÃO!$B$1:$B$425,$B45,SUPRESSÃO!$G$1:$G$425)+SUMIF(TERRAPLENAGEM!$B$1:$B$324,$B45,TERRAPLENAGEM!$G$1:$G$324)+SUMIF(PAV!$B$1:$B$496,$B45,PAV!$G$1:$G$496)+SUMIF(DESMONTE!$B$1:$B$405,$B45,DESMONTE!$G$1:$G$405)+SUMIF(DRENO!$B$1:$B$488,$B45,DRENO!$G$1:$G$488)</f>
        <v>3</v>
      </c>
      <c r="G45" s="445">
        <f>SUMIF(ADM!$B$1:$B$493,$B45,ADM!$G$1:$G$493)+SUMIF(TOP!$B$1:$B$474,$B45,TOP!$G$1:$G$474)+SUMIF(LAB!$B$1:$B$477,$B45,LAB!$G$1:$G$477)+SUMIF(QSMS!$B$1:$B$474,$B45,QSMS!$G$1:$G$474)+SUMIF(MEC!$B$1:$B$500,$B45,MEC!$G$1:$G$500)</f>
        <v>0</v>
      </c>
      <c r="L45" s="397" t="s">
        <v>720</v>
      </c>
      <c r="M45" s="398">
        <f>3028.55*K2</f>
        <v>3028.55</v>
      </c>
      <c r="N45" s="398">
        <f t="shared" si="5"/>
        <v>13.766136363636365</v>
      </c>
      <c r="O45" s="398">
        <f t="shared" si="6"/>
        <v>27.669934090909088</v>
      </c>
    </row>
    <row r="46" spans="1:16">
      <c r="A46" t="s">
        <v>720</v>
      </c>
      <c r="B46" t="s">
        <v>721</v>
      </c>
      <c r="C46" s="190" t="s">
        <v>628</v>
      </c>
      <c r="D46" s="243">
        <f>M45</f>
        <v>3028.55</v>
      </c>
      <c r="E46" s="243">
        <f t="shared" si="4"/>
        <v>6238.8130000000001</v>
      </c>
      <c r="F46" s="445">
        <f>SUMIF(SUPRESSÃO!$B$1:$B$425,$B46,SUPRESSÃO!$G$1:$G$425)+SUMIF(TERRAPLENAGEM!$B$1:$B$324,$B46,TERRAPLENAGEM!$G$1:$G$324)+SUMIF(PAV!$B$1:$B$496,$B46,PAV!$G$1:$G$496)+SUMIF(DESMONTE!$B$1:$B$405,$B46,DESMONTE!$G$1:$G$405)+SUMIF(DRENO!$B$1:$B$488,$B46,DRENO!$G$1:$G$488)</f>
        <v>1</v>
      </c>
      <c r="G46" s="445">
        <f>SUMIF(ADM!$B$1:$B$493,$B46,ADM!$G$1:$G$493)+SUMIF(TOP!$B$1:$B$474,$B46,TOP!$G$1:$G$474)+SUMIF(LAB!$B$1:$B$477,$B46,LAB!$G$1:$G$477)+SUMIF(QSMS!$B$1:$B$474,$B46,QSMS!$G$1:$G$474)+SUMIF(MEC!$B$1:$B$500,$B46,MEC!$G$1:$G$500)</f>
        <v>0</v>
      </c>
      <c r="L46" s="397" t="s">
        <v>722</v>
      </c>
      <c r="M46" s="398">
        <f>2035*K2</f>
        <v>2035</v>
      </c>
      <c r="N46" s="398">
        <f t="shared" si="5"/>
        <v>9.25</v>
      </c>
      <c r="O46" s="398">
        <f t="shared" si="6"/>
        <v>18.592499999999998</v>
      </c>
    </row>
    <row r="47" spans="1:16">
      <c r="A47" t="s">
        <v>722</v>
      </c>
      <c r="B47" t="s">
        <v>723</v>
      </c>
      <c r="C47" s="190" t="s">
        <v>628</v>
      </c>
      <c r="D47" s="243">
        <f t="shared" si="7"/>
        <v>2035</v>
      </c>
      <c r="E47" s="243">
        <f t="shared" si="4"/>
        <v>4192.1000000000004</v>
      </c>
      <c r="F47" s="445">
        <f>SUMIF(SUPRESSÃO!$B$1:$B$425,$B47,SUPRESSÃO!$G$1:$G$425)+SUMIF(TERRAPLENAGEM!$B$1:$B$324,$B47,TERRAPLENAGEM!$G$1:$G$324)+SUMIF(PAV!$B$1:$B$496,$B47,PAV!$G$1:$G$496)+SUMIF(DESMONTE!$B$1:$B$405,$B47,DESMONTE!$G$1:$G$405)+SUMIF(DRENO!$B$1:$B$488,$B47,DRENO!$G$1:$G$488)</f>
        <v>1</v>
      </c>
      <c r="G47" s="445">
        <f>SUMIF(ADM!$B$1:$B$493,$B47,ADM!$G$1:$G$493)+SUMIF(TOP!$B$1:$B$474,$B47,TOP!$G$1:$G$474)+SUMIF(LAB!$B$1:$B$477,$B47,LAB!$G$1:$G$477)+SUMIF(QSMS!$B$1:$B$474,$B47,QSMS!$G$1:$G$474)+SUMIF(MEC!$B$1:$B$500,$B47,MEC!$G$1:$G$500)</f>
        <v>0</v>
      </c>
      <c r="L47" s="397" t="s">
        <v>724</v>
      </c>
      <c r="M47" s="398">
        <f>2035*K2</f>
        <v>2035</v>
      </c>
      <c r="N47" s="398">
        <f t="shared" si="5"/>
        <v>9.25</v>
      </c>
      <c r="O47" s="398">
        <f t="shared" si="6"/>
        <v>18.592499999999998</v>
      </c>
    </row>
    <row r="48" spans="1:16">
      <c r="A48" t="s">
        <v>724</v>
      </c>
      <c r="B48" t="s">
        <v>725</v>
      </c>
      <c r="C48" s="190" t="s">
        <v>628</v>
      </c>
      <c r="D48" s="243">
        <f t="shared" si="7"/>
        <v>2035</v>
      </c>
      <c r="E48" s="243">
        <f t="shared" si="4"/>
        <v>4192.1000000000004</v>
      </c>
      <c r="F48" s="445">
        <f>SUMIF(SUPRESSÃO!$B$1:$B$425,$B48,SUPRESSÃO!$G$1:$G$425)+SUMIF(TERRAPLENAGEM!$B$1:$B$324,$B48,TERRAPLENAGEM!$G$1:$G$324)+SUMIF(PAV!$B$1:$B$496,$B48,PAV!$G$1:$G$496)+SUMIF(DESMONTE!$B$1:$B$405,$B48,DESMONTE!$G$1:$G$405)+SUMIF(DRENO!$B$1:$B$488,$B48,DRENO!$G$1:$G$488)</f>
        <v>6</v>
      </c>
      <c r="G48" s="445">
        <f>SUMIF(ADM!$B$1:$B$493,$B48,ADM!$G$1:$G$493)+SUMIF(TOP!$B$1:$B$474,$B48,TOP!$G$1:$G$474)+SUMIF(LAB!$B$1:$B$477,$B48,LAB!$G$1:$G$477)+SUMIF(QSMS!$B$1:$B$474,$B48,QSMS!$G$1:$G$474)+SUMIF(MEC!$B$1:$B$500,$B48,MEC!$G$1:$G$500)</f>
        <v>0</v>
      </c>
      <c r="L48" s="397" t="s">
        <v>726</v>
      </c>
      <c r="M48" s="398">
        <f>2035*K2</f>
        <v>2035</v>
      </c>
      <c r="N48" s="398">
        <f t="shared" si="5"/>
        <v>9.25</v>
      </c>
      <c r="O48" s="398">
        <f t="shared" si="6"/>
        <v>18.592499999999998</v>
      </c>
    </row>
    <row r="49" spans="1:17">
      <c r="A49" t="s">
        <v>726</v>
      </c>
      <c r="B49" t="s">
        <v>727</v>
      </c>
      <c r="C49" s="190" t="s">
        <v>628</v>
      </c>
      <c r="D49" s="243">
        <f>M48</f>
        <v>2035</v>
      </c>
      <c r="E49" s="243">
        <f t="shared" si="4"/>
        <v>4192.1000000000004</v>
      </c>
      <c r="F49" s="445">
        <f>SUMIF(SUPRESSÃO!$B$1:$B$425,$B49,SUPRESSÃO!$G$1:$G$425)+SUMIF(TERRAPLENAGEM!$B$1:$B$324,$B49,TERRAPLENAGEM!$G$1:$G$324)+SUMIF(PAV!$B$1:$B$496,$B49,PAV!$G$1:$G$496)+SUMIF(DESMONTE!$B$1:$B$405,$B49,DESMONTE!$G$1:$G$405)+SUMIF(DRENO!$B$1:$B$488,$B49,DRENO!$G$1:$G$488)</f>
        <v>0</v>
      </c>
      <c r="G49" s="445">
        <f>SUMIF(ADM!$B$1:$B$493,$B49,ADM!$G$1:$G$493)+SUMIF(TOP!$B$1:$B$474,$B49,TOP!$G$1:$G$474)+SUMIF(LAB!$B$1:$B$477,$B49,LAB!$G$1:$G$477)+SUMIF(QSMS!$B$1:$B$474,$B49,QSMS!$G$1:$G$474)+SUMIF(MEC!$B$1:$B$500,$B49,MEC!$G$1:$G$500)</f>
        <v>0</v>
      </c>
      <c r="L49" s="876" t="s">
        <v>728</v>
      </c>
      <c r="M49" s="398">
        <f>4200*K2</f>
        <v>4200</v>
      </c>
      <c r="N49" s="398">
        <f t="shared" si="5"/>
        <v>19.09090909090909</v>
      </c>
      <c r="O49" s="398">
        <f t="shared" si="6"/>
        <v>38.372727272727275</v>
      </c>
    </row>
    <row r="50" spans="1:17">
      <c r="A50" t="s">
        <v>728</v>
      </c>
      <c r="B50" t="s">
        <v>729</v>
      </c>
      <c r="C50" s="190" t="s">
        <v>628</v>
      </c>
      <c r="D50" s="243">
        <f>M49</f>
        <v>4200</v>
      </c>
      <c r="E50" s="243">
        <f t="shared" si="4"/>
        <v>8652</v>
      </c>
      <c r="F50" s="445">
        <f>SUMIF(SUPRESSÃO!$B$1:$B$425,$B50,SUPRESSÃO!$G$1:$G$425)+SUMIF(TERRAPLENAGEM!$B$1:$B$324,$B50,TERRAPLENAGEM!$G$1:$G$324)+SUMIF(PAV!$B$1:$B$496,$B50,PAV!$G$1:$G$496)+SUMIF(DESMONTE!$B$1:$B$405,$B50,DESMONTE!$G$1:$G$405)+SUMIF(DRENO!$B$1:$B$488,$B50,DRENO!$G$1:$G$488)</f>
        <v>2</v>
      </c>
      <c r="G50" s="445">
        <f>SUMIF(ADM!$B$1:$B$493,$B50,ADM!$G$1:$G$493)+SUMIF(TOP!$B$1:$B$474,$B50,TOP!$G$1:$G$474)+SUMIF(LAB!$B$1:$B$477,$B50,LAB!$G$1:$G$477)+SUMIF(QSMS!$B$1:$B$474,$B50,QSMS!$G$1:$G$474)+SUMIF(MEC!$B$1:$B$500,$B50,MEC!$G$1:$G$500)</f>
        <v>0.5</v>
      </c>
      <c r="L50" s="397" t="s">
        <v>730</v>
      </c>
      <c r="M50" s="398">
        <f>2035*K2</f>
        <v>2035</v>
      </c>
      <c r="N50" s="398">
        <f t="shared" si="5"/>
        <v>9.25</v>
      </c>
      <c r="O50" s="398">
        <f t="shared" si="6"/>
        <v>18.592499999999998</v>
      </c>
    </row>
    <row r="51" spans="1:17">
      <c r="A51" t="s">
        <v>730</v>
      </c>
      <c r="B51" t="s">
        <v>731</v>
      </c>
      <c r="C51" s="190" t="s">
        <v>628</v>
      </c>
      <c r="D51" s="243">
        <f t="shared" si="7"/>
        <v>2035</v>
      </c>
      <c r="E51" s="243">
        <f t="shared" si="4"/>
        <v>4192.1000000000004</v>
      </c>
      <c r="F51" s="445">
        <f>SUMIF(SUPRESSÃO!$B$1:$B$425,$B51,SUPRESSÃO!$G$1:$G$425)+SUMIF(TERRAPLENAGEM!$B$1:$B$324,$B51,TERRAPLENAGEM!$G$1:$G$324)+SUMIF(PAV!$B$1:$B$496,$B51,PAV!$G$1:$G$496)+SUMIF(DESMONTE!$B$1:$B$405,$B51,DESMONTE!$G$1:$G$405)+SUMIF(DRENO!$B$1:$B$488,$B51,DRENO!$G$1:$G$488)</f>
        <v>3</v>
      </c>
      <c r="G51" s="445">
        <f>SUMIF(ADM!$B$1:$B$493,$B51,ADM!$G$1:$G$493)+SUMIF(TOP!$B$1:$B$474,$B51,TOP!$G$1:$G$474)+SUMIF(LAB!$B$1:$B$477,$B51,LAB!$G$1:$G$477)+SUMIF(QSMS!$B$1:$B$474,$B51,QSMS!$G$1:$G$474)+SUMIF(MEC!$B$1:$B$500,$B51,MEC!$G$1:$G$500)</f>
        <v>0</v>
      </c>
      <c r="L51" s="397" t="s">
        <v>732</v>
      </c>
      <c r="M51" s="398">
        <f>3360*K2</f>
        <v>3360</v>
      </c>
      <c r="N51" s="398">
        <f t="shared" si="5"/>
        <v>15.272727272727273</v>
      </c>
      <c r="O51" s="398">
        <f t="shared" si="6"/>
        <v>30.698181818181816</v>
      </c>
    </row>
    <row r="52" spans="1:17">
      <c r="A52" t="s">
        <v>732</v>
      </c>
      <c r="B52" t="s">
        <v>733</v>
      </c>
      <c r="C52" s="190" t="s">
        <v>628</v>
      </c>
      <c r="D52" s="243">
        <f t="shared" si="7"/>
        <v>3360</v>
      </c>
      <c r="E52" s="243">
        <f t="shared" si="4"/>
        <v>6921.6</v>
      </c>
      <c r="F52" s="445">
        <f>SUMIF(SUPRESSÃO!$B$1:$B$425,$B52,SUPRESSÃO!$G$1:$G$425)+SUMIF(TERRAPLENAGEM!$B$1:$B$324,$B52,TERRAPLENAGEM!$G$1:$G$324)+SUMIF(PAV!$B$1:$B$496,$B52,PAV!$G$1:$G$496)+SUMIF(DESMONTE!$B$1:$B$405,$B52,DESMONTE!$G$1:$G$405)+SUMIF(DRENO!$B$1:$B$488,$B52,DRENO!$G$1:$G$488)</f>
        <v>0</v>
      </c>
      <c r="G52" s="445">
        <f>SUMIF(ADM!$B$1:$B$493,$B52,ADM!$G$1:$G$493)+SUMIF(TOP!$B$1:$B$474,$B52,TOP!$G$1:$G$474)+SUMIF(LAB!$B$1:$B$477,$B52,LAB!$G$1:$G$477)+SUMIF(QSMS!$B$1:$B$474,$B52,QSMS!$G$1:$G$474)+SUMIF(MEC!$B$1:$B$500,$B52,MEC!$G$1:$G$500)</f>
        <v>0</v>
      </c>
      <c r="L52" s="876" t="s">
        <v>734</v>
      </c>
      <c r="M52" s="398">
        <f>2520*K2</f>
        <v>2520</v>
      </c>
      <c r="N52" s="398">
        <f t="shared" si="5"/>
        <v>11.454545454545455</v>
      </c>
      <c r="O52" s="398">
        <f t="shared" si="6"/>
        <v>23.023636363636363</v>
      </c>
    </row>
    <row r="53" spans="1:17">
      <c r="A53" t="s">
        <v>735</v>
      </c>
      <c r="B53" t="s">
        <v>736</v>
      </c>
      <c r="C53" s="190" t="s">
        <v>628</v>
      </c>
      <c r="D53" s="243">
        <f>D46</f>
        <v>3028.55</v>
      </c>
      <c r="E53" s="243">
        <f t="shared" si="4"/>
        <v>6238.8130000000001</v>
      </c>
      <c r="F53" s="445">
        <f>SUMIF(SUPRESSÃO!$B$1:$B$425,$B53,SUPRESSÃO!$G$1:$G$425)+SUMIF(TERRAPLENAGEM!$B$1:$B$324,$B53,TERRAPLENAGEM!$G$1:$G$324)+SUMIF(PAV!$B$1:$B$496,$B53,PAV!$G$1:$G$496)+SUMIF(DESMONTE!$B$1:$B$405,$B53,DESMONTE!$G$1:$G$405)+SUMIF(DRENO!$B$1:$B$488,$B53,DRENO!$G$1:$G$488)</f>
        <v>0</v>
      </c>
      <c r="G53" s="445">
        <f>SUMIF(ADM!$B$1:$B$493,$B53,ADM!$G$1:$G$493)+SUMIF(TOP!$B$1:$B$474,$B53,TOP!$G$1:$G$474)+SUMIF(LAB!$B$1:$B$477,$B53,LAB!$G$1:$G$477)+SUMIF(QSMS!$B$1:$B$474,$B53,QSMS!$G$1:$G$474)+SUMIF(MEC!$B$1:$B$500,$B53,MEC!$G$1:$G$500)</f>
        <v>0</v>
      </c>
      <c r="L53" s="397" t="s">
        <v>737</v>
      </c>
      <c r="M53" s="398">
        <f>2035*K2</f>
        <v>2035</v>
      </c>
      <c r="N53" s="398">
        <f t="shared" si="5"/>
        <v>9.25</v>
      </c>
      <c r="O53" s="398">
        <f t="shared" si="6"/>
        <v>18.592499999999998</v>
      </c>
    </row>
    <row r="54" spans="1:17">
      <c r="A54" t="s">
        <v>734</v>
      </c>
      <c r="B54" t="s">
        <v>738</v>
      </c>
      <c r="C54" s="190" t="s">
        <v>628</v>
      </c>
      <c r="D54" s="243">
        <f>M52</f>
        <v>2520</v>
      </c>
      <c r="E54" s="243">
        <f t="shared" si="4"/>
        <v>5191.2000000000007</v>
      </c>
      <c r="F54" s="445">
        <f>SUMIF(SUPRESSÃO!$B$1:$B$425,$B54,SUPRESSÃO!$G$1:$G$425)+SUMIF(TERRAPLENAGEM!$B$1:$B$324,$B54,TERRAPLENAGEM!$G$1:$G$324)+SUMIF(PAV!$B$1:$B$496,$B54,PAV!$G$1:$G$496)+SUMIF(DESMONTE!$B$1:$B$405,$B54,DESMONTE!$G$1:$G$405)+SUMIF(DRENO!$B$1:$B$488,$B54,DRENO!$G$1:$G$488)</f>
        <v>1</v>
      </c>
      <c r="G54" s="445">
        <f>SUMIF(ADM!$B$1:$B$493,$B54,ADM!$G$1:$G$493)+SUMIF(TOP!$B$1:$B$474,$B54,TOP!$G$1:$G$474)+SUMIF(LAB!$B$1:$B$477,$B54,LAB!$G$1:$G$477)+SUMIF(QSMS!$B$1:$B$474,$B54,QSMS!$G$1:$G$474)+SUMIF(MEC!$B$1:$B$500,$B54,MEC!$G$1:$G$500)</f>
        <v>0</v>
      </c>
      <c r="L54" s="397" t="s">
        <v>739</v>
      </c>
      <c r="M54" s="398">
        <f>2035*K2</f>
        <v>2035</v>
      </c>
      <c r="N54" s="398">
        <f t="shared" si="5"/>
        <v>9.25</v>
      </c>
      <c r="O54" s="398">
        <f t="shared" si="6"/>
        <v>18.592499999999998</v>
      </c>
    </row>
    <row r="55" spans="1:17">
      <c r="A55" t="s">
        <v>737</v>
      </c>
      <c r="B55" t="s">
        <v>740</v>
      </c>
      <c r="C55" s="190" t="s">
        <v>628</v>
      </c>
      <c r="D55" s="243">
        <f t="shared" ref="D55:D61" si="8">M53</f>
        <v>2035</v>
      </c>
      <c r="E55" s="243">
        <f t="shared" si="4"/>
        <v>4192.1000000000004</v>
      </c>
      <c r="F55" s="445">
        <f>SUMIF(SUPRESSÃO!$B$1:$B$425,$B55,SUPRESSÃO!$G$1:$G$425)+SUMIF(TERRAPLENAGEM!$B$1:$B$324,$B55,TERRAPLENAGEM!$G$1:$G$324)+SUMIF(PAV!$B$1:$B$496,$B55,PAV!$G$1:$G$496)+SUMIF(DESMONTE!$B$1:$B$405,$B55,DESMONTE!$G$1:$G$405)+SUMIF(DRENO!$B$1:$B$488,$B55,DRENO!$G$1:$G$488)</f>
        <v>0</v>
      </c>
      <c r="G55" s="445">
        <f>SUMIF(ADM!$B$1:$B$493,$B55,ADM!$G$1:$G$493)+SUMIF(TOP!$B$1:$B$474,$B55,TOP!$G$1:$G$474)+SUMIF(LAB!$B$1:$B$477,$B55,LAB!$G$1:$G$477)+SUMIF(QSMS!$B$1:$B$474,$B55,QSMS!$G$1:$G$474)+SUMIF(MEC!$B$1:$B$500,$B55,MEC!$G$1:$G$500)</f>
        <v>0</v>
      </c>
      <c r="L55" s="397" t="s">
        <v>741</v>
      </c>
      <c r="M55" s="398">
        <f>1518*K2</f>
        <v>1518</v>
      </c>
      <c r="N55" s="398">
        <f t="shared" si="5"/>
        <v>6.9</v>
      </c>
      <c r="O55" s="398">
        <f t="shared" si="6"/>
        <v>13.869</v>
      </c>
    </row>
    <row r="56" spans="1:17">
      <c r="A56" t="s">
        <v>739</v>
      </c>
      <c r="B56" t="s">
        <v>742</v>
      </c>
      <c r="C56" s="190" t="s">
        <v>628</v>
      </c>
      <c r="D56" s="243">
        <f t="shared" si="8"/>
        <v>2035</v>
      </c>
      <c r="E56" s="243">
        <f t="shared" si="4"/>
        <v>4192.1000000000004</v>
      </c>
      <c r="F56" s="445">
        <f>SUMIF(SUPRESSÃO!$B$1:$B$425,$B56,SUPRESSÃO!$G$1:$G$425)+SUMIF(TERRAPLENAGEM!$B$1:$B$324,$B56,TERRAPLENAGEM!$G$1:$G$324)+SUMIF(PAV!$B$1:$B$496,$B56,PAV!$G$1:$G$496)+SUMIF(DESMONTE!$B$1:$B$405,$B56,DESMONTE!$G$1:$G$405)+SUMIF(DRENO!$B$1:$B$488,$B56,DRENO!$G$1:$G$488)</f>
        <v>0</v>
      </c>
      <c r="G56" s="445">
        <f>SUMIF(ADM!$B$1:$B$493,$B56,ADM!$G$1:$G$493)+SUMIF(TOP!$B$1:$B$474,$B56,TOP!$G$1:$G$474)+SUMIF(LAB!$B$1:$B$477,$B56,LAB!$G$1:$G$477)+SUMIF(QSMS!$B$1:$B$474,$B56,QSMS!$G$1:$G$474)+SUMIF(MEC!$B$1:$B$500,$B56,MEC!$G$1:$G$500)</f>
        <v>0</v>
      </c>
      <c r="L56" s="397" t="s">
        <v>568</v>
      </c>
      <c r="M56" s="398">
        <v>8500</v>
      </c>
      <c r="N56" s="398"/>
      <c r="O56" s="398"/>
      <c r="P56" s="40" t="s">
        <v>527</v>
      </c>
    </row>
    <row r="57" spans="1:17">
      <c r="A57" t="s">
        <v>741</v>
      </c>
      <c r="B57" t="s">
        <v>743</v>
      </c>
      <c r="C57" s="190" t="s">
        <v>628</v>
      </c>
      <c r="D57" s="243">
        <f t="shared" si="8"/>
        <v>1518</v>
      </c>
      <c r="E57" s="243">
        <f t="shared" si="4"/>
        <v>3127.08</v>
      </c>
      <c r="F57" s="445">
        <f>SUMIF(SUPRESSÃO!$B$1:$B$425,$B57,SUPRESSÃO!$G$1:$G$425)+SUMIF(TERRAPLENAGEM!$B$1:$B$324,$B57,TERRAPLENAGEM!$G$1:$G$324)+SUMIF(PAV!$B$1:$B$496,$B57,PAV!$G$1:$G$496)+SUMIF(DESMONTE!$B$1:$B$405,$B57,DESMONTE!$G$1:$G$405)+SUMIF(DRENO!$B$1:$B$488,$B57,DRENO!$G$1:$G$488)</f>
        <v>0</v>
      </c>
      <c r="G57" s="445">
        <f>SUMIF(ADM!$B$1:$B$493,$B57,ADM!$G$1:$G$493)+SUMIF(TOP!$B$1:$B$474,$B57,TOP!$G$1:$G$474)+SUMIF(LAB!$B$1:$B$477,$B57,LAB!$G$1:$G$477)+SUMIF(QSMS!$B$1:$B$474,$B57,QSMS!$G$1:$G$474)+SUMIF(MEC!$B$1:$B$500,$B57,MEC!$G$1:$G$500)</f>
        <v>0</v>
      </c>
      <c r="L57" s="397" t="s">
        <v>562</v>
      </c>
      <c r="M57" s="398">
        <v>14000</v>
      </c>
      <c r="N57" s="398"/>
      <c r="O57" s="398"/>
      <c r="P57" s="40" t="s">
        <v>527</v>
      </c>
      <c r="Q57" s="41"/>
    </row>
    <row r="58" spans="1:17">
      <c r="A58" t="s">
        <v>568</v>
      </c>
      <c r="B58" t="s">
        <v>744</v>
      </c>
      <c r="C58" s="190" t="s">
        <v>658</v>
      </c>
      <c r="D58" s="243">
        <f t="shared" si="8"/>
        <v>8500</v>
      </c>
      <c r="E58" s="243">
        <f t="shared" si="4"/>
        <v>8500</v>
      </c>
      <c r="F58" s="445">
        <f>SUMIF(SUPRESSÃO!$B$1:$B$425,$B58,SUPRESSÃO!$G$1:$G$425)+SUMIF(TERRAPLENAGEM!$B$1:$B$324,$B58,TERRAPLENAGEM!$G$1:$G$324)+SUMIF(PAV!$B$1:$B$496,$B58,PAV!$G$1:$G$496)+SUMIF(DESMONTE!$B$1:$B$405,$B58,DESMONTE!$G$1:$G$405)+SUMIF(DRENO!$B$1:$B$488,$B58,DRENO!$G$1:$G$488)</f>
        <v>0</v>
      </c>
      <c r="G58" s="445">
        <f>SUMIF(ADM!$B$1:$B$493,$B58,ADM!$G$1:$G$493)+SUMIF(TOP!$B$1:$B$474,$B58,TOP!$G$1:$G$474)+SUMIF(LAB!$B$1:$B$477,$B58,LAB!$G$1:$G$477)+SUMIF(QSMS!$B$1:$B$474,$B58,QSMS!$G$1:$G$474)+SUMIF(MEC!$B$1:$B$500,$B58,MEC!$G$1:$G$500)</f>
        <v>1</v>
      </c>
      <c r="L58" s="397" t="s">
        <v>745</v>
      </c>
      <c r="M58" s="398">
        <v>10000</v>
      </c>
      <c r="N58" s="398">
        <f t="shared" si="5"/>
        <v>45.454545454545453</v>
      </c>
      <c r="O58" s="398">
        <f>(M58*$R$2)/$Q$2</f>
        <v>91.363636363636346</v>
      </c>
    </row>
    <row r="59" spans="1:17">
      <c r="A59" t="s">
        <v>562</v>
      </c>
      <c r="B59" t="s">
        <v>746</v>
      </c>
      <c r="C59" s="190" t="s">
        <v>658</v>
      </c>
      <c r="D59" s="243">
        <f t="shared" si="8"/>
        <v>14000</v>
      </c>
      <c r="E59" s="243">
        <f t="shared" si="4"/>
        <v>14000</v>
      </c>
      <c r="F59" s="445">
        <f>SUMIF(SUPRESSÃO!$B$1:$B$425,$B59,SUPRESSÃO!$G$1:$G$425)+SUMIF(TERRAPLENAGEM!$B$1:$B$324,$B59,TERRAPLENAGEM!$G$1:$G$324)+SUMIF(PAV!$B$1:$B$496,$B59,PAV!$G$1:$G$496)+SUMIF(DESMONTE!$B$1:$B$405,$B59,DESMONTE!$G$1:$G$405)+SUMIF(DRENO!$B$1:$B$488,$B59,DRENO!$G$1:$G$488)</f>
        <v>0</v>
      </c>
      <c r="G59" s="445">
        <f>SUMIF(ADM!$B$1:$B$493,$B59,ADM!$G$1:$G$493)+SUMIF(TOP!$B$1:$B$474,$B59,TOP!$G$1:$G$474)+SUMIF(LAB!$B$1:$B$477,$B59,LAB!$G$1:$G$477)+SUMIF(QSMS!$B$1:$B$474,$B59,QSMS!$G$1:$G$474)+SUMIF(MEC!$B$1:$B$500,$B59,MEC!$G$1:$G$500)</f>
        <v>1</v>
      </c>
      <c r="L59" s="397" t="s">
        <v>747</v>
      </c>
      <c r="M59" s="398">
        <f>2483.8*K2</f>
        <v>2483.8000000000002</v>
      </c>
      <c r="N59" s="398">
        <f t="shared" si="5"/>
        <v>11.290000000000001</v>
      </c>
      <c r="O59" s="398">
        <f>(M59*$R$2)/$Q$2</f>
        <v>22.692900000000002</v>
      </c>
    </row>
    <row r="60" spans="1:17">
      <c r="A60" t="s">
        <v>745</v>
      </c>
      <c r="B60" t="s">
        <v>748</v>
      </c>
      <c r="C60" s="190" t="s">
        <v>658</v>
      </c>
      <c r="D60" s="243">
        <f t="shared" si="8"/>
        <v>10000</v>
      </c>
      <c r="E60" s="243">
        <f t="shared" si="4"/>
        <v>10000</v>
      </c>
      <c r="F60" s="445">
        <f>SUMIF(SUPRESSÃO!$B$1:$B$425,$B60,SUPRESSÃO!$G$1:$G$425)+SUMIF(TERRAPLENAGEM!$B$1:$B$324,$B60,TERRAPLENAGEM!$G$1:$G$324)+SUMIF(PAV!$B$1:$B$496,$B60,PAV!$G$1:$G$496)+SUMIF(DESMONTE!$B$1:$B$405,$B60,DESMONTE!$G$1:$G$405)+SUMIF(DRENO!$B$1:$B$488,$B60,DRENO!$G$1:$G$488)</f>
        <v>0</v>
      </c>
      <c r="G60" s="445">
        <f>SUMIF(ADM!$B$1:$B$493,$B60,ADM!$G$1:$G$493)+SUMIF(TOP!$B$1:$B$474,$B60,TOP!$G$1:$G$474)+SUMIF(LAB!$B$1:$B$477,$B60,LAB!$G$1:$G$477)+SUMIF(QSMS!$B$1:$B$474,$B60,QSMS!$G$1:$G$474)+SUMIF(MEC!$B$1:$B$500,$B60,MEC!$G$1:$G$500)</f>
        <v>1</v>
      </c>
      <c r="L60" s="876" t="s">
        <v>749</v>
      </c>
      <c r="M60" s="398">
        <f>1680*K2</f>
        <v>1680</v>
      </c>
      <c r="N60" s="398">
        <f t="shared" ref="N60:N67" si="9">M60/$Q$2</f>
        <v>7.6363636363636367</v>
      </c>
      <c r="O60" s="398">
        <f t="shared" ref="O60:O67" si="10">(M60*$R$2)/$Q$2</f>
        <v>15.349090909090908</v>
      </c>
    </row>
    <row r="61" spans="1:17">
      <c r="A61" t="s">
        <v>747</v>
      </c>
      <c r="B61" t="s">
        <v>750</v>
      </c>
      <c r="C61" s="190" t="s">
        <v>628</v>
      </c>
      <c r="D61" s="243">
        <f t="shared" si="8"/>
        <v>2483.8000000000002</v>
      </c>
      <c r="E61" s="243">
        <f t="shared" si="4"/>
        <v>5116.6280000000006</v>
      </c>
      <c r="F61" s="445">
        <f>SUMIF(SUPRESSÃO!$B$1:$B$425,$B61,SUPRESSÃO!$G$1:$G$425)+SUMIF(TERRAPLENAGEM!$B$1:$B$324,$B61,TERRAPLENAGEM!$G$1:$G$324)+SUMIF(PAV!$B$1:$B$496,$B61,PAV!$G$1:$G$496)+SUMIF(DESMONTE!$B$1:$B$405,$B61,DESMONTE!$G$1:$G$405)+SUMIF(DRENO!$B$1:$B$488,$B61,DRENO!$G$1:$G$488)</f>
        <v>0</v>
      </c>
      <c r="G61" s="445">
        <f>SUMIF(ADM!$B$1:$B$493,$B61,ADM!$G$1:$G$493)+SUMIF(TOP!$B$1:$B$474,$B61,TOP!$G$1:$G$474)+SUMIF(LAB!$B$1:$B$477,$B61,LAB!$G$1:$G$477)+SUMIF(QSMS!$B$1:$B$474,$B61,QSMS!$G$1:$G$474)+SUMIF(MEC!$B$1:$B$500,$B61,MEC!$G$1:$G$500)</f>
        <v>0</v>
      </c>
      <c r="L61" s="876" t="s">
        <v>751</v>
      </c>
      <c r="M61" s="398">
        <f>1995.93*K2</f>
        <v>1995.93</v>
      </c>
      <c r="N61" s="398">
        <f t="shared" si="9"/>
        <v>9.0724090909090904</v>
      </c>
      <c r="O61" s="398">
        <f t="shared" si="10"/>
        <v>18.235542272727272</v>
      </c>
    </row>
    <row r="62" spans="1:17">
      <c r="A62" t="s">
        <v>570</v>
      </c>
      <c r="B62" t="s">
        <v>750</v>
      </c>
      <c r="C62" s="190" t="s">
        <v>658</v>
      </c>
      <c r="D62" s="243">
        <v>7000</v>
      </c>
      <c r="E62" s="243">
        <f t="shared" si="4"/>
        <v>7000</v>
      </c>
      <c r="F62" s="445">
        <f>SUMIF(SUPRESSÃO!$B$1:$B$425,$B62,SUPRESSÃO!$G$1:$G$425)+SUMIF(TERRAPLENAGEM!$B$1:$B$324,$B62,TERRAPLENAGEM!$G$1:$G$324)+SUMIF(PAV!$B$1:$B$496,$B62,PAV!$G$1:$G$496)+SUMIF(DESMONTE!$B$1:$B$405,$B62,DESMONTE!$G$1:$G$405)+SUMIF(DRENO!$B$1:$B$488,$B62,DRENO!$G$1:$G$488)</f>
        <v>0</v>
      </c>
      <c r="G62" s="445">
        <f>SUMIF(ADM!$B$1:$B$493,$B62,ADM!$G$1:$G$493)+SUMIF(TOP!$B$1:$B$474,$B62,TOP!$G$1:$G$474)+SUMIF(LAB!$B$1:$B$477,$B62,LAB!$G$1:$G$477)+SUMIF(QSMS!$B$1:$B$474,$B62,QSMS!$G$1:$G$474)+SUMIF(MEC!$B$1:$B$500,$B62,MEC!$G$1:$G$500)</f>
        <v>0</v>
      </c>
      <c r="L62" s="397" t="s">
        <v>752</v>
      </c>
      <c r="M62" s="398">
        <f>5000</f>
        <v>5000</v>
      </c>
      <c r="N62" s="398"/>
      <c r="O62" s="398"/>
      <c r="P62" s="40" t="s">
        <v>527</v>
      </c>
    </row>
    <row r="63" spans="1:17">
      <c r="A63" t="s">
        <v>703</v>
      </c>
      <c r="B63" t="s">
        <v>753</v>
      </c>
      <c r="C63" s="190" t="s">
        <v>628</v>
      </c>
      <c r="D63" s="243">
        <f>D37</f>
        <v>2530</v>
      </c>
      <c r="E63" s="243">
        <f t="shared" si="4"/>
        <v>5211.8</v>
      </c>
      <c r="F63" s="445">
        <f>SUMIF(SUPRESSÃO!$B$1:$B$425,$B63,SUPRESSÃO!$G$1:$G$425)+SUMIF(TERRAPLENAGEM!$B$1:$B$324,$B63,TERRAPLENAGEM!$G$1:$G$324)+SUMIF(PAV!$B$1:$B$496,$B63,PAV!$G$1:$G$496)+SUMIF(DESMONTE!$B$1:$B$405,$B63,DESMONTE!$G$1:$G$405)+SUMIF(DRENO!$B$1:$B$488,$B63,DRENO!$G$1:$G$488)</f>
        <v>0</v>
      </c>
      <c r="G63" s="445">
        <f>SUMIF(ADM!$B$1:$B$493,$B63,ADM!$G$1:$G$493)+SUMIF(TOP!$B$1:$B$474,$B63,TOP!$G$1:$G$474)+SUMIF(LAB!$B$1:$B$477,$B63,LAB!$G$1:$G$477)+SUMIF(QSMS!$B$1:$B$474,$B63,QSMS!$G$1:$G$474)+SUMIF(MEC!$B$1:$B$500,$B63,MEC!$G$1:$G$500)</f>
        <v>0</v>
      </c>
      <c r="L63" s="397" t="s">
        <v>754</v>
      </c>
      <c r="M63" s="398">
        <v>3800</v>
      </c>
      <c r="N63" s="398">
        <f t="shared" si="9"/>
        <v>17.272727272727273</v>
      </c>
      <c r="O63" s="398">
        <f t="shared" si="10"/>
        <v>34.718181818181812</v>
      </c>
    </row>
    <row r="64" spans="1:17">
      <c r="A64" t="s">
        <v>755</v>
      </c>
      <c r="B64" t="s">
        <v>756</v>
      </c>
      <c r="C64" s="190" t="s">
        <v>628</v>
      </c>
      <c r="D64" s="243">
        <v>3000</v>
      </c>
      <c r="E64" s="243">
        <f t="shared" si="4"/>
        <v>6180</v>
      </c>
      <c r="F64" s="445">
        <f>SUMIF(SUPRESSÃO!$B$1:$B$425,$B64,SUPRESSÃO!$G$1:$G$425)+SUMIF(TERRAPLENAGEM!$B$1:$B$324,$B64,TERRAPLENAGEM!$G$1:$G$324)+SUMIF(PAV!$B$1:$B$496,$B64,PAV!$G$1:$G$496)+SUMIF(DESMONTE!$B$1:$B$405,$B64,DESMONTE!$G$1:$G$405)+SUMIF(DRENO!$B$1:$B$488,$B64,DRENO!$G$1:$G$488)</f>
        <v>0</v>
      </c>
      <c r="G64" s="445">
        <f>SUMIF(ADM!$B$1:$B$493,$B64,ADM!$G$1:$G$493)+SUMIF(TOP!$B$1:$B$474,$B64,TOP!$G$1:$G$474)+SUMIF(LAB!$B$1:$B$477,$B64,LAB!$G$1:$G$477)+SUMIF(QSMS!$B$1:$B$474,$B64,QSMS!$G$1:$G$474)+SUMIF(MEC!$B$1:$B$500,$B64,MEC!$G$1:$G$500)</f>
        <v>0</v>
      </c>
      <c r="L64" s="876" t="s">
        <v>703</v>
      </c>
      <c r="M64" s="398">
        <f>2656.5*K2</f>
        <v>2656.5</v>
      </c>
      <c r="N64" s="398">
        <f t="shared" si="9"/>
        <v>12.074999999999999</v>
      </c>
      <c r="O64" s="398">
        <f t="shared" si="10"/>
        <v>24.27075</v>
      </c>
    </row>
    <row r="65" spans="1:15">
      <c r="A65" t="s">
        <v>757</v>
      </c>
      <c r="B65" t="s">
        <v>758</v>
      </c>
      <c r="C65" s="190" t="s">
        <v>628</v>
      </c>
      <c r="D65" s="243">
        <f>M65</f>
        <v>2956.17</v>
      </c>
      <c r="E65" s="243">
        <f t="shared" si="4"/>
        <v>6089.7102000000004</v>
      </c>
      <c r="F65" s="445">
        <f>SUMIF(SUPRESSÃO!$B$1:$B$425,$B65,SUPRESSÃO!$G$1:$G$425)+SUMIF(TERRAPLENAGEM!$B$1:$B$324,$B65,TERRAPLENAGEM!$G$1:$G$324)+SUMIF(PAV!$B$1:$B$496,$B65,PAV!$G$1:$G$496)+SUMIF(DESMONTE!$B$1:$B$405,$B65,DESMONTE!$G$1:$G$405)+SUMIF(DRENO!$B$1:$B$488,$B65,DRENO!$G$1:$G$488)</f>
        <v>0</v>
      </c>
      <c r="G65" s="445">
        <f>SUMIF(ADM!$B$1:$B$493,$B65,ADM!$G$1:$G$493)+SUMIF(TOP!$B$1:$B$474,$B65,TOP!$G$1:$G$474)+SUMIF(LAB!$B$1:$B$477,$B65,LAB!$G$1:$G$477)+SUMIF(QSMS!$B$1:$B$474,$B65,QSMS!$G$1:$G$474)+SUMIF(MEC!$B$1:$B$500,$B65,MEC!$G$1:$G$500)</f>
        <v>0</v>
      </c>
      <c r="L65" s="876" t="s">
        <v>759</v>
      </c>
      <c r="M65" s="398">
        <f>2956.17*K2</f>
        <v>2956.17</v>
      </c>
      <c r="N65" s="398">
        <f t="shared" si="9"/>
        <v>13.437136363636364</v>
      </c>
      <c r="O65" s="398">
        <f t="shared" si="10"/>
        <v>27.008644090909087</v>
      </c>
    </row>
    <row r="66" spans="1:15">
      <c r="A66" t="s">
        <v>749</v>
      </c>
      <c r="B66" t="s">
        <v>760</v>
      </c>
      <c r="C66" s="190" t="s">
        <v>628</v>
      </c>
      <c r="D66" s="243">
        <f>M60</f>
        <v>1680</v>
      </c>
      <c r="E66" s="243">
        <f t="shared" si="4"/>
        <v>3460.8</v>
      </c>
      <c r="F66" s="445">
        <f>SUMIF(SUPRESSÃO!$B$1:$B$425,$B66,SUPRESSÃO!$G$1:$G$425)+SUMIF(TERRAPLENAGEM!$B$1:$B$324,$B66,TERRAPLENAGEM!$G$1:$G$324)+SUMIF(PAV!$B$1:$B$496,$B66,PAV!$G$1:$G$496)+SUMIF(DESMONTE!$B$1:$B$405,$B66,DESMONTE!$G$1:$G$405)+SUMIF(DRENO!$B$1:$B$488,$B66,DRENO!$G$1:$G$488)</f>
        <v>0</v>
      </c>
      <c r="G66" s="445">
        <f>SUMIF(ADM!$B$1:$B$493,$B66,ADM!$G$1:$G$493)+SUMIF(TOP!$B$1:$B$474,$B66,TOP!$G$1:$G$474)+SUMIF(LAB!$B$1:$B$477,$B66,LAB!$G$1:$G$477)+SUMIF(QSMS!$B$1:$B$474,$B66,QSMS!$G$1:$G$474)+SUMIF(MEC!$B$1:$B$500,$B66,MEC!$G$1:$G$500)</f>
        <v>2</v>
      </c>
      <c r="L66" s="397" t="s">
        <v>761</v>
      </c>
      <c r="M66" s="398">
        <f>2594.04*K2</f>
        <v>2594.04</v>
      </c>
      <c r="N66" s="398">
        <f t="shared" si="9"/>
        <v>11.79109090909091</v>
      </c>
      <c r="O66" s="398">
        <f t="shared" si="10"/>
        <v>23.700092727272725</v>
      </c>
    </row>
    <row r="67" spans="1:15">
      <c r="A67" t="s">
        <v>751</v>
      </c>
      <c r="B67" t="s">
        <v>762</v>
      </c>
      <c r="C67" s="190" t="s">
        <v>628</v>
      </c>
      <c r="D67" s="243">
        <f>M61</f>
        <v>1995.93</v>
      </c>
      <c r="E67" s="243">
        <f t="shared" si="4"/>
        <v>4111.6158000000005</v>
      </c>
      <c r="F67" s="445">
        <f>SUMIF(SUPRESSÃO!$B$1:$B$425,$B67,SUPRESSÃO!$G$1:$G$425)+SUMIF(TERRAPLENAGEM!$B$1:$B$324,$B67,TERRAPLENAGEM!$G$1:$G$324)+SUMIF(PAV!$B$1:$B$496,$B67,PAV!$G$1:$G$496)+SUMIF(DESMONTE!$B$1:$B$405,$B67,DESMONTE!$G$1:$G$405)+SUMIF(DRENO!$B$1:$B$488,$B67,DRENO!$G$1:$G$488)</f>
        <v>0</v>
      </c>
      <c r="G67" s="445">
        <f>SUMIF(ADM!$B$1:$B$493,$B67,ADM!$G$1:$G$493)+SUMIF(TOP!$B$1:$B$474,$B67,TOP!$G$1:$G$474)+SUMIF(LAB!$B$1:$B$477,$B67,LAB!$G$1:$G$477)+SUMIF(QSMS!$B$1:$B$474,$B67,QSMS!$G$1:$G$474)+SUMIF(MEC!$B$1:$B$500,$B67,MEC!$G$1:$G$500)</f>
        <v>0</v>
      </c>
      <c r="L67" s="397" t="s">
        <v>763</v>
      </c>
      <c r="M67" s="398">
        <f>2525.77*K2</f>
        <v>2525.77</v>
      </c>
      <c r="N67" s="398">
        <f t="shared" si="9"/>
        <v>11.480772727272727</v>
      </c>
      <c r="O67" s="398">
        <f t="shared" si="10"/>
        <v>23.076353181818178</v>
      </c>
    </row>
    <row r="68" spans="1:15">
      <c r="A68" t="s">
        <v>764</v>
      </c>
      <c r="B68" t="s">
        <v>765</v>
      </c>
      <c r="C68" s="190" t="s">
        <v>658</v>
      </c>
      <c r="D68" s="243">
        <f>M62</f>
        <v>5000</v>
      </c>
      <c r="E68" s="243">
        <f t="shared" ref="E68" si="11">IF($C68="h",$D68+($D68*HORISTA),IF($C68="mês",$D68+($D68*MENSALISTA),D68))</f>
        <v>5000</v>
      </c>
      <c r="F68" s="445">
        <f>SUMIF(SUPRESSÃO!$B$1:$B$425,$B68,SUPRESSÃO!$G$1:$G$425)+SUMIF(TERRAPLENAGEM!$B$1:$B$324,$B68,TERRAPLENAGEM!$G$1:$G$324)+SUMIF(PAV!$B$1:$B$496,$B68,PAV!$G$1:$G$496)+SUMIF(DESMONTE!$B$1:$B$405,$B68,DESMONTE!$G$1:$G$405)+SUMIF(DRENO!$B$1:$B$488,$B68,DRENO!$G$1:$G$488)</f>
        <v>0</v>
      </c>
      <c r="G68" s="445">
        <f>SUMIF(ADM!$B$1:$B$493,$B68,ADM!$G$1:$G$493)+SUMIF(TOP!$B$1:$B$474,$B68,TOP!$G$1:$G$474)+SUMIF(LAB!$B$1:$B$477,$B68,LAB!$G$1:$G$477)+SUMIF(QSMS!$B$1:$B$474,$B68,QSMS!$G$1:$G$474)+SUMIF(MEC!$B$1:$B$500,$B68,MEC!$G$1:$G$500)</f>
        <v>0</v>
      </c>
      <c r="L68" s="876" t="s">
        <v>766</v>
      </c>
      <c r="M68" s="398">
        <f>3360*K2</f>
        <v>3360</v>
      </c>
      <c r="N68" s="398">
        <f t="shared" ref="N68" si="12">M68/$Q$2</f>
        <v>15.272727272727273</v>
      </c>
      <c r="O68" s="398">
        <f t="shared" ref="O68" si="13">(M68*$R$2)/$Q$2</f>
        <v>30.698181818181816</v>
      </c>
    </row>
    <row r="69" spans="1:15">
      <c r="A69" t="s">
        <v>754</v>
      </c>
      <c r="B69" t="s">
        <v>767</v>
      </c>
      <c r="C69" s="190" t="s">
        <v>628</v>
      </c>
      <c r="D69" s="243">
        <f>M63</f>
        <v>3800</v>
      </c>
      <c r="E69" s="243">
        <f t="shared" ref="E69:E105" si="14">IF($C69="h",$D69+($D69*HORISTA),IF($C69="mês",$D69+($D69*MENSALISTA),D69))</f>
        <v>7828</v>
      </c>
      <c r="F69" s="445">
        <f>SUMIF(SUPRESSÃO!$B$1:$B$425,$B69,SUPRESSÃO!$G$1:$G$425)+SUMIF(TERRAPLENAGEM!$B$1:$B$324,$B69,TERRAPLENAGEM!$G$1:$G$324)+SUMIF(PAV!$B$1:$B$496,$B69,PAV!$G$1:$G$496)+SUMIF(DESMONTE!$B$1:$B$405,$B69,DESMONTE!$G$1:$G$405)+SUMIF(DRENO!$B$1:$B$488,$B69,DRENO!$G$1:$G$488)</f>
        <v>0</v>
      </c>
      <c r="G69" s="445">
        <f>SUMIF(ADM!$B$1:$B$493,$B69,ADM!$G$1:$G$493)+SUMIF(TOP!$B$1:$B$474,$B69,TOP!$G$1:$G$474)+SUMIF(LAB!$B$1:$B$477,$B69,LAB!$G$1:$G$477)+SUMIF(QSMS!$B$1:$B$474,$B69,QSMS!$G$1:$G$474)+SUMIF(MEC!$B$1:$B$500,$B69,MEC!$G$1:$G$500)</f>
        <v>0</v>
      </c>
      <c r="L69" s="876" t="s">
        <v>768</v>
      </c>
      <c r="M69" s="398">
        <f>1000*K2</f>
        <v>1000</v>
      </c>
      <c r="N69" s="398">
        <f t="shared" ref="N69" si="15">M69/$Q$2</f>
        <v>4.5454545454545459</v>
      </c>
      <c r="O69" s="398">
        <f t="shared" ref="O69" si="16">(M69*$R$2)/$Q$2</f>
        <v>9.1363636363636349</v>
      </c>
    </row>
    <row r="70" spans="1:15">
      <c r="A70" t="s">
        <v>761</v>
      </c>
      <c r="B70" t="s">
        <v>769</v>
      </c>
      <c r="C70" s="190" t="s">
        <v>628</v>
      </c>
      <c r="D70" s="243">
        <f>M66</f>
        <v>2594.04</v>
      </c>
      <c r="E70" s="243">
        <f t="shared" si="14"/>
        <v>5343.7224000000006</v>
      </c>
      <c r="F70" s="445">
        <f>SUMIF(SUPRESSÃO!$B$1:$B$425,$B70,SUPRESSÃO!$G$1:$G$425)+SUMIF(TERRAPLENAGEM!$B$1:$B$324,$B70,TERRAPLENAGEM!$G$1:$G$324)+SUMIF(PAV!$B$1:$B$496,$B70,PAV!$G$1:$G$496)+SUMIF(DESMONTE!$B$1:$B$405,$B70,DESMONTE!$G$1:$G$405)+SUMIF(DRENO!$B$1:$B$488,$B70,DRENO!$G$1:$G$488)</f>
        <v>0</v>
      </c>
      <c r="G70" s="445">
        <f>SUMIF(ADM!$B$1:$B$493,$B70,ADM!$G$1:$G$493)+SUMIF(TOP!$B$1:$B$474,$B70,TOP!$G$1:$G$474)+SUMIF(LAB!$B$1:$B$477,$B70,LAB!$G$1:$G$477)+SUMIF(QSMS!$B$1:$B$474,$B70,QSMS!$G$1:$G$474)+SUMIF(MEC!$B$1:$B$500,$B70,MEC!$G$1:$G$500)</f>
        <v>0</v>
      </c>
      <c r="L70" s="876" t="s">
        <v>770</v>
      </c>
      <c r="M70" s="398">
        <f>3391.5*K2</f>
        <v>3391.5</v>
      </c>
      <c r="N70" s="398">
        <f t="shared" ref="N70" si="17">M70/$Q$2</f>
        <v>15.415909090909091</v>
      </c>
      <c r="O70" s="398">
        <f t="shared" ref="O70" si="18">(M70*$R$2)/$Q$2</f>
        <v>30.985977272727268</v>
      </c>
    </row>
    <row r="71" spans="1:15">
      <c r="A71" t="s">
        <v>771</v>
      </c>
      <c r="B71" t="s">
        <v>772</v>
      </c>
      <c r="C71" s="190" t="s">
        <v>628</v>
      </c>
      <c r="D71" s="243">
        <f>M67</f>
        <v>2525.77</v>
      </c>
      <c r="E71" s="243">
        <f t="shared" si="14"/>
        <v>5203.0861999999997</v>
      </c>
      <c r="F71" s="445">
        <f>SUMIF(SUPRESSÃO!$B$1:$B$425,$B71,SUPRESSÃO!$G$1:$G$425)+SUMIF(TERRAPLENAGEM!$B$1:$B$324,$B71,TERRAPLENAGEM!$G$1:$G$324)+SUMIF(PAV!$B$1:$B$496,$B71,PAV!$G$1:$G$496)+SUMIF(DESMONTE!$B$1:$B$405,$B71,DESMONTE!$G$1:$G$405)+SUMIF(DRENO!$B$1:$B$488,$B71,DRENO!$G$1:$G$488)</f>
        <v>0</v>
      </c>
      <c r="G71" s="445">
        <f>SUMIF(ADM!$B$1:$B$493,$B71,ADM!$G$1:$G$493)+SUMIF(TOP!$B$1:$B$474,$B71,TOP!$G$1:$G$474)+SUMIF(LAB!$B$1:$B$477,$B71,LAB!$G$1:$G$477)+SUMIF(QSMS!$B$1:$B$474,$B71,QSMS!$G$1:$G$474)+SUMIF(MEC!$B$1:$B$500,$B71,MEC!$G$1:$G$500)</f>
        <v>0</v>
      </c>
      <c r="L71" s="876" t="s">
        <v>773</v>
      </c>
      <c r="M71" s="398">
        <f>2100*K2</f>
        <v>2100</v>
      </c>
      <c r="N71" s="398">
        <f t="shared" ref="N71" si="19">M71/$Q$2</f>
        <v>9.545454545454545</v>
      </c>
      <c r="O71" s="398">
        <f t="shared" ref="O71" si="20">(M71*$R$2)/$Q$2</f>
        <v>19.186363636363637</v>
      </c>
    </row>
    <row r="72" spans="1:15">
      <c r="A72" t="str">
        <f>L68</f>
        <v>Operador de maquinas da Const Civil</v>
      </c>
      <c r="B72" t="s">
        <v>774</v>
      </c>
      <c r="C72" s="190" t="s">
        <v>628</v>
      </c>
      <c r="D72" s="243">
        <f t="shared" ref="D72:D74" si="21">M68</f>
        <v>3360</v>
      </c>
      <c r="E72" s="243">
        <f t="shared" si="14"/>
        <v>6921.6</v>
      </c>
      <c r="F72" s="445">
        <f>SUMIF(SUPRESSÃO!$B$1:$B$425,$B72,SUPRESSÃO!$G$1:$G$425)+SUMIF(TERRAPLENAGEM!$B$1:$B$324,$B72,TERRAPLENAGEM!$G$1:$G$324)+SUMIF(PAV!$B$1:$B$496,$B72,PAV!$G$1:$G$496)+SUMIF(DESMONTE!$B$1:$B$405,$B72,DESMONTE!$G$1:$G$405)+SUMIF(DRENO!$B$1:$B$488,$B72,DRENO!$G$1:$G$488)</f>
        <v>0</v>
      </c>
      <c r="G72" s="445">
        <f>SUMIF(ADM!$B$1:$B$493,$B72,ADM!$G$1:$G$493)+SUMIF(TOP!$B$1:$B$474,$B72,TOP!$G$1:$G$474)+SUMIF(LAB!$B$1:$B$477,$B72,LAB!$G$1:$G$477)+SUMIF(QSMS!$B$1:$B$474,$B72,QSMS!$G$1:$G$474)+SUMIF(MEC!$B$1:$B$500,$B72,MEC!$G$1:$G$500)</f>
        <v>0</v>
      </c>
    </row>
    <row r="73" spans="1:15">
      <c r="A73" t="str">
        <f>L69</f>
        <v>Estagiário</v>
      </c>
      <c r="B73" t="s">
        <v>775</v>
      </c>
      <c r="C73" s="190" t="s">
        <v>628</v>
      </c>
      <c r="D73" s="243">
        <f t="shared" si="21"/>
        <v>1000</v>
      </c>
      <c r="E73" s="243">
        <f t="shared" si="14"/>
        <v>2060</v>
      </c>
      <c r="F73" s="445">
        <f>SUMIF(SUPRESSÃO!$B$1:$B$425,$B73,SUPRESSÃO!$G$1:$G$425)+SUMIF(TERRAPLENAGEM!$B$1:$B$324,$B73,TERRAPLENAGEM!$G$1:$G$324)+SUMIF(PAV!$B$1:$B$496,$B73,PAV!$G$1:$G$496)+SUMIF(DESMONTE!$B$1:$B$405,$B73,DESMONTE!$G$1:$G$405)+SUMIF(DRENO!$B$1:$B$488,$B73,DRENO!$G$1:$G$488)</f>
        <v>0</v>
      </c>
      <c r="G73" s="445">
        <f>SUMIF(ADM!$B$1:$B$493,$B73,ADM!$G$1:$G$493)+SUMIF(TOP!$B$1:$B$474,$B73,TOP!$G$1:$G$474)+SUMIF(LAB!$B$1:$B$477,$B73,LAB!$G$1:$G$477)+SUMIF(QSMS!$B$1:$B$474,$B73,QSMS!$G$1:$G$474)+SUMIF(MEC!$B$1:$B$500,$B73,MEC!$G$1:$G$500)</f>
        <v>0</v>
      </c>
    </row>
    <row r="74" spans="1:15">
      <c r="A74" t="str">
        <f>L70</f>
        <v>Motorista de caminhão munck</v>
      </c>
      <c r="B74" t="s">
        <v>776</v>
      </c>
      <c r="C74" s="190" t="s">
        <v>628</v>
      </c>
      <c r="D74" s="243">
        <f t="shared" si="21"/>
        <v>3391.5</v>
      </c>
      <c r="E74" s="243">
        <f t="shared" si="14"/>
        <v>6986.49</v>
      </c>
      <c r="F74" s="445">
        <f>SUMIF(SUPRESSÃO!$B$1:$B$425,$B74,SUPRESSÃO!$G$1:$G$425)+SUMIF(TERRAPLENAGEM!$B$1:$B$324,$B74,TERRAPLENAGEM!$G$1:$G$324)+SUMIF(PAV!$B$1:$B$496,$B74,PAV!$G$1:$G$496)+SUMIF(DESMONTE!$B$1:$B$405,$B74,DESMONTE!$G$1:$G$405)+SUMIF(DRENO!$B$1:$B$488,$B74,DRENO!$G$1:$G$488)</f>
        <v>0</v>
      </c>
      <c r="G74" s="445">
        <f>SUMIF(ADM!$B$1:$B$493,$B74,ADM!$G$1:$G$493)+SUMIF(TOP!$B$1:$B$474,$B74,TOP!$G$1:$G$474)+SUMIF(LAB!$B$1:$B$477,$B74,LAB!$G$1:$G$477)+SUMIF(QSMS!$B$1:$B$474,$B74,QSMS!$G$1:$G$474)+SUMIF(MEC!$B$1:$B$500,$B74,MEC!$G$1:$G$500)</f>
        <v>0</v>
      </c>
    </row>
    <row r="75" spans="1:15">
      <c r="A75" t="str">
        <f>L71</f>
        <v>Apontador</v>
      </c>
      <c r="B75" t="s">
        <v>777</v>
      </c>
      <c r="C75" s="190" t="s">
        <v>628</v>
      </c>
      <c r="D75" s="243">
        <f>M71</f>
        <v>2100</v>
      </c>
      <c r="E75" s="243">
        <f t="shared" si="14"/>
        <v>4326</v>
      </c>
      <c r="F75" s="445">
        <f>SUMIF(SUPRESSÃO!$B$1:$B$425,$B75,SUPRESSÃO!$G$1:$G$425)+SUMIF(TERRAPLENAGEM!$B$1:$B$324,$B75,TERRAPLENAGEM!$G$1:$G$324)+SUMIF(PAV!$B$1:$B$496,$B75,PAV!$G$1:$G$496)+SUMIF(DESMONTE!$B$1:$B$405,$B75,DESMONTE!$G$1:$G$405)+SUMIF(DRENO!$B$1:$B$488,$B75,DRENO!$G$1:$G$488)</f>
        <v>0</v>
      </c>
      <c r="G75" s="445">
        <f>SUMIF(ADM!$B$1:$B$493,$B75,ADM!$G$1:$G$493)+SUMIF(TOP!$B$1:$B$474,$B75,TOP!$G$1:$G$474)+SUMIF(LAB!$B$1:$B$477,$B75,LAB!$G$1:$G$477)+SUMIF(QSMS!$B$1:$B$474,$B75,QSMS!$G$1:$G$474)+SUMIF(MEC!$B$1:$B$500,$B75,MEC!$G$1:$G$500)</f>
        <v>4</v>
      </c>
    </row>
    <row r="76" spans="1:15">
      <c r="A76" t="s">
        <v>1853</v>
      </c>
      <c r="B76" t="s">
        <v>1854</v>
      </c>
      <c r="C76" s="190" t="s">
        <v>658</v>
      </c>
      <c r="D76" s="243">
        <v>7000</v>
      </c>
      <c r="E76" s="243">
        <f t="shared" si="14"/>
        <v>7000</v>
      </c>
      <c r="F76" s="446"/>
      <c r="G76" s="445"/>
    </row>
    <row r="77" spans="1:15">
      <c r="D77" s="243"/>
      <c r="E77" s="243">
        <f t="shared" si="14"/>
        <v>0</v>
      </c>
      <c r="F77" s="446"/>
      <c r="G77" s="445"/>
    </row>
    <row r="78" spans="1:15">
      <c r="D78" s="243"/>
      <c r="E78" s="243">
        <f t="shared" si="14"/>
        <v>0</v>
      </c>
      <c r="F78" s="446"/>
      <c r="G78" s="445"/>
    </row>
    <row r="79" spans="1:15">
      <c r="D79" s="243"/>
      <c r="E79" s="243">
        <f t="shared" si="14"/>
        <v>0</v>
      </c>
      <c r="F79" s="446"/>
      <c r="G79" s="445"/>
    </row>
    <row r="80" spans="1:15">
      <c r="D80" s="243"/>
      <c r="E80" s="243">
        <f t="shared" si="14"/>
        <v>0</v>
      </c>
      <c r="F80" s="446"/>
      <c r="G80" s="445"/>
    </row>
    <row r="81" spans="4:7">
      <c r="D81" s="243"/>
      <c r="E81" s="243">
        <f t="shared" si="14"/>
        <v>0</v>
      </c>
      <c r="F81" s="446"/>
      <c r="G81" s="445"/>
    </row>
    <row r="82" spans="4:7">
      <c r="D82" s="243"/>
      <c r="E82" s="243">
        <f t="shared" si="14"/>
        <v>0</v>
      </c>
      <c r="F82" s="446"/>
      <c r="G82" s="445"/>
    </row>
    <row r="83" spans="4:7">
      <c r="D83" s="243"/>
      <c r="E83" s="243">
        <f t="shared" si="14"/>
        <v>0</v>
      </c>
      <c r="F83" s="446"/>
      <c r="G83" s="445"/>
    </row>
    <row r="84" spans="4:7">
      <c r="D84" s="243"/>
      <c r="E84" s="243">
        <f t="shared" si="14"/>
        <v>0</v>
      </c>
      <c r="F84" s="446"/>
      <c r="G84" s="445"/>
    </row>
    <row r="85" spans="4:7">
      <c r="D85" s="243"/>
      <c r="E85" s="243">
        <f t="shared" si="14"/>
        <v>0</v>
      </c>
      <c r="F85" s="446"/>
      <c r="G85" s="445"/>
    </row>
    <row r="86" spans="4:7">
      <c r="D86" s="243"/>
      <c r="E86" s="243">
        <f t="shared" si="14"/>
        <v>0</v>
      </c>
      <c r="F86" s="446"/>
      <c r="G86" s="445"/>
    </row>
    <row r="87" spans="4:7">
      <c r="D87" s="243"/>
      <c r="E87" s="243">
        <f t="shared" si="14"/>
        <v>0</v>
      </c>
      <c r="F87" s="446"/>
      <c r="G87" s="445"/>
    </row>
    <row r="88" spans="4:7">
      <c r="D88" s="243"/>
      <c r="E88" s="243">
        <f t="shared" si="14"/>
        <v>0</v>
      </c>
      <c r="F88" s="446"/>
      <c r="G88" s="445"/>
    </row>
    <row r="89" spans="4:7">
      <c r="D89" s="243"/>
      <c r="E89" s="243">
        <f t="shared" si="14"/>
        <v>0</v>
      </c>
      <c r="F89" s="446"/>
      <c r="G89" s="445"/>
    </row>
    <row r="90" spans="4:7">
      <c r="D90" s="243"/>
      <c r="E90" s="243">
        <f t="shared" si="14"/>
        <v>0</v>
      </c>
      <c r="F90" s="446"/>
      <c r="G90" s="445"/>
    </row>
    <row r="91" spans="4:7">
      <c r="D91" s="243"/>
      <c r="E91" s="243">
        <f t="shared" si="14"/>
        <v>0</v>
      </c>
      <c r="F91" s="446"/>
      <c r="G91" s="445"/>
    </row>
    <row r="92" spans="4:7">
      <c r="D92" s="243"/>
      <c r="E92" s="243">
        <f t="shared" si="14"/>
        <v>0</v>
      </c>
      <c r="F92" s="446"/>
      <c r="G92" s="445"/>
    </row>
    <row r="93" spans="4:7">
      <c r="D93" s="243"/>
      <c r="E93" s="243">
        <f t="shared" si="14"/>
        <v>0</v>
      </c>
      <c r="F93" s="446"/>
      <c r="G93" s="445"/>
    </row>
    <row r="94" spans="4:7">
      <c r="D94" s="243"/>
      <c r="E94" s="243">
        <f t="shared" si="14"/>
        <v>0</v>
      </c>
      <c r="F94" s="446"/>
      <c r="G94" s="445"/>
    </row>
    <row r="95" spans="4:7">
      <c r="D95" s="243"/>
      <c r="E95" s="243">
        <f t="shared" si="14"/>
        <v>0</v>
      </c>
      <c r="F95" s="446"/>
      <c r="G95" s="445"/>
    </row>
    <row r="96" spans="4:7">
      <c r="D96" s="243"/>
      <c r="E96" s="243">
        <f t="shared" si="14"/>
        <v>0</v>
      </c>
      <c r="F96" s="446"/>
      <c r="G96" s="445"/>
    </row>
    <row r="97" spans="4:7">
      <c r="D97" s="243"/>
      <c r="E97" s="243">
        <f t="shared" si="14"/>
        <v>0</v>
      </c>
      <c r="F97" s="446"/>
      <c r="G97" s="445"/>
    </row>
    <row r="98" spans="4:7">
      <c r="D98" s="243"/>
      <c r="E98" s="243">
        <f t="shared" si="14"/>
        <v>0</v>
      </c>
      <c r="F98" s="446"/>
      <c r="G98" s="445"/>
    </row>
    <row r="99" spans="4:7">
      <c r="D99" s="243"/>
      <c r="E99" s="243">
        <f t="shared" si="14"/>
        <v>0</v>
      </c>
      <c r="F99" s="446"/>
      <c r="G99" s="445"/>
    </row>
    <row r="100" spans="4:7">
      <c r="D100" s="243"/>
      <c r="E100" s="243">
        <f t="shared" si="14"/>
        <v>0</v>
      </c>
      <c r="F100" s="446"/>
      <c r="G100" s="445"/>
    </row>
    <row r="101" spans="4:7">
      <c r="D101" s="243"/>
      <c r="E101" s="243">
        <f t="shared" si="14"/>
        <v>0</v>
      </c>
      <c r="F101" s="446"/>
      <c r="G101" s="445"/>
    </row>
    <row r="102" spans="4:7">
      <c r="D102" s="243"/>
      <c r="E102" s="243">
        <f t="shared" si="14"/>
        <v>0</v>
      </c>
      <c r="F102" s="446"/>
      <c r="G102" s="445"/>
    </row>
    <row r="103" spans="4:7">
      <c r="D103" s="243"/>
      <c r="E103" s="243">
        <f t="shared" si="14"/>
        <v>0</v>
      </c>
      <c r="F103" s="446"/>
      <c r="G103" s="445"/>
    </row>
    <row r="104" spans="4:7">
      <c r="D104" s="243"/>
      <c r="E104" s="243">
        <f t="shared" si="14"/>
        <v>0</v>
      </c>
      <c r="F104" s="446"/>
      <c r="G104" s="445"/>
    </row>
    <row r="105" spans="4:7">
      <c r="D105" s="243"/>
      <c r="E105" s="243">
        <f t="shared" si="14"/>
        <v>0</v>
      </c>
      <c r="F105" s="446"/>
      <c r="G105" s="445"/>
    </row>
    <row r="106" spans="4:7">
      <c r="D106" s="243"/>
      <c r="E106" s="243">
        <f t="shared" ref="E106:E169" si="22">IF($C106="h",$D106+($D106*HORISTA),IF($C106="mês",$D106+($D106*MENSALISTA),D106))</f>
        <v>0</v>
      </c>
      <c r="F106" s="446"/>
      <c r="G106" s="445"/>
    </row>
    <row r="107" spans="4:7">
      <c r="D107" s="243"/>
      <c r="E107" s="243">
        <f t="shared" si="22"/>
        <v>0</v>
      </c>
      <c r="F107" s="446"/>
      <c r="G107" s="445"/>
    </row>
    <row r="108" spans="4:7">
      <c r="D108" s="243"/>
      <c r="E108" s="243">
        <f t="shared" si="22"/>
        <v>0</v>
      </c>
      <c r="F108" s="446"/>
      <c r="G108" s="445"/>
    </row>
    <row r="109" spans="4:7">
      <c r="D109" s="243"/>
      <c r="E109" s="243">
        <f t="shared" si="22"/>
        <v>0</v>
      </c>
      <c r="F109" s="446"/>
      <c r="G109" s="445"/>
    </row>
    <row r="110" spans="4:7">
      <c r="D110" s="243"/>
      <c r="E110" s="243">
        <f t="shared" si="22"/>
        <v>0</v>
      </c>
      <c r="F110" s="446"/>
      <c r="G110" s="445"/>
    </row>
    <row r="111" spans="4:7">
      <c r="D111" s="243"/>
      <c r="E111" s="243">
        <f t="shared" si="22"/>
        <v>0</v>
      </c>
      <c r="F111" s="446"/>
      <c r="G111" s="445"/>
    </row>
    <row r="112" spans="4:7">
      <c r="D112" s="243"/>
      <c r="E112" s="243">
        <f t="shared" si="22"/>
        <v>0</v>
      </c>
      <c r="F112" s="446"/>
      <c r="G112" s="445"/>
    </row>
    <row r="113" spans="4:7">
      <c r="D113" s="243"/>
      <c r="E113" s="243">
        <f t="shared" si="22"/>
        <v>0</v>
      </c>
      <c r="F113" s="446"/>
      <c r="G113" s="445"/>
    </row>
    <row r="114" spans="4:7">
      <c r="D114" s="243"/>
      <c r="E114" s="243">
        <f t="shared" si="22"/>
        <v>0</v>
      </c>
      <c r="F114" s="446"/>
      <c r="G114" s="445"/>
    </row>
    <row r="115" spans="4:7">
      <c r="D115" s="243"/>
      <c r="E115" s="243">
        <f t="shared" si="22"/>
        <v>0</v>
      </c>
      <c r="F115" s="446"/>
      <c r="G115" s="445"/>
    </row>
    <row r="116" spans="4:7">
      <c r="D116" s="243"/>
      <c r="E116" s="243">
        <f t="shared" si="22"/>
        <v>0</v>
      </c>
      <c r="F116" s="446"/>
      <c r="G116" s="445"/>
    </row>
    <row r="117" spans="4:7">
      <c r="D117" s="243"/>
      <c r="E117" s="243">
        <f t="shared" si="22"/>
        <v>0</v>
      </c>
      <c r="F117" s="446"/>
      <c r="G117" s="445"/>
    </row>
    <row r="118" spans="4:7">
      <c r="D118" s="243"/>
      <c r="E118" s="243">
        <f t="shared" si="22"/>
        <v>0</v>
      </c>
      <c r="F118" s="446"/>
      <c r="G118" s="445"/>
    </row>
    <row r="119" spans="4:7">
      <c r="D119" s="243"/>
      <c r="E119" s="243">
        <f t="shared" si="22"/>
        <v>0</v>
      </c>
      <c r="F119" s="446"/>
      <c r="G119" s="445"/>
    </row>
    <row r="120" spans="4:7">
      <c r="D120" s="243"/>
      <c r="E120" s="243">
        <f t="shared" si="22"/>
        <v>0</v>
      </c>
      <c r="F120" s="446"/>
      <c r="G120" s="445"/>
    </row>
    <row r="121" spans="4:7">
      <c r="D121" s="243"/>
      <c r="E121" s="243">
        <f t="shared" si="22"/>
        <v>0</v>
      </c>
      <c r="F121" s="446"/>
      <c r="G121" s="445"/>
    </row>
    <row r="122" spans="4:7">
      <c r="D122" s="243"/>
      <c r="E122" s="243">
        <f t="shared" si="22"/>
        <v>0</v>
      </c>
      <c r="F122" s="446"/>
      <c r="G122" s="445"/>
    </row>
    <row r="123" spans="4:7">
      <c r="D123" s="243"/>
      <c r="E123" s="243">
        <f t="shared" si="22"/>
        <v>0</v>
      </c>
      <c r="F123" s="446"/>
      <c r="G123" s="445"/>
    </row>
    <row r="124" spans="4:7">
      <c r="D124" s="243"/>
      <c r="E124" s="243">
        <f t="shared" si="22"/>
        <v>0</v>
      </c>
      <c r="F124" s="446"/>
      <c r="G124" s="445"/>
    </row>
    <row r="125" spans="4:7">
      <c r="D125" s="243"/>
      <c r="E125" s="243">
        <f t="shared" si="22"/>
        <v>0</v>
      </c>
      <c r="F125" s="446"/>
      <c r="G125" s="445"/>
    </row>
    <row r="126" spans="4:7">
      <c r="D126" s="243"/>
      <c r="E126" s="243">
        <f t="shared" si="22"/>
        <v>0</v>
      </c>
      <c r="F126" s="446"/>
      <c r="G126" s="445"/>
    </row>
    <row r="127" spans="4:7">
      <c r="D127" s="243"/>
      <c r="E127" s="243">
        <f t="shared" si="22"/>
        <v>0</v>
      </c>
      <c r="F127" s="446"/>
      <c r="G127" s="445"/>
    </row>
    <row r="128" spans="4:7">
      <c r="D128" s="243"/>
      <c r="E128" s="243">
        <f t="shared" si="22"/>
        <v>0</v>
      </c>
      <c r="F128" s="446"/>
      <c r="G128" s="445"/>
    </row>
    <row r="129" spans="4:7">
      <c r="D129" s="243"/>
      <c r="E129" s="243">
        <f t="shared" si="22"/>
        <v>0</v>
      </c>
      <c r="F129" s="446"/>
      <c r="G129" s="445"/>
    </row>
    <row r="130" spans="4:7">
      <c r="D130" s="243"/>
      <c r="E130" s="243">
        <f t="shared" si="22"/>
        <v>0</v>
      </c>
      <c r="F130" s="446"/>
      <c r="G130" s="445"/>
    </row>
    <row r="131" spans="4:7">
      <c r="D131" s="243"/>
      <c r="E131" s="243">
        <f t="shared" si="22"/>
        <v>0</v>
      </c>
      <c r="F131" s="446"/>
      <c r="G131" s="445"/>
    </row>
    <row r="132" spans="4:7">
      <c r="D132" s="243"/>
      <c r="E132" s="243">
        <f t="shared" si="22"/>
        <v>0</v>
      </c>
      <c r="F132" s="446"/>
      <c r="G132" s="445"/>
    </row>
    <row r="133" spans="4:7">
      <c r="D133" s="243"/>
      <c r="E133" s="243">
        <f t="shared" si="22"/>
        <v>0</v>
      </c>
      <c r="F133" s="446"/>
      <c r="G133" s="445"/>
    </row>
    <row r="134" spans="4:7">
      <c r="D134" s="243"/>
      <c r="E134" s="243">
        <f t="shared" si="22"/>
        <v>0</v>
      </c>
      <c r="F134" s="446"/>
      <c r="G134" s="445"/>
    </row>
    <row r="135" spans="4:7">
      <c r="D135" s="243"/>
      <c r="E135" s="243">
        <f t="shared" si="22"/>
        <v>0</v>
      </c>
      <c r="F135" s="446"/>
      <c r="G135" s="445"/>
    </row>
    <row r="136" spans="4:7">
      <c r="D136" s="243"/>
      <c r="E136" s="243">
        <f t="shared" si="22"/>
        <v>0</v>
      </c>
      <c r="F136" s="446"/>
      <c r="G136" s="445"/>
    </row>
    <row r="137" spans="4:7">
      <c r="D137" s="243"/>
      <c r="E137" s="243">
        <f t="shared" si="22"/>
        <v>0</v>
      </c>
      <c r="F137" s="446"/>
      <c r="G137" s="445"/>
    </row>
    <row r="138" spans="4:7">
      <c r="D138" s="243"/>
      <c r="E138" s="243">
        <f t="shared" si="22"/>
        <v>0</v>
      </c>
      <c r="F138" s="446"/>
      <c r="G138" s="445"/>
    </row>
    <row r="139" spans="4:7">
      <c r="D139" s="243"/>
      <c r="E139" s="243">
        <f t="shared" si="22"/>
        <v>0</v>
      </c>
      <c r="F139" s="446"/>
      <c r="G139" s="445"/>
    </row>
    <row r="140" spans="4:7">
      <c r="D140" s="243"/>
      <c r="E140" s="243">
        <f t="shared" si="22"/>
        <v>0</v>
      </c>
      <c r="F140" s="446"/>
      <c r="G140" s="445"/>
    </row>
    <row r="141" spans="4:7">
      <c r="D141" s="243"/>
      <c r="E141" s="243">
        <f t="shared" si="22"/>
        <v>0</v>
      </c>
      <c r="F141" s="446"/>
      <c r="G141" s="445"/>
    </row>
    <row r="142" spans="4:7">
      <c r="D142" s="243"/>
      <c r="E142" s="243">
        <f t="shared" si="22"/>
        <v>0</v>
      </c>
      <c r="F142" s="446"/>
      <c r="G142" s="445"/>
    </row>
    <row r="143" spans="4:7">
      <c r="D143" s="243"/>
      <c r="E143" s="243">
        <f t="shared" si="22"/>
        <v>0</v>
      </c>
      <c r="F143" s="446"/>
      <c r="G143" s="445"/>
    </row>
    <row r="144" spans="4:7">
      <c r="D144" s="243"/>
      <c r="E144" s="243">
        <f t="shared" si="22"/>
        <v>0</v>
      </c>
      <c r="F144" s="446"/>
      <c r="G144" s="445"/>
    </row>
    <row r="145" spans="4:7">
      <c r="D145" s="243"/>
      <c r="E145" s="243">
        <f t="shared" si="22"/>
        <v>0</v>
      </c>
      <c r="F145" s="446"/>
      <c r="G145" s="445"/>
    </row>
    <row r="146" spans="4:7">
      <c r="D146" s="243"/>
      <c r="E146" s="243">
        <f t="shared" si="22"/>
        <v>0</v>
      </c>
      <c r="F146" s="446"/>
      <c r="G146" s="445"/>
    </row>
    <row r="147" spans="4:7">
      <c r="D147" s="243"/>
      <c r="E147" s="243">
        <f t="shared" si="22"/>
        <v>0</v>
      </c>
      <c r="F147" s="446"/>
      <c r="G147" s="445"/>
    </row>
    <row r="148" spans="4:7">
      <c r="D148" s="243"/>
      <c r="E148" s="243">
        <f t="shared" si="22"/>
        <v>0</v>
      </c>
      <c r="F148" s="446"/>
      <c r="G148" s="445"/>
    </row>
    <row r="149" spans="4:7">
      <c r="D149" s="243"/>
      <c r="E149" s="243">
        <f t="shared" si="22"/>
        <v>0</v>
      </c>
      <c r="F149" s="446"/>
      <c r="G149" s="445"/>
    </row>
    <row r="150" spans="4:7">
      <c r="D150" s="243"/>
      <c r="E150" s="243">
        <f t="shared" si="22"/>
        <v>0</v>
      </c>
      <c r="F150" s="446"/>
      <c r="G150" s="445"/>
    </row>
    <row r="151" spans="4:7">
      <c r="D151" s="243"/>
      <c r="E151" s="243">
        <f t="shared" si="22"/>
        <v>0</v>
      </c>
      <c r="F151" s="446"/>
      <c r="G151" s="445"/>
    </row>
    <row r="152" spans="4:7">
      <c r="D152" s="243"/>
      <c r="E152" s="243">
        <f t="shared" si="22"/>
        <v>0</v>
      </c>
      <c r="F152" s="446"/>
      <c r="G152" s="445"/>
    </row>
    <row r="153" spans="4:7">
      <c r="D153" s="243"/>
      <c r="E153" s="243">
        <f t="shared" si="22"/>
        <v>0</v>
      </c>
      <c r="F153" s="446"/>
      <c r="G153" s="445"/>
    </row>
    <row r="154" spans="4:7">
      <c r="D154" s="243"/>
      <c r="E154" s="243">
        <f t="shared" si="22"/>
        <v>0</v>
      </c>
      <c r="F154" s="446"/>
      <c r="G154" s="445"/>
    </row>
    <row r="155" spans="4:7">
      <c r="D155" s="243"/>
      <c r="E155" s="243">
        <f t="shared" si="22"/>
        <v>0</v>
      </c>
      <c r="F155" s="446"/>
      <c r="G155" s="445"/>
    </row>
    <row r="156" spans="4:7">
      <c r="D156" s="243"/>
      <c r="E156" s="243">
        <f t="shared" si="22"/>
        <v>0</v>
      </c>
      <c r="F156" s="446"/>
      <c r="G156" s="445"/>
    </row>
    <row r="157" spans="4:7">
      <c r="D157" s="243"/>
      <c r="E157" s="243">
        <f t="shared" si="22"/>
        <v>0</v>
      </c>
      <c r="F157" s="446"/>
      <c r="G157" s="445"/>
    </row>
    <row r="158" spans="4:7">
      <c r="D158" s="243"/>
      <c r="E158" s="243">
        <f t="shared" si="22"/>
        <v>0</v>
      </c>
      <c r="F158" s="446"/>
      <c r="G158" s="445"/>
    </row>
    <row r="159" spans="4:7">
      <c r="D159" s="243"/>
      <c r="E159" s="243">
        <f t="shared" si="22"/>
        <v>0</v>
      </c>
      <c r="F159" s="446"/>
      <c r="G159" s="445"/>
    </row>
    <row r="160" spans="4:7">
      <c r="D160" s="243"/>
      <c r="E160" s="243">
        <f t="shared" si="22"/>
        <v>0</v>
      </c>
      <c r="F160" s="446"/>
      <c r="G160" s="445"/>
    </row>
    <row r="161" spans="4:7">
      <c r="D161" s="243"/>
      <c r="E161" s="243">
        <f t="shared" si="22"/>
        <v>0</v>
      </c>
      <c r="F161" s="446"/>
      <c r="G161" s="445"/>
    </row>
    <row r="162" spans="4:7">
      <c r="D162" s="243"/>
      <c r="E162" s="243">
        <f t="shared" si="22"/>
        <v>0</v>
      </c>
      <c r="F162" s="446"/>
      <c r="G162" s="445"/>
    </row>
    <row r="163" spans="4:7">
      <c r="D163" s="243"/>
      <c r="E163" s="243">
        <f t="shared" si="22"/>
        <v>0</v>
      </c>
      <c r="F163" s="446"/>
      <c r="G163" s="445"/>
    </row>
    <row r="164" spans="4:7">
      <c r="D164" s="243"/>
      <c r="E164" s="243">
        <f t="shared" si="22"/>
        <v>0</v>
      </c>
      <c r="F164" s="446"/>
      <c r="G164" s="445"/>
    </row>
    <row r="165" spans="4:7">
      <c r="D165" s="243"/>
      <c r="E165" s="243">
        <f t="shared" si="22"/>
        <v>0</v>
      </c>
      <c r="F165" s="446"/>
      <c r="G165" s="445"/>
    </row>
    <row r="166" spans="4:7">
      <c r="D166" s="243"/>
      <c r="E166" s="243">
        <f t="shared" si="22"/>
        <v>0</v>
      </c>
      <c r="F166" s="446"/>
      <c r="G166" s="445"/>
    </row>
    <row r="167" spans="4:7">
      <c r="D167" s="243"/>
      <c r="E167" s="243">
        <f t="shared" si="22"/>
        <v>0</v>
      </c>
      <c r="F167" s="446"/>
      <c r="G167" s="445"/>
    </row>
    <row r="168" spans="4:7">
      <c r="D168" s="243"/>
      <c r="E168" s="243">
        <f t="shared" si="22"/>
        <v>0</v>
      </c>
      <c r="F168" s="446"/>
      <c r="G168" s="445"/>
    </row>
    <row r="169" spans="4:7">
      <c r="D169" s="243"/>
      <c r="E169" s="243">
        <f t="shared" si="22"/>
        <v>0</v>
      </c>
      <c r="F169" s="446"/>
      <c r="G169" s="445"/>
    </row>
    <row r="170" spans="4:7">
      <c r="D170" s="243"/>
      <c r="E170" s="243">
        <f t="shared" ref="E170:E233" si="23">IF($C170="h",$D170+($D170*HORISTA),IF($C170="mês",$D170+($D170*MENSALISTA),D170))</f>
        <v>0</v>
      </c>
      <c r="F170" s="446"/>
      <c r="G170" s="445"/>
    </row>
    <row r="171" spans="4:7">
      <c r="D171" s="243"/>
      <c r="E171" s="243">
        <f t="shared" si="23"/>
        <v>0</v>
      </c>
      <c r="F171" s="446"/>
      <c r="G171" s="445"/>
    </row>
    <row r="172" spans="4:7">
      <c r="D172" s="243"/>
      <c r="E172" s="243">
        <f t="shared" si="23"/>
        <v>0</v>
      </c>
      <c r="F172" s="446"/>
      <c r="G172" s="445"/>
    </row>
    <row r="173" spans="4:7">
      <c r="D173" s="243"/>
      <c r="E173" s="243">
        <f t="shared" si="23"/>
        <v>0</v>
      </c>
      <c r="F173" s="446"/>
      <c r="G173" s="445"/>
    </row>
    <row r="174" spans="4:7">
      <c r="D174" s="243"/>
      <c r="E174" s="243">
        <f t="shared" si="23"/>
        <v>0</v>
      </c>
      <c r="F174" s="446"/>
      <c r="G174" s="445"/>
    </row>
    <row r="175" spans="4:7">
      <c r="D175" s="243"/>
      <c r="E175" s="243">
        <f t="shared" si="23"/>
        <v>0</v>
      </c>
      <c r="F175" s="446"/>
      <c r="G175" s="445"/>
    </row>
    <row r="176" spans="4:7">
      <c r="D176" s="243"/>
      <c r="E176" s="243">
        <f t="shared" si="23"/>
        <v>0</v>
      </c>
      <c r="F176" s="446"/>
      <c r="G176" s="445"/>
    </row>
    <row r="177" spans="4:7">
      <c r="D177" s="243"/>
      <c r="E177" s="243">
        <f t="shared" si="23"/>
        <v>0</v>
      </c>
      <c r="F177" s="446"/>
      <c r="G177" s="445"/>
    </row>
    <row r="178" spans="4:7">
      <c r="D178" s="243"/>
      <c r="E178" s="243">
        <f t="shared" si="23"/>
        <v>0</v>
      </c>
      <c r="F178" s="446"/>
      <c r="G178" s="445"/>
    </row>
    <row r="179" spans="4:7">
      <c r="D179" s="243"/>
      <c r="E179" s="243">
        <f t="shared" si="23"/>
        <v>0</v>
      </c>
      <c r="F179" s="446"/>
      <c r="G179" s="445"/>
    </row>
    <row r="180" spans="4:7">
      <c r="D180" s="243"/>
      <c r="E180" s="243">
        <f t="shared" si="23"/>
        <v>0</v>
      </c>
      <c r="F180" s="446"/>
      <c r="G180" s="445"/>
    </row>
    <row r="181" spans="4:7">
      <c r="D181" s="243"/>
      <c r="E181" s="243">
        <f t="shared" si="23"/>
        <v>0</v>
      </c>
      <c r="F181" s="446"/>
      <c r="G181" s="445"/>
    </row>
    <row r="182" spans="4:7">
      <c r="D182" s="243"/>
      <c r="E182" s="243">
        <f t="shared" si="23"/>
        <v>0</v>
      </c>
      <c r="F182" s="446"/>
      <c r="G182" s="445"/>
    </row>
    <row r="183" spans="4:7">
      <c r="D183" s="243"/>
      <c r="E183" s="243">
        <f t="shared" si="23"/>
        <v>0</v>
      </c>
      <c r="F183" s="446"/>
      <c r="G183" s="445"/>
    </row>
    <row r="184" spans="4:7">
      <c r="D184" s="243"/>
      <c r="E184" s="243">
        <f t="shared" si="23"/>
        <v>0</v>
      </c>
      <c r="F184" s="446"/>
      <c r="G184" s="445"/>
    </row>
    <row r="185" spans="4:7">
      <c r="D185" s="243"/>
      <c r="E185" s="243">
        <f t="shared" si="23"/>
        <v>0</v>
      </c>
      <c r="F185" s="446"/>
      <c r="G185" s="445"/>
    </row>
    <row r="186" spans="4:7">
      <c r="D186" s="243"/>
      <c r="E186" s="243">
        <f t="shared" si="23"/>
        <v>0</v>
      </c>
      <c r="F186" s="446"/>
      <c r="G186" s="445"/>
    </row>
    <row r="187" spans="4:7">
      <c r="D187" s="243"/>
      <c r="E187" s="243">
        <f t="shared" si="23"/>
        <v>0</v>
      </c>
      <c r="F187" s="446"/>
      <c r="G187" s="445"/>
    </row>
    <row r="188" spans="4:7">
      <c r="D188" s="243"/>
      <c r="E188" s="243">
        <f t="shared" si="23"/>
        <v>0</v>
      </c>
      <c r="F188" s="446"/>
      <c r="G188" s="445"/>
    </row>
    <row r="189" spans="4:7">
      <c r="D189" s="243"/>
      <c r="E189" s="243">
        <f t="shared" si="23"/>
        <v>0</v>
      </c>
      <c r="F189" s="446"/>
      <c r="G189" s="445"/>
    </row>
    <row r="190" spans="4:7">
      <c r="D190" s="243"/>
      <c r="E190" s="243">
        <f t="shared" si="23"/>
        <v>0</v>
      </c>
      <c r="F190" s="446"/>
      <c r="G190" s="445"/>
    </row>
    <row r="191" spans="4:7">
      <c r="D191" s="243"/>
      <c r="E191" s="243">
        <f t="shared" si="23"/>
        <v>0</v>
      </c>
      <c r="F191" s="446"/>
      <c r="G191" s="445"/>
    </row>
    <row r="192" spans="4:7">
      <c r="D192" s="243"/>
      <c r="E192" s="243">
        <f t="shared" si="23"/>
        <v>0</v>
      </c>
      <c r="F192" s="446"/>
      <c r="G192" s="445"/>
    </row>
    <row r="193" spans="4:7">
      <c r="D193" s="243"/>
      <c r="E193" s="243">
        <f t="shared" si="23"/>
        <v>0</v>
      </c>
      <c r="F193" s="446"/>
      <c r="G193" s="445"/>
    </row>
    <row r="194" spans="4:7">
      <c r="D194" s="243"/>
      <c r="E194" s="243">
        <f t="shared" si="23"/>
        <v>0</v>
      </c>
      <c r="F194" s="446"/>
      <c r="G194" s="445"/>
    </row>
    <row r="195" spans="4:7">
      <c r="D195" s="243"/>
      <c r="E195" s="243">
        <f t="shared" si="23"/>
        <v>0</v>
      </c>
      <c r="F195" s="446"/>
      <c r="G195" s="445"/>
    </row>
    <row r="196" spans="4:7">
      <c r="D196" s="243"/>
      <c r="E196" s="243">
        <f t="shared" si="23"/>
        <v>0</v>
      </c>
      <c r="F196" s="446"/>
      <c r="G196" s="445"/>
    </row>
    <row r="197" spans="4:7">
      <c r="D197" s="243"/>
      <c r="E197" s="243">
        <f t="shared" si="23"/>
        <v>0</v>
      </c>
      <c r="F197" s="446"/>
      <c r="G197" s="445"/>
    </row>
    <row r="198" spans="4:7">
      <c r="D198" s="243"/>
      <c r="E198" s="243">
        <f t="shared" si="23"/>
        <v>0</v>
      </c>
      <c r="F198" s="446"/>
      <c r="G198" s="445"/>
    </row>
    <row r="199" spans="4:7">
      <c r="D199" s="243"/>
      <c r="E199" s="243">
        <f t="shared" si="23"/>
        <v>0</v>
      </c>
      <c r="F199" s="446"/>
      <c r="G199" s="445"/>
    </row>
    <row r="200" spans="4:7">
      <c r="D200" s="243"/>
      <c r="E200" s="243">
        <f t="shared" si="23"/>
        <v>0</v>
      </c>
      <c r="F200" s="446"/>
      <c r="G200" s="445"/>
    </row>
    <row r="201" spans="4:7">
      <c r="D201" s="243"/>
      <c r="E201" s="243">
        <f t="shared" si="23"/>
        <v>0</v>
      </c>
      <c r="F201" s="446"/>
      <c r="G201" s="445"/>
    </row>
    <row r="202" spans="4:7">
      <c r="D202" s="243"/>
      <c r="E202" s="243">
        <f t="shared" si="23"/>
        <v>0</v>
      </c>
      <c r="F202" s="446"/>
      <c r="G202" s="445"/>
    </row>
    <row r="203" spans="4:7">
      <c r="D203" s="243"/>
      <c r="E203" s="243">
        <f t="shared" si="23"/>
        <v>0</v>
      </c>
      <c r="F203" s="446"/>
      <c r="G203" s="445"/>
    </row>
    <row r="204" spans="4:7">
      <c r="D204" s="243"/>
      <c r="E204" s="243">
        <f t="shared" si="23"/>
        <v>0</v>
      </c>
      <c r="F204" s="446"/>
      <c r="G204" s="445"/>
    </row>
    <row r="205" spans="4:7">
      <c r="D205" s="243"/>
      <c r="E205" s="243">
        <f t="shared" si="23"/>
        <v>0</v>
      </c>
      <c r="F205" s="446"/>
      <c r="G205" s="445"/>
    </row>
    <row r="206" spans="4:7">
      <c r="D206" s="243"/>
      <c r="E206" s="243">
        <f t="shared" si="23"/>
        <v>0</v>
      </c>
      <c r="F206" s="446"/>
      <c r="G206" s="445"/>
    </row>
    <row r="207" spans="4:7">
      <c r="D207" s="243"/>
      <c r="E207" s="243">
        <f t="shared" si="23"/>
        <v>0</v>
      </c>
      <c r="F207" s="446"/>
      <c r="G207" s="445"/>
    </row>
    <row r="208" spans="4:7">
      <c r="D208" s="243"/>
      <c r="E208" s="243">
        <f t="shared" si="23"/>
        <v>0</v>
      </c>
      <c r="F208" s="446"/>
      <c r="G208" s="445"/>
    </row>
    <row r="209" spans="4:7">
      <c r="D209" s="243"/>
      <c r="E209" s="243">
        <f t="shared" si="23"/>
        <v>0</v>
      </c>
      <c r="F209" s="446"/>
      <c r="G209" s="445"/>
    </row>
    <row r="210" spans="4:7">
      <c r="D210" s="243"/>
      <c r="E210" s="243">
        <f t="shared" si="23"/>
        <v>0</v>
      </c>
      <c r="F210" s="446"/>
      <c r="G210" s="445"/>
    </row>
    <row r="211" spans="4:7">
      <c r="D211" s="243"/>
      <c r="E211" s="243">
        <f t="shared" si="23"/>
        <v>0</v>
      </c>
      <c r="F211" s="446"/>
      <c r="G211" s="445"/>
    </row>
    <row r="212" spans="4:7">
      <c r="D212" s="243"/>
      <c r="E212" s="243">
        <f t="shared" si="23"/>
        <v>0</v>
      </c>
      <c r="F212" s="446"/>
      <c r="G212" s="445"/>
    </row>
    <row r="213" spans="4:7">
      <c r="D213" s="243"/>
      <c r="E213" s="243">
        <f t="shared" si="23"/>
        <v>0</v>
      </c>
      <c r="F213" s="446"/>
      <c r="G213" s="445"/>
    </row>
    <row r="214" spans="4:7">
      <c r="D214" s="243"/>
      <c r="E214" s="243">
        <f t="shared" si="23"/>
        <v>0</v>
      </c>
      <c r="F214" s="446"/>
      <c r="G214" s="445"/>
    </row>
    <row r="215" spans="4:7">
      <c r="D215" s="243"/>
      <c r="E215" s="243">
        <f t="shared" si="23"/>
        <v>0</v>
      </c>
      <c r="F215" s="446"/>
      <c r="G215" s="445"/>
    </row>
    <row r="216" spans="4:7">
      <c r="D216" s="243"/>
      <c r="E216" s="243">
        <f t="shared" si="23"/>
        <v>0</v>
      </c>
      <c r="F216" s="446"/>
      <c r="G216" s="445"/>
    </row>
    <row r="217" spans="4:7">
      <c r="D217" s="243"/>
      <c r="E217" s="243">
        <f t="shared" si="23"/>
        <v>0</v>
      </c>
      <c r="F217" s="446"/>
      <c r="G217" s="445"/>
    </row>
    <row r="218" spans="4:7">
      <c r="D218" s="243"/>
      <c r="E218" s="243">
        <f t="shared" si="23"/>
        <v>0</v>
      </c>
      <c r="F218" s="446"/>
      <c r="G218" s="445"/>
    </row>
    <row r="219" spans="4:7">
      <c r="D219" s="243"/>
      <c r="E219" s="243">
        <f t="shared" si="23"/>
        <v>0</v>
      </c>
      <c r="F219" s="446"/>
      <c r="G219" s="445"/>
    </row>
    <row r="220" spans="4:7">
      <c r="D220" s="243"/>
      <c r="E220" s="243">
        <f t="shared" si="23"/>
        <v>0</v>
      </c>
      <c r="F220" s="446"/>
      <c r="G220" s="445"/>
    </row>
    <row r="221" spans="4:7">
      <c r="D221" s="243"/>
      <c r="E221" s="243">
        <f t="shared" si="23"/>
        <v>0</v>
      </c>
      <c r="F221" s="446"/>
      <c r="G221" s="445"/>
    </row>
    <row r="222" spans="4:7">
      <c r="D222" s="243"/>
      <c r="E222" s="243">
        <f t="shared" si="23"/>
        <v>0</v>
      </c>
      <c r="F222" s="446"/>
      <c r="G222" s="445"/>
    </row>
    <row r="223" spans="4:7">
      <c r="D223" s="243"/>
      <c r="E223" s="243">
        <f t="shared" si="23"/>
        <v>0</v>
      </c>
      <c r="F223" s="446"/>
      <c r="G223" s="445"/>
    </row>
    <row r="224" spans="4:7">
      <c r="D224" s="243"/>
      <c r="E224" s="243">
        <f t="shared" si="23"/>
        <v>0</v>
      </c>
      <c r="F224" s="446"/>
      <c r="G224" s="445"/>
    </row>
    <row r="225" spans="4:7">
      <c r="D225" s="243"/>
      <c r="E225" s="243">
        <f t="shared" si="23"/>
        <v>0</v>
      </c>
      <c r="F225" s="446"/>
      <c r="G225" s="445"/>
    </row>
    <row r="226" spans="4:7">
      <c r="D226" s="243"/>
      <c r="E226" s="243">
        <f t="shared" si="23"/>
        <v>0</v>
      </c>
      <c r="F226" s="446"/>
      <c r="G226" s="445"/>
    </row>
    <row r="227" spans="4:7">
      <c r="D227" s="243"/>
      <c r="E227" s="243">
        <f t="shared" si="23"/>
        <v>0</v>
      </c>
      <c r="F227" s="446"/>
      <c r="G227" s="445"/>
    </row>
    <row r="228" spans="4:7">
      <c r="D228" s="243"/>
      <c r="E228" s="243">
        <f t="shared" si="23"/>
        <v>0</v>
      </c>
      <c r="F228" s="446"/>
      <c r="G228" s="445"/>
    </row>
    <row r="229" spans="4:7">
      <c r="D229" s="243"/>
      <c r="E229" s="243">
        <f t="shared" si="23"/>
        <v>0</v>
      </c>
      <c r="F229" s="446"/>
      <c r="G229" s="445"/>
    </row>
    <row r="230" spans="4:7">
      <c r="D230" s="243"/>
      <c r="E230" s="243">
        <f t="shared" si="23"/>
        <v>0</v>
      </c>
      <c r="F230" s="446"/>
      <c r="G230" s="445"/>
    </row>
    <row r="231" spans="4:7">
      <c r="D231" s="243"/>
      <c r="E231" s="243">
        <f t="shared" si="23"/>
        <v>0</v>
      </c>
      <c r="F231" s="446"/>
      <c r="G231" s="445"/>
    </row>
    <row r="232" spans="4:7">
      <c r="D232" s="243"/>
      <c r="E232" s="243">
        <f t="shared" si="23"/>
        <v>0</v>
      </c>
      <c r="F232" s="446"/>
      <c r="G232" s="445"/>
    </row>
    <row r="233" spans="4:7">
      <c r="D233" s="243"/>
      <c r="E233" s="243">
        <f t="shared" si="23"/>
        <v>0</v>
      </c>
      <c r="F233" s="446"/>
      <c r="G233" s="445"/>
    </row>
    <row r="234" spans="4:7">
      <c r="D234" s="243"/>
      <c r="E234" s="243">
        <f t="shared" ref="E234:E297" si="24">IF($C234="h",$D234+($D234*HORISTA),IF($C234="mês",$D234+($D234*MENSALISTA),D234))</f>
        <v>0</v>
      </c>
      <c r="F234" s="446"/>
      <c r="G234" s="445"/>
    </row>
    <row r="235" spans="4:7">
      <c r="D235" s="243"/>
      <c r="E235" s="243">
        <f t="shared" si="24"/>
        <v>0</v>
      </c>
      <c r="F235" s="446"/>
      <c r="G235" s="445"/>
    </row>
    <row r="236" spans="4:7">
      <c r="D236" s="243"/>
      <c r="E236" s="243">
        <f t="shared" si="24"/>
        <v>0</v>
      </c>
      <c r="F236" s="446"/>
      <c r="G236" s="445"/>
    </row>
    <row r="237" spans="4:7">
      <c r="D237" s="243"/>
      <c r="E237" s="243">
        <f t="shared" si="24"/>
        <v>0</v>
      </c>
      <c r="F237" s="446"/>
      <c r="G237" s="445"/>
    </row>
    <row r="238" spans="4:7">
      <c r="D238" s="243"/>
      <c r="E238" s="243">
        <f t="shared" si="24"/>
        <v>0</v>
      </c>
      <c r="F238" s="446"/>
      <c r="G238" s="445"/>
    </row>
    <row r="239" spans="4:7">
      <c r="D239" s="243"/>
      <c r="E239" s="243">
        <f t="shared" si="24"/>
        <v>0</v>
      </c>
      <c r="F239" s="446"/>
      <c r="G239" s="445"/>
    </row>
    <row r="240" spans="4:7">
      <c r="D240" s="243"/>
      <c r="E240" s="243">
        <f t="shared" si="24"/>
        <v>0</v>
      </c>
      <c r="F240" s="446"/>
      <c r="G240" s="445"/>
    </row>
    <row r="241" spans="4:7">
      <c r="D241" s="243"/>
      <c r="E241" s="243">
        <f t="shared" si="24"/>
        <v>0</v>
      </c>
      <c r="F241" s="446"/>
      <c r="G241" s="445"/>
    </row>
    <row r="242" spans="4:7">
      <c r="D242" s="243"/>
      <c r="E242" s="243">
        <f t="shared" si="24"/>
        <v>0</v>
      </c>
      <c r="F242" s="446"/>
      <c r="G242" s="445"/>
    </row>
    <row r="243" spans="4:7">
      <c r="D243" s="243"/>
      <c r="E243" s="243">
        <f t="shared" si="24"/>
        <v>0</v>
      </c>
      <c r="F243" s="446"/>
      <c r="G243" s="445"/>
    </row>
    <row r="244" spans="4:7">
      <c r="D244" s="243"/>
      <c r="E244" s="243">
        <f t="shared" si="24"/>
        <v>0</v>
      </c>
      <c r="F244" s="446"/>
      <c r="G244" s="445"/>
    </row>
    <row r="245" spans="4:7">
      <c r="D245" s="243"/>
      <c r="E245" s="243">
        <f t="shared" si="24"/>
        <v>0</v>
      </c>
      <c r="F245" s="446"/>
      <c r="G245" s="445"/>
    </row>
    <row r="246" spans="4:7">
      <c r="D246" s="243"/>
      <c r="E246" s="243">
        <f t="shared" si="24"/>
        <v>0</v>
      </c>
      <c r="F246" s="446"/>
      <c r="G246" s="445"/>
    </row>
    <row r="247" spans="4:7">
      <c r="D247" s="243"/>
      <c r="E247" s="243">
        <f t="shared" si="24"/>
        <v>0</v>
      </c>
      <c r="F247" s="446"/>
      <c r="G247" s="445"/>
    </row>
    <row r="248" spans="4:7">
      <c r="D248" s="243"/>
      <c r="E248" s="243">
        <f t="shared" si="24"/>
        <v>0</v>
      </c>
      <c r="F248" s="446"/>
      <c r="G248" s="445"/>
    </row>
    <row r="249" spans="4:7">
      <c r="D249" s="243"/>
      <c r="E249" s="243">
        <f t="shared" si="24"/>
        <v>0</v>
      </c>
      <c r="F249" s="446"/>
      <c r="G249" s="445"/>
    </row>
    <row r="250" spans="4:7">
      <c r="D250" s="243"/>
      <c r="E250" s="243">
        <f t="shared" si="24"/>
        <v>0</v>
      </c>
      <c r="F250" s="446"/>
      <c r="G250" s="445"/>
    </row>
    <row r="251" spans="4:7">
      <c r="D251" s="243"/>
      <c r="E251" s="243">
        <f t="shared" si="24"/>
        <v>0</v>
      </c>
      <c r="F251" s="446"/>
      <c r="G251" s="445"/>
    </row>
    <row r="252" spans="4:7">
      <c r="D252" s="243"/>
      <c r="E252" s="243">
        <f t="shared" si="24"/>
        <v>0</v>
      </c>
      <c r="F252" s="446"/>
      <c r="G252" s="445"/>
    </row>
    <row r="253" spans="4:7">
      <c r="D253" s="243"/>
      <c r="E253" s="243">
        <f t="shared" si="24"/>
        <v>0</v>
      </c>
      <c r="F253" s="446"/>
      <c r="G253" s="445"/>
    </row>
    <row r="254" spans="4:7">
      <c r="D254" s="243"/>
      <c r="E254" s="243">
        <f t="shared" si="24"/>
        <v>0</v>
      </c>
      <c r="F254" s="446"/>
      <c r="G254" s="445"/>
    </row>
    <row r="255" spans="4:7">
      <c r="D255" s="243"/>
      <c r="E255" s="243">
        <f t="shared" si="24"/>
        <v>0</v>
      </c>
      <c r="F255" s="446"/>
      <c r="G255" s="445"/>
    </row>
    <row r="256" spans="4:7">
      <c r="D256" s="243"/>
      <c r="E256" s="243">
        <f t="shared" si="24"/>
        <v>0</v>
      </c>
      <c r="F256" s="446"/>
      <c r="G256" s="445"/>
    </row>
    <row r="257" spans="4:7">
      <c r="D257" s="243"/>
      <c r="E257" s="243">
        <f t="shared" si="24"/>
        <v>0</v>
      </c>
      <c r="F257" s="446"/>
      <c r="G257" s="445"/>
    </row>
    <row r="258" spans="4:7">
      <c r="D258" s="243"/>
      <c r="E258" s="243">
        <f t="shared" si="24"/>
        <v>0</v>
      </c>
      <c r="F258" s="446"/>
      <c r="G258" s="445"/>
    </row>
    <row r="259" spans="4:7">
      <c r="D259" s="243"/>
      <c r="E259" s="243">
        <f t="shared" si="24"/>
        <v>0</v>
      </c>
      <c r="F259" s="446"/>
      <c r="G259" s="445"/>
    </row>
    <row r="260" spans="4:7">
      <c r="D260" s="243"/>
      <c r="E260" s="243">
        <f t="shared" si="24"/>
        <v>0</v>
      </c>
      <c r="F260" s="446"/>
      <c r="G260" s="445"/>
    </row>
    <row r="261" spans="4:7">
      <c r="D261" s="243"/>
      <c r="E261" s="243">
        <f t="shared" si="24"/>
        <v>0</v>
      </c>
      <c r="F261" s="446"/>
      <c r="G261" s="445"/>
    </row>
    <row r="262" spans="4:7">
      <c r="D262" s="243"/>
      <c r="E262" s="243">
        <f t="shared" si="24"/>
        <v>0</v>
      </c>
      <c r="F262" s="446"/>
      <c r="G262" s="445"/>
    </row>
    <row r="263" spans="4:7">
      <c r="D263" s="243"/>
      <c r="E263" s="243">
        <f t="shared" si="24"/>
        <v>0</v>
      </c>
      <c r="F263" s="446"/>
      <c r="G263" s="445"/>
    </row>
    <row r="264" spans="4:7">
      <c r="D264" s="243"/>
      <c r="E264" s="243">
        <f t="shared" si="24"/>
        <v>0</v>
      </c>
      <c r="F264" s="446"/>
      <c r="G264" s="445"/>
    </row>
    <row r="265" spans="4:7">
      <c r="D265" s="243"/>
      <c r="E265" s="243">
        <f t="shared" si="24"/>
        <v>0</v>
      </c>
      <c r="F265" s="446"/>
      <c r="G265" s="445"/>
    </row>
    <row r="266" spans="4:7">
      <c r="D266" s="243"/>
      <c r="E266" s="243">
        <f t="shared" si="24"/>
        <v>0</v>
      </c>
      <c r="F266" s="446"/>
      <c r="G266" s="445"/>
    </row>
    <row r="267" spans="4:7">
      <c r="D267" s="243"/>
      <c r="E267" s="243">
        <f t="shared" si="24"/>
        <v>0</v>
      </c>
      <c r="F267" s="446"/>
      <c r="G267" s="445"/>
    </row>
    <row r="268" spans="4:7">
      <c r="D268" s="243"/>
      <c r="E268" s="243">
        <f t="shared" si="24"/>
        <v>0</v>
      </c>
      <c r="F268" s="446"/>
      <c r="G268" s="445"/>
    </row>
    <row r="269" spans="4:7">
      <c r="D269" s="243"/>
      <c r="E269" s="243">
        <f t="shared" si="24"/>
        <v>0</v>
      </c>
      <c r="F269" s="446"/>
      <c r="G269" s="445"/>
    </row>
    <row r="270" spans="4:7">
      <c r="D270" s="243"/>
      <c r="E270" s="243">
        <f t="shared" si="24"/>
        <v>0</v>
      </c>
      <c r="F270" s="446"/>
      <c r="G270" s="445"/>
    </row>
    <row r="271" spans="4:7">
      <c r="D271" s="243"/>
      <c r="E271" s="243">
        <f t="shared" si="24"/>
        <v>0</v>
      </c>
      <c r="F271" s="446"/>
      <c r="G271" s="445"/>
    </row>
    <row r="272" spans="4:7">
      <c r="D272" s="243"/>
      <c r="E272" s="243">
        <f t="shared" si="24"/>
        <v>0</v>
      </c>
      <c r="F272" s="446"/>
      <c r="G272" s="445"/>
    </row>
    <row r="273" spans="4:7">
      <c r="D273" s="243"/>
      <c r="E273" s="243">
        <f t="shared" si="24"/>
        <v>0</v>
      </c>
      <c r="F273" s="446"/>
      <c r="G273" s="445"/>
    </row>
    <row r="274" spans="4:7">
      <c r="D274" s="243"/>
      <c r="E274" s="243">
        <f t="shared" si="24"/>
        <v>0</v>
      </c>
      <c r="F274" s="446"/>
      <c r="G274" s="445"/>
    </row>
    <row r="275" spans="4:7">
      <c r="D275" s="243"/>
      <c r="E275" s="243">
        <f t="shared" si="24"/>
        <v>0</v>
      </c>
      <c r="F275" s="446"/>
      <c r="G275" s="445"/>
    </row>
    <row r="276" spans="4:7">
      <c r="D276" s="243"/>
      <c r="E276" s="243">
        <f t="shared" si="24"/>
        <v>0</v>
      </c>
      <c r="F276" s="446"/>
      <c r="G276" s="445"/>
    </row>
    <row r="277" spans="4:7">
      <c r="D277" s="243"/>
      <c r="E277" s="243">
        <f t="shared" si="24"/>
        <v>0</v>
      </c>
      <c r="F277" s="446"/>
      <c r="G277" s="445"/>
    </row>
    <row r="278" spans="4:7">
      <c r="D278" s="243"/>
      <c r="E278" s="243">
        <f t="shared" si="24"/>
        <v>0</v>
      </c>
      <c r="F278" s="446"/>
      <c r="G278" s="445"/>
    </row>
    <row r="279" spans="4:7">
      <c r="D279" s="243"/>
      <c r="E279" s="243">
        <f t="shared" si="24"/>
        <v>0</v>
      </c>
      <c r="F279" s="446"/>
      <c r="G279" s="445"/>
    </row>
    <row r="280" spans="4:7">
      <c r="D280" s="243"/>
      <c r="E280" s="243">
        <f t="shared" si="24"/>
        <v>0</v>
      </c>
      <c r="F280" s="446"/>
      <c r="G280" s="445"/>
    </row>
    <row r="281" spans="4:7">
      <c r="D281" s="243"/>
      <c r="E281" s="243">
        <f t="shared" si="24"/>
        <v>0</v>
      </c>
      <c r="F281" s="446"/>
      <c r="G281" s="445"/>
    </row>
    <row r="282" spans="4:7">
      <c r="D282" s="243"/>
      <c r="E282" s="243">
        <f t="shared" si="24"/>
        <v>0</v>
      </c>
      <c r="F282" s="446"/>
      <c r="G282" s="445"/>
    </row>
    <row r="283" spans="4:7">
      <c r="D283" s="243"/>
      <c r="E283" s="243">
        <f t="shared" si="24"/>
        <v>0</v>
      </c>
      <c r="F283" s="446"/>
      <c r="G283" s="445"/>
    </row>
    <row r="284" spans="4:7">
      <c r="D284" s="243"/>
      <c r="E284" s="243">
        <f t="shared" si="24"/>
        <v>0</v>
      </c>
      <c r="F284" s="446"/>
      <c r="G284" s="445"/>
    </row>
    <row r="285" spans="4:7">
      <c r="D285" s="243"/>
      <c r="E285" s="243">
        <f t="shared" si="24"/>
        <v>0</v>
      </c>
      <c r="F285" s="446"/>
      <c r="G285" s="445"/>
    </row>
    <row r="286" spans="4:7">
      <c r="D286" s="243"/>
      <c r="E286" s="243">
        <f t="shared" si="24"/>
        <v>0</v>
      </c>
      <c r="F286" s="446"/>
      <c r="G286" s="445"/>
    </row>
    <row r="287" spans="4:7">
      <c r="D287" s="243"/>
      <c r="E287" s="243">
        <f t="shared" si="24"/>
        <v>0</v>
      </c>
      <c r="F287" s="446"/>
      <c r="G287" s="445"/>
    </row>
    <row r="288" spans="4:7">
      <c r="D288" s="243"/>
      <c r="E288" s="243">
        <f t="shared" si="24"/>
        <v>0</v>
      </c>
      <c r="F288" s="446"/>
      <c r="G288" s="445"/>
    </row>
    <row r="289" spans="4:7">
      <c r="D289" s="243"/>
      <c r="E289" s="243">
        <f t="shared" si="24"/>
        <v>0</v>
      </c>
      <c r="F289" s="446"/>
      <c r="G289" s="445"/>
    </row>
    <row r="290" spans="4:7">
      <c r="D290" s="243"/>
      <c r="E290" s="243">
        <f t="shared" si="24"/>
        <v>0</v>
      </c>
      <c r="F290" s="446"/>
      <c r="G290" s="445"/>
    </row>
    <row r="291" spans="4:7">
      <c r="D291" s="243"/>
      <c r="E291" s="243">
        <f t="shared" si="24"/>
        <v>0</v>
      </c>
      <c r="F291" s="446"/>
      <c r="G291" s="445"/>
    </row>
    <row r="292" spans="4:7">
      <c r="D292" s="243"/>
      <c r="E292" s="243">
        <f t="shared" si="24"/>
        <v>0</v>
      </c>
      <c r="F292" s="446"/>
      <c r="G292" s="445"/>
    </row>
    <row r="293" spans="4:7">
      <c r="D293" s="243"/>
      <c r="E293" s="243">
        <f t="shared" si="24"/>
        <v>0</v>
      </c>
      <c r="F293" s="446"/>
      <c r="G293" s="445"/>
    </row>
    <row r="294" spans="4:7">
      <c r="D294" s="243"/>
      <c r="E294" s="243">
        <f t="shared" si="24"/>
        <v>0</v>
      </c>
      <c r="F294" s="446"/>
      <c r="G294" s="445"/>
    </row>
    <row r="295" spans="4:7">
      <c r="D295" s="243"/>
      <c r="E295" s="243">
        <f t="shared" si="24"/>
        <v>0</v>
      </c>
      <c r="F295" s="446"/>
      <c r="G295" s="445"/>
    </row>
    <row r="296" spans="4:7">
      <c r="D296" s="243"/>
      <c r="E296" s="243">
        <f t="shared" si="24"/>
        <v>0</v>
      </c>
      <c r="F296" s="446"/>
      <c r="G296" s="445"/>
    </row>
    <row r="297" spans="4:7">
      <c r="D297" s="243"/>
      <c r="E297" s="243">
        <f t="shared" si="24"/>
        <v>0</v>
      </c>
      <c r="F297" s="446"/>
      <c r="G297" s="445"/>
    </row>
    <row r="298" spans="4:7">
      <c r="D298" s="243"/>
      <c r="E298" s="243">
        <f t="shared" ref="E298:E361" si="25">IF($C298="h",$D298+($D298*HORISTA),IF($C298="mês",$D298+($D298*MENSALISTA),D298))</f>
        <v>0</v>
      </c>
      <c r="F298" s="446"/>
      <c r="G298" s="445"/>
    </row>
    <row r="299" spans="4:7">
      <c r="D299" s="243"/>
      <c r="E299" s="243">
        <f t="shared" si="25"/>
        <v>0</v>
      </c>
      <c r="F299" s="446"/>
      <c r="G299" s="445"/>
    </row>
    <row r="300" spans="4:7">
      <c r="D300" s="243"/>
      <c r="E300" s="243">
        <f t="shared" si="25"/>
        <v>0</v>
      </c>
      <c r="F300" s="446"/>
      <c r="G300" s="445"/>
    </row>
    <row r="301" spans="4:7">
      <c r="D301" s="243"/>
      <c r="E301" s="243">
        <f t="shared" si="25"/>
        <v>0</v>
      </c>
      <c r="F301" s="446"/>
      <c r="G301" s="445"/>
    </row>
    <row r="302" spans="4:7">
      <c r="D302" s="243"/>
      <c r="E302" s="243">
        <f t="shared" si="25"/>
        <v>0</v>
      </c>
      <c r="F302" s="446"/>
      <c r="G302" s="445"/>
    </row>
    <row r="303" spans="4:7">
      <c r="D303" s="243"/>
      <c r="E303" s="243">
        <f t="shared" si="25"/>
        <v>0</v>
      </c>
      <c r="F303" s="446"/>
      <c r="G303" s="445"/>
    </row>
    <row r="304" spans="4:7">
      <c r="D304" s="243"/>
      <c r="E304" s="243">
        <f t="shared" si="25"/>
        <v>0</v>
      </c>
      <c r="F304" s="446"/>
      <c r="G304" s="445"/>
    </row>
    <row r="305" spans="4:7">
      <c r="D305" s="243"/>
      <c r="E305" s="243">
        <f t="shared" si="25"/>
        <v>0</v>
      </c>
      <c r="F305" s="446"/>
      <c r="G305" s="445"/>
    </row>
    <row r="306" spans="4:7">
      <c r="D306" s="243"/>
      <c r="E306" s="243">
        <f t="shared" si="25"/>
        <v>0</v>
      </c>
      <c r="F306" s="446"/>
      <c r="G306" s="445"/>
    </row>
    <row r="307" spans="4:7">
      <c r="D307" s="243"/>
      <c r="E307" s="243">
        <f t="shared" si="25"/>
        <v>0</v>
      </c>
      <c r="F307" s="446"/>
      <c r="G307" s="445"/>
    </row>
    <row r="308" spans="4:7">
      <c r="D308" s="243"/>
      <c r="E308" s="243">
        <f t="shared" si="25"/>
        <v>0</v>
      </c>
      <c r="F308" s="446"/>
      <c r="G308" s="445"/>
    </row>
    <row r="309" spans="4:7">
      <c r="D309" s="243"/>
      <c r="E309" s="243">
        <f t="shared" si="25"/>
        <v>0</v>
      </c>
      <c r="F309" s="446"/>
      <c r="G309" s="445"/>
    </row>
    <row r="310" spans="4:7">
      <c r="D310" s="243"/>
      <c r="E310" s="243">
        <f t="shared" si="25"/>
        <v>0</v>
      </c>
      <c r="F310" s="446"/>
      <c r="G310" s="445"/>
    </row>
    <row r="311" spans="4:7">
      <c r="D311" s="243"/>
      <c r="E311" s="243">
        <f t="shared" si="25"/>
        <v>0</v>
      </c>
      <c r="F311" s="446"/>
      <c r="G311" s="445"/>
    </row>
    <row r="312" spans="4:7">
      <c r="D312" s="243"/>
      <c r="E312" s="243">
        <f t="shared" si="25"/>
        <v>0</v>
      </c>
      <c r="F312" s="446"/>
      <c r="G312" s="445"/>
    </row>
    <row r="313" spans="4:7">
      <c r="D313" s="243"/>
      <c r="E313" s="243">
        <f t="shared" si="25"/>
        <v>0</v>
      </c>
      <c r="F313" s="446"/>
      <c r="G313" s="445"/>
    </row>
    <row r="314" spans="4:7">
      <c r="D314" s="243"/>
      <c r="E314" s="243">
        <f t="shared" si="25"/>
        <v>0</v>
      </c>
      <c r="F314" s="446"/>
      <c r="G314" s="445"/>
    </row>
    <row r="315" spans="4:7">
      <c r="D315" s="243"/>
      <c r="E315" s="243">
        <f t="shared" si="25"/>
        <v>0</v>
      </c>
      <c r="F315" s="446"/>
      <c r="G315" s="445"/>
    </row>
    <row r="316" spans="4:7">
      <c r="D316" s="243"/>
      <c r="E316" s="243">
        <f t="shared" si="25"/>
        <v>0</v>
      </c>
      <c r="F316" s="446"/>
      <c r="G316" s="445"/>
    </row>
    <row r="317" spans="4:7">
      <c r="D317" s="243"/>
      <c r="E317" s="243">
        <f t="shared" si="25"/>
        <v>0</v>
      </c>
      <c r="F317" s="446"/>
      <c r="G317" s="445"/>
    </row>
    <row r="318" spans="4:7">
      <c r="D318" s="243"/>
      <c r="E318" s="243">
        <f t="shared" si="25"/>
        <v>0</v>
      </c>
      <c r="F318" s="446"/>
      <c r="G318" s="445"/>
    </row>
    <row r="319" spans="4:7">
      <c r="D319" s="243"/>
      <c r="E319" s="243">
        <f t="shared" si="25"/>
        <v>0</v>
      </c>
      <c r="F319" s="446"/>
      <c r="G319" s="445"/>
    </row>
    <row r="320" spans="4:7">
      <c r="D320" s="243"/>
      <c r="E320" s="243">
        <f t="shared" si="25"/>
        <v>0</v>
      </c>
      <c r="F320" s="446"/>
      <c r="G320" s="445"/>
    </row>
    <row r="321" spans="4:7">
      <c r="D321" s="243"/>
      <c r="E321" s="243">
        <f t="shared" si="25"/>
        <v>0</v>
      </c>
      <c r="F321" s="446"/>
      <c r="G321" s="445"/>
    </row>
    <row r="322" spans="4:7">
      <c r="D322" s="243"/>
      <c r="E322" s="243">
        <f t="shared" si="25"/>
        <v>0</v>
      </c>
      <c r="F322" s="446"/>
      <c r="G322" s="445"/>
    </row>
    <row r="323" spans="4:7">
      <c r="D323" s="243"/>
      <c r="E323" s="243">
        <f t="shared" si="25"/>
        <v>0</v>
      </c>
      <c r="F323" s="446"/>
      <c r="G323" s="445"/>
    </row>
    <row r="324" spans="4:7">
      <c r="D324" s="243"/>
      <c r="E324" s="243">
        <f t="shared" si="25"/>
        <v>0</v>
      </c>
      <c r="F324" s="446"/>
      <c r="G324" s="445"/>
    </row>
    <row r="325" spans="4:7">
      <c r="D325" s="243"/>
      <c r="E325" s="243">
        <f t="shared" si="25"/>
        <v>0</v>
      </c>
      <c r="F325" s="446"/>
      <c r="G325" s="445"/>
    </row>
    <row r="326" spans="4:7">
      <c r="D326" s="243"/>
      <c r="E326" s="243">
        <f t="shared" si="25"/>
        <v>0</v>
      </c>
      <c r="F326" s="446"/>
      <c r="G326" s="445"/>
    </row>
    <row r="327" spans="4:7">
      <c r="D327" s="243"/>
      <c r="E327" s="243">
        <f t="shared" si="25"/>
        <v>0</v>
      </c>
      <c r="F327" s="446"/>
      <c r="G327" s="445"/>
    </row>
    <row r="328" spans="4:7">
      <c r="D328" s="243"/>
      <c r="E328" s="243">
        <f t="shared" si="25"/>
        <v>0</v>
      </c>
      <c r="F328" s="446"/>
      <c r="G328" s="445"/>
    </row>
    <row r="329" spans="4:7">
      <c r="D329" s="243"/>
      <c r="E329" s="243">
        <f t="shared" si="25"/>
        <v>0</v>
      </c>
      <c r="F329" s="446"/>
      <c r="G329" s="445"/>
    </row>
    <row r="330" spans="4:7">
      <c r="D330" s="243"/>
      <c r="E330" s="243">
        <f t="shared" si="25"/>
        <v>0</v>
      </c>
      <c r="F330" s="446"/>
      <c r="G330" s="445"/>
    </row>
    <row r="331" spans="4:7">
      <c r="D331" s="243"/>
      <c r="E331" s="243">
        <f t="shared" si="25"/>
        <v>0</v>
      </c>
      <c r="F331" s="446"/>
      <c r="G331" s="445"/>
    </row>
    <row r="332" spans="4:7">
      <c r="D332" s="243"/>
      <c r="E332" s="243">
        <f t="shared" si="25"/>
        <v>0</v>
      </c>
      <c r="F332" s="446"/>
      <c r="G332" s="445"/>
    </row>
    <row r="333" spans="4:7">
      <c r="D333" s="243"/>
      <c r="E333" s="243">
        <f t="shared" si="25"/>
        <v>0</v>
      </c>
      <c r="F333" s="446"/>
      <c r="G333" s="445"/>
    </row>
    <row r="334" spans="4:7">
      <c r="D334" s="243"/>
      <c r="E334" s="243">
        <f t="shared" si="25"/>
        <v>0</v>
      </c>
      <c r="F334" s="446"/>
      <c r="G334" s="445"/>
    </row>
    <row r="335" spans="4:7">
      <c r="D335" s="243"/>
      <c r="E335" s="243">
        <f t="shared" si="25"/>
        <v>0</v>
      </c>
      <c r="F335" s="446"/>
      <c r="G335" s="445"/>
    </row>
    <row r="336" spans="4:7">
      <c r="D336" s="243"/>
      <c r="E336" s="243">
        <f t="shared" si="25"/>
        <v>0</v>
      </c>
      <c r="F336" s="446"/>
      <c r="G336" s="445"/>
    </row>
    <row r="337" spans="4:7">
      <c r="D337" s="243"/>
      <c r="E337" s="243">
        <f t="shared" si="25"/>
        <v>0</v>
      </c>
      <c r="F337" s="446"/>
      <c r="G337" s="445"/>
    </row>
    <row r="338" spans="4:7">
      <c r="D338" s="243"/>
      <c r="E338" s="243">
        <f t="shared" si="25"/>
        <v>0</v>
      </c>
      <c r="F338" s="446"/>
      <c r="G338" s="445"/>
    </row>
    <row r="339" spans="4:7">
      <c r="D339" s="243"/>
      <c r="E339" s="243">
        <f t="shared" si="25"/>
        <v>0</v>
      </c>
      <c r="F339" s="446"/>
      <c r="G339" s="445"/>
    </row>
    <row r="340" spans="4:7">
      <c r="D340" s="243"/>
      <c r="E340" s="243">
        <f t="shared" si="25"/>
        <v>0</v>
      </c>
      <c r="F340" s="446"/>
      <c r="G340" s="445"/>
    </row>
    <row r="341" spans="4:7">
      <c r="D341" s="243"/>
      <c r="E341" s="243">
        <f t="shared" si="25"/>
        <v>0</v>
      </c>
      <c r="F341" s="446"/>
      <c r="G341" s="445"/>
    </row>
    <row r="342" spans="4:7">
      <c r="D342" s="243"/>
      <c r="E342" s="243">
        <f t="shared" si="25"/>
        <v>0</v>
      </c>
      <c r="F342" s="446"/>
      <c r="G342" s="445"/>
    </row>
    <row r="343" spans="4:7">
      <c r="D343" s="243"/>
      <c r="E343" s="243">
        <f t="shared" si="25"/>
        <v>0</v>
      </c>
      <c r="F343" s="446"/>
      <c r="G343" s="445"/>
    </row>
    <row r="344" spans="4:7">
      <c r="D344" s="243"/>
      <c r="E344" s="243">
        <f t="shared" si="25"/>
        <v>0</v>
      </c>
      <c r="F344" s="446"/>
      <c r="G344" s="445"/>
    </row>
    <row r="345" spans="4:7">
      <c r="D345" s="243"/>
      <c r="E345" s="243">
        <f t="shared" si="25"/>
        <v>0</v>
      </c>
      <c r="F345" s="446"/>
      <c r="G345" s="445"/>
    </row>
    <row r="346" spans="4:7">
      <c r="D346" s="243"/>
      <c r="E346" s="243">
        <f t="shared" si="25"/>
        <v>0</v>
      </c>
      <c r="F346" s="446"/>
      <c r="G346" s="445"/>
    </row>
    <row r="347" spans="4:7">
      <c r="D347" s="243"/>
      <c r="E347" s="243">
        <f t="shared" si="25"/>
        <v>0</v>
      </c>
      <c r="F347" s="446"/>
      <c r="G347" s="445"/>
    </row>
    <row r="348" spans="4:7">
      <c r="D348" s="243"/>
      <c r="E348" s="243">
        <f t="shared" si="25"/>
        <v>0</v>
      </c>
      <c r="F348" s="446"/>
      <c r="G348" s="445"/>
    </row>
    <row r="349" spans="4:7">
      <c r="D349" s="243"/>
      <c r="E349" s="243">
        <f t="shared" si="25"/>
        <v>0</v>
      </c>
      <c r="F349" s="446"/>
      <c r="G349" s="445"/>
    </row>
    <row r="350" spans="4:7">
      <c r="D350" s="243"/>
      <c r="E350" s="243">
        <f t="shared" si="25"/>
        <v>0</v>
      </c>
      <c r="F350" s="446"/>
      <c r="G350" s="445"/>
    </row>
    <row r="351" spans="4:7">
      <c r="D351" s="243"/>
      <c r="E351" s="243">
        <f t="shared" si="25"/>
        <v>0</v>
      </c>
      <c r="F351" s="446"/>
      <c r="G351" s="445"/>
    </row>
    <row r="352" spans="4:7">
      <c r="D352" s="243"/>
      <c r="E352" s="243">
        <f t="shared" si="25"/>
        <v>0</v>
      </c>
      <c r="F352" s="446"/>
      <c r="G352" s="445"/>
    </row>
    <row r="353" spans="4:7">
      <c r="D353" s="243"/>
      <c r="E353" s="243">
        <f t="shared" si="25"/>
        <v>0</v>
      </c>
      <c r="F353" s="446"/>
      <c r="G353" s="445"/>
    </row>
    <row r="354" spans="4:7">
      <c r="D354" s="243"/>
      <c r="E354" s="243">
        <f t="shared" si="25"/>
        <v>0</v>
      </c>
      <c r="F354" s="446"/>
      <c r="G354" s="445"/>
    </row>
    <row r="355" spans="4:7">
      <c r="D355" s="243"/>
      <c r="E355" s="243">
        <f t="shared" si="25"/>
        <v>0</v>
      </c>
      <c r="F355" s="446"/>
      <c r="G355" s="445"/>
    </row>
    <row r="356" spans="4:7">
      <c r="D356" s="243"/>
      <c r="E356" s="243">
        <f t="shared" si="25"/>
        <v>0</v>
      </c>
      <c r="F356" s="446"/>
      <c r="G356" s="445"/>
    </row>
    <row r="357" spans="4:7">
      <c r="D357" s="243"/>
      <c r="E357" s="243">
        <f t="shared" si="25"/>
        <v>0</v>
      </c>
      <c r="F357" s="446"/>
      <c r="G357" s="445"/>
    </row>
    <row r="358" spans="4:7">
      <c r="D358" s="243"/>
      <c r="E358" s="243">
        <f t="shared" si="25"/>
        <v>0</v>
      </c>
      <c r="F358" s="446"/>
      <c r="G358" s="445"/>
    </row>
    <row r="359" spans="4:7">
      <c r="D359" s="243"/>
      <c r="E359" s="243">
        <f t="shared" si="25"/>
        <v>0</v>
      </c>
      <c r="F359" s="446"/>
      <c r="G359" s="445"/>
    </row>
    <row r="360" spans="4:7">
      <c r="D360" s="243"/>
      <c r="E360" s="243">
        <f t="shared" si="25"/>
        <v>0</v>
      </c>
      <c r="F360" s="446"/>
      <c r="G360" s="445"/>
    </row>
    <row r="361" spans="4:7">
      <c r="D361" s="243"/>
      <c r="E361" s="243">
        <f t="shared" si="25"/>
        <v>0</v>
      </c>
      <c r="F361" s="446"/>
      <c r="G361" s="445"/>
    </row>
    <row r="362" spans="4:7">
      <c r="D362" s="243"/>
      <c r="E362" s="243">
        <f t="shared" ref="E362:E425" si="26">IF($C362="h",$D362+($D362*HORISTA),IF($C362="mês",$D362+($D362*MENSALISTA),D362))</f>
        <v>0</v>
      </c>
      <c r="F362" s="446"/>
      <c r="G362" s="445"/>
    </row>
    <row r="363" spans="4:7">
      <c r="D363" s="243"/>
      <c r="E363" s="243">
        <f t="shared" si="26"/>
        <v>0</v>
      </c>
      <c r="F363" s="446"/>
      <c r="G363" s="445"/>
    </row>
    <row r="364" spans="4:7">
      <c r="D364" s="243"/>
      <c r="E364" s="243">
        <f t="shared" si="26"/>
        <v>0</v>
      </c>
      <c r="F364" s="446"/>
      <c r="G364" s="445"/>
    </row>
    <row r="365" spans="4:7">
      <c r="D365" s="243"/>
      <c r="E365" s="243">
        <f t="shared" si="26"/>
        <v>0</v>
      </c>
      <c r="F365" s="446"/>
      <c r="G365" s="445"/>
    </row>
    <row r="366" spans="4:7">
      <c r="D366" s="243"/>
      <c r="E366" s="243">
        <f t="shared" si="26"/>
        <v>0</v>
      </c>
      <c r="F366" s="446"/>
      <c r="G366" s="445"/>
    </row>
    <row r="367" spans="4:7">
      <c r="D367" s="243"/>
      <c r="E367" s="243">
        <f t="shared" si="26"/>
        <v>0</v>
      </c>
      <c r="F367" s="446"/>
      <c r="G367" s="445"/>
    </row>
    <row r="368" spans="4:7">
      <c r="D368" s="243"/>
      <c r="E368" s="243">
        <f t="shared" si="26"/>
        <v>0</v>
      </c>
      <c r="F368" s="446"/>
      <c r="G368" s="445"/>
    </row>
    <row r="369" spans="4:7">
      <c r="D369" s="243"/>
      <c r="E369" s="243">
        <f t="shared" si="26"/>
        <v>0</v>
      </c>
      <c r="F369" s="446"/>
      <c r="G369" s="445"/>
    </row>
    <row r="370" spans="4:7">
      <c r="D370" s="243"/>
      <c r="E370" s="243">
        <f t="shared" si="26"/>
        <v>0</v>
      </c>
      <c r="F370" s="446"/>
      <c r="G370" s="445"/>
    </row>
    <row r="371" spans="4:7">
      <c r="D371" s="243"/>
      <c r="E371" s="243">
        <f t="shared" si="26"/>
        <v>0</v>
      </c>
      <c r="F371" s="446"/>
      <c r="G371" s="445"/>
    </row>
    <row r="372" spans="4:7">
      <c r="D372" s="243"/>
      <c r="E372" s="243">
        <f t="shared" si="26"/>
        <v>0</v>
      </c>
      <c r="F372" s="446"/>
      <c r="G372" s="445"/>
    </row>
    <row r="373" spans="4:7">
      <c r="D373" s="243"/>
      <c r="E373" s="243">
        <f t="shared" si="26"/>
        <v>0</v>
      </c>
      <c r="F373" s="446"/>
      <c r="G373" s="445"/>
    </row>
    <row r="374" spans="4:7">
      <c r="D374" s="243"/>
      <c r="E374" s="243">
        <f t="shared" si="26"/>
        <v>0</v>
      </c>
      <c r="F374" s="446"/>
      <c r="G374" s="445"/>
    </row>
    <row r="375" spans="4:7">
      <c r="D375" s="243"/>
      <c r="E375" s="243">
        <f t="shared" si="26"/>
        <v>0</v>
      </c>
      <c r="F375" s="446"/>
      <c r="G375" s="445"/>
    </row>
    <row r="376" spans="4:7">
      <c r="D376" s="243"/>
      <c r="E376" s="243">
        <f t="shared" si="26"/>
        <v>0</v>
      </c>
      <c r="F376" s="446"/>
      <c r="G376" s="445"/>
    </row>
    <row r="377" spans="4:7">
      <c r="D377" s="243"/>
      <c r="E377" s="243">
        <f t="shared" si="26"/>
        <v>0</v>
      </c>
      <c r="F377" s="446"/>
      <c r="G377" s="445"/>
    </row>
    <row r="378" spans="4:7">
      <c r="D378" s="243"/>
      <c r="E378" s="243">
        <f t="shared" si="26"/>
        <v>0</v>
      </c>
      <c r="F378" s="446"/>
      <c r="G378" s="445"/>
    </row>
    <row r="379" spans="4:7">
      <c r="D379" s="243"/>
      <c r="E379" s="243">
        <f t="shared" si="26"/>
        <v>0</v>
      </c>
      <c r="F379" s="446"/>
      <c r="G379" s="445"/>
    </row>
    <row r="380" spans="4:7">
      <c r="D380" s="243"/>
      <c r="E380" s="243">
        <f t="shared" si="26"/>
        <v>0</v>
      </c>
      <c r="F380" s="446"/>
      <c r="G380" s="445"/>
    </row>
    <row r="381" spans="4:7">
      <c r="D381" s="243"/>
      <c r="E381" s="243">
        <f t="shared" si="26"/>
        <v>0</v>
      </c>
      <c r="F381" s="446"/>
      <c r="G381" s="445"/>
    </row>
    <row r="382" spans="4:7">
      <c r="D382" s="243"/>
      <c r="E382" s="243">
        <f t="shared" si="26"/>
        <v>0</v>
      </c>
      <c r="F382" s="446"/>
      <c r="G382" s="445"/>
    </row>
    <row r="383" spans="4:7">
      <c r="D383" s="243"/>
      <c r="E383" s="243">
        <f t="shared" si="26"/>
        <v>0</v>
      </c>
      <c r="F383" s="446"/>
      <c r="G383" s="445"/>
    </row>
    <row r="384" spans="4:7">
      <c r="D384" s="243"/>
      <c r="E384" s="243">
        <f t="shared" si="26"/>
        <v>0</v>
      </c>
      <c r="F384" s="446"/>
      <c r="G384" s="445"/>
    </row>
    <row r="385" spans="4:7">
      <c r="D385" s="243"/>
      <c r="E385" s="243">
        <f t="shared" si="26"/>
        <v>0</v>
      </c>
      <c r="F385" s="446"/>
      <c r="G385" s="445"/>
    </row>
    <row r="386" spans="4:7">
      <c r="D386" s="243"/>
      <c r="E386" s="243">
        <f t="shared" si="26"/>
        <v>0</v>
      </c>
      <c r="F386" s="446"/>
      <c r="G386" s="445"/>
    </row>
    <row r="387" spans="4:7">
      <c r="D387" s="243"/>
      <c r="E387" s="243">
        <f t="shared" si="26"/>
        <v>0</v>
      </c>
      <c r="F387" s="446"/>
      <c r="G387" s="445"/>
    </row>
    <row r="388" spans="4:7">
      <c r="D388" s="243"/>
      <c r="E388" s="243">
        <f t="shared" si="26"/>
        <v>0</v>
      </c>
      <c r="F388" s="446"/>
      <c r="G388" s="445"/>
    </row>
    <row r="389" spans="4:7">
      <c r="D389" s="243"/>
      <c r="E389" s="243">
        <f t="shared" si="26"/>
        <v>0</v>
      </c>
      <c r="F389" s="446"/>
      <c r="G389" s="445"/>
    </row>
    <row r="390" spans="4:7">
      <c r="D390" s="243"/>
      <c r="E390" s="243">
        <f t="shared" si="26"/>
        <v>0</v>
      </c>
      <c r="F390" s="446"/>
      <c r="G390" s="445"/>
    </row>
    <row r="391" spans="4:7">
      <c r="D391" s="243"/>
      <c r="E391" s="243">
        <f t="shared" si="26"/>
        <v>0</v>
      </c>
      <c r="F391" s="446"/>
      <c r="G391" s="445"/>
    </row>
    <row r="392" spans="4:7">
      <c r="D392" s="243"/>
      <c r="E392" s="243">
        <f t="shared" si="26"/>
        <v>0</v>
      </c>
      <c r="F392" s="446"/>
      <c r="G392" s="445"/>
    </row>
    <row r="393" spans="4:7">
      <c r="D393" s="243"/>
      <c r="E393" s="243">
        <f t="shared" si="26"/>
        <v>0</v>
      </c>
      <c r="F393" s="446"/>
      <c r="G393" s="445"/>
    </row>
    <row r="394" spans="4:7">
      <c r="D394" s="243"/>
      <c r="E394" s="243">
        <f t="shared" si="26"/>
        <v>0</v>
      </c>
      <c r="F394" s="446"/>
      <c r="G394" s="445"/>
    </row>
    <row r="395" spans="4:7">
      <c r="D395" s="243"/>
      <c r="E395" s="243">
        <f t="shared" si="26"/>
        <v>0</v>
      </c>
      <c r="F395" s="446"/>
      <c r="G395" s="445"/>
    </row>
    <row r="396" spans="4:7">
      <c r="D396" s="243"/>
      <c r="E396" s="243">
        <f t="shared" si="26"/>
        <v>0</v>
      </c>
      <c r="F396" s="446"/>
      <c r="G396" s="445"/>
    </row>
    <row r="397" spans="4:7">
      <c r="D397" s="243"/>
      <c r="E397" s="243">
        <f t="shared" si="26"/>
        <v>0</v>
      </c>
      <c r="F397" s="446"/>
      <c r="G397" s="445"/>
    </row>
    <row r="398" spans="4:7">
      <c r="D398" s="243"/>
      <c r="E398" s="243">
        <f t="shared" si="26"/>
        <v>0</v>
      </c>
      <c r="F398" s="446"/>
      <c r="G398" s="445"/>
    </row>
    <row r="399" spans="4:7">
      <c r="D399" s="243"/>
      <c r="E399" s="243">
        <f t="shared" si="26"/>
        <v>0</v>
      </c>
      <c r="F399" s="446"/>
      <c r="G399" s="445"/>
    </row>
    <row r="400" spans="4:7">
      <c r="D400" s="243"/>
      <c r="E400" s="243">
        <f t="shared" si="26"/>
        <v>0</v>
      </c>
      <c r="F400" s="446"/>
      <c r="G400" s="445"/>
    </row>
    <row r="401" spans="4:7">
      <c r="D401" s="243"/>
      <c r="E401" s="243">
        <f t="shared" si="26"/>
        <v>0</v>
      </c>
      <c r="F401" s="446"/>
      <c r="G401" s="445"/>
    </row>
    <row r="402" spans="4:7">
      <c r="D402" s="243"/>
      <c r="E402" s="243">
        <f t="shared" si="26"/>
        <v>0</v>
      </c>
      <c r="F402" s="446"/>
      <c r="G402" s="445"/>
    </row>
    <row r="403" spans="4:7">
      <c r="D403" s="243"/>
      <c r="E403" s="243">
        <f t="shared" si="26"/>
        <v>0</v>
      </c>
      <c r="F403" s="446"/>
      <c r="G403" s="445"/>
    </row>
    <row r="404" spans="4:7">
      <c r="D404" s="243"/>
      <c r="E404" s="243">
        <f t="shared" si="26"/>
        <v>0</v>
      </c>
      <c r="F404" s="446"/>
      <c r="G404" s="445"/>
    </row>
    <row r="405" spans="4:7">
      <c r="D405" s="243"/>
      <c r="E405" s="243">
        <f t="shared" si="26"/>
        <v>0</v>
      </c>
      <c r="F405" s="446"/>
      <c r="G405" s="445"/>
    </row>
    <row r="406" spans="4:7">
      <c r="D406" s="243"/>
      <c r="E406" s="243">
        <f t="shared" si="26"/>
        <v>0</v>
      </c>
      <c r="F406" s="446"/>
      <c r="G406" s="445"/>
    </row>
    <row r="407" spans="4:7">
      <c r="D407" s="243"/>
      <c r="E407" s="243">
        <f t="shared" si="26"/>
        <v>0</v>
      </c>
      <c r="F407" s="446"/>
      <c r="G407" s="445"/>
    </row>
    <row r="408" spans="4:7">
      <c r="D408" s="243"/>
      <c r="E408" s="243">
        <f t="shared" si="26"/>
        <v>0</v>
      </c>
      <c r="F408" s="446"/>
      <c r="G408" s="445"/>
    </row>
    <row r="409" spans="4:7">
      <c r="D409" s="243"/>
      <c r="E409" s="243">
        <f t="shared" si="26"/>
        <v>0</v>
      </c>
      <c r="F409" s="446"/>
      <c r="G409" s="445"/>
    </row>
    <row r="410" spans="4:7">
      <c r="D410" s="243"/>
      <c r="E410" s="243">
        <f t="shared" si="26"/>
        <v>0</v>
      </c>
      <c r="F410" s="446"/>
      <c r="G410" s="445"/>
    </row>
    <row r="411" spans="4:7">
      <c r="D411" s="243"/>
      <c r="E411" s="243">
        <f t="shared" si="26"/>
        <v>0</v>
      </c>
      <c r="F411" s="446"/>
      <c r="G411" s="445"/>
    </row>
    <row r="412" spans="4:7">
      <c r="D412" s="243"/>
      <c r="E412" s="243">
        <f t="shared" si="26"/>
        <v>0</v>
      </c>
      <c r="F412" s="446"/>
      <c r="G412" s="445"/>
    </row>
    <row r="413" spans="4:7">
      <c r="D413" s="243"/>
      <c r="E413" s="243">
        <f t="shared" si="26"/>
        <v>0</v>
      </c>
      <c r="F413" s="446"/>
      <c r="G413" s="445"/>
    </row>
    <row r="414" spans="4:7">
      <c r="D414" s="243"/>
      <c r="E414" s="243">
        <f t="shared" si="26"/>
        <v>0</v>
      </c>
      <c r="F414" s="446"/>
      <c r="G414" s="445"/>
    </row>
    <row r="415" spans="4:7">
      <c r="D415" s="243"/>
      <c r="E415" s="243">
        <f t="shared" si="26"/>
        <v>0</v>
      </c>
      <c r="F415" s="446"/>
      <c r="G415" s="445"/>
    </row>
    <row r="416" spans="4:7">
      <c r="D416" s="243"/>
      <c r="E416" s="243">
        <f t="shared" si="26"/>
        <v>0</v>
      </c>
      <c r="F416" s="446"/>
      <c r="G416" s="445"/>
    </row>
    <row r="417" spans="4:7">
      <c r="D417" s="243"/>
      <c r="E417" s="243">
        <f t="shared" si="26"/>
        <v>0</v>
      </c>
      <c r="F417" s="446"/>
      <c r="G417" s="445"/>
    </row>
    <row r="418" spans="4:7">
      <c r="D418" s="243"/>
      <c r="E418" s="243">
        <f t="shared" si="26"/>
        <v>0</v>
      </c>
      <c r="F418" s="446"/>
      <c r="G418" s="445"/>
    </row>
    <row r="419" spans="4:7">
      <c r="D419" s="243"/>
      <c r="E419" s="243">
        <f t="shared" si="26"/>
        <v>0</v>
      </c>
      <c r="F419" s="446"/>
      <c r="G419" s="445"/>
    </row>
    <row r="420" spans="4:7">
      <c r="D420" s="243"/>
      <c r="E420" s="243">
        <f t="shared" si="26"/>
        <v>0</v>
      </c>
      <c r="F420" s="446"/>
      <c r="G420" s="445"/>
    </row>
    <row r="421" spans="4:7">
      <c r="D421" s="243"/>
      <c r="E421" s="243">
        <f t="shared" si="26"/>
        <v>0</v>
      </c>
      <c r="F421" s="446"/>
      <c r="G421" s="445"/>
    </row>
    <row r="422" spans="4:7">
      <c r="D422" s="243"/>
      <c r="E422" s="243">
        <f t="shared" si="26"/>
        <v>0</v>
      </c>
      <c r="F422" s="446"/>
      <c r="G422" s="445"/>
    </row>
    <row r="423" spans="4:7">
      <c r="D423" s="243"/>
      <c r="E423" s="243">
        <f t="shared" si="26"/>
        <v>0</v>
      </c>
      <c r="F423" s="446"/>
      <c r="G423" s="445"/>
    </row>
    <row r="424" spans="4:7">
      <c r="D424" s="243"/>
      <c r="E424" s="243">
        <f t="shared" si="26"/>
        <v>0</v>
      </c>
      <c r="F424" s="446"/>
      <c r="G424" s="445"/>
    </row>
    <row r="425" spans="4:7">
      <c r="D425" s="243"/>
      <c r="E425" s="243">
        <f t="shared" si="26"/>
        <v>0</v>
      </c>
      <c r="F425" s="446"/>
      <c r="G425" s="445"/>
    </row>
    <row r="426" spans="4:7">
      <c r="D426" s="243"/>
      <c r="E426" s="243">
        <f t="shared" ref="E426:E489" si="27">IF($C426="h",$D426+($D426*HORISTA),IF($C426="mês",$D426+($D426*MENSALISTA),D426))</f>
        <v>0</v>
      </c>
      <c r="F426" s="446"/>
      <c r="G426" s="445"/>
    </row>
    <row r="427" spans="4:7">
      <c r="D427" s="243"/>
      <c r="E427" s="243">
        <f t="shared" si="27"/>
        <v>0</v>
      </c>
      <c r="F427" s="446"/>
      <c r="G427" s="445"/>
    </row>
    <row r="428" spans="4:7">
      <c r="D428" s="243"/>
      <c r="E428" s="243">
        <f t="shared" si="27"/>
        <v>0</v>
      </c>
      <c r="F428" s="446"/>
      <c r="G428" s="445"/>
    </row>
    <row r="429" spans="4:7">
      <c r="D429" s="243"/>
      <c r="E429" s="243">
        <f t="shared" si="27"/>
        <v>0</v>
      </c>
      <c r="F429" s="446"/>
      <c r="G429" s="445"/>
    </row>
    <row r="430" spans="4:7">
      <c r="D430" s="243"/>
      <c r="E430" s="243">
        <f t="shared" si="27"/>
        <v>0</v>
      </c>
      <c r="F430" s="446"/>
      <c r="G430" s="445"/>
    </row>
    <row r="431" spans="4:7">
      <c r="D431" s="243"/>
      <c r="E431" s="243">
        <f t="shared" si="27"/>
        <v>0</v>
      </c>
      <c r="F431" s="446"/>
      <c r="G431" s="445"/>
    </row>
    <row r="432" spans="4:7">
      <c r="D432" s="243"/>
      <c r="E432" s="243">
        <f t="shared" si="27"/>
        <v>0</v>
      </c>
      <c r="F432" s="446"/>
      <c r="G432" s="445"/>
    </row>
    <row r="433" spans="4:7">
      <c r="D433" s="243"/>
      <c r="E433" s="243">
        <f t="shared" si="27"/>
        <v>0</v>
      </c>
      <c r="F433" s="446"/>
      <c r="G433" s="445"/>
    </row>
    <row r="434" spans="4:7">
      <c r="D434" s="243"/>
      <c r="E434" s="243">
        <f t="shared" si="27"/>
        <v>0</v>
      </c>
      <c r="F434" s="446"/>
      <c r="G434" s="445"/>
    </row>
    <row r="435" spans="4:7">
      <c r="D435" s="243"/>
      <c r="E435" s="243">
        <f t="shared" si="27"/>
        <v>0</v>
      </c>
      <c r="F435" s="446"/>
      <c r="G435" s="445"/>
    </row>
    <row r="436" spans="4:7">
      <c r="D436" s="243"/>
      <c r="E436" s="243">
        <f t="shared" si="27"/>
        <v>0</v>
      </c>
      <c r="F436" s="446"/>
      <c r="G436" s="445"/>
    </row>
    <row r="437" spans="4:7">
      <c r="D437" s="243"/>
      <c r="E437" s="243">
        <f t="shared" si="27"/>
        <v>0</v>
      </c>
      <c r="F437" s="446"/>
      <c r="G437" s="445"/>
    </row>
    <row r="438" spans="4:7">
      <c r="D438" s="243"/>
      <c r="E438" s="243">
        <f t="shared" si="27"/>
        <v>0</v>
      </c>
      <c r="F438" s="446"/>
      <c r="G438" s="445"/>
    </row>
    <row r="439" spans="4:7">
      <c r="D439" s="243"/>
      <c r="E439" s="243">
        <f t="shared" si="27"/>
        <v>0</v>
      </c>
      <c r="F439" s="446"/>
      <c r="G439" s="445"/>
    </row>
    <row r="440" spans="4:7">
      <c r="D440" s="243"/>
      <c r="E440" s="243">
        <f t="shared" si="27"/>
        <v>0</v>
      </c>
      <c r="F440" s="446"/>
      <c r="G440" s="445"/>
    </row>
    <row r="441" spans="4:7">
      <c r="D441" s="243"/>
      <c r="E441" s="243">
        <f t="shared" si="27"/>
        <v>0</v>
      </c>
      <c r="F441" s="446"/>
      <c r="G441" s="445"/>
    </row>
    <row r="442" spans="4:7">
      <c r="D442" s="243"/>
      <c r="E442" s="243">
        <f t="shared" si="27"/>
        <v>0</v>
      </c>
      <c r="F442" s="446"/>
      <c r="G442" s="445"/>
    </row>
    <row r="443" spans="4:7">
      <c r="D443" s="243"/>
      <c r="E443" s="243">
        <f t="shared" si="27"/>
        <v>0</v>
      </c>
      <c r="F443" s="446"/>
      <c r="G443" s="445"/>
    </row>
    <row r="444" spans="4:7">
      <c r="D444" s="243"/>
      <c r="E444" s="243">
        <f t="shared" si="27"/>
        <v>0</v>
      </c>
      <c r="F444" s="446"/>
      <c r="G444" s="445"/>
    </row>
    <row r="445" spans="4:7">
      <c r="D445" s="243"/>
      <c r="E445" s="243">
        <f t="shared" si="27"/>
        <v>0</v>
      </c>
      <c r="F445" s="446"/>
      <c r="G445" s="445"/>
    </row>
    <row r="446" spans="4:7">
      <c r="D446" s="243"/>
      <c r="E446" s="243">
        <f t="shared" si="27"/>
        <v>0</v>
      </c>
      <c r="F446" s="446"/>
      <c r="G446" s="445"/>
    </row>
    <row r="447" spans="4:7">
      <c r="D447" s="243"/>
      <c r="E447" s="243">
        <f t="shared" si="27"/>
        <v>0</v>
      </c>
      <c r="F447" s="446"/>
      <c r="G447" s="445"/>
    </row>
    <row r="448" spans="4:7">
      <c r="D448" s="243"/>
      <c r="E448" s="243">
        <f t="shared" si="27"/>
        <v>0</v>
      </c>
      <c r="F448" s="446"/>
      <c r="G448" s="445"/>
    </row>
    <row r="449" spans="4:7">
      <c r="D449" s="243"/>
      <c r="E449" s="243">
        <f t="shared" si="27"/>
        <v>0</v>
      </c>
      <c r="F449" s="446"/>
      <c r="G449" s="445"/>
    </row>
    <row r="450" spans="4:7">
      <c r="D450" s="243"/>
      <c r="E450" s="243">
        <f t="shared" si="27"/>
        <v>0</v>
      </c>
      <c r="F450" s="446"/>
      <c r="G450" s="445"/>
    </row>
    <row r="451" spans="4:7">
      <c r="D451" s="243"/>
      <c r="E451" s="243">
        <f t="shared" si="27"/>
        <v>0</v>
      </c>
      <c r="F451" s="446"/>
      <c r="G451" s="445"/>
    </row>
    <row r="452" spans="4:7">
      <c r="D452" s="243"/>
      <c r="E452" s="243">
        <f t="shared" si="27"/>
        <v>0</v>
      </c>
      <c r="F452" s="446"/>
      <c r="G452" s="445"/>
    </row>
    <row r="453" spans="4:7">
      <c r="D453" s="243"/>
      <c r="E453" s="243">
        <f t="shared" si="27"/>
        <v>0</v>
      </c>
      <c r="F453" s="446"/>
      <c r="G453" s="445"/>
    </row>
    <row r="454" spans="4:7">
      <c r="D454" s="243"/>
      <c r="E454" s="243">
        <f t="shared" si="27"/>
        <v>0</v>
      </c>
      <c r="F454" s="446"/>
      <c r="G454" s="445"/>
    </row>
    <row r="455" spans="4:7">
      <c r="D455" s="243"/>
      <c r="E455" s="243">
        <f t="shared" si="27"/>
        <v>0</v>
      </c>
      <c r="F455" s="446"/>
      <c r="G455" s="445"/>
    </row>
    <row r="456" spans="4:7">
      <c r="D456" s="243"/>
      <c r="E456" s="243">
        <f t="shared" si="27"/>
        <v>0</v>
      </c>
      <c r="F456" s="446"/>
      <c r="G456" s="445"/>
    </row>
    <row r="457" spans="4:7">
      <c r="D457" s="243"/>
      <c r="E457" s="243">
        <f t="shared" si="27"/>
        <v>0</v>
      </c>
      <c r="F457" s="446"/>
      <c r="G457" s="445"/>
    </row>
    <row r="458" spans="4:7">
      <c r="D458" s="243"/>
      <c r="E458" s="243">
        <f t="shared" si="27"/>
        <v>0</v>
      </c>
      <c r="F458" s="446"/>
      <c r="G458" s="445"/>
    </row>
    <row r="459" spans="4:7">
      <c r="D459" s="243"/>
      <c r="E459" s="243">
        <f t="shared" si="27"/>
        <v>0</v>
      </c>
      <c r="F459" s="446"/>
      <c r="G459" s="445"/>
    </row>
    <row r="460" spans="4:7">
      <c r="D460" s="243"/>
      <c r="E460" s="243">
        <f t="shared" si="27"/>
        <v>0</v>
      </c>
      <c r="F460" s="446"/>
      <c r="G460" s="445"/>
    </row>
    <row r="461" spans="4:7">
      <c r="D461" s="243"/>
      <c r="E461" s="243">
        <f t="shared" si="27"/>
        <v>0</v>
      </c>
      <c r="F461" s="446"/>
      <c r="G461" s="445"/>
    </row>
    <row r="462" spans="4:7">
      <c r="D462" s="243"/>
      <c r="E462" s="243">
        <f t="shared" si="27"/>
        <v>0</v>
      </c>
      <c r="F462" s="446"/>
      <c r="G462" s="445"/>
    </row>
    <row r="463" spans="4:7">
      <c r="D463" s="243"/>
      <c r="E463" s="243">
        <f t="shared" si="27"/>
        <v>0</v>
      </c>
      <c r="F463" s="446"/>
      <c r="G463" s="445"/>
    </row>
    <row r="464" spans="4:7">
      <c r="D464" s="243"/>
      <c r="E464" s="243">
        <f t="shared" si="27"/>
        <v>0</v>
      </c>
      <c r="F464" s="446"/>
      <c r="G464" s="445"/>
    </row>
    <row r="465" spans="4:7">
      <c r="D465" s="243"/>
      <c r="E465" s="243">
        <f t="shared" si="27"/>
        <v>0</v>
      </c>
      <c r="F465" s="446"/>
      <c r="G465" s="445"/>
    </row>
    <row r="466" spans="4:7">
      <c r="D466" s="243"/>
      <c r="E466" s="243">
        <f t="shared" si="27"/>
        <v>0</v>
      </c>
      <c r="F466" s="446"/>
      <c r="G466" s="445"/>
    </row>
    <row r="467" spans="4:7">
      <c r="D467" s="243"/>
      <c r="E467" s="243">
        <f t="shared" si="27"/>
        <v>0</v>
      </c>
      <c r="F467" s="446"/>
      <c r="G467" s="445"/>
    </row>
    <row r="468" spans="4:7">
      <c r="D468" s="243"/>
      <c r="E468" s="243">
        <f t="shared" si="27"/>
        <v>0</v>
      </c>
      <c r="F468" s="446"/>
      <c r="G468" s="445"/>
    </row>
    <row r="469" spans="4:7">
      <c r="D469" s="243"/>
      <c r="E469" s="243">
        <f t="shared" si="27"/>
        <v>0</v>
      </c>
      <c r="F469" s="446"/>
      <c r="G469" s="445"/>
    </row>
    <row r="470" spans="4:7">
      <c r="D470" s="243"/>
      <c r="E470" s="243">
        <f t="shared" si="27"/>
        <v>0</v>
      </c>
      <c r="F470" s="446"/>
      <c r="G470" s="445"/>
    </row>
    <row r="471" spans="4:7">
      <c r="D471" s="243"/>
      <c r="E471" s="243">
        <f t="shared" si="27"/>
        <v>0</v>
      </c>
      <c r="F471" s="446"/>
      <c r="G471" s="445"/>
    </row>
    <row r="472" spans="4:7">
      <c r="D472" s="243"/>
      <c r="E472" s="243">
        <f t="shared" si="27"/>
        <v>0</v>
      </c>
      <c r="F472" s="446"/>
      <c r="G472" s="445"/>
    </row>
    <row r="473" spans="4:7">
      <c r="D473" s="243"/>
      <c r="E473" s="243">
        <f t="shared" si="27"/>
        <v>0</v>
      </c>
      <c r="F473" s="446"/>
      <c r="G473" s="445"/>
    </row>
    <row r="474" spans="4:7">
      <c r="D474" s="243"/>
      <c r="E474" s="243">
        <f t="shared" si="27"/>
        <v>0</v>
      </c>
      <c r="F474" s="446"/>
      <c r="G474" s="445"/>
    </row>
    <row r="475" spans="4:7">
      <c r="D475" s="243"/>
      <c r="E475" s="243">
        <f t="shared" si="27"/>
        <v>0</v>
      </c>
      <c r="F475" s="446"/>
      <c r="G475" s="445"/>
    </row>
    <row r="476" spans="4:7">
      <c r="D476" s="243"/>
      <c r="E476" s="243">
        <f t="shared" si="27"/>
        <v>0</v>
      </c>
      <c r="F476" s="446"/>
      <c r="G476" s="445"/>
    </row>
    <row r="477" spans="4:7">
      <c r="D477" s="243"/>
      <c r="E477" s="243">
        <f t="shared" si="27"/>
        <v>0</v>
      </c>
      <c r="F477" s="446"/>
      <c r="G477" s="445"/>
    </row>
    <row r="478" spans="4:7">
      <c r="D478" s="243"/>
      <c r="E478" s="243">
        <f t="shared" si="27"/>
        <v>0</v>
      </c>
      <c r="F478" s="446"/>
      <c r="G478" s="445"/>
    </row>
    <row r="479" spans="4:7">
      <c r="D479" s="243"/>
      <c r="E479" s="243">
        <f t="shared" si="27"/>
        <v>0</v>
      </c>
      <c r="F479" s="446"/>
      <c r="G479" s="445"/>
    </row>
    <row r="480" spans="4:7">
      <c r="D480" s="243"/>
      <c r="E480" s="243">
        <f t="shared" si="27"/>
        <v>0</v>
      </c>
      <c r="F480" s="446"/>
      <c r="G480" s="445"/>
    </row>
    <row r="481" spans="4:13">
      <c r="D481" s="243"/>
      <c r="E481" s="243">
        <f t="shared" si="27"/>
        <v>0</v>
      </c>
      <c r="F481" s="446"/>
      <c r="G481" s="445"/>
    </row>
    <row r="482" spans="4:13">
      <c r="D482" s="243"/>
      <c r="E482" s="243">
        <f t="shared" si="27"/>
        <v>0</v>
      </c>
      <c r="F482" s="446"/>
      <c r="G482" s="445"/>
    </row>
    <row r="483" spans="4:13">
      <c r="D483" s="243"/>
      <c r="E483" s="243">
        <f t="shared" si="27"/>
        <v>0</v>
      </c>
      <c r="F483" s="446"/>
      <c r="G483" s="445"/>
    </row>
    <row r="484" spans="4:13">
      <c r="D484" s="243"/>
      <c r="E484" s="243">
        <f t="shared" si="27"/>
        <v>0</v>
      </c>
      <c r="F484" s="446"/>
      <c r="G484" s="445"/>
    </row>
    <row r="485" spans="4:13">
      <c r="D485" s="243"/>
      <c r="E485" s="243">
        <f t="shared" si="27"/>
        <v>0</v>
      </c>
      <c r="F485" s="446"/>
      <c r="G485" s="445"/>
    </row>
    <row r="486" spans="4:13">
      <c r="D486" s="243"/>
      <c r="E486" s="243">
        <f t="shared" si="27"/>
        <v>0</v>
      </c>
      <c r="F486" s="446"/>
      <c r="G486" s="445"/>
    </row>
    <row r="487" spans="4:13">
      <c r="D487" s="243"/>
      <c r="E487" s="243">
        <f t="shared" si="27"/>
        <v>0</v>
      </c>
      <c r="F487" s="446"/>
      <c r="G487" s="445"/>
    </row>
    <row r="488" spans="4:13">
      <c r="D488" s="243"/>
      <c r="E488" s="243">
        <f t="shared" si="27"/>
        <v>0</v>
      </c>
      <c r="F488" s="446"/>
      <c r="G488" s="445"/>
    </row>
    <row r="489" spans="4:13">
      <c r="D489" s="243"/>
      <c r="E489" s="243">
        <f t="shared" si="27"/>
        <v>0</v>
      </c>
      <c r="F489" s="446"/>
      <c r="G489" s="445"/>
    </row>
    <row r="490" spans="4:13">
      <c r="D490" s="243"/>
      <c r="E490" s="243">
        <f t="shared" ref="E490:E501" si="28">IF($C490="h",$D490+($D490*HORISTA),IF($C490="mês",$D490+($D490*MENSALISTA),D490))</f>
        <v>0</v>
      </c>
      <c r="F490" s="446"/>
      <c r="G490" s="445"/>
    </row>
    <row r="491" spans="4:13">
      <c r="D491" s="243"/>
      <c r="E491" s="243">
        <f t="shared" si="28"/>
        <v>0</v>
      </c>
      <c r="F491" s="446"/>
      <c r="G491" s="445"/>
    </row>
    <row r="492" spans="4:13">
      <c r="D492" s="243"/>
      <c r="E492" s="243">
        <f t="shared" si="28"/>
        <v>0</v>
      </c>
      <c r="F492" s="446"/>
      <c r="G492" s="445"/>
      <c r="M492">
        <v>7</v>
      </c>
    </row>
    <row r="493" spans="4:13">
      <c r="D493" s="243"/>
      <c r="E493" s="243">
        <f t="shared" si="28"/>
        <v>0</v>
      </c>
      <c r="F493" s="446"/>
      <c r="G493" s="445"/>
    </row>
    <row r="494" spans="4:13">
      <c r="D494" s="243"/>
      <c r="E494" s="243">
        <f t="shared" si="28"/>
        <v>0</v>
      </c>
      <c r="F494" s="446"/>
      <c r="G494" s="445"/>
    </row>
    <row r="495" spans="4:13">
      <c r="D495" s="243"/>
      <c r="E495" s="243">
        <f t="shared" si="28"/>
        <v>0</v>
      </c>
      <c r="F495" s="446"/>
      <c r="G495" s="445"/>
    </row>
    <row r="496" spans="4:13">
      <c r="D496" s="243"/>
      <c r="E496" s="243">
        <f t="shared" si="28"/>
        <v>0</v>
      </c>
      <c r="F496" s="446"/>
      <c r="G496" s="445"/>
    </row>
    <row r="497" spans="4:7">
      <c r="D497" s="243"/>
      <c r="E497" s="243">
        <f t="shared" si="28"/>
        <v>0</v>
      </c>
      <c r="F497" s="446"/>
      <c r="G497" s="445"/>
    </row>
    <row r="498" spans="4:7">
      <c r="D498" s="243"/>
      <c r="E498" s="243">
        <f t="shared" si="28"/>
        <v>0</v>
      </c>
      <c r="F498" s="446"/>
      <c r="G498" s="445"/>
    </row>
    <row r="499" spans="4:7">
      <c r="D499" s="243"/>
      <c r="E499" s="243">
        <f t="shared" si="28"/>
        <v>0</v>
      </c>
      <c r="F499" s="446"/>
      <c r="G499" s="445"/>
    </row>
    <row r="500" spans="4:7">
      <c r="D500" s="243"/>
      <c r="E500" s="243">
        <f t="shared" si="28"/>
        <v>0</v>
      </c>
      <c r="F500" s="446"/>
      <c r="G500" s="445"/>
    </row>
    <row r="501" spans="4:7">
      <c r="D501" s="243"/>
      <c r="E501" s="243">
        <f t="shared" si="28"/>
        <v>0</v>
      </c>
      <c r="F501" s="446"/>
      <c r="G501" s="445"/>
    </row>
    <row r="504" spans="4:7">
      <c r="D504" s="194"/>
    </row>
  </sheetData>
  <autoFilter ref="A2:F501" xr:uid="{D1147CAB-2F78-427C-BFEB-786FCAEFB96E}"/>
  <phoneticPr fontId="45" type="noConversion"/>
  <dataValidations count="1">
    <dataValidation type="list" allowBlank="1" showInputMessage="1" showErrorMessage="1" sqref="C3:C501" xr:uid="{52E1E7E9-5839-42D7-A830-C465D6B200A3}">
      <formula1>"h,mês,pj"</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2579" r:id="rId3" name="Label1">
          <controlPr defaultSize="0" autoLine="0" r:id="rId4">
            <anchor moveWithCells="1">
              <from>
                <xdr:col>2</xdr:col>
                <xdr:colOff>0</xdr:colOff>
                <xdr:row>0</xdr:row>
                <xdr:rowOff>22860</xdr:rowOff>
              </from>
              <to>
                <xdr:col>5</xdr:col>
                <xdr:colOff>457200</xdr:colOff>
                <xdr:row>0</xdr:row>
                <xdr:rowOff>152400</xdr:rowOff>
              </to>
            </anchor>
          </controlPr>
        </control>
      </mc:Choice>
      <mc:Fallback>
        <control shapeId="152579" r:id="rId3" name="Label1"/>
      </mc:Fallback>
    </mc:AlternateContent>
    <mc:AlternateContent xmlns:mc="http://schemas.openxmlformats.org/markup-compatibility/2006">
      <mc:Choice Requires="x14">
        <control shapeId="152578" r:id="rId5" name="ComboBox6">
          <controlPr defaultSize="0" autoLine="0" r:id="rId6">
            <anchor moveWithCells="1">
              <from>
                <xdr:col>2</xdr:col>
                <xdr:colOff>0</xdr:colOff>
                <xdr:row>0</xdr:row>
                <xdr:rowOff>175260</xdr:rowOff>
              </from>
              <to>
                <xdr:col>5</xdr:col>
                <xdr:colOff>617220</xdr:colOff>
                <xdr:row>0</xdr:row>
                <xdr:rowOff>411480</xdr:rowOff>
              </to>
            </anchor>
          </controlPr>
        </control>
      </mc:Choice>
      <mc:Fallback>
        <control shapeId="152578" r:id="rId5" name="ComboBox6"/>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33BDD-2C6D-49B5-9F29-A2E528C84D78}">
  <sheetPr codeName="Planilha30">
    <tabColor theme="7" tint="0.39997558519241921"/>
  </sheetPr>
  <dimension ref="A1:R306"/>
  <sheetViews>
    <sheetView showGridLines="0" workbookViewId="0">
      <pane ySplit="2" topLeftCell="A24" activePane="bottomLeft" state="frozen"/>
      <selection activeCell="D4" sqref="D4:Z4"/>
      <selection pane="bottomLeft" activeCell="H43" sqref="H43"/>
    </sheetView>
  </sheetViews>
  <sheetFormatPr defaultRowHeight="14.4" outlineLevelCol="1"/>
  <cols>
    <col min="1" max="1" width="55.88671875" customWidth="1"/>
    <col min="2" max="2" width="9.33203125" customWidth="1"/>
    <col min="3" max="3" width="10.6640625" customWidth="1" outlineLevel="1"/>
    <col min="4" max="4" width="15" customWidth="1" outlineLevel="1"/>
    <col min="5" max="6" width="11.33203125" customWidth="1" outlineLevel="1"/>
    <col min="7" max="7" width="15.33203125" customWidth="1" outlineLevel="1"/>
    <col min="8" max="8" width="13" customWidth="1" outlineLevel="1"/>
    <col min="9" max="9" width="10.33203125" customWidth="1" outlineLevel="1"/>
    <col min="10" max="12" width="11.33203125" customWidth="1"/>
    <col min="15" max="15" width="13.44140625" customWidth="1"/>
    <col min="16" max="16" width="15" customWidth="1"/>
    <col min="17" max="17" width="18.109375" customWidth="1"/>
    <col min="18" max="18" width="10.5546875" bestFit="1" customWidth="1"/>
  </cols>
  <sheetData>
    <row r="1" spans="1:17" ht="31.5" customHeight="1">
      <c r="Q1" s="880" t="s">
        <v>615</v>
      </c>
    </row>
    <row r="2" spans="1:17" s="190" customFormat="1" ht="55.2">
      <c r="A2" s="244" t="s">
        <v>616</v>
      </c>
      <c r="B2" s="244" t="s">
        <v>617</v>
      </c>
      <c r="C2" s="244" t="s">
        <v>778</v>
      </c>
      <c r="D2" s="244" t="s">
        <v>779</v>
      </c>
      <c r="E2" s="244" t="s">
        <v>780</v>
      </c>
      <c r="F2" s="244" t="s">
        <v>781</v>
      </c>
      <c r="G2" s="244" t="s">
        <v>782</v>
      </c>
      <c r="H2" s="244" t="s">
        <v>783</v>
      </c>
      <c r="I2" s="244" t="s">
        <v>784</v>
      </c>
      <c r="J2" s="244" t="s">
        <v>785</v>
      </c>
      <c r="K2" s="244" t="s">
        <v>786</v>
      </c>
      <c r="L2" s="244" t="s">
        <v>787</v>
      </c>
      <c r="M2" s="244" t="s">
        <v>788</v>
      </c>
      <c r="N2" s="244" t="s">
        <v>789</v>
      </c>
      <c r="O2" s="375" t="s">
        <v>620</v>
      </c>
      <c r="P2" s="375" t="s">
        <v>621</v>
      </c>
    </row>
    <row r="3" spans="1:17">
      <c r="A3" t="s">
        <v>790</v>
      </c>
      <c r="B3" t="s">
        <v>791</v>
      </c>
      <c r="C3" s="243"/>
      <c r="D3" s="243">
        <v>0</v>
      </c>
      <c r="E3" s="243">
        <v>0</v>
      </c>
      <c r="F3" s="243">
        <v>0</v>
      </c>
      <c r="G3" s="243">
        <v>0</v>
      </c>
      <c r="H3" s="429">
        <v>17.010000000000002</v>
      </c>
      <c r="I3" s="243">
        <v>0</v>
      </c>
      <c r="J3" s="431">
        <f>SUM(D3,E3,F3,G3,H3,I3)</f>
        <v>17.010000000000002</v>
      </c>
      <c r="K3" s="211">
        <f>SUM(D3,E3,F3,I3)</f>
        <v>0</v>
      </c>
      <c r="L3" s="245" t="s">
        <v>792</v>
      </c>
      <c r="M3" s="243">
        <f>IFERROR(VLOOKUP(L3,DADOS!$C$21:$E$26,3,0),"")</f>
        <v>6</v>
      </c>
      <c r="N3" s="2">
        <v>2</v>
      </c>
      <c r="O3" s="376">
        <f>SUMIF(SUPRESSÃO!$B$1:$B$425,$B3,SUPRESSÃO!$G$1:$G$425)+SUMIF(TERRAPLENAGEM!$B$1:$B$324,$B3,TERRAPLENAGEM!$G$1:$G$324)+SUMIF(PAV!$B$1:$B$496,$B3,PAV!$G$1:$G$496)+SUMIF(DESMONTE!$B$1:$B$405,$B3,DESMONTE!$G$1:$G$405)+SUMIF(DRENO!$B$1:$B$488,$B3,DRENO!$G$1:$G$488)</f>
        <v>0</v>
      </c>
      <c r="P3" s="376">
        <f>SUMIF(ADM!$B$1:$B$493,$B3,ADM!$G$1:$G$493)+SUMIF(TOP!$B$1:$B$474,$B3,TOP!$G$1:$G$474)+SUMIF(LAB!$B$1:$B$477,$B3,LAB!$G$1:$G$477)+SUMIF(QSMS!$B$1:$B$474,$B3,QSMS!$G$1:$G$474)</f>
        <v>0</v>
      </c>
      <c r="Q3" s="374"/>
    </row>
    <row r="4" spans="1:17">
      <c r="A4" t="s">
        <v>793</v>
      </c>
      <c r="B4" t="s">
        <v>794</v>
      </c>
      <c r="C4" s="243"/>
      <c r="D4" s="243">
        <v>0</v>
      </c>
      <c r="E4" s="243">
        <v>0</v>
      </c>
      <c r="F4" s="243">
        <v>0</v>
      </c>
      <c r="G4" s="243">
        <v>0</v>
      </c>
      <c r="H4" s="429">
        <v>120</v>
      </c>
      <c r="I4" s="243">
        <v>0</v>
      </c>
      <c r="J4" s="431">
        <f t="shared" ref="J4:J14" si="0">SUM(D4,E4,F4,G4,H4,I4)</f>
        <v>120</v>
      </c>
      <c r="K4" s="211">
        <f>SUM(D4,E4,F4,I4)</f>
        <v>0</v>
      </c>
      <c r="L4" s="245" t="s">
        <v>795</v>
      </c>
      <c r="M4" s="243">
        <f>IFERROR(VLOOKUP(L4,DADOS!$C$21:$E$26,3,0),"")</f>
        <v>6.17</v>
      </c>
      <c r="N4" s="2">
        <v>4</v>
      </c>
      <c r="O4" s="376">
        <f>SUMIF(SUPRESSÃO!$B$1:$B$425,$B4,SUPRESSÃO!$G$1:$G$425)+SUMIF(TERRAPLENAGEM!$B$1:$B$324,$B4,TERRAPLENAGEM!$G$1:$G$324)+SUMIF(PAV!$B$1:$B$496,$B4,PAV!$G$1:$G$496)+SUMIF(DESMONTE!$B$1:$B$405,$B4,DESMONTE!$G$1:$G$405)+SUMIF(DRENO!$B$1:$B$488,$B4,DRENO!$G$1:$G$488)</f>
        <v>0</v>
      </c>
      <c r="P4" s="376">
        <f>SUMIF(ADM!$B$1:$B$493,$B4,ADM!$G$1:$G$493)+SUMIF(TOP!$B$1:$B$474,$B4,TOP!$G$1:$G$474)+SUMIF(LAB!$B$1:$B$477,$B4,LAB!$G$1:$G$477)+SUMIF(QSMS!$B$1:$B$474,$B4,QSMS!$G$1:$G$474)</f>
        <v>0</v>
      </c>
      <c r="Q4" s="374"/>
    </row>
    <row r="5" spans="1:17">
      <c r="A5" t="s">
        <v>796</v>
      </c>
      <c r="B5" t="s">
        <v>797</v>
      </c>
      <c r="C5" s="243"/>
      <c r="D5" s="243">
        <v>0</v>
      </c>
      <c r="E5" s="243">
        <v>0</v>
      </c>
      <c r="F5" s="243">
        <v>0</v>
      </c>
      <c r="G5" s="243">
        <v>0</v>
      </c>
      <c r="H5" s="987">
        <f>26000/200</f>
        <v>130</v>
      </c>
      <c r="I5" s="243">
        <v>0</v>
      </c>
      <c r="J5" s="431">
        <f t="shared" si="0"/>
        <v>130</v>
      </c>
      <c r="K5" s="211">
        <f t="shared" ref="K5:K16" si="1">SUM(D5,E5,F5,I5)</f>
        <v>0</v>
      </c>
      <c r="L5" s="245" t="s">
        <v>795</v>
      </c>
      <c r="M5" s="243">
        <f>IFERROR(VLOOKUP(L5,DADOS!$C$21:$E$26,3,0),"")</f>
        <v>6.17</v>
      </c>
      <c r="N5" s="2">
        <v>4</v>
      </c>
      <c r="O5" s="376">
        <f>SUMIF(SUPRESSÃO!$B$1:$B$425,$B5,SUPRESSÃO!$G$1:$G$425)+SUMIF(TERRAPLENAGEM!$B$1:$B$324,$B5,TERRAPLENAGEM!$G$1:$G$324)+SUMIF(PAV!$B$1:$B$496,$B5,PAV!$G$1:$G$496)+SUMIF(DESMONTE!$B$1:$B$405,$B5,DESMONTE!$G$1:$G$405)+SUMIF(DRENO!$B$1:$B$488,$B5,DRENO!$G$1:$G$488)</f>
        <v>19</v>
      </c>
      <c r="P5" s="376">
        <f>SUMIF(ADM!$B$1:$B$493,$B5,ADM!$G$1:$G$493)+SUMIF(TOP!$B$1:$B$474,$B5,TOP!$G$1:$G$474)+SUMIF(LAB!$B$1:$B$477,$B5,LAB!$G$1:$G$477)+SUMIF(QSMS!$B$1:$B$474,$B5,QSMS!$G$1:$G$474)</f>
        <v>0</v>
      </c>
      <c r="Q5" s="374"/>
    </row>
    <row r="6" spans="1:17">
      <c r="A6" t="s">
        <v>489</v>
      </c>
      <c r="B6" t="s">
        <v>798</v>
      </c>
      <c r="C6" s="243"/>
      <c r="D6" s="243">
        <v>0</v>
      </c>
      <c r="E6" s="243">
        <v>0</v>
      </c>
      <c r="F6" s="243">
        <v>0</v>
      </c>
      <c r="G6" s="243">
        <v>0</v>
      </c>
      <c r="H6" s="429">
        <f>H5</f>
        <v>130</v>
      </c>
      <c r="I6" s="243">
        <v>0</v>
      </c>
      <c r="J6" s="431">
        <f t="shared" si="0"/>
        <v>130</v>
      </c>
      <c r="K6" s="211">
        <f t="shared" si="1"/>
        <v>0</v>
      </c>
      <c r="L6" s="245" t="s">
        <v>795</v>
      </c>
      <c r="M6" s="243">
        <f>IFERROR(VLOOKUP(L6,DADOS!$C$21:$E$26,3,0),"")</f>
        <v>6.17</v>
      </c>
      <c r="N6" s="2">
        <v>4</v>
      </c>
      <c r="O6" s="376">
        <f>SUMIF(SUPRESSÃO!$B$1:$B$425,$B6,SUPRESSÃO!$G$1:$G$425)+SUMIF(TERRAPLENAGEM!$B$1:$B$324,$B6,TERRAPLENAGEM!$G$1:$G$324)+SUMIF(PAV!$B$1:$B$496,$B6,PAV!$G$1:$G$496)+SUMIF(DESMONTE!$B$1:$B$405,$B6,DESMONTE!$G$1:$G$405)+SUMIF(DRENO!$B$1:$B$488,$B6,DRENO!$G$1:$G$488)</f>
        <v>0</v>
      </c>
      <c r="P6" s="376">
        <f>SUMIF(ADM!$B$1:$B$493,$B6,ADM!$G$1:$G$493)+SUMIF(TOP!$B$1:$B$474,$B6,TOP!$G$1:$G$474)+SUMIF(LAB!$B$1:$B$477,$B6,LAB!$G$1:$G$477)+SUMIF(QSMS!$B$1:$B$474,$B6,QSMS!$G$1:$G$474)</f>
        <v>0</v>
      </c>
      <c r="Q6" s="374"/>
    </row>
    <row r="7" spans="1:17">
      <c r="A7" t="s">
        <v>799</v>
      </c>
      <c r="B7" t="s">
        <v>800</v>
      </c>
      <c r="C7" s="243"/>
      <c r="D7" s="243">
        <v>0</v>
      </c>
      <c r="E7" s="243">
        <v>0</v>
      </c>
      <c r="F7" s="243">
        <v>0</v>
      </c>
      <c r="G7" s="243">
        <v>0</v>
      </c>
      <c r="H7" s="429">
        <f>6000/200</f>
        <v>30</v>
      </c>
      <c r="I7" s="243">
        <v>0</v>
      </c>
      <c r="J7" s="431">
        <f t="shared" si="0"/>
        <v>30</v>
      </c>
      <c r="K7" s="211">
        <f t="shared" si="1"/>
        <v>0</v>
      </c>
      <c r="L7" s="245" t="s">
        <v>795</v>
      </c>
      <c r="M7" s="243">
        <f>IFERROR(VLOOKUP(L7,DADOS!$C$21:$E$26,3,0),"")</f>
        <v>6.17</v>
      </c>
      <c r="N7" s="2">
        <v>5</v>
      </c>
      <c r="O7" s="376">
        <f>SUMIF(SUPRESSÃO!$B$1:$B$425,$B7,SUPRESSÃO!$G$1:$G$425)+SUMIF(TERRAPLENAGEM!$B$1:$B$324,$B7,TERRAPLENAGEM!$G$1:$G$324)+SUMIF(PAV!$B$1:$B$496,$B7,PAV!$G$1:$G$496)+SUMIF(DESMONTE!$B$1:$B$405,$B7,DESMONTE!$G$1:$G$405)+SUMIF(DRENO!$B$1:$B$488,$B7,DRENO!$G$1:$G$488)</f>
        <v>0</v>
      </c>
      <c r="P7" s="376">
        <f>SUMIF(ADM!$B$1:$B$493,$B7,ADM!$G$1:$G$493)+SUMIF(TOP!$B$1:$B$474,$B7,TOP!$G$1:$G$474)+SUMIF(LAB!$B$1:$B$477,$B7,LAB!$G$1:$G$477)+SUMIF(QSMS!$B$1:$B$474,$B7,QSMS!$G$1:$G$474)</f>
        <v>0</v>
      </c>
      <c r="Q7" s="374"/>
    </row>
    <row r="8" spans="1:17">
      <c r="A8" t="s">
        <v>801</v>
      </c>
      <c r="B8" t="s">
        <v>802</v>
      </c>
      <c r="C8" s="243"/>
      <c r="D8" s="243">
        <v>0</v>
      </c>
      <c r="E8" s="243">
        <v>0</v>
      </c>
      <c r="F8" s="243">
        <v>0</v>
      </c>
      <c r="G8" s="243">
        <v>0</v>
      </c>
      <c r="H8" s="429">
        <f>30000/200</f>
        <v>150</v>
      </c>
      <c r="I8" s="243"/>
      <c r="J8" s="431">
        <f t="shared" si="0"/>
        <v>150</v>
      </c>
      <c r="K8" s="211">
        <f t="shared" si="1"/>
        <v>0</v>
      </c>
      <c r="L8" s="245" t="s">
        <v>795</v>
      </c>
      <c r="M8" s="243">
        <f>IFERROR(VLOOKUP(L8,DADOS!$C$21:$E$26,3,0),"")</f>
        <v>6.17</v>
      </c>
      <c r="N8" s="2">
        <v>4</v>
      </c>
      <c r="O8" s="376">
        <f>SUMIF(SUPRESSÃO!$B$1:$B$425,$B8,SUPRESSÃO!$G$1:$G$425)+SUMIF(TERRAPLENAGEM!$B$1:$B$324,$B8,TERRAPLENAGEM!$G$1:$G$324)+SUMIF(PAV!$B$1:$B$496,$B8,PAV!$G$1:$G$496)+SUMIF(DESMONTE!$B$1:$B$405,$B8,DESMONTE!$G$1:$G$405)+SUMIF(DRENO!$B$1:$B$488,$B8,DRENO!$G$1:$G$488)</f>
        <v>0</v>
      </c>
      <c r="P8" s="376">
        <f>SUMIF(ADM!$B$1:$B$493,$B8,ADM!$G$1:$G$493)+SUMIF(TOP!$B$1:$B$474,$B8,TOP!$G$1:$G$474)+SUMIF(LAB!$B$1:$B$477,$B8,LAB!$G$1:$G$477)+SUMIF(QSMS!$B$1:$B$474,$B8,QSMS!$G$1:$G$474)</f>
        <v>0</v>
      </c>
      <c r="Q8" s="374"/>
    </row>
    <row r="9" spans="1:17">
      <c r="A9" s="877" t="s">
        <v>530</v>
      </c>
      <c r="B9" t="s">
        <v>803</v>
      </c>
      <c r="C9" s="243"/>
      <c r="D9" s="243">
        <v>0</v>
      </c>
      <c r="E9" s="243">
        <v>0</v>
      </c>
      <c r="F9" s="243">
        <v>0</v>
      </c>
      <c r="G9" s="243">
        <v>0</v>
      </c>
      <c r="H9" s="1020">
        <f>25989/200</f>
        <v>129.94499999999999</v>
      </c>
      <c r="I9" s="243"/>
      <c r="J9" s="431">
        <f t="shared" si="0"/>
        <v>129.94499999999999</v>
      </c>
      <c r="K9" s="211">
        <f t="shared" si="1"/>
        <v>0</v>
      </c>
      <c r="L9" s="245" t="s">
        <v>795</v>
      </c>
      <c r="M9" s="243">
        <f>IFERROR(VLOOKUP(L9,DADOS!$C$21:$E$26,3,0),"")</f>
        <v>6.17</v>
      </c>
      <c r="N9" s="2">
        <v>4</v>
      </c>
      <c r="O9" s="376">
        <f>SUMIF(SUPRESSÃO!$B$1:$B$425,$B9,SUPRESSÃO!$G$1:$G$425)+SUMIF(TERRAPLENAGEM!$B$1:$B$324,$B9,TERRAPLENAGEM!$G$1:$G$324)+SUMIF(PAV!$B$1:$B$496,$B9,PAV!$G$1:$G$496)+SUMIF(DESMONTE!$B$1:$B$405,$B9,DESMONTE!$G$1:$G$405)+SUMIF(DRENO!$B$1:$B$488,$B9,DRENO!$G$1:$G$488)</f>
        <v>0</v>
      </c>
      <c r="P9" s="376">
        <f>SUMIF(ADM!$B$1:$B$493,$B9,ADM!$G$1:$G$493)+SUMIF(TOP!$B$1:$B$474,$B9,TOP!$G$1:$G$474)+SUMIF(LAB!$B$1:$B$477,$B9,LAB!$G$1:$G$477)+SUMIF(QSMS!$B$1:$B$474,$B9,QSMS!$G$1:$G$474)</f>
        <v>1</v>
      </c>
      <c r="Q9" s="374"/>
    </row>
    <row r="10" spans="1:17">
      <c r="A10" s="877" t="s">
        <v>804</v>
      </c>
      <c r="B10" t="s">
        <v>805</v>
      </c>
      <c r="C10" s="243"/>
      <c r="D10" s="243">
        <v>0</v>
      </c>
      <c r="E10" s="243">
        <v>0</v>
      </c>
      <c r="F10" s="243">
        <v>0</v>
      </c>
      <c r="G10" s="243">
        <v>0</v>
      </c>
      <c r="H10" s="879">
        <f>25000/200</f>
        <v>125</v>
      </c>
      <c r="I10" s="243"/>
      <c r="J10" s="431">
        <f t="shared" si="0"/>
        <v>125</v>
      </c>
      <c r="K10" s="211">
        <f t="shared" si="1"/>
        <v>0</v>
      </c>
      <c r="L10" s="245" t="s">
        <v>795</v>
      </c>
      <c r="M10" s="243">
        <f>IFERROR(VLOOKUP(L10,DADOS!$C$21:$E$26,3,0),"")</f>
        <v>6.17</v>
      </c>
      <c r="N10" s="2">
        <v>7</v>
      </c>
      <c r="O10" s="376">
        <f>SUMIF(SUPRESSÃO!$B$1:$B$425,$B10,SUPRESSÃO!$G$1:$G$425)+SUMIF(TERRAPLENAGEM!$B$1:$B$324,$B10,TERRAPLENAGEM!$G$1:$G$324)+SUMIF(PAV!$B$1:$B$496,$B10,PAV!$G$1:$G$496)+SUMIF(DESMONTE!$B$1:$B$405,$B10,DESMONTE!$G$1:$G$405)+SUMIF(DRENO!$B$1:$B$488,$B10,DRENO!$G$1:$G$488)</f>
        <v>0</v>
      </c>
      <c r="P10" s="376">
        <f>SUMIF(ADM!$B$1:$B$493,$B10,ADM!$G$1:$G$493)+SUMIF(TOP!$B$1:$B$474,$B10,TOP!$G$1:$G$474)+SUMIF(LAB!$B$1:$B$477,$B10,LAB!$G$1:$G$477)+SUMIF(QSMS!$B$1:$B$474,$B10,QSMS!$G$1:$G$474)</f>
        <v>0</v>
      </c>
      <c r="Q10" s="374"/>
    </row>
    <row r="11" spans="1:17">
      <c r="A11" s="877" t="s">
        <v>806</v>
      </c>
      <c r="B11" t="s">
        <v>807</v>
      </c>
      <c r="C11" s="243"/>
      <c r="D11" s="243">
        <v>0</v>
      </c>
      <c r="E11" s="243">
        <v>0</v>
      </c>
      <c r="F11" s="243">
        <v>0</v>
      </c>
      <c r="G11" s="243">
        <v>0</v>
      </c>
      <c r="H11" s="879">
        <f>30000/200</f>
        <v>150</v>
      </c>
      <c r="I11" s="243"/>
      <c r="J11" s="431">
        <f t="shared" si="0"/>
        <v>150</v>
      </c>
      <c r="K11" s="211">
        <f t="shared" si="1"/>
        <v>0</v>
      </c>
      <c r="L11" s="245" t="s">
        <v>795</v>
      </c>
      <c r="M11" s="243">
        <f>IFERROR(VLOOKUP(L11,DADOS!$C$21:$E$26,3,0),"")</f>
        <v>6.17</v>
      </c>
      <c r="N11" s="2">
        <v>4</v>
      </c>
      <c r="O11" s="376">
        <f>SUMIF(SUPRESSÃO!$B$1:$B$425,$B11,SUPRESSÃO!$G$1:$G$425)+SUMIF(TERRAPLENAGEM!$B$1:$B$324,$B11,TERRAPLENAGEM!$G$1:$G$324)+SUMIF(PAV!$B$1:$B$496,$B11,PAV!$G$1:$G$496)+SUMIF(DESMONTE!$B$1:$B$405,$B11,DESMONTE!$G$1:$G$405)+SUMIF(DRENO!$B$1:$B$488,$B11,DRENO!$G$1:$G$488)</f>
        <v>0</v>
      </c>
      <c r="P11" s="376">
        <f>SUMIF(ADM!$B$1:$B$493,$B11,ADM!$G$1:$G$493)+SUMIF(TOP!$B$1:$B$474,$B11,TOP!$G$1:$G$474)+SUMIF(LAB!$B$1:$B$477,$B11,LAB!$G$1:$G$477)+SUMIF(QSMS!$B$1:$B$474,$B11,QSMS!$G$1:$G$474)</f>
        <v>0</v>
      </c>
      <c r="Q11" s="374"/>
    </row>
    <row r="12" spans="1:17">
      <c r="A12" t="s">
        <v>808</v>
      </c>
      <c r="B12" t="s">
        <v>809</v>
      </c>
      <c r="C12" s="243"/>
      <c r="D12" s="243">
        <v>0</v>
      </c>
      <c r="E12" s="243">
        <v>0</v>
      </c>
      <c r="F12" s="243">
        <v>0</v>
      </c>
      <c r="G12" s="243">
        <v>0</v>
      </c>
      <c r="H12" s="429">
        <f>15000/200</f>
        <v>75</v>
      </c>
      <c r="I12" s="243">
        <v>0</v>
      </c>
      <c r="J12" s="431">
        <f t="shared" si="0"/>
        <v>75</v>
      </c>
      <c r="K12" s="211">
        <f t="shared" si="1"/>
        <v>0</v>
      </c>
      <c r="L12" s="245" t="s">
        <v>795</v>
      </c>
      <c r="M12" s="243">
        <f>IFERROR(VLOOKUP(L12,DADOS!$C$21:$E$26,3,0),"")</f>
        <v>6.17</v>
      </c>
      <c r="N12" s="430">
        <v>4</v>
      </c>
      <c r="O12" s="376">
        <f>SUMIF(SUPRESSÃO!$B$1:$B$425,$B12,SUPRESSÃO!$G$1:$G$425)+SUMIF(TERRAPLENAGEM!$B$1:$B$324,$B12,TERRAPLENAGEM!$G$1:$G$324)+SUMIF(PAV!$B$1:$B$496,$B12,PAV!$G$1:$G$496)+SUMIF(DESMONTE!$B$1:$B$405,$B12,DESMONTE!$G$1:$G$405)+SUMIF(DRENO!$B$1:$B$488,$B12,DRENO!$G$1:$G$488)</f>
        <v>0</v>
      </c>
      <c r="P12" s="376">
        <f>SUMIF(ADM!$B$1:$B$493,$B12,ADM!$G$1:$G$493)+SUMIF(TOP!$B$1:$B$474,$B12,TOP!$G$1:$G$474)+SUMIF(LAB!$B$1:$B$477,$B12,LAB!$G$1:$G$477)+SUMIF(QSMS!$B$1:$B$474,$B12,QSMS!$G$1:$G$474)</f>
        <v>0</v>
      </c>
      <c r="Q12" s="374"/>
    </row>
    <row r="13" spans="1:17">
      <c r="A13" s="877" t="s">
        <v>810</v>
      </c>
      <c r="B13" t="s">
        <v>811</v>
      </c>
      <c r="C13" s="243"/>
      <c r="D13" s="243">
        <v>0</v>
      </c>
      <c r="E13" s="243">
        <v>0</v>
      </c>
      <c r="F13" s="243">
        <v>0</v>
      </c>
      <c r="G13" s="243">
        <v>0</v>
      </c>
      <c r="H13" s="1020">
        <f>24492/200</f>
        <v>122.46</v>
      </c>
      <c r="I13" s="243">
        <v>0</v>
      </c>
      <c r="J13" s="431">
        <f t="shared" si="0"/>
        <v>122.46</v>
      </c>
      <c r="K13" s="211">
        <f t="shared" si="1"/>
        <v>0</v>
      </c>
      <c r="L13" s="245" t="s">
        <v>795</v>
      </c>
      <c r="M13" s="243">
        <f>IFERROR(VLOOKUP(L13,DADOS!$C$21:$E$26,3,0),"")</f>
        <v>6.17</v>
      </c>
      <c r="N13" s="2">
        <v>4</v>
      </c>
      <c r="O13" s="376">
        <f>SUMIF(SUPRESSÃO!$B$1:$B$425,$B13,SUPRESSÃO!$G$1:$G$425)+SUMIF(TERRAPLENAGEM!$B$1:$B$324,$B13,TERRAPLENAGEM!$G$1:$G$324)+SUMIF(PAV!$B$1:$B$496,$B13,PAV!$G$1:$G$496)+SUMIF(DESMONTE!$B$1:$B$405,$B13,DESMONTE!$G$1:$G$405)+SUMIF(DRENO!$B$1:$B$488,$B13,DRENO!$G$1:$G$488)</f>
        <v>5</v>
      </c>
      <c r="P13" s="376">
        <f>SUMIF(ADM!$B$1:$B$493,$B13,ADM!$G$1:$G$493)+SUMIF(TOP!$B$1:$B$474,$B13,TOP!$G$1:$G$474)+SUMIF(LAB!$B$1:$B$477,$B13,LAB!$G$1:$G$477)+SUMIF(QSMS!$B$1:$B$474,$B13,QSMS!$G$1:$G$474)</f>
        <v>0</v>
      </c>
      <c r="Q13" s="374"/>
    </row>
    <row r="14" spans="1:17">
      <c r="A14" s="877" t="s">
        <v>812</v>
      </c>
      <c r="B14" t="s">
        <v>813</v>
      </c>
      <c r="C14" s="246"/>
      <c r="D14" s="243">
        <v>0</v>
      </c>
      <c r="E14" s="243">
        <v>0</v>
      </c>
      <c r="F14" s="243">
        <v>0</v>
      </c>
      <c r="G14" s="243">
        <v>0</v>
      </c>
      <c r="H14" s="1020">
        <f>24120/200</f>
        <v>120.6</v>
      </c>
      <c r="I14" s="246">
        <v>0</v>
      </c>
      <c r="J14" s="431">
        <f t="shared" si="0"/>
        <v>120.6</v>
      </c>
      <c r="K14" s="211">
        <f t="shared" si="1"/>
        <v>0</v>
      </c>
      <c r="L14" s="245" t="s">
        <v>795</v>
      </c>
      <c r="M14" s="243">
        <f>IFERROR(VLOOKUP(L14,DADOS!$C$21:$E$26,3,0),"")</f>
        <v>6.17</v>
      </c>
      <c r="N14" s="2">
        <v>22</v>
      </c>
      <c r="O14" s="376">
        <f>SUMIF(SUPRESSÃO!$B$1:$B$425,$B14,SUPRESSÃO!$G$1:$G$425)+SUMIF(TERRAPLENAGEM!$B$1:$B$324,$B14,TERRAPLENAGEM!$G$1:$G$324)+SUMIF(PAV!$B$1:$B$496,$B14,PAV!$G$1:$G$496)+SUMIF(DESMONTE!$B$1:$B$405,$B14,DESMONTE!$G$1:$G$405)+SUMIF(DRENO!$B$1:$B$488,$B14,DRENO!$G$1:$G$488)</f>
        <v>2</v>
      </c>
      <c r="P14" s="376">
        <f>SUMIF(ADM!$B$1:$B$493,$B14,ADM!$G$1:$G$493)+SUMIF(TOP!$B$1:$B$474,$B14,TOP!$G$1:$G$474)+SUMIF(LAB!$B$1:$B$477,$B14,LAB!$G$1:$G$477)+SUMIF(QSMS!$B$1:$B$474,$B14,QSMS!$G$1:$G$474)</f>
        <v>0</v>
      </c>
      <c r="Q14" s="374"/>
    </row>
    <row r="15" spans="1:17">
      <c r="A15" t="s">
        <v>814</v>
      </c>
      <c r="B15" t="s">
        <v>815</v>
      </c>
      <c r="C15" s="243"/>
      <c r="D15" s="243">
        <v>0</v>
      </c>
      <c r="E15" s="243">
        <v>0</v>
      </c>
      <c r="F15" s="243">
        <v>0</v>
      </c>
      <c r="G15" s="243">
        <v>0</v>
      </c>
      <c r="H15" s="1020">
        <f>44900/200</f>
        <v>224.5</v>
      </c>
      <c r="I15" s="243">
        <v>0</v>
      </c>
      <c r="J15" s="431">
        <f t="shared" ref="J15:J23" si="2">SUM(D15,E15,F15,G15,H15,I15)</f>
        <v>224.5</v>
      </c>
      <c r="K15" s="211">
        <f t="shared" si="1"/>
        <v>0</v>
      </c>
      <c r="L15" s="245" t="s">
        <v>795</v>
      </c>
      <c r="M15" s="243">
        <f>IFERROR(VLOOKUP(L15,DADOS!$C$21:$E$26,3,0),"")</f>
        <v>6.17</v>
      </c>
      <c r="N15" s="2">
        <v>35</v>
      </c>
      <c r="O15" s="376">
        <f>SUMIF(SUPRESSÃO!$B$1:$B$425,$B15,SUPRESSÃO!$G$1:$G$425)+SUMIF(TERRAPLENAGEM!$B$1:$B$324,$B15,TERRAPLENAGEM!$G$1:$G$324)+SUMIF(PAV!$B$1:$B$496,$B15,PAV!$G$1:$G$496)+SUMIF(DESMONTE!$B$1:$B$405,$B15,DESMONTE!$G$1:$G$405)+SUMIF(DRENO!$B$1:$B$488,$B15,DRENO!$G$1:$G$488)</f>
        <v>6</v>
      </c>
      <c r="P15" s="376">
        <f>SUMIF(ADM!$B$1:$B$493,$B15,ADM!$G$1:$G$493)+SUMIF(TOP!$B$1:$B$474,$B15,TOP!$G$1:$G$474)+SUMIF(LAB!$B$1:$B$477,$B15,LAB!$G$1:$G$477)+SUMIF(QSMS!$B$1:$B$474,$B15,QSMS!$G$1:$G$474)</f>
        <v>0</v>
      </c>
      <c r="Q15" s="374"/>
    </row>
    <row r="16" spans="1:17">
      <c r="A16" t="s">
        <v>816</v>
      </c>
      <c r="B16" t="s">
        <v>817</v>
      </c>
      <c r="C16" s="243"/>
      <c r="D16" s="243">
        <v>0</v>
      </c>
      <c r="E16" s="243">
        <v>0</v>
      </c>
      <c r="F16" s="243">
        <v>0</v>
      </c>
      <c r="G16" s="243">
        <v>0</v>
      </c>
      <c r="H16" s="429">
        <f>8000/200</f>
        <v>40</v>
      </c>
      <c r="I16" s="243">
        <v>0</v>
      </c>
      <c r="J16" s="431">
        <f t="shared" si="2"/>
        <v>40</v>
      </c>
      <c r="K16" s="211">
        <f t="shared" si="1"/>
        <v>0</v>
      </c>
      <c r="L16" s="245" t="s">
        <v>792</v>
      </c>
      <c r="M16" s="243">
        <f>IFERROR(VLOOKUP(L16,DADOS!$C$21:$E$26,3,0),"")</f>
        <v>6</v>
      </c>
      <c r="N16" s="2">
        <v>3</v>
      </c>
      <c r="O16" s="376">
        <f>SUMIF(SUPRESSÃO!$B$1:$B$425,$B16,SUPRESSÃO!$G$1:$G$425)+SUMIF(TERRAPLENAGEM!$B$1:$B$324,$B16,TERRAPLENAGEM!$G$1:$G$324)+SUMIF(PAV!$B$1:$B$496,$B16,PAV!$G$1:$G$496)+SUMIF(DESMONTE!$B$1:$B$405,$B16,DESMONTE!$G$1:$G$405)+SUMIF(DRENO!$B$1:$B$488,$B16,DRENO!$G$1:$G$488)</f>
        <v>0</v>
      </c>
      <c r="P16" s="376">
        <f>SUMIF(ADM!$B$1:$B$493,$B16,ADM!$G$1:$G$493)+SUMIF(TOP!$B$1:$B$474,$B16,TOP!$G$1:$G$474)+SUMIF(LAB!$B$1:$B$477,$B16,LAB!$G$1:$G$477)+SUMIF(QSMS!$B$1:$B$474,$B16,QSMS!$G$1:$G$474)</f>
        <v>0</v>
      </c>
      <c r="Q16" s="374"/>
    </row>
    <row r="17" spans="1:17">
      <c r="A17" s="877" t="s">
        <v>818</v>
      </c>
      <c r="B17" t="s">
        <v>819</v>
      </c>
      <c r="C17" s="243"/>
      <c r="D17" s="243">
        <v>0</v>
      </c>
      <c r="E17" s="243">
        <v>0</v>
      </c>
      <c r="F17" s="243">
        <v>0</v>
      </c>
      <c r="G17" s="243">
        <v>0</v>
      </c>
      <c r="H17" s="879">
        <f>6000/200</f>
        <v>30</v>
      </c>
      <c r="I17" s="243">
        <v>0</v>
      </c>
      <c r="J17" s="431">
        <f t="shared" si="2"/>
        <v>30</v>
      </c>
      <c r="K17" s="211">
        <f>SUM(D17,E17,F17,I17)</f>
        <v>0</v>
      </c>
      <c r="L17" s="245" t="s">
        <v>792</v>
      </c>
      <c r="M17" s="243">
        <f>IFERROR(VLOOKUP(L17,DADOS!$C$21:$E$26,3,0),"")</f>
        <v>6</v>
      </c>
      <c r="N17" s="2">
        <v>4</v>
      </c>
      <c r="O17" s="376">
        <f>SUMIF(SUPRESSÃO!$B$1:$B$425,$B17,SUPRESSÃO!$G$1:$G$425)+SUMIF(TERRAPLENAGEM!$B$1:$B$324,$B17,TERRAPLENAGEM!$G$1:$G$324)+SUMIF(PAV!$B$1:$B$496,$B17,PAV!$G$1:$G$496)+SUMIF(DESMONTE!$B$1:$B$405,$B17,DESMONTE!$G$1:$G$405)+SUMIF(DRENO!$B$1:$B$488,$B17,DRENO!$G$1:$G$488)</f>
        <v>6</v>
      </c>
      <c r="P17" s="376">
        <f>SUMIF(ADM!$B$1:$B$493,$B17,ADM!$G$1:$G$493)+SUMIF(TOP!$B$1:$B$474,$B17,TOP!$G$1:$G$474)+SUMIF(LAB!$B$1:$B$477,$B17,LAB!$G$1:$G$477)+SUMIF(QSMS!$B$1:$B$474,$B17,QSMS!$G$1:$G$474)</f>
        <v>0</v>
      </c>
      <c r="Q17" s="374"/>
    </row>
    <row r="18" spans="1:17">
      <c r="A18" s="877" t="s">
        <v>820</v>
      </c>
      <c r="B18" t="s">
        <v>821</v>
      </c>
      <c r="C18" s="243"/>
      <c r="D18" s="243">
        <v>0</v>
      </c>
      <c r="E18" s="243">
        <v>0</v>
      </c>
      <c r="F18" s="243">
        <v>0</v>
      </c>
      <c r="G18" s="243">
        <v>0</v>
      </c>
      <c r="H18" s="879">
        <f>13000/200</f>
        <v>65</v>
      </c>
      <c r="I18" s="243">
        <v>0</v>
      </c>
      <c r="J18" s="431">
        <f t="shared" si="2"/>
        <v>65</v>
      </c>
      <c r="K18" s="211">
        <f>SUM(D18,E18,F18,I18)</f>
        <v>0</v>
      </c>
      <c r="L18" s="245" t="s">
        <v>795</v>
      </c>
      <c r="M18" s="243">
        <f>IFERROR(VLOOKUP(L18,DADOS!$C$21:$E$26,3,0),"")</f>
        <v>6.17</v>
      </c>
      <c r="N18" s="2">
        <v>5</v>
      </c>
      <c r="O18" s="376">
        <f>SUMIF(SUPRESSÃO!$B$1:$B$425,$B18,SUPRESSÃO!$G$1:$G$425)+SUMIF(TERRAPLENAGEM!$B$1:$B$324,$B18,TERRAPLENAGEM!$G$1:$G$324)+SUMIF(PAV!$B$1:$B$496,$B18,PAV!$G$1:$G$496)+SUMIF(DESMONTE!$B$1:$B$405,$B18,DESMONTE!$G$1:$G$405)+SUMIF(DRENO!$B$1:$B$488,$B18,DRENO!$G$1:$G$488)</f>
        <v>0</v>
      </c>
      <c r="P18" s="376">
        <f>SUMIF(ADM!$B$1:$B$493,$B18,ADM!$G$1:$G$493)+SUMIF(TOP!$B$1:$B$474,$B18,TOP!$G$1:$G$474)+SUMIF(LAB!$B$1:$B$477,$B18,LAB!$G$1:$G$477)+SUMIF(QSMS!$B$1:$B$474,$B18,QSMS!$G$1:$G$474)</f>
        <v>0</v>
      </c>
      <c r="Q18" s="374"/>
    </row>
    <row r="19" spans="1:17">
      <c r="A19" t="s">
        <v>822</v>
      </c>
      <c r="B19" t="s">
        <v>823</v>
      </c>
      <c r="C19" s="243"/>
      <c r="D19" s="243">
        <v>0</v>
      </c>
      <c r="E19" s="243">
        <v>0</v>
      </c>
      <c r="F19" s="243">
        <v>0</v>
      </c>
      <c r="G19" s="243">
        <v>0</v>
      </c>
      <c r="H19" s="429">
        <f>32600/200</f>
        <v>163</v>
      </c>
      <c r="I19" s="243">
        <v>0</v>
      </c>
      <c r="J19" s="431">
        <f t="shared" si="2"/>
        <v>163</v>
      </c>
      <c r="K19" s="211">
        <f>SUM(D19,E19,F19,I19)</f>
        <v>0</v>
      </c>
      <c r="L19" s="245" t="s">
        <v>795</v>
      </c>
      <c r="M19" s="243">
        <f>IFERROR(VLOOKUP(L19,DADOS!$C$21:$E$26,3,0),"")</f>
        <v>6.17</v>
      </c>
      <c r="N19" s="2">
        <v>22</v>
      </c>
      <c r="O19" s="376">
        <f>SUMIF(SUPRESSÃO!$B$1:$B$425,$B19,SUPRESSÃO!$G$1:$G$425)+SUMIF(TERRAPLENAGEM!$B$1:$B$324,$B19,TERRAPLENAGEM!$G$1:$G$324)+SUMIF(PAV!$B$1:$B$496,$B19,PAV!$G$1:$G$496)+SUMIF(DESMONTE!$B$1:$B$405,$B19,DESMONTE!$G$1:$G$405)+SUMIF(DRENO!$B$1:$B$488,$B19,DRENO!$G$1:$G$488)</f>
        <v>0</v>
      </c>
      <c r="P19" s="376">
        <f>SUMIF(ADM!$B$1:$B$493,$B19,ADM!$G$1:$G$493)+SUMIF(TOP!$B$1:$B$474,$B19,TOP!$G$1:$G$474)+SUMIF(LAB!$B$1:$B$477,$B19,LAB!$G$1:$G$477)+SUMIF(QSMS!$B$1:$B$474,$B19,QSMS!$G$1:$G$474)</f>
        <v>0</v>
      </c>
      <c r="Q19" s="374"/>
    </row>
    <row r="20" spans="1:17">
      <c r="A20" s="877" t="s">
        <v>824</v>
      </c>
      <c r="B20" t="s">
        <v>825</v>
      </c>
      <c r="C20" s="243"/>
      <c r="D20" s="243">
        <v>0</v>
      </c>
      <c r="E20" s="243">
        <v>0</v>
      </c>
      <c r="F20" s="243">
        <v>0</v>
      </c>
      <c r="G20" s="243">
        <v>0</v>
      </c>
      <c r="H20" s="1020">
        <f>43700/200</f>
        <v>218.5</v>
      </c>
      <c r="I20" s="243">
        <v>0</v>
      </c>
      <c r="J20" s="431">
        <f t="shared" si="2"/>
        <v>218.5</v>
      </c>
      <c r="K20" s="211">
        <f>SUM(D20,E20,F20,I20)</f>
        <v>0</v>
      </c>
      <c r="L20" s="245" t="s">
        <v>795</v>
      </c>
      <c r="M20" s="243">
        <f>IFERROR(VLOOKUP(L20,DADOS!$C$21:$E$26,3,0),"")</f>
        <v>6.17</v>
      </c>
      <c r="N20" s="2">
        <v>34</v>
      </c>
      <c r="O20" s="376">
        <f>SUMIF(SUPRESSÃO!$B$1:$B$425,$B20,SUPRESSÃO!$G$1:$G$425)+SUMIF(TERRAPLENAGEM!$B$1:$B$324,$B20,TERRAPLENAGEM!$G$1:$G$324)+SUMIF(PAV!$B$1:$B$496,$B20,PAV!$G$1:$G$496)+SUMIF(DESMONTE!$B$1:$B$405,$B20,DESMONTE!$G$1:$G$405)+SUMIF(DRENO!$B$1:$B$488,$B20,DRENO!$G$1:$G$488)</f>
        <v>4</v>
      </c>
      <c r="P20" s="376">
        <f>SUMIF(ADM!$B$1:$B$493,$B20,ADM!$G$1:$G$493)+SUMIF(TOP!$B$1:$B$474,$B20,TOP!$G$1:$G$474)+SUMIF(LAB!$B$1:$B$477,$B20,LAB!$G$1:$G$477)+SUMIF(QSMS!$B$1:$B$474,$B20,QSMS!$G$1:$G$474)</f>
        <v>0</v>
      </c>
      <c r="Q20" s="374"/>
    </row>
    <row r="21" spans="1:17">
      <c r="A21" s="877" t="s">
        <v>826</v>
      </c>
      <c r="B21" t="s">
        <v>827</v>
      </c>
      <c r="D21" s="243">
        <v>0</v>
      </c>
      <c r="E21" s="243">
        <v>0</v>
      </c>
      <c r="F21" s="243">
        <v>0</v>
      </c>
      <c r="G21" s="243">
        <v>0</v>
      </c>
      <c r="H21" s="879">
        <f>25000/200</f>
        <v>125</v>
      </c>
      <c r="I21" s="243">
        <v>0</v>
      </c>
      <c r="J21" s="431">
        <f t="shared" si="2"/>
        <v>125</v>
      </c>
      <c r="K21" s="211">
        <f>SUM(D21,E21,F21,I21)</f>
        <v>0</v>
      </c>
      <c r="L21" s="245" t="s">
        <v>795</v>
      </c>
      <c r="M21" s="243">
        <f>IFERROR(VLOOKUP(L21,DADOS!$C$21:$E$26,3,0),"")</f>
        <v>6.17</v>
      </c>
      <c r="N21" s="430">
        <v>9</v>
      </c>
      <c r="O21" s="376">
        <f>SUMIF(SUPRESSÃO!$B$1:$B$425,$B21,SUPRESSÃO!$G$1:$G$425)+SUMIF(TERRAPLENAGEM!$B$1:$B$324,$B21,TERRAPLENAGEM!$G$1:$G$324)+SUMIF(PAV!$B$1:$B$496,$B21,PAV!$G$1:$G$496)+SUMIF(DESMONTE!$B$1:$B$405,$B21,DESMONTE!$G$1:$G$405)+SUMIF(DRENO!$B$1:$B$488,$B21,DRENO!$G$1:$G$488)</f>
        <v>0</v>
      </c>
      <c r="P21" s="376">
        <f>SUMIF(ADM!$B$1:$B$493,$B21,ADM!$G$1:$G$493)+SUMIF(TOP!$B$1:$B$474,$B21,TOP!$G$1:$G$474)+SUMIF(LAB!$B$1:$B$477,$B21,LAB!$G$1:$G$477)+SUMIF(QSMS!$B$1:$B$474,$B21,QSMS!$G$1:$G$474)</f>
        <v>0</v>
      </c>
      <c r="Q21" s="374"/>
    </row>
    <row r="22" spans="1:17">
      <c r="A22" s="877" t="s">
        <v>828</v>
      </c>
      <c r="B22" t="s">
        <v>829</v>
      </c>
      <c r="C22" s="243"/>
      <c r="D22" s="243">
        <v>0</v>
      </c>
      <c r="E22" s="243">
        <v>0</v>
      </c>
      <c r="F22" s="243">
        <v>0</v>
      </c>
      <c r="G22" s="243">
        <v>0</v>
      </c>
      <c r="H22" s="879">
        <f>30000/200</f>
        <v>150</v>
      </c>
      <c r="I22" s="243">
        <v>0</v>
      </c>
      <c r="J22" s="431">
        <f t="shared" si="2"/>
        <v>150</v>
      </c>
      <c r="K22" s="211">
        <f t="shared" ref="K22:K35" si="3">SUM(D22,E22,F22,I22)</f>
        <v>0</v>
      </c>
      <c r="L22" s="245" t="s">
        <v>795</v>
      </c>
      <c r="M22" s="243">
        <f>IFERROR(VLOOKUP(L22,DADOS!$C$21:$E$26,3,0),"")</f>
        <v>6.17</v>
      </c>
      <c r="N22" s="2">
        <v>9</v>
      </c>
      <c r="O22" s="376">
        <f>SUMIF(SUPRESSÃO!$B$1:$B$425,$B22,SUPRESSÃO!$G$1:$G$425)+SUMIF(TERRAPLENAGEM!$B$1:$B$324,$B22,TERRAPLENAGEM!$G$1:$G$324)+SUMIF(PAV!$B$1:$B$496,$B22,PAV!$G$1:$G$496)+SUMIF(DESMONTE!$B$1:$B$405,$B22,DESMONTE!$G$1:$G$405)+SUMIF(DRENO!$B$1:$B$488,$B22,DRENO!$G$1:$G$488)</f>
        <v>0</v>
      </c>
      <c r="P22" s="376">
        <f>SUMIF(ADM!$B$1:$B$493,$B22,ADM!$G$1:$G$493)+SUMIF(TOP!$B$1:$B$474,$B22,TOP!$G$1:$G$474)+SUMIF(LAB!$B$1:$B$477,$B22,LAB!$G$1:$G$477)+SUMIF(QSMS!$B$1:$B$474,$B22,QSMS!$G$1:$G$474)</f>
        <v>2</v>
      </c>
      <c r="Q22" s="374"/>
    </row>
    <row r="23" spans="1:17">
      <c r="A23" t="s">
        <v>830</v>
      </c>
      <c r="B23" t="s">
        <v>831</v>
      </c>
      <c r="C23" s="243"/>
      <c r="D23" s="243">
        <v>0</v>
      </c>
      <c r="E23" s="243">
        <v>0</v>
      </c>
      <c r="F23" s="243">
        <v>0</v>
      </c>
      <c r="G23" s="243">
        <v>0</v>
      </c>
      <c r="H23" s="987">
        <f>30000/200</f>
        <v>150</v>
      </c>
      <c r="I23" s="243">
        <v>0</v>
      </c>
      <c r="J23" s="431">
        <f t="shared" si="2"/>
        <v>150</v>
      </c>
      <c r="K23" s="211">
        <f t="shared" si="3"/>
        <v>0</v>
      </c>
      <c r="L23" s="245" t="s">
        <v>795</v>
      </c>
      <c r="M23" s="243">
        <f>IFERROR(VLOOKUP(L23,DADOS!$C$21:$E$26,3,0),"")</f>
        <v>6.17</v>
      </c>
      <c r="N23" s="2">
        <v>16</v>
      </c>
      <c r="O23" s="376">
        <f>SUMIF(SUPRESSÃO!$B$1:$B$425,$B23,SUPRESSÃO!$G$1:$G$425)+SUMIF(TERRAPLENAGEM!$B$1:$B$324,$B23,TERRAPLENAGEM!$G$1:$G$324)+SUMIF(PAV!$B$1:$B$496,$B23,PAV!$G$1:$G$496)+SUMIF(DESMONTE!$B$1:$B$405,$B23,DESMONTE!$G$1:$G$405)+SUMIF(DRENO!$B$1:$B$488,$B23,DRENO!$G$1:$G$488)</f>
        <v>1</v>
      </c>
      <c r="P23" s="376">
        <f>SUMIF(ADM!$B$1:$B$493,$B23,ADM!$G$1:$G$493)+SUMIF(TOP!$B$1:$B$474,$B23,TOP!$G$1:$G$474)+SUMIF(LAB!$B$1:$B$477,$B23,LAB!$G$1:$G$477)+SUMIF(QSMS!$B$1:$B$474,$B23,QSMS!$G$1:$G$474)</f>
        <v>0</v>
      </c>
      <c r="Q23" s="374"/>
    </row>
    <row r="24" spans="1:17">
      <c r="A24" t="s">
        <v>832</v>
      </c>
      <c r="B24" t="s">
        <v>833</v>
      </c>
      <c r="C24" s="243"/>
      <c r="D24" s="243">
        <v>0</v>
      </c>
      <c r="E24" s="243">
        <v>0</v>
      </c>
      <c r="F24" s="243">
        <v>0</v>
      </c>
      <c r="G24" s="243">
        <v>0</v>
      </c>
      <c r="H24" s="429">
        <f>2000/200</f>
        <v>10</v>
      </c>
      <c r="I24" s="243">
        <v>0</v>
      </c>
      <c r="J24" s="431">
        <f t="shared" ref="J24:J33" si="4">SUM(D24,E24,F24,G24,H24,I24)</f>
        <v>10</v>
      </c>
      <c r="K24" s="211">
        <f t="shared" si="3"/>
        <v>0</v>
      </c>
      <c r="L24" s="245" t="s">
        <v>792</v>
      </c>
      <c r="M24" s="243">
        <f>IFERROR(VLOOKUP(L24,DADOS!$C$21:$E$26,3,0),"")</f>
        <v>6</v>
      </c>
      <c r="N24" s="2">
        <v>3</v>
      </c>
      <c r="O24" s="376">
        <f>SUMIF(SUPRESSÃO!$B$1:$B$425,$B24,SUPRESSÃO!$G$1:$G$425)+SUMIF(TERRAPLENAGEM!$B$1:$B$324,$B24,TERRAPLENAGEM!$G$1:$G$324)+SUMIF(PAV!$B$1:$B$496,$B24,PAV!$G$1:$G$496)+SUMIF(DESMONTE!$B$1:$B$405,$B24,DESMONTE!$G$1:$G$405)+SUMIF(DRENO!$B$1:$B$488,$B24,DRENO!$G$1:$G$488)</f>
        <v>0</v>
      </c>
      <c r="P24" s="376">
        <f>SUMIF(ADM!$B$1:$B$493,$B24,ADM!$G$1:$G$493)+SUMIF(TOP!$B$1:$B$474,$B24,TOP!$G$1:$G$474)+SUMIF(LAB!$B$1:$B$477,$B24,LAB!$G$1:$G$477)+SUMIF(QSMS!$B$1:$B$474,$B24,QSMS!$G$1:$G$474)</f>
        <v>0</v>
      </c>
      <c r="Q24" s="374"/>
    </row>
    <row r="25" spans="1:17">
      <c r="A25" s="877" t="s">
        <v>834</v>
      </c>
      <c r="B25" t="s">
        <v>835</v>
      </c>
      <c r="C25" s="243"/>
      <c r="D25" s="243">
        <v>0</v>
      </c>
      <c r="E25" s="243">
        <v>0</v>
      </c>
      <c r="F25" s="243">
        <v>0</v>
      </c>
      <c r="G25" s="243">
        <v>0</v>
      </c>
      <c r="H25" s="879">
        <f>20000/200</f>
        <v>100</v>
      </c>
      <c r="I25" s="243">
        <v>0</v>
      </c>
      <c r="J25" s="431">
        <f t="shared" si="4"/>
        <v>100</v>
      </c>
      <c r="K25" s="211">
        <f t="shared" si="3"/>
        <v>0</v>
      </c>
      <c r="L25" s="245" t="s">
        <v>795</v>
      </c>
      <c r="M25" s="243">
        <f>IFERROR(VLOOKUP(L25,DADOS!$C$21:$E$26,3,0),"")</f>
        <v>6.17</v>
      </c>
      <c r="N25" s="2">
        <v>16</v>
      </c>
      <c r="O25" s="376">
        <f>SUMIF(SUPRESSÃO!$B$1:$B$425,$B25,SUPRESSÃO!$G$1:$G$425)+SUMIF(TERRAPLENAGEM!$B$1:$B$324,$B25,TERRAPLENAGEM!$G$1:$G$324)+SUMIF(PAV!$B$1:$B$496,$B25,PAV!$G$1:$G$496)+SUMIF(DESMONTE!$B$1:$B$405,$B25,DESMONTE!$G$1:$G$405)+SUMIF(DRENO!$B$1:$B$488,$B25,DRENO!$G$1:$G$488)</f>
        <v>1</v>
      </c>
      <c r="P25" s="376">
        <f>SUMIF(ADM!$B$1:$B$493,$B25,ADM!$G$1:$G$493)+SUMIF(TOP!$B$1:$B$474,$B25,TOP!$G$1:$G$474)+SUMIF(LAB!$B$1:$B$477,$B25,LAB!$G$1:$G$477)+SUMIF(QSMS!$B$1:$B$474,$B25,QSMS!$G$1:$G$474)</f>
        <v>0</v>
      </c>
      <c r="Q25" s="374"/>
    </row>
    <row r="26" spans="1:17">
      <c r="A26" t="s">
        <v>836</v>
      </c>
      <c r="B26" t="s">
        <v>837</v>
      </c>
      <c r="C26" s="243"/>
      <c r="D26" s="243">
        <v>0</v>
      </c>
      <c r="E26" s="243">
        <v>0</v>
      </c>
      <c r="F26" s="243">
        <v>0</v>
      </c>
      <c r="G26" s="243">
        <v>0</v>
      </c>
      <c r="H26" s="429">
        <f>22000/200</f>
        <v>110</v>
      </c>
      <c r="I26" s="243">
        <v>0</v>
      </c>
      <c r="J26" s="431">
        <f t="shared" si="4"/>
        <v>110</v>
      </c>
      <c r="K26" s="211">
        <f t="shared" si="3"/>
        <v>0</v>
      </c>
      <c r="L26" s="245" t="s">
        <v>795</v>
      </c>
      <c r="M26" s="243">
        <f>IFERROR(VLOOKUP(L26,DADOS!$C$21:$E$26,3,0),"")</f>
        <v>6.17</v>
      </c>
      <c r="N26" s="2">
        <v>16</v>
      </c>
      <c r="O26" s="376">
        <f>SUMIF(SUPRESSÃO!$B$1:$B$425,$B26,SUPRESSÃO!$G$1:$G$425)+SUMIF(TERRAPLENAGEM!$B$1:$B$324,$B26,TERRAPLENAGEM!$G$1:$G$324)+SUMIF(PAV!$B$1:$B$496,$B26,PAV!$G$1:$G$496)+SUMIF(DESMONTE!$B$1:$B$405,$B26,DESMONTE!$G$1:$G$405)+SUMIF(DRENO!$B$1:$B$488,$B26,DRENO!$G$1:$G$488)</f>
        <v>0</v>
      </c>
      <c r="P26" s="376">
        <f>SUMIF(ADM!$B$1:$B$493,$B26,ADM!$G$1:$G$493)+SUMIF(TOP!$B$1:$B$474,$B26,TOP!$G$1:$G$474)+SUMIF(LAB!$B$1:$B$477,$B26,LAB!$G$1:$G$477)+SUMIF(QSMS!$B$1:$B$474,$B26,QSMS!$G$1:$G$474)</f>
        <v>0</v>
      </c>
      <c r="Q26" s="374"/>
    </row>
    <row r="27" spans="1:17">
      <c r="A27" t="s">
        <v>838</v>
      </c>
      <c r="B27" t="s">
        <v>839</v>
      </c>
      <c r="C27" s="243"/>
      <c r="D27" s="243">
        <v>0</v>
      </c>
      <c r="E27" s="243">
        <v>0</v>
      </c>
      <c r="F27" s="243">
        <v>0</v>
      </c>
      <c r="G27" s="243">
        <v>0</v>
      </c>
      <c r="H27" s="1020">
        <f>22000/200</f>
        <v>110</v>
      </c>
      <c r="I27" s="243">
        <v>0</v>
      </c>
      <c r="J27" s="431">
        <f t="shared" si="4"/>
        <v>110</v>
      </c>
      <c r="K27" s="211">
        <f t="shared" si="3"/>
        <v>0</v>
      </c>
      <c r="L27" s="245" t="s">
        <v>795</v>
      </c>
      <c r="M27" s="243">
        <f>IFERROR(VLOOKUP(L27,DADOS!$C$21:$E$26,3,0),"")</f>
        <v>6.17</v>
      </c>
      <c r="N27" s="2">
        <v>16</v>
      </c>
      <c r="O27" s="376">
        <f>SUMIF(SUPRESSÃO!$B$1:$B$425,$B27,SUPRESSÃO!$G$1:$G$425)+SUMIF(TERRAPLENAGEM!$B$1:$B$324,$B27,TERRAPLENAGEM!$G$1:$G$324)+SUMIF(PAV!$B$1:$B$496,$B27,PAV!$G$1:$G$496)+SUMIF(DESMONTE!$B$1:$B$405,$B27,DESMONTE!$G$1:$G$405)+SUMIF(DRENO!$B$1:$B$488,$B27,DRENO!$G$1:$G$488)</f>
        <v>6</v>
      </c>
      <c r="P27" s="376">
        <f>SUMIF(ADM!$B$1:$B$493,$B27,ADM!$G$1:$G$493)+SUMIF(TOP!$B$1:$B$474,$B27,TOP!$G$1:$G$474)+SUMIF(LAB!$B$1:$B$477,$B27,LAB!$G$1:$G$477)+SUMIF(QSMS!$B$1:$B$474,$B27,QSMS!$G$1:$G$474)</f>
        <v>0</v>
      </c>
      <c r="Q27" s="374"/>
    </row>
    <row r="28" spans="1:17">
      <c r="A28" t="s">
        <v>840</v>
      </c>
      <c r="B28" t="s">
        <v>841</v>
      </c>
      <c r="C28" s="243"/>
      <c r="D28" s="243">
        <v>0</v>
      </c>
      <c r="E28" s="243">
        <v>0</v>
      </c>
      <c r="F28" s="243">
        <v>0</v>
      </c>
      <c r="G28" s="243">
        <v>0</v>
      </c>
      <c r="H28" s="429">
        <f>9000/200</f>
        <v>45</v>
      </c>
      <c r="I28" s="243">
        <v>0</v>
      </c>
      <c r="J28" s="431">
        <f t="shared" si="4"/>
        <v>45</v>
      </c>
      <c r="K28" s="211">
        <f t="shared" si="3"/>
        <v>0</v>
      </c>
      <c r="L28" s="245" t="s">
        <v>795</v>
      </c>
      <c r="M28" s="243">
        <f>IFERROR(VLOOKUP(L28,DADOS!$C$21:$E$26,3,0),"")</f>
        <v>6.17</v>
      </c>
      <c r="N28" s="2">
        <v>10</v>
      </c>
      <c r="O28" s="376">
        <f>SUMIF(SUPRESSÃO!$B$1:$B$425,$B28,SUPRESSÃO!$G$1:$G$425)+SUMIF(TERRAPLENAGEM!$B$1:$B$324,$B28,TERRAPLENAGEM!$G$1:$G$324)+SUMIF(PAV!$B$1:$B$496,$B28,PAV!$G$1:$G$496)+SUMIF(DESMONTE!$B$1:$B$405,$B28,DESMONTE!$G$1:$G$405)+SUMIF(DRENO!$B$1:$B$488,$B28,DRENO!$G$1:$G$488)</f>
        <v>0</v>
      </c>
      <c r="P28" s="376">
        <f>SUMIF(ADM!$B$1:$B$493,$B28,ADM!$G$1:$G$493)+SUMIF(TOP!$B$1:$B$474,$B28,TOP!$G$1:$G$474)+SUMIF(LAB!$B$1:$B$477,$B28,LAB!$G$1:$G$477)+SUMIF(QSMS!$B$1:$B$474,$B28,QSMS!$G$1:$G$474)</f>
        <v>0</v>
      </c>
      <c r="Q28" s="374"/>
    </row>
    <row r="29" spans="1:17">
      <c r="A29" t="s">
        <v>842</v>
      </c>
      <c r="B29" t="s">
        <v>843</v>
      </c>
      <c r="C29" s="243"/>
      <c r="D29" s="243">
        <v>0</v>
      </c>
      <c r="E29" s="243">
        <v>0</v>
      </c>
      <c r="F29" s="243">
        <v>0</v>
      </c>
      <c r="G29" s="243">
        <v>0</v>
      </c>
      <c r="H29" s="429">
        <f>2000/200</f>
        <v>10</v>
      </c>
      <c r="I29" s="243">
        <v>0</v>
      </c>
      <c r="J29" s="431">
        <f t="shared" si="4"/>
        <v>10</v>
      </c>
      <c r="K29" s="211">
        <f t="shared" si="3"/>
        <v>0</v>
      </c>
      <c r="L29" s="245" t="s">
        <v>792</v>
      </c>
      <c r="M29" s="243">
        <f>IFERROR(VLOOKUP(L29,DADOS!$C$21:$E$26,3,0),"")</f>
        <v>6</v>
      </c>
      <c r="N29" s="2">
        <v>3</v>
      </c>
      <c r="O29" s="376">
        <f>SUMIF(SUPRESSÃO!$B$1:$B$425,$B29,SUPRESSÃO!$G$1:$G$425)+SUMIF(TERRAPLENAGEM!$B$1:$B$324,$B29,TERRAPLENAGEM!$G$1:$G$324)+SUMIF(PAV!$B$1:$B$496,$B29,PAV!$G$1:$G$496)+SUMIF(DESMONTE!$B$1:$B$405,$B29,DESMONTE!$G$1:$G$405)+SUMIF(DRENO!$B$1:$B$488,$B29,DRENO!$G$1:$G$488)</f>
        <v>2</v>
      </c>
      <c r="P29" s="376">
        <f>SUMIF(ADM!$B$1:$B$493,$B29,ADM!$G$1:$G$493)+SUMIF(TOP!$B$1:$B$474,$B29,TOP!$G$1:$G$474)+SUMIF(LAB!$B$1:$B$477,$B29,LAB!$G$1:$G$477)+SUMIF(QSMS!$B$1:$B$474,$B29,QSMS!$G$1:$G$474)</f>
        <v>0</v>
      </c>
      <c r="Q29" s="374"/>
    </row>
    <row r="30" spans="1:17">
      <c r="A30" t="s">
        <v>844</v>
      </c>
      <c r="B30" t="s">
        <v>845</v>
      </c>
      <c r="C30" s="243"/>
      <c r="D30" s="243">
        <v>0</v>
      </c>
      <c r="E30" s="243">
        <v>0</v>
      </c>
      <c r="F30" s="243">
        <v>0</v>
      </c>
      <c r="G30" s="243">
        <v>0</v>
      </c>
      <c r="H30" s="429">
        <f>3500/200</f>
        <v>17.5</v>
      </c>
      <c r="I30" s="243">
        <v>0</v>
      </c>
      <c r="J30" s="431">
        <f t="shared" si="4"/>
        <v>17.5</v>
      </c>
      <c r="K30" s="211">
        <f t="shared" si="3"/>
        <v>0</v>
      </c>
      <c r="L30" s="245"/>
      <c r="M30" s="243" t="str">
        <f>IFERROR(VLOOKUP(L30,DADOS!$C$21:$E$26,3,0),"")</f>
        <v/>
      </c>
      <c r="N30" s="2"/>
      <c r="O30" s="376">
        <f>SUMIF(SUPRESSÃO!$B$1:$B$425,$B30,SUPRESSÃO!$G$1:$G$425)+SUMIF(TERRAPLENAGEM!$B$1:$B$324,$B30,TERRAPLENAGEM!$G$1:$G$324)+SUMIF(PAV!$B$1:$B$496,$B30,PAV!$G$1:$G$496)+SUMIF(DESMONTE!$B$1:$B$405,$B30,DESMONTE!$G$1:$G$405)+SUMIF(DRENO!$B$1:$B$488,$B30,DRENO!$G$1:$G$488)</f>
        <v>0</v>
      </c>
      <c r="P30" s="376">
        <f>SUMIF(ADM!$B$1:$B$493,$B30,ADM!$G$1:$G$493)+SUMIF(TOP!$B$1:$B$474,$B30,TOP!$G$1:$G$474)+SUMIF(LAB!$B$1:$B$477,$B30,LAB!$G$1:$G$477)+SUMIF(QSMS!$B$1:$B$474,$B30,QSMS!$G$1:$G$474)</f>
        <v>0</v>
      </c>
      <c r="Q30" s="374"/>
    </row>
    <row r="31" spans="1:17">
      <c r="A31" t="s">
        <v>846</v>
      </c>
      <c r="B31" t="s">
        <v>847</v>
      </c>
      <c r="C31" s="243"/>
      <c r="D31" s="243">
        <v>0</v>
      </c>
      <c r="E31" s="243">
        <v>0</v>
      </c>
      <c r="F31" s="243">
        <v>0</v>
      </c>
      <c r="G31" s="243">
        <v>0</v>
      </c>
      <c r="H31" s="429">
        <f>2000/200</f>
        <v>10</v>
      </c>
      <c r="I31" s="243">
        <v>0</v>
      </c>
      <c r="J31" s="431">
        <f t="shared" si="4"/>
        <v>10</v>
      </c>
      <c r="K31" s="211"/>
      <c r="L31" s="245"/>
      <c r="M31" s="243"/>
      <c r="N31" s="2"/>
      <c r="O31" s="376">
        <f>SUMIF(SUPRESSÃO!$B$1:$B$425,$B31,SUPRESSÃO!$G$1:$G$425)+SUMIF(TERRAPLENAGEM!$B$1:$B$324,$B31,TERRAPLENAGEM!$G$1:$G$324)+SUMIF(PAV!$B$1:$B$496,$B31,PAV!$G$1:$G$496)+SUMIF(DESMONTE!$B$1:$B$405,$B31,DESMONTE!$G$1:$G$405)+SUMIF(DRENO!$B$1:$B$488,$B31,DRENO!$G$1:$G$488)</f>
        <v>0</v>
      </c>
      <c r="P31" s="376">
        <f>SUMIF(ADM!$B$1:$B$493,$B31,ADM!$G$1:$G$493)+SUMIF(TOP!$B$1:$B$474,$B31,TOP!$G$1:$G$474)+SUMIF(LAB!$B$1:$B$477,$B31,LAB!$G$1:$G$477)+SUMIF(QSMS!$B$1:$B$474,$B31,QSMS!$G$1:$G$474)</f>
        <v>0</v>
      </c>
      <c r="Q31" s="374"/>
    </row>
    <row r="32" spans="1:17">
      <c r="A32" t="s">
        <v>848</v>
      </c>
      <c r="B32" t="s">
        <v>849</v>
      </c>
      <c r="D32" s="243">
        <v>0</v>
      </c>
      <c r="E32" s="243">
        <v>0</v>
      </c>
      <c r="F32" s="243">
        <v>0</v>
      </c>
      <c r="G32" s="243">
        <v>0</v>
      </c>
      <c r="H32" s="429">
        <f>2500/200</f>
        <v>12.5</v>
      </c>
      <c r="I32" s="243">
        <v>0</v>
      </c>
      <c r="J32" s="431">
        <f t="shared" si="4"/>
        <v>12.5</v>
      </c>
      <c r="K32" s="211">
        <f t="shared" si="3"/>
        <v>0</v>
      </c>
      <c r="L32" s="245"/>
      <c r="M32" s="243" t="str">
        <f>IFERROR(VLOOKUP(L32,DADOS!$C$21:$E$26,3,0),"")</f>
        <v/>
      </c>
      <c r="N32" s="395"/>
      <c r="O32" s="376">
        <f>SUMIF(SUPRESSÃO!$B$1:$B$425,$B32,SUPRESSÃO!$G$1:$G$425)+SUMIF(TERRAPLENAGEM!$B$1:$B$324,$B32,TERRAPLENAGEM!$G$1:$G$324)+SUMIF(PAV!$B$1:$B$496,$B32,PAV!$G$1:$G$496)+SUMIF(DESMONTE!$B$1:$B$405,$B32,DESMONTE!$G$1:$G$405)+SUMIF(DRENO!$B$1:$B$488,$B32,DRENO!$G$1:$G$488)</f>
        <v>0</v>
      </c>
      <c r="P32" s="376">
        <f>SUMIF(ADM!$B$1:$B$493,$B32,ADM!$G$1:$G$493)+SUMIF(TOP!$B$1:$B$474,$B32,TOP!$G$1:$G$474)+SUMIF(LAB!$B$1:$B$477,$B32,LAB!$G$1:$G$477)+SUMIF(QSMS!$B$1:$B$474,$B32,QSMS!$G$1:$G$474)</f>
        <v>0</v>
      </c>
      <c r="Q32" s="374"/>
    </row>
    <row r="33" spans="1:18">
      <c r="A33" t="s">
        <v>850</v>
      </c>
      <c r="B33" t="s">
        <v>851</v>
      </c>
      <c r="C33" s="243"/>
      <c r="D33" s="243">
        <v>0</v>
      </c>
      <c r="E33" s="243">
        <v>0</v>
      </c>
      <c r="F33" s="243">
        <v>0</v>
      </c>
      <c r="G33" s="243">
        <v>0</v>
      </c>
      <c r="H33" s="429">
        <v>110</v>
      </c>
      <c r="I33" s="243">
        <v>0</v>
      </c>
      <c r="J33" s="431">
        <f t="shared" si="4"/>
        <v>110</v>
      </c>
      <c r="K33" s="211">
        <f t="shared" si="3"/>
        <v>0</v>
      </c>
      <c r="L33" s="245" t="s">
        <v>795</v>
      </c>
      <c r="M33" s="243">
        <f>IFERROR(VLOOKUP(L33,DADOS!$C$21:$E$26,3,0),"")</f>
        <v>6.17</v>
      </c>
      <c r="N33" s="430">
        <v>14</v>
      </c>
      <c r="O33" s="376">
        <f>SUMIF(SUPRESSÃO!$B$1:$B$425,$B33,SUPRESSÃO!$G$1:$G$425)+SUMIF(TERRAPLENAGEM!$B$1:$B$324,$B33,TERRAPLENAGEM!$G$1:$G$324)+SUMIF(PAV!$B$1:$B$496,$B33,PAV!$G$1:$G$496)+SUMIF(DESMONTE!$B$1:$B$405,$B33,DESMONTE!$G$1:$G$405)+SUMIF(DRENO!$B$1:$B$488,$B33,DRENO!$G$1:$G$488)</f>
        <v>3</v>
      </c>
      <c r="P33" s="376">
        <f>SUMIF(ADM!$B$1:$B$493,$B33,ADM!$G$1:$G$493)+SUMIF(TOP!$B$1:$B$474,$B33,TOP!$G$1:$G$474)+SUMIF(LAB!$B$1:$B$477,$B33,LAB!$G$1:$G$477)+SUMIF(QSMS!$B$1:$B$474,$B33,QSMS!$G$1:$G$474)</f>
        <v>0</v>
      </c>
      <c r="Q33" s="374"/>
    </row>
    <row r="34" spans="1:18">
      <c r="A34" s="877" t="s">
        <v>852</v>
      </c>
      <c r="B34" t="s">
        <v>853</v>
      </c>
      <c r="C34" s="243"/>
      <c r="D34" s="243">
        <v>0</v>
      </c>
      <c r="E34" s="243">
        <v>0</v>
      </c>
      <c r="F34" s="243">
        <v>0</v>
      </c>
      <c r="G34" s="243">
        <v>0</v>
      </c>
      <c r="H34" s="1020">
        <f>45000/200</f>
        <v>225</v>
      </c>
      <c r="I34" s="243">
        <v>0</v>
      </c>
      <c r="J34" s="431">
        <f t="shared" ref="J34" si="5">SUM(D34,E34,F34,G34,H34,I34)</f>
        <v>225</v>
      </c>
      <c r="K34" s="211">
        <f t="shared" ref="K34" si="6">SUM(D34,E34,F34,I34)</f>
        <v>0</v>
      </c>
      <c r="L34" s="245" t="s">
        <v>795</v>
      </c>
      <c r="M34" s="243">
        <f>IFERROR(VLOOKUP(L34,DADOS!$C$21:$E$26,3,0),"")</f>
        <v>6.17</v>
      </c>
      <c r="N34" s="430">
        <v>24</v>
      </c>
      <c r="O34" s="376">
        <f>SUMIF(SUPRESSÃO!$B$1:$B$425,$B34,SUPRESSÃO!$G$1:$G$425)+SUMIF(TERRAPLENAGEM!$B$1:$B$324,$B34,TERRAPLENAGEM!$G$1:$G$324)+SUMIF(PAV!$B$1:$B$496,$B34,PAV!$G$1:$G$496)+SUMIF(DESMONTE!$B$1:$B$405,$B34,DESMONTE!$G$1:$G$405)+SUMIF(DRENO!$B$1:$B$488,$B34,DRENO!$G$1:$G$488)</f>
        <v>2</v>
      </c>
      <c r="P34" s="376">
        <f>SUMIF(ADM!$B$1:$B$493,$B34,ADM!$G$1:$G$493)+SUMIF(TOP!$B$1:$B$474,$B34,TOP!$G$1:$G$474)+SUMIF(LAB!$B$1:$B$477,$B34,LAB!$G$1:$G$477)+SUMIF(QSMS!$B$1:$B$474,$B34,QSMS!$G$1:$G$474)</f>
        <v>0.5</v>
      </c>
      <c r="Q34" s="374"/>
      <c r="R34" s="15"/>
    </row>
    <row r="35" spans="1:18">
      <c r="A35" t="s">
        <v>854</v>
      </c>
      <c r="B35" t="s">
        <v>855</v>
      </c>
      <c r="C35" s="243"/>
      <c r="D35" s="243">
        <v>0</v>
      </c>
      <c r="E35" s="243">
        <v>0</v>
      </c>
      <c r="F35" s="243">
        <v>0</v>
      </c>
      <c r="G35" s="243">
        <v>0</v>
      </c>
      <c r="H35" s="429">
        <v>325</v>
      </c>
      <c r="I35" s="243">
        <v>0</v>
      </c>
      <c r="J35" s="431">
        <f t="shared" ref="J35:J40" si="7">SUM(D35,E35,F35,G35,H35,I35)</f>
        <v>325</v>
      </c>
      <c r="K35" s="211">
        <f t="shared" si="3"/>
        <v>0</v>
      </c>
      <c r="L35" s="245" t="s">
        <v>795</v>
      </c>
      <c r="M35" s="243">
        <f>IFERROR(VLOOKUP(L35,DADOS!$C$21:$E$26,3,0),"")</f>
        <v>6.17</v>
      </c>
      <c r="N35" s="430">
        <v>24</v>
      </c>
      <c r="O35" s="376">
        <f>SUMIF(SUPRESSÃO!$B$1:$B$425,$B35,SUPRESSÃO!$G$1:$G$425)+SUMIF(TERRAPLENAGEM!$B$1:$B$324,$B35,TERRAPLENAGEM!$G$1:$G$324)+SUMIF(PAV!$B$1:$B$496,$B35,PAV!$G$1:$G$496)+SUMIF(DESMONTE!$B$1:$B$405,$B35,DESMONTE!$G$1:$G$405)+SUMIF(DRENO!$B$1:$B$488,$B35,DRENO!$G$1:$G$488)</f>
        <v>0</v>
      </c>
      <c r="P35" s="376">
        <f>SUMIF(ADM!$B$1:$B$493,$B35,ADM!$G$1:$G$493)+SUMIF(TOP!$B$1:$B$474,$B35,TOP!$G$1:$G$474)+SUMIF(LAB!$B$1:$B$477,$B35,LAB!$G$1:$G$477)+SUMIF(QSMS!$B$1:$B$474,$B35,QSMS!$G$1:$G$474)</f>
        <v>0</v>
      </c>
      <c r="Q35" s="374"/>
    </row>
    <row r="36" spans="1:18">
      <c r="A36" t="s">
        <v>856</v>
      </c>
      <c r="B36" t="s">
        <v>857</v>
      </c>
      <c r="C36" s="243"/>
      <c r="D36" s="243">
        <v>0</v>
      </c>
      <c r="E36" s="243">
        <v>0</v>
      </c>
      <c r="F36" s="243">
        <v>0</v>
      </c>
      <c r="G36" s="243">
        <v>0</v>
      </c>
      <c r="H36" s="429">
        <f>3500/200</f>
        <v>17.5</v>
      </c>
      <c r="I36" s="243">
        <v>0</v>
      </c>
      <c r="J36" s="431">
        <f t="shared" si="7"/>
        <v>17.5</v>
      </c>
      <c r="K36" s="211">
        <f t="shared" ref="K36" si="8">SUM(D36,E36,F36,I36)</f>
        <v>0</v>
      </c>
      <c r="L36" s="245"/>
      <c r="M36" s="243" t="str">
        <f>IFERROR(VLOOKUP(L36,DADOS!$C$21:$E$26,3,0),"")</f>
        <v/>
      </c>
      <c r="N36" s="430">
        <v>0</v>
      </c>
      <c r="O36" s="376">
        <f>SUMIF(SUPRESSÃO!$B$1:$B$425,$B36,SUPRESSÃO!$G$1:$G$425)+SUMIF(TERRAPLENAGEM!$B$1:$B$324,$B36,TERRAPLENAGEM!$G$1:$G$324)+SUMIF(PAV!$B$1:$B$496,$B36,PAV!$G$1:$G$496)+SUMIF(DESMONTE!$B$1:$B$405,$B36,DESMONTE!$G$1:$G$405)+SUMIF(DRENO!$B$1:$B$488,$B36,DRENO!$G$1:$G$488)</f>
        <v>0</v>
      </c>
      <c r="P36" s="376">
        <f>SUMIF(ADM!$B$1:$B$493,$B36,ADM!$G$1:$G$493)+SUMIF(TOP!$B$1:$B$474,$B36,TOP!$G$1:$G$474)+SUMIF(LAB!$B$1:$B$477,$B36,LAB!$G$1:$G$477)+SUMIF(QSMS!$B$1:$B$474,$B36,QSMS!$G$1:$G$474)</f>
        <v>0</v>
      </c>
      <c r="Q36" s="374"/>
    </row>
    <row r="37" spans="1:18">
      <c r="A37" s="877" t="s">
        <v>858</v>
      </c>
      <c r="B37" t="s">
        <v>859</v>
      </c>
      <c r="C37" s="243"/>
      <c r="D37" s="243">
        <v>0</v>
      </c>
      <c r="E37" s="243">
        <v>0</v>
      </c>
      <c r="F37" s="243">
        <v>0</v>
      </c>
      <c r="G37" s="243">
        <v>0</v>
      </c>
      <c r="H37" s="879">
        <v>4000</v>
      </c>
      <c r="I37" s="243">
        <v>0</v>
      </c>
      <c r="J37" s="431">
        <v>3500</v>
      </c>
      <c r="K37" s="211">
        <f t="shared" ref="K37:K46" si="9">SUM(D37,E37,F37,I37)</f>
        <v>0</v>
      </c>
      <c r="L37" s="245" t="s">
        <v>792</v>
      </c>
      <c r="M37" s="243">
        <f>IFERROR(VLOOKUP(L37,DADOS!$C$21:$E$26,3,0),"")</f>
        <v>6</v>
      </c>
      <c r="N37" s="2">
        <v>9</v>
      </c>
      <c r="O37" s="376">
        <f>SUMIF(SUPRESSÃO!$B$1:$B$425,$B37,SUPRESSÃO!$G$1:$G$425)+SUMIF(TERRAPLENAGEM!$B$1:$B$324,$B37,TERRAPLENAGEM!$G$1:$G$324)+SUMIF(PAV!$B$1:$B$496,$B37,PAV!$G$1:$G$496)+SUMIF(DESMONTE!$B$1:$B$405,$B37,DESMONTE!$G$1:$G$405)+SUMIF(DRENO!$B$1:$B$488,$B37,DRENO!$G$1:$G$488)</f>
        <v>0</v>
      </c>
      <c r="P37" s="376">
        <f>SUMIF(ADM!$B$1:$B$493,$B37,ADM!$G$1:$G$493)+SUMIF(TOP!$B$1:$B$474,$B37,TOP!$G$1:$G$474)+SUMIF(LAB!$B$1:$B$477,$B37,LAB!$G$1:$G$477)+SUMIF(QSMS!$B$1:$B$474,$B37,QSMS!$G$1:$G$474)</f>
        <v>5</v>
      </c>
      <c r="Q37" s="374"/>
    </row>
    <row r="38" spans="1:18">
      <c r="A38" s="877" t="s">
        <v>860</v>
      </c>
      <c r="B38" t="s">
        <v>861</v>
      </c>
      <c r="C38" s="243"/>
      <c r="D38" s="243">
        <v>0</v>
      </c>
      <c r="E38" s="243">
        <v>0</v>
      </c>
      <c r="F38" s="243">
        <v>0</v>
      </c>
      <c r="G38" s="243">
        <v>0</v>
      </c>
      <c r="H38" s="879">
        <f>9000/200</f>
        <v>45</v>
      </c>
      <c r="I38" s="243">
        <v>0</v>
      </c>
      <c r="J38" s="431">
        <f t="shared" si="7"/>
        <v>45</v>
      </c>
      <c r="K38" s="211">
        <f t="shared" si="9"/>
        <v>0</v>
      </c>
      <c r="L38" s="245" t="s">
        <v>795</v>
      </c>
      <c r="M38" s="243">
        <f>IFERROR(VLOOKUP(L38,DADOS!$C$21:$E$26,3,0),"")</f>
        <v>6.17</v>
      </c>
      <c r="N38" s="2">
        <v>9</v>
      </c>
      <c r="O38" s="376">
        <f>SUMIF(SUPRESSÃO!$B$1:$B$425,$B38,SUPRESSÃO!$G$1:$G$425)+SUMIF(TERRAPLENAGEM!$B$1:$B$324,$B38,TERRAPLENAGEM!$G$1:$G$324)+SUMIF(PAV!$B$1:$B$496,$B38,PAV!$G$1:$G$496)+SUMIF(DESMONTE!$B$1:$B$405,$B38,DESMONTE!$G$1:$G$405)+SUMIF(DRENO!$B$1:$B$488,$B38,DRENO!$G$1:$G$488)</f>
        <v>0</v>
      </c>
      <c r="P38" s="376">
        <f>SUMIF(ADM!$B$1:$B$493,$B38,ADM!$G$1:$G$493)+SUMIF(TOP!$B$1:$B$474,$B38,TOP!$G$1:$G$474)+SUMIF(LAB!$B$1:$B$477,$B38,LAB!$G$1:$G$477)+SUMIF(QSMS!$B$1:$B$474,$B38,QSMS!$G$1:$G$474)</f>
        <v>0</v>
      </c>
      <c r="Q38" s="374"/>
    </row>
    <row r="39" spans="1:18">
      <c r="A39" t="s">
        <v>862</v>
      </c>
      <c r="B39" t="s">
        <v>863</v>
      </c>
      <c r="C39" s="243"/>
      <c r="D39" s="243">
        <v>0</v>
      </c>
      <c r="E39" s="243">
        <v>0</v>
      </c>
      <c r="F39" s="243">
        <v>0</v>
      </c>
      <c r="G39" s="243">
        <v>0</v>
      </c>
      <c r="H39" s="429">
        <v>58.424999999999997</v>
      </c>
      <c r="I39" s="243">
        <v>0</v>
      </c>
      <c r="J39" s="431">
        <f t="shared" si="7"/>
        <v>58.424999999999997</v>
      </c>
      <c r="K39" s="211">
        <f t="shared" si="9"/>
        <v>0</v>
      </c>
      <c r="L39" s="245" t="s">
        <v>795</v>
      </c>
      <c r="M39" s="243">
        <f>IFERROR(VLOOKUP(L39,DADOS!$C$21:$E$26,3,0),"")</f>
        <v>6.17</v>
      </c>
      <c r="N39" s="2">
        <f>0.21*82</f>
        <v>17.22</v>
      </c>
      <c r="O39" s="376">
        <f>SUMIF(SUPRESSÃO!$B$1:$B$425,$B39,SUPRESSÃO!$G$1:$G$425)+SUMIF(TERRAPLENAGEM!$B$1:$B$324,$B39,TERRAPLENAGEM!$G$1:$G$324)+SUMIF(PAV!$B$1:$B$496,$B39,PAV!$G$1:$G$496)+SUMIF(DESMONTE!$B$1:$B$405,$B39,DESMONTE!$G$1:$G$405)+SUMIF(DRENO!$B$1:$B$488,$B39,DRENO!$G$1:$G$488)</f>
        <v>0</v>
      </c>
      <c r="P39" s="376">
        <f>SUMIF(ADM!$B$1:$B$493,$B39,ADM!$G$1:$G$493)+SUMIF(TOP!$B$1:$B$474,$B39,TOP!$G$1:$G$474)+SUMIF(LAB!$B$1:$B$477,$B39,LAB!$G$1:$G$477)+SUMIF(QSMS!$B$1:$B$474,$B39,QSMS!$G$1:$G$474)</f>
        <v>0</v>
      </c>
      <c r="Q39" s="374"/>
    </row>
    <row r="40" spans="1:18">
      <c r="A40" t="s">
        <v>864</v>
      </c>
      <c r="B40" t="s">
        <v>865</v>
      </c>
      <c r="C40" s="243"/>
      <c r="D40" s="243">
        <v>0</v>
      </c>
      <c r="E40" s="243">
        <v>0</v>
      </c>
      <c r="F40" s="243">
        <v>0</v>
      </c>
      <c r="G40" s="243">
        <v>0</v>
      </c>
      <c r="H40" s="429">
        <v>58.424999999999997</v>
      </c>
      <c r="I40" s="243">
        <v>0</v>
      </c>
      <c r="J40" s="431">
        <f t="shared" si="7"/>
        <v>58.424999999999997</v>
      </c>
      <c r="K40" s="211">
        <f t="shared" si="9"/>
        <v>0</v>
      </c>
      <c r="L40" s="245" t="s">
        <v>795</v>
      </c>
      <c r="M40" s="243">
        <f>IFERROR(VLOOKUP(L40,DADOS!$C$21:$E$26,3,0),"")</f>
        <v>6.17</v>
      </c>
      <c r="N40" s="2">
        <f>0.15*82</f>
        <v>12.299999999999999</v>
      </c>
      <c r="O40" s="376">
        <f>SUMIF(SUPRESSÃO!$B$1:$B$425,$B40,SUPRESSÃO!$G$1:$G$425)+SUMIF(TERRAPLENAGEM!$B$1:$B$324,$B40,TERRAPLENAGEM!$G$1:$G$324)+SUMIF(PAV!$B$1:$B$496,$B40,PAV!$G$1:$G$496)+SUMIF(DESMONTE!$B$1:$B$405,$B40,DESMONTE!$G$1:$G$405)+SUMIF(DRENO!$B$1:$B$488,$B40,DRENO!$G$1:$G$488)</f>
        <v>0</v>
      </c>
      <c r="P40" s="376">
        <f>SUMIF(ADM!$B$1:$B$493,$B40,ADM!$G$1:$G$493)+SUMIF(TOP!$B$1:$B$474,$B40,TOP!$G$1:$G$474)+SUMIF(LAB!$B$1:$B$477,$B40,LAB!$G$1:$G$477)+SUMIF(QSMS!$B$1:$B$474,$B40,QSMS!$G$1:$G$474)</f>
        <v>0</v>
      </c>
      <c r="Q40" s="374"/>
    </row>
    <row r="41" spans="1:18">
      <c r="A41" t="s">
        <v>866</v>
      </c>
      <c r="B41" t="s">
        <v>867</v>
      </c>
      <c r="C41" s="243"/>
      <c r="D41" s="243"/>
      <c r="E41" s="243"/>
      <c r="F41" s="243"/>
      <c r="G41" s="243"/>
      <c r="H41" s="429">
        <f>263</f>
        <v>263</v>
      </c>
      <c r="I41" s="243"/>
      <c r="J41" s="431">
        <f t="shared" ref="J41:J45" si="10">SUM(D41,E41,F41,G41,H41,I41)</f>
        <v>263</v>
      </c>
      <c r="K41" s="211">
        <f t="shared" si="9"/>
        <v>0</v>
      </c>
      <c r="L41" s="245" t="s">
        <v>795</v>
      </c>
      <c r="M41" s="243">
        <f>IFERROR(VLOOKUP(L41,DADOS!$C$21:$E$26,3,0),"")</f>
        <v>6.17</v>
      </c>
      <c r="N41" s="2">
        <v>8</v>
      </c>
      <c r="O41" s="376">
        <f>SUMIF(SUPRESSÃO!$B$1:$B$425,$B41,SUPRESSÃO!$G$1:$G$425)+SUMIF(TERRAPLENAGEM!$B$1:$B$324,$B41,TERRAPLENAGEM!$G$1:$G$324)+SUMIF(PAV!$B$1:$B$496,$B41,PAV!$G$1:$G$496)+SUMIF(DESMONTE!$B$1:$B$405,$B41,DESMONTE!$G$1:$G$405)+SUMIF(DRENO!$B$1:$B$488,$B41,DRENO!$G$1:$G$488)</f>
        <v>0</v>
      </c>
      <c r="P41" s="376">
        <f>SUMIF(ADM!$B$1:$B$493,$B41,ADM!$G$1:$G$493)+SUMIF(TOP!$B$1:$B$474,$B41,TOP!$G$1:$G$474)+SUMIF(LAB!$B$1:$B$477,$B41,LAB!$G$1:$G$477)+SUMIF(QSMS!$B$1:$B$474,$B41,QSMS!$G$1:$G$474)</f>
        <v>0</v>
      </c>
      <c r="Q41" s="374"/>
    </row>
    <row r="42" spans="1:18">
      <c r="A42" s="877" t="s">
        <v>868</v>
      </c>
      <c r="B42" t="s">
        <v>869</v>
      </c>
      <c r="C42" s="243"/>
      <c r="D42" s="243">
        <v>0</v>
      </c>
      <c r="E42" s="243">
        <v>0</v>
      </c>
      <c r="F42" s="243">
        <v>0</v>
      </c>
      <c r="G42" s="243">
        <v>0</v>
      </c>
      <c r="H42" s="879">
        <f>50000/200</f>
        <v>250</v>
      </c>
      <c r="I42" s="243">
        <v>0</v>
      </c>
      <c r="J42" s="431">
        <f t="shared" si="10"/>
        <v>250</v>
      </c>
      <c r="K42" s="211">
        <f t="shared" si="9"/>
        <v>0</v>
      </c>
      <c r="L42" s="245" t="s">
        <v>795</v>
      </c>
      <c r="M42" s="243">
        <f>IFERROR(VLOOKUP(L42,DADOS!$C$21:$E$26,3,0),"")</f>
        <v>6.17</v>
      </c>
      <c r="N42" s="2">
        <v>16</v>
      </c>
      <c r="O42" s="376">
        <f>SUMIF(SUPRESSÃO!$B$1:$B$425,$B42,SUPRESSÃO!$G$1:$G$425)+SUMIF(TERRAPLENAGEM!$B$1:$B$324,$B42,TERRAPLENAGEM!$G$1:$G$324)+SUMIF(PAV!$B$1:$B$496,$B42,PAV!$G$1:$G$496)+SUMIF(DESMONTE!$B$1:$B$405,$B42,DESMONTE!$G$1:$G$405)+SUMIF(DRENO!$B$1:$B$488,$B42,DRENO!$G$1:$G$488)</f>
        <v>0</v>
      </c>
      <c r="P42" s="376">
        <f>SUMIF(ADM!$B$1:$B$493,$B42,ADM!$G$1:$G$493)+SUMIF(TOP!$B$1:$B$474,$B42,TOP!$G$1:$G$474)+SUMIF(LAB!$B$1:$B$477,$B42,LAB!$G$1:$G$477)+SUMIF(QSMS!$B$1:$B$474,$B42,QSMS!$G$1:$G$474)</f>
        <v>0</v>
      </c>
      <c r="Q42" s="374"/>
    </row>
    <row r="43" spans="1:18">
      <c r="A43" t="s">
        <v>1909</v>
      </c>
      <c r="B43" t="s">
        <v>870</v>
      </c>
      <c r="C43" s="243"/>
      <c r="D43" s="243">
        <v>0</v>
      </c>
      <c r="E43" s="243">
        <v>0</v>
      </c>
      <c r="F43" s="243">
        <v>0</v>
      </c>
      <c r="G43" s="243">
        <v>0</v>
      </c>
      <c r="H43" s="1020">
        <f>57000/200</f>
        <v>285</v>
      </c>
      <c r="I43" s="243">
        <v>0</v>
      </c>
      <c r="J43" s="431">
        <f t="shared" si="10"/>
        <v>285</v>
      </c>
      <c r="K43" s="211">
        <f t="shared" si="9"/>
        <v>0</v>
      </c>
      <c r="L43" s="245" t="s">
        <v>795</v>
      </c>
      <c r="M43" s="243">
        <f>IFERROR(VLOOKUP(L43,DADOS!$C$21:$E$26,3,0),"")</f>
        <v>6.17</v>
      </c>
      <c r="N43" s="2">
        <v>24</v>
      </c>
      <c r="O43" s="376">
        <f>SUMIF(SUPRESSÃO!$B$1:$B$425,$B43,SUPRESSÃO!$G$1:$G$425)+SUMIF(TERRAPLENAGEM!$B$1:$B$324,$B43,TERRAPLENAGEM!$G$1:$G$324)+SUMIF(PAV!$B$1:$B$496,$B43,PAV!$G$1:$G$496)+SUMIF(DESMONTE!$B$1:$B$405,$B43,DESMONTE!$G$1:$G$405)+SUMIF(DRENO!$B$1:$B$488,$B43,DRENO!$G$1:$G$488)</f>
        <v>1</v>
      </c>
      <c r="P43" s="376">
        <f>SUMIF(ADM!$B$1:$B$493,$B43,ADM!$G$1:$G$493)+SUMIF(TOP!$B$1:$B$474,$B43,TOP!$G$1:$G$474)+SUMIF(LAB!$B$1:$B$477,$B43,LAB!$G$1:$G$477)+SUMIF(QSMS!$B$1:$B$474,$B43,QSMS!$G$1:$G$474)</f>
        <v>0</v>
      </c>
      <c r="Q43" s="374"/>
    </row>
    <row r="44" spans="1:18">
      <c r="B44" t="s">
        <v>871</v>
      </c>
      <c r="C44" s="243"/>
      <c r="D44" s="243">
        <v>0</v>
      </c>
      <c r="E44" s="243">
        <v>0</v>
      </c>
      <c r="F44" s="243">
        <v>0</v>
      </c>
      <c r="G44" s="243">
        <v>0</v>
      </c>
      <c r="H44" s="429"/>
      <c r="I44" s="243">
        <v>0</v>
      </c>
      <c r="J44" s="431">
        <f t="shared" si="10"/>
        <v>0</v>
      </c>
      <c r="K44" s="211">
        <f t="shared" si="9"/>
        <v>0</v>
      </c>
      <c r="L44" s="245"/>
      <c r="M44" s="243" t="str">
        <f>IFERROR(VLOOKUP(L44,DADOS!$C$21:$E$26,3,0),"")</f>
        <v/>
      </c>
      <c r="N44" s="2"/>
      <c r="O44" s="376">
        <f>SUMIF(SUPRESSÃO!$B$1:$B$425,$B44,SUPRESSÃO!$G$1:$G$425)+SUMIF(TERRAPLENAGEM!$B$1:$B$324,$B44,TERRAPLENAGEM!$G$1:$G$324)+SUMIF(PAV!$B$1:$B$496,$B44,PAV!$G$1:$G$496)+SUMIF(DESMONTE!$B$1:$B$405,$B44,DESMONTE!$G$1:$G$405)+SUMIF(DRENO!$B$1:$B$488,$B44,DRENO!$G$1:$G$488)</f>
        <v>0</v>
      </c>
      <c r="P44" s="376">
        <f>SUMIF(ADM!$B$1:$B$493,$B44,ADM!$G$1:$G$493)+SUMIF(TOP!$B$1:$B$474,$B44,TOP!$G$1:$G$474)+SUMIF(LAB!$B$1:$B$477,$B44,LAB!$G$1:$G$477)+SUMIF(QSMS!$B$1:$B$474,$B44,QSMS!$G$1:$G$474)</f>
        <v>0</v>
      </c>
    </row>
    <row r="45" spans="1:18">
      <c r="B45" t="s">
        <v>872</v>
      </c>
      <c r="C45" s="243"/>
      <c r="D45" s="243">
        <v>0</v>
      </c>
      <c r="E45" s="243">
        <v>0</v>
      </c>
      <c r="F45" s="243">
        <v>0</v>
      </c>
      <c r="G45" s="243">
        <v>0</v>
      </c>
      <c r="H45" s="429"/>
      <c r="I45" s="243">
        <v>0</v>
      </c>
      <c r="J45" s="431">
        <f t="shared" si="10"/>
        <v>0</v>
      </c>
      <c r="K45" s="211">
        <f t="shared" si="9"/>
        <v>0</v>
      </c>
      <c r="L45" s="245"/>
      <c r="M45" s="243" t="str">
        <f>IFERROR(VLOOKUP(L45,DADOS!$C$21:$E$26,3,0),"")</f>
        <v/>
      </c>
      <c r="N45" s="2"/>
      <c r="O45" s="376">
        <f>SUMIF(SUPRESSÃO!$B$1:$B$425,$B45,SUPRESSÃO!$G$1:$G$425)+SUMIF(TERRAPLENAGEM!$B$1:$B$324,$B45,TERRAPLENAGEM!$G$1:$G$324)+SUMIF(PAV!$B$1:$B$496,$B45,PAV!$G$1:$G$496)+SUMIF(DESMONTE!$B$1:$B$405,$B45,DESMONTE!$G$1:$G$405)+SUMIF(DRENO!$B$1:$B$488,$B45,DRENO!$G$1:$G$488)</f>
        <v>0</v>
      </c>
      <c r="P45" s="376">
        <f>SUMIF(ADM!$B$1:$B$493,$B45,ADM!$G$1:$G$493)+SUMIF(TOP!$B$1:$B$474,$B45,TOP!$G$1:$G$474)+SUMIF(LAB!$B$1:$B$477,$B45,LAB!$G$1:$G$477)+SUMIF(QSMS!$B$1:$B$474,$B45,QSMS!$G$1:$G$474)</f>
        <v>0</v>
      </c>
    </row>
    <row r="46" spans="1:18">
      <c r="D46" s="243"/>
      <c r="E46" s="243"/>
      <c r="F46" s="243"/>
      <c r="G46" s="243"/>
      <c r="H46" s="429"/>
      <c r="I46" s="243"/>
      <c r="J46" s="431"/>
      <c r="K46" s="211">
        <f t="shared" si="9"/>
        <v>0</v>
      </c>
      <c r="L46" s="245"/>
      <c r="M46" s="243" t="str">
        <f>IFERROR(VLOOKUP(L46,DADOS!$C$21:$E$26,3,0),"")</f>
        <v/>
      </c>
      <c r="N46" s="2"/>
      <c r="O46" s="376"/>
      <c r="P46" s="376"/>
    </row>
    <row r="47" spans="1:18">
      <c r="D47" s="243"/>
      <c r="E47" s="243"/>
      <c r="F47" s="243"/>
      <c r="G47" s="243"/>
      <c r="H47" s="429"/>
      <c r="I47" s="243"/>
      <c r="J47" s="431"/>
      <c r="K47" s="211">
        <f t="shared" ref="K47:K104" si="11">SUM(D47,E47,F47,I47)</f>
        <v>0</v>
      </c>
      <c r="L47" s="245"/>
      <c r="M47" s="243" t="str">
        <f>IFERROR(VLOOKUP(L47,DADOS!$C$21:$E$26,3,0),"")</f>
        <v/>
      </c>
      <c r="N47" s="2"/>
      <c r="O47" s="376"/>
      <c r="P47" s="376"/>
    </row>
    <row r="48" spans="1:18">
      <c r="D48" s="243"/>
      <c r="E48" s="243"/>
      <c r="F48" s="243"/>
      <c r="G48" s="243"/>
      <c r="H48" s="429"/>
      <c r="I48" s="243"/>
      <c r="J48" s="431"/>
      <c r="K48" s="211">
        <f t="shared" si="11"/>
        <v>0</v>
      </c>
      <c r="L48" s="245"/>
      <c r="M48" s="243" t="str">
        <f>IFERROR(VLOOKUP(L48,DADOS!$C$21:$E$26,3,0),"")</f>
        <v/>
      </c>
      <c r="N48" s="2"/>
      <c r="O48" s="376"/>
      <c r="P48" s="376"/>
    </row>
    <row r="49" spans="4:16">
      <c r="D49" s="243"/>
      <c r="E49" s="243"/>
      <c r="F49" s="243"/>
      <c r="G49" s="243"/>
      <c r="H49" s="429"/>
      <c r="I49" s="243"/>
      <c r="J49" s="431"/>
      <c r="K49" s="211">
        <f t="shared" si="11"/>
        <v>0</v>
      </c>
      <c r="L49" s="245"/>
      <c r="M49" s="243" t="str">
        <f>IFERROR(VLOOKUP(L49,DADOS!$C$21:$E$26,3,0),"")</f>
        <v/>
      </c>
      <c r="N49" s="2"/>
      <c r="O49" s="376"/>
      <c r="P49" s="376"/>
    </row>
    <row r="50" spans="4:16">
      <c r="D50" s="243"/>
      <c r="E50" s="243"/>
      <c r="F50" s="243"/>
      <c r="G50" s="243"/>
      <c r="H50" s="429"/>
      <c r="I50" s="243"/>
      <c r="J50" s="431"/>
      <c r="K50" s="211">
        <f t="shared" si="11"/>
        <v>0</v>
      </c>
      <c r="L50" s="245"/>
      <c r="M50" s="243" t="str">
        <f>IFERROR(VLOOKUP(L50,DADOS!$C$21:$E$26,3,0),"")</f>
        <v/>
      </c>
      <c r="N50" s="2"/>
      <c r="O50" s="376"/>
      <c r="P50" s="376"/>
    </row>
    <row r="51" spans="4:16">
      <c r="D51" s="243"/>
      <c r="E51" s="243"/>
      <c r="F51" s="243"/>
      <c r="G51" s="243"/>
      <c r="H51" s="429"/>
      <c r="I51" s="243"/>
      <c r="J51" s="431"/>
      <c r="K51" s="211">
        <f t="shared" si="11"/>
        <v>0</v>
      </c>
      <c r="L51" s="245"/>
      <c r="M51" s="243" t="str">
        <f>IFERROR(VLOOKUP(L51,DADOS!$C$21:$E$26,3,0),"")</f>
        <v/>
      </c>
      <c r="N51" s="2"/>
      <c r="O51" s="376"/>
      <c r="P51" s="376"/>
    </row>
    <row r="52" spans="4:16">
      <c r="D52" s="243"/>
      <c r="E52" s="243"/>
      <c r="F52" s="243"/>
      <c r="G52" s="243"/>
      <c r="H52" s="429"/>
      <c r="I52" s="243"/>
      <c r="J52" s="211"/>
      <c r="K52" s="211">
        <f t="shared" si="11"/>
        <v>0</v>
      </c>
      <c r="L52" s="245"/>
      <c r="M52" s="243" t="str">
        <f>IFERROR(VLOOKUP(L52,DADOS!$C$21:$E$26,3,0),"")</f>
        <v/>
      </c>
      <c r="N52" s="2"/>
      <c r="O52" s="376"/>
      <c r="P52" s="376"/>
    </row>
    <row r="53" spans="4:16">
      <c r="D53" s="243"/>
      <c r="E53" s="243"/>
      <c r="F53" s="243"/>
      <c r="G53" s="243"/>
      <c r="H53" s="429"/>
      <c r="I53" s="243"/>
      <c r="J53" s="211"/>
      <c r="K53" s="211">
        <f t="shared" si="11"/>
        <v>0</v>
      </c>
      <c r="L53" s="245"/>
      <c r="M53" s="243" t="str">
        <f>IFERROR(VLOOKUP(L53,DADOS!$C$21:$E$26,3,0),"")</f>
        <v/>
      </c>
      <c r="N53" s="2"/>
      <c r="O53" s="376"/>
      <c r="P53" s="376"/>
    </row>
    <row r="54" spans="4:16">
      <c r="D54" s="243"/>
      <c r="E54" s="243"/>
      <c r="F54" s="243"/>
      <c r="G54" s="243"/>
      <c r="H54" s="429"/>
      <c r="I54" s="243"/>
      <c r="J54" s="211"/>
      <c r="K54" s="211">
        <f t="shared" si="11"/>
        <v>0</v>
      </c>
      <c r="L54" s="245"/>
      <c r="M54" s="243" t="str">
        <f>IFERROR(VLOOKUP(L54,DADOS!$C$21:$E$26,3,0),"")</f>
        <v/>
      </c>
      <c r="N54" s="2"/>
      <c r="O54" s="376"/>
      <c r="P54" s="376"/>
    </row>
    <row r="55" spans="4:16">
      <c r="H55" s="429"/>
      <c r="J55" s="211"/>
      <c r="K55" s="211">
        <f t="shared" si="11"/>
        <v>0</v>
      </c>
      <c r="L55" s="245"/>
      <c r="M55" s="243" t="str">
        <f>IFERROR(VLOOKUP(L55,DADOS!$C$21:$E$26,3,0),"")</f>
        <v/>
      </c>
      <c r="N55" s="2"/>
      <c r="O55" s="376"/>
      <c r="P55" s="376"/>
    </row>
    <row r="56" spans="4:16">
      <c r="H56" s="429"/>
      <c r="J56" s="211"/>
      <c r="K56" s="211">
        <f t="shared" si="11"/>
        <v>0</v>
      </c>
      <c r="L56" s="245"/>
      <c r="M56" s="243" t="str">
        <f>IFERROR(VLOOKUP(L56,DADOS!$C$21:$E$26,3,0),"")</f>
        <v/>
      </c>
      <c r="N56" s="2"/>
      <c r="O56" s="376"/>
      <c r="P56" s="376"/>
    </row>
    <row r="57" spans="4:16">
      <c r="H57" s="429"/>
      <c r="J57" s="211"/>
      <c r="K57" s="211">
        <f t="shared" si="11"/>
        <v>0</v>
      </c>
      <c r="L57" s="245"/>
      <c r="M57" s="243" t="str">
        <f>IFERROR(VLOOKUP(L57,DADOS!$C$21:$E$26,3,0),"")</f>
        <v/>
      </c>
      <c r="N57" s="2"/>
      <c r="O57" s="376"/>
      <c r="P57" s="376"/>
    </row>
    <row r="58" spans="4:16">
      <c r="H58" s="429"/>
      <c r="J58" s="211"/>
      <c r="K58" s="211">
        <f t="shared" si="11"/>
        <v>0</v>
      </c>
      <c r="L58" s="245"/>
      <c r="M58" s="243" t="str">
        <f>IFERROR(VLOOKUP(L58,DADOS!$C$21:$E$26,3,0),"")</f>
        <v/>
      </c>
      <c r="N58" s="2"/>
      <c r="O58" s="376"/>
      <c r="P58" s="376"/>
    </row>
    <row r="59" spans="4:16">
      <c r="H59" s="429"/>
      <c r="J59" s="211"/>
      <c r="K59" s="211">
        <f t="shared" si="11"/>
        <v>0</v>
      </c>
      <c r="L59" s="245"/>
      <c r="M59" s="243" t="str">
        <f>IFERROR(VLOOKUP(L59,DADOS!$C$21:$E$26,3,0),"")</f>
        <v/>
      </c>
      <c r="N59" s="2"/>
      <c r="O59" s="376"/>
      <c r="P59" s="376"/>
    </row>
    <row r="60" spans="4:16">
      <c r="H60" s="429"/>
      <c r="J60" s="211"/>
      <c r="K60" s="211">
        <f t="shared" si="11"/>
        <v>0</v>
      </c>
      <c r="L60" s="245"/>
      <c r="M60" s="243" t="str">
        <f>IFERROR(VLOOKUP(L60,DADOS!$C$21:$E$26,3,0),"")</f>
        <v/>
      </c>
      <c r="N60" s="2"/>
      <c r="O60" s="376"/>
      <c r="P60" s="376"/>
    </row>
    <row r="61" spans="4:16">
      <c r="H61" s="429"/>
      <c r="J61" s="211"/>
      <c r="K61" s="211">
        <f t="shared" si="11"/>
        <v>0</v>
      </c>
      <c r="L61" s="245"/>
      <c r="M61" s="243" t="str">
        <f>IFERROR(VLOOKUP(L61,DADOS!$C$21:$E$26,3,0),"")</f>
        <v/>
      </c>
      <c r="N61" s="2"/>
      <c r="O61" s="376"/>
      <c r="P61" s="376"/>
    </row>
    <row r="62" spans="4:16">
      <c r="H62" s="429"/>
      <c r="J62" s="211"/>
      <c r="K62" s="211">
        <f t="shared" si="11"/>
        <v>0</v>
      </c>
      <c r="L62" s="245"/>
      <c r="M62" s="243" t="str">
        <f>IFERROR(VLOOKUP(L62,DADOS!$C$21:$E$26,3,0),"")</f>
        <v/>
      </c>
      <c r="N62" s="2"/>
      <c r="O62" s="376"/>
      <c r="P62" s="376"/>
    </row>
    <row r="63" spans="4:16">
      <c r="H63" s="429"/>
      <c r="J63" s="211"/>
      <c r="K63" s="211">
        <f t="shared" si="11"/>
        <v>0</v>
      </c>
      <c r="L63" s="245"/>
      <c r="M63" s="243" t="str">
        <f>IFERROR(VLOOKUP(L63,DADOS!$C$21:$E$26,3,0),"")</f>
        <v/>
      </c>
      <c r="N63" s="2"/>
      <c r="O63" s="376"/>
      <c r="P63" s="376"/>
    </row>
    <row r="64" spans="4:16">
      <c r="H64" s="429"/>
      <c r="J64" s="211"/>
      <c r="K64" s="211">
        <f t="shared" si="11"/>
        <v>0</v>
      </c>
      <c r="L64" s="245"/>
      <c r="M64" s="243" t="str">
        <f>IFERROR(VLOOKUP(L64,DADOS!$C$21:$E$26,3,0),"")</f>
        <v/>
      </c>
      <c r="N64" s="2"/>
      <c r="O64" s="376"/>
      <c r="P64" s="376"/>
    </row>
    <row r="65" spans="8:16">
      <c r="H65" s="429"/>
      <c r="J65" s="211"/>
      <c r="K65" s="211">
        <f t="shared" si="11"/>
        <v>0</v>
      </c>
      <c r="L65" s="245"/>
      <c r="M65" s="243" t="str">
        <f>IFERROR(VLOOKUP(L65,DADOS!$C$21:$E$26,3,0),"")</f>
        <v/>
      </c>
      <c r="N65" s="2"/>
      <c r="O65" s="376"/>
      <c r="P65" s="376"/>
    </row>
    <row r="66" spans="8:16">
      <c r="H66" s="429"/>
      <c r="J66" s="211"/>
      <c r="K66" s="211">
        <f t="shared" si="11"/>
        <v>0</v>
      </c>
      <c r="L66" s="245"/>
      <c r="M66" s="243" t="str">
        <f>IFERROR(VLOOKUP(L66,DADOS!$C$21:$E$26,3,0),"")</f>
        <v/>
      </c>
      <c r="N66" s="2"/>
      <c r="O66" s="376"/>
      <c r="P66" s="376"/>
    </row>
    <row r="67" spans="8:16">
      <c r="H67" s="429"/>
      <c r="J67" s="211"/>
      <c r="K67" s="211">
        <f t="shared" si="11"/>
        <v>0</v>
      </c>
      <c r="L67" s="245"/>
      <c r="M67" s="243" t="str">
        <f>IFERROR(VLOOKUP(L67,DADOS!$C$21:$E$26,3,0),"")</f>
        <v/>
      </c>
      <c r="N67" s="2"/>
      <c r="O67" s="376"/>
      <c r="P67" s="376"/>
    </row>
    <row r="68" spans="8:16">
      <c r="H68" s="429"/>
      <c r="J68" s="211"/>
      <c r="K68" s="211">
        <f t="shared" si="11"/>
        <v>0</v>
      </c>
      <c r="L68" s="245"/>
      <c r="M68" s="243" t="str">
        <f>IFERROR(VLOOKUP(L68,DADOS!$C$21:$E$26,3,0),"")</f>
        <v/>
      </c>
      <c r="N68" s="2"/>
      <c r="O68" s="376"/>
      <c r="P68" s="376"/>
    </row>
    <row r="69" spans="8:16">
      <c r="H69" s="429"/>
      <c r="J69" s="211"/>
      <c r="K69" s="211">
        <f t="shared" si="11"/>
        <v>0</v>
      </c>
      <c r="L69" s="245"/>
      <c r="M69" s="243" t="str">
        <f>IFERROR(VLOOKUP(L69,DADOS!$C$21:$E$26,3,0),"")</f>
        <v/>
      </c>
      <c r="N69" s="2"/>
      <c r="O69" s="376"/>
      <c r="P69" s="376"/>
    </row>
    <row r="70" spans="8:16">
      <c r="J70" s="211"/>
      <c r="K70" s="211">
        <f t="shared" si="11"/>
        <v>0</v>
      </c>
      <c r="L70" s="245"/>
      <c r="M70" s="243" t="str">
        <f>IFERROR(VLOOKUP(L70,DADOS!$C$21:$E$26,3,0),"")</f>
        <v/>
      </c>
      <c r="N70" s="2"/>
      <c r="O70" s="376"/>
      <c r="P70" s="376"/>
    </row>
    <row r="71" spans="8:16">
      <c r="J71" s="211"/>
      <c r="K71" s="211">
        <f t="shared" si="11"/>
        <v>0</v>
      </c>
      <c r="L71" s="245"/>
      <c r="M71" s="243" t="str">
        <f>IFERROR(VLOOKUP(L71,DADOS!$C$21:$E$26,3,0),"")</f>
        <v/>
      </c>
      <c r="N71" s="2"/>
      <c r="O71" s="376"/>
      <c r="P71" s="376"/>
    </row>
    <row r="72" spans="8:16">
      <c r="J72" s="211"/>
      <c r="K72" s="211">
        <f t="shared" si="11"/>
        <v>0</v>
      </c>
      <c r="L72" s="245"/>
      <c r="M72" s="243" t="str">
        <f>IFERROR(VLOOKUP(L72,DADOS!$C$21:$E$26,3,0),"")</f>
        <v/>
      </c>
      <c r="N72" s="2"/>
      <c r="O72" s="376"/>
      <c r="P72" s="376"/>
    </row>
    <row r="73" spans="8:16">
      <c r="J73" s="211"/>
      <c r="K73" s="211">
        <f t="shared" si="11"/>
        <v>0</v>
      </c>
      <c r="L73" s="245"/>
      <c r="M73" s="243" t="str">
        <f>IFERROR(VLOOKUP(L73,DADOS!$C$21:$E$26,3,0),"")</f>
        <v/>
      </c>
      <c r="N73" s="2"/>
      <c r="O73" s="376"/>
      <c r="P73" s="376"/>
    </row>
    <row r="74" spans="8:16">
      <c r="J74" s="211"/>
      <c r="K74" s="211">
        <f t="shared" si="11"/>
        <v>0</v>
      </c>
      <c r="L74" s="245"/>
      <c r="M74" s="243" t="str">
        <f>IFERROR(VLOOKUP(L74,DADOS!$C$21:$E$26,3,0),"")</f>
        <v/>
      </c>
      <c r="N74" s="2"/>
      <c r="O74" s="376"/>
      <c r="P74" s="376"/>
    </row>
    <row r="75" spans="8:16">
      <c r="J75" s="211"/>
      <c r="K75" s="211">
        <f t="shared" si="11"/>
        <v>0</v>
      </c>
      <c r="L75" s="245"/>
      <c r="M75" s="243" t="str">
        <f>IFERROR(VLOOKUP(L75,DADOS!$C$21:$E$26,3,0),"")</f>
        <v/>
      </c>
      <c r="N75" s="2"/>
      <c r="O75" s="376"/>
      <c r="P75" s="376"/>
    </row>
    <row r="76" spans="8:16">
      <c r="J76" s="211"/>
      <c r="K76" s="211">
        <f t="shared" si="11"/>
        <v>0</v>
      </c>
      <c r="L76" s="245"/>
      <c r="M76" s="243" t="str">
        <f>IFERROR(VLOOKUP(L76,DADOS!$C$21:$E$26,3,0),"")</f>
        <v/>
      </c>
      <c r="N76" s="2"/>
      <c r="O76" s="376"/>
      <c r="P76" s="376"/>
    </row>
    <row r="77" spans="8:16">
      <c r="J77" s="211"/>
      <c r="K77" s="211">
        <f t="shared" si="11"/>
        <v>0</v>
      </c>
      <c r="L77" s="245"/>
      <c r="M77" s="243" t="str">
        <f>IFERROR(VLOOKUP(L77,DADOS!$C$21:$E$26,3,0),"")</f>
        <v/>
      </c>
      <c r="N77" s="2"/>
      <c r="O77" s="376"/>
      <c r="P77" s="376"/>
    </row>
    <row r="78" spans="8:16">
      <c r="J78" s="211"/>
      <c r="K78" s="211">
        <f t="shared" si="11"/>
        <v>0</v>
      </c>
      <c r="L78" s="245"/>
      <c r="M78" s="243" t="str">
        <f>IFERROR(VLOOKUP(L78,DADOS!$C$21:$E$26,3,0),"")</f>
        <v/>
      </c>
      <c r="N78" s="2"/>
      <c r="O78" s="376"/>
      <c r="P78" s="376"/>
    </row>
    <row r="79" spans="8:16">
      <c r="J79" s="211"/>
      <c r="K79" s="211">
        <f t="shared" si="11"/>
        <v>0</v>
      </c>
      <c r="L79" s="245"/>
      <c r="M79" s="243" t="str">
        <f>IFERROR(VLOOKUP(L79,DADOS!$C$21:$E$26,3,0),"")</f>
        <v/>
      </c>
      <c r="N79" s="2"/>
      <c r="O79" s="376"/>
      <c r="P79" s="376"/>
    </row>
    <row r="80" spans="8:16">
      <c r="J80" s="211"/>
      <c r="K80" s="211">
        <f t="shared" si="11"/>
        <v>0</v>
      </c>
      <c r="L80" s="245"/>
      <c r="M80" s="243" t="str">
        <f>IFERROR(VLOOKUP(L80,DADOS!$C$21:$E$26,3,0),"")</f>
        <v/>
      </c>
      <c r="N80" s="2"/>
      <c r="O80" s="376"/>
      <c r="P80" s="376"/>
    </row>
    <row r="81" spans="10:16">
      <c r="J81" s="211"/>
      <c r="K81" s="211">
        <f t="shared" si="11"/>
        <v>0</v>
      </c>
      <c r="L81" s="245"/>
      <c r="M81" s="243" t="str">
        <f>IFERROR(VLOOKUP(L81,DADOS!$C$21:$E$26,3,0),"")</f>
        <v/>
      </c>
      <c r="N81" s="2"/>
      <c r="O81" s="376"/>
      <c r="P81" s="376"/>
    </row>
    <row r="82" spans="10:16">
      <c r="J82" s="211"/>
      <c r="K82" s="211">
        <f t="shared" si="11"/>
        <v>0</v>
      </c>
      <c r="L82" s="245"/>
      <c r="M82" s="243" t="str">
        <f>IFERROR(VLOOKUP(L82,DADOS!$C$21:$E$26,3,0),"")</f>
        <v/>
      </c>
      <c r="N82" s="2"/>
      <c r="O82" s="376"/>
      <c r="P82" s="376"/>
    </row>
    <row r="83" spans="10:16">
      <c r="J83" s="211"/>
      <c r="K83" s="211">
        <f t="shared" si="11"/>
        <v>0</v>
      </c>
      <c r="L83" s="245"/>
      <c r="M83" s="243" t="str">
        <f>IFERROR(VLOOKUP(L83,DADOS!$C$21:$E$26,3,0),"")</f>
        <v/>
      </c>
      <c r="N83" s="2"/>
      <c r="O83" s="376"/>
      <c r="P83" s="376"/>
    </row>
    <row r="84" spans="10:16">
      <c r="J84" s="211"/>
      <c r="K84" s="211">
        <f t="shared" si="11"/>
        <v>0</v>
      </c>
      <c r="L84" s="245"/>
      <c r="M84" s="243" t="str">
        <f>IFERROR(VLOOKUP(L84,DADOS!$C$21:$E$26,3,0),"")</f>
        <v/>
      </c>
      <c r="N84" s="2"/>
      <c r="O84" s="376"/>
      <c r="P84" s="376"/>
    </row>
    <row r="85" spans="10:16">
      <c r="J85" s="211"/>
      <c r="K85" s="211">
        <f t="shared" si="11"/>
        <v>0</v>
      </c>
      <c r="L85" s="245"/>
      <c r="M85" s="243" t="str">
        <f>IFERROR(VLOOKUP(L85,DADOS!$C$21:$E$26,3,0),"")</f>
        <v/>
      </c>
      <c r="N85" s="2"/>
      <c r="O85" s="376"/>
      <c r="P85" s="376"/>
    </row>
    <row r="86" spans="10:16">
      <c r="J86" s="211"/>
      <c r="K86" s="211">
        <f t="shared" si="11"/>
        <v>0</v>
      </c>
      <c r="L86" s="245"/>
      <c r="M86" s="243" t="str">
        <f>IFERROR(VLOOKUP(L86,DADOS!$C$21:$E$26,3,0),"")</f>
        <v/>
      </c>
      <c r="N86" s="2"/>
      <c r="O86" s="376"/>
      <c r="P86" s="376"/>
    </row>
    <row r="87" spans="10:16">
      <c r="J87" s="211"/>
      <c r="K87" s="211">
        <f t="shared" si="11"/>
        <v>0</v>
      </c>
      <c r="L87" s="245"/>
      <c r="M87" s="243" t="str">
        <f>IFERROR(VLOOKUP(L87,DADOS!$C$21:$E$26,3,0),"")</f>
        <v/>
      </c>
      <c r="N87" s="2"/>
      <c r="O87" s="376"/>
      <c r="P87" s="376"/>
    </row>
    <row r="88" spans="10:16">
      <c r="J88" s="211"/>
      <c r="K88" s="211">
        <f t="shared" si="11"/>
        <v>0</v>
      </c>
      <c r="L88" s="245"/>
      <c r="M88" s="243" t="str">
        <f>IFERROR(VLOOKUP(L88,DADOS!$C$21:$E$26,3,0),"")</f>
        <v/>
      </c>
      <c r="N88" s="2"/>
      <c r="O88" s="376"/>
      <c r="P88" s="376"/>
    </row>
    <row r="89" spans="10:16">
      <c r="J89" s="211"/>
      <c r="K89" s="211">
        <f t="shared" si="11"/>
        <v>0</v>
      </c>
      <c r="L89" s="245"/>
      <c r="M89" s="243" t="str">
        <f>IFERROR(VLOOKUP(L89,DADOS!$C$21:$E$26,3,0),"")</f>
        <v/>
      </c>
      <c r="N89" s="2"/>
      <c r="O89" s="376"/>
      <c r="P89" s="376"/>
    </row>
    <row r="90" spans="10:16">
      <c r="J90" s="211"/>
      <c r="K90" s="211">
        <f t="shared" si="11"/>
        <v>0</v>
      </c>
      <c r="L90" s="245"/>
      <c r="M90" s="243" t="str">
        <f>IFERROR(VLOOKUP(L90,DADOS!$C$21:$E$26,3,0),"")</f>
        <v/>
      </c>
      <c r="N90" s="2"/>
      <c r="O90" s="376"/>
      <c r="P90" s="376"/>
    </row>
    <row r="91" spans="10:16">
      <c r="J91" s="211"/>
      <c r="K91" s="211">
        <f t="shared" si="11"/>
        <v>0</v>
      </c>
      <c r="L91" s="245"/>
      <c r="M91" s="243" t="str">
        <f>IFERROR(VLOOKUP(L91,DADOS!$C$21:$E$26,3,0),"")</f>
        <v/>
      </c>
      <c r="N91" s="2"/>
      <c r="O91" s="376"/>
      <c r="P91" s="376"/>
    </row>
    <row r="92" spans="10:16">
      <c r="J92" s="211"/>
      <c r="K92" s="211">
        <f t="shared" si="11"/>
        <v>0</v>
      </c>
      <c r="L92" s="245"/>
      <c r="M92" s="243" t="str">
        <f>IFERROR(VLOOKUP(L92,DADOS!$C$21:$E$26,3,0),"")</f>
        <v/>
      </c>
      <c r="N92" s="2"/>
      <c r="O92" s="376"/>
      <c r="P92" s="376"/>
    </row>
    <row r="93" spans="10:16">
      <c r="J93" s="211"/>
      <c r="K93" s="211">
        <f t="shared" si="11"/>
        <v>0</v>
      </c>
      <c r="L93" s="245"/>
      <c r="M93" s="243" t="str">
        <f>IFERROR(VLOOKUP(L93,DADOS!$C$21:$E$26,3,0),"")</f>
        <v/>
      </c>
      <c r="N93" s="2"/>
      <c r="O93" s="376"/>
      <c r="P93" s="376"/>
    </row>
    <row r="94" spans="10:16">
      <c r="J94" s="211"/>
      <c r="K94" s="211">
        <f t="shared" si="11"/>
        <v>0</v>
      </c>
      <c r="L94" s="245"/>
      <c r="M94" s="243" t="str">
        <f>IFERROR(VLOOKUP(L94,DADOS!$C$21:$E$26,3,0),"")</f>
        <v/>
      </c>
      <c r="N94" s="2"/>
      <c r="O94" s="376"/>
      <c r="P94" s="376"/>
    </row>
    <row r="95" spans="10:16">
      <c r="J95" s="211"/>
      <c r="K95" s="211">
        <f t="shared" si="11"/>
        <v>0</v>
      </c>
      <c r="L95" s="245"/>
      <c r="M95" s="243" t="str">
        <f>IFERROR(VLOOKUP(L95,DADOS!$C$21:$E$26,3,0),"")</f>
        <v/>
      </c>
      <c r="N95" s="2"/>
      <c r="O95" s="376"/>
      <c r="P95" s="376"/>
    </row>
    <row r="96" spans="10:16">
      <c r="J96" s="211"/>
      <c r="K96" s="211">
        <f t="shared" si="11"/>
        <v>0</v>
      </c>
      <c r="L96" s="245"/>
      <c r="M96" s="243" t="str">
        <f>IFERROR(VLOOKUP(L96,DADOS!$C$21:$E$26,3,0),"")</f>
        <v/>
      </c>
      <c r="N96" s="2"/>
      <c r="O96" s="376"/>
      <c r="P96" s="376"/>
    </row>
    <row r="97" spans="10:16">
      <c r="J97" s="211"/>
      <c r="K97" s="211">
        <f t="shared" si="11"/>
        <v>0</v>
      </c>
      <c r="L97" s="245"/>
      <c r="M97" s="243" t="str">
        <f>IFERROR(VLOOKUP(L97,DADOS!$C$21:$E$26,3,0),"")</f>
        <v/>
      </c>
      <c r="N97" s="2"/>
      <c r="O97" s="376"/>
      <c r="P97" s="376"/>
    </row>
    <row r="98" spans="10:16">
      <c r="J98" s="211"/>
      <c r="K98" s="211">
        <f t="shared" si="11"/>
        <v>0</v>
      </c>
      <c r="L98" s="245"/>
      <c r="M98" s="243" t="str">
        <f>IFERROR(VLOOKUP(L98,DADOS!$C$21:$E$26,3,0),"")</f>
        <v/>
      </c>
      <c r="N98" s="2"/>
      <c r="O98" s="376"/>
      <c r="P98" s="376"/>
    </row>
    <row r="99" spans="10:16">
      <c r="J99" s="211"/>
      <c r="K99" s="211">
        <f t="shared" si="11"/>
        <v>0</v>
      </c>
      <c r="L99" s="245"/>
      <c r="M99" s="243" t="str">
        <f>IFERROR(VLOOKUP(L99,DADOS!$C$21:$E$26,3,0),"")</f>
        <v/>
      </c>
      <c r="N99" s="2"/>
      <c r="O99" s="376"/>
      <c r="P99" s="376"/>
    </row>
    <row r="100" spans="10:16">
      <c r="J100" s="211"/>
      <c r="K100" s="211">
        <f t="shared" si="11"/>
        <v>0</v>
      </c>
      <c r="L100" s="245"/>
      <c r="M100" s="243" t="str">
        <f>IFERROR(VLOOKUP(L100,DADOS!$C$21:$E$26,3,0),"")</f>
        <v/>
      </c>
      <c r="N100" s="2"/>
      <c r="O100" s="376"/>
      <c r="P100" s="376"/>
    </row>
    <row r="101" spans="10:16">
      <c r="J101" s="211"/>
      <c r="K101" s="211">
        <f t="shared" si="11"/>
        <v>0</v>
      </c>
      <c r="L101" s="245"/>
      <c r="M101" s="243" t="str">
        <f>IFERROR(VLOOKUP(L101,DADOS!$C$21:$E$26,3,0),"")</f>
        <v/>
      </c>
      <c r="N101" s="2"/>
      <c r="O101" s="376"/>
      <c r="P101" s="376"/>
    </row>
    <row r="102" spans="10:16">
      <c r="J102" s="211"/>
      <c r="K102" s="211">
        <f t="shared" si="11"/>
        <v>0</v>
      </c>
      <c r="L102" s="245"/>
      <c r="M102" s="243" t="str">
        <f>IFERROR(VLOOKUP(L102,DADOS!$C$21:$E$26,3,0),"")</f>
        <v/>
      </c>
      <c r="N102" s="2"/>
      <c r="O102" s="376"/>
      <c r="P102" s="376"/>
    </row>
    <row r="103" spans="10:16">
      <c r="J103" s="211"/>
      <c r="K103" s="211">
        <f t="shared" si="11"/>
        <v>0</v>
      </c>
      <c r="L103" s="245"/>
      <c r="M103" s="243" t="str">
        <f>IFERROR(VLOOKUP(L103,DADOS!$C$21:$E$26,3,0),"")</f>
        <v/>
      </c>
      <c r="N103" s="2"/>
      <c r="O103" s="376"/>
      <c r="P103" s="376"/>
    </row>
    <row r="104" spans="10:16">
      <c r="J104" s="211"/>
      <c r="K104" s="211">
        <f t="shared" si="11"/>
        <v>0</v>
      </c>
      <c r="L104" s="245"/>
      <c r="M104" s="243" t="str">
        <f>IFERROR(VLOOKUP(L104,DADOS!$C$21:$E$26,3,0),"")</f>
        <v/>
      </c>
      <c r="N104" s="2"/>
      <c r="O104" s="376"/>
      <c r="P104" s="376"/>
    </row>
    <row r="105" spans="10:16">
      <c r="J105" s="211"/>
      <c r="K105" s="211">
        <f t="shared" ref="K105:K168" si="12">SUM(D105,E105,F105,I105)</f>
        <v>0</v>
      </c>
      <c r="L105" s="245"/>
      <c r="M105" s="243" t="str">
        <f>IFERROR(VLOOKUP(L105,DADOS!$C$21:$E$26,3,0),"")</f>
        <v/>
      </c>
      <c r="N105" s="2"/>
      <c r="O105" s="376"/>
      <c r="P105" s="376"/>
    </row>
    <row r="106" spans="10:16">
      <c r="J106" s="211"/>
      <c r="K106" s="211">
        <f t="shared" si="12"/>
        <v>0</v>
      </c>
      <c r="L106" s="245"/>
      <c r="M106" s="243" t="str">
        <f>IFERROR(VLOOKUP(L106,DADOS!$C$21:$E$26,3,0),"")</f>
        <v/>
      </c>
      <c r="N106" s="2"/>
      <c r="O106" s="376"/>
      <c r="P106" s="376"/>
    </row>
    <row r="107" spans="10:16">
      <c r="J107" s="211"/>
      <c r="K107" s="211">
        <f t="shared" si="12"/>
        <v>0</v>
      </c>
      <c r="L107" s="245"/>
      <c r="M107" s="243" t="str">
        <f>IFERROR(VLOOKUP(L107,DADOS!$C$21:$E$26,3,0),"")</f>
        <v/>
      </c>
      <c r="N107" s="2"/>
      <c r="O107" s="376"/>
      <c r="P107" s="376"/>
    </row>
    <row r="108" spans="10:16">
      <c r="J108" s="211"/>
      <c r="K108" s="211">
        <f t="shared" si="12"/>
        <v>0</v>
      </c>
      <c r="L108" s="245"/>
      <c r="M108" s="243" t="str">
        <f>IFERROR(VLOOKUP(L108,DADOS!$C$21:$E$26,3,0),"")</f>
        <v/>
      </c>
      <c r="N108" s="2"/>
      <c r="O108" s="376"/>
      <c r="P108" s="376"/>
    </row>
    <row r="109" spans="10:16">
      <c r="J109" s="211"/>
      <c r="K109" s="211">
        <f t="shared" si="12"/>
        <v>0</v>
      </c>
      <c r="L109" s="245"/>
      <c r="M109" s="243" t="str">
        <f>IFERROR(VLOOKUP(L109,DADOS!$C$21:$E$26,3,0),"")</f>
        <v/>
      </c>
      <c r="N109" s="2"/>
      <c r="O109" s="376"/>
      <c r="P109" s="376"/>
    </row>
    <row r="110" spans="10:16">
      <c r="J110" s="211"/>
      <c r="K110" s="211">
        <f t="shared" si="12"/>
        <v>0</v>
      </c>
      <c r="L110" s="245"/>
      <c r="M110" s="243" t="str">
        <f>IFERROR(VLOOKUP(L110,DADOS!$C$21:$E$26,3,0),"")</f>
        <v/>
      </c>
      <c r="N110" s="2"/>
      <c r="O110" s="376"/>
      <c r="P110" s="376"/>
    </row>
    <row r="111" spans="10:16">
      <c r="J111" s="211"/>
      <c r="K111" s="211">
        <f t="shared" si="12"/>
        <v>0</v>
      </c>
      <c r="L111" s="245"/>
      <c r="M111" s="243" t="str">
        <f>IFERROR(VLOOKUP(L111,DADOS!$C$21:$E$26,3,0),"")</f>
        <v/>
      </c>
      <c r="N111" s="2"/>
      <c r="O111" s="376"/>
      <c r="P111" s="376"/>
    </row>
    <row r="112" spans="10:16">
      <c r="J112" s="211"/>
      <c r="K112" s="211">
        <f t="shared" si="12"/>
        <v>0</v>
      </c>
      <c r="L112" s="245"/>
      <c r="M112" s="243" t="str">
        <f>IFERROR(VLOOKUP(L112,DADOS!$C$21:$E$26,3,0),"")</f>
        <v/>
      </c>
      <c r="N112" s="2"/>
      <c r="O112" s="376"/>
      <c r="P112" s="376"/>
    </row>
    <row r="113" spans="10:16">
      <c r="J113" s="211"/>
      <c r="K113" s="211">
        <f t="shared" si="12"/>
        <v>0</v>
      </c>
      <c r="L113" s="245"/>
      <c r="M113" s="243" t="str">
        <f>IFERROR(VLOOKUP(L113,DADOS!$C$21:$E$26,3,0),"")</f>
        <v/>
      </c>
      <c r="N113" s="2"/>
      <c r="O113" s="376"/>
      <c r="P113" s="376"/>
    </row>
    <row r="114" spans="10:16">
      <c r="J114" s="211"/>
      <c r="K114" s="211">
        <f t="shared" si="12"/>
        <v>0</v>
      </c>
      <c r="L114" s="245"/>
      <c r="M114" s="243" t="str">
        <f>IFERROR(VLOOKUP(L114,DADOS!$C$21:$E$26,3,0),"")</f>
        <v/>
      </c>
      <c r="N114" s="2"/>
      <c r="O114" s="376"/>
      <c r="P114" s="376"/>
    </row>
    <row r="115" spans="10:16">
      <c r="J115" s="211"/>
      <c r="K115" s="211">
        <f t="shared" si="12"/>
        <v>0</v>
      </c>
      <c r="L115" s="245"/>
      <c r="M115" s="243" t="str">
        <f>IFERROR(VLOOKUP(L115,DADOS!$C$21:$E$26,3,0),"")</f>
        <v/>
      </c>
      <c r="N115" s="2"/>
      <c r="O115" s="376"/>
      <c r="P115" s="376"/>
    </row>
    <row r="116" spans="10:16">
      <c r="J116" s="211"/>
      <c r="K116" s="211">
        <f t="shared" si="12"/>
        <v>0</v>
      </c>
      <c r="L116" s="245"/>
      <c r="M116" s="243" t="str">
        <f>IFERROR(VLOOKUP(L116,DADOS!$C$21:$E$26,3,0),"")</f>
        <v/>
      </c>
      <c r="N116" s="2"/>
      <c r="O116" s="376"/>
      <c r="P116" s="376"/>
    </row>
    <row r="117" spans="10:16">
      <c r="J117" s="211"/>
      <c r="K117" s="211">
        <f t="shared" si="12"/>
        <v>0</v>
      </c>
      <c r="L117" s="245"/>
      <c r="M117" s="243" t="str">
        <f>IFERROR(VLOOKUP(L117,DADOS!$C$21:$E$26,3,0),"")</f>
        <v/>
      </c>
      <c r="N117" s="2"/>
      <c r="O117" s="376"/>
      <c r="P117" s="376"/>
    </row>
    <row r="118" spans="10:16">
      <c r="J118" s="211"/>
      <c r="K118" s="211">
        <f t="shared" si="12"/>
        <v>0</v>
      </c>
      <c r="L118" s="245"/>
      <c r="M118" s="243" t="str">
        <f>IFERROR(VLOOKUP(L118,DADOS!$C$21:$E$26,3,0),"")</f>
        <v/>
      </c>
      <c r="N118" s="2"/>
      <c r="O118" s="376"/>
      <c r="P118" s="376"/>
    </row>
    <row r="119" spans="10:16">
      <c r="J119" s="211"/>
      <c r="K119" s="211">
        <f t="shared" si="12"/>
        <v>0</v>
      </c>
      <c r="L119" s="245"/>
      <c r="M119" s="243" t="str">
        <f>IFERROR(VLOOKUP(L119,DADOS!$C$21:$E$26,3,0),"")</f>
        <v/>
      </c>
      <c r="N119" s="2"/>
      <c r="O119" s="376"/>
      <c r="P119" s="376"/>
    </row>
    <row r="120" spans="10:16">
      <c r="J120" s="211"/>
      <c r="K120" s="211">
        <f t="shared" si="12"/>
        <v>0</v>
      </c>
      <c r="L120" s="245"/>
      <c r="M120" s="243" t="str">
        <f>IFERROR(VLOOKUP(L120,DADOS!$C$21:$E$26,3,0),"")</f>
        <v/>
      </c>
      <c r="N120" s="2"/>
      <c r="O120" s="376"/>
      <c r="P120" s="376"/>
    </row>
    <row r="121" spans="10:16">
      <c r="J121" s="211"/>
      <c r="K121" s="211">
        <f t="shared" si="12"/>
        <v>0</v>
      </c>
      <c r="L121" s="245"/>
      <c r="M121" s="243" t="str">
        <f>IFERROR(VLOOKUP(L121,DADOS!$C$21:$E$26,3,0),"")</f>
        <v/>
      </c>
      <c r="N121" s="2"/>
      <c r="O121" s="376"/>
      <c r="P121" s="376"/>
    </row>
    <row r="122" spans="10:16">
      <c r="J122" s="211"/>
      <c r="K122" s="211">
        <f t="shared" si="12"/>
        <v>0</v>
      </c>
      <c r="L122" s="245"/>
      <c r="M122" s="243" t="str">
        <f>IFERROR(VLOOKUP(L122,DADOS!$C$21:$E$26,3,0),"")</f>
        <v/>
      </c>
      <c r="N122" s="2"/>
      <c r="O122" s="376"/>
      <c r="P122" s="376"/>
    </row>
    <row r="123" spans="10:16">
      <c r="J123" s="211"/>
      <c r="K123" s="211">
        <f t="shared" si="12"/>
        <v>0</v>
      </c>
      <c r="L123" s="245"/>
      <c r="M123" s="243" t="str">
        <f>IFERROR(VLOOKUP(L123,DADOS!$C$21:$E$26,3,0),"")</f>
        <v/>
      </c>
      <c r="N123" s="2"/>
      <c r="O123" s="376"/>
      <c r="P123" s="376"/>
    </row>
    <row r="124" spans="10:16">
      <c r="J124" s="211"/>
      <c r="K124" s="211">
        <f t="shared" si="12"/>
        <v>0</v>
      </c>
      <c r="L124" s="245"/>
      <c r="M124" s="243" t="str">
        <f>IFERROR(VLOOKUP(L124,DADOS!$C$21:$E$26,3,0),"")</f>
        <v/>
      </c>
      <c r="N124" s="2"/>
      <c r="O124" s="376"/>
      <c r="P124" s="376"/>
    </row>
    <row r="125" spans="10:16">
      <c r="J125" s="211"/>
      <c r="K125" s="211">
        <f t="shared" si="12"/>
        <v>0</v>
      </c>
      <c r="L125" s="245"/>
      <c r="M125" s="243" t="str">
        <f>IFERROR(VLOOKUP(L125,DADOS!$C$21:$E$26,3,0),"")</f>
        <v/>
      </c>
      <c r="N125" s="2"/>
      <c r="O125" s="376"/>
      <c r="P125" s="376"/>
    </row>
    <row r="126" spans="10:16">
      <c r="J126" s="211"/>
      <c r="K126" s="211">
        <f t="shared" si="12"/>
        <v>0</v>
      </c>
      <c r="L126" s="245"/>
      <c r="M126" s="243" t="str">
        <f>IFERROR(VLOOKUP(L126,DADOS!$C$21:$E$26,3,0),"")</f>
        <v/>
      </c>
      <c r="N126" s="2"/>
      <c r="O126" s="376"/>
      <c r="P126" s="376"/>
    </row>
    <row r="127" spans="10:16">
      <c r="J127" s="211"/>
      <c r="K127" s="211">
        <f t="shared" si="12"/>
        <v>0</v>
      </c>
      <c r="L127" s="245"/>
      <c r="M127" s="243" t="str">
        <f>IFERROR(VLOOKUP(L127,DADOS!$C$21:$E$26,3,0),"")</f>
        <v/>
      </c>
      <c r="N127" s="2"/>
      <c r="O127" s="376"/>
      <c r="P127" s="376"/>
    </row>
    <row r="128" spans="10:16">
      <c r="J128" s="211"/>
      <c r="K128" s="211">
        <f t="shared" si="12"/>
        <v>0</v>
      </c>
      <c r="L128" s="245"/>
      <c r="M128" s="243" t="str">
        <f>IFERROR(VLOOKUP(L128,DADOS!$C$21:$E$26,3,0),"")</f>
        <v/>
      </c>
      <c r="N128" s="2"/>
      <c r="O128" s="376"/>
      <c r="P128" s="376"/>
    </row>
    <row r="129" spans="10:16">
      <c r="J129" s="211"/>
      <c r="K129" s="211">
        <f t="shared" si="12"/>
        <v>0</v>
      </c>
      <c r="L129" s="245"/>
      <c r="M129" s="243" t="str">
        <f>IFERROR(VLOOKUP(L129,DADOS!$C$21:$E$26,3,0),"")</f>
        <v/>
      </c>
      <c r="N129" s="2"/>
      <c r="O129" s="376"/>
      <c r="P129" s="376"/>
    </row>
    <row r="130" spans="10:16">
      <c r="J130" s="211"/>
      <c r="K130" s="211">
        <f t="shared" si="12"/>
        <v>0</v>
      </c>
      <c r="L130" s="245"/>
      <c r="M130" s="243" t="str">
        <f>IFERROR(VLOOKUP(L130,DADOS!$C$21:$E$26,3,0),"")</f>
        <v/>
      </c>
      <c r="N130" s="2"/>
      <c r="O130" s="376"/>
      <c r="P130" s="376"/>
    </row>
    <row r="131" spans="10:16">
      <c r="J131" s="211"/>
      <c r="K131" s="211">
        <f t="shared" si="12"/>
        <v>0</v>
      </c>
      <c r="L131" s="245"/>
      <c r="M131" s="243" t="str">
        <f>IFERROR(VLOOKUP(L131,DADOS!$C$21:$E$26,3,0),"")</f>
        <v/>
      </c>
      <c r="N131" s="2"/>
      <c r="O131" s="376"/>
      <c r="P131" s="376"/>
    </row>
    <row r="132" spans="10:16">
      <c r="J132" s="211"/>
      <c r="K132" s="211">
        <f t="shared" si="12"/>
        <v>0</v>
      </c>
      <c r="L132" s="245"/>
      <c r="M132" s="243" t="str">
        <f>IFERROR(VLOOKUP(L132,DADOS!$C$21:$E$26,3,0),"")</f>
        <v/>
      </c>
      <c r="N132" s="2"/>
      <c r="O132" s="376"/>
      <c r="P132" s="376"/>
    </row>
    <row r="133" spans="10:16">
      <c r="J133" s="211"/>
      <c r="K133" s="211">
        <f t="shared" si="12"/>
        <v>0</v>
      </c>
      <c r="L133" s="245"/>
      <c r="M133" s="243" t="str">
        <f>IFERROR(VLOOKUP(L133,DADOS!$C$21:$E$26,3,0),"")</f>
        <v/>
      </c>
      <c r="N133" s="2"/>
      <c r="O133" s="376"/>
      <c r="P133" s="376"/>
    </row>
    <row r="134" spans="10:16">
      <c r="J134" s="211"/>
      <c r="K134" s="211">
        <f t="shared" si="12"/>
        <v>0</v>
      </c>
      <c r="L134" s="245"/>
      <c r="M134" s="243" t="str">
        <f>IFERROR(VLOOKUP(L134,DADOS!$C$21:$E$26,3,0),"")</f>
        <v/>
      </c>
      <c r="N134" s="2"/>
      <c r="O134" s="376"/>
      <c r="P134" s="376"/>
    </row>
    <row r="135" spans="10:16">
      <c r="J135" s="211"/>
      <c r="K135" s="211">
        <f t="shared" si="12"/>
        <v>0</v>
      </c>
      <c r="L135" s="245"/>
      <c r="M135" s="243" t="str">
        <f>IFERROR(VLOOKUP(L135,DADOS!$C$21:$E$26,3,0),"")</f>
        <v/>
      </c>
      <c r="N135" s="2"/>
      <c r="O135" s="376"/>
      <c r="P135" s="376"/>
    </row>
    <row r="136" spans="10:16">
      <c r="J136" s="211"/>
      <c r="K136" s="211">
        <f t="shared" si="12"/>
        <v>0</v>
      </c>
      <c r="L136" s="245"/>
      <c r="M136" s="243" t="str">
        <f>IFERROR(VLOOKUP(L136,DADOS!$C$21:$E$26,3,0),"")</f>
        <v/>
      </c>
      <c r="N136" s="2"/>
      <c r="O136" s="376"/>
      <c r="P136" s="376"/>
    </row>
    <row r="137" spans="10:16">
      <c r="J137" s="211"/>
      <c r="K137" s="211">
        <f t="shared" si="12"/>
        <v>0</v>
      </c>
      <c r="L137" s="245"/>
      <c r="M137" s="243" t="str">
        <f>IFERROR(VLOOKUP(L137,DADOS!$C$21:$E$26,3,0),"")</f>
        <v/>
      </c>
      <c r="N137" s="2"/>
      <c r="O137" s="376"/>
      <c r="P137" s="376"/>
    </row>
    <row r="138" spans="10:16">
      <c r="J138" s="211"/>
      <c r="K138" s="211">
        <f t="shared" si="12"/>
        <v>0</v>
      </c>
      <c r="L138" s="245"/>
      <c r="M138" s="243" t="str">
        <f>IFERROR(VLOOKUP(L138,DADOS!$C$21:$E$26,3,0),"")</f>
        <v/>
      </c>
      <c r="N138" s="2"/>
      <c r="O138" s="376"/>
      <c r="P138" s="376"/>
    </row>
    <row r="139" spans="10:16">
      <c r="J139" s="211"/>
      <c r="K139" s="211">
        <f t="shared" si="12"/>
        <v>0</v>
      </c>
      <c r="L139" s="245"/>
      <c r="M139" s="243" t="str">
        <f>IFERROR(VLOOKUP(L139,DADOS!$C$21:$E$26,3,0),"")</f>
        <v/>
      </c>
      <c r="N139" s="2"/>
      <c r="O139" s="376"/>
      <c r="P139" s="376"/>
    </row>
    <row r="140" spans="10:16">
      <c r="J140" s="211"/>
      <c r="K140" s="211">
        <f t="shared" si="12"/>
        <v>0</v>
      </c>
      <c r="L140" s="245"/>
      <c r="M140" s="243" t="str">
        <f>IFERROR(VLOOKUP(L140,DADOS!$C$21:$E$26,3,0),"")</f>
        <v/>
      </c>
      <c r="N140" s="2"/>
      <c r="O140" s="376"/>
      <c r="P140" s="376"/>
    </row>
    <row r="141" spans="10:16">
      <c r="J141" s="211"/>
      <c r="K141" s="211">
        <f t="shared" si="12"/>
        <v>0</v>
      </c>
      <c r="L141" s="245"/>
      <c r="M141" s="243" t="str">
        <f>IFERROR(VLOOKUP(L141,DADOS!$C$21:$E$26,3,0),"")</f>
        <v/>
      </c>
      <c r="N141" s="2"/>
      <c r="O141" s="376"/>
      <c r="P141" s="376"/>
    </row>
    <row r="142" spans="10:16">
      <c r="J142" s="211"/>
      <c r="K142" s="211">
        <f t="shared" si="12"/>
        <v>0</v>
      </c>
      <c r="L142" s="245"/>
      <c r="M142" s="243" t="str">
        <f>IFERROR(VLOOKUP(L142,DADOS!$C$21:$E$26,3,0),"")</f>
        <v/>
      </c>
      <c r="N142" s="2"/>
      <c r="O142" s="376"/>
      <c r="P142" s="376"/>
    </row>
    <row r="143" spans="10:16">
      <c r="J143" s="211"/>
      <c r="K143" s="211">
        <f t="shared" si="12"/>
        <v>0</v>
      </c>
      <c r="L143" s="245"/>
      <c r="M143" s="243" t="str">
        <f>IFERROR(VLOOKUP(L143,DADOS!$C$21:$E$26,3,0),"")</f>
        <v/>
      </c>
      <c r="N143" s="2"/>
      <c r="O143" s="376"/>
      <c r="P143" s="376"/>
    </row>
    <row r="144" spans="10:16">
      <c r="J144" s="211"/>
      <c r="K144" s="211">
        <f t="shared" si="12"/>
        <v>0</v>
      </c>
      <c r="L144" s="245"/>
      <c r="M144" s="243" t="str">
        <f>IFERROR(VLOOKUP(L144,DADOS!$C$21:$E$26,3,0),"")</f>
        <v/>
      </c>
      <c r="N144" s="2"/>
      <c r="O144" s="376"/>
      <c r="P144" s="376"/>
    </row>
    <row r="145" spans="10:16">
      <c r="J145" s="211"/>
      <c r="K145" s="211">
        <f t="shared" si="12"/>
        <v>0</v>
      </c>
      <c r="L145" s="245"/>
      <c r="M145" s="243" t="str">
        <f>IFERROR(VLOOKUP(L145,DADOS!$C$21:$E$26,3,0),"")</f>
        <v/>
      </c>
      <c r="N145" s="2"/>
      <c r="O145" s="376"/>
      <c r="P145" s="376"/>
    </row>
    <row r="146" spans="10:16">
      <c r="J146" s="211"/>
      <c r="K146" s="211">
        <f t="shared" si="12"/>
        <v>0</v>
      </c>
      <c r="L146" s="245"/>
      <c r="M146" s="243" t="str">
        <f>IFERROR(VLOOKUP(L146,DADOS!$C$21:$E$26,3,0),"")</f>
        <v/>
      </c>
      <c r="N146" s="2"/>
      <c r="O146" s="376"/>
      <c r="P146" s="376"/>
    </row>
    <row r="147" spans="10:16">
      <c r="J147" s="211"/>
      <c r="K147" s="211">
        <f t="shared" si="12"/>
        <v>0</v>
      </c>
      <c r="L147" s="245"/>
      <c r="M147" s="243" t="str">
        <f>IFERROR(VLOOKUP(L147,DADOS!$C$21:$E$26,3,0),"")</f>
        <v/>
      </c>
      <c r="N147" s="2"/>
      <c r="O147" s="376"/>
      <c r="P147" s="376"/>
    </row>
    <row r="148" spans="10:16">
      <c r="J148" s="211"/>
      <c r="K148" s="211">
        <f t="shared" si="12"/>
        <v>0</v>
      </c>
      <c r="L148" s="245"/>
      <c r="M148" s="243" t="str">
        <f>IFERROR(VLOOKUP(L148,DADOS!$C$21:$E$26,3,0),"")</f>
        <v/>
      </c>
      <c r="N148" s="2"/>
      <c r="O148" s="376"/>
      <c r="P148" s="376"/>
    </row>
    <row r="149" spans="10:16">
      <c r="J149" s="211"/>
      <c r="K149" s="211">
        <f t="shared" si="12"/>
        <v>0</v>
      </c>
      <c r="L149" s="245"/>
      <c r="M149" s="243" t="str">
        <f>IFERROR(VLOOKUP(L149,DADOS!$C$21:$E$26,3,0),"")</f>
        <v/>
      </c>
      <c r="N149" s="2"/>
      <c r="O149" s="376"/>
      <c r="P149" s="376"/>
    </row>
    <row r="150" spans="10:16">
      <c r="J150" s="211"/>
      <c r="K150" s="211">
        <f t="shared" si="12"/>
        <v>0</v>
      </c>
      <c r="L150" s="245"/>
      <c r="M150" s="243" t="str">
        <f>IFERROR(VLOOKUP(L150,DADOS!$C$21:$E$26,3,0),"")</f>
        <v/>
      </c>
      <c r="N150" s="2"/>
      <c r="O150" s="376"/>
      <c r="P150" s="376"/>
    </row>
    <row r="151" spans="10:16">
      <c r="J151" s="211"/>
      <c r="K151" s="211">
        <f t="shared" si="12"/>
        <v>0</v>
      </c>
      <c r="L151" s="245"/>
      <c r="M151" s="243" t="str">
        <f>IFERROR(VLOOKUP(L151,DADOS!$C$21:$E$26,3,0),"")</f>
        <v/>
      </c>
      <c r="N151" s="2"/>
      <c r="O151" s="376"/>
      <c r="P151" s="376"/>
    </row>
    <row r="152" spans="10:16">
      <c r="J152" s="211"/>
      <c r="K152" s="211">
        <f t="shared" si="12"/>
        <v>0</v>
      </c>
      <c r="L152" s="245"/>
      <c r="M152" s="243" t="str">
        <f>IFERROR(VLOOKUP(L152,DADOS!$C$21:$E$26,3,0),"")</f>
        <v/>
      </c>
      <c r="N152" s="2"/>
      <c r="O152" s="376"/>
      <c r="P152" s="376"/>
    </row>
    <row r="153" spans="10:16">
      <c r="J153" s="211"/>
      <c r="K153" s="211">
        <f t="shared" si="12"/>
        <v>0</v>
      </c>
      <c r="L153" s="245"/>
      <c r="M153" s="243" t="str">
        <f>IFERROR(VLOOKUP(L153,DADOS!$C$21:$E$26,3,0),"")</f>
        <v/>
      </c>
      <c r="N153" s="2"/>
      <c r="O153" s="376"/>
      <c r="P153" s="376"/>
    </row>
    <row r="154" spans="10:16">
      <c r="J154" s="211"/>
      <c r="K154" s="211">
        <f t="shared" si="12"/>
        <v>0</v>
      </c>
      <c r="L154" s="245"/>
      <c r="M154" s="243" t="str">
        <f>IFERROR(VLOOKUP(L154,DADOS!$C$21:$E$26,3,0),"")</f>
        <v/>
      </c>
      <c r="N154" s="2"/>
      <c r="O154" s="376"/>
      <c r="P154" s="376"/>
    </row>
    <row r="155" spans="10:16">
      <c r="J155" s="211"/>
      <c r="K155" s="211">
        <f t="shared" si="12"/>
        <v>0</v>
      </c>
      <c r="L155" s="245"/>
      <c r="M155" s="243" t="str">
        <f>IFERROR(VLOOKUP(L155,DADOS!$C$21:$E$26,3,0),"")</f>
        <v/>
      </c>
      <c r="N155" s="2"/>
      <c r="O155" s="376"/>
      <c r="P155" s="376"/>
    </row>
    <row r="156" spans="10:16">
      <c r="J156" s="211"/>
      <c r="K156" s="211">
        <f t="shared" si="12"/>
        <v>0</v>
      </c>
      <c r="L156" s="245"/>
      <c r="M156" s="243" t="str">
        <f>IFERROR(VLOOKUP(L156,DADOS!$C$21:$E$26,3,0),"")</f>
        <v/>
      </c>
      <c r="N156" s="2"/>
      <c r="O156" s="376"/>
      <c r="P156" s="376"/>
    </row>
    <row r="157" spans="10:16">
      <c r="J157" s="211"/>
      <c r="K157" s="211">
        <f t="shared" si="12"/>
        <v>0</v>
      </c>
      <c r="L157" s="245"/>
      <c r="M157" s="243" t="str">
        <f>IFERROR(VLOOKUP(L157,DADOS!$C$21:$E$26,3,0),"")</f>
        <v/>
      </c>
      <c r="N157" s="2"/>
      <c r="O157" s="376"/>
      <c r="P157" s="376"/>
    </row>
    <row r="158" spans="10:16">
      <c r="J158" s="211"/>
      <c r="K158" s="211">
        <f t="shared" si="12"/>
        <v>0</v>
      </c>
      <c r="L158" s="245"/>
      <c r="M158" s="243" t="str">
        <f>IFERROR(VLOOKUP(L158,DADOS!$C$21:$E$26,3,0),"")</f>
        <v/>
      </c>
      <c r="N158" s="2"/>
      <c r="O158" s="376"/>
      <c r="P158" s="376"/>
    </row>
    <row r="159" spans="10:16">
      <c r="J159" s="211"/>
      <c r="K159" s="211">
        <f t="shared" si="12"/>
        <v>0</v>
      </c>
      <c r="L159" s="245"/>
      <c r="M159" s="243" t="str">
        <f>IFERROR(VLOOKUP(L159,DADOS!$C$21:$E$26,3,0),"")</f>
        <v/>
      </c>
      <c r="N159" s="2"/>
      <c r="O159" s="376"/>
      <c r="P159" s="376"/>
    </row>
    <row r="160" spans="10:16">
      <c r="J160" s="211"/>
      <c r="K160" s="211">
        <f t="shared" si="12"/>
        <v>0</v>
      </c>
      <c r="L160" s="245"/>
      <c r="M160" s="243" t="str">
        <f>IFERROR(VLOOKUP(L160,DADOS!$C$21:$E$26,3,0),"")</f>
        <v/>
      </c>
      <c r="N160" s="2"/>
      <c r="O160" s="376"/>
      <c r="P160" s="376"/>
    </row>
    <row r="161" spans="10:16">
      <c r="J161" s="211"/>
      <c r="K161" s="211">
        <f t="shared" si="12"/>
        <v>0</v>
      </c>
      <c r="L161" s="245"/>
      <c r="M161" s="243" t="str">
        <f>IFERROR(VLOOKUP(L161,DADOS!$C$21:$E$26,3,0),"")</f>
        <v/>
      </c>
      <c r="N161" s="2"/>
      <c r="O161" s="376"/>
      <c r="P161" s="376"/>
    </row>
    <row r="162" spans="10:16">
      <c r="J162" s="211"/>
      <c r="K162" s="211">
        <f t="shared" si="12"/>
        <v>0</v>
      </c>
      <c r="L162" s="245"/>
      <c r="M162" s="243" t="str">
        <f>IFERROR(VLOOKUP(L162,DADOS!$C$21:$E$26,3,0),"")</f>
        <v/>
      </c>
      <c r="N162" s="2"/>
      <c r="O162" s="376"/>
      <c r="P162" s="376"/>
    </row>
    <row r="163" spans="10:16">
      <c r="J163" s="211"/>
      <c r="K163" s="211">
        <f t="shared" si="12"/>
        <v>0</v>
      </c>
      <c r="L163" s="245"/>
      <c r="M163" s="243" t="str">
        <f>IFERROR(VLOOKUP(L163,DADOS!$C$21:$E$26,3,0),"")</f>
        <v/>
      </c>
      <c r="N163" s="2"/>
      <c r="O163" s="376"/>
      <c r="P163" s="376"/>
    </row>
    <row r="164" spans="10:16">
      <c r="J164" s="211"/>
      <c r="K164" s="211">
        <f t="shared" si="12"/>
        <v>0</v>
      </c>
      <c r="L164" s="245"/>
      <c r="M164" s="243" t="str">
        <f>IFERROR(VLOOKUP(L164,DADOS!$C$21:$E$26,3,0),"")</f>
        <v/>
      </c>
      <c r="N164" s="2"/>
      <c r="O164" s="376"/>
      <c r="P164" s="376"/>
    </row>
    <row r="165" spans="10:16">
      <c r="J165" s="211"/>
      <c r="K165" s="211">
        <f t="shared" si="12"/>
        <v>0</v>
      </c>
      <c r="L165" s="245"/>
      <c r="M165" s="243" t="str">
        <f>IFERROR(VLOOKUP(L165,DADOS!$C$21:$E$26,3,0),"")</f>
        <v/>
      </c>
      <c r="N165" s="2"/>
      <c r="O165" s="376"/>
      <c r="P165" s="376"/>
    </row>
    <row r="166" spans="10:16">
      <c r="J166" s="211"/>
      <c r="K166" s="211">
        <f t="shared" si="12"/>
        <v>0</v>
      </c>
      <c r="L166" s="245"/>
      <c r="M166" s="243" t="str">
        <f>IFERROR(VLOOKUP(L166,DADOS!$C$21:$E$26,3,0),"")</f>
        <v/>
      </c>
      <c r="N166" s="2"/>
      <c r="O166" s="376"/>
      <c r="P166" s="376"/>
    </row>
    <row r="167" spans="10:16">
      <c r="J167" s="211"/>
      <c r="K167" s="211">
        <f t="shared" si="12"/>
        <v>0</v>
      </c>
      <c r="L167" s="245"/>
      <c r="M167" s="243" t="str">
        <f>IFERROR(VLOOKUP(L167,DADOS!$C$21:$E$26,3,0),"")</f>
        <v/>
      </c>
      <c r="N167" s="2"/>
      <c r="O167" s="376"/>
      <c r="P167" s="376"/>
    </row>
    <row r="168" spans="10:16">
      <c r="J168" s="211"/>
      <c r="K168" s="211">
        <f t="shared" si="12"/>
        <v>0</v>
      </c>
      <c r="L168" s="245"/>
      <c r="M168" s="243" t="str">
        <f>IFERROR(VLOOKUP(L168,DADOS!$C$21:$E$26,3,0),"")</f>
        <v/>
      </c>
      <c r="N168" s="2"/>
      <c r="O168" s="376"/>
      <c r="P168" s="376"/>
    </row>
    <row r="169" spans="10:16">
      <c r="J169" s="211"/>
      <c r="K169" s="211">
        <f t="shared" ref="K169:K232" si="13">SUM(D169,E169,F169,I169)</f>
        <v>0</v>
      </c>
      <c r="L169" s="245"/>
      <c r="M169" s="243" t="str">
        <f>IFERROR(VLOOKUP(L169,DADOS!$C$21:$E$26,3,0),"")</f>
        <v/>
      </c>
      <c r="N169" s="2"/>
      <c r="O169" s="376"/>
      <c r="P169" s="376"/>
    </row>
    <row r="170" spans="10:16">
      <c r="J170" s="211"/>
      <c r="K170" s="211">
        <f t="shared" si="13"/>
        <v>0</v>
      </c>
      <c r="L170" s="245"/>
      <c r="M170" s="243" t="str">
        <f>IFERROR(VLOOKUP(L170,DADOS!$C$21:$E$26,3,0),"")</f>
        <v/>
      </c>
      <c r="N170" s="2"/>
      <c r="O170" s="376"/>
      <c r="P170" s="376"/>
    </row>
    <row r="171" spans="10:16">
      <c r="J171" s="211"/>
      <c r="K171" s="211">
        <f t="shared" si="13"/>
        <v>0</v>
      </c>
      <c r="L171" s="245"/>
      <c r="M171" s="243" t="str">
        <f>IFERROR(VLOOKUP(L171,DADOS!$C$21:$E$26,3,0),"")</f>
        <v/>
      </c>
      <c r="N171" s="2"/>
      <c r="O171" s="376"/>
      <c r="P171" s="376"/>
    </row>
    <row r="172" spans="10:16">
      <c r="J172" s="211"/>
      <c r="K172" s="211">
        <f t="shared" si="13"/>
        <v>0</v>
      </c>
      <c r="L172" s="245"/>
      <c r="M172" s="243" t="str">
        <f>IFERROR(VLOOKUP(L172,DADOS!$C$21:$E$26,3,0),"")</f>
        <v/>
      </c>
      <c r="N172" s="2"/>
      <c r="O172" s="376"/>
      <c r="P172" s="376"/>
    </row>
    <row r="173" spans="10:16">
      <c r="J173" s="211"/>
      <c r="K173" s="211">
        <f t="shared" si="13"/>
        <v>0</v>
      </c>
      <c r="L173" s="245"/>
      <c r="M173" s="243" t="str">
        <f>IFERROR(VLOOKUP(L173,DADOS!$C$21:$E$26,3,0),"")</f>
        <v/>
      </c>
      <c r="N173" s="2"/>
      <c r="O173" s="376"/>
      <c r="P173" s="376"/>
    </row>
    <row r="174" spans="10:16">
      <c r="J174" s="211"/>
      <c r="K174" s="211">
        <f t="shared" si="13"/>
        <v>0</v>
      </c>
      <c r="L174" s="245"/>
      <c r="M174" s="243" t="str">
        <f>IFERROR(VLOOKUP(L174,DADOS!$C$21:$E$26,3,0),"")</f>
        <v/>
      </c>
      <c r="N174" s="2"/>
      <c r="O174" s="376"/>
      <c r="P174" s="376"/>
    </row>
    <row r="175" spans="10:16">
      <c r="J175" s="211"/>
      <c r="K175" s="211">
        <f t="shared" si="13"/>
        <v>0</v>
      </c>
      <c r="L175" s="245"/>
      <c r="M175" s="243" t="str">
        <f>IFERROR(VLOOKUP(L175,DADOS!$C$21:$E$26,3,0),"")</f>
        <v/>
      </c>
      <c r="N175" s="2"/>
      <c r="O175" s="376"/>
      <c r="P175" s="376"/>
    </row>
    <row r="176" spans="10:16">
      <c r="J176" s="211"/>
      <c r="K176" s="211">
        <f t="shared" si="13"/>
        <v>0</v>
      </c>
      <c r="L176" s="245"/>
      <c r="M176" s="243" t="str">
        <f>IFERROR(VLOOKUP(L176,DADOS!$C$21:$E$26,3,0),"")</f>
        <v/>
      </c>
      <c r="N176" s="2"/>
      <c r="O176" s="376"/>
      <c r="P176" s="376"/>
    </row>
    <row r="177" spans="10:16">
      <c r="J177" s="211"/>
      <c r="K177" s="211">
        <f t="shared" si="13"/>
        <v>0</v>
      </c>
      <c r="L177" s="245"/>
      <c r="M177" s="243" t="str">
        <f>IFERROR(VLOOKUP(L177,DADOS!$C$21:$E$26,3,0),"")</f>
        <v/>
      </c>
      <c r="N177" s="2"/>
      <c r="O177" s="376"/>
      <c r="P177" s="376"/>
    </row>
    <row r="178" spans="10:16">
      <c r="J178" s="211"/>
      <c r="K178" s="211">
        <f t="shared" si="13"/>
        <v>0</v>
      </c>
      <c r="L178" s="245"/>
      <c r="M178" s="243" t="str">
        <f>IFERROR(VLOOKUP(L178,DADOS!$C$21:$E$26,3,0),"")</f>
        <v/>
      </c>
      <c r="N178" s="2"/>
      <c r="O178" s="376"/>
      <c r="P178" s="376"/>
    </row>
    <row r="179" spans="10:16">
      <c r="J179" s="211"/>
      <c r="K179" s="211">
        <f t="shared" si="13"/>
        <v>0</v>
      </c>
      <c r="L179" s="245"/>
      <c r="M179" s="243" t="str">
        <f>IFERROR(VLOOKUP(L179,DADOS!$C$21:$E$26,3,0),"")</f>
        <v/>
      </c>
      <c r="N179" s="2"/>
      <c r="O179" s="376"/>
      <c r="P179" s="376"/>
    </row>
    <row r="180" spans="10:16">
      <c r="J180" s="211"/>
      <c r="K180" s="211">
        <f t="shared" si="13"/>
        <v>0</v>
      </c>
      <c r="L180" s="245"/>
      <c r="M180" s="243" t="str">
        <f>IFERROR(VLOOKUP(L180,DADOS!$C$21:$E$26,3,0),"")</f>
        <v/>
      </c>
      <c r="N180" s="2"/>
      <c r="O180" s="376"/>
      <c r="P180" s="376"/>
    </row>
    <row r="181" spans="10:16">
      <c r="J181" s="211"/>
      <c r="K181" s="211">
        <f t="shared" si="13"/>
        <v>0</v>
      </c>
      <c r="L181" s="245"/>
      <c r="M181" s="243" t="str">
        <f>IFERROR(VLOOKUP(L181,DADOS!$C$21:$E$26,3,0),"")</f>
        <v/>
      </c>
      <c r="N181" s="2"/>
      <c r="O181" s="376"/>
      <c r="P181" s="376"/>
    </row>
    <row r="182" spans="10:16">
      <c r="J182" s="211"/>
      <c r="K182" s="211">
        <f t="shared" si="13"/>
        <v>0</v>
      </c>
      <c r="L182" s="245"/>
      <c r="M182" s="243" t="str">
        <f>IFERROR(VLOOKUP(L182,DADOS!$C$21:$E$26,3,0),"")</f>
        <v/>
      </c>
      <c r="N182" s="2"/>
      <c r="O182" s="376"/>
      <c r="P182" s="376"/>
    </row>
    <row r="183" spans="10:16">
      <c r="J183" s="211"/>
      <c r="K183" s="211">
        <f t="shared" si="13"/>
        <v>0</v>
      </c>
      <c r="L183" s="245"/>
      <c r="M183" s="243" t="str">
        <f>IFERROR(VLOOKUP(L183,DADOS!$C$21:$E$26,3,0),"")</f>
        <v/>
      </c>
      <c r="N183" s="2"/>
      <c r="O183" s="376"/>
      <c r="P183" s="376"/>
    </row>
    <row r="184" spans="10:16">
      <c r="J184" s="211"/>
      <c r="K184" s="211">
        <f t="shared" si="13"/>
        <v>0</v>
      </c>
      <c r="L184" s="245"/>
      <c r="M184" s="243" t="str">
        <f>IFERROR(VLOOKUP(L184,DADOS!$C$21:$E$26,3,0),"")</f>
        <v/>
      </c>
      <c r="N184" s="2"/>
      <c r="O184" s="376"/>
      <c r="P184" s="376"/>
    </row>
    <row r="185" spans="10:16">
      <c r="J185" s="211"/>
      <c r="K185" s="211">
        <f t="shared" si="13"/>
        <v>0</v>
      </c>
      <c r="L185" s="245"/>
      <c r="M185" s="243" t="str">
        <f>IFERROR(VLOOKUP(L185,DADOS!$C$21:$E$26,3,0),"")</f>
        <v/>
      </c>
      <c r="N185" s="2"/>
      <c r="O185" s="376"/>
      <c r="P185" s="376"/>
    </row>
    <row r="186" spans="10:16">
      <c r="J186" s="211"/>
      <c r="K186" s="211">
        <f t="shared" si="13"/>
        <v>0</v>
      </c>
      <c r="L186" s="245"/>
      <c r="M186" s="243" t="str">
        <f>IFERROR(VLOOKUP(L186,DADOS!$C$21:$E$26,3,0),"")</f>
        <v/>
      </c>
      <c r="N186" s="2"/>
      <c r="O186" s="376"/>
      <c r="P186" s="376"/>
    </row>
    <row r="187" spans="10:16">
      <c r="J187" s="211"/>
      <c r="K187" s="211">
        <f t="shared" si="13"/>
        <v>0</v>
      </c>
      <c r="L187" s="245"/>
      <c r="M187" s="243" t="str">
        <f>IFERROR(VLOOKUP(L187,DADOS!$C$21:$E$26,3,0),"")</f>
        <v/>
      </c>
      <c r="N187" s="2"/>
      <c r="O187" s="376"/>
      <c r="P187" s="376"/>
    </row>
    <row r="188" spans="10:16">
      <c r="J188" s="211"/>
      <c r="K188" s="211">
        <f t="shared" si="13"/>
        <v>0</v>
      </c>
      <c r="L188" s="245"/>
      <c r="M188" s="243" t="str">
        <f>IFERROR(VLOOKUP(L188,DADOS!$C$21:$E$26,3,0),"")</f>
        <v/>
      </c>
      <c r="N188" s="2"/>
      <c r="O188" s="376"/>
      <c r="P188" s="376"/>
    </row>
    <row r="189" spans="10:16">
      <c r="J189" s="211"/>
      <c r="K189" s="211">
        <f t="shared" si="13"/>
        <v>0</v>
      </c>
      <c r="L189" s="245"/>
      <c r="M189" s="243" t="str">
        <f>IFERROR(VLOOKUP(L189,DADOS!$C$21:$E$26,3,0),"")</f>
        <v/>
      </c>
      <c r="N189" s="2"/>
      <c r="O189" s="376"/>
      <c r="P189" s="376"/>
    </row>
    <row r="190" spans="10:16">
      <c r="J190" s="211"/>
      <c r="K190" s="211">
        <f t="shared" si="13"/>
        <v>0</v>
      </c>
      <c r="L190" s="245"/>
      <c r="M190" s="243" t="str">
        <f>IFERROR(VLOOKUP(L190,DADOS!$C$21:$E$26,3,0),"")</f>
        <v/>
      </c>
      <c r="N190" s="2"/>
      <c r="O190" s="376"/>
      <c r="P190" s="376"/>
    </row>
    <row r="191" spans="10:16">
      <c r="J191" s="211"/>
      <c r="K191" s="211">
        <f t="shared" si="13"/>
        <v>0</v>
      </c>
      <c r="L191" s="245"/>
      <c r="M191" s="243" t="str">
        <f>IFERROR(VLOOKUP(L191,DADOS!$C$21:$E$26,3,0),"")</f>
        <v/>
      </c>
      <c r="N191" s="2"/>
      <c r="O191" s="376"/>
      <c r="P191" s="376"/>
    </row>
    <row r="192" spans="10:16">
      <c r="J192" s="211"/>
      <c r="K192" s="211">
        <f t="shared" si="13"/>
        <v>0</v>
      </c>
      <c r="L192" s="245"/>
      <c r="M192" s="243" t="str">
        <f>IFERROR(VLOOKUP(L192,DADOS!$C$21:$E$26,3,0),"")</f>
        <v/>
      </c>
      <c r="N192" s="2"/>
      <c r="O192" s="376"/>
      <c r="P192" s="376"/>
    </row>
    <row r="193" spans="10:16">
      <c r="J193" s="211"/>
      <c r="K193" s="211">
        <f t="shared" si="13"/>
        <v>0</v>
      </c>
      <c r="L193" s="245"/>
      <c r="M193" s="243" t="str">
        <f>IFERROR(VLOOKUP(L193,DADOS!$C$21:$E$26,3,0),"")</f>
        <v/>
      </c>
      <c r="N193" s="2"/>
      <c r="O193" s="376"/>
      <c r="P193" s="376"/>
    </row>
    <row r="194" spans="10:16">
      <c r="J194" s="211"/>
      <c r="K194" s="211">
        <f t="shared" si="13"/>
        <v>0</v>
      </c>
      <c r="L194" s="245"/>
      <c r="M194" s="243" t="str">
        <f>IFERROR(VLOOKUP(L194,DADOS!$C$21:$E$26,3,0),"")</f>
        <v/>
      </c>
      <c r="N194" s="2"/>
      <c r="O194" s="376"/>
      <c r="P194" s="376"/>
    </row>
    <row r="195" spans="10:16">
      <c r="J195" s="211"/>
      <c r="K195" s="211">
        <f t="shared" si="13"/>
        <v>0</v>
      </c>
      <c r="L195" s="245"/>
      <c r="M195" s="243" t="str">
        <f>IFERROR(VLOOKUP(L195,DADOS!$C$21:$E$26,3,0),"")</f>
        <v/>
      </c>
      <c r="N195" s="2"/>
      <c r="O195" s="376"/>
      <c r="P195" s="376"/>
    </row>
    <row r="196" spans="10:16">
      <c r="J196" s="211"/>
      <c r="K196" s="211">
        <f t="shared" si="13"/>
        <v>0</v>
      </c>
      <c r="L196" s="245"/>
      <c r="M196" s="243" t="str">
        <f>IFERROR(VLOOKUP(L196,DADOS!$C$21:$E$26,3,0),"")</f>
        <v/>
      </c>
      <c r="N196" s="2"/>
      <c r="O196" s="376"/>
      <c r="P196" s="376"/>
    </row>
    <row r="197" spans="10:16">
      <c r="J197" s="211"/>
      <c r="K197" s="211">
        <f t="shared" si="13"/>
        <v>0</v>
      </c>
      <c r="L197" s="245"/>
      <c r="M197" s="243" t="str">
        <f>IFERROR(VLOOKUP(L197,DADOS!$C$21:$E$26,3,0),"")</f>
        <v/>
      </c>
      <c r="N197" s="2"/>
      <c r="O197" s="376"/>
      <c r="P197" s="376"/>
    </row>
    <row r="198" spans="10:16">
      <c r="J198" s="211"/>
      <c r="K198" s="211">
        <f t="shared" si="13"/>
        <v>0</v>
      </c>
      <c r="L198" s="245"/>
      <c r="M198" s="243" t="str">
        <f>IFERROR(VLOOKUP(L198,DADOS!$C$21:$E$26,3,0),"")</f>
        <v/>
      </c>
      <c r="N198" s="2"/>
      <c r="O198" s="376"/>
      <c r="P198" s="376"/>
    </row>
    <row r="199" spans="10:16">
      <c r="J199" s="211"/>
      <c r="K199" s="211">
        <f t="shared" si="13"/>
        <v>0</v>
      </c>
      <c r="L199" s="245"/>
      <c r="M199" s="243" t="str">
        <f>IFERROR(VLOOKUP(L199,DADOS!$C$21:$E$26,3,0),"")</f>
        <v/>
      </c>
      <c r="N199" s="2"/>
      <c r="O199" s="376"/>
      <c r="P199" s="376"/>
    </row>
    <row r="200" spans="10:16">
      <c r="J200" s="211"/>
      <c r="K200" s="211">
        <f t="shared" si="13"/>
        <v>0</v>
      </c>
      <c r="L200" s="245"/>
      <c r="M200" s="243" t="str">
        <f>IFERROR(VLOOKUP(L200,DADOS!$C$21:$E$26,3,0),"")</f>
        <v/>
      </c>
      <c r="N200" s="2"/>
      <c r="O200" s="376"/>
      <c r="P200" s="376"/>
    </row>
    <row r="201" spans="10:16">
      <c r="J201" s="211"/>
      <c r="K201" s="211">
        <f t="shared" si="13"/>
        <v>0</v>
      </c>
      <c r="L201" s="245"/>
      <c r="M201" s="243" t="str">
        <f>IFERROR(VLOOKUP(L201,DADOS!$C$21:$E$26,3,0),"")</f>
        <v/>
      </c>
      <c r="N201" s="2"/>
      <c r="O201" s="376"/>
      <c r="P201" s="376"/>
    </row>
    <row r="202" spans="10:16">
      <c r="J202" s="211"/>
      <c r="K202" s="211">
        <f t="shared" si="13"/>
        <v>0</v>
      </c>
      <c r="L202" s="245"/>
      <c r="M202" s="243" t="str">
        <f>IFERROR(VLOOKUP(L202,DADOS!$C$21:$E$26,3,0),"")</f>
        <v/>
      </c>
      <c r="N202" s="2"/>
      <c r="O202" s="376"/>
      <c r="P202" s="376"/>
    </row>
    <row r="203" spans="10:16">
      <c r="J203" s="211"/>
      <c r="K203" s="211">
        <f t="shared" si="13"/>
        <v>0</v>
      </c>
      <c r="L203" s="245"/>
      <c r="M203" s="243" t="str">
        <f>IFERROR(VLOOKUP(L203,DADOS!$C$21:$E$26,3,0),"")</f>
        <v/>
      </c>
      <c r="N203" s="2"/>
      <c r="O203" s="376"/>
      <c r="P203" s="376"/>
    </row>
    <row r="204" spans="10:16">
      <c r="J204" s="211"/>
      <c r="K204" s="211">
        <f t="shared" si="13"/>
        <v>0</v>
      </c>
      <c r="L204" s="245"/>
      <c r="M204" s="243" t="str">
        <f>IFERROR(VLOOKUP(L204,DADOS!$C$21:$E$26,3,0),"")</f>
        <v/>
      </c>
      <c r="N204" s="2"/>
      <c r="O204" s="376"/>
      <c r="P204" s="376"/>
    </row>
    <row r="205" spans="10:16">
      <c r="J205" s="211"/>
      <c r="K205" s="211">
        <f t="shared" si="13"/>
        <v>0</v>
      </c>
      <c r="L205" s="245"/>
      <c r="M205" s="243" t="str">
        <f>IFERROR(VLOOKUP(L205,DADOS!$C$21:$E$26,3,0),"")</f>
        <v/>
      </c>
      <c r="N205" s="2"/>
      <c r="O205" s="376"/>
      <c r="P205" s="376"/>
    </row>
    <row r="206" spans="10:16">
      <c r="J206" s="211"/>
      <c r="K206" s="211">
        <f t="shared" si="13"/>
        <v>0</v>
      </c>
      <c r="L206" s="245"/>
      <c r="M206" s="243" t="str">
        <f>IFERROR(VLOOKUP(L206,DADOS!$C$21:$E$26,3,0),"")</f>
        <v/>
      </c>
      <c r="N206" s="2"/>
      <c r="O206" s="376"/>
      <c r="P206" s="376"/>
    </row>
    <row r="207" spans="10:16">
      <c r="J207" s="211"/>
      <c r="K207" s="211">
        <f t="shared" si="13"/>
        <v>0</v>
      </c>
      <c r="L207" s="245"/>
      <c r="M207" s="243" t="str">
        <f>IFERROR(VLOOKUP(L207,DADOS!$C$21:$E$26,3,0),"")</f>
        <v/>
      </c>
      <c r="N207" s="2"/>
      <c r="O207" s="376"/>
      <c r="P207" s="376"/>
    </row>
    <row r="208" spans="10:16">
      <c r="J208" s="211"/>
      <c r="K208" s="211">
        <f t="shared" si="13"/>
        <v>0</v>
      </c>
      <c r="L208" s="245"/>
      <c r="M208" s="243" t="str">
        <f>IFERROR(VLOOKUP(L208,DADOS!$C$21:$E$26,3,0),"")</f>
        <v/>
      </c>
      <c r="N208" s="2"/>
      <c r="O208" s="376"/>
      <c r="P208" s="376"/>
    </row>
    <row r="209" spans="10:16">
      <c r="J209" s="211"/>
      <c r="K209" s="211">
        <f t="shared" si="13"/>
        <v>0</v>
      </c>
      <c r="L209" s="245"/>
      <c r="M209" s="243" t="str">
        <f>IFERROR(VLOOKUP(L209,DADOS!$C$21:$E$26,3,0),"")</f>
        <v/>
      </c>
      <c r="N209" s="2"/>
      <c r="O209" s="376"/>
      <c r="P209" s="376"/>
    </row>
    <row r="210" spans="10:16">
      <c r="J210" s="211"/>
      <c r="K210" s="211">
        <f t="shared" si="13"/>
        <v>0</v>
      </c>
      <c r="L210" s="245"/>
      <c r="M210" s="243" t="str">
        <f>IFERROR(VLOOKUP(L210,DADOS!$C$21:$E$26,3,0),"")</f>
        <v/>
      </c>
      <c r="N210" s="2"/>
      <c r="O210" s="376"/>
      <c r="P210" s="376"/>
    </row>
    <row r="211" spans="10:16">
      <c r="J211" s="211"/>
      <c r="K211" s="211">
        <f t="shared" si="13"/>
        <v>0</v>
      </c>
      <c r="L211" s="245"/>
      <c r="M211" s="243" t="str">
        <f>IFERROR(VLOOKUP(L211,DADOS!$C$21:$E$26,3,0),"")</f>
        <v/>
      </c>
      <c r="N211" s="2"/>
      <c r="O211" s="376"/>
      <c r="P211" s="376"/>
    </row>
    <row r="212" spans="10:16">
      <c r="J212" s="211"/>
      <c r="K212" s="211">
        <f t="shared" si="13"/>
        <v>0</v>
      </c>
      <c r="L212" s="245"/>
      <c r="M212" s="243" t="str">
        <f>IFERROR(VLOOKUP(L212,DADOS!$C$21:$E$26,3,0),"")</f>
        <v/>
      </c>
      <c r="N212" s="2"/>
      <c r="O212" s="376"/>
      <c r="P212" s="376"/>
    </row>
    <row r="213" spans="10:16">
      <c r="J213" s="211"/>
      <c r="K213" s="211">
        <f t="shared" si="13"/>
        <v>0</v>
      </c>
      <c r="L213" s="245"/>
      <c r="M213" s="243" t="str">
        <f>IFERROR(VLOOKUP(L213,DADOS!$C$21:$E$26,3,0),"")</f>
        <v/>
      </c>
      <c r="N213" s="2"/>
      <c r="O213" s="376"/>
      <c r="P213" s="376"/>
    </row>
    <row r="214" spans="10:16">
      <c r="J214" s="211"/>
      <c r="K214" s="211">
        <f t="shared" si="13"/>
        <v>0</v>
      </c>
      <c r="L214" s="245"/>
      <c r="M214" s="243" t="str">
        <f>IFERROR(VLOOKUP(L214,DADOS!$C$21:$E$26,3,0),"")</f>
        <v/>
      </c>
      <c r="N214" s="2"/>
      <c r="O214" s="376"/>
      <c r="P214" s="376"/>
    </row>
    <row r="215" spans="10:16">
      <c r="J215" s="211"/>
      <c r="K215" s="211">
        <f t="shared" si="13"/>
        <v>0</v>
      </c>
      <c r="L215" s="245"/>
      <c r="M215" s="243" t="str">
        <f>IFERROR(VLOOKUP(L215,DADOS!$C$21:$E$26,3,0),"")</f>
        <v/>
      </c>
      <c r="N215" s="2"/>
      <c r="O215" s="376"/>
      <c r="P215" s="376"/>
    </row>
    <row r="216" spans="10:16">
      <c r="J216" s="211"/>
      <c r="K216" s="211">
        <f t="shared" si="13"/>
        <v>0</v>
      </c>
      <c r="L216" s="245"/>
      <c r="M216" s="243" t="str">
        <f>IFERROR(VLOOKUP(L216,DADOS!$C$21:$E$26,3,0),"")</f>
        <v/>
      </c>
      <c r="N216" s="2"/>
      <c r="O216" s="376"/>
      <c r="P216" s="376"/>
    </row>
    <row r="217" spans="10:16">
      <c r="J217" s="211"/>
      <c r="K217" s="211">
        <f t="shared" si="13"/>
        <v>0</v>
      </c>
      <c r="L217" s="245"/>
      <c r="M217" s="243" t="str">
        <f>IFERROR(VLOOKUP(L217,DADOS!$C$21:$E$26,3,0),"")</f>
        <v/>
      </c>
      <c r="N217" s="2"/>
      <c r="O217" s="376"/>
      <c r="P217" s="376"/>
    </row>
    <row r="218" spans="10:16">
      <c r="J218" s="211"/>
      <c r="K218" s="211">
        <f t="shared" si="13"/>
        <v>0</v>
      </c>
      <c r="L218" s="245"/>
      <c r="M218" s="243" t="str">
        <f>IFERROR(VLOOKUP(L218,DADOS!$C$21:$E$26,3,0),"")</f>
        <v/>
      </c>
      <c r="N218" s="2"/>
      <c r="O218" s="376"/>
      <c r="P218" s="376"/>
    </row>
    <row r="219" spans="10:16">
      <c r="J219" s="211"/>
      <c r="K219" s="211">
        <f t="shared" si="13"/>
        <v>0</v>
      </c>
      <c r="L219" s="245"/>
      <c r="M219" s="243" t="str">
        <f>IFERROR(VLOOKUP(L219,DADOS!$C$21:$E$26,3,0),"")</f>
        <v/>
      </c>
      <c r="N219" s="2"/>
      <c r="O219" s="376"/>
      <c r="P219" s="376"/>
    </row>
    <row r="220" spans="10:16">
      <c r="J220" s="211"/>
      <c r="K220" s="211">
        <f t="shared" si="13"/>
        <v>0</v>
      </c>
      <c r="L220" s="245"/>
      <c r="M220" s="243" t="str">
        <f>IFERROR(VLOOKUP(L220,DADOS!$C$21:$E$26,3,0),"")</f>
        <v/>
      </c>
      <c r="N220" s="2"/>
      <c r="O220" s="376"/>
      <c r="P220" s="376"/>
    </row>
    <row r="221" spans="10:16">
      <c r="J221" s="211"/>
      <c r="K221" s="211">
        <f t="shared" si="13"/>
        <v>0</v>
      </c>
      <c r="L221" s="245"/>
      <c r="M221" s="243" t="str">
        <f>IFERROR(VLOOKUP(L221,DADOS!$C$21:$E$26,3,0),"")</f>
        <v/>
      </c>
      <c r="N221" s="2"/>
      <c r="O221" s="376"/>
      <c r="P221" s="376"/>
    </row>
    <row r="222" spans="10:16">
      <c r="J222" s="211"/>
      <c r="K222" s="211">
        <f t="shared" si="13"/>
        <v>0</v>
      </c>
      <c r="L222" s="245"/>
      <c r="M222" s="243" t="str">
        <f>IFERROR(VLOOKUP(L222,DADOS!$C$21:$E$26,3,0),"")</f>
        <v/>
      </c>
      <c r="N222" s="2"/>
      <c r="O222" s="376"/>
      <c r="P222" s="376"/>
    </row>
    <row r="223" spans="10:16">
      <c r="J223" s="211"/>
      <c r="K223" s="211">
        <f t="shared" si="13"/>
        <v>0</v>
      </c>
      <c r="L223" s="245"/>
      <c r="M223" s="243" t="str">
        <f>IFERROR(VLOOKUP(L223,DADOS!$C$21:$E$26,3,0),"")</f>
        <v/>
      </c>
      <c r="N223" s="2"/>
      <c r="O223" s="376"/>
      <c r="P223" s="376"/>
    </row>
    <row r="224" spans="10:16">
      <c r="J224" s="211"/>
      <c r="K224" s="211">
        <f t="shared" si="13"/>
        <v>0</v>
      </c>
      <c r="L224" s="245"/>
      <c r="M224" s="243" t="str">
        <f>IFERROR(VLOOKUP(L224,DADOS!$C$21:$E$26,3,0),"")</f>
        <v/>
      </c>
      <c r="N224" s="2"/>
      <c r="O224" s="376"/>
      <c r="P224" s="376"/>
    </row>
    <row r="225" spans="10:16">
      <c r="J225" s="211"/>
      <c r="K225" s="211">
        <f t="shared" si="13"/>
        <v>0</v>
      </c>
      <c r="L225" s="245"/>
      <c r="M225" s="243" t="str">
        <f>IFERROR(VLOOKUP(L225,DADOS!$C$21:$E$26,3,0),"")</f>
        <v/>
      </c>
      <c r="N225" s="2"/>
      <c r="O225" s="376"/>
      <c r="P225" s="376"/>
    </row>
    <row r="226" spans="10:16">
      <c r="J226" s="211"/>
      <c r="K226" s="211">
        <f t="shared" si="13"/>
        <v>0</v>
      </c>
      <c r="L226" s="245"/>
      <c r="M226" s="243" t="str">
        <f>IFERROR(VLOOKUP(L226,DADOS!$C$21:$E$26,3,0),"")</f>
        <v/>
      </c>
      <c r="N226" s="2"/>
      <c r="O226" s="376"/>
      <c r="P226" s="376"/>
    </row>
    <row r="227" spans="10:16">
      <c r="J227" s="211"/>
      <c r="K227" s="211">
        <f t="shared" si="13"/>
        <v>0</v>
      </c>
      <c r="L227" s="245"/>
      <c r="M227" s="243" t="str">
        <f>IFERROR(VLOOKUP(L227,DADOS!$C$21:$E$26,3,0),"")</f>
        <v/>
      </c>
      <c r="N227" s="2"/>
      <c r="O227" s="376"/>
      <c r="P227" s="376"/>
    </row>
    <row r="228" spans="10:16">
      <c r="J228" s="211"/>
      <c r="K228" s="211">
        <f t="shared" si="13"/>
        <v>0</v>
      </c>
      <c r="L228" s="245"/>
      <c r="M228" s="243" t="str">
        <f>IFERROR(VLOOKUP(L228,DADOS!$C$21:$E$26,3,0),"")</f>
        <v/>
      </c>
      <c r="N228" s="2"/>
      <c r="O228" s="376"/>
      <c r="P228" s="376"/>
    </row>
    <row r="229" spans="10:16">
      <c r="J229" s="211"/>
      <c r="K229" s="211">
        <f t="shared" si="13"/>
        <v>0</v>
      </c>
      <c r="L229" s="245"/>
      <c r="M229" s="243" t="str">
        <f>IFERROR(VLOOKUP(L229,DADOS!$C$21:$E$26,3,0),"")</f>
        <v/>
      </c>
      <c r="N229" s="2"/>
      <c r="O229" s="376"/>
      <c r="P229" s="376"/>
    </row>
    <row r="230" spans="10:16">
      <c r="J230" s="211"/>
      <c r="K230" s="211">
        <f t="shared" si="13"/>
        <v>0</v>
      </c>
      <c r="L230" s="245"/>
      <c r="M230" s="243" t="str">
        <f>IFERROR(VLOOKUP(L230,DADOS!$C$21:$E$26,3,0),"")</f>
        <v/>
      </c>
      <c r="N230" s="2"/>
      <c r="O230" s="376"/>
      <c r="P230" s="376"/>
    </row>
    <row r="231" spans="10:16">
      <c r="J231" s="211"/>
      <c r="K231" s="211">
        <f t="shared" si="13"/>
        <v>0</v>
      </c>
      <c r="L231" s="245"/>
      <c r="M231" s="243" t="str">
        <f>IFERROR(VLOOKUP(L231,DADOS!$C$21:$E$26,3,0),"")</f>
        <v/>
      </c>
      <c r="N231" s="2"/>
      <c r="O231" s="376"/>
      <c r="P231" s="376"/>
    </row>
    <row r="232" spans="10:16">
      <c r="J232" s="211"/>
      <c r="K232" s="211">
        <f t="shared" si="13"/>
        <v>0</v>
      </c>
      <c r="L232" s="245"/>
      <c r="M232" s="243" t="str">
        <f>IFERROR(VLOOKUP(L232,DADOS!$C$21:$E$26,3,0),"")</f>
        <v/>
      </c>
      <c r="N232" s="2"/>
      <c r="O232" s="376"/>
      <c r="P232" s="376"/>
    </row>
    <row r="233" spans="10:16">
      <c r="J233" s="211"/>
      <c r="K233" s="211">
        <f t="shared" ref="K233:K296" si="14">SUM(D233,E233,F233,I233)</f>
        <v>0</v>
      </c>
      <c r="L233" s="245"/>
      <c r="M233" s="243" t="str">
        <f>IFERROR(VLOOKUP(L233,DADOS!$C$21:$E$26,3,0),"")</f>
        <v/>
      </c>
      <c r="N233" s="2"/>
      <c r="O233" s="376"/>
      <c r="P233" s="376"/>
    </row>
    <row r="234" spans="10:16">
      <c r="J234" s="211"/>
      <c r="K234" s="211">
        <f t="shared" si="14"/>
        <v>0</v>
      </c>
      <c r="L234" s="245"/>
      <c r="M234" s="243" t="str">
        <f>IFERROR(VLOOKUP(L234,DADOS!$C$21:$E$26,3,0),"")</f>
        <v/>
      </c>
      <c r="N234" s="2"/>
      <c r="O234" s="376"/>
      <c r="P234" s="376"/>
    </row>
    <row r="235" spans="10:16">
      <c r="J235" s="211"/>
      <c r="K235" s="211">
        <f t="shared" si="14"/>
        <v>0</v>
      </c>
      <c r="L235" s="245"/>
      <c r="M235" s="243" t="str">
        <f>IFERROR(VLOOKUP(L235,DADOS!$C$21:$E$26,3,0),"")</f>
        <v/>
      </c>
      <c r="N235" s="2"/>
      <c r="O235" s="376"/>
      <c r="P235" s="376"/>
    </row>
    <row r="236" spans="10:16">
      <c r="J236" s="211"/>
      <c r="K236" s="211">
        <f t="shared" si="14"/>
        <v>0</v>
      </c>
      <c r="L236" s="245"/>
      <c r="M236" s="243" t="str">
        <f>IFERROR(VLOOKUP(L236,DADOS!$C$21:$E$26,3,0),"")</f>
        <v/>
      </c>
      <c r="N236" s="2"/>
      <c r="O236" s="376"/>
      <c r="P236" s="376"/>
    </row>
    <row r="237" spans="10:16">
      <c r="J237" s="211"/>
      <c r="K237" s="211">
        <f t="shared" si="14"/>
        <v>0</v>
      </c>
      <c r="L237" s="245"/>
      <c r="M237" s="243" t="str">
        <f>IFERROR(VLOOKUP(L237,DADOS!$C$21:$E$26,3,0),"")</f>
        <v/>
      </c>
      <c r="N237" s="2"/>
      <c r="O237" s="376"/>
      <c r="P237" s="376"/>
    </row>
    <row r="238" spans="10:16">
      <c r="J238" s="211"/>
      <c r="K238" s="211">
        <f t="shared" si="14"/>
        <v>0</v>
      </c>
      <c r="L238" s="245"/>
      <c r="M238" s="243" t="str">
        <f>IFERROR(VLOOKUP(L238,DADOS!$C$21:$E$26,3,0),"")</f>
        <v/>
      </c>
      <c r="N238" s="2"/>
      <c r="O238" s="376"/>
      <c r="P238" s="376"/>
    </row>
    <row r="239" spans="10:16">
      <c r="J239" s="211"/>
      <c r="K239" s="211">
        <f t="shared" si="14"/>
        <v>0</v>
      </c>
      <c r="L239" s="245"/>
      <c r="M239" s="243" t="str">
        <f>IFERROR(VLOOKUP(L239,DADOS!$C$21:$E$26,3,0),"")</f>
        <v/>
      </c>
      <c r="N239" s="2"/>
      <c r="O239" s="376"/>
      <c r="P239" s="376"/>
    </row>
    <row r="240" spans="10:16">
      <c r="J240" s="211"/>
      <c r="K240" s="211">
        <f t="shared" si="14"/>
        <v>0</v>
      </c>
      <c r="L240" s="245"/>
      <c r="M240" s="243" t="str">
        <f>IFERROR(VLOOKUP(L240,DADOS!$C$21:$E$26,3,0),"")</f>
        <v/>
      </c>
      <c r="N240" s="2"/>
      <c r="O240" s="376"/>
      <c r="P240" s="376"/>
    </row>
    <row r="241" spans="10:16">
      <c r="J241" s="211"/>
      <c r="K241" s="211">
        <f t="shared" si="14"/>
        <v>0</v>
      </c>
      <c r="L241" s="245"/>
      <c r="M241" s="243" t="str">
        <f>IFERROR(VLOOKUP(L241,DADOS!$C$21:$E$26,3,0),"")</f>
        <v/>
      </c>
      <c r="N241" s="2"/>
      <c r="O241" s="376"/>
      <c r="P241" s="376"/>
    </row>
    <row r="242" spans="10:16">
      <c r="J242" s="211"/>
      <c r="K242" s="211">
        <f t="shared" si="14"/>
        <v>0</v>
      </c>
      <c r="L242" s="245"/>
      <c r="M242" s="243" t="str">
        <f>IFERROR(VLOOKUP(L242,DADOS!$C$21:$E$26,3,0),"")</f>
        <v/>
      </c>
      <c r="N242" s="2"/>
      <c r="O242" s="376"/>
      <c r="P242" s="376"/>
    </row>
    <row r="243" spans="10:16">
      <c r="J243" s="211"/>
      <c r="K243" s="211">
        <f t="shared" si="14"/>
        <v>0</v>
      </c>
      <c r="L243" s="245"/>
      <c r="M243" s="243" t="str">
        <f>IFERROR(VLOOKUP(L243,DADOS!$C$21:$E$26,3,0),"")</f>
        <v/>
      </c>
      <c r="N243" s="2"/>
      <c r="O243" s="376"/>
      <c r="P243" s="376"/>
    </row>
    <row r="244" spans="10:16">
      <c r="J244" s="211"/>
      <c r="K244" s="211">
        <f t="shared" si="14"/>
        <v>0</v>
      </c>
      <c r="L244" s="245"/>
      <c r="M244" s="243" t="str">
        <f>IFERROR(VLOOKUP(L244,DADOS!$C$21:$E$26,3,0),"")</f>
        <v/>
      </c>
      <c r="N244" s="2"/>
      <c r="O244" s="376"/>
      <c r="P244" s="376"/>
    </row>
    <row r="245" spans="10:16">
      <c r="J245" s="211"/>
      <c r="K245" s="211">
        <f t="shared" si="14"/>
        <v>0</v>
      </c>
      <c r="L245" s="245"/>
      <c r="M245" s="243" t="str">
        <f>IFERROR(VLOOKUP(L245,DADOS!$C$21:$E$26,3,0),"")</f>
        <v/>
      </c>
      <c r="N245" s="2"/>
      <c r="O245" s="376"/>
      <c r="P245" s="376"/>
    </row>
    <row r="246" spans="10:16">
      <c r="J246" s="211"/>
      <c r="K246" s="211">
        <f t="shared" si="14"/>
        <v>0</v>
      </c>
      <c r="L246" s="245"/>
      <c r="M246" s="243" t="str">
        <f>IFERROR(VLOOKUP(L246,DADOS!$C$21:$E$26,3,0),"")</f>
        <v/>
      </c>
      <c r="N246" s="2"/>
      <c r="O246" s="376"/>
      <c r="P246" s="376"/>
    </row>
    <row r="247" spans="10:16">
      <c r="J247" s="211"/>
      <c r="K247" s="211">
        <f t="shared" si="14"/>
        <v>0</v>
      </c>
      <c r="L247" s="245"/>
      <c r="M247" s="243" t="str">
        <f>IFERROR(VLOOKUP(L247,DADOS!$C$21:$E$26,3,0),"")</f>
        <v/>
      </c>
      <c r="N247" s="2"/>
      <c r="O247" s="376"/>
      <c r="P247" s="376"/>
    </row>
    <row r="248" spans="10:16">
      <c r="J248" s="211"/>
      <c r="K248" s="211">
        <f t="shared" si="14"/>
        <v>0</v>
      </c>
      <c r="L248" s="245"/>
      <c r="M248" s="243" t="str">
        <f>IFERROR(VLOOKUP(L248,DADOS!$C$21:$E$26,3,0),"")</f>
        <v/>
      </c>
      <c r="N248" s="2"/>
      <c r="O248" s="376"/>
      <c r="P248" s="376"/>
    </row>
    <row r="249" spans="10:16">
      <c r="J249" s="211"/>
      <c r="K249" s="211">
        <f t="shared" si="14"/>
        <v>0</v>
      </c>
      <c r="L249" s="245"/>
      <c r="M249" s="243" t="str">
        <f>IFERROR(VLOOKUP(L249,DADOS!$C$21:$E$26,3,0),"")</f>
        <v/>
      </c>
      <c r="N249" s="2"/>
      <c r="O249" s="376"/>
      <c r="P249" s="376"/>
    </row>
    <row r="250" spans="10:16">
      <c r="J250" s="211"/>
      <c r="K250" s="211">
        <f t="shared" si="14"/>
        <v>0</v>
      </c>
      <c r="L250" s="245"/>
      <c r="M250" s="243" t="str">
        <f>IFERROR(VLOOKUP(L250,DADOS!$C$21:$E$26,3,0),"")</f>
        <v/>
      </c>
      <c r="N250" s="2"/>
      <c r="O250" s="376"/>
      <c r="P250" s="376"/>
    </row>
    <row r="251" spans="10:16">
      <c r="J251" s="211"/>
      <c r="K251" s="211">
        <f t="shared" si="14"/>
        <v>0</v>
      </c>
      <c r="L251" s="245"/>
      <c r="M251" s="243" t="str">
        <f>IFERROR(VLOOKUP(L251,DADOS!$C$21:$E$26,3,0),"")</f>
        <v/>
      </c>
      <c r="N251" s="2"/>
      <c r="O251" s="376"/>
      <c r="P251" s="376"/>
    </row>
    <row r="252" spans="10:16">
      <c r="J252" s="211"/>
      <c r="K252" s="211">
        <f t="shared" si="14"/>
        <v>0</v>
      </c>
      <c r="L252" s="245"/>
      <c r="M252" s="243" t="str">
        <f>IFERROR(VLOOKUP(L252,DADOS!$C$21:$E$26,3,0),"")</f>
        <v/>
      </c>
      <c r="N252" s="2"/>
      <c r="O252" s="376"/>
      <c r="P252" s="376"/>
    </row>
    <row r="253" spans="10:16">
      <c r="J253" s="211"/>
      <c r="K253" s="211">
        <f t="shared" si="14"/>
        <v>0</v>
      </c>
      <c r="L253" s="245"/>
      <c r="M253" s="243" t="str">
        <f>IFERROR(VLOOKUP(L253,DADOS!$C$21:$E$26,3,0),"")</f>
        <v/>
      </c>
      <c r="N253" s="2"/>
      <c r="O253" s="376"/>
      <c r="P253" s="376"/>
    </row>
    <row r="254" spans="10:16">
      <c r="J254" s="211"/>
      <c r="K254" s="211">
        <f t="shared" si="14"/>
        <v>0</v>
      </c>
      <c r="L254" s="245"/>
      <c r="M254" s="243" t="str">
        <f>IFERROR(VLOOKUP(L254,DADOS!$C$21:$E$26,3,0),"")</f>
        <v/>
      </c>
      <c r="N254" s="2"/>
      <c r="O254" s="376"/>
      <c r="P254" s="376"/>
    </row>
    <row r="255" spans="10:16">
      <c r="J255" s="211"/>
      <c r="K255" s="211">
        <f t="shared" si="14"/>
        <v>0</v>
      </c>
      <c r="L255" s="245"/>
      <c r="M255" s="243" t="str">
        <f>IFERROR(VLOOKUP(L255,DADOS!$C$21:$E$26,3,0),"")</f>
        <v/>
      </c>
      <c r="N255" s="2"/>
      <c r="O255" s="376"/>
      <c r="P255" s="376"/>
    </row>
    <row r="256" spans="10:16">
      <c r="J256" s="211"/>
      <c r="K256" s="211">
        <f t="shared" si="14"/>
        <v>0</v>
      </c>
      <c r="L256" s="245"/>
      <c r="M256" s="243" t="str">
        <f>IFERROR(VLOOKUP(L256,DADOS!$C$21:$E$26,3,0),"")</f>
        <v/>
      </c>
      <c r="N256" s="2"/>
      <c r="O256" s="376"/>
      <c r="P256" s="376"/>
    </row>
    <row r="257" spans="10:16">
      <c r="J257" s="211"/>
      <c r="K257" s="211">
        <f t="shared" si="14"/>
        <v>0</v>
      </c>
      <c r="L257" s="245"/>
      <c r="M257" s="243" t="str">
        <f>IFERROR(VLOOKUP(L257,DADOS!$C$21:$E$26,3,0),"")</f>
        <v/>
      </c>
      <c r="N257" s="2"/>
      <c r="O257" s="376"/>
      <c r="P257" s="376"/>
    </row>
    <row r="258" spans="10:16">
      <c r="J258" s="211"/>
      <c r="K258" s="211">
        <f t="shared" si="14"/>
        <v>0</v>
      </c>
      <c r="L258" s="245"/>
      <c r="M258" s="243" t="str">
        <f>IFERROR(VLOOKUP(L258,DADOS!$C$21:$E$26,3,0),"")</f>
        <v/>
      </c>
      <c r="N258" s="2"/>
      <c r="O258" s="376"/>
      <c r="P258" s="376"/>
    </row>
    <row r="259" spans="10:16">
      <c r="J259" s="211"/>
      <c r="K259" s="211">
        <f t="shared" si="14"/>
        <v>0</v>
      </c>
      <c r="L259" s="245"/>
      <c r="M259" s="243" t="str">
        <f>IFERROR(VLOOKUP(L259,DADOS!$C$21:$E$26,3,0),"")</f>
        <v/>
      </c>
      <c r="N259" s="2"/>
      <c r="O259" s="376"/>
      <c r="P259" s="376"/>
    </row>
    <row r="260" spans="10:16">
      <c r="J260" s="211"/>
      <c r="K260" s="211">
        <f t="shared" si="14"/>
        <v>0</v>
      </c>
      <c r="L260" s="245"/>
      <c r="M260" s="243" t="str">
        <f>IFERROR(VLOOKUP(L260,DADOS!$C$21:$E$26,3,0),"")</f>
        <v/>
      </c>
      <c r="N260" s="2"/>
      <c r="O260" s="376"/>
      <c r="P260" s="376"/>
    </row>
    <row r="261" spans="10:16">
      <c r="J261" s="211"/>
      <c r="K261" s="211">
        <f t="shared" si="14"/>
        <v>0</v>
      </c>
      <c r="L261" s="245"/>
      <c r="M261" s="243" t="str">
        <f>IFERROR(VLOOKUP(L261,DADOS!$C$21:$E$26,3,0),"")</f>
        <v/>
      </c>
      <c r="N261" s="2"/>
      <c r="O261" s="376"/>
      <c r="P261" s="376"/>
    </row>
    <row r="262" spans="10:16">
      <c r="J262" s="211"/>
      <c r="K262" s="211">
        <f t="shared" si="14"/>
        <v>0</v>
      </c>
      <c r="L262" s="245"/>
      <c r="M262" s="243" t="str">
        <f>IFERROR(VLOOKUP(L262,DADOS!$C$21:$E$26,3,0),"")</f>
        <v/>
      </c>
      <c r="N262" s="2"/>
      <c r="O262" s="376"/>
      <c r="P262" s="376"/>
    </row>
    <row r="263" spans="10:16">
      <c r="J263" s="211"/>
      <c r="K263" s="211">
        <f t="shared" si="14"/>
        <v>0</v>
      </c>
      <c r="L263" s="245"/>
      <c r="M263" s="243" t="str">
        <f>IFERROR(VLOOKUP(L263,DADOS!$C$21:$E$26,3,0),"")</f>
        <v/>
      </c>
      <c r="N263" s="2"/>
      <c r="O263" s="376"/>
      <c r="P263" s="376"/>
    </row>
    <row r="264" spans="10:16">
      <c r="J264" s="211"/>
      <c r="K264" s="211">
        <f t="shared" si="14"/>
        <v>0</v>
      </c>
      <c r="L264" s="245"/>
      <c r="M264" s="243" t="str">
        <f>IFERROR(VLOOKUP(L264,DADOS!$C$21:$E$26,3,0),"")</f>
        <v/>
      </c>
      <c r="N264" s="2"/>
      <c r="O264" s="376"/>
      <c r="P264" s="376"/>
    </row>
    <row r="265" spans="10:16">
      <c r="J265" s="211"/>
      <c r="K265" s="211">
        <f t="shared" si="14"/>
        <v>0</v>
      </c>
      <c r="L265" s="245"/>
      <c r="M265" s="243" t="str">
        <f>IFERROR(VLOOKUP(L265,DADOS!$C$21:$E$26,3,0),"")</f>
        <v/>
      </c>
      <c r="N265" s="2"/>
      <c r="O265" s="376"/>
      <c r="P265" s="376"/>
    </row>
    <row r="266" spans="10:16">
      <c r="J266" s="211"/>
      <c r="K266" s="211">
        <f t="shared" si="14"/>
        <v>0</v>
      </c>
      <c r="L266" s="245"/>
      <c r="M266" s="243" t="str">
        <f>IFERROR(VLOOKUP(L266,DADOS!$C$21:$E$26,3,0),"")</f>
        <v/>
      </c>
      <c r="N266" s="2"/>
      <c r="O266" s="376"/>
      <c r="P266" s="376"/>
    </row>
    <row r="267" spans="10:16">
      <c r="J267" s="211"/>
      <c r="K267" s="211">
        <f t="shared" si="14"/>
        <v>0</v>
      </c>
      <c r="L267" s="245"/>
      <c r="M267" s="243" t="str">
        <f>IFERROR(VLOOKUP(L267,DADOS!$C$21:$E$26,3,0),"")</f>
        <v/>
      </c>
      <c r="N267" s="2"/>
      <c r="O267" s="376"/>
      <c r="P267" s="376"/>
    </row>
    <row r="268" spans="10:16">
      <c r="J268" s="211"/>
      <c r="K268" s="211">
        <f t="shared" si="14"/>
        <v>0</v>
      </c>
      <c r="L268" s="245"/>
      <c r="M268" s="243" t="str">
        <f>IFERROR(VLOOKUP(L268,DADOS!$C$21:$E$26,3,0),"")</f>
        <v/>
      </c>
      <c r="N268" s="2"/>
      <c r="O268" s="376"/>
      <c r="P268" s="376"/>
    </row>
    <row r="269" spans="10:16">
      <c r="J269" s="211"/>
      <c r="K269" s="211">
        <f t="shared" si="14"/>
        <v>0</v>
      </c>
      <c r="L269" s="245"/>
      <c r="M269" s="243" t="str">
        <f>IFERROR(VLOOKUP(L269,DADOS!$C$21:$E$26,3,0),"")</f>
        <v/>
      </c>
      <c r="N269" s="2"/>
      <c r="O269" s="376"/>
      <c r="P269" s="376"/>
    </row>
    <row r="270" spans="10:16">
      <c r="J270" s="211"/>
      <c r="K270" s="211">
        <f t="shared" si="14"/>
        <v>0</v>
      </c>
      <c r="L270" s="245"/>
      <c r="M270" s="243" t="str">
        <f>IFERROR(VLOOKUP(L270,DADOS!$C$21:$E$26,3,0),"")</f>
        <v/>
      </c>
      <c r="N270" s="2"/>
      <c r="O270" s="376"/>
      <c r="P270" s="376"/>
    </row>
    <row r="271" spans="10:16">
      <c r="J271" s="211"/>
      <c r="K271" s="211">
        <f t="shared" si="14"/>
        <v>0</v>
      </c>
      <c r="L271" s="245"/>
      <c r="M271" s="243" t="str">
        <f>IFERROR(VLOOKUP(L271,DADOS!$C$21:$E$26,3,0),"")</f>
        <v/>
      </c>
      <c r="N271" s="2"/>
      <c r="O271" s="376"/>
      <c r="P271" s="376"/>
    </row>
    <row r="272" spans="10:16">
      <c r="J272" s="211"/>
      <c r="K272" s="211">
        <f t="shared" si="14"/>
        <v>0</v>
      </c>
      <c r="L272" s="245"/>
      <c r="M272" s="243" t="str">
        <f>IFERROR(VLOOKUP(L272,DADOS!$C$21:$E$26,3,0),"")</f>
        <v/>
      </c>
      <c r="N272" s="2"/>
      <c r="O272" s="376"/>
      <c r="P272" s="376"/>
    </row>
    <row r="273" spans="10:16">
      <c r="J273" s="211"/>
      <c r="K273" s="211">
        <f t="shared" si="14"/>
        <v>0</v>
      </c>
      <c r="L273" s="245"/>
      <c r="M273" s="243" t="str">
        <f>IFERROR(VLOOKUP(L273,DADOS!$C$21:$E$26,3,0),"")</f>
        <v/>
      </c>
      <c r="N273" s="2"/>
      <c r="O273" s="376"/>
      <c r="P273" s="376"/>
    </row>
    <row r="274" spans="10:16">
      <c r="J274" s="211"/>
      <c r="K274" s="211">
        <f t="shared" si="14"/>
        <v>0</v>
      </c>
      <c r="L274" s="245"/>
      <c r="M274" s="243" t="str">
        <f>IFERROR(VLOOKUP(L274,DADOS!$C$21:$E$26,3,0),"")</f>
        <v/>
      </c>
      <c r="N274" s="2"/>
      <c r="O274" s="376"/>
      <c r="P274" s="376"/>
    </row>
    <row r="275" spans="10:16">
      <c r="J275" s="211"/>
      <c r="K275" s="211">
        <f t="shared" si="14"/>
        <v>0</v>
      </c>
      <c r="L275" s="245"/>
      <c r="M275" s="243" t="str">
        <f>IFERROR(VLOOKUP(L275,DADOS!$C$21:$E$26,3,0),"")</f>
        <v/>
      </c>
      <c r="N275" s="2"/>
      <c r="O275" s="376"/>
      <c r="P275" s="376"/>
    </row>
    <row r="276" spans="10:16">
      <c r="J276" s="211"/>
      <c r="K276" s="211">
        <f t="shared" si="14"/>
        <v>0</v>
      </c>
      <c r="L276" s="245"/>
      <c r="M276" s="243" t="str">
        <f>IFERROR(VLOOKUP(L276,DADOS!$C$21:$E$26,3,0),"")</f>
        <v/>
      </c>
      <c r="N276" s="2"/>
      <c r="O276" s="376"/>
      <c r="P276" s="376"/>
    </row>
    <row r="277" spans="10:16">
      <c r="J277" s="211"/>
      <c r="K277" s="211">
        <f t="shared" si="14"/>
        <v>0</v>
      </c>
      <c r="L277" s="245"/>
      <c r="M277" s="243" t="str">
        <f>IFERROR(VLOOKUP(L277,DADOS!$C$21:$E$26,3,0),"")</f>
        <v/>
      </c>
      <c r="N277" s="2"/>
      <c r="O277" s="376"/>
      <c r="P277" s="376"/>
    </row>
    <row r="278" spans="10:16">
      <c r="J278" s="211"/>
      <c r="K278" s="211">
        <f t="shared" si="14"/>
        <v>0</v>
      </c>
      <c r="L278" s="245"/>
      <c r="M278" s="243" t="str">
        <f>IFERROR(VLOOKUP(L278,DADOS!$C$21:$E$26,3,0),"")</f>
        <v/>
      </c>
      <c r="N278" s="2"/>
      <c r="O278" s="376"/>
      <c r="P278" s="376"/>
    </row>
    <row r="279" spans="10:16">
      <c r="J279" s="211"/>
      <c r="K279" s="211">
        <f t="shared" si="14"/>
        <v>0</v>
      </c>
      <c r="L279" s="245"/>
      <c r="M279" s="243" t="str">
        <f>IFERROR(VLOOKUP(L279,DADOS!$C$21:$E$26,3,0),"")</f>
        <v/>
      </c>
      <c r="N279" s="2"/>
      <c r="O279" s="376"/>
      <c r="P279" s="376"/>
    </row>
    <row r="280" spans="10:16">
      <c r="J280" s="211"/>
      <c r="K280" s="211">
        <f t="shared" si="14"/>
        <v>0</v>
      </c>
      <c r="L280" s="245"/>
      <c r="M280" s="243" t="str">
        <f>IFERROR(VLOOKUP(L280,DADOS!$C$21:$E$26,3,0),"")</f>
        <v/>
      </c>
      <c r="N280" s="2"/>
      <c r="O280" s="376"/>
      <c r="P280" s="376"/>
    </row>
    <row r="281" spans="10:16">
      <c r="J281" s="211"/>
      <c r="K281" s="211">
        <f t="shared" si="14"/>
        <v>0</v>
      </c>
      <c r="L281" s="245"/>
      <c r="M281" s="243" t="str">
        <f>IFERROR(VLOOKUP(L281,DADOS!$C$21:$E$26,3,0),"")</f>
        <v/>
      </c>
      <c r="N281" s="2"/>
      <c r="O281" s="376"/>
      <c r="P281" s="376"/>
    </row>
    <row r="282" spans="10:16">
      <c r="J282" s="211"/>
      <c r="K282" s="211">
        <f t="shared" si="14"/>
        <v>0</v>
      </c>
      <c r="L282" s="245"/>
      <c r="M282" s="243" t="str">
        <f>IFERROR(VLOOKUP(L282,DADOS!$C$21:$E$26,3,0),"")</f>
        <v/>
      </c>
      <c r="N282" s="2"/>
      <c r="O282" s="376"/>
      <c r="P282" s="376"/>
    </row>
    <row r="283" spans="10:16">
      <c r="J283" s="211"/>
      <c r="K283" s="211">
        <f t="shared" si="14"/>
        <v>0</v>
      </c>
      <c r="L283" s="245"/>
      <c r="M283" s="243" t="str">
        <f>IFERROR(VLOOKUP(L283,DADOS!$C$21:$E$26,3,0),"")</f>
        <v/>
      </c>
      <c r="N283" s="2"/>
      <c r="O283" s="376"/>
      <c r="P283" s="376"/>
    </row>
    <row r="284" spans="10:16">
      <c r="J284" s="211"/>
      <c r="K284" s="211">
        <f t="shared" si="14"/>
        <v>0</v>
      </c>
      <c r="L284" s="245"/>
      <c r="M284" s="243" t="str">
        <f>IFERROR(VLOOKUP(L284,DADOS!$C$21:$E$26,3,0),"")</f>
        <v/>
      </c>
      <c r="N284" s="2"/>
      <c r="O284" s="376"/>
      <c r="P284" s="376"/>
    </row>
    <row r="285" spans="10:16">
      <c r="J285" s="211"/>
      <c r="K285" s="211">
        <f t="shared" si="14"/>
        <v>0</v>
      </c>
      <c r="L285" s="245"/>
      <c r="M285" s="243" t="str">
        <f>IFERROR(VLOOKUP(L285,DADOS!$C$21:$E$26,3,0),"")</f>
        <v/>
      </c>
      <c r="N285" s="2"/>
      <c r="O285" s="376"/>
      <c r="P285" s="376"/>
    </row>
    <row r="286" spans="10:16">
      <c r="J286" s="211"/>
      <c r="K286" s="211">
        <f t="shared" si="14"/>
        <v>0</v>
      </c>
      <c r="L286" s="245"/>
      <c r="M286" s="243" t="str">
        <f>IFERROR(VLOOKUP(L286,DADOS!$C$21:$E$26,3,0),"")</f>
        <v/>
      </c>
      <c r="N286" s="2"/>
      <c r="O286" s="376"/>
      <c r="P286" s="376"/>
    </row>
    <row r="287" spans="10:16">
      <c r="J287" s="211"/>
      <c r="K287" s="211">
        <f t="shared" si="14"/>
        <v>0</v>
      </c>
      <c r="L287" s="245"/>
      <c r="M287" s="243" t="str">
        <f>IFERROR(VLOOKUP(L287,DADOS!$C$21:$E$26,3,0),"")</f>
        <v/>
      </c>
      <c r="N287" s="2"/>
      <c r="O287" s="376"/>
      <c r="P287" s="376"/>
    </row>
    <row r="288" spans="10:16">
      <c r="J288" s="211"/>
      <c r="K288" s="211">
        <f t="shared" si="14"/>
        <v>0</v>
      </c>
      <c r="L288" s="245"/>
      <c r="M288" s="243" t="str">
        <f>IFERROR(VLOOKUP(L288,DADOS!$C$21:$E$26,3,0),"")</f>
        <v/>
      </c>
      <c r="N288" s="2"/>
      <c r="O288" s="376"/>
      <c r="P288" s="376"/>
    </row>
    <row r="289" spans="10:16">
      <c r="J289" s="211"/>
      <c r="K289" s="211">
        <f t="shared" si="14"/>
        <v>0</v>
      </c>
      <c r="L289" s="245"/>
      <c r="M289" s="243" t="str">
        <f>IFERROR(VLOOKUP(L289,DADOS!$C$21:$E$26,3,0),"")</f>
        <v/>
      </c>
      <c r="N289" s="2"/>
      <c r="O289" s="376"/>
      <c r="P289" s="376"/>
    </row>
    <row r="290" spans="10:16">
      <c r="J290" s="211"/>
      <c r="K290" s="211">
        <f t="shared" si="14"/>
        <v>0</v>
      </c>
      <c r="L290" s="245"/>
      <c r="M290" s="243" t="str">
        <f>IFERROR(VLOOKUP(L290,DADOS!$C$21:$E$26,3,0),"")</f>
        <v/>
      </c>
      <c r="N290" s="2"/>
      <c r="O290" s="376"/>
      <c r="P290" s="376"/>
    </row>
    <row r="291" spans="10:16">
      <c r="J291" s="211"/>
      <c r="K291" s="211">
        <f t="shared" si="14"/>
        <v>0</v>
      </c>
      <c r="L291" s="245"/>
      <c r="M291" s="243" t="str">
        <f>IFERROR(VLOOKUP(L291,DADOS!$C$21:$E$26,3,0),"")</f>
        <v/>
      </c>
      <c r="N291" s="2"/>
      <c r="O291" s="376"/>
      <c r="P291" s="376"/>
    </row>
    <row r="292" spans="10:16">
      <c r="J292" s="211"/>
      <c r="K292" s="211">
        <f t="shared" si="14"/>
        <v>0</v>
      </c>
      <c r="L292" s="245"/>
      <c r="M292" s="243" t="str">
        <f>IFERROR(VLOOKUP(L292,DADOS!$C$21:$E$26,3,0),"")</f>
        <v/>
      </c>
      <c r="N292" s="2"/>
      <c r="O292" s="376"/>
      <c r="P292" s="376"/>
    </row>
    <row r="293" spans="10:16">
      <c r="J293" s="211"/>
      <c r="K293" s="211">
        <f t="shared" si="14"/>
        <v>0</v>
      </c>
      <c r="L293" s="245"/>
      <c r="M293" s="243" t="str">
        <f>IFERROR(VLOOKUP(L293,DADOS!$C$21:$E$26,3,0),"")</f>
        <v/>
      </c>
      <c r="N293" s="2"/>
      <c r="O293" s="376"/>
      <c r="P293" s="376"/>
    </row>
    <row r="294" spans="10:16">
      <c r="J294" s="211"/>
      <c r="K294" s="211">
        <f t="shared" si="14"/>
        <v>0</v>
      </c>
      <c r="L294" s="245"/>
      <c r="M294" s="243" t="str">
        <f>IFERROR(VLOOKUP(L294,DADOS!$C$21:$E$26,3,0),"")</f>
        <v/>
      </c>
      <c r="N294" s="2"/>
      <c r="O294" s="376"/>
      <c r="P294" s="376"/>
    </row>
    <row r="295" spans="10:16">
      <c r="J295" s="211"/>
      <c r="K295" s="211">
        <f t="shared" si="14"/>
        <v>0</v>
      </c>
      <c r="L295" s="245"/>
      <c r="M295" s="243" t="str">
        <f>IFERROR(VLOOKUP(L295,DADOS!$C$21:$E$26,3,0),"")</f>
        <v/>
      </c>
      <c r="N295" s="2"/>
      <c r="O295" s="376"/>
      <c r="P295" s="376"/>
    </row>
    <row r="296" spans="10:16">
      <c r="J296" s="211"/>
      <c r="K296" s="211">
        <f t="shared" si="14"/>
        <v>0</v>
      </c>
      <c r="L296" s="245"/>
      <c r="M296" s="243" t="str">
        <f>IFERROR(VLOOKUP(L296,DADOS!$C$21:$E$26,3,0),"")</f>
        <v/>
      </c>
      <c r="N296" s="2"/>
      <c r="O296" s="376"/>
      <c r="P296" s="376"/>
    </row>
    <row r="297" spans="10:16">
      <c r="J297" s="211"/>
      <c r="K297" s="211">
        <f t="shared" ref="K297:K306" si="15">SUM(D297,E297,F297,I297)</f>
        <v>0</v>
      </c>
      <c r="L297" s="245"/>
      <c r="M297" s="243" t="str">
        <f>IFERROR(VLOOKUP(L297,DADOS!$C$21:$E$26,3,0),"")</f>
        <v/>
      </c>
      <c r="N297" s="2"/>
      <c r="O297" s="376"/>
      <c r="P297" s="376"/>
    </row>
    <row r="298" spans="10:16">
      <c r="J298" s="211"/>
      <c r="K298" s="211">
        <f t="shared" si="15"/>
        <v>0</v>
      </c>
      <c r="L298" s="245"/>
      <c r="M298" s="243" t="str">
        <f>IFERROR(VLOOKUP(L298,DADOS!$C$21:$E$26,3,0),"")</f>
        <v/>
      </c>
      <c r="N298" s="2"/>
      <c r="O298" s="376"/>
      <c r="P298" s="376"/>
    </row>
    <row r="299" spans="10:16">
      <c r="J299" s="211"/>
      <c r="K299" s="211">
        <f t="shared" si="15"/>
        <v>0</v>
      </c>
      <c r="L299" s="245"/>
      <c r="M299" s="243" t="str">
        <f>IFERROR(VLOOKUP(L299,DADOS!$C$21:$E$26,3,0),"")</f>
        <v/>
      </c>
      <c r="N299" s="2"/>
      <c r="O299" s="376"/>
      <c r="P299" s="376"/>
    </row>
    <row r="300" spans="10:16">
      <c r="J300" s="211"/>
      <c r="K300" s="211">
        <f t="shared" si="15"/>
        <v>0</v>
      </c>
      <c r="L300" s="245"/>
      <c r="M300" s="243" t="str">
        <f>IFERROR(VLOOKUP(L300,DADOS!$C$21:$E$26,3,0),"")</f>
        <v/>
      </c>
      <c r="N300" s="2"/>
      <c r="O300" s="376"/>
      <c r="P300" s="376"/>
    </row>
    <row r="301" spans="10:16">
      <c r="J301" s="211"/>
      <c r="K301" s="211">
        <f t="shared" si="15"/>
        <v>0</v>
      </c>
      <c r="L301" s="245"/>
      <c r="M301" s="243" t="str">
        <f>IFERROR(VLOOKUP(L301,DADOS!$C$21:$E$26,3,0),"")</f>
        <v/>
      </c>
      <c r="N301" s="2"/>
      <c r="O301" s="376"/>
      <c r="P301" s="376"/>
    </row>
    <row r="302" spans="10:16">
      <c r="J302" s="211"/>
      <c r="K302" s="211">
        <f t="shared" si="15"/>
        <v>0</v>
      </c>
      <c r="L302" s="245"/>
      <c r="M302" s="243" t="str">
        <f>IFERROR(VLOOKUP(L302,DADOS!$C$21:$E$26,3,0),"")</f>
        <v/>
      </c>
      <c r="N302" s="2"/>
      <c r="O302" s="376"/>
      <c r="P302" s="376"/>
    </row>
    <row r="303" spans="10:16">
      <c r="J303" s="211"/>
      <c r="K303" s="211">
        <f t="shared" si="15"/>
        <v>0</v>
      </c>
      <c r="L303" s="245"/>
      <c r="M303" s="243" t="str">
        <f>IFERROR(VLOOKUP(L303,DADOS!$C$21:$E$26,3,0),"")</f>
        <v/>
      </c>
      <c r="N303" s="2"/>
      <c r="O303" s="376"/>
      <c r="P303" s="376"/>
    </row>
    <row r="304" spans="10:16">
      <c r="J304" s="211"/>
      <c r="K304" s="211">
        <f t="shared" si="15"/>
        <v>0</v>
      </c>
      <c r="L304" s="245"/>
      <c r="M304" s="243" t="str">
        <f>IFERROR(VLOOKUP(L304,DADOS!$C$21:$E$26,3,0),"")</f>
        <v/>
      </c>
      <c r="N304" s="2"/>
      <c r="O304" s="376"/>
      <c r="P304" s="376"/>
    </row>
    <row r="305" spans="10:16">
      <c r="J305" s="211"/>
      <c r="K305" s="211">
        <f t="shared" si="15"/>
        <v>0</v>
      </c>
      <c r="L305" s="245"/>
      <c r="M305" s="243" t="str">
        <f>IFERROR(VLOOKUP(L305,DADOS!$C$21:$E$26,3,0),"")</f>
        <v/>
      </c>
      <c r="N305" s="2"/>
      <c r="O305" s="376"/>
      <c r="P305" s="376"/>
    </row>
    <row r="306" spans="10:16">
      <c r="J306" s="211"/>
      <c r="K306" s="211">
        <f t="shared" si="15"/>
        <v>0</v>
      </c>
      <c r="L306" s="245"/>
      <c r="M306" s="243" t="str">
        <f>IFERROR(VLOOKUP(L306,DADOS!$C$21:$E$26,3,0),"")</f>
        <v/>
      </c>
      <c r="N306" s="2"/>
      <c r="O306" s="376"/>
      <c r="P306" s="376"/>
    </row>
  </sheetData>
  <autoFilter ref="A2:O306" xr:uid="{EEF33BDD-2C6D-49B5-9F29-A2E528C84D78}"/>
  <phoneticPr fontId="45" type="noConversion"/>
  <dataValidations count="1">
    <dataValidation type="list" allowBlank="1" showInputMessage="1" showErrorMessage="1" sqref="L3:L306" xr:uid="{C1076411-03F1-459C-AB58-84F568F57AAA}">
      <formula1>"Etanol,Gasolina,Diesel S10,Diesel S500"</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3603" r:id="rId3" name="Label1">
          <controlPr defaultSize="0" autoLine="0" r:id="rId4">
            <anchor moveWithCells="1">
              <from>
                <xdr:col>9</xdr:col>
                <xdr:colOff>0</xdr:colOff>
                <xdr:row>0</xdr:row>
                <xdr:rowOff>22860</xdr:rowOff>
              </from>
              <to>
                <xdr:col>14</xdr:col>
                <xdr:colOff>137160</xdr:colOff>
                <xdr:row>0</xdr:row>
                <xdr:rowOff>152400</xdr:rowOff>
              </to>
            </anchor>
          </controlPr>
        </control>
      </mc:Choice>
      <mc:Fallback>
        <control shapeId="153603" r:id="rId3" name="Label1"/>
      </mc:Fallback>
    </mc:AlternateContent>
    <mc:AlternateContent xmlns:mc="http://schemas.openxmlformats.org/markup-compatibility/2006">
      <mc:Choice Requires="x14">
        <control shapeId="153602" r:id="rId5" name="ComboBox7">
          <controlPr defaultSize="0" autoLine="0" r:id="rId6">
            <anchor moveWithCells="1">
              <from>
                <xdr:col>9</xdr:col>
                <xdr:colOff>0</xdr:colOff>
                <xdr:row>0</xdr:row>
                <xdr:rowOff>175260</xdr:rowOff>
              </from>
              <to>
                <xdr:col>14</xdr:col>
                <xdr:colOff>297180</xdr:colOff>
                <xdr:row>1</xdr:row>
                <xdr:rowOff>7620</xdr:rowOff>
              </to>
            </anchor>
          </controlPr>
        </control>
      </mc:Choice>
      <mc:Fallback>
        <control shapeId="153602" r:id="rId5" name="ComboBox7"/>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DD922-1502-4D30-89E0-609942229D36}">
  <sheetPr codeName="Planilha4">
    <tabColor theme="7" tint="0.39997558519241921"/>
  </sheetPr>
  <dimension ref="A1:AU159"/>
  <sheetViews>
    <sheetView showGridLines="0" zoomScaleNormal="100" zoomScaleSheetLayoutView="100" workbookViewId="0">
      <pane ySplit="2" topLeftCell="A3" activePane="bottomLeft" state="frozen"/>
      <selection activeCell="G29" sqref="G29"/>
      <selection pane="bottomLeft" activeCell="O38" sqref="O38"/>
    </sheetView>
  </sheetViews>
  <sheetFormatPr defaultColWidth="11.44140625" defaultRowHeight="13.8"/>
  <cols>
    <col min="1" max="1" width="11.44140625" style="7"/>
    <col min="2" max="2" width="56" style="7" customWidth="1"/>
    <col min="3" max="3" width="5.44140625" style="7" bestFit="1" customWidth="1"/>
    <col min="4" max="4" width="12.33203125" style="7" bestFit="1" customWidth="1"/>
    <col min="5" max="5" width="12" style="7" bestFit="1" customWidth="1"/>
    <col min="6" max="6" width="16.33203125" style="7" customWidth="1"/>
    <col min="7" max="7" width="23.88671875" style="7" bestFit="1" customWidth="1"/>
    <col min="8" max="9" width="11.44140625" style="7"/>
    <col min="10" max="10" width="12.33203125" style="7" bestFit="1" customWidth="1"/>
    <col min="11" max="14" width="11.44140625" style="7"/>
    <col min="15" max="47" width="11.44140625" style="184"/>
    <col min="48" max="16384" width="11.44140625" style="7"/>
  </cols>
  <sheetData>
    <row r="1" spans="1:47" ht="35.25" customHeight="1"/>
    <row r="2" spans="1:47" s="17" customFormat="1">
      <c r="A2" s="214" t="s">
        <v>873</v>
      </c>
      <c r="B2" s="214" t="s">
        <v>442</v>
      </c>
      <c r="C2" s="214" t="s">
        <v>493</v>
      </c>
      <c r="D2" s="214" t="s">
        <v>874</v>
      </c>
      <c r="E2" s="214" t="s">
        <v>875</v>
      </c>
      <c r="F2" s="214" t="s">
        <v>876</v>
      </c>
      <c r="G2" s="669"/>
      <c r="H2" s="669"/>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row>
    <row r="3" spans="1:47">
      <c r="A3" s="212" t="s">
        <v>877</v>
      </c>
      <c r="B3" s="212"/>
      <c r="C3" s="212"/>
      <c r="D3" s="201"/>
      <c r="E3" s="213"/>
      <c r="F3" s="211">
        <f t="shared" ref="F3:F17" si="0">E3*D3</f>
        <v>0</v>
      </c>
    </row>
    <row r="4" spans="1:47">
      <c r="A4" s="212" t="s">
        <v>878</v>
      </c>
      <c r="B4" s="212"/>
      <c r="C4" s="212"/>
      <c r="D4" s="201"/>
      <c r="E4" s="213"/>
      <c r="F4" s="211">
        <f t="shared" si="0"/>
        <v>0</v>
      </c>
      <c r="J4" s="383"/>
    </row>
    <row r="5" spans="1:47" hidden="1">
      <c r="A5" s="212" t="s">
        <v>879</v>
      </c>
      <c r="B5" s="212"/>
      <c r="C5" s="212"/>
      <c r="D5" s="201"/>
      <c r="E5" s="213"/>
      <c r="F5" s="211">
        <f>E5*D5</f>
        <v>0</v>
      </c>
    </row>
    <row r="6" spans="1:47" hidden="1">
      <c r="A6" s="212" t="s">
        <v>880</v>
      </c>
      <c r="B6" s="212"/>
      <c r="C6" s="212"/>
      <c r="D6" s="201"/>
      <c r="E6" s="213"/>
      <c r="F6" s="211">
        <f>E6*D6</f>
        <v>0</v>
      </c>
    </row>
    <row r="7" spans="1:47">
      <c r="A7" s="212" t="s">
        <v>881</v>
      </c>
      <c r="B7" s="212"/>
      <c r="C7" s="212"/>
      <c r="D7" s="201"/>
      <c r="E7" s="213"/>
      <c r="F7" s="211">
        <f t="shared" si="0"/>
        <v>0</v>
      </c>
    </row>
    <row r="8" spans="1:47">
      <c r="A8" s="212" t="s">
        <v>882</v>
      </c>
      <c r="B8" s="212"/>
      <c r="C8" s="212"/>
      <c r="D8" s="201"/>
      <c r="E8" s="213"/>
      <c r="F8" s="211">
        <f t="shared" si="0"/>
        <v>0</v>
      </c>
    </row>
    <row r="9" spans="1:47">
      <c r="A9" s="212" t="s">
        <v>883</v>
      </c>
      <c r="B9" s="212"/>
      <c r="C9" s="212"/>
      <c r="D9" s="201"/>
      <c r="E9" s="213"/>
      <c r="F9" s="211">
        <f t="shared" si="0"/>
        <v>0</v>
      </c>
    </row>
    <row r="10" spans="1:47">
      <c r="A10" s="212" t="s">
        <v>884</v>
      </c>
      <c r="B10" s="212"/>
      <c r="C10" s="212"/>
      <c r="D10" s="201"/>
      <c r="E10" s="213"/>
      <c r="F10" s="211">
        <f t="shared" si="0"/>
        <v>0</v>
      </c>
    </row>
    <row r="11" spans="1:47">
      <c r="A11" s="212" t="s">
        <v>885</v>
      </c>
      <c r="B11" s="212"/>
      <c r="C11" s="212"/>
      <c r="D11" s="201"/>
      <c r="E11" s="213"/>
      <c r="F11" s="211">
        <f t="shared" si="0"/>
        <v>0</v>
      </c>
    </row>
    <row r="12" spans="1:47">
      <c r="A12" s="212" t="s">
        <v>886</v>
      </c>
      <c r="B12" s="212"/>
      <c r="C12" s="212"/>
      <c r="D12" s="201"/>
      <c r="E12" s="213"/>
      <c r="F12" s="211">
        <f t="shared" si="0"/>
        <v>0</v>
      </c>
    </row>
    <row r="13" spans="1:47">
      <c r="A13" s="212" t="s">
        <v>887</v>
      </c>
      <c r="B13" s="212"/>
      <c r="C13" s="212"/>
      <c r="D13" s="201"/>
      <c r="E13" s="213"/>
      <c r="F13" s="211">
        <f t="shared" si="0"/>
        <v>0</v>
      </c>
    </row>
    <row r="14" spans="1:47">
      <c r="A14" s="212" t="s">
        <v>888</v>
      </c>
      <c r="B14" s="212"/>
      <c r="C14" s="212"/>
      <c r="D14" s="201"/>
      <c r="E14" s="213"/>
      <c r="F14" s="211">
        <f t="shared" si="0"/>
        <v>0</v>
      </c>
    </row>
    <row r="15" spans="1:47">
      <c r="A15" s="212" t="s">
        <v>889</v>
      </c>
      <c r="B15" s="212"/>
      <c r="C15" s="212"/>
      <c r="D15" s="201"/>
      <c r="E15" s="213"/>
      <c r="F15" s="211">
        <f t="shared" si="0"/>
        <v>0</v>
      </c>
    </row>
    <row r="16" spans="1:47">
      <c r="A16" s="212" t="s">
        <v>890</v>
      </c>
      <c r="B16" s="212"/>
      <c r="C16" s="212"/>
      <c r="D16" s="201"/>
      <c r="E16" s="213"/>
      <c r="F16" s="211">
        <f t="shared" si="0"/>
        <v>0</v>
      </c>
    </row>
    <row r="17" spans="1:6">
      <c r="A17" s="212" t="s">
        <v>891</v>
      </c>
      <c r="B17" s="212"/>
      <c r="C17" s="212"/>
      <c r="D17" s="201"/>
      <c r="E17" s="213"/>
      <c r="F17" s="211">
        <f t="shared" si="0"/>
        <v>0</v>
      </c>
    </row>
    <row r="18" spans="1:6">
      <c r="A18" s="212" t="s">
        <v>892</v>
      </c>
      <c r="B18" s="212"/>
      <c r="C18" s="212"/>
      <c r="D18" s="201"/>
      <c r="E18" s="213"/>
      <c r="F18" s="211">
        <f t="shared" ref="F18:F49" si="1">E18*D18</f>
        <v>0</v>
      </c>
    </row>
    <row r="19" spans="1:6">
      <c r="A19" s="212" t="s">
        <v>893</v>
      </c>
      <c r="B19" s="212"/>
      <c r="C19" s="212"/>
      <c r="D19" s="201"/>
      <c r="E19" s="213"/>
      <c r="F19" s="211">
        <f t="shared" si="1"/>
        <v>0</v>
      </c>
    </row>
    <row r="20" spans="1:6">
      <c r="A20" s="212" t="s">
        <v>894</v>
      </c>
      <c r="B20" s="212"/>
      <c r="C20" s="212"/>
      <c r="D20" s="201"/>
      <c r="E20" s="213"/>
      <c r="F20" s="211">
        <f t="shared" si="1"/>
        <v>0</v>
      </c>
    </row>
    <row r="21" spans="1:6">
      <c r="A21" s="212" t="s">
        <v>895</v>
      </c>
      <c r="B21" s="212"/>
      <c r="C21" s="212"/>
      <c r="D21" s="201"/>
      <c r="E21" s="213"/>
      <c r="F21" s="211">
        <f t="shared" si="1"/>
        <v>0</v>
      </c>
    </row>
    <row r="22" spans="1:6">
      <c r="A22" s="212" t="s">
        <v>896</v>
      </c>
      <c r="B22" s="212"/>
      <c r="C22" s="212"/>
      <c r="D22" s="201"/>
      <c r="E22" s="213"/>
      <c r="F22" s="211">
        <f t="shared" si="1"/>
        <v>0</v>
      </c>
    </row>
    <row r="23" spans="1:6">
      <c r="A23" s="212" t="s">
        <v>897</v>
      </c>
      <c r="B23" s="212"/>
      <c r="C23" s="212"/>
      <c r="D23" s="201"/>
      <c r="E23" s="213"/>
      <c r="F23" s="211">
        <f t="shared" si="1"/>
        <v>0</v>
      </c>
    </row>
    <row r="24" spans="1:6">
      <c r="A24" s="212" t="s">
        <v>898</v>
      </c>
      <c r="B24" s="212"/>
      <c r="C24" s="212"/>
      <c r="D24" s="201"/>
      <c r="E24" s="213"/>
      <c r="F24" s="211">
        <f t="shared" si="1"/>
        <v>0</v>
      </c>
    </row>
    <row r="25" spans="1:6">
      <c r="A25" s="212" t="s">
        <v>899</v>
      </c>
      <c r="B25" s="212"/>
      <c r="C25" s="212"/>
      <c r="D25" s="201"/>
      <c r="E25" s="213"/>
      <c r="F25" s="211">
        <f t="shared" si="1"/>
        <v>0</v>
      </c>
    </row>
    <row r="26" spans="1:6">
      <c r="A26" s="212" t="s">
        <v>900</v>
      </c>
      <c r="B26" s="212"/>
      <c r="C26" s="212"/>
      <c r="D26" s="201"/>
      <c r="E26" s="213"/>
      <c r="F26" s="211">
        <f t="shared" si="1"/>
        <v>0</v>
      </c>
    </row>
    <row r="27" spans="1:6">
      <c r="A27" s="212" t="s">
        <v>901</v>
      </c>
      <c r="B27" s="212"/>
      <c r="C27" s="212"/>
      <c r="D27" s="201"/>
      <c r="E27" s="213"/>
      <c r="F27" s="211">
        <f t="shared" si="1"/>
        <v>0</v>
      </c>
    </row>
    <row r="28" spans="1:6">
      <c r="A28" s="212" t="s">
        <v>902</v>
      </c>
      <c r="B28" s="212"/>
      <c r="C28" s="212"/>
      <c r="D28" s="201"/>
      <c r="E28" s="213"/>
      <c r="F28" s="211">
        <f t="shared" si="1"/>
        <v>0</v>
      </c>
    </row>
    <row r="29" spans="1:6">
      <c r="A29" s="212" t="s">
        <v>903</v>
      </c>
      <c r="B29" s="212"/>
      <c r="C29" s="212"/>
      <c r="D29" s="201"/>
      <c r="E29" s="213"/>
      <c r="F29" s="211">
        <f t="shared" si="1"/>
        <v>0</v>
      </c>
    </row>
    <row r="30" spans="1:6">
      <c r="A30" s="212" t="s">
        <v>904</v>
      </c>
      <c r="B30" s="212"/>
      <c r="C30" s="212"/>
      <c r="D30" s="201"/>
      <c r="E30" s="213"/>
      <c r="F30" s="211">
        <f t="shared" si="1"/>
        <v>0</v>
      </c>
    </row>
    <row r="31" spans="1:6">
      <c r="A31" s="212" t="s">
        <v>905</v>
      </c>
      <c r="B31" s="212"/>
      <c r="C31" s="212"/>
      <c r="D31" s="201"/>
      <c r="E31" s="213"/>
      <c r="F31" s="211">
        <f t="shared" si="1"/>
        <v>0</v>
      </c>
    </row>
    <row r="32" spans="1:6">
      <c r="A32" s="212" t="s">
        <v>906</v>
      </c>
      <c r="B32" s="212"/>
      <c r="C32" s="212"/>
      <c r="D32" s="201"/>
      <c r="E32" s="213"/>
      <c r="F32" s="211">
        <f t="shared" si="1"/>
        <v>0</v>
      </c>
    </row>
    <row r="33" spans="1:6">
      <c r="A33" s="212" t="s">
        <v>907</v>
      </c>
      <c r="B33" s="212"/>
      <c r="C33" s="212"/>
      <c r="D33" s="201"/>
      <c r="E33" s="213"/>
      <c r="F33" s="211">
        <f t="shared" si="1"/>
        <v>0</v>
      </c>
    </row>
    <row r="34" spans="1:6">
      <c r="A34" s="212" t="s">
        <v>908</v>
      </c>
      <c r="B34" s="212"/>
      <c r="C34" s="212"/>
      <c r="D34" s="201"/>
      <c r="E34" s="213"/>
      <c r="F34" s="211">
        <f t="shared" si="1"/>
        <v>0</v>
      </c>
    </row>
    <row r="35" spans="1:6">
      <c r="A35" s="212" t="s">
        <v>909</v>
      </c>
      <c r="B35" s="212"/>
      <c r="C35" s="212"/>
      <c r="D35" s="201"/>
      <c r="E35" s="213"/>
      <c r="F35" s="211">
        <f t="shared" si="1"/>
        <v>0</v>
      </c>
    </row>
    <row r="36" spans="1:6">
      <c r="A36" s="212" t="s">
        <v>910</v>
      </c>
      <c r="B36" s="212"/>
      <c r="C36" s="212"/>
      <c r="D36" s="201"/>
      <c r="E36" s="213"/>
      <c r="F36" s="211">
        <f t="shared" si="1"/>
        <v>0</v>
      </c>
    </row>
    <row r="37" spans="1:6">
      <c r="A37" s="212" t="s">
        <v>911</v>
      </c>
      <c r="B37" s="212"/>
      <c r="C37" s="212"/>
      <c r="D37" s="201"/>
      <c r="E37" s="213"/>
      <c r="F37" s="211">
        <f t="shared" si="1"/>
        <v>0</v>
      </c>
    </row>
    <row r="38" spans="1:6">
      <c r="A38" s="212" t="s">
        <v>912</v>
      </c>
      <c r="B38" s="212"/>
      <c r="C38" s="212"/>
      <c r="D38" s="201"/>
      <c r="E38" s="213"/>
      <c r="F38" s="211">
        <f t="shared" si="1"/>
        <v>0</v>
      </c>
    </row>
    <row r="39" spans="1:6">
      <c r="A39" s="212" t="s">
        <v>913</v>
      </c>
      <c r="B39" s="212"/>
      <c r="C39" s="212"/>
      <c r="D39" s="201"/>
      <c r="E39" s="213"/>
      <c r="F39" s="211">
        <f t="shared" si="1"/>
        <v>0</v>
      </c>
    </row>
    <row r="40" spans="1:6">
      <c r="A40" s="212" t="s">
        <v>914</v>
      </c>
      <c r="B40" s="212"/>
      <c r="C40" s="212"/>
      <c r="D40" s="201"/>
      <c r="E40" s="213"/>
      <c r="F40" s="211">
        <f t="shared" si="1"/>
        <v>0</v>
      </c>
    </row>
    <row r="41" spans="1:6">
      <c r="A41" s="212" t="s">
        <v>915</v>
      </c>
      <c r="B41" s="212"/>
      <c r="C41" s="212"/>
      <c r="D41" s="201"/>
      <c r="E41" s="213"/>
      <c r="F41" s="211">
        <f t="shared" si="1"/>
        <v>0</v>
      </c>
    </row>
    <row r="42" spans="1:6">
      <c r="A42" s="212" t="s">
        <v>916</v>
      </c>
      <c r="B42" s="212"/>
      <c r="C42" s="212"/>
      <c r="D42" s="201"/>
      <c r="E42" s="213"/>
      <c r="F42" s="211">
        <f t="shared" si="1"/>
        <v>0</v>
      </c>
    </row>
    <row r="43" spans="1:6">
      <c r="A43" s="212" t="s">
        <v>917</v>
      </c>
      <c r="B43" s="212"/>
      <c r="C43" s="212"/>
      <c r="D43" s="201"/>
      <c r="E43" s="213"/>
      <c r="F43" s="211">
        <f t="shared" si="1"/>
        <v>0</v>
      </c>
    </row>
    <row r="44" spans="1:6">
      <c r="A44" s="212" t="s">
        <v>918</v>
      </c>
      <c r="B44" s="212"/>
      <c r="C44" s="212"/>
      <c r="D44" s="201"/>
      <c r="E44" s="213"/>
      <c r="F44" s="211">
        <f t="shared" si="1"/>
        <v>0</v>
      </c>
    </row>
    <row r="45" spans="1:6">
      <c r="A45" s="212" t="s">
        <v>919</v>
      </c>
      <c r="B45" s="212"/>
      <c r="C45" s="212"/>
      <c r="D45" s="201"/>
      <c r="E45" s="213"/>
      <c r="F45" s="211">
        <f t="shared" si="1"/>
        <v>0</v>
      </c>
    </row>
    <row r="46" spans="1:6">
      <c r="A46" s="212" t="s">
        <v>920</v>
      </c>
      <c r="B46" s="212"/>
      <c r="C46" s="212"/>
      <c r="D46" s="201"/>
      <c r="E46" s="213"/>
      <c r="F46" s="211">
        <f t="shared" si="1"/>
        <v>0</v>
      </c>
    </row>
    <row r="47" spans="1:6">
      <c r="A47" s="212" t="s">
        <v>921</v>
      </c>
      <c r="B47" s="212"/>
      <c r="C47" s="212"/>
      <c r="D47" s="201"/>
      <c r="E47" s="213"/>
      <c r="F47" s="211">
        <f t="shared" si="1"/>
        <v>0</v>
      </c>
    </row>
    <row r="48" spans="1:6">
      <c r="A48" s="212" t="s">
        <v>922</v>
      </c>
      <c r="B48" s="212"/>
      <c r="C48" s="212"/>
      <c r="D48" s="201"/>
      <c r="E48" s="213"/>
      <c r="F48" s="211">
        <f t="shared" si="1"/>
        <v>0</v>
      </c>
    </row>
    <row r="49" spans="1:8">
      <c r="A49" s="212" t="s">
        <v>923</v>
      </c>
      <c r="B49" s="212"/>
      <c r="C49" s="212"/>
      <c r="D49" s="201"/>
      <c r="E49" s="213"/>
      <c r="F49" s="211">
        <f t="shared" si="1"/>
        <v>0</v>
      </c>
    </row>
    <row r="50" spans="1:8">
      <c r="A50" s="212" t="s">
        <v>924</v>
      </c>
      <c r="B50" s="212"/>
      <c r="C50" s="212"/>
      <c r="D50" s="201"/>
      <c r="E50" s="213"/>
      <c r="F50" s="211">
        <f t="shared" ref="F50:F81" si="2">E50*D50</f>
        <v>0</v>
      </c>
    </row>
    <row r="51" spans="1:8">
      <c r="A51" s="212" t="s">
        <v>925</v>
      </c>
      <c r="B51" s="212"/>
      <c r="C51" s="212"/>
      <c r="D51" s="201"/>
      <c r="E51" s="213"/>
      <c r="F51" s="211">
        <f t="shared" si="2"/>
        <v>0</v>
      </c>
    </row>
    <row r="52" spans="1:8">
      <c r="A52" s="212" t="s">
        <v>926</v>
      </c>
      <c r="B52" s="212"/>
      <c r="C52" s="212"/>
      <c r="D52" s="201"/>
      <c r="E52" s="213"/>
      <c r="F52" s="211">
        <f t="shared" si="2"/>
        <v>0</v>
      </c>
    </row>
    <row r="53" spans="1:8">
      <c r="A53" s="212" t="s">
        <v>927</v>
      </c>
      <c r="B53" s="212"/>
      <c r="C53" s="212"/>
      <c r="D53" s="201"/>
      <c r="E53" s="213"/>
      <c r="F53" s="211">
        <f t="shared" si="2"/>
        <v>0</v>
      </c>
    </row>
    <row r="54" spans="1:8">
      <c r="A54" s="212" t="s">
        <v>928</v>
      </c>
      <c r="B54" s="212"/>
      <c r="C54" s="212"/>
      <c r="D54" s="201"/>
      <c r="E54" s="213"/>
      <c r="F54" s="211">
        <f t="shared" si="2"/>
        <v>0</v>
      </c>
    </row>
    <row r="55" spans="1:8">
      <c r="A55" s="212" t="s">
        <v>929</v>
      </c>
      <c r="B55" s="212"/>
      <c r="C55" s="212"/>
      <c r="D55" s="201"/>
      <c r="E55" s="213"/>
      <c r="F55" s="211">
        <f t="shared" si="2"/>
        <v>0</v>
      </c>
    </row>
    <row r="56" spans="1:8">
      <c r="A56" s="212" t="s">
        <v>930</v>
      </c>
      <c r="B56" s="212"/>
      <c r="C56" s="212"/>
      <c r="D56" s="201"/>
      <c r="E56" s="213"/>
      <c r="F56" s="211">
        <f t="shared" si="2"/>
        <v>0</v>
      </c>
    </row>
    <row r="57" spans="1:8">
      <c r="A57" s="212" t="s">
        <v>931</v>
      </c>
      <c r="B57" s="212"/>
      <c r="C57" s="212"/>
      <c r="D57" s="201"/>
      <c r="E57" s="213"/>
      <c r="F57" s="211">
        <f t="shared" si="2"/>
        <v>0</v>
      </c>
    </row>
    <row r="58" spans="1:8">
      <c r="A58" s="212" t="s">
        <v>932</v>
      </c>
      <c r="B58" s="212"/>
      <c r="C58" s="212"/>
      <c r="D58" s="201"/>
      <c r="E58" s="213"/>
      <c r="F58" s="211">
        <f t="shared" si="2"/>
        <v>0</v>
      </c>
    </row>
    <row r="59" spans="1:8">
      <c r="A59" s="212" t="s">
        <v>933</v>
      </c>
      <c r="B59" s="212"/>
      <c r="C59" s="212"/>
      <c r="D59" s="201"/>
      <c r="E59" s="213"/>
      <c r="F59" s="211">
        <f t="shared" si="2"/>
        <v>0</v>
      </c>
    </row>
    <row r="60" spans="1:8">
      <c r="A60" s="212" t="s">
        <v>934</v>
      </c>
      <c r="B60" s="212"/>
      <c r="C60" s="212"/>
      <c r="D60" s="201"/>
      <c r="E60" s="213"/>
      <c r="F60" s="211">
        <f t="shared" si="2"/>
        <v>0</v>
      </c>
    </row>
    <row r="61" spans="1:8">
      <c r="A61" s="212" t="s">
        <v>935</v>
      </c>
      <c r="B61" s="212"/>
      <c r="C61" s="212"/>
      <c r="D61" s="201"/>
      <c r="E61" s="213"/>
      <c r="F61" s="211">
        <f t="shared" si="2"/>
        <v>0</v>
      </c>
    </row>
    <row r="62" spans="1:8">
      <c r="A62" s="212" t="s">
        <v>936</v>
      </c>
      <c r="B62" s="212"/>
      <c r="C62" s="212"/>
      <c r="D62" s="201"/>
      <c r="E62" s="213"/>
      <c r="F62" s="211">
        <f t="shared" si="2"/>
        <v>0</v>
      </c>
    </row>
    <row r="63" spans="1:8">
      <c r="A63" s="212" t="s">
        <v>937</v>
      </c>
      <c r="B63" s="212"/>
      <c r="C63" s="212"/>
      <c r="D63" s="201"/>
      <c r="E63" s="213"/>
      <c r="F63" s="211">
        <f t="shared" si="2"/>
        <v>0</v>
      </c>
      <c r="H63" s="383"/>
    </row>
    <row r="64" spans="1:8">
      <c r="A64" s="212" t="s">
        <v>938</v>
      </c>
      <c r="B64" s="212"/>
      <c r="C64" s="212"/>
      <c r="D64" s="201"/>
      <c r="E64" s="213"/>
      <c r="F64" s="211">
        <f t="shared" si="2"/>
        <v>0</v>
      </c>
    </row>
    <row r="65" spans="1:6">
      <c r="A65" s="212" t="s">
        <v>939</v>
      </c>
      <c r="B65" s="212"/>
      <c r="C65" s="212"/>
      <c r="D65" s="201"/>
      <c r="E65" s="213"/>
      <c r="F65" s="211">
        <f t="shared" si="2"/>
        <v>0</v>
      </c>
    </row>
    <row r="66" spans="1:6">
      <c r="A66" s="212" t="s">
        <v>940</v>
      </c>
      <c r="B66" s="212"/>
      <c r="C66" s="212"/>
      <c r="D66" s="201"/>
      <c r="E66" s="213"/>
      <c r="F66" s="211">
        <f t="shared" si="2"/>
        <v>0</v>
      </c>
    </row>
    <row r="67" spans="1:6">
      <c r="A67" s="212" t="s">
        <v>941</v>
      </c>
      <c r="B67" s="212"/>
      <c r="C67" s="212"/>
      <c r="D67" s="201"/>
      <c r="E67" s="213"/>
      <c r="F67" s="211">
        <f t="shared" si="2"/>
        <v>0</v>
      </c>
    </row>
    <row r="68" spans="1:6">
      <c r="A68" s="212" t="s">
        <v>942</v>
      </c>
      <c r="B68" s="212"/>
      <c r="C68" s="212"/>
      <c r="D68" s="201"/>
      <c r="E68" s="213"/>
      <c r="F68" s="211">
        <f t="shared" si="2"/>
        <v>0</v>
      </c>
    </row>
    <row r="69" spans="1:6">
      <c r="A69" s="212" t="s">
        <v>943</v>
      </c>
      <c r="B69" s="212"/>
      <c r="C69" s="212"/>
      <c r="D69" s="201"/>
      <c r="E69" s="213"/>
      <c r="F69" s="211">
        <f t="shared" si="2"/>
        <v>0</v>
      </c>
    </row>
    <row r="70" spans="1:6">
      <c r="A70" s="212" t="s">
        <v>944</v>
      </c>
      <c r="B70" s="212"/>
      <c r="C70" s="212"/>
      <c r="D70" s="201"/>
      <c r="E70" s="213"/>
      <c r="F70" s="211">
        <f t="shared" si="2"/>
        <v>0</v>
      </c>
    </row>
    <row r="71" spans="1:6">
      <c r="A71" s="212" t="s">
        <v>945</v>
      </c>
      <c r="B71" s="212"/>
      <c r="C71" s="212"/>
      <c r="D71" s="201"/>
      <c r="E71" s="213"/>
      <c r="F71" s="211">
        <f t="shared" si="2"/>
        <v>0</v>
      </c>
    </row>
    <row r="72" spans="1:6">
      <c r="A72" s="212" t="s">
        <v>946</v>
      </c>
      <c r="B72" s="212"/>
      <c r="C72" s="212"/>
      <c r="D72" s="201"/>
      <c r="E72" s="213"/>
      <c r="F72" s="211">
        <f t="shared" si="2"/>
        <v>0</v>
      </c>
    </row>
    <row r="73" spans="1:6">
      <c r="A73" s="212" t="s">
        <v>947</v>
      </c>
      <c r="B73" s="212"/>
      <c r="C73" s="212"/>
      <c r="D73" s="201"/>
      <c r="E73" s="213"/>
      <c r="F73" s="211">
        <f t="shared" si="2"/>
        <v>0</v>
      </c>
    </row>
    <row r="74" spans="1:6">
      <c r="A74" s="212" t="s">
        <v>948</v>
      </c>
      <c r="B74" s="212"/>
      <c r="C74" s="212"/>
      <c r="D74" s="201"/>
      <c r="E74" s="213"/>
      <c r="F74" s="211">
        <f t="shared" si="2"/>
        <v>0</v>
      </c>
    </row>
    <row r="75" spans="1:6">
      <c r="A75" s="212" t="s">
        <v>949</v>
      </c>
      <c r="B75" s="212"/>
      <c r="C75" s="212"/>
      <c r="D75" s="201"/>
      <c r="E75" s="213"/>
      <c r="F75" s="211">
        <f t="shared" si="2"/>
        <v>0</v>
      </c>
    </row>
    <row r="76" spans="1:6">
      <c r="A76" s="212" t="s">
        <v>950</v>
      </c>
      <c r="B76" s="212"/>
      <c r="C76" s="212"/>
      <c r="D76" s="201"/>
      <c r="E76" s="213"/>
      <c r="F76" s="211">
        <f t="shared" si="2"/>
        <v>0</v>
      </c>
    </row>
    <row r="77" spans="1:6">
      <c r="A77" s="212" t="s">
        <v>951</v>
      </c>
      <c r="B77" s="212"/>
      <c r="C77" s="212"/>
      <c r="D77" s="201"/>
      <c r="E77" s="213"/>
      <c r="F77" s="211">
        <f t="shared" si="2"/>
        <v>0</v>
      </c>
    </row>
    <row r="78" spans="1:6">
      <c r="A78" s="212" t="s">
        <v>952</v>
      </c>
      <c r="B78" s="212"/>
      <c r="C78" s="212"/>
      <c r="D78" s="201"/>
      <c r="E78" s="213"/>
      <c r="F78" s="211">
        <f t="shared" si="2"/>
        <v>0</v>
      </c>
    </row>
    <row r="79" spans="1:6">
      <c r="A79" s="212" t="s">
        <v>953</v>
      </c>
      <c r="B79" s="212"/>
      <c r="C79" s="212"/>
      <c r="D79" s="201"/>
      <c r="E79" s="213"/>
      <c r="F79" s="211">
        <f t="shared" si="2"/>
        <v>0</v>
      </c>
    </row>
    <row r="80" spans="1:6">
      <c r="A80" s="212" t="s">
        <v>954</v>
      </c>
      <c r="B80" s="212"/>
      <c r="C80" s="212"/>
      <c r="D80" s="201"/>
      <c r="E80" s="213"/>
      <c r="F80" s="211">
        <f t="shared" si="2"/>
        <v>0</v>
      </c>
    </row>
    <row r="81" spans="1:6">
      <c r="A81" s="212" t="s">
        <v>955</v>
      </c>
      <c r="B81" s="212"/>
      <c r="C81" s="212"/>
      <c r="D81" s="201"/>
      <c r="E81" s="213"/>
      <c r="F81" s="211">
        <f t="shared" si="2"/>
        <v>0</v>
      </c>
    </row>
    <row r="82" spans="1:6">
      <c r="A82" s="212" t="s">
        <v>956</v>
      </c>
      <c r="B82" s="212"/>
      <c r="C82" s="212"/>
      <c r="D82" s="201"/>
      <c r="E82" s="213"/>
      <c r="F82" s="211">
        <f t="shared" ref="F82:F104" si="3">E82*D82</f>
        <v>0</v>
      </c>
    </row>
    <row r="83" spans="1:6">
      <c r="A83" s="212" t="s">
        <v>957</v>
      </c>
      <c r="B83" s="212"/>
      <c r="C83" s="212"/>
      <c r="D83" s="201"/>
      <c r="E83" s="213"/>
      <c r="F83" s="211">
        <f t="shared" si="3"/>
        <v>0</v>
      </c>
    </row>
    <row r="84" spans="1:6">
      <c r="A84" s="212" t="s">
        <v>958</v>
      </c>
      <c r="B84" s="212"/>
      <c r="C84" s="212"/>
      <c r="D84" s="201"/>
      <c r="E84" s="213"/>
      <c r="F84" s="211">
        <f t="shared" si="3"/>
        <v>0</v>
      </c>
    </row>
    <row r="85" spans="1:6">
      <c r="A85" s="212"/>
      <c r="B85" s="212"/>
      <c r="C85" s="212"/>
      <c r="D85" s="201"/>
      <c r="E85" s="213"/>
      <c r="F85" s="211">
        <f t="shared" si="3"/>
        <v>0</v>
      </c>
    </row>
    <row r="86" spans="1:6">
      <c r="A86" s="212"/>
      <c r="B86" s="212"/>
      <c r="C86" s="212"/>
      <c r="D86" s="201"/>
      <c r="E86" s="213"/>
      <c r="F86" s="211">
        <f t="shared" si="3"/>
        <v>0</v>
      </c>
    </row>
    <row r="87" spans="1:6">
      <c r="A87" s="212"/>
      <c r="B87" s="212"/>
      <c r="C87" s="212"/>
      <c r="D87" s="201"/>
      <c r="E87" s="213"/>
      <c r="F87" s="211">
        <f t="shared" si="3"/>
        <v>0</v>
      </c>
    </row>
    <row r="88" spans="1:6">
      <c r="A88" s="212"/>
      <c r="B88" s="212"/>
      <c r="C88" s="212"/>
      <c r="D88" s="201"/>
      <c r="E88" s="213"/>
      <c r="F88" s="211">
        <f t="shared" si="3"/>
        <v>0</v>
      </c>
    </row>
    <row r="89" spans="1:6">
      <c r="A89" s="212"/>
      <c r="B89" s="212"/>
      <c r="C89" s="212"/>
      <c r="D89" s="201"/>
      <c r="E89" s="213"/>
      <c r="F89" s="211">
        <f t="shared" si="3"/>
        <v>0</v>
      </c>
    </row>
    <row r="90" spans="1:6">
      <c r="A90" s="212"/>
      <c r="B90" s="212"/>
      <c r="C90" s="212"/>
      <c r="D90" s="201"/>
      <c r="E90" s="213"/>
      <c r="F90" s="211">
        <f t="shared" si="3"/>
        <v>0</v>
      </c>
    </row>
    <row r="91" spans="1:6">
      <c r="A91" s="212"/>
      <c r="B91" s="212"/>
      <c r="C91" s="212"/>
      <c r="D91" s="201"/>
      <c r="E91" s="213"/>
      <c r="F91" s="211">
        <f t="shared" si="3"/>
        <v>0</v>
      </c>
    </row>
    <row r="92" spans="1:6">
      <c r="A92" s="212"/>
      <c r="B92" s="212"/>
      <c r="C92" s="212"/>
      <c r="D92" s="201"/>
      <c r="E92" s="213"/>
      <c r="F92" s="211">
        <f t="shared" si="3"/>
        <v>0</v>
      </c>
    </row>
    <row r="93" spans="1:6">
      <c r="A93" s="212"/>
      <c r="B93" s="212"/>
      <c r="C93" s="212"/>
      <c r="D93" s="201"/>
      <c r="E93" s="213"/>
      <c r="F93" s="211">
        <f t="shared" si="3"/>
        <v>0</v>
      </c>
    </row>
    <row r="94" spans="1:6">
      <c r="A94" s="212"/>
      <c r="B94" s="212"/>
      <c r="C94" s="212"/>
      <c r="D94" s="201"/>
      <c r="E94" s="213"/>
      <c r="F94" s="211">
        <f t="shared" si="3"/>
        <v>0</v>
      </c>
    </row>
    <row r="95" spans="1:6">
      <c r="A95" s="212"/>
      <c r="B95" s="212"/>
      <c r="C95" s="212"/>
      <c r="D95" s="201"/>
      <c r="E95" s="213"/>
      <c r="F95" s="211">
        <f t="shared" si="3"/>
        <v>0</v>
      </c>
    </row>
    <row r="96" spans="1:6">
      <c r="A96" s="212"/>
      <c r="B96" s="212"/>
      <c r="C96" s="212"/>
      <c r="D96" s="201"/>
      <c r="E96" s="213"/>
      <c r="F96" s="211">
        <f t="shared" si="3"/>
        <v>0</v>
      </c>
    </row>
    <row r="97" spans="1:6">
      <c r="A97" s="212"/>
      <c r="B97" s="212"/>
      <c r="C97" s="212"/>
      <c r="D97" s="201"/>
      <c r="E97" s="213"/>
      <c r="F97" s="211">
        <f t="shared" si="3"/>
        <v>0</v>
      </c>
    </row>
    <row r="98" spans="1:6">
      <c r="A98" s="212"/>
      <c r="B98" s="212"/>
      <c r="C98" s="212"/>
      <c r="D98" s="201"/>
      <c r="E98" s="213"/>
      <c r="F98" s="211">
        <f t="shared" si="3"/>
        <v>0</v>
      </c>
    </row>
    <row r="99" spans="1:6">
      <c r="A99" s="212"/>
      <c r="B99" s="212"/>
      <c r="C99" s="212"/>
      <c r="D99" s="201"/>
      <c r="E99" s="213"/>
      <c r="F99" s="211">
        <f t="shared" si="3"/>
        <v>0</v>
      </c>
    </row>
    <row r="100" spans="1:6">
      <c r="A100" s="212"/>
      <c r="B100" s="212"/>
      <c r="C100" s="212"/>
      <c r="D100" s="201"/>
      <c r="E100" s="213"/>
      <c r="F100" s="211">
        <f t="shared" si="3"/>
        <v>0</v>
      </c>
    </row>
    <row r="101" spans="1:6">
      <c r="A101" s="212"/>
      <c r="B101" s="212"/>
      <c r="C101" s="212"/>
      <c r="D101" s="201"/>
      <c r="E101" s="213"/>
      <c r="F101" s="211">
        <f t="shared" si="3"/>
        <v>0</v>
      </c>
    </row>
    <row r="102" spans="1:6">
      <c r="A102" s="212"/>
      <c r="B102" s="212"/>
      <c r="C102" s="212"/>
      <c r="D102" s="201"/>
      <c r="E102" s="213"/>
      <c r="F102" s="211">
        <f t="shared" si="3"/>
        <v>0</v>
      </c>
    </row>
    <row r="103" spans="1:6">
      <c r="A103" s="212"/>
      <c r="B103" s="212"/>
      <c r="C103" s="212"/>
      <c r="D103" s="201"/>
      <c r="E103" s="213"/>
      <c r="F103" s="211">
        <f t="shared" si="3"/>
        <v>0</v>
      </c>
    </row>
    <row r="104" spans="1:6">
      <c r="A104" s="212"/>
      <c r="B104" s="212"/>
      <c r="C104" s="212"/>
      <c r="D104" s="201"/>
      <c r="E104" s="213"/>
      <c r="F104" s="211">
        <f t="shared" si="3"/>
        <v>0</v>
      </c>
    </row>
    <row r="105" spans="1:6">
      <c r="A105" s="212"/>
      <c r="B105" s="212"/>
      <c r="C105" s="212"/>
      <c r="D105" s="201"/>
      <c r="E105" s="213"/>
      <c r="F105" s="211">
        <f t="shared" ref="F105:F118" si="4">E105*D105</f>
        <v>0</v>
      </c>
    </row>
    <row r="106" spans="1:6">
      <c r="A106" s="212"/>
      <c r="B106" s="212"/>
      <c r="C106" s="212"/>
      <c r="D106" s="201"/>
      <c r="E106" s="213"/>
      <c r="F106" s="211">
        <f t="shared" si="4"/>
        <v>0</v>
      </c>
    </row>
    <row r="107" spans="1:6">
      <c r="A107" s="212"/>
      <c r="B107" s="212"/>
      <c r="C107" s="212"/>
      <c r="D107" s="201"/>
      <c r="E107" s="213"/>
      <c r="F107" s="211">
        <f t="shared" si="4"/>
        <v>0</v>
      </c>
    </row>
    <row r="108" spans="1:6">
      <c r="A108" s="212"/>
      <c r="B108" s="212"/>
      <c r="C108" s="212"/>
      <c r="D108" s="201"/>
      <c r="E108" s="213"/>
      <c r="F108" s="211">
        <f t="shared" si="4"/>
        <v>0</v>
      </c>
    </row>
    <row r="109" spans="1:6">
      <c r="A109" s="212"/>
      <c r="B109" s="212"/>
      <c r="C109" s="212"/>
      <c r="D109" s="201"/>
      <c r="E109" s="213"/>
      <c r="F109" s="211">
        <f t="shared" si="4"/>
        <v>0</v>
      </c>
    </row>
    <row r="110" spans="1:6">
      <c r="A110" s="212"/>
      <c r="B110" s="212"/>
      <c r="C110" s="212"/>
      <c r="D110" s="201"/>
      <c r="E110" s="213"/>
      <c r="F110" s="211">
        <f t="shared" si="4"/>
        <v>0</v>
      </c>
    </row>
    <row r="111" spans="1:6">
      <c r="A111" s="212"/>
      <c r="B111" s="212"/>
      <c r="C111" s="212"/>
      <c r="D111" s="201"/>
      <c r="E111" s="213"/>
      <c r="F111" s="211">
        <f t="shared" si="4"/>
        <v>0</v>
      </c>
    </row>
    <row r="112" spans="1:6">
      <c r="A112" s="212"/>
      <c r="B112" s="212"/>
      <c r="C112" s="212"/>
      <c r="D112" s="201"/>
      <c r="E112" s="213"/>
      <c r="F112" s="211">
        <f t="shared" si="4"/>
        <v>0</v>
      </c>
    </row>
    <row r="113" spans="1:6">
      <c r="A113" s="212"/>
      <c r="B113" s="212"/>
      <c r="C113" s="212"/>
      <c r="D113" s="201"/>
      <c r="E113" s="213"/>
      <c r="F113" s="211">
        <f t="shared" si="4"/>
        <v>0</v>
      </c>
    </row>
    <row r="114" spans="1:6">
      <c r="A114" s="212"/>
      <c r="B114" s="212"/>
      <c r="C114" s="212"/>
      <c r="D114" s="201"/>
      <c r="E114" s="213"/>
      <c r="F114" s="211">
        <f t="shared" si="4"/>
        <v>0</v>
      </c>
    </row>
    <row r="115" spans="1:6">
      <c r="A115" s="212"/>
      <c r="B115" s="212"/>
      <c r="C115" s="212"/>
      <c r="D115" s="201"/>
      <c r="E115" s="213"/>
      <c r="F115" s="211">
        <f t="shared" si="4"/>
        <v>0</v>
      </c>
    </row>
    <row r="116" spans="1:6">
      <c r="A116" s="212"/>
      <c r="B116" s="212"/>
      <c r="C116" s="212"/>
      <c r="D116" s="201"/>
      <c r="E116" s="213"/>
      <c r="F116" s="211">
        <f t="shared" si="4"/>
        <v>0</v>
      </c>
    </row>
    <row r="117" spans="1:6">
      <c r="A117" s="212"/>
      <c r="B117" s="212"/>
      <c r="C117" s="212"/>
      <c r="D117" s="201"/>
      <c r="E117" s="213"/>
      <c r="F117" s="211">
        <f t="shared" si="4"/>
        <v>0</v>
      </c>
    </row>
    <row r="118" spans="1:6">
      <c r="A118" s="212"/>
      <c r="B118" s="212"/>
      <c r="C118" s="212"/>
      <c r="D118" s="201"/>
      <c r="E118" s="213"/>
      <c r="F118" s="211">
        <f t="shared" si="4"/>
        <v>0</v>
      </c>
    </row>
    <row r="119" spans="1:6">
      <c r="A119" s="212"/>
      <c r="B119" s="212"/>
      <c r="C119" s="212"/>
      <c r="D119" s="201"/>
      <c r="E119" s="213"/>
      <c r="F119" s="211">
        <f t="shared" ref="F119:F159" si="5">E119*D119</f>
        <v>0</v>
      </c>
    </row>
    <row r="120" spans="1:6">
      <c r="A120" s="212"/>
      <c r="B120" s="212"/>
      <c r="C120" s="212"/>
      <c r="D120" s="201"/>
      <c r="E120" s="213"/>
      <c r="F120" s="211">
        <f t="shared" si="5"/>
        <v>0</v>
      </c>
    </row>
    <row r="121" spans="1:6">
      <c r="A121" s="212"/>
      <c r="B121" s="212"/>
      <c r="C121" s="212"/>
      <c r="D121" s="201"/>
      <c r="E121" s="213"/>
      <c r="F121" s="211">
        <f t="shared" si="5"/>
        <v>0</v>
      </c>
    </row>
    <row r="122" spans="1:6">
      <c r="A122" s="212"/>
      <c r="B122" s="212"/>
      <c r="C122" s="212"/>
      <c r="D122" s="201"/>
      <c r="E122" s="213"/>
      <c r="F122" s="211">
        <f t="shared" si="5"/>
        <v>0</v>
      </c>
    </row>
    <row r="123" spans="1:6">
      <c r="A123" s="212"/>
      <c r="B123" s="212"/>
      <c r="C123" s="212"/>
      <c r="D123" s="201"/>
      <c r="E123" s="213"/>
      <c r="F123" s="211">
        <f t="shared" si="5"/>
        <v>0</v>
      </c>
    </row>
    <row r="124" spans="1:6">
      <c r="A124" s="212"/>
      <c r="B124" s="212"/>
      <c r="C124" s="212"/>
      <c r="D124" s="201"/>
      <c r="E124" s="213"/>
      <c r="F124" s="211">
        <f t="shared" si="5"/>
        <v>0</v>
      </c>
    </row>
    <row r="125" spans="1:6">
      <c r="A125" s="212"/>
      <c r="B125" s="212"/>
      <c r="C125" s="212"/>
      <c r="D125" s="201"/>
      <c r="E125" s="213"/>
      <c r="F125" s="211">
        <f t="shared" si="5"/>
        <v>0</v>
      </c>
    </row>
    <row r="126" spans="1:6">
      <c r="A126" s="212"/>
      <c r="B126" s="212"/>
      <c r="C126" s="212"/>
      <c r="D126" s="201"/>
      <c r="E126" s="213"/>
      <c r="F126" s="211">
        <f t="shared" si="5"/>
        <v>0</v>
      </c>
    </row>
    <row r="127" spans="1:6">
      <c r="A127" s="212"/>
      <c r="B127" s="212"/>
      <c r="C127" s="212"/>
      <c r="D127" s="201"/>
      <c r="E127" s="213"/>
      <c r="F127" s="211">
        <f t="shared" si="5"/>
        <v>0</v>
      </c>
    </row>
    <row r="128" spans="1:6">
      <c r="A128" s="212"/>
      <c r="B128" s="212"/>
      <c r="C128" s="212"/>
      <c r="D128" s="201"/>
      <c r="E128" s="213"/>
      <c r="F128" s="211">
        <f t="shared" si="5"/>
        <v>0</v>
      </c>
    </row>
    <row r="129" spans="1:6">
      <c r="A129" s="212"/>
      <c r="B129" s="212"/>
      <c r="C129" s="212"/>
      <c r="D129" s="201"/>
      <c r="E129" s="213"/>
      <c r="F129" s="211">
        <f t="shared" si="5"/>
        <v>0</v>
      </c>
    </row>
    <row r="130" spans="1:6">
      <c r="A130" s="212"/>
      <c r="B130" s="212"/>
      <c r="C130" s="212"/>
      <c r="D130" s="201"/>
      <c r="E130" s="213"/>
      <c r="F130" s="211">
        <f t="shared" si="5"/>
        <v>0</v>
      </c>
    </row>
    <row r="131" spans="1:6">
      <c r="A131" s="212"/>
      <c r="B131" s="212"/>
      <c r="C131" s="212"/>
      <c r="D131" s="201"/>
      <c r="E131" s="213"/>
      <c r="F131" s="211">
        <f t="shared" si="5"/>
        <v>0</v>
      </c>
    </row>
    <row r="132" spans="1:6">
      <c r="A132" s="212"/>
      <c r="B132" s="212"/>
      <c r="C132" s="212"/>
      <c r="D132" s="201"/>
      <c r="E132" s="213"/>
      <c r="F132" s="211">
        <f t="shared" si="5"/>
        <v>0</v>
      </c>
    </row>
    <row r="133" spans="1:6">
      <c r="A133" s="212"/>
      <c r="B133" s="212"/>
      <c r="C133" s="212"/>
      <c r="D133" s="201"/>
      <c r="E133" s="213"/>
      <c r="F133" s="211">
        <f t="shared" si="5"/>
        <v>0</v>
      </c>
    </row>
    <row r="134" spans="1:6">
      <c r="A134" s="212"/>
      <c r="B134" s="212"/>
      <c r="C134" s="212"/>
      <c r="D134" s="201"/>
      <c r="E134" s="213"/>
      <c r="F134" s="211">
        <f t="shared" si="5"/>
        <v>0</v>
      </c>
    </row>
    <row r="135" spans="1:6">
      <c r="A135" s="212"/>
      <c r="B135" s="212"/>
      <c r="C135" s="212"/>
      <c r="D135" s="201"/>
      <c r="E135" s="213"/>
      <c r="F135" s="211">
        <f t="shared" si="5"/>
        <v>0</v>
      </c>
    </row>
    <row r="136" spans="1:6">
      <c r="A136" s="212"/>
      <c r="B136" s="212"/>
      <c r="C136" s="212"/>
      <c r="D136" s="201"/>
      <c r="E136" s="213"/>
      <c r="F136" s="211">
        <f t="shared" si="5"/>
        <v>0</v>
      </c>
    </row>
    <row r="137" spans="1:6">
      <c r="A137" s="212"/>
      <c r="B137" s="212"/>
      <c r="C137" s="212"/>
      <c r="D137" s="201"/>
      <c r="E137" s="213"/>
      <c r="F137" s="211">
        <f t="shared" si="5"/>
        <v>0</v>
      </c>
    </row>
    <row r="138" spans="1:6">
      <c r="A138" s="212"/>
      <c r="B138" s="212"/>
      <c r="C138" s="212"/>
      <c r="D138" s="201"/>
      <c r="E138" s="213"/>
      <c r="F138" s="211">
        <f t="shared" si="5"/>
        <v>0</v>
      </c>
    </row>
    <row r="139" spans="1:6">
      <c r="A139" s="212"/>
      <c r="B139" s="212"/>
      <c r="C139" s="212"/>
      <c r="D139" s="201"/>
      <c r="E139" s="213"/>
      <c r="F139" s="211">
        <f t="shared" si="5"/>
        <v>0</v>
      </c>
    </row>
    <row r="140" spans="1:6">
      <c r="A140" s="212"/>
      <c r="B140" s="212"/>
      <c r="C140" s="212"/>
      <c r="D140" s="201"/>
      <c r="E140" s="213"/>
      <c r="F140" s="211">
        <f t="shared" si="5"/>
        <v>0</v>
      </c>
    </row>
    <row r="141" spans="1:6">
      <c r="A141" s="212"/>
      <c r="B141" s="212"/>
      <c r="C141" s="212"/>
      <c r="D141" s="201"/>
      <c r="E141" s="213"/>
      <c r="F141" s="211">
        <f t="shared" si="5"/>
        <v>0</v>
      </c>
    </row>
    <row r="142" spans="1:6">
      <c r="A142" s="212"/>
      <c r="B142" s="212"/>
      <c r="C142" s="212"/>
      <c r="D142" s="201"/>
      <c r="E142" s="213"/>
      <c r="F142" s="211">
        <f t="shared" si="5"/>
        <v>0</v>
      </c>
    </row>
    <row r="143" spans="1:6">
      <c r="A143" s="212"/>
      <c r="B143" s="212"/>
      <c r="C143" s="212"/>
      <c r="D143" s="201"/>
      <c r="E143" s="213"/>
      <c r="F143" s="211">
        <f t="shared" si="5"/>
        <v>0</v>
      </c>
    </row>
    <row r="144" spans="1:6">
      <c r="A144" s="212"/>
      <c r="B144" s="212"/>
      <c r="C144" s="212"/>
      <c r="D144" s="201"/>
      <c r="E144" s="213"/>
      <c r="F144" s="211">
        <f t="shared" si="5"/>
        <v>0</v>
      </c>
    </row>
    <row r="145" spans="1:6">
      <c r="A145" s="212"/>
      <c r="B145" s="212"/>
      <c r="C145" s="212"/>
      <c r="D145" s="201"/>
      <c r="E145" s="213"/>
      <c r="F145" s="211">
        <f t="shared" si="5"/>
        <v>0</v>
      </c>
    </row>
    <row r="146" spans="1:6">
      <c r="A146" s="212"/>
      <c r="B146" s="212"/>
      <c r="C146" s="212"/>
      <c r="D146" s="201"/>
      <c r="E146" s="213"/>
      <c r="F146" s="211">
        <f t="shared" si="5"/>
        <v>0</v>
      </c>
    </row>
    <row r="147" spans="1:6">
      <c r="A147" s="212"/>
      <c r="B147" s="212"/>
      <c r="C147" s="212"/>
      <c r="D147" s="201"/>
      <c r="E147" s="213"/>
      <c r="F147" s="211">
        <f t="shared" si="5"/>
        <v>0</v>
      </c>
    </row>
    <row r="148" spans="1:6">
      <c r="A148" s="212"/>
      <c r="B148" s="212"/>
      <c r="C148" s="212"/>
      <c r="D148" s="201"/>
      <c r="E148" s="213"/>
      <c r="F148" s="211">
        <f t="shared" si="5"/>
        <v>0</v>
      </c>
    </row>
    <row r="149" spans="1:6">
      <c r="A149" s="212"/>
      <c r="B149" s="212"/>
      <c r="C149" s="212"/>
      <c r="D149" s="201"/>
      <c r="E149" s="213"/>
      <c r="F149" s="211">
        <f t="shared" si="5"/>
        <v>0</v>
      </c>
    </row>
    <row r="150" spans="1:6">
      <c r="A150" s="212"/>
      <c r="B150" s="212"/>
      <c r="C150" s="212"/>
      <c r="D150" s="201"/>
      <c r="E150" s="213"/>
      <c r="F150" s="211">
        <f t="shared" si="5"/>
        <v>0</v>
      </c>
    </row>
    <row r="151" spans="1:6">
      <c r="A151" s="212"/>
      <c r="B151" s="212"/>
      <c r="C151" s="212"/>
      <c r="D151" s="201"/>
      <c r="E151" s="213"/>
      <c r="F151" s="211">
        <f t="shared" si="5"/>
        <v>0</v>
      </c>
    </row>
    <row r="152" spans="1:6">
      <c r="A152" s="212"/>
      <c r="B152" s="212"/>
      <c r="C152" s="212"/>
      <c r="D152" s="201"/>
      <c r="E152" s="213"/>
      <c r="F152" s="211">
        <f t="shared" si="5"/>
        <v>0</v>
      </c>
    </row>
    <row r="153" spans="1:6">
      <c r="A153" s="212"/>
      <c r="B153" s="212"/>
      <c r="C153" s="212"/>
      <c r="D153" s="201"/>
      <c r="E153" s="213"/>
      <c r="F153" s="211">
        <f t="shared" si="5"/>
        <v>0</v>
      </c>
    </row>
    <row r="154" spans="1:6">
      <c r="A154" s="212"/>
      <c r="B154" s="212"/>
      <c r="C154" s="212"/>
      <c r="D154" s="201"/>
      <c r="E154" s="213"/>
      <c r="F154" s="211">
        <f t="shared" si="5"/>
        <v>0</v>
      </c>
    </row>
    <row r="155" spans="1:6">
      <c r="A155" s="212"/>
      <c r="B155" s="212"/>
      <c r="C155" s="212"/>
      <c r="D155" s="201"/>
      <c r="E155" s="213"/>
      <c r="F155" s="211">
        <f t="shared" si="5"/>
        <v>0</v>
      </c>
    </row>
    <row r="156" spans="1:6">
      <c r="A156" s="212"/>
      <c r="B156" s="212"/>
      <c r="C156" s="212"/>
      <c r="D156" s="201"/>
      <c r="E156" s="213"/>
      <c r="F156" s="211">
        <f t="shared" si="5"/>
        <v>0</v>
      </c>
    </row>
    <row r="157" spans="1:6">
      <c r="A157" s="212"/>
      <c r="B157" s="212"/>
      <c r="C157" s="212"/>
      <c r="D157" s="201"/>
      <c r="E157" s="213"/>
      <c r="F157" s="211">
        <f t="shared" si="5"/>
        <v>0</v>
      </c>
    </row>
    <row r="158" spans="1:6">
      <c r="A158" s="212"/>
      <c r="B158" s="212"/>
      <c r="C158" s="212"/>
      <c r="D158" s="201"/>
      <c r="E158" s="213"/>
      <c r="F158" s="211">
        <f t="shared" si="5"/>
        <v>0</v>
      </c>
    </row>
    <row r="159" spans="1:6">
      <c r="A159" s="212"/>
      <c r="B159" s="212"/>
      <c r="C159" s="212"/>
      <c r="D159" s="201"/>
      <c r="E159" s="213"/>
      <c r="F159" s="211">
        <f t="shared" si="5"/>
        <v>0</v>
      </c>
    </row>
  </sheetData>
  <autoFilter ref="A2:F104" xr:uid="{B84383AA-B28D-469A-8BA3-E10A8F9259B2}">
    <sortState xmlns:xlrd2="http://schemas.microsoft.com/office/spreadsheetml/2017/richdata2" ref="A3:F104">
      <sortCondition descending="1" ref="F2:F104"/>
    </sortState>
  </autoFilter>
  <sortState xmlns:xlrd2="http://schemas.microsoft.com/office/spreadsheetml/2017/richdata2" ref="A3:F52">
    <sortCondition descending="1" ref="F3:F52"/>
  </sortState>
  <phoneticPr fontId="45" type="noConversion"/>
  <pageMargins left="0.51181102362204722" right="0.51181102362204722" top="0.78740157480314965" bottom="0.78740157480314965" header="0.31496062992125984" footer="0.31496062992125984"/>
  <pageSetup paperSize="9" scale="37" orientation="landscape" horizontalDpi="4294967293" verticalDpi="4294967293" r:id="rId1"/>
  <drawing r:id="rId2"/>
  <legacyDrawing r:id="rId3"/>
  <controls>
    <mc:AlternateContent xmlns:mc="http://schemas.openxmlformats.org/markup-compatibility/2006">
      <mc:Choice Requires="x14">
        <control shapeId="151555" r:id="rId4" name="Label1">
          <controlPr defaultSize="0" autoLine="0" r:id="rId5">
            <anchor moveWithCells="1">
              <from>
                <xdr:col>0</xdr:col>
                <xdr:colOff>60960</xdr:colOff>
                <xdr:row>0</xdr:row>
                <xdr:rowOff>22860</xdr:rowOff>
              </from>
              <to>
                <xdr:col>1</xdr:col>
                <xdr:colOff>2971800</xdr:colOff>
                <xdr:row>0</xdr:row>
                <xdr:rowOff>152400</xdr:rowOff>
              </to>
            </anchor>
          </controlPr>
        </control>
      </mc:Choice>
      <mc:Fallback>
        <control shapeId="151555" r:id="rId4" name="Label1"/>
      </mc:Fallback>
    </mc:AlternateContent>
    <mc:AlternateContent xmlns:mc="http://schemas.openxmlformats.org/markup-compatibility/2006">
      <mc:Choice Requires="x14">
        <control shapeId="151554" r:id="rId6" name="ComboBox5">
          <controlPr defaultSize="0" autoLine="0" r:id="rId7">
            <anchor moveWithCells="1">
              <from>
                <xdr:col>0</xdr:col>
                <xdr:colOff>7620</xdr:colOff>
                <xdr:row>0</xdr:row>
                <xdr:rowOff>175260</xdr:rowOff>
              </from>
              <to>
                <xdr:col>1</xdr:col>
                <xdr:colOff>3086100</xdr:colOff>
                <xdr:row>0</xdr:row>
                <xdr:rowOff>411480</xdr:rowOff>
              </to>
            </anchor>
          </controlPr>
        </control>
      </mc:Choice>
      <mc:Fallback>
        <control shapeId="151554" r:id="rId6" name="ComboBox5"/>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38F0-A310-4D75-8BE7-8F481A714364}">
  <sheetPr codeName="Planilha31">
    <tabColor theme="7" tint="0.39997558519241921"/>
  </sheetPr>
  <dimension ref="A1:AU56"/>
  <sheetViews>
    <sheetView showGridLines="0" workbookViewId="0">
      <pane ySplit="2" topLeftCell="A3" activePane="bottomLeft" state="frozen"/>
      <selection activeCell="G29" sqref="G29"/>
      <selection pane="bottomLeft" activeCell="G29" sqref="G29"/>
    </sheetView>
  </sheetViews>
  <sheetFormatPr defaultRowHeight="14.4"/>
  <cols>
    <col min="2" max="2" width="46.33203125" customWidth="1"/>
    <col min="4" max="4" width="13.88671875" bestFit="1" customWidth="1"/>
    <col min="5" max="5" width="12.5546875" bestFit="1" customWidth="1"/>
    <col min="6" max="6" width="12.33203125" bestFit="1" customWidth="1"/>
    <col min="7" max="7" width="79" bestFit="1" customWidth="1"/>
    <col min="8" max="8" width="9.88671875" bestFit="1" customWidth="1"/>
    <col min="11" max="11" width="10" bestFit="1" customWidth="1"/>
  </cols>
  <sheetData>
    <row r="1" spans="1:47" ht="40.5" customHeight="1"/>
    <row r="2" spans="1:47" s="17" customFormat="1" ht="13.8">
      <c r="A2" s="214" t="s">
        <v>873</v>
      </c>
      <c r="B2" s="214" t="s">
        <v>442</v>
      </c>
      <c r="C2" s="214" t="s">
        <v>493</v>
      </c>
      <c r="D2" s="214" t="s">
        <v>874</v>
      </c>
      <c r="E2" s="214" t="s">
        <v>875</v>
      </c>
      <c r="F2" s="214" t="s">
        <v>876</v>
      </c>
      <c r="G2" s="214" t="s">
        <v>959</v>
      </c>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row>
    <row r="3" spans="1:47" s="7" customFormat="1" ht="13.8">
      <c r="A3" s="212" t="s">
        <v>960</v>
      </c>
      <c r="B3" s="212"/>
      <c r="C3" s="212"/>
      <c r="D3" s="201"/>
      <c r="E3" s="213"/>
      <c r="F3" s="211">
        <f t="shared" ref="F3:F52" si="0">E3*D3</f>
        <v>0</v>
      </c>
      <c r="G3" s="212"/>
      <c r="O3" s="184"/>
      <c r="P3" s="184"/>
      <c r="Q3" s="184"/>
      <c r="R3" s="184"/>
      <c r="S3" s="184"/>
      <c r="T3" s="184"/>
      <c r="U3" s="184"/>
      <c r="V3" s="184"/>
      <c r="W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row>
    <row r="4" spans="1:47" s="7" customFormat="1" ht="13.8">
      <c r="A4" s="212" t="s">
        <v>961</v>
      </c>
      <c r="B4" s="212"/>
      <c r="C4" s="212"/>
      <c r="D4" s="201"/>
      <c r="E4" s="213"/>
      <c r="F4" s="211">
        <f t="shared" si="0"/>
        <v>0</v>
      </c>
      <c r="G4" s="212"/>
      <c r="O4" s="184"/>
      <c r="P4" s="184"/>
      <c r="Q4" s="184"/>
      <c r="R4" s="184"/>
      <c r="S4" s="184"/>
      <c r="T4" s="184"/>
      <c r="U4" s="184"/>
      <c r="V4" s="184"/>
      <c r="W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row>
    <row r="5" spans="1:47" s="7" customFormat="1" ht="13.8">
      <c r="A5" s="212" t="s">
        <v>962</v>
      </c>
      <c r="B5" s="212"/>
      <c r="C5" s="212"/>
      <c r="D5" s="201"/>
      <c r="E5" s="213"/>
      <c r="F5" s="211">
        <f t="shared" si="0"/>
        <v>0</v>
      </c>
      <c r="G5" s="212"/>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row>
    <row r="6" spans="1:47" s="7" customFormat="1" ht="13.8">
      <c r="A6" s="212" t="s">
        <v>963</v>
      </c>
      <c r="B6" s="212"/>
      <c r="C6" s="212"/>
      <c r="D6" s="201"/>
      <c r="E6" s="213"/>
      <c r="F6" s="211">
        <f t="shared" si="0"/>
        <v>0</v>
      </c>
      <c r="G6" s="212"/>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row>
    <row r="7" spans="1:47" s="7" customFormat="1" ht="13.8">
      <c r="A7" s="212" t="s">
        <v>964</v>
      </c>
      <c r="B7" s="212"/>
      <c r="C7" s="212"/>
      <c r="D7" s="201"/>
      <c r="E7" s="213"/>
      <c r="F7" s="211">
        <f t="shared" si="0"/>
        <v>0</v>
      </c>
      <c r="G7" s="212"/>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row>
    <row r="8" spans="1:47" s="7" customFormat="1" ht="13.8">
      <c r="A8" s="212" t="s">
        <v>965</v>
      </c>
      <c r="B8" s="212"/>
      <c r="C8" s="212"/>
      <c r="D8" s="201"/>
      <c r="E8" s="213"/>
      <c r="F8" s="211">
        <f t="shared" si="0"/>
        <v>0</v>
      </c>
      <c r="G8" s="212"/>
      <c r="O8" s="184"/>
      <c r="P8" s="184"/>
      <c r="Q8" s="184"/>
      <c r="R8" s="184"/>
      <c r="S8" s="184"/>
      <c r="T8" s="184"/>
      <c r="U8" s="184"/>
      <c r="V8" s="184"/>
      <c r="W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row>
    <row r="9" spans="1:47" s="7" customFormat="1" ht="13.8">
      <c r="A9" s="212" t="s">
        <v>966</v>
      </c>
      <c r="B9" s="212"/>
      <c r="C9" s="212"/>
      <c r="D9" s="201"/>
      <c r="E9" s="213"/>
      <c r="F9" s="211">
        <f t="shared" si="0"/>
        <v>0</v>
      </c>
      <c r="G9" s="212"/>
      <c r="O9" s="184"/>
      <c r="P9" s="184"/>
      <c r="Q9" s="184"/>
      <c r="R9" s="184"/>
      <c r="S9" s="184"/>
      <c r="T9" s="184"/>
      <c r="U9" s="184"/>
      <c r="V9" s="184"/>
      <c r="W9" s="184"/>
      <c r="X9" s="184"/>
      <c r="Y9" s="184"/>
      <c r="Z9" s="184"/>
      <c r="AA9" s="184"/>
      <c r="AB9" s="184"/>
      <c r="AC9" s="184"/>
      <c r="AD9" s="184"/>
      <c r="AE9" s="184"/>
      <c r="AF9" s="184"/>
      <c r="AG9" s="184"/>
      <c r="AH9" s="184"/>
      <c r="AI9" s="184"/>
      <c r="AJ9" s="184"/>
      <c r="AK9" s="184"/>
      <c r="AL9" s="184"/>
      <c r="AM9" s="184"/>
      <c r="AN9" s="184"/>
      <c r="AO9" s="184"/>
      <c r="AP9" s="184"/>
      <c r="AQ9" s="184"/>
      <c r="AR9" s="184"/>
      <c r="AS9" s="184"/>
      <c r="AT9" s="184"/>
      <c r="AU9" s="184"/>
    </row>
    <row r="10" spans="1:47" s="7" customFormat="1" ht="13.8">
      <c r="A10" s="212" t="s">
        <v>967</v>
      </c>
      <c r="B10" s="212"/>
      <c r="C10" s="212"/>
      <c r="D10" s="201"/>
      <c r="E10" s="213"/>
      <c r="F10" s="211">
        <f t="shared" si="0"/>
        <v>0</v>
      </c>
      <c r="G10" s="212"/>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row>
    <row r="11" spans="1:47" s="7" customFormat="1" ht="13.8">
      <c r="A11" s="212" t="s">
        <v>968</v>
      </c>
      <c r="B11" s="212"/>
      <c r="C11" s="212"/>
      <c r="D11" s="201"/>
      <c r="E11" s="213"/>
      <c r="F11" s="211">
        <f t="shared" si="0"/>
        <v>0</v>
      </c>
      <c r="G11" s="212"/>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row>
    <row r="12" spans="1:47" s="7" customFormat="1" ht="13.8">
      <c r="A12" s="212" t="s">
        <v>969</v>
      </c>
      <c r="B12" s="212"/>
      <c r="C12" s="212"/>
      <c r="D12" s="201"/>
      <c r="E12" s="213"/>
      <c r="F12" s="211">
        <f t="shared" si="0"/>
        <v>0</v>
      </c>
      <c r="G12" s="212"/>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row>
    <row r="13" spans="1:47" s="7" customFormat="1" ht="13.8">
      <c r="A13" s="212" t="s">
        <v>970</v>
      </c>
      <c r="B13" s="212"/>
      <c r="C13" s="212"/>
      <c r="D13" s="201"/>
      <c r="E13" s="213"/>
      <c r="F13" s="211">
        <f t="shared" si="0"/>
        <v>0</v>
      </c>
      <c r="G13" s="212"/>
      <c r="O13" s="184"/>
      <c r="P13" s="184"/>
      <c r="Q13" s="184"/>
      <c r="R13" s="184"/>
      <c r="S13" s="184"/>
      <c r="T13" s="184"/>
      <c r="U13" s="184"/>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row>
    <row r="14" spans="1:47" s="7" customFormat="1" ht="13.8">
      <c r="A14" s="212" t="s">
        <v>971</v>
      </c>
      <c r="B14" s="212"/>
      <c r="C14" s="212"/>
      <c r="D14" s="201"/>
      <c r="E14" s="213"/>
      <c r="F14" s="211">
        <f t="shared" si="0"/>
        <v>0</v>
      </c>
      <c r="G14" s="212"/>
      <c r="O14" s="184"/>
      <c r="P14" s="184"/>
      <c r="Q14" s="184"/>
      <c r="R14" s="184"/>
      <c r="S14" s="184"/>
      <c r="T14" s="184"/>
      <c r="U14" s="184"/>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row>
    <row r="15" spans="1:47" s="7" customFormat="1" ht="13.8">
      <c r="A15" s="212" t="s">
        <v>972</v>
      </c>
      <c r="B15" s="212"/>
      <c r="C15" s="212"/>
      <c r="D15" s="201"/>
      <c r="E15" s="213"/>
      <c r="F15" s="211">
        <f t="shared" si="0"/>
        <v>0</v>
      </c>
      <c r="G15" s="212"/>
      <c r="O15" s="184"/>
      <c r="P15" s="184"/>
      <c r="Q15" s="184"/>
      <c r="R15" s="184"/>
      <c r="S15" s="184"/>
      <c r="T15" s="184"/>
      <c r="U15" s="184"/>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row>
    <row r="16" spans="1:47" s="7" customFormat="1" ht="13.8">
      <c r="A16" s="212" t="s">
        <v>973</v>
      </c>
      <c r="B16" s="212"/>
      <c r="C16" s="212"/>
      <c r="D16" s="201"/>
      <c r="E16" s="213"/>
      <c r="F16" s="211">
        <f t="shared" si="0"/>
        <v>0</v>
      </c>
      <c r="G16" s="212"/>
      <c r="O16" s="184"/>
      <c r="P16" s="184"/>
      <c r="Q16" s="184"/>
      <c r="R16" s="184"/>
      <c r="S16" s="184"/>
      <c r="T16" s="184"/>
      <c r="U16" s="184"/>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row>
    <row r="17" spans="1:47" s="7" customFormat="1" ht="13.8">
      <c r="A17" s="212" t="s">
        <v>974</v>
      </c>
      <c r="B17" s="212"/>
      <c r="C17" s="212"/>
      <c r="D17" s="201"/>
      <c r="E17" s="213"/>
      <c r="F17" s="211">
        <f t="shared" si="0"/>
        <v>0</v>
      </c>
      <c r="G17" s="212"/>
      <c r="O17" s="184"/>
      <c r="P17" s="184"/>
      <c r="Q17" s="184"/>
      <c r="R17" s="184"/>
      <c r="S17" s="184"/>
      <c r="T17" s="184"/>
      <c r="U17" s="184"/>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row>
    <row r="18" spans="1:47" s="7" customFormat="1" ht="13.8">
      <c r="A18" s="212" t="s">
        <v>975</v>
      </c>
      <c r="B18" s="212"/>
      <c r="C18" s="212"/>
      <c r="D18" s="201"/>
      <c r="E18" s="213"/>
      <c r="F18" s="211">
        <f t="shared" si="0"/>
        <v>0</v>
      </c>
      <c r="G18" s="212"/>
      <c r="O18" s="184"/>
      <c r="P18" s="184"/>
      <c r="Q18" s="184"/>
      <c r="R18" s="184"/>
      <c r="S18" s="184"/>
      <c r="T18" s="184"/>
      <c r="U18" s="184"/>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row>
    <row r="19" spans="1:47" s="7" customFormat="1" ht="13.8">
      <c r="A19" s="212" t="s">
        <v>976</v>
      </c>
      <c r="B19" s="212"/>
      <c r="C19" s="212"/>
      <c r="D19" s="201"/>
      <c r="E19" s="213"/>
      <c r="F19" s="211">
        <f t="shared" si="0"/>
        <v>0</v>
      </c>
      <c r="G19" s="212"/>
      <c r="O19" s="184"/>
      <c r="P19" s="184"/>
      <c r="Q19" s="184"/>
      <c r="R19" s="184"/>
      <c r="S19" s="184"/>
      <c r="T19" s="184"/>
      <c r="U19" s="184"/>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row>
    <row r="20" spans="1:47" s="7" customFormat="1" ht="13.8">
      <c r="A20" s="212" t="s">
        <v>977</v>
      </c>
      <c r="B20" s="212"/>
      <c r="C20" s="212"/>
      <c r="D20" s="201"/>
      <c r="E20" s="213"/>
      <c r="F20" s="211">
        <f t="shared" si="0"/>
        <v>0</v>
      </c>
      <c r="G20" s="212"/>
      <c r="O20" s="184"/>
      <c r="P20" s="184"/>
      <c r="Q20" s="184"/>
      <c r="R20" s="184"/>
      <c r="S20" s="184"/>
      <c r="T20" s="184"/>
      <c r="U20" s="18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row>
    <row r="21" spans="1:47" s="7" customFormat="1" ht="13.8">
      <c r="A21" s="212" t="s">
        <v>978</v>
      </c>
      <c r="B21" s="212"/>
      <c r="C21" s="212"/>
      <c r="D21" s="201"/>
      <c r="E21" s="213"/>
      <c r="F21" s="211">
        <f t="shared" si="0"/>
        <v>0</v>
      </c>
      <c r="G21" s="212"/>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row>
    <row r="22" spans="1:47" s="7" customFormat="1" ht="13.8">
      <c r="A22" s="212" t="s">
        <v>979</v>
      </c>
      <c r="B22" s="212"/>
      <c r="C22" s="212"/>
      <c r="D22" s="201"/>
      <c r="E22" s="213"/>
      <c r="F22" s="211">
        <f t="shared" si="0"/>
        <v>0</v>
      </c>
      <c r="G22" s="212"/>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row>
    <row r="23" spans="1:47" s="7" customFormat="1" ht="13.8">
      <c r="A23" s="212" t="s">
        <v>980</v>
      </c>
      <c r="B23" s="212"/>
      <c r="C23" s="212"/>
      <c r="D23" s="201"/>
      <c r="E23" s="213"/>
      <c r="F23" s="211">
        <f t="shared" si="0"/>
        <v>0</v>
      </c>
      <c r="G23" s="212"/>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row>
    <row r="24" spans="1:47" s="7" customFormat="1" ht="13.8">
      <c r="A24" s="212" t="s">
        <v>981</v>
      </c>
      <c r="B24" s="212"/>
      <c r="C24" s="212"/>
      <c r="D24" s="201"/>
      <c r="E24" s="213"/>
      <c r="F24" s="211">
        <f t="shared" si="0"/>
        <v>0</v>
      </c>
      <c r="G24" s="212"/>
      <c r="O24" s="184"/>
      <c r="P24" s="184"/>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row>
    <row r="25" spans="1:47" s="7" customFormat="1" ht="13.8">
      <c r="A25" s="212" t="s">
        <v>982</v>
      </c>
      <c r="B25" s="212"/>
      <c r="C25" s="212"/>
      <c r="D25" s="201"/>
      <c r="E25" s="213"/>
      <c r="F25" s="211">
        <f t="shared" si="0"/>
        <v>0</v>
      </c>
      <c r="G25" s="212"/>
      <c r="O25" s="184"/>
      <c r="P25" s="184"/>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row>
    <row r="26" spans="1:47" s="7" customFormat="1" ht="13.8">
      <c r="A26" s="212" t="s">
        <v>983</v>
      </c>
      <c r="B26" s="212"/>
      <c r="C26" s="212"/>
      <c r="D26" s="201"/>
      <c r="E26" s="213"/>
      <c r="F26" s="211">
        <f t="shared" si="0"/>
        <v>0</v>
      </c>
      <c r="G26" s="212"/>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row>
    <row r="27" spans="1:47" s="7" customFormat="1" ht="13.8">
      <c r="A27" s="212" t="s">
        <v>984</v>
      </c>
      <c r="B27" s="212"/>
      <c r="C27" s="212"/>
      <c r="D27" s="201"/>
      <c r="E27" s="213"/>
      <c r="F27" s="211">
        <f t="shared" si="0"/>
        <v>0</v>
      </c>
      <c r="G27" s="212"/>
      <c r="O27" s="184"/>
      <c r="P27" s="184"/>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row>
    <row r="28" spans="1:47" s="7" customFormat="1" ht="13.8">
      <c r="A28" s="212" t="s">
        <v>985</v>
      </c>
      <c r="B28" s="212"/>
      <c r="C28" s="212"/>
      <c r="D28" s="201"/>
      <c r="E28" s="213"/>
      <c r="F28" s="211">
        <f t="shared" si="0"/>
        <v>0</v>
      </c>
      <c r="G28" s="212"/>
      <c r="O28" s="184"/>
      <c r="P28" s="184"/>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row>
    <row r="29" spans="1:47" s="7" customFormat="1" ht="13.8">
      <c r="A29" s="212" t="s">
        <v>986</v>
      </c>
      <c r="B29" s="212"/>
      <c r="C29" s="212"/>
      <c r="D29" s="201"/>
      <c r="E29" s="213"/>
      <c r="F29" s="211">
        <f t="shared" si="0"/>
        <v>0</v>
      </c>
      <c r="G29" s="212"/>
      <c r="O29" s="184"/>
      <c r="P29" s="184"/>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row>
    <row r="30" spans="1:47" s="7" customFormat="1" ht="13.8">
      <c r="A30" s="212" t="s">
        <v>987</v>
      </c>
      <c r="B30" s="212"/>
      <c r="C30" s="212"/>
      <c r="D30" s="201"/>
      <c r="E30" s="213"/>
      <c r="F30" s="211">
        <f t="shared" si="0"/>
        <v>0</v>
      </c>
      <c r="G30" s="212"/>
      <c r="O30" s="184"/>
      <c r="P30" s="184"/>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row>
    <row r="31" spans="1:47" s="7" customFormat="1" ht="13.8">
      <c r="A31" s="212" t="s">
        <v>988</v>
      </c>
      <c r="B31" s="212"/>
      <c r="C31" s="212"/>
      <c r="D31" s="201"/>
      <c r="E31" s="213"/>
      <c r="F31" s="211">
        <f t="shared" si="0"/>
        <v>0</v>
      </c>
      <c r="G31" s="212"/>
      <c r="O31" s="184"/>
      <c r="P31" s="184"/>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row>
    <row r="32" spans="1:47" s="7" customFormat="1" ht="13.8">
      <c r="A32" s="212" t="s">
        <v>989</v>
      </c>
      <c r="B32" s="212"/>
      <c r="C32" s="212"/>
      <c r="D32" s="201"/>
      <c r="E32" s="213"/>
      <c r="F32" s="211">
        <f t="shared" si="0"/>
        <v>0</v>
      </c>
      <c r="G32" s="212"/>
      <c r="O32" s="184"/>
      <c r="P32" s="184"/>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row>
    <row r="33" spans="1:47" s="7" customFormat="1" ht="13.8">
      <c r="A33" s="212" t="s">
        <v>990</v>
      </c>
      <c r="B33" s="212"/>
      <c r="C33" s="212"/>
      <c r="D33" s="201"/>
      <c r="E33" s="213"/>
      <c r="F33" s="211">
        <f t="shared" si="0"/>
        <v>0</v>
      </c>
      <c r="G33" s="212"/>
      <c r="O33" s="184"/>
      <c r="P33" s="18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row>
    <row r="34" spans="1:47" s="7" customFormat="1" ht="13.8">
      <c r="A34" s="212" t="s">
        <v>991</v>
      </c>
      <c r="B34" s="212"/>
      <c r="C34" s="212"/>
      <c r="D34" s="201"/>
      <c r="E34" s="213"/>
      <c r="F34" s="211">
        <f t="shared" si="0"/>
        <v>0</v>
      </c>
      <c r="G34" s="212"/>
      <c r="O34" s="184"/>
      <c r="P34" s="184"/>
      <c r="Q34" s="184"/>
      <c r="R34" s="184"/>
      <c r="S34" s="184"/>
      <c r="T34" s="184"/>
      <c r="U34" s="184"/>
      <c r="V34" s="184"/>
      <c r="W34" s="184"/>
      <c r="X34" s="184"/>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row>
    <row r="35" spans="1:47" s="7" customFormat="1" ht="13.8">
      <c r="A35" s="212" t="s">
        <v>992</v>
      </c>
      <c r="B35" s="212"/>
      <c r="C35" s="212"/>
      <c r="D35" s="201"/>
      <c r="E35" s="213"/>
      <c r="F35" s="211">
        <f t="shared" si="0"/>
        <v>0</v>
      </c>
      <c r="G35" s="212"/>
      <c r="O35" s="184"/>
      <c r="P35" s="184"/>
      <c r="Q35" s="184"/>
      <c r="R35" s="184"/>
      <c r="S35" s="184"/>
      <c r="T35" s="184"/>
      <c r="U35" s="184"/>
      <c r="V35" s="184"/>
      <c r="W35" s="184"/>
      <c r="X35" s="184"/>
      <c r="Y35" s="184"/>
      <c r="Z35" s="184"/>
      <c r="AA35" s="184"/>
      <c r="AB35" s="184"/>
      <c r="AC35" s="184"/>
      <c r="AD35" s="184"/>
      <c r="AE35" s="184"/>
      <c r="AF35" s="184"/>
      <c r="AG35" s="184"/>
      <c r="AH35" s="184"/>
      <c r="AI35" s="184"/>
      <c r="AJ35" s="184"/>
      <c r="AK35" s="184"/>
      <c r="AL35" s="184"/>
      <c r="AM35" s="184"/>
      <c r="AN35" s="184"/>
      <c r="AO35" s="184"/>
      <c r="AP35" s="184"/>
      <c r="AQ35" s="184"/>
      <c r="AR35" s="184"/>
      <c r="AS35" s="184"/>
      <c r="AT35" s="184"/>
      <c r="AU35" s="184"/>
    </row>
    <row r="36" spans="1:47" s="7" customFormat="1" ht="13.8">
      <c r="A36" s="212" t="s">
        <v>993</v>
      </c>
      <c r="B36" s="212"/>
      <c r="C36" s="212"/>
      <c r="D36" s="201"/>
      <c r="E36" s="213"/>
      <c r="F36" s="211">
        <f t="shared" si="0"/>
        <v>0</v>
      </c>
      <c r="G36" s="212"/>
      <c r="O36" s="184"/>
      <c r="P36" s="184"/>
      <c r="Q36" s="184"/>
      <c r="R36" s="184"/>
      <c r="S36" s="184"/>
      <c r="T36" s="184"/>
      <c r="U36" s="184"/>
      <c r="V36" s="184"/>
      <c r="W36" s="184"/>
      <c r="X36" s="184"/>
      <c r="Y36" s="184"/>
      <c r="Z36" s="184"/>
      <c r="AA36" s="184"/>
      <c r="AB36" s="184"/>
      <c r="AC36" s="184"/>
      <c r="AD36" s="184"/>
      <c r="AE36" s="184"/>
      <c r="AF36" s="184"/>
      <c r="AG36" s="184"/>
      <c r="AH36" s="184"/>
      <c r="AI36" s="184"/>
      <c r="AJ36" s="184"/>
      <c r="AK36" s="184"/>
      <c r="AL36" s="184"/>
      <c r="AM36" s="184"/>
      <c r="AN36" s="184"/>
      <c r="AO36" s="184"/>
      <c r="AP36" s="184"/>
      <c r="AQ36" s="184"/>
      <c r="AR36" s="184"/>
      <c r="AS36" s="184"/>
      <c r="AT36" s="184"/>
      <c r="AU36" s="184"/>
    </row>
    <row r="37" spans="1:47" s="7" customFormat="1" ht="13.8">
      <c r="A37" s="212" t="s">
        <v>994</v>
      </c>
      <c r="B37" s="212"/>
      <c r="C37" s="212"/>
      <c r="D37" s="201"/>
      <c r="E37" s="213"/>
      <c r="F37" s="211">
        <f t="shared" si="0"/>
        <v>0</v>
      </c>
      <c r="G37" s="212"/>
      <c r="O37" s="184"/>
      <c r="P37" s="184"/>
      <c r="Q37" s="184"/>
      <c r="R37" s="184"/>
      <c r="S37" s="184"/>
      <c r="T37" s="184"/>
      <c r="U37" s="184"/>
      <c r="V37" s="184"/>
      <c r="W37" s="184"/>
      <c r="X37" s="184"/>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row>
    <row r="38" spans="1:47" s="7" customFormat="1" ht="13.8">
      <c r="A38" s="212" t="s">
        <v>995</v>
      </c>
      <c r="B38" s="212"/>
      <c r="C38" s="212"/>
      <c r="D38" s="201"/>
      <c r="E38" s="213"/>
      <c r="F38" s="211">
        <f t="shared" si="0"/>
        <v>0</v>
      </c>
      <c r="G38" s="212"/>
      <c r="O38" s="184"/>
      <c r="P38" s="184"/>
      <c r="Q38" s="184"/>
      <c r="R38" s="184"/>
      <c r="S38" s="184"/>
      <c r="T38" s="184"/>
      <c r="U38" s="184"/>
      <c r="V38" s="184"/>
      <c r="W38" s="184"/>
      <c r="X38" s="184"/>
      <c r="Y38" s="184"/>
      <c r="Z38" s="184"/>
      <c r="AA38" s="184"/>
      <c r="AB38" s="184"/>
      <c r="AC38" s="184"/>
      <c r="AD38" s="184"/>
      <c r="AE38" s="184"/>
      <c r="AF38" s="184"/>
      <c r="AG38" s="184"/>
      <c r="AH38" s="184"/>
      <c r="AI38" s="184"/>
      <c r="AJ38" s="184"/>
      <c r="AK38" s="184"/>
      <c r="AL38" s="184"/>
      <c r="AM38" s="184"/>
      <c r="AN38" s="184"/>
      <c r="AO38" s="184"/>
      <c r="AP38" s="184"/>
      <c r="AQ38" s="184"/>
      <c r="AR38" s="184"/>
      <c r="AS38" s="184"/>
      <c r="AT38" s="184"/>
      <c r="AU38" s="184"/>
    </row>
    <row r="39" spans="1:47" s="7" customFormat="1" ht="13.8">
      <c r="A39" s="212" t="s">
        <v>996</v>
      </c>
      <c r="B39" s="212"/>
      <c r="C39" s="212"/>
      <c r="D39" s="201"/>
      <c r="E39" s="213"/>
      <c r="F39" s="211">
        <f t="shared" si="0"/>
        <v>0</v>
      </c>
      <c r="G39" s="212"/>
      <c r="O39" s="184"/>
      <c r="P39" s="184"/>
      <c r="Q39" s="184"/>
      <c r="R39" s="184"/>
      <c r="S39" s="184"/>
      <c r="T39" s="184"/>
      <c r="U39" s="184"/>
      <c r="V39" s="184"/>
      <c r="W39" s="184"/>
      <c r="X39" s="184"/>
      <c r="Y39" s="184"/>
      <c r="Z39" s="184"/>
      <c r="AA39" s="184"/>
      <c r="AB39" s="184"/>
      <c r="AC39" s="184"/>
      <c r="AD39" s="184"/>
      <c r="AE39" s="184"/>
      <c r="AF39" s="184"/>
      <c r="AG39" s="184"/>
      <c r="AH39" s="184"/>
      <c r="AI39" s="184"/>
      <c r="AJ39" s="184"/>
      <c r="AK39" s="184"/>
      <c r="AL39" s="184"/>
      <c r="AM39" s="184"/>
      <c r="AN39" s="184"/>
      <c r="AO39" s="184"/>
      <c r="AP39" s="184"/>
      <c r="AQ39" s="184"/>
      <c r="AR39" s="184"/>
      <c r="AS39" s="184"/>
      <c r="AT39" s="184"/>
      <c r="AU39" s="184"/>
    </row>
    <row r="40" spans="1:47" s="7" customFormat="1" ht="13.8">
      <c r="A40" s="212" t="s">
        <v>997</v>
      </c>
      <c r="B40" s="212"/>
      <c r="C40" s="212"/>
      <c r="D40" s="201"/>
      <c r="E40" s="213"/>
      <c r="F40" s="211">
        <f t="shared" si="0"/>
        <v>0</v>
      </c>
      <c r="G40" s="212"/>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row>
    <row r="41" spans="1:47" s="7" customFormat="1" ht="13.8">
      <c r="A41" s="212" t="s">
        <v>998</v>
      </c>
      <c r="B41" s="212"/>
      <c r="C41" s="212"/>
      <c r="D41" s="201"/>
      <c r="E41" s="213"/>
      <c r="F41" s="211">
        <f t="shared" si="0"/>
        <v>0</v>
      </c>
      <c r="G41" s="212"/>
      <c r="O41" s="184"/>
      <c r="P41" s="184"/>
      <c r="Q41" s="184"/>
      <c r="R41" s="184"/>
      <c r="S41" s="184"/>
      <c r="T41" s="184"/>
      <c r="U41" s="184"/>
      <c r="V41" s="184"/>
      <c r="W41" s="184"/>
      <c r="X41" s="184"/>
      <c r="Y41" s="184"/>
      <c r="Z41" s="184"/>
      <c r="AA41" s="184"/>
      <c r="AB41" s="184"/>
      <c r="AC41" s="184"/>
      <c r="AD41" s="184"/>
      <c r="AE41" s="184"/>
      <c r="AF41" s="184"/>
      <c r="AG41" s="184"/>
      <c r="AH41" s="184"/>
      <c r="AI41" s="184"/>
      <c r="AJ41" s="184"/>
      <c r="AK41" s="184"/>
      <c r="AL41" s="184"/>
      <c r="AM41" s="184"/>
      <c r="AN41" s="184"/>
      <c r="AO41" s="184"/>
      <c r="AP41" s="184"/>
      <c r="AQ41" s="184"/>
      <c r="AR41" s="184"/>
      <c r="AS41" s="184"/>
      <c r="AT41" s="184"/>
      <c r="AU41" s="184"/>
    </row>
    <row r="42" spans="1:47" s="7" customFormat="1" ht="13.8">
      <c r="A42" s="212" t="s">
        <v>999</v>
      </c>
      <c r="B42" s="212"/>
      <c r="C42" s="212"/>
      <c r="D42" s="201"/>
      <c r="E42" s="213"/>
      <c r="F42" s="211">
        <f t="shared" si="0"/>
        <v>0</v>
      </c>
      <c r="G42" s="212"/>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c r="AL42" s="184"/>
      <c r="AM42" s="184"/>
      <c r="AN42" s="184"/>
      <c r="AO42" s="184"/>
      <c r="AP42" s="184"/>
      <c r="AQ42" s="184"/>
      <c r="AR42" s="184"/>
      <c r="AS42" s="184"/>
      <c r="AT42" s="184"/>
      <c r="AU42" s="184"/>
    </row>
    <row r="43" spans="1:47" s="7" customFormat="1" ht="13.8">
      <c r="A43" s="212" t="s">
        <v>1000</v>
      </c>
      <c r="B43" s="212"/>
      <c r="C43" s="212"/>
      <c r="D43" s="201"/>
      <c r="E43" s="213"/>
      <c r="F43" s="211">
        <f t="shared" si="0"/>
        <v>0</v>
      </c>
      <c r="G43" s="212"/>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row>
    <row r="44" spans="1:47" s="7" customFormat="1" ht="13.8">
      <c r="A44" s="212" t="s">
        <v>1001</v>
      </c>
      <c r="B44" s="212"/>
      <c r="C44" s="212"/>
      <c r="D44" s="201"/>
      <c r="E44" s="213"/>
      <c r="F44" s="211">
        <f t="shared" si="0"/>
        <v>0</v>
      </c>
      <c r="G44" s="212"/>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row>
    <row r="45" spans="1:47" s="7" customFormat="1" ht="13.8">
      <c r="A45" s="212" t="s">
        <v>1002</v>
      </c>
      <c r="B45" s="212"/>
      <c r="C45" s="212"/>
      <c r="D45" s="201"/>
      <c r="E45" s="213"/>
      <c r="F45" s="211">
        <f t="shared" si="0"/>
        <v>0</v>
      </c>
      <c r="G45" s="212"/>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row>
    <row r="46" spans="1:47" s="7" customFormat="1" ht="13.8">
      <c r="A46" s="212" t="s">
        <v>1003</v>
      </c>
      <c r="B46" s="212"/>
      <c r="C46" s="212"/>
      <c r="D46" s="201"/>
      <c r="E46" s="213"/>
      <c r="F46" s="211">
        <f t="shared" si="0"/>
        <v>0</v>
      </c>
      <c r="G46" s="212"/>
      <c r="O46" s="184"/>
      <c r="P46" s="184"/>
      <c r="Q46" s="184"/>
      <c r="R46" s="184"/>
      <c r="S46" s="184"/>
      <c r="T46" s="184"/>
      <c r="U46" s="184"/>
      <c r="V46" s="184"/>
      <c r="W46" s="184"/>
      <c r="X46" s="184"/>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row>
    <row r="47" spans="1:47" s="7" customFormat="1" ht="13.8">
      <c r="A47" s="212" t="s">
        <v>1004</v>
      </c>
      <c r="B47" s="212"/>
      <c r="C47" s="212"/>
      <c r="D47" s="201"/>
      <c r="E47" s="213"/>
      <c r="F47" s="211">
        <f t="shared" si="0"/>
        <v>0</v>
      </c>
      <c r="G47" s="212"/>
      <c r="O47" s="184"/>
      <c r="P47" s="184"/>
      <c r="Q47" s="184"/>
      <c r="R47" s="184"/>
      <c r="S47" s="184"/>
      <c r="T47" s="184"/>
      <c r="U47" s="184"/>
      <c r="V47" s="184"/>
      <c r="W47" s="184"/>
      <c r="X47" s="184"/>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row>
    <row r="48" spans="1:47" s="7" customFormat="1" ht="13.8">
      <c r="A48" s="212" t="s">
        <v>1005</v>
      </c>
      <c r="B48" s="212"/>
      <c r="C48" s="212"/>
      <c r="D48" s="201"/>
      <c r="E48" s="213"/>
      <c r="F48" s="211">
        <f t="shared" si="0"/>
        <v>0</v>
      </c>
      <c r="G48" s="212"/>
      <c r="O48" s="184"/>
      <c r="P48" s="184"/>
      <c r="Q48" s="184"/>
      <c r="R48" s="184"/>
      <c r="S48" s="184"/>
      <c r="T48" s="184"/>
      <c r="U48" s="184"/>
      <c r="V48" s="184"/>
      <c r="W48" s="184"/>
      <c r="X48" s="184"/>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row>
    <row r="49" spans="1:47" s="7" customFormat="1" ht="13.8">
      <c r="A49" s="212" t="s">
        <v>1006</v>
      </c>
      <c r="B49" s="212"/>
      <c r="C49" s="212"/>
      <c r="D49" s="201"/>
      <c r="E49" s="213"/>
      <c r="F49" s="211">
        <f t="shared" si="0"/>
        <v>0</v>
      </c>
      <c r="G49" s="212"/>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row>
    <row r="50" spans="1:47" s="7" customFormat="1" ht="13.8">
      <c r="A50" s="212" t="s">
        <v>1007</v>
      </c>
      <c r="B50" s="212"/>
      <c r="C50" s="212"/>
      <c r="D50" s="201"/>
      <c r="E50" s="213"/>
      <c r="F50" s="211">
        <f t="shared" si="0"/>
        <v>0</v>
      </c>
      <c r="G50" s="212"/>
      <c r="O50" s="184"/>
      <c r="P50" s="184"/>
      <c r="Q50" s="184"/>
      <c r="R50" s="184"/>
      <c r="S50" s="184"/>
      <c r="T50" s="184"/>
      <c r="U50" s="184"/>
      <c r="V50" s="184"/>
      <c r="W50" s="184"/>
      <c r="X50" s="184"/>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row>
    <row r="51" spans="1:47" s="7" customFormat="1" ht="13.8">
      <c r="A51" s="212" t="s">
        <v>1008</v>
      </c>
      <c r="B51" s="212"/>
      <c r="C51" s="212"/>
      <c r="D51" s="201"/>
      <c r="E51" s="213"/>
      <c r="F51" s="211">
        <f t="shared" si="0"/>
        <v>0</v>
      </c>
      <c r="G51" s="212"/>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row>
    <row r="52" spans="1:47" s="7" customFormat="1" ht="13.8">
      <c r="A52" s="212" t="s">
        <v>1009</v>
      </c>
      <c r="B52" s="212"/>
      <c r="C52" s="212"/>
      <c r="D52" s="201"/>
      <c r="E52" s="213"/>
      <c r="F52" s="211">
        <f t="shared" si="0"/>
        <v>0</v>
      </c>
      <c r="G52" s="212"/>
      <c r="O52" s="184"/>
      <c r="P52" s="184"/>
      <c r="Q52" s="184"/>
      <c r="R52" s="184"/>
      <c r="S52" s="184"/>
      <c r="T52" s="184"/>
      <c r="U52" s="184"/>
      <c r="V52" s="184"/>
      <c r="W52" s="184"/>
      <c r="X52" s="184"/>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row>
    <row r="53" spans="1:47" s="7" customFormat="1" ht="13.8">
      <c r="A53" s="212" t="s">
        <v>1010</v>
      </c>
      <c r="B53" s="212"/>
      <c r="C53" s="212"/>
      <c r="D53" s="201"/>
      <c r="E53" s="213"/>
      <c r="F53" s="211">
        <f t="shared" ref="F53:F56" si="1">E53*D53</f>
        <v>0</v>
      </c>
      <c r="G53" s="212"/>
      <c r="O53" s="184"/>
      <c r="P53" s="184"/>
      <c r="Q53" s="184"/>
      <c r="R53" s="184"/>
      <c r="S53" s="184"/>
      <c r="T53" s="184"/>
      <c r="U53" s="184"/>
      <c r="V53" s="184"/>
      <c r="W53" s="184"/>
      <c r="X53" s="184"/>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row>
    <row r="54" spans="1:47" s="7" customFormat="1" ht="13.8">
      <c r="A54" s="212" t="s">
        <v>1011</v>
      </c>
      <c r="B54" s="212"/>
      <c r="C54" s="212"/>
      <c r="D54" s="201"/>
      <c r="E54" s="213"/>
      <c r="F54" s="211">
        <f t="shared" si="1"/>
        <v>0</v>
      </c>
      <c r="G54" s="212"/>
      <c r="O54" s="184"/>
      <c r="P54" s="184"/>
      <c r="Q54" s="184"/>
      <c r="R54" s="184"/>
      <c r="S54" s="184"/>
      <c r="T54" s="184"/>
      <c r="U54" s="184"/>
      <c r="V54" s="184"/>
      <c r="W54" s="184"/>
      <c r="X54" s="184"/>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row>
    <row r="55" spans="1:47" s="7" customFormat="1" ht="13.8">
      <c r="A55" s="212" t="s">
        <v>1012</v>
      </c>
      <c r="B55" s="212"/>
      <c r="C55" s="212"/>
      <c r="D55" s="201"/>
      <c r="E55" s="213"/>
      <c r="F55" s="211">
        <f t="shared" si="1"/>
        <v>0</v>
      </c>
      <c r="G55" s="212"/>
      <c r="O55" s="184"/>
      <c r="P55" s="184"/>
      <c r="Q55" s="184"/>
      <c r="R55" s="184"/>
      <c r="S55" s="184"/>
      <c r="T55" s="184"/>
      <c r="U55" s="184"/>
      <c r="V55" s="184"/>
      <c r="W55" s="184"/>
      <c r="X55" s="184"/>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row>
    <row r="56" spans="1:47" s="7" customFormat="1" ht="13.8">
      <c r="A56" s="212" t="s">
        <v>1013</v>
      </c>
      <c r="B56" s="212"/>
      <c r="C56" s="212"/>
      <c r="D56" s="201"/>
      <c r="E56" s="213"/>
      <c r="F56" s="211">
        <f t="shared" si="1"/>
        <v>0</v>
      </c>
      <c r="G56" s="212"/>
      <c r="O56" s="184"/>
      <c r="P56" s="184"/>
      <c r="Q56" s="184"/>
      <c r="R56" s="184"/>
      <c r="S56" s="184"/>
      <c r="T56" s="184"/>
      <c r="U56" s="184"/>
      <c r="V56" s="184"/>
      <c r="W56" s="184"/>
      <c r="X56" s="184"/>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row>
  </sheetData>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61794" r:id="rId3" name="Label1">
          <controlPr defaultSize="0" autoLine="0" r:id="rId4">
            <anchor moveWithCells="1">
              <from>
                <xdr:col>2</xdr:col>
                <xdr:colOff>0</xdr:colOff>
                <xdr:row>0</xdr:row>
                <xdr:rowOff>60960</xdr:rowOff>
              </from>
              <to>
                <xdr:col>6</xdr:col>
                <xdr:colOff>426720</xdr:colOff>
                <xdr:row>0</xdr:row>
                <xdr:rowOff>190500</xdr:rowOff>
              </to>
            </anchor>
          </controlPr>
        </control>
      </mc:Choice>
      <mc:Fallback>
        <control shapeId="161794" r:id="rId3" name="Label1"/>
      </mc:Fallback>
    </mc:AlternateContent>
    <mc:AlternateContent xmlns:mc="http://schemas.openxmlformats.org/markup-compatibility/2006">
      <mc:Choice Requires="x14">
        <control shapeId="161793" r:id="rId5" name="ComboBox16">
          <controlPr defaultSize="0" autoLine="0" r:id="rId6">
            <anchor moveWithCells="1">
              <from>
                <xdr:col>2</xdr:col>
                <xdr:colOff>0</xdr:colOff>
                <xdr:row>0</xdr:row>
                <xdr:rowOff>213360</xdr:rowOff>
              </from>
              <to>
                <xdr:col>6</xdr:col>
                <xdr:colOff>594360</xdr:colOff>
                <xdr:row>0</xdr:row>
                <xdr:rowOff>449580</xdr:rowOff>
              </to>
            </anchor>
          </controlPr>
        </control>
      </mc:Choice>
      <mc:Fallback>
        <control shapeId="161793" r:id="rId5" name="ComboBox16"/>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FA08-2417-49E8-9FC3-FEC92EFFE43A}">
  <sheetPr codeName="Planilha33">
    <tabColor theme="1"/>
    <pageSetUpPr fitToPage="1"/>
  </sheetPr>
  <dimension ref="B1:AB46"/>
  <sheetViews>
    <sheetView showGridLines="0" zoomScale="90" zoomScaleNormal="90" workbookViewId="0">
      <selection activeCell="N24" sqref="N24"/>
    </sheetView>
  </sheetViews>
  <sheetFormatPr defaultRowHeight="14.4"/>
  <cols>
    <col min="2" max="2" width="31" bestFit="1" customWidth="1"/>
    <col min="3" max="14" width="8.6640625" customWidth="1"/>
    <col min="16" max="16" width="38.109375" bestFit="1" customWidth="1"/>
    <col min="17" max="28" width="12.109375" customWidth="1"/>
  </cols>
  <sheetData>
    <row r="1" spans="2:28" ht="32.25" customHeight="1">
      <c r="B1" s="1609" t="s">
        <v>1014</v>
      </c>
      <c r="C1" s="1609"/>
      <c r="D1" s="1609"/>
      <c r="E1" s="1609"/>
      <c r="F1" s="1609"/>
      <c r="G1" s="1609"/>
      <c r="H1" s="1609"/>
      <c r="I1" s="1609"/>
      <c r="J1" s="1609"/>
      <c r="K1" s="1609"/>
      <c r="L1" s="1609"/>
      <c r="M1" s="1609"/>
      <c r="N1" s="1609"/>
    </row>
    <row r="2" spans="2:28" ht="12" customHeight="1">
      <c r="B2" s="881"/>
      <c r="C2" s="3"/>
      <c r="D2" s="3"/>
      <c r="E2" s="3"/>
      <c r="F2" s="3"/>
      <c r="G2" s="3"/>
      <c r="H2" s="3"/>
      <c r="I2" s="3"/>
      <c r="J2" s="3"/>
      <c r="K2" s="3"/>
      <c r="L2" s="3"/>
      <c r="M2" s="3"/>
      <c r="N2" s="3"/>
      <c r="P2" s="1616" t="s">
        <v>1898</v>
      </c>
      <c r="Q2" s="1617"/>
      <c r="R2" s="1617"/>
      <c r="S2" s="1617"/>
      <c r="T2" s="1617"/>
      <c r="U2" s="1617"/>
      <c r="V2" s="1617"/>
      <c r="W2" s="1617"/>
      <c r="X2" s="1617"/>
      <c r="Y2" s="1617"/>
      <c r="Z2" s="1617"/>
      <c r="AA2" s="1617"/>
      <c r="AB2" s="1618"/>
    </row>
    <row r="3" spans="2:28" ht="18" customHeight="1">
      <c r="B3" s="408" t="s">
        <v>1015</v>
      </c>
      <c r="C3" s="3" t="s">
        <v>1868</v>
      </c>
      <c r="D3" s="3"/>
      <c r="E3" s="3"/>
      <c r="F3" s="3"/>
      <c r="G3" s="3"/>
      <c r="H3" s="3"/>
      <c r="I3" s="3"/>
      <c r="J3" s="3"/>
      <c r="K3" s="3"/>
      <c r="L3" s="3"/>
      <c r="M3" s="3"/>
      <c r="N3" s="3"/>
      <c r="P3" s="1619"/>
      <c r="Q3" s="1620"/>
      <c r="R3" s="1620"/>
      <c r="S3" s="1620"/>
      <c r="T3" s="1620"/>
      <c r="U3" s="1620"/>
      <c r="V3" s="1620"/>
      <c r="W3" s="1620"/>
      <c r="X3" s="1620"/>
      <c r="Y3" s="1620"/>
      <c r="Z3" s="1620"/>
      <c r="AA3" s="1620"/>
      <c r="AB3" s="1621"/>
    </row>
    <row r="4" spans="2:28" hidden="1">
      <c r="B4" s="409" t="s">
        <v>1016</v>
      </c>
      <c r="C4" s="410" t="s">
        <v>1017</v>
      </c>
      <c r="D4" s="3"/>
      <c r="E4" s="3"/>
      <c r="F4" s="3"/>
      <c r="G4" s="3"/>
      <c r="H4" s="3"/>
      <c r="I4" s="3"/>
      <c r="J4" s="3"/>
      <c r="K4" s="3"/>
      <c r="L4" s="3"/>
      <c r="M4" s="3"/>
      <c r="N4" s="3"/>
      <c r="P4" s="1619"/>
      <c r="Q4" s="1620"/>
      <c r="R4" s="1620"/>
      <c r="S4" s="1620"/>
      <c r="T4" s="1620"/>
      <c r="U4" s="1620"/>
      <c r="V4" s="1620"/>
      <c r="W4" s="1620"/>
      <c r="X4" s="1620"/>
      <c r="Y4" s="1620"/>
      <c r="Z4" s="1620"/>
      <c r="AA4" s="1620"/>
      <c r="AB4" s="1621"/>
    </row>
    <row r="5" spans="2:28">
      <c r="B5" s="409"/>
      <c r="C5" s="1613">
        <v>2025</v>
      </c>
      <c r="D5" s="1614"/>
      <c r="E5" s="1614"/>
      <c r="F5" s="1614"/>
      <c r="G5" s="1614"/>
      <c r="H5" s="1614"/>
      <c r="I5" s="1614"/>
      <c r="J5" s="1614"/>
      <c r="K5" s="1614"/>
      <c r="L5" s="1614"/>
      <c r="M5" s="1614"/>
      <c r="N5" s="1615"/>
      <c r="P5" s="1622"/>
      <c r="Q5" s="1623"/>
      <c r="R5" s="1623"/>
      <c r="S5" s="1623"/>
      <c r="T5" s="1623"/>
      <c r="U5" s="1623"/>
      <c r="V5" s="1623"/>
      <c r="W5" s="1623"/>
      <c r="X5" s="1623"/>
      <c r="Y5" s="1623"/>
      <c r="Z5" s="1623"/>
      <c r="AA5" s="1623"/>
      <c r="AB5" s="1624"/>
    </row>
    <row r="6" spans="2:28">
      <c r="C6" s="1610" t="s">
        <v>1018</v>
      </c>
      <c r="D6" s="1611"/>
      <c r="E6" s="1611"/>
      <c r="F6" s="1611"/>
      <c r="G6" s="1611"/>
      <c r="H6" s="1611"/>
      <c r="I6" s="1611"/>
      <c r="J6" s="1611"/>
      <c r="K6" s="1611"/>
      <c r="L6" s="1611"/>
      <c r="M6" s="1611"/>
      <c r="N6" s="1612"/>
      <c r="P6" s="1625" t="s">
        <v>1869</v>
      </c>
      <c r="Q6" s="1627">
        <v>2025</v>
      </c>
      <c r="R6" s="1628"/>
      <c r="S6" s="1628"/>
      <c r="T6" s="1628"/>
      <c r="U6" s="1628"/>
      <c r="V6" s="1628"/>
      <c r="W6" s="1628"/>
      <c r="X6" s="1628"/>
      <c r="Y6" s="1628"/>
      <c r="Z6" s="1628"/>
      <c r="AA6" s="1628"/>
      <c r="AB6" s="1629"/>
    </row>
    <row r="7" spans="2:28">
      <c r="B7" s="191"/>
      <c r="C7" s="411" t="s">
        <v>1019</v>
      </c>
      <c r="D7" s="411" t="s">
        <v>1020</v>
      </c>
      <c r="E7" s="411" t="s">
        <v>1021</v>
      </c>
      <c r="F7" s="411" t="s">
        <v>1022</v>
      </c>
      <c r="G7" s="411" t="s">
        <v>370</v>
      </c>
      <c r="H7" s="411" t="s">
        <v>371</v>
      </c>
      <c r="I7" s="411" t="s">
        <v>372</v>
      </c>
      <c r="J7" s="411" t="s">
        <v>373</v>
      </c>
      <c r="K7" s="411" t="s">
        <v>1023</v>
      </c>
      <c r="L7" s="411" t="s">
        <v>1024</v>
      </c>
      <c r="M7" s="411" t="s">
        <v>1025</v>
      </c>
      <c r="N7" s="411" t="s">
        <v>1026</v>
      </c>
      <c r="P7" s="1626"/>
      <c r="Q7" s="969" t="s">
        <v>1019</v>
      </c>
      <c r="R7" s="969" t="s">
        <v>1020</v>
      </c>
      <c r="S7" s="969" t="s">
        <v>1021</v>
      </c>
      <c r="T7" s="969" t="s">
        <v>1022</v>
      </c>
      <c r="U7" s="969" t="s">
        <v>1894</v>
      </c>
      <c r="V7" s="969" t="s">
        <v>1895</v>
      </c>
      <c r="W7" s="969" t="s">
        <v>1896</v>
      </c>
      <c r="X7" s="969" t="s">
        <v>1897</v>
      </c>
      <c r="Y7" s="969" t="s">
        <v>1023</v>
      </c>
      <c r="Z7" s="969" t="s">
        <v>1024</v>
      </c>
      <c r="AA7" s="969" t="s">
        <v>1025</v>
      </c>
      <c r="AB7" s="969" t="s">
        <v>1026</v>
      </c>
    </row>
    <row r="8" spans="2:28">
      <c r="B8" s="909" t="s">
        <v>1027</v>
      </c>
      <c r="C8" s="913">
        <v>31</v>
      </c>
      <c r="D8" s="412">
        <v>29</v>
      </c>
      <c r="E8" s="412">
        <v>31</v>
      </c>
      <c r="F8" s="412">
        <v>30</v>
      </c>
      <c r="G8" s="412">
        <v>31</v>
      </c>
      <c r="H8" s="412">
        <v>30</v>
      </c>
      <c r="I8" s="412">
        <v>31</v>
      </c>
      <c r="J8" s="412">
        <v>31</v>
      </c>
      <c r="K8" s="412">
        <v>30</v>
      </c>
      <c r="L8" s="412">
        <v>31</v>
      </c>
      <c r="M8" s="412">
        <v>30</v>
      </c>
      <c r="N8" s="413">
        <v>31</v>
      </c>
      <c r="P8" s="939" t="s">
        <v>1027</v>
      </c>
      <c r="Q8" s="412">
        <v>31</v>
      </c>
      <c r="R8" s="412">
        <v>28</v>
      </c>
      <c r="S8" s="412">
        <v>31</v>
      </c>
      <c r="T8" s="412">
        <v>30</v>
      </c>
      <c r="U8" s="412">
        <v>31</v>
      </c>
      <c r="V8" s="412">
        <v>30</v>
      </c>
      <c r="W8" s="412">
        <v>31</v>
      </c>
      <c r="X8" s="412">
        <v>31</v>
      </c>
      <c r="Y8" s="412">
        <v>30</v>
      </c>
      <c r="Z8" s="412">
        <v>31</v>
      </c>
      <c r="AA8" s="412">
        <v>30</v>
      </c>
      <c r="AB8" s="413">
        <v>31</v>
      </c>
    </row>
    <row r="9" spans="2:28">
      <c r="B9" s="910" t="s">
        <v>1028</v>
      </c>
      <c r="C9" s="914">
        <v>4</v>
      </c>
      <c r="D9" s="722">
        <v>4</v>
      </c>
      <c r="E9" s="722">
        <v>5</v>
      </c>
      <c r="F9" s="722">
        <v>4</v>
      </c>
      <c r="G9" s="722">
        <v>4</v>
      </c>
      <c r="H9" s="722">
        <v>5</v>
      </c>
      <c r="I9" s="722">
        <v>4</v>
      </c>
      <c r="J9" s="722">
        <v>5</v>
      </c>
      <c r="K9" s="722">
        <v>4</v>
      </c>
      <c r="L9" s="722">
        <v>4</v>
      </c>
      <c r="M9" s="722">
        <v>5</v>
      </c>
      <c r="N9" s="723">
        <v>4</v>
      </c>
      <c r="P9" s="940" t="s">
        <v>1028</v>
      </c>
      <c r="Q9" s="722">
        <v>4</v>
      </c>
      <c r="R9" s="722">
        <v>4</v>
      </c>
      <c r="S9" s="722">
        <v>5</v>
      </c>
      <c r="T9" s="722">
        <v>4</v>
      </c>
      <c r="U9" s="722">
        <v>5</v>
      </c>
      <c r="V9" s="722">
        <v>4</v>
      </c>
      <c r="W9" s="722">
        <v>4</v>
      </c>
      <c r="X9" s="722">
        <v>5</v>
      </c>
      <c r="Y9" s="722">
        <v>4</v>
      </c>
      <c r="Z9" s="722">
        <v>4</v>
      </c>
      <c r="AA9" s="722">
        <v>5</v>
      </c>
      <c r="AB9" s="723">
        <v>4</v>
      </c>
    </row>
    <row r="10" spans="2:28">
      <c r="B10" s="910" t="s">
        <v>1029</v>
      </c>
      <c r="C10" s="914">
        <v>4</v>
      </c>
      <c r="D10" s="722">
        <v>4</v>
      </c>
      <c r="E10" s="722">
        <v>5</v>
      </c>
      <c r="F10" s="722">
        <v>4</v>
      </c>
      <c r="G10" s="722">
        <v>4</v>
      </c>
      <c r="H10" s="722">
        <v>5</v>
      </c>
      <c r="I10" s="722">
        <v>4</v>
      </c>
      <c r="J10" s="722">
        <v>4</v>
      </c>
      <c r="K10" s="722">
        <v>5</v>
      </c>
      <c r="L10" s="722">
        <v>4</v>
      </c>
      <c r="M10" s="722">
        <v>4</v>
      </c>
      <c r="N10" s="723">
        <v>5</v>
      </c>
      <c r="P10" s="940" t="s">
        <v>1029</v>
      </c>
      <c r="Q10" s="722">
        <v>4</v>
      </c>
      <c r="R10" s="722">
        <v>4</v>
      </c>
      <c r="S10" s="722">
        <v>5</v>
      </c>
      <c r="T10" s="722">
        <v>4</v>
      </c>
      <c r="U10" s="722">
        <v>4</v>
      </c>
      <c r="V10" s="722">
        <v>5</v>
      </c>
      <c r="W10" s="722">
        <v>4</v>
      </c>
      <c r="X10" s="722">
        <v>5</v>
      </c>
      <c r="Y10" s="722">
        <v>4</v>
      </c>
      <c r="Z10" s="722">
        <v>4</v>
      </c>
      <c r="AA10" s="722">
        <v>5</v>
      </c>
      <c r="AB10" s="723">
        <v>4</v>
      </c>
    </row>
    <row r="11" spans="2:28">
      <c r="B11" s="910" t="s">
        <v>1030</v>
      </c>
      <c r="C11" s="914">
        <v>1</v>
      </c>
      <c r="D11" s="722">
        <v>3</v>
      </c>
      <c r="E11" s="722">
        <v>2</v>
      </c>
      <c r="F11" s="722">
        <v>0</v>
      </c>
      <c r="G11" s="722">
        <v>2</v>
      </c>
      <c r="H11" s="722">
        <v>0</v>
      </c>
      <c r="I11" s="722">
        <v>0</v>
      </c>
      <c r="J11" s="722">
        <v>1</v>
      </c>
      <c r="K11" s="722">
        <v>1</v>
      </c>
      <c r="L11" s="722">
        <v>1</v>
      </c>
      <c r="M11" s="722">
        <v>3</v>
      </c>
      <c r="N11" s="723">
        <v>6</v>
      </c>
      <c r="P11" s="940" t="s">
        <v>1030</v>
      </c>
      <c r="Q11" s="722">
        <v>1</v>
      </c>
      <c r="R11" s="722">
        <v>0</v>
      </c>
      <c r="S11" s="722">
        <v>3</v>
      </c>
      <c r="T11" s="722">
        <v>3</v>
      </c>
      <c r="U11" s="722">
        <v>1</v>
      </c>
      <c r="V11" s="722">
        <v>3</v>
      </c>
      <c r="W11" s="722">
        <v>0</v>
      </c>
      <c r="X11" s="722">
        <v>0</v>
      </c>
      <c r="Y11" s="722">
        <v>0</v>
      </c>
      <c r="Z11" s="722">
        <v>0</v>
      </c>
      <c r="AA11" s="722">
        <v>1</v>
      </c>
      <c r="AB11" s="723">
        <v>5</v>
      </c>
    </row>
    <row r="12" spans="2:28">
      <c r="B12" s="910" t="s">
        <v>1031</v>
      </c>
      <c r="C12" s="914">
        <f>C8-C10-C11-C9</f>
        <v>22</v>
      </c>
      <c r="D12" s="722">
        <f t="shared" ref="D12:N12" si="0">D8-D10-D11-D9</f>
        <v>18</v>
      </c>
      <c r="E12" s="722">
        <f t="shared" si="0"/>
        <v>19</v>
      </c>
      <c r="F12" s="722">
        <f t="shared" si="0"/>
        <v>22</v>
      </c>
      <c r="G12" s="722">
        <f t="shared" si="0"/>
        <v>21</v>
      </c>
      <c r="H12" s="722">
        <f t="shared" si="0"/>
        <v>20</v>
      </c>
      <c r="I12" s="722">
        <f t="shared" si="0"/>
        <v>23</v>
      </c>
      <c r="J12" s="722">
        <f t="shared" si="0"/>
        <v>21</v>
      </c>
      <c r="K12" s="722">
        <f t="shared" si="0"/>
        <v>20</v>
      </c>
      <c r="L12" s="722">
        <f t="shared" si="0"/>
        <v>22</v>
      </c>
      <c r="M12" s="722">
        <f t="shared" si="0"/>
        <v>18</v>
      </c>
      <c r="N12" s="723">
        <f t="shared" si="0"/>
        <v>16</v>
      </c>
      <c r="P12" s="941" t="s">
        <v>1870</v>
      </c>
      <c r="Q12" s="942">
        <f t="shared" ref="Q12:AB12" si="1">Q8-Q10-Q11</f>
        <v>26</v>
      </c>
      <c r="R12" s="942">
        <f t="shared" si="1"/>
        <v>24</v>
      </c>
      <c r="S12" s="942">
        <f t="shared" si="1"/>
        <v>23</v>
      </c>
      <c r="T12" s="942">
        <f t="shared" si="1"/>
        <v>23</v>
      </c>
      <c r="U12" s="942">
        <f t="shared" si="1"/>
        <v>26</v>
      </c>
      <c r="V12" s="942">
        <f t="shared" si="1"/>
        <v>22</v>
      </c>
      <c r="W12" s="942">
        <f t="shared" si="1"/>
        <v>27</v>
      </c>
      <c r="X12" s="942">
        <f t="shared" si="1"/>
        <v>26</v>
      </c>
      <c r="Y12" s="942">
        <f t="shared" si="1"/>
        <v>26</v>
      </c>
      <c r="Z12" s="942">
        <f t="shared" si="1"/>
        <v>27</v>
      </c>
      <c r="AA12" s="942">
        <f t="shared" si="1"/>
        <v>24</v>
      </c>
      <c r="AB12" s="943">
        <f t="shared" si="1"/>
        <v>22</v>
      </c>
    </row>
    <row r="13" spans="2:28">
      <c r="B13" s="911" t="s">
        <v>1032</v>
      </c>
      <c r="C13" s="915">
        <f>2</f>
        <v>2</v>
      </c>
      <c r="D13" s="414">
        <f>2.1</f>
        <v>2.1</v>
      </c>
      <c r="E13" s="414">
        <f>2.9</f>
        <v>2.9</v>
      </c>
      <c r="F13" s="414">
        <f>2.6</f>
        <v>2.6</v>
      </c>
      <c r="G13" s="414">
        <f>1.4</f>
        <v>1.4</v>
      </c>
      <c r="H13" s="414">
        <f>0.7</f>
        <v>0.7</v>
      </c>
      <c r="I13" s="414">
        <f>1</f>
        <v>1</v>
      </c>
      <c r="J13" s="414">
        <f>1.2</f>
        <v>1.2</v>
      </c>
      <c r="K13" s="414">
        <f>1.2</f>
        <v>1.2</v>
      </c>
      <c r="L13" s="414">
        <f>1.6</f>
        <v>1.6</v>
      </c>
      <c r="M13" s="414">
        <f>3.1</f>
        <v>3.1</v>
      </c>
      <c r="N13" s="415">
        <f>3.5</f>
        <v>3.5</v>
      </c>
      <c r="P13" s="944" t="s">
        <v>1032</v>
      </c>
      <c r="Q13" s="414">
        <f>C13</f>
        <v>2</v>
      </c>
      <c r="R13" s="414">
        <f t="shared" ref="R13:AA15" si="2">D13</f>
        <v>2.1</v>
      </c>
      <c r="S13" s="414">
        <f t="shared" si="2"/>
        <v>2.9</v>
      </c>
      <c r="T13" s="414">
        <f t="shared" si="2"/>
        <v>2.6</v>
      </c>
      <c r="U13" s="414">
        <f t="shared" si="2"/>
        <v>1.4</v>
      </c>
      <c r="V13" s="414">
        <f t="shared" si="2"/>
        <v>0.7</v>
      </c>
      <c r="W13" s="414">
        <f t="shared" si="2"/>
        <v>1</v>
      </c>
      <c r="X13" s="414">
        <f t="shared" si="2"/>
        <v>1.2</v>
      </c>
      <c r="Y13" s="414">
        <f t="shared" si="2"/>
        <v>1.2</v>
      </c>
      <c r="Z13" s="414">
        <f t="shared" si="2"/>
        <v>1.6</v>
      </c>
      <c r="AA13" s="414">
        <f t="shared" si="2"/>
        <v>3.1</v>
      </c>
      <c r="AB13" s="415">
        <f>N13</f>
        <v>3.5</v>
      </c>
    </row>
    <row r="14" spans="2:28">
      <c r="B14" s="911" t="s">
        <v>1033</v>
      </c>
      <c r="C14" s="915">
        <v>2.1</v>
      </c>
      <c r="D14" s="414">
        <v>1.7</v>
      </c>
      <c r="E14" s="414">
        <v>2.5</v>
      </c>
      <c r="F14" s="414">
        <v>1.5</v>
      </c>
      <c r="G14" s="414">
        <v>0.7</v>
      </c>
      <c r="H14" s="414">
        <v>0.4</v>
      </c>
      <c r="I14" s="414">
        <v>0.3</v>
      </c>
      <c r="J14" s="414">
        <v>0.4</v>
      </c>
      <c r="K14" s="414">
        <v>0.9</v>
      </c>
      <c r="L14" s="414">
        <v>1.6</v>
      </c>
      <c r="M14" s="414">
        <v>3.2</v>
      </c>
      <c r="N14" s="415">
        <v>3.2</v>
      </c>
      <c r="P14" s="944" t="s">
        <v>1033</v>
      </c>
      <c r="Q14" s="414">
        <f>C14</f>
        <v>2.1</v>
      </c>
      <c r="R14" s="414">
        <f t="shared" si="2"/>
        <v>1.7</v>
      </c>
      <c r="S14" s="414">
        <f t="shared" si="2"/>
        <v>2.5</v>
      </c>
      <c r="T14" s="414">
        <f t="shared" si="2"/>
        <v>1.5</v>
      </c>
      <c r="U14" s="414">
        <f t="shared" si="2"/>
        <v>0.7</v>
      </c>
      <c r="V14" s="414">
        <f t="shared" si="2"/>
        <v>0.4</v>
      </c>
      <c r="W14" s="414">
        <f t="shared" si="2"/>
        <v>0.3</v>
      </c>
      <c r="X14" s="414">
        <f t="shared" si="2"/>
        <v>0.4</v>
      </c>
      <c r="Y14" s="414">
        <f t="shared" si="2"/>
        <v>0.9</v>
      </c>
      <c r="Z14" s="414">
        <f t="shared" si="2"/>
        <v>1.6</v>
      </c>
      <c r="AA14" s="414">
        <f t="shared" si="2"/>
        <v>3.2</v>
      </c>
      <c r="AB14" s="415">
        <f>N14</f>
        <v>3.2</v>
      </c>
    </row>
    <row r="15" spans="2:28">
      <c r="B15" s="911" t="s">
        <v>1034</v>
      </c>
      <c r="C15" s="915">
        <v>1.6</v>
      </c>
      <c r="D15" s="414">
        <v>1</v>
      </c>
      <c r="E15" s="414">
        <v>1.2</v>
      </c>
      <c r="F15" s="414">
        <v>0.7</v>
      </c>
      <c r="G15" s="414">
        <v>0.4</v>
      </c>
      <c r="H15" s="414">
        <v>0</v>
      </c>
      <c r="I15" s="414">
        <v>0.2</v>
      </c>
      <c r="J15" s="414">
        <v>0.2</v>
      </c>
      <c r="K15" s="414">
        <v>0.2</v>
      </c>
      <c r="L15" s="414">
        <v>1.1000000000000001</v>
      </c>
      <c r="M15" s="414">
        <v>2.8</v>
      </c>
      <c r="N15" s="415">
        <v>2.6</v>
      </c>
      <c r="P15" s="944" t="s">
        <v>1034</v>
      </c>
      <c r="Q15" s="414">
        <f>C15</f>
        <v>1.6</v>
      </c>
      <c r="R15" s="414">
        <f t="shared" si="2"/>
        <v>1</v>
      </c>
      <c r="S15" s="414">
        <f t="shared" si="2"/>
        <v>1.2</v>
      </c>
      <c r="T15" s="414">
        <f t="shared" si="2"/>
        <v>0.7</v>
      </c>
      <c r="U15" s="414">
        <f t="shared" si="2"/>
        <v>0.4</v>
      </c>
      <c r="V15" s="414">
        <f t="shared" si="2"/>
        <v>0</v>
      </c>
      <c r="W15" s="414">
        <f t="shared" si="2"/>
        <v>0.2</v>
      </c>
      <c r="X15" s="414">
        <f t="shared" si="2"/>
        <v>0.2</v>
      </c>
      <c r="Y15" s="414">
        <f t="shared" si="2"/>
        <v>0.2</v>
      </c>
      <c r="Z15" s="414">
        <f t="shared" si="2"/>
        <v>1.1000000000000001</v>
      </c>
      <c r="AA15" s="414">
        <f t="shared" si="2"/>
        <v>2.8</v>
      </c>
      <c r="AB15" s="415">
        <f>N15</f>
        <v>2.6</v>
      </c>
    </row>
    <row r="16" spans="2:28">
      <c r="B16" s="912" t="s">
        <v>1035</v>
      </c>
      <c r="C16" s="916">
        <f>(C8-C13-C14-C15)/C8</f>
        <v>0.81612903225806444</v>
      </c>
      <c r="D16" s="416">
        <f>(D8-D13-D14-D15)/D8</f>
        <v>0.83448275862068966</v>
      </c>
      <c r="E16" s="416">
        <f>(E8-E13-E14-E15)/E8</f>
        <v>0.78709677419354851</v>
      </c>
      <c r="F16" s="416">
        <f t="shared" ref="F16:M16" si="3">(F8-F13-F14-F15)/F8</f>
        <v>0.84</v>
      </c>
      <c r="G16" s="416">
        <f t="shared" si="3"/>
        <v>0.91935483870967749</v>
      </c>
      <c r="H16" s="416">
        <f t="shared" si="3"/>
        <v>0.96333333333333337</v>
      </c>
      <c r="I16" s="416">
        <f t="shared" si="3"/>
        <v>0.95161290322580649</v>
      </c>
      <c r="J16" s="416">
        <f t="shared" si="3"/>
        <v>0.94193548387096782</v>
      </c>
      <c r="K16" s="416">
        <f t="shared" si="3"/>
        <v>0.92333333333333345</v>
      </c>
      <c r="L16" s="416">
        <f>(L8-L13-L14-L15)/L8</f>
        <v>0.86129032258064497</v>
      </c>
      <c r="M16" s="416">
        <f t="shared" si="3"/>
        <v>0.69666666666666666</v>
      </c>
      <c r="N16" s="917">
        <f>(N8-N13-N14-N15)/N8</f>
        <v>0.7</v>
      </c>
      <c r="P16" s="944" t="s">
        <v>1871</v>
      </c>
      <c r="Q16" s="945">
        <v>3.125E-2</v>
      </c>
      <c r="R16" s="945">
        <v>3.125E-2</v>
      </c>
      <c r="S16" s="945">
        <v>3.125E-2</v>
      </c>
      <c r="T16" s="945">
        <v>3.125E-2</v>
      </c>
      <c r="U16" s="945">
        <v>3.125E-2</v>
      </c>
      <c r="V16" s="945">
        <v>3.125E-2</v>
      </c>
      <c r="W16" s="945">
        <v>3.125E-2</v>
      </c>
      <c r="X16" s="945">
        <v>3.125E-2</v>
      </c>
      <c r="Y16" s="945">
        <v>3.125E-2</v>
      </c>
      <c r="Z16" s="945">
        <v>3.125E-2</v>
      </c>
      <c r="AA16" s="945">
        <v>3.125E-2</v>
      </c>
      <c r="AB16" s="946">
        <v>3.125E-2</v>
      </c>
    </row>
    <row r="17" spans="2:28">
      <c r="C17" s="694"/>
      <c r="D17" s="694"/>
      <c r="E17" s="694"/>
      <c r="F17" s="694"/>
      <c r="G17" s="694"/>
      <c r="H17" s="694"/>
      <c r="I17" s="694"/>
      <c r="J17" s="694"/>
      <c r="K17" s="694"/>
      <c r="L17" s="694"/>
      <c r="M17" s="694"/>
      <c r="N17" s="694"/>
      <c r="P17" s="944" t="s">
        <v>1872</v>
      </c>
      <c r="Q17" s="945">
        <v>1.0416666666666666E-2</v>
      </c>
      <c r="R17" s="945">
        <v>1.0416666666666666E-2</v>
      </c>
      <c r="S17" s="945">
        <v>1.0416666666666666E-2</v>
      </c>
      <c r="T17" s="945">
        <v>1.0416666666666666E-2</v>
      </c>
      <c r="U17" s="945">
        <v>1.0416666666666666E-2</v>
      </c>
      <c r="V17" s="945">
        <v>1.0416666666666666E-2</v>
      </c>
      <c r="W17" s="945">
        <v>1.0416666666666666E-2</v>
      </c>
      <c r="X17" s="945">
        <v>1.0416666666666666E-2</v>
      </c>
      <c r="Y17" s="945">
        <v>1.0416666666666666E-2</v>
      </c>
      <c r="Z17" s="945">
        <v>1.0416666666666666E-2</v>
      </c>
      <c r="AA17" s="945">
        <v>1.0416666666666666E-2</v>
      </c>
      <c r="AB17" s="946">
        <v>1.0416666666666666E-2</v>
      </c>
    </row>
    <row r="18" spans="2:28">
      <c r="P18" s="944" t="s">
        <v>1873</v>
      </c>
      <c r="Q18" s="945">
        <v>0.29166666666666669</v>
      </c>
      <c r="R18" s="945">
        <v>0.3125</v>
      </c>
      <c r="S18" s="945">
        <v>0.3125</v>
      </c>
      <c r="T18" s="945">
        <v>0.3125</v>
      </c>
      <c r="U18" s="945">
        <v>0.3125</v>
      </c>
      <c r="V18" s="945">
        <v>0.3125</v>
      </c>
      <c r="W18" s="945">
        <v>0.3125</v>
      </c>
      <c r="X18" s="945">
        <v>0.3125</v>
      </c>
      <c r="Y18" s="945">
        <v>0.3125</v>
      </c>
      <c r="Z18" s="945">
        <v>0.3125</v>
      </c>
      <c r="AA18" s="945">
        <v>0.3125</v>
      </c>
      <c r="AB18" s="946">
        <v>0.3125</v>
      </c>
    </row>
    <row r="19" spans="2:28">
      <c r="B19" s="671"/>
      <c r="C19" s="670"/>
      <c r="D19" s="670"/>
      <c r="E19" s="687"/>
      <c r="F19" s="687"/>
      <c r="G19" s="687"/>
      <c r="H19" s="687"/>
      <c r="I19" s="687"/>
      <c r="J19" s="687"/>
      <c r="K19" s="670"/>
      <c r="L19" s="670"/>
      <c r="M19" s="670"/>
      <c r="P19" s="944" t="s">
        <v>1077</v>
      </c>
      <c r="Q19" s="945">
        <v>4.1666666666666664E-2</v>
      </c>
      <c r="R19" s="945">
        <v>4.1666666666666664E-2</v>
      </c>
      <c r="S19" s="945">
        <v>4.1666666666666664E-2</v>
      </c>
      <c r="T19" s="945">
        <v>4.1666666666666664E-2</v>
      </c>
      <c r="U19" s="945">
        <v>4.1666666666666664E-2</v>
      </c>
      <c r="V19" s="945">
        <v>4.1666666666666664E-2</v>
      </c>
      <c r="W19" s="945">
        <v>4.1666666666666664E-2</v>
      </c>
      <c r="X19" s="945">
        <v>4.1666666666666664E-2</v>
      </c>
      <c r="Y19" s="945">
        <v>4.1666666666666664E-2</v>
      </c>
      <c r="Z19" s="945">
        <v>4.1666666666666664E-2</v>
      </c>
      <c r="AA19" s="945">
        <v>4.1666666666666664E-2</v>
      </c>
      <c r="AB19" s="946">
        <v>4.1666666666666664E-2</v>
      </c>
    </row>
    <row r="20" spans="2:28">
      <c r="P20" s="944" t="s">
        <v>1874</v>
      </c>
      <c r="Q20" s="945">
        <v>0.70833333333333337</v>
      </c>
      <c r="R20" s="945">
        <v>0.72916666666666663</v>
      </c>
      <c r="S20" s="945">
        <v>0.72916666666666663</v>
      </c>
      <c r="T20" s="945">
        <v>0.72916666666666663</v>
      </c>
      <c r="U20" s="945">
        <v>0.72916666666666663</v>
      </c>
      <c r="V20" s="945">
        <v>0.72916666666666663</v>
      </c>
      <c r="W20" s="945">
        <v>0.72916666666666663</v>
      </c>
      <c r="X20" s="945">
        <v>0.72916666666666663</v>
      </c>
      <c r="Y20" s="945">
        <v>0.72916666666666663</v>
      </c>
      <c r="Z20" s="945">
        <v>0.72916666666666663</v>
      </c>
      <c r="AA20" s="945">
        <v>0.72916666666666663</v>
      </c>
      <c r="AB20" s="946">
        <v>0.72916666666666663</v>
      </c>
    </row>
    <row r="21" spans="2:28">
      <c r="P21" s="947" t="s">
        <v>1875</v>
      </c>
      <c r="Q21" s="948">
        <f>Q20-Q19-Q18-Q17-Q16</f>
        <v>0.33333333333333337</v>
      </c>
      <c r="R21" s="948">
        <f t="shared" ref="R21:AA21" si="4">R20-R19-R18-R17-R16</f>
        <v>0.33333333333333331</v>
      </c>
      <c r="S21" s="948">
        <f t="shared" si="4"/>
        <v>0.33333333333333331</v>
      </c>
      <c r="T21" s="948">
        <f t="shared" si="4"/>
        <v>0.33333333333333331</v>
      </c>
      <c r="U21" s="948">
        <f t="shared" si="4"/>
        <v>0.33333333333333331</v>
      </c>
      <c r="V21" s="948">
        <f t="shared" si="4"/>
        <v>0.33333333333333331</v>
      </c>
      <c r="W21" s="948">
        <f t="shared" si="4"/>
        <v>0.33333333333333331</v>
      </c>
      <c r="X21" s="948">
        <f t="shared" si="4"/>
        <v>0.33333333333333331</v>
      </c>
      <c r="Y21" s="948">
        <f t="shared" si="4"/>
        <v>0.33333333333333331</v>
      </c>
      <c r="Z21" s="948">
        <f t="shared" si="4"/>
        <v>0.33333333333333331</v>
      </c>
      <c r="AA21" s="948">
        <f t="shared" si="4"/>
        <v>0.33333333333333331</v>
      </c>
      <c r="AB21" s="949">
        <f>AB20-AB19-AB18-AB17-AB16</f>
        <v>0.33333333333333331</v>
      </c>
    </row>
    <row r="22" spans="2:28">
      <c r="P22" s="950"/>
      <c r="Q22" s="951"/>
      <c r="R22" s="951"/>
      <c r="S22" s="951"/>
      <c r="T22" s="951"/>
      <c r="U22" s="951"/>
      <c r="V22" s="951"/>
      <c r="W22" s="951"/>
      <c r="X22" s="951"/>
      <c r="Y22" s="951"/>
      <c r="Z22" s="951"/>
      <c r="AA22" s="951"/>
      <c r="AB22" s="952"/>
    </row>
    <row r="23" spans="2:28">
      <c r="P23" s="953"/>
      <c r="W23" s="1610" t="s">
        <v>1876</v>
      </c>
      <c r="X23" s="1611"/>
      <c r="Y23" s="1611"/>
      <c r="Z23" s="1611"/>
      <c r="AA23" s="1612"/>
      <c r="AB23" s="954"/>
    </row>
    <row r="24" spans="2:28">
      <c r="P24" s="953"/>
      <c r="W24" s="1630" t="s">
        <v>358</v>
      </c>
      <c r="X24" s="1630"/>
      <c r="Y24" s="955" t="s">
        <v>1877</v>
      </c>
      <c r="Z24" s="1631" t="s">
        <v>1878</v>
      </c>
      <c r="AA24" s="1632"/>
      <c r="AB24" s="954"/>
    </row>
    <row r="25" spans="2:28">
      <c r="P25" s="953"/>
      <c r="W25" s="1502" t="s">
        <v>1901</v>
      </c>
      <c r="X25" s="1502"/>
      <c r="Y25" s="907">
        <v>0.3</v>
      </c>
      <c r="Z25" s="1633" t="s">
        <v>1879</v>
      </c>
      <c r="AA25" s="1634"/>
      <c r="AB25" s="954"/>
    </row>
    <row r="26" spans="2:28">
      <c r="P26" s="953"/>
      <c r="W26" s="1502" t="s">
        <v>1899</v>
      </c>
      <c r="X26" s="1502"/>
      <c r="Y26" s="907">
        <v>1</v>
      </c>
      <c r="Z26" s="1633" t="s">
        <v>1879</v>
      </c>
      <c r="AA26" s="1634"/>
      <c r="AB26" s="954"/>
    </row>
    <row r="27" spans="2:28">
      <c r="P27" s="953"/>
      <c r="W27" s="1633" t="s">
        <v>1900</v>
      </c>
      <c r="X27" s="1634"/>
      <c r="Y27" s="907">
        <v>1.5</v>
      </c>
      <c r="Z27" s="1633" t="s">
        <v>1879</v>
      </c>
      <c r="AA27" s="1634"/>
      <c r="AB27" s="954"/>
    </row>
    <row r="28" spans="2:28">
      <c r="P28" s="953"/>
      <c r="AB28" s="954"/>
    </row>
    <row r="29" spans="2:28">
      <c r="P29" s="953"/>
      <c r="W29" s="1637" t="s">
        <v>1880</v>
      </c>
      <c r="X29" s="1638"/>
      <c r="Y29" s="1638"/>
      <c r="Z29" s="1638"/>
      <c r="AA29" s="1639"/>
      <c r="AB29" s="954"/>
    </row>
    <row r="30" spans="2:28">
      <c r="P30" s="953"/>
      <c r="W30" s="956" t="s">
        <v>1881</v>
      </c>
      <c r="X30" s="957" t="s">
        <v>1882</v>
      </c>
      <c r="Y30" s="1640" t="s">
        <v>442</v>
      </c>
      <c r="Z30" s="1640"/>
      <c r="AA30" s="1640"/>
      <c r="AB30" s="954"/>
    </row>
    <row r="31" spans="2:28">
      <c r="P31" s="953"/>
      <c r="W31" s="958" t="str">
        <f t="shared" ref="W31:W44" si="5">TEXT(X31,"DDD")</f>
        <v>qua</v>
      </c>
      <c r="X31" s="959">
        <v>45658</v>
      </c>
      <c r="Y31" s="1635" t="s">
        <v>1883</v>
      </c>
      <c r="Z31" s="1635"/>
      <c r="AA31" s="1636"/>
      <c r="AB31" s="954"/>
    </row>
    <row r="32" spans="2:28">
      <c r="P32" s="953"/>
      <c r="W32" s="958" t="str">
        <f t="shared" si="5"/>
        <v>seg</v>
      </c>
      <c r="X32" s="959">
        <v>45719</v>
      </c>
      <c r="Y32" s="1635" t="s">
        <v>1884</v>
      </c>
      <c r="Z32" s="1635"/>
      <c r="AA32" s="1636"/>
      <c r="AB32" s="954"/>
    </row>
    <row r="33" spans="16:28">
      <c r="P33" s="953"/>
      <c r="W33" s="958" t="str">
        <f t="shared" si="5"/>
        <v>ter</v>
      </c>
      <c r="X33" s="959">
        <v>45720</v>
      </c>
      <c r="Y33" s="1635" t="s">
        <v>1884</v>
      </c>
      <c r="Z33" s="1635"/>
      <c r="AA33" s="1636"/>
      <c r="AB33" s="954"/>
    </row>
    <row r="34" spans="16:28">
      <c r="P34" s="953"/>
      <c r="W34" s="958" t="str">
        <f t="shared" si="5"/>
        <v>qua</v>
      </c>
      <c r="X34" s="959">
        <v>45721</v>
      </c>
      <c r="Y34" s="1635" t="s">
        <v>1884</v>
      </c>
      <c r="Z34" s="1635"/>
      <c r="AA34" s="1636"/>
      <c r="AB34" s="954"/>
    </row>
    <row r="35" spans="16:28">
      <c r="P35" s="953"/>
      <c r="W35" s="958" t="str">
        <f t="shared" si="5"/>
        <v>sex</v>
      </c>
      <c r="X35" s="959">
        <v>45765</v>
      </c>
      <c r="Y35" s="1635" t="s">
        <v>1885</v>
      </c>
      <c r="Z35" s="1635"/>
      <c r="AA35" s="1636"/>
      <c r="AB35" s="954"/>
    </row>
    <row r="36" spans="16:28">
      <c r="P36" s="953"/>
      <c r="W36" s="958" t="str">
        <f t="shared" si="5"/>
        <v>seg</v>
      </c>
      <c r="X36" s="959">
        <v>45768</v>
      </c>
      <c r="Y36" s="960" t="s">
        <v>1886</v>
      </c>
      <c r="Z36" s="960"/>
      <c r="AA36" s="961"/>
      <c r="AB36" s="954"/>
    </row>
    <row r="37" spans="16:28">
      <c r="P37" s="953"/>
      <c r="W37" s="958" t="str">
        <f t="shared" si="5"/>
        <v>qui</v>
      </c>
      <c r="X37" s="959">
        <v>45778</v>
      </c>
      <c r="Y37" s="960" t="s">
        <v>1887</v>
      </c>
      <c r="Z37" s="960"/>
      <c r="AA37" s="961"/>
      <c r="AB37" s="954"/>
    </row>
    <row r="38" spans="16:28">
      <c r="P38" s="953"/>
      <c r="W38" s="958" t="str">
        <f t="shared" si="5"/>
        <v>qui</v>
      </c>
      <c r="X38" s="959">
        <v>45827</v>
      </c>
      <c r="Y38" s="960" t="s">
        <v>1888</v>
      </c>
      <c r="Z38" s="960"/>
      <c r="AA38" s="961"/>
      <c r="AB38" s="954"/>
    </row>
    <row r="39" spans="16:28">
      <c r="P39" s="953"/>
      <c r="W39" s="958" t="str">
        <f t="shared" si="5"/>
        <v>dom</v>
      </c>
      <c r="X39" s="959">
        <v>45907</v>
      </c>
      <c r="Y39" s="960" t="s">
        <v>1889</v>
      </c>
      <c r="Z39" s="960"/>
      <c r="AA39" s="961"/>
      <c r="AB39" s="954"/>
    </row>
    <row r="40" spans="16:28">
      <c r="P40" s="953"/>
      <c r="W40" s="958" t="str">
        <f t="shared" si="5"/>
        <v>dom</v>
      </c>
      <c r="X40" s="959">
        <v>45942</v>
      </c>
      <c r="Y40" s="960" t="s">
        <v>1890</v>
      </c>
      <c r="Z40" s="960"/>
      <c r="AA40" s="961"/>
      <c r="AB40" s="954"/>
    </row>
    <row r="41" spans="16:28">
      <c r="P41" s="953"/>
      <c r="W41" s="958" t="str">
        <f t="shared" si="5"/>
        <v>dom</v>
      </c>
      <c r="X41" s="959">
        <v>45963</v>
      </c>
      <c r="Y41" s="960" t="s">
        <v>1891</v>
      </c>
      <c r="Z41" s="960"/>
      <c r="AA41" s="961"/>
      <c r="AB41" s="954"/>
    </row>
    <row r="42" spans="16:28">
      <c r="P42" s="953"/>
      <c r="W42" s="958" t="str">
        <f t="shared" si="5"/>
        <v>sáb</v>
      </c>
      <c r="X42" s="959">
        <v>45976</v>
      </c>
      <c r="Y42" s="960" t="s">
        <v>1892</v>
      </c>
      <c r="Z42" s="960"/>
      <c r="AA42" s="961"/>
      <c r="AB42" s="954"/>
    </row>
    <row r="43" spans="16:28">
      <c r="P43" s="953"/>
      <c r="W43" s="958" t="str">
        <f t="shared" si="5"/>
        <v>qui</v>
      </c>
      <c r="X43" s="959">
        <v>46016</v>
      </c>
      <c r="Y43" s="960" t="s">
        <v>1893</v>
      </c>
      <c r="Z43" s="960"/>
      <c r="AA43" s="961"/>
      <c r="AB43" s="954"/>
    </row>
    <row r="44" spans="16:28">
      <c r="P44" s="953"/>
      <c r="W44" s="962" t="str">
        <f t="shared" si="5"/>
        <v>qui</v>
      </c>
      <c r="X44" s="963">
        <v>46023</v>
      </c>
      <c r="Y44" s="964" t="s">
        <v>1883</v>
      </c>
      <c r="Z44" s="964"/>
      <c r="AA44" s="965"/>
      <c r="AB44" s="954"/>
    </row>
    <row r="45" spans="16:28">
      <c r="P45" s="953"/>
      <c r="AB45" s="954"/>
    </row>
    <row r="46" spans="16:28">
      <c r="P46" s="966"/>
      <c r="Q46" s="967"/>
      <c r="R46" s="967"/>
      <c r="S46" s="967"/>
      <c r="T46" s="967"/>
      <c r="U46" s="967"/>
      <c r="V46" s="967"/>
      <c r="W46" s="967"/>
      <c r="X46" s="967"/>
      <c r="Y46" s="967"/>
      <c r="Z46" s="967"/>
      <c r="AA46" s="967"/>
      <c r="AB46" s="968"/>
    </row>
  </sheetData>
  <mergeCells count="22">
    <mergeCell ref="Y32:AA32"/>
    <mergeCell ref="Y33:AA33"/>
    <mergeCell ref="Y34:AA34"/>
    <mergeCell ref="Y35:AA35"/>
    <mergeCell ref="W27:X27"/>
    <mergeCell ref="Z27:AA27"/>
    <mergeCell ref="W29:AA29"/>
    <mergeCell ref="Y30:AA30"/>
    <mergeCell ref="Y31:AA31"/>
    <mergeCell ref="W23:AA23"/>
    <mergeCell ref="W24:X24"/>
    <mergeCell ref="Z24:AA24"/>
    <mergeCell ref="W26:X26"/>
    <mergeCell ref="Z26:AA26"/>
    <mergeCell ref="W25:X25"/>
    <mergeCell ref="Z25:AA25"/>
    <mergeCell ref="B1:N1"/>
    <mergeCell ref="C6:N6"/>
    <mergeCell ref="C5:N5"/>
    <mergeCell ref="P2:AB5"/>
    <mergeCell ref="P6:P7"/>
    <mergeCell ref="Q6:AB6"/>
  </mergeCells>
  <phoneticPr fontId="45" type="noConversion"/>
  <pageMargins left="0.511811024" right="0.511811024" top="0.78740157499999996" bottom="0.78740157499999996" header="0.31496062000000002" footer="0.31496062000000002"/>
  <pageSetup paperSize="9" scale="40" orientation="landscape"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C6C9-C9E3-4F1C-BD67-2539AF18C315}">
  <sheetPr codeName="Planilha2">
    <tabColor theme="1"/>
  </sheetPr>
  <dimension ref="A1:S78"/>
  <sheetViews>
    <sheetView showGridLines="0" zoomScale="80" zoomScaleNormal="80" workbookViewId="0">
      <selection activeCell="G5" sqref="G5"/>
    </sheetView>
  </sheetViews>
  <sheetFormatPr defaultRowHeight="14.4"/>
  <cols>
    <col min="1" max="1" width="6.109375" bestFit="1" customWidth="1"/>
    <col min="2" max="2" width="23" bestFit="1" customWidth="1"/>
    <col min="3" max="3" width="14.6640625" bestFit="1" customWidth="1"/>
    <col min="4" max="4" width="1.33203125" customWidth="1"/>
    <col min="5" max="5" width="8.5546875" customWidth="1"/>
    <col min="6" max="6" width="23" bestFit="1" customWidth="1"/>
    <col min="7" max="7" width="14.6640625" bestFit="1" customWidth="1"/>
    <col min="8" max="8" width="1.33203125" customWidth="1"/>
    <col min="9" max="9" width="8.5546875" customWidth="1"/>
    <col min="10" max="10" width="23" bestFit="1" customWidth="1"/>
    <col min="11" max="11" width="14.6640625" bestFit="1" customWidth="1"/>
    <col min="12" max="12" width="1.33203125" customWidth="1"/>
    <col min="13" max="13" width="6.109375" bestFit="1" customWidth="1"/>
    <col min="14" max="14" width="23.109375" bestFit="1" customWidth="1"/>
    <col min="15" max="15" width="15" bestFit="1" customWidth="1"/>
    <col min="16" max="16" width="2" customWidth="1"/>
    <col min="17" max="17" width="6.109375" bestFit="1" customWidth="1"/>
    <col min="18" max="18" width="23.109375" bestFit="1" customWidth="1"/>
    <col min="19" max="19" width="15" bestFit="1" customWidth="1"/>
  </cols>
  <sheetData>
    <row r="1" spans="1:19" ht="36.75" customHeight="1"/>
    <row r="2" spans="1:19">
      <c r="A2" s="1641" t="s">
        <v>1036</v>
      </c>
      <c r="B2" s="1641"/>
      <c r="C2" s="1641"/>
      <c r="E2" s="1641" t="s">
        <v>1037</v>
      </c>
      <c r="F2" s="1641"/>
      <c r="G2" s="1641"/>
      <c r="I2" s="1641" t="s">
        <v>1038</v>
      </c>
      <c r="J2" s="1641"/>
      <c r="K2" s="1641"/>
      <c r="M2" s="1641" t="s">
        <v>1039</v>
      </c>
      <c r="N2" s="1641"/>
      <c r="O2" s="1641"/>
      <c r="Q2" s="1641" t="s">
        <v>1911</v>
      </c>
      <c r="R2" s="1641"/>
      <c r="S2" s="1641"/>
    </row>
    <row r="3" spans="1:19">
      <c r="A3" s="318" t="s">
        <v>196</v>
      </c>
      <c r="B3" s="318" t="s">
        <v>146</v>
      </c>
      <c r="C3" s="318" t="s">
        <v>1040</v>
      </c>
      <c r="D3" s="190"/>
      <c r="E3" s="318" t="s">
        <v>196</v>
      </c>
      <c r="F3" s="318" t="s">
        <v>146</v>
      </c>
      <c r="G3" s="318" t="s">
        <v>1040</v>
      </c>
      <c r="H3" s="190"/>
      <c r="I3" s="318" t="s">
        <v>196</v>
      </c>
      <c r="J3" s="318" t="s">
        <v>146</v>
      </c>
      <c r="K3" s="318" t="s">
        <v>1040</v>
      </c>
      <c r="L3" s="190"/>
      <c r="M3" s="318" t="s">
        <v>196</v>
      </c>
      <c r="N3" s="318" t="s">
        <v>146</v>
      </c>
      <c r="O3" s="318" t="s">
        <v>1040</v>
      </c>
      <c r="Q3" s="318" t="s">
        <v>196</v>
      </c>
      <c r="R3" s="318" t="s">
        <v>146</v>
      </c>
      <c r="S3" s="318" t="s">
        <v>1040</v>
      </c>
    </row>
    <row r="4" spans="1:19">
      <c r="A4" s="310" t="s">
        <v>1041</v>
      </c>
      <c r="B4" s="310" t="s">
        <v>1042</v>
      </c>
      <c r="C4" s="311">
        <v>0.03</v>
      </c>
      <c r="E4" s="310" t="s">
        <v>1041</v>
      </c>
      <c r="F4" s="310" t="s">
        <v>1042</v>
      </c>
      <c r="G4" s="1013">
        <v>0.04</v>
      </c>
      <c r="I4" s="310" t="s">
        <v>1041</v>
      </c>
      <c r="J4" s="310" t="s">
        <v>1042</v>
      </c>
      <c r="K4" s="311">
        <f>C4</f>
        <v>0.03</v>
      </c>
      <c r="M4" s="310" t="s">
        <v>1041</v>
      </c>
      <c r="N4" s="310" t="s">
        <v>1042</v>
      </c>
      <c r="O4" s="311">
        <f>K4</f>
        <v>0.03</v>
      </c>
      <c r="Q4" s="310" t="s">
        <v>1041</v>
      </c>
      <c r="R4" s="310" t="s">
        <v>1042</v>
      </c>
      <c r="S4" s="1013">
        <f>G4</f>
        <v>0.04</v>
      </c>
    </row>
    <row r="5" spans="1:19">
      <c r="A5" s="310" t="s">
        <v>1043</v>
      </c>
      <c r="B5" s="310" t="s">
        <v>1044</v>
      </c>
      <c r="C5" s="311">
        <v>0.03</v>
      </c>
      <c r="E5" s="310" t="s">
        <v>1043</v>
      </c>
      <c r="F5" s="310" t="s">
        <v>1044</v>
      </c>
      <c r="G5" s="311"/>
      <c r="I5" s="310" t="s">
        <v>1043</v>
      </c>
      <c r="J5" s="310" t="s">
        <v>1044</v>
      </c>
      <c r="K5" s="311">
        <v>0.03</v>
      </c>
      <c r="M5" s="310" t="s">
        <v>1043</v>
      </c>
      <c r="N5" s="310" t="s">
        <v>1044</v>
      </c>
      <c r="O5" s="311">
        <v>0.03</v>
      </c>
      <c r="Q5" s="310" t="s">
        <v>1043</v>
      </c>
      <c r="R5" s="310" t="s">
        <v>1044</v>
      </c>
      <c r="S5" s="311"/>
    </row>
    <row r="6" spans="1:19">
      <c r="A6" s="310" t="s">
        <v>1045</v>
      </c>
      <c r="B6" s="310" t="s">
        <v>1046</v>
      </c>
      <c r="C6" s="311">
        <v>2.5000000000000001E-2</v>
      </c>
      <c r="E6" s="310" t="s">
        <v>1045</v>
      </c>
      <c r="F6" s="310" t="s">
        <v>1046</v>
      </c>
      <c r="G6" s="311"/>
      <c r="I6" s="310" t="s">
        <v>1045</v>
      </c>
      <c r="J6" s="310" t="s">
        <v>1046</v>
      </c>
      <c r="K6" s="311">
        <f>C6</f>
        <v>2.5000000000000001E-2</v>
      </c>
      <c r="M6" s="310" t="s">
        <v>1045</v>
      </c>
      <c r="N6" s="310" t="s">
        <v>1046</v>
      </c>
      <c r="O6" s="311">
        <f>K6</f>
        <v>2.5000000000000001E-2</v>
      </c>
      <c r="Q6" s="310" t="s">
        <v>1045</v>
      </c>
      <c r="R6" s="310" t="s">
        <v>1046</v>
      </c>
      <c r="S6" s="311"/>
    </row>
    <row r="7" spans="1:19">
      <c r="A7" s="310" t="s">
        <v>1047</v>
      </c>
      <c r="B7" s="310" t="s">
        <v>1048</v>
      </c>
      <c r="C7" s="1013">
        <v>0.1</v>
      </c>
      <c r="E7" s="310" t="s">
        <v>1047</v>
      </c>
      <c r="F7" s="310" t="s">
        <v>1048</v>
      </c>
      <c r="G7" s="314"/>
      <c r="I7" s="310" t="s">
        <v>1047</v>
      </c>
      <c r="J7" s="310" t="s">
        <v>1048</v>
      </c>
      <c r="K7" s="1014">
        <f>C7</f>
        <v>0.1</v>
      </c>
      <c r="M7" s="310" t="s">
        <v>1047</v>
      </c>
      <c r="N7" s="310" t="s">
        <v>1048</v>
      </c>
      <c r="O7" s="1014">
        <v>0.05</v>
      </c>
      <c r="Q7" s="310" t="s">
        <v>1047</v>
      </c>
      <c r="R7" s="310" t="s">
        <v>1048</v>
      </c>
      <c r="S7" s="311"/>
    </row>
    <row r="8" spans="1:19">
      <c r="A8" s="312"/>
      <c r="B8" s="312" t="s">
        <v>1049</v>
      </c>
      <c r="C8" s="313">
        <f>IF(TRIBUTOS=2,3%,7.6%)</f>
        <v>0.03</v>
      </c>
      <c r="E8" s="312"/>
      <c r="F8" s="312" t="s">
        <v>1049</v>
      </c>
      <c r="G8" s="313">
        <f>IF(TRIBUTOS=2,3%,7.6%)</f>
        <v>0.03</v>
      </c>
      <c r="I8" s="312"/>
      <c r="J8" s="312" t="s">
        <v>1049</v>
      </c>
      <c r="K8" s="313">
        <f>IF(TRIBUTOS=2,3%,7.6%)</f>
        <v>0.03</v>
      </c>
      <c r="M8" s="312"/>
      <c r="N8" s="312" t="s">
        <v>1049</v>
      </c>
      <c r="O8" s="313">
        <f>IF(TRIBUTOS=2,3%,7.6%)</f>
        <v>0.03</v>
      </c>
      <c r="Q8" s="312"/>
      <c r="R8" s="312" t="s">
        <v>1049</v>
      </c>
      <c r="S8" s="313">
        <f>IF(TRIBUTOS=2,3%,7.6%)</f>
        <v>0.03</v>
      </c>
    </row>
    <row r="9" spans="1:19">
      <c r="A9" s="312"/>
      <c r="B9" s="312" t="s">
        <v>1050</v>
      </c>
      <c r="C9" s="313">
        <v>0.05</v>
      </c>
      <c r="E9" s="312"/>
      <c r="F9" s="312" t="s">
        <v>1050</v>
      </c>
      <c r="G9" s="315">
        <v>0</v>
      </c>
      <c r="I9" s="312"/>
      <c r="J9" s="312" t="s">
        <v>1050</v>
      </c>
      <c r="K9" s="313">
        <v>0.05</v>
      </c>
      <c r="M9" s="312"/>
      <c r="N9" s="312" t="s">
        <v>1050</v>
      </c>
      <c r="O9" s="313">
        <v>0.05</v>
      </c>
      <c r="Q9" s="312"/>
      <c r="R9" s="312" t="s">
        <v>1050</v>
      </c>
      <c r="S9" s="313">
        <v>0.05</v>
      </c>
    </row>
    <row r="10" spans="1:19">
      <c r="A10" s="312"/>
      <c r="B10" s="312" t="s">
        <v>1051</v>
      </c>
      <c r="C10" s="313">
        <f>IF(TRIBUTOS=2,0.65%,1.65%)</f>
        <v>6.5000000000000006E-3</v>
      </c>
      <c r="E10" s="312"/>
      <c r="F10" s="312" t="s">
        <v>1051</v>
      </c>
      <c r="G10" s="313">
        <f>IF(TRIBUTOS=2,0.65%,1.65%)</f>
        <v>6.5000000000000006E-3</v>
      </c>
      <c r="I10" s="312"/>
      <c r="J10" s="312" t="s">
        <v>1051</v>
      </c>
      <c r="K10" s="313">
        <f>IF(TRIBUTOS=2,0.65%,1.65%)</f>
        <v>6.5000000000000006E-3</v>
      </c>
      <c r="M10" s="312"/>
      <c r="N10" s="312" t="s">
        <v>1051</v>
      </c>
      <c r="O10" s="313">
        <f>IF(TRIBUTOS=2,0.65%,1.65%)</f>
        <v>6.5000000000000006E-3</v>
      </c>
      <c r="Q10" s="312"/>
      <c r="R10" s="312" t="s">
        <v>1051</v>
      </c>
      <c r="S10" s="313">
        <f>IF(TRIBUTOS=2,0.65%,1.65%)</f>
        <v>6.5000000000000006E-3</v>
      </c>
    </row>
    <row r="11" spans="1:19">
      <c r="A11" s="312"/>
      <c r="B11" s="312" t="s">
        <v>1052</v>
      </c>
      <c r="C11" s="313">
        <v>1.9900000000000001E-2</v>
      </c>
      <c r="E11" s="312"/>
      <c r="F11" s="312" t="s">
        <v>1052</v>
      </c>
      <c r="G11" s="313">
        <v>1.9900000000000001E-2</v>
      </c>
      <c r="I11" s="312"/>
      <c r="J11" s="312" t="s">
        <v>1052</v>
      </c>
      <c r="K11" s="313">
        <v>1.9900000000000001E-2</v>
      </c>
      <c r="M11" s="312"/>
      <c r="N11" s="312" t="s">
        <v>1052</v>
      </c>
      <c r="O11" s="313">
        <v>1.9900000000000001E-2</v>
      </c>
      <c r="Q11" s="312"/>
      <c r="R11" s="312" t="s">
        <v>1052</v>
      </c>
      <c r="S11" s="313">
        <v>1.9900000000000001E-2</v>
      </c>
    </row>
    <row r="12" spans="1:19">
      <c r="A12" s="312"/>
      <c r="B12" s="312" t="s">
        <v>1053</v>
      </c>
      <c r="C12" s="313">
        <v>2.7400000000000001E-2</v>
      </c>
      <c r="E12" s="312"/>
      <c r="F12" s="312" t="s">
        <v>1053</v>
      </c>
      <c r="G12" s="313">
        <v>2.7400000000000001E-2</v>
      </c>
      <c r="I12" s="312"/>
      <c r="J12" s="312" t="s">
        <v>1053</v>
      </c>
      <c r="K12" s="313">
        <v>2.7400000000000001E-2</v>
      </c>
      <c r="M12" s="312"/>
      <c r="N12" s="312" t="s">
        <v>1053</v>
      </c>
      <c r="O12" s="313">
        <v>2.7400000000000001E-2</v>
      </c>
      <c r="Q12" s="312"/>
      <c r="R12" s="312" t="s">
        <v>1053</v>
      </c>
      <c r="S12" s="313">
        <v>2.7400000000000001E-2</v>
      </c>
    </row>
    <row r="13" spans="1:19">
      <c r="A13" s="310" t="s">
        <v>1054</v>
      </c>
      <c r="B13" s="310" t="s">
        <v>1055</v>
      </c>
      <c r="C13" s="311">
        <f>SUM(C8:C12)</f>
        <v>0.1338</v>
      </c>
      <c r="E13" s="310" t="s">
        <v>1054</v>
      </c>
      <c r="F13" s="310" t="s">
        <v>1055</v>
      </c>
      <c r="G13" s="311"/>
      <c r="I13" s="310" t="s">
        <v>1054</v>
      </c>
      <c r="J13" s="310" t="s">
        <v>1055</v>
      </c>
      <c r="K13" s="311">
        <f>SUM(K8:K12)</f>
        <v>0.1338</v>
      </c>
      <c r="M13" s="310" t="s">
        <v>1054</v>
      </c>
      <c r="N13" s="310" t="s">
        <v>1055</v>
      </c>
      <c r="O13" s="311">
        <f>SUM(O8:O12)</f>
        <v>0.1338</v>
      </c>
      <c r="Q13" s="310" t="s">
        <v>1054</v>
      </c>
      <c r="R13" s="310" t="s">
        <v>1055</v>
      </c>
      <c r="S13" s="311"/>
    </row>
    <row r="14" spans="1:19" hidden="1">
      <c r="A14" s="310" t="s">
        <v>1056</v>
      </c>
      <c r="B14" s="310" t="s">
        <v>1057</v>
      </c>
      <c r="C14" s="311"/>
      <c r="E14" s="310" t="s">
        <v>1056</v>
      </c>
      <c r="F14" s="310" t="s">
        <v>1057</v>
      </c>
      <c r="G14" s="314"/>
      <c r="I14" s="310" t="s">
        <v>1056</v>
      </c>
      <c r="J14" s="310" t="s">
        <v>1057</v>
      </c>
      <c r="K14" s="314"/>
      <c r="M14" s="310" t="s">
        <v>1056</v>
      </c>
      <c r="N14" s="310" t="s">
        <v>1057</v>
      </c>
      <c r="O14" s="314">
        <f>K14</f>
        <v>0</v>
      </c>
      <c r="Q14" s="310" t="s">
        <v>1056</v>
      </c>
      <c r="R14" s="310" t="s">
        <v>1057</v>
      </c>
      <c r="S14" s="311"/>
    </row>
    <row r="16" spans="1:19">
      <c r="A16" s="316" t="s">
        <v>1058</v>
      </c>
      <c r="B16" s="316" t="s">
        <v>1059</v>
      </c>
      <c r="C16" s="317">
        <f>((((1+C4)*(1+C5)*(1+C6)*(1+C7)*(1+C14))/(1-C13))-1)</f>
        <v>0.38093367582544468</v>
      </c>
      <c r="E16" s="316" t="s">
        <v>1058</v>
      </c>
      <c r="F16" s="316" t="s">
        <v>1059</v>
      </c>
      <c r="G16" s="317">
        <f>((((1+G4)*(1+G5)*(1+G6)*(1+G7)*(1+G14))/(1-G13))-1)</f>
        <v>4.0000000000000036E-2</v>
      </c>
      <c r="I16" s="316" t="s">
        <v>1058</v>
      </c>
      <c r="J16" s="316" t="s">
        <v>1059</v>
      </c>
      <c r="K16" s="317">
        <f>((((1+K4)*(1+K5)*(1+K6)*(1+K7)*(1+K14))/(1-K13))-1)</f>
        <v>0.38093367582544468</v>
      </c>
      <c r="M16" s="316" t="s">
        <v>1058</v>
      </c>
      <c r="N16" s="316" t="s">
        <v>1059</v>
      </c>
      <c r="O16" s="317">
        <f>((((1+O4)*(1+O5)*(1+O6)*(1+O7)*(1+O14))/(1-O13))-1)</f>
        <v>0.31816396328792429</v>
      </c>
      <c r="Q16" s="316" t="s">
        <v>1058</v>
      </c>
      <c r="R16" s="316" t="s">
        <v>1059</v>
      </c>
      <c r="S16" s="317">
        <f>((((1+S4)*(1+S5)*(1+S6)*(1+S7)*(1+S14))/(1-S13))-1)</f>
        <v>4.0000000000000036E-2</v>
      </c>
    </row>
    <row r="78" spans="4:4">
      <c r="D78" t="s">
        <v>1905</v>
      </c>
    </row>
  </sheetData>
  <mergeCells count="5">
    <mergeCell ref="A2:C2"/>
    <mergeCell ref="E2:G2"/>
    <mergeCell ref="I2:K2"/>
    <mergeCell ref="M2:O2"/>
    <mergeCell ref="Q2:S2"/>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9507" r:id="rId3" name="Label1">
          <controlPr defaultSize="0" autoLine="0" r:id="rId4">
            <anchor moveWithCells="1">
              <from>
                <xdr:col>1</xdr:col>
                <xdr:colOff>411480</xdr:colOff>
                <xdr:row>0</xdr:row>
                <xdr:rowOff>22860</xdr:rowOff>
              </from>
              <to>
                <xdr:col>5</xdr:col>
                <xdr:colOff>830580</xdr:colOff>
                <xdr:row>0</xdr:row>
                <xdr:rowOff>152400</xdr:rowOff>
              </to>
            </anchor>
          </controlPr>
        </control>
      </mc:Choice>
      <mc:Fallback>
        <control shapeId="149507" r:id="rId3" name="Label1"/>
      </mc:Fallback>
    </mc:AlternateContent>
    <mc:AlternateContent xmlns:mc="http://schemas.openxmlformats.org/markup-compatibility/2006">
      <mc:Choice Requires="x14">
        <control shapeId="149506" r:id="rId5" name="ComboBox4">
          <controlPr defaultSize="0" autoLine="0" r:id="rId6">
            <anchor moveWithCells="1">
              <from>
                <xdr:col>1</xdr:col>
                <xdr:colOff>365760</xdr:colOff>
                <xdr:row>0</xdr:row>
                <xdr:rowOff>175260</xdr:rowOff>
              </from>
              <to>
                <xdr:col>5</xdr:col>
                <xdr:colOff>944880</xdr:colOff>
                <xdr:row>0</xdr:row>
                <xdr:rowOff>411480</xdr:rowOff>
              </to>
            </anchor>
          </controlPr>
        </control>
      </mc:Choice>
      <mc:Fallback>
        <control shapeId="149506" r:id="rId5" name="ComboBox4"/>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6CC5-F515-40FC-A670-9BEBE5EE2380}">
  <sheetPr codeName="Planilha25">
    <tabColor theme="1"/>
  </sheetPr>
  <dimension ref="B3:AA31"/>
  <sheetViews>
    <sheetView showGridLines="0" workbookViewId="0">
      <selection activeCell="X7" sqref="X7"/>
    </sheetView>
  </sheetViews>
  <sheetFormatPr defaultColWidth="8.88671875" defaultRowHeight="14.4"/>
  <cols>
    <col min="1" max="1" width="0.33203125" customWidth="1"/>
    <col min="3" max="3" width="43.88671875" bestFit="1" customWidth="1"/>
    <col min="4" max="4" width="10.88671875" customWidth="1"/>
    <col min="5" max="5" width="12.88671875" customWidth="1"/>
    <col min="6" max="9" width="1.6640625" customWidth="1"/>
    <col min="10" max="10" width="27.5546875" customWidth="1"/>
    <col min="11" max="11" width="12.6640625" bestFit="1" customWidth="1"/>
    <col min="13" max="13" width="14.109375" customWidth="1"/>
    <col min="14" max="14" width="6.6640625" customWidth="1"/>
    <col min="15" max="15" width="7.5546875" bestFit="1" customWidth="1"/>
    <col min="16" max="16" width="6.6640625" bestFit="1" customWidth="1"/>
    <col min="17" max="19" width="6.33203125" bestFit="1" customWidth="1"/>
    <col min="20" max="20" width="6.5546875" customWidth="1"/>
    <col min="21" max="24" width="6.33203125" bestFit="1" customWidth="1"/>
    <col min="25" max="25" width="7.33203125" bestFit="1" customWidth="1"/>
    <col min="26" max="26" width="11" bestFit="1" customWidth="1"/>
    <col min="27" max="27" width="10.5546875" bestFit="1" customWidth="1"/>
  </cols>
  <sheetData>
    <row r="3" spans="2:27">
      <c r="B3" s="873" t="s">
        <v>357</v>
      </c>
      <c r="C3" s="873" t="s">
        <v>616</v>
      </c>
      <c r="D3" s="873" t="s">
        <v>12</v>
      </c>
      <c r="E3" s="873" t="s">
        <v>1060</v>
      </c>
      <c r="U3" s="1"/>
      <c r="V3" s="1"/>
      <c r="W3" s="1"/>
      <c r="X3" s="1"/>
      <c r="Y3" s="1"/>
    </row>
    <row r="4" spans="2:27">
      <c r="B4" s="48">
        <v>1</v>
      </c>
      <c r="C4" s="42" t="s">
        <v>1061</v>
      </c>
      <c r="D4" s="50"/>
      <c r="E4" s="50"/>
      <c r="J4" s="247" t="s">
        <v>1062</v>
      </c>
      <c r="K4" s="247" t="s">
        <v>1063</v>
      </c>
      <c r="L4" s="307" t="s">
        <v>1064</v>
      </c>
      <c r="M4" s="199" t="s">
        <v>1065</v>
      </c>
      <c r="O4" s="666" t="s">
        <v>1066</v>
      </c>
      <c r="P4" s="933" t="s">
        <v>590</v>
      </c>
      <c r="Q4" s="933" t="s">
        <v>591</v>
      </c>
      <c r="R4" s="933" t="s">
        <v>592</v>
      </c>
      <c r="S4" s="933" t="s">
        <v>593</v>
      </c>
      <c r="T4" s="933" t="s">
        <v>594</v>
      </c>
      <c r="U4" s="933" t="s">
        <v>595</v>
      </c>
      <c r="V4" s="933" t="s">
        <v>596</v>
      </c>
      <c r="W4" s="933" t="s">
        <v>597</v>
      </c>
      <c r="X4" s="666" t="s">
        <v>598</v>
      </c>
      <c r="Y4" s="666" t="s">
        <v>599</v>
      </c>
      <c r="Z4" s="666" t="s">
        <v>138</v>
      </c>
    </row>
    <row r="5" spans="2:27">
      <c r="B5" s="48">
        <v>2</v>
      </c>
      <c r="C5" s="43" t="s">
        <v>1067</v>
      </c>
      <c r="D5" s="51"/>
      <c r="E5" s="51"/>
      <c r="J5" s="84" t="s">
        <v>1068</v>
      </c>
      <c r="K5" s="85">
        <v>8.91</v>
      </c>
      <c r="L5" s="190">
        <v>6</v>
      </c>
      <c r="M5" s="662">
        <f>K5*4</f>
        <v>35.64</v>
      </c>
      <c r="O5" s="665">
        <f>C_FIXO!C17+C_FIXO!C18</f>
        <v>99.5</v>
      </c>
      <c r="P5" s="665" t="s">
        <v>1865</v>
      </c>
      <c r="Q5" s="665" t="s">
        <v>1865</v>
      </c>
      <c r="R5" s="665" t="s">
        <v>1865</v>
      </c>
      <c r="S5" s="665" t="s">
        <v>1865</v>
      </c>
      <c r="T5" s="665" t="s">
        <v>1865</v>
      </c>
      <c r="U5" s="665" t="s">
        <v>1865</v>
      </c>
      <c r="V5" s="665" t="s">
        <v>1865</v>
      </c>
      <c r="W5" s="665" t="s">
        <v>1865</v>
      </c>
      <c r="X5" s="665"/>
      <c r="Y5" s="665"/>
      <c r="Z5" s="664">
        <f>COUNTIF(P5:Y5,"X")*M5*O5</f>
        <v>28369.439999999999</v>
      </c>
    </row>
    <row r="6" spans="2:27">
      <c r="B6" s="48">
        <v>3</v>
      </c>
      <c r="C6" s="43" t="s">
        <v>1069</v>
      </c>
      <c r="D6" s="54">
        <v>0.3</v>
      </c>
      <c r="E6" s="51"/>
      <c r="J6" s="84" t="s">
        <v>1070</v>
      </c>
      <c r="K6" s="85">
        <v>1.3</v>
      </c>
      <c r="L6" s="190">
        <v>2</v>
      </c>
      <c r="M6" s="662">
        <f>K6*24</f>
        <v>31.200000000000003</v>
      </c>
      <c r="O6" s="663">
        <f>O5</f>
        <v>99.5</v>
      </c>
      <c r="P6" s="663" t="s">
        <v>1865</v>
      </c>
      <c r="Q6" s="663" t="s">
        <v>1865</v>
      </c>
      <c r="R6" s="663" t="s">
        <v>1865</v>
      </c>
      <c r="S6" s="663" t="s">
        <v>1865</v>
      </c>
      <c r="T6" s="663" t="s">
        <v>1865</v>
      </c>
      <c r="U6" s="663" t="s">
        <v>1865</v>
      </c>
      <c r="V6" s="663" t="s">
        <v>1865</v>
      </c>
      <c r="W6" s="663" t="s">
        <v>1865</v>
      </c>
      <c r="X6" s="663"/>
      <c r="Y6" s="663"/>
      <c r="Z6" s="664">
        <f>COUNTIF(P6:Y6,"X")*M6*O6</f>
        <v>24835.200000000001</v>
      </c>
    </row>
    <row r="7" spans="2:27">
      <c r="B7" s="48">
        <v>4</v>
      </c>
      <c r="C7" s="43" t="s">
        <v>1071</v>
      </c>
      <c r="D7" s="54">
        <v>0.2</v>
      </c>
      <c r="E7" s="51"/>
      <c r="J7" s="84" t="s">
        <v>1072</v>
      </c>
      <c r="K7" s="85"/>
      <c r="L7" s="190">
        <v>90</v>
      </c>
      <c r="M7" s="662"/>
      <c r="O7" s="663">
        <f>O6</f>
        <v>99.5</v>
      </c>
      <c r="P7" s="663" t="s">
        <v>1865</v>
      </c>
      <c r="Q7" s="663"/>
      <c r="R7" s="663"/>
      <c r="S7" s="663"/>
      <c r="T7" s="663"/>
      <c r="U7" s="663"/>
      <c r="V7" s="663"/>
      <c r="W7" s="663"/>
      <c r="X7" s="663"/>
      <c r="Y7" s="663"/>
      <c r="Z7" s="664">
        <f t="shared" ref="Z7:Z17" si="0">COUNTIF(P7:Y7,"X")*M7*O7</f>
        <v>0</v>
      </c>
    </row>
    <row r="8" spans="2:27">
      <c r="B8" s="48">
        <v>5</v>
      </c>
      <c r="C8" s="43" t="s">
        <v>1073</v>
      </c>
      <c r="D8" s="55">
        <v>0.06</v>
      </c>
      <c r="E8" s="51"/>
      <c r="J8" s="84" t="s">
        <v>1074</v>
      </c>
      <c r="K8" s="85">
        <v>20</v>
      </c>
      <c r="L8" s="190">
        <v>60</v>
      </c>
      <c r="M8" s="662">
        <v>20</v>
      </c>
      <c r="O8" s="663">
        <f>O7</f>
        <v>99.5</v>
      </c>
      <c r="P8" s="663" t="s">
        <v>1865</v>
      </c>
      <c r="Q8" s="663"/>
      <c r="R8" s="663" t="s">
        <v>1865</v>
      </c>
      <c r="S8" s="663"/>
      <c r="T8" s="663" t="s">
        <v>1865</v>
      </c>
      <c r="U8" s="663"/>
      <c r="V8" s="663" t="s">
        <v>1865</v>
      </c>
      <c r="W8" s="663"/>
      <c r="X8" s="663"/>
      <c r="Y8" s="663"/>
      <c r="Z8" s="664">
        <f>COUNTIF(P8:Y8,"X")*M8*O8</f>
        <v>7960</v>
      </c>
    </row>
    <row r="9" spans="2:27">
      <c r="B9" s="48">
        <v>6</v>
      </c>
      <c r="C9" s="43" t="s">
        <v>1075</v>
      </c>
      <c r="D9" s="51"/>
      <c r="E9" s="992">
        <v>10</v>
      </c>
      <c r="F9" s="6"/>
      <c r="J9" s="84" t="s">
        <v>1076</v>
      </c>
      <c r="K9" s="85">
        <v>8.91</v>
      </c>
      <c r="L9" s="190">
        <v>6</v>
      </c>
      <c r="M9" s="662">
        <f>K9*4</f>
        <v>35.64</v>
      </c>
      <c r="O9" s="663">
        <f>O8</f>
        <v>99.5</v>
      </c>
      <c r="P9" s="663" t="s">
        <v>1865</v>
      </c>
      <c r="Q9" s="663" t="s">
        <v>1865</v>
      </c>
      <c r="R9" s="663" t="s">
        <v>1865</v>
      </c>
      <c r="S9" s="663" t="s">
        <v>1865</v>
      </c>
      <c r="T9" s="663" t="s">
        <v>1865</v>
      </c>
      <c r="U9" s="663" t="s">
        <v>1865</v>
      </c>
      <c r="V9" s="663" t="s">
        <v>1865</v>
      </c>
      <c r="W9" s="663" t="s">
        <v>1865</v>
      </c>
      <c r="X9" s="663"/>
      <c r="Y9" s="663"/>
      <c r="Z9" s="664">
        <f t="shared" si="0"/>
        <v>28369.439999999999</v>
      </c>
    </row>
    <row r="10" spans="2:27">
      <c r="B10" s="48">
        <v>7</v>
      </c>
      <c r="C10" s="43" t="s">
        <v>1077</v>
      </c>
      <c r="D10" s="51"/>
      <c r="E10" s="992">
        <v>30</v>
      </c>
      <c r="J10" s="84" t="s">
        <v>1078</v>
      </c>
      <c r="K10" s="85">
        <f>(130*2)</f>
        <v>260</v>
      </c>
      <c r="L10" s="190">
        <v>180</v>
      </c>
      <c r="M10" s="662">
        <f t="shared" ref="M10:M14" si="1">K10</f>
        <v>260</v>
      </c>
      <c r="O10" s="663">
        <f>O9</f>
        <v>99.5</v>
      </c>
      <c r="P10" s="663" t="s">
        <v>1865</v>
      </c>
      <c r="Q10" s="663"/>
      <c r="R10" s="663"/>
      <c r="S10" s="663"/>
      <c r="T10" s="663"/>
      <c r="U10" s="663" t="s">
        <v>1865</v>
      </c>
      <c r="V10" s="663"/>
      <c r="W10" s="663"/>
      <c r="X10" s="663"/>
      <c r="Y10" s="663"/>
      <c r="Z10" s="664">
        <f t="shared" si="0"/>
        <v>51740</v>
      </c>
      <c r="AA10" s="6"/>
    </row>
    <row r="11" spans="2:27">
      <c r="B11" s="48">
        <v>8</v>
      </c>
      <c r="C11" s="43" t="s">
        <v>1079</v>
      </c>
      <c r="D11" s="51"/>
      <c r="E11" s="992">
        <v>30</v>
      </c>
      <c r="J11" s="84" t="s">
        <v>1080</v>
      </c>
      <c r="K11" s="85">
        <v>300</v>
      </c>
      <c r="L11" s="190">
        <v>180</v>
      </c>
      <c r="M11" s="662">
        <f t="shared" si="1"/>
        <v>300</v>
      </c>
      <c r="O11" s="663">
        <f>SUPRESSÃO!G28</f>
        <v>3</v>
      </c>
      <c r="P11" s="663" t="s">
        <v>1865</v>
      </c>
      <c r="Q11" s="663"/>
      <c r="R11" s="663"/>
      <c r="S11" s="663"/>
      <c r="T11" s="663"/>
      <c r="U11" s="663"/>
      <c r="V11" s="663"/>
      <c r="W11" s="663"/>
      <c r="X11" s="663"/>
      <c r="Y11" s="663"/>
      <c r="Z11" s="664">
        <f t="shared" si="0"/>
        <v>900</v>
      </c>
    </row>
    <row r="12" spans="2:27">
      <c r="B12" s="48">
        <v>9</v>
      </c>
      <c r="C12" s="43" t="s">
        <v>1081</v>
      </c>
      <c r="D12" s="51"/>
      <c r="E12" s="53">
        <f>(E9+E10+E11)*30</f>
        <v>2100</v>
      </c>
      <c r="J12" s="84" t="s">
        <v>1082</v>
      </c>
      <c r="K12" s="85">
        <f>60+50</f>
        <v>110</v>
      </c>
      <c r="L12" s="190">
        <v>90</v>
      </c>
      <c r="M12" s="662">
        <f t="shared" si="1"/>
        <v>110</v>
      </c>
      <c r="O12" s="663">
        <f>O10</f>
        <v>99.5</v>
      </c>
      <c r="P12" s="663" t="s">
        <v>1865</v>
      </c>
      <c r="Q12" s="663"/>
      <c r="R12" s="663"/>
      <c r="S12" s="663" t="s">
        <v>1865</v>
      </c>
      <c r="T12" s="663"/>
      <c r="U12" s="663"/>
      <c r="V12" s="663" t="s">
        <v>1865</v>
      </c>
      <c r="W12" s="663"/>
      <c r="X12" s="663"/>
      <c r="Y12" s="663"/>
      <c r="Z12" s="664">
        <f t="shared" si="0"/>
        <v>32835</v>
      </c>
    </row>
    <row r="13" spans="2:27">
      <c r="B13" s="48">
        <v>10</v>
      </c>
      <c r="C13" s="43" t="s">
        <v>1083</v>
      </c>
      <c r="D13" s="51"/>
      <c r="E13" s="53"/>
      <c r="J13" s="84" t="s">
        <v>1084</v>
      </c>
      <c r="K13" s="85">
        <v>17</v>
      </c>
      <c r="L13" s="190">
        <v>360</v>
      </c>
      <c r="M13" s="662">
        <f t="shared" si="1"/>
        <v>17</v>
      </c>
      <c r="O13" s="663">
        <f>O12</f>
        <v>99.5</v>
      </c>
      <c r="P13" s="663" t="s">
        <v>1865</v>
      </c>
      <c r="Q13" s="663"/>
      <c r="R13" s="663"/>
      <c r="S13" s="663"/>
      <c r="T13" s="663"/>
      <c r="U13" s="663"/>
      <c r="V13" s="663"/>
      <c r="W13" s="663"/>
      <c r="X13" s="663"/>
      <c r="Y13" s="663"/>
      <c r="Z13" s="664">
        <f t="shared" si="0"/>
        <v>1691.5</v>
      </c>
    </row>
    <row r="14" spans="2:27">
      <c r="B14" s="1642">
        <v>11</v>
      </c>
      <c r="C14" s="43" t="s">
        <v>1085</v>
      </c>
      <c r="D14" s="51"/>
      <c r="E14" s="53">
        <f>SUM(D15:D16)/D17</f>
        <v>825</v>
      </c>
      <c r="F14" s="6"/>
      <c r="J14" s="84" t="s">
        <v>1086</v>
      </c>
      <c r="K14" s="85">
        <v>7</v>
      </c>
      <c r="L14" s="190">
        <v>60</v>
      </c>
      <c r="M14" s="662">
        <f t="shared" si="1"/>
        <v>7</v>
      </c>
      <c r="O14" s="663">
        <f>O13</f>
        <v>99.5</v>
      </c>
      <c r="P14" s="663" t="s">
        <v>1865</v>
      </c>
      <c r="Q14" s="663"/>
      <c r="R14" s="663" t="s">
        <v>1865</v>
      </c>
      <c r="S14" s="663"/>
      <c r="T14" s="663" t="s">
        <v>1865</v>
      </c>
      <c r="U14" s="663"/>
      <c r="V14" s="663" t="s">
        <v>1865</v>
      </c>
      <c r="W14" s="663"/>
      <c r="X14" s="663"/>
      <c r="Y14" s="663"/>
      <c r="Z14" s="664">
        <f t="shared" si="0"/>
        <v>2786</v>
      </c>
    </row>
    <row r="15" spans="2:27">
      <c r="B15" s="1643"/>
      <c r="C15" s="44" t="s">
        <v>1087</v>
      </c>
      <c r="D15" s="56">
        <v>5000</v>
      </c>
      <c r="E15" s="51"/>
      <c r="J15" s="84" t="s">
        <v>1088</v>
      </c>
      <c r="K15" s="85">
        <v>300</v>
      </c>
      <c r="L15" s="190">
        <v>360</v>
      </c>
      <c r="M15" s="662">
        <f>K15</f>
        <v>300</v>
      </c>
      <c r="O15" s="663">
        <f>O14</f>
        <v>99.5</v>
      </c>
      <c r="P15" s="663" t="s">
        <v>1865</v>
      </c>
      <c r="Q15" s="663"/>
      <c r="R15" s="663"/>
      <c r="S15" s="663"/>
      <c r="T15" s="663"/>
      <c r="U15" s="663"/>
      <c r="V15" s="663"/>
      <c r="W15" s="663"/>
      <c r="X15" s="663"/>
      <c r="Y15" s="663"/>
      <c r="Z15" s="664">
        <f t="shared" si="0"/>
        <v>29850</v>
      </c>
    </row>
    <row r="16" spans="2:27">
      <c r="B16" s="1643"/>
      <c r="C16" s="45" t="s">
        <v>1089</v>
      </c>
      <c r="D16" s="874">
        <f>ADM!L57+ADM!L56</f>
        <v>1600</v>
      </c>
      <c r="E16" s="51"/>
      <c r="J16" s="84" t="s">
        <v>1090</v>
      </c>
      <c r="K16" s="85">
        <v>3</v>
      </c>
      <c r="L16" s="190">
        <v>20</v>
      </c>
      <c r="M16" s="662">
        <f>K16</f>
        <v>3</v>
      </c>
      <c r="O16" s="663">
        <f>O15</f>
        <v>99.5</v>
      </c>
      <c r="P16" s="663" t="s">
        <v>1865</v>
      </c>
      <c r="Q16" s="663" t="s">
        <v>1865</v>
      </c>
      <c r="R16" s="663" t="s">
        <v>1865</v>
      </c>
      <c r="S16" s="663" t="s">
        <v>1865</v>
      </c>
      <c r="T16" s="663" t="s">
        <v>1865</v>
      </c>
      <c r="U16" s="663" t="s">
        <v>1865</v>
      </c>
      <c r="V16" s="663" t="s">
        <v>1865</v>
      </c>
      <c r="W16" s="663" t="s">
        <v>1865</v>
      </c>
      <c r="X16" s="663"/>
      <c r="Y16" s="663"/>
      <c r="Z16" s="664">
        <f t="shared" si="0"/>
        <v>2388</v>
      </c>
    </row>
    <row r="17" spans="2:26">
      <c r="B17" s="1644"/>
      <c r="C17" s="46" t="s">
        <v>1091</v>
      </c>
      <c r="D17" s="57">
        <v>8</v>
      </c>
      <c r="E17" s="51"/>
      <c r="J17" s="84"/>
      <c r="K17" s="85"/>
      <c r="L17" s="190"/>
      <c r="M17" s="662"/>
      <c r="O17" s="663"/>
      <c r="P17" s="663"/>
      <c r="Q17" s="663"/>
      <c r="R17" s="663"/>
      <c r="S17" s="663"/>
      <c r="T17" s="663"/>
      <c r="U17" s="663"/>
      <c r="V17" s="663"/>
      <c r="W17" s="663"/>
      <c r="X17" s="663"/>
      <c r="Y17" s="663"/>
      <c r="Z17" s="664">
        <f t="shared" si="0"/>
        <v>0</v>
      </c>
    </row>
    <row r="18" spans="2:26">
      <c r="B18" s="48">
        <v>12</v>
      </c>
      <c r="C18" s="43" t="s">
        <v>1092</v>
      </c>
      <c r="D18" s="140">
        <v>0.25</v>
      </c>
      <c r="E18" s="51"/>
      <c r="J18" s="84"/>
      <c r="K18" s="86"/>
      <c r="L18" s="190"/>
      <c r="M18" s="86"/>
      <c r="O18" s="86"/>
      <c r="P18" s="86"/>
      <c r="Q18" s="86"/>
      <c r="R18" s="86"/>
      <c r="S18" s="86"/>
      <c r="T18" s="86"/>
      <c r="U18" s="86"/>
      <c r="V18" s="86"/>
      <c r="W18" s="86"/>
      <c r="X18" s="86"/>
      <c r="Y18" s="86"/>
      <c r="Z18" s="664">
        <f>SUM(Z5:Z17)</f>
        <v>211724.58000000002</v>
      </c>
    </row>
    <row r="19" spans="2:26">
      <c r="B19" s="48">
        <v>13</v>
      </c>
      <c r="C19" s="43" t="s">
        <v>1093</v>
      </c>
      <c r="D19" s="140">
        <f>((6*1)*4)/220</f>
        <v>0.10909090909090909</v>
      </c>
      <c r="E19" s="51"/>
      <c r="J19" s="247" t="s">
        <v>1094</v>
      </c>
      <c r="K19" s="247" t="s">
        <v>1063</v>
      </c>
      <c r="L19" s="307" t="s">
        <v>1064</v>
      </c>
      <c r="M19" s="199" t="s">
        <v>1065</v>
      </c>
      <c r="Z19" s="15"/>
    </row>
    <row r="20" spans="2:26">
      <c r="B20" s="48">
        <v>14</v>
      </c>
      <c r="C20" s="43" t="s">
        <v>1095</v>
      </c>
      <c r="D20" s="51"/>
      <c r="E20" s="53"/>
      <c r="J20" s="84" t="s">
        <v>1096</v>
      </c>
      <c r="K20" s="85">
        <v>350</v>
      </c>
      <c r="L20" s="190"/>
      <c r="M20" s="674">
        <v>350</v>
      </c>
      <c r="O20" s="663">
        <f>C_FIXO!C17</f>
        <v>77</v>
      </c>
      <c r="P20" s="663" t="s">
        <v>1865</v>
      </c>
      <c r="Q20" s="663"/>
      <c r="R20" s="663"/>
      <c r="S20" s="663"/>
      <c r="T20" s="663"/>
      <c r="U20" s="663"/>
      <c r="V20" s="663"/>
      <c r="W20" s="663"/>
      <c r="X20" s="663"/>
      <c r="Y20" s="663"/>
      <c r="Z20" s="664">
        <f>COUNTIF(P20:Y20,"X")*M20*O20</f>
        <v>26950</v>
      </c>
    </row>
    <row r="21" spans="2:26" ht="14.25" customHeight="1">
      <c r="B21" s="48">
        <v>15</v>
      </c>
      <c r="C21" s="43" t="s">
        <v>1097</v>
      </c>
      <c r="D21" s="48" t="s">
        <v>504</v>
      </c>
      <c r="E21" s="992">
        <v>6.17</v>
      </c>
      <c r="J21" s="84" t="s">
        <v>1098</v>
      </c>
      <c r="K21" s="85">
        <v>30000</v>
      </c>
      <c r="M21" s="673"/>
      <c r="O21" s="663"/>
      <c r="P21" s="663"/>
      <c r="Q21" s="663"/>
      <c r="R21" s="663"/>
      <c r="S21" s="663"/>
      <c r="T21" s="663"/>
      <c r="U21" s="663"/>
      <c r="V21" s="663"/>
      <c r="W21" s="663"/>
      <c r="X21" s="663"/>
      <c r="Y21" s="663"/>
      <c r="Z21" s="664">
        <f>COUNTIF(P21:Y21,"X")*M21*O21</f>
        <v>0</v>
      </c>
    </row>
    <row r="22" spans="2:26">
      <c r="B22" s="48">
        <v>16</v>
      </c>
      <c r="C22" s="43" t="s">
        <v>1099</v>
      </c>
      <c r="D22" s="48" t="s">
        <v>1100</v>
      </c>
      <c r="E22" s="53">
        <v>3.84</v>
      </c>
      <c r="J22" s="84" t="s">
        <v>1101</v>
      </c>
      <c r="K22" s="85">
        <v>250</v>
      </c>
      <c r="L22" s="190"/>
      <c r="M22" s="673">
        <v>250</v>
      </c>
      <c r="O22" s="663">
        <f>O20</f>
        <v>77</v>
      </c>
      <c r="P22" s="663" t="s">
        <v>1865</v>
      </c>
      <c r="Q22" s="663"/>
      <c r="R22" s="663"/>
      <c r="S22" s="663"/>
      <c r="T22" s="663"/>
      <c r="U22" s="663"/>
      <c r="V22" s="663"/>
      <c r="W22" s="663"/>
      <c r="X22" s="663"/>
      <c r="Y22" s="663"/>
      <c r="Z22" s="664">
        <f>COUNTIF(P22:Y22,"X")*M22*O22</f>
        <v>19250</v>
      </c>
    </row>
    <row r="23" spans="2:26">
      <c r="B23" s="48">
        <v>17</v>
      </c>
      <c r="C23" s="43" t="s">
        <v>1102</v>
      </c>
      <c r="D23" s="48" t="s">
        <v>508</v>
      </c>
      <c r="E23" s="53">
        <v>6</v>
      </c>
      <c r="J23" s="84" t="s">
        <v>1103</v>
      </c>
      <c r="K23" s="85">
        <v>400</v>
      </c>
      <c r="L23" s="190"/>
      <c r="M23" s="673">
        <f t="shared" ref="M23" si="2">K23</f>
        <v>400</v>
      </c>
      <c r="N23" s="308"/>
      <c r="O23" s="663">
        <f>O22</f>
        <v>77</v>
      </c>
      <c r="P23" s="663" t="s">
        <v>1865</v>
      </c>
      <c r="Q23" s="663"/>
      <c r="R23" s="663"/>
      <c r="S23" s="663"/>
      <c r="T23" s="663"/>
      <c r="U23" s="663"/>
      <c r="V23" s="663"/>
      <c r="W23" s="663"/>
      <c r="X23" s="663"/>
      <c r="Y23" s="663"/>
      <c r="Z23" s="664">
        <f>COUNTIF(P23:Y23,"X")*M23*O23</f>
        <v>30800</v>
      </c>
    </row>
    <row r="24" spans="2:26">
      <c r="B24" s="48">
        <v>19</v>
      </c>
      <c r="C24" s="43" t="s">
        <v>545</v>
      </c>
      <c r="D24" s="51"/>
      <c r="E24" s="992"/>
      <c r="F24" s="993"/>
      <c r="K24" s="86"/>
      <c r="Z24" s="664">
        <f>SUM(Z20:Z23)</f>
        <v>77000</v>
      </c>
    </row>
    <row r="25" spans="2:26">
      <c r="B25" s="934">
        <v>20</v>
      </c>
      <c r="C25" s="935" t="s">
        <v>1866</v>
      </c>
      <c r="D25" s="936"/>
      <c r="E25" s="937">
        <v>35</v>
      </c>
      <c r="K25" s="86"/>
      <c r="Z25" s="938"/>
    </row>
    <row r="26" spans="2:26">
      <c r="B26" s="49">
        <v>21</v>
      </c>
      <c r="C26" s="47" t="s">
        <v>1104</v>
      </c>
      <c r="D26" s="52"/>
      <c r="E26" s="755">
        <v>165</v>
      </c>
    </row>
    <row r="28" spans="2:26">
      <c r="K28" s="86"/>
      <c r="L28" s="306"/>
      <c r="M28" s="86"/>
      <c r="N28" s="86"/>
    </row>
    <row r="29" spans="2:26">
      <c r="M29" s="374"/>
      <c r="N29" s="374"/>
      <c r="O29" s="86"/>
    </row>
    <row r="30" spans="2:26">
      <c r="K30" s="374"/>
    </row>
    <row r="31" spans="2:26">
      <c r="O31" s="374"/>
    </row>
  </sheetData>
  <mergeCells count="1">
    <mergeCell ref="B14:B17"/>
  </mergeCells>
  <phoneticPr fontId="45" type="noConversion"/>
  <conditionalFormatting sqref="D4:E26">
    <cfRule type="cellIs" dxfId="0" priority="1" operator="equal">
      <formula>0</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6739" r:id="rId4" name="Label1">
          <controlPr defaultSize="0" autoLine="0" r:id="rId5">
            <anchor moveWithCells="1">
              <from>
                <xdr:col>9</xdr:col>
                <xdr:colOff>121920</xdr:colOff>
                <xdr:row>0</xdr:row>
                <xdr:rowOff>121920</xdr:rowOff>
              </from>
              <to>
                <xdr:col>12</xdr:col>
                <xdr:colOff>426720</xdr:colOff>
                <xdr:row>1</xdr:row>
                <xdr:rowOff>76200</xdr:rowOff>
              </to>
            </anchor>
          </controlPr>
        </control>
      </mc:Choice>
      <mc:Fallback>
        <control shapeId="116739" r:id="rId4" name="Label1"/>
      </mc:Fallback>
    </mc:AlternateContent>
    <mc:AlternateContent xmlns:mc="http://schemas.openxmlformats.org/markup-compatibility/2006">
      <mc:Choice Requires="x14">
        <control shapeId="116738" r:id="rId6" name="ComboBox25">
          <controlPr defaultSize="0" autoLine="0" r:id="rId7">
            <anchor moveWithCells="1">
              <from>
                <xdr:col>9</xdr:col>
                <xdr:colOff>76200</xdr:colOff>
                <xdr:row>1</xdr:row>
                <xdr:rowOff>83820</xdr:rowOff>
              </from>
              <to>
                <xdr:col>12</xdr:col>
                <xdr:colOff>556260</xdr:colOff>
                <xdr:row>2</xdr:row>
                <xdr:rowOff>144780</xdr:rowOff>
              </to>
            </anchor>
          </controlPr>
        </control>
      </mc:Choice>
      <mc:Fallback>
        <control shapeId="116738" r:id="rId6" name="ComboBox25"/>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0EA7F-7BFA-4096-846F-6F701C79F347}">
  <sheetPr codeName="Planilha1">
    <tabColor rgb="FFFFFF66"/>
  </sheetPr>
  <dimension ref="A1:P13545"/>
  <sheetViews>
    <sheetView showGridLines="0" view="pageBreakPreview" zoomScaleNormal="100" zoomScaleSheetLayoutView="100" workbookViewId="0">
      <selection activeCell="B155" sqref="B155"/>
    </sheetView>
  </sheetViews>
  <sheetFormatPr defaultRowHeight="14.4"/>
  <cols>
    <col min="1" max="1" width="2.109375" customWidth="1"/>
    <col min="2" max="2" width="14.5546875" customWidth="1"/>
    <col min="3" max="3" width="9.6640625" bestFit="1" customWidth="1"/>
    <col min="8" max="8" width="9.109375" customWidth="1"/>
    <col min="9" max="9" width="19.5546875" customWidth="1"/>
    <col min="10" max="10" width="9.88671875" bestFit="1" customWidth="1"/>
    <col min="11" max="11" width="2.109375" customWidth="1"/>
    <col min="13" max="13" width="12" bestFit="1" customWidth="1"/>
    <col min="14" max="14" width="15.33203125" bestFit="1" customWidth="1"/>
  </cols>
  <sheetData>
    <row r="1" spans="1:11">
      <c r="A1" s="759"/>
      <c r="B1" s="760"/>
      <c r="C1" s="760"/>
      <c r="D1" s="760"/>
      <c r="E1" s="760"/>
      <c r="F1" s="760"/>
      <c r="G1" s="760"/>
      <c r="H1" s="760"/>
      <c r="I1" s="760"/>
      <c r="J1" s="760"/>
      <c r="K1" s="761"/>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1106</v>
      </c>
      <c r="C4" s="461" t="s">
        <v>1107</v>
      </c>
      <c r="D4" s="1671" t="s">
        <v>198</v>
      </c>
      <c r="E4" s="1672"/>
      <c r="F4" s="1672"/>
      <c r="G4" s="1672"/>
      <c r="H4" s="1672"/>
      <c r="I4" s="1673"/>
      <c r="J4" s="462" t="s">
        <v>1108</v>
      </c>
      <c r="K4" s="458"/>
    </row>
    <row r="5" spans="1:11" ht="23.25" customHeight="1">
      <c r="A5" s="450"/>
      <c r="B5" s="463" t="s">
        <v>1109</v>
      </c>
      <c r="C5" s="464">
        <v>45483</v>
      </c>
      <c r="D5" s="1674" t="s">
        <v>1110</v>
      </c>
      <c r="E5" s="1675"/>
      <c r="F5" s="1675"/>
      <c r="G5" s="1675"/>
      <c r="H5" s="1675"/>
      <c r="I5" s="1676"/>
      <c r="J5" s="468" t="str">
        <f>F22</f>
        <v>m</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c r="C9" s="479"/>
      <c r="D9" s="480"/>
      <c r="E9" s="481"/>
      <c r="F9" s="481"/>
      <c r="G9" s="482"/>
      <c r="H9" s="490"/>
      <c r="I9" s="484"/>
      <c r="J9" s="485"/>
      <c r="K9" s="458"/>
    </row>
    <row r="10" spans="1:11">
      <c r="A10" s="450"/>
      <c r="B10" s="486"/>
      <c r="C10" s="487"/>
      <c r="D10" s="488"/>
      <c r="E10" s="489"/>
      <c r="F10" s="489"/>
      <c r="G10" s="489"/>
      <c r="H10" s="490"/>
      <c r="I10" s="491"/>
      <c r="J10" s="492">
        <f t="shared" ref="J10:J12" si="0">H10*F10*E10+I10*G10*E10</f>
        <v>0</v>
      </c>
      <c r="K10" s="458"/>
    </row>
    <row r="11" spans="1:11">
      <c r="A11" s="450"/>
      <c r="B11" s="486"/>
      <c r="C11" s="487"/>
      <c r="D11" s="488"/>
      <c r="E11" s="489"/>
      <c r="F11" s="489"/>
      <c r="G11" s="489"/>
      <c r="H11" s="490"/>
      <c r="I11" s="491"/>
      <c r="J11" s="492">
        <f t="shared" si="0"/>
        <v>0</v>
      </c>
      <c r="K11" s="458"/>
    </row>
    <row r="12" spans="1:11">
      <c r="A12" s="450"/>
      <c r="B12" s="493"/>
      <c r="C12" s="494"/>
      <c r="D12" s="495"/>
      <c r="E12" s="496"/>
      <c r="F12" s="496"/>
      <c r="G12" s="496"/>
      <c r="H12" s="497"/>
      <c r="I12" s="498"/>
      <c r="J12" s="492">
        <f t="shared" si="0"/>
        <v>0</v>
      </c>
      <c r="K12" s="458"/>
    </row>
    <row r="13" spans="1:11">
      <c r="A13" s="450"/>
      <c r="B13" s="499" t="s">
        <v>1119</v>
      </c>
      <c r="C13" s="469"/>
      <c r="D13" s="469"/>
      <c r="E13" s="469"/>
      <c r="F13" s="469"/>
      <c r="G13" s="469"/>
      <c r="H13" s="469"/>
      <c r="I13" s="500" t="s">
        <v>138</v>
      </c>
      <c r="J13" s="501">
        <f>SUM(J9:J12)</f>
        <v>0</v>
      </c>
      <c r="K13" s="458"/>
    </row>
    <row r="14" spans="1:11">
      <c r="A14" s="450"/>
      <c r="B14" s="502"/>
      <c r="C14" s="502"/>
      <c r="D14" s="502"/>
      <c r="E14" s="502"/>
      <c r="F14" s="502"/>
      <c r="G14" s="502"/>
      <c r="H14" s="502"/>
      <c r="I14" s="503"/>
      <c r="J14" s="504"/>
      <c r="K14" s="458"/>
    </row>
    <row r="15" spans="1:11" ht="20.399999999999999">
      <c r="A15" s="450"/>
      <c r="B15" s="1664" t="s">
        <v>1120</v>
      </c>
      <c r="C15" s="1665"/>
      <c r="D15" s="1665"/>
      <c r="E15" s="1666"/>
      <c r="F15" s="732" t="s">
        <v>873</v>
      </c>
      <c r="G15" s="506"/>
      <c r="H15" s="507" t="s">
        <v>560</v>
      </c>
      <c r="I15" s="508" t="s">
        <v>1121</v>
      </c>
      <c r="J15" s="509" t="s">
        <v>1122</v>
      </c>
      <c r="K15" s="458"/>
    </row>
    <row r="16" spans="1:11">
      <c r="A16" s="450"/>
      <c r="B16" s="517" t="s">
        <v>734</v>
      </c>
      <c r="C16" s="518"/>
      <c r="D16" s="459"/>
      <c r="E16" s="487"/>
      <c r="F16" s="488"/>
      <c r="G16" s="519"/>
      <c r="H16" s="520">
        <v>0.62</v>
      </c>
      <c r="I16" s="521">
        <f>VLOOKUP(B16,'MÃO DE OBRA'!$A:$E,5,FALSE)/220</f>
        <v>23.596363636363641</v>
      </c>
      <c r="J16" s="492">
        <f>H16*I16</f>
        <v>14.629745454545457</v>
      </c>
      <c r="K16" s="458"/>
    </row>
    <row r="17" spans="1:11">
      <c r="A17" s="450"/>
      <c r="B17" s="517" t="s">
        <v>626</v>
      </c>
      <c r="C17" s="518"/>
      <c r="D17" s="459"/>
      <c r="E17" s="487"/>
      <c r="F17" s="488"/>
      <c r="G17" s="519"/>
      <c r="H17" s="520">
        <v>0.95</v>
      </c>
      <c r="I17" s="521">
        <f>VLOOKUP(B17,'MÃO DE OBRA'!$A:$E,5,FALSE)/220</f>
        <v>15.730909090909092</v>
      </c>
      <c r="J17" s="492">
        <f t="shared" ref="J17" si="1">H17*I17</f>
        <v>14.944363636363637</v>
      </c>
      <c r="K17" s="458"/>
    </row>
    <row r="18" spans="1:11">
      <c r="A18" s="450"/>
      <c r="B18" s="517"/>
      <c r="C18" s="518"/>
      <c r="D18" s="459"/>
      <c r="E18" s="487"/>
      <c r="F18" s="488"/>
      <c r="G18" s="519"/>
      <c r="H18" s="520"/>
      <c r="I18" s="491"/>
      <c r="J18" s="492"/>
      <c r="K18" s="458"/>
    </row>
    <row r="19" spans="1:11">
      <c r="A19" s="450"/>
      <c r="B19" s="517"/>
      <c r="C19" s="518"/>
      <c r="D19" s="459"/>
      <c r="E19" s="487"/>
      <c r="F19" s="488"/>
      <c r="G19" s="519"/>
      <c r="H19" s="520"/>
      <c r="I19" s="491"/>
      <c r="J19" s="492">
        <f>H19*I19</f>
        <v>0</v>
      </c>
      <c r="K19" s="458"/>
    </row>
    <row r="20" spans="1:11">
      <c r="A20" s="450"/>
      <c r="B20" s="499" t="s">
        <v>1119</v>
      </c>
      <c r="C20" s="502"/>
      <c r="D20" s="502"/>
      <c r="E20" s="502"/>
      <c r="F20" s="502"/>
      <c r="G20" s="502"/>
      <c r="H20" s="502"/>
      <c r="I20" s="522" t="s">
        <v>138</v>
      </c>
      <c r="J20" s="501">
        <f>SUM(J16:J19)</f>
        <v>29.574109090909094</v>
      </c>
      <c r="K20" s="458"/>
    </row>
    <row r="21" spans="1:11">
      <c r="A21" s="450"/>
      <c r="B21" s="523"/>
      <c r="C21" s="523"/>
      <c r="D21" s="523"/>
      <c r="E21" s="523"/>
      <c r="F21" s="523"/>
      <c r="G21" s="523"/>
      <c r="H21" s="523"/>
      <c r="I21" s="524"/>
      <c r="J21" s="523"/>
      <c r="K21" s="458"/>
    </row>
    <row r="22" spans="1:11">
      <c r="A22" s="450"/>
      <c r="B22" s="525" t="s">
        <v>1123</v>
      </c>
      <c r="C22" s="526"/>
      <c r="D22" s="523"/>
      <c r="E22" s="527">
        <v>1</v>
      </c>
      <c r="F22" s="528" t="s">
        <v>169</v>
      </c>
      <c r="G22" s="506"/>
      <c r="H22" s="506"/>
      <c r="I22" s="529" t="s">
        <v>1124</v>
      </c>
      <c r="J22" s="501">
        <f>J13+J20</f>
        <v>29.574109090909094</v>
      </c>
      <c r="K22" s="458"/>
    </row>
    <row r="23" spans="1:11">
      <c r="A23" s="450"/>
      <c r="B23" s="530"/>
      <c r="C23" s="523"/>
      <c r="D23" s="523"/>
      <c r="E23" s="531"/>
      <c r="F23" s="532"/>
      <c r="G23" s="532"/>
      <c r="H23" s="532"/>
      <c r="I23" s="524"/>
      <c r="J23" s="523"/>
      <c r="K23" s="458"/>
    </row>
    <row r="24" spans="1:11" ht="20.399999999999999">
      <c r="A24" s="450"/>
      <c r="B24" s="1667" t="s">
        <v>481</v>
      </c>
      <c r="C24" s="1668"/>
      <c r="D24" s="1668"/>
      <c r="E24" s="1669"/>
      <c r="F24" s="533" t="s">
        <v>873</v>
      </c>
      <c r="G24" s="534" t="s">
        <v>493</v>
      </c>
      <c r="H24" s="507" t="s">
        <v>1115</v>
      </c>
      <c r="I24" s="535" t="s">
        <v>480</v>
      </c>
      <c r="J24" s="536" t="s">
        <v>482</v>
      </c>
      <c r="K24" s="458"/>
    </row>
    <row r="25" spans="1:11">
      <c r="A25" s="450"/>
      <c r="B25" s="537"/>
      <c r="C25" s="518"/>
      <c r="D25" s="518"/>
      <c r="E25" s="487"/>
      <c r="F25" s="540"/>
      <c r="G25" s="541"/>
      <c r="H25" s="547"/>
      <c r="I25" s="543"/>
      <c r="J25" s="492"/>
      <c r="K25" s="458"/>
    </row>
    <row r="26" spans="1:11">
      <c r="A26" s="450"/>
      <c r="B26" s="517"/>
      <c r="C26" s="518"/>
      <c r="D26" s="518"/>
      <c r="E26" s="487"/>
      <c r="F26" s="488"/>
      <c r="G26" s="546"/>
      <c r="H26" s="547"/>
      <c r="I26" s="543"/>
      <c r="J26" s="492">
        <f>H26*I26*E10*F10</f>
        <v>0</v>
      </c>
      <c r="K26" s="458"/>
    </row>
    <row r="27" spans="1:11">
      <c r="A27" s="450"/>
      <c r="B27" s="517"/>
      <c r="C27" s="526"/>
      <c r="D27" s="526"/>
      <c r="E27" s="494"/>
      <c r="F27" s="488"/>
      <c r="G27" s="468"/>
      <c r="H27" s="547"/>
      <c r="I27" s="548"/>
      <c r="J27" s="492">
        <f>H27*I27*E11*F11</f>
        <v>0</v>
      </c>
      <c r="K27" s="458"/>
    </row>
    <row r="28" spans="1:11">
      <c r="A28" s="450"/>
      <c r="B28" s="550" t="s">
        <v>1119</v>
      </c>
      <c r="C28" s="526"/>
      <c r="D28" s="526"/>
      <c r="E28" s="526"/>
      <c r="F28" s="523"/>
      <c r="G28" s="526"/>
      <c r="H28" s="551"/>
      <c r="I28" s="552" t="s">
        <v>138</v>
      </c>
      <c r="J28" s="501">
        <f>SUM(J25:J27)</f>
        <v>0</v>
      </c>
      <c r="K28" s="458"/>
    </row>
    <row r="29" spans="1:11">
      <c r="A29" s="450"/>
      <c r="B29" s="553"/>
      <c r="C29" s="526"/>
      <c r="D29" s="526"/>
      <c r="E29" s="554"/>
      <c r="F29" s="555"/>
      <c r="G29" s="506"/>
      <c r="H29" s="506"/>
      <c r="I29" s="529"/>
      <c r="J29" s="554"/>
      <c r="K29" s="458"/>
    </row>
    <row r="30" spans="1:11" ht="20.399999999999999">
      <c r="A30" s="450"/>
      <c r="B30" s="1667" t="s">
        <v>1125</v>
      </c>
      <c r="C30" s="1668"/>
      <c r="D30" s="1668"/>
      <c r="E30" s="1668"/>
      <c r="F30" s="1669"/>
      <c r="G30" s="556" t="s">
        <v>494</v>
      </c>
      <c r="H30" s="506" t="s">
        <v>1126</v>
      </c>
      <c r="I30" s="557" t="s">
        <v>1115</v>
      </c>
      <c r="J30" s="509" t="s">
        <v>482</v>
      </c>
      <c r="K30" s="458"/>
    </row>
    <row r="31" spans="1:11">
      <c r="A31" s="450"/>
      <c r="B31" s="558"/>
      <c r="C31" s="559"/>
      <c r="D31" s="560"/>
      <c r="E31" s="560"/>
      <c r="F31" s="561"/>
      <c r="G31" s="489"/>
      <c r="H31" s="489"/>
      <c r="I31" s="562"/>
      <c r="J31" s="492"/>
      <c r="K31" s="458"/>
    </row>
    <row r="32" spans="1:11">
      <c r="A32" s="450"/>
      <c r="B32" s="563"/>
      <c r="C32" s="564"/>
      <c r="D32" s="565"/>
      <c r="E32" s="565"/>
      <c r="F32" s="566"/>
      <c r="G32" s="489"/>
      <c r="H32" s="489"/>
      <c r="I32" s="562"/>
      <c r="J32" s="492"/>
      <c r="K32" s="458"/>
    </row>
    <row r="33" spans="1:11">
      <c r="A33" s="450"/>
      <c r="B33" s="563"/>
      <c r="C33" s="564"/>
      <c r="D33" s="565"/>
      <c r="E33" s="565"/>
      <c r="F33" s="566"/>
      <c r="G33" s="489"/>
      <c r="H33" s="489"/>
      <c r="I33" s="562"/>
      <c r="J33" s="492"/>
      <c r="K33" s="458"/>
    </row>
    <row r="34" spans="1:11">
      <c r="A34" s="450"/>
      <c r="B34" s="1670" t="s">
        <v>138</v>
      </c>
      <c r="C34" s="1670"/>
      <c r="D34" s="1670"/>
      <c r="E34" s="1670"/>
      <c r="F34" s="1670"/>
      <c r="G34" s="1670"/>
      <c r="H34" s="1670"/>
      <c r="I34" s="1670"/>
      <c r="J34" s="501">
        <f>SUM(J31:J33)</f>
        <v>0</v>
      </c>
      <c r="K34" s="458"/>
    </row>
    <row r="35" spans="1:11">
      <c r="A35" s="450"/>
      <c r="B35" s="567"/>
      <c r="C35" s="511"/>
      <c r="D35" s="511"/>
      <c r="E35" s="568"/>
      <c r="F35" s="569"/>
      <c r="G35" s="570"/>
      <c r="H35" s="570"/>
      <c r="I35" s="571"/>
      <c r="J35" s="572"/>
      <c r="K35" s="458"/>
    </row>
    <row r="36" spans="1:11">
      <c r="A36" s="450"/>
      <c r="B36" s="573" t="s">
        <v>1127</v>
      </c>
      <c r="C36" s="573"/>
      <c r="D36" s="550"/>
      <c r="E36" s="523"/>
      <c r="F36" s="523"/>
      <c r="G36" s="523"/>
      <c r="H36" s="574"/>
      <c r="I36" s="575"/>
      <c r="J36" s="501">
        <f>(J22+J28+J34)/E22</f>
        <v>29.574109090909094</v>
      </c>
      <c r="K36" s="458"/>
    </row>
    <row r="37" spans="1:11">
      <c r="A37" s="450"/>
      <c r="B37" s="553"/>
      <c r="C37" s="526"/>
      <c r="D37" s="526"/>
      <c r="E37" s="554"/>
      <c r="F37" s="555"/>
      <c r="G37" s="506"/>
      <c r="H37" s="506"/>
      <c r="I37" s="529"/>
      <c r="J37" s="576"/>
      <c r="K37" s="458"/>
    </row>
    <row r="38" spans="1:11" ht="20.399999999999999">
      <c r="A38" s="450"/>
      <c r="B38" s="1667" t="s">
        <v>1128</v>
      </c>
      <c r="C38" s="1668"/>
      <c r="D38" s="1668"/>
      <c r="E38" s="1668"/>
      <c r="F38" s="1669"/>
      <c r="G38" s="556" t="s">
        <v>494</v>
      </c>
      <c r="H38" s="506" t="s">
        <v>1126</v>
      </c>
      <c r="I38" s="557" t="s">
        <v>1115</v>
      </c>
      <c r="J38" s="509" t="s">
        <v>482</v>
      </c>
      <c r="K38" s="458"/>
    </row>
    <row r="39" spans="1:11">
      <c r="A39" s="450"/>
      <c r="B39" s="762" t="s">
        <v>1129</v>
      </c>
      <c r="C39" s="763"/>
      <c r="D39" s="764"/>
      <c r="E39" s="764"/>
      <c r="F39" s="765"/>
      <c r="G39" s="766">
        <v>1.1000000000000001</v>
      </c>
      <c r="H39" s="766" t="s">
        <v>1130</v>
      </c>
      <c r="I39" s="767">
        <v>61.98</v>
      </c>
      <c r="J39" s="768">
        <f>G39*I39</f>
        <v>68.177999999999997</v>
      </c>
      <c r="K39" s="458"/>
    </row>
    <row r="40" spans="1:11">
      <c r="A40" s="450"/>
      <c r="B40" s="769" t="s">
        <v>1131</v>
      </c>
      <c r="C40" s="770"/>
      <c r="D40" s="771"/>
      <c r="E40" s="771"/>
      <c r="F40" s="772"/>
      <c r="G40" s="766">
        <v>1.52</v>
      </c>
      <c r="H40" s="766" t="s">
        <v>169</v>
      </c>
      <c r="I40" s="767">
        <v>16</v>
      </c>
      <c r="J40" s="768">
        <f>G40*I40</f>
        <v>24.32</v>
      </c>
      <c r="K40" s="458"/>
    </row>
    <row r="41" spans="1:11">
      <c r="A41" s="450"/>
      <c r="B41" s="769" t="s">
        <v>1132</v>
      </c>
      <c r="C41" s="770"/>
      <c r="D41" s="771"/>
      <c r="E41" s="771"/>
      <c r="F41" s="772"/>
      <c r="G41" s="766">
        <v>1.9</v>
      </c>
      <c r="H41" s="766" t="s">
        <v>1130</v>
      </c>
      <c r="I41" s="767">
        <v>16</v>
      </c>
      <c r="J41" s="768">
        <f t="shared" ref="J41:J42" si="2">G41*I41</f>
        <v>30.4</v>
      </c>
      <c r="K41" s="458"/>
    </row>
    <row r="42" spans="1:11">
      <c r="A42" s="450"/>
      <c r="B42" s="769" t="s">
        <v>1133</v>
      </c>
      <c r="C42" s="770"/>
      <c r="D42" s="771"/>
      <c r="E42" s="771"/>
      <c r="F42" s="772"/>
      <c r="G42" s="766">
        <v>0.24</v>
      </c>
      <c r="H42" s="766" t="s">
        <v>1134</v>
      </c>
      <c r="I42" s="767">
        <v>23</v>
      </c>
      <c r="J42" s="768">
        <f t="shared" si="2"/>
        <v>5.52</v>
      </c>
      <c r="K42" s="458"/>
    </row>
    <row r="43" spans="1:11">
      <c r="A43" s="450"/>
      <c r="B43" s="769" t="s">
        <v>1135</v>
      </c>
      <c r="C43" s="770"/>
      <c r="D43" s="771"/>
      <c r="E43" s="771"/>
      <c r="F43" s="772"/>
      <c r="G43" s="766">
        <v>2.1</v>
      </c>
      <c r="H43" s="766" t="s">
        <v>169</v>
      </c>
      <c r="I43" s="767">
        <v>3.33</v>
      </c>
      <c r="J43" s="768">
        <f>G43*I43</f>
        <v>6.9930000000000003</v>
      </c>
      <c r="K43" s="458"/>
    </row>
    <row r="44" spans="1:11">
      <c r="A44" s="450"/>
      <c r="B44" s="769" t="s">
        <v>1136</v>
      </c>
      <c r="C44" s="770"/>
      <c r="D44" s="771"/>
      <c r="E44" s="771"/>
      <c r="F44" s="772"/>
      <c r="G44" s="766">
        <v>1.9278E-2</v>
      </c>
      <c r="H44" s="766" t="s">
        <v>1137</v>
      </c>
      <c r="I44" s="767">
        <v>67.39</v>
      </c>
      <c r="J44" s="768">
        <f t="shared" ref="J44:J46" si="3">G44*I44</f>
        <v>1.29914442</v>
      </c>
      <c r="K44" s="458"/>
    </row>
    <row r="45" spans="1:11" ht="12" customHeight="1">
      <c r="A45" s="450"/>
      <c r="B45" s="769" t="s">
        <v>1138</v>
      </c>
      <c r="C45" s="770"/>
      <c r="D45" s="771"/>
      <c r="E45" s="771"/>
      <c r="F45" s="772"/>
      <c r="G45" s="766">
        <v>1.31416E-2</v>
      </c>
      <c r="H45" s="766" t="s">
        <v>1137</v>
      </c>
      <c r="I45" s="767">
        <v>67.39</v>
      </c>
      <c r="J45" s="768">
        <f t="shared" si="3"/>
        <v>0.88561242399999995</v>
      </c>
      <c r="K45" s="458"/>
    </row>
    <row r="46" spans="1:11">
      <c r="A46" s="450"/>
      <c r="B46" s="769" t="s">
        <v>1139</v>
      </c>
      <c r="C46" s="770"/>
      <c r="D46" s="771"/>
      <c r="E46" s="771"/>
      <c r="F46" s="772"/>
      <c r="G46" s="766">
        <v>0.01</v>
      </c>
      <c r="H46" s="766" t="s">
        <v>1140</v>
      </c>
      <c r="I46" s="767">
        <v>16.55</v>
      </c>
      <c r="J46" s="768">
        <f t="shared" si="3"/>
        <v>0.16550000000000001</v>
      </c>
      <c r="K46" s="458"/>
    </row>
    <row r="47" spans="1:11">
      <c r="A47" s="450"/>
      <c r="B47" s="563"/>
      <c r="C47" s="564"/>
      <c r="D47" s="565"/>
      <c r="E47" s="565"/>
      <c r="F47" s="566"/>
      <c r="G47" s="489"/>
      <c r="H47" s="489"/>
      <c r="J47" s="492"/>
      <c r="K47" s="458"/>
    </row>
    <row r="48" spans="1:11">
      <c r="A48" s="450"/>
      <c r="B48" s="577"/>
      <c r="C48" s="578"/>
      <c r="D48" s="579"/>
      <c r="E48" s="579"/>
      <c r="F48" s="580"/>
      <c r="G48" s="489"/>
      <c r="H48" s="489"/>
      <c r="J48" s="492"/>
      <c r="K48" s="458"/>
    </row>
    <row r="49" spans="1:11">
      <c r="A49" s="450"/>
      <c r="B49" s="581"/>
      <c r="C49" s="523"/>
      <c r="D49" s="523"/>
      <c r="E49" s="582"/>
      <c r="F49" s="583"/>
      <c r="G49" s="532"/>
      <c r="H49" s="532"/>
      <c r="I49" s="524" t="s">
        <v>138</v>
      </c>
      <c r="J49" s="501">
        <f>SUM(J39:J48)</f>
        <v>137.761256844</v>
      </c>
      <c r="K49" s="458"/>
    </row>
    <row r="50" spans="1:11">
      <c r="A50" s="450"/>
      <c r="B50" s="584"/>
      <c r="C50" s="523"/>
      <c r="D50" s="523"/>
      <c r="E50" s="582"/>
      <c r="F50" s="583"/>
      <c r="G50" s="532"/>
      <c r="H50" s="532"/>
      <c r="I50" s="524"/>
      <c r="J50" s="582"/>
      <c r="K50" s="458"/>
    </row>
    <row r="51" spans="1:11" ht="20.399999999999999">
      <c r="A51" s="450"/>
      <c r="B51" s="1667" t="s">
        <v>1141</v>
      </c>
      <c r="C51" s="1668"/>
      <c r="D51" s="1668"/>
      <c r="E51" s="1668"/>
      <c r="F51" s="1669"/>
      <c r="G51" s="587" t="s">
        <v>494</v>
      </c>
      <c r="H51" s="1667" t="s">
        <v>1115</v>
      </c>
      <c r="I51" s="1669"/>
      <c r="J51" s="509" t="s">
        <v>482</v>
      </c>
      <c r="K51" s="458"/>
    </row>
    <row r="52" spans="1:11">
      <c r="A52" s="450"/>
      <c r="B52" s="1654"/>
      <c r="C52" s="1655"/>
      <c r="D52" s="1655"/>
      <c r="E52" s="1655"/>
      <c r="F52" s="1656"/>
      <c r="G52" s="489"/>
      <c r="H52" s="1657"/>
      <c r="I52" s="1658"/>
      <c r="J52" s="492"/>
      <c r="K52" s="458"/>
    </row>
    <row r="53" spans="1:11">
      <c r="A53" s="450"/>
      <c r="B53" s="1659"/>
      <c r="C53" s="1660"/>
      <c r="D53" s="1660"/>
      <c r="E53" s="1660"/>
      <c r="F53" s="1661"/>
      <c r="G53" s="496"/>
      <c r="H53" s="1662"/>
      <c r="I53" s="1663"/>
      <c r="J53" s="492"/>
      <c r="K53" s="458"/>
    </row>
    <row r="54" spans="1:11">
      <c r="A54" s="450"/>
      <c r="B54" s="581"/>
      <c r="C54" s="523"/>
      <c r="D54" s="523"/>
      <c r="E54" s="582"/>
      <c r="F54" s="583"/>
      <c r="G54" s="532"/>
      <c r="H54" s="532"/>
      <c r="I54" s="524" t="s">
        <v>138</v>
      </c>
      <c r="J54" s="501">
        <f>SUM(J52:J53)</f>
        <v>0</v>
      </c>
      <c r="K54" s="458"/>
    </row>
    <row r="55" spans="1:11">
      <c r="A55" s="450"/>
      <c r="B55" s="523"/>
      <c r="C55" s="523"/>
      <c r="D55" s="523"/>
      <c r="E55" s="523"/>
      <c r="F55" s="523"/>
      <c r="G55" s="523"/>
      <c r="H55" s="523"/>
      <c r="I55" s="524"/>
      <c r="J55" s="523"/>
      <c r="K55" s="458"/>
    </row>
    <row r="56" spans="1:11">
      <c r="A56" s="450"/>
      <c r="B56" s="1645" t="s">
        <v>1142</v>
      </c>
      <c r="C56" s="1646"/>
      <c r="D56" s="1646"/>
      <c r="E56" s="1646"/>
      <c r="F56" s="1646"/>
      <c r="G56" s="1646"/>
      <c r="H56" s="1646"/>
      <c r="I56" s="1647"/>
      <c r="J56" s="573">
        <f>J54+J49+J36</f>
        <v>167.33536593490911</v>
      </c>
      <c r="K56" s="458"/>
    </row>
    <row r="57" spans="1:11">
      <c r="A57" s="450"/>
      <c r="B57" s="523"/>
      <c r="C57" s="523"/>
      <c r="D57" s="523"/>
      <c r="E57" s="523"/>
      <c r="F57" s="523"/>
      <c r="G57" s="523"/>
      <c r="H57" s="523"/>
      <c r="I57" s="524"/>
      <c r="J57" s="523"/>
      <c r="K57" s="458"/>
    </row>
    <row r="58" spans="1:11">
      <c r="A58" s="450"/>
      <c r="B58" s="1645" t="s">
        <v>1143</v>
      </c>
      <c r="C58" s="1646"/>
      <c r="D58" s="1646"/>
      <c r="E58" s="1646"/>
      <c r="F58" s="1646"/>
      <c r="G58" s="1646"/>
      <c r="H58" s="1646"/>
      <c r="I58" s="1647"/>
      <c r="J58" s="501">
        <f>J56*0</f>
        <v>0</v>
      </c>
      <c r="K58" s="458"/>
    </row>
    <row r="59" spans="1:11">
      <c r="A59" s="450"/>
      <c r="B59" s="523"/>
      <c r="C59" s="523"/>
      <c r="D59" s="523"/>
      <c r="E59" s="523"/>
      <c r="F59" s="523"/>
      <c r="G59" s="523"/>
      <c r="H59" s="523"/>
      <c r="I59" s="524"/>
      <c r="J59" s="523"/>
      <c r="K59" s="458"/>
    </row>
    <row r="60" spans="1:11">
      <c r="A60" s="450"/>
      <c r="B60" s="1645" t="s">
        <v>1144</v>
      </c>
      <c r="C60" s="1646"/>
      <c r="D60" s="1646"/>
      <c r="E60" s="1646"/>
      <c r="F60" s="1646"/>
      <c r="G60" s="1646"/>
      <c r="H60" s="1646"/>
      <c r="I60" s="1647"/>
      <c r="J60" s="573">
        <f>J56+J58</f>
        <v>167.33536593490911</v>
      </c>
      <c r="K60" s="458"/>
    </row>
    <row r="61" spans="1:11">
      <c r="A61" s="450"/>
      <c r="B61" s="511"/>
      <c r="C61" s="511"/>
      <c r="D61" s="511"/>
      <c r="E61" s="511"/>
      <c r="F61" s="511"/>
      <c r="G61" s="511"/>
      <c r="H61" s="511"/>
      <c r="I61" s="571"/>
      <c r="J61" s="511"/>
      <c r="K61" s="458"/>
    </row>
    <row r="62" spans="1:11">
      <c r="A62" s="450"/>
      <c r="B62" s="589"/>
      <c r="C62" s="559"/>
      <c r="D62" s="559"/>
      <c r="E62" s="559"/>
      <c r="F62" s="559"/>
      <c r="G62" s="559"/>
      <c r="H62" s="559"/>
      <c r="I62" s="559"/>
      <c r="J62" s="590"/>
      <c r="K62" s="458"/>
    </row>
    <row r="63" spans="1:11">
      <c r="A63" s="450"/>
      <c r="B63" s="591"/>
      <c r="C63" s="592"/>
      <c r="D63" s="593"/>
      <c r="E63" s="593"/>
      <c r="F63" s="594" t="s">
        <v>1119</v>
      </c>
      <c r="G63" s="595" t="s">
        <v>1119</v>
      </c>
      <c r="H63" s="592"/>
      <c r="I63" s="592"/>
      <c r="J63" s="596"/>
      <c r="K63" s="458"/>
    </row>
    <row r="64" spans="1:11">
      <c r="A64" s="450"/>
      <c r="B64" s="459"/>
      <c r="C64" s="459"/>
      <c r="D64" s="459"/>
      <c r="E64" s="459"/>
      <c r="F64" s="459"/>
      <c r="G64" s="459"/>
      <c r="H64" s="459"/>
      <c r="I64" s="459"/>
      <c r="J64" s="459"/>
      <c r="K64" s="458"/>
    </row>
    <row r="65" spans="1:11">
      <c r="A65" s="450"/>
      <c r="B65" s="597">
        <f>PLANEJAMENTO!$G$2</f>
        <v>0</v>
      </c>
      <c r="C65" s="598"/>
      <c r="D65" s="598"/>
      <c r="E65" s="598"/>
      <c r="F65" s="599"/>
      <c r="G65" s="600" t="s">
        <v>482</v>
      </c>
      <c r="H65" s="502"/>
      <c r="I65" s="502"/>
      <c r="J65" s="505"/>
      <c r="K65" s="458"/>
    </row>
    <row r="66" spans="1:11">
      <c r="A66" s="450"/>
      <c r="B66" s="601">
        <f>PLANEJAMENTO!$G$3</f>
        <v>0</v>
      </c>
      <c r="C66" s="602"/>
      <c r="D66" s="602"/>
      <c r="E66" s="602"/>
      <c r="F66" s="603"/>
      <c r="G66" s="1648" t="s">
        <v>1145</v>
      </c>
      <c r="H66" s="1649"/>
      <c r="I66" s="1649"/>
      <c r="J66" s="1650"/>
      <c r="K66" s="458"/>
    </row>
    <row r="67" spans="1:11">
      <c r="A67" s="450"/>
      <c r="B67" s="604"/>
      <c r="C67" s="605"/>
      <c r="D67" s="605"/>
      <c r="E67" s="605"/>
      <c r="F67" s="606"/>
      <c r="G67" s="607"/>
      <c r="H67" s="1651"/>
      <c r="I67" s="1652"/>
      <c r="J67" s="1653"/>
      <c r="K67" s="458"/>
    </row>
    <row r="68" spans="1:11" ht="15" thickBot="1">
      <c r="A68" s="608"/>
      <c r="B68" s="609"/>
      <c r="C68" s="609"/>
      <c r="D68" s="609"/>
      <c r="E68" s="609"/>
      <c r="F68" s="609"/>
      <c r="G68" s="609"/>
      <c r="H68" s="609"/>
      <c r="I68" s="609"/>
      <c r="J68" s="609"/>
      <c r="K68" s="610"/>
    </row>
    <row r="69" spans="1:11" ht="13.5" customHeight="1">
      <c r="A69" s="759"/>
      <c r="B69" s="760"/>
      <c r="C69" s="760"/>
      <c r="D69" s="760"/>
      <c r="E69" s="760"/>
      <c r="F69" s="760"/>
      <c r="G69" s="760"/>
      <c r="H69" s="760"/>
      <c r="I69" s="760"/>
      <c r="J69" s="760"/>
      <c r="K69" s="761"/>
    </row>
    <row r="70" spans="1:11">
      <c r="A70" s="450"/>
      <c r="B70" s="451" t="s">
        <v>141</v>
      </c>
      <c r="C70" s="452"/>
      <c r="D70" s="453" t="s">
        <v>1105</v>
      </c>
      <c r="E70" s="454"/>
      <c r="F70" s="455"/>
      <c r="G70" s="455"/>
      <c r="H70" s="456"/>
      <c r="I70" s="456"/>
      <c r="J70" s="457"/>
      <c r="K70" s="458"/>
    </row>
    <row r="71" spans="1:11">
      <c r="A71" s="450"/>
      <c r="B71" s="459"/>
      <c r="C71" s="459"/>
      <c r="D71" s="459"/>
      <c r="E71" s="459"/>
      <c r="F71" s="459"/>
      <c r="G71" s="459"/>
      <c r="H71" s="459"/>
      <c r="I71" s="459"/>
      <c r="J71" s="459"/>
      <c r="K71" s="458"/>
    </row>
    <row r="72" spans="1:11">
      <c r="A72" s="450"/>
      <c r="B72" s="460" t="s">
        <v>1146</v>
      </c>
      <c r="C72" s="461" t="s">
        <v>1107</v>
      </c>
      <c r="D72" s="1671" t="s">
        <v>198</v>
      </c>
      <c r="E72" s="1672"/>
      <c r="F72" s="1672"/>
      <c r="G72" s="1672"/>
      <c r="H72" s="1672"/>
      <c r="I72" s="1673"/>
      <c r="J72" s="462" t="s">
        <v>1108</v>
      </c>
      <c r="K72" s="458"/>
    </row>
    <row r="73" spans="1:11">
      <c r="A73" s="450"/>
      <c r="B73" s="463">
        <v>50163</v>
      </c>
      <c r="C73" s="464">
        <v>45483</v>
      </c>
      <c r="D73" s="1674" t="s">
        <v>1147</v>
      </c>
      <c r="E73" s="1675"/>
      <c r="F73" s="1675"/>
      <c r="G73" s="1675"/>
      <c r="H73" s="1675"/>
      <c r="I73" s="1676"/>
      <c r="J73" s="468" t="str">
        <f>F93</f>
        <v>m</v>
      </c>
      <c r="K73" s="458"/>
    </row>
    <row r="74" spans="1:11">
      <c r="A74" s="450"/>
      <c r="B74" s="469"/>
      <c r="C74" s="469"/>
      <c r="D74" s="469"/>
      <c r="E74" s="469"/>
      <c r="F74" s="469"/>
      <c r="G74" s="469"/>
      <c r="H74" s="469"/>
      <c r="I74" s="470"/>
      <c r="J74" s="471"/>
      <c r="K74" s="458"/>
    </row>
    <row r="75" spans="1:11">
      <c r="A75" s="450"/>
      <c r="B75" s="1648" t="s">
        <v>1111</v>
      </c>
      <c r="C75" s="1650"/>
      <c r="D75" s="1679" t="s">
        <v>873</v>
      </c>
      <c r="E75" s="1681" t="s">
        <v>1112</v>
      </c>
      <c r="F75" s="472" t="s">
        <v>1113</v>
      </c>
      <c r="G75" s="473"/>
      <c r="H75" s="472" t="s">
        <v>1114</v>
      </c>
      <c r="I75" s="473"/>
      <c r="J75" s="474" t="s">
        <v>1115</v>
      </c>
      <c r="K75" s="458"/>
    </row>
    <row r="76" spans="1:11">
      <c r="A76" s="450"/>
      <c r="B76" s="1677"/>
      <c r="C76" s="1678"/>
      <c r="D76" s="1680"/>
      <c r="E76" s="1682"/>
      <c r="F76" s="475" t="s">
        <v>1116</v>
      </c>
      <c r="G76" s="475" t="s">
        <v>1117</v>
      </c>
      <c r="H76" s="475" t="s">
        <v>1116</v>
      </c>
      <c r="I76" s="476" t="s">
        <v>1117</v>
      </c>
      <c r="J76" s="477" t="s">
        <v>1118</v>
      </c>
      <c r="K76" s="458"/>
    </row>
    <row r="77" spans="1:11">
      <c r="A77" s="450"/>
      <c r="B77" s="486"/>
      <c r="C77" s="479"/>
      <c r="D77" s="480"/>
      <c r="E77" s="481"/>
      <c r="F77" s="481"/>
      <c r="G77" s="482"/>
      <c r="H77" s="490"/>
      <c r="I77" s="484"/>
      <c r="J77" s="485"/>
      <c r="K77" s="458"/>
    </row>
    <row r="78" spans="1:11">
      <c r="A78" s="450"/>
      <c r="B78" s="486"/>
      <c r="C78" s="487"/>
      <c r="D78" s="488"/>
      <c r="E78" s="489"/>
      <c r="F78" s="489"/>
      <c r="G78" s="489"/>
      <c r="H78" s="490"/>
      <c r="I78" s="491"/>
      <c r="J78" s="492"/>
      <c r="K78" s="458"/>
    </row>
    <row r="79" spans="1:11">
      <c r="A79" s="450"/>
      <c r="B79" s="486"/>
      <c r="C79" s="487"/>
      <c r="D79" s="488"/>
      <c r="E79" s="489"/>
      <c r="F79" s="489"/>
      <c r="G79" s="489"/>
      <c r="H79" s="490"/>
      <c r="I79" s="491"/>
      <c r="J79" s="492"/>
      <c r="K79" s="458"/>
    </row>
    <row r="80" spans="1:11">
      <c r="A80" s="450"/>
      <c r="B80" s="486"/>
      <c r="C80" s="487"/>
      <c r="D80" s="488"/>
      <c r="E80" s="489"/>
      <c r="F80" s="489"/>
      <c r="G80" s="489"/>
      <c r="H80" s="490"/>
      <c r="I80" s="491"/>
      <c r="J80" s="492"/>
      <c r="K80" s="458"/>
    </row>
    <row r="81" spans="1:12">
      <c r="A81" s="450"/>
      <c r="B81" s="486"/>
      <c r="C81" s="487"/>
      <c r="D81" s="488"/>
      <c r="E81" s="489"/>
      <c r="F81" s="489"/>
      <c r="G81" s="489"/>
      <c r="H81" s="490"/>
      <c r="I81" s="491"/>
      <c r="J81" s="492">
        <f t="shared" ref="J81:J83" si="4">H81*F81*E81+I81*G81*E81</f>
        <v>0</v>
      </c>
      <c r="K81" s="458"/>
    </row>
    <row r="82" spans="1:12">
      <c r="A82" s="450"/>
      <c r="B82" s="486"/>
      <c r="C82" s="487"/>
      <c r="D82" s="488"/>
      <c r="E82" s="489"/>
      <c r="F82" s="489"/>
      <c r="G82" s="489"/>
      <c r="H82" s="490"/>
      <c r="I82" s="491"/>
      <c r="J82" s="492">
        <f t="shared" si="4"/>
        <v>0</v>
      </c>
      <c r="K82" s="458"/>
    </row>
    <row r="83" spans="1:12">
      <c r="A83" s="450"/>
      <c r="B83" s="493"/>
      <c r="C83" s="494"/>
      <c r="D83" s="495"/>
      <c r="E83" s="496"/>
      <c r="F83" s="496"/>
      <c r="G83" s="496"/>
      <c r="H83" s="497"/>
      <c r="I83" s="498"/>
      <c r="J83" s="492">
        <f t="shared" si="4"/>
        <v>0</v>
      </c>
      <c r="K83" s="458"/>
    </row>
    <row r="84" spans="1:12">
      <c r="A84" s="450"/>
      <c r="B84" s="499" t="s">
        <v>1119</v>
      </c>
      <c r="C84" s="469"/>
      <c r="D84" s="469"/>
      <c r="E84" s="469"/>
      <c r="F84" s="469"/>
      <c r="G84" s="469"/>
      <c r="H84" s="469"/>
      <c r="I84" s="500" t="s">
        <v>138</v>
      </c>
      <c r="J84" s="501">
        <f>SUM(J77:J83)</f>
        <v>0</v>
      </c>
      <c r="K84" s="458"/>
    </row>
    <row r="85" spans="1:12">
      <c r="A85" s="450"/>
      <c r="B85" s="502"/>
      <c r="C85" s="502"/>
      <c r="D85" s="502"/>
      <c r="E85" s="502"/>
      <c r="F85" s="502"/>
      <c r="G85" s="502"/>
      <c r="H85" s="502"/>
      <c r="I85" s="503"/>
      <c r="J85" s="504"/>
      <c r="K85" s="458"/>
    </row>
    <row r="86" spans="1:12" ht="20.399999999999999">
      <c r="A86" s="450"/>
      <c r="B86" s="1664" t="s">
        <v>1120</v>
      </c>
      <c r="C86" s="1665"/>
      <c r="D86" s="1665"/>
      <c r="E86" s="1666"/>
      <c r="F86" s="732" t="s">
        <v>873</v>
      </c>
      <c r="G86" s="506"/>
      <c r="H86" s="507" t="s">
        <v>560</v>
      </c>
      <c r="I86" s="508" t="s">
        <v>1121</v>
      </c>
      <c r="J86" s="509" t="s">
        <v>1122</v>
      </c>
      <c r="K86" s="458"/>
    </row>
    <row r="87" spans="1:12">
      <c r="A87" s="450"/>
      <c r="B87" s="517" t="s">
        <v>626</v>
      </c>
      <c r="C87" s="518"/>
      <c r="D87" s="459"/>
      <c r="E87" s="487"/>
      <c r="F87" s="488"/>
      <c r="G87" s="519"/>
      <c r="H87" s="520">
        <v>0.16666700000000001</v>
      </c>
      <c r="I87" s="521">
        <f>VLOOKUP(B87,'MÃO DE OBRA'!$A:$E,5,FALSE)/220</f>
        <v>15.730909090909092</v>
      </c>
      <c r="J87" s="492">
        <f>H87*I87</f>
        <v>2.6218234254545458</v>
      </c>
      <c r="K87" s="458"/>
    </row>
    <row r="88" spans="1:12">
      <c r="A88" s="450"/>
      <c r="B88" s="517"/>
      <c r="C88" s="518"/>
      <c r="D88" s="459"/>
      <c r="E88" s="487"/>
      <c r="F88" s="488"/>
      <c r="G88" s="519"/>
      <c r="H88" s="520"/>
      <c r="I88" s="521"/>
      <c r="J88" s="492">
        <f t="shared" ref="J88" si="5">H88*I88</f>
        <v>0</v>
      </c>
      <c r="K88" s="458"/>
      <c r="L88" s="6"/>
    </row>
    <row r="89" spans="1:12">
      <c r="A89" s="450"/>
      <c r="B89" s="517"/>
      <c r="C89" s="518"/>
      <c r="D89" s="459"/>
      <c r="E89" s="487"/>
      <c r="F89" s="488"/>
      <c r="G89" s="519"/>
      <c r="H89" s="520"/>
      <c r="I89" s="491"/>
      <c r="J89" s="492"/>
      <c r="K89" s="458"/>
    </row>
    <row r="90" spans="1:12">
      <c r="A90" s="450"/>
      <c r="B90" s="517"/>
      <c r="C90" s="518"/>
      <c r="D90" s="459"/>
      <c r="E90" s="487"/>
      <c r="F90" s="488"/>
      <c r="G90" s="519"/>
      <c r="H90" s="520"/>
      <c r="I90" s="491"/>
      <c r="J90" s="492">
        <f>H90*I90</f>
        <v>0</v>
      </c>
      <c r="K90" s="458"/>
    </row>
    <row r="91" spans="1:12">
      <c r="A91" s="450"/>
      <c r="B91" s="499" t="s">
        <v>1119</v>
      </c>
      <c r="C91" s="502"/>
      <c r="D91" s="502"/>
      <c r="E91" s="502"/>
      <c r="F91" s="502"/>
      <c r="G91" s="502"/>
      <c r="H91" s="502"/>
      <c r="I91" s="522" t="s">
        <v>138</v>
      </c>
      <c r="J91" s="501">
        <f>SUM(J87:J90)</f>
        <v>2.6218234254545458</v>
      </c>
      <c r="K91" s="458"/>
    </row>
    <row r="92" spans="1:12">
      <c r="A92" s="450"/>
      <c r="B92" s="523"/>
      <c r="C92" s="523"/>
      <c r="D92" s="523"/>
      <c r="E92" s="523"/>
      <c r="F92" s="523"/>
      <c r="G92" s="523"/>
      <c r="H92" s="523"/>
      <c r="I92" s="524"/>
      <c r="J92" s="523"/>
      <c r="K92" s="458"/>
    </row>
    <row r="93" spans="1:12">
      <c r="A93" s="450"/>
      <c r="B93" s="525" t="s">
        <v>1123</v>
      </c>
      <c r="C93" s="526"/>
      <c r="D93" s="523"/>
      <c r="E93" s="527">
        <v>1</v>
      </c>
      <c r="F93" s="528" t="s">
        <v>169</v>
      </c>
      <c r="G93" s="506"/>
      <c r="H93" s="506"/>
      <c r="I93" s="529" t="s">
        <v>1124</v>
      </c>
      <c r="J93" s="501">
        <f>J84+J91</f>
        <v>2.6218234254545458</v>
      </c>
      <c r="K93" s="458"/>
    </row>
    <row r="94" spans="1:12">
      <c r="A94" s="450"/>
      <c r="B94" s="530"/>
      <c r="C94" s="523"/>
      <c r="D94" s="523"/>
      <c r="E94" s="531"/>
      <c r="F94" s="532"/>
      <c r="G94" s="532"/>
      <c r="H94" s="532"/>
      <c r="I94" s="524"/>
      <c r="J94" s="523"/>
      <c r="K94" s="458"/>
    </row>
    <row r="95" spans="1:12" ht="20.399999999999999">
      <c r="A95" s="450"/>
      <c r="B95" s="1667" t="s">
        <v>481</v>
      </c>
      <c r="C95" s="1668"/>
      <c r="D95" s="1668"/>
      <c r="E95" s="1669"/>
      <c r="F95" s="533" t="s">
        <v>873</v>
      </c>
      <c r="G95" s="534" t="s">
        <v>493</v>
      </c>
      <c r="H95" s="507" t="s">
        <v>1115</v>
      </c>
      <c r="I95" s="535" t="s">
        <v>480</v>
      </c>
      <c r="J95" s="536" t="s">
        <v>482</v>
      </c>
      <c r="K95" s="458"/>
    </row>
    <row r="96" spans="1:12">
      <c r="A96" s="450"/>
      <c r="B96" s="537"/>
      <c r="C96" s="518"/>
      <c r="D96" s="518"/>
      <c r="E96" s="487"/>
      <c r="F96" s="540"/>
      <c r="G96" s="541"/>
      <c r="H96" s="547"/>
      <c r="I96" s="543"/>
      <c r="J96" s="492"/>
      <c r="K96" s="458"/>
    </row>
    <row r="97" spans="1:13">
      <c r="A97" s="450"/>
      <c r="B97" s="517"/>
      <c r="C97" s="518"/>
      <c r="D97" s="518"/>
      <c r="E97" s="487"/>
      <c r="F97" s="488"/>
      <c r="G97" s="546"/>
      <c r="H97" s="547"/>
      <c r="I97" s="543"/>
      <c r="J97" s="492">
        <f>H97*I97*E81*F81</f>
        <v>0</v>
      </c>
      <c r="K97" s="458"/>
    </row>
    <row r="98" spans="1:13">
      <c r="A98" s="450"/>
      <c r="B98" s="517"/>
      <c r="C98" s="526"/>
      <c r="D98" s="526"/>
      <c r="E98" s="494"/>
      <c r="F98" s="488"/>
      <c r="G98" s="468"/>
      <c r="H98" s="547"/>
      <c r="I98" s="548"/>
      <c r="J98" s="492">
        <f>H98*I98*E82*F82</f>
        <v>0</v>
      </c>
      <c r="K98" s="458"/>
    </row>
    <row r="99" spans="1:13">
      <c r="A99" s="450"/>
      <c r="B99" s="550" t="s">
        <v>1119</v>
      </c>
      <c r="C99" s="526"/>
      <c r="D99" s="526"/>
      <c r="E99" s="526"/>
      <c r="F99" s="523"/>
      <c r="G99" s="526"/>
      <c r="H99" s="551"/>
      <c r="I99" s="552" t="s">
        <v>138</v>
      </c>
      <c r="J99" s="501">
        <f>SUM(J96:J98)</f>
        <v>0</v>
      </c>
      <c r="K99" s="458"/>
      <c r="L99" s="6">
        <f>J99/E93</f>
        <v>0</v>
      </c>
    </row>
    <row r="100" spans="1:13">
      <c r="A100" s="450"/>
      <c r="B100" s="553"/>
      <c r="C100" s="526"/>
      <c r="D100" s="526"/>
      <c r="E100" s="554"/>
      <c r="F100" s="555"/>
      <c r="G100" s="506"/>
      <c r="H100" s="506"/>
      <c r="I100" s="529"/>
      <c r="J100" s="554"/>
      <c r="K100" s="458"/>
    </row>
    <row r="101" spans="1:13" ht="20.399999999999999">
      <c r="A101" s="450"/>
      <c r="B101" s="1667" t="s">
        <v>1125</v>
      </c>
      <c r="C101" s="1668"/>
      <c r="D101" s="1668"/>
      <c r="E101" s="1668"/>
      <c r="F101" s="1669"/>
      <c r="G101" s="556" t="s">
        <v>494</v>
      </c>
      <c r="H101" s="506" t="s">
        <v>1126</v>
      </c>
      <c r="I101" s="557" t="s">
        <v>1115</v>
      </c>
      <c r="J101" s="509" t="s">
        <v>482</v>
      </c>
      <c r="K101" s="458"/>
    </row>
    <row r="102" spans="1:13">
      <c r="A102" s="450"/>
      <c r="B102" s="558"/>
      <c r="C102" s="559"/>
      <c r="D102" s="560"/>
      <c r="E102" s="560"/>
      <c r="F102" s="561"/>
      <c r="G102" s="489"/>
      <c r="H102" s="489"/>
      <c r="I102" s="562"/>
      <c r="J102" s="492"/>
      <c r="K102" s="458"/>
    </row>
    <row r="103" spans="1:13">
      <c r="A103" s="450"/>
      <c r="B103" s="563"/>
      <c r="C103" s="564"/>
      <c r="D103" s="565"/>
      <c r="E103" s="565"/>
      <c r="F103" s="566"/>
      <c r="G103" s="489"/>
      <c r="H103" s="489"/>
      <c r="I103" s="562"/>
      <c r="J103" s="492"/>
      <c r="K103" s="458"/>
    </row>
    <row r="104" spans="1:13">
      <c r="A104" s="450"/>
      <c r="B104" s="1670" t="s">
        <v>138</v>
      </c>
      <c r="C104" s="1670"/>
      <c r="D104" s="1670"/>
      <c r="E104" s="1670"/>
      <c r="F104" s="1670"/>
      <c r="G104" s="1670"/>
      <c r="H104" s="1670"/>
      <c r="I104" s="1670"/>
      <c r="J104" s="501">
        <f>SUM(J102:J103)</f>
        <v>0</v>
      </c>
      <c r="K104" s="458"/>
    </row>
    <row r="105" spans="1:13">
      <c r="A105" s="450"/>
      <c r="B105" s="567"/>
      <c r="C105" s="511"/>
      <c r="D105" s="511"/>
      <c r="E105" s="568"/>
      <c r="F105" s="569"/>
      <c r="G105" s="570"/>
      <c r="H105" s="570"/>
      <c r="I105" s="571"/>
      <c r="J105" s="572"/>
      <c r="K105" s="458"/>
    </row>
    <row r="106" spans="1:13">
      <c r="A106" s="450"/>
      <c r="B106" s="573" t="s">
        <v>1127</v>
      </c>
      <c r="C106" s="573"/>
      <c r="D106" s="550"/>
      <c r="E106" s="523"/>
      <c r="F106" s="523"/>
      <c r="G106" s="523"/>
      <c r="H106" s="574"/>
      <c r="I106" s="575"/>
      <c r="J106" s="501">
        <f>(J93+J99+J104)/E93</f>
        <v>2.6218234254545458</v>
      </c>
      <c r="K106" s="458"/>
    </row>
    <row r="107" spans="1:13">
      <c r="A107" s="450"/>
      <c r="B107" s="553"/>
      <c r="C107" s="526"/>
      <c r="D107" s="526"/>
      <c r="E107" s="554"/>
      <c r="F107" s="555"/>
      <c r="G107" s="506"/>
      <c r="H107" s="506"/>
      <c r="I107" s="529"/>
      <c r="J107" s="576"/>
      <c r="K107" s="458"/>
    </row>
    <row r="108" spans="1:13" ht="20.399999999999999">
      <c r="A108" s="450"/>
      <c r="B108" s="1667" t="s">
        <v>1128</v>
      </c>
      <c r="C108" s="1668"/>
      <c r="D108" s="1668"/>
      <c r="E108" s="1668"/>
      <c r="F108" s="1669"/>
      <c r="G108" s="556" t="s">
        <v>494</v>
      </c>
      <c r="H108" s="506" t="s">
        <v>1126</v>
      </c>
      <c r="I108" s="557" t="s">
        <v>1115</v>
      </c>
      <c r="J108" s="509" t="s">
        <v>482</v>
      </c>
      <c r="K108" s="458"/>
    </row>
    <row r="109" spans="1:13">
      <c r="A109" s="450"/>
      <c r="B109" s="558" t="s">
        <v>1148</v>
      </c>
      <c r="C109" s="559"/>
      <c r="D109" s="560"/>
      <c r="E109" s="560"/>
      <c r="F109" s="561"/>
      <c r="G109" s="489">
        <v>0.40799999999999997</v>
      </c>
      <c r="H109" s="489" t="s">
        <v>169</v>
      </c>
      <c r="I109" s="742">
        <v>16</v>
      </c>
      <c r="J109" s="492">
        <f>G109*I109</f>
        <v>6.5279999999999996</v>
      </c>
      <c r="K109" s="458"/>
    </row>
    <row r="110" spans="1:13">
      <c r="A110" s="450"/>
      <c r="B110" s="563" t="s">
        <v>1149</v>
      </c>
      <c r="C110" s="564"/>
      <c r="D110" s="565"/>
      <c r="E110" s="565"/>
      <c r="F110" s="566"/>
      <c r="G110" s="489">
        <v>1.15862E-2</v>
      </c>
      <c r="H110" s="489" t="s">
        <v>1134</v>
      </c>
      <c r="I110" s="742">
        <v>23</v>
      </c>
      <c r="J110" s="492">
        <f>G110*I110</f>
        <v>0.26648260000000001</v>
      </c>
      <c r="K110" s="458"/>
      <c r="L110" s="243"/>
      <c r="M110" s="243"/>
    </row>
    <row r="111" spans="1:13">
      <c r="A111" s="450"/>
      <c r="B111" s="563" t="s">
        <v>1150</v>
      </c>
      <c r="C111" s="564"/>
      <c r="D111" s="565"/>
      <c r="E111" s="565"/>
      <c r="F111" s="566"/>
      <c r="G111" s="489">
        <v>1.05</v>
      </c>
      <c r="H111" s="489" t="s">
        <v>169</v>
      </c>
      <c r="I111" s="742">
        <v>3.16</v>
      </c>
      <c r="J111" s="492">
        <f>G111*I111</f>
        <v>3.3180000000000005</v>
      </c>
      <c r="K111" s="458"/>
    </row>
    <row r="112" spans="1:13">
      <c r="A112" s="450"/>
      <c r="B112" s="563" t="s">
        <v>1151</v>
      </c>
      <c r="C112" s="564"/>
      <c r="D112" s="565"/>
      <c r="E112" s="565"/>
      <c r="F112" s="566"/>
      <c r="G112" s="489">
        <v>8.5333000000000006E-3</v>
      </c>
      <c r="H112" s="489" t="s">
        <v>166</v>
      </c>
      <c r="I112" s="742">
        <v>400.71</v>
      </c>
      <c r="J112" s="492">
        <v>3.4193786429999999</v>
      </c>
      <c r="K112" s="458"/>
    </row>
    <row r="113" spans="1:11">
      <c r="A113" s="450"/>
      <c r="B113" s="577" t="s">
        <v>1152</v>
      </c>
      <c r="C113" s="578"/>
      <c r="D113" s="579"/>
      <c r="E113" s="579"/>
      <c r="F113" s="580"/>
      <c r="G113" s="489">
        <v>8.5333300000000001E-2</v>
      </c>
      <c r="H113" s="489" t="s">
        <v>164</v>
      </c>
      <c r="I113" s="742">
        <v>66.52</v>
      </c>
      <c r="J113" s="492">
        <v>5.6763711159999994</v>
      </c>
      <c r="K113" s="458"/>
    </row>
    <row r="114" spans="1:11">
      <c r="A114" s="450"/>
      <c r="B114" s="581"/>
      <c r="C114" s="523"/>
      <c r="D114" s="523"/>
      <c r="E114" s="582"/>
      <c r="F114" s="583"/>
      <c r="G114" s="532"/>
      <c r="H114" s="532"/>
      <c r="I114" s="524" t="s">
        <v>138</v>
      </c>
      <c r="J114" s="501">
        <f>SUM(J109:J113)</f>
        <v>19.208232359</v>
      </c>
      <c r="K114" s="458"/>
    </row>
    <row r="115" spans="1:11">
      <c r="A115" s="450"/>
      <c r="B115" s="584"/>
      <c r="C115" s="523"/>
      <c r="D115" s="523"/>
      <c r="E115" s="582"/>
      <c r="F115" s="583"/>
      <c r="G115" s="532"/>
      <c r="H115" s="532"/>
      <c r="I115" s="524"/>
      <c r="J115" s="582"/>
      <c r="K115" s="458"/>
    </row>
    <row r="116" spans="1:11" ht="20.399999999999999">
      <c r="A116" s="450"/>
      <c r="B116" s="1667" t="s">
        <v>1141</v>
      </c>
      <c r="C116" s="1668"/>
      <c r="D116" s="1668"/>
      <c r="E116" s="1668"/>
      <c r="F116" s="1669"/>
      <c r="G116" s="587" t="s">
        <v>494</v>
      </c>
      <c r="H116" s="1667" t="s">
        <v>1115</v>
      </c>
      <c r="I116" s="1669"/>
      <c r="J116" s="509" t="s">
        <v>482</v>
      </c>
      <c r="K116" s="458"/>
    </row>
    <row r="117" spans="1:11">
      <c r="A117" s="450"/>
      <c r="B117" s="1654"/>
      <c r="C117" s="1655"/>
      <c r="D117" s="1655"/>
      <c r="E117" s="1655"/>
      <c r="F117" s="1656"/>
      <c r="G117" s="489"/>
      <c r="H117" s="1657"/>
      <c r="I117" s="1658"/>
      <c r="J117" s="492"/>
      <c r="K117" s="458"/>
    </row>
    <row r="118" spans="1:11">
      <c r="A118" s="450"/>
      <c r="B118" s="1659"/>
      <c r="C118" s="1660"/>
      <c r="D118" s="1660"/>
      <c r="E118" s="1660"/>
      <c r="F118" s="1661"/>
      <c r="G118" s="496"/>
      <c r="H118" s="1662"/>
      <c r="I118" s="1663"/>
      <c r="J118" s="492"/>
      <c r="K118" s="458"/>
    </row>
    <row r="119" spans="1:11">
      <c r="A119" s="450"/>
      <c r="B119" s="581"/>
      <c r="C119" s="523"/>
      <c r="D119" s="523"/>
      <c r="E119" s="582"/>
      <c r="F119" s="583"/>
      <c r="G119" s="532"/>
      <c r="H119" s="532"/>
      <c r="I119" s="524" t="s">
        <v>138</v>
      </c>
      <c r="J119" s="501">
        <f>SUM(J117:J118)</f>
        <v>0</v>
      </c>
      <c r="K119" s="458"/>
    </row>
    <row r="120" spans="1:11">
      <c r="A120" s="450"/>
      <c r="B120" s="523"/>
      <c r="C120" s="523"/>
      <c r="D120" s="523"/>
      <c r="E120" s="523"/>
      <c r="F120" s="523"/>
      <c r="G120" s="523"/>
      <c r="H120" s="523"/>
      <c r="I120" s="524"/>
      <c r="J120" s="523"/>
      <c r="K120" s="458"/>
    </row>
    <row r="121" spans="1:11">
      <c r="A121" s="450"/>
      <c r="B121" s="1645" t="s">
        <v>1142</v>
      </c>
      <c r="C121" s="1646"/>
      <c r="D121" s="1646"/>
      <c r="E121" s="1646"/>
      <c r="F121" s="1646"/>
      <c r="G121" s="1646"/>
      <c r="H121" s="1646"/>
      <c r="I121" s="1647"/>
      <c r="J121" s="573">
        <f>J119+J114+J106</f>
        <v>21.830055784454547</v>
      </c>
      <c r="K121" s="458"/>
    </row>
    <row r="122" spans="1:11">
      <c r="A122" s="450"/>
      <c r="B122" s="523"/>
      <c r="C122" s="523"/>
      <c r="D122" s="523"/>
      <c r="E122" s="523"/>
      <c r="F122" s="523"/>
      <c r="G122" s="523"/>
      <c r="H122" s="523"/>
      <c r="I122" s="524"/>
      <c r="J122" s="523"/>
      <c r="K122" s="458"/>
    </row>
    <row r="123" spans="1:11">
      <c r="A123" s="450"/>
      <c r="B123" s="1645" t="s">
        <v>1143</v>
      </c>
      <c r="C123" s="1646"/>
      <c r="D123" s="1646"/>
      <c r="E123" s="1646"/>
      <c r="F123" s="1646"/>
      <c r="G123" s="1646"/>
      <c r="H123" s="1646"/>
      <c r="I123" s="1647"/>
      <c r="J123" s="501">
        <f>J121*0</f>
        <v>0</v>
      </c>
      <c r="K123" s="458"/>
    </row>
    <row r="124" spans="1:11">
      <c r="A124" s="450"/>
      <c r="B124" s="523"/>
      <c r="C124" s="523"/>
      <c r="D124" s="523"/>
      <c r="E124" s="523"/>
      <c r="F124" s="523"/>
      <c r="G124" s="523"/>
      <c r="H124" s="523"/>
      <c r="I124" s="524"/>
      <c r="J124" s="523"/>
      <c r="K124" s="458"/>
    </row>
    <row r="125" spans="1:11">
      <c r="A125" s="450"/>
      <c r="B125" s="1645" t="s">
        <v>1144</v>
      </c>
      <c r="C125" s="1646"/>
      <c r="D125" s="1646"/>
      <c r="E125" s="1646"/>
      <c r="F125" s="1646"/>
      <c r="G125" s="1646"/>
      <c r="H125" s="1646"/>
      <c r="I125" s="1647"/>
      <c r="J125" s="573">
        <f>J121+J123</f>
        <v>21.830055784454547</v>
      </c>
      <c r="K125" s="458"/>
    </row>
    <row r="126" spans="1:11">
      <c r="A126" s="450"/>
      <c r="B126" s="511"/>
      <c r="C126" s="511"/>
      <c r="D126" s="511"/>
      <c r="E126" s="511"/>
      <c r="F126" s="511"/>
      <c r="G126" s="511"/>
      <c r="H126" s="511"/>
      <c r="I126" s="571"/>
      <c r="J126" s="511"/>
      <c r="K126" s="458"/>
    </row>
    <row r="127" spans="1:11">
      <c r="A127" s="450"/>
      <c r="B127" s="589"/>
      <c r="C127" s="559"/>
      <c r="D127" s="559"/>
      <c r="E127" s="559"/>
      <c r="F127" s="559"/>
      <c r="G127" s="559"/>
      <c r="H127" s="559"/>
      <c r="I127" s="559"/>
      <c r="J127" s="590"/>
      <c r="K127" s="458"/>
    </row>
    <row r="128" spans="1:11">
      <c r="A128" s="450"/>
      <c r="B128" s="591"/>
      <c r="C128" s="592"/>
      <c r="D128" s="593"/>
      <c r="E128" s="593"/>
      <c r="F128" s="594" t="s">
        <v>1119</v>
      </c>
      <c r="G128" s="595" t="s">
        <v>1119</v>
      </c>
      <c r="H128" s="592"/>
      <c r="I128" s="592"/>
      <c r="J128" s="596"/>
      <c r="K128" s="458"/>
    </row>
    <row r="129" spans="1:11">
      <c r="A129" s="450"/>
      <c r="B129" s="459"/>
      <c r="C129" s="459"/>
      <c r="D129" s="459"/>
      <c r="E129" s="459"/>
      <c r="F129" s="459"/>
      <c r="G129" s="459"/>
      <c r="H129" s="459"/>
      <c r="I129" s="459"/>
      <c r="J129" s="459"/>
      <c r="K129" s="458"/>
    </row>
    <row r="130" spans="1:11">
      <c r="A130" s="450"/>
      <c r="B130" s="597">
        <f>PLANEJAMENTO!$G$2</f>
        <v>0</v>
      </c>
      <c r="C130" s="598"/>
      <c r="D130" s="598"/>
      <c r="E130" s="598"/>
      <c r="F130" s="599"/>
      <c r="G130" s="600" t="s">
        <v>482</v>
      </c>
      <c r="H130" s="502"/>
      <c r="I130" s="502"/>
      <c r="J130" s="505"/>
      <c r="K130" s="458"/>
    </row>
    <row r="131" spans="1:11">
      <c r="A131" s="450"/>
      <c r="B131" s="601">
        <f>PLANEJAMENTO!$G$3</f>
        <v>0</v>
      </c>
      <c r="C131" s="602"/>
      <c r="D131" s="602"/>
      <c r="E131" s="602"/>
      <c r="F131" s="603"/>
      <c r="G131" s="1648" t="s">
        <v>1145</v>
      </c>
      <c r="H131" s="1649"/>
      <c r="I131" s="1649"/>
      <c r="J131" s="1650"/>
      <c r="K131" s="458"/>
    </row>
    <row r="132" spans="1:11">
      <c r="A132" s="450"/>
      <c r="B132" s="604"/>
      <c r="C132" s="605"/>
      <c r="D132" s="605"/>
      <c r="E132" s="605"/>
      <c r="F132" s="606"/>
      <c r="G132" s="607"/>
      <c r="H132" s="1651"/>
      <c r="I132" s="1652"/>
      <c r="J132" s="1653"/>
      <c r="K132" s="458"/>
    </row>
    <row r="133" spans="1:11" ht="15" thickBot="1">
      <c r="A133" s="608"/>
      <c r="B133" s="609"/>
      <c r="C133" s="609"/>
      <c r="D133" s="609"/>
      <c r="E133" s="609"/>
      <c r="F133" s="609"/>
      <c r="G133" s="609"/>
      <c r="H133" s="609"/>
      <c r="I133" s="609"/>
      <c r="J133" s="609"/>
      <c r="K133" s="610"/>
    </row>
    <row r="134" spans="1:11" s="773" customFormat="1">
      <c r="A134" s="759"/>
      <c r="B134" s="760"/>
      <c r="C134" s="760"/>
      <c r="D134" s="760"/>
      <c r="E134" s="760"/>
      <c r="F134" s="760"/>
      <c r="G134" s="760"/>
      <c r="H134" s="760"/>
      <c r="I134" s="760"/>
      <c r="J134" s="760"/>
      <c r="K134" s="761"/>
    </row>
    <row r="135" spans="1:11">
      <c r="A135" s="450"/>
      <c r="B135" s="451" t="s">
        <v>141</v>
      </c>
      <c r="C135" s="452"/>
      <c r="D135" s="453" t="s">
        <v>1105</v>
      </c>
      <c r="E135" s="454"/>
      <c r="F135" s="455"/>
      <c r="G135" s="455"/>
      <c r="H135" s="456"/>
      <c r="I135" s="456"/>
      <c r="J135" s="457"/>
      <c r="K135" s="458"/>
    </row>
    <row r="136" spans="1:11">
      <c r="A136" s="450"/>
      <c r="B136" s="459"/>
      <c r="C136" s="459"/>
      <c r="D136" s="459"/>
      <c r="E136" s="459"/>
      <c r="F136" s="459"/>
      <c r="G136" s="459"/>
      <c r="H136" s="459"/>
      <c r="I136" s="459"/>
      <c r="J136" s="459"/>
      <c r="K136" s="458"/>
    </row>
    <row r="137" spans="1:11">
      <c r="A137" s="450"/>
      <c r="B137" s="460" t="s">
        <v>1106</v>
      </c>
      <c r="C137" s="461" t="s">
        <v>1107</v>
      </c>
      <c r="D137" s="1671" t="s">
        <v>198</v>
      </c>
      <c r="E137" s="1672"/>
      <c r="F137" s="1672"/>
      <c r="G137" s="1672"/>
      <c r="H137" s="1672"/>
      <c r="I137" s="1673"/>
      <c r="J137" s="462" t="s">
        <v>1108</v>
      </c>
      <c r="K137" s="458"/>
    </row>
    <row r="138" spans="1:11" ht="22.5" customHeight="1">
      <c r="A138" s="450"/>
      <c r="B138" s="463"/>
      <c r="C138" s="464">
        <v>45483</v>
      </c>
      <c r="D138" s="1674" t="s">
        <v>1153</v>
      </c>
      <c r="E138" s="1675"/>
      <c r="F138" s="1675"/>
      <c r="G138" s="1675"/>
      <c r="H138" s="1675"/>
      <c r="I138" s="1676"/>
      <c r="J138" s="468" t="str">
        <f>F157</f>
        <v>m2</v>
      </c>
      <c r="K138" s="458"/>
    </row>
    <row r="139" spans="1:11" ht="13.5" customHeight="1">
      <c r="A139" s="450"/>
      <c r="B139" s="469"/>
      <c r="C139" s="469"/>
      <c r="D139" s="469"/>
      <c r="E139" s="469"/>
      <c r="F139" s="469"/>
      <c r="G139" s="469"/>
      <c r="H139" s="469"/>
      <c r="I139" s="470"/>
      <c r="J139" s="471"/>
      <c r="K139" s="458"/>
    </row>
    <row r="140" spans="1:11">
      <c r="A140" s="450"/>
      <c r="B140" s="1648" t="s">
        <v>1111</v>
      </c>
      <c r="C140" s="1650"/>
      <c r="D140" s="1679" t="s">
        <v>873</v>
      </c>
      <c r="E140" s="1681" t="s">
        <v>1112</v>
      </c>
      <c r="F140" s="472" t="s">
        <v>1113</v>
      </c>
      <c r="G140" s="473"/>
      <c r="H140" s="472" t="s">
        <v>1114</v>
      </c>
      <c r="I140" s="473"/>
      <c r="J140" s="474" t="s">
        <v>1115</v>
      </c>
      <c r="K140" s="458"/>
    </row>
    <row r="141" spans="1:11">
      <c r="A141" s="450"/>
      <c r="B141" s="1677"/>
      <c r="C141" s="1678"/>
      <c r="D141" s="1680"/>
      <c r="E141" s="1682"/>
      <c r="F141" s="475" t="s">
        <v>1116</v>
      </c>
      <c r="G141" s="475" t="s">
        <v>1117</v>
      </c>
      <c r="H141" s="475" t="s">
        <v>1116</v>
      </c>
      <c r="I141" s="476" t="s">
        <v>1117</v>
      </c>
      <c r="J141" s="477" t="s">
        <v>1118</v>
      </c>
      <c r="K141" s="458"/>
    </row>
    <row r="142" spans="1:11">
      <c r="A142" s="450"/>
      <c r="B142" s="486"/>
      <c r="C142" s="479"/>
      <c r="D142" s="480"/>
      <c r="E142" s="481"/>
      <c r="F142" s="481"/>
      <c r="G142" s="482"/>
      <c r="H142" s="490"/>
      <c r="I142" s="484"/>
      <c r="J142" s="485"/>
      <c r="K142" s="458"/>
    </row>
    <row r="143" spans="1:11">
      <c r="A143" s="450"/>
      <c r="B143" s="486"/>
      <c r="C143" s="487"/>
      <c r="D143" s="488"/>
      <c r="E143" s="489"/>
      <c r="F143" s="489"/>
      <c r="G143" s="489"/>
      <c r="H143" s="490"/>
      <c r="I143" s="491"/>
      <c r="J143" s="492"/>
      <c r="K143" s="458"/>
    </row>
    <row r="144" spans="1:11">
      <c r="A144" s="450"/>
      <c r="B144" s="486"/>
      <c r="C144" s="487"/>
      <c r="D144" s="488"/>
      <c r="E144" s="489"/>
      <c r="F144" s="489"/>
      <c r="G144" s="489"/>
      <c r="H144" s="490"/>
      <c r="I144" s="491"/>
      <c r="J144" s="492"/>
      <c r="K144" s="458"/>
    </row>
    <row r="145" spans="1:11">
      <c r="A145" s="450"/>
      <c r="B145" s="486"/>
      <c r="C145" s="487"/>
      <c r="D145" s="488"/>
      <c r="E145" s="489"/>
      <c r="F145" s="489"/>
      <c r="G145" s="489"/>
      <c r="H145" s="490"/>
      <c r="I145" s="491"/>
      <c r="J145" s="492">
        <f t="shared" ref="J145:J148" si="6">H145*F145*E145+I145*G145*E145</f>
        <v>0</v>
      </c>
      <c r="K145" s="458"/>
    </row>
    <row r="146" spans="1:11">
      <c r="A146" s="450"/>
      <c r="B146" s="486"/>
      <c r="C146" s="487"/>
      <c r="D146" s="488"/>
      <c r="E146" s="489"/>
      <c r="F146" s="489"/>
      <c r="G146" s="489"/>
      <c r="H146" s="490"/>
      <c r="I146" s="491"/>
      <c r="J146" s="492">
        <f t="shared" si="6"/>
        <v>0</v>
      </c>
      <c r="K146" s="458"/>
    </row>
    <row r="147" spans="1:11">
      <c r="A147" s="450"/>
      <c r="B147" s="486"/>
      <c r="C147" s="487"/>
      <c r="D147" s="488"/>
      <c r="E147" s="489"/>
      <c r="F147" s="489"/>
      <c r="G147" s="489"/>
      <c r="H147" s="490"/>
      <c r="I147" s="491"/>
      <c r="J147" s="492">
        <f t="shared" si="6"/>
        <v>0</v>
      </c>
      <c r="K147" s="458"/>
    </row>
    <row r="148" spans="1:11">
      <c r="A148" s="450"/>
      <c r="B148" s="493"/>
      <c r="C148" s="494"/>
      <c r="D148" s="495"/>
      <c r="E148" s="496"/>
      <c r="F148" s="496"/>
      <c r="G148" s="496"/>
      <c r="H148" s="497"/>
      <c r="I148" s="498"/>
      <c r="J148" s="492">
        <f t="shared" si="6"/>
        <v>0</v>
      </c>
      <c r="K148" s="458"/>
    </row>
    <row r="149" spans="1:11">
      <c r="A149" s="450"/>
      <c r="B149" s="499" t="s">
        <v>1119</v>
      </c>
      <c r="C149" s="469"/>
      <c r="D149" s="469"/>
      <c r="E149" s="469"/>
      <c r="F149" s="469"/>
      <c r="G149" s="469"/>
      <c r="H149" s="469"/>
      <c r="I149" s="500" t="s">
        <v>138</v>
      </c>
      <c r="J149" s="501">
        <f>SUM(J142:J148)</f>
        <v>0</v>
      </c>
      <c r="K149" s="458"/>
    </row>
    <row r="150" spans="1:11">
      <c r="A150" s="450"/>
      <c r="B150" s="502"/>
      <c r="C150" s="502"/>
      <c r="D150" s="502"/>
      <c r="E150" s="502"/>
      <c r="F150" s="502"/>
      <c r="G150" s="502"/>
      <c r="H150" s="502"/>
      <c r="I150" s="503"/>
      <c r="J150" s="504"/>
      <c r="K150" s="458"/>
    </row>
    <row r="151" spans="1:11" ht="20.399999999999999">
      <c r="A151" s="450"/>
      <c r="B151" s="1664" t="s">
        <v>1120</v>
      </c>
      <c r="C151" s="1665"/>
      <c r="D151" s="1665"/>
      <c r="E151" s="1666"/>
      <c r="F151" s="732" t="s">
        <v>873</v>
      </c>
      <c r="G151" s="506"/>
      <c r="H151" s="507" t="s">
        <v>560</v>
      </c>
      <c r="I151" s="508" t="s">
        <v>1121</v>
      </c>
      <c r="J151" s="509" t="s">
        <v>1122</v>
      </c>
      <c r="K151" s="458"/>
    </row>
    <row r="152" spans="1:11">
      <c r="A152" s="450"/>
      <c r="B152" s="517" t="s">
        <v>626</v>
      </c>
      <c r="C152" s="518"/>
      <c r="D152" s="459"/>
      <c r="E152" s="487"/>
      <c r="F152" s="488"/>
      <c r="G152" s="519"/>
      <c r="H152" s="520">
        <v>0.18</v>
      </c>
      <c r="I152" s="521">
        <f>VLOOKUP(B152,'MÃO DE OBRA'!$A:$E,5,FALSE)/220</f>
        <v>15.730909090909092</v>
      </c>
      <c r="J152" s="492">
        <f t="shared" ref="J152:J153" si="7">H152*I152</f>
        <v>2.8315636363636365</v>
      </c>
      <c r="K152" s="458"/>
    </row>
    <row r="153" spans="1:11">
      <c r="A153" s="450"/>
      <c r="B153" s="517" t="s">
        <v>734</v>
      </c>
      <c r="C153" s="518"/>
      <c r="D153" s="459"/>
      <c r="E153" s="487"/>
      <c r="F153" s="488"/>
      <c r="G153" s="519"/>
      <c r="H153" s="520">
        <v>0.31</v>
      </c>
      <c r="I153" s="521">
        <f>VLOOKUP(B153,'MÃO DE OBRA'!$A:$E,5,FALSE)/220</f>
        <v>23.596363636363641</v>
      </c>
      <c r="J153" s="492">
        <f t="shared" si="7"/>
        <v>7.3148727272727285</v>
      </c>
      <c r="K153" s="458"/>
    </row>
    <row r="154" spans="1:11">
      <c r="A154" s="450"/>
      <c r="B154" s="517"/>
      <c r="C154" s="518"/>
      <c r="D154" s="459"/>
      <c r="E154" s="487"/>
      <c r="F154" s="488"/>
      <c r="G154" s="519"/>
      <c r="H154" s="520"/>
      <c r="I154" s="491"/>
      <c r="J154" s="492">
        <f>H154*I154</f>
        <v>0</v>
      </c>
      <c r="K154" s="458"/>
    </row>
    <row r="155" spans="1:11">
      <c r="A155" s="450"/>
      <c r="B155" s="499" t="s">
        <v>1119</v>
      </c>
      <c r="C155" s="502"/>
      <c r="D155" s="502"/>
      <c r="E155" s="502"/>
      <c r="F155" s="502"/>
      <c r="G155" s="502"/>
      <c r="H155" s="502"/>
      <c r="I155" s="522" t="s">
        <v>138</v>
      </c>
      <c r="J155" s="501">
        <f>SUM(J152:J154)</f>
        <v>10.146436363636365</v>
      </c>
      <c r="K155" s="458"/>
    </row>
    <row r="156" spans="1:11">
      <c r="A156" s="450"/>
      <c r="B156" s="523"/>
      <c r="C156" s="523"/>
      <c r="D156" s="523"/>
      <c r="E156" s="523"/>
      <c r="F156" s="523"/>
      <c r="G156" s="523"/>
      <c r="H156" s="523"/>
      <c r="I156" s="524"/>
      <c r="J156" s="523"/>
      <c r="K156" s="458"/>
    </row>
    <row r="157" spans="1:11">
      <c r="A157" s="450"/>
      <c r="B157" s="525" t="s">
        <v>1123</v>
      </c>
      <c r="C157" s="526"/>
      <c r="D157" s="523"/>
      <c r="E157" s="527">
        <v>1</v>
      </c>
      <c r="F157" s="528" t="s">
        <v>1130</v>
      </c>
      <c r="G157" s="506"/>
      <c r="H157" s="506"/>
      <c r="I157" s="529" t="s">
        <v>1124</v>
      </c>
      <c r="J157" s="501">
        <f>J149+J155</f>
        <v>10.146436363636365</v>
      </c>
      <c r="K157" s="458"/>
    </row>
    <row r="158" spans="1:11">
      <c r="A158" s="450"/>
      <c r="B158" s="530"/>
      <c r="C158" s="523"/>
      <c r="D158" s="523"/>
      <c r="E158" s="531"/>
      <c r="F158" s="532"/>
      <c r="G158" s="532"/>
      <c r="H158" s="532"/>
      <c r="I158" s="524"/>
      <c r="J158" s="523"/>
      <c r="K158" s="458"/>
    </row>
    <row r="159" spans="1:11" ht="20.399999999999999">
      <c r="A159" s="450"/>
      <c r="B159" s="1667" t="s">
        <v>481</v>
      </c>
      <c r="C159" s="1668"/>
      <c r="D159" s="1668"/>
      <c r="E159" s="1669"/>
      <c r="F159" s="533" t="s">
        <v>873</v>
      </c>
      <c r="G159" s="534" t="s">
        <v>493</v>
      </c>
      <c r="H159" s="507" t="s">
        <v>1115</v>
      </c>
      <c r="I159" s="535" t="s">
        <v>480</v>
      </c>
      <c r="J159" s="536" t="s">
        <v>482</v>
      </c>
      <c r="K159" s="458"/>
    </row>
    <row r="160" spans="1:11">
      <c r="A160" s="450"/>
      <c r="B160" s="537"/>
      <c r="C160" s="518"/>
      <c r="D160" s="518"/>
      <c r="E160" s="487"/>
      <c r="F160" s="540"/>
      <c r="G160" s="541"/>
      <c r="H160" s="547"/>
      <c r="I160" s="543"/>
      <c r="J160" s="492"/>
      <c r="K160" s="458"/>
    </row>
    <row r="161" spans="1:12">
      <c r="A161" s="450"/>
      <c r="B161" s="517"/>
      <c r="C161" s="518"/>
      <c r="D161" s="518"/>
      <c r="E161" s="487"/>
      <c r="F161" s="488"/>
      <c r="G161" s="546"/>
      <c r="H161" s="547"/>
      <c r="I161" s="543"/>
      <c r="J161" s="492">
        <f>H161*I161*E146*F146</f>
        <v>0</v>
      </c>
      <c r="K161" s="458"/>
    </row>
    <row r="162" spans="1:12">
      <c r="A162" s="450"/>
      <c r="B162" s="517"/>
      <c r="C162" s="526"/>
      <c r="D162" s="526"/>
      <c r="E162" s="494"/>
      <c r="F162" s="488"/>
      <c r="G162" s="468"/>
      <c r="H162" s="547"/>
      <c r="I162" s="548"/>
      <c r="J162" s="492">
        <f>H162*I162*E147*F147</f>
        <v>0</v>
      </c>
      <c r="K162" s="458"/>
    </row>
    <row r="163" spans="1:12">
      <c r="A163" s="450"/>
      <c r="B163" s="550" t="s">
        <v>1119</v>
      </c>
      <c r="C163" s="526"/>
      <c r="D163" s="526"/>
      <c r="E163" s="526"/>
      <c r="F163" s="523"/>
      <c r="G163" s="526"/>
      <c r="H163" s="551"/>
      <c r="I163" s="552" t="s">
        <v>138</v>
      </c>
      <c r="J163" s="501">
        <f>SUM(J160:J162)</f>
        <v>0</v>
      </c>
      <c r="K163" s="458"/>
      <c r="L163" s="6">
        <f>J163/E157</f>
        <v>0</v>
      </c>
    </row>
    <row r="164" spans="1:12">
      <c r="A164" s="450"/>
      <c r="B164" s="553"/>
      <c r="C164" s="526"/>
      <c r="D164" s="526"/>
      <c r="E164" s="554"/>
      <c r="F164" s="555"/>
      <c r="G164" s="506"/>
      <c r="H164" s="506"/>
      <c r="I164" s="529"/>
      <c r="J164" s="554"/>
      <c r="K164" s="458"/>
    </row>
    <row r="165" spans="1:12" ht="20.399999999999999">
      <c r="A165" s="450"/>
      <c r="B165" s="1667" t="s">
        <v>1125</v>
      </c>
      <c r="C165" s="1668"/>
      <c r="D165" s="1668"/>
      <c r="E165" s="1668"/>
      <c r="F165" s="1669"/>
      <c r="G165" s="556" t="s">
        <v>494</v>
      </c>
      <c r="H165" s="506" t="s">
        <v>1126</v>
      </c>
      <c r="I165" s="557" t="s">
        <v>1115</v>
      </c>
      <c r="J165" s="509" t="s">
        <v>482</v>
      </c>
      <c r="K165" s="458"/>
    </row>
    <row r="166" spans="1:12">
      <c r="A166" s="450"/>
      <c r="B166" s="558"/>
      <c r="C166" s="559"/>
      <c r="D166" s="560"/>
      <c r="E166" s="560"/>
      <c r="F166" s="561"/>
      <c r="G166" s="489"/>
      <c r="H166" s="489"/>
      <c r="I166" s="562"/>
      <c r="J166" s="492"/>
      <c r="K166" s="458"/>
    </row>
    <row r="167" spans="1:12">
      <c r="A167" s="450"/>
      <c r="B167" s="563"/>
      <c r="C167" s="564"/>
      <c r="D167" s="565"/>
      <c r="E167" s="565"/>
      <c r="F167" s="566"/>
      <c r="G167" s="489"/>
      <c r="H167" s="489"/>
      <c r="I167" s="562"/>
      <c r="J167" s="492"/>
      <c r="K167" s="458"/>
    </row>
    <row r="168" spans="1:12">
      <c r="A168" s="450"/>
      <c r="B168" s="1670" t="s">
        <v>138</v>
      </c>
      <c r="C168" s="1670"/>
      <c r="D168" s="1670"/>
      <c r="E168" s="1670"/>
      <c r="F168" s="1670"/>
      <c r="G168" s="1670"/>
      <c r="H168" s="1670"/>
      <c r="I168" s="1670"/>
      <c r="J168" s="501">
        <f>SUM(J166:J167)</f>
        <v>0</v>
      </c>
      <c r="K168" s="458"/>
    </row>
    <row r="169" spans="1:12">
      <c r="A169" s="450"/>
      <c r="B169" s="567"/>
      <c r="C169" s="511"/>
      <c r="D169" s="511"/>
      <c r="E169" s="568"/>
      <c r="F169" s="569"/>
      <c r="G169" s="570"/>
      <c r="H169" s="570"/>
      <c r="I169" s="571"/>
      <c r="J169" s="572"/>
      <c r="K169" s="458"/>
    </row>
    <row r="170" spans="1:12">
      <c r="A170" s="450"/>
      <c r="B170" s="573" t="s">
        <v>1127</v>
      </c>
      <c r="C170" s="573"/>
      <c r="D170" s="550"/>
      <c r="E170" s="523"/>
      <c r="F170" s="523"/>
      <c r="G170" s="523"/>
      <c r="H170" s="574"/>
      <c r="I170" s="575"/>
      <c r="J170" s="501">
        <f>(J157+J163+J168)/E157</f>
        <v>10.146436363636365</v>
      </c>
      <c r="K170" s="458"/>
    </row>
    <row r="171" spans="1:12">
      <c r="A171" s="450"/>
      <c r="B171" s="553"/>
      <c r="C171" s="526"/>
      <c r="D171" s="526"/>
      <c r="E171" s="554"/>
      <c r="F171" s="555"/>
      <c r="G171" s="506"/>
      <c r="H171" s="506"/>
      <c r="I171" s="529"/>
      <c r="J171" s="576"/>
      <c r="K171" s="458"/>
    </row>
    <row r="172" spans="1:12" ht="20.399999999999999">
      <c r="A172" s="450"/>
      <c r="B172" s="1667" t="s">
        <v>1128</v>
      </c>
      <c r="C172" s="1668"/>
      <c r="D172" s="1668"/>
      <c r="E172" s="1668"/>
      <c r="F172" s="1669"/>
      <c r="G172" s="556" t="s">
        <v>494</v>
      </c>
      <c r="H172" s="506" t="s">
        <v>1126</v>
      </c>
      <c r="I172" s="557" t="s">
        <v>1115</v>
      </c>
      <c r="J172" s="509" t="s">
        <v>482</v>
      </c>
      <c r="K172" s="458"/>
    </row>
    <row r="173" spans="1:12">
      <c r="A173" s="450"/>
      <c r="B173" s="563" t="s">
        <v>1154</v>
      </c>
      <c r="C173" s="564"/>
      <c r="D173" s="649"/>
      <c r="E173" s="649"/>
      <c r="F173" s="774"/>
      <c r="G173" s="775">
        <v>1.74</v>
      </c>
      <c r="H173" s="775" t="s">
        <v>169</v>
      </c>
      <c r="I173" s="776">
        <v>6.8</v>
      </c>
      <c r="J173" s="492">
        <f t="shared" ref="J173:J174" si="8">G173*I173</f>
        <v>11.831999999999999</v>
      </c>
      <c r="K173" s="458"/>
    </row>
    <row r="174" spans="1:12">
      <c r="A174" s="450"/>
      <c r="B174" s="563" t="s">
        <v>1155</v>
      </c>
      <c r="C174" s="564"/>
      <c r="D174" s="565"/>
      <c r="E174" s="565"/>
      <c r="F174" s="566"/>
      <c r="G174" s="775">
        <v>0.22</v>
      </c>
      <c r="H174" s="489" t="s">
        <v>1134</v>
      </c>
      <c r="I174" s="776">
        <v>23</v>
      </c>
      <c r="J174" s="492">
        <f t="shared" si="8"/>
        <v>5.0599999999999996</v>
      </c>
      <c r="K174" s="458"/>
    </row>
    <row r="175" spans="1:12">
      <c r="A175" s="450"/>
      <c r="B175" s="563" t="s">
        <v>1156</v>
      </c>
      <c r="C175" s="564"/>
      <c r="D175" s="565"/>
      <c r="E175" s="565"/>
      <c r="F175" s="566"/>
      <c r="G175" s="775">
        <v>1.74</v>
      </c>
      <c r="H175" s="489" t="s">
        <v>169</v>
      </c>
      <c r="I175" s="776">
        <v>13</v>
      </c>
      <c r="J175" s="492">
        <f>G175*I175</f>
        <v>22.62</v>
      </c>
      <c r="K175" s="458"/>
    </row>
    <row r="176" spans="1:12">
      <c r="A176" s="450"/>
      <c r="B176" s="563"/>
      <c r="C176" s="564"/>
      <c r="D176" s="565"/>
      <c r="E176" s="565"/>
      <c r="F176" s="566"/>
      <c r="G176" s="775"/>
      <c r="H176" s="489"/>
      <c r="I176" s="776"/>
      <c r="J176" s="492"/>
      <c r="K176" s="458"/>
    </row>
    <row r="177" spans="1:11">
      <c r="A177" s="450"/>
      <c r="B177" s="577"/>
      <c r="C177" s="578"/>
      <c r="D177" s="579"/>
      <c r="E177" s="579"/>
      <c r="F177" s="580"/>
      <c r="G177" s="489"/>
      <c r="H177" s="489"/>
      <c r="I177" s="742"/>
      <c r="J177" s="492"/>
      <c r="K177" s="458"/>
    </row>
    <row r="178" spans="1:11">
      <c r="A178" s="450"/>
      <c r="B178" s="581"/>
      <c r="C178" s="523"/>
      <c r="D178" s="523"/>
      <c r="E178" s="582"/>
      <c r="F178" s="583"/>
      <c r="G178" s="532"/>
      <c r="H178" s="532"/>
      <c r="I178" s="524" t="s">
        <v>138</v>
      </c>
      <c r="J178" s="501">
        <f>SUM(J173:J177)</f>
        <v>39.512</v>
      </c>
      <c r="K178" s="458"/>
    </row>
    <row r="179" spans="1:11">
      <c r="A179" s="450"/>
      <c r="B179" s="584"/>
      <c r="C179" s="523"/>
      <c r="D179" s="523"/>
      <c r="E179" s="582"/>
      <c r="F179" s="583"/>
      <c r="G179" s="532"/>
      <c r="H179" s="532"/>
      <c r="I179" s="524"/>
      <c r="J179" s="582"/>
      <c r="K179" s="458"/>
    </row>
    <row r="180" spans="1:11" ht="20.399999999999999">
      <c r="A180" s="450"/>
      <c r="B180" s="1667" t="s">
        <v>1141</v>
      </c>
      <c r="C180" s="1668"/>
      <c r="D180" s="1668"/>
      <c r="E180" s="1668"/>
      <c r="F180" s="1669"/>
      <c r="G180" s="587" t="s">
        <v>494</v>
      </c>
      <c r="H180" s="506" t="s">
        <v>1115</v>
      </c>
      <c r="I180" s="557"/>
      <c r="J180" s="509" t="s">
        <v>482</v>
      </c>
      <c r="K180" s="458"/>
    </row>
    <row r="181" spans="1:11">
      <c r="A181" s="450"/>
      <c r="B181" s="1654"/>
      <c r="C181" s="1655"/>
      <c r="D181" s="1655"/>
      <c r="E181" s="1655"/>
      <c r="F181" s="1656"/>
      <c r="G181" s="489"/>
      <c r="H181" s="1657"/>
      <c r="I181" s="1658"/>
      <c r="J181" s="492"/>
      <c r="K181" s="458"/>
    </row>
    <row r="182" spans="1:11">
      <c r="A182" s="450"/>
      <c r="B182" s="1659"/>
      <c r="C182" s="1660"/>
      <c r="D182" s="1660"/>
      <c r="E182" s="1660"/>
      <c r="F182" s="1661"/>
      <c r="G182" s="496"/>
      <c r="H182" s="1662"/>
      <c r="I182" s="1663"/>
      <c r="J182" s="492"/>
      <c r="K182" s="458"/>
    </row>
    <row r="183" spans="1:11">
      <c r="A183" s="450"/>
      <c r="B183" s="581"/>
      <c r="C183" s="523"/>
      <c r="D183" s="523"/>
      <c r="E183" s="582"/>
      <c r="F183" s="583"/>
      <c r="G183" s="532"/>
      <c r="H183" s="532"/>
      <c r="I183" s="524" t="s">
        <v>138</v>
      </c>
      <c r="J183" s="501">
        <f>SUM(J181:J182)</f>
        <v>0</v>
      </c>
      <c r="K183" s="458"/>
    </row>
    <row r="184" spans="1:11">
      <c r="A184" s="450"/>
      <c r="B184" s="523"/>
      <c r="C184" s="523"/>
      <c r="D184" s="523"/>
      <c r="E184" s="523"/>
      <c r="F184" s="523"/>
      <c r="G184" s="523"/>
      <c r="H184" s="523"/>
      <c r="I184" s="524"/>
      <c r="J184" s="523"/>
      <c r="K184" s="458"/>
    </row>
    <row r="185" spans="1:11">
      <c r="A185" s="450"/>
      <c r="B185" s="1645" t="s">
        <v>1142</v>
      </c>
      <c r="C185" s="1646"/>
      <c r="D185" s="1646"/>
      <c r="E185" s="1646"/>
      <c r="F185" s="1646"/>
      <c r="G185" s="1646"/>
      <c r="H185" s="1646"/>
      <c r="I185" s="1647"/>
      <c r="J185" s="573">
        <f>J183+J178+J170</f>
        <v>49.658436363636369</v>
      </c>
      <c r="K185" s="458"/>
    </row>
    <row r="186" spans="1:11">
      <c r="A186" s="450"/>
      <c r="B186" s="523"/>
      <c r="C186" s="523"/>
      <c r="D186" s="523"/>
      <c r="E186" s="523"/>
      <c r="F186" s="523"/>
      <c r="G186" s="523"/>
      <c r="H186" s="523"/>
      <c r="I186" s="524"/>
      <c r="J186" s="523"/>
      <c r="K186" s="458"/>
    </row>
    <row r="187" spans="1:11">
      <c r="A187" s="450"/>
      <c r="B187" s="1645" t="s">
        <v>1143</v>
      </c>
      <c r="C187" s="1646"/>
      <c r="D187" s="1646"/>
      <c r="E187" s="1646"/>
      <c r="F187" s="1646"/>
      <c r="G187" s="1646"/>
      <c r="H187" s="1646"/>
      <c r="I187" s="1647"/>
      <c r="J187" s="501">
        <f>J185*0</f>
        <v>0</v>
      </c>
      <c r="K187" s="458"/>
    </row>
    <row r="188" spans="1:11">
      <c r="A188" s="450"/>
      <c r="B188" s="523"/>
      <c r="C188" s="523"/>
      <c r="D188" s="523"/>
      <c r="E188" s="523"/>
      <c r="F188" s="523"/>
      <c r="G188" s="523"/>
      <c r="H188" s="523"/>
      <c r="I188" s="524"/>
      <c r="J188" s="523"/>
      <c r="K188" s="458"/>
    </row>
    <row r="189" spans="1:11">
      <c r="A189" s="450"/>
      <c r="B189" s="1645" t="s">
        <v>1144</v>
      </c>
      <c r="C189" s="1646"/>
      <c r="D189" s="1646"/>
      <c r="E189" s="1646"/>
      <c r="F189" s="1646"/>
      <c r="G189" s="1646"/>
      <c r="H189" s="1646"/>
      <c r="I189" s="1647"/>
      <c r="J189" s="573">
        <f>J185+J187</f>
        <v>49.658436363636369</v>
      </c>
      <c r="K189" s="458"/>
    </row>
    <row r="190" spans="1:11">
      <c r="A190" s="450"/>
      <c r="B190" s="511"/>
      <c r="C190" s="511"/>
      <c r="D190" s="511"/>
      <c r="E190" s="511"/>
      <c r="F190" s="511"/>
      <c r="G190" s="511"/>
      <c r="H190" s="511"/>
      <c r="I190" s="571"/>
      <c r="J190" s="511"/>
      <c r="K190" s="458"/>
    </row>
    <row r="191" spans="1:11">
      <c r="A191" s="450"/>
      <c r="B191" s="589"/>
      <c r="C191" s="559"/>
      <c r="D191" s="559"/>
      <c r="E191" s="559"/>
      <c r="F191" s="559"/>
      <c r="G191" s="559"/>
      <c r="H191" s="559"/>
      <c r="I191" s="559"/>
      <c r="J191" s="590"/>
      <c r="K191" s="458"/>
    </row>
    <row r="192" spans="1:11">
      <c r="A192" s="450"/>
      <c r="B192" s="591"/>
      <c r="C192" s="592"/>
      <c r="D192" s="593"/>
      <c r="E192" s="593"/>
      <c r="F192" s="594" t="s">
        <v>1119</v>
      </c>
      <c r="G192" s="595" t="s">
        <v>1119</v>
      </c>
      <c r="H192" s="592"/>
      <c r="I192" s="592"/>
      <c r="J192" s="596"/>
      <c r="K192" s="458"/>
    </row>
    <row r="193" spans="1:11">
      <c r="A193" s="450"/>
      <c r="B193" s="459"/>
      <c r="C193" s="459"/>
      <c r="D193" s="459"/>
      <c r="E193" s="459"/>
      <c r="F193" s="459"/>
      <c r="G193" s="459"/>
      <c r="H193" s="459"/>
      <c r="I193" s="459"/>
      <c r="J193" s="459"/>
      <c r="K193" s="458"/>
    </row>
    <row r="194" spans="1:11">
      <c r="A194" s="450"/>
      <c r="B194" s="597">
        <f>PLANEJAMENTO!$G$2</f>
        <v>0</v>
      </c>
      <c r="C194" s="598"/>
      <c r="D194" s="598"/>
      <c r="E194" s="598"/>
      <c r="F194" s="599"/>
      <c r="G194" s="600" t="s">
        <v>482</v>
      </c>
      <c r="H194" s="502"/>
      <c r="I194" s="502"/>
      <c r="J194" s="505"/>
      <c r="K194" s="458"/>
    </row>
    <row r="195" spans="1:11">
      <c r="A195" s="450"/>
      <c r="B195" s="601">
        <f>PLANEJAMENTO!$G$3</f>
        <v>0</v>
      </c>
      <c r="C195" s="602"/>
      <c r="D195" s="602"/>
      <c r="E195" s="602"/>
      <c r="F195" s="603"/>
      <c r="G195" s="1648" t="s">
        <v>1145</v>
      </c>
      <c r="H195" s="1649"/>
      <c r="I195" s="1649"/>
      <c r="J195" s="1650"/>
      <c r="K195" s="458"/>
    </row>
    <row r="196" spans="1:11">
      <c r="A196" s="450"/>
      <c r="B196" s="604"/>
      <c r="C196" s="605"/>
      <c r="D196" s="605"/>
      <c r="E196" s="605"/>
      <c r="F196" s="606"/>
      <c r="G196" s="607"/>
      <c r="H196" s="1651"/>
      <c r="I196" s="1652"/>
      <c r="J196" s="1653"/>
      <c r="K196" s="458"/>
    </row>
    <row r="197" spans="1:11" ht="15" thickBot="1">
      <c r="A197" s="608"/>
      <c r="B197" s="609"/>
      <c r="C197" s="609"/>
      <c r="D197" s="609"/>
      <c r="E197" s="609"/>
      <c r="F197" s="609"/>
      <c r="G197" s="609"/>
      <c r="H197" s="609"/>
      <c r="I197" s="609"/>
      <c r="J197" s="609"/>
      <c r="K197" s="610"/>
    </row>
    <row r="198" spans="1:11">
      <c r="A198" s="759"/>
      <c r="B198" s="760"/>
      <c r="C198" s="760"/>
      <c r="D198" s="760"/>
      <c r="E198" s="760"/>
      <c r="F198" s="760"/>
      <c r="G198" s="760"/>
      <c r="H198" s="760"/>
      <c r="I198" s="760"/>
      <c r="J198" s="760"/>
      <c r="K198" s="761"/>
    </row>
    <row r="199" spans="1:11">
      <c r="A199" s="450"/>
      <c r="B199" s="451" t="s">
        <v>141</v>
      </c>
      <c r="C199" s="452"/>
      <c r="D199" s="453" t="s">
        <v>1105</v>
      </c>
      <c r="E199" s="454"/>
      <c r="F199" s="455"/>
      <c r="G199" s="455"/>
      <c r="H199" s="456"/>
      <c r="I199" s="456"/>
      <c r="J199" s="457"/>
      <c r="K199" s="458"/>
    </row>
    <row r="200" spans="1:11">
      <c r="A200" s="450"/>
      <c r="B200" s="459"/>
      <c r="C200" s="459"/>
      <c r="D200" s="459"/>
      <c r="E200" s="459"/>
      <c r="F200" s="459"/>
      <c r="G200" s="459"/>
      <c r="H200" s="459"/>
      <c r="I200" s="459"/>
      <c r="J200" s="459"/>
      <c r="K200" s="458"/>
    </row>
    <row r="201" spans="1:11">
      <c r="A201" s="450"/>
      <c r="B201" s="460" t="s">
        <v>873</v>
      </c>
      <c r="C201" s="461" t="s">
        <v>1107</v>
      </c>
      <c r="D201" s="1671" t="s">
        <v>198</v>
      </c>
      <c r="E201" s="1672"/>
      <c r="F201" s="1672"/>
      <c r="G201" s="1672"/>
      <c r="H201" s="1672"/>
      <c r="I201" s="1673"/>
      <c r="J201" s="462" t="s">
        <v>1108</v>
      </c>
      <c r="K201" s="458"/>
    </row>
    <row r="202" spans="1:11" ht="21" customHeight="1">
      <c r="A202" s="450"/>
      <c r="B202" s="463" t="s">
        <v>3</v>
      </c>
      <c r="C202" s="464" t="s">
        <v>143</v>
      </c>
      <c r="D202" s="1674" t="s">
        <v>1157</v>
      </c>
      <c r="E202" s="1675"/>
      <c r="F202" s="1675"/>
      <c r="G202" s="1675"/>
      <c r="H202" s="1675"/>
      <c r="I202" s="1676"/>
      <c r="J202" s="468" t="str">
        <f>F221</f>
        <v>MêS</v>
      </c>
      <c r="K202" s="458"/>
    </row>
    <row r="203" spans="1:11">
      <c r="A203" s="450"/>
      <c r="B203" s="469"/>
      <c r="C203" s="469"/>
      <c r="D203" s="469"/>
      <c r="E203" s="469"/>
      <c r="F203" s="469"/>
      <c r="G203" s="469"/>
      <c r="H203" s="469"/>
      <c r="I203" s="470"/>
      <c r="J203" s="471"/>
      <c r="K203" s="458"/>
    </row>
    <row r="204" spans="1:11">
      <c r="A204" s="450"/>
      <c r="B204" s="1648" t="s">
        <v>1111</v>
      </c>
      <c r="C204" s="1650"/>
      <c r="D204" s="1679" t="s">
        <v>873</v>
      </c>
      <c r="E204" s="1681" t="s">
        <v>1112</v>
      </c>
      <c r="F204" s="472" t="s">
        <v>1113</v>
      </c>
      <c r="G204" s="473"/>
      <c r="H204" s="472" t="s">
        <v>1114</v>
      </c>
      <c r="I204" s="473"/>
      <c r="J204" s="474" t="s">
        <v>1115</v>
      </c>
      <c r="K204" s="458"/>
    </row>
    <row r="205" spans="1:11">
      <c r="A205" s="450"/>
      <c r="B205" s="1677"/>
      <c r="C205" s="1678"/>
      <c r="D205" s="1680"/>
      <c r="E205" s="1682"/>
      <c r="F205" s="475" t="s">
        <v>1116</v>
      </c>
      <c r="G205" s="475" t="s">
        <v>1117</v>
      </c>
      <c r="H205" s="475" t="s">
        <v>1116</v>
      </c>
      <c r="I205" s="476" t="s">
        <v>1117</v>
      </c>
      <c r="J205" s="477" t="s">
        <v>1118</v>
      </c>
      <c r="K205" s="458"/>
    </row>
    <row r="206" spans="1:11">
      <c r="A206" s="450"/>
      <c r="B206" s="486"/>
      <c r="C206" s="487"/>
      <c r="D206" s="488"/>
      <c r="E206" s="489"/>
      <c r="F206" s="489"/>
      <c r="G206" s="489"/>
      <c r="H206" s="490"/>
      <c r="I206" s="491"/>
      <c r="J206" s="492"/>
      <c r="K206" s="458"/>
    </row>
    <row r="207" spans="1:11">
      <c r="A207" s="450"/>
      <c r="B207" s="486"/>
      <c r="C207" s="487"/>
      <c r="D207" s="488"/>
      <c r="E207" s="489"/>
      <c r="F207" s="489"/>
      <c r="G207" s="489"/>
      <c r="H207" s="490"/>
      <c r="I207" s="491"/>
      <c r="J207" s="492"/>
      <c r="K207" s="458"/>
    </row>
    <row r="208" spans="1:11">
      <c r="A208" s="450"/>
      <c r="B208" s="486"/>
      <c r="C208" s="487"/>
      <c r="D208" s="488"/>
      <c r="E208" s="489"/>
      <c r="F208" s="489"/>
      <c r="G208" s="489"/>
      <c r="H208" s="490"/>
      <c r="I208" s="491"/>
      <c r="J208" s="492"/>
      <c r="K208" s="458"/>
    </row>
    <row r="209" spans="1:12">
      <c r="A209" s="450"/>
      <c r="B209" s="486"/>
      <c r="C209" s="487"/>
      <c r="D209" s="488"/>
      <c r="E209" s="489"/>
      <c r="F209" s="489"/>
      <c r="G209" s="489"/>
      <c r="H209" s="490"/>
      <c r="I209" s="491"/>
      <c r="J209" s="492">
        <f>H209*F209*E209+I209*G209*E209</f>
        <v>0</v>
      </c>
      <c r="K209" s="458"/>
    </row>
    <row r="210" spans="1:12">
      <c r="A210" s="450"/>
      <c r="B210" s="486"/>
      <c r="C210" s="487"/>
      <c r="D210" s="488"/>
      <c r="E210" s="489"/>
      <c r="F210" s="489"/>
      <c r="G210" s="489"/>
      <c r="H210" s="490"/>
      <c r="I210" s="491"/>
      <c r="J210" s="492">
        <f>H210*F210*E210+I210*G210*E210</f>
        <v>0</v>
      </c>
      <c r="K210" s="458"/>
    </row>
    <row r="211" spans="1:12">
      <c r="A211" s="450"/>
      <c r="B211" s="493"/>
      <c r="C211" s="494"/>
      <c r="D211" s="495"/>
      <c r="E211" s="496"/>
      <c r="F211" s="496"/>
      <c r="G211" s="496"/>
      <c r="H211" s="497"/>
      <c r="I211" s="498"/>
      <c r="J211" s="492">
        <f>H211*F211*E211+I211*G211*E211</f>
        <v>0</v>
      </c>
      <c r="K211" s="458"/>
    </row>
    <row r="212" spans="1:12">
      <c r="A212" s="450"/>
      <c r="B212" s="499" t="s">
        <v>1119</v>
      </c>
      <c r="C212" s="469"/>
      <c r="D212" s="469"/>
      <c r="E212" s="469"/>
      <c r="F212" s="469"/>
      <c r="G212" s="469"/>
      <c r="H212" s="469"/>
      <c r="I212" s="500" t="s">
        <v>138</v>
      </c>
      <c r="J212" s="501">
        <f>SUM(J206:J211)</f>
        <v>0</v>
      </c>
      <c r="K212" s="458"/>
    </row>
    <row r="213" spans="1:12">
      <c r="A213" s="450"/>
      <c r="B213" s="502"/>
      <c r="C213" s="502"/>
      <c r="D213" s="502"/>
      <c r="E213" s="502"/>
      <c r="F213" s="502"/>
      <c r="G213" s="502"/>
      <c r="H213" s="502"/>
      <c r="I213" s="503"/>
      <c r="J213" s="504"/>
      <c r="K213" s="458"/>
    </row>
    <row r="214" spans="1:12" ht="20.399999999999999">
      <c r="A214" s="450"/>
      <c r="B214" s="1664" t="s">
        <v>1120</v>
      </c>
      <c r="C214" s="1665"/>
      <c r="D214" s="1665"/>
      <c r="E214" s="1666"/>
      <c r="F214" s="505" t="s">
        <v>873</v>
      </c>
      <c r="G214" s="506"/>
      <c r="H214" s="507" t="s">
        <v>560</v>
      </c>
      <c r="I214" s="508" t="s">
        <v>1121</v>
      </c>
      <c r="J214" s="509" t="s">
        <v>1122</v>
      </c>
      <c r="K214" s="458"/>
    </row>
    <row r="215" spans="1:12">
      <c r="A215" s="450"/>
      <c r="B215" s="510"/>
      <c r="C215" s="511"/>
      <c r="D215" s="512"/>
      <c r="E215" s="513"/>
      <c r="F215" s="514"/>
      <c r="G215" s="515"/>
      <c r="H215" s="516"/>
      <c r="I215" s="484"/>
      <c r="J215" s="485"/>
      <c r="K215" s="458"/>
    </row>
    <row r="216" spans="1:12">
      <c r="A216" s="450"/>
      <c r="B216" s="517"/>
      <c r="C216" s="518"/>
      <c r="D216" s="459"/>
      <c r="E216" s="487"/>
      <c r="F216" s="488"/>
      <c r="G216" s="519"/>
      <c r="H216" s="520"/>
      <c r="I216" s="521"/>
      <c r="J216" s="492">
        <f t="shared" ref="J216" si="9">H216*I216</f>
        <v>0</v>
      </c>
      <c r="K216" s="458"/>
    </row>
    <row r="217" spans="1:12">
      <c r="A217" s="450"/>
      <c r="B217" s="517"/>
      <c r="C217" s="518"/>
      <c r="D217" s="459"/>
      <c r="E217" s="487"/>
      <c r="F217" s="488"/>
      <c r="G217" s="519"/>
      <c r="H217" s="520"/>
      <c r="I217" s="491"/>
      <c r="J217" s="492"/>
      <c r="K217" s="458"/>
    </row>
    <row r="218" spans="1:12">
      <c r="A218" s="450"/>
      <c r="B218" s="517"/>
      <c r="C218" s="518"/>
      <c r="D218" s="459"/>
      <c r="E218" s="487"/>
      <c r="F218" s="488"/>
      <c r="G218" s="519"/>
      <c r="H218" s="520"/>
      <c r="I218" s="491"/>
      <c r="J218" s="492">
        <f>H218*I218</f>
        <v>0</v>
      </c>
      <c r="K218" s="458"/>
    </row>
    <row r="219" spans="1:12">
      <c r="A219" s="450"/>
      <c r="B219" s="499" t="s">
        <v>1119</v>
      </c>
      <c r="C219" s="502"/>
      <c r="D219" s="502"/>
      <c r="E219" s="502"/>
      <c r="F219" s="502"/>
      <c r="G219" s="502"/>
      <c r="H219" s="502"/>
      <c r="I219" s="522" t="s">
        <v>138</v>
      </c>
      <c r="J219" s="501">
        <f>SUM(J215:J218)</f>
        <v>0</v>
      </c>
      <c r="K219" s="458"/>
    </row>
    <row r="220" spans="1:12">
      <c r="A220" s="450"/>
      <c r="B220" s="523"/>
      <c r="C220" s="523"/>
      <c r="D220" s="523"/>
      <c r="E220" s="523"/>
      <c r="F220" s="523"/>
      <c r="G220" s="523"/>
      <c r="H220" s="523"/>
      <c r="I220" s="524"/>
      <c r="J220" s="523"/>
      <c r="K220" s="458"/>
    </row>
    <row r="221" spans="1:12">
      <c r="A221" s="450"/>
      <c r="B221" s="525" t="s">
        <v>1123</v>
      </c>
      <c r="C221" s="526"/>
      <c r="D221" s="523"/>
      <c r="E221" s="527">
        <v>1</v>
      </c>
      <c r="F221" s="528" t="s">
        <v>1158</v>
      </c>
      <c r="G221" s="506"/>
      <c r="H221" s="506"/>
      <c r="I221" s="529" t="s">
        <v>1124</v>
      </c>
      <c r="J221" s="501"/>
      <c r="K221" s="458"/>
      <c r="L221" s="6"/>
    </row>
    <row r="222" spans="1:12">
      <c r="A222" s="450"/>
      <c r="B222" s="530"/>
      <c r="C222" s="523"/>
      <c r="D222" s="523"/>
      <c r="E222" s="531"/>
      <c r="F222" s="532"/>
      <c r="G222" s="532"/>
      <c r="H222" s="532"/>
      <c r="I222" s="524"/>
      <c r="J222" s="523"/>
      <c r="K222" s="458"/>
    </row>
    <row r="223" spans="1:12" ht="20.399999999999999">
      <c r="A223" s="450"/>
      <c r="B223" s="1667" t="s">
        <v>481</v>
      </c>
      <c r="C223" s="1668"/>
      <c r="D223" s="1668"/>
      <c r="E223" s="1669"/>
      <c r="F223" s="533" t="s">
        <v>873</v>
      </c>
      <c r="G223" s="534" t="s">
        <v>493</v>
      </c>
      <c r="H223" s="507" t="s">
        <v>1115</v>
      </c>
      <c r="I223" s="535" t="s">
        <v>480</v>
      </c>
      <c r="J223" s="536" t="s">
        <v>482</v>
      </c>
      <c r="K223" s="458"/>
    </row>
    <row r="224" spans="1:12">
      <c r="A224" s="450"/>
      <c r="B224" s="537"/>
      <c r="C224" s="518"/>
      <c r="D224" s="518"/>
      <c r="E224" s="487"/>
      <c r="F224" s="540"/>
      <c r="G224" s="541"/>
      <c r="H224" s="547"/>
      <c r="I224" s="543"/>
      <c r="J224" s="492">
        <f>H224*I224*E206*F206</f>
        <v>0</v>
      </c>
      <c r="K224" s="458"/>
    </row>
    <row r="225" spans="1:12">
      <c r="A225" s="450"/>
      <c r="B225" s="537"/>
      <c r="C225" s="518"/>
      <c r="D225" s="518"/>
      <c r="E225" s="487"/>
      <c r="F225" s="540"/>
      <c r="G225" s="541"/>
      <c r="H225" s="547"/>
      <c r="I225" s="543"/>
      <c r="J225" s="492"/>
      <c r="K225" s="458"/>
    </row>
    <row r="226" spans="1:12">
      <c r="A226" s="450"/>
      <c r="B226" s="517"/>
      <c r="C226" s="518"/>
      <c r="D226" s="518"/>
      <c r="E226" s="487"/>
      <c r="F226" s="488"/>
      <c r="G226" s="546"/>
      <c r="H226" s="547"/>
      <c r="I226" s="543"/>
      <c r="J226" s="492">
        <f>H226*I226*E209*F209</f>
        <v>0</v>
      </c>
      <c r="K226" s="458"/>
    </row>
    <row r="227" spans="1:12">
      <c r="A227" s="450"/>
      <c r="B227" s="517"/>
      <c r="C227" s="526"/>
      <c r="D227" s="526"/>
      <c r="E227" s="494"/>
      <c r="F227" s="488"/>
      <c r="G227" s="468"/>
      <c r="H227" s="547"/>
      <c r="I227" s="548"/>
      <c r="J227" s="492">
        <f>H227*I227*E210*F210</f>
        <v>0</v>
      </c>
      <c r="K227" s="458"/>
    </row>
    <row r="228" spans="1:12">
      <c r="A228" s="450"/>
      <c r="B228" s="550" t="s">
        <v>1119</v>
      </c>
      <c r="C228" s="526"/>
      <c r="D228" s="526"/>
      <c r="E228" s="526"/>
      <c r="F228" s="523"/>
      <c r="G228" s="526"/>
      <c r="H228" s="551"/>
      <c r="I228" s="552" t="s">
        <v>138</v>
      </c>
      <c r="J228" s="501">
        <f>SUM(J224:J227)</f>
        <v>0</v>
      </c>
      <c r="K228" s="458"/>
      <c r="L228" s="6"/>
    </row>
    <row r="229" spans="1:12">
      <c r="A229" s="450"/>
      <c r="B229" s="553"/>
      <c r="C229" s="526"/>
      <c r="D229" s="526"/>
      <c r="E229" s="554"/>
      <c r="F229" s="555"/>
      <c r="G229" s="506"/>
      <c r="H229" s="506"/>
      <c r="I229" s="529"/>
      <c r="J229" s="554"/>
      <c r="K229" s="458"/>
    </row>
    <row r="230" spans="1:12" ht="20.399999999999999">
      <c r="A230" s="450"/>
      <c r="B230" s="1667" t="s">
        <v>1125</v>
      </c>
      <c r="C230" s="1668"/>
      <c r="D230" s="1668"/>
      <c r="E230" s="1668"/>
      <c r="F230" s="1669"/>
      <c r="G230" s="556" t="s">
        <v>494</v>
      </c>
      <c r="H230" s="506" t="s">
        <v>1126</v>
      </c>
      <c r="I230" s="557" t="s">
        <v>1115</v>
      </c>
      <c r="J230" s="509" t="s">
        <v>482</v>
      </c>
      <c r="K230" s="458"/>
    </row>
    <row r="231" spans="1:12">
      <c r="A231" s="450"/>
      <c r="B231" s="558"/>
      <c r="C231" s="559"/>
      <c r="D231" s="560"/>
      <c r="E231" s="560"/>
      <c r="F231" s="561"/>
      <c r="G231" s="489"/>
      <c r="H231" s="489"/>
      <c r="I231" s="562"/>
      <c r="J231" s="492"/>
      <c r="K231" s="458"/>
    </row>
    <row r="232" spans="1:12">
      <c r="A232" s="450"/>
      <c r="B232" s="563"/>
      <c r="C232" s="564"/>
      <c r="D232" s="565"/>
      <c r="E232" s="565"/>
      <c r="F232" s="566"/>
      <c r="G232" s="489"/>
      <c r="H232" s="489"/>
      <c r="I232" s="562"/>
      <c r="J232" s="492"/>
      <c r="K232" s="458"/>
    </row>
    <row r="233" spans="1:12">
      <c r="A233" s="450"/>
      <c r="B233" s="1670" t="s">
        <v>138</v>
      </c>
      <c r="C233" s="1670"/>
      <c r="D233" s="1670"/>
      <c r="E233" s="1670"/>
      <c r="F233" s="1670"/>
      <c r="G233" s="1670"/>
      <c r="H233" s="1670"/>
      <c r="I233" s="1670"/>
      <c r="J233" s="501">
        <f>SUM(J231:J232)</f>
        <v>0</v>
      </c>
      <c r="K233" s="458"/>
    </row>
    <row r="234" spans="1:12">
      <c r="A234" s="450"/>
      <c r="B234" s="567"/>
      <c r="C234" s="511"/>
      <c r="D234" s="511"/>
      <c r="E234" s="568"/>
      <c r="F234" s="569"/>
      <c r="G234" s="570"/>
      <c r="H234" s="570"/>
      <c r="I234" s="571"/>
      <c r="J234" s="572"/>
      <c r="K234" s="458"/>
    </row>
    <row r="235" spans="1:12">
      <c r="A235" s="450"/>
      <c r="B235" s="573" t="s">
        <v>1127</v>
      </c>
      <c r="C235" s="573"/>
      <c r="D235" s="550"/>
      <c r="E235" s="523"/>
      <c r="F235" s="523"/>
      <c r="G235" s="523"/>
      <c r="H235" s="574"/>
      <c r="I235" s="575"/>
      <c r="J235" s="639">
        <f>(J212+J228+J233)/E221</f>
        <v>0</v>
      </c>
      <c r="K235" s="458"/>
    </row>
    <row r="236" spans="1:12">
      <c r="A236" s="450"/>
      <c r="B236" s="553"/>
      <c r="C236" s="526"/>
      <c r="D236" s="526"/>
      <c r="E236" s="554"/>
      <c r="F236" s="555"/>
      <c r="G236" s="506"/>
      <c r="H236" s="506"/>
      <c r="I236" s="529"/>
      <c r="J236" s="576"/>
      <c r="K236" s="458"/>
    </row>
    <row r="237" spans="1:12" ht="20.399999999999999">
      <c r="A237" s="450"/>
      <c r="B237" s="1667" t="s">
        <v>1128</v>
      </c>
      <c r="C237" s="1668"/>
      <c r="D237" s="1668"/>
      <c r="E237" s="1668"/>
      <c r="F237" s="1669"/>
      <c r="G237" s="556" t="s">
        <v>494</v>
      </c>
      <c r="H237" s="506" t="s">
        <v>1126</v>
      </c>
      <c r="I237" s="557" t="s">
        <v>1115</v>
      </c>
      <c r="J237" s="509" t="s">
        <v>482</v>
      </c>
      <c r="K237" s="458"/>
    </row>
    <row r="238" spans="1:12">
      <c r="A238" s="450"/>
      <c r="B238" s="558" t="s">
        <v>1159</v>
      </c>
      <c r="C238" s="559"/>
      <c r="D238" s="560"/>
      <c r="E238" s="560"/>
      <c r="F238" s="561"/>
      <c r="G238" s="489">
        <v>1</v>
      </c>
      <c r="H238" s="489" t="s">
        <v>1160</v>
      </c>
      <c r="I238" s="562">
        <v>650</v>
      </c>
      <c r="J238" s="492">
        <f>G238*I238</f>
        <v>650</v>
      </c>
      <c r="K238" s="458"/>
    </row>
    <row r="239" spans="1:12">
      <c r="A239" s="450"/>
      <c r="B239" s="563"/>
      <c r="C239" s="564"/>
      <c r="D239" s="565"/>
      <c r="E239" s="565"/>
      <c r="F239" s="566"/>
      <c r="G239" s="489"/>
      <c r="H239" s="489"/>
      <c r="I239" s="742"/>
      <c r="J239" s="492"/>
      <c r="K239" s="458"/>
    </row>
    <row r="240" spans="1:12">
      <c r="A240" s="450"/>
      <c r="B240" s="577"/>
      <c r="C240" s="578"/>
      <c r="D240" s="579"/>
      <c r="E240" s="579"/>
      <c r="F240" s="580"/>
      <c r="G240" s="489"/>
      <c r="H240" s="489"/>
      <c r="I240" s="742"/>
      <c r="J240" s="492"/>
      <c r="K240" s="458"/>
    </row>
    <row r="241" spans="1:11">
      <c r="A241" s="450"/>
      <c r="B241" s="581"/>
      <c r="C241" s="523"/>
      <c r="D241" s="523"/>
      <c r="E241" s="582"/>
      <c r="F241" s="583"/>
      <c r="G241" s="532"/>
      <c r="H241" s="532"/>
      <c r="I241" s="524" t="s">
        <v>138</v>
      </c>
      <c r="J241" s="501">
        <f>SUM(J238:J240)</f>
        <v>650</v>
      </c>
      <c r="K241" s="458"/>
    </row>
    <row r="242" spans="1:11">
      <c r="A242" s="450"/>
      <c r="B242" s="584"/>
      <c r="C242" s="523"/>
      <c r="D242" s="523"/>
      <c r="E242" s="582"/>
      <c r="F242" s="583"/>
      <c r="G242" s="532"/>
      <c r="H242" s="532"/>
      <c r="I242" s="524"/>
      <c r="J242" s="582"/>
      <c r="K242" s="458"/>
    </row>
    <row r="243" spans="1:11" ht="20.399999999999999">
      <c r="A243" s="450"/>
      <c r="B243" s="1695" t="s">
        <v>1141</v>
      </c>
      <c r="C243" s="1696"/>
      <c r="D243" s="1696"/>
      <c r="E243" s="1696"/>
      <c r="F243" s="1692"/>
      <c r="G243" s="643" t="s">
        <v>494</v>
      </c>
      <c r="H243" s="644" t="s">
        <v>1115</v>
      </c>
      <c r="I243" s="645"/>
      <c r="J243" s="777" t="s">
        <v>482</v>
      </c>
      <c r="K243" s="458"/>
    </row>
    <row r="244" spans="1:11">
      <c r="A244" s="651"/>
      <c r="B244" s="1654"/>
      <c r="C244" s="1655"/>
      <c r="D244" s="1655"/>
      <c r="E244" s="1655"/>
      <c r="F244" s="1656"/>
      <c r="G244" s="516"/>
      <c r="H244" s="1657"/>
      <c r="I244" s="1658"/>
      <c r="J244" s="778"/>
      <c r="K244" s="651"/>
    </row>
    <row r="245" spans="1:11">
      <c r="A245" s="651"/>
      <c r="B245" s="1659"/>
      <c r="C245" s="1660"/>
      <c r="D245" s="1660"/>
      <c r="E245" s="1660"/>
      <c r="F245" s="1661"/>
      <c r="G245" s="641"/>
      <c r="H245" s="1662"/>
      <c r="I245" s="1663"/>
      <c r="J245" s="779"/>
      <c r="K245" s="651"/>
    </row>
    <row r="246" spans="1:11">
      <c r="A246" s="450"/>
      <c r="B246" s="640"/>
      <c r="C246" s="526"/>
      <c r="D246" s="526"/>
      <c r="E246" s="554"/>
      <c r="F246" s="555"/>
      <c r="G246" s="506"/>
      <c r="H246" s="506"/>
      <c r="I246" s="529" t="s">
        <v>138</v>
      </c>
      <c r="J246" s="549">
        <f>SUM(J244:J245)</f>
        <v>0</v>
      </c>
      <c r="K246" s="458"/>
    </row>
    <row r="247" spans="1:11">
      <c r="A247" s="450"/>
      <c r="B247" s="523"/>
      <c r="C247" s="523"/>
      <c r="D247" s="523"/>
      <c r="E247" s="523"/>
      <c r="F247" s="523"/>
      <c r="G247" s="523"/>
      <c r="H247" s="523"/>
      <c r="I247" s="524"/>
      <c r="J247" s="523"/>
      <c r="K247" s="458"/>
    </row>
    <row r="248" spans="1:11">
      <c r="A248" s="450"/>
      <c r="B248" s="1645" t="s">
        <v>1142</v>
      </c>
      <c r="C248" s="1646"/>
      <c r="D248" s="1646"/>
      <c r="E248" s="1646"/>
      <c r="F248" s="1646"/>
      <c r="G248" s="1646"/>
      <c r="H248" s="1646"/>
      <c r="I248" s="1647"/>
      <c r="J248" s="573">
        <f>J246+J241+J235</f>
        <v>650</v>
      </c>
      <c r="K248" s="458"/>
    </row>
    <row r="249" spans="1:11">
      <c r="A249" s="450"/>
      <c r="B249" s="523"/>
      <c r="C249" s="523"/>
      <c r="D249" s="523"/>
      <c r="E249" s="523"/>
      <c r="F249" s="523"/>
      <c r="G249" s="523"/>
      <c r="H249" s="523"/>
      <c r="I249" s="524"/>
      <c r="J249" s="523"/>
      <c r="K249" s="458"/>
    </row>
    <row r="250" spans="1:11">
      <c r="A250" s="450"/>
      <c r="B250" s="1645" t="s">
        <v>1143</v>
      </c>
      <c r="C250" s="1646"/>
      <c r="D250" s="1646"/>
      <c r="E250" s="1646"/>
      <c r="F250" s="1646"/>
      <c r="G250" s="1646"/>
      <c r="H250" s="1646"/>
      <c r="I250" s="1647"/>
      <c r="J250" s="501">
        <f>J248*0</f>
        <v>0</v>
      </c>
      <c r="K250" s="458"/>
    </row>
    <row r="251" spans="1:11">
      <c r="A251" s="450"/>
      <c r="B251" s="523"/>
      <c r="C251" s="523"/>
      <c r="D251" s="523"/>
      <c r="E251" s="523"/>
      <c r="F251" s="523"/>
      <c r="G251" s="523"/>
      <c r="H251" s="523"/>
      <c r="I251" s="524"/>
      <c r="J251" s="523"/>
      <c r="K251" s="458"/>
    </row>
    <row r="252" spans="1:11">
      <c r="A252" s="450"/>
      <c r="B252" s="1645" t="s">
        <v>1144</v>
      </c>
      <c r="C252" s="1646"/>
      <c r="D252" s="1646"/>
      <c r="E252" s="1646"/>
      <c r="F252" s="1646"/>
      <c r="G252" s="1646"/>
      <c r="H252" s="1646"/>
      <c r="I252" s="1647"/>
      <c r="J252" s="573">
        <f>J248+J250</f>
        <v>650</v>
      </c>
      <c r="K252" s="458"/>
    </row>
    <row r="253" spans="1:11">
      <c r="A253" s="450"/>
      <c r="B253" s="511"/>
      <c r="C253" s="511"/>
      <c r="D253" s="511"/>
      <c r="E253" s="511"/>
      <c r="F253" s="511"/>
      <c r="G253" s="511"/>
      <c r="H253" s="511"/>
      <c r="I253" s="571"/>
      <c r="J253" s="511"/>
      <c r="K253" s="458"/>
    </row>
    <row r="254" spans="1:11">
      <c r="A254" s="450"/>
      <c r="B254" s="589"/>
      <c r="C254" s="559"/>
      <c r="D254" s="559"/>
      <c r="E254" s="559"/>
      <c r="F254" s="559"/>
      <c r="G254" s="559"/>
      <c r="H254" s="559"/>
      <c r="I254" s="559"/>
      <c r="J254" s="590"/>
      <c r="K254" s="458"/>
    </row>
    <row r="255" spans="1:11">
      <c r="A255" s="450"/>
      <c r="B255" s="591"/>
      <c r="C255" s="592"/>
      <c r="D255" s="593"/>
      <c r="E255" s="593"/>
      <c r="F255" s="594" t="s">
        <v>1119</v>
      </c>
      <c r="G255" s="595" t="s">
        <v>1119</v>
      </c>
      <c r="H255" s="592"/>
      <c r="I255" s="592"/>
      <c r="J255" s="596"/>
      <c r="K255" s="458"/>
    </row>
    <row r="256" spans="1:11">
      <c r="A256" s="450"/>
      <c r="B256" s="459"/>
      <c r="C256" s="459"/>
      <c r="D256" s="459"/>
      <c r="E256" s="459"/>
      <c r="F256" s="459"/>
      <c r="G256" s="459"/>
      <c r="H256" s="459"/>
      <c r="I256" s="459"/>
      <c r="J256" s="459"/>
      <c r="K256" s="458"/>
    </row>
    <row r="257" spans="1:11">
      <c r="A257" s="450"/>
      <c r="B257" s="597">
        <f>PLANEJAMENTO!$G$2</f>
        <v>0</v>
      </c>
      <c r="C257" s="598"/>
      <c r="D257" s="598"/>
      <c r="E257" s="598"/>
      <c r="F257" s="599"/>
      <c r="G257" s="600" t="s">
        <v>482</v>
      </c>
      <c r="H257" s="502"/>
      <c r="I257" s="502"/>
      <c r="J257" s="505"/>
      <c r="K257" s="458"/>
    </row>
    <row r="258" spans="1:11">
      <c r="A258" s="450"/>
      <c r="B258" s="601">
        <f>PLANEJAMENTO!$G$3</f>
        <v>0</v>
      </c>
      <c r="C258" s="602"/>
      <c r="D258" s="602"/>
      <c r="E258" s="602"/>
      <c r="F258" s="603"/>
      <c r="G258" s="1648" t="s">
        <v>1145</v>
      </c>
      <c r="H258" s="1649"/>
      <c r="I258" s="1649"/>
      <c r="J258" s="1650"/>
      <c r="K258" s="458"/>
    </row>
    <row r="259" spans="1:11">
      <c r="A259" s="450"/>
      <c r="B259" s="604"/>
      <c r="C259" s="605"/>
      <c r="D259" s="605"/>
      <c r="E259" s="605"/>
      <c r="F259" s="606"/>
      <c r="G259" s="607"/>
      <c r="H259" s="1651"/>
      <c r="I259" s="1652"/>
      <c r="J259" s="1653"/>
      <c r="K259" s="458"/>
    </row>
    <row r="260" spans="1:11" ht="15" thickBot="1">
      <c r="A260" s="608"/>
      <c r="B260" s="609"/>
      <c r="C260" s="609"/>
      <c r="D260" s="609"/>
      <c r="E260" s="609"/>
      <c r="F260" s="609"/>
      <c r="G260" s="609"/>
      <c r="H260" s="609"/>
      <c r="I260" s="609"/>
      <c r="J260" s="609"/>
      <c r="K260" s="610"/>
    </row>
    <row r="261" spans="1:11">
      <c r="A261" s="759"/>
      <c r="B261" s="760"/>
      <c r="C261" s="760"/>
      <c r="D261" s="760"/>
      <c r="E261" s="760"/>
      <c r="F261" s="760"/>
      <c r="G261" s="760"/>
      <c r="H261" s="760"/>
      <c r="I261" s="760"/>
      <c r="J261" s="760"/>
      <c r="K261" s="761"/>
    </row>
    <row r="262" spans="1:11">
      <c r="A262" s="450"/>
      <c r="B262" s="451" t="s">
        <v>141</v>
      </c>
      <c r="C262" s="452"/>
      <c r="D262" s="453" t="s">
        <v>1105</v>
      </c>
      <c r="E262" s="454"/>
      <c r="F262" s="455"/>
      <c r="G262" s="455"/>
      <c r="H262" s="456"/>
      <c r="I262" s="456"/>
      <c r="J262" s="457"/>
      <c r="K262" s="458"/>
    </row>
    <row r="263" spans="1:11">
      <c r="A263" s="450"/>
      <c r="B263" s="459"/>
      <c r="C263" s="459"/>
      <c r="D263" s="459"/>
      <c r="E263" s="459"/>
      <c r="F263" s="459"/>
      <c r="G263" s="459"/>
      <c r="H263" s="459"/>
      <c r="I263" s="459"/>
      <c r="J263" s="459"/>
      <c r="K263" s="458"/>
    </row>
    <row r="264" spans="1:11">
      <c r="A264" s="450"/>
      <c r="B264" s="460" t="s">
        <v>1161</v>
      </c>
      <c r="C264" s="461" t="s">
        <v>1107</v>
      </c>
      <c r="D264" s="1671" t="s">
        <v>198</v>
      </c>
      <c r="E264" s="1672"/>
      <c r="F264" s="1672"/>
      <c r="G264" s="1672"/>
      <c r="H264" s="1672"/>
      <c r="I264" s="1673"/>
      <c r="J264" s="462" t="s">
        <v>1108</v>
      </c>
      <c r="K264" s="458"/>
    </row>
    <row r="265" spans="1:11" ht="23.25" customHeight="1">
      <c r="A265" s="450"/>
      <c r="B265" s="463">
        <v>4915710</v>
      </c>
      <c r="C265" s="464">
        <v>45483</v>
      </c>
      <c r="D265" s="1674" t="s">
        <v>1162</v>
      </c>
      <c r="E265" s="1675"/>
      <c r="F265" s="1675"/>
      <c r="G265" s="1675"/>
      <c r="H265" s="1675"/>
      <c r="I265" s="1676"/>
      <c r="J265" s="468" t="s">
        <v>169</v>
      </c>
      <c r="K265" s="458"/>
    </row>
    <row r="266" spans="1:11">
      <c r="A266" s="450"/>
      <c r="B266" s="469"/>
      <c r="C266" s="469"/>
      <c r="D266" s="469"/>
      <c r="E266" s="469"/>
      <c r="F266" s="469"/>
      <c r="G266" s="469"/>
      <c r="H266" s="469"/>
      <c r="I266" s="470"/>
      <c r="J266" s="471"/>
      <c r="K266" s="458"/>
    </row>
    <row r="267" spans="1:11">
      <c r="A267" s="450"/>
      <c r="B267" s="1648" t="s">
        <v>1111</v>
      </c>
      <c r="C267" s="1650"/>
      <c r="D267" s="1679" t="s">
        <v>873</v>
      </c>
      <c r="E267" s="1681" t="s">
        <v>1112</v>
      </c>
      <c r="F267" s="472" t="s">
        <v>1113</v>
      </c>
      <c r="G267" s="473"/>
      <c r="H267" s="472" t="s">
        <v>1114</v>
      </c>
      <c r="I267" s="473"/>
      <c r="J267" s="474" t="s">
        <v>1115</v>
      </c>
      <c r="K267" s="458"/>
    </row>
    <row r="268" spans="1:11">
      <c r="A268" s="450"/>
      <c r="B268" s="1677"/>
      <c r="C268" s="1678"/>
      <c r="D268" s="1680"/>
      <c r="E268" s="1682"/>
      <c r="F268" s="475" t="s">
        <v>1116</v>
      </c>
      <c r="G268" s="475" t="s">
        <v>1117</v>
      </c>
      <c r="H268" s="475" t="s">
        <v>1116</v>
      </c>
      <c r="I268" s="476" t="s">
        <v>1117</v>
      </c>
      <c r="J268" s="477" t="s">
        <v>1118</v>
      </c>
      <c r="K268" s="458"/>
    </row>
    <row r="269" spans="1:11">
      <c r="A269" s="450"/>
      <c r="B269" s="486"/>
      <c r="C269" s="487"/>
      <c r="D269" s="488"/>
      <c r="E269" s="489"/>
      <c r="F269" s="489"/>
      <c r="G269" s="489"/>
      <c r="H269" s="490"/>
      <c r="I269" s="491"/>
      <c r="J269" s="492"/>
      <c r="K269" s="458"/>
    </row>
    <row r="270" spans="1:11">
      <c r="A270" s="450"/>
      <c r="B270" s="486"/>
      <c r="C270" s="487"/>
      <c r="D270" s="488"/>
      <c r="E270" s="489"/>
      <c r="F270" s="489"/>
      <c r="G270" s="489"/>
      <c r="H270" s="490"/>
      <c r="I270" s="491"/>
      <c r="J270" s="492"/>
      <c r="K270" s="458"/>
    </row>
    <row r="271" spans="1:11">
      <c r="A271" s="450"/>
      <c r="B271" s="486"/>
      <c r="C271" s="487"/>
      <c r="D271" s="488"/>
      <c r="E271" s="489"/>
      <c r="F271" s="489"/>
      <c r="G271" s="489"/>
      <c r="H271" s="490"/>
      <c r="I271" s="491"/>
      <c r="J271" s="492"/>
      <c r="K271" s="458"/>
    </row>
    <row r="272" spans="1:11">
      <c r="A272" s="450"/>
      <c r="B272" s="486"/>
      <c r="C272" s="487"/>
      <c r="D272" s="488"/>
      <c r="E272" s="489"/>
      <c r="F272" s="489"/>
      <c r="G272" s="489"/>
      <c r="H272" s="490"/>
      <c r="I272" s="491">
        <f>H272</f>
        <v>0</v>
      </c>
      <c r="J272" s="492">
        <f t="shared" ref="J272:J275" si="10">H272*F272*E272+I272*G272*E272</f>
        <v>0</v>
      </c>
      <c r="K272" s="458"/>
    </row>
    <row r="273" spans="1:11">
      <c r="A273" s="450"/>
      <c r="B273" s="486"/>
      <c r="C273" s="487"/>
      <c r="D273" s="488"/>
      <c r="E273" s="489"/>
      <c r="F273" s="489"/>
      <c r="G273" s="489"/>
      <c r="H273" s="490"/>
      <c r="I273" s="491"/>
      <c r="J273" s="492">
        <f t="shared" si="10"/>
        <v>0</v>
      </c>
      <c r="K273" s="458"/>
    </row>
    <row r="274" spans="1:11">
      <c r="A274" s="450"/>
      <c r="B274" s="486"/>
      <c r="C274" s="487"/>
      <c r="D274" s="488"/>
      <c r="E274" s="489"/>
      <c r="F274" s="489"/>
      <c r="G274" s="489"/>
      <c r="H274" s="490"/>
      <c r="I274" s="491"/>
      <c r="J274" s="492">
        <f t="shared" si="10"/>
        <v>0</v>
      </c>
      <c r="K274" s="458"/>
    </row>
    <row r="275" spans="1:11">
      <c r="A275" s="450"/>
      <c r="B275" s="493"/>
      <c r="C275" s="494"/>
      <c r="D275" s="495"/>
      <c r="E275" s="496"/>
      <c r="F275" s="496"/>
      <c r="G275" s="496"/>
      <c r="H275" s="497"/>
      <c r="I275" s="498"/>
      <c r="J275" s="492">
        <f t="shared" si="10"/>
        <v>0</v>
      </c>
      <c r="K275" s="458"/>
    </row>
    <row r="276" spans="1:11">
      <c r="A276" s="450"/>
      <c r="B276" s="499" t="s">
        <v>1119</v>
      </c>
      <c r="C276" s="469"/>
      <c r="D276" s="469"/>
      <c r="E276" s="469"/>
      <c r="F276" s="469"/>
      <c r="G276" s="469"/>
      <c r="H276" s="469"/>
      <c r="I276" s="500" t="s">
        <v>138</v>
      </c>
      <c r="J276" s="501">
        <f>SUM(J269:J275)</f>
        <v>0</v>
      </c>
      <c r="K276" s="458"/>
    </row>
    <row r="277" spans="1:11">
      <c r="A277" s="450"/>
      <c r="B277" s="502"/>
      <c r="C277" s="502"/>
      <c r="D277" s="502"/>
      <c r="E277" s="502"/>
      <c r="F277" s="502"/>
      <c r="G277" s="502"/>
      <c r="H277" s="502"/>
      <c r="I277" s="503"/>
      <c r="J277" s="504"/>
      <c r="K277" s="458"/>
    </row>
    <row r="278" spans="1:11" ht="20.399999999999999">
      <c r="A278" s="450"/>
      <c r="B278" s="1664" t="s">
        <v>1120</v>
      </c>
      <c r="C278" s="1665"/>
      <c r="D278" s="1665"/>
      <c r="E278" s="1666"/>
      <c r="F278" s="505" t="s">
        <v>873</v>
      </c>
      <c r="G278" s="506"/>
      <c r="H278" s="507" t="s">
        <v>560</v>
      </c>
      <c r="I278" s="508" t="s">
        <v>1121</v>
      </c>
      <c r="J278" s="509" t="s">
        <v>1122</v>
      </c>
      <c r="K278" s="458"/>
    </row>
    <row r="279" spans="1:11">
      <c r="A279" s="450"/>
      <c r="B279" s="510"/>
      <c r="C279" s="511"/>
      <c r="D279" s="512"/>
      <c r="E279" s="513"/>
      <c r="F279" s="514"/>
      <c r="G279" s="515"/>
      <c r="H279" s="516"/>
      <c r="I279" s="484"/>
      <c r="J279" s="492"/>
      <c r="K279" s="458"/>
    </row>
    <row r="280" spans="1:11">
      <c r="A280" s="450"/>
      <c r="B280" s="517" t="s">
        <v>626</v>
      </c>
      <c r="C280" s="518"/>
      <c r="D280" s="459"/>
      <c r="E280" s="487"/>
      <c r="F280" s="488"/>
      <c r="G280" s="519"/>
      <c r="H280" s="520">
        <v>10</v>
      </c>
      <c r="I280" s="521">
        <f>VLOOKUP(B280,'MÃO DE OBRA'!$A:$E,5,FALSE)/220</f>
        <v>15.730909090909092</v>
      </c>
      <c r="J280" s="492">
        <f t="shared" ref="J280" si="11">H280*I280</f>
        <v>157.30909090909091</v>
      </c>
      <c r="K280" s="458"/>
    </row>
    <row r="281" spans="1:11">
      <c r="A281" s="450"/>
      <c r="B281" s="517"/>
      <c r="C281" s="518"/>
      <c r="D281" s="459"/>
      <c r="E281" s="487"/>
      <c r="F281" s="488"/>
      <c r="G281" s="519"/>
      <c r="H281" s="520"/>
      <c r="I281" s="521"/>
      <c r="J281" s="492"/>
      <c r="K281" s="458"/>
    </row>
    <row r="282" spans="1:11">
      <c r="A282" s="450"/>
      <c r="B282" s="517"/>
      <c r="C282" s="518"/>
      <c r="D282" s="459"/>
      <c r="E282" s="487"/>
      <c r="F282" s="488"/>
      <c r="G282" s="519"/>
      <c r="H282" s="520"/>
      <c r="I282" s="491"/>
      <c r="J282" s="492"/>
      <c r="K282" s="458"/>
    </row>
    <row r="283" spans="1:11">
      <c r="A283" s="450"/>
      <c r="B283" s="517"/>
      <c r="C283" s="518"/>
      <c r="D283" s="459"/>
      <c r="E283" s="487"/>
      <c r="F283" s="488"/>
      <c r="G283" s="519"/>
      <c r="H283" s="520"/>
      <c r="I283" s="491"/>
      <c r="J283" s="492">
        <f>H283*I283</f>
        <v>0</v>
      </c>
      <c r="K283" s="458"/>
    </row>
    <row r="284" spans="1:11">
      <c r="A284" s="450"/>
      <c r="B284" s="499" t="s">
        <v>1119</v>
      </c>
      <c r="C284" s="502"/>
      <c r="D284" s="502"/>
      <c r="E284" s="502"/>
      <c r="F284" s="502"/>
      <c r="G284" s="502"/>
      <c r="H284" s="502"/>
      <c r="I284" s="522" t="s">
        <v>138</v>
      </c>
      <c r="J284" s="501">
        <f>SUM(J279:J283)</f>
        <v>157.30909090909091</v>
      </c>
      <c r="K284" s="458"/>
    </row>
    <row r="285" spans="1:11">
      <c r="A285" s="450"/>
      <c r="B285" s="523"/>
      <c r="C285" s="523"/>
      <c r="D285" s="523"/>
      <c r="E285" s="523"/>
      <c r="F285" s="523"/>
      <c r="G285" s="523"/>
      <c r="H285" s="523"/>
      <c r="I285" s="524"/>
      <c r="J285" s="523"/>
      <c r="K285" s="458"/>
    </row>
    <row r="286" spans="1:11">
      <c r="A286" s="450"/>
      <c r="B286" s="525" t="s">
        <v>1123</v>
      </c>
      <c r="C286" s="526"/>
      <c r="D286" s="523"/>
      <c r="E286" s="527">
        <v>50</v>
      </c>
      <c r="F286" s="528" t="s">
        <v>169</v>
      </c>
      <c r="G286" s="506"/>
      <c r="H286" s="506"/>
      <c r="I286" s="529" t="s">
        <v>1124</v>
      </c>
      <c r="J286" s="501">
        <f>J276+J284</f>
        <v>157.30909090909091</v>
      </c>
      <c r="K286" s="458"/>
    </row>
    <row r="287" spans="1:11">
      <c r="A287" s="450"/>
      <c r="B287" s="530"/>
      <c r="C287" s="523"/>
      <c r="D287" s="523"/>
      <c r="E287" s="531"/>
      <c r="F287" s="532"/>
      <c r="G287" s="532"/>
      <c r="H287" s="532"/>
      <c r="I287" s="524"/>
      <c r="J287" s="523"/>
      <c r="K287" s="458"/>
    </row>
    <row r="288" spans="1:11" ht="20.399999999999999">
      <c r="A288" s="450"/>
      <c r="B288" s="1667" t="s">
        <v>481</v>
      </c>
      <c r="C288" s="1668"/>
      <c r="D288" s="1668"/>
      <c r="E288" s="1669"/>
      <c r="F288" s="533" t="s">
        <v>873</v>
      </c>
      <c r="G288" s="534" t="s">
        <v>493</v>
      </c>
      <c r="H288" s="507" t="s">
        <v>1115</v>
      </c>
      <c r="I288" s="535" t="s">
        <v>480</v>
      </c>
      <c r="J288" s="536" t="s">
        <v>482</v>
      </c>
      <c r="K288" s="458"/>
    </row>
    <row r="289" spans="1:12">
      <c r="A289" s="450"/>
      <c r="B289" s="537"/>
      <c r="C289" s="538"/>
      <c r="D289" s="538"/>
      <c r="E289" s="539"/>
      <c r="F289" s="540"/>
      <c r="G289" s="541"/>
      <c r="H289" s="547"/>
      <c r="I289" s="543"/>
      <c r="J289" s="485"/>
      <c r="K289" s="458"/>
    </row>
    <row r="290" spans="1:12">
      <c r="A290" s="450"/>
      <c r="B290" s="537"/>
      <c r="C290" s="518"/>
      <c r="D290" s="518"/>
      <c r="E290" s="487"/>
      <c r="F290" s="540"/>
      <c r="G290" s="541"/>
      <c r="H290" s="547"/>
      <c r="I290" s="543"/>
      <c r="J290" s="492"/>
      <c r="K290" s="458"/>
    </row>
    <row r="291" spans="1:12">
      <c r="A291" s="450"/>
      <c r="B291" s="537"/>
      <c r="C291" s="518"/>
      <c r="D291" s="518"/>
      <c r="E291" s="487"/>
      <c r="F291" s="540"/>
      <c r="G291" s="541"/>
      <c r="H291" s="547"/>
      <c r="I291" s="543"/>
      <c r="J291" s="492"/>
      <c r="K291" s="458"/>
    </row>
    <row r="292" spans="1:12">
      <c r="A292" s="450"/>
      <c r="B292" s="537"/>
      <c r="C292" s="518"/>
      <c r="D292" s="518"/>
      <c r="E292" s="487"/>
      <c r="F292" s="540"/>
      <c r="G292" s="541"/>
      <c r="H292" s="547"/>
      <c r="I292" s="543"/>
      <c r="J292" s="492"/>
      <c r="K292" s="458"/>
    </row>
    <row r="293" spans="1:12">
      <c r="A293" s="450"/>
      <c r="B293" s="517"/>
      <c r="C293" s="518"/>
      <c r="D293" s="518"/>
      <c r="E293" s="487"/>
      <c r="F293" s="488"/>
      <c r="G293" s="546"/>
      <c r="H293" s="547"/>
      <c r="I293" s="543"/>
      <c r="J293" s="492">
        <f>H293*I293*E273*F273</f>
        <v>0</v>
      </c>
      <c r="K293" s="458"/>
    </row>
    <row r="294" spans="1:12">
      <c r="A294" s="450"/>
      <c r="B294" s="517"/>
      <c r="C294" s="526"/>
      <c r="D294" s="526"/>
      <c r="E294" s="494"/>
      <c r="F294" s="488"/>
      <c r="G294" s="468"/>
      <c r="H294" s="547"/>
      <c r="I294" s="548"/>
      <c r="J294" s="492">
        <f>H294*I294*E274*F274</f>
        <v>0</v>
      </c>
      <c r="K294" s="458"/>
    </row>
    <row r="295" spans="1:12">
      <c r="A295" s="450"/>
      <c r="B295" s="550" t="s">
        <v>1119</v>
      </c>
      <c r="C295" s="526"/>
      <c r="D295" s="526"/>
      <c r="E295" s="526"/>
      <c r="F295" s="523"/>
      <c r="G295" s="526"/>
      <c r="H295" s="551"/>
      <c r="I295" s="552" t="s">
        <v>138</v>
      </c>
      <c r="J295" s="501">
        <f>SUM(J289:J294)</f>
        <v>0</v>
      </c>
      <c r="K295" s="458"/>
      <c r="L295" s="6">
        <f>J295/E286</f>
        <v>0</v>
      </c>
    </row>
    <row r="296" spans="1:12">
      <c r="A296" s="450"/>
      <c r="B296" s="553"/>
      <c r="C296" s="526"/>
      <c r="D296" s="526"/>
      <c r="E296" s="554"/>
      <c r="F296" s="555"/>
      <c r="G296" s="506"/>
      <c r="H296" s="506"/>
      <c r="I296" s="529"/>
      <c r="J296" s="554"/>
      <c r="K296" s="458"/>
    </row>
    <row r="297" spans="1:12" ht="20.399999999999999">
      <c r="A297" s="450"/>
      <c r="B297" s="1667" t="s">
        <v>1125</v>
      </c>
      <c r="C297" s="1668"/>
      <c r="D297" s="1668"/>
      <c r="E297" s="1668"/>
      <c r="F297" s="1669"/>
      <c r="G297" s="556" t="s">
        <v>494</v>
      </c>
      <c r="H297" s="506" t="s">
        <v>1126</v>
      </c>
      <c r="I297" s="557" t="s">
        <v>1115</v>
      </c>
      <c r="J297" s="509" t="s">
        <v>482</v>
      </c>
      <c r="K297" s="458"/>
    </row>
    <row r="298" spans="1:12">
      <c r="A298" s="450"/>
      <c r="B298" s="558"/>
      <c r="C298" s="559"/>
      <c r="D298" s="560"/>
      <c r="E298" s="560"/>
      <c r="F298" s="561"/>
      <c r="G298" s="489"/>
      <c r="H298" s="489"/>
      <c r="I298" s="562"/>
      <c r="J298" s="492"/>
      <c r="K298" s="458"/>
    </row>
    <row r="299" spans="1:12">
      <c r="A299" s="450"/>
      <c r="B299" s="563"/>
      <c r="C299" s="564"/>
      <c r="D299" s="565"/>
      <c r="E299" s="565"/>
      <c r="F299" s="566"/>
      <c r="G299" s="489"/>
      <c r="H299" s="489"/>
      <c r="I299" s="562"/>
      <c r="J299" s="492"/>
      <c r="K299" s="458"/>
    </row>
    <row r="300" spans="1:12">
      <c r="A300" s="450"/>
      <c r="B300" s="1670" t="s">
        <v>138</v>
      </c>
      <c r="C300" s="1670"/>
      <c r="D300" s="1670"/>
      <c r="E300" s="1670"/>
      <c r="F300" s="1670"/>
      <c r="G300" s="1670"/>
      <c r="H300" s="1670"/>
      <c r="I300" s="1670"/>
      <c r="J300" s="501">
        <f>SUM(J298:J299)</f>
        <v>0</v>
      </c>
      <c r="K300" s="458"/>
    </row>
    <row r="301" spans="1:12">
      <c r="A301" s="450"/>
      <c r="B301" s="567"/>
      <c r="C301" s="511"/>
      <c r="D301" s="511"/>
      <c r="E301" s="568"/>
      <c r="F301" s="569"/>
      <c r="G301" s="570"/>
      <c r="H301" s="570"/>
      <c r="I301" s="571"/>
      <c r="J301" s="572"/>
      <c r="K301" s="458"/>
    </row>
    <row r="302" spans="1:12">
      <c r="A302" s="450"/>
      <c r="B302" s="573" t="s">
        <v>1127</v>
      </c>
      <c r="C302" s="573"/>
      <c r="D302" s="550"/>
      <c r="E302" s="523"/>
      <c r="F302" s="523"/>
      <c r="G302" s="523"/>
      <c r="H302" s="574"/>
      <c r="I302" s="575"/>
      <c r="J302" s="639">
        <f>(J286+J295+J300)/E286</f>
        <v>3.1461818181818182</v>
      </c>
      <c r="K302" s="458"/>
    </row>
    <row r="303" spans="1:12">
      <c r="A303" s="450"/>
      <c r="B303" s="553"/>
      <c r="C303" s="526"/>
      <c r="D303" s="526"/>
      <c r="E303" s="554"/>
      <c r="F303" s="555"/>
      <c r="G303" s="506"/>
      <c r="H303" s="506"/>
      <c r="I303" s="529"/>
      <c r="J303" s="576"/>
      <c r="K303" s="458"/>
    </row>
    <row r="304" spans="1:12" ht="20.399999999999999">
      <c r="A304" s="450"/>
      <c r="B304" s="1667" t="s">
        <v>1128</v>
      </c>
      <c r="C304" s="1668"/>
      <c r="D304" s="1668"/>
      <c r="E304" s="1668"/>
      <c r="F304" s="1669"/>
      <c r="G304" s="556" t="s">
        <v>494</v>
      </c>
      <c r="H304" s="506" t="s">
        <v>1126</v>
      </c>
      <c r="I304" s="557" t="s">
        <v>1115</v>
      </c>
      <c r="J304" s="509" t="s">
        <v>482</v>
      </c>
      <c r="K304" s="458"/>
    </row>
    <row r="305" spans="1:11">
      <c r="A305" s="450"/>
      <c r="B305" s="558"/>
      <c r="C305" s="559"/>
      <c r="D305" s="560"/>
      <c r="E305" s="560"/>
      <c r="F305" s="561"/>
      <c r="G305" s="489"/>
      <c r="H305" s="489"/>
      <c r="I305" s="742"/>
      <c r="J305" s="492">
        <f>G305*I305</f>
        <v>0</v>
      </c>
      <c r="K305" s="458"/>
    </row>
    <row r="306" spans="1:11">
      <c r="A306" s="450"/>
      <c r="B306" s="563"/>
      <c r="C306" s="564"/>
      <c r="D306" s="565"/>
      <c r="E306" s="565"/>
      <c r="F306" s="566"/>
      <c r="G306" s="489"/>
      <c r="H306" s="489"/>
      <c r="I306" s="742"/>
      <c r="J306" s="492"/>
      <c r="K306" s="458"/>
    </row>
    <row r="307" spans="1:11">
      <c r="A307" s="450"/>
      <c r="B307" s="577"/>
      <c r="C307" s="578"/>
      <c r="D307" s="579"/>
      <c r="E307" s="579"/>
      <c r="F307" s="580"/>
      <c r="G307" s="489"/>
      <c r="H307" s="489"/>
      <c r="I307" s="742"/>
      <c r="J307" s="492"/>
      <c r="K307" s="458"/>
    </row>
    <row r="308" spans="1:11">
      <c r="A308" s="450"/>
      <c r="B308" s="581"/>
      <c r="C308" s="523"/>
      <c r="D308" s="523"/>
      <c r="E308" s="582"/>
      <c r="F308" s="583"/>
      <c r="G308" s="532"/>
      <c r="H308" s="532"/>
      <c r="I308" s="524" t="s">
        <v>138</v>
      </c>
      <c r="J308" s="501">
        <f>SUM(J305:J307)</f>
        <v>0</v>
      </c>
      <c r="K308" s="458"/>
    </row>
    <row r="309" spans="1:11">
      <c r="A309" s="450"/>
      <c r="B309" s="584"/>
      <c r="C309" s="523"/>
      <c r="D309" s="523"/>
      <c r="E309" s="582"/>
      <c r="F309" s="583"/>
      <c r="G309" s="532"/>
      <c r="H309" s="532"/>
      <c r="I309" s="524"/>
      <c r="J309" s="582"/>
      <c r="K309" s="458"/>
    </row>
    <row r="310" spans="1:11" ht="20.399999999999999">
      <c r="A310" s="450"/>
      <c r="B310" s="1667" t="s">
        <v>1141</v>
      </c>
      <c r="C310" s="1668"/>
      <c r="D310" s="1668"/>
      <c r="E310" s="1668"/>
      <c r="F310" s="1669"/>
      <c r="G310" s="587" t="s">
        <v>494</v>
      </c>
      <c r="H310" s="644" t="s">
        <v>1115</v>
      </c>
      <c r="I310" s="645"/>
      <c r="J310" s="509" t="s">
        <v>482</v>
      </c>
      <c r="K310" s="458"/>
    </row>
    <row r="311" spans="1:11">
      <c r="A311" s="450"/>
      <c r="B311" s="1654"/>
      <c r="C311" s="1655"/>
      <c r="D311" s="1655"/>
      <c r="E311" s="1655"/>
      <c r="F311" s="1656"/>
      <c r="G311" s="562"/>
      <c r="H311" s="1657"/>
      <c r="I311" s="1658"/>
      <c r="J311" s="642"/>
      <c r="K311" s="458"/>
    </row>
    <row r="312" spans="1:11">
      <c r="A312" s="450"/>
      <c r="B312" s="1659"/>
      <c r="C312" s="1660"/>
      <c r="D312" s="1660"/>
      <c r="E312" s="1660"/>
      <c r="F312" s="1661"/>
      <c r="G312" s="588"/>
      <c r="H312" s="1662"/>
      <c r="I312" s="1663"/>
      <c r="J312" s="642"/>
      <c r="K312" s="458"/>
    </row>
    <row r="313" spans="1:11">
      <c r="A313" s="450"/>
      <c r="B313" s="581"/>
      <c r="C313" s="523"/>
      <c r="D313" s="523"/>
      <c r="E313" s="582"/>
      <c r="F313" s="583"/>
      <c r="G313" s="532"/>
      <c r="H313" s="506"/>
      <c r="I313" s="529" t="s">
        <v>138</v>
      </c>
      <c r="J313" s="501">
        <f>SUM(J311:J312)</f>
        <v>0</v>
      </c>
      <c r="K313" s="458"/>
    </row>
    <row r="314" spans="1:11">
      <c r="A314" s="450"/>
      <c r="B314" s="523"/>
      <c r="C314" s="523"/>
      <c r="D314" s="523"/>
      <c r="E314" s="523"/>
      <c r="F314" s="523"/>
      <c r="G314" s="523"/>
      <c r="H314" s="523"/>
      <c r="I314" s="524"/>
      <c r="J314" s="523"/>
      <c r="K314" s="458"/>
    </row>
    <row r="315" spans="1:11">
      <c r="A315" s="450"/>
      <c r="B315" s="1645" t="s">
        <v>1142</v>
      </c>
      <c r="C315" s="1646"/>
      <c r="D315" s="1646"/>
      <c r="E315" s="1646"/>
      <c r="F315" s="1646"/>
      <c r="G315" s="1646"/>
      <c r="H315" s="1646"/>
      <c r="I315" s="1647"/>
      <c r="J315" s="573">
        <f>J313+J308+J302</f>
        <v>3.1461818181818182</v>
      </c>
      <c r="K315" s="458"/>
    </row>
    <row r="316" spans="1:11">
      <c r="A316" s="450"/>
      <c r="B316" s="523"/>
      <c r="C316" s="523"/>
      <c r="D316" s="523"/>
      <c r="E316" s="523"/>
      <c r="F316" s="523"/>
      <c r="G316" s="523"/>
      <c r="H316" s="523"/>
      <c r="I316" s="524"/>
      <c r="J316" s="523"/>
      <c r="K316" s="458"/>
    </row>
    <row r="317" spans="1:11">
      <c r="A317" s="450"/>
      <c r="B317" s="1645" t="s">
        <v>1143</v>
      </c>
      <c r="C317" s="1646"/>
      <c r="D317" s="1646"/>
      <c r="E317" s="1646"/>
      <c r="F317" s="1646"/>
      <c r="G317" s="1646"/>
      <c r="H317" s="1646"/>
      <c r="I317" s="1647"/>
      <c r="J317" s="501">
        <f>J315*0</f>
        <v>0</v>
      </c>
      <c r="K317" s="458"/>
    </row>
    <row r="318" spans="1:11">
      <c r="A318" s="450"/>
      <c r="B318" s="523"/>
      <c r="C318" s="523"/>
      <c r="D318" s="523"/>
      <c r="E318" s="523"/>
      <c r="F318" s="523"/>
      <c r="G318" s="523"/>
      <c r="H318" s="523"/>
      <c r="I318" s="524"/>
      <c r="J318" s="523"/>
      <c r="K318" s="458"/>
    </row>
    <row r="319" spans="1:11">
      <c r="A319" s="450"/>
      <c r="B319" s="1645" t="s">
        <v>1144</v>
      </c>
      <c r="C319" s="1646"/>
      <c r="D319" s="1646"/>
      <c r="E319" s="1646"/>
      <c r="F319" s="1646"/>
      <c r="G319" s="1646"/>
      <c r="H319" s="1646"/>
      <c r="I319" s="1647"/>
      <c r="J319" s="573">
        <f>J315+J317</f>
        <v>3.1461818181818182</v>
      </c>
      <c r="K319" s="458"/>
    </row>
    <row r="320" spans="1:11">
      <c r="A320" s="450"/>
      <c r="B320" s="511"/>
      <c r="C320" s="511"/>
      <c r="D320" s="511"/>
      <c r="E320" s="511"/>
      <c r="F320" s="511"/>
      <c r="G320" s="511"/>
      <c r="H320" s="511"/>
      <c r="I320" s="571"/>
      <c r="J320" s="511"/>
      <c r="K320" s="458"/>
    </row>
    <row r="321" spans="1:11">
      <c r="A321" s="450"/>
      <c r="B321" s="589"/>
      <c r="C321" s="559"/>
      <c r="D321" s="559"/>
      <c r="E321" s="559"/>
      <c r="F321" s="559"/>
      <c r="G321" s="559"/>
      <c r="H321" s="559"/>
      <c r="I321" s="559"/>
      <c r="J321" s="590"/>
      <c r="K321" s="458"/>
    </row>
    <row r="322" spans="1:11">
      <c r="A322" s="450"/>
      <c r="B322" s="591"/>
      <c r="C322" s="592"/>
      <c r="D322" s="593"/>
      <c r="E322" s="593"/>
      <c r="F322" s="594" t="s">
        <v>1119</v>
      </c>
      <c r="G322" s="595" t="s">
        <v>1119</v>
      </c>
      <c r="H322" s="592"/>
      <c r="I322" s="592"/>
      <c r="J322" s="596"/>
      <c r="K322" s="458"/>
    </row>
    <row r="323" spans="1:11">
      <c r="A323" s="450"/>
      <c r="B323" s="459"/>
      <c r="C323" s="459"/>
      <c r="D323" s="459"/>
      <c r="E323" s="459"/>
      <c r="F323" s="459"/>
      <c r="G323" s="459"/>
      <c r="H323" s="459"/>
      <c r="I323" s="459"/>
      <c r="J323" s="459"/>
      <c r="K323" s="458"/>
    </row>
    <row r="324" spans="1:11">
      <c r="A324" s="450"/>
      <c r="B324" s="597">
        <f>PLANEJAMENTO!$G$2</f>
        <v>0</v>
      </c>
      <c r="C324" s="598"/>
      <c r="D324" s="598"/>
      <c r="E324" s="598"/>
      <c r="F324" s="599"/>
      <c r="G324" s="600" t="s">
        <v>482</v>
      </c>
      <c r="H324" s="502"/>
      <c r="I324" s="502"/>
      <c r="J324" s="505"/>
      <c r="K324" s="458"/>
    </row>
    <row r="325" spans="1:11">
      <c r="A325" s="450"/>
      <c r="B325" s="601">
        <f>PLANEJAMENTO!$G$3</f>
        <v>0</v>
      </c>
      <c r="C325" s="602"/>
      <c r="D325" s="602"/>
      <c r="E325" s="602"/>
      <c r="F325" s="603"/>
      <c r="G325" s="1648" t="s">
        <v>1145</v>
      </c>
      <c r="H325" s="1649"/>
      <c r="I325" s="1649"/>
      <c r="J325" s="1650"/>
      <c r="K325" s="458"/>
    </row>
    <row r="326" spans="1:11">
      <c r="A326" s="450"/>
      <c r="B326" s="604"/>
      <c r="C326" s="605"/>
      <c r="D326" s="605"/>
      <c r="E326" s="605"/>
      <c r="F326" s="606"/>
      <c r="G326" s="607"/>
      <c r="H326" s="1651"/>
      <c r="I326" s="1652"/>
      <c r="J326" s="1653"/>
      <c r="K326" s="458"/>
    </row>
    <row r="327" spans="1:11" ht="15" thickBot="1">
      <c r="A327" s="608"/>
      <c r="B327" s="609"/>
      <c r="C327" s="609"/>
      <c r="D327" s="609"/>
      <c r="E327" s="609"/>
      <c r="F327" s="609"/>
      <c r="G327" s="609"/>
      <c r="H327" s="609"/>
      <c r="I327" s="609"/>
      <c r="J327" s="609"/>
      <c r="K327" s="610"/>
    </row>
    <row r="328" spans="1:11">
      <c r="A328" s="759"/>
      <c r="B328" s="760"/>
      <c r="C328" s="760"/>
      <c r="D328" s="760"/>
      <c r="E328" s="760"/>
      <c r="F328" s="760"/>
      <c r="G328" s="760"/>
      <c r="H328" s="760"/>
      <c r="I328" s="760"/>
      <c r="J328" s="760"/>
      <c r="K328" s="761"/>
    </row>
    <row r="329" spans="1:11">
      <c r="A329" s="450"/>
      <c r="B329" s="451" t="s">
        <v>141</v>
      </c>
      <c r="C329" s="452"/>
      <c r="D329" s="453" t="s">
        <v>1105</v>
      </c>
      <c r="E329" s="454"/>
      <c r="F329" s="455"/>
      <c r="G329" s="455"/>
      <c r="H329" s="456"/>
      <c r="I329" s="456"/>
      <c r="J329" s="457"/>
      <c r="K329" s="458"/>
    </row>
    <row r="330" spans="1:11">
      <c r="A330" s="450"/>
      <c r="B330" s="459"/>
      <c r="C330" s="459"/>
      <c r="D330" s="459"/>
      <c r="E330" s="459"/>
      <c r="F330" s="459"/>
      <c r="G330" s="459"/>
      <c r="H330" s="459"/>
      <c r="I330" s="459"/>
      <c r="J330" s="459"/>
      <c r="K330" s="458"/>
    </row>
    <row r="331" spans="1:11">
      <c r="A331" s="450"/>
      <c r="B331" s="460" t="s">
        <v>1106</v>
      </c>
      <c r="C331" s="461" t="s">
        <v>1107</v>
      </c>
      <c r="D331" s="1671" t="s">
        <v>198</v>
      </c>
      <c r="E331" s="1672"/>
      <c r="F331" s="1672"/>
      <c r="G331" s="1672"/>
      <c r="H331" s="1672"/>
      <c r="I331" s="1673"/>
      <c r="J331" s="462" t="s">
        <v>1108</v>
      </c>
      <c r="K331" s="458"/>
    </row>
    <row r="332" spans="1:11">
      <c r="A332" s="450"/>
      <c r="B332" s="463" t="s">
        <v>1163</v>
      </c>
      <c r="C332" s="464">
        <v>45483</v>
      </c>
      <c r="D332" s="1674" t="s">
        <v>1164</v>
      </c>
      <c r="E332" s="1675"/>
      <c r="F332" s="1675"/>
      <c r="G332" s="1675"/>
      <c r="H332" s="1675"/>
      <c r="I332" s="1676"/>
      <c r="J332" s="468" t="str">
        <f>F353</f>
        <v>M2</v>
      </c>
      <c r="K332" s="458"/>
    </row>
    <row r="333" spans="1:11">
      <c r="A333" s="450"/>
      <c r="B333" s="469"/>
      <c r="C333" s="469"/>
      <c r="D333" s="469"/>
      <c r="E333" s="469"/>
      <c r="F333" s="469"/>
      <c r="G333" s="469"/>
      <c r="H333" s="469"/>
      <c r="I333" s="470"/>
      <c r="J333" s="471"/>
      <c r="K333" s="458"/>
    </row>
    <row r="334" spans="1:11">
      <c r="A334" s="450"/>
      <c r="B334" s="1648" t="s">
        <v>1111</v>
      </c>
      <c r="C334" s="1650"/>
      <c r="D334" s="1679" t="s">
        <v>873</v>
      </c>
      <c r="E334" s="1681" t="s">
        <v>1112</v>
      </c>
      <c r="F334" s="472" t="s">
        <v>1113</v>
      </c>
      <c r="G334" s="473"/>
      <c r="H334" s="472" t="s">
        <v>1114</v>
      </c>
      <c r="I334" s="473"/>
      <c r="J334" s="474" t="s">
        <v>1115</v>
      </c>
      <c r="K334" s="458"/>
    </row>
    <row r="335" spans="1:11">
      <c r="A335" s="450"/>
      <c r="B335" s="1677"/>
      <c r="C335" s="1678"/>
      <c r="D335" s="1680"/>
      <c r="E335" s="1682"/>
      <c r="F335" s="475" t="s">
        <v>1116</v>
      </c>
      <c r="G335" s="475" t="s">
        <v>1117</v>
      </c>
      <c r="H335" s="475" t="s">
        <v>1116</v>
      </c>
      <c r="I335" s="476" t="s">
        <v>1117</v>
      </c>
      <c r="J335" s="477" t="s">
        <v>1118</v>
      </c>
      <c r="K335" s="458"/>
    </row>
    <row r="336" spans="1:11">
      <c r="A336" s="450"/>
      <c r="B336" s="486"/>
      <c r="C336" s="479"/>
      <c r="D336" s="480"/>
      <c r="E336" s="481"/>
      <c r="F336" s="481"/>
      <c r="G336" s="482"/>
      <c r="H336" s="490"/>
      <c r="I336" s="491"/>
      <c r="J336" s="485"/>
      <c r="K336" s="458"/>
    </row>
    <row r="337" spans="1:12">
      <c r="A337" s="450"/>
      <c r="B337" s="486"/>
      <c r="C337" s="487"/>
      <c r="D337" s="488"/>
      <c r="E337" s="489"/>
      <c r="F337" s="489"/>
      <c r="G337" s="489"/>
      <c r="H337" s="490"/>
      <c r="I337" s="491"/>
      <c r="J337" s="492"/>
      <c r="K337" s="458"/>
    </row>
    <row r="338" spans="1:12">
      <c r="A338" s="450"/>
      <c r="B338" s="486"/>
      <c r="C338" s="487"/>
      <c r="D338" s="488"/>
      <c r="E338" s="489"/>
      <c r="F338" s="489"/>
      <c r="G338" s="489"/>
      <c r="H338" s="490"/>
      <c r="I338" s="491"/>
      <c r="J338" s="492"/>
      <c r="K338" s="458"/>
    </row>
    <row r="339" spans="1:12">
      <c r="A339" s="450"/>
      <c r="B339" s="486"/>
      <c r="C339" s="487"/>
      <c r="D339" s="488"/>
      <c r="E339" s="489"/>
      <c r="F339" s="489"/>
      <c r="G339" s="489"/>
      <c r="H339" s="490"/>
      <c r="I339" s="491"/>
      <c r="J339" s="492"/>
      <c r="K339" s="458"/>
      <c r="L339" s="6"/>
    </row>
    <row r="340" spans="1:12">
      <c r="A340" s="450"/>
      <c r="B340" s="486"/>
      <c r="C340" s="487"/>
      <c r="D340" s="488"/>
      <c r="E340" s="489"/>
      <c r="F340" s="489"/>
      <c r="G340" s="489"/>
      <c r="H340" s="490"/>
      <c r="I340" s="491"/>
      <c r="J340" s="492">
        <f t="shared" ref="J340:J342" si="12">H340*F340*E340+I340*G340*E340</f>
        <v>0</v>
      </c>
      <c r="K340" s="458"/>
    </row>
    <row r="341" spans="1:12">
      <c r="A341" s="450"/>
      <c r="B341" s="486"/>
      <c r="C341" s="487"/>
      <c r="D341" s="488"/>
      <c r="E341" s="489"/>
      <c r="F341" s="489"/>
      <c r="G341" s="489"/>
      <c r="H341" s="490"/>
      <c r="I341" s="491"/>
      <c r="J341" s="492">
        <f t="shared" si="12"/>
        <v>0</v>
      </c>
      <c r="K341" s="458"/>
    </row>
    <row r="342" spans="1:12">
      <c r="A342" s="450"/>
      <c r="B342" s="493"/>
      <c r="C342" s="494"/>
      <c r="D342" s="495"/>
      <c r="E342" s="496"/>
      <c r="F342" s="496"/>
      <c r="G342" s="496"/>
      <c r="H342" s="497"/>
      <c r="I342" s="498"/>
      <c r="J342" s="492">
        <f t="shared" si="12"/>
        <v>0</v>
      </c>
      <c r="K342" s="458"/>
    </row>
    <row r="343" spans="1:12">
      <c r="A343" s="450"/>
      <c r="B343" s="499" t="s">
        <v>1119</v>
      </c>
      <c r="C343" s="469"/>
      <c r="D343" s="469"/>
      <c r="E343" s="469"/>
      <c r="F343" s="469"/>
      <c r="G343" s="469"/>
      <c r="H343" s="469"/>
      <c r="I343" s="500" t="s">
        <v>138</v>
      </c>
      <c r="J343" s="501">
        <f>SUM(J336:J342)</f>
        <v>0</v>
      </c>
      <c r="K343" s="458"/>
    </row>
    <row r="344" spans="1:12">
      <c r="A344" s="450"/>
      <c r="B344" s="502"/>
      <c r="C344" s="502"/>
      <c r="D344" s="502"/>
      <c r="E344" s="502"/>
      <c r="F344" s="502"/>
      <c r="G344" s="502"/>
      <c r="H344" s="502"/>
      <c r="I344" s="503"/>
      <c r="J344" s="504"/>
      <c r="K344" s="458"/>
    </row>
    <row r="345" spans="1:12" ht="20.399999999999999">
      <c r="A345" s="450"/>
      <c r="B345" s="1664" t="s">
        <v>1120</v>
      </c>
      <c r="C345" s="1665"/>
      <c r="D345" s="1665"/>
      <c r="E345" s="1666"/>
      <c r="F345" s="505" t="s">
        <v>873</v>
      </c>
      <c r="G345" s="506"/>
      <c r="H345" s="507" t="s">
        <v>560</v>
      </c>
      <c r="I345" s="508" t="s">
        <v>1121</v>
      </c>
      <c r="J345" s="509" t="s">
        <v>1122</v>
      </c>
      <c r="K345" s="458"/>
    </row>
    <row r="346" spans="1:12">
      <c r="A346" s="450"/>
      <c r="B346" s="510"/>
      <c r="C346" s="511"/>
      <c r="D346" s="512"/>
      <c r="E346" s="513"/>
      <c r="F346" s="514"/>
      <c r="G346" s="515"/>
      <c r="H346" s="516"/>
      <c r="I346" s="484"/>
      <c r="J346" s="485"/>
      <c r="K346" s="458"/>
    </row>
    <row r="347" spans="1:12">
      <c r="A347" s="450"/>
      <c r="B347" s="517" t="s">
        <v>626</v>
      </c>
      <c r="C347" s="518"/>
      <c r="D347" s="459"/>
      <c r="E347" s="487"/>
      <c r="F347" s="488"/>
      <c r="G347" s="519"/>
      <c r="H347" s="520">
        <v>0.21</v>
      </c>
      <c r="I347" s="521">
        <f>VLOOKUP(B347,'MÃO DE OBRA'!$A:$E,5,FALSE)/220</f>
        <v>15.730909090909092</v>
      </c>
      <c r="J347" s="492">
        <f t="shared" ref="J347" si="13">H347*I347</f>
        <v>3.3034909090909093</v>
      </c>
      <c r="K347" s="458"/>
    </row>
    <row r="348" spans="1:12">
      <c r="A348" s="450"/>
      <c r="B348" s="517"/>
      <c r="C348" s="518"/>
      <c r="D348" s="459"/>
      <c r="E348" s="487"/>
      <c r="F348" s="488"/>
      <c r="G348" s="519"/>
      <c r="H348" s="520"/>
      <c r="I348" s="521"/>
      <c r="J348" s="492"/>
      <c r="K348" s="458"/>
    </row>
    <row r="349" spans="1:12">
      <c r="A349" s="450"/>
      <c r="B349" s="517"/>
      <c r="C349" s="518"/>
      <c r="D349" s="459"/>
      <c r="E349" s="487"/>
      <c r="F349" s="488"/>
      <c r="G349" s="519"/>
      <c r="H349" s="520"/>
      <c r="I349" s="491"/>
      <c r="J349" s="492"/>
      <c r="K349" s="458"/>
    </row>
    <row r="350" spans="1:12">
      <c r="A350" s="450"/>
      <c r="B350" s="517"/>
      <c r="C350" s="518"/>
      <c r="D350" s="459"/>
      <c r="E350" s="487"/>
      <c r="F350" s="488"/>
      <c r="G350" s="519"/>
      <c r="H350" s="520"/>
      <c r="I350" s="491"/>
      <c r="J350" s="492">
        <f>H350*I350</f>
        <v>0</v>
      </c>
      <c r="K350" s="458"/>
    </row>
    <row r="351" spans="1:12">
      <c r="A351" s="450"/>
      <c r="B351" s="499" t="s">
        <v>1119</v>
      </c>
      <c r="C351" s="502"/>
      <c r="D351" s="502"/>
      <c r="E351" s="502"/>
      <c r="F351" s="502"/>
      <c r="G351" s="502"/>
      <c r="H351" s="502"/>
      <c r="I351" s="522" t="s">
        <v>138</v>
      </c>
      <c r="J351" s="501">
        <f>SUM(J346:J350)</f>
        <v>3.3034909090909093</v>
      </c>
      <c r="K351" s="458"/>
    </row>
    <row r="352" spans="1:12">
      <c r="A352" s="450"/>
      <c r="B352" s="523"/>
      <c r="C352" s="523"/>
      <c r="D352" s="523"/>
      <c r="E352" s="523"/>
      <c r="F352" s="523"/>
      <c r="G352" s="523"/>
      <c r="H352" s="523"/>
      <c r="I352" s="524"/>
      <c r="J352" s="523"/>
      <c r="K352" s="458"/>
    </row>
    <row r="353" spans="1:12">
      <c r="A353" s="450"/>
      <c r="B353" s="525" t="s">
        <v>1123</v>
      </c>
      <c r="C353" s="526"/>
      <c r="D353" s="523"/>
      <c r="E353" s="527">
        <v>1</v>
      </c>
      <c r="F353" s="528" t="s">
        <v>1165</v>
      </c>
      <c r="G353" s="506"/>
      <c r="H353" s="506"/>
      <c r="I353" s="529" t="s">
        <v>1124</v>
      </c>
      <c r="J353" s="501">
        <f>J343+J351</f>
        <v>3.3034909090909093</v>
      </c>
      <c r="K353" s="458"/>
    </row>
    <row r="354" spans="1:12">
      <c r="A354" s="450"/>
      <c r="B354" s="530"/>
      <c r="C354" s="523"/>
      <c r="D354" s="523"/>
      <c r="E354" s="531"/>
      <c r="F354" s="532"/>
      <c r="G354" s="532"/>
      <c r="H354" s="532"/>
      <c r="I354" s="524"/>
      <c r="J354" s="523"/>
      <c r="K354" s="458"/>
    </row>
    <row r="355" spans="1:12" ht="20.399999999999999">
      <c r="A355" s="450"/>
      <c r="B355" s="1667" t="s">
        <v>481</v>
      </c>
      <c r="C355" s="1668"/>
      <c r="D355" s="1668"/>
      <c r="E355" s="1669"/>
      <c r="F355" s="533" t="s">
        <v>873</v>
      </c>
      <c r="G355" s="534" t="s">
        <v>493</v>
      </c>
      <c r="H355" s="507" t="s">
        <v>1115</v>
      </c>
      <c r="I355" s="535" t="s">
        <v>480</v>
      </c>
      <c r="J355" s="536" t="s">
        <v>482</v>
      </c>
      <c r="K355" s="458"/>
    </row>
    <row r="356" spans="1:12">
      <c r="A356" s="450"/>
      <c r="B356" s="537"/>
      <c r="C356" s="538"/>
      <c r="D356" s="538"/>
      <c r="E356" s="539"/>
      <c r="F356" s="540"/>
      <c r="G356" s="541"/>
      <c r="H356" s="547"/>
      <c r="I356" s="543"/>
      <c r="J356" s="485"/>
      <c r="K356" s="458"/>
    </row>
    <row r="357" spans="1:12">
      <c r="A357" s="450"/>
      <c r="B357" s="537"/>
      <c r="C357" s="518"/>
      <c r="D357" s="518"/>
      <c r="E357" s="487"/>
      <c r="F357" s="540"/>
      <c r="G357" s="541"/>
      <c r="H357" s="547"/>
      <c r="I357" s="543"/>
      <c r="J357" s="492"/>
      <c r="K357" s="458"/>
    </row>
    <row r="358" spans="1:12">
      <c r="A358" s="450"/>
      <c r="B358" s="517"/>
      <c r="C358" s="518"/>
      <c r="D358" s="518"/>
      <c r="E358" s="487"/>
      <c r="F358" s="488"/>
      <c r="G358" s="546"/>
      <c r="H358" s="547"/>
      <c r="I358" s="543"/>
      <c r="J358" s="492">
        <f>H358*I358*E340*F340</f>
        <v>0</v>
      </c>
      <c r="K358" s="458"/>
    </row>
    <row r="359" spans="1:12">
      <c r="A359" s="450"/>
      <c r="B359" s="517"/>
      <c r="C359" s="526"/>
      <c r="D359" s="526"/>
      <c r="E359" s="494"/>
      <c r="F359" s="488"/>
      <c r="G359" s="468"/>
      <c r="H359" s="547"/>
      <c r="I359" s="548"/>
      <c r="J359" s="492">
        <f>H359*I359*E341*F341</f>
        <v>0</v>
      </c>
      <c r="K359" s="458"/>
    </row>
    <row r="360" spans="1:12">
      <c r="A360" s="450"/>
      <c r="B360" s="550" t="s">
        <v>1119</v>
      </c>
      <c r="C360" s="526"/>
      <c r="D360" s="526"/>
      <c r="E360" s="526"/>
      <c r="F360" s="523"/>
      <c r="G360" s="526"/>
      <c r="H360" s="551"/>
      <c r="I360" s="552" t="s">
        <v>138</v>
      </c>
      <c r="J360" s="501">
        <f>SUM(J356:J359)</f>
        <v>0</v>
      </c>
      <c r="K360" s="458"/>
      <c r="L360" s="6">
        <f>J360/E353</f>
        <v>0</v>
      </c>
    </row>
    <row r="361" spans="1:12">
      <c r="A361" s="450"/>
      <c r="B361" s="553"/>
      <c r="C361" s="526"/>
      <c r="D361" s="526"/>
      <c r="E361" s="554"/>
      <c r="F361" s="555"/>
      <c r="G361" s="506"/>
      <c r="H361" s="506"/>
      <c r="I361" s="529"/>
      <c r="J361" s="554"/>
      <c r="K361" s="458"/>
    </row>
    <row r="362" spans="1:12" ht="20.399999999999999">
      <c r="A362" s="450"/>
      <c r="B362" s="1667" t="s">
        <v>1125</v>
      </c>
      <c r="C362" s="1668"/>
      <c r="D362" s="1668"/>
      <c r="E362" s="1668"/>
      <c r="F362" s="1669"/>
      <c r="G362" s="556" t="s">
        <v>494</v>
      </c>
      <c r="H362" s="506" t="s">
        <v>1126</v>
      </c>
      <c r="I362" s="557" t="s">
        <v>1115</v>
      </c>
      <c r="J362" s="509" t="s">
        <v>482</v>
      </c>
      <c r="K362" s="458"/>
    </row>
    <row r="363" spans="1:12">
      <c r="A363" s="450"/>
      <c r="B363" s="558"/>
      <c r="C363" s="559"/>
      <c r="D363" s="560"/>
      <c r="E363" s="560"/>
      <c r="F363" s="561"/>
      <c r="G363" s="489"/>
      <c r="H363" s="489"/>
      <c r="I363" s="562"/>
      <c r="J363" s="492"/>
      <c r="K363" s="458"/>
    </row>
    <row r="364" spans="1:12">
      <c r="A364" s="450"/>
      <c r="B364" s="563"/>
      <c r="C364" s="564"/>
      <c r="D364" s="565"/>
      <c r="E364" s="565"/>
      <c r="F364" s="566"/>
      <c r="G364" s="489"/>
      <c r="H364" s="489"/>
      <c r="I364" s="562"/>
      <c r="J364" s="492"/>
      <c r="K364" s="458"/>
    </row>
    <row r="365" spans="1:12">
      <c r="A365" s="450"/>
      <c r="B365" s="1670" t="s">
        <v>138</v>
      </c>
      <c r="C365" s="1670"/>
      <c r="D365" s="1670"/>
      <c r="E365" s="1670"/>
      <c r="F365" s="1670"/>
      <c r="G365" s="1670"/>
      <c r="H365" s="1670"/>
      <c r="I365" s="1670"/>
      <c r="J365" s="501">
        <f>SUM(J363:J364)</f>
        <v>0</v>
      </c>
      <c r="K365" s="458"/>
    </row>
    <row r="366" spans="1:12">
      <c r="A366" s="450"/>
      <c r="B366" s="567"/>
      <c r="C366" s="511"/>
      <c r="D366" s="511"/>
      <c r="E366" s="568"/>
      <c r="F366" s="569"/>
      <c r="G366" s="570"/>
      <c r="H366" s="570"/>
      <c r="I366" s="571"/>
      <c r="J366" s="572"/>
      <c r="K366" s="458"/>
    </row>
    <row r="367" spans="1:12">
      <c r="A367" s="450"/>
      <c r="B367" s="573" t="s">
        <v>1127</v>
      </c>
      <c r="C367" s="573"/>
      <c r="D367" s="550"/>
      <c r="E367" s="523"/>
      <c r="F367" s="523"/>
      <c r="G367" s="523"/>
      <c r="H367" s="574"/>
      <c r="I367" s="575"/>
      <c r="J367" s="639">
        <f>(J353+J360+J365)/E353</f>
        <v>3.3034909090909093</v>
      </c>
      <c r="K367" s="458"/>
    </row>
    <row r="368" spans="1:12">
      <c r="A368" s="450"/>
      <c r="B368" s="553"/>
      <c r="C368" s="526"/>
      <c r="D368" s="526"/>
      <c r="E368" s="554"/>
      <c r="F368" s="555"/>
      <c r="G368" s="506"/>
      <c r="H368" s="506"/>
      <c r="I368" s="529"/>
      <c r="J368" s="576"/>
      <c r="K368" s="458"/>
    </row>
    <row r="369" spans="1:11" ht="20.399999999999999">
      <c r="A369" s="450"/>
      <c r="B369" s="1667" t="s">
        <v>1128</v>
      </c>
      <c r="C369" s="1668"/>
      <c r="D369" s="1668"/>
      <c r="E369" s="1668"/>
      <c r="F369" s="1669"/>
      <c r="G369" s="556" t="s">
        <v>494</v>
      </c>
      <c r="H369" s="506" t="s">
        <v>1126</v>
      </c>
      <c r="I369" s="557" t="s">
        <v>1115</v>
      </c>
      <c r="J369" s="509" t="s">
        <v>482</v>
      </c>
      <c r="K369" s="458"/>
    </row>
    <row r="370" spans="1:11">
      <c r="A370" s="450"/>
      <c r="B370" s="558" t="s">
        <v>1166</v>
      </c>
      <c r="C370" s="559"/>
      <c r="D370" s="560"/>
      <c r="E370" s="560"/>
      <c r="F370" s="561"/>
      <c r="G370" s="489">
        <v>1</v>
      </c>
      <c r="H370" s="489" t="s">
        <v>1126</v>
      </c>
      <c r="I370" s="562">
        <v>0.6</v>
      </c>
      <c r="J370" s="492">
        <f>G370*I370</f>
        <v>0.6</v>
      </c>
      <c r="K370" s="458"/>
    </row>
    <row r="371" spans="1:11">
      <c r="A371" s="450"/>
      <c r="B371" s="563"/>
      <c r="C371" s="564"/>
      <c r="D371" s="565"/>
      <c r="E371" s="565"/>
      <c r="F371" s="566"/>
      <c r="G371" s="489"/>
      <c r="H371" s="489"/>
      <c r="I371" s="743"/>
      <c r="J371" s="492">
        <f>G371*I371</f>
        <v>0</v>
      </c>
      <c r="K371" s="458"/>
    </row>
    <row r="372" spans="1:11">
      <c r="A372" s="450"/>
      <c r="B372" s="577"/>
      <c r="C372" s="578"/>
      <c r="D372" s="579"/>
      <c r="E372" s="579"/>
      <c r="F372" s="580"/>
      <c r="G372" s="489"/>
      <c r="H372" s="489"/>
      <c r="I372" s="742"/>
      <c r="J372" s="492"/>
      <c r="K372" s="458"/>
    </row>
    <row r="373" spans="1:11">
      <c r="A373" s="450"/>
      <c r="B373" s="581"/>
      <c r="C373" s="523"/>
      <c r="D373" s="523"/>
      <c r="E373" s="582"/>
      <c r="F373" s="583"/>
      <c r="G373" s="532"/>
      <c r="H373" s="532"/>
      <c r="I373" s="524" t="s">
        <v>138</v>
      </c>
      <c r="J373" s="501">
        <f>SUM(J370:J372)</f>
        <v>0.6</v>
      </c>
      <c r="K373" s="458"/>
    </row>
    <row r="374" spans="1:11">
      <c r="A374" s="450"/>
      <c r="B374" s="584"/>
      <c r="C374" s="523"/>
      <c r="D374" s="523"/>
      <c r="E374" s="582"/>
      <c r="F374" s="583"/>
      <c r="G374" s="532"/>
      <c r="H374" s="532"/>
      <c r="I374" s="524"/>
      <c r="J374" s="582"/>
      <c r="K374" s="458"/>
    </row>
    <row r="375" spans="1:11" ht="20.399999999999999">
      <c r="A375" s="450"/>
      <c r="B375" s="1667" t="s">
        <v>1141</v>
      </c>
      <c r="C375" s="1668"/>
      <c r="D375" s="1668"/>
      <c r="E375" s="1668"/>
      <c r="F375" s="1669"/>
      <c r="G375" s="587" t="s">
        <v>494</v>
      </c>
      <c r="H375" s="506" t="s">
        <v>1115</v>
      </c>
      <c r="I375" s="557"/>
      <c r="J375" s="509" t="s">
        <v>482</v>
      </c>
      <c r="K375" s="458"/>
    </row>
    <row r="376" spans="1:11">
      <c r="A376" s="450"/>
      <c r="B376" s="1654"/>
      <c r="C376" s="1655"/>
      <c r="D376" s="1655"/>
      <c r="E376" s="1655"/>
      <c r="F376" s="1656"/>
      <c r="G376" s="489"/>
      <c r="H376" s="1657"/>
      <c r="I376" s="1658"/>
      <c r="J376" s="492"/>
      <c r="K376" s="458"/>
    </row>
    <row r="377" spans="1:11">
      <c r="A377" s="450"/>
      <c r="B377" s="1659"/>
      <c r="C377" s="1660"/>
      <c r="D377" s="1660"/>
      <c r="E377" s="1660"/>
      <c r="F377" s="1661"/>
      <c r="G377" s="496"/>
      <c r="H377" s="1662"/>
      <c r="I377" s="1663"/>
      <c r="J377" s="492"/>
      <c r="K377" s="458"/>
    </row>
    <row r="378" spans="1:11">
      <c r="A378" s="450"/>
      <c r="B378" s="581"/>
      <c r="C378" s="523"/>
      <c r="D378" s="523"/>
      <c r="E378" s="582"/>
      <c r="F378" s="583"/>
      <c r="G378" s="532"/>
      <c r="H378" s="532"/>
      <c r="I378" s="524" t="s">
        <v>138</v>
      </c>
      <c r="J378" s="501">
        <f>SUM(J376:J377)</f>
        <v>0</v>
      </c>
      <c r="K378" s="458"/>
    </row>
    <row r="379" spans="1:11">
      <c r="A379" s="450"/>
      <c r="B379" s="523"/>
      <c r="C379" s="523"/>
      <c r="D379" s="523"/>
      <c r="E379" s="523"/>
      <c r="F379" s="523"/>
      <c r="G379" s="523"/>
      <c r="H379" s="523"/>
      <c r="I379" s="524"/>
      <c r="J379" s="523"/>
      <c r="K379" s="458"/>
    </row>
    <row r="380" spans="1:11">
      <c r="A380" s="450"/>
      <c r="B380" s="1645" t="s">
        <v>1142</v>
      </c>
      <c r="C380" s="1646"/>
      <c r="D380" s="1646"/>
      <c r="E380" s="1646"/>
      <c r="F380" s="1646"/>
      <c r="G380" s="1646"/>
      <c r="H380" s="1646"/>
      <c r="I380" s="1647"/>
      <c r="J380" s="573">
        <f>J378+J373+J367</f>
        <v>3.9034909090909093</v>
      </c>
      <c r="K380" s="458"/>
    </row>
    <row r="381" spans="1:11">
      <c r="A381" s="450"/>
      <c r="B381" s="523"/>
      <c r="C381" s="523"/>
      <c r="D381" s="523"/>
      <c r="E381" s="523"/>
      <c r="F381" s="523"/>
      <c r="G381" s="523"/>
      <c r="H381" s="523"/>
      <c r="I381" s="524"/>
      <c r="J381" s="523"/>
      <c r="K381" s="458"/>
    </row>
    <row r="382" spans="1:11">
      <c r="A382" s="450"/>
      <c r="B382" s="1645" t="s">
        <v>1143</v>
      </c>
      <c r="C382" s="1646"/>
      <c r="D382" s="1646"/>
      <c r="E382" s="1646"/>
      <c r="F382" s="1646"/>
      <c r="G382" s="1646"/>
      <c r="H382" s="1646"/>
      <c r="I382" s="1647"/>
      <c r="J382" s="501">
        <f>J380*0</f>
        <v>0</v>
      </c>
      <c r="K382" s="458"/>
    </row>
    <row r="383" spans="1:11">
      <c r="A383" s="450"/>
      <c r="B383" s="523"/>
      <c r="C383" s="523"/>
      <c r="D383" s="523"/>
      <c r="E383" s="523"/>
      <c r="F383" s="523"/>
      <c r="G383" s="523"/>
      <c r="H383" s="523"/>
      <c r="I383" s="524"/>
      <c r="J383" s="523"/>
      <c r="K383" s="458"/>
    </row>
    <row r="384" spans="1:11">
      <c r="A384" s="450"/>
      <c r="B384" s="1645" t="s">
        <v>1144</v>
      </c>
      <c r="C384" s="1646"/>
      <c r="D384" s="1646"/>
      <c r="E384" s="1646"/>
      <c r="F384" s="1646"/>
      <c r="G384" s="1646"/>
      <c r="H384" s="1646"/>
      <c r="I384" s="1647"/>
      <c r="J384" s="573">
        <f>J380+J382</f>
        <v>3.9034909090909093</v>
      </c>
      <c r="K384" s="458"/>
    </row>
    <row r="385" spans="1:11">
      <c r="A385" s="450"/>
      <c r="B385" s="511"/>
      <c r="C385" s="511"/>
      <c r="D385" s="511"/>
      <c r="E385" s="511"/>
      <c r="F385" s="511"/>
      <c r="G385" s="511"/>
      <c r="H385" s="511"/>
      <c r="I385" s="571"/>
      <c r="J385" s="511"/>
      <c r="K385" s="458"/>
    </row>
    <row r="386" spans="1:11">
      <c r="A386" s="450"/>
      <c r="B386" s="589"/>
      <c r="C386" s="559"/>
      <c r="D386" s="559"/>
      <c r="E386" s="559"/>
      <c r="F386" s="559"/>
      <c r="G386" s="559"/>
      <c r="H386" s="559"/>
      <c r="I386" s="559"/>
      <c r="J386" s="590"/>
      <c r="K386" s="458"/>
    </row>
    <row r="387" spans="1:11">
      <c r="A387" s="450"/>
      <c r="B387" s="591"/>
      <c r="C387" s="592"/>
      <c r="D387" s="593"/>
      <c r="E387" s="593"/>
      <c r="F387" s="594" t="s">
        <v>1119</v>
      </c>
      <c r="G387" s="595" t="s">
        <v>1119</v>
      </c>
      <c r="H387" s="592"/>
      <c r="I387" s="592"/>
      <c r="J387" s="596"/>
      <c r="K387" s="458"/>
    </row>
    <row r="388" spans="1:11">
      <c r="A388" s="450"/>
      <c r="B388" s="459"/>
      <c r="C388" s="459"/>
      <c r="D388" s="459"/>
      <c r="E388" s="459"/>
      <c r="F388" s="459"/>
      <c r="G388" s="459"/>
      <c r="H388" s="459"/>
      <c r="I388" s="459"/>
      <c r="J388" s="459"/>
      <c r="K388" s="458"/>
    </row>
    <row r="389" spans="1:11">
      <c r="A389" s="450"/>
      <c r="B389" s="597">
        <f>PLANEJAMENTO!$G$2</f>
        <v>0</v>
      </c>
      <c r="C389" s="598"/>
      <c r="D389" s="598"/>
      <c r="E389" s="598"/>
      <c r="F389" s="599"/>
      <c r="G389" s="600" t="s">
        <v>482</v>
      </c>
      <c r="H389" s="502"/>
      <c r="I389" s="502"/>
      <c r="J389" s="505"/>
      <c r="K389" s="458"/>
    </row>
    <row r="390" spans="1:11">
      <c r="A390" s="450"/>
      <c r="B390" s="601">
        <f>PLANEJAMENTO!$G$3</f>
        <v>0</v>
      </c>
      <c r="C390" s="602"/>
      <c r="D390" s="602"/>
      <c r="E390" s="602"/>
      <c r="F390" s="603"/>
      <c r="G390" s="1648" t="s">
        <v>1145</v>
      </c>
      <c r="H390" s="1649"/>
      <c r="I390" s="1649"/>
      <c r="J390" s="1650"/>
      <c r="K390" s="458"/>
    </row>
    <row r="391" spans="1:11">
      <c r="A391" s="450"/>
      <c r="B391" s="604"/>
      <c r="C391" s="605"/>
      <c r="D391" s="605"/>
      <c r="E391" s="605"/>
      <c r="F391" s="606"/>
      <c r="G391" s="607"/>
      <c r="H391" s="1651"/>
      <c r="I391" s="1652"/>
      <c r="J391" s="1653"/>
      <c r="K391" s="458"/>
    </row>
    <row r="392" spans="1:11" ht="15" thickBot="1">
      <c r="A392" s="608"/>
      <c r="B392" s="609"/>
      <c r="C392" s="609"/>
      <c r="D392" s="609"/>
      <c r="E392" s="609"/>
      <c r="F392" s="609"/>
      <c r="G392" s="609"/>
      <c r="H392" s="609"/>
      <c r="I392" s="609"/>
      <c r="J392" s="609"/>
      <c r="K392" s="610"/>
    </row>
    <row r="393" spans="1:11">
      <c r="A393" s="759"/>
      <c r="B393" s="760"/>
      <c r="C393" s="760"/>
      <c r="D393" s="760"/>
      <c r="E393" s="760"/>
      <c r="F393" s="760"/>
      <c r="G393" s="760"/>
      <c r="H393" s="760"/>
      <c r="I393" s="760"/>
      <c r="J393" s="760"/>
      <c r="K393" s="761"/>
    </row>
    <row r="394" spans="1:11">
      <c r="A394" s="450"/>
      <c r="B394" s="451" t="s">
        <v>141</v>
      </c>
      <c r="C394" s="452"/>
      <c r="D394" s="453" t="s">
        <v>1105</v>
      </c>
      <c r="E394" s="454"/>
      <c r="F394" s="455"/>
      <c r="G394" s="455"/>
      <c r="H394" s="456"/>
      <c r="I394" s="456"/>
      <c r="J394" s="457"/>
      <c r="K394" s="458"/>
    </row>
    <row r="395" spans="1:11">
      <c r="A395" s="450"/>
      <c r="B395" s="459"/>
      <c r="C395" s="459"/>
      <c r="D395" s="459"/>
      <c r="E395" s="459"/>
      <c r="F395" s="459"/>
      <c r="G395" s="459"/>
      <c r="H395" s="459"/>
      <c r="I395" s="459"/>
      <c r="J395" s="459"/>
      <c r="K395" s="458"/>
    </row>
    <row r="396" spans="1:11">
      <c r="A396" s="450"/>
      <c r="B396" s="460" t="s">
        <v>1106</v>
      </c>
      <c r="C396" s="461" t="s">
        <v>1107</v>
      </c>
      <c r="D396" s="1671" t="s">
        <v>198</v>
      </c>
      <c r="E396" s="1672"/>
      <c r="F396" s="1672"/>
      <c r="G396" s="1672"/>
      <c r="H396" s="1672"/>
      <c r="I396" s="1673"/>
      <c r="J396" s="462" t="s">
        <v>1108</v>
      </c>
      <c r="K396" s="458"/>
    </row>
    <row r="397" spans="1:11">
      <c r="A397" s="450"/>
      <c r="B397" s="463"/>
      <c r="C397" s="464">
        <v>45483</v>
      </c>
      <c r="D397" s="1674" t="s">
        <v>1167</v>
      </c>
      <c r="E397" s="1675"/>
      <c r="F397" s="1675"/>
      <c r="G397" s="1675"/>
      <c r="H397" s="1675"/>
      <c r="I397" s="1676"/>
      <c r="J397" s="468" t="str">
        <f>F418</f>
        <v>m2</v>
      </c>
      <c r="K397" s="458"/>
    </row>
    <row r="398" spans="1:11">
      <c r="A398" s="450"/>
      <c r="B398" s="469"/>
      <c r="C398" s="469"/>
      <c r="D398" s="469"/>
      <c r="E398" s="469"/>
      <c r="F398" s="469"/>
      <c r="G398" s="469"/>
      <c r="H398" s="469"/>
      <c r="I398" s="470"/>
      <c r="J398" s="471"/>
      <c r="K398" s="458"/>
    </row>
    <row r="399" spans="1:11">
      <c r="A399" s="450"/>
      <c r="B399" s="1648" t="s">
        <v>1111</v>
      </c>
      <c r="C399" s="1650"/>
      <c r="D399" s="1679" t="s">
        <v>873</v>
      </c>
      <c r="E399" s="1681" t="s">
        <v>1112</v>
      </c>
      <c r="F399" s="472" t="s">
        <v>1113</v>
      </c>
      <c r="G399" s="473"/>
      <c r="H399" s="472" t="s">
        <v>1114</v>
      </c>
      <c r="I399" s="473"/>
      <c r="J399" s="474" t="s">
        <v>1115</v>
      </c>
      <c r="K399" s="458"/>
    </row>
    <row r="400" spans="1:11">
      <c r="A400" s="450"/>
      <c r="B400" s="1677"/>
      <c r="C400" s="1678"/>
      <c r="D400" s="1680"/>
      <c r="E400" s="1682"/>
      <c r="F400" s="475" t="s">
        <v>1116</v>
      </c>
      <c r="G400" s="475" t="s">
        <v>1117</v>
      </c>
      <c r="H400" s="475" t="s">
        <v>1116</v>
      </c>
      <c r="I400" s="476" t="s">
        <v>1117</v>
      </c>
      <c r="J400" s="477" t="s">
        <v>1118</v>
      </c>
      <c r="K400" s="458"/>
    </row>
    <row r="401" spans="1:11">
      <c r="A401" s="450"/>
      <c r="B401" s="486"/>
      <c r="C401" s="487"/>
      <c r="D401" s="488"/>
      <c r="E401" s="489"/>
      <c r="F401" s="489"/>
      <c r="G401" s="489"/>
      <c r="H401" s="490"/>
      <c r="I401" s="491"/>
      <c r="J401" s="492"/>
      <c r="K401" s="458"/>
    </row>
    <row r="402" spans="1:11">
      <c r="A402" s="450"/>
      <c r="B402" s="486"/>
      <c r="C402" s="487"/>
      <c r="D402" s="488"/>
      <c r="E402" s="489"/>
      <c r="F402" s="489"/>
      <c r="G402" s="489"/>
      <c r="H402" s="490"/>
      <c r="I402" s="491"/>
      <c r="J402" s="492">
        <f t="shared" ref="J402:J404" si="14">H402*F402*E402+I402*G402*E402</f>
        <v>0</v>
      </c>
      <c r="K402" s="458"/>
    </row>
    <row r="403" spans="1:11">
      <c r="A403" s="450"/>
      <c r="B403" s="486"/>
      <c r="C403" s="487"/>
      <c r="D403" s="488"/>
      <c r="E403" s="489"/>
      <c r="F403" s="489"/>
      <c r="G403" s="489"/>
      <c r="H403" s="490"/>
      <c r="I403" s="491"/>
      <c r="J403" s="492">
        <f t="shared" si="14"/>
        <v>0</v>
      </c>
      <c r="K403" s="458"/>
    </row>
    <row r="404" spans="1:11">
      <c r="A404" s="450"/>
      <c r="B404" s="486"/>
      <c r="C404" s="487"/>
      <c r="D404" s="488"/>
      <c r="E404" s="489"/>
      <c r="F404" s="489"/>
      <c r="G404" s="489"/>
      <c r="H404" s="490"/>
      <c r="I404" s="491"/>
      <c r="J404" s="492">
        <f t="shared" si="14"/>
        <v>0</v>
      </c>
      <c r="K404" s="458"/>
    </row>
    <row r="405" spans="1:11">
      <c r="A405" s="450"/>
      <c r="B405" s="486"/>
      <c r="C405" s="487"/>
      <c r="D405" s="488"/>
      <c r="E405" s="489"/>
      <c r="F405" s="489"/>
      <c r="G405" s="489"/>
      <c r="H405" s="490"/>
      <c r="I405" s="491"/>
      <c r="J405" s="492">
        <f>H405*F405*E405+I405*G405*E405</f>
        <v>0</v>
      </c>
      <c r="K405" s="458"/>
    </row>
    <row r="406" spans="1:11">
      <c r="A406" s="450"/>
      <c r="B406" s="486"/>
      <c r="C406" s="487"/>
      <c r="D406" s="488"/>
      <c r="E406" s="489"/>
      <c r="F406" s="489"/>
      <c r="G406" s="489"/>
      <c r="H406" s="490"/>
      <c r="I406" s="491"/>
      <c r="J406" s="492">
        <f>H406*F406*E406+I406*G406*E406</f>
        <v>0</v>
      </c>
      <c r="K406" s="458"/>
    </row>
    <row r="407" spans="1:11">
      <c r="A407" s="450"/>
      <c r="B407" s="493"/>
      <c r="C407" s="494"/>
      <c r="D407" s="495"/>
      <c r="E407" s="496"/>
      <c r="F407" s="496"/>
      <c r="G407" s="496"/>
      <c r="H407" s="497"/>
      <c r="I407" s="498"/>
      <c r="J407" s="492">
        <f>H407*F407*E407+I407*G407*E407</f>
        <v>0</v>
      </c>
      <c r="K407" s="458"/>
    </row>
    <row r="408" spans="1:11">
      <c r="A408" s="450"/>
      <c r="B408" s="499" t="s">
        <v>1119</v>
      </c>
      <c r="C408" s="469"/>
      <c r="D408" s="469"/>
      <c r="E408" s="469"/>
      <c r="F408" s="469"/>
      <c r="G408" s="469"/>
      <c r="H408" s="469"/>
      <c r="I408" s="500" t="s">
        <v>138</v>
      </c>
      <c r="J408" s="501">
        <f>SUM(J401:J407)</f>
        <v>0</v>
      </c>
      <c r="K408" s="458"/>
    </row>
    <row r="409" spans="1:11">
      <c r="A409" s="450"/>
      <c r="B409" s="502"/>
      <c r="C409" s="502"/>
      <c r="D409" s="502"/>
      <c r="E409" s="502"/>
      <c r="F409" s="502"/>
      <c r="G409" s="502"/>
      <c r="H409" s="502"/>
      <c r="I409" s="503"/>
      <c r="J409" s="504"/>
      <c r="K409" s="458"/>
    </row>
    <row r="410" spans="1:11" ht="20.399999999999999">
      <c r="A410" s="450"/>
      <c r="B410" s="1664" t="s">
        <v>1120</v>
      </c>
      <c r="C410" s="1665"/>
      <c r="D410" s="1665"/>
      <c r="E410" s="1666"/>
      <c r="F410" s="505" t="s">
        <v>873</v>
      </c>
      <c r="G410" s="506"/>
      <c r="H410" s="507" t="s">
        <v>560</v>
      </c>
      <c r="I410" s="508" t="s">
        <v>1121</v>
      </c>
      <c r="J410" s="509" t="s">
        <v>1122</v>
      </c>
      <c r="K410" s="458"/>
    </row>
    <row r="411" spans="1:11">
      <c r="A411" s="450"/>
      <c r="B411" s="510"/>
      <c r="C411" s="511"/>
      <c r="D411" s="512"/>
      <c r="E411" s="513"/>
      <c r="F411" s="514"/>
      <c r="G411" s="515"/>
      <c r="H411" s="516"/>
      <c r="I411" s="484"/>
      <c r="J411" s="485"/>
      <c r="K411" s="458"/>
    </row>
    <row r="412" spans="1:11">
      <c r="A412" s="450"/>
      <c r="B412" s="517" t="s">
        <v>626</v>
      </c>
      <c r="C412" s="518"/>
      <c r="D412" s="459"/>
      <c r="E412" s="487"/>
      <c r="F412" s="488"/>
      <c r="G412" s="519"/>
      <c r="H412" s="520">
        <v>0.16</v>
      </c>
      <c r="I412" s="521">
        <f>VLOOKUP(B412,'MÃO DE OBRA'!$A:$E,5,FALSE)/220</f>
        <v>15.730909090909092</v>
      </c>
      <c r="J412" s="492">
        <f t="shared" ref="J412" si="15">H412*I412</f>
        <v>2.5169454545454548</v>
      </c>
      <c r="K412" s="458"/>
    </row>
    <row r="413" spans="1:11">
      <c r="A413" s="450"/>
      <c r="B413" s="517"/>
      <c r="C413" s="518"/>
      <c r="D413" s="459"/>
      <c r="E413" s="487"/>
      <c r="F413" s="488"/>
      <c r="G413" s="519"/>
      <c r="H413" s="520"/>
      <c r="I413" s="521"/>
      <c r="J413" s="492"/>
      <c r="K413" s="458"/>
    </row>
    <row r="414" spans="1:11">
      <c r="A414" s="450"/>
      <c r="B414" s="517"/>
      <c r="C414" s="518"/>
      <c r="D414" s="459"/>
      <c r="E414" s="487"/>
      <c r="F414" s="488"/>
      <c r="G414" s="519"/>
      <c r="H414" s="520"/>
      <c r="I414" s="521"/>
      <c r="J414" s="492"/>
      <c r="K414" s="458"/>
    </row>
    <row r="415" spans="1:11">
      <c r="A415" s="450"/>
      <c r="B415" s="517"/>
      <c r="C415" s="518"/>
      <c r="D415" s="459"/>
      <c r="E415" s="487"/>
      <c r="F415" s="488"/>
      <c r="G415" s="519"/>
      <c r="H415" s="520"/>
      <c r="I415" s="491"/>
      <c r="J415" s="492">
        <f>H415*I415</f>
        <v>0</v>
      </c>
      <c r="K415" s="458"/>
    </row>
    <row r="416" spans="1:11">
      <c r="A416" s="450"/>
      <c r="B416" s="499" t="s">
        <v>1119</v>
      </c>
      <c r="C416" s="502"/>
      <c r="D416" s="502"/>
      <c r="E416" s="502"/>
      <c r="F416" s="502"/>
      <c r="G416" s="502"/>
      <c r="H416" s="502"/>
      <c r="I416" s="522" t="s">
        <v>138</v>
      </c>
      <c r="J416" s="501">
        <f>SUM(J411:J415)</f>
        <v>2.5169454545454548</v>
      </c>
      <c r="K416" s="458"/>
    </row>
    <row r="417" spans="1:11">
      <c r="A417" s="450"/>
      <c r="B417" s="523"/>
      <c r="C417" s="523"/>
      <c r="D417" s="523"/>
      <c r="E417" s="523"/>
      <c r="F417" s="523"/>
      <c r="G417" s="523"/>
      <c r="H417" s="523"/>
      <c r="I417" s="524"/>
      <c r="J417" s="523"/>
      <c r="K417" s="458"/>
    </row>
    <row r="418" spans="1:11">
      <c r="A418" s="450"/>
      <c r="B418" s="525" t="s">
        <v>1123</v>
      </c>
      <c r="C418" s="526"/>
      <c r="D418" s="523"/>
      <c r="E418" s="527">
        <v>1</v>
      </c>
      <c r="F418" s="528" t="s">
        <v>1130</v>
      </c>
      <c r="G418" s="506"/>
      <c r="H418" s="506"/>
      <c r="I418" s="529" t="s">
        <v>1124</v>
      </c>
      <c r="J418" s="501">
        <f>J408+J416</f>
        <v>2.5169454545454548</v>
      </c>
      <c r="K418" s="458"/>
    </row>
    <row r="419" spans="1:11">
      <c r="A419" s="450"/>
      <c r="B419" s="530"/>
      <c r="C419" s="523"/>
      <c r="D419" s="523"/>
      <c r="E419" s="531"/>
      <c r="F419" s="532"/>
      <c r="G419" s="532"/>
      <c r="H419" s="532"/>
      <c r="I419" s="524"/>
      <c r="J419" s="523"/>
      <c r="K419" s="458"/>
    </row>
    <row r="420" spans="1:11" ht="20.399999999999999">
      <c r="A420" s="450"/>
      <c r="B420" s="1667" t="s">
        <v>481</v>
      </c>
      <c r="C420" s="1668"/>
      <c r="D420" s="1668"/>
      <c r="E420" s="1669"/>
      <c r="F420" s="533" t="s">
        <v>873</v>
      </c>
      <c r="G420" s="534" t="s">
        <v>493</v>
      </c>
      <c r="H420" s="507" t="s">
        <v>1115</v>
      </c>
      <c r="I420" s="535" t="s">
        <v>480</v>
      </c>
      <c r="J420" s="536" t="s">
        <v>482</v>
      </c>
      <c r="K420" s="458"/>
    </row>
    <row r="421" spans="1:11">
      <c r="A421" s="450"/>
      <c r="B421" s="537"/>
      <c r="C421" s="538"/>
      <c r="D421" s="538"/>
      <c r="E421" s="539"/>
      <c r="F421" s="540"/>
      <c r="G421" s="541"/>
      <c r="H421" s="547"/>
      <c r="I421" s="543"/>
      <c r="J421" s="485"/>
      <c r="K421" s="458"/>
    </row>
    <row r="422" spans="1:11">
      <c r="A422" s="450"/>
      <c r="B422" s="537"/>
      <c r="C422" s="518"/>
      <c r="D422" s="518"/>
      <c r="E422" s="487"/>
      <c r="F422" s="540"/>
      <c r="G422" s="541"/>
      <c r="H422" s="547"/>
      <c r="I422" s="543"/>
      <c r="J422" s="492"/>
      <c r="K422" s="458"/>
    </row>
    <row r="423" spans="1:11">
      <c r="A423" s="450"/>
      <c r="B423" s="517"/>
      <c r="C423" s="518"/>
      <c r="D423" s="518"/>
      <c r="E423" s="487"/>
      <c r="F423" s="488"/>
      <c r="G423" s="546"/>
      <c r="H423" s="547"/>
      <c r="I423" s="543"/>
      <c r="J423" s="492">
        <f>H423*I423*E405*F405</f>
        <v>0</v>
      </c>
      <c r="K423" s="458"/>
    </row>
    <row r="424" spans="1:11">
      <c r="A424" s="450"/>
      <c r="B424" s="517"/>
      <c r="C424" s="526"/>
      <c r="D424" s="526"/>
      <c r="E424" s="494"/>
      <c r="F424" s="488"/>
      <c r="G424" s="468"/>
      <c r="H424" s="547"/>
      <c r="I424" s="548"/>
      <c r="J424" s="492">
        <f>H424*I424*E406*F406</f>
        <v>0</v>
      </c>
      <c r="K424" s="458"/>
    </row>
    <row r="425" spans="1:11">
      <c r="A425" s="450"/>
      <c r="B425" s="550" t="s">
        <v>1119</v>
      </c>
      <c r="C425" s="526"/>
      <c r="D425" s="526"/>
      <c r="E425" s="526"/>
      <c r="F425" s="523"/>
      <c r="G425" s="526"/>
      <c r="H425" s="551"/>
      <c r="I425" s="552" t="s">
        <v>138</v>
      </c>
      <c r="J425" s="501">
        <f>SUM(J421:J424)</f>
        <v>0</v>
      </c>
      <c r="K425" s="458"/>
    </row>
    <row r="426" spans="1:11">
      <c r="A426" s="450"/>
      <c r="B426" s="553"/>
      <c r="C426" s="526"/>
      <c r="D426" s="526"/>
      <c r="E426" s="554"/>
      <c r="F426" s="555"/>
      <c r="G426" s="506"/>
      <c r="H426" s="506"/>
      <c r="I426" s="529"/>
      <c r="J426" s="554"/>
      <c r="K426" s="458"/>
    </row>
    <row r="427" spans="1:11" ht="20.399999999999999">
      <c r="A427" s="450"/>
      <c r="B427" s="1667" t="s">
        <v>1125</v>
      </c>
      <c r="C427" s="1668"/>
      <c r="D427" s="1668"/>
      <c r="E427" s="1668"/>
      <c r="F427" s="1669"/>
      <c r="G427" s="556" t="s">
        <v>494</v>
      </c>
      <c r="H427" s="506" t="s">
        <v>1126</v>
      </c>
      <c r="I427" s="557" t="s">
        <v>1115</v>
      </c>
      <c r="J427" s="509" t="s">
        <v>482</v>
      </c>
      <c r="K427" s="458"/>
    </row>
    <row r="428" spans="1:11">
      <c r="A428" s="450"/>
      <c r="B428" s="558"/>
      <c r="C428" s="559"/>
      <c r="D428" s="560"/>
      <c r="E428" s="560"/>
      <c r="F428" s="561"/>
      <c r="G428" s="489"/>
      <c r="H428" s="489"/>
      <c r="I428" s="562"/>
      <c r="J428" s="492"/>
      <c r="K428" s="458"/>
    </row>
    <row r="429" spans="1:11">
      <c r="A429" s="450"/>
      <c r="B429" s="563"/>
      <c r="C429" s="564"/>
      <c r="D429" s="565"/>
      <c r="E429" s="565"/>
      <c r="F429" s="566"/>
      <c r="G429" s="489"/>
      <c r="H429" s="489"/>
      <c r="I429" s="562"/>
      <c r="J429" s="492"/>
      <c r="K429" s="458"/>
    </row>
    <row r="430" spans="1:11">
      <c r="A430" s="450"/>
      <c r="B430" s="1670" t="s">
        <v>138</v>
      </c>
      <c r="C430" s="1670"/>
      <c r="D430" s="1670"/>
      <c r="E430" s="1670"/>
      <c r="F430" s="1670"/>
      <c r="G430" s="1670"/>
      <c r="H430" s="1670"/>
      <c r="I430" s="1670"/>
      <c r="J430" s="501">
        <f>SUM(J428:J429)</f>
        <v>0</v>
      </c>
      <c r="K430" s="458"/>
    </row>
    <row r="431" spans="1:11">
      <c r="A431" s="450"/>
      <c r="B431" s="567"/>
      <c r="C431" s="511"/>
      <c r="D431" s="511"/>
      <c r="E431" s="568"/>
      <c r="F431" s="569"/>
      <c r="G431" s="570"/>
      <c r="H431" s="570"/>
      <c r="I431" s="571"/>
      <c r="J431" s="572"/>
      <c r="K431" s="458"/>
    </row>
    <row r="432" spans="1:11">
      <c r="A432" s="450"/>
      <c r="B432" s="573" t="s">
        <v>1127</v>
      </c>
      <c r="C432" s="573"/>
      <c r="D432" s="550"/>
      <c r="E432" s="523"/>
      <c r="F432" s="523"/>
      <c r="G432" s="523"/>
      <c r="H432" s="574"/>
      <c r="I432" s="575"/>
      <c r="J432" s="639">
        <f>(J418+J425+J430)/E418</f>
        <v>2.5169454545454548</v>
      </c>
      <c r="K432" s="458"/>
    </row>
    <row r="433" spans="1:11">
      <c r="A433" s="450"/>
      <c r="B433" s="553"/>
      <c r="C433" s="526"/>
      <c r="D433" s="526"/>
      <c r="E433" s="554"/>
      <c r="F433" s="555"/>
      <c r="G433" s="506"/>
      <c r="H433" s="506"/>
      <c r="I433" s="529"/>
      <c r="J433" s="576"/>
      <c r="K433" s="458"/>
    </row>
    <row r="434" spans="1:11" ht="20.399999999999999">
      <c r="A434" s="450"/>
      <c r="B434" s="1667" t="s">
        <v>1128</v>
      </c>
      <c r="C434" s="1668"/>
      <c r="D434" s="1668"/>
      <c r="E434" s="1668"/>
      <c r="F434" s="1669"/>
      <c r="G434" s="556" t="s">
        <v>494</v>
      </c>
      <c r="H434" s="506" t="s">
        <v>1126</v>
      </c>
      <c r="I434" s="557" t="s">
        <v>1115</v>
      </c>
      <c r="J434" s="509" t="s">
        <v>482</v>
      </c>
      <c r="K434" s="458"/>
    </row>
    <row r="435" spans="1:11">
      <c r="A435" s="450"/>
      <c r="B435" s="558"/>
      <c r="C435" s="559"/>
      <c r="D435" s="560"/>
      <c r="E435" s="560"/>
      <c r="F435" s="561"/>
      <c r="G435" s="489"/>
      <c r="H435" s="489"/>
      <c r="I435" s="562"/>
      <c r="J435" s="492"/>
      <c r="K435" s="458"/>
    </row>
    <row r="436" spans="1:11">
      <c r="A436" s="450"/>
      <c r="B436" s="563"/>
      <c r="C436" s="564"/>
      <c r="D436" s="565"/>
      <c r="E436" s="565"/>
      <c r="F436" s="566"/>
      <c r="G436" s="489"/>
      <c r="H436" s="489"/>
      <c r="I436" s="743"/>
      <c r="J436" s="492"/>
      <c r="K436" s="458"/>
    </row>
    <row r="437" spans="1:11">
      <c r="A437" s="450"/>
      <c r="B437" s="577"/>
      <c r="C437" s="578"/>
      <c r="D437" s="579"/>
      <c r="E437" s="579"/>
      <c r="F437" s="580"/>
      <c r="G437" s="489"/>
      <c r="H437" s="489"/>
      <c r="I437" s="743"/>
      <c r="J437" s="492"/>
      <c r="K437" s="458"/>
    </row>
    <row r="438" spans="1:11">
      <c r="A438" s="450"/>
      <c r="B438" s="581"/>
      <c r="C438" s="523"/>
      <c r="D438" s="523"/>
      <c r="E438" s="582"/>
      <c r="F438" s="583"/>
      <c r="G438" s="532"/>
      <c r="H438" s="532"/>
      <c r="I438" s="524" t="s">
        <v>138</v>
      </c>
      <c r="J438" s="501">
        <f>SUM(J435:J437)</f>
        <v>0</v>
      </c>
      <c r="K438" s="458"/>
    </row>
    <row r="439" spans="1:11">
      <c r="A439" s="450"/>
      <c r="B439" s="584"/>
      <c r="C439" s="523"/>
      <c r="D439" s="523"/>
      <c r="E439" s="582"/>
      <c r="F439" s="583"/>
      <c r="G439" s="532"/>
      <c r="H439" s="532"/>
      <c r="I439" s="524"/>
      <c r="J439" s="582"/>
      <c r="K439" s="458"/>
    </row>
    <row r="440" spans="1:11" ht="20.399999999999999">
      <c r="A440" s="450"/>
      <c r="B440" s="1667" t="s">
        <v>1141</v>
      </c>
      <c r="C440" s="1668"/>
      <c r="D440" s="1668"/>
      <c r="E440" s="1668"/>
      <c r="F440" s="1669"/>
      <c r="G440" s="587" t="s">
        <v>494</v>
      </c>
      <c r="H440" s="506" t="s">
        <v>1115</v>
      </c>
      <c r="I440" s="557"/>
      <c r="J440" s="509" t="s">
        <v>482</v>
      </c>
      <c r="K440" s="458"/>
    </row>
    <row r="441" spans="1:11">
      <c r="A441" s="450"/>
      <c r="B441" s="1654" t="s">
        <v>1168</v>
      </c>
      <c r="C441" s="1655"/>
      <c r="D441" s="1655"/>
      <c r="E441" s="1655"/>
      <c r="F441" s="1656"/>
      <c r="G441" s="489">
        <f>1.2*0.2*4</f>
        <v>0.96</v>
      </c>
      <c r="H441" s="1657">
        <v>2.4</v>
      </c>
      <c r="I441" s="1658"/>
      <c r="J441" s="492">
        <f>G441*H441</f>
        <v>2.3039999999999998</v>
      </c>
      <c r="K441" s="458"/>
    </row>
    <row r="442" spans="1:11">
      <c r="A442" s="450"/>
      <c r="B442" s="1659"/>
      <c r="C442" s="1660"/>
      <c r="D442" s="1660"/>
      <c r="E442" s="1660"/>
      <c r="F442" s="1661"/>
      <c r="G442" s="496"/>
      <c r="H442" s="1662"/>
      <c r="I442" s="1663"/>
      <c r="J442" s="492"/>
      <c r="K442" s="458"/>
    </row>
    <row r="443" spans="1:11">
      <c r="A443" s="450"/>
      <c r="B443" s="581"/>
      <c r="C443" s="523"/>
      <c r="D443" s="523"/>
      <c r="E443" s="582"/>
      <c r="F443" s="583"/>
      <c r="G443" s="532"/>
      <c r="H443" s="532"/>
      <c r="I443" s="524" t="s">
        <v>138</v>
      </c>
      <c r="J443" s="501">
        <f>SUM(J441:J442)</f>
        <v>2.3039999999999998</v>
      </c>
      <c r="K443" s="458"/>
    </row>
    <row r="444" spans="1:11">
      <c r="A444" s="450"/>
      <c r="B444" s="523"/>
      <c r="C444" s="523"/>
      <c r="D444" s="523"/>
      <c r="E444" s="523"/>
      <c r="F444" s="523"/>
      <c r="G444" s="523"/>
      <c r="H444" s="523"/>
      <c r="I444" s="524"/>
      <c r="J444" s="523"/>
      <c r="K444" s="458"/>
    </row>
    <row r="445" spans="1:11">
      <c r="A445" s="450"/>
      <c r="B445" s="1645" t="s">
        <v>1142</v>
      </c>
      <c r="C445" s="1646"/>
      <c r="D445" s="1646"/>
      <c r="E445" s="1646"/>
      <c r="F445" s="1646"/>
      <c r="G445" s="1646"/>
      <c r="H445" s="1646"/>
      <c r="I445" s="1647"/>
      <c r="J445" s="573">
        <f>J443+J438+J432</f>
        <v>4.8209454545454546</v>
      </c>
      <c r="K445" s="458"/>
    </row>
    <row r="446" spans="1:11">
      <c r="A446" s="450"/>
      <c r="B446" s="523"/>
      <c r="C446" s="523"/>
      <c r="D446" s="523"/>
      <c r="E446" s="523"/>
      <c r="F446" s="523"/>
      <c r="G446" s="523"/>
      <c r="H446" s="523"/>
      <c r="I446" s="524"/>
      <c r="J446" s="523"/>
      <c r="K446" s="458"/>
    </row>
    <row r="447" spans="1:11">
      <c r="A447" s="450"/>
      <c r="B447" s="1645" t="s">
        <v>1143</v>
      </c>
      <c r="C447" s="1646"/>
      <c r="D447" s="1646"/>
      <c r="E447" s="1646"/>
      <c r="F447" s="1646"/>
      <c r="G447" s="1646"/>
      <c r="H447" s="1646"/>
      <c r="I447" s="1647"/>
      <c r="J447" s="501">
        <f>J445*0</f>
        <v>0</v>
      </c>
      <c r="K447" s="458"/>
    </row>
    <row r="448" spans="1:11">
      <c r="A448" s="450"/>
      <c r="B448" s="523"/>
      <c r="C448" s="523"/>
      <c r="D448" s="523"/>
      <c r="E448" s="523"/>
      <c r="F448" s="523"/>
      <c r="G448" s="523"/>
      <c r="H448" s="523"/>
      <c r="I448" s="524"/>
      <c r="J448" s="523"/>
      <c r="K448" s="458"/>
    </row>
    <row r="449" spans="1:11">
      <c r="A449" s="450"/>
      <c r="B449" s="1645" t="s">
        <v>1144</v>
      </c>
      <c r="C449" s="1646"/>
      <c r="D449" s="1646"/>
      <c r="E449" s="1646"/>
      <c r="F449" s="1646"/>
      <c r="G449" s="1646"/>
      <c r="H449" s="1646"/>
      <c r="I449" s="1647"/>
      <c r="J449" s="573">
        <f>J445+J447</f>
        <v>4.8209454545454546</v>
      </c>
      <c r="K449" s="458"/>
    </row>
    <row r="450" spans="1:11">
      <c r="A450" s="450"/>
      <c r="B450" s="511"/>
      <c r="C450" s="511"/>
      <c r="D450" s="511"/>
      <c r="E450" s="511"/>
      <c r="F450" s="511"/>
      <c r="G450" s="511"/>
      <c r="H450" s="511"/>
      <c r="I450" s="571"/>
      <c r="J450" s="511"/>
      <c r="K450" s="458"/>
    </row>
    <row r="451" spans="1:11">
      <c r="A451" s="450"/>
      <c r="B451" s="589"/>
      <c r="C451" s="559"/>
      <c r="D451" s="559"/>
      <c r="E451" s="559"/>
      <c r="F451" s="559"/>
      <c r="G451" s="559"/>
      <c r="H451" s="559"/>
      <c r="I451" s="559"/>
      <c r="J451" s="590"/>
      <c r="K451" s="458"/>
    </row>
    <row r="452" spans="1:11">
      <c r="A452" s="450"/>
      <c r="B452" s="591"/>
      <c r="C452" s="592"/>
      <c r="D452" s="593"/>
      <c r="E452" s="593"/>
      <c r="F452" s="594" t="s">
        <v>1119</v>
      </c>
      <c r="G452" s="595" t="s">
        <v>1119</v>
      </c>
      <c r="H452" s="592"/>
      <c r="I452" s="592"/>
      <c r="J452" s="596"/>
      <c r="K452" s="458"/>
    </row>
    <row r="453" spans="1:11">
      <c r="A453" s="450"/>
      <c r="B453" s="459"/>
      <c r="C453" s="459"/>
      <c r="D453" s="459"/>
      <c r="E453" s="459"/>
      <c r="F453" s="459"/>
      <c r="G453" s="459"/>
      <c r="H453" s="459"/>
      <c r="I453" s="459"/>
      <c r="J453" s="459"/>
      <c r="K453" s="458"/>
    </row>
    <row r="454" spans="1:11">
      <c r="A454" s="450"/>
      <c r="B454" s="597">
        <f>PLANEJAMENTO!$G$2</f>
        <v>0</v>
      </c>
      <c r="C454" s="598"/>
      <c r="D454" s="598"/>
      <c r="E454" s="598"/>
      <c r="F454" s="599"/>
      <c r="G454" s="600" t="s">
        <v>482</v>
      </c>
      <c r="H454" s="502"/>
      <c r="I454" s="502"/>
      <c r="J454" s="505"/>
      <c r="K454" s="458"/>
    </row>
    <row r="455" spans="1:11">
      <c r="A455" s="450"/>
      <c r="B455" s="601">
        <f>PLANEJAMENTO!$G$3</f>
        <v>0</v>
      </c>
      <c r="C455" s="602"/>
      <c r="D455" s="602"/>
      <c r="E455" s="602"/>
      <c r="F455" s="603"/>
      <c r="G455" s="1648" t="s">
        <v>1145</v>
      </c>
      <c r="H455" s="1649"/>
      <c r="I455" s="1649"/>
      <c r="J455" s="1650"/>
      <c r="K455" s="458"/>
    </row>
    <row r="456" spans="1:11">
      <c r="A456" s="450"/>
      <c r="B456" s="604"/>
      <c r="C456" s="605"/>
      <c r="D456" s="605"/>
      <c r="E456" s="605"/>
      <c r="F456" s="606"/>
      <c r="G456" s="607"/>
      <c r="H456" s="1651"/>
      <c r="I456" s="1652"/>
      <c r="J456" s="1653"/>
      <c r="K456" s="458"/>
    </row>
    <row r="457" spans="1:11" ht="15" thickBot="1">
      <c r="A457" s="608"/>
      <c r="B457" s="609"/>
      <c r="C457" s="609"/>
      <c r="D457" s="609"/>
      <c r="E457" s="609"/>
      <c r="F457" s="609"/>
      <c r="G457" s="609"/>
      <c r="H457" s="609"/>
      <c r="I457" s="609"/>
      <c r="J457" s="609"/>
      <c r="K457" s="610"/>
    </row>
    <row r="458" spans="1:11">
      <c r="A458" s="759"/>
      <c r="B458" s="760"/>
      <c r="C458" s="760"/>
      <c r="D458" s="760"/>
      <c r="E458" s="760"/>
      <c r="F458" s="760"/>
      <c r="G458" s="760"/>
      <c r="H458" s="760"/>
      <c r="I458" s="760"/>
      <c r="J458" s="760"/>
      <c r="K458" s="761"/>
    </row>
    <row r="459" spans="1:11">
      <c r="A459" s="450"/>
      <c r="B459" s="451" t="s">
        <v>141</v>
      </c>
      <c r="C459" s="452"/>
      <c r="D459" s="453" t="s">
        <v>1105</v>
      </c>
      <c r="E459" s="454"/>
      <c r="F459" s="455"/>
      <c r="G459" s="455"/>
      <c r="H459" s="456"/>
      <c r="I459" s="456"/>
      <c r="J459" s="457"/>
      <c r="K459" s="458"/>
    </row>
    <row r="460" spans="1:11">
      <c r="A460" s="450"/>
      <c r="B460" s="459"/>
      <c r="C460" s="459"/>
      <c r="D460" s="459"/>
      <c r="E460" s="459"/>
      <c r="F460" s="459"/>
      <c r="G460" s="459"/>
      <c r="H460" s="459"/>
      <c r="I460" s="459"/>
      <c r="J460" s="459"/>
      <c r="K460" s="458"/>
    </row>
    <row r="461" spans="1:11">
      <c r="A461" s="450"/>
      <c r="B461" s="460" t="s">
        <v>1169</v>
      </c>
      <c r="C461" s="461" t="s">
        <v>1107</v>
      </c>
      <c r="D461" s="1671" t="s">
        <v>198</v>
      </c>
      <c r="E461" s="1672"/>
      <c r="F461" s="1672"/>
      <c r="G461" s="1672"/>
      <c r="H461" s="1672"/>
      <c r="I461" s="1673"/>
      <c r="J461" s="462" t="s">
        <v>1108</v>
      </c>
      <c r="K461" s="458"/>
    </row>
    <row r="462" spans="1:11" ht="21" customHeight="1">
      <c r="A462" s="450"/>
      <c r="B462" s="463">
        <v>51122</v>
      </c>
      <c r="C462" s="464">
        <v>45483</v>
      </c>
      <c r="D462" s="1674" t="s">
        <v>1170</v>
      </c>
      <c r="E462" s="1675"/>
      <c r="F462" s="1675"/>
      <c r="G462" s="1675"/>
      <c r="H462" s="1675"/>
      <c r="I462" s="1676"/>
      <c r="J462" s="468" t="str">
        <f>F483</f>
        <v>M2</v>
      </c>
      <c r="K462" s="458"/>
    </row>
    <row r="463" spans="1:11">
      <c r="A463" s="450"/>
      <c r="B463" s="469"/>
      <c r="C463" s="469"/>
      <c r="D463" s="469"/>
      <c r="E463" s="469"/>
      <c r="F463" s="469"/>
      <c r="G463" s="469"/>
      <c r="H463" s="469"/>
      <c r="I463" s="470"/>
      <c r="J463" s="471"/>
      <c r="K463" s="458"/>
    </row>
    <row r="464" spans="1:11">
      <c r="A464" s="450"/>
      <c r="B464" s="1648" t="s">
        <v>1111</v>
      </c>
      <c r="C464" s="1650"/>
      <c r="D464" s="1679" t="s">
        <v>873</v>
      </c>
      <c r="E464" s="1681" t="s">
        <v>1112</v>
      </c>
      <c r="F464" s="472" t="s">
        <v>1113</v>
      </c>
      <c r="G464" s="473"/>
      <c r="H464" s="472" t="s">
        <v>1114</v>
      </c>
      <c r="I464" s="473"/>
      <c r="J464" s="474" t="s">
        <v>1115</v>
      </c>
      <c r="K464" s="458"/>
    </row>
    <row r="465" spans="1:11">
      <c r="A465" s="450"/>
      <c r="B465" s="1677"/>
      <c r="C465" s="1678"/>
      <c r="D465" s="1680"/>
      <c r="E465" s="1682"/>
      <c r="F465" s="475" t="s">
        <v>1116</v>
      </c>
      <c r="G465" s="475" t="s">
        <v>1117</v>
      </c>
      <c r="H465" s="475" t="s">
        <v>1116</v>
      </c>
      <c r="I465" s="476" t="s">
        <v>1117</v>
      </c>
      <c r="J465" s="477" t="s">
        <v>1118</v>
      </c>
      <c r="K465" s="458"/>
    </row>
    <row r="466" spans="1:11">
      <c r="A466" s="450"/>
      <c r="B466" s="486"/>
      <c r="C466" s="479"/>
      <c r="D466" s="480"/>
      <c r="E466" s="481"/>
      <c r="F466" s="481"/>
      <c r="G466" s="482"/>
      <c r="H466" s="490"/>
      <c r="I466" s="484"/>
      <c r="J466" s="492"/>
      <c r="K466" s="458"/>
    </row>
    <row r="467" spans="1:11">
      <c r="A467" s="450"/>
      <c r="B467" s="486"/>
      <c r="C467" s="487"/>
      <c r="D467" s="488"/>
      <c r="E467" s="489"/>
      <c r="F467" s="489"/>
      <c r="G467" s="489"/>
      <c r="H467" s="490"/>
      <c r="I467" s="491"/>
      <c r="J467" s="492">
        <f t="shared" ref="J467:J469" si="16">H467*F467*E467+I467*G467*E467</f>
        <v>0</v>
      </c>
      <c r="K467" s="458"/>
    </row>
    <row r="468" spans="1:11">
      <c r="A468" s="450"/>
      <c r="B468" s="486"/>
      <c r="C468" s="487"/>
      <c r="D468" s="488"/>
      <c r="E468" s="489"/>
      <c r="F468" s="489"/>
      <c r="G468" s="489"/>
      <c r="H468" s="490"/>
      <c r="I468" s="491"/>
      <c r="J468" s="492">
        <f t="shared" si="16"/>
        <v>0</v>
      </c>
      <c r="K468" s="458"/>
    </row>
    <row r="469" spans="1:11">
      <c r="A469" s="450"/>
      <c r="B469" s="486"/>
      <c r="C469" s="487"/>
      <c r="D469" s="488"/>
      <c r="E469" s="489"/>
      <c r="F469" s="489"/>
      <c r="G469" s="489"/>
      <c r="H469" s="490"/>
      <c r="I469" s="491"/>
      <c r="J469" s="492">
        <f t="shared" si="16"/>
        <v>0</v>
      </c>
      <c r="K469" s="458"/>
    </row>
    <row r="470" spans="1:11">
      <c r="A470" s="450"/>
      <c r="B470" s="486"/>
      <c r="C470" s="487"/>
      <c r="D470" s="488"/>
      <c r="E470" s="489"/>
      <c r="F470" s="489"/>
      <c r="G470" s="489"/>
      <c r="H470" s="490"/>
      <c r="I470" s="491"/>
      <c r="J470" s="492">
        <f>H470*F470*E470+I470*G470*E470</f>
        <v>0</v>
      </c>
      <c r="K470" s="458"/>
    </row>
    <row r="471" spans="1:11">
      <c r="A471" s="450"/>
      <c r="B471" s="486"/>
      <c r="C471" s="487"/>
      <c r="D471" s="488"/>
      <c r="E471" s="489"/>
      <c r="F471" s="489"/>
      <c r="G471" s="489"/>
      <c r="H471" s="490"/>
      <c r="I471" s="491"/>
      <c r="J471" s="492">
        <f>H471*F471*E471+I471*G471*E471</f>
        <v>0</v>
      </c>
      <c r="K471" s="458"/>
    </row>
    <row r="472" spans="1:11">
      <c r="A472" s="450"/>
      <c r="B472" s="493"/>
      <c r="C472" s="494"/>
      <c r="D472" s="495"/>
      <c r="E472" s="496"/>
      <c r="F472" s="496"/>
      <c r="G472" s="496"/>
      <c r="H472" s="497"/>
      <c r="I472" s="498"/>
      <c r="J472" s="492">
        <f>H472*F472*E472+I472*G472*E472</f>
        <v>0</v>
      </c>
      <c r="K472" s="458"/>
    </row>
    <row r="473" spans="1:11">
      <c r="A473" s="450"/>
      <c r="B473" s="499" t="s">
        <v>1119</v>
      </c>
      <c r="C473" s="469"/>
      <c r="D473" s="469"/>
      <c r="E473" s="469"/>
      <c r="F473" s="469"/>
      <c r="G473" s="469"/>
      <c r="H473" s="469"/>
      <c r="I473" s="500" t="s">
        <v>138</v>
      </c>
      <c r="J473" s="501">
        <f>SUM(J466:J472)</f>
        <v>0</v>
      </c>
      <c r="K473" s="458"/>
    </row>
    <row r="474" spans="1:11">
      <c r="A474" s="450"/>
      <c r="B474" s="502"/>
      <c r="C474" s="502"/>
      <c r="D474" s="502"/>
      <c r="E474" s="502"/>
      <c r="F474" s="502"/>
      <c r="G474" s="502"/>
      <c r="H474" s="502"/>
      <c r="I474" s="503"/>
      <c r="J474" s="504"/>
      <c r="K474" s="458"/>
    </row>
    <row r="475" spans="1:11" ht="20.399999999999999">
      <c r="A475" s="450"/>
      <c r="B475" s="1664" t="s">
        <v>1120</v>
      </c>
      <c r="C475" s="1665"/>
      <c r="D475" s="1665"/>
      <c r="E475" s="1666"/>
      <c r="F475" s="505" t="s">
        <v>873</v>
      </c>
      <c r="G475" s="506"/>
      <c r="H475" s="507" t="s">
        <v>560</v>
      </c>
      <c r="I475" s="508" t="s">
        <v>1121</v>
      </c>
      <c r="J475" s="509" t="s">
        <v>1122</v>
      </c>
      <c r="K475" s="458"/>
    </row>
    <row r="476" spans="1:11">
      <c r="A476" s="450"/>
      <c r="B476" s="517" t="s">
        <v>626</v>
      </c>
      <c r="C476" s="518"/>
      <c r="D476" s="459"/>
      <c r="E476" s="487"/>
      <c r="F476" s="780"/>
      <c r="G476" s="541"/>
      <c r="H476" s="781">
        <v>0.40740739999999998</v>
      </c>
      <c r="I476" s="521">
        <f>VLOOKUP(B476,'MÃO DE OBRA'!$A:$E,5,FALSE)/220</f>
        <v>15.730909090909092</v>
      </c>
      <c r="J476" s="782">
        <f>H476*I476</f>
        <v>6.4088887723636363</v>
      </c>
      <c r="K476" s="458"/>
    </row>
    <row r="477" spans="1:11">
      <c r="A477" s="450"/>
      <c r="B477" s="517" t="s">
        <v>734</v>
      </c>
      <c r="C477" s="518"/>
      <c r="D477" s="459"/>
      <c r="E477" s="487"/>
      <c r="F477" s="540"/>
      <c r="G477" s="541"/>
      <c r="H477" s="783">
        <v>6.1109999999999998E-2</v>
      </c>
      <c r="I477" s="521">
        <f>VLOOKUP(B477,'MÃO DE OBRA'!$A:$E,5,FALSE)/220</f>
        <v>23.596363636363641</v>
      </c>
      <c r="J477" s="782">
        <f>H477*I477</f>
        <v>1.4419737818181821</v>
      </c>
      <c r="K477" s="458"/>
    </row>
    <row r="478" spans="1:11">
      <c r="A478" s="450"/>
      <c r="B478" s="517"/>
      <c r="C478" s="518"/>
      <c r="D478" s="459"/>
      <c r="E478" s="487"/>
      <c r="F478" s="488"/>
      <c r="G478" s="546"/>
      <c r="H478" s="783"/>
      <c r="I478" s="784"/>
      <c r="J478" s="782">
        <f>H478*I478</f>
        <v>0</v>
      </c>
      <c r="K478" s="458"/>
    </row>
    <row r="479" spans="1:11">
      <c r="A479" s="450"/>
      <c r="B479" s="517"/>
      <c r="C479" s="518"/>
      <c r="D479" s="459"/>
      <c r="E479" s="487"/>
      <c r="F479" s="488"/>
      <c r="G479" s="785"/>
      <c r="H479" s="783"/>
      <c r="I479" s="784"/>
      <c r="J479" s="782">
        <f>H479*I479</f>
        <v>0</v>
      </c>
      <c r="K479" s="458"/>
    </row>
    <row r="480" spans="1:11">
      <c r="A480" s="450"/>
      <c r="B480" s="517"/>
      <c r="C480" s="518"/>
      <c r="D480" s="459"/>
      <c r="E480" s="487"/>
      <c r="F480" s="786"/>
      <c r="G480" s="787"/>
      <c r="H480" s="548"/>
      <c r="I480" s="784"/>
      <c r="J480" s="782"/>
      <c r="K480" s="458"/>
    </row>
    <row r="481" spans="1:11">
      <c r="A481" s="450"/>
      <c r="B481" s="499" t="s">
        <v>1119</v>
      </c>
      <c r="C481" s="502"/>
      <c r="D481" s="502"/>
      <c r="E481" s="502"/>
      <c r="F481" s="502"/>
      <c r="G481" s="469"/>
      <c r="H481" s="502"/>
      <c r="I481" s="522" t="s">
        <v>138</v>
      </c>
      <c r="J481" s="501">
        <f>SUM(J476:J480)</f>
        <v>7.850862554181818</v>
      </c>
      <c r="K481" s="458"/>
    </row>
    <row r="482" spans="1:11">
      <c r="A482" s="450"/>
      <c r="B482" s="523"/>
      <c r="C482" s="523"/>
      <c r="D482" s="523"/>
      <c r="E482" s="523"/>
      <c r="F482" s="523"/>
      <c r="G482" s="523"/>
      <c r="H482" s="523"/>
      <c r="I482" s="524"/>
      <c r="J482" s="523"/>
      <c r="K482" s="458"/>
    </row>
    <row r="483" spans="1:11">
      <c r="A483" s="450"/>
      <c r="B483" s="525" t="s">
        <v>1123</v>
      </c>
      <c r="C483" s="526"/>
      <c r="D483" s="523"/>
      <c r="E483" s="527">
        <v>1</v>
      </c>
      <c r="F483" s="528" t="s">
        <v>1165</v>
      </c>
      <c r="G483" s="506"/>
      <c r="H483" s="506"/>
      <c r="I483" s="529" t="s">
        <v>1124</v>
      </c>
      <c r="J483" s="501">
        <f>J473+J481</f>
        <v>7.850862554181818</v>
      </c>
      <c r="K483" s="458"/>
    </row>
    <row r="484" spans="1:11">
      <c r="A484" s="450"/>
      <c r="B484" s="530"/>
      <c r="C484" s="523"/>
      <c r="D484" s="523"/>
      <c r="E484" s="531"/>
      <c r="F484" s="532"/>
      <c r="G484" s="532"/>
      <c r="H484" s="532"/>
      <c r="I484" s="524"/>
      <c r="J484" s="523"/>
      <c r="K484" s="458"/>
    </row>
    <row r="485" spans="1:11" ht="20.399999999999999">
      <c r="A485" s="450"/>
      <c r="B485" s="1667" t="s">
        <v>481</v>
      </c>
      <c r="C485" s="1668"/>
      <c r="D485" s="1668"/>
      <c r="E485" s="1669"/>
      <c r="F485" s="533" t="s">
        <v>873</v>
      </c>
      <c r="G485" s="534" t="s">
        <v>493</v>
      </c>
      <c r="H485" s="507" t="s">
        <v>1115</v>
      </c>
      <c r="I485" s="535" t="s">
        <v>480</v>
      </c>
      <c r="J485" s="536" t="s">
        <v>482</v>
      </c>
      <c r="K485" s="458"/>
    </row>
    <row r="486" spans="1:11">
      <c r="A486" s="450"/>
      <c r="B486" s="537"/>
      <c r="C486" s="538"/>
      <c r="D486" s="538"/>
      <c r="E486" s="539"/>
      <c r="F486" s="540"/>
      <c r="G486" s="541"/>
      <c r="H486" s="547"/>
      <c r="I486" s="543"/>
      <c r="J486" s="485"/>
      <c r="K486" s="458"/>
    </row>
    <row r="487" spans="1:11">
      <c r="A487" s="450"/>
      <c r="B487" s="537"/>
      <c r="C487" s="518"/>
      <c r="D487" s="518"/>
      <c r="E487" s="487"/>
      <c r="F487" s="540"/>
      <c r="G487" s="541"/>
      <c r="H487" s="547"/>
      <c r="I487" s="543"/>
      <c r="J487" s="492"/>
      <c r="K487" s="458"/>
    </row>
    <row r="488" spans="1:11">
      <c r="A488" s="450"/>
      <c r="B488" s="517"/>
      <c r="C488" s="518"/>
      <c r="D488" s="518"/>
      <c r="E488" s="487"/>
      <c r="F488" s="488"/>
      <c r="G488" s="546"/>
      <c r="H488" s="547"/>
      <c r="I488" s="543"/>
      <c r="J488" s="492">
        <f>H488*I488*E470*F470</f>
        <v>0</v>
      </c>
      <c r="K488" s="458"/>
    </row>
    <row r="489" spans="1:11">
      <c r="A489" s="450"/>
      <c r="B489" s="517"/>
      <c r="C489" s="526"/>
      <c r="D489" s="526"/>
      <c r="E489" s="494"/>
      <c r="F489" s="488"/>
      <c r="G489" s="468"/>
      <c r="H489" s="547"/>
      <c r="I489" s="548"/>
      <c r="J489" s="492">
        <f>H489*I489*E471*F471</f>
        <v>0</v>
      </c>
      <c r="K489" s="458"/>
    </row>
    <row r="490" spans="1:11">
      <c r="A490" s="450"/>
      <c r="B490" s="550" t="s">
        <v>1119</v>
      </c>
      <c r="C490" s="526"/>
      <c r="D490" s="526"/>
      <c r="E490" s="526"/>
      <c r="F490" s="523"/>
      <c r="G490" s="526"/>
      <c r="H490" s="551"/>
      <c r="I490" s="552" t="s">
        <v>138</v>
      </c>
      <c r="J490" s="501">
        <f>SUM(J486:J489)</f>
        <v>0</v>
      </c>
      <c r="K490" s="458"/>
    </row>
    <row r="491" spans="1:11">
      <c r="A491" s="450"/>
      <c r="B491" s="553"/>
      <c r="C491" s="526"/>
      <c r="D491" s="526"/>
      <c r="E491" s="554"/>
      <c r="F491" s="555"/>
      <c r="G491" s="506"/>
      <c r="H491" s="506"/>
      <c r="I491" s="529"/>
      <c r="J491" s="554"/>
      <c r="K491" s="458"/>
    </row>
    <row r="492" spans="1:11" ht="20.399999999999999">
      <c r="A492" s="450"/>
      <c r="B492" s="1667" t="s">
        <v>1125</v>
      </c>
      <c r="C492" s="1668"/>
      <c r="D492" s="1668"/>
      <c r="E492" s="1668"/>
      <c r="F492" s="1669"/>
      <c r="G492" s="556" t="s">
        <v>494</v>
      </c>
      <c r="H492" s="506" t="s">
        <v>1126</v>
      </c>
      <c r="I492" s="557" t="s">
        <v>1115</v>
      </c>
      <c r="J492" s="509" t="s">
        <v>482</v>
      </c>
      <c r="K492" s="458"/>
    </row>
    <row r="493" spans="1:11">
      <c r="A493" s="450"/>
      <c r="B493" s="558"/>
      <c r="C493" s="559"/>
      <c r="D493" s="560"/>
      <c r="E493" s="560"/>
      <c r="F493" s="561"/>
      <c r="G493" s="489"/>
      <c r="H493" s="489"/>
      <c r="I493" s="562"/>
      <c r="J493" s="492"/>
      <c r="K493" s="458"/>
    </row>
    <row r="494" spans="1:11">
      <c r="A494" s="450"/>
      <c r="B494" s="563"/>
      <c r="C494" s="564"/>
      <c r="D494" s="565"/>
      <c r="E494" s="565"/>
      <c r="F494" s="566"/>
      <c r="G494" s="489"/>
      <c r="H494" s="489"/>
      <c r="I494" s="562"/>
      <c r="J494" s="492"/>
      <c r="K494" s="458"/>
    </row>
    <row r="495" spans="1:11">
      <c r="A495" s="450"/>
      <c r="B495" s="1670" t="s">
        <v>138</v>
      </c>
      <c r="C495" s="1670"/>
      <c r="D495" s="1670"/>
      <c r="E495" s="1670"/>
      <c r="F495" s="1670"/>
      <c r="G495" s="1670"/>
      <c r="H495" s="1670"/>
      <c r="I495" s="1670"/>
      <c r="J495" s="501">
        <f>SUM(J493:J494)</f>
        <v>0</v>
      </c>
      <c r="K495" s="458"/>
    </row>
    <row r="496" spans="1:11">
      <c r="A496" s="450"/>
      <c r="B496" s="567"/>
      <c r="C496" s="511"/>
      <c r="D496" s="511"/>
      <c r="E496" s="568"/>
      <c r="F496" s="569"/>
      <c r="G496" s="570"/>
      <c r="H496" s="570"/>
      <c r="I496" s="571"/>
      <c r="J496" s="572"/>
      <c r="K496" s="458"/>
    </row>
    <row r="497" spans="1:11">
      <c r="A497" s="450"/>
      <c r="B497" s="573" t="s">
        <v>1127</v>
      </c>
      <c r="C497" s="573"/>
      <c r="D497" s="550"/>
      <c r="E497" s="523"/>
      <c r="F497" s="523"/>
      <c r="G497" s="523"/>
      <c r="H497" s="574"/>
      <c r="I497" s="575"/>
      <c r="J497" s="639">
        <f>(J483+J490+J495)/E483</f>
        <v>7.850862554181818</v>
      </c>
      <c r="K497" s="458"/>
    </row>
    <row r="498" spans="1:11">
      <c r="A498" s="450"/>
      <c r="B498" s="553"/>
      <c r="C498" s="526"/>
      <c r="D498" s="526"/>
      <c r="E498" s="554"/>
      <c r="F498" s="555"/>
      <c r="G498" s="506"/>
      <c r="H498" s="506"/>
      <c r="I498" s="529"/>
      <c r="J498" s="576"/>
      <c r="K498" s="458"/>
    </row>
    <row r="499" spans="1:11" ht="20.399999999999999">
      <c r="A499" s="450"/>
      <c r="B499" s="1667" t="s">
        <v>1128</v>
      </c>
      <c r="C499" s="1668"/>
      <c r="D499" s="1668"/>
      <c r="E499" s="1668"/>
      <c r="F499" s="1669"/>
      <c r="G499" s="556" t="s">
        <v>494</v>
      </c>
      <c r="H499" s="506" t="s">
        <v>1126</v>
      </c>
      <c r="I499" s="557" t="s">
        <v>1115</v>
      </c>
      <c r="J499" s="509" t="s">
        <v>482</v>
      </c>
      <c r="K499" s="458"/>
    </row>
    <row r="500" spans="1:11">
      <c r="A500" s="450"/>
      <c r="B500" s="558"/>
      <c r="C500" s="559"/>
      <c r="D500" s="560"/>
      <c r="E500" s="560"/>
      <c r="F500" s="561"/>
      <c r="G500" s="489"/>
      <c r="H500" s="489"/>
      <c r="I500" s="562"/>
      <c r="J500" s="492"/>
      <c r="K500" s="458"/>
    </row>
    <row r="501" spans="1:11">
      <c r="A501" s="450"/>
      <c r="B501" s="563"/>
      <c r="C501" s="564"/>
      <c r="D501" s="565"/>
      <c r="E501" s="565"/>
      <c r="F501" s="566"/>
      <c r="G501" s="489"/>
      <c r="H501" s="489"/>
      <c r="I501" s="743"/>
      <c r="J501" s="492"/>
      <c r="K501" s="458"/>
    </row>
    <row r="502" spans="1:11">
      <c r="A502" s="450"/>
      <c r="B502" s="577"/>
      <c r="C502" s="578"/>
      <c r="D502" s="579"/>
      <c r="E502" s="579"/>
      <c r="F502" s="580"/>
      <c r="G502" s="489"/>
      <c r="H502" s="489"/>
      <c r="I502" s="742"/>
      <c r="J502" s="492"/>
      <c r="K502" s="458"/>
    </row>
    <row r="503" spans="1:11">
      <c r="A503" s="450"/>
      <c r="B503" s="581"/>
      <c r="C503" s="523"/>
      <c r="D503" s="523"/>
      <c r="E503" s="582"/>
      <c r="F503" s="583"/>
      <c r="G503" s="532"/>
      <c r="H503" s="532"/>
      <c r="I503" s="524" t="s">
        <v>138</v>
      </c>
      <c r="J503" s="501">
        <f>SUM(J500:J502)</f>
        <v>0</v>
      </c>
      <c r="K503" s="458"/>
    </row>
    <row r="504" spans="1:11">
      <c r="A504" s="450"/>
      <c r="B504" s="584"/>
      <c r="C504" s="523"/>
      <c r="D504" s="523"/>
      <c r="E504" s="582"/>
      <c r="F504" s="583"/>
      <c r="G504" s="532"/>
      <c r="H504" s="532"/>
      <c r="I504" s="524"/>
      <c r="J504" s="582"/>
      <c r="K504" s="458"/>
    </row>
    <row r="505" spans="1:11" ht="20.399999999999999">
      <c r="A505" s="450"/>
      <c r="B505" s="1667" t="s">
        <v>1141</v>
      </c>
      <c r="C505" s="1668"/>
      <c r="D505" s="1668"/>
      <c r="E505" s="1668"/>
      <c r="F505" s="1669"/>
      <c r="G505" s="587" t="s">
        <v>494</v>
      </c>
      <c r="H505" s="506" t="s">
        <v>1115</v>
      </c>
      <c r="I505" s="557"/>
      <c r="J505" s="509" t="s">
        <v>482</v>
      </c>
      <c r="K505" s="458"/>
    </row>
    <row r="506" spans="1:11">
      <c r="A506" s="450"/>
      <c r="B506" s="1654"/>
      <c r="C506" s="1655"/>
      <c r="D506" s="1655"/>
      <c r="E506" s="1655"/>
      <c r="F506" s="1656"/>
      <c r="G506" s="489"/>
      <c r="H506" s="1657"/>
      <c r="I506" s="1658"/>
      <c r="J506" s="492"/>
      <c r="K506" s="458"/>
    </row>
    <row r="507" spans="1:11">
      <c r="A507" s="450"/>
      <c r="B507" s="1659"/>
      <c r="C507" s="1660"/>
      <c r="D507" s="1660"/>
      <c r="E507" s="1660"/>
      <c r="F507" s="1661"/>
      <c r="G507" s="496"/>
      <c r="H507" s="1662"/>
      <c r="I507" s="1663"/>
      <c r="J507" s="492"/>
      <c r="K507" s="458"/>
    </row>
    <row r="508" spans="1:11">
      <c r="A508" s="450"/>
      <c r="B508" s="581"/>
      <c r="C508" s="523"/>
      <c r="D508" s="523"/>
      <c r="E508" s="582"/>
      <c r="F508" s="583"/>
      <c r="G508" s="532"/>
      <c r="H508" s="532"/>
      <c r="I508" s="524" t="s">
        <v>138</v>
      </c>
      <c r="J508" s="501">
        <f>SUM(J506:J507)</f>
        <v>0</v>
      </c>
      <c r="K508" s="458"/>
    </row>
    <row r="509" spans="1:11">
      <c r="A509" s="450"/>
      <c r="B509" s="523"/>
      <c r="C509" s="523"/>
      <c r="D509" s="523"/>
      <c r="E509" s="523"/>
      <c r="F509" s="523"/>
      <c r="G509" s="523"/>
      <c r="H509" s="523"/>
      <c r="I509" s="524"/>
      <c r="J509" s="523"/>
      <c r="K509" s="458"/>
    </row>
    <row r="510" spans="1:11">
      <c r="A510" s="450"/>
      <c r="B510" s="1645" t="s">
        <v>1142</v>
      </c>
      <c r="C510" s="1646"/>
      <c r="D510" s="1646"/>
      <c r="E510" s="1646"/>
      <c r="F510" s="1646"/>
      <c r="G510" s="1646"/>
      <c r="H510" s="1646"/>
      <c r="I510" s="1647"/>
      <c r="J510" s="573">
        <f>J508+J503+J497</f>
        <v>7.850862554181818</v>
      </c>
      <c r="K510" s="458"/>
    </row>
    <row r="511" spans="1:11">
      <c r="A511" s="450"/>
      <c r="B511" s="523"/>
      <c r="C511" s="523"/>
      <c r="D511" s="523"/>
      <c r="E511" s="523"/>
      <c r="F511" s="523"/>
      <c r="G511" s="523"/>
      <c r="H511" s="523"/>
      <c r="I511" s="524"/>
      <c r="J511" s="523"/>
      <c r="K511" s="458"/>
    </row>
    <row r="512" spans="1:11">
      <c r="A512" s="450"/>
      <c r="B512" s="1645" t="s">
        <v>1143</v>
      </c>
      <c r="C512" s="1646"/>
      <c r="D512" s="1646"/>
      <c r="E512" s="1646"/>
      <c r="F512" s="1646"/>
      <c r="G512" s="1646"/>
      <c r="H512" s="1646"/>
      <c r="I512" s="1647"/>
      <c r="J512" s="501">
        <f>J510*0</f>
        <v>0</v>
      </c>
      <c r="K512" s="458"/>
    </row>
    <row r="513" spans="1:11">
      <c r="A513" s="450"/>
      <c r="B513" s="523"/>
      <c r="C513" s="523"/>
      <c r="D513" s="523"/>
      <c r="E513" s="523"/>
      <c r="F513" s="523"/>
      <c r="G513" s="523"/>
      <c r="H513" s="523"/>
      <c r="I513" s="524"/>
      <c r="J513" s="523"/>
      <c r="K513" s="458"/>
    </row>
    <row r="514" spans="1:11">
      <c r="A514" s="450"/>
      <c r="B514" s="1645" t="s">
        <v>1144</v>
      </c>
      <c r="C514" s="1646"/>
      <c r="D514" s="1646"/>
      <c r="E514" s="1646"/>
      <c r="F514" s="1646"/>
      <c r="G514" s="1646"/>
      <c r="H514" s="1646"/>
      <c r="I514" s="1647"/>
      <c r="J514" s="573">
        <f>J510+J512</f>
        <v>7.850862554181818</v>
      </c>
      <c r="K514" s="458"/>
    </row>
    <row r="515" spans="1:11">
      <c r="A515" s="450"/>
      <c r="B515" s="511"/>
      <c r="C515" s="511"/>
      <c r="D515" s="511"/>
      <c r="E515" s="511"/>
      <c r="F515" s="511"/>
      <c r="G515" s="511"/>
      <c r="H515" s="511"/>
      <c r="I515" s="571"/>
      <c r="J515" s="511"/>
      <c r="K515" s="458"/>
    </row>
    <row r="516" spans="1:11">
      <c r="A516" s="450"/>
      <c r="B516" s="589"/>
      <c r="C516" s="559"/>
      <c r="D516" s="559"/>
      <c r="E516" s="559"/>
      <c r="F516" s="559"/>
      <c r="G516" s="559"/>
      <c r="H516" s="559"/>
      <c r="I516" s="559"/>
      <c r="J516" s="590"/>
      <c r="K516" s="458"/>
    </row>
    <row r="517" spans="1:11">
      <c r="A517" s="450"/>
      <c r="B517" s="591"/>
      <c r="C517" s="592"/>
      <c r="D517" s="593"/>
      <c r="E517" s="593"/>
      <c r="F517" s="594" t="s">
        <v>1119</v>
      </c>
      <c r="G517" s="595" t="s">
        <v>1119</v>
      </c>
      <c r="H517" s="592"/>
      <c r="I517" s="592"/>
      <c r="J517" s="596"/>
      <c r="K517" s="458"/>
    </row>
    <row r="518" spans="1:11">
      <c r="A518" s="450"/>
      <c r="B518" s="459"/>
      <c r="C518" s="459"/>
      <c r="D518" s="459"/>
      <c r="E518" s="459"/>
      <c r="F518" s="459"/>
      <c r="G518" s="459"/>
      <c r="H518" s="459"/>
      <c r="I518" s="459"/>
      <c r="J518" s="459"/>
      <c r="K518" s="458"/>
    </row>
    <row r="519" spans="1:11">
      <c r="A519" s="450"/>
      <c r="B519" s="597">
        <f>PLANEJAMENTO!$G$2</f>
        <v>0</v>
      </c>
      <c r="C519" s="598"/>
      <c r="D519" s="598"/>
      <c r="E519" s="598"/>
      <c r="F519" s="599"/>
      <c r="G519" s="600" t="s">
        <v>482</v>
      </c>
      <c r="H519" s="502"/>
      <c r="I519" s="502"/>
      <c r="J519" s="505"/>
      <c r="K519" s="458"/>
    </row>
    <row r="520" spans="1:11">
      <c r="A520" s="450"/>
      <c r="B520" s="601">
        <f>PLANEJAMENTO!$G$3</f>
        <v>0</v>
      </c>
      <c r="C520" s="602"/>
      <c r="D520" s="602"/>
      <c r="E520" s="602"/>
      <c r="F520" s="603"/>
      <c r="G520" s="1648" t="s">
        <v>1145</v>
      </c>
      <c r="H520" s="1649"/>
      <c r="I520" s="1649"/>
      <c r="J520" s="1650"/>
      <c r="K520" s="458"/>
    </row>
    <row r="521" spans="1:11">
      <c r="A521" s="450"/>
      <c r="B521" s="604"/>
      <c r="C521" s="605"/>
      <c r="D521" s="605"/>
      <c r="E521" s="605"/>
      <c r="F521" s="606"/>
      <c r="G521" s="607"/>
      <c r="H521" s="1651"/>
      <c r="I521" s="1652"/>
      <c r="J521" s="1653"/>
      <c r="K521" s="458"/>
    </row>
    <row r="522" spans="1:11" ht="15" thickBot="1">
      <c r="A522" s="608"/>
      <c r="B522" s="609"/>
      <c r="C522" s="609"/>
      <c r="D522" s="609"/>
      <c r="E522" s="609"/>
      <c r="F522" s="609"/>
      <c r="G522" s="609"/>
      <c r="H522" s="609"/>
      <c r="I522" s="609"/>
      <c r="J522" s="609"/>
      <c r="K522" s="610"/>
    </row>
    <row r="523" spans="1:11">
      <c r="A523" s="759"/>
      <c r="B523" s="760"/>
      <c r="C523" s="760"/>
      <c r="D523" s="760"/>
      <c r="E523" s="760"/>
      <c r="F523" s="760"/>
      <c r="G523" s="760"/>
      <c r="H523" s="760"/>
      <c r="I523" s="760"/>
      <c r="J523" s="760"/>
      <c r="K523" s="761"/>
    </row>
    <row r="524" spans="1:11">
      <c r="A524" s="450"/>
      <c r="B524" s="451" t="s">
        <v>141</v>
      </c>
      <c r="C524" s="452"/>
      <c r="D524" s="453" t="s">
        <v>1105</v>
      </c>
      <c r="E524" s="454"/>
      <c r="F524" s="455"/>
      <c r="G524" s="455"/>
      <c r="H524" s="456"/>
      <c r="I524" s="456"/>
      <c r="J524" s="457"/>
      <c r="K524" s="458"/>
    </row>
    <row r="525" spans="1:11">
      <c r="A525" s="450"/>
      <c r="B525" s="459"/>
      <c r="C525" s="459"/>
      <c r="D525" s="459"/>
      <c r="E525" s="459"/>
      <c r="F525" s="459"/>
      <c r="G525" s="459"/>
      <c r="H525" s="459"/>
      <c r="I525" s="459"/>
      <c r="J525" s="459"/>
      <c r="K525" s="458"/>
    </row>
    <row r="526" spans="1:11">
      <c r="A526" s="450"/>
      <c r="B526" s="460" t="s">
        <v>1106</v>
      </c>
      <c r="C526" s="461" t="s">
        <v>1107</v>
      </c>
      <c r="D526" s="1671" t="s">
        <v>198</v>
      </c>
      <c r="E526" s="1672"/>
      <c r="F526" s="1672"/>
      <c r="G526" s="1672"/>
      <c r="H526" s="1672"/>
      <c r="I526" s="1673"/>
      <c r="J526" s="462" t="s">
        <v>1108</v>
      </c>
      <c r="K526" s="458"/>
    </row>
    <row r="527" spans="1:11">
      <c r="A527" s="450"/>
      <c r="B527" s="463" t="s">
        <v>1171</v>
      </c>
      <c r="C527" s="464">
        <v>45483</v>
      </c>
      <c r="D527" s="1674" t="s">
        <v>1172</v>
      </c>
      <c r="E527" s="1675"/>
      <c r="F527" s="1675"/>
      <c r="G527" s="1675"/>
      <c r="H527" s="1675"/>
      <c r="I527" s="1676"/>
      <c r="J527" s="468" t="str">
        <f>F548</f>
        <v>m2</v>
      </c>
      <c r="K527" s="458"/>
    </row>
    <row r="528" spans="1:11">
      <c r="A528" s="450"/>
      <c r="B528" s="469"/>
      <c r="C528" s="469"/>
      <c r="D528" s="469"/>
      <c r="E528" s="469"/>
      <c r="F528" s="469"/>
      <c r="G528" s="469"/>
      <c r="H528" s="469"/>
      <c r="I528" s="470"/>
      <c r="J528" s="471"/>
      <c r="K528" s="458"/>
    </row>
    <row r="529" spans="1:11">
      <c r="A529" s="450"/>
      <c r="B529" s="1648" t="s">
        <v>1111</v>
      </c>
      <c r="C529" s="1650"/>
      <c r="D529" s="1679" t="s">
        <v>873</v>
      </c>
      <c r="E529" s="1681" t="s">
        <v>1112</v>
      </c>
      <c r="F529" s="472" t="s">
        <v>1113</v>
      </c>
      <c r="G529" s="473"/>
      <c r="H529" s="472" t="s">
        <v>1114</v>
      </c>
      <c r="I529" s="473"/>
      <c r="J529" s="474" t="s">
        <v>1115</v>
      </c>
      <c r="K529" s="458"/>
    </row>
    <row r="530" spans="1:11">
      <c r="A530" s="450"/>
      <c r="B530" s="1677"/>
      <c r="C530" s="1678"/>
      <c r="D530" s="1680"/>
      <c r="E530" s="1682"/>
      <c r="F530" s="475" t="s">
        <v>1116</v>
      </c>
      <c r="G530" s="475" t="s">
        <v>1117</v>
      </c>
      <c r="H530" s="475" t="s">
        <v>1116</v>
      </c>
      <c r="I530" s="476" t="s">
        <v>1117</v>
      </c>
      <c r="J530" s="477" t="s">
        <v>1118</v>
      </c>
      <c r="K530" s="458"/>
    </row>
    <row r="531" spans="1:11">
      <c r="A531" s="450"/>
      <c r="B531" s="486"/>
      <c r="C531" s="479"/>
      <c r="D531" s="480"/>
      <c r="E531" s="481"/>
      <c r="F531" s="481"/>
      <c r="G531" s="482"/>
      <c r="H531" s="490"/>
      <c r="I531" s="484"/>
      <c r="J531" s="492"/>
      <c r="K531" s="458"/>
    </row>
    <row r="532" spans="1:11">
      <c r="A532" s="450"/>
      <c r="B532" s="486"/>
      <c r="C532" s="487"/>
      <c r="D532" s="488"/>
      <c r="E532" s="489"/>
      <c r="F532" s="489"/>
      <c r="G532" s="489"/>
      <c r="H532" s="490"/>
      <c r="I532" s="491"/>
      <c r="J532" s="492">
        <f t="shared" ref="J532:J534" si="17">H532*F532*E532+I532*G532*E532</f>
        <v>0</v>
      </c>
      <c r="K532" s="458"/>
    </row>
    <row r="533" spans="1:11">
      <c r="A533" s="450"/>
      <c r="B533" s="486"/>
      <c r="C533" s="487"/>
      <c r="D533" s="488"/>
      <c r="E533" s="489"/>
      <c r="F533" s="489"/>
      <c r="G533" s="489"/>
      <c r="H533" s="490"/>
      <c r="I533" s="491"/>
      <c r="J533" s="492">
        <f t="shared" si="17"/>
        <v>0</v>
      </c>
      <c r="K533" s="458"/>
    </row>
    <row r="534" spans="1:11">
      <c r="A534" s="450"/>
      <c r="B534" s="486"/>
      <c r="C534" s="487"/>
      <c r="D534" s="488"/>
      <c r="E534" s="489"/>
      <c r="F534" s="489"/>
      <c r="G534" s="489"/>
      <c r="H534" s="490"/>
      <c r="I534" s="491"/>
      <c r="J534" s="492">
        <f t="shared" si="17"/>
        <v>0</v>
      </c>
      <c r="K534" s="458"/>
    </row>
    <row r="535" spans="1:11">
      <c r="A535" s="450"/>
      <c r="B535" s="486"/>
      <c r="C535" s="487"/>
      <c r="D535" s="488"/>
      <c r="E535" s="489"/>
      <c r="F535" s="489"/>
      <c r="G535" s="489"/>
      <c r="H535" s="490"/>
      <c r="I535" s="491"/>
      <c r="J535" s="492">
        <f>H535*F535*E535+I535*G535*E535</f>
        <v>0</v>
      </c>
      <c r="K535" s="458"/>
    </row>
    <row r="536" spans="1:11">
      <c r="A536" s="450"/>
      <c r="B536" s="486"/>
      <c r="C536" s="487"/>
      <c r="D536" s="488"/>
      <c r="E536" s="489"/>
      <c r="F536" s="489"/>
      <c r="G536" s="489"/>
      <c r="H536" s="490"/>
      <c r="I536" s="491"/>
      <c r="J536" s="492">
        <f>H536*F536*E536+I536*G536*E536</f>
        <v>0</v>
      </c>
      <c r="K536" s="458"/>
    </row>
    <row r="537" spans="1:11">
      <c r="A537" s="450"/>
      <c r="B537" s="493"/>
      <c r="C537" s="494"/>
      <c r="D537" s="495"/>
      <c r="E537" s="496"/>
      <c r="F537" s="496"/>
      <c r="G537" s="496"/>
      <c r="H537" s="497"/>
      <c r="I537" s="498"/>
      <c r="J537" s="492">
        <f>H537*F537*E537+I537*G537*E537</f>
        <v>0</v>
      </c>
      <c r="K537" s="458"/>
    </row>
    <row r="538" spans="1:11">
      <c r="A538" s="450"/>
      <c r="B538" s="499" t="s">
        <v>1119</v>
      </c>
      <c r="C538" s="469"/>
      <c r="D538" s="469"/>
      <c r="E538" s="469"/>
      <c r="F538" s="469"/>
      <c r="G538" s="469"/>
      <c r="H538" s="469"/>
      <c r="I538" s="500" t="s">
        <v>138</v>
      </c>
      <c r="J538" s="501">
        <f>SUM(J531:J537)</f>
        <v>0</v>
      </c>
      <c r="K538" s="458"/>
    </row>
    <row r="539" spans="1:11">
      <c r="A539" s="450"/>
      <c r="B539" s="502"/>
      <c r="C539" s="502"/>
      <c r="D539" s="502"/>
      <c r="E539" s="502"/>
      <c r="F539" s="502"/>
      <c r="G539" s="502"/>
      <c r="H539" s="502"/>
      <c r="I539" s="503"/>
      <c r="J539" s="504"/>
      <c r="K539" s="458"/>
    </row>
    <row r="540" spans="1:11" ht="20.399999999999999">
      <c r="A540" s="450"/>
      <c r="B540" s="1664" t="s">
        <v>1120</v>
      </c>
      <c r="C540" s="1665"/>
      <c r="D540" s="1665"/>
      <c r="E540" s="1666"/>
      <c r="F540" s="505" t="s">
        <v>873</v>
      </c>
      <c r="G540" s="506"/>
      <c r="H540" s="507" t="s">
        <v>560</v>
      </c>
      <c r="I540" s="508" t="s">
        <v>1121</v>
      </c>
      <c r="J540" s="509" t="s">
        <v>1122</v>
      </c>
      <c r="K540" s="458"/>
    </row>
    <row r="541" spans="1:11">
      <c r="A541" s="450"/>
      <c r="B541" s="510"/>
      <c r="C541" s="511"/>
      <c r="D541" s="512"/>
      <c r="E541" s="513"/>
      <c r="F541" s="514"/>
      <c r="G541" s="515"/>
      <c r="H541" s="516"/>
      <c r="I541" s="484"/>
      <c r="J541" s="485"/>
      <c r="K541" s="458"/>
    </row>
    <row r="542" spans="1:11">
      <c r="A542" s="450"/>
      <c r="B542" s="517" t="s">
        <v>734</v>
      </c>
      <c r="C542" s="518"/>
      <c r="D542" s="459"/>
      <c r="E542" s="487"/>
      <c r="F542" s="488"/>
      <c r="G542" s="519"/>
      <c r="H542" s="520">
        <v>0.1</v>
      </c>
      <c r="I542" s="521">
        <f>VLOOKUP(B542,'MÃO DE OBRA'!$A:$E,5,FALSE)/220</f>
        <v>23.596363636363641</v>
      </c>
      <c r="J542" s="492">
        <f>H542*I542</f>
        <v>2.3596363636363642</v>
      </c>
      <c r="K542" s="458"/>
    </row>
    <row r="543" spans="1:11">
      <c r="A543" s="450"/>
      <c r="B543" s="517" t="s">
        <v>626</v>
      </c>
      <c r="C543" s="518"/>
      <c r="D543" s="459"/>
      <c r="E543" s="487"/>
      <c r="F543" s="488"/>
      <c r="G543" s="519"/>
      <c r="H543" s="520">
        <v>0.56999999999999995</v>
      </c>
      <c r="I543" s="521">
        <f>VLOOKUP(B543,'MÃO DE OBRA'!$A:$E,5,FALSE)/220</f>
        <v>15.730909090909092</v>
      </c>
      <c r="J543" s="492">
        <f>H543*I543</f>
        <v>8.9666181818181823</v>
      </c>
      <c r="K543" s="458"/>
    </row>
    <row r="544" spans="1:11">
      <c r="A544" s="450"/>
      <c r="B544" s="517"/>
      <c r="C544" s="518"/>
      <c r="D544" s="459"/>
      <c r="E544" s="487"/>
      <c r="F544" s="488"/>
      <c r="G544" s="519"/>
      <c r="H544" s="520"/>
      <c r="I544" s="521"/>
      <c r="J544" s="492"/>
      <c r="K544" s="458"/>
    </row>
    <row r="545" spans="1:11">
      <c r="A545" s="450"/>
      <c r="B545" s="517"/>
      <c r="C545" s="518"/>
      <c r="D545" s="459"/>
      <c r="E545" s="487"/>
      <c r="F545" s="488"/>
      <c r="G545" s="519"/>
      <c r="H545" s="520"/>
      <c r="I545" s="491"/>
      <c r="J545" s="492">
        <f>H545*I545</f>
        <v>0</v>
      </c>
      <c r="K545" s="458"/>
    </row>
    <row r="546" spans="1:11">
      <c r="A546" s="450"/>
      <c r="B546" s="499" t="s">
        <v>1119</v>
      </c>
      <c r="C546" s="502"/>
      <c r="D546" s="502"/>
      <c r="E546" s="502"/>
      <c r="F546" s="502"/>
      <c r="G546" s="502"/>
      <c r="H546" s="502"/>
      <c r="I546" s="522" t="s">
        <v>138</v>
      </c>
      <c r="J546" s="501">
        <f>SUM(J541:J545)</f>
        <v>11.326254545454546</v>
      </c>
      <c r="K546" s="458"/>
    </row>
    <row r="547" spans="1:11">
      <c r="A547" s="450"/>
      <c r="B547" s="523"/>
      <c r="C547" s="523"/>
      <c r="D547" s="523"/>
      <c r="E547" s="523"/>
      <c r="F547" s="523"/>
      <c r="G547" s="523"/>
      <c r="H547" s="523"/>
      <c r="I547" s="524"/>
      <c r="J547" s="523"/>
      <c r="K547" s="458"/>
    </row>
    <row r="548" spans="1:11">
      <c r="A548" s="450"/>
      <c r="B548" s="525" t="s">
        <v>1123</v>
      </c>
      <c r="C548" s="526"/>
      <c r="D548" s="523"/>
      <c r="E548" s="527">
        <v>1</v>
      </c>
      <c r="F548" s="528" t="s">
        <v>1130</v>
      </c>
      <c r="G548" s="506"/>
      <c r="H548" s="506"/>
      <c r="I548" s="529" t="s">
        <v>1124</v>
      </c>
      <c r="J548" s="501">
        <f>J538+J546</f>
        <v>11.326254545454546</v>
      </c>
      <c r="K548" s="458"/>
    </row>
    <row r="549" spans="1:11">
      <c r="A549" s="450"/>
      <c r="B549" s="530"/>
      <c r="C549" s="523"/>
      <c r="D549" s="523"/>
      <c r="E549" s="531"/>
      <c r="F549" s="532"/>
      <c r="G549" s="532"/>
      <c r="H549" s="532"/>
      <c r="I549" s="524"/>
      <c r="J549" s="523"/>
      <c r="K549" s="458"/>
    </row>
    <row r="550" spans="1:11" ht="20.399999999999999">
      <c r="A550" s="450"/>
      <c r="B550" s="1667" t="s">
        <v>481</v>
      </c>
      <c r="C550" s="1668"/>
      <c r="D550" s="1668"/>
      <c r="E550" s="1669"/>
      <c r="F550" s="533" t="s">
        <v>873</v>
      </c>
      <c r="G550" s="534" t="s">
        <v>493</v>
      </c>
      <c r="H550" s="507" t="s">
        <v>1115</v>
      </c>
      <c r="I550" s="535" t="s">
        <v>480</v>
      </c>
      <c r="J550" s="536" t="s">
        <v>482</v>
      </c>
      <c r="K550" s="458"/>
    </row>
    <row r="551" spans="1:11">
      <c r="A551" s="450"/>
      <c r="B551" s="537"/>
      <c r="C551" s="538"/>
      <c r="D551" s="538"/>
      <c r="E551" s="539"/>
      <c r="F551" s="540"/>
      <c r="G551" s="541"/>
      <c r="H551" s="547"/>
      <c r="I551" s="543"/>
      <c r="J551" s="485"/>
      <c r="K551" s="458"/>
    </row>
    <row r="552" spans="1:11">
      <c r="A552" s="450"/>
      <c r="B552" s="537"/>
      <c r="C552" s="518"/>
      <c r="D552" s="518"/>
      <c r="E552" s="487"/>
      <c r="F552" s="540"/>
      <c r="G552" s="541"/>
      <c r="H552" s="547"/>
      <c r="I552" s="543"/>
      <c r="J552" s="492"/>
      <c r="K552" s="458"/>
    </row>
    <row r="553" spans="1:11">
      <c r="A553" s="450"/>
      <c r="B553" s="517"/>
      <c r="C553" s="518"/>
      <c r="D553" s="518"/>
      <c r="E553" s="487"/>
      <c r="F553" s="488"/>
      <c r="G553" s="546"/>
      <c r="H553" s="547"/>
      <c r="I553" s="543"/>
      <c r="J553" s="492">
        <f>H553*I553*E535*F535</f>
        <v>0</v>
      </c>
      <c r="K553" s="458"/>
    </row>
    <row r="554" spans="1:11">
      <c r="A554" s="450"/>
      <c r="B554" s="517"/>
      <c r="C554" s="526"/>
      <c r="D554" s="526"/>
      <c r="E554" s="494"/>
      <c r="F554" s="488"/>
      <c r="G554" s="468"/>
      <c r="H554" s="547"/>
      <c r="I554" s="548"/>
      <c r="J554" s="492">
        <f>H554*I554*E536*F536</f>
        <v>0</v>
      </c>
      <c r="K554" s="458"/>
    </row>
    <row r="555" spans="1:11">
      <c r="A555" s="450"/>
      <c r="B555" s="550" t="s">
        <v>1119</v>
      </c>
      <c r="C555" s="526"/>
      <c r="D555" s="526"/>
      <c r="E555" s="526"/>
      <c r="F555" s="523"/>
      <c r="G555" s="526"/>
      <c r="H555" s="551"/>
      <c r="I555" s="552" t="s">
        <v>138</v>
      </c>
      <c r="J555" s="501">
        <f>SUM(J551:J554)</f>
        <v>0</v>
      </c>
      <c r="K555" s="458"/>
    </row>
    <row r="556" spans="1:11">
      <c r="A556" s="450"/>
      <c r="B556" s="553"/>
      <c r="C556" s="526"/>
      <c r="D556" s="526"/>
      <c r="E556" s="554"/>
      <c r="F556" s="555"/>
      <c r="G556" s="506"/>
      <c r="H556" s="506"/>
      <c r="I556" s="529"/>
      <c r="J556" s="554"/>
      <c r="K556" s="458"/>
    </row>
    <row r="557" spans="1:11" ht="20.399999999999999">
      <c r="A557" s="450"/>
      <c r="B557" s="1667" t="s">
        <v>1125</v>
      </c>
      <c r="C557" s="1668"/>
      <c r="D557" s="1668"/>
      <c r="E557" s="1668"/>
      <c r="F557" s="1669"/>
      <c r="G557" s="556" t="s">
        <v>494</v>
      </c>
      <c r="H557" s="506" t="s">
        <v>1126</v>
      </c>
      <c r="I557" s="557" t="s">
        <v>1115</v>
      </c>
      <c r="J557" s="509" t="s">
        <v>482</v>
      </c>
      <c r="K557" s="458"/>
    </row>
    <row r="558" spans="1:11">
      <c r="A558" s="450"/>
      <c r="B558" s="558"/>
      <c r="C558" s="559"/>
      <c r="D558" s="560"/>
      <c r="E558" s="560"/>
      <c r="F558" s="561"/>
      <c r="G558" s="489"/>
      <c r="H558" s="489"/>
      <c r="I558" s="562"/>
      <c r="J558" s="492"/>
      <c r="K558" s="458"/>
    </row>
    <row r="559" spans="1:11">
      <c r="A559" s="450"/>
      <c r="B559" s="563"/>
      <c r="C559" s="564"/>
      <c r="D559" s="565"/>
      <c r="E559" s="565"/>
      <c r="F559" s="566"/>
      <c r="G559" s="489"/>
      <c r="H559" s="489"/>
      <c r="I559" s="562"/>
      <c r="J559" s="492"/>
      <c r="K559" s="458"/>
    </row>
    <row r="560" spans="1:11">
      <c r="A560" s="450"/>
      <c r="B560" s="1670" t="s">
        <v>138</v>
      </c>
      <c r="C560" s="1670"/>
      <c r="D560" s="1670"/>
      <c r="E560" s="1670"/>
      <c r="F560" s="1670"/>
      <c r="G560" s="1670"/>
      <c r="H560" s="1670"/>
      <c r="I560" s="1670"/>
      <c r="J560" s="501">
        <f>SUM(J558:J559)</f>
        <v>0</v>
      </c>
      <c r="K560" s="458"/>
    </row>
    <row r="561" spans="1:11">
      <c r="A561" s="450"/>
      <c r="B561" s="567"/>
      <c r="C561" s="511"/>
      <c r="D561" s="511"/>
      <c r="E561" s="568"/>
      <c r="F561" s="569"/>
      <c r="G561" s="570"/>
      <c r="H561" s="570"/>
      <c r="I561" s="571"/>
      <c r="J561" s="572"/>
      <c r="K561" s="458"/>
    </row>
    <row r="562" spans="1:11">
      <c r="A562" s="450"/>
      <c r="B562" s="573" t="s">
        <v>1127</v>
      </c>
      <c r="C562" s="573"/>
      <c r="D562" s="550"/>
      <c r="E562" s="523"/>
      <c r="F562" s="523"/>
      <c r="G562" s="523"/>
      <c r="H562" s="574"/>
      <c r="I562" s="575"/>
      <c r="J562" s="639">
        <f>(J548+J555+J560)/E548</f>
        <v>11.326254545454546</v>
      </c>
      <c r="K562" s="458"/>
    </row>
    <row r="563" spans="1:11">
      <c r="A563" s="450"/>
      <c r="B563" s="553"/>
      <c r="C563" s="526"/>
      <c r="D563" s="526"/>
      <c r="E563" s="554"/>
      <c r="F563" s="555"/>
      <c r="G563" s="506"/>
      <c r="H563" s="506"/>
      <c r="I563" s="529"/>
      <c r="J563" s="576"/>
      <c r="K563" s="458"/>
    </row>
    <row r="564" spans="1:11" ht="20.399999999999999">
      <c r="A564" s="450"/>
      <c r="B564" s="1667" t="s">
        <v>1128</v>
      </c>
      <c r="C564" s="1668"/>
      <c r="D564" s="1668"/>
      <c r="E564" s="1668"/>
      <c r="F564" s="1669"/>
      <c r="G564" s="556" t="s">
        <v>494</v>
      </c>
      <c r="H564" s="506" t="s">
        <v>1126</v>
      </c>
      <c r="I564" s="557" t="s">
        <v>1115</v>
      </c>
      <c r="J564" s="509" t="s">
        <v>482</v>
      </c>
      <c r="K564" s="458"/>
    </row>
    <row r="565" spans="1:11">
      <c r="A565" s="450"/>
      <c r="B565" s="558"/>
      <c r="C565" s="559"/>
      <c r="D565" s="560"/>
      <c r="E565" s="560"/>
      <c r="F565" s="561"/>
      <c r="G565" s="489"/>
      <c r="H565" s="489"/>
      <c r="I565" s="562"/>
      <c r="J565" s="492"/>
      <c r="K565" s="458"/>
    </row>
    <row r="566" spans="1:11">
      <c r="A566" s="450"/>
      <c r="B566" s="563"/>
      <c r="C566" s="564"/>
      <c r="D566" s="565"/>
      <c r="E566" s="565"/>
      <c r="F566" s="566"/>
      <c r="G566" s="489"/>
      <c r="H566" s="489"/>
      <c r="I566" s="743"/>
      <c r="J566" s="492"/>
      <c r="K566" s="458"/>
    </row>
    <row r="567" spans="1:11">
      <c r="A567" s="450"/>
      <c r="B567" s="577"/>
      <c r="C567" s="578"/>
      <c r="D567" s="579"/>
      <c r="E567" s="579"/>
      <c r="F567" s="580"/>
      <c r="G567" s="489"/>
      <c r="H567" s="489"/>
      <c r="I567" s="742"/>
      <c r="J567" s="492"/>
      <c r="K567" s="458"/>
    </row>
    <row r="568" spans="1:11">
      <c r="A568" s="450"/>
      <c r="B568" s="581"/>
      <c r="C568" s="523"/>
      <c r="D568" s="523"/>
      <c r="E568" s="582"/>
      <c r="F568" s="583"/>
      <c r="G568" s="532"/>
      <c r="H568" s="532"/>
      <c r="I568" s="524" t="s">
        <v>138</v>
      </c>
      <c r="J568" s="501">
        <f>SUM(J565:J567)</f>
        <v>0</v>
      </c>
      <c r="K568" s="458"/>
    </row>
    <row r="569" spans="1:11">
      <c r="A569" s="450"/>
      <c r="B569" s="584"/>
      <c r="C569" s="523"/>
      <c r="D569" s="523"/>
      <c r="E569" s="582"/>
      <c r="F569" s="583"/>
      <c r="G569" s="532"/>
      <c r="H569" s="532"/>
      <c r="I569" s="524"/>
      <c r="J569" s="582"/>
      <c r="K569" s="458"/>
    </row>
    <row r="570" spans="1:11" ht="20.399999999999999">
      <c r="A570" s="450"/>
      <c r="B570" s="1667" t="s">
        <v>1141</v>
      </c>
      <c r="C570" s="1668"/>
      <c r="D570" s="1668"/>
      <c r="E570" s="1668"/>
      <c r="F570" s="1669"/>
      <c r="G570" s="587" t="s">
        <v>494</v>
      </c>
      <c r="H570" s="506" t="s">
        <v>1115</v>
      </c>
      <c r="I570" s="557"/>
      <c r="J570" s="509" t="s">
        <v>482</v>
      </c>
      <c r="K570" s="458"/>
    </row>
    <row r="571" spans="1:11">
      <c r="A571" s="450"/>
      <c r="B571" s="1654"/>
      <c r="C571" s="1655"/>
      <c r="D571" s="1655"/>
      <c r="E571" s="1655"/>
      <c r="F571" s="1656"/>
      <c r="G571" s="489"/>
      <c r="H571" s="1657"/>
      <c r="I571" s="1658"/>
      <c r="J571" s="492"/>
      <c r="K571" s="458"/>
    </row>
    <row r="572" spans="1:11">
      <c r="A572" s="450"/>
      <c r="B572" s="1659"/>
      <c r="C572" s="1660"/>
      <c r="D572" s="1660"/>
      <c r="E572" s="1660"/>
      <c r="F572" s="1661"/>
      <c r="G572" s="496"/>
      <c r="H572" s="1662"/>
      <c r="I572" s="1663"/>
      <c r="J572" s="492"/>
      <c r="K572" s="458"/>
    </row>
    <row r="573" spans="1:11">
      <c r="A573" s="450"/>
      <c r="B573" s="581"/>
      <c r="C573" s="523"/>
      <c r="D573" s="523"/>
      <c r="E573" s="582"/>
      <c r="F573" s="583"/>
      <c r="G573" s="532"/>
      <c r="H573" s="532"/>
      <c r="I573" s="524" t="s">
        <v>138</v>
      </c>
      <c r="J573" s="501">
        <f>SUM(J571:J572)</f>
        <v>0</v>
      </c>
      <c r="K573" s="458"/>
    </row>
    <row r="574" spans="1:11">
      <c r="A574" s="450"/>
      <c r="B574" s="523"/>
      <c r="C574" s="523"/>
      <c r="D574" s="523"/>
      <c r="E574" s="523"/>
      <c r="F574" s="523"/>
      <c r="G574" s="523"/>
      <c r="H574" s="523"/>
      <c r="I574" s="524"/>
      <c r="J574" s="523"/>
      <c r="K574" s="458"/>
    </row>
    <row r="575" spans="1:11">
      <c r="A575" s="450"/>
      <c r="B575" s="1645" t="s">
        <v>1142</v>
      </c>
      <c r="C575" s="1646"/>
      <c r="D575" s="1646"/>
      <c r="E575" s="1646"/>
      <c r="F575" s="1646"/>
      <c r="G575" s="1646"/>
      <c r="H575" s="1646"/>
      <c r="I575" s="1647"/>
      <c r="J575" s="573">
        <f>J573+J568+J562</f>
        <v>11.326254545454546</v>
      </c>
      <c r="K575" s="458"/>
    </row>
    <row r="576" spans="1:11">
      <c r="A576" s="450"/>
      <c r="B576" s="523"/>
      <c r="C576" s="523"/>
      <c r="D576" s="523"/>
      <c r="E576" s="523"/>
      <c r="F576" s="523"/>
      <c r="G576" s="523"/>
      <c r="H576" s="523"/>
      <c r="I576" s="524"/>
      <c r="J576" s="523"/>
      <c r="K576" s="458"/>
    </row>
    <row r="577" spans="1:11">
      <c r="A577" s="450"/>
      <c r="B577" s="1645" t="s">
        <v>1143</v>
      </c>
      <c r="C577" s="1646"/>
      <c r="D577" s="1646"/>
      <c r="E577" s="1646"/>
      <c r="F577" s="1646"/>
      <c r="G577" s="1646"/>
      <c r="H577" s="1646"/>
      <c r="I577" s="1647"/>
      <c r="J577" s="501">
        <f>J575*0</f>
        <v>0</v>
      </c>
      <c r="K577" s="458"/>
    </row>
    <row r="578" spans="1:11">
      <c r="A578" s="450"/>
      <c r="B578" s="523"/>
      <c r="C578" s="523"/>
      <c r="D578" s="523"/>
      <c r="E578" s="523"/>
      <c r="F578" s="523"/>
      <c r="G578" s="523"/>
      <c r="H578" s="523"/>
      <c r="I578" s="524"/>
      <c r="J578" s="523"/>
      <c r="K578" s="458"/>
    </row>
    <row r="579" spans="1:11">
      <c r="A579" s="450"/>
      <c r="B579" s="1645" t="s">
        <v>1144</v>
      </c>
      <c r="C579" s="1646"/>
      <c r="D579" s="1646"/>
      <c r="E579" s="1646"/>
      <c r="F579" s="1646"/>
      <c r="G579" s="1646"/>
      <c r="H579" s="1646"/>
      <c r="I579" s="1647"/>
      <c r="J579" s="573">
        <f>J575+J577</f>
        <v>11.326254545454546</v>
      </c>
      <c r="K579" s="458"/>
    </row>
    <row r="580" spans="1:11">
      <c r="A580" s="450"/>
      <c r="B580" s="511"/>
      <c r="C580" s="511"/>
      <c r="D580" s="511"/>
      <c r="E580" s="511"/>
      <c r="F580" s="511"/>
      <c r="G580" s="511"/>
      <c r="H580" s="511"/>
      <c r="I580" s="571"/>
      <c r="J580" s="511"/>
      <c r="K580" s="458"/>
    </row>
    <row r="581" spans="1:11">
      <c r="A581" s="450"/>
      <c r="B581" s="589"/>
      <c r="C581" s="559"/>
      <c r="D581" s="559"/>
      <c r="E581" s="559"/>
      <c r="F581" s="559"/>
      <c r="G581" s="559"/>
      <c r="H581" s="559"/>
      <c r="I581" s="559"/>
      <c r="J581" s="590"/>
      <c r="K581" s="458"/>
    </row>
    <row r="582" spans="1:11">
      <c r="A582" s="450"/>
      <c r="B582" s="591"/>
      <c r="C582" s="592"/>
      <c r="D582" s="593"/>
      <c r="E582" s="593"/>
      <c r="F582" s="594" t="s">
        <v>1119</v>
      </c>
      <c r="G582" s="595" t="s">
        <v>1119</v>
      </c>
      <c r="H582" s="592"/>
      <c r="I582" s="592"/>
      <c r="J582" s="596"/>
      <c r="K582" s="458"/>
    </row>
    <row r="583" spans="1:11">
      <c r="A583" s="450"/>
      <c r="B583" s="459"/>
      <c r="C583" s="459"/>
      <c r="D583" s="459"/>
      <c r="E583" s="459"/>
      <c r="F583" s="459"/>
      <c r="G583" s="459"/>
      <c r="H583" s="459"/>
      <c r="I583" s="459"/>
      <c r="J583" s="459"/>
      <c r="K583" s="458"/>
    </row>
    <row r="584" spans="1:11">
      <c r="A584" s="450"/>
      <c r="B584" s="597">
        <f>PLANEJAMENTO!$G$2</f>
        <v>0</v>
      </c>
      <c r="C584" s="598"/>
      <c r="D584" s="598"/>
      <c r="E584" s="598"/>
      <c r="F584" s="599"/>
      <c r="G584" s="600" t="s">
        <v>482</v>
      </c>
      <c r="H584" s="502"/>
      <c r="I584" s="502"/>
      <c r="J584" s="505"/>
      <c r="K584" s="458"/>
    </row>
    <row r="585" spans="1:11">
      <c r="A585" s="450"/>
      <c r="B585" s="601">
        <f>PLANEJAMENTO!$G$3</f>
        <v>0</v>
      </c>
      <c r="C585" s="602"/>
      <c r="D585" s="602"/>
      <c r="E585" s="602"/>
      <c r="F585" s="603"/>
      <c r="G585" s="1648" t="s">
        <v>1145</v>
      </c>
      <c r="H585" s="1649"/>
      <c r="I585" s="1649"/>
      <c r="J585" s="1650"/>
      <c r="K585" s="458"/>
    </row>
    <row r="586" spans="1:11">
      <c r="A586" s="450"/>
      <c r="B586" s="604"/>
      <c r="C586" s="605"/>
      <c r="D586" s="605"/>
      <c r="E586" s="605"/>
      <c r="F586" s="606"/>
      <c r="G586" s="607"/>
      <c r="H586" s="1651"/>
      <c r="I586" s="1652"/>
      <c r="J586" s="1653"/>
      <c r="K586" s="458"/>
    </row>
    <row r="587" spans="1:11" ht="15" thickBot="1">
      <c r="A587" s="608"/>
      <c r="B587" s="609"/>
      <c r="C587" s="609"/>
      <c r="D587" s="609"/>
      <c r="E587" s="609"/>
      <c r="F587" s="609"/>
      <c r="G587" s="609"/>
      <c r="H587" s="609"/>
      <c r="I587" s="609"/>
      <c r="J587" s="609"/>
      <c r="K587" s="610"/>
    </row>
    <row r="588" spans="1:11">
      <c r="A588" s="759"/>
      <c r="B588" s="760"/>
      <c r="C588" s="760"/>
      <c r="D588" s="760"/>
      <c r="E588" s="760"/>
      <c r="F588" s="760"/>
      <c r="G588" s="760"/>
      <c r="H588" s="760"/>
      <c r="I588" s="760"/>
      <c r="J588" s="760"/>
      <c r="K588" s="761"/>
    </row>
    <row r="589" spans="1:11">
      <c r="A589" s="450"/>
      <c r="B589" s="451" t="s">
        <v>141</v>
      </c>
      <c r="C589" s="452"/>
      <c r="D589" s="453" t="s">
        <v>1105</v>
      </c>
      <c r="E589" s="454"/>
      <c r="F589" s="455"/>
      <c r="G589" s="455"/>
      <c r="H589" s="456"/>
      <c r="I589" s="456"/>
      <c r="J589" s="457"/>
      <c r="K589" s="458"/>
    </row>
    <row r="590" spans="1:11">
      <c r="A590" s="450"/>
      <c r="B590" s="459"/>
      <c r="C590" s="459"/>
      <c r="D590" s="459"/>
      <c r="E590" s="459"/>
      <c r="F590" s="459"/>
      <c r="G590" s="459"/>
      <c r="H590" s="459"/>
      <c r="I590" s="459"/>
      <c r="J590" s="459"/>
      <c r="K590" s="458"/>
    </row>
    <row r="591" spans="1:11">
      <c r="A591" s="450"/>
      <c r="B591" s="460" t="s">
        <v>1173</v>
      </c>
      <c r="C591" s="461" t="s">
        <v>1107</v>
      </c>
      <c r="D591" s="1671" t="s">
        <v>198</v>
      </c>
      <c r="E591" s="1672"/>
      <c r="F591" s="1672"/>
      <c r="G591" s="1672"/>
      <c r="H591" s="1672"/>
      <c r="I591" s="1673"/>
      <c r="J591" s="462" t="s">
        <v>1108</v>
      </c>
      <c r="K591" s="458"/>
    </row>
    <row r="592" spans="1:11" ht="26.25" customHeight="1">
      <c r="A592" s="450"/>
      <c r="B592" s="463">
        <v>20121</v>
      </c>
      <c r="C592" s="464">
        <v>45483</v>
      </c>
      <c r="D592" s="1674" t="s">
        <v>1174</v>
      </c>
      <c r="E592" s="1675"/>
      <c r="F592" s="1675"/>
      <c r="G592" s="1675"/>
      <c r="H592" s="1675"/>
      <c r="I592" s="1676"/>
      <c r="J592" s="468" t="str">
        <f>F609</f>
        <v>m3</v>
      </c>
      <c r="K592" s="458"/>
    </row>
    <row r="593" spans="1:11">
      <c r="A593" s="450"/>
      <c r="B593" s="469"/>
      <c r="C593" s="469"/>
      <c r="D593" s="469"/>
      <c r="E593" s="469"/>
      <c r="F593" s="469"/>
      <c r="G593" s="469"/>
      <c r="H593" s="469"/>
      <c r="I593" s="470"/>
      <c r="J593" s="471"/>
      <c r="K593" s="458"/>
    </row>
    <row r="594" spans="1:11">
      <c r="A594" s="450"/>
      <c r="B594" s="1648" t="s">
        <v>1111</v>
      </c>
      <c r="C594" s="1650"/>
      <c r="D594" s="1679" t="s">
        <v>873</v>
      </c>
      <c r="E594" s="1681" t="s">
        <v>1112</v>
      </c>
      <c r="F594" s="472" t="s">
        <v>1113</v>
      </c>
      <c r="G594" s="473"/>
      <c r="H594" s="472" t="s">
        <v>1114</v>
      </c>
      <c r="I594" s="473"/>
      <c r="J594" s="474" t="s">
        <v>1115</v>
      </c>
      <c r="K594" s="458"/>
    </row>
    <row r="595" spans="1:11">
      <c r="A595" s="450"/>
      <c r="B595" s="1677"/>
      <c r="C595" s="1678"/>
      <c r="D595" s="1680"/>
      <c r="E595" s="1682"/>
      <c r="F595" s="475" t="s">
        <v>1116</v>
      </c>
      <c r="G595" s="475" t="s">
        <v>1117</v>
      </c>
      <c r="H595" s="475" t="s">
        <v>1116</v>
      </c>
      <c r="I595" s="476" t="s">
        <v>1117</v>
      </c>
      <c r="J595" s="477" t="s">
        <v>1118</v>
      </c>
      <c r="K595" s="458"/>
    </row>
    <row r="596" spans="1:11">
      <c r="A596" s="450"/>
      <c r="B596" s="486"/>
      <c r="C596" s="487"/>
      <c r="D596" s="488"/>
      <c r="E596" s="489"/>
      <c r="F596" s="489"/>
      <c r="G596" s="489"/>
      <c r="H596" s="490"/>
      <c r="I596" s="491"/>
      <c r="J596" s="788"/>
      <c r="K596" s="458"/>
    </row>
    <row r="597" spans="1:11">
      <c r="A597" s="450"/>
      <c r="B597" s="486"/>
      <c r="C597" s="487"/>
      <c r="D597" s="488"/>
      <c r="E597" s="489"/>
      <c r="F597" s="489"/>
      <c r="G597" s="489"/>
      <c r="H597" s="490"/>
      <c r="I597" s="491"/>
      <c r="J597" s="492">
        <f>H597*F597*E597+I597*G597*E597</f>
        <v>0</v>
      </c>
      <c r="K597" s="458"/>
    </row>
    <row r="598" spans="1:11">
      <c r="A598" s="450"/>
      <c r="B598" s="493"/>
      <c r="C598" s="494"/>
      <c r="D598" s="495"/>
      <c r="E598" s="496"/>
      <c r="F598" s="496"/>
      <c r="G598" s="496"/>
      <c r="H598" s="497"/>
      <c r="I598" s="498"/>
      <c r="J598" s="492">
        <f>H598*F598*E598+I598*G598*E598</f>
        <v>0</v>
      </c>
      <c r="K598" s="458"/>
    </row>
    <row r="599" spans="1:11">
      <c r="A599" s="450"/>
      <c r="B599" s="499" t="s">
        <v>1119</v>
      </c>
      <c r="C599" s="469"/>
      <c r="D599" s="469"/>
      <c r="E599" s="469"/>
      <c r="F599" s="469"/>
      <c r="G599" s="469"/>
      <c r="H599" s="469"/>
      <c r="I599" s="500" t="s">
        <v>138</v>
      </c>
      <c r="J599" s="501">
        <f>SUM(J596:J598)</f>
        <v>0</v>
      </c>
      <c r="K599" s="458"/>
    </row>
    <row r="600" spans="1:11">
      <c r="A600" s="450"/>
      <c r="B600" s="502"/>
      <c r="C600" s="502"/>
      <c r="D600" s="502"/>
      <c r="E600" s="502"/>
      <c r="F600" s="502"/>
      <c r="G600" s="502"/>
      <c r="H600" s="502"/>
      <c r="I600" s="503"/>
      <c r="J600" s="504"/>
      <c r="K600" s="458"/>
    </row>
    <row r="601" spans="1:11" ht="20.399999999999999">
      <c r="A601" s="450"/>
      <c r="B601" s="1664" t="s">
        <v>1120</v>
      </c>
      <c r="C601" s="1665"/>
      <c r="D601" s="1665"/>
      <c r="E601" s="1666"/>
      <c r="F601" s="505" t="s">
        <v>873</v>
      </c>
      <c r="G601" s="506"/>
      <c r="H601" s="507" t="s">
        <v>560</v>
      </c>
      <c r="I601" s="508" t="s">
        <v>1121</v>
      </c>
      <c r="J601" s="509" t="s">
        <v>1122</v>
      </c>
      <c r="K601" s="458"/>
    </row>
    <row r="602" spans="1:11">
      <c r="A602" s="450"/>
      <c r="B602" s="510"/>
      <c r="C602" s="511"/>
      <c r="D602" s="512"/>
      <c r="E602" s="513"/>
      <c r="F602" s="514"/>
      <c r="G602" s="515"/>
      <c r="H602" s="516"/>
      <c r="I602" s="484"/>
      <c r="J602" s="485"/>
      <c r="K602" s="458"/>
    </row>
    <row r="603" spans="1:11">
      <c r="A603" s="450"/>
      <c r="B603" s="517" t="s">
        <v>734</v>
      </c>
      <c r="C603" s="518"/>
      <c r="D603" s="459"/>
      <c r="E603" s="487"/>
      <c r="F603" s="488"/>
      <c r="G603" s="519"/>
      <c r="H603" s="520">
        <v>1.04</v>
      </c>
      <c r="I603" s="521">
        <f>VLOOKUP(B603,'MÃO DE OBRA'!$A:$E,5,FALSE)/220</f>
        <v>23.596363636363641</v>
      </c>
      <c r="J603" s="492">
        <f>H603*I603</f>
        <v>24.540218181818187</v>
      </c>
      <c r="K603" s="458"/>
    </row>
    <row r="604" spans="1:11">
      <c r="A604" s="450"/>
      <c r="B604" s="517" t="s">
        <v>626</v>
      </c>
      <c r="C604" s="518"/>
      <c r="D604" s="459"/>
      <c r="E604" s="487"/>
      <c r="F604" s="488"/>
      <c r="G604" s="519"/>
      <c r="H604" s="520">
        <v>10.4</v>
      </c>
      <c r="I604" s="521">
        <f>VLOOKUP(B604,'MÃO DE OBRA'!$A:$E,5,FALSE)/220</f>
        <v>15.730909090909092</v>
      </c>
      <c r="J604" s="492">
        <f>H604*I604</f>
        <v>163.60145454545457</v>
      </c>
      <c r="K604" s="458"/>
    </row>
    <row r="605" spans="1:11">
      <c r="A605" s="450"/>
      <c r="B605" s="517"/>
      <c r="C605" s="518"/>
      <c r="D605" s="459"/>
      <c r="E605" s="487"/>
      <c r="F605" s="488"/>
      <c r="G605" s="519"/>
      <c r="H605" s="520"/>
      <c r="I605" s="521"/>
      <c r="J605" s="492"/>
      <c r="K605" s="458"/>
    </row>
    <row r="606" spans="1:11">
      <c r="A606" s="450"/>
      <c r="B606" s="517"/>
      <c r="C606" s="518"/>
      <c r="D606" s="459"/>
      <c r="E606" s="487"/>
      <c r="F606" s="488"/>
      <c r="G606" s="519"/>
      <c r="H606" s="520"/>
      <c r="I606" s="491"/>
      <c r="J606" s="492">
        <f>H606*I606</f>
        <v>0</v>
      </c>
      <c r="K606" s="458"/>
    </row>
    <row r="607" spans="1:11">
      <c r="A607" s="450"/>
      <c r="B607" s="499" t="s">
        <v>1119</v>
      </c>
      <c r="C607" s="502"/>
      <c r="D607" s="502"/>
      <c r="E607" s="502"/>
      <c r="F607" s="502"/>
      <c r="G607" s="502"/>
      <c r="H607" s="502"/>
      <c r="I607" s="522" t="s">
        <v>138</v>
      </c>
      <c r="J607" s="501">
        <f>SUM(J602:J606)</f>
        <v>188.14167272727275</v>
      </c>
      <c r="K607" s="458"/>
    </row>
    <row r="608" spans="1:11">
      <c r="A608" s="450"/>
      <c r="B608" s="523"/>
      <c r="C608" s="523"/>
      <c r="D608" s="523"/>
      <c r="E608" s="523"/>
      <c r="F608" s="523"/>
      <c r="G608" s="523"/>
      <c r="H608" s="523"/>
      <c r="I608" s="524"/>
      <c r="J608" s="523"/>
      <c r="K608" s="458"/>
    </row>
    <row r="609" spans="1:11">
      <c r="A609" s="450"/>
      <c r="B609" s="525" t="s">
        <v>1123</v>
      </c>
      <c r="C609" s="526"/>
      <c r="D609" s="523"/>
      <c r="E609" s="527">
        <v>1</v>
      </c>
      <c r="F609" s="528" t="s">
        <v>1137</v>
      </c>
      <c r="G609" s="506"/>
      <c r="H609" s="506"/>
      <c r="I609" s="529" t="s">
        <v>1124</v>
      </c>
      <c r="J609" s="501">
        <f>J599+J607</f>
        <v>188.14167272727275</v>
      </c>
      <c r="K609" s="458"/>
    </row>
    <row r="610" spans="1:11">
      <c r="A610" s="450"/>
      <c r="B610" s="530"/>
      <c r="C610" s="523"/>
      <c r="D610" s="523"/>
      <c r="E610" s="531"/>
      <c r="F610" s="532"/>
      <c r="G610" s="532"/>
      <c r="H610" s="532"/>
      <c r="I610" s="524"/>
      <c r="J610" s="523"/>
      <c r="K610" s="458"/>
    </row>
    <row r="611" spans="1:11" ht="20.399999999999999">
      <c r="A611" s="450"/>
      <c r="B611" s="1667" t="s">
        <v>481</v>
      </c>
      <c r="C611" s="1668"/>
      <c r="D611" s="1668"/>
      <c r="E611" s="1669"/>
      <c r="F611" s="533" t="s">
        <v>873</v>
      </c>
      <c r="G611" s="534" t="s">
        <v>493</v>
      </c>
      <c r="H611" s="507" t="s">
        <v>1115</v>
      </c>
      <c r="I611" s="535" t="s">
        <v>480</v>
      </c>
      <c r="J611" s="536" t="s">
        <v>482</v>
      </c>
      <c r="K611" s="458"/>
    </row>
    <row r="612" spans="1:11">
      <c r="A612" s="450"/>
      <c r="B612" s="537"/>
      <c r="C612" s="538"/>
      <c r="D612" s="538"/>
      <c r="E612" s="539"/>
      <c r="F612" s="540"/>
      <c r="G612" s="541"/>
      <c r="H612" s="547"/>
      <c r="I612" s="543"/>
      <c r="J612" s="485"/>
      <c r="K612" s="458"/>
    </row>
    <row r="613" spans="1:11">
      <c r="A613" s="450"/>
      <c r="B613" s="537"/>
      <c r="C613" s="518"/>
      <c r="D613" s="518"/>
      <c r="E613" s="487"/>
      <c r="F613" s="540"/>
      <c r="G613" s="541"/>
      <c r="H613" s="547"/>
      <c r="I613" s="543"/>
      <c r="J613" s="492"/>
      <c r="K613" s="458"/>
    </row>
    <row r="614" spans="1:11">
      <c r="A614" s="450"/>
      <c r="B614" s="517"/>
      <c r="C614" s="518"/>
      <c r="D614" s="518"/>
      <c r="E614" s="487"/>
      <c r="F614" s="488"/>
      <c r="G614" s="546"/>
      <c r="H614" s="547"/>
      <c r="I614" s="543"/>
      <c r="J614" s="492">
        <f>H614*I614*E596*F596</f>
        <v>0</v>
      </c>
      <c r="K614" s="458"/>
    </row>
    <row r="615" spans="1:11">
      <c r="A615" s="450"/>
      <c r="B615" s="517"/>
      <c r="C615" s="526"/>
      <c r="D615" s="526"/>
      <c r="E615" s="494"/>
      <c r="F615" s="488"/>
      <c r="G615" s="468"/>
      <c r="H615" s="547"/>
      <c r="I615" s="548"/>
      <c r="J615" s="492">
        <f>H615*I615*E597*F597</f>
        <v>0</v>
      </c>
      <c r="K615" s="458"/>
    </row>
    <row r="616" spans="1:11">
      <c r="A616" s="450"/>
      <c r="B616" s="550" t="s">
        <v>1119</v>
      </c>
      <c r="C616" s="526"/>
      <c r="D616" s="526"/>
      <c r="E616" s="526"/>
      <c r="F616" s="523"/>
      <c r="G616" s="526"/>
      <c r="H616" s="551"/>
      <c r="I616" s="552" t="s">
        <v>138</v>
      </c>
      <c r="J616" s="501">
        <f>SUM(J612:J615)</f>
        <v>0</v>
      </c>
      <c r="K616" s="458"/>
    </row>
    <row r="617" spans="1:11">
      <c r="A617" s="450"/>
      <c r="B617" s="553"/>
      <c r="C617" s="526"/>
      <c r="D617" s="526"/>
      <c r="E617" s="554"/>
      <c r="F617" s="555"/>
      <c r="G617" s="506"/>
      <c r="H617" s="506"/>
      <c r="I617" s="529"/>
      <c r="J617" s="554"/>
      <c r="K617" s="458"/>
    </row>
    <row r="618" spans="1:11" ht="20.399999999999999">
      <c r="A618" s="450"/>
      <c r="B618" s="1667" t="s">
        <v>1125</v>
      </c>
      <c r="C618" s="1668"/>
      <c r="D618" s="1668"/>
      <c r="E618" s="1668"/>
      <c r="F618" s="1669"/>
      <c r="G618" s="556" t="s">
        <v>494</v>
      </c>
      <c r="H618" s="506" t="s">
        <v>1126</v>
      </c>
      <c r="I618" s="557" t="s">
        <v>1115</v>
      </c>
      <c r="J618" s="509" t="s">
        <v>482</v>
      </c>
      <c r="K618" s="458"/>
    </row>
    <row r="619" spans="1:11">
      <c r="A619" s="450"/>
      <c r="B619" s="558"/>
      <c r="C619" s="559"/>
      <c r="D619" s="560"/>
      <c r="E619" s="560"/>
      <c r="F619" s="561"/>
      <c r="G619" s="489"/>
      <c r="H619" s="489"/>
      <c r="I619" s="562"/>
      <c r="J619" s="492"/>
      <c r="K619" s="458"/>
    </row>
    <row r="620" spans="1:11">
      <c r="A620" s="450"/>
      <c r="B620" s="563"/>
      <c r="C620" s="564"/>
      <c r="D620" s="565"/>
      <c r="E620" s="565"/>
      <c r="F620" s="566"/>
      <c r="G620" s="489"/>
      <c r="H620" s="489"/>
      <c r="I620" s="562"/>
      <c r="J620" s="492"/>
      <c r="K620" s="458"/>
    </row>
    <row r="621" spans="1:11">
      <c r="A621" s="450"/>
      <c r="B621" s="1670" t="s">
        <v>138</v>
      </c>
      <c r="C621" s="1670"/>
      <c r="D621" s="1670"/>
      <c r="E621" s="1670"/>
      <c r="F621" s="1670"/>
      <c r="G621" s="1670"/>
      <c r="H621" s="1670"/>
      <c r="I621" s="1670"/>
      <c r="J621" s="501">
        <f>SUM(J619:J620)</f>
        <v>0</v>
      </c>
      <c r="K621" s="458"/>
    </row>
    <row r="622" spans="1:11">
      <c r="A622" s="450"/>
      <c r="B622" s="567"/>
      <c r="C622" s="511"/>
      <c r="D622" s="511"/>
      <c r="E622" s="568"/>
      <c r="F622" s="569"/>
      <c r="G622" s="570"/>
      <c r="H622" s="570"/>
      <c r="I622" s="571"/>
      <c r="J622" s="572"/>
      <c r="K622" s="458"/>
    </row>
    <row r="623" spans="1:11">
      <c r="A623" s="450"/>
      <c r="B623" s="573" t="s">
        <v>1127</v>
      </c>
      <c r="C623" s="573"/>
      <c r="D623" s="550"/>
      <c r="E623" s="523"/>
      <c r="F623" s="523"/>
      <c r="G623" s="523"/>
      <c r="H623" s="574"/>
      <c r="I623" s="575"/>
      <c r="J623" s="639">
        <f>(J609+J616+J621)/E609</f>
        <v>188.14167272727275</v>
      </c>
      <c r="K623" s="458"/>
    </row>
    <row r="624" spans="1:11">
      <c r="A624" s="450"/>
      <c r="B624" s="553"/>
      <c r="C624" s="526"/>
      <c r="D624" s="526"/>
      <c r="E624" s="554"/>
      <c r="F624" s="555"/>
      <c r="G624" s="506"/>
      <c r="H624" s="506"/>
      <c r="I624" s="529"/>
      <c r="J624" s="576"/>
      <c r="K624" s="458"/>
    </row>
    <row r="625" spans="1:11" ht="20.399999999999999">
      <c r="A625" s="450"/>
      <c r="B625" s="1667" t="s">
        <v>1128</v>
      </c>
      <c r="C625" s="1668"/>
      <c r="D625" s="1668"/>
      <c r="E625" s="1668"/>
      <c r="F625" s="1669"/>
      <c r="G625" s="556" t="s">
        <v>494</v>
      </c>
      <c r="H625" s="506" t="s">
        <v>1126</v>
      </c>
      <c r="I625" s="557" t="s">
        <v>1115</v>
      </c>
      <c r="J625" s="509" t="s">
        <v>482</v>
      </c>
      <c r="K625" s="458"/>
    </row>
    <row r="626" spans="1:11">
      <c r="A626" s="450"/>
      <c r="B626" s="558"/>
      <c r="C626" s="559"/>
      <c r="D626" s="560"/>
      <c r="E626" s="560"/>
      <c r="F626" s="561"/>
      <c r="G626" s="489"/>
      <c r="H626" s="489"/>
      <c r="I626" s="562"/>
      <c r="J626" s="492"/>
      <c r="K626" s="458"/>
    </row>
    <row r="627" spans="1:11">
      <c r="A627" s="450"/>
      <c r="B627" s="563"/>
      <c r="C627" s="564"/>
      <c r="D627" s="565"/>
      <c r="E627" s="565"/>
      <c r="F627" s="566"/>
      <c r="G627" s="489"/>
      <c r="H627" s="489"/>
      <c r="I627" s="743"/>
      <c r="J627" s="492"/>
      <c r="K627" s="458"/>
    </row>
    <row r="628" spans="1:11">
      <c r="A628" s="450"/>
      <c r="B628" s="577"/>
      <c r="C628" s="578"/>
      <c r="D628" s="579"/>
      <c r="E628" s="579"/>
      <c r="F628" s="580"/>
      <c r="G628" s="489"/>
      <c r="H628" s="489"/>
      <c r="I628" s="742"/>
      <c r="J628" s="492"/>
      <c r="K628" s="458"/>
    </row>
    <row r="629" spans="1:11">
      <c r="A629" s="450"/>
      <c r="B629" s="581"/>
      <c r="C629" s="523"/>
      <c r="D629" s="523"/>
      <c r="E629" s="582"/>
      <c r="F629" s="583"/>
      <c r="G629" s="532"/>
      <c r="H629" s="532"/>
      <c r="I629" s="524" t="s">
        <v>138</v>
      </c>
      <c r="J629" s="501">
        <f>SUM(J626:J628)</f>
        <v>0</v>
      </c>
      <c r="K629" s="458"/>
    </row>
    <row r="630" spans="1:11">
      <c r="A630" s="450"/>
      <c r="B630" s="584"/>
      <c r="C630" s="523"/>
      <c r="D630" s="523"/>
      <c r="E630" s="582"/>
      <c r="F630" s="583"/>
      <c r="G630" s="532"/>
      <c r="H630" s="532"/>
      <c r="I630" s="524"/>
      <c r="J630" s="582"/>
      <c r="K630" s="458"/>
    </row>
    <row r="631" spans="1:11" ht="20.399999999999999">
      <c r="A631" s="450"/>
      <c r="B631" s="1667" t="s">
        <v>1141</v>
      </c>
      <c r="C631" s="1668"/>
      <c r="D631" s="1668"/>
      <c r="E631" s="1668"/>
      <c r="F631" s="1669"/>
      <c r="G631" s="587" t="s">
        <v>494</v>
      </c>
      <c r="H631" s="506" t="s">
        <v>1115</v>
      </c>
      <c r="I631" s="557"/>
      <c r="J631" s="509" t="s">
        <v>482</v>
      </c>
      <c r="K631" s="458"/>
    </row>
    <row r="632" spans="1:11">
      <c r="A632" s="450"/>
      <c r="B632" s="1654"/>
      <c r="C632" s="1655"/>
      <c r="D632" s="1655"/>
      <c r="E632" s="1655"/>
      <c r="F632" s="1656"/>
      <c r="G632" s="489"/>
      <c r="H632" s="1657"/>
      <c r="I632" s="1658"/>
      <c r="J632" s="492"/>
      <c r="K632" s="458"/>
    </row>
    <row r="633" spans="1:11">
      <c r="A633" s="450"/>
      <c r="B633" s="1659"/>
      <c r="C633" s="1660"/>
      <c r="D633" s="1660"/>
      <c r="E633" s="1660"/>
      <c r="F633" s="1661"/>
      <c r="G633" s="496"/>
      <c r="H633" s="1662"/>
      <c r="I633" s="1663"/>
      <c r="J633" s="492"/>
      <c r="K633" s="458"/>
    </row>
    <row r="634" spans="1:11">
      <c r="A634" s="450"/>
      <c r="B634" s="581"/>
      <c r="C634" s="523"/>
      <c r="D634" s="523"/>
      <c r="E634" s="582"/>
      <c r="F634" s="583"/>
      <c r="G634" s="532"/>
      <c r="H634" s="532"/>
      <c r="I634" s="524" t="s">
        <v>138</v>
      </c>
      <c r="J634" s="501">
        <f>SUM(J632:J633)</f>
        <v>0</v>
      </c>
      <c r="K634" s="458"/>
    </row>
    <row r="635" spans="1:11">
      <c r="A635" s="450"/>
      <c r="B635" s="523"/>
      <c r="C635" s="523"/>
      <c r="D635" s="523"/>
      <c r="E635" s="523"/>
      <c r="F635" s="523"/>
      <c r="G635" s="523"/>
      <c r="H635" s="523"/>
      <c r="I635" s="524"/>
      <c r="J635" s="523"/>
      <c r="K635" s="458"/>
    </row>
    <row r="636" spans="1:11">
      <c r="A636" s="450"/>
      <c r="B636" s="1645" t="s">
        <v>1142</v>
      </c>
      <c r="C636" s="1646"/>
      <c r="D636" s="1646"/>
      <c r="E636" s="1646"/>
      <c r="F636" s="1646"/>
      <c r="G636" s="1646"/>
      <c r="H636" s="1646"/>
      <c r="I636" s="1647"/>
      <c r="J636" s="573">
        <f>J634+J629+J623</f>
        <v>188.14167272727275</v>
      </c>
      <c r="K636" s="458"/>
    </row>
    <row r="637" spans="1:11">
      <c r="A637" s="450"/>
      <c r="B637" s="523"/>
      <c r="C637" s="523"/>
      <c r="D637" s="523"/>
      <c r="E637" s="523"/>
      <c r="F637" s="523"/>
      <c r="G637" s="523"/>
      <c r="H637" s="523"/>
      <c r="I637" s="524"/>
      <c r="J637" s="523"/>
      <c r="K637" s="458"/>
    </row>
    <row r="638" spans="1:11">
      <c r="A638" s="450"/>
      <c r="B638" s="1645" t="s">
        <v>1143</v>
      </c>
      <c r="C638" s="1646"/>
      <c r="D638" s="1646"/>
      <c r="E638" s="1646"/>
      <c r="F638" s="1646"/>
      <c r="G638" s="1646"/>
      <c r="H638" s="1646"/>
      <c r="I638" s="1647"/>
      <c r="J638" s="501">
        <f>J636*0</f>
        <v>0</v>
      </c>
      <c r="K638" s="458"/>
    </row>
    <row r="639" spans="1:11">
      <c r="A639" s="450"/>
      <c r="B639" s="523"/>
      <c r="C639" s="523"/>
      <c r="D639" s="523"/>
      <c r="E639" s="523"/>
      <c r="F639" s="523"/>
      <c r="G639" s="523"/>
      <c r="H639" s="523"/>
      <c r="I639" s="524"/>
      <c r="J639" s="523"/>
      <c r="K639" s="458"/>
    </row>
    <row r="640" spans="1:11">
      <c r="A640" s="450"/>
      <c r="B640" s="1645" t="s">
        <v>1144</v>
      </c>
      <c r="C640" s="1646"/>
      <c r="D640" s="1646"/>
      <c r="E640" s="1646"/>
      <c r="F640" s="1646"/>
      <c r="G640" s="1646"/>
      <c r="H640" s="1646"/>
      <c r="I640" s="1647"/>
      <c r="J640" s="573">
        <f>J636+J638</f>
        <v>188.14167272727275</v>
      </c>
      <c r="K640" s="458"/>
    </row>
    <row r="641" spans="1:11">
      <c r="A641" s="450"/>
      <c r="B641" s="511"/>
      <c r="C641" s="511"/>
      <c r="D641" s="511"/>
      <c r="E641" s="511"/>
      <c r="F641" s="511"/>
      <c r="G641" s="511"/>
      <c r="H641" s="511"/>
      <c r="I641" s="571"/>
      <c r="J641" s="511"/>
      <c r="K641" s="458"/>
    </row>
    <row r="642" spans="1:11">
      <c r="A642" s="450"/>
      <c r="B642" s="589"/>
      <c r="C642" s="559"/>
      <c r="D642" s="559"/>
      <c r="E642" s="559"/>
      <c r="F642" s="559"/>
      <c r="G642" s="559"/>
      <c r="H642" s="559"/>
      <c r="I642" s="559"/>
      <c r="J642" s="590"/>
      <c r="K642" s="458"/>
    </row>
    <row r="643" spans="1:11">
      <c r="A643" s="450"/>
      <c r="B643" s="591"/>
      <c r="C643" s="592"/>
      <c r="D643" s="593"/>
      <c r="E643" s="593"/>
      <c r="F643" s="594" t="s">
        <v>1119</v>
      </c>
      <c r="G643" s="595" t="s">
        <v>1119</v>
      </c>
      <c r="H643" s="592"/>
      <c r="I643" s="592"/>
      <c r="J643" s="596"/>
      <c r="K643" s="458"/>
    </row>
    <row r="644" spans="1:11">
      <c r="A644" s="450"/>
      <c r="B644" s="459"/>
      <c r="C644" s="459"/>
      <c r="D644" s="459"/>
      <c r="E644" s="459"/>
      <c r="F644" s="459"/>
      <c r="G644" s="459"/>
      <c r="H644" s="459"/>
      <c r="I644" s="459"/>
      <c r="J644" s="459"/>
      <c r="K644" s="458"/>
    </row>
    <row r="645" spans="1:11">
      <c r="A645" s="450"/>
      <c r="B645" s="597">
        <f>PLANEJAMENTO!$G$2</f>
        <v>0</v>
      </c>
      <c r="C645" s="598"/>
      <c r="D645" s="598"/>
      <c r="E645" s="598"/>
      <c r="F645" s="599"/>
      <c r="G645" s="600" t="s">
        <v>482</v>
      </c>
      <c r="H645" s="502"/>
      <c r="I645" s="502"/>
      <c r="J645" s="505"/>
      <c r="K645" s="458"/>
    </row>
    <row r="646" spans="1:11">
      <c r="A646" s="450"/>
      <c r="B646" s="601">
        <f>PLANEJAMENTO!$G$3</f>
        <v>0</v>
      </c>
      <c r="C646" s="602"/>
      <c r="D646" s="602"/>
      <c r="E646" s="602"/>
      <c r="F646" s="603"/>
      <c r="G646" s="1648" t="s">
        <v>1145</v>
      </c>
      <c r="H646" s="1649"/>
      <c r="I646" s="1649"/>
      <c r="J646" s="1650"/>
      <c r="K646" s="458"/>
    </row>
    <row r="647" spans="1:11">
      <c r="A647" s="450"/>
      <c r="B647" s="604"/>
      <c r="C647" s="605"/>
      <c r="D647" s="605"/>
      <c r="E647" s="605"/>
      <c r="F647" s="606"/>
      <c r="G647" s="607"/>
      <c r="H647" s="1651"/>
      <c r="I647" s="1652"/>
      <c r="J647" s="1653"/>
      <c r="K647" s="458"/>
    </row>
    <row r="648" spans="1:11" ht="15" thickBot="1">
      <c r="A648" s="608"/>
      <c r="B648" s="609"/>
      <c r="C648" s="609"/>
      <c r="D648" s="609"/>
      <c r="E648" s="609"/>
      <c r="F648" s="609"/>
      <c r="G648" s="609"/>
      <c r="H648" s="609"/>
      <c r="I648" s="609"/>
      <c r="J648" s="609"/>
      <c r="K648" s="610"/>
    </row>
    <row r="649" spans="1:11">
      <c r="A649" s="759"/>
      <c r="B649" s="760"/>
      <c r="C649" s="760"/>
      <c r="D649" s="760"/>
      <c r="E649" s="760"/>
      <c r="F649" s="760"/>
      <c r="G649" s="760"/>
      <c r="H649" s="760"/>
      <c r="I649" s="760"/>
      <c r="J649" s="760"/>
      <c r="K649" s="761"/>
    </row>
    <row r="650" spans="1:11">
      <c r="A650" s="450"/>
      <c r="B650" s="451" t="s">
        <v>141</v>
      </c>
      <c r="C650" s="452"/>
      <c r="D650" s="453" t="s">
        <v>1105</v>
      </c>
      <c r="E650" s="454"/>
      <c r="F650" s="455"/>
      <c r="G650" s="455"/>
      <c r="H650" s="456"/>
      <c r="I650" s="456"/>
      <c r="J650" s="457"/>
      <c r="K650" s="458"/>
    </row>
    <row r="651" spans="1:11">
      <c r="A651" s="450"/>
      <c r="B651" s="459"/>
      <c r="C651" s="459"/>
      <c r="D651" s="459"/>
      <c r="E651" s="459"/>
      <c r="F651" s="459"/>
      <c r="G651" s="459"/>
      <c r="H651" s="459"/>
      <c r="I651" s="459"/>
      <c r="J651" s="459"/>
      <c r="K651" s="458"/>
    </row>
    <row r="652" spans="1:11">
      <c r="A652" s="450"/>
      <c r="B652" s="460" t="s">
        <v>1161</v>
      </c>
      <c r="C652" s="461" t="s">
        <v>1107</v>
      </c>
      <c r="D652" s="1671" t="s">
        <v>198</v>
      </c>
      <c r="E652" s="1672"/>
      <c r="F652" s="1672"/>
      <c r="G652" s="1672"/>
      <c r="H652" s="1672"/>
      <c r="I652" s="1673"/>
      <c r="J652" s="462" t="s">
        <v>1108</v>
      </c>
      <c r="K652" s="458"/>
    </row>
    <row r="653" spans="1:11" ht="24" customHeight="1">
      <c r="A653" s="450"/>
      <c r="B653" s="463">
        <v>1600989</v>
      </c>
      <c r="C653" s="464">
        <v>45483</v>
      </c>
      <c r="D653" s="1674" t="s">
        <v>1175</v>
      </c>
      <c r="E653" s="1675"/>
      <c r="F653" s="1675"/>
      <c r="G653" s="1675"/>
      <c r="H653" s="1675"/>
      <c r="I653" s="1676"/>
      <c r="J653" s="468" t="s">
        <v>166</v>
      </c>
      <c r="K653" s="458"/>
    </row>
    <row r="654" spans="1:11">
      <c r="A654" s="450"/>
      <c r="B654" s="469"/>
      <c r="C654" s="469"/>
      <c r="D654" s="469"/>
      <c r="E654" s="469"/>
      <c r="F654" s="469"/>
      <c r="G654" s="469"/>
      <c r="H654" s="469"/>
      <c r="I654" s="470"/>
      <c r="J654" s="471"/>
      <c r="K654" s="458"/>
    </row>
    <row r="655" spans="1:11">
      <c r="A655" s="450"/>
      <c r="B655" s="1648" t="s">
        <v>1111</v>
      </c>
      <c r="C655" s="1650"/>
      <c r="D655" s="1679" t="s">
        <v>873</v>
      </c>
      <c r="E655" s="1681" t="s">
        <v>1112</v>
      </c>
      <c r="F655" s="472" t="s">
        <v>1113</v>
      </c>
      <c r="G655" s="473"/>
      <c r="H655" s="472" t="s">
        <v>1114</v>
      </c>
      <c r="I655" s="473"/>
      <c r="J655" s="474" t="s">
        <v>1115</v>
      </c>
      <c r="K655" s="458"/>
    </row>
    <row r="656" spans="1:11">
      <c r="A656" s="450"/>
      <c r="B656" s="1677"/>
      <c r="C656" s="1678"/>
      <c r="D656" s="1680"/>
      <c r="E656" s="1682"/>
      <c r="F656" s="475" t="s">
        <v>1116</v>
      </c>
      <c r="G656" s="475" t="s">
        <v>1117</v>
      </c>
      <c r="H656" s="475" t="s">
        <v>1116</v>
      </c>
      <c r="I656" s="476" t="s">
        <v>1117</v>
      </c>
      <c r="J656" s="477" t="s">
        <v>1118</v>
      </c>
      <c r="K656" s="458"/>
    </row>
    <row r="657" spans="1:11">
      <c r="A657" s="450"/>
      <c r="B657" s="486" t="s">
        <v>1176</v>
      </c>
      <c r="C657" s="487"/>
      <c r="D657" s="488"/>
      <c r="E657" s="489">
        <v>1</v>
      </c>
      <c r="F657" s="489">
        <v>1</v>
      </c>
      <c r="G657" s="489">
        <f>1-F657</f>
        <v>0</v>
      </c>
      <c r="H657" s="490">
        <f>5000/200</f>
        <v>25</v>
      </c>
      <c r="I657" s="491">
        <v>26</v>
      </c>
      <c r="J657" s="485">
        <f t="shared" ref="J657:J659" si="18">H657*F657*E657+I657*G657*E657</f>
        <v>25</v>
      </c>
      <c r="K657" s="458"/>
    </row>
    <row r="658" spans="1:11">
      <c r="A658" s="450"/>
      <c r="B658" s="486" t="s">
        <v>1177</v>
      </c>
      <c r="C658" s="487"/>
      <c r="D658" s="488"/>
      <c r="E658" s="489">
        <v>1</v>
      </c>
      <c r="F658" s="489">
        <v>1</v>
      </c>
      <c r="G658" s="489">
        <f t="shared" ref="G658:G659" si="19">1-F658</f>
        <v>0</v>
      </c>
      <c r="H658" s="490">
        <f>5100/200</f>
        <v>25.5</v>
      </c>
      <c r="I658" s="491">
        <f>H658</f>
        <v>25.5</v>
      </c>
      <c r="J658" s="492">
        <f t="shared" si="18"/>
        <v>25.5</v>
      </c>
      <c r="K658" s="458"/>
    </row>
    <row r="659" spans="1:11">
      <c r="A659" s="450"/>
      <c r="B659" s="486" t="s">
        <v>1178</v>
      </c>
      <c r="C659" s="487"/>
      <c r="D659" s="488"/>
      <c r="E659" s="489">
        <v>1</v>
      </c>
      <c r="F659" s="489">
        <v>1</v>
      </c>
      <c r="G659" s="489">
        <f t="shared" si="19"/>
        <v>0</v>
      </c>
      <c r="H659" s="490">
        <v>0.32</v>
      </c>
      <c r="I659" s="491">
        <v>0.32</v>
      </c>
      <c r="J659" s="492">
        <f t="shared" si="18"/>
        <v>0.32</v>
      </c>
      <c r="K659" s="458"/>
    </row>
    <row r="660" spans="1:11">
      <c r="A660" s="450"/>
      <c r="B660" s="493"/>
      <c r="C660" s="494"/>
      <c r="D660" s="495"/>
      <c r="E660" s="496"/>
      <c r="F660" s="496"/>
      <c r="G660" s="641"/>
      <c r="H660" s="497"/>
      <c r="I660" s="498"/>
      <c r="J660" s="492"/>
      <c r="K660" s="458"/>
    </row>
    <row r="661" spans="1:11">
      <c r="A661" s="450"/>
      <c r="B661" s="499" t="s">
        <v>1119</v>
      </c>
      <c r="C661" s="469"/>
      <c r="D661" s="469"/>
      <c r="E661" s="469"/>
      <c r="F661" s="469"/>
      <c r="G661" s="469"/>
      <c r="H661" s="469"/>
      <c r="I661" s="500" t="s">
        <v>138</v>
      </c>
      <c r="J661" s="501">
        <f>SUM(J657:J660)</f>
        <v>50.82</v>
      </c>
      <c r="K661" s="458"/>
    </row>
    <row r="662" spans="1:11">
      <c r="A662" s="450"/>
      <c r="B662" s="502"/>
      <c r="C662" s="502"/>
      <c r="D662" s="502"/>
      <c r="E662" s="502"/>
      <c r="F662" s="502"/>
      <c r="G662" s="502"/>
      <c r="H662" s="502"/>
      <c r="I662" s="503"/>
      <c r="J662" s="504"/>
      <c r="K662" s="458"/>
    </row>
    <row r="663" spans="1:11" ht="20.399999999999999">
      <c r="A663" s="450"/>
      <c r="B663" s="1664" t="s">
        <v>1120</v>
      </c>
      <c r="C663" s="1665"/>
      <c r="D663" s="1665"/>
      <c r="E663" s="1666"/>
      <c r="F663" s="505" t="s">
        <v>873</v>
      </c>
      <c r="G663" s="506"/>
      <c r="H663" s="507" t="s">
        <v>560</v>
      </c>
      <c r="I663" s="508" t="s">
        <v>1121</v>
      </c>
      <c r="J663" s="509" t="s">
        <v>1122</v>
      </c>
      <c r="K663" s="458"/>
    </row>
    <row r="664" spans="1:11">
      <c r="A664" s="450"/>
      <c r="B664" s="510"/>
      <c r="C664" s="511"/>
      <c r="D664" s="512"/>
      <c r="E664" s="513"/>
      <c r="F664" s="514"/>
      <c r="G664" s="515"/>
      <c r="H664" s="516"/>
      <c r="I664" s="484"/>
      <c r="J664" s="485"/>
      <c r="K664" s="458"/>
    </row>
    <row r="665" spans="1:11">
      <c r="A665" s="450"/>
      <c r="B665" s="517" t="s">
        <v>626</v>
      </c>
      <c r="C665" s="518"/>
      <c r="D665" s="459"/>
      <c r="E665" s="487"/>
      <c r="F665" s="488"/>
      <c r="G665" s="519"/>
      <c r="H665" s="520">
        <v>0.59458</v>
      </c>
      <c r="I665" s="521">
        <f>VLOOKUP(B665,'MÃO DE OBRA'!$A:$E,5,FALSE)/220</f>
        <v>15.730909090909092</v>
      </c>
      <c r="J665" s="492">
        <f>H665*I665</f>
        <v>9.3532839272727273</v>
      </c>
      <c r="K665" s="458"/>
    </row>
    <row r="666" spans="1:11">
      <c r="A666" s="450"/>
      <c r="B666" s="517"/>
      <c r="C666" s="518"/>
      <c r="D666" s="459"/>
      <c r="E666" s="487"/>
      <c r="F666" s="488"/>
      <c r="G666" s="519"/>
      <c r="H666" s="520"/>
      <c r="I666" s="520"/>
      <c r="J666" s="492"/>
      <c r="K666" s="458"/>
    </row>
    <row r="667" spans="1:11">
      <c r="A667" s="450"/>
      <c r="B667" s="517"/>
      <c r="C667" s="518"/>
      <c r="D667" s="459"/>
      <c r="E667" s="487"/>
      <c r="F667" s="488"/>
      <c r="G667" s="519"/>
      <c r="H667" s="520"/>
      <c r="I667" s="521"/>
      <c r="J667" s="492"/>
      <c r="K667" s="458"/>
    </row>
    <row r="668" spans="1:11">
      <c r="A668" s="450"/>
      <c r="B668" s="517"/>
      <c r="C668" s="518"/>
      <c r="D668" s="459"/>
      <c r="E668" s="487"/>
      <c r="F668" s="488"/>
      <c r="G668" s="519"/>
      <c r="H668" s="520"/>
      <c r="I668" s="491"/>
      <c r="J668" s="492">
        <f>H668*I668</f>
        <v>0</v>
      </c>
      <c r="K668" s="458"/>
    </row>
    <row r="669" spans="1:11">
      <c r="A669" s="450"/>
      <c r="B669" s="499" t="s">
        <v>1119</v>
      </c>
      <c r="C669" s="502"/>
      <c r="D669" s="502"/>
      <c r="E669" s="502"/>
      <c r="F669" s="502"/>
      <c r="G669" s="502"/>
      <c r="H669" s="502"/>
      <c r="I669" s="522" t="s">
        <v>138</v>
      </c>
      <c r="J669" s="501">
        <f>SUM(J664:J668)</f>
        <v>9.3532839272727273</v>
      </c>
      <c r="K669" s="458"/>
    </row>
    <row r="670" spans="1:11">
      <c r="A670" s="450"/>
      <c r="B670" s="523"/>
      <c r="C670" s="523"/>
      <c r="D670" s="523"/>
      <c r="E670" s="523"/>
      <c r="F670" s="523"/>
      <c r="G670" s="523"/>
      <c r="H670" s="523"/>
      <c r="I670" s="524"/>
      <c r="J670" s="523"/>
      <c r="K670" s="458"/>
    </row>
    <row r="671" spans="1:11">
      <c r="A671" s="450"/>
      <c r="B671" s="525" t="s">
        <v>1123</v>
      </c>
      <c r="C671" s="526"/>
      <c r="D671" s="523"/>
      <c r="E671" s="527">
        <v>0.46704000000000001</v>
      </c>
      <c r="F671" s="528" t="s">
        <v>1137</v>
      </c>
      <c r="G671" s="506"/>
      <c r="H671" s="506"/>
      <c r="I671" s="529" t="s">
        <v>1124</v>
      </c>
      <c r="J671" s="501">
        <f>J661+J669</f>
        <v>60.173283927272728</v>
      </c>
      <c r="K671" s="458"/>
    </row>
    <row r="672" spans="1:11">
      <c r="A672" s="450"/>
      <c r="B672" s="530"/>
      <c r="C672" s="523"/>
      <c r="D672" s="523"/>
      <c r="E672" s="531"/>
      <c r="F672" s="532"/>
      <c r="G672" s="532"/>
      <c r="H672" s="532"/>
      <c r="I672" s="524"/>
      <c r="J672" s="523"/>
      <c r="K672" s="458"/>
    </row>
    <row r="673" spans="1:11" ht="20.399999999999999">
      <c r="A673" s="450"/>
      <c r="B673" s="1667" t="s">
        <v>481</v>
      </c>
      <c r="C673" s="1668"/>
      <c r="D673" s="1668"/>
      <c r="E673" s="1669"/>
      <c r="F673" s="533" t="s">
        <v>873</v>
      </c>
      <c r="G673" s="534" t="s">
        <v>493</v>
      </c>
      <c r="H673" s="507" t="s">
        <v>1115</v>
      </c>
      <c r="I673" s="535" t="s">
        <v>480</v>
      </c>
      <c r="J673" s="536" t="s">
        <v>482</v>
      </c>
      <c r="K673" s="458"/>
    </row>
    <row r="674" spans="1:11">
      <c r="A674" s="450"/>
      <c r="B674" s="537"/>
      <c r="C674" s="538"/>
      <c r="D674" s="538"/>
      <c r="E674" s="539"/>
      <c r="F674" s="540"/>
      <c r="G674" s="541"/>
      <c r="H674" s="789"/>
      <c r="I674" s="790"/>
      <c r="J674" s="791"/>
      <c r="K674" s="458"/>
    </row>
    <row r="675" spans="1:11">
      <c r="A675" s="450"/>
      <c r="B675" s="537"/>
      <c r="C675" s="518"/>
      <c r="D675" s="518"/>
      <c r="E675" s="487"/>
      <c r="F675" s="540"/>
      <c r="G675" s="541"/>
      <c r="H675" s="547"/>
      <c r="I675" s="543"/>
      <c r="J675" s="492"/>
      <c r="K675" s="458"/>
    </row>
    <row r="676" spans="1:11">
      <c r="A676" s="450"/>
      <c r="B676" s="517"/>
      <c r="C676" s="518"/>
      <c r="D676" s="518"/>
      <c r="E676" s="487"/>
      <c r="F676" s="488"/>
      <c r="G676" s="546"/>
      <c r="H676" s="547"/>
      <c r="I676" s="543"/>
      <c r="J676" s="492">
        <f>H676*I676*E657*F657</f>
        <v>0</v>
      </c>
      <c r="K676" s="458"/>
    </row>
    <row r="677" spans="1:11">
      <c r="A677" s="450"/>
      <c r="B677" s="517"/>
      <c r="C677" s="526"/>
      <c r="D677" s="526"/>
      <c r="E677" s="494"/>
      <c r="F677" s="488"/>
      <c r="G677" s="468"/>
      <c r="H677" s="547"/>
      <c r="I677" s="548"/>
      <c r="J677" s="492">
        <f>H677*I677*E658*F658</f>
        <v>0</v>
      </c>
      <c r="K677" s="458"/>
    </row>
    <row r="678" spans="1:11">
      <c r="A678" s="450"/>
      <c r="B678" s="550" t="s">
        <v>1119</v>
      </c>
      <c r="C678" s="526"/>
      <c r="D678" s="526"/>
      <c r="E678" s="526"/>
      <c r="F678" s="523"/>
      <c r="G678" s="526"/>
      <c r="H678" s="551"/>
      <c r="I678" s="552" t="s">
        <v>138</v>
      </c>
      <c r="J678" s="501">
        <f>SUM(J674:J677)</f>
        <v>0</v>
      </c>
      <c r="K678" s="458"/>
    </row>
    <row r="679" spans="1:11">
      <c r="A679" s="450"/>
      <c r="B679" s="553"/>
      <c r="C679" s="526"/>
      <c r="D679" s="526"/>
      <c r="E679" s="554"/>
      <c r="F679" s="555"/>
      <c r="G679" s="506"/>
      <c r="H679" s="506"/>
      <c r="I679" s="529"/>
      <c r="J679" s="554"/>
      <c r="K679" s="458"/>
    </row>
    <row r="680" spans="1:11" ht="20.399999999999999">
      <c r="A680" s="450"/>
      <c r="B680" s="1667" t="s">
        <v>1125</v>
      </c>
      <c r="C680" s="1668"/>
      <c r="D680" s="1668"/>
      <c r="E680" s="1668"/>
      <c r="F680" s="1669"/>
      <c r="G680" s="556" t="s">
        <v>494</v>
      </c>
      <c r="H680" s="506" t="s">
        <v>1126</v>
      </c>
      <c r="I680" s="557" t="s">
        <v>1115</v>
      </c>
      <c r="J680" s="509" t="s">
        <v>482</v>
      </c>
      <c r="K680" s="458"/>
    </row>
    <row r="681" spans="1:11">
      <c r="A681" s="450"/>
      <c r="B681" s="510"/>
      <c r="C681" s="559"/>
      <c r="D681" s="560"/>
      <c r="E681" s="560"/>
      <c r="F681" s="561"/>
      <c r="G681" s="792"/>
      <c r="H681" s="792"/>
      <c r="I681" s="793"/>
      <c r="J681" s="782"/>
      <c r="K681" s="458"/>
    </row>
    <row r="682" spans="1:11">
      <c r="A682" s="450"/>
      <c r="B682" s="563"/>
      <c r="C682" s="564"/>
      <c r="D682" s="565"/>
      <c r="E682" s="565"/>
      <c r="F682" s="566"/>
      <c r="G682" s="489"/>
      <c r="H682" s="489"/>
      <c r="I682" s="562"/>
      <c r="J682" s="492"/>
      <c r="K682" s="458"/>
    </row>
    <row r="683" spans="1:11">
      <c r="A683" s="450"/>
      <c r="B683" s="1670" t="s">
        <v>138</v>
      </c>
      <c r="C683" s="1670"/>
      <c r="D683" s="1670"/>
      <c r="E683" s="1670"/>
      <c r="F683" s="1670"/>
      <c r="G683" s="1670"/>
      <c r="H683" s="1670"/>
      <c r="I683" s="1670"/>
      <c r="J683" s="501">
        <f>SUM(J681:J682)</f>
        <v>0</v>
      </c>
      <c r="K683" s="458"/>
    </row>
    <row r="684" spans="1:11">
      <c r="A684" s="450"/>
      <c r="B684" s="567"/>
      <c r="C684" s="511"/>
      <c r="D684" s="511"/>
      <c r="E684" s="568"/>
      <c r="F684" s="569"/>
      <c r="G684" s="570"/>
      <c r="H684" s="570"/>
      <c r="I684" s="571"/>
      <c r="J684" s="572"/>
      <c r="K684" s="458"/>
    </row>
    <row r="685" spans="1:11">
      <c r="A685" s="450"/>
      <c r="B685" s="573" t="s">
        <v>1127</v>
      </c>
      <c r="C685" s="573"/>
      <c r="D685" s="550"/>
      <c r="E685" s="523"/>
      <c r="F685" s="523"/>
      <c r="G685" s="523"/>
      <c r="H685" s="574"/>
      <c r="I685" s="575"/>
      <c r="J685" s="639">
        <f>(J671+J678+J683)/E671</f>
        <v>128.83967952910399</v>
      </c>
      <c r="K685" s="458"/>
    </row>
    <row r="686" spans="1:11">
      <c r="A686" s="450"/>
      <c r="B686" s="553"/>
      <c r="C686" s="526"/>
      <c r="D686" s="526"/>
      <c r="E686" s="554"/>
      <c r="F686" s="555"/>
      <c r="G686" s="506"/>
      <c r="H686" s="506"/>
      <c r="I686" s="529"/>
      <c r="J686" s="576"/>
      <c r="K686" s="458"/>
    </row>
    <row r="687" spans="1:11" ht="20.399999999999999">
      <c r="A687" s="450"/>
      <c r="B687" s="1667" t="s">
        <v>1128</v>
      </c>
      <c r="C687" s="1668"/>
      <c r="D687" s="1668"/>
      <c r="E687" s="1668"/>
      <c r="F687" s="1669"/>
      <c r="G687" s="556" t="s">
        <v>494</v>
      </c>
      <c r="H687" s="506" t="s">
        <v>1126</v>
      </c>
      <c r="I687" s="557" t="s">
        <v>1115</v>
      </c>
      <c r="J687" s="509" t="s">
        <v>482</v>
      </c>
      <c r="K687" s="458"/>
    </row>
    <row r="688" spans="1:11">
      <c r="A688" s="450"/>
      <c r="B688" s="510" t="s">
        <v>1179</v>
      </c>
      <c r="C688" s="559"/>
      <c r="D688" s="560"/>
      <c r="E688" s="560"/>
      <c r="F688" s="561"/>
      <c r="G688" s="792">
        <v>0.3</v>
      </c>
      <c r="H688" s="792" t="s">
        <v>1126</v>
      </c>
      <c r="I688" s="793">
        <v>350</v>
      </c>
      <c r="J688" s="782">
        <f>G688*I688</f>
        <v>105</v>
      </c>
      <c r="K688" s="458"/>
    </row>
    <row r="689" spans="1:11">
      <c r="A689" s="450"/>
      <c r="B689" s="563"/>
      <c r="C689" s="564"/>
      <c r="D689" s="565"/>
      <c r="E689" s="565"/>
      <c r="F689" s="566"/>
      <c r="G689" s="489"/>
      <c r="H689" s="489"/>
      <c r="I689" s="743"/>
      <c r="J689" s="492"/>
      <c r="K689" s="458"/>
    </row>
    <row r="690" spans="1:11">
      <c r="A690" s="450"/>
      <c r="B690" s="577"/>
      <c r="C690" s="578"/>
      <c r="D690" s="579"/>
      <c r="E690" s="579"/>
      <c r="F690" s="580"/>
      <c r="G690" s="489"/>
      <c r="H690" s="489"/>
      <c r="I690" s="742"/>
      <c r="J690" s="492"/>
      <c r="K690" s="458"/>
    </row>
    <row r="691" spans="1:11">
      <c r="A691" s="450"/>
      <c r="B691" s="581"/>
      <c r="C691" s="523"/>
      <c r="D691" s="523"/>
      <c r="E691" s="582"/>
      <c r="F691" s="583"/>
      <c r="G691" s="532"/>
      <c r="H691" s="532"/>
      <c r="I691" s="524" t="s">
        <v>138</v>
      </c>
      <c r="J691" s="501">
        <f>SUM(J688:J690)</f>
        <v>105</v>
      </c>
      <c r="K691" s="458"/>
    </row>
    <row r="692" spans="1:11">
      <c r="A692" s="450"/>
      <c r="B692" s="584"/>
      <c r="C692" s="523"/>
      <c r="D692" s="523"/>
      <c r="E692" s="582"/>
      <c r="F692" s="583"/>
      <c r="G692" s="532"/>
      <c r="H692" s="532"/>
      <c r="I692" s="524"/>
      <c r="J692" s="582"/>
      <c r="K692" s="458"/>
    </row>
    <row r="693" spans="1:11" ht="20.399999999999999">
      <c r="A693" s="450"/>
      <c r="B693" s="1667" t="s">
        <v>1141</v>
      </c>
      <c r="C693" s="1668"/>
      <c r="D693" s="1668"/>
      <c r="E693" s="1668"/>
      <c r="F693" s="1669"/>
      <c r="G693" s="587" t="s">
        <v>494</v>
      </c>
      <c r="H693" s="506" t="s">
        <v>1115</v>
      </c>
      <c r="I693" s="557"/>
      <c r="J693" s="509" t="s">
        <v>482</v>
      </c>
      <c r="K693" s="458"/>
    </row>
    <row r="694" spans="1:11">
      <c r="A694" s="450"/>
      <c r="B694" s="1654"/>
      <c r="C694" s="1655"/>
      <c r="D694" s="1655"/>
      <c r="E694" s="1655"/>
      <c r="F694" s="1656"/>
      <c r="G694" s="489"/>
      <c r="H694" s="1657"/>
      <c r="I694" s="1658"/>
      <c r="J694" s="492"/>
      <c r="K694" s="458"/>
    </row>
    <row r="695" spans="1:11">
      <c r="A695" s="450"/>
      <c r="B695" s="1659"/>
      <c r="C695" s="1660"/>
      <c r="D695" s="1660"/>
      <c r="E695" s="1660"/>
      <c r="F695" s="1661"/>
      <c r="G695" s="496"/>
      <c r="H695" s="1662"/>
      <c r="I695" s="1663"/>
      <c r="J695" s="492"/>
      <c r="K695" s="458"/>
    </row>
    <row r="696" spans="1:11">
      <c r="A696" s="450"/>
      <c r="B696" s="581"/>
      <c r="C696" s="523"/>
      <c r="D696" s="523"/>
      <c r="E696" s="582"/>
      <c r="F696" s="583"/>
      <c r="G696" s="532"/>
      <c r="H696" s="532"/>
      <c r="I696" s="524" t="s">
        <v>138</v>
      </c>
      <c r="J696" s="501">
        <f>SUM(J694:J695)</f>
        <v>0</v>
      </c>
      <c r="K696" s="458"/>
    </row>
    <row r="697" spans="1:11">
      <c r="A697" s="450"/>
      <c r="B697" s="523"/>
      <c r="C697" s="523"/>
      <c r="D697" s="523"/>
      <c r="E697" s="523"/>
      <c r="F697" s="523"/>
      <c r="G697" s="523"/>
      <c r="H697" s="523"/>
      <c r="I697" s="524"/>
      <c r="J697" s="523"/>
      <c r="K697" s="458"/>
    </row>
    <row r="698" spans="1:11">
      <c r="A698" s="450"/>
      <c r="B698" s="1645" t="s">
        <v>1142</v>
      </c>
      <c r="C698" s="1646"/>
      <c r="D698" s="1646"/>
      <c r="E698" s="1646"/>
      <c r="F698" s="1646"/>
      <c r="G698" s="1646"/>
      <c r="H698" s="1646"/>
      <c r="I698" s="1647"/>
      <c r="J698" s="573">
        <f>J696+J691+J685</f>
        <v>233.83967952910399</v>
      </c>
      <c r="K698" s="458"/>
    </row>
    <row r="699" spans="1:11">
      <c r="A699" s="450"/>
      <c r="B699" s="523"/>
      <c r="C699" s="523"/>
      <c r="D699" s="523"/>
      <c r="E699" s="523"/>
      <c r="F699" s="523"/>
      <c r="G699" s="523"/>
      <c r="H699" s="523"/>
      <c r="I699" s="524"/>
      <c r="J699" s="523"/>
      <c r="K699" s="458"/>
    </row>
    <row r="700" spans="1:11">
      <c r="A700" s="450"/>
      <c r="B700" s="1645" t="s">
        <v>1143</v>
      </c>
      <c r="C700" s="1646"/>
      <c r="D700" s="1646"/>
      <c r="E700" s="1646"/>
      <c r="F700" s="1646"/>
      <c r="G700" s="1646"/>
      <c r="H700" s="1646"/>
      <c r="I700" s="1647"/>
      <c r="J700" s="501">
        <f>J698*0</f>
        <v>0</v>
      </c>
      <c r="K700" s="458"/>
    </row>
    <row r="701" spans="1:11">
      <c r="A701" s="450"/>
      <c r="B701" s="523"/>
      <c r="C701" s="523"/>
      <c r="D701" s="523"/>
      <c r="E701" s="523"/>
      <c r="F701" s="523"/>
      <c r="G701" s="523"/>
      <c r="H701" s="523"/>
      <c r="I701" s="524"/>
      <c r="J701" s="523"/>
      <c r="K701" s="458"/>
    </row>
    <row r="702" spans="1:11">
      <c r="A702" s="450"/>
      <c r="B702" s="1645" t="s">
        <v>1144</v>
      </c>
      <c r="C702" s="1646"/>
      <c r="D702" s="1646"/>
      <c r="E702" s="1646"/>
      <c r="F702" s="1646"/>
      <c r="G702" s="1646"/>
      <c r="H702" s="1646"/>
      <c r="I702" s="1647"/>
      <c r="J702" s="573">
        <f>J698+J700</f>
        <v>233.83967952910399</v>
      </c>
      <c r="K702" s="458"/>
    </row>
    <row r="703" spans="1:11">
      <c r="A703" s="450"/>
      <c r="B703" s="511"/>
      <c r="C703" s="511"/>
      <c r="D703" s="511"/>
      <c r="E703" s="511"/>
      <c r="F703" s="511"/>
      <c r="G703" s="511"/>
      <c r="H703" s="511"/>
      <c r="I703" s="571"/>
      <c r="J703" s="511"/>
      <c r="K703" s="458"/>
    </row>
    <row r="704" spans="1:11">
      <c r="A704" s="450"/>
      <c r="B704" s="589"/>
      <c r="C704" s="559"/>
      <c r="D704" s="559"/>
      <c r="E704" s="559"/>
      <c r="F704" s="559"/>
      <c r="G704" s="559"/>
      <c r="H704" s="559"/>
      <c r="I704" s="559"/>
      <c r="J704" s="590"/>
      <c r="K704" s="458"/>
    </row>
    <row r="705" spans="1:11">
      <c r="A705" s="450"/>
      <c r="B705" s="591"/>
      <c r="C705" s="592"/>
      <c r="D705" s="593"/>
      <c r="E705" s="593"/>
      <c r="F705" s="594" t="s">
        <v>1119</v>
      </c>
      <c r="G705" s="595" t="s">
        <v>1119</v>
      </c>
      <c r="H705" s="592"/>
      <c r="I705" s="592"/>
      <c r="J705" s="596"/>
      <c r="K705" s="458"/>
    </row>
    <row r="706" spans="1:11">
      <c r="A706" s="450"/>
      <c r="B706" s="459"/>
      <c r="C706" s="459"/>
      <c r="D706" s="459"/>
      <c r="E706" s="459"/>
      <c r="F706" s="459"/>
      <c r="G706" s="459"/>
      <c r="H706" s="459"/>
      <c r="I706" s="459"/>
      <c r="J706" s="459"/>
      <c r="K706" s="458"/>
    </row>
    <row r="707" spans="1:11">
      <c r="A707" s="450"/>
      <c r="B707" s="597">
        <f>PLANEJAMENTO!$G$2</f>
        <v>0</v>
      </c>
      <c r="C707" s="598"/>
      <c r="D707" s="598"/>
      <c r="E707" s="598"/>
      <c r="F707" s="599"/>
      <c r="G707" s="600" t="s">
        <v>482</v>
      </c>
      <c r="H707" s="502"/>
      <c r="I707" s="502"/>
      <c r="J707" s="505"/>
      <c r="K707" s="458"/>
    </row>
    <row r="708" spans="1:11">
      <c r="A708" s="450"/>
      <c r="B708" s="601">
        <f>PLANEJAMENTO!$G$3</f>
        <v>0</v>
      </c>
      <c r="C708" s="602"/>
      <c r="D708" s="602"/>
      <c r="E708" s="602"/>
      <c r="F708" s="603"/>
      <c r="G708" s="1648" t="s">
        <v>1145</v>
      </c>
      <c r="H708" s="1649"/>
      <c r="I708" s="1649"/>
      <c r="J708" s="1650"/>
      <c r="K708" s="458"/>
    </row>
    <row r="709" spans="1:11">
      <c r="A709" s="450"/>
      <c r="B709" s="604"/>
      <c r="C709" s="605"/>
      <c r="D709" s="605"/>
      <c r="E709" s="605"/>
      <c r="F709" s="606"/>
      <c r="G709" s="607"/>
      <c r="H709" s="1651"/>
      <c r="I709" s="1652"/>
      <c r="J709" s="1653"/>
      <c r="K709" s="458"/>
    </row>
    <row r="710" spans="1:11" ht="15" thickBot="1">
      <c r="A710" s="608"/>
      <c r="B710" s="609"/>
      <c r="C710" s="609"/>
      <c r="D710" s="609"/>
      <c r="E710" s="609"/>
      <c r="F710" s="609"/>
      <c r="G710" s="609"/>
      <c r="H710" s="609"/>
      <c r="I710" s="609"/>
      <c r="J710" s="609"/>
      <c r="K710" s="610"/>
    </row>
    <row r="711" spans="1:11">
      <c r="A711" s="759"/>
      <c r="B711" s="760"/>
      <c r="C711" s="760"/>
      <c r="D711" s="760"/>
      <c r="E711" s="760"/>
      <c r="F711" s="760"/>
      <c r="G711" s="760"/>
      <c r="H711" s="760"/>
      <c r="I711" s="760"/>
      <c r="J711" s="760"/>
      <c r="K711" s="761"/>
    </row>
    <row r="712" spans="1:11">
      <c r="A712" s="450"/>
      <c r="B712" s="451" t="s">
        <v>141</v>
      </c>
      <c r="C712" s="452"/>
      <c r="D712" s="453" t="s">
        <v>1105</v>
      </c>
      <c r="E712" s="454"/>
      <c r="F712" s="455"/>
      <c r="G712" s="455"/>
      <c r="H712" s="456"/>
      <c r="I712" s="456"/>
      <c r="J712" s="457"/>
      <c r="K712" s="458"/>
    </row>
    <row r="713" spans="1:11">
      <c r="A713" s="450"/>
      <c r="B713" s="459"/>
      <c r="C713" s="459"/>
      <c r="D713" s="459"/>
      <c r="E713" s="459"/>
      <c r="F713" s="459"/>
      <c r="G713" s="459"/>
      <c r="H713" s="459"/>
      <c r="I713" s="459"/>
      <c r="J713" s="459"/>
      <c r="K713" s="458"/>
    </row>
    <row r="714" spans="1:11">
      <c r="A714" s="450"/>
      <c r="B714" s="460" t="s">
        <v>1161</v>
      </c>
      <c r="C714" s="461" t="s">
        <v>1107</v>
      </c>
      <c r="D714" s="1671" t="s">
        <v>198</v>
      </c>
      <c r="E714" s="1672"/>
      <c r="F714" s="1672"/>
      <c r="G714" s="1672"/>
      <c r="H714" s="1672"/>
      <c r="I714" s="1673"/>
      <c r="J714" s="462" t="s">
        <v>1108</v>
      </c>
      <c r="K714" s="458"/>
    </row>
    <row r="715" spans="1:11" ht="30.75" customHeight="1">
      <c r="A715" s="450"/>
      <c r="B715" s="463">
        <v>1600990</v>
      </c>
      <c r="C715" s="464">
        <v>45483</v>
      </c>
      <c r="D715" s="1674" t="s">
        <v>1180</v>
      </c>
      <c r="E715" s="1675"/>
      <c r="F715" s="1675"/>
      <c r="G715" s="1675"/>
      <c r="H715" s="1675"/>
      <c r="I715" s="1676"/>
      <c r="J715" s="468" t="str">
        <f>F733</f>
        <v>m3</v>
      </c>
      <c r="K715" s="458"/>
    </row>
    <row r="716" spans="1:11">
      <c r="A716" s="450"/>
      <c r="B716" s="469"/>
      <c r="C716" s="469"/>
      <c r="D716" s="469"/>
      <c r="E716" s="469"/>
      <c r="F716" s="469"/>
      <c r="G716" s="469"/>
      <c r="H716" s="469"/>
      <c r="I716" s="470"/>
      <c r="J716" s="471"/>
      <c r="K716" s="458"/>
    </row>
    <row r="717" spans="1:11">
      <c r="A717" s="450"/>
      <c r="B717" s="1648" t="s">
        <v>1111</v>
      </c>
      <c r="C717" s="1650"/>
      <c r="D717" s="1679" t="s">
        <v>873</v>
      </c>
      <c r="E717" s="1681" t="s">
        <v>1112</v>
      </c>
      <c r="F717" s="472" t="s">
        <v>1113</v>
      </c>
      <c r="G717" s="473"/>
      <c r="H717" s="472" t="s">
        <v>1114</v>
      </c>
      <c r="I717" s="473"/>
      <c r="J717" s="474" t="s">
        <v>1115</v>
      </c>
      <c r="K717" s="458"/>
    </row>
    <row r="718" spans="1:11">
      <c r="A718" s="450"/>
      <c r="B718" s="1677"/>
      <c r="C718" s="1678"/>
      <c r="D718" s="1680"/>
      <c r="E718" s="1682"/>
      <c r="F718" s="475" t="s">
        <v>1116</v>
      </c>
      <c r="G718" s="475" t="s">
        <v>1117</v>
      </c>
      <c r="H718" s="475" t="s">
        <v>1116</v>
      </c>
      <c r="I718" s="476" t="s">
        <v>1117</v>
      </c>
      <c r="J718" s="477" t="s">
        <v>1118</v>
      </c>
      <c r="K718" s="458"/>
    </row>
    <row r="719" spans="1:11">
      <c r="A719" s="450"/>
      <c r="B719" s="486" t="s">
        <v>1181</v>
      </c>
      <c r="C719" s="487"/>
      <c r="D719" s="488"/>
      <c r="E719" s="481">
        <v>1</v>
      </c>
      <c r="F719" s="481">
        <v>1</v>
      </c>
      <c r="G719" s="482" t="s">
        <v>1182</v>
      </c>
      <c r="H719" s="490">
        <f>5000/200</f>
        <v>25</v>
      </c>
      <c r="I719" s="484">
        <f>H719</f>
        <v>25</v>
      </c>
      <c r="J719" s="492">
        <f>E719*F719*H719</f>
        <v>25</v>
      </c>
      <c r="K719" s="458"/>
    </row>
    <row r="720" spans="1:11">
      <c r="A720" s="450"/>
      <c r="B720" s="486" t="s">
        <v>1183</v>
      </c>
      <c r="C720" s="487"/>
      <c r="D720" s="488"/>
      <c r="E720" s="489">
        <v>3</v>
      </c>
      <c r="F720" s="489">
        <v>1</v>
      </c>
      <c r="G720" s="489" t="s">
        <v>1182</v>
      </c>
      <c r="H720" s="490">
        <f>H658</f>
        <v>25.5</v>
      </c>
      <c r="I720" s="491">
        <f>H720</f>
        <v>25.5</v>
      </c>
      <c r="J720" s="492">
        <f t="shared" ref="J720:J721" si="20">E720*F720*H720</f>
        <v>76.5</v>
      </c>
      <c r="K720" s="458"/>
    </row>
    <row r="721" spans="1:12">
      <c r="A721" s="450"/>
      <c r="B721" s="486" t="s">
        <v>1178</v>
      </c>
      <c r="C721" s="487"/>
      <c r="D721" s="488"/>
      <c r="E721" s="489">
        <v>1</v>
      </c>
      <c r="F721" s="489">
        <v>1</v>
      </c>
      <c r="G721" s="489" t="s">
        <v>1182</v>
      </c>
      <c r="H721" s="490">
        <v>0.32</v>
      </c>
      <c r="I721" s="491">
        <v>0.32</v>
      </c>
      <c r="J721" s="492">
        <f t="shared" si="20"/>
        <v>0.32</v>
      </c>
      <c r="K721" s="458"/>
    </row>
    <row r="722" spans="1:12">
      <c r="A722" s="450"/>
      <c r="B722" s="493"/>
      <c r="C722" s="494"/>
      <c r="D722" s="495"/>
      <c r="E722" s="496"/>
      <c r="F722" s="496"/>
      <c r="G722" s="496"/>
      <c r="H722" s="497"/>
      <c r="I722" s="498"/>
      <c r="J722" s="492"/>
      <c r="K722" s="458"/>
    </row>
    <row r="723" spans="1:12">
      <c r="A723" s="450"/>
      <c r="B723" s="499" t="s">
        <v>1119</v>
      </c>
      <c r="C723" s="469"/>
      <c r="D723" s="469"/>
      <c r="E723" s="469"/>
      <c r="F723" s="469"/>
      <c r="G723" s="469"/>
      <c r="H723" s="469"/>
      <c r="I723" s="500" t="s">
        <v>138</v>
      </c>
      <c r="J723" s="501">
        <f>SUM(J719:J722)</f>
        <v>101.82</v>
      </c>
      <c r="K723" s="458"/>
      <c r="L723" s="6"/>
    </row>
    <row r="724" spans="1:12">
      <c r="A724" s="450"/>
      <c r="B724" s="502"/>
      <c r="C724" s="502"/>
      <c r="D724" s="502"/>
      <c r="E724" s="502"/>
      <c r="F724" s="502"/>
      <c r="G724" s="502"/>
      <c r="H724" s="502"/>
      <c r="I724" s="503"/>
      <c r="J724" s="504"/>
      <c r="K724" s="458"/>
    </row>
    <row r="725" spans="1:12" ht="20.399999999999999">
      <c r="A725" s="450"/>
      <c r="B725" s="1664" t="s">
        <v>1120</v>
      </c>
      <c r="C725" s="1665"/>
      <c r="D725" s="1665"/>
      <c r="E725" s="1666"/>
      <c r="F725" s="505" t="s">
        <v>873</v>
      </c>
      <c r="G725" s="506"/>
      <c r="H725" s="507" t="s">
        <v>560</v>
      </c>
      <c r="I725" s="508" t="s">
        <v>1121</v>
      </c>
      <c r="J725" s="509" t="s">
        <v>1122</v>
      </c>
      <c r="K725" s="458"/>
    </row>
    <row r="726" spans="1:12">
      <c r="A726" s="450"/>
      <c r="B726" s="510" t="s">
        <v>626</v>
      </c>
      <c r="C726" s="511"/>
      <c r="D726" s="512"/>
      <c r="E726" s="513"/>
      <c r="F726" s="514"/>
      <c r="G726" s="515"/>
      <c r="H726" s="516">
        <v>0.83609999999999995</v>
      </c>
      <c r="I726" s="521">
        <f>VLOOKUP(B726,'MÃO DE OBRA'!$A:$E,5,FALSE)/220</f>
        <v>15.730909090909092</v>
      </c>
      <c r="J726" s="485">
        <f>H726*I726</f>
        <v>13.152613090909091</v>
      </c>
      <c r="K726" s="458"/>
    </row>
    <row r="727" spans="1:12">
      <c r="A727" s="450"/>
      <c r="B727" s="517"/>
      <c r="C727" s="518"/>
      <c r="D727" s="459"/>
      <c r="E727" s="487"/>
      <c r="F727" s="488"/>
      <c r="G727" s="519"/>
      <c r="H727" s="520"/>
      <c r="I727" s="520"/>
      <c r="J727" s="492"/>
      <c r="K727" s="458"/>
    </row>
    <row r="728" spans="1:12">
      <c r="A728" s="450"/>
      <c r="B728" s="517"/>
      <c r="C728" s="518"/>
      <c r="D728" s="459"/>
      <c r="E728" s="487"/>
      <c r="F728" s="488"/>
      <c r="G728" s="519"/>
      <c r="H728" s="520"/>
      <c r="I728" s="521"/>
      <c r="J728" s="492"/>
      <c r="K728" s="458"/>
    </row>
    <row r="729" spans="1:12">
      <c r="A729" s="450"/>
      <c r="B729" s="517"/>
      <c r="C729" s="518"/>
      <c r="D729" s="459"/>
      <c r="E729" s="487"/>
      <c r="F729" s="488"/>
      <c r="G729" s="519"/>
      <c r="H729" s="520"/>
      <c r="I729" s="521"/>
      <c r="J729" s="492"/>
      <c r="K729" s="458"/>
    </row>
    <row r="730" spans="1:12">
      <c r="A730" s="450"/>
      <c r="B730" s="517"/>
      <c r="C730" s="518"/>
      <c r="D730" s="459"/>
      <c r="E730" s="487"/>
      <c r="F730" s="488"/>
      <c r="G730" s="519"/>
      <c r="H730" s="520"/>
      <c r="I730" s="491"/>
      <c r="J730" s="492">
        <f>H730*I730</f>
        <v>0</v>
      </c>
      <c r="K730" s="458"/>
    </row>
    <row r="731" spans="1:12">
      <c r="A731" s="450"/>
      <c r="B731" s="499" t="s">
        <v>1119</v>
      </c>
      <c r="C731" s="502"/>
      <c r="D731" s="502"/>
      <c r="E731" s="502"/>
      <c r="F731" s="502"/>
      <c r="G731" s="502"/>
      <c r="H731" s="502"/>
      <c r="I731" s="522" t="s">
        <v>138</v>
      </c>
      <c r="J731" s="501">
        <f>SUM(J726:J730)</f>
        <v>13.152613090909091</v>
      </c>
      <c r="K731" s="458"/>
    </row>
    <row r="732" spans="1:12">
      <c r="A732" s="450"/>
      <c r="B732" s="523"/>
      <c r="C732" s="523"/>
      <c r="D732" s="523"/>
      <c r="E732" s="523"/>
      <c r="F732" s="523"/>
      <c r="G732" s="523"/>
      <c r="H732" s="523"/>
      <c r="I732" s="524"/>
      <c r="J732" s="523"/>
      <c r="K732" s="458"/>
    </row>
    <row r="733" spans="1:12">
      <c r="A733" s="450"/>
      <c r="B733" s="525" t="s">
        <v>1123</v>
      </c>
      <c r="C733" s="526"/>
      <c r="D733" s="523"/>
      <c r="E733" s="527">
        <v>0.63048000000000004</v>
      </c>
      <c r="F733" s="528" t="s">
        <v>1137</v>
      </c>
      <c r="G733" s="506"/>
      <c r="H733" s="506"/>
      <c r="I733" s="529" t="s">
        <v>1124</v>
      </c>
      <c r="J733" s="501">
        <f>J723+J731</f>
        <v>114.97261309090908</v>
      </c>
      <c r="K733" s="458"/>
    </row>
    <row r="734" spans="1:12">
      <c r="A734" s="450"/>
      <c r="B734" s="530"/>
      <c r="C734" s="523"/>
      <c r="D734" s="523"/>
      <c r="E734" s="531"/>
      <c r="F734" s="532"/>
      <c r="G734" s="532"/>
      <c r="H734" s="532"/>
      <c r="I734" s="524"/>
      <c r="J734" s="523"/>
      <c r="K734" s="458"/>
    </row>
    <row r="735" spans="1:12" ht="20.399999999999999">
      <c r="A735" s="450"/>
      <c r="B735" s="1667" t="s">
        <v>481</v>
      </c>
      <c r="C735" s="1668"/>
      <c r="D735" s="1668"/>
      <c r="E735" s="1669"/>
      <c r="F735" s="533" t="s">
        <v>873</v>
      </c>
      <c r="G735" s="534" t="s">
        <v>493</v>
      </c>
      <c r="H735" s="507" t="s">
        <v>1115</v>
      </c>
      <c r="I735" s="535" t="s">
        <v>480</v>
      </c>
      <c r="J735" s="536" t="s">
        <v>482</v>
      </c>
      <c r="K735" s="458"/>
    </row>
    <row r="736" spans="1:12">
      <c r="A736" s="450"/>
      <c r="B736" s="537"/>
      <c r="C736" s="538"/>
      <c r="D736" s="538"/>
      <c r="E736" s="539"/>
      <c r="F736" s="540"/>
      <c r="G736" s="541"/>
      <c r="H736" s="547"/>
      <c r="I736" s="543"/>
      <c r="J736" s="485"/>
      <c r="K736" s="458"/>
    </row>
    <row r="737" spans="1:11">
      <c r="A737" s="450"/>
      <c r="B737" s="537"/>
      <c r="C737" s="518"/>
      <c r="D737" s="518"/>
      <c r="E737" s="487"/>
      <c r="F737" s="540"/>
      <c r="G737" s="541"/>
      <c r="H737" s="547"/>
      <c r="I737" s="543"/>
      <c r="J737" s="492"/>
      <c r="K737" s="458"/>
    </row>
    <row r="738" spans="1:11">
      <c r="A738" s="450"/>
      <c r="B738" s="517"/>
      <c r="C738" s="518"/>
      <c r="D738" s="518"/>
      <c r="E738" s="487"/>
      <c r="F738" s="488"/>
      <c r="G738" s="546"/>
      <c r="H738" s="547"/>
      <c r="I738" s="543"/>
      <c r="J738" s="492">
        <f>H738*I738*E719*F719</f>
        <v>0</v>
      </c>
      <c r="K738" s="458"/>
    </row>
    <row r="739" spans="1:11">
      <c r="A739" s="450"/>
      <c r="B739" s="517"/>
      <c r="C739" s="526"/>
      <c r="D739" s="526"/>
      <c r="E739" s="494"/>
      <c r="F739" s="488"/>
      <c r="G739" s="468"/>
      <c r="H739" s="547"/>
      <c r="I739" s="548"/>
      <c r="J739" s="492">
        <f>H739*I739*E720*F720</f>
        <v>0</v>
      </c>
      <c r="K739" s="458"/>
    </row>
    <row r="740" spans="1:11">
      <c r="A740" s="450"/>
      <c r="B740" s="550" t="s">
        <v>1119</v>
      </c>
      <c r="C740" s="526"/>
      <c r="D740" s="526"/>
      <c r="E740" s="526"/>
      <c r="F740" s="523"/>
      <c r="G740" s="526"/>
      <c r="H740" s="551"/>
      <c r="I740" s="552" t="s">
        <v>138</v>
      </c>
      <c r="J740" s="501">
        <f>SUM(J736:J739)</f>
        <v>0</v>
      </c>
      <c r="K740" s="458"/>
    </row>
    <row r="741" spans="1:11">
      <c r="A741" s="450"/>
      <c r="B741" s="553"/>
      <c r="C741" s="526"/>
      <c r="D741" s="526"/>
      <c r="E741" s="554"/>
      <c r="F741" s="555"/>
      <c r="G741" s="506"/>
      <c r="H741" s="506"/>
      <c r="I741" s="529"/>
      <c r="J741" s="554"/>
      <c r="K741" s="458"/>
    </row>
    <row r="742" spans="1:11" ht="20.399999999999999">
      <c r="A742" s="450"/>
      <c r="B742" s="1667" t="s">
        <v>1125</v>
      </c>
      <c r="C742" s="1668"/>
      <c r="D742" s="1668"/>
      <c r="E742" s="1668"/>
      <c r="F742" s="1669"/>
      <c r="G742" s="556" t="s">
        <v>494</v>
      </c>
      <c r="H742" s="506" t="s">
        <v>1126</v>
      </c>
      <c r="I742" s="557" t="s">
        <v>1115</v>
      </c>
      <c r="J742" s="509" t="s">
        <v>482</v>
      </c>
      <c r="K742" s="458"/>
    </row>
    <row r="743" spans="1:11">
      <c r="A743" s="450"/>
      <c r="B743" s="558"/>
      <c r="C743" s="559"/>
      <c r="D743" s="560"/>
      <c r="E743" s="560"/>
      <c r="F743" s="561"/>
      <c r="G743" s="489"/>
      <c r="H743" s="489"/>
      <c r="I743" s="562"/>
      <c r="J743" s="492"/>
      <c r="K743" s="458"/>
    </row>
    <row r="744" spans="1:11">
      <c r="A744" s="450"/>
      <c r="B744" s="563"/>
      <c r="C744" s="564"/>
      <c r="D744" s="565"/>
      <c r="E744" s="565"/>
      <c r="F744" s="566"/>
      <c r="G744" s="489"/>
      <c r="H744" s="489"/>
      <c r="I744" s="562"/>
      <c r="J744" s="492"/>
      <c r="K744" s="458"/>
    </row>
    <row r="745" spans="1:11">
      <c r="A745" s="450"/>
      <c r="B745" s="1670" t="s">
        <v>138</v>
      </c>
      <c r="C745" s="1670"/>
      <c r="D745" s="1670"/>
      <c r="E745" s="1670"/>
      <c r="F745" s="1670"/>
      <c r="G745" s="1670"/>
      <c r="H745" s="1670"/>
      <c r="I745" s="1670"/>
      <c r="J745" s="501">
        <f>SUM(J743:J744)</f>
        <v>0</v>
      </c>
      <c r="K745" s="458"/>
    </row>
    <row r="746" spans="1:11">
      <c r="A746" s="450"/>
      <c r="B746" s="567"/>
      <c r="C746" s="511"/>
      <c r="D746" s="511"/>
      <c r="E746" s="568"/>
      <c r="F746" s="569"/>
      <c r="G746" s="570"/>
      <c r="H746" s="570"/>
      <c r="I746" s="571"/>
      <c r="J746" s="572"/>
      <c r="K746" s="458"/>
    </row>
    <row r="747" spans="1:11">
      <c r="A747" s="450"/>
      <c r="B747" s="573" t="s">
        <v>1127</v>
      </c>
      <c r="C747" s="573"/>
      <c r="D747" s="550"/>
      <c r="E747" s="523"/>
      <c r="F747" s="523"/>
      <c r="G747" s="523"/>
      <c r="H747" s="574"/>
      <c r="I747" s="575"/>
      <c r="J747" s="639">
        <f>(J733+J740+J745)/E733</f>
        <v>182.35727238121601</v>
      </c>
      <c r="K747" s="458"/>
    </row>
    <row r="748" spans="1:11">
      <c r="A748" s="450"/>
      <c r="B748" s="553"/>
      <c r="C748" s="526"/>
      <c r="D748" s="526"/>
      <c r="E748" s="554"/>
      <c r="F748" s="555"/>
      <c r="G748" s="506"/>
      <c r="H748" s="506"/>
      <c r="I748" s="529"/>
      <c r="J748" s="576"/>
      <c r="K748" s="458"/>
    </row>
    <row r="749" spans="1:11" ht="20.399999999999999">
      <c r="A749" s="450"/>
      <c r="B749" s="1667" t="s">
        <v>1128</v>
      </c>
      <c r="C749" s="1668"/>
      <c r="D749" s="1668"/>
      <c r="E749" s="1668"/>
      <c r="F749" s="1669"/>
      <c r="G749" s="556" t="s">
        <v>494</v>
      </c>
      <c r="H749" s="506" t="s">
        <v>1126</v>
      </c>
      <c r="I749" s="557" t="s">
        <v>1115</v>
      </c>
      <c r="J749" s="509" t="s">
        <v>482</v>
      </c>
      <c r="K749" s="458"/>
    </row>
    <row r="750" spans="1:11">
      <c r="A750" s="450"/>
      <c r="B750" s="558" t="s">
        <v>1179</v>
      </c>
      <c r="C750" s="559"/>
      <c r="D750" s="560"/>
      <c r="E750" s="560"/>
      <c r="F750" s="561"/>
      <c r="G750" s="489">
        <v>0.67</v>
      </c>
      <c r="H750" s="489" t="s">
        <v>1184</v>
      </c>
      <c r="I750" s="794">
        <f>I688</f>
        <v>350</v>
      </c>
      <c r="J750" s="492">
        <f>G750*I750</f>
        <v>234.5</v>
      </c>
      <c r="K750" s="458"/>
    </row>
    <row r="751" spans="1:11">
      <c r="A751" s="450"/>
      <c r="B751" s="563"/>
      <c r="C751" s="564"/>
      <c r="D751" s="565"/>
      <c r="E751" s="565"/>
      <c r="F751" s="566"/>
      <c r="G751" s="489"/>
      <c r="H751" s="489"/>
      <c r="I751" s="743"/>
      <c r="J751" s="492"/>
      <c r="K751" s="458"/>
    </row>
    <row r="752" spans="1:11">
      <c r="A752" s="450"/>
      <c r="B752" s="577"/>
      <c r="C752" s="578"/>
      <c r="D752" s="579"/>
      <c r="E752" s="579"/>
      <c r="F752" s="580"/>
      <c r="G752" s="489"/>
      <c r="H752" s="489"/>
      <c r="I752" s="742"/>
      <c r="J752" s="492"/>
      <c r="K752" s="458"/>
    </row>
    <row r="753" spans="1:11">
      <c r="A753" s="450"/>
      <c r="B753" s="581"/>
      <c r="C753" s="523"/>
      <c r="D753" s="523"/>
      <c r="E753" s="582"/>
      <c r="F753" s="583"/>
      <c r="G753" s="532"/>
      <c r="H753" s="532"/>
      <c r="I753" s="524" t="s">
        <v>138</v>
      </c>
      <c r="J753" s="501">
        <f>SUM(J750:J752)</f>
        <v>234.5</v>
      </c>
      <c r="K753" s="458"/>
    </row>
    <row r="754" spans="1:11">
      <c r="A754" s="450"/>
      <c r="B754" s="584"/>
      <c r="C754" s="523"/>
      <c r="D754" s="523"/>
      <c r="E754" s="582"/>
      <c r="F754" s="583"/>
      <c r="G754" s="532"/>
      <c r="H754" s="532"/>
      <c r="I754" s="524"/>
      <c r="J754" s="582"/>
      <c r="K754" s="458"/>
    </row>
    <row r="755" spans="1:11" ht="20.399999999999999">
      <c r="A755" s="450"/>
      <c r="B755" s="1667" t="s">
        <v>1141</v>
      </c>
      <c r="C755" s="1668"/>
      <c r="D755" s="1668"/>
      <c r="E755" s="1668"/>
      <c r="F755" s="1669"/>
      <c r="G755" s="587" t="s">
        <v>494</v>
      </c>
      <c r="H755" s="506" t="s">
        <v>1115</v>
      </c>
      <c r="I755" s="557"/>
      <c r="J755" s="509" t="s">
        <v>482</v>
      </c>
      <c r="K755" s="458"/>
    </row>
    <row r="756" spans="1:11">
      <c r="A756" s="450"/>
      <c r="B756" s="1654"/>
      <c r="C756" s="1655"/>
      <c r="D756" s="1655"/>
      <c r="E756" s="1655"/>
      <c r="F756" s="1656"/>
      <c r="G756" s="489"/>
      <c r="H756" s="1657"/>
      <c r="I756" s="1658"/>
      <c r="J756" s="492"/>
      <c r="K756" s="458"/>
    </row>
    <row r="757" spans="1:11">
      <c r="A757" s="450"/>
      <c r="B757" s="1659"/>
      <c r="C757" s="1660"/>
      <c r="D757" s="1660"/>
      <c r="E757" s="1660"/>
      <c r="F757" s="1661"/>
      <c r="G757" s="496"/>
      <c r="H757" s="1662"/>
      <c r="I757" s="1663"/>
      <c r="J757" s="492"/>
      <c r="K757" s="458"/>
    </row>
    <row r="758" spans="1:11">
      <c r="A758" s="450"/>
      <c r="B758" s="581"/>
      <c r="C758" s="523"/>
      <c r="D758" s="523"/>
      <c r="E758" s="582"/>
      <c r="F758" s="583"/>
      <c r="G758" s="532"/>
      <c r="H758" s="532"/>
      <c r="I758" s="524" t="s">
        <v>138</v>
      </c>
      <c r="J758" s="501">
        <f>SUM(J756:J757)</f>
        <v>0</v>
      </c>
      <c r="K758" s="458"/>
    </row>
    <row r="759" spans="1:11">
      <c r="A759" s="450"/>
      <c r="B759" s="523"/>
      <c r="C759" s="523"/>
      <c r="D759" s="523"/>
      <c r="E759" s="523"/>
      <c r="F759" s="523"/>
      <c r="G759" s="523"/>
      <c r="H759" s="523"/>
      <c r="I759" s="524"/>
      <c r="J759" s="523"/>
      <c r="K759" s="458"/>
    </row>
    <row r="760" spans="1:11">
      <c r="A760" s="450"/>
      <c r="B760" s="1645" t="s">
        <v>1142</v>
      </c>
      <c r="C760" s="1646"/>
      <c r="D760" s="1646"/>
      <c r="E760" s="1646"/>
      <c r="F760" s="1646"/>
      <c r="G760" s="1646"/>
      <c r="H760" s="1646"/>
      <c r="I760" s="1647"/>
      <c r="J760" s="573">
        <f>J758+J753+J747</f>
        <v>416.85727238121603</v>
      </c>
      <c r="K760" s="458"/>
    </row>
    <row r="761" spans="1:11">
      <c r="A761" s="450"/>
      <c r="B761" s="523"/>
      <c r="C761" s="523"/>
      <c r="D761" s="523"/>
      <c r="E761" s="523"/>
      <c r="F761" s="523"/>
      <c r="G761" s="523"/>
      <c r="H761" s="523"/>
      <c r="I761" s="524"/>
      <c r="J761" s="523"/>
      <c r="K761" s="458"/>
    </row>
    <row r="762" spans="1:11">
      <c r="A762" s="450"/>
      <c r="B762" s="1645" t="s">
        <v>1143</v>
      </c>
      <c r="C762" s="1646"/>
      <c r="D762" s="1646"/>
      <c r="E762" s="1646"/>
      <c r="F762" s="1646"/>
      <c r="G762" s="1646"/>
      <c r="H762" s="1646"/>
      <c r="I762" s="1647"/>
      <c r="J762" s="501">
        <f>J760*0</f>
        <v>0</v>
      </c>
      <c r="K762" s="458"/>
    </row>
    <row r="763" spans="1:11">
      <c r="A763" s="450"/>
      <c r="B763" s="523"/>
      <c r="C763" s="523"/>
      <c r="D763" s="523"/>
      <c r="E763" s="523"/>
      <c r="F763" s="523"/>
      <c r="G763" s="523"/>
      <c r="H763" s="523"/>
      <c r="I763" s="524"/>
      <c r="J763" s="523"/>
      <c r="K763" s="458"/>
    </row>
    <row r="764" spans="1:11">
      <c r="A764" s="450"/>
      <c r="B764" s="1645" t="s">
        <v>1144</v>
      </c>
      <c r="C764" s="1646"/>
      <c r="D764" s="1646"/>
      <c r="E764" s="1646"/>
      <c r="F764" s="1646"/>
      <c r="G764" s="1646"/>
      <c r="H764" s="1646"/>
      <c r="I764" s="1647"/>
      <c r="J764" s="573">
        <f>J760+J762</f>
        <v>416.85727238121603</v>
      </c>
      <c r="K764" s="458"/>
    </row>
    <row r="765" spans="1:11">
      <c r="A765" s="450"/>
      <c r="B765" s="511"/>
      <c r="C765" s="511"/>
      <c r="D765" s="511"/>
      <c r="E765" s="511"/>
      <c r="F765" s="511"/>
      <c r="G765" s="511"/>
      <c r="H765" s="511"/>
      <c r="I765" s="571"/>
      <c r="J765" s="511"/>
      <c r="K765" s="458"/>
    </row>
    <row r="766" spans="1:11">
      <c r="A766" s="450"/>
      <c r="B766" s="589"/>
      <c r="C766" s="559"/>
      <c r="D766" s="559"/>
      <c r="E766" s="559"/>
      <c r="F766" s="559"/>
      <c r="G766" s="559"/>
      <c r="H766" s="559"/>
      <c r="I766" s="559"/>
      <c r="J766" s="590"/>
      <c r="K766" s="458"/>
    </row>
    <row r="767" spans="1:11">
      <c r="A767" s="450"/>
      <c r="B767" s="591"/>
      <c r="C767" s="592"/>
      <c r="D767" s="593"/>
      <c r="E767" s="593"/>
      <c r="F767" s="594" t="s">
        <v>1119</v>
      </c>
      <c r="G767" s="595" t="s">
        <v>1119</v>
      </c>
      <c r="H767" s="592"/>
      <c r="I767" s="592"/>
      <c r="J767" s="596"/>
      <c r="K767" s="458"/>
    </row>
    <row r="768" spans="1:11">
      <c r="A768" s="450"/>
      <c r="B768" s="459"/>
      <c r="C768" s="459"/>
      <c r="D768" s="459"/>
      <c r="E768" s="459"/>
      <c r="F768" s="459"/>
      <c r="G768" s="459"/>
      <c r="H768" s="459"/>
      <c r="I768" s="459"/>
      <c r="J768" s="459"/>
      <c r="K768" s="458"/>
    </row>
    <row r="769" spans="1:11">
      <c r="A769" s="450"/>
      <c r="B769" s="597">
        <f>PLANEJAMENTO!$G$2</f>
        <v>0</v>
      </c>
      <c r="C769" s="598"/>
      <c r="D769" s="598"/>
      <c r="E769" s="598"/>
      <c r="F769" s="599"/>
      <c r="G769" s="600" t="s">
        <v>482</v>
      </c>
      <c r="H769" s="502"/>
      <c r="I769" s="502"/>
      <c r="J769" s="505"/>
      <c r="K769" s="458"/>
    </row>
    <row r="770" spans="1:11">
      <c r="A770" s="450"/>
      <c r="B770" s="601">
        <f>PLANEJAMENTO!$G$3</f>
        <v>0</v>
      </c>
      <c r="C770" s="602"/>
      <c r="D770" s="602"/>
      <c r="E770" s="602"/>
      <c r="F770" s="603"/>
      <c r="G770" s="1648" t="s">
        <v>1145</v>
      </c>
      <c r="H770" s="1649"/>
      <c r="I770" s="1649"/>
      <c r="J770" s="1650"/>
      <c r="K770" s="458"/>
    </row>
    <row r="771" spans="1:11">
      <c r="A771" s="450"/>
      <c r="B771" s="604"/>
      <c r="C771" s="605"/>
      <c r="D771" s="605"/>
      <c r="E771" s="605"/>
      <c r="F771" s="606"/>
      <c r="G771" s="607"/>
      <c r="H771" s="1651"/>
      <c r="I771" s="1652"/>
      <c r="J771" s="1653"/>
      <c r="K771" s="458"/>
    </row>
    <row r="772" spans="1:11" ht="15" thickBot="1">
      <c r="A772" s="608"/>
      <c r="B772" s="609"/>
      <c r="C772" s="609"/>
      <c r="D772" s="609"/>
      <c r="E772" s="609"/>
      <c r="F772" s="609"/>
      <c r="G772" s="609"/>
      <c r="H772" s="609"/>
      <c r="I772" s="609"/>
      <c r="J772" s="609"/>
      <c r="K772" s="610"/>
    </row>
    <row r="773" spans="1:11">
      <c r="A773" s="759"/>
      <c r="B773" s="760"/>
      <c r="C773" s="760"/>
      <c r="D773" s="760"/>
      <c r="E773" s="760"/>
      <c r="F773" s="760"/>
      <c r="G773" s="760"/>
      <c r="H773" s="760"/>
      <c r="I773" s="760"/>
      <c r="J773" s="760"/>
      <c r="K773" s="761"/>
    </row>
    <row r="774" spans="1:11">
      <c r="A774" s="450"/>
      <c r="B774" s="451" t="s">
        <v>141</v>
      </c>
      <c r="C774" s="452"/>
      <c r="D774" s="453" t="s">
        <v>1105</v>
      </c>
      <c r="E774" s="454"/>
      <c r="F774" s="455"/>
      <c r="G774" s="455"/>
      <c r="H774" s="456"/>
      <c r="I774" s="456"/>
      <c r="J774" s="457"/>
      <c r="K774" s="458"/>
    </row>
    <row r="775" spans="1:11">
      <c r="A775" s="450"/>
      <c r="B775" s="459"/>
      <c r="C775" s="459"/>
      <c r="D775" s="459"/>
      <c r="E775" s="459"/>
      <c r="F775" s="459"/>
      <c r="G775" s="459"/>
      <c r="H775" s="459"/>
      <c r="I775" s="459"/>
      <c r="J775" s="459"/>
      <c r="K775" s="458"/>
    </row>
    <row r="776" spans="1:11">
      <c r="A776" s="450"/>
      <c r="B776" s="460" t="s">
        <v>1106</v>
      </c>
      <c r="C776" s="461" t="s">
        <v>1107</v>
      </c>
      <c r="D776" s="1671" t="s">
        <v>198</v>
      </c>
      <c r="E776" s="1672"/>
      <c r="F776" s="1672"/>
      <c r="G776" s="1672"/>
      <c r="H776" s="1672"/>
      <c r="I776" s="1673"/>
      <c r="J776" s="462" t="s">
        <v>1108</v>
      </c>
      <c r="K776" s="458"/>
    </row>
    <row r="777" spans="1:11" ht="25.5" customHeight="1">
      <c r="A777" s="450"/>
      <c r="B777" s="463" t="s">
        <v>1185</v>
      </c>
      <c r="C777" s="464"/>
      <c r="D777" s="1674" t="s">
        <v>1186</v>
      </c>
      <c r="E777" s="1675"/>
      <c r="F777" s="1675"/>
      <c r="G777" s="1675"/>
      <c r="H777" s="1675"/>
      <c r="I777" s="1676"/>
      <c r="J777" s="468" t="str">
        <f>F794</f>
        <v>m2</v>
      </c>
      <c r="K777" s="458"/>
    </row>
    <row r="778" spans="1:11">
      <c r="A778" s="450"/>
      <c r="B778" s="469"/>
      <c r="C778" s="469"/>
      <c r="D778" s="469"/>
      <c r="E778" s="469"/>
      <c r="F778" s="469"/>
      <c r="G778" s="469"/>
      <c r="H778" s="469"/>
      <c r="I778" s="470"/>
      <c r="J778" s="471"/>
      <c r="K778" s="458"/>
    </row>
    <row r="779" spans="1:11">
      <c r="A779" s="450"/>
      <c r="B779" s="1648" t="s">
        <v>1111</v>
      </c>
      <c r="C779" s="1650"/>
      <c r="D779" s="1679" t="s">
        <v>873</v>
      </c>
      <c r="E779" s="1681" t="s">
        <v>1112</v>
      </c>
      <c r="F779" s="472" t="s">
        <v>1113</v>
      </c>
      <c r="G779" s="473"/>
      <c r="H779" s="472" t="s">
        <v>1114</v>
      </c>
      <c r="I779" s="473"/>
      <c r="J779" s="474" t="s">
        <v>1115</v>
      </c>
      <c r="K779" s="458"/>
    </row>
    <row r="780" spans="1:11">
      <c r="A780" s="450"/>
      <c r="B780" s="1677"/>
      <c r="C780" s="1678"/>
      <c r="D780" s="1680"/>
      <c r="E780" s="1682"/>
      <c r="F780" s="475" t="s">
        <v>1116</v>
      </c>
      <c r="G780" s="475" t="s">
        <v>1117</v>
      </c>
      <c r="H780" s="475" t="s">
        <v>1116</v>
      </c>
      <c r="I780" s="476" t="s">
        <v>1117</v>
      </c>
      <c r="J780" s="477" t="s">
        <v>1118</v>
      </c>
      <c r="K780" s="458"/>
    </row>
    <row r="781" spans="1:11">
      <c r="A781" s="450"/>
      <c r="B781" s="486"/>
      <c r="C781" s="487"/>
      <c r="D781" s="488"/>
      <c r="E781" s="481"/>
      <c r="F781" s="481"/>
      <c r="G781" s="482"/>
      <c r="H781" s="490"/>
      <c r="I781" s="484"/>
      <c r="J781" s="492"/>
      <c r="K781" s="458"/>
    </row>
    <row r="782" spans="1:11">
      <c r="A782" s="450"/>
      <c r="B782" s="486"/>
      <c r="C782" s="487"/>
      <c r="D782" s="488"/>
      <c r="E782" s="489"/>
      <c r="F782" s="489"/>
      <c r="G782" s="489"/>
      <c r="H782" s="490"/>
      <c r="I782" s="491"/>
      <c r="J782" s="492">
        <f>H782*F782*E782+I782*G782*E782</f>
        <v>0</v>
      </c>
      <c r="K782" s="458"/>
    </row>
    <row r="783" spans="1:11">
      <c r="A783" s="450"/>
      <c r="B783" s="493"/>
      <c r="C783" s="494"/>
      <c r="D783" s="495"/>
      <c r="E783" s="496"/>
      <c r="F783" s="496"/>
      <c r="G783" s="496"/>
      <c r="H783" s="497"/>
      <c r="I783" s="498"/>
      <c r="J783" s="492">
        <f>H783*F783*E783+I783*G783*E783</f>
        <v>0</v>
      </c>
      <c r="K783" s="458"/>
    </row>
    <row r="784" spans="1:11">
      <c r="A784" s="450"/>
      <c r="B784" s="499" t="s">
        <v>1119</v>
      </c>
      <c r="C784" s="469"/>
      <c r="D784" s="469"/>
      <c r="E784" s="469"/>
      <c r="F784" s="469"/>
      <c r="G784" s="469"/>
      <c r="H784" s="469"/>
      <c r="I784" s="500" t="s">
        <v>138</v>
      </c>
      <c r="J784" s="501">
        <f>SUM(J781:J783)</f>
        <v>0</v>
      </c>
      <c r="K784" s="458"/>
    </row>
    <row r="785" spans="1:11">
      <c r="A785" s="450"/>
      <c r="B785" s="502"/>
      <c r="C785" s="502"/>
      <c r="D785" s="502"/>
      <c r="E785" s="502"/>
      <c r="F785" s="502"/>
      <c r="G785" s="502"/>
      <c r="H785" s="502"/>
      <c r="I785" s="503"/>
      <c r="J785" s="504"/>
      <c r="K785" s="458"/>
    </row>
    <row r="786" spans="1:11" ht="20.399999999999999">
      <c r="A786" s="450"/>
      <c r="B786" s="1664" t="s">
        <v>1120</v>
      </c>
      <c r="C786" s="1665"/>
      <c r="D786" s="1665"/>
      <c r="E786" s="1666"/>
      <c r="F786" s="505" t="s">
        <v>873</v>
      </c>
      <c r="G786" s="506"/>
      <c r="H786" s="507" t="s">
        <v>560</v>
      </c>
      <c r="I786" s="508" t="s">
        <v>1121</v>
      </c>
      <c r="J786" s="509" t="s">
        <v>1122</v>
      </c>
      <c r="K786" s="458"/>
    </row>
    <row r="787" spans="1:11">
      <c r="A787" s="450"/>
      <c r="B787" s="510"/>
      <c r="C787" s="511"/>
      <c r="D787" s="512"/>
      <c r="E787" s="513"/>
      <c r="F787" s="514"/>
      <c r="G787" s="515"/>
      <c r="H787" s="516"/>
      <c r="I787" s="484"/>
      <c r="J787" s="485"/>
      <c r="K787" s="458"/>
    </row>
    <row r="788" spans="1:11">
      <c r="A788" s="450"/>
      <c r="B788" s="517" t="s">
        <v>734</v>
      </c>
      <c r="C788" s="518"/>
      <c r="D788" s="459"/>
      <c r="E788" s="487"/>
      <c r="F788" s="488"/>
      <c r="G788" s="519"/>
      <c r="H788" s="520">
        <v>0.02</v>
      </c>
      <c r="I788" s="521">
        <f>VLOOKUP(B788,'MÃO DE OBRA'!$A:$E,5,FALSE)/220</f>
        <v>23.596363636363641</v>
      </c>
      <c r="J788" s="492">
        <f t="shared" ref="J788:J789" si="21">H788*I788</f>
        <v>0.47192727272727281</v>
      </c>
      <c r="K788" s="458"/>
    </row>
    <row r="789" spans="1:11">
      <c r="A789" s="450"/>
      <c r="B789" s="517" t="s">
        <v>626</v>
      </c>
      <c r="C789" s="518"/>
      <c r="D789" s="459"/>
      <c r="E789" s="487"/>
      <c r="F789" s="488"/>
      <c r="G789" s="519"/>
      <c r="H789" s="520">
        <v>0.52</v>
      </c>
      <c r="I789" s="521">
        <f>VLOOKUP(B789,'MÃO DE OBRA'!$A:$E,5,FALSE)/220</f>
        <v>15.730909090909092</v>
      </c>
      <c r="J789" s="492">
        <f t="shared" si="21"/>
        <v>8.1800727272727283</v>
      </c>
      <c r="K789" s="458"/>
    </row>
    <row r="790" spans="1:11">
      <c r="A790" s="450"/>
      <c r="B790" s="517"/>
      <c r="C790" s="518"/>
      <c r="D790" s="459"/>
      <c r="E790" s="487"/>
      <c r="F790" s="488"/>
      <c r="G790" s="519"/>
      <c r="H790" s="520"/>
      <c r="I790" s="521"/>
      <c r="J790" s="492"/>
      <c r="K790" s="458"/>
    </row>
    <row r="791" spans="1:11">
      <c r="A791" s="450"/>
      <c r="B791" s="517"/>
      <c r="C791" s="518"/>
      <c r="D791" s="459"/>
      <c r="E791" s="487"/>
      <c r="F791" s="488"/>
      <c r="G791" s="519"/>
      <c r="H791" s="520"/>
      <c r="I791" s="491"/>
      <c r="J791" s="492">
        <f>H791*I791</f>
        <v>0</v>
      </c>
      <c r="K791" s="458"/>
    </row>
    <row r="792" spans="1:11">
      <c r="A792" s="450"/>
      <c r="B792" s="499" t="s">
        <v>1119</v>
      </c>
      <c r="C792" s="502"/>
      <c r="D792" s="502"/>
      <c r="E792" s="502"/>
      <c r="F792" s="502"/>
      <c r="G792" s="502"/>
      <c r="H792" s="502"/>
      <c r="I792" s="522" t="s">
        <v>138</v>
      </c>
      <c r="J792" s="501">
        <f>SUM(J787:J791)</f>
        <v>8.652000000000001</v>
      </c>
      <c r="K792" s="458"/>
    </row>
    <row r="793" spans="1:11">
      <c r="A793" s="450"/>
      <c r="B793" s="523"/>
      <c r="C793" s="523"/>
      <c r="D793" s="523"/>
      <c r="E793" s="523"/>
      <c r="F793" s="523"/>
      <c r="G793" s="523"/>
      <c r="H793" s="523"/>
      <c r="I793" s="524"/>
      <c r="J793" s="523"/>
      <c r="K793" s="458"/>
    </row>
    <row r="794" spans="1:11">
      <c r="A794" s="450"/>
      <c r="B794" s="525" t="s">
        <v>1123</v>
      </c>
      <c r="C794" s="526"/>
      <c r="D794" s="523"/>
      <c r="E794" s="527">
        <v>1</v>
      </c>
      <c r="F794" s="528" t="s">
        <v>1130</v>
      </c>
      <c r="G794" s="506"/>
      <c r="H794" s="506"/>
      <c r="I794" s="529" t="s">
        <v>1124</v>
      </c>
      <c r="J794" s="501">
        <f>J784+J792</f>
        <v>8.652000000000001</v>
      </c>
      <c r="K794" s="458"/>
    </row>
    <row r="795" spans="1:11">
      <c r="A795" s="450"/>
      <c r="B795" s="530"/>
      <c r="C795" s="523"/>
      <c r="D795" s="523"/>
      <c r="E795" s="531"/>
      <c r="F795" s="532"/>
      <c r="G795" s="532"/>
      <c r="H795" s="532"/>
      <c r="I795" s="524"/>
      <c r="J795" s="523"/>
      <c r="K795" s="458"/>
    </row>
    <row r="796" spans="1:11" ht="20.399999999999999">
      <c r="A796" s="450"/>
      <c r="B796" s="1667" t="s">
        <v>481</v>
      </c>
      <c r="C796" s="1668"/>
      <c r="D796" s="1668"/>
      <c r="E796" s="1669"/>
      <c r="F796" s="533" t="s">
        <v>873</v>
      </c>
      <c r="G796" s="534" t="s">
        <v>493</v>
      </c>
      <c r="H796" s="507" t="s">
        <v>1115</v>
      </c>
      <c r="I796" s="535" t="s">
        <v>480</v>
      </c>
      <c r="J796" s="536" t="s">
        <v>482</v>
      </c>
      <c r="K796" s="458"/>
    </row>
    <row r="797" spans="1:11">
      <c r="A797" s="450"/>
      <c r="B797" s="537"/>
      <c r="C797" s="538"/>
      <c r="D797" s="538"/>
      <c r="E797" s="539"/>
      <c r="F797" s="540"/>
      <c r="G797" s="541"/>
      <c r="H797" s="547"/>
      <c r="I797" s="543"/>
      <c r="J797" s="485"/>
      <c r="K797" s="458"/>
    </row>
    <row r="798" spans="1:11">
      <c r="A798" s="450"/>
      <c r="B798" s="537"/>
      <c r="C798" s="518"/>
      <c r="D798" s="518"/>
      <c r="E798" s="487"/>
      <c r="F798" s="540"/>
      <c r="G798" s="541"/>
      <c r="H798" s="547"/>
      <c r="I798" s="543"/>
      <c r="J798" s="492"/>
      <c r="K798" s="458"/>
    </row>
    <row r="799" spans="1:11">
      <c r="A799" s="450"/>
      <c r="B799" s="517"/>
      <c r="C799" s="518"/>
      <c r="D799" s="518"/>
      <c r="E799" s="487"/>
      <c r="F799" s="488"/>
      <c r="G799" s="546"/>
      <c r="H799" s="547"/>
      <c r="I799" s="543"/>
      <c r="J799" s="492">
        <f>H799*I799*E781*F781</f>
        <v>0</v>
      </c>
      <c r="K799" s="458"/>
    </row>
    <row r="800" spans="1:11">
      <c r="A800" s="450"/>
      <c r="B800" s="517"/>
      <c r="C800" s="526"/>
      <c r="D800" s="526"/>
      <c r="E800" s="494"/>
      <c r="F800" s="488"/>
      <c r="G800" s="468"/>
      <c r="H800" s="547"/>
      <c r="I800" s="548"/>
      <c r="J800" s="492">
        <f>H800*I800*E782*F782</f>
        <v>0</v>
      </c>
      <c r="K800" s="458"/>
    </row>
    <row r="801" spans="1:11">
      <c r="A801" s="450"/>
      <c r="B801" s="550" t="s">
        <v>1119</v>
      </c>
      <c r="C801" s="526"/>
      <c r="D801" s="526"/>
      <c r="E801" s="526"/>
      <c r="F801" s="523"/>
      <c r="G801" s="526"/>
      <c r="H801" s="551"/>
      <c r="I801" s="552" t="s">
        <v>138</v>
      </c>
      <c r="J801" s="501">
        <f>SUM(J797:J800)</f>
        <v>0</v>
      </c>
      <c r="K801" s="458"/>
    </row>
    <row r="802" spans="1:11">
      <c r="A802" s="450"/>
      <c r="B802" s="553"/>
      <c r="C802" s="526"/>
      <c r="D802" s="526"/>
      <c r="E802" s="554"/>
      <c r="F802" s="555"/>
      <c r="G802" s="506"/>
      <c r="H802" s="506"/>
      <c r="I802" s="529"/>
      <c r="J802" s="554"/>
      <c r="K802" s="458"/>
    </row>
    <row r="803" spans="1:11" ht="20.399999999999999">
      <c r="A803" s="450"/>
      <c r="B803" s="1667" t="s">
        <v>1125</v>
      </c>
      <c r="C803" s="1668"/>
      <c r="D803" s="1668"/>
      <c r="E803" s="1668"/>
      <c r="F803" s="1669"/>
      <c r="G803" s="556" t="s">
        <v>494</v>
      </c>
      <c r="H803" s="506" t="s">
        <v>1126</v>
      </c>
      <c r="I803" s="557" t="s">
        <v>1115</v>
      </c>
      <c r="J803" s="509" t="s">
        <v>482</v>
      </c>
      <c r="K803" s="458"/>
    </row>
    <row r="804" spans="1:11">
      <c r="A804" s="450"/>
      <c r="B804" s="558"/>
      <c r="C804" s="559"/>
      <c r="D804" s="560"/>
      <c r="E804" s="560"/>
      <c r="F804" s="561"/>
      <c r="G804" s="489"/>
      <c r="H804" s="489"/>
      <c r="I804" s="562"/>
      <c r="J804" s="492"/>
      <c r="K804" s="458"/>
    </row>
    <row r="805" spans="1:11">
      <c r="A805" s="450"/>
      <c r="B805" s="563"/>
      <c r="C805" s="564"/>
      <c r="D805" s="565"/>
      <c r="E805" s="565"/>
      <c r="F805" s="566"/>
      <c r="G805" s="489"/>
      <c r="H805" s="489"/>
      <c r="I805" s="562"/>
      <c r="J805" s="492"/>
      <c r="K805" s="458"/>
    </row>
    <row r="806" spans="1:11">
      <c r="A806" s="450"/>
      <c r="B806" s="1670" t="s">
        <v>138</v>
      </c>
      <c r="C806" s="1670"/>
      <c r="D806" s="1670"/>
      <c r="E806" s="1670"/>
      <c r="F806" s="1670"/>
      <c r="G806" s="1670"/>
      <c r="H806" s="1670"/>
      <c r="I806" s="1670"/>
      <c r="J806" s="501">
        <f>SUM(J804:J805)</f>
        <v>0</v>
      </c>
      <c r="K806" s="458"/>
    </row>
    <row r="807" spans="1:11">
      <c r="A807" s="450"/>
      <c r="B807" s="567"/>
      <c r="C807" s="511"/>
      <c r="D807" s="511"/>
      <c r="E807" s="568"/>
      <c r="F807" s="569"/>
      <c r="G807" s="570"/>
      <c r="H807" s="570"/>
      <c r="I807" s="571"/>
      <c r="J807" s="572"/>
      <c r="K807" s="458"/>
    </row>
    <row r="808" spans="1:11">
      <c r="A808" s="450"/>
      <c r="B808" s="573" t="s">
        <v>1127</v>
      </c>
      <c r="C808" s="573"/>
      <c r="D808" s="550"/>
      <c r="E808" s="523"/>
      <c r="F808" s="523"/>
      <c r="G808" s="523"/>
      <c r="H808" s="574"/>
      <c r="I808" s="575"/>
      <c r="J808" s="639">
        <f>(J794+J801+J806)/E794</f>
        <v>8.652000000000001</v>
      </c>
      <c r="K808" s="458"/>
    </row>
    <row r="809" spans="1:11">
      <c r="A809" s="450"/>
      <c r="B809" s="553"/>
      <c r="C809" s="526"/>
      <c r="D809" s="526"/>
      <c r="E809" s="554"/>
      <c r="F809" s="555"/>
      <c r="G809" s="506"/>
      <c r="H809" s="506"/>
      <c r="I809" s="529"/>
      <c r="J809" s="576"/>
      <c r="K809" s="458"/>
    </row>
    <row r="810" spans="1:11" ht="20.399999999999999">
      <c r="A810" s="450"/>
      <c r="B810" s="1667" t="s">
        <v>1128</v>
      </c>
      <c r="C810" s="1668"/>
      <c r="D810" s="1668"/>
      <c r="E810" s="1668"/>
      <c r="F810" s="1669"/>
      <c r="G810" s="556" t="s">
        <v>494</v>
      </c>
      <c r="H810" s="506" t="s">
        <v>1126</v>
      </c>
      <c r="I810" s="557" t="s">
        <v>1115</v>
      </c>
      <c r="J810" s="509" t="s">
        <v>482</v>
      </c>
      <c r="K810" s="458"/>
    </row>
    <row r="811" spans="1:11">
      <c r="A811" s="450"/>
      <c r="B811" s="558"/>
      <c r="C811" s="559"/>
      <c r="D811" s="560"/>
      <c r="E811" s="560"/>
      <c r="F811" s="561"/>
      <c r="G811" s="489"/>
      <c r="H811" s="489"/>
      <c r="I811" s="562"/>
      <c r="J811" s="492"/>
      <c r="K811" s="458"/>
    </row>
    <row r="812" spans="1:11">
      <c r="A812" s="450"/>
      <c r="B812" s="563"/>
      <c r="C812" s="564"/>
      <c r="D812" s="565"/>
      <c r="E812" s="565"/>
      <c r="F812" s="566"/>
      <c r="G812" s="489"/>
      <c r="H812" s="489"/>
      <c r="I812" s="743"/>
      <c r="J812" s="492"/>
      <c r="K812" s="458"/>
    </row>
    <row r="813" spans="1:11">
      <c r="A813" s="450"/>
      <c r="B813" s="577"/>
      <c r="C813" s="578"/>
      <c r="D813" s="579"/>
      <c r="E813" s="579"/>
      <c r="F813" s="580"/>
      <c r="G813" s="489"/>
      <c r="H813" s="489"/>
      <c r="I813" s="742"/>
      <c r="J813" s="492"/>
      <c r="K813" s="458"/>
    </row>
    <row r="814" spans="1:11">
      <c r="A814" s="450"/>
      <c r="B814" s="581"/>
      <c r="C814" s="523"/>
      <c r="D814" s="523"/>
      <c r="E814" s="582"/>
      <c r="F814" s="583"/>
      <c r="G814" s="532"/>
      <c r="H814" s="532"/>
      <c r="I814" s="524" t="s">
        <v>138</v>
      </c>
      <c r="J814" s="501">
        <f>SUM(J811:J813)</f>
        <v>0</v>
      </c>
      <c r="K814" s="458"/>
    </row>
    <row r="815" spans="1:11">
      <c r="A815" s="450"/>
      <c r="B815" s="584"/>
      <c r="C815" s="523"/>
      <c r="D815" s="523"/>
      <c r="E815" s="582"/>
      <c r="F815" s="583"/>
      <c r="G815" s="532"/>
      <c r="H815" s="532"/>
      <c r="I815" s="524"/>
      <c r="J815" s="582"/>
      <c r="K815" s="458"/>
    </row>
    <row r="816" spans="1:11" ht="20.399999999999999">
      <c r="A816" s="450"/>
      <c r="B816" s="1667" t="s">
        <v>1141</v>
      </c>
      <c r="C816" s="1668"/>
      <c r="D816" s="1668"/>
      <c r="E816" s="1668"/>
      <c r="F816" s="1669"/>
      <c r="G816" s="587" t="s">
        <v>494</v>
      </c>
      <c r="H816" s="506" t="s">
        <v>1115</v>
      </c>
      <c r="I816" s="557"/>
      <c r="J816" s="509" t="s">
        <v>482</v>
      </c>
      <c r="K816" s="458"/>
    </row>
    <row r="817" spans="1:11">
      <c r="A817" s="450"/>
      <c r="B817" s="1654"/>
      <c r="C817" s="1655"/>
      <c r="D817" s="1655"/>
      <c r="E817" s="1655"/>
      <c r="F817" s="1656"/>
      <c r="G817" s="489"/>
      <c r="H817" s="1657"/>
      <c r="I817" s="1658"/>
      <c r="J817" s="492"/>
      <c r="K817" s="458"/>
    </row>
    <row r="818" spans="1:11">
      <c r="A818" s="450"/>
      <c r="B818" s="1659"/>
      <c r="C818" s="1660"/>
      <c r="D818" s="1660"/>
      <c r="E818" s="1660"/>
      <c r="F818" s="1661"/>
      <c r="G818" s="496"/>
      <c r="H818" s="1662"/>
      <c r="I818" s="1663"/>
      <c r="J818" s="492"/>
      <c r="K818" s="458"/>
    </row>
    <row r="819" spans="1:11">
      <c r="A819" s="450"/>
      <c r="B819" s="581"/>
      <c r="C819" s="523"/>
      <c r="D819" s="523"/>
      <c r="E819" s="582"/>
      <c r="F819" s="583"/>
      <c r="G819" s="532"/>
      <c r="H819" s="532"/>
      <c r="I819" s="524" t="s">
        <v>138</v>
      </c>
      <c r="J819" s="501">
        <f>SUM(J817:J818)</f>
        <v>0</v>
      </c>
      <c r="K819" s="458"/>
    </row>
    <row r="820" spans="1:11">
      <c r="A820" s="450"/>
      <c r="B820" s="523"/>
      <c r="C820" s="523"/>
      <c r="D820" s="523"/>
      <c r="E820" s="523"/>
      <c r="F820" s="523"/>
      <c r="G820" s="523"/>
      <c r="H820" s="523"/>
      <c r="I820" s="524"/>
      <c r="J820" s="523"/>
      <c r="K820" s="458"/>
    </row>
    <row r="821" spans="1:11">
      <c r="A821" s="450"/>
      <c r="B821" s="1645" t="s">
        <v>1142</v>
      </c>
      <c r="C821" s="1646"/>
      <c r="D821" s="1646"/>
      <c r="E821" s="1646"/>
      <c r="F821" s="1646"/>
      <c r="G821" s="1646"/>
      <c r="H821" s="1646"/>
      <c r="I821" s="1647"/>
      <c r="J821" s="573">
        <f>J819+J814+J808</f>
        <v>8.652000000000001</v>
      </c>
      <c r="K821" s="458"/>
    </row>
    <row r="822" spans="1:11">
      <c r="A822" s="450"/>
      <c r="B822" s="523"/>
      <c r="C822" s="523"/>
      <c r="D822" s="523"/>
      <c r="E822" s="523"/>
      <c r="F822" s="523"/>
      <c r="G822" s="523"/>
      <c r="H822" s="523"/>
      <c r="I822" s="524"/>
      <c r="J822" s="523"/>
      <c r="K822" s="458"/>
    </row>
    <row r="823" spans="1:11">
      <c r="A823" s="450"/>
      <c r="B823" s="1645" t="s">
        <v>1143</v>
      </c>
      <c r="C823" s="1646"/>
      <c r="D823" s="1646"/>
      <c r="E823" s="1646"/>
      <c r="F823" s="1646"/>
      <c r="G823" s="1646"/>
      <c r="H823" s="1646"/>
      <c r="I823" s="1647"/>
      <c r="J823" s="501">
        <f>J821*0</f>
        <v>0</v>
      </c>
      <c r="K823" s="458"/>
    </row>
    <row r="824" spans="1:11">
      <c r="A824" s="450"/>
      <c r="B824" s="523"/>
      <c r="C824" s="523"/>
      <c r="D824" s="523"/>
      <c r="E824" s="523"/>
      <c r="F824" s="523"/>
      <c r="G824" s="523"/>
      <c r="H824" s="523"/>
      <c r="I824" s="524"/>
      <c r="J824" s="523"/>
      <c r="K824" s="458"/>
    </row>
    <row r="825" spans="1:11">
      <c r="A825" s="450"/>
      <c r="B825" s="1645" t="s">
        <v>1144</v>
      </c>
      <c r="C825" s="1646"/>
      <c r="D825" s="1646"/>
      <c r="E825" s="1646"/>
      <c r="F825" s="1646"/>
      <c r="G825" s="1646"/>
      <c r="H825" s="1646"/>
      <c r="I825" s="1647"/>
      <c r="J825" s="573">
        <f>J821+J823</f>
        <v>8.652000000000001</v>
      </c>
      <c r="K825" s="458"/>
    </row>
    <row r="826" spans="1:11">
      <c r="A826" s="450"/>
      <c r="B826" s="511"/>
      <c r="C826" s="511"/>
      <c r="D826" s="511"/>
      <c r="E826" s="511"/>
      <c r="F826" s="511"/>
      <c r="G826" s="511"/>
      <c r="H826" s="511"/>
      <c r="I826" s="571"/>
      <c r="J826" s="511"/>
      <c r="K826" s="458"/>
    </row>
    <row r="827" spans="1:11">
      <c r="A827" s="450"/>
      <c r="B827" s="589"/>
      <c r="C827" s="559"/>
      <c r="D827" s="559"/>
      <c r="E827" s="559"/>
      <c r="F827" s="559"/>
      <c r="G827" s="559"/>
      <c r="H827" s="559"/>
      <c r="I827" s="559"/>
      <c r="J827" s="590"/>
      <c r="K827" s="458"/>
    </row>
    <row r="828" spans="1:11">
      <c r="A828" s="450"/>
      <c r="B828" s="591"/>
      <c r="C828" s="592"/>
      <c r="D828" s="593"/>
      <c r="E828" s="593"/>
      <c r="F828" s="594" t="s">
        <v>1119</v>
      </c>
      <c r="G828" s="595" t="s">
        <v>1119</v>
      </c>
      <c r="H828" s="592"/>
      <c r="I828" s="592"/>
      <c r="J828" s="596"/>
      <c r="K828" s="458"/>
    </row>
    <row r="829" spans="1:11">
      <c r="A829" s="450"/>
      <c r="B829" s="459"/>
      <c r="C829" s="459"/>
      <c r="D829" s="459"/>
      <c r="E829" s="459"/>
      <c r="F829" s="459"/>
      <c r="G829" s="459"/>
      <c r="H829" s="459"/>
      <c r="I829" s="459"/>
      <c r="J829" s="459"/>
      <c r="K829" s="458"/>
    </row>
    <row r="830" spans="1:11">
      <c r="A830" s="450"/>
      <c r="B830" s="597">
        <f>PLANEJAMENTO!$G$2</f>
        <v>0</v>
      </c>
      <c r="C830" s="598"/>
      <c r="D830" s="598"/>
      <c r="E830" s="598"/>
      <c r="F830" s="599"/>
      <c r="G830" s="600" t="s">
        <v>482</v>
      </c>
      <c r="H830" s="502"/>
      <c r="I830" s="502"/>
      <c r="J830" s="505"/>
      <c r="K830" s="458"/>
    </row>
    <row r="831" spans="1:11">
      <c r="A831" s="450"/>
      <c r="B831" s="601">
        <f>PLANEJAMENTO!$G$3</f>
        <v>0</v>
      </c>
      <c r="C831" s="602"/>
      <c r="D831" s="602"/>
      <c r="E831" s="602"/>
      <c r="F831" s="603"/>
      <c r="G831" s="1648" t="s">
        <v>1145</v>
      </c>
      <c r="H831" s="1649"/>
      <c r="I831" s="1649"/>
      <c r="J831" s="1650"/>
      <c r="K831" s="458"/>
    </row>
    <row r="832" spans="1:11">
      <c r="A832" s="450"/>
      <c r="B832" s="604"/>
      <c r="C832" s="605"/>
      <c r="D832" s="605"/>
      <c r="E832" s="605"/>
      <c r="F832" s="606"/>
      <c r="G832" s="607"/>
      <c r="H832" s="1651"/>
      <c r="I832" s="1652"/>
      <c r="J832" s="1653"/>
      <c r="K832" s="458"/>
    </row>
    <row r="833" spans="1:11" ht="15" thickBot="1">
      <c r="A833" s="608"/>
      <c r="B833" s="609"/>
      <c r="C833" s="609"/>
      <c r="D833" s="609"/>
      <c r="E833" s="609"/>
      <c r="F833" s="609"/>
      <c r="G833" s="609"/>
      <c r="H833" s="609"/>
      <c r="I833" s="609"/>
      <c r="J833" s="609"/>
      <c r="K833" s="610"/>
    </row>
    <row r="834" spans="1:11">
      <c r="A834" s="759"/>
      <c r="B834" s="760"/>
      <c r="C834" s="760"/>
      <c r="D834" s="760"/>
      <c r="E834" s="760"/>
      <c r="F834" s="760"/>
      <c r="G834" s="760"/>
      <c r="H834" s="760"/>
      <c r="I834" s="760"/>
      <c r="J834" s="760"/>
      <c r="K834" s="761"/>
    </row>
    <row r="835" spans="1:11">
      <c r="A835" s="450"/>
      <c r="B835" s="451" t="s">
        <v>141</v>
      </c>
      <c r="C835" s="452"/>
      <c r="D835" s="453" t="s">
        <v>1105</v>
      </c>
      <c r="E835" s="454"/>
      <c r="F835" s="455"/>
      <c r="G835" s="455"/>
      <c r="H835" s="456"/>
      <c r="I835" s="456"/>
      <c r="J835" s="457"/>
      <c r="K835" s="458"/>
    </row>
    <row r="836" spans="1:11">
      <c r="A836" s="450"/>
      <c r="B836" s="459"/>
      <c r="C836" s="459"/>
      <c r="D836" s="459"/>
      <c r="E836" s="459"/>
      <c r="F836" s="459"/>
      <c r="G836" s="459"/>
      <c r="H836" s="459"/>
      <c r="I836" s="459"/>
      <c r="J836" s="459"/>
      <c r="K836" s="458"/>
    </row>
    <row r="837" spans="1:11">
      <c r="A837" s="450"/>
      <c r="B837" s="460" t="s">
        <v>1146</v>
      </c>
      <c r="C837" s="461" t="s">
        <v>1107</v>
      </c>
      <c r="D837" s="1671" t="s">
        <v>198</v>
      </c>
      <c r="E837" s="1672"/>
      <c r="F837" s="1672"/>
      <c r="G837" s="1672"/>
      <c r="H837" s="1672"/>
      <c r="I837" s="1673"/>
      <c r="J837" s="462" t="s">
        <v>1108</v>
      </c>
      <c r="K837" s="458"/>
    </row>
    <row r="838" spans="1:11" ht="27.75" customHeight="1">
      <c r="A838" s="450"/>
      <c r="B838" s="463">
        <v>48502</v>
      </c>
      <c r="C838" s="464"/>
      <c r="D838" s="1674" t="s">
        <v>1187</v>
      </c>
      <c r="E838" s="1675"/>
      <c r="F838" s="1675"/>
      <c r="G838" s="1675"/>
      <c r="H838" s="1675"/>
      <c r="I838" s="1676"/>
      <c r="J838" s="468" t="str">
        <f>F855</f>
        <v>m2</v>
      </c>
      <c r="K838" s="458"/>
    </row>
    <row r="839" spans="1:11">
      <c r="A839" s="450"/>
      <c r="B839" s="469"/>
      <c r="C839" s="469"/>
      <c r="D839" s="469"/>
      <c r="E839" s="469"/>
      <c r="F839" s="469"/>
      <c r="G839" s="469"/>
      <c r="H839" s="469"/>
      <c r="I839" s="470"/>
      <c r="J839" s="471"/>
      <c r="K839" s="458"/>
    </row>
    <row r="840" spans="1:11">
      <c r="A840" s="450"/>
      <c r="B840" s="1648" t="s">
        <v>1111</v>
      </c>
      <c r="C840" s="1650"/>
      <c r="D840" s="1679" t="s">
        <v>873</v>
      </c>
      <c r="E840" s="1681" t="s">
        <v>1112</v>
      </c>
      <c r="F840" s="472" t="s">
        <v>1113</v>
      </c>
      <c r="G840" s="473"/>
      <c r="H840" s="472" t="s">
        <v>1114</v>
      </c>
      <c r="I840" s="473"/>
      <c r="J840" s="474" t="s">
        <v>1115</v>
      </c>
      <c r="K840" s="458"/>
    </row>
    <row r="841" spans="1:11">
      <c r="A841" s="450"/>
      <c r="B841" s="1677"/>
      <c r="C841" s="1678"/>
      <c r="D841" s="1680"/>
      <c r="E841" s="1682"/>
      <c r="F841" s="475" t="s">
        <v>1116</v>
      </c>
      <c r="G841" s="475" t="s">
        <v>1117</v>
      </c>
      <c r="H841" s="475" t="s">
        <v>1116</v>
      </c>
      <c r="I841" s="476" t="s">
        <v>1117</v>
      </c>
      <c r="J841" s="477" t="s">
        <v>1118</v>
      </c>
      <c r="K841" s="458"/>
    </row>
    <row r="842" spans="1:11">
      <c r="A842" s="450"/>
      <c r="B842" s="486"/>
      <c r="C842" s="487"/>
      <c r="D842" s="488"/>
      <c r="E842" s="481"/>
      <c r="F842" s="481"/>
      <c r="G842" s="482"/>
      <c r="H842" s="490"/>
      <c r="I842" s="484"/>
      <c r="J842" s="492"/>
      <c r="K842" s="458"/>
    </row>
    <row r="843" spans="1:11">
      <c r="A843" s="450"/>
      <c r="B843" s="486"/>
      <c r="C843" s="487"/>
      <c r="D843" s="488"/>
      <c r="E843" s="489"/>
      <c r="F843" s="489"/>
      <c r="G843" s="489"/>
      <c r="H843" s="490"/>
      <c r="I843" s="491"/>
      <c r="J843" s="492">
        <f>H843*F843*E843+I843*G843*E843</f>
        <v>0</v>
      </c>
      <c r="K843" s="458"/>
    </row>
    <row r="844" spans="1:11">
      <c r="A844" s="450"/>
      <c r="B844" s="493"/>
      <c r="C844" s="494"/>
      <c r="D844" s="495"/>
      <c r="E844" s="496"/>
      <c r="F844" s="496"/>
      <c r="G844" s="496"/>
      <c r="H844" s="497"/>
      <c r="I844" s="498"/>
      <c r="J844" s="492">
        <f>H844*F844*E844+I844*G844*E844</f>
        <v>0</v>
      </c>
      <c r="K844" s="458"/>
    </row>
    <row r="845" spans="1:11">
      <c r="A845" s="450"/>
      <c r="B845" s="499" t="s">
        <v>1119</v>
      </c>
      <c r="C845" s="469"/>
      <c r="D845" s="469"/>
      <c r="E845" s="469"/>
      <c r="F845" s="469"/>
      <c r="G845" s="469"/>
      <c r="H845" s="469"/>
      <c r="I845" s="500" t="s">
        <v>138</v>
      </c>
      <c r="J845" s="501">
        <f>SUM(J842:J844)</f>
        <v>0</v>
      </c>
      <c r="K845" s="458"/>
    </row>
    <row r="846" spans="1:11">
      <c r="A846" s="450"/>
      <c r="B846" s="502"/>
      <c r="C846" s="502"/>
      <c r="D846" s="502"/>
      <c r="E846" s="502"/>
      <c r="F846" s="502"/>
      <c r="G846" s="502"/>
      <c r="H846" s="502"/>
      <c r="I846" s="503"/>
      <c r="J846" s="504"/>
      <c r="K846" s="458"/>
    </row>
    <row r="847" spans="1:11" ht="20.399999999999999">
      <c r="A847" s="450"/>
      <c r="B847" s="1664" t="s">
        <v>1120</v>
      </c>
      <c r="C847" s="1665"/>
      <c r="D847" s="1665"/>
      <c r="E847" s="1666"/>
      <c r="F847" s="505" t="s">
        <v>873</v>
      </c>
      <c r="G847" s="506"/>
      <c r="H847" s="507" t="s">
        <v>560</v>
      </c>
      <c r="I847" s="508" t="s">
        <v>1121</v>
      </c>
      <c r="J847" s="509" t="s">
        <v>1122</v>
      </c>
      <c r="K847" s="458"/>
    </row>
    <row r="848" spans="1:11">
      <c r="A848" s="450"/>
      <c r="B848" s="510"/>
      <c r="C848" s="511"/>
      <c r="D848" s="512"/>
      <c r="E848" s="513"/>
      <c r="F848" s="514"/>
      <c r="G848" s="515"/>
      <c r="H848" s="516"/>
      <c r="I848" s="484"/>
      <c r="J848" s="485"/>
      <c r="K848" s="458"/>
    </row>
    <row r="849" spans="1:11">
      <c r="A849" s="450"/>
      <c r="B849" s="517" t="s">
        <v>734</v>
      </c>
      <c r="C849" s="518"/>
      <c r="D849" s="459"/>
      <c r="E849" s="487"/>
      <c r="F849" s="488"/>
      <c r="G849" s="519"/>
      <c r="H849" s="520">
        <v>0.30555559999999998</v>
      </c>
      <c r="I849" s="521">
        <f>VLOOKUP(B849,'MÃO DE OBRA'!$A:$E,5,FALSE)/220</f>
        <v>23.596363636363641</v>
      </c>
      <c r="J849" s="492">
        <f t="shared" ref="J849:J850" si="22">H849*I849</f>
        <v>7.2100010487272739</v>
      </c>
      <c r="K849" s="458"/>
    </row>
    <row r="850" spans="1:11">
      <c r="A850" s="450"/>
      <c r="B850" s="517" t="s">
        <v>626</v>
      </c>
      <c r="C850" s="518"/>
      <c r="D850" s="459"/>
      <c r="E850" s="487"/>
      <c r="F850" s="488"/>
      <c r="G850" s="519"/>
      <c r="H850" s="520">
        <v>0.61111000000000004</v>
      </c>
      <c r="I850" s="521">
        <f>VLOOKUP(B850,'MÃO DE OBRA'!$A:$E,5,FALSE)/220</f>
        <v>15.730909090909092</v>
      </c>
      <c r="J850" s="492">
        <f t="shared" si="22"/>
        <v>9.6133158545454567</v>
      </c>
      <c r="K850" s="458"/>
    </row>
    <row r="851" spans="1:11">
      <c r="A851" s="450"/>
      <c r="B851" s="517"/>
      <c r="C851" s="518"/>
      <c r="D851" s="459"/>
      <c r="E851" s="487"/>
      <c r="F851" s="488"/>
      <c r="G851" s="519"/>
      <c r="H851" s="520"/>
      <c r="I851" s="521"/>
      <c r="J851" s="492"/>
      <c r="K851" s="458"/>
    </row>
    <row r="852" spans="1:11">
      <c r="A852" s="450"/>
      <c r="B852" s="517"/>
      <c r="C852" s="518"/>
      <c r="D852" s="459"/>
      <c r="E852" s="487"/>
      <c r="F852" s="488"/>
      <c r="G852" s="519"/>
      <c r="H852" s="520"/>
      <c r="I852" s="491"/>
      <c r="J852" s="492">
        <f>H852*I852</f>
        <v>0</v>
      </c>
      <c r="K852" s="458"/>
    </row>
    <row r="853" spans="1:11">
      <c r="A853" s="450"/>
      <c r="B853" s="499" t="s">
        <v>1119</v>
      </c>
      <c r="C853" s="502"/>
      <c r="D853" s="502"/>
      <c r="E853" s="502"/>
      <c r="F853" s="502"/>
      <c r="G853" s="502"/>
      <c r="H853" s="502"/>
      <c r="I853" s="522" t="s">
        <v>138</v>
      </c>
      <c r="J853" s="501">
        <f>SUM(J848:J852)</f>
        <v>16.82331690327273</v>
      </c>
      <c r="K853" s="458"/>
    </row>
    <row r="854" spans="1:11">
      <c r="A854" s="450"/>
      <c r="B854" s="523"/>
      <c r="C854" s="523"/>
      <c r="D854" s="523"/>
      <c r="E854" s="523"/>
      <c r="F854" s="523"/>
      <c r="G854" s="523"/>
      <c r="H854" s="523"/>
      <c r="I854" s="524"/>
      <c r="J854" s="523"/>
      <c r="K854" s="458"/>
    </row>
    <row r="855" spans="1:11">
      <c r="A855" s="450"/>
      <c r="B855" s="525" t="s">
        <v>1123</v>
      </c>
      <c r="C855" s="526"/>
      <c r="D855" s="523"/>
      <c r="E855" s="527">
        <v>1</v>
      </c>
      <c r="F855" s="528" t="s">
        <v>1130</v>
      </c>
      <c r="G855" s="506"/>
      <c r="H855" s="506"/>
      <c r="I855" s="529" t="s">
        <v>1124</v>
      </c>
      <c r="J855" s="501">
        <f>J845+J853</f>
        <v>16.82331690327273</v>
      </c>
      <c r="K855" s="458"/>
    </row>
    <row r="856" spans="1:11">
      <c r="A856" s="450"/>
      <c r="B856" s="530"/>
      <c r="C856" s="523"/>
      <c r="D856" s="523"/>
      <c r="E856" s="531"/>
      <c r="F856" s="532"/>
      <c r="G856" s="532"/>
      <c r="H856" s="532"/>
      <c r="I856" s="524"/>
      <c r="J856" s="523"/>
      <c r="K856" s="458"/>
    </row>
    <row r="857" spans="1:11" ht="20.399999999999999">
      <c r="A857" s="450"/>
      <c r="B857" s="1667" t="s">
        <v>481</v>
      </c>
      <c r="C857" s="1668"/>
      <c r="D857" s="1668"/>
      <c r="E857" s="1669"/>
      <c r="F857" s="533" t="s">
        <v>873</v>
      </c>
      <c r="G857" s="534" t="s">
        <v>493</v>
      </c>
      <c r="H857" s="507" t="s">
        <v>1115</v>
      </c>
      <c r="I857" s="535" t="s">
        <v>480</v>
      </c>
      <c r="J857" s="536" t="s">
        <v>482</v>
      </c>
      <c r="K857" s="458"/>
    </row>
    <row r="858" spans="1:11">
      <c r="A858" s="450"/>
      <c r="B858" s="537"/>
      <c r="C858" s="538"/>
      <c r="D858" s="538"/>
      <c r="E858" s="539"/>
      <c r="F858" s="540"/>
      <c r="G858" s="541"/>
      <c r="H858" s="547"/>
      <c r="I858" s="543"/>
      <c r="J858" s="485"/>
      <c r="K858" s="458"/>
    </row>
    <row r="859" spans="1:11">
      <c r="A859" s="450"/>
      <c r="B859" s="537"/>
      <c r="C859" s="518"/>
      <c r="D859" s="518"/>
      <c r="E859" s="487"/>
      <c r="F859" s="540"/>
      <c r="G859" s="541"/>
      <c r="H859" s="547"/>
      <c r="I859" s="543"/>
      <c r="J859" s="492"/>
      <c r="K859" s="458"/>
    </row>
    <row r="860" spans="1:11">
      <c r="A860" s="450"/>
      <c r="B860" s="517"/>
      <c r="C860" s="518"/>
      <c r="D860" s="518"/>
      <c r="E860" s="487"/>
      <c r="F860" s="488"/>
      <c r="G860" s="546"/>
      <c r="H860" s="547"/>
      <c r="I860" s="543"/>
      <c r="J860" s="492">
        <f>H860*I860*E842*F842</f>
        <v>0</v>
      </c>
      <c r="K860" s="458"/>
    </row>
    <row r="861" spans="1:11">
      <c r="A861" s="450"/>
      <c r="B861" s="517"/>
      <c r="C861" s="526"/>
      <c r="D861" s="526"/>
      <c r="E861" s="494"/>
      <c r="F861" s="488"/>
      <c r="G861" s="468"/>
      <c r="H861" s="547"/>
      <c r="I861" s="548"/>
      <c r="J861" s="492">
        <f>H861*I861*E843*F843</f>
        <v>0</v>
      </c>
      <c r="K861" s="458"/>
    </row>
    <row r="862" spans="1:11">
      <c r="A862" s="450"/>
      <c r="B862" s="550" t="s">
        <v>1119</v>
      </c>
      <c r="C862" s="526"/>
      <c r="D862" s="526"/>
      <c r="E862" s="526"/>
      <c r="F862" s="523"/>
      <c r="G862" s="526"/>
      <c r="H862" s="551"/>
      <c r="I862" s="552" t="s">
        <v>138</v>
      </c>
      <c r="J862" s="501">
        <f>SUM(J858:J861)</f>
        <v>0</v>
      </c>
      <c r="K862" s="458"/>
    </row>
    <row r="863" spans="1:11">
      <c r="A863" s="450"/>
      <c r="B863" s="553"/>
      <c r="C863" s="526"/>
      <c r="D863" s="526"/>
      <c r="E863" s="554"/>
      <c r="F863" s="555"/>
      <c r="G863" s="506"/>
      <c r="H863" s="506"/>
      <c r="I863" s="529"/>
      <c r="J863" s="554"/>
      <c r="K863" s="458"/>
    </row>
    <row r="864" spans="1:11" ht="20.399999999999999">
      <c r="A864" s="450"/>
      <c r="B864" s="1667" t="s">
        <v>1125</v>
      </c>
      <c r="C864" s="1668"/>
      <c r="D864" s="1668"/>
      <c r="E864" s="1668"/>
      <c r="F864" s="1669"/>
      <c r="G864" s="556" t="s">
        <v>494</v>
      </c>
      <c r="H864" s="506" t="s">
        <v>1126</v>
      </c>
      <c r="I864" s="557" t="s">
        <v>1115</v>
      </c>
      <c r="J864" s="509" t="s">
        <v>482</v>
      </c>
      <c r="K864" s="458"/>
    </row>
    <row r="865" spans="1:11">
      <c r="A865" s="450"/>
      <c r="B865" s="558"/>
      <c r="C865" s="559"/>
      <c r="D865" s="560"/>
      <c r="E865" s="560"/>
      <c r="F865" s="561"/>
      <c r="G865" s="489"/>
      <c r="H865" s="489"/>
      <c r="I865" s="562"/>
      <c r="J865" s="492"/>
      <c r="K865" s="458"/>
    </row>
    <row r="866" spans="1:11">
      <c r="A866" s="450"/>
      <c r="B866" s="563"/>
      <c r="C866" s="564"/>
      <c r="D866" s="565"/>
      <c r="E866" s="565"/>
      <c r="F866" s="566"/>
      <c r="G866" s="489"/>
      <c r="H866" s="489"/>
      <c r="I866" s="562"/>
      <c r="J866" s="492"/>
      <c r="K866" s="458"/>
    </row>
    <row r="867" spans="1:11">
      <c r="A867" s="450"/>
      <c r="B867" s="1670" t="s">
        <v>138</v>
      </c>
      <c r="C867" s="1670"/>
      <c r="D867" s="1670"/>
      <c r="E867" s="1670"/>
      <c r="F867" s="1670"/>
      <c r="G867" s="1670"/>
      <c r="H867" s="1670"/>
      <c r="I867" s="1670"/>
      <c r="J867" s="501">
        <f>SUM(J865:J866)</f>
        <v>0</v>
      </c>
      <c r="K867" s="458"/>
    </row>
    <row r="868" spans="1:11">
      <c r="A868" s="450"/>
      <c r="B868" s="567"/>
      <c r="C868" s="511"/>
      <c r="D868" s="511"/>
      <c r="E868" s="568"/>
      <c r="F868" s="569"/>
      <c r="G868" s="570"/>
      <c r="H868" s="570"/>
      <c r="I868" s="571"/>
      <c r="J868" s="572"/>
      <c r="K868" s="458"/>
    </row>
    <row r="869" spans="1:11">
      <c r="A869" s="450"/>
      <c r="B869" s="573" t="s">
        <v>1127</v>
      </c>
      <c r="C869" s="573"/>
      <c r="D869" s="550"/>
      <c r="E869" s="523"/>
      <c r="F869" s="523"/>
      <c r="G869" s="523"/>
      <c r="H869" s="574"/>
      <c r="I869" s="575"/>
      <c r="J869" s="639">
        <f>(J855+J862+J867)/E855</f>
        <v>16.82331690327273</v>
      </c>
      <c r="K869" s="458"/>
    </row>
    <row r="870" spans="1:11">
      <c r="A870" s="450"/>
      <c r="B870" s="553"/>
      <c r="C870" s="526"/>
      <c r="D870" s="526"/>
      <c r="E870" s="554"/>
      <c r="F870" s="555"/>
      <c r="G870" s="506"/>
      <c r="H870" s="506"/>
      <c r="I870" s="529"/>
      <c r="J870" s="576"/>
      <c r="K870" s="458"/>
    </row>
    <row r="871" spans="1:11" ht="20.399999999999999">
      <c r="A871" s="450"/>
      <c r="B871" s="1667" t="s">
        <v>1128</v>
      </c>
      <c r="C871" s="1668"/>
      <c r="D871" s="1668"/>
      <c r="E871" s="1668"/>
      <c r="F871" s="1669"/>
      <c r="G871" s="556" t="s">
        <v>494</v>
      </c>
      <c r="H871" s="506" t="s">
        <v>1126</v>
      </c>
      <c r="I871" s="557" t="s">
        <v>1115</v>
      </c>
      <c r="J871" s="509" t="s">
        <v>482</v>
      </c>
      <c r="K871" s="458"/>
    </row>
    <row r="872" spans="1:11">
      <c r="A872" s="450"/>
      <c r="B872" s="558"/>
      <c r="C872" s="559"/>
      <c r="D872" s="560"/>
      <c r="E872" s="560"/>
      <c r="F872" s="561"/>
      <c r="G872" s="489"/>
      <c r="H872" s="489"/>
      <c r="I872" s="562"/>
      <c r="J872" s="492"/>
      <c r="K872" s="458"/>
    </row>
    <row r="873" spans="1:11">
      <c r="A873" s="450"/>
      <c r="B873" s="563"/>
      <c r="C873" s="564"/>
      <c r="D873" s="565"/>
      <c r="E873" s="565"/>
      <c r="F873" s="566"/>
      <c r="G873" s="489"/>
      <c r="H873" s="489"/>
      <c r="I873" s="743"/>
      <c r="J873" s="492"/>
      <c r="K873" s="458"/>
    </row>
    <row r="874" spans="1:11">
      <c r="A874" s="450"/>
      <c r="B874" s="577"/>
      <c r="C874" s="578"/>
      <c r="D874" s="579"/>
      <c r="E874" s="579"/>
      <c r="F874" s="580"/>
      <c r="G874" s="489"/>
      <c r="H874" s="489"/>
      <c r="I874" s="742"/>
      <c r="J874" s="492"/>
      <c r="K874" s="458"/>
    </row>
    <row r="875" spans="1:11">
      <c r="A875" s="450"/>
      <c r="B875" s="581"/>
      <c r="C875" s="523"/>
      <c r="D875" s="523"/>
      <c r="E875" s="582"/>
      <c r="F875" s="583"/>
      <c r="G875" s="532"/>
      <c r="H875" s="532"/>
      <c r="I875" s="524" t="s">
        <v>138</v>
      </c>
      <c r="J875" s="501">
        <f>SUM(J872:J874)</f>
        <v>0</v>
      </c>
      <c r="K875" s="458"/>
    </row>
    <row r="876" spans="1:11">
      <c r="A876" s="450"/>
      <c r="B876" s="584"/>
      <c r="C876" s="523"/>
      <c r="D876" s="523"/>
      <c r="E876" s="582"/>
      <c r="F876" s="583"/>
      <c r="G876" s="532"/>
      <c r="H876" s="532"/>
      <c r="I876" s="524"/>
      <c r="J876" s="582"/>
      <c r="K876" s="458"/>
    </row>
    <row r="877" spans="1:11" ht="20.399999999999999">
      <c r="A877" s="450"/>
      <c r="B877" s="1667" t="s">
        <v>1141</v>
      </c>
      <c r="C877" s="1668"/>
      <c r="D877" s="1668"/>
      <c r="E877" s="1668"/>
      <c r="F877" s="1669"/>
      <c r="G877" s="587" t="s">
        <v>494</v>
      </c>
      <c r="H877" s="506" t="s">
        <v>1115</v>
      </c>
      <c r="I877" s="557"/>
      <c r="J877" s="509" t="s">
        <v>482</v>
      </c>
      <c r="K877" s="458"/>
    </row>
    <row r="878" spans="1:11">
      <c r="A878" s="450"/>
      <c r="B878" s="1654"/>
      <c r="C878" s="1655"/>
      <c r="D878" s="1655"/>
      <c r="E878" s="1655"/>
      <c r="F878" s="1656"/>
      <c r="G878" s="489"/>
      <c r="H878" s="1657"/>
      <c r="I878" s="1658"/>
      <c r="J878" s="492"/>
      <c r="K878" s="458"/>
    </row>
    <row r="879" spans="1:11">
      <c r="A879" s="450"/>
      <c r="B879" s="1659"/>
      <c r="C879" s="1660"/>
      <c r="D879" s="1660"/>
      <c r="E879" s="1660"/>
      <c r="F879" s="1661"/>
      <c r="G879" s="496"/>
      <c r="H879" s="1662"/>
      <c r="I879" s="1663"/>
      <c r="J879" s="492"/>
      <c r="K879" s="458"/>
    </row>
    <row r="880" spans="1:11">
      <c r="A880" s="450"/>
      <c r="B880" s="581"/>
      <c r="C880" s="523"/>
      <c r="D880" s="523"/>
      <c r="E880" s="582"/>
      <c r="F880" s="583"/>
      <c r="G880" s="532"/>
      <c r="H880" s="532"/>
      <c r="I880" s="524" t="s">
        <v>138</v>
      </c>
      <c r="J880" s="501">
        <f>SUM(J878:J879)</f>
        <v>0</v>
      </c>
      <c r="K880" s="458"/>
    </row>
    <row r="881" spans="1:11">
      <c r="A881" s="450"/>
      <c r="B881" s="523"/>
      <c r="C881" s="523"/>
      <c r="D881" s="523"/>
      <c r="E881" s="523"/>
      <c r="F881" s="523"/>
      <c r="G881" s="523"/>
      <c r="H881" s="523"/>
      <c r="I881" s="524"/>
      <c r="J881" s="523"/>
      <c r="K881" s="458"/>
    </row>
    <row r="882" spans="1:11">
      <c r="A882" s="450"/>
      <c r="B882" s="1645" t="s">
        <v>1142</v>
      </c>
      <c r="C882" s="1646"/>
      <c r="D882" s="1646"/>
      <c r="E882" s="1646"/>
      <c r="F882" s="1646"/>
      <c r="G882" s="1646"/>
      <c r="H882" s="1646"/>
      <c r="I882" s="1647"/>
      <c r="J882" s="573">
        <f>J880+J875+J869</f>
        <v>16.82331690327273</v>
      </c>
      <c r="K882" s="458"/>
    </row>
    <row r="883" spans="1:11">
      <c r="A883" s="450"/>
      <c r="B883" s="523"/>
      <c r="C883" s="523"/>
      <c r="D883" s="523"/>
      <c r="E883" s="523"/>
      <c r="F883" s="523"/>
      <c r="G883" s="523"/>
      <c r="H883" s="523"/>
      <c r="I883" s="524"/>
      <c r="J883" s="523"/>
      <c r="K883" s="458"/>
    </row>
    <row r="884" spans="1:11">
      <c r="A884" s="450"/>
      <c r="B884" s="1645" t="s">
        <v>1143</v>
      </c>
      <c r="C884" s="1646"/>
      <c r="D884" s="1646"/>
      <c r="E884" s="1646"/>
      <c r="F884" s="1646"/>
      <c r="G884" s="1646"/>
      <c r="H884" s="1646"/>
      <c r="I884" s="1647"/>
      <c r="J884" s="501">
        <f>J882*0</f>
        <v>0</v>
      </c>
      <c r="K884" s="458"/>
    </row>
    <row r="885" spans="1:11">
      <c r="A885" s="450"/>
      <c r="B885" s="523"/>
      <c r="C885" s="523"/>
      <c r="D885" s="523"/>
      <c r="E885" s="523"/>
      <c r="F885" s="523"/>
      <c r="G885" s="523"/>
      <c r="H885" s="523"/>
      <c r="I885" s="524"/>
      <c r="J885" s="523"/>
      <c r="K885" s="458"/>
    </row>
    <row r="886" spans="1:11">
      <c r="A886" s="450"/>
      <c r="B886" s="1645" t="s">
        <v>1144</v>
      </c>
      <c r="C886" s="1646"/>
      <c r="D886" s="1646"/>
      <c r="E886" s="1646"/>
      <c r="F886" s="1646"/>
      <c r="G886" s="1646"/>
      <c r="H886" s="1646"/>
      <c r="I886" s="1647"/>
      <c r="J886" s="573">
        <f>J882+J884</f>
        <v>16.82331690327273</v>
      </c>
      <c r="K886" s="458"/>
    </row>
    <row r="887" spans="1:11">
      <c r="A887" s="450"/>
      <c r="B887" s="511"/>
      <c r="C887" s="511"/>
      <c r="D887" s="511"/>
      <c r="E887" s="511"/>
      <c r="F887" s="511"/>
      <c r="G887" s="511"/>
      <c r="H887" s="511"/>
      <c r="I887" s="571"/>
      <c r="J887" s="511"/>
      <c r="K887" s="458"/>
    </row>
    <row r="888" spans="1:11">
      <c r="A888" s="450"/>
      <c r="B888" s="589"/>
      <c r="C888" s="559"/>
      <c r="D888" s="559"/>
      <c r="E888" s="559"/>
      <c r="F888" s="559"/>
      <c r="G888" s="559"/>
      <c r="H888" s="559"/>
      <c r="I888" s="559"/>
      <c r="J888" s="590"/>
      <c r="K888" s="458"/>
    </row>
    <row r="889" spans="1:11">
      <c r="A889" s="450"/>
      <c r="B889" s="591"/>
      <c r="C889" s="592"/>
      <c r="D889" s="593"/>
      <c r="E889" s="593"/>
      <c r="F889" s="594" t="s">
        <v>1119</v>
      </c>
      <c r="G889" s="595" t="s">
        <v>1119</v>
      </c>
      <c r="H889" s="592"/>
      <c r="I889" s="592"/>
      <c r="J889" s="596"/>
      <c r="K889" s="458"/>
    </row>
    <row r="890" spans="1:11">
      <c r="A890" s="450"/>
      <c r="B890" s="459"/>
      <c r="C890" s="459"/>
      <c r="D890" s="459"/>
      <c r="E890" s="459"/>
      <c r="F890" s="459"/>
      <c r="G890" s="459"/>
      <c r="H890" s="459"/>
      <c r="I890" s="459"/>
      <c r="J890" s="459"/>
      <c r="K890" s="458"/>
    </row>
    <row r="891" spans="1:11">
      <c r="A891" s="450"/>
      <c r="B891" s="597">
        <f>PLANEJAMENTO!$G$2</f>
        <v>0</v>
      </c>
      <c r="C891" s="598"/>
      <c r="D891" s="598"/>
      <c r="E891" s="598"/>
      <c r="F891" s="599"/>
      <c r="G891" s="600" t="s">
        <v>482</v>
      </c>
      <c r="H891" s="502"/>
      <c r="I891" s="502"/>
      <c r="J891" s="505"/>
      <c r="K891" s="458"/>
    </row>
    <row r="892" spans="1:11">
      <c r="A892" s="450"/>
      <c r="B892" s="601">
        <f>PLANEJAMENTO!$G$3</f>
        <v>0</v>
      </c>
      <c r="C892" s="602"/>
      <c r="D892" s="602"/>
      <c r="E892" s="602"/>
      <c r="F892" s="603"/>
      <c r="G892" s="1648" t="s">
        <v>1145</v>
      </c>
      <c r="H892" s="1649"/>
      <c r="I892" s="1649"/>
      <c r="J892" s="1650"/>
      <c r="K892" s="458"/>
    </row>
    <row r="893" spans="1:11">
      <c r="A893" s="450"/>
      <c r="B893" s="604"/>
      <c r="C893" s="605"/>
      <c r="D893" s="605"/>
      <c r="E893" s="605"/>
      <c r="F893" s="606"/>
      <c r="G893" s="607"/>
      <c r="H893" s="1651"/>
      <c r="I893" s="1652"/>
      <c r="J893" s="1653"/>
      <c r="K893" s="458"/>
    </row>
    <row r="894" spans="1:11" ht="15" thickBot="1">
      <c r="A894" s="608"/>
      <c r="B894" s="609"/>
      <c r="C894" s="609"/>
      <c r="D894" s="609"/>
      <c r="E894" s="609"/>
      <c r="F894" s="609"/>
      <c r="G894" s="609"/>
      <c r="H894" s="609"/>
      <c r="I894" s="609"/>
      <c r="J894" s="609"/>
      <c r="K894" s="610"/>
    </row>
    <row r="895" spans="1:11">
      <c r="A895" s="759"/>
      <c r="B895" s="760"/>
      <c r="C895" s="760"/>
      <c r="D895" s="760"/>
      <c r="E895" s="760"/>
      <c r="F895" s="760"/>
      <c r="G895" s="760"/>
      <c r="H895" s="760"/>
      <c r="I895" s="760"/>
      <c r="J895" s="760"/>
      <c r="K895" s="761"/>
    </row>
    <row r="896" spans="1:11">
      <c r="A896" s="450"/>
      <c r="B896" s="451" t="s">
        <v>141</v>
      </c>
      <c r="C896" s="452"/>
      <c r="D896" s="453" t="s">
        <v>1105</v>
      </c>
      <c r="E896" s="454"/>
      <c r="F896" s="455"/>
      <c r="G896" s="455"/>
      <c r="H896" s="456"/>
      <c r="I896" s="456"/>
      <c r="J896" s="457"/>
      <c r="K896" s="458"/>
    </row>
    <row r="897" spans="1:11">
      <c r="A897" s="450"/>
      <c r="B897" s="459"/>
      <c r="C897" s="459"/>
      <c r="D897" s="459"/>
      <c r="E897" s="459"/>
      <c r="F897" s="459"/>
      <c r="G897" s="459"/>
      <c r="H897" s="459"/>
      <c r="I897" s="459"/>
      <c r="J897" s="459"/>
      <c r="K897" s="458"/>
    </row>
    <row r="898" spans="1:11">
      <c r="A898" s="450"/>
      <c r="B898" s="460" t="s">
        <v>1146</v>
      </c>
      <c r="C898" s="461" t="s">
        <v>1107</v>
      </c>
      <c r="D898" s="1671" t="s">
        <v>198</v>
      </c>
      <c r="E898" s="1672"/>
      <c r="F898" s="1672"/>
      <c r="G898" s="1672"/>
      <c r="H898" s="1672"/>
      <c r="I898" s="1673"/>
      <c r="J898" s="462" t="s">
        <v>1108</v>
      </c>
      <c r="K898" s="458"/>
    </row>
    <row r="899" spans="1:11">
      <c r="A899" s="450"/>
      <c r="B899" s="463">
        <v>48482</v>
      </c>
      <c r="C899" s="464"/>
      <c r="D899" s="1674" t="s">
        <v>1188</v>
      </c>
      <c r="E899" s="1675"/>
      <c r="F899" s="1675"/>
      <c r="G899" s="1675"/>
      <c r="H899" s="1675"/>
      <c r="I899" s="1676"/>
      <c r="J899" s="468" t="str">
        <f>F916</f>
        <v>m2</v>
      </c>
      <c r="K899" s="458"/>
    </row>
    <row r="900" spans="1:11">
      <c r="A900" s="450"/>
      <c r="B900" s="469"/>
      <c r="C900" s="469"/>
      <c r="D900" s="469"/>
      <c r="E900" s="469"/>
      <c r="F900" s="469"/>
      <c r="G900" s="469"/>
      <c r="H900" s="469"/>
      <c r="I900" s="470"/>
      <c r="J900" s="471"/>
      <c r="K900" s="458"/>
    </row>
    <row r="901" spans="1:11">
      <c r="A901" s="450"/>
      <c r="B901" s="1648" t="s">
        <v>1111</v>
      </c>
      <c r="C901" s="1650"/>
      <c r="D901" s="1679" t="s">
        <v>873</v>
      </c>
      <c r="E901" s="1681" t="s">
        <v>1112</v>
      </c>
      <c r="F901" s="472" t="s">
        <v>1113</v>
      </c>
      <c r="G901" s="473"/>
      <c r="H901" s="472" t="s">
        <v>1114</v>
      </c>
      <c r="I901" s="473"/>
      <c r="J901" s="474" t="s">
        <v>1115</v>
      </c>
      <c r="K901" s="458"/>
    </row>
    <row r="902" spans="1:11">
      <c r="A902" s="450"/>
      <c r="B902" s="1677"/>
      <c r="C902" s="1678"/>
      <c r="D902" s="1680"/>
      <c r="E902" s="1682"/>
      <c r="F902" s="475" t="s">
        <v>1116</v>
      </c>
      <c r="G902" s="475" t="s">
        <v>1117</v>
      </c>
      <c r="H902" s="475" t="s">
        <v>1116</v>
      </c>
      <c r="I902" s="476" t="s">
        <v>1117</v>
      </c>
      <c r="J902" s="477" t="s">
        <v>1118</v>
      </c>
      <c r="K902" s="458"/>
    </row>
    <row r="903" spans="1:11">
      <c r="A903" s="450"/>
      <c r="B903" s="486"/>
      <c r="C903" s="487"/>
      <c r="D903" s="488"/>
      <c r="E903" s="481"/>
      <c r="F903" s="481"/>
      <c r="G903" s="482"/>
      <c r="H903" s="490"/>
      <c r="I903" s="484"/>
      <c r="J903" s="492"/>
      <c r="K903" s="458"/>
    </row>
    <row r="904" spans="1:11">
      <c r="A904" s="450"/>
      <c r="B904" s="486"/>
      <c r="C904" s="487"/>
      <c r="D904" s="488"/>
      <c r="E904" s="489"/>
      <c r="F904" s="489"/>
      <c r="G904" s="489"/>
      <c r="H904" s="490"/>
      <c r="I904" s="491"/>
      <c r="J904" s="492">
        <f>H904*F904*E904+I904*G904*E904</f>
        <v>0</v>
      </c>
      <c r="K904" s="458"/>
    </row>
    <row r="905" spans="1:11">
      <c r="A905" s="450"/>
      <c r="B905" s="493"/>
      <c r="C905" s="494"/>
      <c r="D905" s="495"/>
      <c r="E905" s="496"/>
      <c r="F905" s="496"/>
      <c r="G905" s="496"/>
      <c r="H905" s="497"/>
      <c r="I905" s="498"/>
      <c r="J905" s="492">
        <f>H905*F905*E905+I905*G905*E905</f>
        <v>0</v>
      </c>
      <c r="K905" s="458"/>
    </row>
    <row r="906" spans="1:11">
      <c r="A906" s="450"/>
      <c r="B906" s="499" t="s">
        <v>1119</v>
      </c>
      <c r="C906" s="469"/>
      <c r="D906" s="469"/>
      <c r="E906" s="469"/>
      <c r="F906" s="469"/>
      <c r="G906" s="469"/>
      <c r="H906" s="469"/>
      <c r="I906" s="500" t="s">
        <v>138</v>
      </c>
      <c r="J906" s="501">
        <f>SUM(J903:J905)</f>
        <v>0</v>
      </c>
      <c r="K906" s="458"/>
    </row>
    <row r="907" spans="1:11">
      <c r="A907" s="450"/>
      <c r="B907" s="502"/>
      <c r="C907" s="502"/>
      <c r="D907" s="502"/>
      <c r="E907" s="502"/>
      <c r="F907" s="502"/>
      <c r="G907" s="502"/>
      <c r="H907" s="502"/>
      <c r="I907" s="503"/>
      <c r="J907" s="504"/>
      <c r="K907" s="458"/>
    </row>
    <row r="908" spans="1:11" ht="20.399999999999999">
      <c r="A908" s="450"/>
      <c r="B908" s="1664" t="s">
        <v>1120</v>
      </c>
      <c r="C908" s="1665"/>
      <c r="D908" s="1665"/>
      <c r="E908" s="1666"/>
      <c r="F908" s="505" t="s">
        <v>873</v>
      </c>
      <c r="G908" s="506"/>
      <c r="H908" s="507" t="s">
        <v>560</v>
      </c>
      <c r="I908" s="508" t="s">
        <v>1121</v>
      </c>
      <c r="J908" s="509" t="s">
        <v>1122</v>
      </c>
      <c r="K908" s="458"/>
    </row>
    <row r="909" spans="1:11">
      <c r="A909" s="450"/>
      <c r="B909" s="510"/>
      <c r="C909" s="511"/>
      <c r="D909" s="512"/>
      <c r="E909" s="513"/>
      <c r="F909" s="514"/>
      <c r="G909" s="515"/>
      <c r="H909" s="516"/>
      <c r="I909" s="484"/>
      <c r="J909" s="485"/>
      <c r="K909" s="458"/>
    </row>
    <row r="910" spans="1:11">
      <c r="A910" s="450"/>
      <c r="B910" s="517" t="s">
        <v>734</v>
      </c>
      <c r="C910" s="518"/>
      <c r="D910" s="459"/>
      <c r="E910" s="487"/>
      <c r="F910" s="488"/>
      <c r="G910" s="519"/>
      <c r="H910" s="520">
        <v>3.8596510000000001E-2</v>
      </c>
      <c r="I910" s="521">
        <f>VLOOKUP(B910,'MÃO DE OBRA'!$A:$E,5,FALSE)/220</f>
        <v>23.596363636363641</v>
      </c>
      <c r="J910" s="492">
        <f t="shared" ref="J910:J911" si="23">H910*I910</f>
        <v>0.91073728505454565</v>
      </c>
      <c r="K910" s="458"/>
    </row>
    <row r="911" spans="1:11">
      <c r="A911" s="450"/>
      <c r="B911" s="517" t="s">
        <v>626</v>
      </c>
      <c r="C911" s="518"/>
      <c r="D911" s="459"/>
      <c r="E911" s="487"/>
      <c r="F911" s="488"/>
      <c r="G911" s="519"/>
      <c r="H911" s="520">
        <v>0.3859649</v>
      </c>
      <c r="I911" s="521">
        <f>VLOOKUP(B911,'MÃO DE OBRA'!$A:$E,5,FALSE)/220</f>
        <v>15.730909090909092</v>
      </c>
      <c r="J911" s="492">
        <f t="shared" si="23"/>
        <v>6.0715787541818189</v>
      </c>
      <c r="K911" s="458"/>
    </row>
    <row r="912" spans="1:11">
      <c r="A912" s="450"/>
      <c r="B912" s="517"/>
      <c r="C912" s="518"/>
      <c r="D912" s="459"/>
      <c r="E912" s="487"/>
      <c r="F912" s="488"/>
      <c r="G912" s="519"/>
      <c r="H912" s="520"/>
      <c r="I912" s="521"/>
      <c r="J912" s="492"/>
      <c r="K912" s="458"/>
    </row>
    <row r="913" spans="1:11">
      <c r="A913" s="450"/>
      <c r="B913" s="517"/>
      <c r="C913" s="518"/>
      <c r="D913" s="459"/>
      <c r="E913" s="487"/>
      <c r="F913" s="488"/>
      <c r="G913" s="519"/>
      <c r="H913" s="520"/>
      <c r="I913" s="491"/>
      <c r="J913" s="492">
        <f>H913*I913</f>
        <v>0</v>
      </c>
      <c r="K913" s="458"/>
    </row>
    <row r="914" spans="1:11">
      <c r="A914" s="450"/>
      <c r="B914" s="499" t="s">
        <v>1119</v>
      </c>
      <c r="C914" s="502"/>
      <c r="D914" s="502"/>
      <c r="E914" s="502"/>
      <c r="F914" s="502"/>
      <c r="G914" s="502"/>
      <c r="H914" s="502"/>
      <c r="I914" s="522" t="s">
        <v>138</v>
      </c>
      <c r="J914" s="501">
        <f>SUM(J909:J913)</f>
        <v>6.9823160392363643</v>
      </c>
      <c r="K914" s="458"/>
    </row>
    <row r="915" spans="1:11">
      <c r="A915" s="450"/>
      <c r="B915" s="523"/>
      <c r="C915" s="523"/>
      <c r="D915" s="523"/>
      <c r="E915" s="523"/>
      <c r="F915" s="523"/>
      <c r="G915" s="523"/>
      <c r="H915" s="523"/>
      <c r="I915" s="524"/>
      <c r="J915" s="523"/>
      <c r="K915" s="458"/>
    </row>
    <row r="916" spans="1:11">
      <c r="A916" s="450"/>
      <c r="B916" s="525" t="s">
        <v>1123</v>
      </c>
      <c r="C916" s="526"/>
      <c r="D916" s="523"/>
      <c r="E916" s="527">
        <v>1</v>
      </c>
      <c r="F916" s="528" t="s">
        <v>1130</v>
      </c>
      <c r="G916" s="506"/>
      <c r="H916" s="506"/>
      <c r="I916" s="529" t="s">
        <v>1124</v>
      </c>
      <c r="J916" s="501">
        <f>J906+J914</f>
        <v>6.9823160392363643</v>
      </c>
      <c r="K916" s="458"/>
    </row>
    <row r="917" spans="1:11">
      <c r="A917" s="450"/>
      <c r="B917" s="530"/>
      <c r="C917" s="523"/>
      <c r="D917" s="523"/>
      <c r="E917" s="531"/>
      <c r="F917" s="532"/>
      <c r="G917" s="532"/>
      <c r="H917" s="532"/>
      <c r="I917" s="524"/>
      <c r="J917" s="523"/>
      <c r="K917" s="458"/>
    </row>
    <row r="918" spans="1:11" ht="20.399999999999999">
      <c r="A918" s="450"/>
      <c r="B918" s="1667" t="s">
        <v>481</v>
      </c>
      <c r="C918" s="1668"/>
      <c r="D918" s="1668"/>
      <c r="E918" s="1669"/>
      <c r="F918" s="533" t="s">
        <v>873</v>
      </c>
      <c r="G918" s="534" t="s">
        <v>493</v>
      </c>
      <c r="H918" s="507" t="s">
        <v>1115</v>
      </c>
      <c r="I918" s="535" t="s">
        <v>480</v>
      </c>
      <c r="J918" s="536" t="s">
        <v>482</v>
      </c>
      <c r="K918" s="458"/>
    </row>
    <row r="919" spans="1:11">
      <c r="A919" s="450"/>
      <c r="B919" s="537"/>
      <c r="C919" s="538"/>
      <c r="D919" s="538"/>
      <c r="E919" s="539"/>
      <c r="F919" s="540"/>
      <c r="G919" s="541"/>
      <c r="H919" s="547"/>
      <c r="I919" s="543"/>
      <c r="J919" s="485"/>
      <c r="K919" s="458"/>
    </row>
    <row r="920" spans="1:11">
      <c r="A920" s="450"/>
      <c r="B920" s="537"/>
      <c r="C920" s="518"/>
      <c r="D920" s="518"/>
      <c r="E920" s="487"/>
      <c r="F920" s="540"/>
      <c r="G920" s="541"/>
      <c r="H920" s="547"/>
      <c r="I920" s="543"/>
      <c r="J920" s="492"/>
      <c r="K920" s="458"/>
    </row>
    <row r="921" spans="1:11">
      <c r="A921" s="450"/>
      <c r="B921" s="517"/>
      <c r="C921" s="518"/>
      <c r="D921" s="518"/>
      <c r="E921" s="487"/>
      <c r="F921" s="488"/>
      <c r="G921" s="546"/>
      <c r="H921" s="547"/>
      <c r="I921" s="543"/>
      <c r="J921" s="492">
        <f>H921*I921*E903*F903</f>
        <v>0</v>
      </c>
      <c r="K921" s="458"/>
    </row>
    <row r="922" spans="1:11">
      <c r="A922" s="450"/>
      <c r="B922" s="517"/>
      <c r="C922" s="526"/>
      <c r="D922" s="526"/>
      <c r="E922" s="494"/>
      <c r="F922" s="488"/>
      <c r="G922" s="468"/>
      <c r="H922" s="547"/>
      <c r="I922" s="548"/>
      <c r="J922" s="492">
        <f>H922*I922*E904*F904</f>
        <v>0</v>
      </c>
      <c r="K922" s="458"/>
    </row>
    <row r="923" spans="1:11">
      <c r="A923" s="450"/>
      <c r="B923" s="550" t="s">
        <v>1119</v>
      </c>
      <c r="C923" s="526"/>
      <c r="D923" s="526"/>
      <c r="E923" s="526"/>
      <c r="F923" s="523"/>
      <c r="G923" s="526"/>
      <c r="H923" s="551"/>
      <c r="I923" s="552" t="s">
        <v>138</v>
      </c>
      <c r="J923" s="501">
        <f>SUM(J919:J922)</f>
        <v>0</v>
      </c>
      <c r="K923" s="458"/>
    </row>
    <row r="924" spans="1:11">
      <c r="A924" s="450"/>
      <c r="B924" s="553"/>
      <c r="C924" s="526"/>
      <c r="D924" s="526"/>
      <c r="E924" s="554"/>
      <c r="F924" s="555"/>
      <c r="G924" s="506"/>
      <c r="H924" s="506"/>
      <c r="I924" s="529"/>
      <c r="J924" s="554"/>
      <c r="K924" s="458"/>
    </row>
    <row r="925" spans="1:11" ht="20.399999999999999">
      <c r="A925" s="450"/>
      <c r="B925" s="1667" t="s">
        <v>1125</v>
      </c>
      <c r="C925" s="1668"/>
      <c r="D925" s="1668"/>
      <c r="E925" s="1668"/>
      <c r="F925" s="1669"/>
      <c r="G925" s="556" t="s">
        <v>494</v>
      </c>
      <c r="H925" s="506" t="s">
        <v>1126</v>
      </c>
      <c r="I925" s="557" t="s">
        <v>1115</v>
      </c>
      <c r="J925" s="509" t="s">
        <v>482</v>
      </c>
      <c r="K925" s="458"/>
    </row>
    <row r="926" spans="1:11">
      <c r="A926" s="450"/>
      <c r="B926" s="558"/>
      <c r="C926" s="559"/>
      <c r="D926" s="560"/>
      <c r="E926" s="560"/>
      <c r="F926" s="561"/>
      <c r="G926" s="489"/>
      <c r="H926" s="489"/>
      <c r="I926" s="562"/>
      <c r="J926" s="492"/>
      <c r="K926" s="458"/>
    </row>
    <row r="927" spans="1:11">
      <c r="A927" s="450"/>
      <c r="B927" s="563"/>
      <c r="C927" s="564"/>
      <c r="D927" s="565"/>
      <c r="E927" s="565"/>
      <c r="F927" s="566"/>
      <c r="G927" s="489"/>
      <c r="H927" s="489"/>
      <c r="I927" s="562"/>
      <c r="J927" s="492"/>
      <c r="K927" s="458"/>
    </row>
    <row r="928" spans="1:11">
      <c r="A928" s="450"/>
      <c r="B928" s="1670" t="s">
        <v>138</v>
      </c>
      <c r="C928" s="1670"/>
      <c r="D928" s="1670"/>
      <c r="E928" s="1670"/>
      <c r="F928" s="1670"/>
      <c r="G928" s="1670"/>
      <c r="H928" s="1670"/>
      <c r="I928" s="1670"/>
      <c r="J928" s="501">
        <f>SUM(J926:J927)</f>
        <v>0</v>
      </c>
      <c r="K928" s="458"/>
    </row>
    <row r="929" spans="1:11">
      <c r="A929" s="450"/>
      <c r="B929" s="567"/>
      <c r="C929" s="511"/>
      <c r="D929" s="511"/>
      <c r="E929" s="568"/>
      <c r="F929" s="569"/>
      <c r="G929" s="570"/>
      <c r="H929" s="570"/>
      <c r="I929" s="571"/>
      <c r="J929" s="572"/>
      <c r="K929" s="458"/>
    </row>
    <row r="930" spans="1:11">
      <c r="A930" s="450"/>
      <c r="B930" s="573" t="s">
        <v>1127</v>
      </c>
      <c r="C930" s="573"/>
      <c r="D930" s="550"/>
      <c r="E930" s="523"/>
      <c r="F930" s="523"/>
      <c r="G930" s="523"/>
      <c r="H930" s="574"/>
      <c r="I930" s="575"/>
      <c r="J930" s="639">
        <f>(J916+J923+J928)/E916</f>
        <v>6.9823160392363643</v>
      </c>
      <c r="K930" s="458"/>
    </row>
    <row r="931" spans="1:11">
      <c r="A931" s="450"/>
      <c r="B931" s="553"/>
      <c r="C931" s="526"/>
      <c r="D931" s="526"/>
      <c r="E931" s="554"/>
      <c r="F931" s="555"/>
      <c r="G931" s="506"/>
      <c r="H931" s="506"/>
      <c r="I931" s="529"/>
      <c r="J931" s="576"/>
      <c r="K931" s="458"/>
    </row>
    <row r="932" spans="1:11" ht="20.399999999999999">
      <c r="A932" s="450"/>
      <c r="B932" s="1667" t="s">
        <v>1128</v>
      </c>
      <c r="C932" s="1668"/>
      <c r="D932" s="1668"/>
      <c r="E932" s="1668"/>
      <c r="F932" s="1669"/>
      <c r="G932" s="556" t="s">
        <v>494</v>
      </c>
      <c r="H932" s="506" t="s">
        <v>1126</v>
      </c>
      <c r="I932" s="557" t="s">
        <v>1115</v>
      </c>
      <c r="J932" s="509" t="s">
        <v>482</v>
      </c>
      <c r="K932" s="458"/>
    </row>
    <row r="933" spans="1:11">
      <c r="A933" s="450"/>
      <c r="B933" s="558"/>
      <c r="C933" s="559"/>
      <c r="D933" s="560"/>
      <c r="E933" s="560"/>
      <c r="F933" s="561"/>
      <c r="G933" s="489"/>
      <c r="H933" s="489"/>
      <c r="I933" s="562"/>
      <c r="J933" s="492"/>
      <c r="K933" s="458"/>
    </row>
    <row r="934" spans="1:11">
      <c r="A934" s="450"/>
      <c r="B934" s="563"/>
      <c r="C934" s="564"/>
      <c r="D934" s="565"/>
      <c r="E934" s="565"/>
      <c r="F934" s="566"/>
      <c r="G934" s="489"/>
      <c r="H934" s="489"/>
      <c r="I934" s="743"/>
      <c r="J934" s="492"/>
      <c r="K934" s="458"/>
    </row>
    <row r="935" spans="1:11">
      <c r="A935" s="450"/>
      <c r="B935" s="577"/>
      <c r="C935" s="578"/>
      <c r="D935" s="579"/>
      <c r="E935" s="579"/>
      <c r="F935" s="580"/>
      <c r="G935" s="489"/>
      <c r="H935" s="489"/>
      <c r="I935" s="742"/>
      <c r="J935" s="492"/>
      <c r="K935" s="458"/>
    </row>
    <row r="936" spans="1:11">
      <c r="A936" s="450"/>
      <c r="B936" s="581"/>
      <c r="C936" s="523"/>
      <c r="D936" s="523"/>
      <c r="E936" s="582"/>
      <c r="F936" s="583"/>
      <c r="G936" s="532"/>
      <c r="H936" s="532"/>
      <c r="I936" s="524" t="s">
        <v>138</v>
      </c>
      <c r="J936" s="501">
        <f>SUM(J933:J935)</f>
        <v>0</v>
      </c>
      <c r="K936" s="458"/>
    </row>
    <row r="937" spans="1:11">
      <c r="A937" s="450"/>
      <c r="B937" s="584"/>
      <c r="C937" s="523"/>
      <c r="D937" s="523"/>
      <c r="E937" s="582"/>
      <c r="F937" s="583"/>
      <c r="G937" s="532"/>
      <c r="H937" s="532"/>
      <c r="I937" s="524"/>
      <c r="J937" s="582"/>
      <c r="K937" s="458"/>
    </row>
    <row r="938" spans="1:11" ht="20.399999999999999">
      <c r="A938" s="450"/>
      <c r="B938" s="1667" t="s">
        <v>1141</v>
      </c>
      <c r="C938" s="1668"/>
      <c r="D938" s="1668"/>
      <c r="E938" s="1668"/>
      <c r="F938" s="1669"/>
      <c r="G938" s="587" t="s">
        <v>494</v>
      </c>
      <c r="H938" s="506" t="s">
        <v>1115</v>
      </c>
      <c r="I938" s="557"/>
      <c r="J938" s="509" t="s">
        <v>482</v>
      </c>
      <c r="K938" s="458"/>
    </row>
    <row r="939" spans="1:11">
      <c r="A939" s="450"/>
      <c r="B939" s="1654"/>
      <c r="C939" s="1655"/>
      <c r="D939" s="1655"/>
      <c r="E939" s="1655"/>
      <c r="F939" s="1656"/>
      <c r="G939" s="489"/>
      <c r="H939" s="1657"/>
      <c r="I939" s="1658"/>
      <c r="J939" s="492"/>
      <c r="K939" s="458"/>
    </row>
    <row r="940" spans="1:11">
      <c r="A940" s="450"/>
      <c r="B940" s="1659"/>
      <c r="C940" s="1660"/>
      <c r="D940" s="1660"/>
      <c r="E940" s="1660"/>
      <c r="F940" s="1661"/>
      <c r="G940" s="496"/>
      <c r="H940" s="1662"/>
      <c r="I940" s="1663"/>
      <c r="J940" s="492"/>
      <c r="K940" s="458"/>
    </row>
    <row r="941" spans="1:11">
      <c r="A941" s="450"/>
      <c r="B941" s="581"/>
      <c r="C941" s="523"/>
      <c r="D941" s="523"/>
      <c r="E941" s="582"/>
      <c r="F941" s="583"/>
      <c r="G941" s="532"/>
      <c r="H941" s="532"/>
      <c r="I941" s="524" t="s">
        <v>138</v>
      </c>
      <c r="J941" s="501">
        <f>SUM(J939:J940)</f>
        <v>0</v>
      </c>
      <c r="K941" s="458"/>
    </row>
    <row r="942" spans="1:11">
      <c r="A942" s="450"/>
      <c r="B942" s="523"/>
      <c r="C942" s="523"/>
      <c r="D942" s="523"/>
      <c r="E942" s="523"/>
      <c r="F942" s="523"/>
      <c r="G942" s="523"/>
      <c r="H942" s="523"/>
      <c r="I942" s="524"/>
      <c r="J942" s="523"/>
      <c r="K942" s="458"/>
    </row>
    <row r="943" spans="1:11">
      <c r="A943" s="450"/>
      <c r="B943" s="1645" t="s">
        <v>1142</v>
      </c>
      <c r="C943" s="1646"/>
      <c r="D943" s="1646"/>
      <c r="E943" s="1646"/>
      <c r="F943" s="1646"/>
      <c r="G943" s="1646"/>
      <c r="H943" s="1646"/>
      <c r="I943" s="1647"/>
      <c r="J943" s="573">
        <f>J941+J936+J930</f>
        <v>6.9823160392363643</v>
      </c>
      <c r="K943" s="458"/>
    </row>
    <row r="944" spans="1:11">
      <c r="A944" s="450"/>
      <c r="B944" s="523"/>
      <c r="C944" s="523"/>
      <c r="D944" s="523"/>
      <c r="E944" s="523"/>
      <c r="F944" s="523"/>
      <c r="G944" s="523"/>
      <c r="H944" s="523"/>
      <c r="I944" s="524"/>
      <c r="J944" s="523"/>
      <c r="K944" s="458"/>
    </row>
    <row r="945" spans="1:11">
      <c r="A945" s="450"/>
      <c r="B945" s="1645" t="s">
        <v>1143</v>
      </c>
      <c r="C945" s="1646"/>
      <c r="D945" s="1646"/>
      <c r="E945" s="1646"/>
      <c r="F945" s="1646"/>
      <c r="G945" s="1646"/>
      <c r="H945" s="1646"/>
      <c r="I945" s="1647"/>
      <c r="J945" s="501">
        <f>J943*0</f>
        <v>0</v>
      </c>
      <c r="K945" s="458"/>
    </row>
    <row r="946" spans="1:11">
      <c r="A946" s="450"/>
      <c r="B946" s="523"/>
      <c r="C946" s="523"/>
      <c r="D946" s="523"/>
      <c r="E946" s="523"/>
      <c r="F946" s="523"/>
      <c r="G946" s="523"/>
      <c r="H946" s="523"/>
      <c r="I946" s="524"/>
      <c r="J946" s="523"/>
      <c r="K946" s="458"/>
    </row>
    <row r="947" spans="1:11">
      <c r="A947" s="450"/>
      <c r="B947" s="1645" t="s">
        <v>1144</v>
      </c>
      <c r="C947" s="1646"/>
      <c r="D947" s="1646"/>
      <c r="E947" s="1646"/>
      <c r="F947" s="1646"/>
      <c r="G947" s="1646"/>
      <c r="H947" s="1646"/>
      <c r="I947" s="1647"/>
      <c r="J947" s="573">
        <f>J943+J945</f>
        <v>6.9823160392363643</v>
      </c>
      <c r="K947" s="458"/>
    </row>
    <row r="948" spans="1:11">
      <c r="A948" s="450"/>
      <c r="B948" s="511"/>
      <c r="C948" s="511"/>
      <c r="D948" s="511"/>
      <c r="E948" s="511"/>
      <c r="F948" s="511"/>
      <c r="G948" s="511"/>
      <c r="H948" s="511"/>
      <c r="I948" s="571"/>
      <c r="J948" s="511"/>
      <c r="K948" s="458"/>
    </row>
    <row r="949" spans="1:11">
      <c r="A949" s="450"/>
      <c r="B949" s="589"/>
      <c r="C949" s="559"/>
      <c r="D949" s="559"/>
      <c r="E949" s="559"/>
      <c r="F949" s="559"/>
      <c r="G949" s="559"/>
      <c r="H949" s="559"/>
      <c r="I949" s="559"/>
      <c r="J949" s="590"/>
      <c r="K949" s="458"/>
    </row>
    <row r="950" spans="1:11">
      <c r="A950" s="450"/>
      <c r="B950" s="591"/>
      <c r="C950" s="592"/>
      <c r="D950" s="593"/>
      <c r="E950" s="593"/>
      <c r="F950" s="594" t="s">
        <v>1119</v>
      </c>
      <c r="G950" s="595" t="s">
        <v>1119</v>
      </c>
      <c r="H950" s="592"/>
      <c r="I950" s="592"/>
      <c r="J950" s="596"/>
      <c r="K950" s="458"/>
    </row>
    <row r="951" spans="1:11">
      <c r="A951" s="450"/>
      <c r="B951" s="459"/>
      <c r="C951" s="459"/>
      <c r="D951" s="459"/>
      <c r="E951" s="459"/>
      <c r="F951" s="459"/>
      <c r="G951" s="459"/>
      <c r="H951" s="459"/>
      <c r="I951" s="459"/>
      <c r="J951" s="459"/>
      <c r="K951" s="458"/>
    </row>
    <row r="952" spans="1:11">
      <c r="A952" s="450"/>
      <c r="B952" s="597">
        <f>PLANEJAMENTO!$G$2</f>
        <v>0</v>
      </c>
      <c r="C952" s="598"/>
      <c r="D952" s="598"/>
      <c r="E952" s="598"/>
      <c r="F952" s="599"/>
      <c r="G952" s="600" t="s">
        <v>482</v>
      </c>
      <c r="H952" s="502"/>
      <c r="I952" s="502"/>
      <c r="J952" s="505"/>
      <c r="K952" s="458"/>
    </row>
    <row r="953" spans="1:11">
      <c r="A953" s="450"/>
      <c r="B953" s="601">
        <f>PLANEJAMENTO!$G$3</f>
        <v>0</v>
      </c>
      <c r="C953" s="602"/>
      <c r="D953" s="602"/>
      <c r="E953" s="602"/>
      <c r="F953" s="603"/>
      <c r="G953" s="1648" t="s">
        <v>1145</v>
      </c>
      <c r="H953" s="1649"/>
      <c r="I953" s="1649"/>
      <c r="J953" s="1650"/>
      <c r="K953" s="458"/>
    </row>
    <row r="954" spans="1:11">
      <c r="A954" s="450"/>
      <c r="B954" s="604"/>
      <c r="C954" s="605"/>
      <c r="D954" s="605"/>
      <c r="E954" s="605"/>
      <c r="F954" s="606"/>
      <c r="G954" s="607"/>
      <c r="H954" s="1651"/>
      <c r="I954" s="1652"/>
      <c r="J954" s="1653"/>
      <c r="K954" s="458"/>
    </row>
    <row r="955" spans="1:11" ht="15" thickBot="1">
      <c r="A955" s="608"/>
      <c r="B955" s="609"/>
      <c r="C955" s="609"/>
      <c r="D955" s="609"/>
      <c r="E955" s="609"/>
      <c r="F955" s="609"/>
      <c r="G955" s="609"/>
      <c r="H955" s="609"/>
      <c r="I955" s="609"/>
      <c r="J955" s="609"/>
      <c r="K955" s="610"/>
    </row>
    <row r="956" spans="1:11">
      <c r="A956" s="759"/>
      <c r="B956" s="760"/>
      <c r="C956" s="760"/>
      <c r="D956" s="760"/>
      <c r="E956" s="760"/>
      <c r="F956" s="760"/>
      <c r="G956" s="760"/>
      <c r="H956" s="760"/>
      <c r="I956" s="760"/>
      <c r="J956" s="760"/>
      <c r="K956" s="761"/>
    </row>
    <row r="957" spans="1:11">
      <c r="A957" s="450"/>
      <c r="B957" s="451" t="s">
        <v>141</v>
      </c>
      <c r="C957" s="452"/>
      <c r="D957" s="453" t="s">
        <v>1105</v>
      </c>
      <c r="E957" s="454"/>
      <c r="F957" s="455"/>
      <c r="G957" s="455"/>
      <c r="H957" s="456"/>
      <c r="I957" s="456"/>
      <c r="J957" s="457"/>
      <c r="K957" s="458"/>
    </row>
    <row r="958" spans="1:11">
      <c r="A958" s="450"/>
      <c r="B958" s="459"/>
      <c r="C958" s="459"/>
      <c r="D958" s="459"/>
      <c r="E958" s="459"/>
      <c r="F958" s="459"/>
      <c r="G958" s="459"/>
      <c r="H958" s="459"/>
      <c r="I958" s="459"/>
      <c r="J958" s="459"/>
      <c r="K958" s="458"/>
    </row>
    <row r="959" spans="1:11">
      <c r="A959" s="450"/>
      <c r="B959" s="460" t="s">
        <v>1106</v>
      </c>
      <c r="C959" s="461" t="s">
        <v>1107</v>
      </c>
      <c r="D959" s="1671" t="s">
        <v>198</v>
      </c>
      <c r="E959" s="1672"/>
      <c r="F959" s="1672"/>
      <c r="G959" s="1672"/>
      <c r="H959" s="1672"/>
      <c r="I959" s="1673"/>
      <c r="J959" s="462" t="s">
        <v>1108</v>
      </c>
      <c r="K959" s="458"/>
    </row>
    <row r="960" spans="1:11" ht="24.75" customHeight="1">
      <c r="A960" s="450"/>
      <c r="B960" s="463"/>
      <c r="C960" s="464"/>
      <c r="D960" s="1674" t="s">
        <v>1189</v>
      </c>
      <c r="E960" s="1675"/>
      <c r="F960" s="1675"/>
      <c r="G960" s="1675"/>
      <c r="H960" s="1675"/>
      <c r="I960" s="1676"/>
      <c r="J960" s="468" t="str">
        <f>F977</f>
        <v>m</v>
      </c>
      <c r="K960" s="458"/>
    </row>
    <row r="961" spans="1:11">
      <c r="A961" s="450"/>
      <c r="B961" s="469"/>
      <c r="C961" s="469"/>
      <c r="D961" s="469"/>
      <c r="E961" s="469"/>
      <c r="F961" s="469"/>
      <c r="G961" s="469"/>
      <c r="H961" s="469"/>
      <c r="I961" s="470"/>
      <c r="J961" s="471"/>
      <c r="K961" s="458"/>
    </row>
    <row r="962" spans="1:11">
      <c r="A962" s="450"/>
      <c r="B962" s="1648" t="s">
        <v>1111</v>
      </c>
      <c r="C962" s="1650"/>
      <c r="D962" s="1679" t="s">
        <v>873</v>
      </c>
      <c r="E962" s="1681" t="s">
        <v>1112</v>
      </c>
      <c r="F962" s="472" t="s">
        <v>1113</v>
      </c>
      <c r="G962" s="473"/>
      <c r="H962" s="472" t="s">
        <v>1114</v>
      </c>
      <c r="I962" s="473"/>
      <c r="J962" s="474" t="s">
        <v>1115</v>
      </c>
      <c r="K962" s="458"/>
    </row>
    <row r="963" spans="1:11">
      <c r="A963" s="450"/>
      <c r="B963" s="1677"/>
      <c r="C963" s="1678"/>
      <c r="D963" s="1680"/>
      <c r="E963" s="1682"/>
      <c r="F963" s="475" t="s">
        <v>1116</v>
      </c>
      <c r="G963" s="475" t="s">
        <v>1117</v>
      </c>
      <c r="H963" s="475" t="s">
        <v>1116</v>
      </c>
      <c r="I963" s="476" t="s">
        <v>1117</v>
      </c>
      <c r="J963" s="477" t="s">
        <v>1118</v>
      </c>
      <c r="K963" s="458"/>
    </row>
    <row r="964" spans="1:11">
      <c r="A964" s="450"/>
      <c r="B964" s="486"/>
      <c r="C964" s="487"/>
      <c r="D964" s="488"/>
      <c r="E964" s="481"/>
      <c r="F964" s="481"/>
      <c r="G964" s="482"/>
      <c r="H964" s="490"/>
      <c r="I964" s="484"/>
      <c r="J964" s="492"/>
      <c r="K964" s="458"/>
    </row>
    <row r="965" spans="1:11">
      <c r="A965" s="450"/>
      <c r="B965" s="486"/>
      <c r="C965" s="487"/>
      <c r="D965" s="488"/>
      <c r="E965" s="489"/>
      <c r="F965" s="489"/>
      <c r="G965" s="489"/>
      <c r="H965" s="490"/>
      <c r="I965" s="491"/>
      <c r="J965" s="492">
        <f>H965*F965*E965+I965*G965*E965</f>
        <v>0</v>
      </c>
      <c r="K965" s="458"/>
    </row>
    <row r="966" spans="1:11">
      <c r="A966" s="450"/>
      <c r="B966" s="493"/>
      <c r="C966" s="494"/>
      <c r="D966" s="495"/>
      <c r="E966" s="496"/>
      <c r="F966" s="496"/>
      <c r="G966" s="496"/>
      <c r="H966" s="497"/>
      <c r="I966" s="498"/>
      <c r="J966" s="492">
        <f>H966*F966*E966+I966*G966*E966</f>
        <v>0</v>
      </c>
      <c r="K966" s="458"/>
    </row>
    <row r="967" spans="1:11">
      <c r="A967" s="450"/>
      <c r="B967" s="499" t="s">
        <v>1119</v>
      </c>
      <c r="C967" s="469"/>
      <c r="D967" s="469"/>
      <c r="E967" s="469"/>
      <c r="F967" s="469"/>
      <c r="G967" s="469"/>
      <c r="H967" s="469"/>
      <c r="I967" s="500" t="s">
        <v>138</v>
      </c>
      <c r="J967" s="501">
        <f>SUM(J964:J966)</f>
        <v>0</v>
      </c>
      <c r="K967" s="458"/>
    </row>
    <row r="968" spans="1:11">
      <c r="A968" s="450"/>
      <c r="B968" s="502"/>
      <c r="C968" s="502"/>
      <c r="D968" s="502"/>
      <c r="E968" s="502"/>
      <c r="F968" s="502"/>
      <c r="G968" s="502"/>
      <c r="H968" s="502"/>
      <c r="I968" s="503"/>
      <c r="J968" s="504"/>
      <c r="K968" s="458"/>
    </row>
    <row r="969" spans="1:11" ht="20.399999999999999">
      <c r="A969" s="450"/>
      <c r="B969" s="1664" t="s">
        <v>1120</v>
      </c>
      <c r="C969" s="1665"/>
      <c r="D969" s="1665"/>
      <c r="E969" s="1666"/>
      <c r="F969" s="505" t="s">
        <v>873</v>
      </c>
      <c r="G969" s="506"/>
      <c r="H969" s="507" t="s">
        <v>560</v>
      </c>
      <c r="I969" s="508" t="s">
        <v>1121</v>
      </c>
      <c r="J969" s="509" t="s">
        <v>1122</v>
      </c>
      <c r="K969" s="458"/>
    </row>
    <row r="970" spans="1:11">
      <c r="A970" s="450"/>
      <c r="B970" s="510"/>
      <c r="C970" s="511"/>
      <c r="D970" s="512"/>
      <c r="E970" s="513"/>
      <c r="F970" s="514"/>
      <c r="G970" s="515"/>
      <c r="H970" s="516"/>
      <c r="I970" s="484"/>
      <c r="J970" s="485"/>
      <c r="K970" s="458"/>
    </row>
    <row r="971" spans="1:11">
      <c r="A971" s="450"/>
      <c r="B971" s="517" t="s">
        <v>626</v>
      </c>
      <c r="C971" s="518"/>
      <c r="D971" s="459"/>
      <c r="E971" s="487"/>
      <c r="F971" s="488"/>
      <c r="G971" s="519"/>
      <c r="H971" s="520">
        <v>0.43</v>
      </c>
      <c r="I971" s="521">
        <f>VLOOKUP(B971,'MÃO DE OBRA'!$A:$E,5,FALSE)/220</f>
        <v>15.730909090909092</v>
      </c>
      <c r="J971" s="492">
        <f t="shared" ref="J971:J972" si="24">H971*I971</f>
        <v>6.76429090909091</v>
      </c>
      <c r="K971" s="458"/>
    </row>
    <row r="972" spans="1:11">
      <c r="A972" s="450"/>
      <c r="B972" s="517" t="s">
        <v>734</v>
      </c>
      <c r="C972" s="518"/>
      <c r="D972" s="459"/>
      <c r="E972" s="487"/>
      <c r="F972" s="488"/>
      <c r="G972" s="519"/>
      <c r="H972" s="520">
        <v>0.1</v>
      </c>
      <c r="I972" s="521">
        <f>VLOOKUP(B972,'MÃO DE OBRA'!$A:$E,5,FALSE)/220</f>
        <v>23.596363636363641</v>
      </c>
      <c r="J972" s="492">
        <f t="shared" si="24"/>
        <v>2.3596363636363642</v>
      </c>
      <c r="K972" s="458"/>
    </row>
    <row r="973" spans="1:11">
      <c r="A973" s="450"/>
      <c r="B973" s="517"/>
      <c r="C973" s="518"/>
      <c r="D973" s="459"/>
      <c r="E973" s="487"/>
      <c r="F973" s="488"/>
      <c r="G973" s="519"/>
      <c r="H973" s="520"/>
      <c r="I973" s="521"/>
      <c r="J973" s="492"/>
      <c r="K973" s="458"/>
    </row>
    <row r="974" spans="1:11">
      <c r="A974" s="450"/>
      <c r="B974" s="517"/>
      <c r="C974" s="518"/>
      <c r="D974" s="459"/>
      <c r="E974" s="487"/>
      <c r="F974" s="488"/>
      <c r="G974" s="519"/>
      <c r="H974" s="520"/>
      <c r="I974" s="491"/>
      <c r="J974" s="492">
        <f>H974*I974</f>
        <v>0</v>
      </c>
      <c r="K974" s="458"/>
    </row>
    <row r="975" spans="1:11">
      <c r="A975" s="450"/>
      <c r="B975" s="499" t="s">
        <v>1119</v>
      </c>
      <c r="C975" s="502"/>
      <c r="D975" s="502"/>
      <c r="E975" s="502"/>
      <c r="F975" s="502"/>
      <c r="G975" s="502"/>
      <c r="H975" s="502"/>
      <c r="I975" s="522" t="s">
        <v>138</v>
      </c>
      <c r="J975" s="501">
        <f>SUM(J970:J974)</f>
        <v>9.1239272727272738</v>
      </c>
      <c r="K975" s="458"/>
    </row>
    <row r="976" spans="1:11">
      <c r="A976" s="450"/>
      <c r="B976" s="523"/>
      <c r="C976" s="523"/>
      <c r="D976" s="523"/>
      <c r="E976" s="523"/>
      <c r="F976" s="523"/>
      <c r="G976" s="523"/>
      <c r="H976" s="523"/>
      <c r="I976" s="524"/>
      <c r="J976" s="523"/>
      <c r="K976" s="458"/>
    </row>
    <row r="977" spans="1:11">
      <c r="A977" s="450"/>
      <c r="B977" s="525" t="s">
        <v>1123</v>
      </c>
      <c r="C977" s="526"/>
      <c r="D977" s="523"/>
      <c r="E977" s="527">
        <v>1</v>
      </c>
      <c r="F977" s="528" t="s">
        <v>169</v>
      </c>
      <c r="G977" s="506"/>
      <c r="H977" s="506"/>
      <c r="I977" s="529" t="s">
        <v>1124</v>
      </c>
      <c r="J977" s="501">
        <f>J967+J975</f>
        <v>9.1239272727272738</v>
      </c>
      <c r="K977" s="458"/>
    </row>
    <row r="978" spans="1:11">
      <c r="A978" s="450"/>
      <c r="B978" s="530"/>
      <c r="C978" s="523"/>
      <c r="D978" s="523"/>
      <c r="E978" s="531"/>
      <c r="F978" s="532"/>
      <c r="G978" s="532"/>
      <c r="H978" s="532"/>
      <c r="I978" s="524"/>
      <c r="J978" s="523"/>
      <c r="K978" s="458"/>
    </row>
    <row r="979" spans="1:11" ht="20.399999999999999">
      <c r="A979" s="450"/>
      <c r="B979" s="1667" t="s">
        <v>481</v>
      </c>
      <c r="C979" s="1668"/>
      <c r="D979" s="1668"/>
      <c r="E979" s="1669"/>
      <c r="F979" s="533" t="s">
        <v>873</v>
      </c>
      <c r="G979" s="534" t="s">
        <v>493</v>
      </c>
      <c r="H979" s="507" t="s">
        <v>1115</v>
      </c>
      <c r="I979" s="535" t="s">
        <v>480</v>
      </c>
      <c r="J979" s="536" t="s">
        <v>482</v>
      </c>
      <c r="K979" s="458"/>
    </row>
    <row r="980" spans="1:11">
      <c r="A980" s="450"/>
      <c r="B980" s="537"/>
      <c r="C980" s="538"/>
      <c r="D980" s="538"/>
      <c r="E980" s="539"/>
      <c r="F980" s="540"/>
      <c r="G980" s="541"/>
      <c r="H980" s="547"/>
      <c r="I980" s="543"/>
      <c r="J980" s="485"/>
      <c r="K980" s="458"/>
    </row>
    <row r="981" spans="1:11">
      <c r="A981" s="450"/>
      <c r="B981" s="537"/>
      <c r="C981" s="518"/>
      <c r="D981" s="518"/>
      <c r="E981" s="487"/>
      <c r="F981" s="540"/>
      <c r="G981" s="541"/>
      <c r="H981" s="547"/>
      <c r="I981" s="543"/>
      <c r="J981" s="492"/>
      <c r="K981" s="458"/>
    </row>
    <row r="982" spans="1:11">
      <c r="A982" s="450"/>
      <c r="B982" s="517"/>
      <c r="C982" s="518"/>
      <c r="D982" s="518"/>
      <c r="E982" s="487"/>
      <c r="F982" s="488"/>
      <c r="G982" s="546"/>
      <c r="H982" s="547"/>
      <c r="I982" s="543"/>
      <c r="J982" s="492">
        <f>H982*I982*E964*F964</f>
        <v>0</v>
      </c>
      <c r="K982" s="458"/>
    </row>
    <row r="983" spans="1:11">
      <c r="A983" s="450"/>
      <c r="B983" s="517"/>
      <c r="C983" s="526"/>
      <c r="D983" s="526"/>
      <c r="E983" s="494"/>
      <c r="F983" s="488"/>
      <c r="G983" s="468"/>
      <c r="H983" s="547"/>
      <c r="I983" s="548"/>
      <c r="J983" s="492">
        <f>H983*I983*E965*F965</f>
        <v>0</v>
      </c>
      <c r="K983" s="458"/>
    </row>
    <row r="984" spans="1:11">
      <c r="A984" s="450"/>
      <c r="B984" s="550" t="s">
        <v>1119</v>
      </c>
      <c r="C984" s="526"/>
      <c r="D984" s="526"/>
      <c r="E984" s="526"/>
      <c r="F984" s="523"/>
      <c r="G984" s="526"/>
      <c r="H984" s="551"/>
      <c r="I984" s="552" t="s">
        <v>138</v>
      </c>
      <c r="J984" s="501">
        <f>SUM(J980:J983)</f>
        <v>0</v>
      </c>
      <c r="K984" s="458"/>
    </row>
    <row r="985" spans="1:11">
      <c r="A985" s="450"/>
      <c r="B985" s="553"/>
      <c r="C985" s="526"/>
      <c r="D985" s="526"/>
      <c r="E985" s="554"/>
      <c r="F985" s="555"/>
      <c r="G985" s="506"/>
      <c r="H985" s="506"/>
      <c r="I985" s="529"/>
      <c r="J985" s="554"/>
      <c r="K985" s="458"/>
    </row>
    <row r="986" spans="1:11" ht="20.399999999999999">
      <c r="A986" s="450"/>
      <c r="B986" s="1667" t="s">
        <v>1125</v>
      </c>
      <c r="C986" s="1668"/>
      <c r="D986" s="1668"/>
      <c r="E986" s="1668"/>
      <c r="F986" s="1669"/>
      <c r="G986" s="556" t="s">
        <v>494</v>
      </c>
      <c r="H986" s="506" t="s">
        <v>1126</v>
      </c>
      <c r="I986" s="557" t="s">
        <v>1115</v>
      </c>
      <c r="J986" s="509" t="s">
        <v>482</v>
      </c>
      <c r="K986" s="458"/>
    </row>
    <row r="987" spans="1:11">
      <c r="A987" s="450"/>
      <c r="B987" s="558"/>
      <c r="C987" s="559"/>
      <c r="D987" s="560"/>
      <c r="E987" s="560"/>
      <c r="F987" s="561"/>
      <c r="G987" s="489"/>
      <c r="H987" s="489"/>
      <c r="I987" s="562"/>
      <c r="J987" s="492"/>
      <c r="K987" s="458"/>
    </row>
    <row r="988" spans="1:11">
      <c r="A988" s="450"/>
      <c r="B988" s="563"/>
      <c r="C988" s="564"/>
      <c r="D988" s="565"/>
      <c r="E988" s="565"/>
      <c r="F988" s="566"/>
      <c r="G988" s="489"/>
      <c r="H988" s="489"/>
      <c r="I988" s="562"/>
      <c r="J988" s="492"/>
      <c r="K988" s="458"/>
    </row>
    <row r="989" spans="1:11">
      <c r="A989" s="450"/>
      <c r="B989" s="1670" t="s">
        <v>138</v>
      </c>
      <c r="C989" s="1670"/>
      <c r="D989" s="1670"/>
      <c r="E989" s="1670"/>
      <c r="F989" s="1670"/>
      <c r="G989" s="1670"/>
      <c r="H989" s="1670"/>
      <c r="I989" s="1670"/>
      <c r="J989" s="501">
        <f>SUM(J987:J988)</f>
        <v>0</v>
      </c>
      <c r="K989" s="458"/>
    </row>
    <row r="990" spans="1:11">
      <c r="A990" s="450"/>
      <c r="B990" s="567"/>
      <c r="C990" s="511"/>
      <c r="D990" s="511"/>
      <c r="E990" s="568"/>
      <c r="F990" s="569"/>
      <c r="G990" s="570"/>
      <c r="H990" s="570"/>
      <c r="I990" s="571"/>
      <c r="J990" s="572"/>
      <c r="K990" s="458"/>
    </row>
    <row r="991" spans="1:11">
      <c r="A991" s="450"/>
      <c r="B991" s="573" t="s">
        <v>1127</v>
      </c>
      <c r="C991" s="573"/>
      <c r="D991" s="550"/>
      <c r="E991" s="523"/>
      <c r="F991" s="523"/>
      <c r="G991" s="523"/>
      <c r="H991" s="574"/>
      <c r="I991" s="575"/>
      <c r="J991" s="639">
        <f>(J977+J984+J989)/E977</f>
        <v>9.1239272727272738</v>
      </c>
      <c r="K991" s="458"/>
    </row>
    <row r="992" spans="1:11">
      <c r="A992" s="450"/>
      <c r="B992" s="553"/>
      <c r="C992" s="526"/>
      <c r="D992" s="526"/>
      <c r="E992" s="554"/>
      <c r="F992" s="555"/>
      <c r="G992" s="506"/>
      <c r="H992" s="506"/>
      <c r="I992" s="529"/>
      <c r="J992" s="576"/>
      <c r="K992" s="458"/>
    </row>
    <row r="993" spans="1:11" ht="20.399999999999999">
      <c r="A993" s="450"/>
      <c r="B993" s="1667" t="s">
        <v>1128</v>
      </c>
      <c r="C993" s="1668"/>
      <c r="D993" s="1668"/>
      <c r="E993" s="1668"/>
      <c r="F993" s="1669"/>
      <c r="G993" s="556" t="s">
        <v>494</v>
      </c>
      <c r="H993" s="506" t="s">
        <v>1126</v>
      </c>
      <c r="I993" s="557" t="s">
        <v>1115</v>
      </c>
      <c r="J993" s="509" t="s">
        <v>482</v>
      </c>
      <c r="K993" s="458"/>
    </row>
    <row r="994" spans="1:11">
      <c r="A994" s="450"/>
      <c r="B994" s="558"/>
      <c r="C994" s="559"/>
      <c r="D994" s="560"/>
      <c r="E994" s="560"/>
      <c r="F994" s="561"/>
      <c r="G994" s="489"/>
      <c r="H994" s="489"/>
      <c r="I994" s="562"/>
      <c r="J994" s="492"/>
      <c r="K994" s="458"/>
    </row>
    <row r="995" spans="1:11">
      <c r="A995" s="450"/>
      <c r="B995" s="563"/>
      <c r="C995" s="564"/>
      <c r="D995" s="565"/>
      <c r="E995" s="565"/>
      <c r="F995" s="566"/>
      <c r="G995" s="489"/>
      <c r="H995" s="489"/>
      <c r="I995" s="743"/>
      <c r="J995" s="492"/>
      <c r="K995" s="458"/>
    </row>
    <row r="996" spans="1:11">
      <c r="A996" s="450"/>
      <c r="B996" s="577"/>
      <c r="C996" s="578"/>
      <c r="D996" s="579"/>
      <c r="E996" s="579"/>
      <c r="F996" s="580"/>
      <c r="G996" s="489"/>
      <c r="H996" s="489"/>
      <c r="I996" s="742"/>
      <c r="J996" s="492"/>
      <c r="K996" s="458"/>
    </row>
    <row r="997" spans="1:11">
      <c r="A997" s="450"/>
      <c r="B997" s="581"/>
      <c r="C997" s="523"/>
      <c r="D997" s="523"/>
      <c r="E997" s="582"/>
      <c r="F997" s="583"/>
      <c r="G997" s="532"/>
      <c r="H997" s="532"/>
      <c r="I997" s="524" t="s">
        <v>138</v>
      </c>
      <c r="J997" s="501">
        <f>SUM(J994:J996)</f>
        <v>0</v>
      </c>
      <c r="K997" s="458"/>
    </row>
    <row r="998" spans="1:11">
      <c r="A998" s="450"/>
      <c r="B998" s="584"/>
      <c r="C998" s="523"/>
      <c r="D998" s="523"/>
      <c r="E998" s="582"/>
      <c r="F998" s="583"/>
      <c r="G998" s="532"/>
      <c r="H998" s="532"/>
      <c r="I998" s="524"/>
      <c r="J998" s="582"/>
      <c r="K998" s="458"/>
    </row>
    <row r="999" spans="1:11" ht="20.399999999999999">
      <c r="A999" s="450"/>
      <c r="B999" s="1667" t="s">
        <v>1141</v>
      </c>
      <c r="C999" s="1668"/>
      <c r="D999" s="1668"/>
      <c r="E999" s="1668"/>
      <c r="F999" s="1669"/>
      <c r="G999" s="587" t="s">
        <v>494</v>
      </c>
      <c r="H999" s="506" t="s">
        <v>1115</v>
      </c>
      <c r="I999" s="557"/>
      <c r="J999" s="509" t="s">
        <v>482</v>
      </c>
      <c r="K999" s="458"/>
    </row>
    <row r="1000" spans="1:11">
      <c r="A1000" s="450"/>
      <c r="B1000" s="1654"/>
      <c r="C1000" s="1655"/>
      <c r="D1000" s="1655"/>
      <c r="E1000" s="1655"/>
      <c r="F1000" s="1656"/>
      <c r="G1000" s="489"/>
      <c r="H1000" s="1657"/>
      <c r="I1000" s="1658"/>
      <c r="J1000" s="492"/>
      <c r="K1000" s="458"/>
    </row>
    <row r="1001" spans="1:11">
      <c r="A1001" s="450"/>
      <c r="B1001" s="1659"/>
      <c r="C1001" s="1660"/>
      <c r="D1001" s="1660"/>
      <c r="E1001" s="1660"/>
      <c r="F1001" s="1661"/>
      <c r="G1001" s="496"/>
      <c r="H1001" s="1662"/>
      <c r="I1001" s="1663"/>
      <c r="J1001" s="492"/>
      <c r="K1001" s="458"/>
    </row>
    <row r="1002" spans="1:11">
      <c r="A1002" s="450"/>
      <c r="B1002" s="581"/>
      <c r="C1002" s="523"/>
      <c r="D1002" s="523"/>
      <c r="E1002" s="582"/>
      <c r="F1002" s="583"/>
      <c r="G1002" s="532"/>
      <c r="H1002" s="532"/>
      <c r="I1002" s="524" t="s">
        <v>138</v>
      </c>
      <c r="J1002" s="501">
        <f>SUM(J1000:J1001)</f>
        <v>0</v>
      </c>
      <c r="K1002" s="458"/>
    </row>
    <row r="1003" spans="1:11">
      <c r="A1003" s="450"/>
      <c r="B1003" s="523"/>
      <c r="C1003" s="523"/>
      <c r="D1003" s="523"/>
      <c r="E1003" s="523"/>
      <c r="F1003" s="523"/>
      <c r="G1003" s="523"/>
      <c r="H1003" s="523"/>
      <c r="I1003" s="524"/>
      <c r="J1003" s="523"/>
      <c r="K1003" s="458"/>
    </row>
    <row r="1004" spans="1:11">
      <c r="A1004" s="450"/>
      <c r="B1004" s="1645" t="s">
        <v>1142</v>
      </c>
      <c r="C1004" s="1646"/>
      <c r="D1004" s="1646"/>
      <c r="E1004" s="1646"/>
      <c r="F1004" s="1646"/>
      <c r="G1004" s="1646"/>
      <c r="H1004" s="1646"/>
      <c r="I1004" s="1647"/>
      <c r="J1004" s="573">
        <f>J1002+J997+J991</f>
        <v>9.1239272727272738</v>
      </c>
      <c r="K1004" s="458"/>
    </row>
    <row r="1005" spans="1:11">
      <c r="A1005" s="450"/>
      <c r="B1005" s="523"/>
      <c r="C1005" s="523"/>
      <c r="D1005" s="523"/>
      <c r="E1005" s="523"/>
      <c r="F1005" s="523"/>
      <c r="G1005" s="523"/>
      <c r="H1005" s="523"/>
      <c r="I1005" s="524"/>
      <c r="J1005" s="523"/>
      <c r="K1005" s="458"/>
    </row>
    <row r="1006" spans="1:11">
      <c r="A1006" s="450"/>
      <c r="B1006" s="1645" t="s">
        <v>1143</v>
      </c>
      <c r="C1006" s="1646"/>
      <c r="D1006" s="1646"/>
      <c r="E1006" s="1646"/>
      <c r="F1006" s="1646"/>
      <c r="G1006" s="1646"/>
      <c r="H1006" s="1646"/>
      <c r="I1006" s="1647"/>
      <c r="J1006" s="501">
        <f>J1004*0</f>
        <v>0</v>
      </c>
      <c r="K1006" s="458"/>
    </row>
    <row r="1007" spans="1:11">
      <c r="A1007" s="450"/>
      <c r="B1007" s="523"/>
      <c r="C1007" s="523"/>
      <c r="D1007" s="523"/>
      <c r="E1007" s="523"/>
      <c r="F1007" s="523"/>
      <c r="G1007" s="523"/>
      <c r="H1007" s="523"/>
      <c r="I1007" s="524"/>
      <c r="J1007" s="523"/>
      <c r="K1007" s="458"/>
    </row>
    <row r="1008" spans="1:11">
      <c r="A1008" s="450"/>
      <c r="B1008" s="1645" t="s">
        <v>1144</v>
      </c>
      <c r="C1008" s="1646"/>
      <c r="D1008" s="1646"/>
      <c r="E1008" s="1646"/>
      <c r="F1008" s="1646"/>
      <c r="G1008" s="1646"/>
      <c r="H1008" s="1646"/>
      <c r="I1008" s="1647"/>
      <c r="J1008" s="573">
        <f>J1004+J1006</f>
        <v>9.1239272727272738</v>
      </c>
      <c r="K1008" s="458"/>
    </row>
    <row r="1009" spans="1:11">
      <c r="A1009" s="450"/>
      <c r="B1009" s="511"/>
      <c r="C1009" s="511"/>
      <c r="D1009" s="511"/>
      <c r="E1009" s="511"/>
      <c r="F1009" s="511"/>
      <c r="G1009" s="511"/>
      <c r="H1009" s="511"/>
      <c r="I1009" s="571"/>
      <c r="J1009" s="511"/>
      <c r="K1009" s="458"/>
    </row>
    <row r="1010" spans="1:11">
      <c r="A1010" s="450"/>
      <c r="B1010" s="589"/>
      <c r="C1010" s="559"/>
      <c r="D1010" s="559"/>
      <c r="E1010" s="559"/>
      <c r="F1010" s="559"/>
      <c r="G1010" s="559"/>
      <c r="H1010" s="559"/>
      <c r="I1010" s="559"/>
      <c r="J1010" s="590"/>
      <c r="K1010" s="458"/>
    </row>
    <row r="1011" spans="1:11">
      <c r="A1011" s="450"/>
      <c r="B1011" s="591"/>
      <c r="C1011" s="592"/>
      <c r="D1011" s="593"/>
      <c r="E1011" s="593"/>
      <c r="F1011" s="594" t="s">
        <v>1119</v>
      </c>
      <c r="G1011" s="595" t="s">
        <v>1119</v>
      </c>
      <c r="H1011" s="592"/>
      <c r="I1011" s="592"/>
      <c r="J1011" s="596"/>
      <c r="K1011" s="458"/>
    </row>
    <row r="1012" spans="1:11">
      <c r="A1012" s="450"/>
      <c r="B1012" s="459"/>
      <c r="C1012" s="459"/>
      <c r="D1012" s="459"/>
      <c r="E1012" s="459"/>
      <c r="F1012" s="459"/>
      <c r="G1012" s="459"/>
      <c r="H1012" s="459"/>
      <c r="I1012" s="459"/>
      <c r="J1012" s="459"/>
      <c r="K1012" s="458"/>
    </row>
    <row r="1013" spans="1:11">
      <c r="A1013" s="450"/>
      <c r="B1013" s="597">
        <f>PLANEJAMENTO!$G$2</f>
        <v>0</v>
      </c>
      <c r="C1013" s="598"/>
      <c r="D1013" s="598"/>
      <c r="E1013" s="598"/>
      <c r="F1013" s="599"/>
      <c r="G1013" s="600" t="s">
        <v>482</v>
      </c>
      <c r="H1013" s="502"/>
      <c r="I1013" s="502"/>
      <c r="J1013" s="505"/>
      <c r="K1013" s="458"/>
    </row>
    <row r="1014" spans="1:11">
      <c r="A1014" s="450"/>
      <c r="B1014" s="601">
        <f>PLANEJAMENTO!$G$3</f>
        <v>0</v>
      </c>
      <c r="C1014" s="602"/>
      <c r="D1014" s="602"/>
      <c r="E1014" s="602"/>
      <c r="F1014" s="603"/>
      <c r="G1014" s="1648" t="s">
        <v>1145</v>
      </c>
      <c r="H1014" s="1649"/>
      <c r="I1014" s="1649"/>
      <c r="J1014" s="1650"/>
      <c r="K1014" s="458"/>
    </row>
    <row r="1015" spans="1:11">
      <c r="A1015" s="450"/>
      <c r="B1015" s="604"/>
      <c r="C1015" s="605"/>
      <c r="D1015" s="605"/>
      <c r="E1015" s="605"/>
      <c r="F1015" s="606"/>
      <c r="G1015" s="607"/>
      <c r="H1015" s="1651"/>
      <c r="I1015" s="1652"/>
      <c r="J1015" s="1653"/>
      <c r="K1015" s="458"/>
    </row>
    <row r="1016" spans="1:11" ht="15" thickBot="1">
      <c r="A1016" s="608"/>
      <c r="B1016" s="609"/>
      <c r="C1016" s="609"/>
      <c r="D1016" s="609"/>
      <c r="E1016" s="609"/>
      <c r="F1016" s="609"/>
      <c r="G1016" s="609"/>
      <c r="H1016" s="609"/>
      <c r="I1016" s="609"/>
      <c r="J1016" s="609"/>
      <c r="K1016" s="610"/>
    </row>
    <row r="1017" spans="1:11">
      <c r="A1017" s="759"/>
      <c r="B1017" s="760"/>
      <c r="C1017" s="760"/>
      <c r="D1017" s="760"/>
      <c r="E1017" s="760"/>
      <c r="F1017" s="760"/>
      <c r="G1017" s="760"/>
      <c r="H1017" s="760"/>
      <c r="I1017" s="760"/>
      <c r="J1017" s="760"/>
      <c r="K1017" s="761"/>
    </row>
    <row r="1018" spans="1:11">
      <c r="A1018" s="450"/>
      <c r="B1018" s="451" t="s">
        <v>141</v>
      </c>
      <c r="C1018" s="452"/>
      <c r="D1018" s="453" t="s">
        <v>1105</v>
      </c>
      <c r="E1018" s="454"/>
      <c r="F1018" s="455"/>
      <c r="G1018" s="455"/>
      <c r="H1018" s="456"/>
      <c r="I1018" s="456"/>
      <c r="J1018" s="457"/>
      <c r="K1018" s="458"/>
    </row>
    <row r="1019" spans="1:11">
      <c r="A1019" s="450"/>
      <c r="B1019" s="459"/>
      <c r="C1019" s="459"/>
      <c r="D1019" s="459"/>
      <c r="E1019" s="459"/>
      <c r="F1019" s="459"/>
      <c r="G1019" s="459"/>
      <c r="H1019" s="459"/>
      <c r="I1019" s="459"/>
      <c r="J1019" s="459"/>
      <c r="K1019" s="458"/>
    </row>
    <row r="1020" spans="1:11">
      <c r="A1020" s="450"/>
      <c r="B1020" s="460" t="s">
        <v>1146</v>
      </c>
      <c r="C1020" s="461" t="s">
        <v>1107</v>
      </c>
      <c r="D1020" s="1671" t="s">
        <v>198</v>
      </c>
      <c r="E1020" s="1672"/>
      <c r="F1020" s="1672"/>
      <c r="G1020" s="1672"/>
      <c r="H1020" s="1672"/>
      <c r="I1020" s="1673"/>
      <c r="J1020" s="462" t="s">
        <v>1108</v>
      </c>
      <c r="K1020" s="458"/>
    </row>
    <row r="1021" spans="1:11">
      <c r="A1021" s="450"/>
      <c r="B1021" s="463">
        <v>48508</v>
      </c>
      <c r="C1021" s="464"/>
      <c r="D1021" s="1674" t="s">
        <v>1190</v>
      </c>
      <c r="E1021" s="1675"/>
      <c r="F1021" s="1675"/>
      <c r="G1021" s="1675"/>
      <c r="H1021" s="1675"/>
      <c r="I1021" s="1676"/>
      <c r="J1021" s="468" t="str">
        <f>F1038</f>
        <v>m</v>
      </c>
      <c r="K1021" s="458"/>
    </row>
    <row r="1022" spans="1:11">
      <c r="A1022" s="450"/>
      <c r="B1022" s="469"/>
      <c r="C1022" s="469"/>
      <c r="D1022" s="469"/>
      <c r="E1022" s="469"/>
      <c r="F1022" s="469"/>
      <c r="G1022" s="469"/>
      <c r="H1022" s="469"/>
      <c r="I1022" s="470"/>
      <c r="J1022" s="471"/>
      <c r="K1022" s="458"/>
    </row>
    <row r="1023" spans="1:11">
      <c r="A1023" s="450"/>
      <c r="B1023" s="1648" t="s">
        <v>1111</v>
      </c>
      <c r="C1023" s="1650"/>
      <c r="D1023" s="1679" t="s">
        <v>873</v>
      </c>
      <c r="E1023" s="1681" t="s">
        <v>1112</v>
      </c>
      <c r="F1023" s="472" t="s">
        <v>1113</v>
      </c>
      <c r="G1023" s="473"/>
      <c r="H1023" s="472" t="s">
        <v>1114</v>
      </c>
      <c r="I1023" s="473"/>
      <c r="J1023" s="474" t="s">
        <v>1115</v>
      </c>
      <c r="K1023" s="458"/>
    </row>
    <row r="1024" spans="1:11">
      <c r="A1024" s="450"/>
      <c r="B1024" s="1677"/>
      <c r="C1024" s="1678"/>
      <c r="D1024" s="1680"/>
      <c r="E1024" s="1682"/>
      <c r="F1024" s="475" t="s">
        <v>1116</v>
      </c>
      <c r="G1024" s="475" t="s">
        <v>1117</v>
      </c>
      <c r="H1024" s="475" t="s">
        <v>1116</v>
      </c>
      <c r="I1024" s="476" t="s">
        <v>1117</v>
      </c>
      <c r="J1024" s="477" t="s">
        <v>1118</v>
      </c>
      <c r="K1024" s="458"/>
    </row>
    <row r="1025" spans="1:11">
      <c r="A1025" s="450"/>
      <c r="B1025" s="486"/>
      <c r="C1025" s="487"/>
      <c r="D1025" s="488"/>
      <c r="E1025" s="481"/>
      <c r="F1025" s="481"/>
      <c r="G1025" s="482"/>
      <c r="H1025" s="490"/>
      <c r="I1025" s="484"/>
      <c r="J1025" s="492"/>
      <c r="K1025" s="458"/>
    </row>
    <row r="1026" spans="1:11">
      <c r="A1026" s="450"/>
      <c r="B1026" s="486"/>
      <c r="C1026" s="487"/>
      <c r="D1026" s="488"/>
      <c r="E1026" s="489"/>
      <c r="F1026" s="489"/>
      <c r="G1026" s="489"/>
      <c r="H1026" s="490"/>
      <c r="I1026" s="491"/>
      <c r="J1026" s="492">
        <f>H1026*F1026*E1026+I1026*G1026*E1026</f>
        <v>0</v>
      </c>
      <c r="K1026" s="458"/>
    </row>
    <row r="1027" spans="1:11">
      <c r="A1027" s="450"/>
      <c r="B1027" s="493"/>
      <c r="C1027" s="494"/>
      <c r="D1027" s="495"/>
      <c r="E1027" s="496"/>
      <c r="F1027" s="496"/>
      <c r="G1027" s="496"/>
      <c r="H1027" s="497"/>
      <c r="I1027" s="498"/>
      <c r="J1027" s="492">
        <f>H1027*F1027*E1027+I1027*G1027*E1027</f>
        <v>0</v>
      </c>
      <c r="K1027" s="458"/>
    </row>
    <row r="1028" spans="1:11">
      <c r="A1028" s="450"/>
      <c r="B1028" s="499" t="s">
        <v>1119</v>
      </c>
      <c r="C1028" s="469"/>
      <c r="D1028" s="469"/>
      <c r="E1028" s="469"/>
      <c r="F1028" s="469"/>
      <c r="G1028" s="469"/>
      <c r="H1028" s="469"/>
      <c r="I1028" s="500" t="s">
        <v>138</v>
      </c>
      <c r="J1028" s="501">
        <f>SUM(J1025:J1027)</f>
        <v>0</v>
      </c>
      <c r="K1028" s="458"/>
    </row>
    <row r="1029" spans="1:11">
      <c r="A1029" s="450"/>
      <c r="B1029" s="502"/>
      <c r="C1029" s="502"/>
      <c r="D1029" s="502"/>
      <c r="E1029" s="502"/>
      <c r="F1029" s="502"/>
      <c r="G1029" s="502"/>
      <c r="H1029" s="502"/>
      <c r="I1029" s="503"/>
      <c r="J1029" s="504"/>
      <c r="K1029" s="458"/>
    </row>
    <row r="1030" spans="1:11" ht="20.399999999999999">
      <c r="A1030" s="450"/>
      <c r="B1030" s="1664" t="s">
        <v>1120</v>
      </c>
      <c r="C1030" s="1665"/>
      <c r="D1030" s="1665"/>
      <c r="E1030" s="1666"/>
      <c r="F1030" s="505" t="s">
        <v>873</v>
      </c>
      <c r="G1030" s="506"/>
      <c r="H1030" s="507" t="s">
        <v>560</v>
      </c>
      <c r="I1030" s="508" t="s">
        <v>1121</v>
      </c>
      <c r="J1030" s="509" t="s">
        <v>1122</v>
      </c>
      <c r="K1030" s="458"/>
    </row>
    <row r="1031" spans="1:11">
      <c r="A1031" s="450"/>
      <c r="B1031" s="510"/>
      <c r="C1031" s="511"/>
      <c r="D1031" s="512"/>
      <c r="E1031" s="513"/>
      <c r="F1031" s="514"/>
      <c r="G1031" s="515"/>
      <c r="H1031" s="516"/>
      <c r="I1031" s="484"/>
      <c r="J1031" s="485"/>
      <c r="K1031" s="458"/>
    </row>
    <row r="1032" spans="1:11">
      <c r="A1032" s="450"/>
      <c r="B1032" s="517" t="s">
        <v>734</v>
      </c>
      <c r="C1032" s="518"/>
      <c r="D1032" s="459"/>
      <c r="E1032" s="487"/>
      <c r="F1032" s="488"/>
      <c r="G1032" s="519"/>
      <c r="H1032" s="520">
        <v>0.12643679999999999</v>
      </c>
      <c r="I1032" s="521">
        <f>VLOOKUP(B1032,'MÃO DE OBRA'!$A:$E,5,FALSE)/220</f>
        <v>23.596363636363641</v>
      </c>
      <c r="J1032" s="492">
        <f t="shared" ref="J1032:J1033" si="25">H1032*I1032</f>
        <v>2.9834487098181821</v>
      </c>
      <c r="K1032" s="458"/>
    </row>
    <row r="1033" spans="1:11">
      <c r="A1033" s="450"/>
      <c r="B1033" s="517" t="s">
        <v>626</v>
      </c>
      <c r="C1033" s="518"/>
      <c r="D1033" s="459"/>
      <c r="E1033" s="487"/>
      <c r="F1033" s="488"/>
      <c r="G1033" s="519"/>
      <c r="H1033" s="520">
        <v>0.25287359999999998</v>
      </c>
      <c r="I1033" s="521">
        <f>VLOOKUP(B1033,'MÃO DE OBRA'!$A:$E,5,FALSE)/220</f>
        <v>15.730909090909092</v>
      </c>
      <c r="J1033" s="492">
        <f t="shared" si="25"/>
        <v>3.977931613090909</v>
      </c>
      <c r="K1033" s="458"/>
    </row>
    <row r="1034" spans="1:11">
      <c r="A1034" s="450"/>
      <c r="B1034" s="517"/>
      <c r="C1034" s="518"/>
      <c r="D1034" s="459"/>
      <c r="E1034" s="487"/>
      <c r="F1034" s="488"/>
      <c r="G1034" s="519"/>
      <c r="H1034" s="520"/>
      <c r="I1034" s="521"/>
      <c r="J1034" s="492"/>
      <c r="K1034" s="458"/>
    </row>
    <row r="1035" spans="1:11">
      <c r="A1035" s="450"/>
      <c r="B1035" s="517"/>
      <c r="C1035" s="518"/>
      <c r="D1035" s="459"/>
      <c r="E1035" s="487"/>
      <c r="F1035" s="488"/>
      <c r="G1035" s="519"/>
      <c r="H1035" s="520"/>
      <c r="I1035" s="491"/>
      <c r="J1035" s="492">
        <f>H1035*I1035</f>
        <v>0</v>
      </c>
      <c r="K1035" s="458"/>
    </row>
    <row r="1036" spans="1:11">
      <c r="A1036" s="450"/>
      <c r="B1036" s="499" t="s">
        <v>1119</v>
      </c>
      <c r="C1036" s="502"/>
      <c r="D1036" s="502"/>
      <c r="E1036" s="502"/>
      <c r="F1036" s="502"/>
      <c r="G1036" s="502"/>
      <c r="H1036" s="502"/>
      <c r="I1036" s="522" t="s">
        <v>138</v>
      </c>
      <c r="J1036" s="501">
        <f>SUM(J1031:J1035)</f>
        <v>6.9613803229090916</v>
      </c>
      <c r="K1036" s="458"/>
    </row>
    <row r="1037" spans="1:11">
      <c r="A1037" s="450"/>
      <c r="B1037" s="523"/>
      <c r="C1037" s="523"/>
      <c r="D1037" s="523"/>
      <c r="E1037" s="523"/>
      <c r="F1037" s="523"/>
      <c r="G1037" s="523"/>
      <c r="H1037" s="523"/>
      <c r="I1037" s="524"/>
      <c r="J1037" s="523"/>
      <c r="K1037" s="458"/>
    </row>
    <row r="1038" spans="1:11">
      <c r="A1038" s="450"/>
      <c r="B1038" s="525" t="s">
        <v>1123</v>
      </c>
      <c r="C1038" s="526"/>
      <c r="D1038" s="523"/>
      <c r="E1038" s="527">
        <v>1</v>
      </c>
      <c r="F1038" s="528" t="s">
        <v>169</v>
      </c>
      <c r="G1038" s="506"/>
      <c r="H1038" s="506"/>
      <c r="I1038" s="529" t="s">
        <v>1124</v>
      </c>
      <c r="J1038" s="501">
        <f>J1028+J1036</f>
        <v>6.9613803229090916</v>
      </c>
      <c r="K1038" s="458"/>
    </row>
    <row r="1039" spans="1:11">
      <c r="A1039" s="450"/>
      <c r="B1039" s="530"/>
      <c r="C1039" s="523"/>
      <c r="D1039" s="523"/>
      <c r="E1039" s="531"/>
      <c r="F1039" s="532"/>
      <c r="G1039" s="532"/>
      <c r="H1039" s="532"/>
      <c r="I1039" s="524"/>
      <c r="J1039" s="523"/>
      <c r="K1039" s="458"/>
    </row>
    <row r="1040" spans="1:11" ht="20.399999999999999">
      <c r="A1040" s="450"/>
      <c r="B1040" s="1667" t="s">
        <v>481</v>
      </c>
      <c r="C1040" s="1668"/>
      <c r="D1040" s="1668"/>
      <c r="E1040" s="1669"/>
      <c r="F1040" s="533" t="s">
        <v>873</v>
      </c>
      <c r="G1040" s="534" t="s">
        <v>493</v>
      </c>
      <c r="H1040" s="507" t="s">
        <v>1115</v>
      </c>
      <c r="I1040" s="535" t="s">
        <v>480</v>
      </c>
      <c r="J1040" s="536" t="s">
        <v>482</v>
      </c>
      <c r="K1040" s="458"/>
    </row>
    <row r="1041" spans="1:11">
      <c r="A1041" s="450"/>
      <c r="B1041" s="537"/>
      <c r="C1041" s="538"/>
      <c r="D1041" s="538"/>
      <c r="E1041" s="539"/>
      <c r="F1041" s="540"/>
      <c r="G1041" s="541"/>
      <c r="H1041" s="547"/>
      <c r="I1041" s="543"/>
      <c r="J1041" s="485"/>
      <c r="K1041" s="458"/>
    </row>
    <row r="1042" spans="1:11">
      <c r="A1042" s="450"/>
      <c r="B1042" s="537"/>
      <c r="C1042" s="518"/>
      <c r="D1042" s="518"/>
      <c r="E1042" s="487"/>
      <c r="F1042" s="540"/>
      <c r="G1042" s="541"/>
      <c r="H1042" s="547"/>
      <c r="I1042" s="543"/>
      <c r="J1042" s="492"/>
      <c r="K1042" s="458"/>
    </row>
    <row r="1043" spans="1:11">
      <c r="A1043" s="450"/>
      <c r="B1043" s="517"/>
      <c r="C1043" s="518"/>
      <c r="D1043" s="518"/>
      <c r="E1043" s="487"/>
      <c r="F1043" s="488"/>
      <c r="G1043" s="546"/>
      <c r="H1043" s="547"/>
      <c r="I1043" s="543"/>
      <c r="J1043" s="492">
        <f>H1043*I1043*E1025*F1025</f>
        <v>0</v>
      </c>
      <c r="K1043" s="458"/>
    </row>
    <row r="1044" spans="1:11">
      <c r="A1044" s="450"/>
      <c r="B1044" s="517"/>
      <c r="C1044" s="526"/>
      <c r="D1044" s="526"/>
      <c r="E1044" s="494"/>
      <c r="F1044" s="488"/>
      <c r="G1044" s="468"/>
      <c r="H1044" s="547"/>
      <c r="I1044" s="548"/>
      <c r="J1044" s="492">
        <f>H1044*I1044*E1026*F1026</f>
        <v>0</v>
      </c>
      <c r="K1044" s="458"/>
    </row>
    <row r="1045" spans="1:11">
      <c r="A1045" s="450"/>
      <c r="B1045" s="550" t="s">
        <v>1119</v>
      </c>
      <c r="C1045" s="526"/>
      <c r="D1045" s="526"/>
      <c r="E1045" s="526"/>
      <c r="F1045" s="523"/>
      <c r="G1045" s="526"/>
      <c r="H1045" s="551"/>
      <c r="I1045" s="552" t="s">
        <v>138</v>
      </c>
      <c r="J1045" s="501">
        <f>SUM(J1041:J1044)</f>
        <v>0</v>
      </c>
      <c r="K1045" s="458"/>
    </row>
    <row r="1046" spans="1:11">
      <c r="A1046" s="450"/>
      <c r="B1046" s="553"/>
      <c r="C1046" s="526"/>
      <c r="D1046" s="526"/>
      <c r="E1046" s="554"/>
      <c r="F1046" s="555"/>
      <c r="G1046" s="506"/>
      <c r="H1046" s="506"/>
      <c r="I1046" s="529"/>
      <c r="J1046" s="554"/>
      <c r="K1046" s="458"/>
    </row>
    <row r="1047" spans="1:11" ht="20.399999999999999">
      <c r="A1047" s="450"/>
      <c r="B1047" s="1667" t="s">
        <v>1125</v>
      </c>
      <c r="C1047" s="1668"/>
      <c r="D1047" s="1668"/>
      <c r="E1047" s="1668"/>
      <c r="F1047" s="1669"/>
      <c r="G1047" s="556" t="s">
        <v>494</v>
      </c>
      <c r="H1047" s="506" t="s">
        <v>1126</v>
      </c>
      <c r="I1047" s="557" t="s">
        <v>1115</v>
      </c>
      <c r="J1047" s="509" t="s">
        <v>482</v>
      </c>
      <c r="K1047" s="458"/>
    </row>
    <row r="1048" spans="1:11">
      <c r="A1048" s="450"/>
      <c r="B1048" s="558"/>
      <c r="C1048" s="559"/>
      <c r="D1048" s="560"/>
      <c r="E1048" s="560"/>
      <c r="F1048" s="561"/>
      <c r="G1048" s="489"/>
      <c r="H1048" s="489"/>
      <c r="I1048" s="562"/>
      <c r="J1048" s="492"/>
      <c r="K1048" s="458"/>
    </row>
    <row r="1049" spans="1:11">
      <c r="A1049" s="450"/>
      <c r="B1049" s="563"/>
      <c r="C1049" s="564"/>
      <c r="D1049" s="565"/>
      <c r="E1049" s="565"/>
      <c r="F1049" s="566"/>
      <c r="G1049" s="489"/>
      <c r="H1049" s="489"/>
      <c r="I1049" s="562"/>
      <c r="J1049" s="492"/>
      <c r="K1049" s="458"/>
    </row>
    <row r="1050" spans="1:11">
      <c r="A1050" s="450"/>
      <c r="B1050" s="1670" t="s">
        <v>138</v>
      </c>
      <c r="C1050" s="1670"/>
      <c r="D1050" s="1670"/>
      <c r="E1050" s="1670"/>
      <c r="F1050" s="1670"/>
      <c r="G1050" s="1670"/>
      <c r="H1050" s="1670"/>
      <c r="I1050" s="1670"/>
      <c r="J1050" s="501">
        <f>SUM(J1048:J1049)</f>
        <v>0</v>
      </c>
      <c r="K1050" s="458"/>
    </row>
    <row r="1051" spans="1:11">
      <c r="A1051" s="450"/>
      <c r="B1051" s="567"/>
      <c r="C1051" s="511"/>
      <c r="D1051" s="511"/>
      <c r="E1051" s="568"/>
      <c r="F1051" s="569"/>
      <c r="G1051" s="570"/>
      <c r="H1051" s="570"/>
      <c r="I1051" s="571"/>
      <c r="J1051" s="572"/>
      <c r="K1051" s="458"/>
    </row>
    <row r="1052" spans="1:11">
      <c r="A1052" s="450"/>
      <c r="B1052" s="573" t="s">
        <v>1127</v>
      </c>
      <c r="C1052" s="573"/>
      <c r="D1052" s="550"/>
      <c r="E1052" s="523"/>
      <c r="F1052" s="523"/>
      <c r="G1052" s="523"/>
      <c r="H1052" s="574"/>
      <c r="I1052" s="575"/>
      <c r="J1052" s="639">
        <f>(J1038+J1045+J1050)/E1038</f>
        <v>6.9613803229090916</v>
      </c>
      <c r="K1052" s="458"/>
    </row>
    <row r="1053" spans="1:11">
      <c r="A1053" s="450"/>
      <c r="B1053" s="553"/>
      <c r="C1053" s="526"/>
      <c r="D1053" s="526"/>
      <c r="E1053" s="554"/>
      <c r="F1053" s="555"/>
      <c r="G1053" s="506"/>
      <c r="H1053" s="506"/>
      <c r="I1053" s="529"/>
      <c r="J1053" s="576"/>
      <c r="K1053" s="458"/>
    </row>
    <row r="1054" spans="1:11" ht="20.399999999999999">
      <c r="A1054" s="450"/>
      <c r="B1054" s="1667" t="s">
        <v>1128</v>
      </c>
      <c r="C1054" s="1668"/>
      <c r="D1054" s="1668"/>
      <c r="E1054" s="1668"/>
      <c r="F1054" s="1669"/>
      <c r="G1054" s="556" t="s">
        <v>494</v>
      </c>
      <c r="H1054" s="506" t="s">
        <v>1126</v>
      </c>
      <c r="I1054" s="557" t="s">
        <v>1115</v>
      </c>
      <c r="J1054" s="509" t="s">
        <v>482</v>
      </c>
      <c r="K1054" s="458"/>
    </row>
    <row r="1055" spans="1:11">
      <c r="A1055" s="450"/>
      <c r="B1055" s="558"/>
      <c r="C1055" s="559"/>
      <c r="D1055" s="560"/>
      <c r="E1055" s="560"/>
      <c r="F1055" s="561"/>
      <c r="G1055" s="489"/>
      <c r="H1055" s="489"/>
      <c r="I1055" s="562"/>
      <c r="J1055" s="492"/>
      <c r="K1055" s="458"/>
    </row>
    <row r="1056" spans="1:11">
      <c r="A1056" s="450"/>
      <c r="B1056" s="563"/>
      <c r="C1056" s="564"/>
      <c r="D1056" s="565"/>
      <c r="E1056" s="565"/>
      <c r="F1056" s="566"/>
      <c r="G1056" s="489"/>
      <c r="H1056" s="489"/>
      <c r="I1056" s="743"/>
      <c r="J1056" s="492"/>
      <c r="K1056" s="458"/>
    </row>
    <row r="1057" spans="1:11">
      <c r="A1057" s="450"/>
      <c r="B1057" s="577"/>
      <c r="C1057" s="578"/>
      <c r="D1057" s="579"/>
      <c r="E1057" s="579"/>
      <c r="F1057" s="580"/>
      <c r="G1057" s="489"/>
      <c r="H1057" s="489"/>
      <c r="I1057" s="742"/>
      <c r="J1057" s="492"/>
      <c r="K1057" s="458"/>
    </row>
    <row r="1058" spans="1:11">
      <c r="A1058" s="450"/>
      <c r="B1058" s="581"/>
      <c r="C1058" s="523"/>
      <c r="D1058" s="523"/>
      <c r="E1058" s="582"/>
      <c r="F1058" s="583"/>
      <c r="G1058" s="532"/>
      <c r="H1058" s="532"/>
      <c r="I1058" s="524" t="s">
        <v>138</v>
      </c>
      <c r="J1058" s="501">
        <f>SUM(J1055:J1057)</f>
        <v>0</v>
      </c>
      <c r="K1058" s="458"/>
    </row>
    <row r="1059" spans="1:11">
      <c r="A1059" s="450"/>
      <c r="B1059" s="584"/>
      <c r="C1059" s="523"/>
      <c r="D1059" s="523"/>
      <c r="E1059" s="582"/>
      <c r="F1059" s="583"/>
      <c r="G1059" s="532"/>
      <c r="H1059" s="532"/>
      <c r="I1059" s="524"/>
      <c r="J1059" s="582"/>
      <c r="K1059" s="458"/>
    </row>
    <row r="1060" spans="1:11" ht="20.399999999999999">
      <c r="A1060" s="450"/>
      <c r="B1060" s="1667" t="s">
        <v>1141</v>
      </c>
      <c r="C1060" s="1668"/>
      <c r="D1060" s="1668"/>
      <c r="E1060" s="1668"/>
      <c r="F1060" s="1669"/>
      <c r="G1060" s="587" t="s">
        <v>494</v>
      </c>
      <c r="H1060" s="506" t="s">
        <v>1115</v>
      </c>
      <c r="I1060" s="557"/>
      <c r="J1060" s="509" t="s">
        <v>482</v>
      </c>
      <c r="K1060" s="458"/>
    </row>
    <row r="1061" spans="1:11">
      <c r="A1061" s="450"/>
      <c r="B1061" s="1654"/>
      <c r="C1061" s="1655"/>
      <c r="D1061" s="1655"/>
      <c r="E1061" s="1655"/>
      <c r="F1061" s="1656"/>
      <c r="G1061" s="489"/>
      <c r="H1061" s="1657"/>
      <c r="I1061" s="1658"/>
      <c r="J1061" s="492"/>
      <c r="K1061" s="458"/>
    </row>
    <row r="1062" spans="1:11">
      <c r="A1062" s="450"/>
      <c r="B1062" s="1659"/>
      <c r="C1062" s="1660"/>
      <c r="D1062" s="1660"/>
      <c r="E1062" s="1660"/>
      <c r="F1062" s="1661"/>
      <c r="G1062" s="496"/>
      <c r="H1062" s="1662"/>
      <c r="I1062" s="1663"/>
      <c r="J1062" s="492"/>
      <c r="K1062" s="458"/>
    </row>
    <row r="1063" spans="1:11">
      <c r="A1063" s="450"/>
      <c r="B1063" s="581"/>
      <c r="C1063" s="523"/>
      <c r="D1063" s="523"/>
      <c r="E1063" s="582"/>
      <c r="F1063" s="583"/>
      <c r="G1063" s="532"/>
      <c r="H1063" s="532"/>
      <c r="I1063" s="524" t="s">
        <v>138</v>
      </c>
      <c r="J1063" s="501">
        <f>SUM(J1061:J1062)</f>
        <v>0</v>
      </c>
      <c r="K1063" s="458"/>
    </row>
    <row r="1064" spans="1:11">
      <c r="A1064" s="450"/>
      <c r="B1064" s="523"/>
      <c r="C1064" s="523"/>
      <c r="D1064" s="523"/>
      <c r="E1064" s="523"/>
      <c r="F1064" s="523"/>
      <c r="G1064" s="523"/>
      <c r="H1064" s="523"/>
      <c r="I1064" s="524"/>
      <c r="J1064" s="523"/>
      <c r="K1064" s="458"/>
    </row>
    <row r="1065" spans="1:11">
      <c r="A1065" s="450"/>
      <c r="B1065" s="1645" t="s">
        <v>1142</v>
      </c>
      <c r="C1065" s="1646"/>
      <c r="D1065" s="1646"/>
      <c r="E1065" s="1646"/>
      <c r="F1065" s="1646"/>
      <c r="G1065" s="1646"/>
      <c r="H1065" s="1646"/>
      <c r="I1065" s="1647"/>
      <c r="J1065" s="573">
        <f>J1063+J1058+J1052</f>
        <v>6.9613803229090916</v>
      </c>
      <c r="K1065" s="458"/>
    </row>
    <row r="1066" spans="1:11">
      <c r="A1066" s="450"/>
      <c r="B1066" s="523"/>
      <c r="C1066" s="523"/>
      <c r="D1066" s="523"/>
      <c r="E1066" s="523"/>
      <c r="F1066" s="523"/>
      <c r="G1066" s="523"/>
      <c r="H1066" s="523"/>
      <c r="I1066" s="524"/>
      <c r="J1066" s="523"/>
      <c r="K1066" s="458"/>
    </row>
    <row r="1067" spans="1:11">
      <c r="A1067" s="450"/>
      <c r="B1067" s="1645" t="s">
        <v>1143</v>
      </c>
      <c r="C1067" s="1646"/>
      <c r="D1067" s="1646"/>
      <c r="E1067" s="1646"/>
      <c r="F1067" s="1646"/>
      <c r="G1067" s="1646"/>
      <c r="H1067" s="1646"/>
      <c r="I1067" s="1647"/>
      <c r="J1067" s="501">
        <f>J1065*0</f>
        <v>0</v>
      </c>
      <c r="K1067" s="458"/>
    </row>
    <row r="1068" spans="1:11">
      <c r="A1068" s="450"/>
      <c r="B1068" s="523"/>
      <c r="C1068" s="523"/>
      <c r="D1068" s="523"/>
      <c r="E1068" s="523"/>
      <c r="F1068" s="523"/>
      <c r="G1068" s="523"/>
      <c r="H1068" s="523"/>
      <c r="I1068" s="524"/>
      <c r="J1068" s="523"/>
      <c r="K1068" s="458"/>
    </row>
    <row r="1069" spans="1:11">
      <c r="A1069" s="450"/>
      <c r="B1069" s="1645" t="s">
        <v>1144</v>
      </c>
      <c r="C1069" s="1646"/>
      <c r="D1069" s="1646"/>
      <c r="E1069" s="1646"/>
      <c r="F1069" s="1646"/>
      <c r="G1069" s="1646"/>
      <c r="H1069" s="1646"/>
      <c r="I1069" s="1647"/>
      <c r="J1069" s="573">
        <f>J1065+J1067</f>
        <v>6.9613803229090916</v>
      </c>
      <c r="K1069" s="458"/>
    </row>
    <row r="1070" spans="1:11">
      <c r="A1070" s="450"/>
      <c r="B1070" s="511"/>
      <c r="C1070" s="511"/>
      <c r="D1070" s="511"/>
      <c r="E1070" s="511"/>
      <c r="F1070" s="511"/>
      <c r="G1070" s="511"/>
      <c r="H1070" s="511"/>
      <c r="I1070" s="571"/>
      <c r="J1070" s="511"/>
      <c r="K1070" s="458"/>
    </row>
    <row r="1071" spans="1:11">
      <c r="A1071" s="450"/>
      <c r="B1071" s="589"/>
      <c r="C1071" s="559"/>
      <c r="D1071" s="559"/>
      <c r="E1071" s="559"/>
      <c r="F1071" s="559"/>
      <c r="G1071" s="559"/>
      <c r="H1071" s="559"/>
      <c r="I1071" s="559"/>
      <c r="J1071" s="590"/>
      <c r="K1071" s="458"/>
    </row>
    <row r="1072" spans="1:11">
      <c r="A1072" s="450"/>
      <c r="B1072" s="591"/>
      <c r="C1072" s="592"/>
      <c r="D1072" s="593"/>
      <c r="E1072" s="593"/>
      <c r="F1072" s="594" t="s">
        <v>1119</v>
      </c>
      <c r="G1072" s="595" t="s">
        <v>1119</v>
      </c>
      <c r="H1072" s="592"/>
      <c r="I1072" s="592"/>
      <c r="J1072" s="596"/>
      <c r="K1072" s="458"/>
    </row>
    <row r="1073" spans="1:11">
      <c r="A1073" s="450"/>
      <c r="B1073" s="459"/>
      <c r="C1073" s="459"/>
      <c r="D1073" s="459"/>
      <c r="E1073" s="459"/>
      <c r="F1073" s="459"/>
      <c r="G1073" s="459"/>
      <c r="H1073" s="459"/>
      <c r="I1073" s="459"/>
      <c r="J1073" s="459"/>
      <c r="K1073" s="458"/>
    </row>
    <row r="1074" spans="1:11">
      <c r="A1074" s="450"/>
      <c r="B1074" s="597">
        <f>PLANEJAMENTO!$G$2</f>
        <v>0</v>
      </c>
      <c r="C1074" s="598"/>
      <c r="D1074" s="598"/>
      <c r="E1074" s="598"/>
      <c r="F1074" s="599"/>
      <c r="G1074" s="600" t="s">
        <v>482</v>
      </c>
      <c r="H1074" s="502"/>
      <c r="I1074" s="502"/>
      <c r="J1074" s="505"/>
      <c r="K1074" s="458"/>
    </row>
    <row r="1075" spans="1:11">
      <c r="A1075" s="450"/>
      <c r="B1075" s="601">
        <f>PLANEJAMENTO!$G$3</f>
        <v>0</v>
      </c>
      <c r="C1075" s="602"/>
      <c r="D1075" s="602"/>
      <c r="E1075" s="602"/>
      <c r="F1075" s="603"/>
      <c r="G1075" s="1648" t="s">
        <v>1145</v>
      </c>
      <c r="H1075" s="1649"/>
      <c r="I1075" s="1649"/>
      <c r="J1075" s="1650"/>
      <c r="K1075" s="458"/>
    </row>
    <row r="1076" spans="1:11">
      <c r="A1076" s="450"/>
      <c r="B1076" s="604"/>
      <c r="C1076" s="605"/>
      <c r="D1076" s="605"/>
      <c r="E1076" s="605"/>
      <c r="F1076" s="606"/>
      <c r="G1076" s="607"/>
      <c r="H1076" s="1651"/>
      <c r="I1076" s="1652"/>
      <c r="J1076" s="1653"/>
      <c r="K1076" s="458"/>
    </row>
    <row r="1077" spans="1:11" ht="15" thickBot="1">
      <c r="A1077" s="608"/>
      <c r="B1077" s="609"/>
      <c r="C1077" s="609"/>
      <c r="D1077" s="609"/>
      <c r="E1077" s="609"/>
      <c r="F1077" s="609"/>
      <c r="G1077" s="609"/>
      <c r="H1077" s="609"/>
      <c r="I1077" s="609"/>
      <c r="J1077" s="609"/>
      <c r="K1077" s="610"/>
    </row>
    <row r="1078" spans="1:11">
      <c r="A1078" s="759"/>
      <c r="B1078" s="760"/>
      <c r="C1078" s="760"/>
      <c r="D1078" s="760"/>
      <c r="E1078" s="760"/>
      <c r="F1078" s="760"/>
      <c r="G1078" s="760"/>
      <c r="H1078" s="760"/>
      <c r="I1078" s="760"/>
      <c r="J1078" s="760"/>
      <c r="K1078" s="761"/>
    </row>
    <row r="1079" spans="1:11">
      <c r="A1079" s="450"/>
      <c r="B1079" s="451" t="s">
        <v>141</v>
      </c>
      <c r="C1079" s="452"/>
      <c r="D1079" s="453" t="s">
        <v>1105</v>
      </c>
      <c r="E1079" s="454"/>
      <c r="F1079" s="455"/>
      <c r="G1079" s="455"/>
      <c r="H1079" s="456"/>
      <c r="I1079" s="456"/>
      <c r="J1079" s="457"/>
      <c r="K1079" s="458"/>
    </row>
    <row r="1080" spans="1:11">
      <c r="A1080" s="450"/>
      <c r="B1080" s="459"/>
      <c r="C1080" s="459"/>
      <c r="D1080" s="459"/>
      <c r="E1080" s="459"/>
      <c r="F1080" s="459"/>
      <c r="G1080" s="459"/>
      <c r="H1080" s="459"/>
      <c r="I1080" s="459"/>
      <c r="J1080" s="459"/>
      <c r="K1080" s="458"/>
    </row>
    <row r="1081" spans="1:11">
      <c r="A1081" s="450"/>
      <c r="B1081" s="460" t="s">
        <v>1106</v>
      </c>
      <c r="C1081" s="461" t="s">
        <v>1107</v>
      </c>
      <c r="D1081" s="1671" t="s">
        <v>198</v>
      </c>
      <c r="E1081" s="1672"/>
      <c r="F1081" s="1672"/>
      <c r="G1081" s="1672"/>
      <c r="H1081" s="1672"/>
      <c r="I1081" s="1673"/>
      <c r="J1081" s="462" t="s">
        <v>1108</v>
      </c>
      <c r="K1081" s="458"/>
    </row>
    <row r="1082" spans="1:11" ht="19.5" customHeight="1">
      <c r="A1082" s="450"/>
      <c r="B1082" s="463"/>
      <c r="C1082" s="464"/>
      <c r="D1082" s="1674" t="s">
        <v>1191</v>
      </c>
      <c r="E1082" s="1675"/>
      <c r="F1082" s="1675"/>
      <c r="G1082" s="1675"/>
      <c r="H1082" s="1675"/>
      <c r="I1082" s="1676"/>
      <c r="J1082" s="468" t="str">
        <f>F1099</f>
        <v>m2</v>
      </c>
      <c r="K1082" s="458"/>
    </row>
    <row r="1083" spans="1:11">
      <c r="A1083" s="450"/>
      <c r="B1083" s="469"/>
      <c r="C1083" s="469"/>
      <c r="D1083" s="469"/>
      <c r="E1083" s="469"/>
      <c r="F1083" s="469"/>
      <c r="G1083" s="469"/>
      <c r="H1083" s="469"/>
      <c r="I1083" s="470"/>
      <c r="J1083" s="471"/>
      <c r="K1083" s="458"/>
    </row>
    <row r="1084" spans="1:11">
      <c r="A1084" s="450"/>
      <c r="B1084" s="1648" t="s">
        <v>1111</v>
      </c>
      <c r="C1084" s="1650"/>
      <c r="D1084" s="1679" t="s">
        <v>873</v>
      </c>
      <c r="E1084" s="1681" t="s">
        <v>1112</v>
      </c>
      <c r="F1084" s="472" t="s">
        <v>1113</v>
      </c>
      <c r="G1084" s="473"/>
      <c r="H1084" s="472" t="s">
        <v>1114</v>
      </c>
      <c r="I1084" s="473"/>
      <c r="J1084" s="474" t="s">
        <v>1115</v>
      </c>
      <c r="K1084" s="458"/>
    </row>
    <row r="1085" spans="1:11">
      <c r="A1085" s="450"/>
      <c r="B1085" s="1677"/>
      <c r="C1085" s="1678"/>
      <c r="D1085" s="1680"/>
      <c r="E1085" s="1682"/>
      <c r="F1085" s="475" t="s">
        <v>1116</v>
      </c>
      <c r="G1085" s="475" t="s">
        <v>1117</v>
      </c>
      <c r="H1085" s="475" t="s">
        <v>1116</v>
      </c>
      <c r="I1085" s="476" t="s">
        <v>1117</v>
      </c>
      <c r="J1085" s="477" t="s">
        <v>1118</v>
      </c>
      <c r="K1085" s="458"/>
    </row>
    <row r="1086" spans="1:11">
      <c r="A1086" s="450"/>
      <c r="B1086" s="486"/>
      <c r="C1086" s="487"/>
      <c r="D1086" s="488"/>
      <c r="E1086" s="481"/>
      <c r="F1086" s="481"/>
      <c r="G1086" s="482"/>
      <c r="H1086" s="490"/>
      <c r="I1086" s="484"/>
      <c r="J1086" s="492"/>
      <c r="K1086" s="458"/>
    </row>
    <row r="1087" spans="1:11">
      <c r="A1087" s="450"/>
      <c r="B1087" s="486"/>
      <c r="C1087" s="487"/>
      <c r="D1087" s="488"/>
      <c r="E1087" s="489"/>
      <c r="F1087" s="489"/>
      <c r="G1087" s="489"/>
      <c r="H1087" s="490"/>
      <c r="I1087" s="491"/>
      <c r="J1087" s="492">
        <f>H1087*F1087*E1087+I1087*G1087*E1087</f>
        <v>0</v>
      </c>
      <c r="K1087" s="458"/>
    </row>
    <row r="1088" spans="1:11">
      <c r="A1088" s="450"/>
      <c r="B1088" s="493"/>
      <c r="C1088" s="494"/>
      <c r="D1088" s="495"/>
      <c r="E1088" s="496"/>
      <c r="F1088" s="496"/>
      <c r="G1088" s="496"/>
      <c r="H1088" s="497"/>
      <c r="I1088" s="498"/>
      <c r="J1088" s="492">
        <f>H1088*F1088*E1088+I1088*G1088*E1088</f>
        <v>0</v>
      </c>
      <c r="K1088" s="458"/>
    </row>
    <row r="1089" spans="1:11">
      <c r="A1089" s="450"/>
      <c r="B1089" s="499" t="s">
        <v>1119</v>
      </c>
      <c r="C1089" s="469"/>
      <c r="D1089" s="469"/>
      <c r="E1089" s="469"/>
      <c r="F1089" s="469"/>
      <c r="G1089" s="469"/>
      <c r="H1089" s="469"/>
      <c r="I1089" s="500" t="s">
        <v>138</v>
      </c>
      <c r="J1089" s="501">
        <f>SUM(J1086:J1088)</f>
        <v>0</v>
      </c>
      <c r="K1089" s="458"/>
    </row>
    <row r="1090" spans="1:11">
      <c r="A1090" s="450"/>
      <c r="B1090" s="502"/>
      <c r="C1090" s="502"/>
      <c r="D1090" s="502"/>
      <c r="E1090" s="502"/>
      <c r="F1090" s="502"/>
      <c r="G1090" s="502"/>
      <c r="H1090" s="502"/>
      <c r="I1090" s="503"/>
      <c r="J1090" s="504"/>
      <c r="K1090" s="458"/>
    </row>
    <row r="1091" spans="1:11" ht="20.399999999999999">
      <c r="A1091" s="450"/>
      <c r="B1091" s="1664" t="s">
        <v>1120</v>
      </c>
      <c r="C1091" s="1665"/>
      <c r="D1091" s="1665"/>
      <c r="E1091" s="1666"/>
      <c r="F1091" s="505" t="s">
        <v>873</v>
      </c>
      <c r="G1091" s="506"/>
      <c r="H1091" s="507" t="s">
        <v>560</v>
      </c>
      <c r="I1091" s="508" t="s">
        <v>1121</v>
      </c>
      <c r="J1091" s="509" t="s">
        <v>1122</v>
      </c>
      <c r="K1091" s="458"/>
    </row>
    <row r="1092" spans="1:11">
      <c r="A1092" s="450"/>
      <c r="B1092" s="510"/>
      <c r="C1092" s="511"/>
      <c r="D1092" s="512"/>
      <c r="E1092" s="513"/>
      <c r="F1092" s="514"/>
      <c r="G1092" s="515"/>
      <c r="H1092" s="516"/>
      <c r="I1092" s="484"/>
      <c r="J1092" s="485"/>
      <c r="K1092" s="458"/>
    </row>
    <row r="1093" spans="1:11">
      <c r="A1093" s="450"/>
      <c r="B1093" s="517" t="s">
        <v>626</v>
      </c>
      <c r="C1093" s="518"/>
      <c r="D1093" s="459"/>
      <c r="E1093" s="487"/>
      <c r="F1093" s="488"/>
      <c r="G1093" s="519"/>
      <c r="H1093" s="520">
        <v>0.36</v>
      </c>
      <c r="I1093" s="521">
        <f>VLOOKUP(B1093,'MÃO DE OBRA'!$A:$E,5,FALSE)/220</f>
        <v>15.730909090909092</v>
      </c>
      <c r="J1093" s="492">
        <f t="shared" ref="J1093:J1094" si="26">H1093*I1093</f>
        <v>5.663127272727273</v>
      </c>
      <c r="K1093" s="458"/>
    </row>
    <row r="1094" spans="1:11">
      <c r="A1094" s="450"/>
      <c r="B1094" s="517" t="s">
        <v>734</v>
      </c>
      <c r="C1094" s="518"/>
      <c r="D1094" s="459"/>
      <c r="E1094" s="487"/>
      <c r="F1094" s="488"/>
      <c r="G1094" s="519"/>
      <c r="H1094" s="520">
        <v>0.46</v>
      </c>
      <c r="I1094" s="521">
        <f>VLOOKUP(B1094,'MÃO DE OBRA'!$A:$E,5,FALSE)/220</f>
        <v>23.596363636363641</v>
      </c>
      <c r="J1094" s="492">
        <f t="shared" si="26"/>
        <v>10.854327272727275</v>
      </c>
      <c r="K1094" s="458"/>
    </row>
    <row r="1095" spans="1:11">
      <c r="A1095" s="450"/>
      <c r="B1095" s="517"/>
      <c r="C1095" s="518"/>
      <c r="D1095" s="459"/>
      <c r="E1095" s="487"/>
      <c r="F1095" s="488"/>
      <c r="G1095" s="519"/>
      <c r="H1095" s="520"/>
      <c r="I1095" s="521"/>
      <c r="J1095" s="492"/>
      <c r="K1095" s="458"/>
    </row>
    <row r="1096" spans="1:11">
      <c r="A1096" s="450"/>
      <c r="B1096" s="517"/>
      <c r="C1096" s="518"/>
      <c r="D1096" s="459"/>
      <c r="E1096" s="487"/>
      <c r="F1096" s="488"/>
      <c r="G1096" s="519"/>
      <c r="H1096" s="520"/>
      <c r="I1096" s="491"/>
      <c r="J1096" s="492">
        <f>H1096*I1096</f>
        <v>0</v>
      </c>
      <c r="K1096" s="458"/>
    </row>
    <row r="1097" spans="1:11">
      <c r="A1097" s="450"/>
      <c r="B1097" s="499" t="s">
        <v>1119</v>
      </c>
      <c r="C1097" s="502"/>
      <c r="D1097" s="502"/>
      <c r="E1097" s="502"/>
      <c r="F1097" s="502"/>
      <c r="G1097" s="502"/>
      <c r="H1097" s="502"/>
      <c r="I1097" s="522" t="s">
        <v>138</v>
      </c>
      <c r="J1097" s="501">
        <f>SUM(J1092:J1096)</f>
        <v>16.517454545454548</v>
      </c>
      <c r="K1097" s="458"/>
    </row>
    <row r="1098" spans="1:11">
      <c r="A1098" s="450"/>
      <c r="B1098" s="523"/>
      <c r="C1098" s="523"/>
      <c r="D1098" s="523"/>
      <c r="E1098" s="523"/>
      <c r="F1098" s="523"/>
      <c r="G1098" s="523"/>
      <c r="H1098" s="523"/>
      <c r="I1098" s="524"/>
      <c r="J1098" s="523"/>
      <c r="K1098" s="458"/>
    </row>
    <row r="1099" spans="1:11">
      <c r="A1099" s="450"/>
      <c r="B1099" s="525" t="s">
        <v>1123</v>
      </c>
      <c r="C1099" s="526"/>
      <c r="D1099" s="523"/>
      <c r="E1099" s="527">
        <v>1</v>
      </c>
      <c r="F1099" s="528" t="s">
        <v>1130</v>
      </c>
      <c r="G1099" s="506"/>
      <c r="H1099" s="506"/>
      <c r="I1099" s="529" t="s">
        <v>1124</v>
      </c>
      <c r="J1099" s="501">
        <f>J1089+J1097</f>
        <v>16.517454545454548</v>
      </c>
      <c r="K1099" s="458"/>
    </row>
    <row r="1100" spans="1:11">
      <c r="A1100" s="450"/>
      <c r="B1100" s="530"/>
      <c r="C1100" s="523"/>
      <c r="D1100" s="523"/>
      <c r="E1100" s="531"/>
      <c r="F1100" s="532"/>
      <c r="G1100" s="532"/>
      <c r="H1100" s="532"/>
      <c r="I1100" s="524"/>
      <c r="J1100" s="523"/>
      <c r="K1100" s="458"/>
    </row>
    <row r="1101" spans="1:11" ht="20.399999999999999">
      <c r="A1101" s="450"/>
      <c r="B1101" s="1667" t="s">
        <v>481</v>
      </c>
      <c r="C1101" s="1668"/>
      <c r="D1101" s="1668"/>
      <c r="E1101" s="1669"/>
      <c r="F1101" s="533" t="s">
        <v>873</v>
      </c>
      <c r="G1101" s="534" t="s">
        <v>493</v>
      </c>
      <c r="H1101" s="507" t="s">
        <v>1115</v>
      </c>
      <c r="I1101" s="535" t="s">
        <v>480</v>
      </c>
      <c r="J1101" s="536" t="s">
        <v>482</v>
      </c>
      <c r="K1101" s="458"/>
    </row>
    <row r="1102" spans="1:11">
      <c r="A1102" s="450"/>
      <c r="B1102" s="537"/>
      <c r="C1102" s="538"/>
      <c r="D1102" s="538"/>
      <c r="E1102" s="539"/>
      <c r="F1102" s="540"/>
      <c r="G1102" s="541"/>
      <c r="H1102" s="547"/>
      <c r="I1102" s="543"/>
      <c r="J1102" s="485"/>
      <c r="K1102" s="458"/>
    </row>
    <row r="1103" spans="1:11">
      <c r="A1103" s="450"/>
      <c r="B1103" s="537"/>
      <c r="C1103" s="518"/>
      <c r="D1103" s="518"/>
      <c r="E1103" s="487"/>
      <c r="F1103" s="540"/>
      <c r="G1103" s="541"/>
      <c r="H1103" s="547"/>
      <c r="I1103" s="543"/>
      <c r="J1103" s="492"/>
      <c r="K1103" s="458"/>
    </row>
    <row r="1104" spans="1:11">
      <c r="A1104" s="450"/>
      <c r="B1104" s="517"/>
      <c r="C1104" s="518"/>
      <c r="D1104" s="518"/>
      <c r="E1104" s="487"/>
      <c r="F1104" s="488"/>
      <c r="G1104" s="546"/>
      <c r="H1104" s="547"/>
      <c r="I1104" s="543"/>
      <c r="J1104" s="492">
        <f>H1104*I1104*E1086*F1086</f>
        <v>0</v>
      </c>
      <c r="K1104" s="458"/>
    </row>
    <row r="1105" spans="1:11">
      <c r="A1105" s="450"/>
      <c r="B1105" s="517"/>
      <c r="C1105" s="526"/>
      <c r="D1105" s="526"/>
      <c r="E1105" s="494"/>
      <c r="F1105" s="488"/>
      <c r="G1105" s="468"/>
      <c r="H1105" s="547"/>
      <c r="I1105" s="548"/>
      <c r="J1105" s="492">
        <f>H1105*I1105*E1087*F1087</f>
        <v>0</v>
      </c>
      <c r="K1105" s="458"/>
    </row>
    <row r="1106" spans="1:11">
      <c r="A1106" s="450"/>
      <c r="B1106" s="550" t="s">
        <v>1119</v>
      </c>
      <c r="C1106" s="526"/>
      <c r="D1106" s="526"/>
      <c r="E1106" s="526"/>
      <c r="F1106" s="523"/>
      <c r="G1106" s="526"/>
      <c r="H1106" s="551"/>
      <c r="I1106" s="552" t="s">
        <v>138</v>
      </c>
      <c r="J1106" s="501">
        <f>SUM(J1102:J1105)</f>
        <v>0</v>
      </c>
      <c r="K1106" s="458"/>
    </row>
    <row r="1107" spans="1:11">
      <c r="A1107" s="450"/>
      <c r="B1107" s="553"/>
      <c r="C1107" s="526"/>
      <c r="D1107" s="526"/>
      <c r="E1107" s="554"/>
      <c r="F1107" s="555"/>
      <c r="G1107" s="506"/>
      <c r="H1107" s="506"/>
      <c r="I1107" s="529"/>
      <c r="J1107" s="554"/>
      <c r="K1107" s="458"/>
    </row>
    <row r="1108" spans="1:11" ht="20.399999999999999">
      <c r="A1108" s="450"/>
      <c r="B1108" s="1667" t="s">
        <v>1125</v>
      </c>
      <c r="C1108" s="1668"/>
      <c r="D1108" s="1668"/>
      <c r="E1108" s="1668"/>
      <c r="F1108" s="1669"/>
      <c r="G1108" s="556" t="s">
        <v>494</v>
      </c>
      <c r="H1108" s="506" t="s">
        <v>1126</v>
      </c>
      <c r="I1108" s="557" t="s">
        <v>1115</v>
      </c>
      <c r="J1108" s="509" t="s">
        <v>482</v>
      </c>
      <c r="K1108" s="458"/>
    </row>
    <row r="1109" spans="1:11">
      <c r="A1109" s="450"/>
      <c r="B1109" s="558"/>
      <c r="C1109" s="559"/>
      <c r="D1109" s="560"/>
      <c r="E1109" s="560"/>
      <c r="F1109" s="561"/>
      <c r="G1109" s="489"/>
      <c r="H1109" s="489"/>
      <c r="I1109" s="562"/>
      <c r="J1109" s="492"/>
      <c r="K1109" s="458"/>
    </row>
    <row r="1110" spans="1:11">
      <c r="A1110" s="450"/>
      <c r="B1110" s="563"/>
      <c r="C1110" s="564"/>
      <c r="D1110" s="565"/>
      <c r="E1110" s="565"/>
      <c r="F1110" s="566"/>
      <c r="G1110" s="489"/>
      <c r="H1110" s="489"/>
      <c r="I1110" s="562"/>
      <c r="J1110" s="492"/>
      <c r="K1110" s="458"/>
    </row>
    <row r="1111" spans="1:11">
      <c r="A1111" s="450"/>
      <c r="B1111" s="1670" t="s">
        <v>138</v>
      </c>
      <c r="C1111" s="1670"/>
      <c r="D1111" s="1670"/>
      <c r="E1111" s="1670"/>
      <c r="F1111" s="1670"/>
      <c r="G1111" s="1670"/>
      <c r="H1111" s="1670"/>
      <c r="I1111" s="1670"/>
      <c r="J1111" s="501">
        <f>SUM(J1109:J1110)</f>
        <v>0</v>
      </c>
      <c r="K1111" s="458"/>
    </row>
    <row r="1112" spans="1:11">
      <c r="A1112" s="450"/>
      <c r="B1112" s="567"/>
      <c r="C1112" s="511"/>
      <c r="D1112" s="511"/>
      <c r="E1112" s="568"/>
      <c r="F1112" s="569"/>
      <c r="G1112" s="570"/>
      <c r="H1112" s="570"/>
      <c r="I1112" s="571"/>
      <c r="J1112" s="572"/>
      <c r="K1112" s="458"/>
    </row>
    <row r="1113" spans="1:11">
      <c r="A1113" s="450"/>
      <c r="B1113" s="573" t="s">
        <v>1127</v>
      </c>
      <c r="C1113" s="573"/>
      <c r="D1113" s="550"/>
      <c r="E1113" s="523"/>
      <c r="F1113" s="523"/>
      <c r="G1113" s="523"/>
      <c r="H1113" s="574"/>
      <c r="I1113" s="575"/>
      <c r="J1113" s="639">
        <f>(J1099+J1106+J1111)/E1099</f>
        <v>16.517454545454548</v>
      </c>
      <c r="K1113" s="458"/>
    </row>
    <row r="1114" spans="1:11">
      <c r="A1114" s="450"/>
      <c r="B1114" s="553"/>
      <c r="C1114" s="526"/>
      <c r="D1114" s="526"/>
      <c r="E1114" s="554"/>
      <c r="F1114" s="555"/>
      <c r="G1114" s="506"/>
      <c r="H1114" s="506"/>
      <c r="I1114" s="529"/>
      <c r="J1114" s="576"/>
      <c r="K1114" s="458"/>
    </row>
    <row r="1115" spans="1:11" ht="20.399999999999999">
      <c r="A1115" s="450"/>
      <c r="B1115" s="1667" t="s">
        <v>1128</v>
      </c>
      <c r="C1115" s="1668"/>
      <c r="D1115" s="1668"/>
      <c r="E1115" s="1668"/>
      <c r="F1115" s="1669"/>
      <c r="G1115" s="556" t="s">
        <v>494</v>
      </c>
      <c r="H1115" s="506" t="s">
        <v>1126</v>
      </c>
      <c r="I1115" s="557" t="s">
        <v>1115</v>
      </c>
      <c r="J1115" s="509" t="s">
        <v>482</v>
      </c>
      <c r="K1115" s="458"/>
    </row>
    <row r="1116" spans="1:11">
      <c r="A1116" s="450"/>
      <c r="B1116" s="558" t="s">
        <v>1192</v>
      </c>
      <c r="C1116" s="559"/>
      <c r="D1116" s="560"/>
      <c r="E1116" s="560"/>
      <c r="F1116" s="561"/>
      <c r="G1116" s="489">
        <v>1</v>
      </c>
      <c r="H1116" s="489" t="s">
        <v>1165</v>
      </c>
      <c r="I1116" s="562">
        <v>10.32</v>
      </c>
      <c r="J1116" s="492">
        <f>G1116*I1116</f>
        <v>10.32</v>
      </c>
      <c r="K1116" s="458"/>
    </row>
    <row r="1117" spans="1:11">
      <c r="A1117" s="450"/>
      <c r="B1117" s="563"/>
      <c r="C1117" s="564"/>
      <c r="D1117" s="565"/>
      <c r="E1117" s="565"/>
      <c r="F1117" s="566"/>
      <c r="G1117" s="489"/>
      <c r="H1117" s="489"/>
      <c r="I1117" s="743"/>
      <c r="J1117" s="492"/>
      <c r="K1117" s="458"/>
    </row>
    <row r="1118" spans="1:11">
      <c r="A1118" s="450"/>
      <c r="B1118" s="577"/>
      <c r="C1118" s="578"/>
      <c r="D1118" s="579"/>
      <c r="E1118" s="579"/>
      <c r="F1118" s="580"/>
      <c r="G1118" s="489"/>
      <c r="H1118" s="489"/>
      <c r="I1118" s="742"/>
      <c r="J1118" s="492"/>
      <c r="K1118" s="458"/>
    </row>
    <row r="1119" spans="1:11">
      <c r="A1119" s="450"/>
      <c r="B1119" s="581"/>
      <c r="C1119" s="523"/>
      <c r="D1119" s="523"/>
      <c r="E1119" s="582"/>
      <c r="F1119" s="583"/>
      <c r="G1119" s="532"/>
      <c r="H1119" s="532"/>
      <c r="I1119" s="524" t="s">
        <v>138</v>
      </c>
      <c r="J1119" s="501">
        <f>SUM(J1116:J1118)</f>
        <v>10.32</v>
      </c>
      <c r="K1119" s="458"/>
    </row>
    <row r="1120" spans="1:11">
      <c r="A1120" s="450"/>
      <c r="B1120" s="584"/>
      <c r="C1120" s="523"/>
      <c r="D1120" s="523"/>
      <c r="E1120" s="582"/>
      <c r="F1120" s="583"/>
      <c r="G1120" s="532"/>
      <c r="H1120" s="532"/>
      <c r="I1120" s="524"/>
      <c r="J1120" s="582"/>
      <c r="K1120" s="458"/>
    </row>
    <row r="1121" spans="1:11" ht="20.399999999999999">
      <c r="A1121" s="450"/>
      <c r="B1121" s="1667" t="s">
        <v>1141</v>
      </c>
      <c r="C1121" s="1668"/>
      <c r="D1121" s="1668"/>
      <c r="E1121" s="1668"/>
      <c r="F1121" s="1669"/>
      <c r="G1121" s="587" t="s">
        <v>494</v>
      </c>
      <c r="H1121" s="506" t="s">
        <v>1115</v>
      </c>
      <c r="I1121" s="557"/>
      <c r="J1121" s="509" t="s">
        <v>482</v>
      </c>
      <c r="K1121" s="458"/>
    </row>
    <row r="1122" spans="1:11">
      <c r="A1122" s="450"/>
      <c r="B1122" s="1654"/>
      <c r="C1122" s="1655"/>
      <c r="D1122" s="1655"/>
      <c r="E1122" s="1655"/>
      <c r="F1122" s="1656"/>
      <c r="G1122" s="489"/>
      <c r="H1122" s="1657"/>
      <c r="I1122" s="1658"/>
      <c r="J1122" s="492"/>
      <c r="K1122" s="458"/>
    </row>
    <row r="1123" spans="1:11">
      <c r="A1123" s="450"/>
      <c r="B1123" s="1659"/>
      <c r="C1123" s="1660"/>
      <c r="D1123" s="1660"/>
      <c r="E1123" s="1660"/>
      <c r="F1123" s="1661"/>
      <c r="G1123" s="496"/>
      <c r="H1123" s="1662"/>
      <c r="I1123" s="1663"/>
      <c r="J1123" s="492"/>
      <c r="K1123" s="458"/>
    </row>
    <row r="1124" spans="1:11">
      <c r="A1124" s="450"/>
      <c r="B1124" s="581"/>
      <c r="C1124" s="523"/>
      <c r="D1124" s="523"/>
      <c r="E1124" s="582"/>
      <c r="F1124" s="583"/>
      <c r="G1124" s="532"/>
      <c r="H1124" s="532"/>
      <c r="I1124" s="524" t="s">
        <v>138</v>
      </c>
      <c r="J1124" s="501">
        <f>SUM(J1122:J1123)</f>
        <v>0</v>
      </c>
      <c r="K1124" s="458"/>
    </row>
    <row r="1125" spans="1:11">
      <c r="A1125" s="450"/>
      <c r="B1125" s="523"/>
      <c r="C1125" s="523"/>
      <c r="D1125" s="523"/>
      <c r="E1125" s="523"/>
      <c r="F1125" s="523"/>
      <c r="G1125" s="523"/>
      <c r="H1125" s="523"/>
      <c r="I1125" s="524"/>
      <c r="J1125" s="523"/>
      <c r="K1125" s="458"/>
    </row>
    <row r="1126" spans="1:11">
      <c r="A1126" s="450"/>
      <c r="B1126" s="1645" t="s">
        <v>1142</v>
      </c>
      <c r="C1126" s="1646"/>
      <c r="D1126" s="1646"/>
      <c r="E1126" s="1646"/>
      <c r="F1126" s="1646"/>
      <c r="G1126" s="1646"/>
      <c r="H1126" s="1646"/>
      <c r="I1126" s="1647"/>
      <c r="J1126" s="573">
        <f>J1124+J1119+J1113</f>
        <v>26.837454545454548</v>
      </c>
      <c r="K1126" s="458"/>
    </row>
    <row r="1127" spans="1:11">
      <c r="A1127" s="450"/>
      <c r="B1127" s="523"/>
      <c r="C1127" s="523"/>
      <c r="D1127" s="523"/>
      <c r="E1127" s="523"/>
      <c r="F1127" s="523"/>
      <c r="G1127" s="523"/>
      <c r="H1127" s="523"/>
      <c r="I1127" s="524"/>
      <c r="J1127" s="523"/>
      <c r="K1127" s="458"/>
    </row>
    <row r="1128" spans="1:11">
      <c r="A1128" s="450"/>
      <c r="B1128" s="1645" t="s">
        <v>1143</v>
      </c>
      <c r="C1128" s="1646"/>
      <c r="D1128" s="1646"/>
      <c r="E1128" s="1646"/>
      <c r="F1128" s="1646"/>
      <c r="G1128" s="1646"/>
      <c r="H1128" s="1646"/>
      <c r="I1128" s="1647"/>
      <c r="J1128" s="501">
        <f>J1126*0</f>
        <v>0</v>
      </c>
      <c r="K1128" s="458"/>
    </row>
    <row r="1129" spans="1:11">
      <c r="A1129" s="450"/>
      <c r="B1129" s="523"/>
      <c r="C1129" s="523"/>
      <c r="D1129" s="523"/>
      <c r="E1129" s="523"/>
      <c r="F1129" s="523"/>
      <c r="G1129" s="523"/>
      <c r="H1129" s="523"/>
      <c r="I1129" s="524"/>
      <c r="J1129" s="523"/>
      <c r="K1129" s="458"/>
    </row>
    <row r="1130" spans="1:11">
      <c r="A1130" s="450"/>
      <c r="B1130" s="1645" t="s">
        <v>1144</v>
      </c>
      <c r="C1130" s="1646"/>
      <c r="D1130" s="1646"/>
      <c r="E1130" s="1646"/>
      <c r="F1130" s="1646"/>
      <c r="G1130" s="1646"/>
      <c r="H1130" s="1646"/>
      <c r="I1130" s="1647"/>
      <c r="J1130" s="573">
        <f>J1126+J1128</f>
        <v>26.837454545454548</v>
      </c>
      <c r="K1130" s="458"/>
    </row>
    <row r="1131" spans="1:11">
      <c r="A1131" s="450"/>
      <c r="B1131" s="511"/>
      <c r="C1131" s="511"/>
      <c r="D1131" s="511"/>
      <c r="E1131" s="511"/>
      <c r="F1131" s="511"/>
      <c r="G1131" s="511"/>
      <c r="H1131" s="511"/>
      <c r="I1131" s="571"/>
      <c r="J1131" s="511"/>
      <c r="K1131" s="458"/>
    </row>
    <row r="1132" spans="1:11">
      <c r="A1132" s="450"/>
      <c r="B1132" s="589"/>
      <c r="C1132" s="559"/>
      <c r="D1132" s="559"/>
      <c r="E1132" s="559"/>
      <c r="F1132" s="559"/>
      <c r="G1132" s="559"/>
      <c r="H1132" s="559"/>
      <c r="I1132" s="559"/>
      <c r="J1132" s="590"/>
      <c r="K1132" s="458"/>
    </row>
    <row r="1133" spans="1:11">
      <c r="A1133" s="450"/>
      <c r="B1133" s="591"/>
      <c r="C1133" s="592"/>
      <c r="D1133" s="593"/>
      <c r="E1133" s="593"/>
      <c r="F1133" s="594" t="s">
        <v>1119</v>
      </c>
      <c r="G1133" s="595" t="s">
        <v>1119</v>
      </c>
      <c r="H1133" s="592"/>
      <c r="I1133" s="592"/>
      <c r="J1133" s="596"/>
      <c r="K1133" s="458"/>
    </row>
    <row r="1134" spans="1:11">
      <c r="A1134" s="450"/>
      <c r="B1134" s="459"/>
      <c r="C1134" s="459"/>
      <c r="D1134" s="459"/>
      <c r="E1134" s="459"/>
      <c r="F1134" s="459"/>
      <c r="G1134" s="459"/>
      <c r="H1134" s="459"/>
      <c r="I1134" s="459"/>
      <c r="J1134" s="459"/>
      <c r="K1134" s="458"/>
    </row>
    <row r="1135" spans="1:11">
      <c r="A1135" s="450"/>
      <c r="B1135" s="597">
        <f>PLANEJAMENTO!$G$2</f>
        <v>0</v>
      </c>
      <c r="C1135" s="598"/>
      <c r="D1135" s="598"/>
      <c r="E1135" s="598"/>
      <c r="F1135" s="599"/>
      <c r="G1135" s="600" t="s">
        <v>482</v>
      </c>
      <c r="H1135" s="502"/>
      <c r="I1135" s="502"/>
      <c r="J1135" s="505"/>
      <c r="K1135" s="458"/>
    </row>
    <row r="1136" spans="1:11">
      <c r="A1136" s="450"/>
      <c r="B1136" s="601">
        <f>PLANEJAMENTO!$G$3</f>
        <v>0</v>
      </c>
      <c r="C1136" s="602"/>
      <c r="D1136" s="602"/>
      <c r="E1136" s="602"/>
      <c r="F1136" s="603"/>
      <c r="G1136" s="1648" t="s">
        <v>1145</v>
      </c>
      <c r="H1136" s="1649"/>
      <c r="I1136" s="1649"/>
      <c r="J1136" s="1650"/>
      <c r="K1136" s="458"/>
    </row>
    <row r="1137" spans="1:11">
      <c r="A1137" s="450"/>
      <c r="B1137" s="604"/>
      <c r="C1137" s="605"/>
      <c r="D1137" s="605"/>
      <c r="E1137" s="605"/>
      <c r="F1137" s="606"/>
      <c r="G1137" s="607"/>
      <c r="H1137" s="1651"/>
      <c r="I1137" s="1652"/>
      <c r="J1137" s="1653"/>
      <c r="K1137" s="458"/>
    </row>
    <row r="1138" spans="1:11" ht="15" thickBot="1">
      <c r="A1138" s="608"/>
      <c r="B1138" s="609"/>
      <c r="C1138" s="609"/>
      <c r="D1138" s="609"/>
      <c r="E1138" s="609"/>
      <c r="F1138" s="609"/>
      <c r="G1138" s="609"/>
      <c r="H1138" s="609"/>
      <c r="I1138" s="609"/>
      <c r="J1138" s="609"/>
      <c r="K1138" s="610"/>
    </row>
    <row r="1139" spans="1:11">
      <c r="A1139" s="759"/>
      <c r="B1139" s="760"/>
      <c r="C1139" s="760"/>
      <c r="D1139" s="760"/>
      <c r="E1139" s="760"/>
      <c r="F1139" s="760"/>
      <c r="G1139" s="760"/>
      <c r="H1139" s="760"/>
      <c r="I1139" s="760"/>
      <c r="J1139" s="760"/>
      <c r="K1139" s="761"/>
    </row>
    <row r="1140" spans="1:11">
      <c r="A1140" s="450"/>
      <c r="B1140" s="451" t="s">
        <v>141</v>
      </c>
      <c r="C1140" s="452"/>
      <c r="D1140" s="453" t="s">
        <v>1105</v>
      </c>
      <c r="E1140" s="454"/>
      <c r="F1140" s="455"/>
      <c r="G1140" s="455"/>
      <c r="H1140" s="456"/>
      <c r="I1140" s="456"/>
      <c r="J1140" s="457"/>
      <c r="K1140" s="458"/>
    </row>
    <row r="1141" spans="1:11">
      <c r="A1141" s="450"/>
      <c r="B1141" s="459"/>
      <c r="C1141" s="459"/>
      <c r="D1141" s="459"/>
      <c r="E1141" s="459"/>
      <c r="F1141" s="459"/>
      <c r="G1141" s="459"/>
      <c r="H1141" s="459"/>
      <c r="I1141" s="459"/>
      <c r="J1141" s="459"/>
      <c r="K1141" s="458"/>
    </row>
    <row r="1142" spans="1:11">
      <c r="A1142" s="450"/>
      <c r="B1142" s="460" t="s">
        <v>1106</v>
      </c>
      <c r="C1142" s="461" t="s">
        <v>1107</v>
      </c>
      <c r="D1142" s="1671" t="s">
        <v>198</v>
      </c>
      <c r="E1142" s="1672"/>
      <c r="F1142" s="1672"/>
      <c r="G1142" s="1672"/>
      <c r="H1142" s="1672"/>
      <c r="I1142" s="1673"/>
      <c r="J1142" s="462" t="s">
        <v>1108</v>
      </c>
      <c r="K1142" s="458"/>
    </row>
    <row r="1143" spans="1:11" ht="24" customHeight="1">
      <c r="A1143" s="450"/>
      <c r="B1143" s="463"/>
      <c r="C1143" s="464"/>
      <c r="D1143" s="1674" t="s">
        <v>1193</v>
      </c>
      <c r="E1143" s="1675"/>
      <c r="F1143" s="1675"/>
      <c r="G1143" s="1675"/>
      <c r="H1143" s="1675"/>
      <c r="I1143" s="1676"/>
      <c r="J1143" s="468" t="str">
        <f>F1160</f>
        <v>M2</v>
      </c>
      <c r="K1143" s="458"/>
    </row>
    <row r="1144" spans="1:11">
      <c r="A1144" s="450"/>
      <c r="B1144" s="469"/>
      <c r="C1144" s="469"/>
      <c r="D1144" s="469"/>
      <c r="E1144" s="469"/>
      <c r="F1144" s="469"/>
      <c r="G1144" s="469"/>
      <c r="H1144" s="469"/>
      <c r="I1144" s="470"/>
      <c r="J1144" s="471"/>
      <c r="K1144" s="458"/>
    </row>
    <row r="1145" spans="1:11">
      <c r="A1145" s="450"/>
      <c r="B1145" s="1648" t="s">
        <v>1111</v>
      </c>
      <c r="C1145" s="1650"/>
      <c r="D1145" s="1679" t="s">
        <v>873</v>
      </c>
      <c r="E1145" s="1681" t="s">
        <v>1112</v>
      </c>
      <c r="F1145" s="472" t="s">
        <v>1113</v>
      </c>
      <c r="G1145" s="473"/>
      <c r="H1145" s="472" t="s">
        <v>1114</v>
      </c>
      <c r="I1145" s="473"/>
      <c r="J1145" s="474" t="s">
        <v>1115</v>
      </c>
      <c r="K1145" s="458"/>
    </row>
    <row r="1146" spans="1:11">
      <c r="A1146" s="450"/>
      <c r="B1146" s="1677"/>
      <c r="C1146" s="1678"/>
      <c r="D1146" s="1680"/>
      <c r="E1146" s="1682"/>
      <c r="F1146" s="475" t="s">
        <v>1116</v>
      </c>
      <c r="G1146" s="475" t="s">
        <v>1117</v>
      </c>
      <c r="H1146" s="475" t="s">
        <v>1116</v>
      </c>
      <c r="I1146" s="476" t="s">
        <v>1117</v>
      </c>
      <c r="J1146" s="477" t="s">
        <v>1118</v>
      </c>
      <c r="K1146" s="458"/>
    </row>
    <row r="1147" spans="1:11">
      <c r="A1147" s="450"/>
      <c r="B1147" s="486"/>
      <c r="C1147" s="487"/>
      <c r="D1147" s="488"/>
      <c r="E1147" s="481"/>
      <c r="F1147" s="481"/>
      <c r="G1147" s="482"/>
      <c r="H1147" s="490"/>
      <c r="I1147" s="484"/>
      <c r="J1147" s="492"/>
      <c r="K1147" s="458"/>
    </row>
    <row r="1148" spans="1:11">
      <c r="A1148" s="450"/>
      <c r="B1148" s="486"/>
      <c r="C1148" s="487"/>
      <c r="D1148" s="488"/>
      <c r="E1148" s="489"/>
      <c r="F1148" s="489"/>
      <c r="G1148" s="489"/>
      <c r="H1148" s="490"/>
      <c r="I1148" s="491"/>
      <c r="J1148" s="492">
        <f>H1148*F1148*E1148+I1148*G1148*E1148</f>
        <v>0</v>
      </c>
      <c r="K1148" s="458"/>
    </row>
    <row r="1149" spans="1:11">
      <c r="A1149" s="450"/>
      <c r="B1149" s="493"/>
      <c r="C1149" s="494"/>
      <c r="D1149" s="495"/>
      <c r="E1149" s="496"/>
      <c r="F1149" s="496"/>
      <c r="G1149" s="496"/>
      <c r="H1149" s="497"/>
      <c r="I1149" s="498"/>
      <c r="J1149" s="492">
        <f>H1149*F1149*E1149+I1149*G1149*E1149</f>
        <v>0</v>
      </c>
      <c r="K1149" s="458"/>
    </row>
    <row r="1150" spans="1:11">
      <c r="A1150" s="450"/>
      <c r="B1150" s="499" t="s">
        <v>1119</v>
      </c>
      <c r="C1150" s="469"/>
      <c r="D1150" s="469"/>
      <c r="E1150" s="469"/>
      <c r="F1150" s="469"/>
      <c r="G1150" s="469"/>
      <c r="H1150" s="469"/>
      <c r="I1150" s="500" t="s">
        <v>138</v>
      </c>
      <c r="J1150" s="501">
        <f>SUM(J1147:J1149)</f>
        <v>0</v>
      </c>
      <c r="K1150" s="458"/>
    </row>
    <row r="1151" spans="1:11">
      <c r="A1151" s="450"/>
      <c r="B1151" s="502"/>
      <c r="C1151" s="502"/>
      <c r="D1151" s="502"/>
      <c r="E1151" s="502"/>
      <c r="F1151" s="502"/>
      <c r="G1151" s="502"/>
      <c r="H1151" s="502"/>
      <c r="I1151" s="503"/>
      <c r="J1151" s="504"/>
      <c r="K1151" s="458"/>
    </row>
    <row r="1152" spans="1:11" ht="20.399999999999999">
      <c r="A1152" s="450"/>
      <c r="B1152" s="1664" t="s">
        <v>1120</v>
      </c>
      <c r="C1152" s="1665"/>
      <c r="D1152" s="1665"/>
      <c r="E1152" s="1666"/>
      <c r="F1152" s="505" t="s">
        <v>873</v>
      </c>
      <c r="G1152" s="506"/>
      <c r="H1152" s="507" t="s">
        <v>560</v>
      </c>
      <c r="I1152" s="508" t="s">
        <v>1121</v>
      </c>
      <c r="J1152" s="509" t="s">
        <v>1122</v>
      </c>
      <c r="K1152" s="458"/>
    </row>
    <row r="1153" spans="1:11">
      <c r="A1153" s="450"/>
      <c r="B1153" s="510"/>
      <c r="C1153" s="511"/>
      <c r="D1153" s="512"/>
      <c r="E1153" s="513"/>
      <c r="F1153" s="514"/>
      <c r="G1153" s="515"/>
      <c r="H1153" s="516"/>
      <c r="I1153" s="484"/>
      <c r="J1153" s="485"/>
      <c r="K1153" s="458"/>
    </row>
    <row r="1154" spans="1:11">
      <c r="A1154" s="450"/>
      <c r="B1154" s="517" t="s">
        <v>626</v>
      </c>
      <c r="C1154" s="518"/>
      <c r="D1154" s="459"/>
      <c r="E1154" s="487"/>
      <c r="F1154" s="488"/>
      <c r="G1154" s="519"/>
      <c r="H1154" s="520">
        <v>0.25</v>
      </c>
      <c r="I1154" s="521">
        <f>VLOOKUP(B1154,'MÃO DE OBRA'!$A:$E,5,FALSE)/220</f>
        <v>15.730909090909092</v>
      </c>
      <c r="J1154" s="492">
        <f t="shared" ref="J1154:J1155" si="27">H1154*I1154</f>
        <v>3.9327272727272731</v>
      </c>
      <c r="K1154" s="458"/>
    </row>
    <row r="1155" spans="1:11">
      <c r="A1155" s="450"/>
      <c r="B1155" s="517" t="s">
        <v>734</v>
      </c>
      <c r="C1155" s="518"/>
      <c r="D1155" s="459"/>
      <c r="E1155" s="487"/>
      <c r="F1155" s="488"/>
      <c r="G1155" s="519"/>
      <c r="H1155" s="520">
        <v>0.45</v>
      </c>
      <c r="I1155" s="521">
        <f>VLOOKUP(B1155,'MÃO DE OBRA'!$A:$E,5,FALSE)/220</f>
        <v>23.596363636363641</v>
      </c>
      <c r="J1155" s="492">
        <f t="shared" si="27"/>
        <v>10.61836363636364</v>
      </c>
      <c r="K1155" s="458"/>
    </row>
    <row r="1156" spans="1:11">
      <c r="A1156" s="450"/>
      <c r="B1156" s="517"/>
      <c r="C1156" s="518"/>
      <c r="D1156" s="459"/>
      <c r="E1156" s="487"/>
      <c r="F1156" s="488"/>
      <c r="G1156" s="519"/>
      <c r="H1156" s="520"/>
      <c r="I1156" s="521"/>
      <c r="J1156" s="492"/>
      <c r="K1156" s="458"/>
    </row>
    <row r="1157" spans="1:11">
      <c r="A1157" s="450"/>
      <c r="B1157" s="517"/>
      <c r="C1157" s="518"/>
      <c r="D1157" s="459"/>
      <c r="E1157" s="487"/>
      <c r="F1157" s="488"/>
      <c r="G1157" s="519"/>
      <c r="H1157" s="520"/>
      <c r="I1157" s="491"/>
      <c r="J1157" s="492">
        <f>H1157*I1157</f>
        <v>0</v>
      </c>
      <c r="K1157" s="458"/>
    </row>
    <row r="1158" spans="1:11">
      <c r="A1158" s="450"/>
      <c r="B1158" s="499" t="s">
        <v>1119</v>
      </c>
      <c r="C1158" s="502"/>
      <c r="D1158" s="502"/>
      <c r="E1158" s="502"/>
      <c r="F1158" s="502"/>
      <c r="G1158" s="502"/>
      <c r="H1158" s="502"/>
      <c r="I1158" s="522" t="s">
        <v>138</v>
      </c>
      <c r="J1158" s="501">
        <f>SUM(J1153:J1157)</f>
        <v>14.551090909090913</v>
      </c>
      <c r="K1158" s="458"/>
    </row>
    <row r="1159" spans="1:11">
      <c r="A1159" s="450"/>
      <c r="B1159" s="523"/>
      <c r="C1159" s="523"/>
      <c r="D1159" s="523"/>
      <c r="E1159" s="523"/>
      <c r="F1159" s="523"/>
      <c r="G1159" s="523"/>
      <c r="H1159" s="523"/>
      <c r="I1159" s="524"/>
      <c r="J1159" s="523"/>
      <c r="K1159" s="458"/>
    </row>
    <row r="1160" spans="1:11">
      <c r="A1160" s="450"/>
      <c r="B1160" s="525" t="s">
        <v>1123</v>
      </c>
      <c r="C1160" s="526"/>
      <c r="D1160" s="523"/>
      <c r="E1160" s="527">
        <v>1</v>
      </c>
      <c r="F1160" s="528" t="s">
        <v>1165</v>
      </c>
      <c r="G1160" s="506"/>
      <c r="H1160" s="506"/>
      <c r="I1160" s="529" t="s">
        <v>1124</v>
      </c>
      <c r="J1160" s="501">
        <f>J1150+J1158</f>
        <v>14.551090909090913</v>
      </c>
      <c r="K1160" s="458"/>
    </row>
    <row r="1161" spans="1:11">
      <c r="A1161" s="450"/>
      <c r="B1161" s="530"/>
      <c r="C1161" s="523"/>
      <c r="D1161" s="523"/>
      <c r="E1161" s="531"/>
      <c r="F1161" s="532"/>
      <c r="G1161" s="532"/>
      <c r="H1161" s="532"/>
      <c r="I1161" s="524"/>
      <c r="J1161" s="523"/>
      <c r="K1161" s="458"/>
    </row>
    <row r="1162" spans="1:11" ht="20.399999999999999">
      <c r="A1162" s="450"/>
      <c r="B1162" s="1667" t="s">
        <v>481</v>
      </c>
      <c r="C1162" s="1668"/>
      <c r="D1162" s="1668"/>
      <c r="E1162" s="1669"/>
      <c r="F1162" s="533" t="s">
        <v>873</v>
      </c>
      <c r="G1162" s="534" t="s">
        <v>493</v>
      </c>
      <c r="H1162" s="507" t="s">
        <v>1115</v>
      </c>
      <c r="I1162" s="535" t="s">
        <v>480</v>
      </c>
      <c r="J1162" s="536" t="s">
        <v>482</v>
      </c>
      <c r="K1162" s="458"/>
    </row>
    <row r="1163" spans="1:11">
      <c r="A1163" s="450"/>
      <c r="B1163" s="537"/>
      <c r="C1163" s="538"/>
      <c r="D1163" s="538"/>
      <c r="E1163" s="539"/>
      <c r="F1163" s="540"/>
      <c r="G1163" s="541"/>
      <c r="H1163" s="547"/>
      <c r="I1163" s="543"/>
      <c r="J1163" s="485"/>
      <c r="K1163" s="458"/>
    </row>
    <row r="1164" spans="1:11">
      <c r="A1164" s="450"/>
      <c r="B1164" s="537"/>
      <c r="C1164" s="518"/>
      <c r="D1164" s="518"/>
      <c r="E1164" s="487"/>
      <c r="F1164" s="540"/>
      <c r="G1164" s="541"/>
      <c r="H1164" s="547"/>
      <c r="I1164" s="543"/>
      <c r="J1164" s="492"/>
      <c r="K1164" s="458"/>
    </row>
    <row r="1165" spans="1:11">
      <c r="A1165" s="450"/>
      <c r="B1165" s="517"/>
      <c r="C1165" s="518"/>
      <c r="D1165" s="518"/>
      <c r="E1165" s="487"/>
      <c r="F1165" s="488"/>
      <c r="G1165" s="546"/>
      <c r="H1165" s="547"/>
      <c r="I1165" s="543"/>
      <c r="J1165" s="492">
        <f>H1165*I1165*E1147*F1147</f>
        <v>0</v>
      </c>
      <c r="K1165" s="458"/>
    </row>
    <row r="1166" spans="1:11">
      <c r="A1166" s="450"/>
      <c r="B1166" s="517"/>
      <c r="C1166" s="526"/>
      <c r="D1166" s="526"/>
      <c r="E1166" s="494"/>
      <c r="F1166" s="488"/>
      <c r="G1166" s="468"/>
      <c r="H1166" s="547"/>
      <c r="I1166" s="548"/>
      <c r="J1166" s="492">
        <f>H1166*I1166*E1148*F1148</f>
        <v>0</v>
      </c>
      <c r="K1166" s="458"/>
    </row>
    <row r="1167" spans="1:11">
      <c r="A1167" s="450"/>
      <c r="B1167" s="550" t="s">
        <v>1119</v>
      </c>
      <c r="C1167" s="526"/>
      <c r="D1167" s="526"/>
      <c r="E1167" s="526"/>
      <c r="F1167" s="523"/>
      <c r="G1167" s="526"/>
      <c r="H1167" s="551"/>
      <c r="I1167" s="552" t="s">
        <v>138</v>
      </c>
      <c r="J1167" s="501">
        <f>SUM(J1163:J1166)</f>
        <v>0</v>
      </c>
      <c r="K1167" s="458"/>
    </row>
    <row r="1168" spans="1:11">
      <c r="A1168" s="450"/>
      <c r="B1168" s="553"/>
      <c r="C1168" s="526"/>
      <c r="D1168" s="526"/>
      <c r="E1168" s="554"/>
      <c r="F1168" s="555"/>
      <c r="G1168" s="506"/>
      <c r="H1168" s="506"/>
      <c r="I1168" s="529"/>
      <c r="J1168" s="554"/>
      <c r="K1168" s="458"/>
    </row>
    <row r="1169" spans="1:11" ht="20.399999999999999">
      <c r="A1169" s="450"/>
      <c r="B1169" s="1667" t="s">
        <v>1125</v>
      </c>
      <c r="C1169" s="1668"/>
      <c r="D1169" s="1668"/>
      <c r="E1169" s="1668"/>
      <c r="F1169" s="1669"/>
      <c r="G1169" s="556" t="s">
        <v>494</v>
      </c>
      <c r="H1169" s="506" t="s">
        <v>1126</v>
      </c>
      <c r="I1169" s="557" t="s">
        <v>1115</v>
      </c>
      <c r="J1169" s="509" t="s">
        <v>482</v>
      </c>
      <c r="K1169" s="458"/>
    </row>
    <row r="1170" spans="1:11">
      <c r="A1170" s="450"/>
      <c r="B1170" s="558"/>
      <c r="C1170" s="559"/>
      <c r="D1170" s="560"/>
      <c r="E1170" s="560"/>
      <c r="F1170" s="561"/>
      <c r="G1170" s="489"/>
      <c r="H1170" s="489"/>
      <c r="I1170" s="562"/>
      <c r="J1170" s="492"/>
      <c r="K1170" s="458"/>
    </row>
    <row r="1171" spans="1:11">
      <c r="A1171" s="450"/>
      <c r="B1171" s="563"/>
      <c r="C1171" s="564"/>
      <c r="D1171" s="565"/>
      <c r="E1171" s="565"/>
      <c r="F1171" s="566"/>
      <c r="G1171" s="489"/>
      <c r="H1171" s="489"/>
      <c r="I1171" s="562"/>
      <c r="J1171" s="492"/>
      <c r="K1171" s="458"/>
    </row>
    <row r="1172" spans="1:11">
      <c r="A1172" s="450"/>
      <c r="B1172" s="1670" t="s">
        <v>138</v>
      </c>
      <c r="C1172" s="1670"/>
      <c r="D1172" s="1670"/>
      <c r="E1172" s="1670"/>
      <c r="F1172" s="1670"/>
      <c r="G1172" s="1670"/>
      <c r="H1172" s="1670"/>
      <c r="I1172" s="1670"/>
      <c r="J1172" s="501">
        <f>SUM(J1170:J1171)</f>
        <v>0</v>
      </c>
      <c r="K1172" s="458"/>
    </row>
    <row r="1173" spans="1:11">
      <c r="A1173" s="450"/>
      <c r="B1173" s="567"/>
      <c r="C1173" s="511"/>
      <c r="D1173" s="511"/>
      <c r="E1173" s="568"/>
      <c r="F1173" s="569"/>
      <c r="G1173" s="570"/>
      <c r="H1173" s="570"/>
      <c r="I1173" s="571"/>
      <c r="J1173" s="572"/>
      <c r="K1173" s="458"/>
    </row>
    <row r="1174" spans="1:11">
      <c r="A1174" s="450"/>
      <c r="B1174" s="573" t="s">
        <v>1127</v>
      </c>
      <c r="C1174" s="573"/>
      <c r="D1174" s="550"/>
      <c r="E1174" s="523"/>
      <c r="F1174" s="523"/>
      <c r="G1174" s="523"/>
      <c r="H1174" s="574"/>
      <c r="I1174" s="575"/>
      <c r="J1174" s="639">
        <f>(J1160+J1167+J1172)/E1160</f>
        <v>14.551090909090913</v>
      </c>
      <c r="K1174" s="458"/>
    </row>
    <row r="1175" spans="1:11">
      <c r="A1175" s="450"/>
      <c r="B1175" s="553"/>
      <c r="C1175" s="526"/>
      <c r="D1175" s="526"/>
      <c r="E1175" s="554"/>
      <c r="F1175" s="555"/>
      <c r="G1175" s="506"/>
      <c r="H1175" s="506"/>
      <c r="I1175" s="529"/>
      <c r="J1175" s="576"/>
      <c r="K1175" s="458"/>
    </row>
    <row r="1176" spans="1:11" ht="20.399999999999999">
      <c r="A1176" s="450"/>
      <c r="B1176" s="1667" t="s">
        <v>1128</v>
      </c>
      <c r="C1176" s="1668"/>
      <c r="D1176" s="1668"/>
      <c r="E1176" s="1668"/>
      <c r="F1176" s="1669"/>
      <c r="G1176" s="556" t="s">
        <v>494</v>
      </c>
      <c r="H1176" s="506" t="s">
        <v>1126</v>
      </c>
      <c r="I1176" s="557" t="s">
        <v>1115</v>
      </c>
      <c r="J1176" s="509" t="s">
        <v>482</v>
      </c>
      <c r="K1176" s="458"/>
    </row>
    <row r="1177" spans="1:11">
      <c r="A1177" s="450"/>
      <c r="B1177" s="558" t="s">
        <v>1192</v>
      </c>
      <c r="C1177" s="559"/>
      <c r="D1177" s="560"/>
      <c r="E1177" s="560"/>
      <c r="F1177" s="561"/>
      <c r="G1177" s="489">
        <v>1</v>
      </c>
      <c r="H1177" s="489" t="s">
        <v>1165</v>
      </c>
      <c r="I1177" s="562">
        <f>I1116</f>
        <v>10.32</v>
      </c>
      <c r="J1177" s="492">
        <f>I1177*G1177</f>
        <v>10.32</v>
      </c>
      <c r="K1177" s="458"/>
    </row>
    <row r="1178" spans="1:11">
      <c r="A1178" s="450"/>
      <c r="B1178" s="563"/>
      <c r="C1178" s="564"/>
      <c r="D1178" s="565"/>
      <c r="E1178" s="565"/>
      <c r="F1178" s="566"/>
      <c r="G1178" s="489"/>
      <c r="H1178" s="489"/>
      <c r="I1178" s="743"/>
      <c r="J1178" s="492"/>
      <c r="K1178" s="458"/>
    </row>
    <row r="1179" spans="1:11">
      <c r="A1179" s="450"/>
      <c r="B1179" s="577"/>
      <c r="C1179" s="578"/>
      <c r="D1179" s="579"/>
      <c r="E1179" s="579"/>
      <c r="F1179" s="580"/>
      <c r="G1179" s="489"/>
      <c r="H1179" s="489"/>
      <c r="I1179" s="742"/>
      <c r="J1179" s="492"/>
      <c r="K1179" s="458"/>
    </row>
    <row r="1180" spans="1:11">
      <c r="A1180" s="450"/>
      <c r="B1180" s="581"/>
      <c r="C1180" s="523"/>
      <c r="D1180" s="523"/>
      <c r="E1180" s="582"/>
      <c r="F1180" s="583"/>
      <c r="G1180" s="532"/>
      <c r="H1180" s="532"/>
      <c r="I1180" s="524" t="s">
        <v>138</v>
      </c>
      <c r="J1180" s="501">
        <f>SUM(J1177:J1179)</f>
        <v>10.32</v>
      </c>
      <c r="K1180" s="458"/>
    </row>
    <row r="1181" spans="1:11">
      <c r="A1181" s="450"/>
      <c r="B1181" s="584"/>
      <c r="C1181" s="523"/>
      <c r="D1181" s="523"/>
      <c r="E1181" s="582"/>
      <c r="F1181" s="583"/>
      <c r="G1181" s="532"/>
      <c r="H1181" s="532"/>
      <c r="I1181" s="524"/>
      <c r="J1181" s="582"/>
      <c r="K1181" s="458"/>
    </row>
    <row r="1182" spans="1:11" ht="20.399999999999999">
      <c r="A1182" s="450"/>
      <c r="B1182" s="1667" t="s">
        <v>1141</v>
      </c>
      <c r="C1182" s="1668"/>
      <c r="D1182" s="1668"/>
      <c r="E1182" s="1668"/>
      <c r="F1182" s="1669"/>
      <c r="G1182" s="587" t="s">
        <v>494</v>
      </c>
      <c r="H1182" s="506" t="s">
        <v>1115</v>
      </c>
      <c r="I1182" s="557"/>
      <c r="J1182" s="509" t="s">
        <v>482</v>
      </c>
      <c r="K1182" s="458"/>
    </row>
    <row r="1183" spans="1:11">
      <c r="A1183" s="450"/>
      <c r="B1183" s="1654"/>
      <c r="C1183" s="1655"/>
      <c r="D1183" s="1655"/>
      <c r="E1183" s="1655"/>
      <c r="F1183" s="1656"/>
      <c r="G1183" s="489"/>
      <c r="H1183" s="1657"/>
      <c r="I1183" s="1658"/>
      <c r="J1183" s="492"/>
      <c r="K1183" s="458"/>
    </row>
    <row r="1184" spans="1:11">
      <c r="A1184" s="450"/>
      <c r="B1184" s="1659"/>
      <c r="C1184" s="1660"/>
      <c r="D1184" s="1660"/>
      <c r="E1184" s="1660"/>
      <c r="F1184" s="1661"/>
      <c r="G1184" s="496"/>
      <c r="H1184" s="1662"/>
      <c r="I1184" s="1663"/>
      <c r="J1184" s="492"/>
      <c r="K1184" s="458"/>
    </row>
    <row r="1185" spans="1:11">
      <c r="A1185" s="450"/>
      <c r="B1185" s="581"/>
      <c r="C1185" s="523"/>
      <c r="D1185" s="523"/>
      <c r="E1185" s="582"/>
      <c r="F1185" s="583"/>
      <c r="G1185" s="532"/>
      <c r="H1185" s="532"/>
      <c r="I1185" s="524" t="s">
        <v>138</v>
      </c>
      <c r="J1185" s="501">
        <f>SUM(J1183:J1184)</f>
        <v>0</v>
      </c>
      <c r="K1185" s="458"/>
    </row>
    <row r="1186" spans="1:11">
      <c r="A1186" s="450"/>
      <c r="B1186" s="523"/>
      <c r="C1186" s="523"/>
      <c r="D1186" s="523"/>
      <c r="E1186" s="523"/>
      <c r="F1186" s="523"/>
      <c r="G1186" s="523"/>
      <c r="H1186" s="523"/>
      <c r="I1186" s="524"/>
      <c r="J1186" s="523"/>
      <c r="K1186" s="458"/>
    </row>
    <row r="1187" spans="1:11">
      <c r="A1187" s="450"/>
      <c r="B1187" s="1645" t="s">
        <v>1142</v>
      </c>
      <c r="C1187" s="1646"/>
      <c r="D1187" s="1646"/>
      <c r="E1187" s="1646"/>
      <c r="F1187" s="1646"/>
      <c r="G1187" s="1646"/>
      <c r="H1187" s="1646"/>
      <c r="I1187" s="1647"/>
      <c r="J1187" s="573">
        <f>J1185+J1180+J1174</f>
        <v>24.871090909090913</v>
      </c>
      <c r="K1187" s="458"/>
    </row>
    <row r="1188" spans="1:11">
      <c r="A1188" s="450"/>
      <c r="B1188" s="523"/>
      <c r="C1188" s="523"/>
      <c r="D1188" s="523"/>
      <c r="E1188" s="523"/>
      <c r="F1188" s="523"/>
      <c r="G1188" s="523"/>
      <c r="H1188" s="523"/>
      <c r="I1188" s="524"/>
      <c r="J1188" s="523"/>
      <c r="K1188" s="458"/>
    </row>
    <row r="1189" spans="1:11">
      <c r="A1189" s="450"/>
      <c r="B1189" s="1645" t="s">
        <v>1143</v>
      </c>
      <c r="C1189" s="1646"/>
      <c r="D1189" s="1646"/>
      <c r="E1189" s="1646"/>
      <c r="F1189" s="1646"/>
      <c r="G1189" s="1646"/>
      <c r="H1189" s="1646"/>
      <c r="I1189" s="1647"/>
      <c r="J1189" s="501">
        <f>J1187*0</f>
        <v>0</v>
      </c>
      <c r="K1189" s="458"/>
    </row>
    <row r="1190" spans="1:11">
      <c r="A1190" s="450"/>
      <c r="B1190" s="523"/>
      <c r="C1190" s="523"/>
      <c r="D1190" s="523"/>
      <c r="E1190" s="523"/>
      <c r="F1190" s="523"/>
      <c r="G1190" s="523"/>
      <c r="H1190" s="523"/>
      <c r="I1190" s="524"/>
      <c r="J1190" s="523"/>
      <c r="K1190" s="458"/>
    </row>
    <row r="1191" spans="1:11">
      <c r="A1191" s="450"/>
      <c r="B1191" s="1645" t="s">
        <v>1144</v>
      </c>
      <c r="C1191" s="1646"/>
      <c r="D1191" s="1646"/>
      <c r="E1191" s="1646"/>
      <c r="F1191" s="1646"/>
      <c r="G1191" s="1646"/>
      <c r="H1191" s="1646"/>
      <c r="I1191" s="1647"/>
      <c r="J1191" s="573">
        <f>J1187+J1189</f>
        <v>24.871090909090913</v>
      </c>
      <c r="K1191" s="458"/>
    </row>
    <row r="1192" spans="1:11">
      <c r="A1192" s="450"/>
      <c r="B1192" s="511"/>
      <c r="C1192" s="511"/>
      <c r="D1192" s="511"/>
      <c r="E1192" s="511"/>
      <c r="F1192" s="511"/>
      <c r="G1192" s="511"/>
      <c r="H1192" s="511"/>
      <c r="I1192" s="571"/>
      <c r="J1192" s="511"/>
      <c r="K1192" s="458"/>
    </row>
    <row r="1193" spans="1:11">
      <c r="A1193" s="450"/>
      <c r="B1193" s="589"/>
      <c r="C1193" s="559"/>
      <c r="D1193" s="559"/>
      <c r="E1193" s="559"/>
      <c r="F1193" s="559"/>
      <c r="G1193" s="559"/>
      <c r="H1193" s="559"/>
      <c r="I1193" s="559"/>
      <c r="J1193" s="590"/>
      <c r="K1193" s="458"/>
    </row>
    <row r="1194" spans="1:11">
      <c r="A1194" s="450"/>
      <c r="B1194" s="591"/>
      <c r="C1194" s="592"/>
      <c r="D1194" s="593"/>
      <c r="E1194" s="593"/>
      <c r="F1194" s="594" t="s">
        <v>1119</v>
      </c>
      <c r="G1194" s="595" t="s">
        <v>1119</v>
      </c>
      <c r="H1194" s="592"/>
      <c r="I1194" s="592"/>
      <c r="J1194" s="596"/>
      <c r="K1194" s="458"/>
    </row>
    <row r="1195" spans="1:11">
      <c r="A1195" s="450"/>
      <c r="B1195" s="459"/>
      <c r="C1195" s="459"/>
      <c r="D1195" s="459"/>
      <c r="E1195" s="459"/>
      <c r="F1195" s="459"/>
      <c r="G1195" s="459"/>
      <c r="H1195" s="459"/>
      <c r="I1195" s="459"/>
      <c r="J1195" s="459"/>
      <c r="K1195" s="458"/>
    </row>
    <row r="1196" spans="1:11">
      <c r="A1196" s="450"/>
      <c r="B1196" s="597">
        <f>PLANEJAMENTO!$G$2</f>
        <v>0</v>
      </c>
      <c r="C1196" s="598"/>
      <c r="D1196" s="598"/>
      <c r="E1196" s="598"/>
      <c r="F1196" s="599"/>
      <c r="G1196" s="600" t="s">
        <v>482</v>
      </c>
      <c r="H1196" s="502"/>
      <c r="I1196" s="502"/>
      <c r="J1196" s="505"/>
      <c r="K1196" s="458"/>
    </row>
    <row r="1197" spans="1:11">
      <c r="A1197" s="450"/>
      <c r="B1197" s="601">
        <f>PLANEJAMENTO!$G$3</f>
        <v>0</v>
      </c>
      <c r="C1197" s="602"/>
      <c r="D1197" s="602"/>
      <c r="E1197" s="602"/>
      <c r="F1197" s="603"/>
      <c r="G1197" s="1648" t="s">
        <v>1145</v>
      </c>
      <c r="H1197" s="1649"/>
      <c r="I1197" s="1649"/>
      <c r="J1197" s="1650"/>
      <c r="K1197" s="458"/>
    </row>
    <row r="1198" spans="1:11">
      <c r="A1198" s="450"/>
      <c r="B1198" s="604"/>
      <c r="C1198" s="605"/>
      <c r="D1198" s="605"/>
      <c r="E1198" s="605"/>
      <c r="F1198" s="606"/>
      <c r="G1198" s="607"/>
      <c r="H1198" s="1651"/>
      <c r="I1198" s="1652"/>
      <c r="J1198" s="1653"/>
      <c r="K1198" s="458"/>
    </row>
    <row r="1199" spans="1:11" ht="15" thickBot="1">
      <c r="A1199" s="608"/>
      <c r="B1199" s="609"/>
      <c r="C1199" s="609"/>
      <c r="D1199" s="609"/>
      <c r="E1199" s="609"/>
      <c r="F1199" s="609"/>
      <c r="G1199" s="609"/>
      <c r="H1199" s="609"/>
      <c r="I1199" s="609"/>
      <c r="J1199" s="609"/>
      <c r="K1199" s="610"/>
    </row>
    <row r="1200" spans="1:11">
      <c r="A1200" s="759"/>
      <c r="B1200" s="760"/>
      <c r="C1200" s="760"/>
      <c r="D1200" s="760"/>
      <c r="E1200" s="760"/>
      <c r="F1200" s="760"/>
      <c r="G1200" s="760"/>
      <c r="H1200" s="760"/>
      <c r="I1200" s="760"/>
      <c r="J1200" s="760"/>
      <c r="K1200" s="761"/>
    </row>
    <row r="1201" spans="1:11">
      <c r="A1201" s="450"/>
      <c r="B1201" s="451" t="s">
        <v>141</v>
      </c>
      <c r="C1201" s="452"/>
      <c r="D1201" s="453" t="s">
        <v>1105</v>
      </c>
      <c r="E1201" s="454"/>
      <c r="F1201" s="455"/>
      <c r="G1201" s="455"/>
      <c r="H1201" s="456"/>
      <c r="I1201" s="456"/>
      <c r="J1201" s="457"/>
      <c r="K1201" s="458"/>
    </row>
    <row r="1202" spans="1:11">
      <c r="A1202" s="450"/>
      <c r="B1202" s="459"/>
      <c r="C1202" s="459"/>
      <c r="D1202" s="459"/>
      <c r="E1202" s="459"/>
      <c r="F1202" s="459"/>
      <c r="G1202" s="459"/>
      <c r="H1202" s="459"/>
      <c r="I1202" s="459"/>
      <c r="J1202" s="459"/>
      <c r="K1202" s="458"/>
    </row>
    <row r="1203" spans="1:11">
      <c r="A1203" s="450"/>
      <c r="B1203" s="460" t="s">
        <v>1194</v>
      </c>
      <c r="C1203" s="461" t="s">
        <v>1107</v>
      </c>
      <c r="D1203" s="1671" t="s">
        <v>198</v>
      </c>
      <c r="E1203" s="1672"/>
      <c r="F1203" s="1672"/>
      <c r="G1203" s="1672"/>
      <c r="H1203" s="1672"/>
      <c r="I1203" s="1673"/>
      <c r="J1203" s="462" t="s">
        <v>1108</v>
      </c>
      <c r="K1203" s="458"/>
    </row>
    <row r="1204" spans="1:11">
      <c r="A1204" s="450"/>
      <c r="B1204" s="463">
        <v>20147</v>
      </c>
      <c r="C1204" s="464"/>
      <c r="D1204" s="1674" t="s">
        <v>1195</v>
      </c>
      <c r="E1204" s="1675"/>
      <c r="F1204" s="1675"/>
      <c r="G1204" s="1675"/>
      <c r="H1204" s="1675"/>
      <c r="I1204" s="1676"/>
      <c r="J1204" s="468" t="str">
        <f>F1221</f>
        <v>M2</v>
      </c>
      <c r="K1204" s="458"/>
    </row>
    <row r="1205" spans="1:11">
      <c r="A1205" s="450"/>
      <c r="B1205" s="469"/>
      <c r="C1205" s="469"/>
      <c r="D1205" s="469"/>
      <c r="E1205" s="469"/>
      <c r="F1205" s="469"/>
      <c r="G1205" s="469"/>
      <c r="H1205" s="469"/>
      <c r="I1205" s="470"/>
      <c r="J1205" s="471"/>
      <c r="K1205" s="458"/>
    </row>
    <row r="1206" spans="1:11">
      <c r="A1206" s="450"/>
      <c r="B1206" s="1648" t="s">
        <v>1111</v>
      </c>
      <c r="C1206" s="1650"/>
      <c r="D1206" s="1679" t="s">
        <v>873</v>
      </c>
      <c r="E1206" s="1681" t="s">
        <v>1112</v>
      </c>
      <c r="F1206" s="472" t="s">
        <v>1113</v>
      </c>
      <c r="G1206" s="473"/>
      <c r="H1206" s="472" t="s">
        <v>1114</v>
      </c>
      <c r="I1206" s="473"/>
      <c r="J1206" s="474" t="s">
        <v>1115</v>
      </c>
      <c r="K1206" s="458"/>
    </row>
    <row r="1207" spans="1:11">
      <c r="A1207" s="450"/>
      <c r="B1207" s="1677"/>
      <c r="C1207" s="1678"/>
      <c r="D1207" s="1680"/>
      <c r="E1207" s="1682"/>
      <c r="F1207" s="475" t="s">
        <v>1116</v>
      </c>
      <c r="G1207" s="475" t="s">
        <v>1117</v>
      </c>
      <c r="H1207" s="475" t="s">
        <v>1116</v>
      </c>
      <c r="I1207" s="476" t="s">
        <v>1117</v>
      </c>
      <c r="J1207" s="477" t="s">
        <v>1118</v>
      </c>
      <c r="K1207" s="458"/>
    </row>
    <row r="1208" spans="1:11">
      <c r="A1208" s="450"/>
      <c r="B1208" s="486"/>
      <c r="C1208" s="487"/>
      <c r="D1208" s="488"/>
      <c r="E1208" s="481"/>
      <c r="F1208" s="481"/>
      <c r="G1208" s="482"/>
      <c r="H1208" s="490"/>
      <c r="I1208" s="484"/>
      <c r="J1208" s="492"/>
      <c r="K1208" s="458"/>
    </row>
    <row r="1209" spans="1:11">
      <c r="A1209" s="450"/>
      <c r="B1209" s="486"/>
      <c r="C1209" s="487"/>
      <c r="D1209" s="488"/>
      <c r="E1209" s="489"/>
      <c r="F1209" s="489"/>
      <c r="G1209" s="489"/>
      <c r="H1209" s="490"/>
      <c r="I1209" s="491"/>
      <c r="J1209" s="492">
        <f>H1209*F1209*E1209+I1209*G1209*E1209</f>
        <v>0</v>
      </c>
      <c r="K1209" s="458"/>
    </row>
    <row r="1210" spans="1:11">
      <c r="A1210" s="450"/>
      <c r="B1210" s="493"/>
      <c r="C1210" s="494"/>
      <c r="D1210" s="495"/>
      <c r="E1210" s="496"/>
      <c r="F1210" s="496"/>
      <c r="G1210" s="496"/>
      <c r="H1210" s="497"/>
      <c r="I1210" s="498"/>
      <c r="J1210" s="492">
        <f>H1210*F1210*E1210+I1210*G1210*E1210</f>
        <v>0</v>
      </c>
      <c r="K1210" s="458"/>
    </row>
    <row r="1211" spans="1:11">
      <c r="A1211" s="450"/>
      <c r="B1211" s="499" t="s">
        <v>1119</v>
      </c>
      <c r="C1211" s="469"/>
      <c r="D1211" s="469"/>
      <c r="E1211" s="469"/>
      <c r="F1211" s="469"/>
      <c r="G1211" s="469"/>
      <c r="H1211" s="469"/>
      <c r="I1211" s="500" t="s">
        <v>138</v>
      </c>
      <c r="J1211" s="501">
        <f>SUM(J1208:J1210)</f>
        <v>0</v>
      </c>
      <c r="K1211" s="458"/>
    </row>
    <row r="1212" spans="1:11">
      <c r="A1212" s="450"/>
      <c r="B1212" s="502"/>
      <c r="C1212" s="502"/>
      <c r="D1212" s="502"/>
      <c r="E1212" s="502"/>
      <c r="F1212" s="502"/>
      <c r="G1212" s="502"/>
      <c r="H1212" s="502"/>
      <c r="I1212" s="503"/>
      <c r="J1212" s="504"/>
      <c r="K1212" s="458"/>
    </row>
    <row r="1213" spans="1:11" ht="20.399999999999999">
      <c r="A1213" s="450"/>
      <c r="B1213" s="1664" t="s">
        <v>1120</v>
      </c>
      <c r="C1213" s="1665"/>
      <c r="D1213" s="1665"/>
      <c r="E1213" s="1666"/>
      <c r="F1213" s="505" t="s">
        <v>873</v>
      </c>
      <c r="G1213" s="506"/>
      <c r="H1213" s="507" t="s">
        <v>560</v>
      </c>
      <c r="I1213" s="508" t="s">
        <v>1121</v>
      </c>
      <c r="J1213" s="509" t="s">
        <v>1122</v>
      </c>
      <c r="K1213" s="458"/>
    </row>
    <row r="1214" spans="1:11">
      <c r="A1214" s="450"/>
      <c r="B1214" s="510"/>
      <c r="C1214" s="511"/>
      <c r="D1214" s="512"/>
      <c r="E1214" s="513"/>
      <c r="F1214" s="514"/>
      <c r="G1214" s="515"/>
      <c r="H1214" s="516"/>
      <c r="I1214" s="484"/>
      <c r="J1214" s="485"/>
      <c r="K1214" s="458"/>
    </row>
    <row r="1215" spans="1:11">
      <c r="A1215" s="450"/>
      <c r="B1215" s="517" t="s">
        <v>626</v>
      </c>
      <c r="C1215" s="518"/>
      <c r="D1215" s="459"/>
      <c r="E1215" s="487"/>
      <c r="F1215" s="488"/>
      <c r="G1215" s="519"/>
      <c r="H1215" s="520">
        <v>0.28999999999999998</v>
      </c>
      <c r="I1215" s="521">
        <f>VLOOKUP(B1215,'MÃO DE OBRA'!$A:$E,5,FALSE)/220</f>
        <v>15.730909090909092</v>
      </c>
      <c r="J1215" s="492">
        <f t="shared" ref="J1215:J1216" si="28">H1215*I1215</f>
        <v>4.5619636363636369</v>
      </c>
      <c r="K1215" s="458"/>
    </row>
    <row r="1216" spans="1:11">
      <c r="A1216" s="450"/>
      <c r="B1216" s="517" t="s">
        <v>734</v>
      </c>
      <c r="C1216" s="518"/>
      <c r="D1216" s="459"/>
      <c r="E1216" s="487"/>
      <c r="F1216" s="488"/>
      <c r="G1216" s="519"/>
      <c r="H1216" s="520">
        <v>2.9000000000000001E-2</v>
      </c>
      <c r="I1216" s="521">
        <f>VLOOKUP(B1216,'MÃO DE OBRA'!$A:$E,5,FALSE)/220</f>
        <v>23.596363636363641</v>
      </c>
      <c r="J1216" s="492">
        <f t="shared" si="28"/>
        <v>0.6842945454545456</v>
      </c>
      <c r="K1216" s="458"/>
    </row>
    <row r="1217" spans="1:11">
      <c r="A1217" s="450"/>
      <c r="B1217" s="517"/>
      <c r="C1217" s="518"/>
      <c r="D1217" s="459"/>
      <c r="E1217" s="487"/>
      <c r="F1217" s="488"/>
      <c r="G1217" s="519"/>
      <c r="H1217" s="520"/>
      <c r="I1217" s="521"/>
      <c r="J1217" s="492"/>
      <c r="K1217" s="458"/>
    </row>
    <row r="1218" spans="1:11">
      <c r="A1218" s="450"/>
      <c r="B1218" s="517"/>
      <c r="C1218" s="518"/>
      <c r="D1218" s="459"/>
      <c r="E1218" s="487"/>
      <c r="F1218" s="488"/>
      <c r="G1218" s="519"/>
      <c r="H1218" s="520"/>
      <c r="I1218" s="491"/>
      <c r="J1218" s="492">
        <f>H1218*I1218</f>
        <v>0</v>
      </c>
      <c r="K1218" s="458"/>
    </row>
    <row r="1219" spans="1:11">
      <c r="A1219" s="450"/>
      <c r="B1219" s="499" t="s">
        <v>1119</v>
      </c>
      <c r="C1219" s="502"/>
      <c r="D1219" s="502"/>
      <c r="E1219" s="502"/>
      <c r="F1219" s="502"/>
      <c r="G1219" s="502"/>
      <c r="H1219" s="502"/>
      <c r="I1219" s="522" t="s">
        <v>138</v>
      </c>
      <c r="J1219" s="501">
        <f>SUM(J1214:J1218)</f>
        <v>5.2462581818181828</v>
      </c>
      <c r="K1219" s="458"/>
    </row>
    <row r="1220" spans="1:11">
      <c r="A1220" s="450"/>
      <c r="B1220" s="523"/>
      <c r="C1220" s="523"/>
      <c r="D1220" s="523"/>
      <c r="E1220" s="523"/>
      <c r="F1220" s="523"/>
      <c r="G1220" s="523"/>
      <c r="H1220" s="523"/>
      <c r="I1220" s="524"/>
      <c r="J1220" s="523"/>
      <c r="K1220" s="458"/>
    </row>
    <row r="1221" spans="1:11">
      <c r="A1221" s="450"/>
      <c r="B1221" s="525" t="s">
        <v>1123</v>
      </c>
      <c r="C1221" s="526"/>
      <c r="D1221" s="523"/>
      <c r="E1221" s="527">
        <v>1</v>
      </c>
      <c r="F1221" s="528" t="s">
        <v>1165</v>
      </c>
      <c r="G1221" s="506"/>
      <c r="H1221" s="506"/>
      <c r="I1221" s="529" t="s">
        <v>1124</v>
      </c>
      <c r="J1221" s="501">
        <f>J1211+J1219</f>
        <v>5.2462581818181828</v>
      </c>
      <c r="K1221" s="458"/>
    </row>
    <row r="1222" spans="1:11">
      <c r="A1222" s="450"/>
      <c r="B1222" s="530"/>
      <c r="C1222" s="523"/>
      <c r="D1222" s="523"/>
      <c r="E1222" s="531"/>
      <c r="F1222" s="532"/>
      <c r="G1222" s="532"/>
      <c r="H1222" s="532"/>
      <c r="I1222" s="524"/>
      <c r="J1222" s="523"/>
      <c r="K1222" s="458"/>
    </row>
    <row r="1223" spans="1:11" ht="20.399999999999999">
      <c r="A1223" s="450"/>
      <c r="B1223" s="1667" t="s">
        <v>481</v>
      </c>
      <c r="C1223" s="1668"/>
      <c r="D1223" s="1668"/>
      <c r="E1223" s="1669"/>
      <c r="F1223" s="533" t="s">
        <v>873</v>
      </c>
      <c r="G1223" s="534" t="s">
        <v>493</v>
      </c>
      <c r="H1223" s="507" t="s">
        <v>1115</v>
      </c>
      <c r="I1223" s="535" t="s">
        <v>480</v>
      </c>
      <c r="J1223" s="536" t="s">
        <v>482</v>
      </c>
      <c r="K1223" s="458"/>
    </row>
    <row r="1224" spans="1:11">
      <c r="A1224" s="450"/>
      <c r="B1224" s="537"/>
      <c r="C1224" s="538"/>
      <c r="D1224" s="538"/>
      <c r="E1224" s="539"/>
      <c r="F1224" s="540"/>
      <c r="G1224" s="541"/>
      <c r="H1224" s="547"/>
      <c r="I1224" s="543"/>
      <c r="J1224" s="485"/>
      <c r="K1224" s="458"/>
    </row>
    <row r="1225" spans="1:11">
      <c r="A1225" s="450"/>
      <c r="B1225" s="537"/>
      <c r="C1225" s="518"/>
      <c r="D1225" s="518"/>
      <c r="E1225" s="487"/>
      <c r="F1225" s="540"/>
      <c r="G1225" s="541"/>
      <c r="H1225" s="547"/>
      <c r="I1225" s="543"/>
      <c r="J1225" s="492"/>
      <c r="K1225" s="458"/>
    </row>
    <row r="1226" spans="1:11">
      <c r="A1226" s="450"/>
      <c r="B1226" s="517"/>
      <c r="C1226" s="518"/>
      <c r="D1226" s="518"/>
      <c r="E1226" s="487"/>
      <c r="F1226" s="488"/>
      <c r="G1226" s="546"/>
      <c r="H1226" s="547"/>
      <c r="I1226" s="543"/>
      <c r="J1226" s="492">
        <f>H1226*I1226*E1208*F1208</f>
        <v>0</v>
      </c>
      <c r="K1226" s="458"/>
    </row>
    <row r="1227" spans="1:11">
      <c r="A1227" s="450"/>
      <c r="B1227" s="517"/>
      <c r="C1227" s="526"/>
      <c r="D1227" s="526"/>
      <c r="E1227" s="494"/>
      <c r="F1227" s="488"/>
      <c r="G1227" s="468"/>
      <c r="H1227" s="547"/>
      <c r="I1227" s="548"/>
      <c r="J1227" s="492">
        <f>H1227*I1227*E1209*F1209</f>
        <v>0</v>
      </c>
      <c r="K1227" s="458"/>
    </row>
    <row r="1228" spans="1:11">
      <c r="A1228" s="450"/>
      <c r="B1228" s="550" t="s">
        <v>1119</v>
      </c>
      <c r="C1228" s="526"/>
      <c r="D1228" s="526"/>
      <c r="E1228" s="526"/>
      <c r="F1228" s="523"/>
      <c r="G1228" s="526"/>
      <c r="H1228" s="551"/>
      <c r="I1228" s="552" t="s">
        <v>138</v>
      </c>
      <c r="J1228" s="501">
        <f>SUM(J1224:J1227)</f>
        <v>0</v>
      </c>
      <c r="K1228" s="458"/>
    </row>
    <row r="1229" spans="1:11">
      <c r="A1229" s="450"/>
      <c r="B1229" s="553"/>
      <c r="C1229" s="526"/>
      <c r="D1229" s="526"/>
      <c r="E1229" s="554"/>
      <c r="F1229" s="555"/>
      <c r="G1229" s="506"/>
      <c r="H1229" s="506"/>
      <c r="I1229" s="529"/>
      <c r="J1229" s="554"/>
      <c r="K1229" s="458"/>
    </row>
    <row r="1230" spans="1:11" ht="20.399999999999999">
      <c r="A1230" s="450"/>
      <c r="B1230" s="1667" t="s">
        <v>1125</v>
      </c>
      <c r="C1230" s="1668"/>
      <c r="D1230" s="1668"/>
      <c r="E1230" s="1668"/>
      <c r="F1230" s="1669"/>
      <c r="G1230" s="556" t="s">
        <v>494</v>
      </c>
      <c r="H1230" s="506" t="s">
        <v>1126</v>
      </c>
      <c r="I1230" s="557" t="s">
        <v>1115</v>
      </c>
      <c r="J1230" s="509" t="s">
        <v>482</v>
      </c>
      <c r="K1230" s="458"/>
    </row>
    <row r="1231" spans="1:11">
      <c r="A1231" s="450"/>
      <c r="B1231" s="558"/>
      <c r="C1231" s="559"/>
      <c r="D1231" s="560"/>
      <c r="E1231" s="560"/>
      <c r="F1231" s="561"/>
      <c r="G1231" s="489"/>
      <c r="H1231" s="489"/>
      <c r="I1231" s="562"/>
      <c r="J1231" s="492"/>
      <c r="K1231" s="458"/>
    </row>
    <row r="1232" spans="1:11">
      <c r="A1232" s="450"/>
      <c r="B1232" s="563"/>
      <c r="C1232" s="564"/>
      <c r="D1232" s="565"/>
      <c r="E1232" s="565"/>
      <c r="F1232" s="566"/>
      <c r="G1232" s="489"/>
      <c r="H1232" s="489"/>
      <c r="I1232" s="562"/>
      <c r="J1232" s="492"/>
      <c r="K1232" s="458"/>
    </row>
    <row r="1233" spans="1:11">
      <c r="A1233" s="450"/>
      <c r="B1233" s="1670" t="s">
        <v>138</v>
      </c>
      <c r="C1233" s="1670"/>
      <c r="D1233" s="1670"/>
      <c r="E1233" s="1670"/>
      <c r="F1233" s="1670"/>
      <c r="G1233" s="1670"/>
      <c r="H1233" s="1670"/>
      <c r="I1233" s="1670"/>
      <c r="J1233" s="501">
        <f>SUM(J1231:J1232)</f>
        <v>0</v>
      </c>
      <c r="K1233" s="458"/>
    </row>
    <row r="1234" spans="1:11">
      <c r="A1234" s="450"/>
      <c r="B1234" s="567"/>
      <c r="C1234" s="511"/>
      <c r="D1234" s="511"/>
      <c r="E1234" s="568"/>
      <c r="F1234" s="569"/>
      <c r="G1234" s="570"/>
      <c r="H1234" s="570"/>
      <c r="I1234" s="571"/>
      <c r="J1234" s="572"/>
      <c r="K1234" s="458"/>
    </row>
    <row r="1235" spans="1:11">
      <c r="A1235" s="450"/>
      <c r="B1235" s="573" t="s">
        <v>1127</v>
      </c>
      <c r="C1235" s="573"/>
      <c r="D1235" s="550"/>
      <c r="E1235" s="523"/>
      <c r="F1235" s="523"/>
      <c r="G1235" s="523"/>
      <c r="H1235" s="574"/>
      <c r="I1235" s="575"/>
      <c r="J1235" s="639">
        <f>(J1221+J1228+J1233)/E1221</f>
        <v>5.2462581818181828</v>
      </c>
      <c r="K1235" s="458"/>
    </row>
    <row r="1236" spans="1:11">
      <c r="A1236" s="450"/>
      <c r="B1236" s="553"/>
      <c r="C1236" s="526"/>
      <c r="D1236" s="526"/>
      <c r="E1236" s="554"/>
      <c r="F1236" s="555"/>
      <c r="G1236" s="506"/>
      <c r="H1236" s="506"/>
      <c r="I1236" s="529"/>
      <c r="J1236" s="576"/>
      <c r="K1236" s="458"/>
    </row>
    <row r="1237" spans="1:11" ht="20.399999999999999">
      <c r="A1237" s="450"/>
      <c r="B1237" s="1667" t="s">
        <v>1128</v>
      </c>
      <c r="C1237" s="1668"/>
      <c r="D1237" s="1668"/>
      <c r="E1237" s="1668"/>
      <c r="F1237" s="1669"/>
      <c r="G1237" s="556" t="s">
        <v>494</v>
      </c>
      <c r="H1237" s="506" t="s">
        <v>1126</v>
      </c>
      <c r="I1237" s="557" t="s">
        <v>1115</v>
      </c>
      <c r="J1237" s="509" t="s">
        <v>482</v>
      </c>
      <c r="K1237" s="458"/>
    </row>
    <row r="1238" spans="1:11">
      <c r="A1238" s="450"/>
      <c r="B1238" s="558" t="s">
        <v>1192</v>
      </c>
      <c r="C1238" s="559"/>
      <c r="D1238" s="560"/>
      <c r="E1238" s="560"/>
      <c r="F1238" s="561"/>
      <c r="G1238" s="489">
        <v>0.7</v>
      </c>
      <c r="H1238" s="489" t="s">
        <v>1165</v>
      </c>
      <c r="I1238" s="562">
        <f>I1177</f>
        <v>10.32</v>
      </c>
      <c r="J1238" s="492">
        <f>G1238*I1238</f>
        <v>7.2239999999999993</v>
      </c>
      <c r="K1238" s="458"/>
    </row>
    <row r="1239" spans="1:11">
      <c r="A1239" s="450"/>
      <c r="B1239" s="563"/>
      <c r="C1239" s="564"/>
      <c r="D1239" s="565"/>
      <c r="E1239" s="565"/>
      <c r="F1239" s="566"/>
      <c r="G1239" s="489"/>
      <c r="H1239" s="489"/>
      <c r="I1239" s="743"/>
      <c r="J1239" s="492"/>
      <c r="K1239" s="458"/>
    </row>
    <row r="1240" spans="1:11">
      <c r="A1240" s="450"/>
      <c r="B1240" s="577"/>
      <c r="C1240" s="578"/>
      <c r="D1240" s="579"/>
      <c r="E1240" s="579"/>
      <c r="F1240" s="580"/>
      <c r="G1240" s="489"/>
      <c r="H1240" s="489"/>
      <c r="I1240" s="742"/>
      <c r="J1240" s="492"/>
      <c r="K1240" s="458"/>
    </row>
    <row r="1241" spans="1:11">
      <c r="A1241" s="450"/>
      <c r="B1241" s="581"/>
      <c r="C1241" s="523"/>
      <c r="D1241" s="523"/>
      <c r="E1241" s="582"/>
      <c r="F1241" s="583"/>
      <c r="G1241" s="532"/>
      <c r="H1241" s="532"/>
      <c r="I1241" s="524" t="s">
        <v>138</v>
      </c>
      <c r="J1241" s="501">
        <f>SUM(J1238:J1240)</f>
        <v>7.2239999999999993</v>
      </c>
      <c r="K1241" s="458"/>
    </row>
    <row r="1242" spans="1:11">
      <c r="A1242" s="450"/>
      <c r="B1242" s="584"/>
      <c r="C1242" s="523"/>
      <c r="D1242" s="523"/>
      <c r="E1242" s="582"/>
      <c r="F1242" s="583"/>
      <c r="G1242" s="532"/>
      <c r="H1242" s="532"/>
      <c r="I1242" s="524"/>
      <c r="J1242" s="582"/>
      <c r="K1242" s="458"/>
    </row>
    <row r="1243" spans="1:11" ht="20.399999999999999">
      <c r="A1243" s="450"/>
      <c r="B1243" s="1667" t="s">
        <v>1141</v>
      </c>
      <c r="C1243" s="1668"/>
      <c r="D1243" s="1668"/>
      <c r="E1243" s="1668"/>
      <c r="F1243" s="1669"/>
      <c r="G1243" s="587" t="s">
        <v>494</v>
      </c>
      <c r="H1243" s="506" t="s">
        <v>1115</v>
      </c>
      <c r="I1243" s="557"/>
      <c r="J1243" s="509" t="s">
        <v>482</v>
      </c>
      <c r="K1243" s="458"/>
    </row>
    <row r="1244" spans="1:11">
      <c r="A1244" s="450"/>
      <c r="B1244" s="1654"/>
      <c r="C1244" s="1655"/>
      <c r="D1244" s="1655"/>
      <c r="E1244" s="1655"/>
      <c r="F1244" s="1656"/>
      <c r="G1244" s="489"/>
      <c r="H1244" s="1657"/>
      <c r="I1244" s="1658"/>
      <c r="J1244" s="492"/>
      <c r="K1244" s="458"/>
    </row>
    <row r="1245" spans="1:11">
      <c r="A1245" s="450"/>
      <c r="B1245" s="1659"/>
      <c r="C1245" s="1660"/>
      <c r="D1245" s="1660"/>
      <c r="E1245" s="1660"/>
      <c r="F1245" s="1661"/>
      <c r="G1245" s="496"/>
      <c r="H1245" s="1662"/>
      <c r="I1245" s="1663"/>
      <c r="J1245" s="492"/>
      <c r="K1245" s="458"/>
    </row>
    <row r="1246" spans="1:11">
      <c r="A1246" s="450"/>
      <c r="B1246" s="581"/>
      <c r="C1246" s="523"/>
      <c r="D1246" s="523"/>
      <c r="E1246" s="582"/>
      <c r="F1246" s="583"/>
      <c r="G1246" s="532"/>
      <c r="H1246" s="532"/>
      <c r="I1246" s="524" t="s">
        <v>138</v>
      </c>
      <c r="J1246" s="501">
        <f>SUM(J1244:J1245)</f>
        <v>0</v>
      </c>
      <c r="K1246" s="458"/>
    </row>
    <row r="1247" spans="1:11">
      <c r="A1247" s="450"/>
      <c r="B1247" s="523"/>
      <c r="C1247" s="523"/>
      <c r="D1247" s="523"/>
      <c r="E1247" s="523"/>
      <c r="F1247" s="523"/>
      <c r="G1247" s="523"/>
      <c r="H1247" s="523"/>
      <c r="I1247" s="524"/>
      <c r="J1247" s="523"/>
      <c r="K1247" s="458"/>
    </row>
    <row r="1248" spans="1:11">
      <c r="A1248" s="450"/>
      <c r="B1248" s="1645" t="s">
        <v>1142</v>
      </c>
      <c r="C1248" s="1646"/>
      <c r="D1248" s="1646"/>
      <c r="E1248" s="1646"/>
      <c r="F1248" s="1646"/>
      <c r="G1248" s="1646"/>
      <c r="H1248" s="1646"/>
      <c r="I1248" s="1647"/>
      <c r="J1248" s="573">
        <f>J1246+J1241+J1235</f>
        <v>12.470258181818181</v>
      </c>
      <c r="K1248" s="458"/>
    </row>
    <row r="1249" spans="1:11">
      <c r="A1249" s="450"/>
      <c r="B1249" s="523"/>
      <c r="C1249" s="523"/>
      <c r="D1249" s="523"/>
      <c r="E1249" s="523"/>
      <c r="F1249" s="523"/>
      <c r="G1249" s="523"/>
      <c r="H1249" s="523"/>
      <c r="I1249" s="524"/>
      <c r="J1249" s="523"/>
      <c r="K1249" s="458"/>
    </row>
    <row r="1250" spans="1:11">
      <c r="A1250" s="450"/>
      <c r="B1250" s="1645" t="s">
        <v>1143</v>
      </c>
      <c r="C1250" s="1646"/>
      <c r="D1250" s="1646"/>
      <c r="E1250" s="1646"/>
      <c r="F1250" s="1646"/>
      <c r="G1250" s="1646"/>
      <c r="H1250" s="1646"/>
      <c r="I1250" s="1647"/>
      <c r="J1250" s="501">
        <f>J1248*0</f>
        <v>0</v>
      </c>
      <c r="K1250" s="458"/>
    </row>
    <row r="1251" spans="1:11">
      <c r="A1251" s="450"/>
      <c r="B1251" s="523"/>
      <c r="C1251" s="523"/>
      <c r="D1251" s="523"/>
      <c r="E1251" s="523"/>
      <c r="F1251" s="523"/>
      <c r="G1251" s="523"/>
      <c r="H1251" s="523"/>
      <c r="I1251" s="524"/>
      <c r="J1251" s="523"/>
      <c r="K1251" s="458"/>
    </row>
    <row r="1252" spans="1:11">
      <c r="A1252" s="450"/>
      <c r="B1252" s="1645" t="s">
        <v>1144</v>
      </c>
      <c r="C1252" s="1646"/>
      <c r="D1252" s="1646"/>
      <c r="E1252" s="1646"/>
      <c r="F1252" s="1646"/>
      <c r="G1252" s="1646"/>
      <c r="H1252" s="1646"/>
      <c r="I1252" s="1647"/>
      <c r="J1252" s="573">
        <f>J1248+J1250</f>
        <v>12.470258181818181</v>
      </c>
      <c r="K1252" s="458"/>
    </row>
    <row r="1253" spans="1:11">
      <c r="A1253" s="450"/>
      <c r="B1253" s="511"/>
      <c r="C1253" s="511"/>
      <c r="D1253" s="511"/>
      <c r="E1253" s="511"/>
      <c r="F1253" s="511"/>
      <c r="G1253" s="511"/>
      <c r="H1253" s="511"/>
      <c r="I1253" s="571"/>
      <c r="J1253" s="511"/>
      <c r="K1253" s="458"/>
    </row>
    <row r="1254" spans="1:11">
      <c r="A1254" s="450"/>
      <c r="B1254" s="589"/>
      <c r="C1254" s="559"/>
      <c r="D1254" s="559"/>
      <c r="E1254" s="559"/>
      <c r="F1254" s="559"/>
      <c r="G1254" s="559"/>
      <c r="H1254" s="559"/>
      <c r="I1254" s="559"/>
      <c r="J1254" s="590"/>
      <c r="K1254" s="458"/>
    </row>
    <row r="1255" spans="1:11">
      <c r="A1255" s="450"/>
      <c r="B1255" s="591"/>
      <c r="C1255" s="592"/>
      <c r="D1255" s="593"/>
      <c r="E1255" s="593"/>
      <c r="F1255" s="594" t="s">
        <v>1119</v>
      </c>
      <c r="G1255" s="595" t="s">
        <v>1119</v>
      </c>
      <c r="H1255" s="592"/>
      <c r="I1255" s="592"/>
      <c r="J1255" s="596"/>
      <c r="K1255" s="458"/>
    </row>
    <row r="1256" spans="1:11">
      <c r="A1256" s="450"/>
      <c r="B1256" s="459"/>
      <c r="C1256" s="459"/>
      <c r="D1256" s="459"/>
      <c r="E1256" s="459"/>
      <c r="F1256" s="459"/>
      <c r="G1256" s="459"/>
      <c r="H1256" s="459"/>
      <c r="I1256" s="459"/>
      <c r="J1256" s="459"/>
      <c r="K1256" s="458"/>
    </row>
    <row r="1257" spans="1:11">
      <c r="A1257" s="450"/>
      <c r="B1257" s="597">
        <f>PLANEJAMENTO!$G$2</f>
        <v>0</v>
      </c>
      <c r="C1257" s="598"/>
      <c r="D1257" s="598"/>
      <c r="E1257" s="598"/>
      <c r="F1257" s="599"/>
      <c r="G1257" s="600" t="s">
        <v>482</v>
      </c>
      <c r="H1257" s="502"/>
      <c r="I1257" s="502"/>
      <c r="J1257" s="505"/>
      <c r="K1257" s="458"/>
    </row>
    <row r="1258" spans="1:11">
      <c r="A1258" s="450"/>
      <c r="B1258" s="601">
        <f>PLANEJAMENTO!$G$3</f>
        <v>0</v>
      </c>
      <c r="C1258" s="602"/>
      <c r="D1258" s="602"/>
      <c r="E1258" s="602"/>
      <c r="F1258" s="603"/>
      <c r="G1258" s="1648" t="s">
        <v>1145</v>
      </c>
      <c r="H1258" s="1649"/>
      <c r="I1258" s="1649"/>
      <c r="J1258" s="1650"/>
      <c r="K1258" s="458"/>
    </row>
    <row r="1259" spans="1:11">
      <c r="A1259" s="450"/>
      <c r="B1259" s="604"/>
      <c r="C1259" s="605"/>
      <c r="D1259" s="605"/>
      <c r="E1259" s="605"/>
      <c r="F1259" s="606"/>
      <c r="G1259" s="607"/>
      <c r="H1259" s="1651"/>
      <c r="I1259" s="1652"/>
      <c r="J1259" s="1653"/>
      <c r="K1259" s="458"/>
    </row>
    <row r="1260" spans="1:11" ht="15" thickBot="1">
      <c r="A1260" s="608"/>
      <c r="B1260" s="609"/>
      <c r="C1260" s="609"/>
      <c r="D1260" s="609"/>
      <c r="E1260" s="609"/>
      <c r="F1260" s="609"/>
      <c r="G1260" s="609"/>
      <c r="H1260" s="609"/>
      <c r="I1260" s="609"/>
      <c r="J1260" s="609"/>
      <c r="K1260" s="610"/>
    </row>
    <row r="1261" spans="1:11">
      <c r="A1261" s="759"/>
      <c r="B1261" s="760"/>
      <c r="C1261" s="760"/>
      <c r="D1261" s="760"/>
      <c r="E1261" s="760"/>
      <c r="F1261" s="760"/>
      <c r="G1261" s="760"/>
      <c r="H1261" s="760"/>
      <c r="I1261" s="760"/>
      <c r="J1261" s="760"/>
      <c r="K1261" s="761"/>
    </row>
    <row r="1262" spans="1:11">
      <c r="A1262" s="450"/>
      <c r="B1262" s="451" t="s">
        <v>141</v>
      </c>
      <c r="C1262" s="452"/>
      <c r="D1262" s="453" t="s">
        <v>1105</v>
      </c>
      <c r="E1262" s="454"/>
      <c r="F1262" s="455"/>
      <c r="G1262" s="455"/>
      <c r="H1262" s="456"/>
      <c r="I1262" s="456"/>
      <c r="J1262" s="457"/>
      <c r="K1262" s="458"/>
    </row>
    <row r="1263" spans="1:11">
      <c r="A1263" s="450"/>
      <c r="B1263" s="459"/>
      <c r="C1263" s="459"/>
      <c r="D1263" s="459"/>
      <c r="E1263" s="459"/>
      <c r="F1263" s="459"/>
      <c r="G1263" s="459"/>
      <c r="H1263" s="459"/>
      <c r="I1263" s="459"/>
      <c r="J1263" s="459"/>
      <c r="K1263" s="458"/>
    </row>
    <row r="1264" spans="1:11">
      <c r="A1264" s="450"/>
      <c r="B1264" s="460" t="s">
        <v>1146</v>
      </c>
      <c r="C1264" s="461" t="s">
        <v>1107</v>
      </c>
      <c r="D1264" s="1671" t="s">
        <v>198</v>
      </c>
      <c r="E1264" s="1672"/>
      <c r="F1264" s="1672"/>
      <c r="G1264" s="1672"/>
      <c r="H1264" s="1672"/>
      <c r="I1264" s="1673"/>
      <c r="J1264" s="462" t="s">
        <v>1108</v>
      </c>
      <c r="K1264" s="458"/>
    </row>
    <row r="1265" spans="1:11" ht="24" customHeight="1">
      <c r="A1265" s="450"/>
      <c r="B1265" s="463">
        <v>48476</v>
      </c>
      <c r="C1265" s="464"/>
      <c r="D1265" s="1674" t="e">
        <v>#REF!</v>
      </c>
      <c r="E1265" s="1675"/>
      <c r="F1265" s="1675"/>
      <c r="G1265" s="1675"/>
      <c r="H1265" s="1675"/>
      <c r="I1265" s="1676"/>
      <c r="J1265" s="468" t="str">
        <f>F1282</f>
        <v>m2</v>
      </c>
      <c r="K1265" s="458"/>
    </row>
    <row r="1266" spans="1:11">
      <c r="A1266" s="450"/>
      <c r="B1266" s="469"/>
      <c r="C1266" s="469"/>
      <c r="D1266" s="469"/>
      <c r="E1266" s="469"/>
      <c r="F1266" s="469"/>
      <c r="G1266" s="469"/>
      <c r="H1266" s="469"/>
      <c r="I1266" s="470"/>
      <c r="J1266" s="471"/>
      <c r="K1266" s="458"/>
    </row>
    <row r="1267" spans="1:11">
      <c r="A1267" s="450"/>
      <c r="B1267" s="1648" t="s">
        <v>1111</v>
      </c>
      <c r="C1267" s="1650"/>
      <c r="D1267" s="1679" t="s">
        <v>873</v>
      </c>
      <c r="E1267" s="1681" t="s">
        <v>1112</v>
      </c>
      <c r="F1267" s="472" t="s">
        <v>1113</v>
      </c>
      <c r="G1267" s="473"/>
      <c r="H1267" s="472" t="s">
        <v>1114</v>
      </c>
      <c r="I1267" s="473"/>
      <c r="J1267" s="474" t="s">
        <v>1115</v>
      </c>
      <c r="K1267" s="458"/>
    </row>
    <row r="1268" spans="1:11">
      <c r="A1268" s="450"/>
      <c r="B1268" s="1677"/>
      <c r="C1268" s="1678"/>
      <c r="D1268" s="1680"/>
      <c r="E1268" s="1682"/>
      <c r="F1268" s="475" t="s">
        <v>1116</v>
      </c>
      <c r="G1268" s="475" t="s">
        <v>1117</v>
      </c>
      <c r="H1268" s="475" t="s">
        <v>1116</v>
      </c>
      <c r="I1268" s="476" t="s">
        <v>1117</v>
      </c>
      <c r="J1268" s="477" t="s">
        <v>1118</v>
      </c>
      <c r="K1268" s="458"/>
    </row>
    <row r="1269" spans="1:11">
      <c r="A1269" s="450"/>
      <c r="B1269" s="486"/>
      <c r="C1269" s="487"/>
      <c r="D1269" s="488"/>
      <c r="E1269" s="481"/>
      <c r="F1269" s="481"/>
      <c r="G1269" s="482"/>
      <c r="H1269" s="490"/>
      <c r="I1269" s="484"/>
      <c r="J1269" s="492"/>
      <c r="K1269" s="458"/>
    </row>
    <row r="1270" spans="1:11">
      <c r="A1270" s="450"/>
      <c r="B1270" s="486"/>
      <c r="C1270" s="487"/>
      <c r="D1270" s="488"/>
      <c r="E1270" s="489"/>
      <c r="F1270" s="489"/>
      <c r="G1270" s="489"/>
      <c r="H1270" s="490"/>
      <c r="I1270" s="491"/>
      <c r="J1270" s="492">
        <f>H1270*F1270*E1270+I1270*G1270*E1270</f>
        <v>0</v>
      </c>
      <c r="K1270" s="458"/>
    </row>
    <row r="1271" spans="1:11">
      <c r="A1271" s="450"/>
      <c r="B1271" s="493"/>
      <c r="C1271" s="494"/>
      <c r="D1271" s="495"/>
      <c r="E1271" s="496"/>
      <c r="F1271" s="496"/>
      <c r="G1271" s="496"/>
      <c r="H1271" s="497"/>
      <c r="I1271" s="498"/>
      <c r="J1271" s="492">
        <f>H1271*F1271*E1271+I1271*G1271*E1271</f>
        <v>0</v>
      </c>
      <c r="K1271" s="458"/>
    </row>
    <row r="1272" spans="1:11">
      <c r="A1272" s="450"/>
      <c r="B1272" s="499" t="s">
        <v>1119</v>
      </c>
      <c r="C1272" s="469"/>
      <c r="D1272" s="469"/>
      <c r="E1272" s="469"/>
      <c r="F1272" s="469"/>
      <c r="G1272" s="469"/>
      <c r="H1272" s="469"/>
      <c r="I1272" s="500" t="s">
        <v>138</v>
      </c>
      <c r="J1272" s="501">
        <f>SUM(J1269:J1271)</f>
        <v>0</v>
      </c>
      <c r="K1272" s="458"/>
    </row>
    <row r="1273" spans="1:11">
      <c r="A1273" s="450"/>
      <c r="B1273" s="502"/>
      <c r="C1273" s="502"/>
      <c r="D1273" s="502"/>
      <c r="E1273" s="502"/>
      <c r="F1273" s="502"/>
      <c r="G1273" s="502"/>
      <c r="H1273" s="502"/>
      <c r="I1273" s="503"/>
      <c r="J1273" s="504"/>
      <c r="K1273" s="458"/>
    </row>
    <row r="1274" spans="1:11" ht="20.399999999999999">
      <c r="A1274" s="450"/>
      <c r="B1274" s="1664" t="s">
        <v>1120</v>
      </c>
      <c r="C1274" s="1665"/>
      <c r="D1274" s="1665"/>
      <c r="E1274" s="1666"/>
      <c r="F1274" s="505" t="s">
        <v>873</v>
      </c>
      <c r="G1274" s="506"/>
      <c r="H1274" s="507" t="s">
        <v>560</v>
      </c>
      <c r="I1274" s="508" t="s">
        <v>1121</v>
      </c>
      <c r="J1274" s="509" t="s">
        <v>1122</v>
      </c>
      <c r="K1274" s="458"/>
    </row>
    <row r="1275" spans="1:11">
      <c r="A1275" s="450"/>
      <c r="B1275" s="510"/>
      <c r="C1275" s="511"/>
      <c r="D1275" s="512"/>
      <c r="E1275" s="513"/>
      <c r="F1275" s="514"/>
      <c r="G1275" s="515"/>
      <c r="H1275" s="516"/>
      <c r="I1275" s="484"/>
      <c r="J1275" s="485"/>
      <c r="K1275" s="458"/>
    </row>
    <row r="1276" spans="1:11">
      <c r="A1276" s="450"/>
      <c r="B1276" s="517" t="s">
        <v>626</v>
      </c>
      <c r="C1276" s="518"/>
      <c r="D1276" s="459"/>
      <c r="E1276" s="487"/>
      <c r="F1276" s="488"/>
      <c r="G1276" s="519"/>
      <c r="H1276" s="520">
        <v>0.2291667</v>
      </c>
      <c r="I1276" s="521">
        <f>VLOOKUP(B1276,'MÃO DE OBRA'!$A:$E,5,FALSE)/220</f>
        <v>15.730909090909092</v>
      </c>
      <c r="J1276" s="492">
        <f t="shared" ref="J1276:J1278" si="29">H1276*I1276</f>
        <v>3.6050005243636365</v>
      </c>
      <c r="K1276" s="458"/>
    </row>
    <row r="1277" spans="1:11">
      <c r="A1277" s="450"/>
      <c r="B1277" s="517" t="s">
        <v>734</v>
      </c>
      <c r="C1277" s="518"/>
      <c r="D1277" s="459"/>
      <c r="E1277" s="487"/>
      <c r="F1277" s="488"/>
      <c r="G1277" s="519"/>
      <c r="H1277" s="520">
        <v>0.45833299999999999</v>
      </c>
      <c r="I1277" s="521">
        <f>VLOOKUP(B1277,'MÃO DE OBRA'!$A:$E,5,FALSE)/220</f>
        <v>23.596363636363641</v>
      </c>
      <c r="J1277" s="492">
        <f t="shared" si="29"/>
        <v>10.814992134545456</v>
      </c>
      <c r="K1277" s="458"/>
    </row>
    <row r="1278" spans="1:11">
      <c r="A1278" s="450"/>
      <c r="B1278" s="517"/>
      <c r="C1278" s="518"/>
      <c r="D1278" s="459"/>
      <c r="E1278" s="487"/>
      <c r="F1278" s="488"/>
      <c r="G1278" s="519"/>
      <c r="H1278" s="520"/>
      <c r="I1278" s="521"/>
      <c r="J1278" s="492">
        <f t="shared" si="29"/>
        <v>0</v>
      </c>
      <c r="K1278" s="458"/>
    </row>
    <row r="1279" spans="1:11">
      <c r="A1279" s="450"/>
      <c r="B1279" s="517"/>
      <c r="C1279" s="518"/>
      <c r="D1279" s="459"/>
      <c r="E1279" s="487"/>
      <c r="F1279" s="488"/>
      <c r="G1279" s="519"/>
      <c r="H1279" s="520"/>
      <c r="I1279" s="491"/>
      <c r="J1279" s="492">
        <f>H1279*I1279</f>
        <v>0</v>
      </c>
      <c r="K1279" s="458"/>
    </row>
    <row r="1280" spans="1:11">
      <c r="A1280" s="450"/>
      <c r="B1280" s="499" t="s">
        <v>1119</v>
      </c>
      <c r="C1280" s="502"/>
      <c r="D1280" s="502"/>
      <c r="E1280" s="502"/>
      <c r="F1280" s="502"/>
      <c r="G1280" s="502"/>
      <c r="H1280" s="502"/>
      <c r="I1280" s="522" t="s">
        <v>138</v>
      </c>
      <c r="J1280" s="501">
        <f>SUM(J1275:J1279)</f>
        <v>14.419992658909091</v>
      </c>
      <c r="K1280" s="458"/>
    </row>
    <row r="1281" spans="1:11">
      <c r="A1281" s="450"/>
      <c r="B1281" s="523"/>
      <c r="C1281" s="523"/>
      <c r="D1281" s="523"/>
      <c r="E1281" s="523"/>
      <c r="F1281" s="523"/>
      <c r="G1281" s="523"/>
      <c r="H1281" s="523"/>
      <c r="I1281" s="524"/>
      <c r="J1281" s="523"/>
      <c r="K1281" s="458"/>
    </row>
    <row r="1282" spans="1:11">
      <c r="A1282" s="450"/>
      <c r="B1282" s="525" t="s">
        <v>1123</v>
      </c>
      <c r="C1282" s="526"/>
      <c r="D1282" s="523"/>
      <c r="E1282" s="527">
        <v>1</v>
      </c>
      <c r="F1282" s="528" t="s">
        <v>1130</v>
      </c>
      <c r="G1282" s="506"/>
      <c r="H1282" s="506"/>
      <c r="I1282" s="529" t="s">
        <v>1124</v>
      </c>
      <c r="J1282" s="501">
        <f>J1272+J1280</f>
        <v>14.419992658909091</v>
      </c>
      <c r="K1282" s="458"/>
    </row>
    <row r="1283" spans="1:11">
      <c r="A1283" s="450"/>
      <c r="B1283" s="530"/>
      <c r="C1283" s="523"/>
      <c r="D1283" s="523"/>
      <c r="E1283" s="531"/>
      <c r="F1283" s="532"/>
      <c r="G1283" s="532"/>
      <c r="H1283" s="532"/>
      <c r="I1283" s="524"/>
      <c r="J1283" s="523"/>
      <c r="K1283" s="458"/>
    </row>
    <row r="1284" spans="1:11" ht="20.399999999999999">
      <c r="A1284" s="450"/>
      <c r="B1284" s="1667" t="s">
        <v>481</v>
      </c>
      <c r="C1284" s="1668"/>
      <c r="D1284" s="1668"/>
      <c r="E1284" s="1669"/>
      <c r="F1284" s="533" t="s">
        <v>873</v>
      </c>
      <c r="G1284" s="534" t="s">
        <v>493</v>
      </c>
      <c r="H1284" s="507" t="s">
        <v>1115</v>
      </c>
      <c r="I1284" s="535" t="s">
        <v>480</v>
      </c>
      <c r="J1284" s="536" t="s">
        <v>482</v>
      </c>
      <c r="K1284" s="458"/>
    </row>
    <row r="1285" spans="1:11">
      <c r="A1285" s="450"/>
      <c r="B1285" s="537"/>
      <c r="C1285" s="538"/>
      <c r="D1285" s="538"/>
      <c r="E1285" s="539"/>
      <c r="F1285" s="540"/>
      <c r="G1285" s="541"/>
      <c r="H1285" s="547"/>
      <c r="I1285" s="543"/>
      <c r="J1285" s="485"/>
      <c r="K1285" s="458"/>
    </row>
    <row r="1286" spans="1:11">
      <c r="A1286" s="450"/>
      <c r="B1286" s="537"/>
      <c r="C1286" s="518"/>
      <c r="D1286" s="518"/>
      <c r="E1286" s="487"/>
      <c r="F1286" s="540"/>
      <c r="G1286" s="541"/>
      <c r="H1286" s="547"/>
      <c r="I1286" s="543"/>
      <c r="J1286" s="492"/>
      <c r="K1286" s="458"/>
    </row>
    <row r="1287" spans="1:11">
      <c r="A1287" s="450"/>
      <c r="B1287" s="517"/>
      <c r="C1287" s="518"/>
      <c r="D1287" s="518"/>
      <c r="E1287" s="487"/>
      <c r="F1287" s="488"/>
      <c r="G1287" s="546"/>
      <c r="H1287" s="547"/>
      <c r="I1287" s="543"/>
      <c r="J1287" s="492">
        <f>H1287*I1287*E1269*F1269</f>
        <v>0</v>
      </c>
      <c r="K1287" s="458"/>
    </row>
    <row r="1288" spans="1:11">
      <c r="A1288" s="450"/>
      <c r="B1288" s="517"/>
      <c r="C1288" s="526"/>
      <c r="D1288" s="526"/>
      <c r="E1288" s="494"/>
      <c r="F1288" s="488"/>
      <c r="G1288" s="468"/>
      <c r="H1288" s="547"/>
      <c r="I1288" s="548"/>
      <c r="J1288" s="492">
        <f>H1288*I1288*E1270*F1270</f>
        <v>0</v>
      </c>
      <c r="K1288" s="458"/>
    </row>
    <row r="1289" spans="1:11">
      <c r="A1289" s="450"/>
      <c r="B1289" s="550" t="s">
        <v>1119</v>
      </c>
      <c r="C1289" s="526"/>
      <c r="D1289" s="526"/>
      <c r="E1289" s="526"/>
      <c r="F1289" s="523"/>
      <c r="G1289" s="526"/>
      <c r="H1289" s="551"/>
      <c r="I1289" s="552" t="s">
        <v>138</v>
      </c>
      <c r="J1289" s="501">
        <f>SUM(J1285:J1288)</f>
        <v>0</v>
      </c>
      <c r="K1289" s="458"/>
    </row>
    <row r="1290" spans="1:11">
      <c r="A1290" s="450"/>
      <c r="B1290" s="553"/>
      <c r="C1290" s="526"/>
      <c r="D1290" s="526"/>
      <c r="E1290" s="554"/>
      <c r="F1290" s="555"/>
      <c r="G1290" s="506"/>
      <c r="H1290" s="506"/>
      <c r="I1290" s="529"/>
      <c r="J1290" s="554"/>
      <c r="K1290" s="458"/>
    </row>
    <row r="1291" spans="1:11" ht="20.399999999999999">
      <c r="A1291" s="450"/>
      <c r="B1291" s="1667" t="s">
        <v>1125</v>
      </c>
      <c r="C1291" s="1668"/>
      <c r="D1291" s="1668"/>
      <c r="E1291" s="1668"/>
      <c r="F1291" s="1669"/>
      <c r="G1291" s="556" t="s">
        <v>494</v>
      </c>
      <c r="H1291" s="506" t="s">
        <v>1126</v>
      </c>
      <c r="I1291" s="557" t="s">
        <v>1115</v>
      </c>
      <c r="J1291" s="509" t="s">
        <v>482</v>
      </c>
      <c r="K1291" s="458"/>
    </row>
    <row r="1292" spans="1:11">
      <c r="A1292" s="450"/>
      <c r="B1292" s="558"/>
      <c r="C1292" s="559"/>
      <c r="D1292" s="560"/>
      <c r="E1292" s="560"/>
      <c r="F1292" s="561"/>
      <c r="G1292" s="489"/>
      <c r="H1292" s="489"/>
      <c r="I1292" s="562"/>
      <c r="J1292" s="492"/>
      <c r="K1292" s="458"/>
    </row>
    <row r="1293" spans="1:11">
      <c r="A1293" s="450"/>
      <c r="B1293" s="563"/>
      <c r="C1293" s="564"/>
      <c r="D1293" s="565"/>
      <c r="E1293" s="565"/>
      <c r="F1293" s="566"/>
      <c r="G1293" s="489"/>
      <c r="H1293" s="489"/>
      <c r="I1293" s="562"/>
      <c r="J1293" s="492"/>
      <c r="K1293" s="458"/>
    </row>
    <row r="1294" spans="1:11">
      <c r="A1294" s="450"/>
      <c r="B1294" s="1670" t="s">
        <v>138</v>
      </c>
      <c r="C1294" s="1670"/>
      <c r="D1294" s="1670"/>
      <c r="E1294" s="1670"/>
      <c r="F1294" s="1670"/>
      <c r="G1294" s="1670"/>
      <c r="H1294" s="1670"/>
      <c r="I1294" s="1670"/>
      <c r="J1294" s="501">
        <f>SUM(J1292:J1293)</f>
        <v>0</v>
      </c>
      <c r="K1294" s="458"/>
    </row>
    <row r="1295" spans="1:11">
      <c r="A1295" s="450"/>
      <c r="B1295" s="567"/>
      <c r="C1295" s="511"/>
      <c r="D1295" s="511"/>
      <c r="E1295" s="568"/>
      <c r="F1295" s="569"/>
      <c r="G1295" s="570"/>
      <c r="H1295" s="570"/>
      <c r="I1295" s="571"/>
      <c r="J1295" s="572"/>
      <c r="K1295" s="458"/>
    </row>
    <row r="1296" spans="1:11">
      <c r="A1296" s="450"/>
      <c r="B1296" s="573" t="s">
        <v>1127</v>
      </c>
      <c r="C1296" s="573"/>
      <c r="D1296" s="550"/>
      <c r="E1296" s="523"/>
      <c r="F1296" s="523"/>
      <c r="G1296" s="523"/>
      <c r="H1296" s="574"/>
      <c r="I1296" s="575"/>
      <c r="J1296" s="639">
        <f>(J1282+J1289+J1294)/E1282</f>
        <v>14.419992658909091</v>
      </c>
      <c r="K1296" s="458"/>
    </row>
    <row r="1297" spans="1:11">
      <c r="A1297" s="450"/>
      <c r="B1297" s="553"/>
      <c r="C1297" s="526"/>
      <c r="D1297" s="526"/>
      <c r="E1297" s="554"/>
      <c r="F1297" s="555"/>
      <c r="G1297" s="506"/>
      <c r="H1297" s="506"/>
      <c r="I1297" s="529"/>
      <c r="J1297" s="576"/>
      <c r="K1297" s="458"/>
    </row>
    <row r="1298" spans="1:11" ht="20.399999999999999">
      <c r="A1298" s="450"/>
      <c r="B1298" s="1667" t="s">
        <v>1128</v>
      </c>
      <c r="C1298" s="1668"/>
      <c r="D1298" s="1668"/>
      <c r="E1298" s="1668"/>
      <c r="F1298" s="1669"/>
      <c r="G1298" s="556" t="s">
        <v>494</v>
      </c>
      <c r="H1298" s="506" t="s">
        <v>1126</v>
      </c>
      <c r="I1298" s="557" t="s">
        <v>1115</v>
      </c>
      <c r="J1298" s="509" t="s">
        <v>482</v>
      </c>
      <c r="K1298" s="458"/>
    </row>
    <row r="1299" spans="1:11">
      <c r="A1299" s="450"/>
      <c r="B1299" s="558"/>
      <c r="C1299" s="559"/>
      <c r="D1299" s="560"/>
      <c r="E1299" s="560"/>
      <c r="F1299" s="561"/>
      <c r="G1299" s="489"/>
      <c r="H1299" s="489"/>
      <c r="I1299" s="562"/>
      <c r="J1299" s="492"/>
      <c r="K1299" s="458"/>
    </row>
    <row r="1300" spans="1:11">
      <c r="A1300" s="450"/>
      <c r="B1300" s="563"/>
      <c r="C1300" s="564"/>
      <c r="D1300" s="565"/>
      <c r="E1300" s="565"/>
      <c r="F1300" s="566"/>
      <c r="G1300" s="489"/>
      <c r="H1300" s="489"/>
      <c r="I1300" s="743"/>
      <c r="J1300" s="492"/>
      <c r="K1300" s="458"/>
    </row>
    <row r="1301" spans="1:11">
      <c r="A1301" s="450"/>
      <c r="B1301" s="577"/>
      <c r="C1301" s="578"/>
      <c r="D1301" s="579"/>
      <c r="E1301" s="579"/>
      <c r="F1301" s="580"/>
      <c r="G1301" s="489"/>
      <c r="H1301" s="489"/>
      <c r="I1301" s="742"/>
      <c r="J1301" s="492"/>
      <c r="K1301" s="458"/>
    </row>
    <row r="1302" spans="1:11">
      <c r="A1302" s="450"/>
      <c r="B1302" s="581"/>
      <c r="C1302" s="523"/>
      <c r="D1302" s="523"/>
      <c r="E1302" s="582"/>
      <c r="F1302" s="583"/>
      <c r="G1302" s="532"/>
      <c r="H1302" s="532"/>
      <c r="I1302" s="524" t="s">
        <v>138</v>
      </c>
      <c r="J1302" s="501">
        <f>SUM(J1299:J1301)</f>
        <v>0</v>
      </c>
      <c r="K1302" s="458"/>
    </row>
    <row r="1303" spans="1:11">
      <c r="A1303" s="450"/>
      <c r="B1303" s="584"/>
      <c r="C1303" s="523"/>
      <c r="D1303" s="523"/>
      <c r="E1303" s="582"/>
      <c r="F1303" s="583"/>
      <c r="G1303" s="532"/>
      <c r="H1303" s="532"/>
      <c r="I1303" s="524"/>
      <c r="J1303" s="582"/>
      <c r="K1303" s="458"/>
    </row>
    <row r="1304" spans="1:11" ht="20.399999999999999">
      <c r="A1304" s="450"/>
      <c r="B1304" s="1667" t="s">
        <v>1141</v>
      </c>
      <c r="C1304" s="1668"/>
      <c r="D1304" s="1668"/>
      <c r="E1304" s="1668"/>
      <c r="F1304" s="1669"/>
      <c r="G1304" s="587" t="s">
        <v>494</v>
      </c>
      <c r="H1304" s="506" t="s">
        <v>1115</v>
      </c>
      <c r="I1304" s="557"/>
      <c r="J1304" s="509" t="s">
        <v>482</v>
      </c>
      <c r="K1304" s="458"/>
    </row>
    <row r="1305" spans="1:11">
      <c r="A1305" s="450"/>
      <c r="B1305" s="1654"/>
      <c r="C1305" s="1655"/>
      <c r="D1305" s="1655"/>
      <c r="E1305" s="1655"/>
      <c r="F1305" s="1656"/>
      <c r="G1305" s="489"/>
      <c r="H1305" s="1657"/>
      <c r="I1305" s="1658"/>
      <c r="J1305" s="492"/>
      <c r="K1305" s="458"/>
    </row>
    <row r="1306" spans="1:11">
      <c r="A1306" s="450"/>
      <c r="B1306" s="1659"/>
      <c r="C1306" s="1660"/>
      <c r="D1306" s="1660"/>
      <c r="E1306" s="1660"/>
      <c r="F1306" s="1661"/>
      <c r="G1306" s="496"/>
      <c r="H1306" s="1662"/>
      <c r="I1306" s="1663"/>
      <c r="J1306" s="492"/>
      <c r="K1306" s="458"/>
    </row>
    <row r="1307" spans="1:11">
      <c r="A1307" s="450"/>
      <c r="B1307" s="581"/>
      <c r="C1307" s="523"/>
      <c r="D1307" s="523"/>
      <c r="E1307" s="582"/>
      <c r="F1307" s="583"/>
      <c r="G1307" s="532"/>
      <c r="H1307" s="532"/>
      <c r="I1307" s="524" t="s">
        <v>138</v>
      </c>
      <c r="J1307" s="501">
        <f>SUM(J1305:J1306)</f>
        <v>0</v>
      </c>
      <c r="K1307" s="458"/>
    </row>
    <row r="1308" spans="1:11">
      <c r="A1308" s="450"/>
      <c r="B1308" s="523"/>
      <c r="C1308" s="523"/>
      <c r="D1308" s="523"/>
      <c r="E1308" s="523"/>
      <c r="F1308" s="523"/>
      <c r="G1308" s="523"/>
      <c r="H1308" s="523"/>
      <c r="I1308" s="524"/>
      <c r="J1308" s="523"/>
      <c r="K1308" s="458"/>
    </row>
    <row r="1309" spans="1:11">
      <c r="A1309" s="450"/>
      <c r="B1309" s="1645" t="s">
        <v>1142</v>
      </c>
      <c r="C1309" s="1646"/>
      <c r="D1309" s="1646"/>
      <c r="E1309" s="1646"/>
      <c r="F1309" s="1646"/>
      <c r="G1309" s="1646"/>
      <c r="H1309" s="1646"/>
      <c r="I1309" s="1647"/>
      <c r="J1309" s="573">
        <f>J1307+J1302+J1296</f>
        <v>14.419992658909091</v>
      </c>
      <c r="K1309" s="458"/>
    </row>
    <row r="1310" spans="1:11">
      <c r="A1310" s="450"/>
      <c r="B1310" s="523"/>
      <c r="C1310" s="523"/>
      <c r="D1310" s="523"/>
      <c r="E1310" s="523"/>
      <c r="F1310" s="523"/>
      <c r="G1310" s="523"/>
      <c r="H1310" s="523"/>
      <c r="I1310" s="524"/>
      <c r="J1310" s="523"/>
      <c r="K1310" s="458"/>
    </row>
    <row r="1311" spans="1:11">
      <c r="A1311" s="450"/>
      <c r="B1311" s="1645" t="s">
        <v>1143</v>
      </c>
      <c r="C1311" s="1646"/>
      <c r="D1311" s="1646"/>
      <c r="E1311" s="1646"/>
      <c r="F1311" s="1646"/>
      <c r="G1311" s="1646"/>
      <c r="H1311" s="1646"/>
      <c r="I1311" s="1647"/>
      <c r="J1311" s="501">
        <f>J1309*0</f>
        <v>0</v>
      </c>
      <c r="K1311" s="458"/>
    </row>
    <row r="1312" spans="1:11">
      <c r="A1312" s="450"/>
      <c r="B1312" s="523"/>
      <c r="C1312" s="523"/>
      <c r="D1312" s="523"/>
      <c r="E1312" s="523"/>
      <c r="F1312" s="523"/>
      <c r="G1312" s="523"/>
      <c r="H1312" s="523"/>
      <c r="I1312" s="524"/>
      <c r="J1312" s="523"/>
      <c r="K1312" s="458"/>
    </row>
    <row r="1313" spans="1:11">
      <c r="A1313" s="450"/>
      <c r="B1313" s="1645" t="s">
        <v>1144</v>
      </c>
      <c r="C1313" s="1646"/>
      <c r="D1313" s="1646"/>
      <c r="E1313" s="1646"/>
      <c r="F1313" s="1646"/>
      <c r="G1313" s="1646"/>
      <c r="H1313" s="1646"/>
      <c r="I1313" s="1647"/>
      <c r="J1313" s="573">
        <f>J1309+J1311</f>
        <v>14.419992658909091</v>
      </c>
      <c r="K1313" s="458"/>
    </row>
    <row r="1314" spans="1:11">
      <c r="A1314" s="450"/>
      <c r="B1314" s="511"/>
      <c r="C1314" s="511"/>
      <c r="D1314" s="511"/>
      <c r="E1314" s="511"/>
      <c r="F1314" s="511"/>
      <c r="G1314" s="511"/>
      <c r="H1314" s="511"/>
      <c r="I1314" s="571"/>
      <c r="J1314" s="511"/>
      <c r="K1314" s="458"/>
    </row>
    <row r="1315" spans="1:11">
      <c r="A1315" s="450"/>
      <c r="B1315" s="589"/>
      <c r="C1315" s="559"/>
      <c r="D1315" s="559"/>
      <c r="E1315" s="559"/>
      <c r="F1315" s="559"/>
      <c r="G1315" s="559"/>
      <c r="H1315" s="559"/>
      <c r="I1315" s="559"/>
      <c r="J1315" s="590"/>
      <c r="K1315" s="458"/>
    </row>
    <row r="1316" spans="1:11">
      <c r="A1316" s="450"/>
      <c r="B1316" s="591"/>
      <c r="C1316" s="592"/>
      <c r="D1316" s="593"/>
      <c r="E1316" s="593"/>
      <c r="F1316" s="594" t="s">
        <v>1119</v>
      </c>
      <c r="G1316" s="595" t="s">
        <v>1119</v>
      </c>
      <c r="H1316" s="592"/>
      <c r="I1316" s="592"/>
      <c r="J1316" s="596"/>
      <c r="K1316" s="458"/>
    </row>
    <row r="1317" spans="1:11">
      <c r="A1317" s="450"/>
      <c r="B1317" s="459"/>
      <c r="C1317" s="459"/>
      <c r="D1317" s="459"/>
      <c r="E1317" s="459"/>
      <c r="F1317" s="459"/>
      <c r="G1317" s="459"/>
      <c r="H1317" s="459"/>
      <c r="I1317" s="459"/>
      <c r="J1317" s="459"/>
      <c r="K1317" s="458"/>
    </row>
    <row r="1318" spans="1:11">
      <c r="A1318" s="450"/>
      <c r="B1318" s="597">
        <f>PLANEJAMENTO!$G$2</f>
        <v>0</v>
      </c>
      <c r="C1318" s="598"/>
      <c r="D1318" s="598"/>
      <c r="E1318" s="598"/>
      <c r="F1318" s="599"/>
      <c r="G1318" s="600" t="s">
        <v>482</v>
      </c>
      <c r="H1318" s="502"/>
      <c r="I1318" s="502"/>
      <c r="J1318" s="505"/>
      <c r="K1318" s="458"/>
    </row>
    <row r="1319" spans="1:11">
      <c r="A1319" s="450"/>
      <c r="B1319" s="601">
        <f>PLANEJAMENTO!$G$3</f>
        <v>0</v>
      </c>
      <c r="C1319" s="602"/>
      <c r="D1319" s="602"/>
      <c r="E1319" s="602"/>
      <c r="F1319" s="603"/>
      <c r="G1319" s="1648" t="s">
        <v>1145</v>
      </c>
      <c r="H1319" s="1649"/>
      <c r="I1319" s="1649"/>
      <c r="J1319" s="1650"/>
      <c r="K1319" s="458"/>
    </row>
    <row r="1320" spans="1:11">
      <c r="A1320" s="450"/>
      <c r="B1320" s="604"/>
      <c r="C1320" s="605"/>
      <c r="D1320" s="605"/>
      <c r="E1320" s="605"/>
      <c r="F1320" s="606"/>
      <c r="G1320" s="607"/>
      <c r="H1320" s="1651"/>
      <c r="I1320" s="1652"/>
      <c r="J1320" s="1653"/>
      <c r="K1320" s="458"/>
    </row>
    <row r="1321" spans="1:11" ht="15" thickBot="1">
      <c r="A1321" s="608"/>
      <c r="B1321" s="609"/>
      <c r="C1321" s="609"/>
      <c r="D1321" s="609"/>
      <c r="E1321" s="609"/>
      <c r="F1321" s="609"/>
      <c r="G1321" s="609"/>
      <c r="H1321" s="609"/>
      <c r="I1321" s="609"/>
      <c r="J1321" s="609"/>
      <c r="K1321" s="610"/>
    </row>
    <row r="1322" spans="1:11">
      <c r="A1322" s="759"/>
      <c r="B1322" s="760"/>
      <c r="C1322" s="760"/>
      <c r="D1322" s="760"/>
      <c r="E1322" s="760"/>
      <c r="F1322" s="760"/>
      <c r="G1322" s="760"/>
      <c r="H1322" s="760"/>
      <c r="I1322" s="760"/>
      <c r="J1322" s="760"/>
      <c r="K1322" s="761"/>
    </row>
    <row r="1323" spans="1:11">
      <c r="A1323" s="450"/>
      <c r="B1323" s="451" t="s">
        <v>141</v>
      </c>
      <c r="C1323" s="452"/>
      <c r="D1323" s="453" t="s">
        <v>1105</v>
      </c>
      <c r="E1323" s="454"/>
      <c r="F1323" s="455"/>
      <c r="G1323" s="455"/>
      <c r="H1323" s="456"/>
      <c r="I1323" s="456"/>
      <c r="J1323" s="457"/>
      <c r="K1323" s="458"/>
    </row>
    <row r="1324" spans="1:11">
      <c r="A1324" s="450"/>
      <c r="B1324" s="459"/>
      <c r="C1324" s="459"/>
      <c r="D1324" s="459"/>
      <c r="E1324" s="459"/>
      <c r="F1324" s="459"/>
      <c r="G1324" s="459"/>
      <c r="H1324" s="459"/>
      <c r="I1324" s="459"/>
      <c r="J1324" s="459"/>
      <c r="K1324" s="458"/>
    </row>
    <row r="1325" spans="1:11">
      <c r="A1325" s="450"/>
      <c r="B1325" s="460" t="s">
        <v>1173</v>
      </c>
      <c r="C1325" s="461" t="s">
        <v>1107</v>
      </c>
      <c r="D1325" s="1671" t="s">
        <v>198</v>
      </c>
      <c r="E1325" s="1672"/>
      <c r="F1325" s="1672"/>
      <c r="G1325" s="1672"/>
      <c r="H1325" s="1672"/>
      <c r="I1325" s="1673"/>
      <c r="J1325" s="462" t="s">
        <v>1108</v>
      </c>
      <c r="K1325" s="458"/>
    </row>
    <row r="1326" spans="1:11" ht="27.75" customHeight="1">
      <c r="A1326" s="450"/>
      <c r="B1326" s="463">
        <v>20118</v>
      </c>
      <c r="C1326" s="464"/>
      <c r="D1326" s="1674" t="s">
        <v>1196</v>
      </c>
      <c r="E1326" s="1675"/>
      <c r="F1326" s="1675"/>
      <c r="G1326" s="1675"/>
      <c r="H1326" s="1675"/>
      <c r="I1326" s="1676"/>
      <c r="J1326" s="468" t="str">
        <f>F1343</f>
        <v>m3</v>
      </c>
      <c r="K1326" s="458"/>
    </row>
    <row r="1327" spans="1:11">
      <c r="A1327" s="450"/>
      <c r="B1327" s="469"/>
      <c r="C1327" s="469"/>
      <c r="D1327" s="469"/>
      <c r="E1327" s="469"/>
      <c r="F1327" s="469"/>
      <c r="G1327" s="469"/>
      <c r="H1327" s="469"/>
      <c r="I1327" s="470"/>
      <c r="J1327" s="471"/>
      <c r="K1327" s="458"/>
    </row>
    <row r="1328" spans="1:11">
      <c r="A1328" s="450"/>
      <c r="B1328" s="1648" t="s">
        <v>1111</v>
      </c>
      <c r="C1328" s="1650"/>
      <c r="D1328" s="1679" t="s">
        <v>873</v>
      </c>
      <c r="E1328" s="1681" t="s">
        <v>1112</v>
      </c>
      <c r="F1328" s="472" t="s">
        <v>1113</v>
      </c>
      <c r="G1328" s="473"/>
      <c r="H1328" s="472" t="s">
        <v>1114</v>
      </c>
      <c r="I1328" s="473"/>
      <c r="J1328" s="474" t="s">
        <v>1115</v>
      </c>
      <c r="K1328" s="458"/>
    </row>
    <row r="1329" spans="1:11">
      <c r="A1329" s="450"/>
      <c r="B1329" s="1677"/>
      <c r="C1329" s="1678"/>
      <c r="D1329" s="1680"/>
      <c r="E1329" s="1682"/>
      <c r="F1329" s="475" t="s">
        <v>1116</v>
      </c>
      <c r="G1329" s="475" t="s">
        <v>1117</v>
      </c>
      <c r="H1329" s="475" t="s">
        <v>1116</v>
      </c>
      <c r="I1329" s="476" t="s">
        <v>1117</v>
      </c>
      <c r="J1329" s="477" t="s">
        <v>1118</v>
      </c>
      <c r="K1329" s="458"/>
    </row>
    <row r="1330" spans="1:11">
      <c r="A1330" s="450"/>
      <c r="B1330" s="486"/>
      <c r="C1330" s="487"/>
      <c r="D1330" s="488"/>
      <c r="E1330" s="481"/>
      <c r="F1330" s="481"/>
      <c r="G1330" s="482"/>
      <c r="H1330" s="490"/>
      <c r="I1330" s="484"/>
      <c r="J1330" s="492"/>
      <c r="K1330" s="458"/>
    </row>
    <row r="1331" spans="1:11">
      <c r="A1331" s="450"/>
      <c r="B1331" s="486"/>
      <c r="C1331" s="487"/>
      <c r="D1331" s="488"/>
      <c r="E1331" s="489"/>
      <c r="F1331" s="489"/>
      <c r="G1331" s="489"/>
      <c r="H1331" s="490"/>
      <c r="I1331" s="491"/>
      <c r="J1331" s="492">
        <f>H1331*F1331*E1331+I1331*G1331*E1331</f>
        <v>0</v>
      </c>
      <c r="K1331" s="458"/>
    </row>
    <row r="1332" spans="1:11">
      <c r="A1332" s="450"/>
      <c r="B1332" s="493"/>
      <c r="C1332" s="494"/>
      <c r="D1332" s="495"/>
      <c r="E1332" s="496"/>
      <c r="F1332" s="496"/>
      <c r="G1332" s="496"/>
      <c r="H1332" s="497"/>
      <c r="I1332" s="498"/>
      <c r="J1332" s="492">
        <f>H1332*F1332*E1332+I1332*G1332*E1332</f>
        <v>0</v>
      </c>
      <c r="K1332" s="458"/>
    </row>
    <row r="1333" spans="1:11">
      <c r="A1333" s="450"/>
      <c r="B1333" s="499" t="s">
        <v>1119</v>
      </c>
      <c r="C1333" s="469"/>
      <c r="D1333" s="469"/>
      <c r="E1333" s="469"/>
      <c r="F1333" s="469"/>
      <c r="G1333" s="469"/>
      <c r="H1333" s="469"/>
      <c r="I1333" s="500" t="s">
        <v>138</v>
      </c>
      <c r="J1333" s="501">
        <f>SUM(J1330:J1332)</f>
        <v>0</v>
      </c>
      <c r="K1333" s="458"/>
    </row>
    <row r="1334" spans="1:11">
      <c r="A1334" s="450"/>
      <c r="B1334" s="502"/>
      <c r="C1334" s="502"/>
      <c r="D1334" s="502"/>
      <c r="E1334" s="502"/>
      <c r="F1334" s="502"/>
      <c r="G1334" s="502"/>
      <c r="H1334" s="502"/>
      <c r="I1334" s="503"/>
      <c r="J1334" s="504"/>
      <c r="K1334" s="458"/>
    </row>
    <row r="1335" spans="1:11" ht="20.399999999999999">
      <c r="A1335" s="450"/>
      <c r="B1335" s="1664" t="s">
        <v>1120</v>
      </c>
      <c r="C1335" s="1665"/>
      <c r="D1335" s="1665"/>
      <c r="E1335" s="1666"/>
      <c r="F1335" s="505" t="s">
        <v>873</v>
      </c>
      <c r="G1335" s="506"/>
      <c r="H1335" s="507" t="s">
        <v>560</v>
      </c>
      <c r="I1335" s="508" t="s">
        <v>1121</v>
      </c>
      <c r="J1335" s="509" t="s">
        <v>1122</v>
      </c>
      <c r="K1335" s="458"/>
    </row>
    <row r="1336" spans="1:11">
      <c r="A1336" s="450"/>
      <c r="B1336" s="510"/>
      <c r="C1336" s="511"/>
      <c r="D1336" s="512"/>
      <c r="E1336" s="513"/>
      <c r="F1336" s="514"/>
      <c r="G1336" s="515"/>
      <c r="H1336" s="516"/>
      <c r="I1336" s="484"/>
      <c r="J1336" s="485"/>
      <c r="K1336" s="458"/>
    </row>
    <row r="1337" spans="1:11">
      <c r="A1337" s="450"/>
      <c r="B1337" s="517" t="s">
        <v>626</v>
      </c>
      <c r="C1337" s="518"/>
      <c r="D1337" s="459"/>
      <c r="E1337" s="487"/>
      <c r="F1337" s="488"/>
      <c r="G1337" s="519"/>
      <c r="H1337" s="520">
        <v>2.5</v>
      </c>
      <c r="I1337" s="521">
        <f>VLOOKUP(B1337,'MÃO DE OBRA'!$A:$E,5,FALSE)/220</f>
        <v>15.730909090909092</v>
      </c>
      <c r="J1337" s="492">
        <f t="shared" ref="J1337:J1338" si="30">H1337*I1337</f>
        <v>39.327272727272728</v>
      </c>
      <c r="K1337" s="458"/>
    </row>
    <row r="1338" spans="1:11">
      <c r="A1338" s="450"/>
      <c r="B1338" s="517" t="s">
        <v>734</v>
      </c>
      <c r="C1338" s="518"/>
      <c r="D1338" s="459"/>
      <c r="E1338" s="487"/>
      <c r="F1338" s="488"/>
      <c r="G1338" s="519"/>
      <c r="H1338" s="520">
        <v>0.25</v>
      </c>
      <c r="I1338" s="521">
        <f>VLOOKUP(B1338,'MÃO DE OBRA'!$A:$E,5,FALSE)/220</f>
        <v>23.596363636363641</v>
      </c>
      <c r="J1338" s="492">
        <f t="shared" si="30"/>
        <v>5.8990909090909103</v>
      </c>
      <c r="K1338" s="458"/>
    </row>
    <row r="1339" spans="1:11">
      <c r="A1339" s="450"/>
      <c r="B1339" s="517"/>
      <c r="C1339" s="518"/>
      <c r="D1339" s="459"/>
      <c r="E1339" s="487"/>
      <c r="F1339" s="488"/>
      <c r="G1339" s="519"/>
      <c r="H1339" s="520"/>
      <c r="I1339" s="520"/>
      <c r="J1339" s="492"/>
      <c r="K1339" s="458"/>
    </row>
    <row r="1340" spans="1:11">
      <c r="A1340" s="450"/>
      <c r="B1340" s="517"/>
      <c r="C1340" s="518"/>
      <c r="D1340" s="459"/>
      <c r="E1340" s="487"/>
      <c r="F1340" s="488"/>
      <c r="G1340" s="519"/>
      <c r="H1340" s="520"/>
      <c r="I1340" s="491"/>
      <c r="J1340" s="492">
        <f>H1340*I1340</f>
        <v>0</v>
      </c>
      <c r="K1340" s="458"/>
    </row>
    <row r="1341" spans="1:11">
      <c r="A1341" s="450"/>
      <c r="B1341" s="499" t="s">
        <v>1119</v>
      </c>
      <c r="C1341" s="502"/>
      <c r="D1341" s="502"/>
      <c r="E1341" s="502"/>
      <c r="F1341" s="502"/>
      <c r="G1341" s="502"/>
      <c r="H1341" s="502"/>
      <c r="I1341" s="522" t="s">
        <v>138</v>
      </c>
      <c r="J1341" s="501">
        <f>SUM(J1336:J1340)</f>
        <v>45.226363636363637</v>
      </c>
      <c r="K1341" s="458"/>
    </row>
    <row r="1342" spans="1:11">
      <c r="A1342" s="450"/>
      <c r="B1342" s="523"/>
      <c r="C1342" s="523"/>
      <c r="D1342" s="523"/>
      <c r="E1342" s="523"/>
      <c r="F1342" s="523"/>
      <c r="G1342" s="523"/>
      <c r="H1342" s="523"/>
      <c r="I1342" s="524"/>
      <c r="J1342" s="523"/>
      <c r="K1342" s="458"/>
    </row>
    <row r="1343" spans="1:11">
      <c r="A1343" s="450"/>
      <c r="B1343" s="525" t="s">
        <v>1123</v>
      </c>
      <c r="C1343" s="526"/>
      <c r="D1343" s="523"/>
      <c r="E1343" s="527">
        <v>1</v>
      </c>
      <c r="F1343" s="528" t="s">
        <v>1137</v>
      </c>
      <c r="G1343" s="506"/>
      <c r="H1343" s="506"/>
      <c r="I1343" s="529" t="s">
        <v>1124</v>
      </c>
      <c r="J1343" s="501">
        <f>J1333+J1341</f>
        <v>45.226363636363637</v>
      </c>
      <c r="K1343" s="458"/>
    </row>
    <row r="1344" spans="1:11">
      <c r="A1344" s="450"/>
      <c r="B1344" s="530"/>
      <c r="C1344" s="523"/>
      <c r="D1344" s="523"/>
      <c r="E1344" s="531"/>
      <c r="F1344" s="532"/>
      <c r="G1344" s="532"/>
      <c r="H1344" s="532"/>
      <c r="I1344" s="524"/>
      <c r="J1344" s="523"/>
      <c r="K1344" s="458"/>
    </row>
    <row r="1345" spans="1:11" ht="20.399999999999999">
      <c r="A1345" s="450"/>
      <c r="B1345" s="1667" t="s">
        <v>481</v>
      </c>
      <c r="C1345" s="1668"/>
      <c r="D1345" s="1668"/>
      <c r="E1345" s="1669"/>
      <c r="F1345" s="533" t="s">
        <v>873</v>
      </c>
      <c r="G1345" s="534" t="s">
        <v>493</v>
      </c>
      <c r="H1345" s="507" t="s">
        <v>1115</v>
      </c>
      <c r="I1345" s="535" t="s">
        <v>480</v>
      </c>
      <c r="J1345" s="536" t="s">
        <v>482</v>
      </c>
      <c r="K1345" s="458"/>
    </row>
    <row r="1346" spans="1:11">
      <c r="A1346" s="450"/>
      <c r="B1346" s="537"/>
      <c r="C1346" s="538"/>
      <c r="D1346" s="538"/>
      <c r="E1346" s="539"/>
      <c r="F1346" s="540"/>
      <c r="G1346" s="541"/>
      <c r="H1346" s="547"/>
      <c r="I1346" s="543"/>
      <c r="J1346" s="485"/>
      <c r="K1346" s="458"/>
    </row>
    <row r="1347" spans="1:11">
      <c r="A1347" s="450"/>
      <c r="B1347" s="537"/>
      <c r="C1347" s="518"/>
      <c r="D1347" s="518"/>
      <c r="E1347" s="487"/>
      <c r="F1347" s="540"/>
      <c r="G1347" s="541"/>
      <c r="H1347" s="547"/>
      <c r="I1347" s="543"/>
      <c r="J1347" s="492"/>
      <c r="K1347" s="458"/>
    </row>
    <row r="1348" spans="1:11">
      <c r="A1348" s="450"/>
      <c r="B1348" s="517"/>
      <c r="C1348" s="518"/>
      <c r="D1348" s="518"/>
      <c r="E1348" s="487"/>
      <c r="F1348" s="488"/>
      <c r="G1348" s="546"/>
      <c r="H1348" s="547"/>
      <c r="I1348" s="543"/>
      <c r="J1348" s="492">
        <f>H1348*I1348*E1330*F1330</f>
        <v>0</v>
      </c>
      <c r="K1348" s="458"/>
    </row>
    <row r="1349" spans="1:11">
      <c r="A1349" s="450"/>
      <c r="B1349" s="517"/>
      <c r="C1349" s="526"/>
      <c r="D1349" s="526"/>
      <c r="E1349" s="494"/>
      <c r="F1349" s="488"/>
      <c r="G1349" s="468"/>
      <c r="H1349" s="547"/>
      <c r="I1349" s="548"/>
      <c r="J1349" s="492">
        <f>H1349*I1349*E1331*F1331</f>
        <v>0</v>
      </c>
      <c r="K1349" s="458"/>
    </row>
    <row r="1350" spans="1:11">
      <c r="A1350" s="450"/>
      <c r="B1350" s="550" t="s">
        <v>1119</v>
      </c>
      <c r="C1350" s="526"/>
      <c r="D1350" s="526"/>
      <c r="E1350" s="526"/>
      <c r="F1350" s="523"/>
      <c r="G1350" s="526"/>
      <c r="H1350" s="551"/>
      <c r="I1350" s="552" t="s">
        <v>138</v>
      </c>
      <c r="J1350" s="501">
        <f>SUM(J1346:J1349)</f>
        <v>0</v>
      </c>
      <c r="K1350" s="458"/>
    </row>
    <row r="1351" spans="1:11">
      <c r="A1351" s="450"/>
      <c r="B1351" s="553"/>
      <c r="C1351" s="526"/>
      <c r="D1351" s="526"/>
      <c r="E1351" s="554"/>
      <c r="F1351" s="555"/>
      <c r="G1351" s="506"/>
      <c r="H1351" s="506"/>
      <c r="I1351" s="529"/>
      <c r="J1351" s="554"/>
      <c r="K1351" s="458"/>
    </row>
    <row r="1352" spans="1:11" ht="20.399999999999999">
      <c r="A1352" s="450"/>
      <c r="B1352" s="1667" t="s">
        <v>1125</v>
      </c>
      <c r="C1352" s="1668"/>
      <c r="D1352" s="1668"/>
      <c r="E1352" s="1668"/>
      <c r="F1352" s="1669"/>
      <c r="G1352" s="556" t="s">
        <v>494</v>
      </c>
      <c r="H1352" s="506" t="s">
        <v>1126</v>
      </c>
      <c r="I1352" s="557" t="s">
        <v>1115</v>
      </c>
      <c r="J1352" s="509" t="s">
        <v>482</v>
      </c>
      <c r="K1352" s="458"/>
    </row>
    <row r="1353" spans="1:11">
      <c r="A1353" s="450"/>
      <c r="B1353" s="558"/>
      <c r="C1353" s="559"/>
      <c r="D1353" s="560"/>
      <c r="E1353" s="560"/>
      <c r="F1353" s="561"/>
      <c r="G1353" s="489"/>
      <c r="H1353" s="489"/>
      <c r="I1353" s="562"/>
      <c r="J1353" s="492"/>
      <c r="K1353" s="458"/>
    </row>
    <row r="1354" spans="1:11">
      <c r="A1354" s="450"/>
      <c r="B1354" s="563"/>
      <c r="C1354" s="564"/>
      <c r="D1354" s="565"/>
      <c r="E1354" s="565"/>
      <c r="F1354" s="566"/>
      <c r="G1354" s="489"/>
      <c r="H1354" s="489"/>
      <c r="I1354" s="562"/>
      <c r="J1354" s="492"/>
      <c r="K1354" s="458"/>
    </row>
    <row r="1355" spans="1:11">
      <c r="A1355" s="450"/>
      <c r="B1355" s="1670" t="s">
        <v>138</v>
      </c>
      <c r="C1355" s="1670"/>
      <c r="D1355" s="1670"/>
      <c r="E1355" s="1670"/>
      <c r="F1355" s="1670"/>
      <c r="G1355" s="1670"/>
      <c r="H1355" s="1670"/>
      <c r="I1355" s="1670"/>
      <c r="J1355" s="501">
        <f>SUM(J1353:J1354)</f>
        <v>0</v>
      </c>
      <c r="K1355" s="458"/>
    </row>
    <row r="1356" spans="1:11">
      <c r="A1356" s="450"/>
      <c r="B1356" s="567"/>
      <c r="C1356" s="511"/>
      <c r="D1356" s="511"/>
      <c r="E1356" s="568"/>
      <c r="F1356" s="569"/>
      <c r="G1356" s="570"/>
      <c r="H1356" s="570"/>
      <c r="I1356" s="571"/>
      <c r="J1356" s="572"/>
      <c r="K1356" s="458"/>
    </row>
    <row r="1357" spans="1:11">
      <c r="A1357" s="450"/>
      <c r="B1357" s="573" t="s">
        <v>1127</v>
      </c>
      <c r="C1357" s="573"/>
      <c r="D1357" s="550"/>
      <c r="E1357" s="523"/>
      <c r="F1357" s="523"/>
      <c r="G1357" s="523"/>
      <c r="H1357" s="574"/>
      <c r="I1357" s="575"/>
      <c r="J1357" s="639">
        <f>(J1343+J1350+J1355)/E1343</f>
        <v>45.226363636363637</v>
      </c>
      <c r="K1357" s="458"/>
    </row>
    <row r="1358" spans="1:11">
      <c r="A1358" s="450"/>
      <c r="B1358" s="553"/>
      <c r="C1358" s="526"/>
      <c r="D1358" s="526"/>
      <c r="E1358" s="554"/>
      <c r="F1358" s="555"/>
      <c r="G1358" s="506"/>
      <c r="H1358" s="506"/>
      <c r="I1358" s="529"/>
      <c r="J1358" s="576"/>
      <c r="K1358" s="458"/>
    </row>
    <row r="1359" spans="1:11" ht="20.399999999999999">
      <c r="A1359" s="450"/>
      <c r="B1359" s="1667" t="s">
        <v>1128</v>
      </c>
      <c r="C1359" s="1668"/>
      <c r="D1359" s="1668"/>
      <c r="E1359" s="1668"/>
      <c r="F1359" s="1669"/>
      <c r="G1359" s="556" t="s">
        <v>494</v>
      </c>
      <c r="H1359" s="506" t="s">
        <v>1126</v>
      </c>
      <c r="I1359" s="557" t="s">
        <v>1115</v>
      </c>
      <c r="J1359" s="509" t="s">
        <v>482</v>
      </c>
      <c r="K1359" s="458"/>
    </row>
    <row r="1360" spans="1:11">
      <c r="A1360" s="450"/>
      <c r="B1360" s="558"/>
      <c r="C1360" s="559"/>
      <c r="D1360" s="560"/>
      <c r="E1360" s="560"/>
      <c r="F1360" s="561"/>
      <c r="G1360" s="489"/>
      <c r="H1360" s="489"/>
      <c r="I1360" s="562"/>
      <c r="J1360" s="492"/>
      <c r="K1360" s="458"/>
    </row>
    <row r="1361" spans="1:11">
      <c r="A1361" s="450"/>
      <c r="B1361" s="563"/>
      <c r="C1361" s="564"/>
      <c r="D1361" s="565"/>
      <c r="E1361" s="565"/>
      <c r="F1361" s="566"/>
      <c r="G1361" s="489"/>
      <c r="H1361" s="489"/>
      <c r="I1361" s="743"/>
      <c r="J1361" s="492"/>
      <c r="K1361" s="458"/>
    </row>
    <row r="1362" spans="1:11">
      <c r="A1362" s="450"/>
      <c r="B1362" s="577"/>
      <c r="C1362" s="578"/>
      <c r="D1362" s="579"/>
      <c r="E1362" s="579"/>
      <c r="F1362" s="580"/>
      <c r="G1362" s="489"/>
      <c r="H1362" s="489"/>
      <c r="I1362" s="742"/>
      <c r="J1362" s="492"/>
      <c r="K1362" s="458"/>
    </row>
    <row r="1363" spans="1:11">
      <c r="A1363" s="450"/>
      <c r="B1363" s="581"/>
      <c r="C1363" s="523"/>
      <c r="D1363" s="523"/>
      <c r="E1363" s="582"/>
      <c r="F1363" s="583"/>
      <c r="G1363" s="532"/>
      <c r="H1363" s="532"/>
      <c r="I1363" s="524" t="s">
        <v>138</v>
      </c>
      <c r="J1363" s="501">
        <f>SUM(J1360:J1362)</f>
        <v>0</v>
      </c>
      <c r="K1363" s="458"/>
    </row>
    <row r="1364" spans="1:11">
      <c r="A1364" s="450"/>
      <c r="B1364" s="584"/>
      <c r="C1364" s="523"/>
      <c r="D1364" s="523"/>
      <c r="E1364" s="582"/>
      <c r="F1364" s="583"/>
      <c r="G1364" s="532"/>
      <c r="H1364" s="532"/>
      <c r="I1364" s="524"/>
      <c r="J1364" s="582"/>
      <c r="K1364" s="458"/>
    </row>
    <row r="1365" spans="1:11" ht="20.399999999999999">
      <c r="A1365" s="450"/>
      <c r="B1365" s="1667" t="s">
        <v>1141</v>
      </c>
      <c r="C1365" s="1668"/>
      <c r="D1365" s="1668"/>
      <c r="E1365" s="1668"/>
      <c r="F1365" s="1669"/>
      <c r="G1365" s="587" t="s">
        <v>494</v>
      </c>
      <c r="H1365" s="506" t="s">
        <v>1115</v>
      </c>
      <c r="I1365" s="557"/>
      <c r="J1365" s="509" t="s">
        <v>482</v>
      </c>
      <c r="K1365" s="458"/>
    </row>
    <row r="1366" spans="1:11">
      <c r="A1366" s="450"/>
      <c r="B1366" s="1654"/>
      <c r="C1366" s="1655"/>
      <c r="D1366" s="1655"/>
      <c r="E1366" s="1655"/>
      <c r="F1366" s="1656"/>
      <c r="G1366" s="489"/>
      <c r="H1366" s="1657"/>
      <c r="I1366" s="1658"/>
      <c r="J1366" s="492"/>
      <c r="K1366" s="458"/>
    </row>
    <row r="1367" spans="1:11">
      <c r="A1367" s="450"/>
      <c r="B1367" s="1659"/>
      <c r="C1367" s="1660"/>
      <c r="D1367" s="1660"/>
      <c r="E1367" s="1660"/>
      <c r="F1367" s="1661"/>
      <c r="G1367" s="496"/>
      <c r="H1367" s="1662"/>
      <c r="I1367" s="1663"/>
      <c r="J1367" s="492"/>
      <c r="K1367" s="458"/>
    </row>
    <row r="1368" spans="1:11">
      <c r="A1368" s="450"/>
      <c r="B1368" s="581"/>
      <c r="C1368" s="523"/>
      <c r="D1368" s="523"/>
      <c r="E1368" s="582"/>
      <c r="F1368" s="583"/>
      <c r="G1368" s="532"/>
      <c r="H1368" s="532"/>
      <c r="I1368" s="524" t="s">
        <v>138</v>
      </c>
      <c r="J1368" s="501">
        <f>SUM(J1366:J1367)</f>
        <v>0</v>
      </c>
      <c r="K1368" s="458"/>
    </row>
    <row r="1369" spans="1:11">
      <c r="A1369" s="450"/>
      <c r="B1369" s="523"/>
      <c r="C1369" s="523"/>
      <c r="D1369" s="523"/>
      <c r="E1369" s="523"/>
      <c r="F1369" s="523"/>
      <c r="G1369" s="523"/>
      <c r="H1369" s="523"/>
      <c r="I1369" s="524"/>
      <c r="J1369" s="523"/>
      <c r="K1369" s="458"/>
    </row>
    <row r="1370" spans="1:11">
      <c r="A1370" s="450"/>
      <c r="B1370" s="1645" t="s">
        <v>1142</v>
      </c>
      <c r="C1370" s="1646"/>
      <c r="D1370" s="1646"/>
      <c r="E1370" s="1646"/>
      <c r="F1370" s="1646"/>
      <c r="G1370" s="1646"/>
      <c r="H1370" s="1646"/>
      <c r="I1370" s="1647"/>
      <c r="J1370" s="573">
        <f>J1368+J1363+J1357</f>
        <v>45.226363636363637</v>
      </c>
      <c r="K1370" s="458"/>
    </row>
    <row r="1371" spans="1:11">
      <c r="A1371" s="450"/>
      <c r="B1371" s="523"/>
      <c r="C1371" s="523"/>
      <c r="D1371" s="523"/>
      <c r="E1371" s="523"/>
      <c r="F1371" s="523"/>
      <c r="G1371" s="523"/>
      <c r="H1371" s="523"/>
      <c r="I1371" s="524"/>
      <c r="J1371" s="523"/>
      <c r="K1371" s="458"/>
    </row>
    <row r="1372" spans="1:11">
      <c r="A1372" s="450"/>
      <c r="B1372" s="1645" t="s">
        <v>1143</v>
      </c>
      <c r="C1372" s="1646"/>
      <c r="D1372" s="1646"/>
      <c r="E1372" s="1646"/>
      <c r="F1372" s="1646"/>
      <c r="G1372" s="1646"/>
      <c r="H1372" s="1646"/>
      <c r="I1372" s="1647"/>
      <c r="J1372" s="501">
        <f>J1370*0</f>
        <v>0</v>
      </c>
      <c r="K1372" s="458"/>
    </row>
    <row r="1373" spans="1:11">
      <c r="A1373" s="450"/>
      <c r="B1373" s="523"/>
      <c r="C1373" s="523"/>
      <c r="D1373" s="523"/>
      <c r="E1373" s="523"/>
      <c r="F1373" s="523"/>
      <c r="G1373" s="523"/>
      <c r="H1373" s="523"/>
      <c r="I1373" s="524"/>
      <c r="J1373" s="523"/>
      <c r="K1373" s="458"/>
    </row>
    <row r="1374" spans="1:11">
      <c r="A1374" s="450"/>
      <c r="B1374" s="1645" t="s">
        <v>1144</v>
      </c>
      <c r="C1374" s="1646"/>
      <c r="D1374" s="1646"/>
      <c r="E1374" s="1646"/>
      <c r="F1374" s="1646"/>
      <c r="G1374" s="1646"/>
      <c r="H1374" s="1646"/>
      <c r="I1374" s="1647"/>
      <c r="J1374" s="573">
        <f>J1370+J1372</f>
        <v>45.226363636363637</v>
      </c>
      <c r="K1374" s="458"/>
    </row>
    <row r="1375" spans="1:11">
      <c r="A1375" s="450"/>
      <c r="B1375" s="511"/>
      <c r="C1375" s="511"/>
      <c r="D1375" s="511"/>
      <c r="E1375" s="511"/>
      <c r="F1375" s="511"/>
      <c r="G1375" s="511"/>
      <c r="H1375" s="511"/>
      <c r="I1375" s="571"/>
      <c r="J1375" s="511"/>
      <c r="K1375" s="458"/>
    </row>
    <row r="1376" spans="1:11">
      <c r="A1376" s="450"/>
      <c r="B1376" s="589"/>
      <c r="C1376" s="559"/>
      <c r="D1376" s="559"/>
      <c r="E1376" s="559"/>
      <c r="F1376" s="559"/>
      <c r="G1376" s="559"/>
      <c r="H1376" s="559"/>
      <c r="I1376" s="559"/>
      <c r="J1376" s="590"/>
      <c r="K1376" s="458"/>
    </row>
    <row r="1377" spans="1:11">
      <c r="A1377" s="450"/>
      <c r="B1377" s="591"/>
      <c r="C1377" s="592"/>
      <c r="D1377" s="593"/>
      <c r="E1377" s="593"/>
      <c r="F1377" s="594" t="s">
        <v>1119</v>
      </c>
      <c r="G1377" s="595" t="s">
        <v>1119</v>
      </c>
      <c r="H1377" s="592"/>
      <c r="I1377" s="592"/>
      <c r="J1377" s="596"/>
      <c r="K1377" s="458"/>
    </row>
    <row r="1378" spans="1:11">
      <c r="A1378" s="450"/>
      <c r="B1378" s="459"/>
      <c r="C1378" s="459"/>
      <c r="D1378" s="459"/>
      <c r="E1378" s="459"/>
      <c r="F1378" s="459"/>
      <c r="G1378" s="459"/>
      <c r="H1378" s="459"/>
      <c r="I1378" s="459"/>
      <c r="J1378" s="459"/>
      <c r="K1378" s="458"/>
    </row>
    <row r="1379" spans="1:11">
      <c r="A1379" s="450"/>
      <c r="B1379" s="597">
        <f>PLANEJAMENTO!$G$2</f>
        <v>0</v>
      </c>
      <c r="C1379" s="598"/>
      <c r="D1379" s="598"/>
      <c r="E1379" s="598"/>
      <c r="F1379" s="599"/>
      <c r="G1379" s="600" t="s">
        <v>482</v>
      </c>
      <c r="H1379" s="502"/>
      <c r="I1379" s="502"/>
      <c r="J1379" s="505"/>
      <c r="K1379" s="458"/>
    </row>
    <row r="1380" spans="1:11">
      <c r="A1380" s="450"/>
      <c r="B1380" s="601">
        <f>PLANEJAMENTO!$G$3</f>
        <v>0</v>
      </c>
      <c r="C1380" s="602"/>
      <c r="D1380" s="602"/>
      <c r="E1380" s="602"/>
      <c r="F1380" s="603"/>
      <c r="G1380" s="1648" t="s">
        <v>1145</v>
      </c>
      <c r="H1380" s="1649"/>
      <c r="I1380" s="1649"/>
      <c r="J1380" s="1650"/>
      <c r="K1380" s="458"/>
    </row>
    <row r="1381" spans="1:11">
      <c r="A1381" s="450"/>
      <c r="B1381" s="604"/>
      <c r="C1381" s="605"/>
      <c r="D1381" s="605"/>
      <c r="E1381" s="605"/>
      <c r="F1381" s="606"/>
      <c r="G1381" s="607"/>
      <c r="H1381" s="1651"/>
      <c r="I1381" s="1652"/>
      <c r="J1381" s="1653"/>
      <c r="K1381" s="458"/>
    </row>
    <row r="1382" spans="1:11" ht="15" thickBot="1">
      <c r="A1382" s="608"/>
      <c r="B1382" s="609"/>
      <c r="C1382" s="609"/>
      <c r="D1382" s="609"/>
      <c r="E1382" s="609"/>
      <c r="F1382" s="609"/>
      <c r="G1382" s="609"/>
      <c r="H1382" s="609"/>
      <c r="I1382" s="609"/>
      <c r="J1382" s="609"/>
      <c r="K1382" s="610"/>
    </row>
    <row r="1383" spans="1:11">
      <c r="A1383" s="759"/>
      <c r="B1383" s="760"/>
      <c r="C1383" s="760"/>
      <c r="D1383" s="760"/>
      <c r="E1383" s="760"/>
      <c r="F1383" s="760"/>
      <c r="G1383" s="760"/>
      <c r="H1383" s="760"/>
      <c r="I1383" s="760"/>
      <c r="J1383" s="760"/>
      <c r="K1383" s="761"/>
    </row>
    <row r="1384" spans="1:11">
      <c r="A1384" s="450"/>
      <c r="B1384" s="451" t="s">
        <v>141</v>
      </c>
      <c r="C1384" s="452"/>
      <c r="D1384" s="453" t="s">
        <v>1105</v>
      </c>
      <c r="E1384" s="454"/>
      <c r="F1384" s="455"/>
      <c r="G1384" s="455"/>
      <c r="H1384" s="456"/>
      <c r="I1384" s="456"/>
      <c r="J1384" s="457"/>
      <c r="K1384" s="458"/>
    </row>
    <row r="1385" spans="1:11">
      <c r="A1385" s="450"/>
      <c r="B1385" s="459"/>
      <c r="C1385" s="459"/>
      <c r="D1385" s="459"/>
      <c r="E1385" s="459"/>
      <c r="F1385" s="459"/>
      <c r="G1385" s="459"/>
      <c r="H1385" s="459"/>
      <c r="I1385" s="459"/>
      <c r="J1385" s="459"/>
      <c r="K1385" s="458"/>
    </row>
    <row r="1386" spans="1:11">
      <c r="A1386" s="450"/>
      <c r="B1386" s="460" t="s">
        <v>1146</v>
      </c>
      <c r="C1386" s="461" t="s">
        <v>1107</v>
      </c>
      <c r="D1386" s="1671" t="s">
        <v>198</v>
      </c>
      <c r="E1386" s="1672"/>
      <c r="F1386" s="1672"/>
      <c r="G1386" s="1672"/>
      <c r="H1386" s="1672"/>
      <c r="I1386" s="1673"/>
      <c r="J1386" s="462" t="s">
        <v>1108</v>
      </c>
      <c r="K1386" s="458"/>
    </row>
    <row r="1387" spans="1:11">
      <c r="A1387" s="450"/>
      <c r="B1387" s="463">
        <v>48435</v>
      </c>
      <c r="C1387" s="464"/>
      <c r="D1387" s="1674" t="s">
        <v>1197</v>
      </c>
      <c r="E1387" s="1675"/>
      <c r="F1387" s="1675"/>
      <c r="G1387" s="1675"/>
      <c r="H1387" s="1675"/>
      <c r="I1387" s="1676"/>
      <c r="J1387" s="468" t="str">
        <f>F1404</f>
        <v>m3</v>
      </c>
      <c r="K1387" s="458"/>
    </row>
    <row r="1388" spans="1:11">
      <c r="A1388" s="450"/>
      <c r="B1388" s="469"/>
      <c r="C1388" s="469"/>
      <c r="D1388" s="469"/>
      <c r="E1388" s="469"/>
      <c r="F1388" s="469"/>
      <c r="G1388" s="469"/>
      <c r="H1388" s="469"/>
      <c r="I1388" s="470"/>
      <c r="J1388" s="471"/>
      <c r="K1388" s="458"/>
    </row>
    <row r="1389" spans="1:11">
      <c r="A1389" s="450"/>
      <c r="B1389" s="1648" t="s">
        <v>1111</v>
      </c>
      <c r="C1389" s="1650"/>
      <c r="D1389" s="1679" t="s">
        <v>873</v>
      </c>
      <c r="E1389" s="1681" t="s">
        <v>1112</v>
      </c>
      <c r="F1389" s="472" t="s">
        <v>1113</v>
      </c>
      <c r="G1389" s="473"/>
      <c r="H1389" s="472" t="s">
        <v>1114</v>
      </c>
      <c r="I1389" s="473"/>
      <c r="J1389" s="474" t="s">
        <v>1115</v>
      </c>
      <c r="K1389" s="458"/>
    </row>
    <row r="1390" spans="1:11">
      <c r="A1390" s="450"/>
      <c r="B1390" s="1677"/>
      <c r="C1390" s="1678"/>
      <c r="D1390" s="1680"/>
      <c r="E1390" s="1682"/>
      <c r="F1390" s="475" t="s">
        <v>1116</v>
      </c>
      <c r="G1390" s="475" t="s">
        <v>1117</v>
      </c>
      <c r="H1390" s="475" t="s">
        <v>1116</v>
      </c>
      <c r="I1390" s="476" t="s">
        <v>1117</v>
      </c>
      <c r="J1390" s="477" t="s">
        <v>1118</v>
      </c>
      <c r="K1390" s="458"/>
    </row>
    <row r="1391" spans="1:11">
      <c r="A1391" s="450"/>
      <c r="B1391" s="486"/>
      <c r="C1391" s="487"/>
      <c r="D1391" s="488"/>
      <c r="E1391" s="481"/>
      <c r="F1391" s="481"/>
      <c r="G1391" s="482"/>
      <c r="H1391" s="490"/>
      <c r="I1391" s="484"/>
      <c r="J1391" s="492"/>
      <c r="K1391" s="458"/>
    </row>
    <row r="1392" spans="1:11">
      <c r="A1392" s="450"/>
      <c r="B1392" s="486"/>
      <c r="C1392" s="487"/>
      <c r="D1392" s="488"/>
      <c r="E1392" s="489"/>
      <c r="F1392" s="489"/>
      <c r="G1392" s="489"/>
      <c r="H1392" s="490"/>
      <c r="I1392" s="491"/>
      <c r="J1392" s="492">
        <f>H1392*F1392*E1392+I1392*G1392*E1392</f>
        <v>0</v>
      </c>
      <c r="K1392" s="458"/>
    </row>
    <row r="1393" spans="1:11">
      <c r="A1393" s="450"/>
      <c r="B1393" s="493"/>
      <c r="C1393" s="494"/>
      <c r="D1393" s="495"/>
      <c r="E1393" s="496"/>
      <c r="F1393" s="496"/>
      <c r="G1393" s="496"/>
      <c r="H1393" s="497"/>
      <c r="I1393" s="498"/>
      <c r="J1393" s="492">
        <f>H1393*F1393*E1393+I1393*G1393*E1393</f>
        <v>0</v>
      </c>
      <c r="K1393" s="458"/>
    </row>
    <row r="1394" spans="1:11">
      <c r="A1394" s="450"/>
      <c r="B1394" s="499" t="s">
        <v>1119</v>
      </c>
      <c r="C1394" s="469"/>
      <c r="D1394" s="469"/>
      <c r="E1394" s="469"/>
      <c r="F1394" s="469"/>
      <c r="G1394" s="469"/>
      <c r="H1394" s="469"/>
      <c r="I1394" s="500" t="s">
        <v>138</v>
      </c>
      <c r="J1394" s="501">
        <f>SUM(J1391:J1393)</f>
        <v>0</v>
      </c>
      <c r="K1394" s="458"/>
    </row>
    <row r="1395" spans="1:11">
      <c r="A1395" s="450"/>
      <c r="B1395" s="502"/>
      <c r="C1395" s="502"/>
      <c r="D1395" s="502"/>
      <c r="E1395" s="502"/>
      <c r="F1395" s="502"/>
      <c r="G1395" s="502"/>
      <c r="H1395" s="502"/>
      <c r="I1395" s="503"/>
      <c r="J1395" s="504"/>
      <c r="K1395" s="458"/>
    </row>
    <row r="1396" spans="1:11" ht="20.399999999999999">
      <c r="A1396" s="450"/>
      <c r="B1396" s="1664" t="s">
        <v>1120</v>
      </c>
      <c r="C1396" s="1665"/>
      <c r="D1396" s="1665"/>
      <c r="E1396" s="1666"/>
      <c r="F1396" s="505" t="s">
        <v>873</v>
      </c>
      <c r="G1396" s="506"/>
      <c r="H1396" s="507" t="s">
        <v>560</v>
      </c>
      <c r="I1396" s="508" t="s">
        <v>1121</v>
      </c>
      <c r="J1396" s="509" t="s">
        <v>1122</v>
      </c>
      <c r="K1396" s="458"/>
    </row>
    <row r="1397" spans="1:11">
      <c r="A1397" s="450"/>
      <c r="B1397" s="510"/>
      <c r="C1397" s="511"/>
      <c r="D1397" s="512"/>
      <c r="E1397" s="513"/>
      <c r="F1397" s="514"/>
      <c r="G1397" s="515"/>
      <c r="H1397" s="516"/>
      <c r="I1397" s="484"/>
      <c r="J1397" s="485"/>
      <c r="K1397" s="458"/>
    </row>
    <row r="1398" spans="1:11">
      <c r="A1398" s="450"/>
      <c r="B1398" s="517" t="s">
        <v>626</v>
      </c>
      <c r="C1398" s="518"/>
      <c r="D1398" s="459"/>
      <c r="E1398" s="487"/>
      <c r="F1398" s="488"/>
      <c r="G1398" s="519"/>
      <c r="H1398" s="520">
        <v>4.5833300000000001</v>
      </c>
      <c r="I1398" s="521">
        <f>VLOOKUP(B1398,'MÃO DE OBRA'!$A:$E,5,FALSE)/220</f>
        <v>15.730909090909092</v>
      </c>
      <c r="J1398" s="492">
        <f t="shared" ref="J1398:J1399" si="31">H1398*I1398</f>
        <v>72.099947563636377</v>
      </c>
      <c r="K1398" s="458"/>
    </row>
    <row r="1399" spans="1:11">
      <c r="A1399" s="450"/>
      <c r="B1399" s="517" t="s">
        <v>734</v>
      </c>
      <c r="C1399" s="518"/>
      <c r="D1399" s="459"/>
      <c r="E1399" s="487"/>
      <c r="F1399" s="488"/>
      <c r="G1399" s="519"/>
      <c r="H1399" s="520">
        <v>0.45833299999999999</v>
      </c>
      <c r="I1399" s="521">
        <f>VLOOKUP(B1399,'MÃO DE OBRA'!$A:$E,5,FALSE)/220</f>
        <v>23.596363636363641</v>
      </c>
      <c r="J1399" s="492">
        <f t="shared" si="31"/>
        <v>10.814992134545456</v>
      </c>
      <c r="K1399" s="458"/>
    </row>
    <row r="1400" spans="1:11">
      <c r="A1400" s="450"/>
      <c r="B1400" s="517"/>
      <c r="C1400" s="518"/>
      <c r="D1400" s="459"/>
      <c r="E1400" s="487"/>
      <c r="F1400" s="488"/>
      <c r="G1400" s="519"/>
      <c r="H1400" s="520"/>
      <c r="I1400" s="520"/>
      <c r="J1400" s="492"/>
      <c r="K1400" s="458"/>
    </row>
    <row r="1401" spans="1:11">
      <c r="A1401" s="450"/>
      <c r="B1401" s="517"/>
      <c r="C1401" s="518"/>
      <c r="D1401" s="459"/>
      <c r="E1401" s="487"/>
      <c r="F1401" s="488"/>
      <c r="G1401" s="519"/>
      <c r="H1401" s="520"/>
      <c r="I1401" s="491"/>
      <c r="J1401" s="492">
        <f>H1401*I1401</f>
        <v>0</v>
      </c>
      <c r="K1401" s="458"/>
    </row>
    <row r="1402" spans="1:11">
      <c r="A1402" s="450"/>
      <c r="B1402" s="499" t="s">
        <v>1119</v>
      </c>
      <c r="C1402" s="502"/>
      <c r="D1402" s="502"/>
      <c r="E1402" s="502"/>
      <c r="F1402" s="502"/>
      <c r="G1402" s="502"/>
      <c r="H1402" s="502"/>
      <c r="I1402" s="522" t="s">
        <v>138</v>
      </c>
      <c r="J1402" s="501">
        <f>SUM(J1397:J1401)</f>
        <v>82.914939698181826</v>
      </c>
      <c r="K1402" s="458"/>
    </row>
    <row r="1403" spans="1:11">
      <c r="A1403" s="450"/>
      <c r="B1403" s="523"/>
      <c r="C1403" s="523"/>
      <c r="D1403" s="523"/>
      <c r="E1403" s="523"/>
      <c r="F1403" s="523"/>
      <c r="G1403" s="523"/>
      <c r="H1403" s="523"/>
      <c r="I1403" s="524"/>
      <c r="J1403" s="523"/>
      <c r="K1403" s="458"/>
    </row>
    <row r="1404" spans="1:11">
      <c r="A1404" s="450"/>
      <c r="B1404" s="525" t="s">
        <v>1123</v>
      </c>
      <c r="C1404" s="526"/>
      <c r="D1404" s="523"/>
      <c r="E1404" s="527">
        <v>1</v>
      </c>
      <c r="F1404" s="528" t="s">
        <v>1137</v>
      </c>
      <c r="G1404" s="506"/>
      <c r="H1404" s="506"/>
      <c r="I1404" s="529" t="s">
        <v>1124</v>
      </c>
      <c r="J1404" s="501">
        <f>J1394+J1402</f>
        <v>82.914939698181826</v>
      </c>
      <c r="K1404" s="458"/>
    </row>
    <row r="1405" spans="1:11">
      <c r="A1405" s="450"/>
      <c r="B1405" s="530"/>
      <c r="C1405" s="523"/>
      <c r="D1405" s="523"/>
      <c r="E1405" s="531"/>
      <c r="F1405" s="532"/>
      <c r="G1405" s="532"/>
      <c r="H1405" s="532"/>
      <c r="I1405" s="524"/>
      <c r="J1405" s="523"/>
      <c r="K1405" s="458"/>
    </row>
    <row r="1406" spans="1:11" ht="20.399999999999999">
      <c r="A1406" s="450"/>
      <c r="B1406" s="1667" t="s">
        <v>481</v>
      </c>
      <c r="C1406" s="1668"/>
      <c r="D1406" s="1668"/>
      <c r="E1406" s="1669"/>
      <c r="F1406" s="533" t="s">
        <v>873</v>
      </c>
      <c r="G1406" s="534" t="s">
        <v>493</v>
      </c>
      <c r="H1406" s="507" t="s">
        <v>1115</v>
      </c>
      <c r="I1406" s="535" t="s">
        <v>480</v>
      </c>
      <c r="J1406" s="536" t="s">
        <v>482</v>
      </c>
      <c r="K1406" s="458"/>
    </row>
    <row r="1407" spans="1:11">
      <c r="A1407" s="450"/>
      <c r="B1407" s="537"/>
      <c r="C1407" s="538"/>
      <c r="D1407" s="538"/>
      <c r="E1407" s="539"/>
      <c r="F1407" s="540"/>
      <c r="G1407" s="541"/>
      <c r="H1407" s="547"/>
      <c r="I1407" s="543"/>
      <c r="J1407" s="485"/>
      <c r="K1407" s="458"/>
    </row>
    <row r="1408" spans="1:11">
      <c r="A1408" s="450"/>
      <c r="B1408" s="537"/>
      <c r="C1408" s="518"/>
      <c r="D1408" s="518"/>
      <c r="E1408" s="487"/>
      <c r="F1408" s="540"/>
      <c r="G1408" s="541"/>
      <c r="H1408" s="547"/>
      <c r="I1408" s="543"/>
      <c r="J1408" s="492"/>
      <c r="K1408" s="458"/>
    </row>
    <row r="1409" spans="1:11">
      <c r="A1409" s="450"/>
      <c r="B1409" s="517"/>
      <c r="C1409" s="518"/>
      <c r="D1409" s="518"/>
      <c r="E1409" s="487"/>
      <c r="F1409" s="488"/>
      <c r="G1409" s="546"/>
      <c r="H1409" s="547"/>
      <c r="I1409" s="543"/>
      <c r="J1409" s="492">
        <f>H1409*I1409*E1391*F1391</f>
        <v>0</v>
      </c>
      <c r="K1409" s="458"/>
    </row>
    <row r="1410" spans="1:11">
      <c r="A1410" s="450"/>
      <c r="B1410" s="517"/>
      <c r="C1410" s="526"/>
      <c r="D1410" s="526"/>
      <c r="E1410" s="494"/>
      <c r="F1410" s="488"/>
      <c r="G1410" s="468"/>
      <c r="H1410" s="547"/>
      <c r="I1410" s="548"/>
      <c r="J1410" s="492">
        <f>H1410*I1410*E1392*F1392</f>
        <v>0</v>
      </c>
      <c r="K1410" s="458"/>
    </row>
    <row r="1411" spans="1:11">
      <c r="A1411" s="450"/>
      <c r="B1411" s="550" t="s">
        <v>1119</v>
      </c>
      <c r="C1411" s="526"/>
      <c r="D1411" s="526"/>
      <c r="E1411" s="526"/>
      <c r="F1411" s="523"/>
      <c r="G1411" s="526"/>
      <c r="H1411" s="551"/>
      <c r="I1411" s="552" t="s">
        <v>138</v>
      </c>
      <c r="J1411" s="501">
        <f>SUM(J1407:J1410)</f>
        <v>0</v>
      </c>
      <c r="K1411" s="458"/>
    </row>
    <row r="1412" spans="1:11">
      <c r="A1412" s="450"/>
      <c r="B1412" s="553"/>
      <c r="C1412" s="526"/>
      <c r="D1412" s="526"/>
      <c r="E1412" s="554"/>
      <c r="F1412" s="555"/>
      <c r="G1412" s="506"/>
      <c r="H1412" s="506"/>
      <c r="I1412" s="529"/>
      <c r="J1412" s="554"/>
      <c r="K1412" s="458"/>
    </row>
    <row r="1413" spans="1:11" ht="20.399999999999999">
      <c r="A1413" s="450"/>
      <c r="B1413" s="1667" t="s">
        <v>1125</v>
      </c>
      <c r="C1413" s="1668"/>
      <c r="D1413" s="1668"/>
      <c r="E1413" s="1668"/>
      <c r="F1413" s="1669"/>
      <c r="G1413" s="556" t="s">
        <v>494</v>
      </c>
      <c r="H1413" s="506" t="s">
        <v>1126</v>
      </c>
      <c r="I1413" s="557" t="s">
        <v>1115</v>
      </c>
      <c r="J1413" s="509" t="s">
        <v>482</v>
      </c>
      <c r="K1413" s="458"/>
    </row>
    <row r="1414" spans="1:11">
      <c r="A1414" s="450"/>
      <c r="B1414" s="558"/>
      <c r="C1414" s="559"/>
      <c r="D1414" s="560"/>
      <c r="E1414" s="560"/>
      <c r="F1414" s="561"/>
      <c r="G1414" s="489"/>
      <c r="H1414" s="489"/>
      <c r="I1414" s="562"/>
      <c r="J1414" s="492"/>
      <c r="K1414" s="458"/>
    </row>
    <row r="1415" spans="1:11">
      <c r="A1415" s="450"/>
      <c r="B1415" s="563"/>
      <c r="C1415" s="564"/>
      <c r="D1415" s="565"/>
      <c r="E1415" s="565"/>
      <c r="F1415" s="566"/>
      <c r="G1415" s="489"/>
      <c r="H1415" s="489"/>
      <c r="I1415" s="562"/>
      <c r="J1415" s="492"/>
      <c r="K1415" s="458"/>
    </row>
    <row r="1416" spans="1:11">
      <c r="A1416" s="450"/>
      <c r="B1416" s="1670" t="s">
        <v>138</v>
      </c>
      <c r="C1416" s="1670"/>
      <c r="D1416" s="1670"/>
      <c r="E1416" s="1670"/>
      <c r="F1416" s="1670"/>
      <c r="G1416" s="1670"/>
      <c r="H1416" s="1670"/>
      <c r="I1416" s="1670"/>
      <c r="J1416" s="501">
        <f>SUM(J1414:J1415)</f>
        <v>0</v>
      </c>
      <c r="K1416" s="458"/>
    </row>
    <row r="1417" spans="1:11">
      <c r="A1417" s="450"/>
      <c r="B1417" s="567"/>
      <c r="C1417" s="511"/>
      <c r="D1417" s="511"/>
      <c r="E1417" s="568"/>
      <c r="F1417" s="569"/>
      <c r="G1417" s="570"/>
      <c r="H1417" s="570"/>
      <c r="I1417" s="571"/>
      <c r="J1417" s="572"/>
      <c r="K1417" s="458"/>
    </row>
    <row r="1418" spans="1:11">
      <c r="A1418" s="450"/>
      <c r="B1418" s="573" t="s">
        <v>1127</v>
      </c>
      <c r="C1418" s="573"/>
      <c r="D1418" s="550"/>
      <c r="E1418" s="523"/>
      <c r="F1418" s="523"/>
      <c r="G1418" s="523"/>
      <c r="H1418" s="574"/>
      <c r="I1418" s="575"/>
      <c r="J1418" s="639">
        <f>(J1404+J1411+J1416)/E1404</f>
        <v>82.914939698181826</v>
      </c>
      <c r="K1418" s="458"/>
    </row>
    <row r="1419" spans="1:11">
      <c r="A1419" s="450"/>
      <c r="B1419" s="553"/>
      <c r="C1419" s="526"/>
      <c r="D1419" s="526"/>
      <c r="E1419" s="554"/>
      <c r="F1419" s="555"/>
      <c r="G1419" s="506"/>
      <c r="H1419" s="506"/>
      <c r="I1419" s="529"/>
      <c r="J1419" s="576"/>
      <c r="K1419" s="458"/>
    </row>
    <row r="1420" spans="1:11" ht="20.399999999999999">
      <c r="A1420" s="450"/>
      <c r="B1420" s="1667" t="s">
        <v>1128</v>
      </c>
      <c r="C1420" s="1668"/>
      <c r="D1420" s="1668"/>
      <c r="E1420" s="1668"/>
      <c r="F1420" s="1669"/>
      <c r="G1420" s="556" t="s">
        <v>494</v>
      </c>
      <c r="H1420" s="506" t="s">
        <v>1126</v>
      </c>
      <c r="I1420" s="557" t="s">
        <v>1115</v>
      </c>
      <c r="J1420" s="509" t="s">
        <v>482</v>
      </c>
      <c r="K1420" s="458"/>
    </row>
    <row r="1421" spans="1:11">
      <c r="A1421" s="450"/>
      <c r="B1421" s="558"/>
      <c r="C1421" s="559"/>
      <c r="D1421" s="560"/>
      <c r="E1421" s="560"/>
      <c r="F1421" s="561"/>
      <c r="G1421" s="489"/>
      <c r="H1421" s="489"/>
      <c r="I1421" s="562"/>
      <c r="J1421" s="492"/>
      <c r="K1421" s="458"/>
    </row>
    <row r="1422" spans="1:11">
      <c r="A1422" s="450"/>
      <c r="B1422" s="563"/>
      <c r="C1422" s="564"/>
      <c r="D1422" s="565"/>
      <c r="E1422" s="565"/>
      <c r="F1422" s="566"/>
      <c r="G1422" s="489"/>
      <c r="H1422" s="489"/>
      <c r="I1422" s="743"/>
      <c r="J1422" s="492"/>
      <c r="K1422" s="458"/>
    </row>
    <row r="1423" spans="1:11">
      <c r="A1423" s="450"/>
      <c r="B1423" s="577"/>
      <c r="C1423" s="578"/>
      <c r="D1423" s="579"/>
      <c r="E1423" s="579"/>
      <c r="F1423" s="580"/>
      <c r="G1423" s="489"/>
      <c r="H1423" s="489"/>
      <c r="I1423" s="742"/>
      <c r="J1423" s="492"/>
      <c r="K1423" s="458"/>
    </row>
    <row r="1424" spans="1:11">
      <c r="A1424" s="450"/>
      <c r="B1424" s="581"/>
      <c r="C1424" s="523"/>
      <c r="D1424" s="523"/>
      <c r="E1424" s="582"/>
      <c r="F1424" s="583"/>
      <c r="G1424" s="532"/>
      <c r="H1424" s="532"/>
      <c r="I1424" s="524" t="s">
        <v>138</v>
      </c>
      <c r="J1424" s="501">
        <f>SUM(J1421:J1423)</f>
        <v>0</v>
      </c>
      <c r="K1424" s="458"/>
    </row>
    <row r="1425" spans="1:11">
      <c r="A1425" s="450"/>
      <c r="B1425" s="584"/>
      <c r="C1425" s="523"/>
      <c r="D1425" s="523"/>
      <c r="E1425" s="582"/>
      <c r="F1425" s="583"/>
      <c r="G1425" s="532"/>
      <c r="H1425" s="532"/>
      <c r="I1425" s="524"/>
      <c r="J1425" s="582"/>
      <c r="K1425" s="458"/>
    </row>
    <row r="1426" spans="1:11" ht="20.399999999999999">
      <c r="A1426" s="450"/>
      <c r="B1426" s="1667" t="s">
        <v>1141</v>
      </c>
      <c r="C1426" s="1668"/>
      <c r="D1426" s="1668"/>
      <c r="E1426" s="1668"/>
      <c r="F1426" s="1669"/>
      <c r="G1426" s="587" t="s">
        <v>494</v>
      </c>
      <c r="H1426" s="506" t="s">
        <v>1115</v>
      </c>
      <c r="I1426" s="557"/>
      <c r="J1426" s="509" t="s">
        <v>482</v>
      </c>
      <c r="K1426" s="458"/>
    </row>
    <row r="1427" spans="1:11">
      <c r="A1427" s="450"/>
      <c r="B1427" s="1654"/>
      <c r="C1427" s="1655"/>
      <c r="D1427" s="1655"/>
      <c r="E1427" s="1655"/>
      <c r="F1427" s="1656"/>
      <c r="G1427" s="489"/>
      <c r="H1427" s="1657"/>
      <c r="I1427" s="1658"/>
      <c r="J1427" s="492"/>
      <c r="K1427" s="458"/>
    </row>
    <row r="1428" spans="1:11">
      <c r="A1428" s="450"/>
      <c r="B1428" s="1659"/>
      <c r="C1428" s="1660"/>
      <c r="D1428" s="1660"/>
      <c r="E1428" s="1660"/>
      <c r="F1428" s="1661"/>
      <c r="G1428" s="496"/>
      <c r="H1428" s="1662"/>
      <c r="I1428" s="1663"/>
      <c r="J1428" s="492"/>
      <c r="K1428" s="458"/>
    </row>
    <row r="1429" spans="1:11">
      <c r="A1429" s="450"/>
      <c r="B1429" s="581"/>
      <c r="C1429" s="523"/>
      <c r="D1429" s="523"/>
      <c r="E1429" s="582"/>
      <c r="F1429" s="583"/>
      <c r="G1429" s="532"/>
      <c r="H1429" s="532"/>
      <c r="I1429" s="524" t="s">
        <v>138</v>
      </c>
      <c r="J1429" s="501">
        <f>SUM(J1427:J1428)</f>
        <v>0</v>
      </c>
      <c r="K1429" s="458"/>
    </row>
    <row r="1430" spans="1:11">
      <c r="A1430" s="450"/>
      <c r="B1430" s="523"/>
      <c r="C1430" s="523"/>
      <c r="D1430" s="523"/>
      <c r="E1430" s="523"/>
      <c r="F1430" s="523"/>
      <c r="G1430" s="523"/>
      <c r="H1430" s="523"/>
      <c r="I1430" s="524"/>
      <c r="J1430" s="523"/>
      <c r="K1430" s="458"/>
    </row>
    <row r="1431" spans="1:11">
      <c r="A1431" s="450"/>
      <c r="B1431" s="1645" t="s">
        <v>1142</v>
      </c>
      <c r="C1431" s="1646"/>
      <c r="D1431" s="1646"/>
      <c r="E1431" s="1646"/>
      <c r="F1431" s="1646"/>
      <c r="G1431" s="1646"/>
      <c r="H1431" s="1646"/>
      <c r="I1431" s="1647"/>
      <c r="J1431" s="573">
        <f>J1429+J1424+J1418</f>
        <v>82.914939698181826</v>
      </c>
      <c r="K1431" s="458"/>
    </row>
    <row r="1432" spans="1:11">
      <c r="A1432" s="450"/>
      <c r="B1432" s="523"/>
      <c r="C1432" s="523"/>
      <c r="D1432" s="523"/>
      <c r="E1432" s="523"/>
      <c r="F1432" s="523"/>
      <c r="G1432" s="523"/>
      <c r="H1432" s="523"/>
      <c r="I1432" s="524"/>
      <c r="J1432" s="523"/>
      <c r="K1432" s="458"/>
    </row>
    <row r="1433" spans="1:11">
      <c r="A1433" s="450"/>
      <c r="B1433" s="1645" t="s">
        <v>1143</v>
      </c>
      <c r="C1433" s="1646"/>
      <c r="D1433" s="1646"/>
      <c r="E1433" s="1646"/>
      <c r="F1433" s="1646"/>
      <c r="G1433" s="1646"/>
      <c r="H1433" s="1646"/>
      <c r="I1433" s="1647"/>
      <c r="J1433" s="501">
        <f>J1431*0</f>
        <v>0</v>
      </c>
      <c r="K1433" s="458"/>
    </row>
    <row r="1434" spans="1:11">
      <c r="A1434" s="450"/>
      <c r="B1434" s="523"/>
      <c r="C1434" s="523"/>
      <c r="D1434" s="523"/>
      <c r="E1434" s="523"/>
      <c r="F1434" s="523"/>
      <c r="G1434" s="523"/>
      <c r="H1434" s="523"/>
      <c r="I1434" s="524"/>
      <c r="J1434" s="523"/>
      <c r="K1434" s="458"/>
    </row>
    <row r="1435" spans="1:11">
      <c r="A1435" s="450"/>
      <c r="B1435" s="1645" t="s">
        <v>1144</v>
      </c>
      <c r="C1435" s="1646"/>
      <c r="D1435" s="1646"/>
      <c r="E1435" s="1646"/>
      <c r="F1435" s="1646"/>
      <c r="G1435" s="1646"/>
      <c r="H1435" s="1646"/>
      <c r="I1435" s="1647"/>
      <c r="J1435" s="573">
        <f>J1431+J1433</f>
        <v>82.914939698181826</v>
      </c>
      <c r="K1435" s="458"/>
    </row>
    <row r="1436" spans="1:11">
      <c r="A1436" s="450"/>
      <c r="B1436" s="511"/>
      <c r="C1436" s="511"/>
      <c r="D1436" s="511"/>
      <c r="E1436" s="511"/>
      <c r="F1436" s="511"/>
      <c r="G1436" s="511"/>
      <c r="H1436" s="511"/>
      <c r="I1436" s="571"/>
      <c r="J1436" s="511"/>
      <c r="K1436" s="458"/>
    </row>
    <row r="1437" spans="1:11">
      <c r="A1437" s="450"/>
      <c r="B1437" s="589"/>
      <c r="C1437" s="559"/>
      <c r="D1437" s="559"/>
      <c r="E1437" s="559"/>
      <c r="F1437" s="559"/>
      <c r="G1437" s="559"/>
      <c r="H1437" s="559"/>
      <c r="I1437" s="559"/>
      <c r="J1437" s="590"/>
      <c r="K1437" s="458"/>
    </row>
    <row r="1438" spans="1:11">
      <c r="A1438" s="450"/>
      <c r="B1438" s="591"/>
      <c r="C1438" s="592"/>
      <c r="D1438" s="593"/>
      <c r="E1438" s="593"/>
      <c r="F1438" s="594" t="s">
        <v>1119</v>
      </c>
      <c r="G1438" s="595" t="s">
        <v>1119</v>
      </c>
      <c r="H1438" s="592"/>
      <c r="I1438" s="592"/>
      <c r="J1438" s="596"/>
      <c r="K1438" s="458"/>
    </row>
    <row r="1439" spans="1:11">
      <c r="A1439" s="450"/>
      <c r="B1439" s="459"/>
      <c r="C1439" s="459"/>
      <c r="D1439" s="459"/>
      <c r="E1439" s="459"/>
      <c r="F1439" s="459"/>
      <c r="G1439" s="459"/>
      <c r="H1439" s="459"/>
      <c r="I1439" s="459"/>
      <c r="J1439" s="459"/>
      <c r="K1439" s="458"/>
    </row>
    <row r="1440" spans="1:11">
      <c r="A1440" s="450"/>
      <c r="B1440" s="597">
        <f>PLANEJAMENTO!$G$2</f>
        <v>0</v>
      </c>
      <c r="C1440" s="598"/>
      <c r="D1440" s="598"/>
      <c r="E1440" s="598"/>
      <c r="F1440" s="599"/>
      <c r="G1440" s="600" t="s">
        <v>482</v>
      </c>
      <c r="H1440" s="502"/>
      <c r="I1440" s="502"/>
      <c r="J1440" s="505"/>
      <c r="K1440" s="458"/>
    </row>
    <row r="1441" spans="1:11">
      <c r="A1441" s="450"/>
      <c r="B1441" s="601">
        <f>PLANEJAMENTO!$G$3</f>
        <v>0</v>
      </c>
      <c r="C1441" s="602"/>
      <c r="D1441" s="602"/>
      <c r="E1441" s="602"/>
      <c r="F1441" s="603"/>
      <c r="G1441" s="1648" t="s">
        <v>1145</v>
      </c>
      <c r="H1441" s="1649"/>
      <c r="I1441" s="1649"/>
      <c r="J1441" s="1650"/>
      <c r="K1441" s="458"/>
    </row>
    <row r="1442" spans="1:11">
      <c r="A1442" s="450"/>
      <c r="B1442" s="604"/>
      <c r="C1442" s="605"/>
      <c r="D1442" s="605"/>
      <c r="E1442" s="605"/>
      <c r="F1442" s="606"/>
      <c r="G1442" s="607"/>
      <c r="H1442" s="1651"/>
      <c r="I1442" s="1652"/>
      <c r="J1442" s="1653"/>
      <c r="K1442" s="458"/>
    </row>
    <row r="1443" spans="1:11" ht="15" thickBot="1">
      <c r="A1443" s="608"/>
      <c r="B1443" s="609"/>
      <c r="C1443" s="609"/>
      <c r="D1443" s="609"/>
      <c r="E1443" s="609"/>
      <c r="F1443" s="609"/>
      <c r="G1443" s="609"/>
      <c r="H1443" s="609"/>
      <c r="I1443" s="609"/>
      <c r="J1443" s="609"/>
      <c r="K1443" s="610"/>
    </row>
    <row r="1444" spans="1:11">
      <c r="A1444" s="759"/>
      <c r="B1444" s="760"/>
      <c r="C1444" s="760"/>
      <c r="D1444" s="760"/>
      <c r="E1444" s="760"/>
      <c r="F1444" s="760"/>
      <c r="G1444" s="760"/>
      <c r="H1444" s="760"/>
      <c r="I1444" s="760"/>
      <c r="J1444" s="760"/>
      <c r="K1444" s="761"/>
    </row>
    <row r="1445" spans="1:11">
      <c r="A1445" s="450"/>
      <c r="B1445" s="451" t="s">
        <v>141</v>
      </c>
      <c r="C1445" s="452"/>
      <c r="D1445" s="453" t="s">
        <v>1105</v>
      </c>
      <c r="E1445" s="454"/>
      <c r="F1445" s="455"/>
      <c r="G1445" s="455"/>
      <c r="H1445" s="456"/>
      <c r="I1445" s="456"/>
      <c r="J1445" s="457"/>
      <c r="K1445" s="458"/>
    </row>
    <row r="1446" spans="1:11">
      <c r="A1446" s="450"/>
      <c r="B1446" s="459"/>
      <c r="C1446" s="459"/>
      <c r="D1446" s="459"/>
      <c r="E1446" s="459"/>
      <c r="F1446" s="459"/>
      <c r="G1446" s="459"/>
      <c r="H1446" s="459"/>
      <c r="I1446" s="459"/>
      <c r="J1446" s="459"/>
      <c r="K1446" s="458"/>
    </row>
    <row r="1447" spans="1:11">
      <c r="A1447" s="450"/>
      <c r="B1447" s="460" t="s">
        <v>1146</v>
      </c>
      <c r="C1447" s="461" t="s">
        <v>1107</v>
      </c>
      <c r="D1447" s="1671" t="s">
        <v>198</v>
      </c>
      <c r="E1447" s="1672"/>
      <c r="F1447" s="1672"/>
      <c r="G1447" s="1672"/>
      <c r="H1447" s="1672"/>
      <c r="I1447" s="1673"/>
      <c r="J1447" s="462" t="s">
        <v>1108</v>
      </c>
      <c r="K1447" s="458"/>
    </row>
    <row r="1448" spans="1:11">
      <c r="A1448" s="450"/>
      <c r="B1448" s="463">
        <v>48435</v>
      </c>
      <c r="C1448" s="464"/>
      <c r="D1448" s="1674" t="e">
        <v>#REF!</v>
      </c>
      <c r="E1448" s="1675"/>
      <c r="F1448" s="1675"/>
      <c r="G1448" s="1675"/>
      <c r="H1448" s="1675"/>
      <c r="I1448" s="1676"/>
      <c r="J1448" s="468" t="str">
        <f>F1465</f>
        <v>m3</v>
      </c>
      <c r="K1448" s="458"/>
    </row>
    <row r="1449" spans="1:11">
      <c r="A1449" s="450"/>
      <c r="B1449" s="469"/>
      <c r="C1449" s="469"/>
      <c r="D1449" s="469"/>
      <c r="E1449" s="469"/>
      <c r="F1449" s="469"/>
      <c r="G1449" s="469"/>
      <c r="H1449" s="469"/>
      <c r="I1449" s="470"/>
      <c r="J1449" s="471"/>
      <c r="K1449" s="458"/>
    </row>
    <row r="1450" spans="1:11">
      <c r="A1450" s="450"/>
      <c r="B1450" s="1648" t="s">
        <v>1111</v>
      </c>
      <c r="C1450" s="1650"/>
      <c r="D1450" s="1679" t="s">
        <v>873</v>
      </c>
      <c r="E1450" s="1681" t="s">
        <v>1112</v>
      </c>
      <c r="F1450" s="472" t="s">
        <v>1113</v>
      </c>
      <c r="G1450" s="473"/>
      <c r="H1450" s="472" t="s">
        <v>1114</v>
      </c>
      <c r="I1450" s="473"/>
      <c r="J1450" s="474" t="s">
        <v>1115</v>
      </c>
      <c r="K1450" s="458"/>
    </row>
    <row r="1451" spans="1:11">
      <c r="A1451" s="450"/>
      <c r="B1451" s="1677"/>
      <c r="C1451" s="1678"/>
      <c r="D1451" s="1680"/>
      <c r="E1451" s="1682"/>
      <c r="F1451" s="475" t="s">
        <v>1116</v>
      </c>
      <c r="G1451" s="475" t="s">
        <v>1117</v>
      </c>
      <c r="H1451" s="475" t="s">
        <v>1116</v>
      </c>
      <c r="I1451" s="476" t="s">
        <v>1117</v>
      </c>
      <c r="J1451" s="477" t="s">
        <v>1118</v>
      </c>
      <c r="K1451" s="458"/>
    </row>
    <row r="1452" spans="1:11">
      <c r="A1452" s="450"/>
      <c r="B1452" s="486"/>
      <c r="C1452" s="487"/>
      <c r="D1452" s="488"/>
      <c r="E1452" s="481"/>
      <c r="F1452" s="481"/>
      <c r="G1452" s="482"/>
      <c r="H1452" s="490"/>
      <c r="I1452" s="484"/>
      <c r="J1452" s="492"/>
      <c r="K1452" s="458"/>
    </row>
    <row r="1453" spans="1:11">
      <c r="A1453" s="450"/>
      <c r="B1453" s="486"/>
      <c r="C1453" s="487"/>
      <c r="D1453" s="488"/>
      <c r="E1453" s="489"/>
      <c r="F1453" s="489"/>
      <c r="G1453" s="489"/>
      <c r="H1453" s="490"/>
      <c r="I1453" s="491"/>
      <c r="J1453" s="492">
        <f>H1453*F1453*E1453+I1453*G1453*E1453</f>
        <v>0</v>
      </c>
      <c r="K1453" s="458"/>
    </row>
    <row r="1454" spans="1:11">
      <c r="A1454" s="450"/>
      <c r="B1454" s="493"/>
      <c r="C1454" s="494"/>
      <c r="D1454" s="495"/>
      <c r="E1454" s="496"/>
      <c r="F1454" s="496"/>
      <c r="G1454" s="496"/>
      <c r="H1454" s="497"/>
      <c r="I1454" s="498"/>
      <c r="J1454" s="492">
        <f>H1454*F1454*E1454+I1454*G1454*E1454</f>
        <v>0</v>
      </c>
      <c r="K1454" s="458"/>
    </row>
    <row r="1455" spans="1:11">
      <c r="A1455" s="450"/>
      <c r="B1455" s="499" t="s">
        <v>1119</v>
      </c>
      <c r="C1455" s="469"/>
      <c r="D1455" s="469"/>
      <c r="E1455" s="469"/>
      <c r="F1455" s="469"/>
      <c r="G1455" s="469"/>
      <c r="H1455" s="469"/>
      <c r="I1455" s="500" t="s">
        <v>138</v>
      </c>
      <c r="J1455" s="501">
        <f>SUM(J1452:J1454)</f>
        <v>0</v>
      </c>
      <c r="K1455" s="458"/>
    </row>
    <row r="1456" spans="1:11">
      <c r="A1456" s="450"/>
      <c r="B1456" s="502"/>
      <c r="C1456" s="502"/>
      <c r="D1456" s="502"/>
      <c r="E1456" s="502"/>
      <c r="F1456" s="502"/>
      <c r="G1456" s="502"/>
      <c r="H1456" s="502"/>
      <c r="I1456" s="503"/>
      <c r="J1456" s="504"/>
      <c r="K1456" s="458"/>
    </row>
    <row r="1457" spans="1:11" ht="20.399999999999999">
      <c r="A1457" s="450"/>
      <c r="B1457" s="1664" t="s">
        <v>1120</v>
      </c>
      <c r="C1457" s="1665"/>
      <c r="D1457" s="1665"/>
      <c r="E1457" s="1666"/>
      <c r="F1457" s="505" t="s">
        <v>873</v>
      </c>
      <c r="G1457" s="506"/>
      <c r="H1457" s="507" t="s">
        <v>560</v>
      </c>
      <c r="I1457" s="508" t="s">
        <v>1121</v>
      </c>
      <c r="J1457" s="509" t="s">
        <v>1122</v>
      </c>
      <c r="K1457" s="458"/>
    </row>
    <row r="1458" spans="1:11">
      <c r="A1458" s="450"/>
      <c r="B1458" s="510"/>
      <c r="C1458" s="511"/>
      <c r="D1458" s="512"/>
      <c r="E1458" s="513"/>
      <c r="F1458" s="514"/>
      <c r="G1458" s="515"/>
      <c r="H1458" s="516"/>
      <c r="I1458" s="484"/>
      <c r="J1458" s="485"/>
      <c r="K1458" s="458"/>
    </row>
    <row r="1459" spans="1:11">
      <c r="A1459" s="450"/>
      <c r="B1459" s="517" t="s">
        <v>626</v>
      </c>
      <c r="C1459" s="518"/>
      <c r="D1459" s="459"/>
      <c r="E1459" s="487"/>
      <c r="F1459" s="488"/>
      <c r="G1459" s="519"/>
      <c r="H1459" s="520">
        <v>4.5833329999999997</v>
      </c>
      <c r="I1459" s="521">
        <f>VLOOKUP(B1459,'MÃO DE OBRA'!$A:$E,5,FALSE)/220</f>
        <v>15.730909090909092</v>
      </c>
      <c r="J1459" s="492">
        <f t="shared" ref="J1459:J1460" si="32">H1459*I1459</f>
        <v>72.099994756363643</v>
      </c>
      <c r="K1459" s="458"/>
    </row>
    <row r="1460" spans="1:11">
      <c r="A1460" s="450"/>
      <c r="B1460" s="517" t="s">
        <v>734</v>
      </c>
      <c r="C1460" s="518"/>
      <c r="D1460" s="459"/>
      <c r="E1460" s="487"/>
      <c r="F1460" s="488"/>
      <c r="G1460" s="519"/>
      <c r="H1460" s="520">
        <v>0.45833299999999999</v>
      </c>
      <c r="I1460" s="521">
        <f>VLOOKUP(B1460,'MÃO DE OBRA'!$A:$E,5,FALSE)/220</f>
        <v>23.596363636363641</v>
      </c>
      <c r="J1460" s="492">
        <f t="shared" si="32"/>
        <v>10.814992134545456</v>
      </c>
      <c r="K1460" s="458"/>
    </row>
    <row r="1461" spans="1:11">
      <c r="A1461" s="450"/>
      <c r="B1461" s="517"/>
      <c r="C1461" s="518"/>
      <c r="D1461" s="459"/>
      <c r="E1461" s="487"/>
      <c r="F1461" s="488"/>
      <c r="G1461" s="519"/>
      <c r="H1461" s="520"/>
      <c r="I1461" s="520"/>
      <c r="J1461" s="492"/>
      <c r="K1461" s="458"/>
    </row>
    <row r="1462" spans="1:11">
      <c r="A1462" s="450"/>
      <c r="B1462" s="517"/>
      <c r="C1462" s="518"/>
      <c r="D1462" s="459"/>
      <c r="E1462" s="487"/>
      <c r="F1462" s="488"/>
      <c r="G1462" s="519"/>
      <c r="H1462" s="520"/>
      <c r="I1462" s="491"/>
      <c r="J1462" s="492">
        <f>H1462*I1462</f>
        <v>0</v>
      </c>
      <c r="K1462" s="458"/>
    </row>
    <row r="1463" spans="1:11">
      <c r="A1463" s="450"/>
      <c r="B1463" s="499" t="s">
        <v>1119</v>
      </c>
      <c r="C1463" s="502"/>
      <c r="D1463" s="502"/>
      <c r="E1463" s="502"/>
      <c r="F1463" s="502"/>
      <c r="G1463" s="502"/>
      <c r="H1463" s="502"/>
      <c r="I1463" s="522" t="s">
        <v>138</v>
      </c>
      <c r="J1463" s="501">
        <f>SUM(J1458:J1462)</f>
        <v>82.914986890909091</v>
      </c>
      <c r="K1463" s="458"/>
    </row>
    <row r="1464" spans="1:11">
      <c r="A1464" s="450"/>
      <c r="B1464" s="523"/>
      <c r="C1464" s="523"/>
      <c r="D1464" s="523"/>
      <c r="E1464" s="523"/>
      <c r="F1464" s="523"/>
      <c r="G1464" s="523"/>
      <c r="H1464" s="523"/>
      <c r="I1464" s="524"/>
      <c r="J1464" s="523"/>
      <c r="K1464" s="458"/>
    </row>
    <row r="1465" spans="1:11">
      <c r="A1465" s="450"/>
      <c r="B1465" s="525" t="s">
        <v>1123</v>
      </c>
      <c r="C1465" s="526"/>
      <c r="D1465" s="523"/>
      <c r="E1465" s="527">
        <v>1</v>
      </c>
      <c r="F1465" s="528" t="s">
        <v>1137</v>
      </c>
      <c r="G1465" s="506"/>
      <c r="H1465" s="506"/>
      <c r="I1465" s="529" t="s">
        <v>1124</v>
      </c>
      <c r="J1465" s="501">
        <f>J1455+J1463</f>
        <v>82.914986890909091</v>
      </c>
      <c r="K1465" s="458"/>
    </row>
    <row r="1466" spans="1:11">
      <c r="A1466" s="450"/>
      <c r="B1466" s="530"/>
      <c r="C1466" s="523"/>
      <c r="D1466" s="523"/>
      <c r="E1466" s="531"/>
      <c r="F1466" s="532"/>
      <c r="G1466" s="532"/>
      <c r="H1466" s="532"/>
      <c r="I1466" s="524"/>
      <c r="J1466" s="523"/>
      <c r="K1466" s="458"/>
    </row>
    <row r="1467" spans="1:11" ht="20.399999999999999">
      <c r="A1467" s="450"/>
      <c r="B1467" s="1667" t="s">
        <v>481</v>
      </c>
      <c r="C1467" s="1668"/>
      <c r="D1467" s="1668"/>
      <c r="E1467" s="1669"/>
      <c r="F1467" s="533" t="s">
        <v>873</v>
      </c>
      <c r="G1467" s="534" t="s">
        <v>493</v>
      </c>
      <c r="H1467" s="507" t="s">
        <v>1115</v>
      </c>
      <c r="I1467" s="535" t="s">
        <v>480</v>
      </c>
      <c r="J1467" s="536" t="s">
        <v>482</v>
      </c>
      <c r="K1467" s="458"/>
    </row>
    <row r="1468" spans="1:11">
      <c r="A1468" s="450"/>
      <c r="B1468" s="537"/>
      <c r="C1468" s="538"/>
      <c r="D1468" s="538"/>
      <c r="E1468" s="539"/>
      <c r="F1468" s="540"/>
      <c r="G1468" s="541"/>
      <c r="H1468" s="547"/>
      <c r="I1468" s="543"/>
      <c r="J1468" s="485"/>
      <c r="K1468" s="458"/>
    </row>
    <row r="1469" spans="1:11">
      <c r="A1469" s="450"/>
      <c r="B1469" s="537"/>
      <c r="C1469" s="518"/>
      <c r="D1469" s="518"/>
      <c r="E1469" s="487"/>
      <c r="F1469" s="540"/>
      <c r="G1469" s="541"/>
      <c r="H1469" s="547"/>
      <c r="I1469" s="543"/>
      <c r="J1469" s="492"/>
      <c r="K1469" s="458"/>
    </row>
    <row r="1470" spans="1:11">
      <c r="A1470" s="450"/>
      <c r="B1470" s="517"/>
      <c r="C1470" s="518"/>
      <c r="D1470" s="518"/>
      <c r="E1470" s="487"/>
      <c r="F1470" s="488"/>
      <c r="G1470" s="546"/>
      <c r="H1470" s="547"/>
      <c r="I1470" s="543"/>
      <c r="J1470" s="492">
        <f>H1470*I1470*E1452*F1452</f>
        <v>0</v>
      </c>
      <c r="K1470" s="458"/>
    </row>
    <row r="1471" spans="1:11">
      <c r="A1471" s="450"/>
      <c r="B1471" s="517"/>
      <c r="C1471" s="526"/>
      <c r="D1471" s="526"/>
      <c r="E1471" s="494"/>
      <c r="F1471" s="488"/>
      <c r="G1471" s="468"/>
      <c r="H1471" s="547"/>
      <c r="I1471" s="548"/>
      <c r="J1471" s="492">
        <f>H1471*I1471*E1453*F1453</f>
        <v>0</v>
      </c>
      <c r="K1471" s="458"/>
    </row>
    <row r="1472" spans="1:11">
      <c r="A1472" s="450"/>
      <c r="B1472" s="550" t="s">
        <v>1119</v>
      </c>
      <c r="C1472" s="526"/>
      <c r="D1472" s="526"/>
      <c r="E1472" s="526"/>
      <c r="F1472" s="523"/>
      <c r="G1472" s="526"/>
      <c r="H1472" s="551"/>
      <c r="I1472" s="552" t="s">
        <v>138</v>
      </c>
      <c r="J1472" s="501">
        <f>SUM(J1468:J1471)</f>
        <v>0</v>
      </c>
      <c r="K1472" s="458"/>
    </row>
    <row r="1473" spans="1:11">
      <c r="A1473" s="450"/>
      <c r="B1473" s="553"/>
      <c r="C1473" s="526"/>
      <c r="D1473" s="526"/>
      <c r="E1473" s="554"/>
      <c r="F1473" s="555"/>
      <c r="G1473" s="506"/>
      <c r="H1473" s="506"/>
      <c r="I1473" s="529"/>
      <c r="J1473" s="554"/>
      <c r="K1473" s="458"/>
    </row>
    <row r="1474" spans="1:11" ht="20.399999999999999">
      <c r="A1474" s="450"/>
      <c r="B1474" s="1667" t="s">
        <v>1125</v>
      </c>
      <c r="C1474" s="1668"/>
      <c r="D1474" s="1668"/>
      <c r="E1474" s="1668"/>
      <c r="F1474" s="1669"/>
      <c r="G1474" s="556" t="s">
        <v>494</v>
      </c>
      <c r="H1474" s="506" t="s">
        <v>1126</v>
      </c>
      <c r="I1474" s="557" t="s">
        <v>1115</v>
      </c>
      <c r="J1474" s="509" t="s">
        <v>482</v>
      </c>
      <c r="K1474" s="458"/>
    </row>
    <row r="1475" spans="1:11">
      <c r="A1475" s="450"/>
      <c r="B1475" s="558"/>
      <c r="C1475" s="559"/>
      <c r="D1475" s="560"/>
      <c r="E1475" s="560"/>
      <c r="F1475" s="561"/>
      <c r="G1475" s="489"/>
      <c r="H1475" s="489"/>
      <c r="I1475" s="562"/>
      <c r="J1475" s="492"/>
      <c r="K1475" s="458"/>
    </row>
    <row r="1476" spans="1:11">
      <c r="A1476" s="450"/>
      <c r="B1476" s="563"/>
      <c r="C1476" s="564"/>
      <c r="D1476" s="565"/>
      <c r="E1476" s="565"/>
      <c r="F1476" s="566"/>
      <c r="G1476" s="489"/>
      <c r="H1476" s="489"/>
      <c r="I1476" s="562"/>
      <c r="J1476" s="492"/>
      <c r="K1476" s="458"/>
    </row>
    <row r="1477" spans="1:11">
      <c r="A1477" s="450"/>
      <c r="B1477" s="1670" t="s">
        <v>138</v>
      </c>
      <c r="C1477" s="1670"/>
      <c r="D1477" s="1670"/>
      <c r="E1477" s="1670"/>
      <c r="F1477" s="1670"/>
      <c r="G1477" s="1670"/>
      <c r="H1477" s="1670"/>
      <c r="I1477" s="1670"/>
      <c r="J1477" s="501">
        <f>SUM(J1475:J1476)</f>
        <v>0</v>
      </c>
      <c r="K1477" s="458"/>
    </row>
    <row r="1478" spans="1:11">
      <c r="A1478" s="450"/>
      <c r="B1478" s="567"/>
      <c r="C1478" s="511"/>
      <c r="D1478" s="511"/>
      <c r="E1478" s="568"/>
      <c r="F1478" s="569"/>
      <c r="G1478" s="570"/>
      <c r="H1478" s="570"/>
      <c r="I1478" s="571"/>
      <c r="J1478" s="572"/>
      <c r="K1478" s="458"/>
    </row>
    <row r="1479" spans="1:11">
      <c r="A1479" s="450"/>
      <c r="B1479" s="573" t="s">
        <v>1127</v>
      </c>
      <c r="C1479" s="573"/>
      <c r="D1479" s="550"/>
      <c r="E1479" s="523"/>
      <c r="F1479" s="523"/>
      <c r="G1479" s="523"/>
      <c r="H1479" s="574"/>
      <c r="I1479" s="575"/>
      <c r="J1479" s="639">
        <f>(J1465+J1472+J1477)/E1465</f>
        <v>82.914986890909091</v>
      </c>
      <c r="K1479" s="458"/>
    </row>
    <row r="1480" spans="1:11">
      <c r="A1480" s="450"/>
      <c r="B1480" s="553"/>
      <c r="C1480" s="526"/>
      <c r="D1480" s="526"/>
      <c r="E1480" s="554"/>
      <c r="F1480" s="555"/>
      <c r="G1480" s="506"/>
      <c r="H1480" s="506"/>
      <c r="I1480" s="529"/>
      <c r="J1480" s="576"/>
      <c r="K1480" s="458"/>
    </row>
    <row r="1481" spans="1:11" ht="20.399999999999999">
      <c r="A1481" s="450"/>
      <c r="B1481" s="1667" t="s">
        <v>1128</v>
      </c>
      <c r="C1481" s="1668"/>
      <c r="D1481" s="1668"/>
      <c r="E1481" s="1668"/>
      <c r="F1481" s="1669"/>
      <c r="G1481" s="556" t="s">
        <v>494</v>
      </c>
      <c r="H1481" s="506" t="s">
        <v>1126</v>
      </c>
      <c r="I1481" s="557" t="s">
        <v>1115</v>
      </c>
      <c r="J1481" s="509" t="s">
        <v>482</v>
      </c>
      <c r="K1481" s="458"/>
    </row>
    <row r="1482" spans="1:11">
      <c r="A1482" s="450"/>
      <c r="B1482" s="558"/>
      <c r="C1482" s="559"/>
      <c r="D1482" s="560"/>
      <c r="E1482" s="560"/>
      <c r="F1482" s="561"/>
      <c r="G1482" s="489"/>
      <c r="H1482" s="489"/>
      <c r="I1482" s="562"/>
      <c r="J1482" s="492"/>
      <c r="K1482" s="458"/>
    </row>
    <row r="1483" spans="1:11">
      <c r="A1483" s="450"/>
      <c r="B1483" s="563"/>
      <c r="C1483" s="564"/>
      <c r="D1483" s="565"/>
      <c r="E1483" s="565"/>
      <c r="F1483" s="566"/>
      <c r="G1483" s="489"/>
      <c r="H1483" s="489"/>
      <c r="I1483" s="743"/>
      <c r="J1483" s="492"/>
      <c r="K1483" s="458"/>
    </row>
    <row r="1484" spans="1:11">
      <c r="A1484" s="450"/>
      <c r="B1484" s="577"/>
      <c r="C1484" s="578"/>
      <c r="D1484" s="579"/>
      <c r="E1484" s="579"/>
      <c r="F1484" s="580"/>
      <c r="G1484" s="489"/>
      <c r="H1484" s="489"/>
      <c r="I1484" s="742"/>
      <c r="J1484" s="492"/>
      <c r="K1484" s="458"/>
    </row>
    <row r="1485" spans="1:11">
      <c r="A1485" s="450"/>
      <c r="B1485" s="581"/>
      <c r="C1485" s="523"/>
      <c r="D1485" s="523"/>
      <c r="E1485" s="582"/>
      <c r="F1485" s="583"/>
      <c r="G1485" s="532"/>
      <c r="H1485" s="532"/>
      <c r="I1485" s="524" t="s">
        <v>138</v>
      </c>
      <c r="J1485" s="501">
        <f>SUM(J1482:J1484)</f>
        <v>0</v>
      </c>
      <c r="K1485" s="458"/>
    </row>
    <row r="1486" spans="1:11">
      <c r="A1486" s="450"/>
      <c r="B1486" s="584"/>
      <c r="C1486" s="523"/>
      <c r="D1486" s="523"/>
      <c r="E1486" s="582"/>
      <c r="F1486" s="583"/>
      <c r="G1486" s="532"/>
      <c r="H1486" s="532"/>
      <c r="I1486" s="524"/>
      <c r="J1486" s="582"/>
      <c r="K1486" s="458"/>
    </row>
    <row r="1487" spans="1:11" ht="20.399999999999999">
      <c r="A1487" s="450"/>
      <c r="B1487" s="1667" t="s">
        <v>1141</v>
      </c>
      <c r="C1487" s="1668"/>
      <c r="D1487" s="1668"/>
      <c r="E1487" s="1668"/>
      <c r="F1487" s="1669"/>
      <c r="G1487" s="587" t="s">
        <v>494</v>
      </c>
      <c r="H1487" s="506" t="s">
        <v>1115</v>
      </c>
      <c r="I1487" s="557"/>
      <c r="J1487" s="509" t="s">
        <v>482</v>
      </c>
      <c r="K1487" s="458"/>
    </row>
    <row r="1488" spans="1:11">
      <c r="A1488" s="450"/>
      <c r="B1488" s="1654"/>
      <c r="C1488" s="1655"/>
      <c r="D1488" s="1655"/>
      <c r="E1488" s="1655"/>
      <c r="F1488" s="1656"/>
      <c r="G1488" s="489"/>
      <c r="H1488" s="1657"/>
      <c r="I1488" s="1658"/>
      <c r="J1488" s="492"/>
      <c r="K1488" s="458"/>
    </row>
    <row r="1489" spans="1:11">
      <c r="A1489" s="450"/>
      <c r="B1489" s="1659"/>
      <c r="C1489" s="1660"/>
      <c r="D1489" s="1660"/>
      <c r="E1489" s="1660"/>
      <c r="F1489" s="1661"/>
      <c r="G1489" s="496"/>
      <c r="H1489" s="1662"/>
      <c r="I1489" s="1663"/>
      <c r="J1489" s="492"/>
      <c r="K1489" s="458"/>
    </row>
    <row r="1490" spans="1:11">
      <c r="A1490" s="450"/>
      <c r="B1490" s="581"/>
      <c r="C1490" s="523"/>
      <c r="D1490" s="523"/>
      <c r="E1490" s="582"/>
      <c r="F1490" s="583"/>
      <c r="G1490" s="532"/>
      <c r="H1490" s="532"/>
      <c r="I1490" s="524" t="s">
        <v>138</v>
      </c>
      <c r="J1490" s="501">
        <f>SUM(J1488:J1489)</f>
        <v>0</v>
      </c>
      <c r="K1490" s="458"/>
    </row>
    <row r="1491" spans="1:11">
      <c r="A1491" s="450"/>
      <c r="B1491" s="523"/>
      <c r="C1491" s="523"/>
      <c r="D1491" s="523"/>
      <c r="E1491" s="523"/>
      <c r="F1491" s="523"/>
      <c r="G1491" s="523"/>
      <c r="H1491" s="523"/>
      <c r="I1491" s="524"/>
      <c r="J1491" s="523"/>
      <c r="K1491" s="458"/>
    </row>
    <row r="1492" spans="1:11">
      <c r="A1492" s="450"/>
      <c r="B1492" s="1645" t="s">
        <v>1142</v>
      </c>
      <c r="C1492" s="1646"/>
      <c r="D1492" s="1646"/>
      <c r="E1492" s="1646"/>
      <c r="F1492" s="1646"/>
      <c r="G1492" s="1646"/>
      <c r="H1492" s="1646"/>
      <c r="I1492" s="1647"/>
      <c r="J1492" s="573">
        <f>J1490+J1485+J1479</f>
        <v>82.914986890909091</v>
      </c>
      <c r="K1492" s="458"/>
    </row>
    <row r="1493" spans="1:11">
      <c r="A1493" s="450"/>
      <c r="B1493" s="523"/>
      <c r="C1493" s="523"/>
      <c r="D1493" s="523"/>
      <c r="E1493" s="523"/>
      <c r="F1493" s="523"/>
      <c r="G1493" s="523"/>
      <c r="H1493" s="523"/>
      <c r="I1493" s="524"/>
      <c r="J1493" s="523"/>
      <c r="K1493" s="458"/>
    </row>
    <row r="1494" spans="1:11">
      <c r="A1494" s="450"/>
      <c r="B1494" s="1645" t="s">
        <v>1143</v>
      </c>
      <c r="C1494" s="1646"/>
      <c r="D1494" s="1646"/>
      <c r="E1494" s="1646"/>
      <c r="F1494" s="1646"/>
      <c r="G1494" s="1646"/>
      <c r="H1494" s="1646"/>
      <c r="I1494" s="1647"/>
      <c r="J1494" s="501">
        <f>J1492*0</f>
        <v>0</v>
      </c>
      <c r="K1494" s="458"/>
    </row>
    <row r="1495" spans="1:11">
      <c r="A1495" s="450"/>
      <c r="B1495" s="523"/>
      <c r="C1495" s="523"/>
      <c r="D1495" s="523"/>
      <c r="E1495" s="523"/>
      <c r="F1495" s="523"/>
      <c r="G1495" s="523"/>
      <c r="H1495" s="523"/>
      <c r="I1495" s="524"/>
      <c r="J1495" s="523"/>
      <c r="K1495" s="458"/>
    </row>
    <row r="1496" spans="1:11">
      <c r="A1496" s="450"/>
      <c r="B1496" s="1645" t="s">
        <v>1144</v>
      </c>
      <c r="C1496" s="1646"/>
      <c r="D1496" s="1646"/>
      <c r="E1496" s="1646"/>
      <c r="F1496" s="1646"/>
      <c r="G1496" s="1646"/>
      <c r="H1496" s="1646"/>
      <c r="I1496" s="1647"/>
      <c r="J1496" s="573">
        <f>J1492+J1494</f>
        <v>82.914986890909091</v>
      </c>
      <c r="K1496" s="458"/>
    </row>
    <row r="1497" spans="1:11">
      <c r="A1497" s="450"/>
      <c r="B1497" s="511"/>
      <c r="C1497" s="511"/>
      <c r="D1497" s="511"/>
      <c r="E1497" s="511"/>
      <c r="F1497" s="511"/>
      <c r="G1497" s="511"/>
      <c r="H1497" s="511"/>
      <c r="I1497" s="571"/>
      <c r="J1497" s="511"/>
      <c r="K1497" s="458"/>
    </row>
    <row r="1498" spans="1:11">
      <c r="A1498" s="450"/>
      <c r="B1498" s="589"/>
      <c r="C1498" s="559"/>
      <c r="D1498" s="559"/>
      <c r="E1498" s="559"/>
      <c r="F1498" s="559"/>
      <c r="G1498" s="559"/>
      <c r="H1498" s="559"/>
      <c r="I1498" s="559"/>
      <c r="J1498" s="590"/>
      <c r="K1498" s="458"/>
    </row>
    <row r="1499" spans="1:11">
      <c r="A1499" s="450"/>
      <c r="B1499" s="591"/>
      <c r="C1499" s="592"/>
      <c r="D1499" s="593"/>
      <c r="E1499" s="593"/>
      <c r="F1499" s="594" t="s">
        <v>1119</v>
      </c>
      <c r="G1499" s="595" t="s">
        <v>1119</v>
      </c>
      <c r="H1499" s="592"/>
      <c r="I1499" s="592"/>
      <c r="J1499" s="596"/>
      <c r="K1499" s="458"/>
    </row>
    <row r="1500" spans="1:11">
      <c r="A1500" s="450"/>
      <c r="B1500" s="459"/>
      <c r="C1500" s="459"/>
      <c r="D1500" s="459"/>
      <c r="E1500" s="459"/>
      <c r="F1500" s="459"/>
      <c r="G1500" s="459"/>
      <c r="H1500" s="459"/>
      <c r="I1500" s="459"/>
      <c r="J1500" s="459"/>
      <c r="K1500" s="458"/>
    </row>
    <row r="1501" spans="1:11">
      <c r="A1501" s="450"/>
      <c r="B1501" s="597">
        <f>PLANEJAMENTO!$G$2</f>
        <v>0</v>
      </c>
      <c r="C1501" s="598"/>
      <c r="D1501" s="598"/>
      <c r="E1501" s="598"/>
      <c r="F1501" s="599"/>
      <c r="G1501" s="600" t="s">
        <v>482</v>
      </c>
      <c r="H1501" s="502"/>
      <c r="I1501" s="502"/>
      <c r="J1501" s="505"/>
      <c r="K1501" s="458"/>
    </row>
    <row r="1502" spans="1:11">
      <c r="A1502" s="450"/>
      <c r="B1502" s="601">
        <f>PLANEJAMENTO!$G$3</f>
        <v>0</v>
      </c>
      <c r="C1502" s="602"/>
      <c r="D1502" s="602"/>
      <c r="E1502" s="602"/>
      <c r="F1502" s="603"/>
      <c r="G1502" s="1648" t="s">
        <v>1145</v>
      </c>
      <c r="H1502" s="1649"/>
      <c r="I1502" s="1649"/>
      <c r="J1502" s="1650"/>
      <c r="K1502" s="458"/>
    </row>
    <row r="1503" spans="1:11">
      <c r="A1503" s="450"/>
      <c r="B1503" s="604"/>
      <c r="C1503" s="605"/>
      <c r="D1503" s="605"/>
      <c r="E1503" s="605"/>
      <c r="F1503" s="606"/>
      <c r="G1503" s="607"/>
      <c r="H1503" s="1651"/>
      <c r="I1503" s="1652"/>
      <c r="J1503" s="1653"/>
      <c r="K1503" s="458"/>
    </row>
    <row r="1504" spans="1:11" ht="15" thickBot="1">
      <c r="A1504" s="608"/>
      <c r="B1504" s="609"/>
      <c r="C1504" s="609"/>
      <c r="D1504" s="609"/>
      <c r="E1504" s="609"/>
      <c r="F1504" s="609"/>
      <c r="G1504" s="609"/>
      <c r="H1504" s="609"/>
      <c r="I1504" s="609"/>
      <c r="J1504" s="609"/>
      <c r="K1504" s="610"/>
    </row>
    <row r="1505" spans="1:11">
      <c r="A1505" s="759"/>
      <c r="B1505" s="760"/>
      <c r="C1505" s="760"/>
      <c r="D1505" s="760"/>
      <c r="E1505" s="760"/>
      <c r="F1505" s="760"/>
      <c r="G1505" s="760"/>
      <c r="H1505" s="760"/>
      <c r="I1505" s="760"/>
      <c r="J1505" s="760"/>
      <c r="K1505" s="761"/>
    </row>
    <row r="1506" spans="1:11">
      <c r="A1506" s="450"/>
      <c r="B1506" s="451" t="s">
        <v>141</v>
      </c>
      <c r="C1506" s="452"/>
      <c r="D1506" s="453" t="s">
        <v>1105</v>
      </c>
      <c r="E1506" s="454"/>
      <c r="F1506" s="455"/>
      <c r="G1506" s="455"/>
      <c r="H1506" s="456"/>
      <c r="I1506" s="456"/>
      <c r="J1506" s="457"/>
      <c r="K1506" s="458"/>
    </row>
    <row r="1507" spans="1:11">
      <c r="A1507" s="450"/>
      <c r="B1507" s="459"/>
      <c r="C1507" s="459"/>
      <c r="D1507" s="459"/>
      <c r="E1507" s="459"/>
      <c r="F1507" s="459"/>
      <c r="G1507" s="459"/>
      <c r="H1507" s="459"/>
      <c r="I1507" s="459"/>
      <c r="J1507" s="459"/>
      <c r="K1507" s="458"/>
    </row>
    <row r="1508" spans="1:11">
      <c r="A1508" s="450"/>
      <c r="B1508" s="460" t="s">
        <v>1146</v>
      </c>
      <c r="C1508" s="461" t="s">
        <v>1107</v>
      </c>
      <c r="D1508" s="1671" t="s">
        <v>198</v>
      </c>
      <c r="E1508" s="1672"/>
      <c r="F1508" s="1672"/>
      <c r="G1508" s="1672"/>
      <c r="H1508" s="1672"/>
      <c r="I1508" s="1673"/>
      <c r="J1508" s="462" t="s">
        <v>1108</v>
      </c>
      <c r="K1508" s="458"/>
    </row>
    <row r="1509" spans="1:11">
      <c r="A1509" s="450"/>
      <c r="B1509" s="463">
        <v>48435</v>
      </c>
      <c r="C1509" s="464"/>
      <c r="D1509" s="1674" t="s">
        <v>1198</v>
      </c>
      <c r="E1509" s="1675"/>
      <c r="F1509" s="1675"/>
      <c r="G1509" s="1675"/>
      <c r="H1509" s="1675"/>
      <c r="I1509" s="1676"/>
      <c r="J1509" s="468" t="str">
        <f>F1526</f>
        <v>m3</v>
      </c>
      <c r="K1509" s="458"/>
    </row>
    <row r="1510" spans="1:11">
      <c r="A1510" s="450"/>
      <c r="B1510" s="469"/>
      <c r="C1510" s="469"/>
      <c r="D1510" s="469"/>
      <c r="E1510" s="469"/>
      <c r="F1510" s="469"/>
      <c r="G1510" s="469"/>
      <c r="H1510" s="469"/>
      <c r="I1510" s="470"/>
      <c r="J1510" s="471"/>
      <c r="K1510" s="458"/>
    </row>
    <row r="1511" spans="1:11">
      <c r="A1511" s="450"/>
      <c r="B1511" s="1648" t="s">
        <v>1111</v>
      </c>
      <c r="C1511" s="1650"/>
      <c r="D1511" s="1679" t="s">
        <v>873</v>
      </c>
      <c r="E1511" s="1681" t="s">
        <v>1112</v>
      </c>
      <c r="F1511" s="472" t="s">
        <v>1113</v>
      </c>
      <c r="G1511" s="473"/>
      <c r="H1511" s="472" t="s">
        <v>1114</v>
      </c>
      <c r="I1511" s="473"/>
      <c r="J1511" s="474" t="s">
        <v>1115</v>
      </c>
      <c r="K1511" s="458"/>
    </row>
    <row r="1512" spans="1:11">
      <c r="A1512" s="450"/>
      <c r="B1512" s="1677"/>
      <c r="C1512" s="1678"/>
      <c r="D1512" s="1680"/>
      <c r="E1512" s="1682"/>
      <c r="F1512" s="475" t="s">
        <v>1116</v>
      </c>
      <c r="G1512" s="475" t="s">
        <v>1117</v>
      </c>
      <c r="H1512" s="475" t="s">
        <v>1116</v>
      </c>
      <c r="I1512" s="476" t="s">
        <v>1117</v>
      </c>
      <c r="J1512" s="477" t="s">
        <v>1118</v>
      </c>
      <c r="K1512" s="458"/>
    </row>
    <row r="1513" spans="1:11">
      <c r="A1513" s="450"/>
      <c r="B1513" s="486"/>
      <c r="C1513" s="487"/>
      <c r="D1513" s="488"/>
      <c r="E1513" s="481"/>
      <c r="F1513" s="481"/>
      <c r="G1513" s="482"/>
      <c r="H1513" s="490"/>
      <c r="I1513" s="484"/>
      <c r="J1513" s="492"/>
      <c r="K1513" s="458"/>
    </row>
    <row r="1514" spans="1:11">
      <c r="A1514" s="450"/>
      <c r="B1514" s="486"/>
      <c r="C1514" s="487"/>
      <c r="D1514" s="488"/>
      <c r="E1514" s="489"/>
      <c r="F1514" s="489"/>
      <c r="G1514" s="489"/>
      <c r="H1514" s="490"/>
      <c r="I1514" s="491"/>
      <c r="J1514" s="492">
        <f>H1514*F1514*E1514+I1514*G1514*E1514</f>
        <v>0</v>
      </c>
      <c r="K1514" s="458"/>
    </row>
    <row r="1515" spans="1:11">
      <c r="A1515" s="450"/>
      <c r="B1515" s="493"/>
      <c r="C1515" s="494"/>
      <c r="D1515" s="495"/>
      <c r="E1515" s="496"/>
      <c r="F1515" s="496"/>
      <c r="G1515" s="496"/>
      <c r="H1515" s="497"/>
      <c r="I1515" s="498"/>
      <c r="J1515" s="492">
        <f>H1515*F1515*E1515+I1515*G1515*E1515</f>
        <v>0</v>
      </c>
      <c r="K1515" s="458"/>
    </row>
    <row r="1516" spans="1:11">
      <c r="A1516" s="450"/>
      <c r="B1516" s="499" t="s">
        <v>1119</v>
      </c>
      <c r="C1516" s="469"/>
      <c r="D1516" s="469"/>
      <c r="E1516" s="469"/>
      <c r="F1516" s="469"/>
      <c r="G1516" s="469"/>
      <c r="H1516" s="469"/>
      <c r="I1516" s="500" t="s">
        <v>138</v>
      </c>
      <c r="J1516" s="501">
        <f>SUM(J1513:J1515)</f>
        <v>0</v>
      </c>
      <c r="K1516" s="458"/>
    </row>
    <row r="1517" spans="1:11">
      <c r="A1517" s="450"/>
      <c r="B1517" s="502"/>
      <c r="C1517" s="502"/>
      <c r="D1517" s="502"/>
      <c r="E1517" s="502"/>
      <c r="F1517" s="502"/>
      <c r="G1517" s="502"/>
      <c r="H1517" s="502"/>
      <c r="I1517" s="503"/>
      <c r="J1517" s="504"/>
      <c r="K1517" s="458"/>
    </row>
    <row r="1518" spans="1:11" ht="20.399999999999999">
      <c r="A1518" s="450"/>
      <c r="B1518" s="1664" t="s">
        <v>1120</v>
      </c>
      <c r="C1518" s="1665"/>
      <c r="D1518" s="1665"/>
      <c r="E1518" s="1666"/>
      <c r="F1518" s="505" t="s">
        <v>873</v>
      </c>
      <c r="G1518" s="506"/>
      <c r="H1518" s="507" t="s">
        <v>560</v>
      </c>
      <c r="I1518" s="508" t="s">
        <v>1121</v>
      </c>
      <c r="J1518" s="509" t="s">
        <v>1122</v>
      </c>
      <c r="K1518" s="458"/>
    </row>
    <row r="1519" spans="1:11">
      <c r="A1519" s="450"/>
      <c r="B1519" s="510"/>
      <c r="C1519" s="511"/>
      <c r="D1519" s="512"/>
      <c r="E1519" s="513"/>
      <c r="F1519" s="514"/>
      <c r="G1519" s="515"/>
      <c r="H1519" s="516"/>
      <c r="I1519" s="484"/>
      <c r="J1519" s="485"/>
      <c r="K1519" s="458"/>
    </row>
    <row r="1520" spans="1:11">
      <c r="A1520" s="450"/>
      <c r="B1520" s="517" t="s">
        <v>626</v>
      </c>
      <c r="C1520" s="518"/>
      <c r="D1520" s="459"/>
      <c r="E1520" s="487"/>
      <c r="F1520" s="488"/>
      <c r="G1520" s="519"/>
      <c r="H1520" s="520">
        <v>4.5833329999999997</v>
      </c>
      <c r="I1520" s="521">
        <f>VLOOKUP(B1520,'MÃO DE OBRA'!$A:$E,5,FALSE)/220</f>
        <v>15.730909090909092</v>
      </c>
      <c r="J1520" s="492">
        <f t="shared" ref="J1520:J1521" si="33">H1520*I1520</f>
        <v>72.099994756363643</v>
      </c>
      <c r="K1520" s="458"/>
    </row>
    <row r="1521" spans="1:11">
      <c r="A1521" s="450"/>
      <c r="B1521" s="517" t="s">
        <v>734</v>
      </c>
      <c r="C1521" s="518"/>
      <c r="D1521" s="459"/>
      <c r="E1521" s="487"/>
      <c r="F1521" s="488"/>
      <c r="G1521" s="519"/>
      <c r="H1521" s="520">
        <v>0.45833299999999999</v>
      </c>
      <c r="I1521" s="521">
        <f>VLOOKUP(B1521,'MÃO DE OBRA'!$A:$E,5,FALSE)/220</f>
        <v>23.596363636363641</v>
      </c>
      <c r="J1521" s="492">
        <f t="shared" si="33"/>
        <v>10.814992134545456</v>
      </c>
      <c r="K1521" s="458"/>
    </row>
    <row r="1522" spans="1:11">
      <c r="A1522" s="450"/>
      <c r="B1522" s="517"/>
      <c r="C1522" s="518"/>
      <c r="D1522" s="459"/>
      <c r="E1522" s="487"/>
      <c r="F1522" s="488"/>
      <c r="G1522" s="519"/>
      <c r="H1522" s="520"/>
      <c r="I1522" s="520"/>
      <c r="J1522" s="492"/>
      <c r="K1522" s="458"/>
    </row>
    <row r="1523" spans="1:11">
      <c r="A1523" s="450"/>
      <c r="B1523" s="517"/>
      <c r="C1523" s="518"/>
      <c r="D1523" s="459"/>
      <c r="E1523" s="487"/>
      <c r="F1523" s="488"/>
      <c r="G1523" s="519"/>
      <c r="H1523" s="520"/>
      <c r="I1523" s="491"/>
      <c r="J1523" s="492">
        <f>H1523*I1523</f>
        <v>0</v>
      </c>
      <c r="K1523" s="458"/>
    </row>
    <row r="1524" spans="1:11">
      <c r="A1524" s="450"/>
      <c r="B1524" s="499" t="s">
        <v>1119</v>
      </c>
      <c r="C1524" s="502"/>
      <c r="D1524" s="502"/>
      <c r="E1524" s="502"/>
      <c r="F1524" s="502"/>
      <c r="G1524" s="502"/>
      <c r="H1524" s="502"/>
      <c r="I1524" s="522" t="s">
        <v>138</v>
      </c>
      <c r="J1524" s="501">
        <f>SUM(J1519:J1523)</f>
        <v>82.914986890909091</v>
      </c>
      <c r="K1524" s="458"/>
    </row>
    <row r="1525" spans="1:11">
      <c r="A1525" s="450"/>
      <c r="B1525" s="523"/>
      <c r="C1525" s="523"/>
      <c r="D1525" s="523"/>
      <c r="E1525" s="523"/>
      <c r="F1525" s="523"/>
      <c r="G1525" s="523"/>
      <c r="H1525" s="523"/>
      <c r="I1525" s="524"/>
      <c r="J1525" s="523"/>
      <c r="K1525" s="458"/>
    </row>
    <row r="1526" spans="1:11">
      <c r="A1526" s="450"/>
      <c r="B1526" s="525" t="s">
        <v>1123</v>
      </c>
      <c r="C1526" s="526"/>
      <c r="D1526" s="523"/>
      <c r="E1526" s="527">
        <v>1</v>
      </c>
      <c r="F1526" s="528" t="s">
        <v>1137</v>
      </c>
      <c r="G1526" s="506"/>
      <c r="H1526" s="506"/>
      <c r="I1526" s="529" t="s">
        <v>1124</v>
      </c>
      <c r="J1526" s="501">
        <f>J1516+J1524</f>
        <v>82.914986890909091</v>
      </c>
      <c r="K1526" s="458"/>
    </row>
    <row r="1527" spans="1:11">
      <c r="A1527" s="450"/>
      <c r="B1527" s="530"/>
      <c r="C1527" s="523"/>
      <c r="D1527" s="523"/>
      <c r="E1527" s="531"/>
      <c r="F1527" s="532"/>
      <c r="G1527" s="532"/>
      <c r="H1527" s="532"/>
      <c r="I1527" s="524"/>
      <c r="J1527" s="523"/>
      <c r="K1527" s="458"/>
    </row>
    <row r="1528" spans="1:11" ht="20.399999999999999">
      <c r="A1528" s="450"/>
      <c r="B1528" s="1667" t="s">
        <v>481</v>
      </c>
      <c r="C1528" s="1668"/>
      <c r="D1528" s="1668"/>
      <c r="E1528" s="1669"/>
      <c r="F1528" s="533" t="s">
        <v>873</v>
      </c>
      <c r="G1528" s="534" t="s">
        <v>493</v>
      </c>
      <c r="H1528" s="507" t="s">
        <v>1115</v>
      </c>
      <c r="I1528" s="535" t="s">
        <v>480</v>
      </c>
      <c r="J1528" s="536" t="s">
        <v>482</v>
      </c>
      <c r="K1528" s="458"/>
    </row>
    <row r="1529" spans="1:11">
      <c r="A1529" s="450"/>
      <c r="B1529" s="537"/>
      <c r="C1529" s="538"/>
      <c r="D1529" s="538"/>
      <c r="E1529" s="539"/>
      <c r="F1529" s="540"/>
      <c r="G1529" s="541"/>
      <c r="H1529" s="547"/>
      <c r="I1529" s="543"/>
      <c r="J1529" s="485"/>
      <c r="K1529" s="458"/>
    </row>
    <row r="1530" spans="1:11">
      <c r="A1530" s="450"/>
      <c r="B1530" s="537"/>
      <c r="C1530" s="518"/>
      <c r="D1530" s="518"/>
      <c r="E1530" s="487"/>
      <c r="F1530" s="540"/>
      <c r="G1530" s="541"/>
      <c r="H1530" s="547"/>
      <c r="I1530" s="543"/>
      <c r="J1530" s="492"/>
      <c r="K1530" s="458"/>
    </row>
    <row r="1531" spans="1:11">
      <c r="A1531" s="450"/>
      <c r="B1531" s="517"/>
      <c r="C1531" s="518"/>
      <c r="D1531" s="518"/>
      <c r="E1531" s="487"/>
      <c r="F1531" s="488"/>
      <c r="G1531" s="546"/>
      <c r="H1531" s="547"/>
      <c r="I1531" s="543"/>
      <c r="J1531" s="492">
        <f>H1531*I1531*E1513*F1513</f>
        <v>0</v>
      </c>
      <c r="K1531" s="458"/>
    </row>
    <row r="1532" spans="1:11">
      <c r="A1532" s="450"/>
      <c r="B1532" s="517"/>
      <c r="C1532" s="526"/>
      <c r="D1532" s="526"/>
      <c r="E1532" s="494"/>
      <c r="F1532" s="488"/>
      <c r="G1532" s="468"/>
      <c r="H1532" s="547"/>
      <c r="I1532" s="548"/>
      <c r="J1532" s="492">
        <f>H1532*I1532*E1514*F1514</f>
        <v>0</v>
      </c>
      <c r="K1532" s="458"/>
    </row>
    <row r="1533" spans="1:11">
      <c r="A1533" s="450"/>
      <c r="B1533" s="550" t="s">
        <v>1119</v>
      </c>
      <c r="C1533" s="526"/>
      <c r="D1533" s="526"/>
      <c r="E1533" s="526"/>
      <c r="F1533" s="523"/>
      <c r="G1533" s="526"/>
      <c r="H1533" s="551"/>
      <c r="I1533" s="552" t="s">
        <v>138</v>
      </c>
      <c r="J1533" s="501">
        <f>SUM(J1529:J1532)</f>
        <v>0</v>
      </c>
      <c r="K1533" s="458"/>
    </row>
    <row r="1534" spans="1:11">
      <c r="A1534" s="450"/>
      <c r="B1534" s="553"/>
      <c r="C1534" s="526"/>
      <c r="D1534" s="526"/>
      <c r="E1534" s="554"/>
      <c r="F1534" s="555"/>
      <c r="G1534" s="506"/>
      <c r="H1534" s="506"/>
      <c r="I1534" s="529"/>
      <c r="J1534" s="554"/>
      <c r="K1534" s="458"/>
    </row>
    <row r="1535" spans="1:11" ht="20.399999999999999">
      <c r="A1535" s="450"/>
      <c r="B1535" s="1667" t="s">
        <v>1125</v>
      </c>
      <c r="C1535" s="1668"/>
      <c r="D1535" s="1668"/>
      <c r="E1535" s="1668"/>
      <c r="F1535" s="1669"/>
      <c r="G1535" s="556" t="s">
        <v>494</v>
      </c>
      <c r="H1535" s="506" t="s">
        <v>1126</v>
      </c>
      <c r="I1535" s="557" t="s">
        <v>1115</v>
      </c>
      <c r="J1535" s="509" t="s">
        <v>482</v>
      </c>
      <c r="K1535" s="458"/>
    </row>
    <row r="1536" spans="1:11">
      <c r="A1536" s="450"/>
      <c r="B1536" s="558"/>
      <c r="C1536" s="559"/>
      <c r="D1536" s="560"/>
      <c r="E1536" s="560"/>
      <c r="F1536" s="561"/>
      <c r="G1536" s="489"/>
      <c r="H1536" s="489"/>
      <c r="I1536" s="562"/>
      <c r="J1536" s="492"/>
      <c r="K1536" s="458"/>
    </row>
    <row r="1537" spans="1:11">
      <c r="A1537" s="450"/>
      <c r="B1537" s="563"/>
      <c r="C1537" s="564"/>
      <c r="D1537" s="565"/>
      <c r="E1537" s="565"/>
      <c r="F1537" s="566"/>
      <c r="G1537" s="489"/>
      <c r="H1537" s="489"/>
      <c r="I1537" s="562"/>
      <c r="J1537" s="492"/>
      <c r="K1537" s="458"/>
    </row>
    <row r="1538" spans="1:11">
      <c r="A1538" s="450"/>
      <c r="B1538" s="1670" t="s">
        <v>138</v>
      </c>
      <c r="C1538" s="1670"/>
      <c r="D1538" s="1670"/>
      <c r="E1538" s="1670"/>
      <c r="F1538" s="1670"/>
      <c r="G1538" s="1670"/>
      <c r="H1538" s="1670"/>
      <c r="I1538" s="1670"/>
      <c r="J1538" s="501">
        <f>SUM(J1536:J1537)</f>
        <v>0</v>
      </c>
      <c r="K1538" s="458"/>
    </row>
    <row r="1539" spans="1:11">
      <c r="A1539" s="450"/>
      <c r="B1539" s="567"/>
      <c r="C1539" s="511"/>
      <c r="D1539" s="511"/>
      <c r="E1539" s="568"/>
      <c r="F1539" s="569"/>
      <c r="G1539" s="570"/>
      <c r="H1539" s="570"/>
      <c r="I1539" s="571"/>
      <c r="J1539" s="572"/>
      <c r="K1539" s="458"/>
    </row>
    <row r="1540" spans="1:11">
      <c r="A1540" s="450"/>
      <c r="B1540" s="573" t="s">
        <v>1127</v>
      </c>
      <c r="C1540" s="573"/>
      <c r="D1540" s="550"/>
      <c r="E1540" s="523"/>
      <c r="F1540" s="523"/>
      <c r="G1540" s="523"/>
      <c r="H1540" s="574"/>
      <c r="I1540" s="575"/>
      <c r="J1540" s="639">
        <f>(J1526+J1533+J1538)/E1526</f>
        <v>82.914986890909091</v>
      </c>
      <c r="K1540" s="458"/>
    </row>
    <row r="1541" spans="1:11">
      <c r="A1541" s="450"/>
      <c r="B1541" s="553"/>
      <c r="C1541" s="526"/>
      <c r="D1541" s="526"/>
      <c r="E1541" s="554"/>
      <c r="F1541" s="555"/>
      <c r="G1541" s="506"/>
      <c r="H1541" s="506"/>
      <c r="I1541" s="529"/>
      <c r="J1541" s="576"/>
      <c r="K1541" s="458"/>
    </row>
    <row r="1542" spans="1:11" ht="20.399999999999999">
      <c r="A1542" s="450"/>
      <c r="B1542" s="1667" t="s">
        <v>1128</v>
      </c>
      <c r="C1542" s="1668"/>
      <c r="D1542" s="1668"/>
      <c r="E1542" s="1668"/>
      <c r="F1542" s="1669"/>
      <c r="G1542" s="556" t="s">
        <v>494</v>
      </c>
      <c r="H1542" s="506" t="s">
        <v>1126</v>
      </c>
      <c r="I1542" s="557" t="s">
        <v>1115</v>
      </c>
      <c r="J1542" s="509" t="s">
        <v>482</v>
      </c>
      <c r="K1542" s="458"/>
    </row>
    <row r="1543" spans="1:11">
      <c r="A1543" s="450"/>
      <c r="B1543" s="558"/>
      <c r="C1543" s="559"/>
      <c r="D1543" s="560"/>
      <c r="E1543" s="560"/>
      <c r="F1543" s="561"/>
      <c r="G1543" s="489"/>
      <c r="H1543" s="489"/>
      <c r="I1543" s="562"/>
      <c r="J1543" s="492"/>
      <c r="K1543" s="458"/>
    </row>
    <row r="1544" spans="1:11">
      <c r="A1544" s="450"/>
      <c r="B1544" s="563"/>
      <c r="C1544" s="564"/>
      <c r="D1544" s="565"/>
      <c r="E1544" s="565"/>
      <c r="F1544" s="566"/>
      <c r="G1544" s="489"/>
      <c r="H1544" s="489"/>
      <c r="I1544" s="743"/>
      <c r="J1544" s="492"/>
      <c r="K1544" s="458"/>
    </row>
    <row r="1545" spans="1:11">
      <c r="A1545" s="450"/>
      <c r="B1545" s="577"/>
      <c r="C1545" s="578"/>
      <c r="D1545" s="579"/>
      <c r="E1545" s="579"/>
      <c r="F1545" s="580"/>
      <c r="G1545" s="489"/>
      <c r="H1545" s="489"/>
      <c r="I1545" s="742"/>
      <c r="J1545" s="492"/>
      <c r="K1545" s="458"/>
    </row>
    <row r="1546" spans="1:11">
      <c r="A1546" s="450"/>
      <c r="B1546" s="581"/>
      <c r="C1546" s="523"/>
      <c r="D1546" s="523"/>
      <c r="E1546" s="582"/>
      <c r="F1546" s="583"/>
      <c r="G1546" s="532"/>
      <c r="H1546" s="532"/>
      <c r="I1546" s="524" t="s">
        <v>138</v>
      </c>
      <c r="J1546" s="501">
        <f>SUM(J1543:J1545)</f>
        <v>0</v>
      </c>
      <c r="K1546" s="458"/>
    </row>
    <row r="1547" spans="1:11">
      <c r="A1547" s="450"/>
      <c r="B1547" s="584"/>
      <c r="C1547" s="523"/>
      <c r="D1547" s="523"/>
      <c r="E1547" s="582"/>
      <c r="F1547" s="583"/>
      <c r="G1547" s="532"/>
      <c r="H1547" s="532"/>
      <c r="I1547" s="524"/>
      <c r="J1547" s="582"/>
      <c r="K1547" s="458"/>
    </row>
    <row r="1548" spans="1:11" ht="20.399999999999999">
      <c r="A1548" s="450"/>
      <c r="B1548" s="1667" t="s">
        <v>1141</v>
      </c>
      <c r="C1548" s="1668"/>
      <c r="D1548" s="1668"/>
      <c r="E1548" s="1668"/>
      <c r="F1548" s="1669"/>
      <c r="G1548" s="587" t="s">
        <v>494</v>
      </c>
      <c r="H1548" s="506" t="s">
        <v>1115</v>
      </c>
      <c r="I1548" s="557"/>
      <c r="J1548" s="509" t="s">
        <v>482</v>
      </c>
      <c r="K1548" s="458"/>
    </row>
    <row r="1549" spans="1:11">
      <c r="A1549" s="450"/>
      <c r="B1549" s="1654"/>
      <c r="C1549" s="1655"/>
      <c r="D1549" s="1655"/>
      <c r="E1549" s="1655"/>
      <c r="F1549" s="1656"/>
      <c r="G1549" s="489"/>
      <c r="H1549" s="1657"/>
      <c r="I1549" s="1658"/>
      <c r="J1549" s="492"/>
      <c r="K1549" s="458"/>
    </row>
    <row r="1550" spans="1:11">
      <c r="A1550" s="450"/>
      <c r="B1550" s="1659"/>
      <c r="C1550" s="1660"/>
      <c r="D1550" s="1660"/>
      <c r="E1550" s="1660"/>
      <c r="F1550" s="1661"/>
      <c r="G1550" s="496"/>
      <c r="H1550" s="1662"/>
      <c r="I1550" s="1663"/>
      <c r="J1550" s="492"/>
      <c r="K1550" s="458"/>
    </row>
    <row r="1551" spans="1:11">
      <c r="A1551" s="450"/>
      <c r="B1551" s="581"/>
      <c r="C1551" s="523"/>
      <c r="D1551" s="523"/>
      <c r="E1551" s="582"/>
      <c r="F1551" s="583"/>
      <c r="G1551" s="532"/>
      <c r="H1551" s="532"/>
      <c r="I1551" s="524" t="s">
        <v>138</v>
      </c>
      <c r="J1551" s="501">
        <f>SUM(J1549:J1550)</f>
        <v>0</v>
      </c>
      <c r="K1551" s="458"/>
    </row>
    <row r="1552" spans="1:11">
      <c r="A1552" s="450"/>
      <c r="B1552" s="523"/>
      <c r="C1552" s="523"/>
      <c r="D1552" s="523"/>
      <c r="E1552" s="523"/>
      <c r="F1552" s="523"/>
      <c r="G1552" s="523"/>
      <c r="H1552" s="523"/>
      <c r="I1552" s="524"/>
      <c r="J1552" s="523"/>
      <c r="K1552" s="458"/>
    </row>
    <row r="1553" spans="1:11">
      <c r="A1553" s="450"/>
      <c r="B1553" s="1645" t="s">
        <v>1142</v>
      </c>
      <c r="C1553" s="1646"/>
      <c r="D1553" s="1646"/>
      <c r="E1553" s="1646"/>
      <c r="F1553" s="1646"/>
      <c r="G1553" s="1646"/>
      <c r="H1553" s="1646"/>
      <c r="I1553" s="1647"/>
      <c r="J1553" s="573">
        <f>J1551+J1546+J1540</f>
        <v>82.914986890909091</v>
      </c>
      <c r="K1553" s="458"/>
    </row>
    <row r="1554" spans="1:11">
      <c r="A1554" s="450"/>
      <c r="B1554" s="523"/>
      <c r="C1554" s="523"/>
      <c r="D1554" s="523"/>
      <c r="E1554" s="523"/>
      <c r="F1554" s="523"/>
      <c r="G1554" s="523"/>
      <c r="H1554" s="523"/>
      <c r="I1554" s="524"/>
      <c r="J1554" s="523"/>
      <c r="K1554" s="458"/>
    </row>
    <row r="1555" spans="1:11">
      <c r="A1555" s="450"/>
      <c r="B1555" s="1645" t="s">
        <v>1143</v>
      </c>
      <c r="C1555" s="1646"/>
      <c r="D1555" s="1646"/>
      <c r="E1555" s="1646"/>
      <c r="F1555" s="1646"/>
      <c r="G1555" s="1646"/>
      <c r="H1555" s="1646"/>
      <c r="I1555" s="1647"/>
      <c r="J1555" s="501">
        <f>J1553*0</f>
        <v>0</v>
      </c>
      <c r="K1555" s="458"/>
    </row>
    <row r="1556" spans="1:11">
      <c r="A1556" s="450"/>
      <c r="B1556" s="523"/>
      <c r="C1556" s="523"/>
      <c r="D1556" s="523"/>
      <c r="E1556" s="523"/>
      <c r="F1556" s="523"/>
      <c r="G1556" s="523"/>
      <c r="H1556" s="523"/>
      <c r="I1556" s="524"/>
      <c r="J1556" s="523"/>
      <c r="K1556" s="458"/>
    </row>
    <row r="1557" spans="1:11">
      <c r="A1557" s="450"/>
      <c r="B1557" s="1645" t="s">
        <v>1144</v>
      </c>
      <c r="C1557" s="1646"/>
      <c r="D1557" s="1646"/>
      <c r="E1557" s="1646"/>
      <c r="F1557" s="1646"/>
      <c r="G1557" s="1646"/>
      <c r="H1557" s="1646"/>
      <c r="I1557" s="1647"/>
      <c r="J1557" s="573">
        <f>J1553+J1555</f>
        <v>82.914986890909091</v>
      </c>
      <c r="K1557" s="458"/>
    </row>
    <row r="1558" spans="1:11">
      <c r="A1558" s="450"/>
      <c r="B1558" s="511"/>
      <c r="C1558" s="511"/>
      <c r="D1558" s="511"/>
      <c r="E1558" s="511"/>
      <c r="F1558" s="511"/>
      <c r="G1558" s="511"/>
      <c r="H1558" s="511"/>
      <c r="I1558" s="571"/>
      <c r="J1558" s="511"/>
      <c r="K1558" s="458"/>
    </row>
    <row r="1559" spans="1:11">
      <c r="A1559" s="450"/>
      <c r="B1559" s="589"/>
      <c r="C1559" s="559"/>
      <c r="D1559" s="559"/>
      <c r="E1559" s="559"/>
      <c r="F1559" s="559"/>
      <c r="G1559" s="559"/>
      <c r="H1559" s="559"/>
      <c r="I1559" s="559"/>
      <c r="J1559" s="590"/>
      <c r="K1559" s="458"/>
    </row>
    <row r="1560" spans="1:11">
      <c r="A1560" s="450"/>
      <c r="B1560" s="591"/>
      <c r="C1560" s="592"/>
      <c r="D1560" s="593"/>
      <c r="E1560" s="593"/>
      <c r="F1560" s="594" t="s">
        <v>1119</v>
      </c>
      <c r="G1560" s="595" t="s">
        <v>1119</v>
      </c>
      <c r="H1560" s="592"/>
      <c r="I1560" s="592"/>
      <c r="J1560" s="596"/>
      <c r="K1560" s="458"/>
    </row>
    <row r="1561" spans="1:11">
      <c r="A1561" s="450"/>
      <c r="B1561" s="459"/>
      <c r="C1561" s="459"/>
      <c r="D1561" s="459"/>
      <c r="E1561" s="459"/>
      <c r="F1561" s="459"/>
      <c r="G1561" s="459"/>
      <c r="H1561" s="459"/>
      <c r="I1561" s="459"/>
      <c r="J1561" s="459"/>
      <c r="K1561" s="458"/>
    </row>
    <row r="1562" spans="1:11">
      <c r="A1562" s="450"/>
      <c r="B1562" s="597">
        <f>PLANEJAMENTO!$G$2</f>
        <v>0</v>
      </c>
      <c r="C1562" s="598"/>
      <c r="D1562" s="598"/>
      <c r="E1562" s="598"/>
      <c r="F1562" s="599"/>
      <c r="G1562" s="600" t="s">
        <v>482</v>
      </c>
      <c r="H1562" s="502"/>
      <c r="I1562" s="502"/>
      <c r="J1562" s="505"/>
      <c r="K1562" s="458"/>
    </row>
    <row r="1563" spans="1:11">
      <c r="A1563" s="450"/>
      <c r="B1563" s="601">
        <f>PLANEJAMENTO!$G$3</f>
        <v>0</v>
      </c>
      <c r="C1563" s="602"/>
      <c r="D1563" s="602"/>
      <c r="E1563" s="602"/>
      <c r="F1563" s="603"/>
      <c r="G1563" s="1648" t="s">
        <v>1145</v>
      </c>
      <c r="H1563" s="1649"/>
      <c r="I1563" s="1649"/>
      <c r="J1563" s="1650"/>
      <c r="K1563" s="458"/>
    </row>
    <row r="1564" spans="1:11">
      <c r="A1564" s="450"/>
      <c r="B1564" s="604"/>
      <c r="C1564" s="605"/>
      <c r="D1564" s="605"/>
      <c r="E1564" s="605"/>
      <c r="F1564" s="606"/>
      <c r="G1564" s="607"/>
      <c r="H1564" s="1651"/>
      <c r="I1564" s="1652"/>
      <c r="J1564" s="1653"/>
      <c r="K1564" s="458"/>
    </row>
    <row r="1565" spans="1:11" ht="15" thickBot="1">
      <c r="A1565" s="608"/>
      <c r="B1565" s="609"/>
      <c r="C1565" s="609"/>
      <c r="D1565" s="609"/>
      <c r="E1565" s="609"/>
      <c r="F1565" s="609"/>
      <c r="G1565" s="609"/>
      <c r="H1565" s="609"/>
      <c r="I1565" s="609"/>
      <c r="J1565" s="609"/>
      <c r="K1565" s="610"/>
    </row>
    <row r="1566" spans="1:11">
      <c r="A1566" s="759"/>
      <c r="B1566" s="760"/>
      <c r="C1566" s="760"/>
      <c r="D1566" s="760"/>
      <c r="E1566" s="760"/>
      <c r="F1566" s="760"/>
      <c r="G1566" s="760"/>
      <c r="H1566" s="760"/>
      <c r="I1566" s="760"/>
      <c r="J1566" s="760"/>
      <c r="K1566" s="761"/>
    </row>
    <row r="1567" spans="1:11">
      <c r="A1567" s="450"/>
      <c r="B1567" s="451" t="s">
        <v>141</v>
      </c>
      <c r="C1567" s="452"/>
      <c r="D1567" s="453" t="s">
        <v>1105</v>
      </c>
      <c r="E1567" s="454"/>
      <c r="F1567" s="455"/>
      <c r="G1567" s="455"/>
      <c r="H1567" s="456"/>
      <c r="I1567" s="456"/>
      <c r="J1567" s="457"/>
      <c r="K1567" s="458"/>
    </row>
    <row r="1568" spans="1:11">
      <c r="A1568" s="450"/>
      <c r="B1568" s="459"/>
      <c r="C1568" s="459"/>
      <c r="D1568" s="459"/>
      <c r="E1568" s="459"/>
      <c r="F1568" s="459"/>
      <c r="G1568" s="459"/>
      <c r="H1568" s="459"/>
      <c r="I1568" s="459"/>
      <c r="J1568" s="459"/>
      <c r="K1568" s="458"/>
    </row>
    <row r="1569" spans="1:11">
      <c r="A1569" s="450"/>
      <c r="B1569" s="460" t="s">
        <v>1106</v>
      </c>
      <c r="C1569" s="461" t="s">
        <v>1107</v>
      </c>
      <c r="D1569" s="1671" t="s">
        <v>198</v>
      </c>
      <c r="E1569" s="1672"/>
      <c r="F1569" s="1672"/>
      <c r="G1569" s="1672"/>
      <c r="H1569" s="1672"/>
      <c r="I1569" s="1673"/>
      <c r="J1569" s="462" t="s">
        <v>1108</v>
      </c>
      <c r="K1569" s="458"/>
    </row>
    <row r="1570" spans="1:11" ht="22.5" customHeight="1">
      <c r="A1570" s="450"/>
      <c r="B1570" s="463"/>
      <c r="C1570" s="464"/>
      <c r="D1570" s="1674" t="s">
        <v>1199</v>
      </c>
      <c r="E1570" s="1675"/>
      <c r="F1570" s="1675"/>
      <c r="G1570" s="1675"/>
      <c r="H1570" s="1675"/>
      <c r="I1570" s="1676"/>
      <c r="J1570" s="468" t="str">
        <f>F1587</f>
        <v>m2</v>
      </c>
      <c r="K1570" s="458"/>
    </row>
    <row r="1571" spans="1:11">
      <c r="A1571" s="450"/>
      <c r="B1571" s="469"/>
      <c r="C1571" s="469"/>
      <c r="D1571" s="469"/>
      <c r="E1571" s="469"/>
      <c r="F1571" s="469"/>
      <c r="G1571" s="469"/>
      <c r="H1571" s="469"/>
      <c r="I1571" s="470"/>
      <c r="J1571" s="471"/>
      <c r="K1571" s="458"/>
    </row>
    <row r="1572" spans="1:11">
      <c r="A1572" s="450"/>
      <c r="B1572" s="1648" t="s">
        <v>1111</v>
      </c>
      <c r="C1572" s="1650"/>
      <c r="D1572" s="1679" t="s">
        <v>873</v>
      </c>
      <c r="E1572" s="1681" t="s">
        <v>1112</v>
      </c>
      <c r="F1572" s="472" t="s">
        <v>1113</v>
      </c>
      <c r="G1572" s="473"/>
      <c r="H1572" s="472" t="s">
        <v>1114</v>
      </c>
      <c r="I1572" s="473"/>
      <c r="J1572" s="474" t="s">
        <v>1115</v>
      </c>
      <c r="K1572" s="458"/>
    </row>
    <row r="1573" spans="1:11">
      <c r="A1573" s="450"/>
      <c r="B1573" s="1677"/>
      <c r="C1573" s="1678"/>
      <c r="D1573" s="1680"/>
      <c r="E1573" s="1682"/>
      <c r="F1573" s="475" t="s">
        <v>1116</v>
      </c>
      <c r="G1573" s="475" t="s">
        <v>1117</v>
      </c>
      <c r="H1573" s="475" t="s">
        <v>1116</v>
      </c>
      <c r="I1573" s="476" t="s">
        <v>1117</v>
      </c>
      <c r="J1573" s="477" t="s">
        <v>1118</v>
      </c>
      <c r="K1573" s="458"/>
    </row>
    <row r="1574" spans="1:11">
      <c r="A1574" s="450"/>
      <c r="B1574" s="486"/>
      <c r="C1574" s="487"/>
      <c r="D1574" s="488"/>
      <c r="E1574" s="481"/>
      <c r="F1574" s="481"/>
      <c r="G1574" s="482"/>
      <c r="H1574" s="490"/>
      <c r="I1574" s="484"/>
      <c r="J1574" s="492"/>
      <c r="K1574" s="458"/>
    </row>
    <row r="1575" spans="1:11">
      <c r="A1575" s="450"/>
      <c r="B1575" s="486"/>
      <c r="C1575" s="487"/>
      <c r="D1575" s="488"/>
      <c r="E1575" s="489"/>
      <c r="F1575" s="489"/>
      <c r="G1575" s="489"/>
      <c r="H1575" s="490"/>
      <c r="I1575" s="491"/>
      <c r="J1575" s="492">
        <f>H1575*F1575*E1575+I1575*G1575*E1575</f>
        <v>0</v>
      </c>
      <c r="K1575" s="458"/>
    </row>
    <row r="1576" spans="1:11">
      <c r="A1576" s="450"/>
      <c r="B1576" s="493"/>
      <c r="C1576" s="494"/>
      <c r="D1576" s="495"/>
      <c r="E1576" s="496"/>
      <c r="F1576" s="496"/>
      <c r="G1576" s="496"/>
      <c r="H1576" s="497"/>
      <c r="I1576" s="498"/>
      <c r="J1576" s="492">
        <f>H1576*F1576*E1576+I1576*G1576*E1576</f>
        <v>0</v>
      </c>
      <c r="K1576" s="458"/>
    </row>
    <row r="1577" spans="1:11">
      <c r="A1577" s="450"/>
      <c r="B1577" s="499" t="s">
        <v>1119</v>
      </c>
      <c r="C1577" s="469"/>
      <c r="D1577" s="469"/>
      <c r="E1577" s="469"/>
      <c r="F1577" s="469"/>
      <c r="G1577" s="469"/>
      <c r="H1577" s="469"/>
      <c r="I1577" s="500" t="s">
        <v>138</v>
      </c>
      <c r="J1577" s="501">
        <f>SUM(J1574:J1576)</f>
        <v>0</v>
      </c>
      <c r="K1577" s="458"/>
    </row>
    <row r="1578" spans="1:11">
      <c r="A1578" s="450"/>
      <c r="B1578" s="502"/>
      <c r="C1578" s="502"/>
      <c r="D1578" s="502"/>
      <c r="E1578" s="502"/>
      <c r="F1578" s="502"/>
      <c r="G1578" s="502"/>
      <c r="H1578" s="502"/>
      <c r="I1578" s="503"/>
      <c r="J1578" s="504"/>
      <c r="K1578" s="458"/>
    </row>
    <row r="1579" spans="1:11" ht="20.399999999999999">
      <c r="A1579" s="450"/>
      <c r="B1579" s="1664" t="s">
        <v>1120</v>
      </c>
      <c r="C1579" s="1665"/>
      <c r="D1579" s="1665"/>
      <c r="E1579" s="1666"/>
      <c r="F1579" s="505" t="s">
        <v>873</v>
      </c>
      <c r="G1579" s="506"/>
      <c r="H1579" s="507" t="s">
        <v>560</v>
      </c>
      <c r="I1579" s="508" t="s">
        <v>1121</v>
      </c>
      <c r="J1579" s="509" t="s">
        <v>1122</v>
      </c>
      <c r="K1579" s="458"/>
    </row>
    <row r="1580" spans="1:11">
      <c r="A1580" s="450"/>
      <c r="B1580" s="510"/>
      <c r="C1580" s="511"/>
      <c r="D1580" s="512"/>
      <c r="E1580" s="513"/>
      <c r="F1580" s="514"/>
      <c r="G1580" s="515"/>
      <c r="H1580" s="516"/>
      <c r="I1580" s="484"/>
      <c r="J1580" s="485"/>
      <c r="K1580" s="458"/>
    </row>
    <row r="1581" spans="1:11">
      <c r="A1581" s="450"/>
      <c r="B1581" s="517" t="s">
        <v>626</v>
      </c>
      <c r="C1581" s="518"/>
      <c r="D1581" s="459"/>
      <c r="E1581" s="487"/>
      <c r="F1581" s="488"/>
      <c r="G1581" s="519"/>
      <c r="H1581" s="520">
        <v>0.44</v>
      </c>
      <c r="I1581" s="521">
        <f>VLOOKUP(B1581,'MÃO DE OBRA'!$A:$E,5,FALSE)/220</f>
        <v>15.730909090909092</v>
      </c>
      <c r="J1581" s="492">
        <f t="shared" ref="J1581:J1582" si="34">H1581*I1581</f>
        <v>6.9216000000000006</v>
      </c>
      <c r="K1581" s="458"/>
    </row>
    <row r="1582" spans="1:11">
      <c r="A1582" s="450"/>
      <c r="B1582" s="517" t="s">
        <v>734</v>
      </c>
      <c r="C1582" s="518"/>
      <c r="D1582" s="459"/>
      <c r="E1582" s="487"/>
      <c r="F1582" s="488"/>
      <c r="G1582" s="519"/>
      <c r="H1582" s="520">
        <v>0.10476190000000001</v>
      </c>
      <c r="I1582" s="521">
        <f>VLOOKUP(B1582,'MÃO DE OBRA'!$A:$E,5,FALSE)/220</f>
        <v>23.596363636363641</v>
      </c>
      <c r="J1582" s="492">
        <f t="shared" si="34"/>
        <v>2.4719998876363642</v>
      </c>
      <c r="K1582" s="458"/>
    </row>
    <row r="1583" spans="1:11">
      <c r="A1583" s="450"/>
      <c r="B1583" s="517"/>
      <c r="C1583" s="518"/>
      <c r="D1583" s="459"/>
      <c r="E1583" s="487"/>
      <c r="F1583" s="488"/>
      <c r="G1583" s="519"/>
      <c r="H1583" s="520"/>
      <c r="I1583" s="520"/>
      <c r="J1583" s="492"/>
      <c r="K1583" s="458"/>
    </row>
    <row r="1584" spans="1:11">
      <c r="A1584" s="450"/>
      <c r="B1584" s="517"/>
      <c r="C1584" s="518"/>
      <c r="D1584" s="459"/>
      <c r="E1584" s="487"/>
      <c r="F1584" s="488"/>
      <c r="G1584" s="519"/>
      <c r="H1584" s="520"/>
      <c r="I1584" s="491"/>
      <c r="J1584" s="492">
        <f>H1584*I1584</f>
        <v>0</v>
      </c>
      <c r="K1584" s="458"/>
    </row>
    <row r="1585" spans="1:11">
      <c r="A1585" s="450"/>
      <c r="B1585" s="499" t="s">
        <v>1119</v>
      </c>
      <c r="C1585" s="502"/>
      <c r="D1585" s="502"/>
      <c r="E1585" s="502"/>
      <c r="F1585" s="502"/>
      <c r="G1585" s="502"/>
      <c r="H1585" s="502"/>
      <c r="I1585" s="522" t="s">
        <v>138</v>
      </c>
      <c r="J1585" s="501">
        <f>SUM(J1580:J1584)</f>
        <v>9.3935998876363644</v>
      </c>
      <c r="K1585" s="458"/>
    </row>
    <row r="1586" spans="1:11">
      <c r="A1586" s="450"/>
      <c r="B1586" s="523"/>
      <c r="C1586" s="523"/>
      <c r="D1586" s="523"/>
      <c r="E1586" s="523"/>
      <c r="F1586" s="523"/>
      <c r="G1586" s="523"/>
      <c r="H1586" s="523"/>
      <c r="I1586" s="524"/>
      <c r="J1586" s="523"/>
      <c r="K1586" s="458"/>
    </row>
    <row r="1587" spans="1:11">
      <c r="A1587" s="450"/>
      <c r="B1587" s="525" t="s">
        <v>1123</v>
      </c>
      <c r="C1587" s="526"/>
      <c r="D1587" s="523"/>
      <c r="E1587" s="527">
        <v>1</v>
      </c>
      <c r="F1587" s="528" t="s">
        <v>1130</v>
      </c>
      <c r="G1587" s="506"/>
      <c r="H1587" s="506"/>
      <c r="I1587" s="529" t="s">
        <v>1124</v>
      </c>
      <c r="J1587" s="501">
        <f>J1577+J1585</f>
        <v>9.3935998876363644</v>
      </c>
      <c r="K1587" s="458"/>
    </row>
    <row r="1588" spans="1:11">
      <c r="A1588" s="450"/>
      <c r="B1588" s="530"/>
      <c r="C1588" s="523"/>
      <c r="D1588" s="523"/>
      <c r="E1588" s="531"/>
      <c r="F1588" s="532"/>
      <c r="G1588" s="532"/>
      <c r="H1588" s="532"/>
      <c r="I1588" s="524"/>
      <c r="J1588" s="523"/>
      <c r="K1588" s="458"/>
    </row>
    <row r="1589" spans="1:11" ht="20.399999999999999">
      <c r="A1589" s="450"/>
      <c r="B1589" s="1667" t="s">
        <v>481</v>
      </c>
      <c r="C1589" s="1668"/>
      <c r="D1589" s="1668"/>
      <c r="E1589" s="1669"/>
      <c r="F1589" s="533" t="s">
        <v>873</v>
      </c>
      <c r="G1589" s="534" t="s">
        <v>493</v>
      </c>
      <c r="H1589" s="507" t="s">
        <v>1115</v>
      </c>
      <c r="I1589" s="535" t="s">
        <v>480</v>
      </c>
      <c r="J1589" s="536" t="s">
        <v>482</v>
      </c>
      <c r="K1589" s="458"/>
    </row>
    <row r="1590" spans="1:11">
      <c r="A1590" s="450"/>
      <c r="B1590" s="537"/>
      <c r="C1590" s="538"/>
      <c r="D1590" s="538"/>
      <c r="E1590" s="539"/>
      <c r="F1590" s="540"/>
      <c r="G1590" s="541"/>
      <c r="H1590" s="547"/>
      <c r="I1590" s="543"/>
      <c r="J1590" s="485"/>
      <c r="K1590" s="458"/>
    </row>
    <row r="1591" spans="1:11">
      <c r="A1591" s="450"/>
      <c r="B1591" s="537"/>
      <c r="C1591" s="518"/>
      <c r="D1591" s="518"/>
      <c r="E1591" s="487"/>
      <c r="F1591" s="540"/>
      <c r="G1591" s="541"/>
      <c r="H1591" s="547"/>
      <c r="I1591" s="543"/>
      <c r="J1591" s="492"/>
      <c r="K1591" s="458"/>
    </row>
    <row r="1592" spans="1:11">
      <c r="A1592" s="450"/>
      <c r="B1592" s="517"/>
      <c r="C1592" s="518"/>
      <c r="D1592" s="518"/>
      <c r="E1592" s="487"/>
      <c r="F1592" s="488"/>
      <c r="G1592" s="546"/>
      <c r="H1592" s="547"/>
      <c r="I1592" s="543"/>
      <c r="J1592" s="492">
        <f>H1592*I1592*E1574*F1574</f>
        <v>0</v>
      </c>
      <c r="K1592" s="458"/>
    </row>
    <row r="1593" spans="1:11">
      <c r="A1593" s="450"/>
      <c r="B1593" s="517"/>
      <c r="C1593" s="526"/>
      <c r="D1593" s="526"/>
      <c r="E1593" s="494"/>
      <c r="F1593" s="488"/>
      <c r="G1593" s="468"/>
      <c r="H1593" s="547"/>
      <c r="I1593" s="548"/>
      <c r="J1593" s="492">
        <f>H1593*I1593*E1575*F1575</f>
        <v>0</v>
      </c>
      <c r="K1593" s="458"/>
    </row>
    <row r="1594" spans="1:11">
      <c r="A1594" s="450"/>
      <c r="B1594" s="550" t="s">
        <v>1119</v>
      </c>
      <c r="C1594" s="526"/>
      <c r="D1594" s="526"/>
      <c r="E1594" s="526"/>
      <c r="F1594" s="523"/>
      <c r="G1594" s="526"/>
      <c r="H1594" s="551"/>
      <c r="I1594" s="552" t="s">
        <v>138</v>
      </c>
      <c r="J1594" s="501">
        <f>SUM(J1590:J1593)</f>
        <v>0</v>
      </c>
      <c r="K1594" s="458"/>
    </row>
    <row r="1595" spans="1:11">
      <c r="A1595" s="450"/>
      <c r="B1595" s="553"/>
      <c r="C1595" s="526"/>
      <c r="D1595" s="526"/>
      <c r="E1595" s="554"/>
      <c r="F1595" s="555"/>
      <c r="G1595" s="506"/>
      <c r="H1595" s="506"/>
      <c r="I1595" s="529"/>
      <c r="J1595" s="554"/>
      <c r="K1595" s="458"/>
    </row>
    <row r="1596" spans="1:11" ht="20.399999999999999">
      <c r="A1596" s="450"/>
      <c r="B1596" s="1667" t="s">
        <v>1125</v>
      </c>
      <c r="C1596" s="1668"/>
      <c r="D1596" s="1668"/>
      <c r="E1596" s="1668"/>
      <c r="F1596" s="1669"/>
      <c r="G1596" s="556" t="s">
        <v>494</v>
      </c>
      <c r="H1596" s="506" t="s">
        <v>1126</v>
      </c>
      <c r="I1596" s="557" t="s">
        <v>1115</v>
      </c>
      <c r="J1596" s="509" t="s">
        <v>482</v>
      </c>
      <c r="K1596" s="458"/>
    </row>
    <row r="1597" spans="1:11">
      <c r="A1597" s="450"/>
      <c r="B1597" s="558"/>
      <c r="C1597" s="559"/>
      <c r="D1597" s="560"/>
      <c r="E1597" s="560"/>
      <c r="F1597" s="561"/>
      <c r="G1597" s="489"/>
      <c r="H1597" s="489"/>
      <c r="I1597" s="562"/>
      <c r="J1597" s="492"/>
      <c r="K1597" s="458"/>
    </row>
    <row r="1598" spans="1:11">
      <c r="A1598" s="450"/>
      <c r="B1598" s="563"/>
      <c r="C1598" s="564"/>
      <c r="D1598" s="565"/>
      <c r="E1598" s="565"/>
      <c r="F1598" s="566"/>
      <c r="G1598" s="489"/>
      <c r="H1598" s="489"/>
      <c r="I1598" s="562"/>
      <c r="J1598" s="492"/>
      <c r="K1598" s="458"/>
    </row>
    <row r="1599" spans="1:11">
      <c r="A1599" s="450"/>
      <c r="B1599" s="1670" t="s">
        <v>138</v>
      </c>
      <c r="C1599" s="1670"/>
      <c r="D1599" s="1670"/>
      <c r="E1599" s="1670"/>
      <c r="F1599" s="1670"/>
      <c r="G1599" s="1670"/>
      <c r="H1599" s="1670"/>
      <c r="I1599" s="1670"/>
      <c r="J1599" s="501">
        <f>SUM(J1597:J1598)</f>
        <v>0</v>
      </c>
      <c r="K1599" s="458"/>
    </row>
    <row r="1600" spans="1:11">
      <c r="A1600" s="450"/>
      <c r="B1600" s="567"/>
      <c r="C1600" s="511"/>
      <c r="D1600" s="511"/>
      <c r="E1600" s="568"/>
      <c r="F1600" s="569"/>
      <c r="G1600" s="570"/>
      <c r="H1600" s="570"/>
      <c r="I1600" s="571"/>
      <c r="J1600" s="572"/>
      <c r="K1600" s="458"/>
    </row>
    <row r="1601" spans="1:11">
      <c r="A1601" s="450"/>
      <c r="B1601" s="573" t="s">
        <v>1127</v>
      </c>
      <c r="C1601" s="573"/>
      <c r="D1601" s="550"/>
      <c r="E1601" s="523"/>
      <c r="F1601" s="523"/>
      <c r="G1601" s="523"/>
      <c r="H1601" s="574"/>
      <c r="I1601" s="575"/>
      <c r="J1601" s="639">
        <f>(J1587+J1594+J1599)/E1587</f>
        <v>9.3935998876363644</v>
      </c>
      <c r="K1601" s="458"/>
    </row>
    <row r="1602" spans="1:11">
      <c r="A1602" s="450"/>
      <c r="B1602" s="553"/>
      <c r="C1602" s="526"/>
      <c r="D1602" s="526"/>
      <c r="E1602" s="554"/>
      <c r="F1602" s="555"/>
      <c r="G1602" s="506"/>
      <c r="H1602" s="506"/>
      <c r="I1602" s="529"/>
      <c r="J1602" s="576"/>
      <c r="K1602" s="458"/>
    </row>
    <row r="1603" spans="1:11" ht="20.399999999999999">
      <c r="A1603" s="450"/>
      <c r="B1603" s="1667" t="s">
        <v>1128</v>
      </c>
      <c r="C1603" s="1668"/>
      <c r="D1603" s="1668"/>
      <c r="E1603" s="1668"/>
      <c r="F1603" s="1669"/>
      <c r="G1603" s="556" t="s">
        <v>494</v>
      </c>
      <c r="H1603" s="506" t="s">
        <v>1126</v>
      </c>
      <c r="I1603" s="557" t="s">
        <v>1115</v>
      </c>
      <c r="J1603" s="509" t="s">
        <v>482</v>
      </c>
      <c r="K1603" s="458"/>
    </row>
    <row r="1604" spans="1:11">
      <c r="A1604" s="450"/>
      <c r="B1604" s="558"/>
      <c r="C1604" s="559"/>
      <c r="D1604" s="560"/>
      <c r="E1604" s="560"/>
      <c r="F1604" s="561"/>
      <c r="G1604" s="489"/>
      <c r="H1604" s="489"/>
      <c r="I1604" s="562"/>
      <c r="J1604" s="492"/>
      <c r="K1604" s="458"/>
    </row>
    <row r="1605" spans="1:11">
      <c r="A1605" s="450"/>
      <c r="B1605" s="563"/>
      <c r="C1605" s="564"/>
      <c r="D1605" s="565"/>
      <c r="E1605" s="565"/>
      <c r="F1605" s="566"/>
      <c r="G1605" s="489"/>
      <c r="H1605" s="489"/>
      <c r="I1605" s="743"/>
      <c r="J1605" s="492"/>
      <c r="K1605" s="458"/>
    </row>
    <row r="1606" spans="1:11">
      <c r="A1606" s="450"/>
      <c r="B1606" s="577"/>
      <c r="C1606" s="578"/>
      <c r="D1606" s="579"/>
      <c r="E1606" s="579"/>
      <c r="F1606" s="580"/>
      <c r="G1606" s="489"/>
      <c r="H1606" s="489"/>
      <c r="I1606" s="742"/>
      <c r="J1606" s="492"/>
      <c r="K1606" s="458"/>
    </row>
    <row r="1607" spans="1:11">
      <c r="A1607" s="450"/>
      <c r="B1607" s="581"/>
      <c r="C1607" s="523"/>
      <c r="D1607" s="523"/>
      <c r="E1607" s="582"/>
      <c r="F1607" s="583"/>
      <c r="G1607" s="532"/>
      <c r="H1607" s="532"/>
      <c r="I1607" s="524" t="s">
        <v>138</v>
      </c>
      <c r="J1607" s="501">
        <f>SUM(J1604:J1606)</f>
        <v>0</v>
      </c>
      <c r="K1607" s="458"/>
    </row>
    <row r="1608" spans="1:11">
      <c r="A1608" s="450"/>
      <c r="B1608" s="584"/>
      <c r="C1608" s="523"/>
      <c r="D1608" s="523"/>
      <c r="E1608" s="582"/>
      <c r="F1608" s="583"/>
      <c r="G1608" s="532"/>
      <c r="H1608" s="532"/>
      <c r="I1608" s="524"/>
      <c r="J1608" s="582"/>
      <c r="K1608" s="458"/>
    </row>
    <row r="1609" spans="1:11" ht="20.399999999999999">
      <c r="A1609" s="450"/>
      <c r="B1609" s="1667" t="s">
        <v>1141</v>
      </c>
      <c r="C1609" s="1668"/>
      <c r="D1609" s="1668"/>
      <c r="E1609" s="1668"/>
      <c r="F1609" s="1669"/>
      <c r="G1609" s="587" t="s">
        <v>494</v>
      </c>
      <c r="H1609" s="506" t="s">
        <v>1115</v>
      </c>
      <c r="I1609" s="557"/>
      <c r="J1609" s="509" t="s">
        <v>482</v>
      </c>
      <c r="K1609" s="458"/>
    </row>
    <row r="1610" spans="1:11">
      <c r="A1610" s="450"/>
      <c r="B1610" s="1654"/>
      <c r="C1610" s="1655"/>
      <c r="D1610" s="1655"/>
      <c r="E1610" s="1655"/>
      <c r="F1610" s="1656"/>
      <c r="G1610" s="489"/>
      <c r="H1610" s="1657"/>
      <c r="I1610" s="1658"/>
      <c r="J1610" s="492"/>
      <c r="K1610" s="458"/>
    </row>
    <row r="1611" spans="1:11">
      <c r="A1611" s="450"/>
      <c r="B1611" s="1659"/>
      <c r="C1611" s="1660"/>
      <c r="D1611" s="1660"/>
      <c r="E1611" s="1660"/>
      <c r="F1611" s="1661"/>
      <c r="G1611" s="496"/>
      <c r="H1611" s="1662"/>
      <c r="I1611" s="1663"/>
      <c r="J1611" s="492"/>
      <c r="K1611" s="458"/>
    </row>
    <row r="1612" spans="1:11">
      <c r="A1612" s="450"/>
      <c r="B1612" s="581"/>
      <c r="C1612" s="523"/>
      <c r="D1612" s="523"/>
      <c r="E1612" s="582"/>
      <c r="F1612" s="583"/>
      <c r="G1612" s="532"/>
      <c r="H1612" s="532"/>
      <c r="I1612" s="524" t="s">
        <v>138</v>
      </c>
      <c r="J1612" s="501">
        <f>SUM(J1610:J1611)</f>
        <v>0</v>
      </c>
      <c r="K1612" s="458"/>
    </row>
    <row r="1613" spans="1:11">
      <c r="A1613" s="450"/>
      <c r="B1613" s="523"/>
      <c r="C1613" s="523"/>
      <c r="D1613" s="523"/>
      <c r="E1613" s="523"/>
      <c r="F1613" s="523"/>
      <c r="G1613" s="523"/>
      <c r="H1613" s="523"/>
      <c r="I1613" s="524"/>
      <c r="J1613" s="523"/>
      <c r="K1613" s="458"/>
    </row>
    <row r="1614" spans="1:11">
      <c r="A1614" s="450"/>
      <c r="B1614" s="1645" t="s">
        <v>1142</v>
      </c>
      <c r="C1614" s="1646"/>
      <c r="D1614" s="1646"/>
      <c r="E1614" s="1646"/>
      <c r="F1614" s="1646"/>
      <c r="G1614" s="1646"/>
      <c r="H1614" s="1646"/>
      <c r="I1614" s="1647"/>
      <c r="J1614" s="573">
        <f>J1612+J1607+J1601</f>
        <v>9.3935998876363644</v>
      </c>
      <c r="K1614" s="458"/>
    </row>
    <row r="1615" spans="1:11">
      <c r="A1615" s="450"/>
      <c r="B1615" s="523"/>
      <c r="C1615" s="523"/>
      <c r="D1615" s="523"/>
      <c r="E1615" s="523"/>
      <c r="F1615" s="523"/>
      <c r="G1615" s="523"/>
      <c r="H1615" s="523"/>
      <c r="I1615" s="524"/>
      <c r="J1615" s="523"/>
      <c r="K1615" s="458"/>
    </row>
    <row r="1616" spans="1:11">
      <c r="A1616" s="450"/>
      <c r="B1616" s="1645" t="s">
        <v>1143</v>
      </c>
      <c r="C1616" s="1646"/>
      <c r="D1616" s="1646"/>
      <c r="E1616" s="1646"/>
      <c r="F1616" s="1646"/>
      <c r="G1616" s="1646"/>
      <c r="H1616" s="1646"/>
      <c r="I1616" s="1647"/>
      <c r="J1616" s="501">
        <f>J1614*0</f>
        <v>0</v>
      </c>
      <c r="K1616" s="458"/>
    </row>
    <row r="1617" spans="1:11">
      <c r="A1617" s="450"/>
      <c r="B1617" s="523"/>
      <c r="C1617" s="523"/>
      <c r="D1617" s="523"/>
      <c r="E1617" s="523"/>
      <c r="F1617" s="523"/>
      <c r="G1617" s="523"/>
      <c r="H1617" s="523"/>
      <c r="I1617" s="524"/>
      <c r="J1617" s="523"/>
      <c r="K1617" s="458"/>
    </row>
    <row r="1618" spans="1:11">
      <c r="A1618" s="450"/>
      <c r="B1618" s="1645" t="s">
        <v>1144</v>
      </c>
      <c r="C1618" s="1646"/>
      <c r="D1618" s="1646"/>
      <c r="E1618" s="1646"/>
      <c r="F1618" s="1646"/>
      <c r="G1618" s="1646"/>
      <c r="H1618" s="1646"/>
      <c r="I1618" s="1647"/>
      <c r="J1618" s="573">
        <f>J1614+J1616</f>
        <v>9.3935998876363644</v>
      </c>
      <c r="K1618" s="458"/>
    </row>
    <row r="1619" spans="1:11">
      <c r="A1619" s="450"/>
      <c r="B1619" s="511"/>
      <c r="C1619" s="511"/>
      <c r="D1619" s="511"/>
      <c r="E1619" s="511"/>
      <c r="F1619" s="511"/>
      <c r="G1619" s="511"/>
      <c r="H1619" s="511"/>
      <c r="I1619" s="571"/>
      <c r="J1619" s="511"/>
      <c r="K1619" s="458"/>
    </row>
    <row r="1620" spans="1:11">
      <c r="A1620" s="450"/>
      <c r="B1620" s="589"/>
      <c r="C1620" s="559"/>
      <c r="D1620" s="559"/>
      <c r="E1620" s="559"/>
      <c r="F1620" s="559"/>
      <c r="G1620" s="559"/>
      <c r="H1620" s="559"/>
      <c r="I1620" s="559"/>
      <c r="J1620" s="590"/>
      <c r="K1620" s="458"/>
    </row>
    <row r="1621" spans="1:11">
      <c r="A1621" s="450"/>
      <c r="B1621" s="591"/>
      <c r="C1621" s="592"/>
      <c r="D1621" s="593"/>
      <c r="E1621" s="593"/>
      <c r="F1621" s="594" t="s">
        <v>1119</v>
      </c>
      <c r="G1621" s="595" t="s">
        <v>1119</v>
      </c>
      <c r="H1621" s="592"/>
      <c r="I1621" s="592"/>
      <c r="J1621" s="596"/>
      <c r="K1621" s="458"/>
    </row>
    <row r="1622" spans="1:11">
      <c r="A1622" s="450"/>
      <c r="B1622" s="459"/>
      <c r="C1622" s="459"/>
      <c r="D1622" s="459"/>
      <c r="E1622" s="459"/>
      <c r="F1622" s="459"/>
      <c r="G1622" s="459"/>
      <c r="H1622" s="459"/>
      <c r="I1622" s="459"/>
      <c r="J1622" s="459"/>
      <c r="K1622" s="458"/>
    </row>
    <row r="1623" spans="1:11">
      <c r="A1623" s="450"/>
      <c r="B1623" s="597">
        <f>PLANEJAMENTO!$G$2</f>
        <v>0</v>
      </c>
      <c r="C1623" s="598"/>
      <c r="D1623" s="598"/>
      <c r="E1623" s="598"/>
      <c r="F1623" s="599"/>
      <c r="G1623" s="600" t="s">
        <v>482</v>
      </c>
      <c r="H1623" s="502"/>
      <c r="I1623" s="502"/>
      <c r="J1623" s="505"/>
      <c r="K1623" s="458"/>
    </row>
    <row r="1624" spans="1:11">
      <c r="A1624" s="450"/>
      <c r="B1624" s="601">
        <f>PLANEJAMENTO!$G$3</f>
        <v>0</v>
      </c>
      <c r="C1624" s="602"/>
      <c r="D1624" s="602"/>
      <c r="E1624" s="602"/>
      <c r="F1624" s="603"/>
      <c r="G1624" s="1648" t="s">
        <v>1145</v>
      </c>
      <c r="H1624" s="1649"/>
      <c r="I1624" s="1649"/>
      <c r="J1624" s="1650"/>
      <c r="K1624" s="458"/>
    </row>
    <row r="1625" spans="1:11">
      <c r="A1625" s="450"/>
      <c r="B1625" s="604"/>
      <c r="C1625" s="605"/>
      <c r="D1625" s="605"/>
      <c r="E1625" s="605"/>
      <c r="F1625" s="606"/>
      <c r="G1625" s="607"/>
      <c r="H1625" s="1651"/>
      <c r="I1625" s="1652"/>
      <c r="J1625" s="1653"/>
      <c r="K1625" s="458"/>
    </row>
    <row r="1626" spans="1:11" ht="15" thickBot="1">
      <c r="A1626" s="608"/>
      <c r="B1626" s="609"/>
      <c r="C1626" s="609"/>
      <c r="D1626" s="609"/>
      <c r="E1626" s="609"/>
      <c r="F1626" s="609"/>
      <c r="G1626" s="609"/>
      <c r="H1626" s="609"/>
      <c r="I1626" s="609"/>
      <c r="J1626" s="609"/>
      <c r="K1626" s="610"/>
    </row>
    <row r="1627" spans="1:11">
      <c r="A1627" s="759"/>
      <c r="B1627" s="760"/>
      <c r="C1627" s="760"/>
      <c r="D1627" s="760"/>
      <c r="E1627" s="760"/>
      <c r="F1627" s="760"/>
      <c r="G1627" s="760"/>
      <c r="H1627" s="760"/>
      <c r="I1627" s="760"/>
      <c r="J1627" s="760"/>
      <c r="K1627" s="761"/>
    </row>
    <row r="1628" spans="1:11">
      <c r="A1628" s="450"/>
      <c r="B1628" s="451" t="s">
        <v>141</v>
      </c>
      <c r="C1628" s="452"/>
      <c r="D1628" s="453" t="s">
        <v>1105</v>
      </c>
      <c r="E1628" s="454"/>
      <c r="F1628" s="455"/>
      <c r="G1628" s="455"/>
      <c r="H1628" s="456"/>
      <c r="I1628" s="456"/>
      <c r="J1628" s="457"/>
      <c r="K1628" s="458"/>
    </row>
    <row r="1629" spans="1:11">
      <c r="A1629" s="450"/>
      <c r="B1629" s="459"/>
      <c r="C1629" s="459"/>
      <c r="D1629" s="459"/>
      <c r="E1629" s="459"/>
      <c r="F1629" s="459"/>
      <c r="G1629" s="459"/>
      <c r="H1629" s="459"/>
      <c r="I1629" s="459"/>
      <c r="J1629" s="459"/>
      <c r="K1629" s="458"/>
    </row>
    <row r="1630" spans="1:11">
      <c r="A1630" s="450"/>
      <c r="B1630" s="460" t="s">
        <v>1146</v>
      </c>
      <c r="C1630" s="461" t="s">
        <v>1107</v>
      </c>
      <c r="D1630" s="1671" t="s">
        <v>198</v>
      </c>
      <c r="E1630" s="1672"/>
      <c r="F1630" s="1672"/>
      <c r="G1630" s="1672"/>
      <c r="H1630" s="1672"/>
      <c r="I1630" s="1673"/>
      <c r="J1630" s="462" t="s">
        <v>1108</v>
      </c>
      <c r="K1630" s="458"/>
    </row>
    <row r="1631" spans="1:11">
      <c r="A1631" s="450"/>
      <c r="B1631" s="463">
        <v>48497</v>
      </c>
      <c r="C1631" s="464"/>
      <c r="D1631" s="1674" t="s">
        <v>1200</v>
      </c>
      <c r="E1631" s="1675"/>
      <c r="F1631" s="1675"/>
      <c r="G1631" s="1675"/>
      <c r="H1631" s="1675"/>
      <c r="I1631" s="1676"/>
      <c r="J1631" s="468" t="str">
        <f>F1648</f>
        <v>m2</v>
      </c>
      <c r="K1631" s="458"/>
    </row>
    <row r="1632" spans="1:11">
      <c r="A1632" s="450"/>
      <c r="B1632" s="469"/>
      <c r="C1632" s="469"/>
      <c r="D1632" s="469"/>
      <c r="E1632" s="469"/>
      <c r="F1632" s="469"/>
      <c r="G1632" s="469"/>
      <c r="H1632" s="469"/>
      <c r="I1632" s="470"/>
      <c r="J1632" s="471"/>
      <c r="K1632" s="458"/>
    </row>
    <row r="1633" spans="1:11">
      <c r="A1633" s="450"/>
      <c r="B1633" s="1648" t="s">
        <v>1111</v>
      </c>
      <c r="C1633" s="1650"/>
      <c r="D1633" s="1679" t="s">
        <v>873</v>
      </c>
      <c r="E1633" s="1681" t="s">
        <v>1112</v>
      </c>
      <c r="F1633" s="472" t="s">
        <v>1113</v>
      </c>
      <c r="G1633" s="473"/>
      <c r="H1633" s="472" t="s">
        <v>1114</v>
      </c>
      <c r="I1633" s="473"/>
      <c r="J1633" s="474" t="s">
        <v>1115</v>
      </c>
      <c r="K1633" s="458"/>
    </row>
    <row r="1634" spans="1:11">
      <c r="A1634" s="450"/>
      <c r="B1634" s="1677"/>
      <c r="C1634" s="1678"/>
      <c r="D1634" s="1680"/>
      <c r="E1634" s="1682"/>
      <c r="F1634" s="475" t="s">
        <v>1116</v>
      </c>
      <c r="G1634" s="475" t="s">
        <v>1117</v>
      </c>
      <c r="H1634" s="475" t="s">
        <v>1116</v>
      </c>
      <c r="I1634" s="476" t="s">
        <v>1117</v>
      </c>
      <c r="J1634" s="477" t="s">
        <v>1118</v>
      </c>
      <c r="K1634" s="458"/>
    </row>
    <row r="1635" spans="1:11">
      <c r="A1635" s="450"/>
      <c r="B1635" s="486"/>
      <c r="C1635" s="487"/>
      <c r="D1635" s="488"/>
      <c r="E1635" s="481"/>
      <c r="F1635" s="481"/>
      <c r="G1635" s="482"/>
      <c r="H1635" s="490"/>
      <c r="I1635" s="484"/>
      <c r="J1635" s="492"/>
      <c r="K1635" s="458"/>
    </row>
    <row r="1636" spans="1:11">
      <c r="A1636" s="450"/>
      <c r="B1636" s="486"/>
      <c r="C1636" s="487"/>
      <c r="D1636" s="488"/>
      <c r="E1636" s="489"/>
      <c r="F1636" s="489"/>
      <c r="G1636" s="489"/>
      <c r="H1636" s="490"/>
      <c r="I1636" s="491"/>
      <c r="J1636" s="492">
        <f>H1636*F1636*E1636+I1636*G1636*E1636</f>
        <v>0</v>
      </c>
      <c r="K1636" s="458"/>
    </row>
    <row r="1637" spans="1:11">
      <c r="A1637" s="450"/>
      <c r="B1637" s="493"/>
      <c r="C1637" s="494"/>
      <c r="D1637" s="495"/>
      <c r="E1637" s="496"/>
      <c r="F1637" s="496"/>
      <c r="G1637" s="496"/>
      <c r="H1637" s="497"/>
      <c r="I1637" s="498"/>
      <c r="J1637" s="492">
        <f>H1637*F1637*E1637+I1637*G1637*E1637</f>
        <v>0</v>
      </c>
      <c r="K1637" s="458"/>
    </row>
    <row r="1638" spans="1:11">
      <c r="A1638" s="450"/>
      <c r="B1638" s="499" t="s">
        <v>1119</v>
      </c>
      <c r="C1638" s="469"/>
      <c r="D1638" s="469"/>
      <c r="E1638" s="469"/>
      <c r="F1638" s="469"/>
      <c r="G1638" s="469"/>
      <c r="H1638" s="469"/>
      <c r="I1638" s="500" t="s">
        <v>138</v>
      </c>
      <c r="J1638" s="501">
        <f>SUM(J1635:J1637)</f>
        <v>0</v>
      </c>
      <c r="K1638" s="458"/>
    </row>
    <row r="1639" spans="1:11">
      <c r="A1639" s="450"/>
      <c r="B1639" s="502"/>
      <c r="C1639" s="502"/>
      <c r="D1639" s="502"/>
      <c r="E1639" s="502"/>
      <c r="F1639" s="502"/>
      <c r="G1639" s="502"/>
      <c r="H1639" s="502"/>
      <c r="I1639" s="503"/>
      <c r="J1639" s="504"/>
      <c r="K1639" s="458"/>
    </row>
    <row r="1640" spans="1:11" ht="20.399999999999999">
      <c r="A1640" s="450"/>
      <c r="B1640" s="1664" t="s">
        <v>1120</v>
      </c>
      <c r="C1640" s="1665"/>
      <c r="D1640" s="1665"/>
      <c r="E1640" s="1666"/>
      <c r="F1640" s="505" t="s">
        <v>873</v>
      </c>
      <c r="G1640" s="506"/>
      <c r="H1640" s="507" t="s">
        <v>560</v>
      </c>
      <c r="I1640" s="508" t="s">
        <v>1121</v>
      </c>
      <c r="J1640" s="509" t="s">
        <v>1122</v>
      </c>
      <c r="K1640" s="458"/>
    </row>
    <row r="1641" spans="1:11">
      <c r="A1641" s="450"/>
      <c r="B1641" s="510"/>
      <c r="C1641" s="511"/>
      <c r="D1641" s="512"/>
      <c r="E1641" s="513"/>
      <c r="F1641" s="514"/>
      <c r="G1641" s="515"/>
      <c r="H1641" s="516"/>
      <c r="I1641" s="484"/>
      <c r="J1641" s="485"/>
      <c r="K1641" s="458"/>
    </row>
    <row r="1642" spans="1:11">
      <c r="A1642" s="450"/>
      <c r="B1642" s="517" t="s">
        <v>626</v>
      </c>
      <c r="C1642" s="518"/>
      <c r="D1642" s="459"/>
      <c r="E1642" s="487"/>
      <c r="F1642" s="488"/>
      <c r="G1642" s="519"/>
      <c r="H1642" s="520">
        <v>0.81481479999999995</v>
      </c>
      <c r="I1642" s="521">
        <f>VLOOKUP(B1642,'MÃO DE OBRA'!$A:$E,5,FALSE)/220</f>
        <v>15.730909090909092</v>
      </c>
      <c r="J1642" s="492">
        <f t="shared" ref="J1642:J1643" si="35">H1642*I1642</f>
        <v>12.817777544727273</v>
      </c>
      <c r="K1642" s="458"/>
    </row>
    <row r="1643" spans="1:11">
      <c r="A1643" s="450"/>
      <c r="B1643" s="517" t="s">
        <v>734</v>
      </c>
      <c r="C1643" s="518"/>
      <c r="D1643" s="459"/>
      <c r="E1643" s="487"/>
      <c r="F1643" s="488"/>
      <c r="G1643" s="519"/>
      <c r="H1643" s="520">
        <v>8.1481499999999998E-2</v>
      </c>
      <c r="I1643" s="521">
        <f>VLOOKUP(B1643,'MÃO DE OBRA'!$A:$E,5,FALSE)/220</f>
        <v>23.596363636363641</v>
      </c>
      <c r="J1643" s="492">
        <f t="shared" si="35"/>
        <v>1.9226671036363641</v>
      </c>
      <c r="K1643" s="458"/>
    </row>
    <row r="1644" spans="1:11">
      <c r="A1644" s="450"/>
      <c r="B1644" s="517"/>
      <c r="C1644" s="518"/>
      <c r="D1644" s="459"/>
      <c r="E1644" s="487"/>
      <c r="F1644" s="488"/>
      <c r="G1644" s="519"/>
      <c r="H1644" s="520"/>
      <c r="I1644" s="520"/>
      <c r="J1644" s="492"/>
      <c r="K1644" s="458"/>
    </row>
    <row r="1645" spans="1:11">
      <c r="A1645" s="450"/>
      <c r="B1645" s="517"/>
      <c r="C1645" s="518"/>
      <c r="D1645" s="459"/>
      <c r="E1645" s="487"/>
      <c r="F1645" s="488"/>
      <c r="G1645" s="519"/>
      <c r="H1645" s="520"/>
      <c r="I1645" s="491"/>
      <c r="J1645" s="492">
        <f>H1645*I1645</f>
        <v>0</v>
      </c>
      <c r="K1645" s="458"/>
    </row>
    <row r="1646" spans="1:11">
      <c r="A1646" s="450"/>
      <c r="B1646" s="499" t="s">
        <v>1119</v>
      </c>
      <c r="C1646" s="502"/>
      <c r="D1646" s="502"/>
      <c r="E1646" s="502"/>
      <c r="F1646" s="502"/>
      <c r="G1646" s="502"/>
      <c r="H1646" s="502"/>
      <c r="I1646" s="522" t="s">
        <v>138</v>
      </c>
      <c r="J1646" s="501">
        <f>SUM(J1641:J1645)</f>
        <v>14.740444648363637</v>
      </c>
      <c r="K1646" s="458"/>
    </row>
    <row r="1647" spans="1:11">
      <c r="A1647" s="450"/>
      <c r="B1647" s="523"/>
      <c r="C1647" s="523"/>
      <c r="D1647" s="523"/>
      <c r="E1647" s="523"/>
      <c r="F1647" s="523"/>
      <c r="G1647" s="523"/>
      <c r="H1647" s="523"/>
      <c r="I1647" s="524"/>
      <c r="J1647" s="523"/>
      <c r="K1647" s="458"/>
    </row>
    <row r="1648" spans="1:11">
      <c r="A1648" s="450"/>
      <c r="B1648" s="525" t="s">
        <v>1123</v>
      </c>
      <c r="C1648" s="526"/>
      <c r="D1648" s="523"/>
      <c r="E1648" s="527">
        <v>1</v>
      </c>
      <c r="F1648" s="528" t="s">
        <v>1130</v>
      </c>
      <c r="G1648" s="506"/>
      <c r="H1648" s="506"/>
      <c r="I1648" s="529" t="s">
        <v>1124</v>
      </c>
      <c r="J1648" s="501">
        <f>J1638+J1646</f>
        <v>14.740444648363637</v>
      </c>
      <c r="K1648" s="458"/>
    </row>
    <row r="1649" spans="1:11">
      <c r="A1649" s="450"/>
      <c r="B1649" s="530"/>
      <c r="C1649" s="523"/>
      <c r="D1649" s="523"/>
      <c r="E1649" s="531"/>
      <c r="F1649" s="532"/>
      <c r="G1649" s="532"/>
      <c r="H1649" s="532"/>
      <c r="I1649" s="524"/>
      <c r="J1649" s="523"/>
      <c r="K1649" s="458"/>
    </row>
    <row r="1650" spans="1:11" ht="20.399999999999999">
      <c r="A1650" s="450"/>
      <c r="B1650" s="1667" t="s">
        <v>481</v>
      </c>
      <c r="C1650" s="1668"/>
      <c r="D1650" s="1668"/>
      <c r="E1650" s="1669"/>
      <c r="F1650" s="533" t="s">
        <v>873</v>
      </c>
      <c r="G1650" s="534" t="s">
        <v>493</v>
      </c>
      <c r="H1650" s="507" t="s">
        <v>1115</v>
      </c>
      <c r="I1650" s="535" t="s">
        <v>480</v>
      </c>
      <c r="J1650" s="536" t="s">
        <v>482</v>
      </c>
      <c r="K1650" s="458"/>
    </row>
    <row r="1651" spans="1:11">
      <c r="A1651" s="450"/>
      <c r="B1651" s="537"/>
      <c r="C1651" s="538"/>
      <c r="D1651" s="538"/>
      <c r="E1651" s="539"/>
      <c r="F1651" s="540"/>
      <c r="G1651" s="541"/>
      <c r="H1651" s="547"/>
      <c r="I1651" s="543"/>
      <c r="J1651" s="485"/>
      <c r="K1651" s="458"/>
    </row>
    <row r="1652" spans="1:11">
      <c r="A1652" s="450"/>
      <c r="B1652" s="537"/>
      <c r="C1652" s="518"/>
      <c r="D1652" s="518"/>
      <c r="E1652" s="487"/>
      <c r="F1652" s="540"/>
      <c r="G1652" s="541"/>
      <c r="H1652" s="547"/>
      <c r="I1652" s="543"/>
      <c r="J1652" s="492"/>
      <c r="K1652" s="458"/>
    </row>
    <row r="1653" spans="1:11">
      <c r="A1653" s="450"/>
      <c r="B1653" s="517"/>
      <c r="C1653" s="518"/>
      <c r="D1653" s="518"/>
      <c r="E1653" s="487"/>
      <c r="F1653" s="488"/>
      <c r="G1653" s="546"/>
      <c r="H1653" s="547"/>
      <c r="I1653" s="543"/>
      <c r="J1653" s="492">
        <f>H1653*I1653*E1635*F1635</f>
        <v>0</v>
      </c>
      <c r="K1653" s="458"/>
    </row>
    <row r="1654" spans="1:11">
      <c r="A1654" s="450"/>
      <c r="B1654" s="517"/>
      <c r="C1654" s="526"/>
      <c r="D1654" s="526"/>
      <c r="E1654" s="494"/>
      <c r="F1654" s="488"/>
      <c r="G1654" s="468"/>
      <c r="H1654" s="547"/>
      <c r="I1654" s="548"/>
      <c r="J1654" s="492">
        <f>H1654*I1654*E1636*F1636</f>
        <v>0</v>
      </c>
      <c r="K1654" s="458"/>
    </row>
    <row r="1655" spans="1:11">
      <c r="A1655" s="450"/>
      <c r="B1655" s="550" t="s">
        <v>1119</v>
      </c>
      <c r="C1655" s="526"/>
      <c r="D1655" s="526"/>
      <c r="E1655" s="526"/>
      <c r="F1655" s="523"/>
      <c r="G1655" s="526"/>
      <c r="H1655" s="551"/>
      <c r="I1655" s="552" t="s">
        <v>138</v>
      </c>
      <c r="J1655" s="501">
        <f>SUM(J1651:J1654)</f>
        <v>0</v>
      </c>
      <c r="K1655" s="458"/>
    </row>
    <row r="1656" spans="1:11">
      <c r="A1656" s="450"/>
      <c r="B1656" s="553"/>
      <c r="C1656" s="526"/>
      <c r="D1656" s="526"/>
      <c r="E1656" s="554"/>
      <c r="F1656" s="555"/>
      <c r="G1656" s="506"/>
      <c r="H1656" s="506"/>
      <c r="I1656" s="529"/>
      <c r="J1656" s="554"/>
      <c r="K1656" s="458"/>
    </row>
    <row r="1657" spans="1:11" ht="20.399999999999999">
      <c r="A1657" s="450"/>
      <c r="B1657" s="1667" t="s">
        <v>1125</v>
      </c>
      <c r="C1657" s="1668"/>
      <c r="D1657" s="1668"/>
      <c r="E1657" s="1668"/>
      <c r="F1657" s="1669"/>
      <c r="G1657" s="556" t="s">
        <v>494</v>
      </c>
      <c r="H1657" s="506" t="s">
        <v>1126</v>
      </c>
      <c r="I1657" s="557" t="s">
        <v>1115</v>
      </c>
      <c r="J1657" s="509" t="s">
        <v>482</v>
      </c>
      <c r="K1657" s="458"/>
    </row>
    <row r="1658" spans="1:11">
      <c r="A1658" s="450"/>
      <c r="B1658" s="558"/>
      <c r="C1658" s="559"/>
      <c r="D1658" s="560"/>
      <c r="E1658" s="560"/>
      <c r="F1658" s="561"/>
      <c r="G1658" s="489"/>
      <c r="H1658" s="489"/>
      <c r="I1658" s="562"/>
      <c r="J1658" s="492"/>
      <c r="K1658" s="458"/>
    </row>
    <row r="1659" spans="1:11">
      <c r="A1659" s="450"/>
      <c r="B1659" s="563"/>
      <c r="C1659" s="564"/>
      <c r="D1659" s="565"/>
      <c r="E1659" s="565"/>
      <c r="F1659" s="566"/>
      <c r="G1659" s="489"/>
      <c r="H1659" s="489"/>
      <c r="I1659" s="562"/>
      <c r="J1659" s="492"/>
      <c r="K1659" s="458"/>
    </row>
    <row r="1660" spans="1:11">
      <c r="A1660" s="450"/>
      <c r="B1660" s="1670" t="s">
        <v>138</v>
      </c>
      <c r="C1660" s="1670"/>
      <c r="D1660" s="1670"/>
      <c r="E1660" s="1670"/>
      <c r="F1660" s="1670"/>
      <c r="G1660" s="1670"/>
      <c r="H1660" s="1670"/>
      <c r="I1660" s="1670"/>
      <c r="J1660" s="501">
        <f>SUM(J1658:J1659)</f>
        <v>0</v>
      </c>
      <c r="K1660" s="458"/>
    </row>
    <row r="1661" spans="1:11">
      <c r="A1661" s="450"/>
      <c r="B1661" s="567"/>
      <c r="C1661" s="511"/>
      <c r="D1661" s="511"/>
      <c r="E1661" s="568"/>
      <c r="F1661" s="569"/>
      <c r="G1661" s="570"/>
      <c r="H1661" s="570"/>
      <c r="I1661" s="571"/>
      <c r="J1661" s="572"/>
      <c r="K1661" s="458"/>
    </row>
    <row r="1662" spans="1:11">
      <c r="A1662" s="450"/>
      <c r="B1662" s="573" t="s">
        <v>1127</v>
      </c>
      <c r="C1662" s="573"/>
      <c r="D1662" s="550"/>
      <c r="E1662" s="523"/>
      <c r="F1662" s="523"/>
      <c r="G1662" s="523"/>
      <c r="H1662" s="574"/>
      <c r="I1662" s="575"/>
      <c r="J1662" s="639">
        <f>(J1648+J1655+J1660)/E1648</f>
        <v>14.740444648363637</v>
      </c>
      <c r="K1662" s="458"/>
    </row>
    <row r="1663" spans="1:11">
      <c r="A1663" s="450"/>
      <c r="B1663" s="553"/>
      <c r="C1663" s="526"/>
      <c r="D1663" s="526"/>
      <c r="E1663" s="554"/>
      <c r="F1663" s="555"/>
      <c r="G1663" s="506"/>
      <c r="H1663" s="506"/>
      <c r="I1663" s="529"/>
      <c r="J1663" s="576"/>
      <c r="K1663" s="458"/>
    </row>
    <row r="1664" spans="1:11" ht="20.399999999999999">
      <c r="A1664" s="450"/>
      <c r="B1664" s="1667" t="s">
        <v>1128</v>
      </c>
      <c r="C1664" s="1668"/>
      <c r="D1664" s="1668"/>
      <c r="E1664" s="1668"/>
      <c r="F1664" s="1669"/>
      <c r="G1664" s="556" t="s">
        <v>494</v>
      </c>
      <c r="H1664" s="506" t="s">
        <v>1126</v>
      </c>
      <c r="I1664" s="557" t="s">
        <v>1115</v>
      </c>
      <c r="J1664" s="509" t="s">
        <v>482</v>
      </c>
      <c r="K1664" s="458"/>
    </row>
    <row r="1665" spans="1:11">
      <c r="A1665" s="450"/>
      <c r="B1665" s="558"/>
      <c r="C1665" s="559"/>
      <c r="D1665" s="560"/>
      <c r="E1665" s="560"/>
      <c r="F1665" s="561"/>
      <c r="G1665" s="489"/>
      <c r="H1665" s="489"/>
      <c r="I1665" s="562"/>
      <c r="J1665" s="492"/>
      <c r="K1665" s="458"/>
    </row>
    <row r="1666" spans="1:11">
      <c r="A1666" s="450"/>
      <c r="B1666" s="563"/>
      <c r="C1666" s="564"/>
      <c r="D1666" s="565"/>
      <c r="E1666" s="565"/>
      <c r="F1666" s="566"/>
      <c r="G1666" s="489"/>
      <c r="H1666" s="489"/>
      <c r="I1666" s="743"/>
      <c r="J1666" s="492"/>
      <c r="K1666" s="458"/>
    </row>
    <row r="1667" spans="1:11">
      <c r="A1667" s="450"/>
      <c r="B1667" s="577"/>
      <c r="C1667" s="578"/>
      <c r="D1667" s="579"/>
      <c r="E1667" s="579"/>
      <c r="F1667" s="580"/>
      <c r="G1667" s="489"/>
      <c r="H1667" s="489"/>
      <c r="I1667" s="742"/>
      <c r="J1667" s="492"/>
      <c r="K1667" s="458"/>
    </row>
    <row r="1668" spans="1:11">
      <c r="A1668" s="450"/>
      <c r="B1668" s="581"/>
      <c r="C1668" s="523"/>
      <c r="D1668" s="523"/>
      <c r="E1668" s="582"/>
      <c r="F1668" s="583"/>
      <c r="G1668" s="532"/>
      <c r="H1668" s="532"/>
      <c r="I1668" s="524" t="s">
        <v>138</v>
      </c>
      <c r="J1668" s="501">
        <f>SUM(J1665:J1667)</f>
        <v>0</v>
      </c>
      <c r="K1668" s="458"/>
    </row>
    <row r="1669" spans="1:11">
      <c r="A1669" s="450"/>
      <c r="B1669" s="584"/>
      <c r="C1669" s="523"/>
      <c r="D1669" s="523"/>
      <c r="E1669" s="582"/>
      <c r="F1669" s="583"/>
      <c r="G1669" s="532"/>
      <c r="H1669" s="532"/>
      <c r="I1669" s="524"/>
      <c r="J1669" s="582"/>
      <c r="K1669" s="458"/>
    </row>
    <row r="1670" spans="1:11" ht="20.399999999999999">
      <c r="A1670" s="450"/>
      <c r="B1670" s="1667" t="s">
        <v>1141</v>
      </c>
      <c r="C1670" s="1668"/>
      <c r="D1670" s="1668"/>
      <c r="E1670" s="1668"/>
      <c r="F1670" s="1669"/>
      <c r="G1670" s="587" t="s">
        <v>494</v>
      </c>
      <c r="H1670" s="506" t="s">
        <v>1115</v>
      </c>
      <c r="I1670" s="557"/>
      <c r="J1670" s="509" t="s">
        <v>482</v>
      </c>
      <c r="K1670" s="458"/>
    </row>
    <row r="1671" spans="1:11">
      <c r="A1671" s="450"/>
      <c r="B1671" s="1654"/>
      <c r="C1671" s="1655"/>
      <c r="D1671" s="1655"/>
      <c r="E1671" s="1655"/>
      <c r="F1671" s="1656"/>
      <c r="G1671" s="489"/>
      <c r="H1671" s="1657"/>
      <c r="I1671" s="1658"/>
      <c r="J1671" s="492"/>
      <c r="K1671" s="458"/>
    </row>
    <row r="1672" spans="1:11">
      <c r="A1672" s="450"/>
      <c r="B1672" s="1659"/>
      <c r="C1672" s="1660"/>
      <c r="D1672" s="1660"/>
      <c r="E1672" s="1660"/>
      <c r="F1672" s="1661"/>
      <c r="G1672" s="496"/>
      <c r="H1672" s="1662"/>
      <c r="I1672" s="1663"/>
      <c r="J1672" s="492"/>
      <c r="K1672" s="458"/>
    </row>
    <row r="1673" spans="1:11">
      <c r="A1673" s="450"/>
      <c r="B1673" s="581"/>
      <c r="C1673" s="523"/>
      <c r="D1673" s="523"/>
      <c r="E1673" s="582"/>
      <c r="F1673" s="583"/>
      <c r="G1673" s="532"/>
      <c r="H1673" s="532"/>
      <c r="I1673" s="524" t="s">
        <v>138</v>
      </c>
      <c r="J1673" s="501">
        <f>SUM(J1671:J1672)</f>
        <v>0</v>
      </c>
      <c r="K1673" s="458"/>
    </row>
    <row r="1674" spans="1:11">
      <c r="A1674" s="450"/>
      <c r="B1674" s="523"/>
      <c r="C1674" s="523"/>
      <c r="D1674" s="523"/>
      <c r="E1674" s="523"/>
      <c r="F1674" s="523"/>
      <c r="G1674" s="523"/>
      <c r="H1674" s="523"/>
      <c r="I1674" s="524"/>
      <c r="J1674" s="523"/>
      <c r="K1674" s="458"/>
    </row>
    <row r="1675" spans="1:11">
      <c r="A1675" s="450"/>
      <c r="B1675" s="1645" t="s">
        <v>1142</v>
      </c>
      <c r="C1675" s="1646"/>
      <c r="D1675" s="1646"/>
      <c r="E1675" s="1646"/>
      <c r="F1675" s="1646"/>
      <c r="G1675" s="1646"/>
      <c r="H1675" s="1646"/>
      <c r="I1675" s="1647"/>
      <c r="J1675" s="573">
        <f>J1673+J1668+J1662</f>
        <v>14.740444648363637</v>
      </c>
      <c r="K1675" s="458"/>
    </row>
    <row r="1676" spans="1:11">
      <c r="A1676" s="450"/>
      <c r="B1676" s="523"/>
      <c r="C1676" s="523"/>
      <c r="D1676" s="523"/>
      <c r="E1676" s="523"/>
      <c r="F1676" s="523"/>
      <c r="G1676" s="523"/>
      <c r="H1676" s="523"/>
      <c r="I1676" s="524"/>
      <c r="J1676" s="523"/>
      <c r="K1676" s="458"/>
    </row>
    <row r="1677" spans="1:11">
      <c r="A1677" s="450"/>
      <c r="B1677" s="1645" t="s">
        <v>1143</v>
      </c>
      <c r="C1677" s="1646"/>
      <c r="D1677" s="1646"/>
      <c r="E1677" s="1646"/>
      <c r="F1677" s="1646"/>
      <c r="G1677" s="1646"/>
      <c r="H1677" s="1646"/>
      <c r="I1677" s="1647"/>
      <c r="J1677" s="501">
        <f>J1675*0</f>
        <v>0</v>
      </c>
      <c r="K1677" s="458"/>
    </row>
    <row r="1678" spans="1:11">
      <c r="A1678" s="450"/>
      <c r="B1678" s="523"/>
      <c r="C1678" s="523"/>
      <c r="D1678" s="523"/>
      <c r="E1678" s="523"/>
      <c r="F1678" s="523"/>
      <c r="G1678" s="523"/>
      <c r="H1678" s="523"/>
      <c r="I1678" s="524"/>
      <c r="J1678" s="523"/>
      <c r="K1678" s="458"/>
    </row>
    <row r="1679" spans="1:11">
      <c r="A1679" s="450"/>
      <c r="B1679" s="1645" t="s">
        <v>1144</v>
      </c>
      <c r="C1679" s="1646"/>
      <c r="D1679" s="1646"/>
      <c r="E1679" s="1646"/>
      <c r="F1679" s="1646"/>
      <c r="G1679" s="1646"/>
      <c r="H1679" s="1646"/>
      <c r="I1679" s="1647"/>
      <c r="J1679" s="573">
        <f>J1675+J1677</f>
        <v>14.740444648363637</v>
      </c>
      <c r="K1679" s="458"/>
    </row>
    <row r="1680" spans="1:11">
      <c r="A1680" s="450"/>
      <c r="B1680" s="511"/>
      <c r="C1680" s="511"/>
      <c r="D1680" s="511"/>
      <c r="E1680" s="511"/>
      <c r="F1680" s="511"/>
      <c r="G1680" s="511"/>
      <c r="H1680" s="511"/>
      <c r="I1680" s="571"/>
      <c r="J1680" s="511"/>
      <c r="K1680" s="458"/>
    </row>
    <row r="1681" spans="1:11">
      <c r="A1681" s="450"/>
      <c r="B1681" s="589"/>
      <c r="C1681" s="559"/>
      <c r="D1681" s="559"/>
      <c r="E1681" s="559"/>
      <c r="F1681" s="559"/>
      <c r="G1681" s="559"/>
      <c r="H1681" s="559"/>
      <c r="I1681" s="559"/>
      <c r="J1681" s="590"/>
      <c r="K1681" s="458"/>
    </row>
    <row r="1682" spans="1:11">
      <c r="A1682" s="450"/>
      <c r="B1682" s="591"/>
      <c r="C1682" s="592"/>
      <c r="D1682" s="593"/>
      <c r="E1682" s="593"/>
      <c r="F1682" s="594" t="s">
        <v>1119</v>
      </c>
      <c r="G1682" s="595" t="s">
        <v>1119</v>
      </c>
      <c r="H1682" s="592"/>
      <c r="I1682" s="592"/>
      <c r="J1682" s="596"/>
      <c r="K1682" s="458"/>
    </row>
    <row r="1683" spans="1:11">
      <c r="A1683" s="450"/>
      <c r="B1683" s="459"/>
      <c r="C1683" s="459"/>
      <c r="D1683" s="459"/>
      <c r="E1683" s="459"/>
      <c r="F1683" s="459"/>
      <c r="G1683" s="459"/>
      <c r="H1683" s="459"/>
      <c r="I1683" s="459"/>
      <c r="J1683" s="459"/>
      <c r="K1683" s="458"/>
    </row>
    <row r="1684" spans="1:11">
      <c r="A1684" s="450"/>
      <c r="B1684" s="597">
        <f>PLANEJAMENTO!$G$2</f>
        <v>0</v>
      </c>
      <c r="C1684" s="598"/>
      <c r="D1684" s="598"/>
      <c r="E1684" s="598"/>
      <c r="F1684" s="599"/>
      <c r="G1684" s="600" t="s">
        <v>482</v>
      </c>
      <c r="H1684" s="502"/>
      <c r="I1684" s="502"/>
      <c r="J1684" s="505"/>
      <c r="K1684" s="458"/>
    </row>
    <row r="1685" spans="1:11">
      <c r="A1685" s="450"/>
      <c r="B1685" s="601">
        <f>PLANEJAMENTO!$G$3</f>
        <v>0</v>
      </c>
      <c r="C1685" s="602"/>
      <c r="D1685" s="602"/>
      <c r="E1685" s="602"/>
      <c r="F1685" s="603"/>
      <c r="G1685" s="1648" t="s">
        <v>1145</v>
      </c>
      <c r="H1685" s="1649"/>
      <c r="I1685" s="1649"/>
      <c r="J1685" s="1650"/>
      <c r="K1685" s="458"/>
    </row>
    <row r="1686" spans="1:11">
      <c r="A1686" s="450"/>
      <c r="B1686" s="604"/>
      <c r="C1686" s="605"/>
      <c r="D1686" s="605"/>
      <c r="E1686" s="605"/>
      <c r="F1686" s="606"/>
      <c r="G1686" s="607"/>
      <c r="H1686" s="1651"/>
      <c r="I1686" s="1652"/>
      <c r="J1686" s="1653"/>
      <c r="K1686" s="458"/>
    </row>
    <row r="1687" spans="1:11" ht="15" thickBot="1">
      <c r="A1687" s="608"/>
      <c r="B1687" s="609"/>
      <c r="C1687" s="609"/>
      <c r="D1687" s="609"/>
      <c r="E1687" s="609"/>
      <c r="F1687" s="609"/>
      <c r="G1687" s="609"/>
      <c r="H1687" s="609"/>
      <c r="I1687" s="609"/>
      <c r="J1687" s="609"/>
      <c r="K1687" s="610"/>
    </row>
    <row r="1688" spans="1:11">
      <c r="A1688" s="759"/>
      <c r="B1688" s="760"/>
      <c r="C1688" s="760"/>
      <c r="D1688" s="760"/>
      <c r="E1688" s="760"/>
      <c r="F1688" s="760"/>
      <c r="G1688" s="760"/>
      <c r="H1688" s="760"/>
      <c r="I1688" s="760"/>
      <c r="J1688" s="760"/>
      <c r="K1688" s="761"/>
    </row>
    <row r="1689" spans="1:11">
      <c r="A1689" s="450"/>
      <c r="B1689" s="451" t="s">
        <v>141</v>
      </c>
      <c r="C1689" s="452"/>
      <c r="D1689" s="453" t="s">
        <v>1105</v>
      </c>
      <c r="E1689" s="454"/>
      <c r="F1689" s="455"/>
      <c r="G1689" s="455"/>
      <c r="H1689" s="456"/>
      <c r="I1689" s="456"/>
      <c r="J1689" s="457"/>
      <c r="K1689" s="458"/>
    </row>
    <row r="1690" spans="1:11">
      <c r="A1690" s="450"/>
      <c r="B1690" s="459"/>
      <c r="C1690" s="459"/>
      <c r="D1690" s="459"/>
      <c r="E1690" s="459"/>
      <c r="F1690" s="459"/>
      <c r="G1690" s="459"/>
      <c r="H1690" s="459"/>
      <c r="I1690" s="459"/>
      <c r="J1690" s="459"/>
      <c r="K1690" s="458"/>
    </row>
    <row r="1691" spans="1:11">
      <c r="A1691" s="450"/>
      <c r="B1691" s="460" t="s">
        <v>1106</v>
      </c>
      <c r="C1691" s="461" t="s">
        <v>1107</v>
      </c>
      <c r="D1691" s="1671" t="s">
        <v>198</v>
      </c>
      <c r="E1691" s="1672"/>
      <c r="F1691" s="1672"/>
      <c r="G1691" s="1672"/>
      <c r="H1691" s="1672"/>
      <c r="I1691" s="1673"/>
      <c r="J1691" s="462" t="s">
        <v>1108</v>
      </c>
      <c r="K1691" s="458"/>
    </row>
    <row r="1692" spans="1:11">
      <c r="A1692" s="450"/>
      <c r="B1692" s="463"/>
      <c r="C1692" s="464"/>
      <c r="D1692" s="1674" t="s">
        <v>1201</v>
      </c>
      <c r="E1692" s="1675"/>
      <c r="F1692" s="1675"/>
      <c r="G1692" s="1675"/>
      <c r="H1692" s="1675"/>
      <c r="I1692" s="1676"/>
      <c r="J1692" s="468" t="str">
        <f>F1709</f>
        <v>M2</v>
      </c>
      <c r="K1692" s="458"/>
    </row>
    <row r="1693" spans="1:11">
      <c r="A1693" s="450"/>
      <c r="B1693" s="469"/>
      <c r="C1693" s="469"/>
      <c r="D1693" s="469"/>
      <c r="E1693" s="469"/>
      <c r="F1693" s="469"/>
      <c r="G1693" s="469"/>
      <c r="H1693" s="469"/>
      <c r="I1693" s="470"/>
      <c r="J1693" s="471"/>
      <c r="K1693" s="458"/>
    </row>
    <row r="1694" spans="1:11">
      <c r="A1694" s="450"/>
      <c r="B1694" s="1648" t="s">
        <v>1111</v>
      </c>
      <c r="C1694" s="1650"/>
      <c r="D1694" s="1679" t="s">
        <v>873</v>
      </c>
      <c r="E1694" s="1681" t="s">
        <v>1112</v>
      </c>
      <c r="F1694" s="472" t="s">
        <v>1113</v>
      </c>
      <c r="G1694" s="473"/>
      <c r="H1694" s="472" t="s">
        <v>1114</v>
      </c>
      <c r="I1694" s="473"/>
      <c r="J1694" s="474" t="s">
        <v>1115</v>
      </c>
      <c r="K1694" s="458"/>
    </row>
    <row r="1695" spans="1:11">
      <c r="A1695" s="450"/>
      <c r="B1695" s="1677"/>
      <c r="C1695" s="1678"/>
      <c r="D1695" s="1680"/>
      <c r="E1695" s="1682"/>
      <c r="F1695" s="475" t="s">
        <v>1116</v>
      </c>
      <c r="G1695" s="475" t="s">
        <v>1117</v>
      </c>
      <c r="H1695" s="475" t="s">
        <v>1116</v>
      </c>
      <c r="I1695" s="476" t="s">
        <v>1117</v>
      </c>
      <c r="J1695" s="477" t="s">
        <v>1118</v>
      </c>
      <c r="K1695" s="458"/>
    </row>
    <row r="1696" spans="1:11">
      <c r="A1696" s="450"/>
      <c r="B1696" s="486"/>
      <c r="C1696" s="487"/>
      <c r="D1696" s="488"/>
      <c r="E1696" s="481"/>
      <c r="F1696" s="481"/>
      <c r="G1696" s="482"/>
      <c r="H1696" s="490"/>
      <c r="I1696" s="484"/>
      <c r="J1696" s="492"/>
      <c r="K1696" s="458"/>
    </row>
    <row r="1697" spans="1:11">
      <c r="A1697" s="450"/>
      <c r="B1697" s="486"/>
      <c r="C1697" s="487"/>
      <c r="D1697" s="488"/>
      <c r="E1697" s="489"/>
      <c r="F1697" s="489"/>
      <c r="G1697" s="489"/>
      <c r="H1697" s="490"/>
      <c r="I1697" s="491"/>
      <c r="J1697" s="492">
        <f>H1697*F1697*E1697+I1697*G1697*E1697</f>
        <v>0</v>
      </c>
      <c r="K1697" s="458"/>
    </row>
    <row r="1698" spans="1:11">
      <c r="A1698" s="450"/>
      <c r="B1698" s="493"/>
      <c r="C1698" s="494"/>
      <c r="D1698" s="495"/>
      <c r="E1698" s="496"/>
      <c r="F1698" s="496"/>
      <c r="G1698" s="496"/>
      <c r="H1698" s="497"/>
      <c r="I1698" s="498"/>
      <c r="J1698" s="492">
        <f>H1698*F1698*E1698+I1698*G1698*E1698</f>
        <v>0</v>
      </c>
      <c r="K1698" s="458"/>
    </row>
    <row r="1699" spans="1:11">
      <c r="A1699" s="450"/>
      <c r="B1699" s="499" t="s">
        <v>1119</v>
      </c>
      <c r="C1699" s="469"/>
      <c r="D1699" s="469"/>
      <c r="E1699" s="469"/>
      <c r="F1699" s="469"/>
      <c r="G1699" s="469"/>
      <c r="H1699" s="469"/>
      <c r="I1699" s="500" t="s">
        <v>138</v>
      </c>
      <c r="J1699" s="501">
        <f>SUM(J1696:J1698)</f>
        <v>0</v>
      </c>
      <c r="K1699" s="458"/>
    </row>
    <row r="1700" spans="1:11">
      <c r="A1700" s="450"/>
      <c r="B1700" s="502"/>
      <c r="C1700" s="502"/>
      <c r="D1700" s="502"/>
      <c r="E1700" s="502"/>
      <c r="F1700" s="502"/>
      <c r="G1700" s="502"/>
      <c r="H1700" s="502"/>
      <c r="I1700" s="503"/>
      <c r="J1700" s="504"/>
      <c r="K1700" s="458"/>
    </row>
    <row r="1701" spans="1:11" ht="20.399999999999999">
      <c r="A1701" s="450"/>
      <c r="B1701" s="1664" t="s">
        <v>1120</v>
      </c>
      <c r="C1701" s="1665"/>
      <c r="D1701" s="1665"/>
      <c r="E1701" s="1666"/>
      <c r="F1701" s="505" t="s">
        <v>873</v>
      </c>
      <c r="G1701" s="506"/>
      <c r="H1701" s="507" t="s">
        <v>560</v>
      </c>
      <c r="I1701" s="508" t="s">
        <v>1121</v>
      </c>
      <c r="J1701" s="509" t="s">
        <v>1122</v>
      </c>
      <c r="K1701" s="458"/>
    </row>
    <row r="1702" spans="1:11">
      <c r="A1702" s="450"/>
      <c r="B1702" s="510"/>
      <c r="C1702" s="511"/>
      <c r="D1702" s="512"/>
      <c r="E1702" s="513"/>
      <c r="F1702" s="514"/>
      <c r="G1702" s="515"/>
      <c r="H1702" s="516"/>
      <c r="I1702" s="484"/>
      <c r="J1702" s="485"/>
      <c r="K1702" s="458"/>
    </row>
    <row r="1703" spans="1:11">
      <c r="A1703" s="450"/>
      <c r="B1703" s="517" t="s">
        <v>626</v>
      </c>
      <c r="C1703" s="518"/>
      <c r="D1703" s="459"/>
      <c r="E1703" s="487"/>
      <c r="F1703" s="488"/>
      <c r="G1703" s="519"/>
      <c r="H1703" s="520">
        <v>0.21</v>
      </c>
      <c r="I1703" s="521">
        <f>VLOOKUP(B1703,'MÃO DE OBRA'!$A:$E,5,FALSE)/220</f>
        <v>15.730909090909092</v>
      </c>
      <c r="J1703" s="492">
        <f t="shared" ref="J1703:J1704" si="36">H1703*I1703</f>
        <v>3.3034909090909093</v>
      </c>
      <c r="K1703" s="458"/>
    </row>
    <row r="1704" spans="1:11">
      <c r="A1704" s="450"/>
      <c r="B1704" s="517" t="s">
        <v>734</v>
      </c>
      <c r="C1704" s="518"/>
      <c r="D1704" s="459"/>
      <c r="E1704" s="487"/>
      <c r="F1704" s="488"/>
      <c r="G1704" s="519"/>
      <c r="H1704" s="520">
        <v>0.37</v>
      </c>
      <c r="I1704" s="521">
        <f>VLOOKUP(B1704,'MÃO DE OBRA'!$A:$E,5,FALSE)/220</f>
        <v>23.596363636363641</v>
      </c>
      <c r="J1704" s="492">
        <f t="shared" si="36"/>
        <v>8.7306545454545468</v>
      </c>
      <c r="K1704" s="458"/>
    </row>
    <row r="1705" spans="1:11">
      <c r="A1705" s="450"/>
      <c r="B1705" s="517"/>
      <c r="C1705" s="518"/>
      <c r="D1705" s="459"/>
      <c r="E1705" s="487"/>
      <c r="F1705" s="488"/>
      <c r="G1705" s="519"/>
      <c r="H1705" s="520"/>
      <c r="I1705" s="520"/>
      <c r="J1705" s="492"/>
      <c r="K1705" s="458"/>
    </row>
    <row r="1706" spans="1:11">
      <c r="A1706" s="450"/>
      <c r="B1706" s="517"/>
      <c r="C1706" s="518"/>
      <c r="D1706" s="459"/>
      <c r="E1706" s="487"/>
      <c r="F1706" s="488"/>
      <c r="G1706" s="519"/>
      <c r="H1706" s="520"/>
      <c r="I1706" s="491"/>
      <c r="J1706" s="492">
        <f>H1706*I1706</f>
        <v>0</v>
      </c>
      <c r="K1706" s="458"/>
    </row>
    <row r="1707" spans="1:11">
      <c r="A1707" s="450"/>
      <c r="B1707" s="499" t="s">
        <v>1119</v>
      </c>
      <c r="C1707" s="502"/>
      <c r="D1707" s="502"/>
      <c r="E1707" s="502"/>
      <c r="F1707" s="502"/>
      <c r="G1707" s="502"/>
      <c r="H1707" s="502"/>
      <c r="I1707" s="522" t="s">
        <v>138</v>
      </c>
      <c r="J1707" s="501">
        <f>SUM(J1702:J1706)</f>
        <v>12.034145454545456</v>
      </c>
      <c r="K1707" s="458"/>
    </row>
    <row r="1708" spans="1:11">
      <c r="A1708" s="450"/>
      <c r="B1708" s="523"/>
      <c r="C1708" s="523"/>
      <c r="D1708" s="523"/>
      <c r="E1708" s="523"/>
      <c r="F1708" s="523"/>
      <c r="G1708" s="523"/>
      <c r="H1708" s="523"/>
      <c r="I1708" s="524"/>
      <c r="J1708" s="523"/>
      <c r="K1708" s="458"/>
    </row>
    <row r="1709" spans="1:11">
      <c r="A1709" s="450"/>
      <c r="B1709" s="525" t="s">
        <v>1123</v>
      </c>
      <c r="C1709" s="526"/>
      <c r="D1709" s="523"/>
      <c r="E1709" s="527">
        <v>1</v>
      </c>
      <c r="F1709" s="528" t="s">
        <v>1165</v>
      </c>
      <c r="G1709" s="506"/>
      <c r="H1709" s="506"/>
      <c r="I1709" s="529" t="s">
        <v>1124</v>
      </c>
      <c r="J1709" s="501">
        <f>J1699+J1707</f>
        <v>12.034145454545456</v>
      </c>
      <c r="K1709" s="458"/>
    </row>
    <row r="1710" spans="1:11">
      <c r="A1710" s="450"/>
      <c r="B1710" s="530"/>
      <c r="C1710" s="523"/>
      <c r="D1710" s="523"/>
      <c r="E1710" s="531"/>
      <c r="F1710" s="532"/>
      <c r="G1710" s="532"/>
      <c r="H1710" s="532"/>
      <c r="I1710" s="524"/>
      <c r="J1710" s="523"/>
      <c r="K1710" s="458"/>
    </row>
    <row r="1711" spans="1:11" ht="20.399999999999999">
      <c r="A1711" s="450"/>
      <c r="B1711" s="1667" t="s">
        <v>481</v>
      </c>
      <c r="C1711" s="1668"/>
      <c r="D1711" s="1668"/>
      <c r="E1711" s="1669"/>
      <c r="F1711" s="533" t="s">
        <v>873</v>
      </c>
      <c r="G1711" s="534" t="s">
        <v>493</v>
      </c>
      <c r="H1711" s="507" t="s">
        <v>1115</v>
      </c>
      <c r="I1711" s="535" t="s">
        <v>480</v>
      </c>
      <c r="J1711" s="536" t="s">
        <v>482</v>
      </c>
      <c r="K1711" s="458"/>
    </row>
    <row r="1712" spans="1:11">
      <c r="A1712" s="450"/>
      <c r="B1712" s="537"/>
      <c r="C1712" s="538"/>
      <c r="D1712" s="538"/>
      <c r="E1712" s="539"/>
      <c r="F1712" s="540"/>
      <c r="G1712" s="541"/>
      <c r="H1712" s="547"/>
      <c r="I1712" s="543"/>
      <c r="J1712" s="485"/>
      <c r="K1712" s="458"/>
    </row>
    <row r="1713" spans="1:11">
      <c r="A1713" s="450"/>
      <c r="B1713" s="537"/>
      <c r="C1713" s="518"/>
      <c r="D1713" s="518"/>
      <c r="E1713" s="487"/>
      <c r="F1713" s="540"/>
      <c r="G1713" s="541"/>
      <c r="H1713" s="547"/>
      <c r="I1713" s="543"/>
      <c r="J1713" s="492"/>
      <c r="K1713" s="458"/>
    </row>
    <row r="1714" spans="1:11">
      <c r="A1714" s="450"/>
      <c r="B1714" s="517"/>
      <c r="C1714" s="518"/>
      <c r="D1714" s="518"/>
      <c r="E1714" s="487"/>
      <c r="F1714" s="488"/>
      <c r="G1714" s="546"/>
      <c r="H1714" s="547"/>
      <c r="I1714" s="543"/>
      <c r="J1714" s="492">
        <f>H1714*I1714*E1696*F1696</f>
        <v>0</v>
      </c>
      <c r="K1714" s="458"/>
    </row>
    <row r="1715" spans="1:11">
      <c r="A1715" s="450"/>
      <c r="B1715" s="517"/>
      <c r="C1715" s="526"/>
      <c r="D1715" s="526"/>
      <c r="E1715" s="494"/>
      <c r="F1715" s="488"/>
      <c r="G1715" s="468"/>
      <c r="H1715" s="547"/>
      <c r="I1715" s="548"/>
      <c r="J1715" s="492">
        <f>H1715*I1715*E1697*F1697</f>
        <v>0</v>
      </c>
      <c r="K1715" s="458"/>
    </row>
    <row r="1716" spans="1:11">
      <c r="A1716" s="450"/>
      <c r="B1716" s="550" t="s">
        <v>1119</v>
      </c>
      <c r="C1716" s="526"/>
      <c r="D1716" s="526"/>
      <c r="E1716" s="526"/>
      <c r="F1716" s="523"/>
      <c r="G1716" s="526"/>
      <c r="H1716" s="551"/>
      <c r="I1716" s="552" t="s">
        <v>138</v>
      </c>
      <c r="J1716" s="501">
        <f>SUM(J1712:J1715)</f>
        <v>0</v>
      </c>
      <c r="K1716" s="458"/>
    </row>
    <row r="1717" spans="1:11">
      <c r="A1717" s="450"/>
      <c r="B1717" s="553"/>
      <c r="C1717" s="526"/>
      <c r="D1717" s="526"/>
      <c r="E1717" s="554"/>
      <c r="F1717" s="555"/>
      <c r="G1717" s="506"/>
      <c r="H1717" s="506"/>
      <c r="I1717" s="529"/>
      <c r="J1717" s="554"/>
      <c r="K1717" s="458"/>
    </row>
    <row r="1718" spans="1:11" ht="20.399999999999999">
      <c r="A1718" s="450"/>
      <c r="B1718" s="1667" t="s">
        <v>1125</v>
      </c>
      <c r="C1718" s="1668"/>
      <c r="D1718" s="1668"/>
      <c r="E1718" s="1668"/>
      <c r="F1718" s="1669"/>
      <c r="G1718" s="556" t="s">
        <v>494</v>
      </c>
      <c r="H1718" s="506" t="s">
        <v>1126</v>
      </c>
      <c r="I1718" s="557" t="s">
        <v>1115</v>
      </c>
      <c r="J1718" s="509" t="s">
        <v>482</v>
      </c>
      <c r="K1718" s="458"/>
    </row>
    <row r="1719" spans="1:11">
      <c r="A1719" s="450"/>
      <c r="B1719" s="558"/>
      <c r="C1719" s="559"/>
      <c r="D1719" s="560"/>
      <c r="E1719" s="560"/>
      <c r="F1719" s="561"/>
      <c r="G1719" s="489"/>
      <c r="H1719" s="489"/>
      <c r="I1719" s="562"/>
      <c r="J1719" s="492"/>
      <c r="K1719" s="458"/>
    </row>
    <row r="1720" spans="1:11">
      <c r="A1720" s="450"/>
      <c r="B1720" s="563"/>
      <c r="C1720" s="564"/>
      <c r="D1720" s="565"/>
      <c r="E1720" s="565"/>
      <c r="F1720" s="566"/>
      <c r="G1720" s="489"/>
      <c r="H1720" s="489"/>
      <c r="I1720" s="562"/>
      <c r="J1720" s="492"/>
      <c r="K1720" s="458"/>
    </row>
    <row r="1721" spans="1:11">
      <c r="A1721" s="450"/>
      <c r="B1721" s="1670" t="s">
        <v>138</v>
      </c>
      <c r="C1721" s="1670"/>
      <c r="D1721" s="1670"/>
      <c r="E1721" s="1670"/>
      <c r="F1721" s="1670"/>
      <c r="G1721" s="1670"/>
      <c r="H1721" s="1670"/>
      <c r="I1721" s="1670"/>
      <c r="J1721" s="501">
        <f>SUM(J1719:J1720)</f>
        <v>0</v>
      </c>
      <c r="K1721" s="458"/>
    </row>
    <row r="1722" spans="1:11">
      <c r="A1722" s="450"/>
      <c r="B1722" s="567"/>
      <c r="C1722" s="511"/>
      <c r="D1722" s="511"/>
      <c r="E1722" s="568"/>
      <c r="F1722" s="569"/>
      <c r="G1722" s="570"/>
      <c r="H1722" s="570"/>
      <c r="I1722" s="571"/>
      <c r="J1722" s="572"/>
      <c r="K1722" s="458"/>
    </row>
    <row r="1723" spans="1:11">
      <c r="A1723" s="450"/>
      <c r="B1723" s="573" t="s">
        <v>1127</v>
      </c>
      <c r="C1723" s="573"/>
      <c r="D1723" s="550"/>
      <c r="E1723" s="523"/>
      <c r="F1723" s="523"/>
      <c r="G1723" s="523"/>
      <c r="H1723" s="574"/>
      <c r="I1723" s="575"/>
      <c r="J1723" s="639">
        <f>(J1709+J1716+J1721)/E1709</f>
        <v>12.034145454545456</v>
      </c>
      <c r="K1723" s="458"/>
    </row>
    <row r="1724" spans="1:11">
      <c r="A1724" s="450"/>
      <c r="B1724" s="553"/>
      <c r="C1724" s="526"/>
      <c r="D1724" s="526"/>
      <c r="E1724" s="554"/>
      <c r="F1724" s="555"/>
      <c r="G1724" s="506"/>
      <c r="H1724" s="506"/>
      <c r="I1724" s="529"/>
      <c r="J1724" s="576"/>
      <c r="K1724" s="458"/>
    </row>
    <row r="1725" spans="1:11" ht="20.399999999999999">
      <c r="A1725" s="450"/>
      <c r="B1725" s="1667" t="s">
        <v>1128</v>
      </c>
      <c r="C1725" s="1668"/>
      <c r="D1725" s="1668"/>
      <c r="E1725" s="1668"/>
      <c r="F1725" s="1669"/>
      <c r="G1725" s="556" t="s">
        <v>494</v>
      </c>
      <c r="H1725" s="506" t="s">
        <v>1126</v>
      </c>
      <c r="I1725" s="557" t="s">
        <v>1115</v>
      </c>
      <c r="J1725" s="509" t="s">
        <v>482</v>
      </c>
      <c r="K1725" s="458"/>
    </row>
    <row r="1726" spans="1:11">
      <c r="A1726" s="450"/>
      <c r="B1726" s="558"/>
      <c r="C1726" s="559"/>
      <c r="D1726" s="560"/>
      <c r="E1726" s="560"/>
      <c r="F1726" s="561"/>
      <c r="G1726" s="489"/>
      <c r="H1726" s="489"/>
      <c r="I1726" s="562"/>
      <c r="J1726" s="492"/>
      <c r="K1726" s="458"/>
    </row>
    <row r="1727" spans="1:11">
      <c r="A1727" s="450"/>
      <c r="B1727" s="563"/>
      <c r="C1727" s="564"/>
      <c r="D1727" s="565"/>
      <c r="E1727" s="565"/>
      <c r="F1727" s="566"/>
      <c r="G1727" s="489"/>
      <c r="H1727" s="489"/>
      <c r="I1727" s="743"/>
      <c r="J1727" s="492"/>
      <c r="K1727" s="458"/>
    </row>
    <row r="1728" spans="1:11">
      <c r="A1728" s="450"/>
      <c r="B1728" s="577"/>
      <c r="C1728" s="578"/>
      <c r="D1728" s="579"/>
      <c r="E1728" s="579"/>
      <c r="F1728" s="580"/>
      <c r="G1728" s="489"/>
      <c r="H1728" s="489"/>
      <c r="I1728" s="742"/>
      <c r="J1728" s="492"/>
      <c r="K1728" s="458"/>
    </row>
    <row r="1729" spans="1:11">
      <c r="A1729" s="450"/>
      <c r="B1729" s="581"/>
      <c r="C1729" s="523"/>
      <c r="D1729" s="523"/>
      <c r="E1729" s="582"/>
      <c r="F1729" s="583"/>
      <c r="G1729" s="532"/>
      <c r="H1729" s="532"/>
      <c r="I1729" s="524" t="s">
        <v>138</v>
      </c>
      <c r="J1729" s="501">
        <f>SUM(J1726:J1728)</f>
        <v>0</v>
      </c>
      <c r="K1729" s="458"/>
    </row>
    <row r="1730" spans="1:11">
      <c r="A1730" s="450"/>
      <c r="B1730" s="584"/>
      <c r="C1730" s="523"/>
      <c r="D1730" s="523"/>
      <c r="E1730" s="582"/>
      <c r="F1730" s="583"/>
      <c r="G1730" s="532"/>
      <c r="H1730" s="532"/>
      <c r="I1730" s="524"/>
      <c r="J1730" s="582"/>
      <c r="K1730" s="458"/>
    </row>
    <row r="1731" spans="1:11" ht="20.399999999999999">
      <c r="A1731" s="450"/>
      <c r="B1731" s="1667" t="s">
        <v>1141</v>
      </c>
      <c r="C1731" s="1668"/>
      <c r="D1731" s="1668"/>
      <c r="E1731" s="1668"/>
      <c r="F1731" s="1669"/>
      <c r="G1731" s="587" t="s">
        <v>494</v>
      </c>
      <c r="H1731" s="506" t="s">
        <v>1115</v>
      </c>
      <c r="I1731" s="557"/>
      <c r="J1731" s="509" t="s">
        <v>482</v>
      </c>
      <c r="K1731" s="458"/>
    </row>
    <row r="1732" spans="1:11">
      <c r="A1732" s="450"/>
      <c r="B1732" s="1654"/>
      <c r="C1732" s="1655"/>
      <c r="D1732" s="1655"/>
      <c r="E1732" s="1655"/>
      <c r="F1732" s="1656"/>
      <c r="G1732" s="489"/>
      <c r="H1732" s="1657"/>
      <c r="I1732" s="1658"/>
      <c r="J1732" s="492"/>
      <c r="K1732" s="458"/>
    </row>
    <row r="1733" spans="1:11">
      <c r="A1733" s="450"/>
      <c r="B1733" s="1659"/>
      <c r="C1733" s="1660"/>
      <c r="D1733" s="1660"/>
      <c r="E1733" s="1660"/>
      <c r="F1733" s="1661"/>
      <c r="G1733" s="496"/>
      <c r="H1733" s="1662"/>
      <c r="I1733" s="1663"/>
      <c r="J1733" s="492"/>
      <c r="K1733" s="458"/>
    </row>
    <row r="1734" spans="1:11">
      <c r="A1734" s="450"/>
      <c r="B1734" s="581"/>
      <c r="C1734" s="523"/>
      <c r="D1734" s="523"/>
      <c r="E1734" s="582"/>
      <c r="F1734" s="583"/>
      <c r="G1734" s="532"/>
      <c r="H1734" s="532"/>
      <c r="I1734" s="524" t="s">
        <v>138</v>
      </c>
      <c r="J1734" s="501">
        <f>SUM(J1732:J1733)</f>
        <v>0</v>
      </c>
      <c r="K1734" s="458"/>
    </row>
    <row r="1735" spans="1:11">
      <c r="A1735" s="450"/>
      <c r="B1735" s="523"/>
      <c r="C1735" s="523"/>
      <c r="D1735" s="523"/>
      <c r="E1735" s="523"/>
      <c r="F1735" s="523"/>
      <c r="G1735" s="523"/>
      <c r="H1735" s="523"/>
      <c r="I1735" s="524"/>
      <c r="J1735" s="523"/>
      <c r="K1735" s="458"/>
    </row>
    <row r="1736" spans="1:11">
      <c r="A1736" s="450"/>
      <c r="B1736" s="1645" t="s">
        <v>1142</v>
      </c>
      <c r="C1736" s="1646"/>
      <c r="D1736" s="1646"/>
      <c r="E1736" s="1646"/>
      <c r="F1736" s="1646"/>
      <c r="G1736" s="1646"/>
      <c r="H1736" s="1646"/>
      <c r="I1736" s="1647"/>
      <c r="J1736" s="573">
        <f>J1734+J1729+J1723</f>
        <v>12.034145454545456</v>
      </c>
      <c r="K1736" s="458"/>
    </row>
    <row r="1737" spans="1:11">
      <c r="A1737" s="450"/>
      <c r="B1737" s="523"/>
      <c r="C1737" s="523"/>
      <c r="D1737" s="523"/>
      <c r="E1737" s="523"/>
      <c r="F1737" s="523"/>
      <c r="G1737" s="523"/>
      <c r="H1737" s="523"/>
      <c r="I1737" s="524"/>
      <c r="J1737" s="523"/>
      <c r="K1737" s="458"/>
    </row>
    <row r="1738" spans="1:11">
      <c r="A1738" s="450"/>
      <c r="B1738" s="1645" t="s">
        <v>1143</v>
      </c>
      <c r="C1738" s="1646"/>
      <c r="D1738" s="1646"/>
      <c r="E1738" s="1646"/>
      <c r="F1738" s="1646"/>
      <c r="G1738" s="1646"/>
      <c r="H1738" s="1646"/>
      <c r="I1738" s="1647"/>
      <c r="J1738" s="501">
        <f>J1736*0</f>
        <v>0</v>
      </c>
      <c r="K1738" s="458"/>
    </row>
    <row r="1739" spans="1:11">
      <c r="A1739" s="450"/>
      <c r="B1739" s="523"/>
      <c r="C1739" s="523"/>
      <c r="D1739" s="523"/>
      <c r="E1739" s="523"/>
      <c r="F1739" s="523"/>
      <c r="G1739" s="523"/>
      <c r="H1739" s="523"/>
      <c r="I1739" s="524"/>
      <c r="J1739" s="523"/>
      <c r="K1739" s="458"/>
    </row>
    <row r="1740" spans="1:11">
      <c r="A1740" s="450"/>
      <c r="B1740" s="1645" t="s">
        <v>1144</v>
      </c>
      <c r="C1740" s="1646"/>
      <c r="D1740" s="1646"/>
      <c r="E1740" s="1646"/>
      <c r="F1740" s="1646"/>
      <c r="G1740" s="1646"/>
      <c r="H1740" s="1646"/>
      <c r="I1740" s="1647"/>
      <c r="J1740" s="573">
        <f>J1736+J1738</f>
        <v>12.034145454545456</v>
      </c>
      <c r="K1740" s="458"/>
    </row>
    <row r="1741" spans="1:11">
      <c r="A1741" s="450"/>
      <c r="B1741" s="511"/>
      <c r="C1741" s="511"/>
      <c r="D1741" s="511"/>
      <c r="E1741" s="511"/>
      <c r="F1741" s="511"/>
      <c r="G1741" s="511"/>
      <c r="H1741" s="511"/>
      <c r="I1741" s="571"/>
      <c r="J1741" s="511"/>
      <c r="K1741" s="458"/>
    </row>
    <row r="1742" spans="1:11">
      <c r="A1742" s="450"/>
      <c r="B1742" s="589"/>
      <c r="C1742" s="559"/>
      <c r="D1742" s="559"/>
      <c r="E1742" s="559"/>
      <c r="F1742" s="559"/>
      <c r="G1742" s="559"/>
      <c r="H1742" s="559"/>
      <c r="I1742" s="559"/>
      <c r="J1742" s="590"/>
      <c r="K1742" s="458"/>
    </row>
    <row r="1743" spans="1:11">
      <c r="A1743" s="450"/>
      <c r="B1743" s="591"/>
      <c r="C1743" s="592"/>
      <c r="D1743" s="593"/>
      <c r="E1743" s="593"/>
      <c r="F1743" s="594" t="s">
        <v>1119</v>
      </c>
      <c r="G1743" s="595" t="s">
        <v>1119</v>
      </c>
      <c r="H1743" s="592"/>
      <c r="I1743" s="592"/>
      <c r="J1743" s="596"/>
      <c r="K1743" s="458"/>
    </row>
    <row r="1744" spans="1:11">
      <c r="A1744" s="450"/>
      <c r="B1744" s="459"/>
      <c r="C1744" s="459"/>
      <c r="D1744" s="459"/>
      <c r="E1744" s="459"/>
      <c r="F1744" s="459"/>
      <c r="G1744" s="459"/>
      <c r="H1744" s="459"/>
      <c r="I1744" s="459"/>
      <c r="J1744" s="459"/>
      <c r="K1744" s="458"/>
    </row>
    <row r="1745" spans="1:11">
      <c r="A1745" s="450"/>
      <c r="B1745" s="597">
        <f>PLANEJAMENTO!$G$2</f>
        <v>0</v>
      </c>
      <c r="C1745" s="598"/>
      <c r="D1745" s="598"/>
      <c r="E1745" s="598"/>
      <c r="F1745" s="599"/>
      <c r="G1745" s="600" t="s">
        <v>482</v>
      </c>
      <c r="H1745" s="502"/>
      <c r="I1745" s="502"/>
      <c r="J1745" s="505"/>
      <c r="K1745" s="458"/>
    </row>
    <row r="1746" spans="1:11">
      <c r="A1746" s="450"/>
      <c r="B1746" s="601">
        <f>PLANEJAMENTO!$G$3</f>
        <v>0</v>
      </c>
      <c r="C1746" s="602"/>
      <c r="D1746" s="602"/>
      <c r="E1746" s="602"/>
      <c r="F1746" s="603"/>
      <c r="G1746" s="1648" t="s">
        <v>1145</v>
      </c>
      <c r="H1746" s="1649"/>
      <c r="I1746" s="1649"/>
      <c r="J1746" s="1650"/>
      <c r="K1746" s="458"/>
    </row>
    <row r="1747" spans="1:11">
      <c r="A1747" s="450"/>
      <c r="B1747" s="604"/>
      <c r="C1747" s="605"/>
      <c r="D1747" s="605"/>
      <c r="E1747" s="605"/>
      <c r="F1747" s="606"/>
      <c r="G1747" s="607"/>
      <c r="H1747" s="1651"/>
      <c r="I1747" s="1652"/>
      <c r="J1747" s="1653"/>
      <c r="K1747" s="458"/>
    </row>
    <row r="1748" spans="1:11" ht="15" thickBot="1">
      <c r="A1748" s="608"/>
      <c r="B1748" s="609"/>
      <c r="C1748" s="609"/>
      <c r="D1748" s="609"/>
      <c r="E1748" s="609"/>
      <c r="F1748" s="609"/>
      <c r="G1748" s="609"/>
      <c r="H1748" s="609"/>
      <c r="I1748" s="609"/>
      <c r="J1748" s="609"/>
      <c r="K1748" s="610"/>
    </row>
    <row r="1749" spans="1:11">
      <c r="A1749" s="759"/>
      <c r="B1749" s="760"/>
      <c r="C1749" s="760"/>
      <c r="D1749" s="760"/>
      <c r="E1749" s="760"/>
      <c r="F1749" s="760"/>
      <c r="G1749" s="760"/>
      <c r="H1749" s="760"/>
      <c r="I1749" s="760"/>
      <c r="J1749" s="760"/>
      <c r="K1749" s="761"/>
    </row>
    <row r="1750" spans="1:11">
      <c r="A1750" s="450"/>
      <c r="B1750" s="451" t="s">
        <v>141</v>
      </c>
      <c r="C1750" s="452"/>
      <c r="D1750" s="453" t="s">
        <v>1105</v>
      </c>
      <c r="E1750" s="454"/>
      <c r="F1750" s="455"/>
      <c r="G1750" s="455"/>
      <c r="H1750" s="456"/>
      <c r="I1750" s="456"/>
      <c r="J1750" s="457"/>
      <c r="K1750" s="458"/>
    </row>
    <row r="1751" spans="1:11">
      <c r="A1751" s="450"/>
      <c r="B1751" s="459"/>
      <c r="C1751" s="459"/>
      <c r="D1751" s="459"/>
      <c r="E1751" s="459"/>
      <c r="F1751" s="459"/>
      <c r="G1751" s="459"/>
      <c r="H1751" s="459"/>
      <c r="I1751" s="459"/>
      <c r="J1751" s="459"/>
      <c r="K1751" s="458"/>
    </row>
    <row r="1752" spans="1:11">
      <c r="A1752" s="450"/>
      <c r="B1752" s="460" t="s">
        <v>1173</v>
      </c>
      <c r="C1752" s="461" t="s">
        <v>1107</v>
      </c>
      <c r="D1752" s="1671" t="s">
        <v>198</v>
      </c>
      <c r="E1752" s="1672"/>
      <c r="F1752" s="1672"/>
      <c r="G1752" s="1672"/>
      <c r="H1752" s="1672"/>
      <c r="I1752" s="1673"/>
      <c r="J1752" s="462" t="s">
        <v>1108</v>
      </c>
      <c r="K1752" s="458"/>
    </row>
    <row r="1753" spans="1:11" ht="19.5" customHeight="1">
      <c r="A1753" s="450"/>
      <c r="B1753" s="463">
        <v>20142</v>
      </c>
      <c r="C1753" s="464"/>
      <c r="D1753" s="1674" t="s">
        <v>1202</v>
      </c>
      <c r="E1753" s="1675"/>
      <c r="F1753" s="1675"/>
      <c r="G1753" s="1675"/>
      <c r="H1753" s="1675"/>
      <c r="I1753" s="1676"/>
      <c r="J1753" s="468" t="str">
        <f>F1770</f>
        <v>m</v>
      </c>
      <c r="K1753" s="458"/>
    </row>
    <row r="1754" spans="1:11">
      <c r="A1754" s="450"/>
      <c r="B1754" s="469"/>
      <c r="C1754" s="469"/>
      <c r="D1754" s="469"/>
      <c r="E1754" s="469"/>
      <c r="F1754" s="469"/>
      <c r="G1754" s="469"/>
      <c r="H1754" s="469"/>
      <c r="I1754" s="470"/>
      <c r="J1754" s="471"/>
      <c r="K1754" s="458"/>
    </row>
    <row r="1755" spans="1:11">
      <c r="A1755" s="450"/>
      <c r="B1755" s="1648" t="s">
        <v>1111</v>
      </c>
      <c r="C1755" s="1650"/>
      <c r="D1755" s="1679" t="s">
        <v>873</v>
      </c>
      <c r="E1755" s="1681" t="s">
        <v>1112</v>
      </c>
      <c r="F1755" s="472" t="s">
        <v>1113</v>
      </c>
      <c r="G1755" s="473"/>
      <c r="H1755" s="472" t="s">
        <v>1114</v>
      </c>
      <c r="I1755" s="473"/>
      <c r="J1755" s="474" t="s">
        <v>1115</v>
      </c>
      <c r="K1755" s="458"/>
    </row>
    <row r="1756" spans="1:11">
      <c r="A1756" s="450"/>
      <c r="B1756" s="1677"/>
      <c r="C1756" s="1678"/>
      <c r="D1756" s="1680"/>
      <c r="E1756" s="1682"/>
      <c r="F1756" s="475" t="s">
        <v>1116</v>
      </c>
      <c r="G1756" s="475" t="s">
        <v>1117</v>
      </c>
      <c r="H1756" s="475" t="s">
        <v>1116</v>
      </c>
      <c r="I1756" s="476" t="s">
        <v>1117</v>
      </c>
      <c r="J1756" s="477" t="s">
        <v>1118</v>
      </c>
      <c r="K1756" s="458"/>
    </row>
    <row r="1757" spans="1:11">
      <c r="A1757" s="450"/>
      <c r="B1757" s="486"/>
      <c r="C1757" s="487"/>
      <c r="D1757" s="488"/>
      <c r="E1757" s="481"/>
      <c r="F1757" s="481"/>
      <c r="G1757" s="482"/>
      <c r="H1757" s="490"/>
      <c r="I1757" s="484"/>
      <c r="J1757" s="492"/>
      <c r="K1757" s="458"/>
    </row>
    <row r="1758" spans="1:11">
      <c r="A1758" s="450"/>
      <c r="B1758" s="486"/>
      <c r="C1758" s="487"/>
      <c r="D1758" s="488"/>
      <c r="E1758" s="489"/>
      <c r="F1758" s="489"/>
      <c r="G1758" s="489"/>
      <c r="H1758" s="490"/>
      <c r="I1758" s="491"/>
      <c r="J1758" s="492">
        <f>H1758*F1758*E1758+I1758*G1758*E1758</f>
        <v>0</v>
      </c>
      <c r="K1758" s="458"/>
    </row>
    <row r="1759" spans="1:11">
      <c r="A1759" s="450"/>
      <c r="B1759" s="493"/>
      <c r="C1759" s="494"/>
      <c r="D1759" s="495"/>
      <c r="E1759" s="496"/>
      <c r="F1759" s="496"/>
      <c r="G1759" s="496"/>
      <c r="H1759" s="497"/>
      <c r="I1759" s="498"/>
      <c r="J1759" s="492">
        <f>H1759*F1759*E1759+I1759*G1759*E1759</f>
        <v>0</v>
      </c>
      <c r="K1759" s="458"/>
    </row>
    <row r="1760" spans="1:11">
      <c r="A1760" s="450"/>
      <c r="B1760" s="499" t="s">
        <v>1119</v>
      </c>
      <c r="C1760" s="469"/>
      <c r="D1760" s="469"/>
      <c r="E1760" s="469"/>
      <c r="F1760" s="469"/>
      <c r="G1760" s="469"/>
      <c r="H1760" s="469"/>
      <c r="I1760" s="500" t="s">
        <v>138</v>
      </c>
      <c r="J1760" s="501">
        <f>SUM(J1757:J1759)</f>
        <v>0</v>
      </c>
      <c r="K1760" s="458"/>
    </row>
    <row r="1761" spans="1:11">
      <c r="A1761" s="450"/>
      <c r="B1761" s="502"/>
      <c r="C1761" s="502"/>
      <c r="D1761" s="502"/>
      <c r="E1761" s="502"/>
      <c r="F1761" s="502"/>
      <c r="G1761" s="502"/>
      <c r="H1761" s="502"/>
      <c r="I1761" s="503"/>
      <c r="J1761" s="504"/>
      <c r="K1761" s="458"/>
    </row>
    <row r="1762" spans="1:11" ht="20.399999999999999">
      <c r="A1762" s="450"/>
      <c r="B1762" s="1664" t="s">
        <v>1120</v>
      </c>
      <c r="C1762" s="1665"/>
      <c r="D1762" s="1665"/>
      <c r="E1762" s="1666"/>
      <c r="F1762" s="505" t="s">
        <v>873</v>
      </c>
      <c r="G1762" s="506"/>
      <c r="H1762" s="507" t="s">
        <v>560</v>
      </c>
      <c r="I1762" s="508" t="s">
        <v>1121</v>
      </c>
      <c r="J1762" s="509" t="s">
        <v>1122</v>
      </c>
      <c r="K1762" s="458"/>
    </row>
    <row r="1763" spans="1:11">
      <c r="A1763" s="450"/>
      <c r="B1763" s="510"/>
      <c r="C1763" s="511"/>
      <c r="D1763" s="512"/>
      <c r="E1763" s="513"/>
      <c r="F1763" s="514"/>
      <c r="G1763" s="515"/>
      <c r="H1763" s="516"/>
      <c r="I1763" s="484"/>
      <c r="J1763" s="485"/>
      <c r="K1763" s="458"/>
    </row>
    <row r="1764" spans="1:11">
      <c r="A1764" s="450"/>
      <c r="B1764" s="517" t="s">
        <v>626</v>
      </c>
      <c r="C1764" s="518"/>
      <c r="D1764" s="459"/>
      <c r="E1764" s="487"/>
      <c r="F1764" s="488"/>
      <c r="G1764" s="519"/>
      <c r="H1764" s="520">
        <v>0.53339999999999999</v>
      </c>
      <c r="I1764" s="521">
        <f>VLOOKUP(B1764,'MÃO DE OBRA'!$A:$E,5,FALSE)/220</f>
        <v>15.730909090909092</v>
      </c>
      <c r="J1764" s="492">
        <f t="shared" ref="J1764:J1765" si="37">H1764*I1764</f>
        <v>8.39086690909091</v>
      </c>
      <c r="K1764" s="458"/>
    </row>
    <row r="1765" spans="1:11">
      <c r="A1765" s="450"/>
      <c r="B1765" s="517" t="s">
        <v>734</v>
      </c>
      <c r="C1765" s="518"/>
      <c r="D1765" s="459"/>
      <c r="E1765" s="487"/>
      <c r="F1765" s="488"/>
      <c r="G1765" s="519"/>
      <c r="H1765" s="520">
        <v>5.3339999999999999E-2</v>
      </c>
      <c r="I1765" s="521">
        <f>VLOOKUP(B1765,'MÃO DE OBRA'!$A:$E,5,FALSE)/220</f>
        <v>23.596363636363641</v>
      </c>
      <c r="J1765" s="492">
        <f t="shared" si="37"/>
        <v>1.2586300363636367</v>
      </c>
      <c r="K1765" s="458"/>
    </row>
    <row r="1766" spans="1:11">
      <c r="A1766" s="450"/>
      <c r="B1766" s="517"/>
      <c r="C1766" s="518"/>
      <c r="D1766" s="459"/>
      <c r="E1766" s="487"/>
      <c r="F1766" s="488"/>
      <c r="G1766" s="519"/>
      <c r="H1766" s="520"/>
      <c r="I1766" s="520"/>
      <c r="J1766" s="492"/>
      <c r="K1766" s="458"/>
    </row>
    <row r="1767" spans="1:11">
      <c r="A1767" s="450"/>
      <c r="B1767" s="517"/>
      <c r="C1767" s="518"/>
      <c r="D1767" s="459"/>
      <c r="E1767" s="487"/>
      <c r="F1767" s="488"/>
      <c r="G1767" s="519"/>
      <c r="H1767" s="520"/>
      <c r="I1767" s="491"/>
      <c r="J1767" s="492">
        <f>H1767*I1767</f>
        <v>0</v>
      </c>
      <c r="K1767" s="458"/>
    </row>
    <row r="1768" spans="1:11">
      <c r="A1768" s="450"/>
      <c r="B1768" s="499" t="s">
        <v>1119</v>
      </c>
      <c r="C1768" s="502"/>
      <c r="D1768" s="502"/>
      <c r="E1768" s="502"/>
      <c r="F1768" s="502"/>
      <c r="G1768" s="502"/>
      <c r="H1768" s="502"/>
      <c r="I1768" s="522" t="s">
        <v>138</v>
      </c>
      <c r="J1768" s="501">
        <f>SUM(J1763:J1767)</f>
        <v>9.6494969454545476</v>
      </c>
      <c r="K1768" s="458"/>
    </row>
    <row r="1769" spans="1:11">
      <c r="A1769" s="450"/>
      <c r="B1769" s="523"/>
      <c r="C1769" s="523"/>
      <c r="D1769" s="523"/>
      <c r="E1769" s="523"/>
      <c r="F1769" s="523"/>
      <c r="G1769" s="523"/>
      <c r="H1769" s="523"/>
      <c r="I1769" s="524"/>
      <c r="J1769" s="523"/>
      <c r="K1769" s="458"/>
    </row>
    <row r="1770" spans="1:11">
      <c r="A1770" s="450"/>
      <c r="B1770" s="525" t="s">
        <v>1123</v>
      </c>
      <c r="C1770" s="526"/>
      <c r="D1770" s="523"/>
      <c r="E1770" s="527">
        <v>1</v>
      </c>
      <c r="F1770" s="528" t="s">
        <v>169</v>
      </c>
      <c r="G1770" s="506"/>
      <c r="H1770" s="506"/>
      <c r="I1770" s="529" t="s">
        <v>1124</v>
      </c>
      <c r="J1770" s="501">
        <f>J1760+J1768</f>
        <v>9.6494969454545476</v>
      </c>
      <c r="K1770" s="458"/>
    </row>
    <row r="1771" spans="1:11">
      <c r="A1771" s="450"/>
      <c r="B1771" s="530"/>
      <c r="C1771" s="523"/>
      <c r="D1771" s="523"/>
      <c r="E1771" s="531"/>
      <c r="F1771" s="532"/>
      <c r="G1771" s="532"/>
      <c r="H1771" s="532"/>
      <c r="I1771" s="524"/>
      <c r="J1771" s="523"/>
      <c r="K1771" s="458"/>
    </row>
    <row r="1772" spans="1:11" ht="20.399999999999999">
      <c r="A1772" s="450"/>
      <c r="B1772" s="1667" t="s">
        <v>481</v>
      </c>
      <c r="C1772" s="1668"/>
      <c r="D1772" s="1668"/>
      <c r="E1772" s="1669"/>
      <c r="F1772" s="533" t="s">
        <v>873</v>
      </c>
      <c r="G1772" s="534" t="s">
        <v>493</v>
      </c>
      <c r="H1772" s="507" t="s">
        <v>1115</v>
      </c>
      <c r="I1772" s="535" t="s">
        <v>480</v>
      </c>
      <c r="J1772" s="536" t="s">
        <v>482</v>
      </c>
      <c r="K1772" s="458"/>
    </row>
    <row r="1773" spans="1:11">
      <c r="A1773" s="450"/>
      <c r="B1773" s="537"/>
      <c r="C1773" s="538"/>
      <c r="D1773" s="538"/>
      <c r="E1773" s="539"/>
      <c r="F1773" s="540"/>
      <c r="G1773" s="541"/>
      <c r="H1773" s="547"/>
      <c r="I1773" s="543"/>
      <c r="J1773" s="485"/>
      <c r="K1773" s="458"/>
    </row>
    <row r="1774" spans="1:11">
      <c r="A1774" s="450"/>
      <c r="B1774" s="537"/>
      <c r="C1774" s="518"/>
      <c r="D1774" s="518"/>
      <c r="E1774" s="487"/>
      <c r="F1774" s="540"/>
      <c r="G1774" s="541"/>
      <c r="H1774" s="547"/>
      <c r="I1774" s="543"/>
      <c r="J1774" s="492"/>
      <c r="K1774" s="458"/>
    </row>
    <row r="1775" spans="1:11">
      <c r="A1775" s="450"/>
      <c r="B1775" s="517"/>
      <c r="C1775" s="518"/>
      <c r="D1775" s="518"/>
      <c r="E1775" s="487"/>
      <c r="F1775" s="488"/>
      <c r="G1775" s="546"/>
      <c r="H1775" s="547"/>
      <c r="I1775" s="543"/>
      <c r="J1775" s="492">
        <f>H1775*I1775*E1757*F1757</f>
        <v>0</v>
      </c>
      <c r="K1775" s="458"/>
    </row>
    <row r="1776" spans="1:11">
      <c r="A1776" s="450"/>
      <c r="B1776" s="517"/>
      <c r="C1776" s="526"/>
      <c r="D1776" s="526"/>
      <c r="E1776" s="494"/>
      <c r="F1776" s="488"/>
      <c r="G1776" s="468"/>
      <c r="H1776" s="547"/>
      <c r="I1776" s="548"/>
      <c r="J1776" s="492">
        <f>H1776*I1776*E1758*F1758</f>
        <v>0</v>
      </c>
      <c r="K1776" s="458"/>
    </row>
    <row r="1777" spans="1:11">
      <c r="A1777" s="450"/>
      <c r="B1777" s="550" t="s">
        <v>1119</v>
      </c>
      <c r="C1777" s="526"/>
      <c r="D1777" s="526"/>
      <c r="E1777" s="526"/>
      <c r="F1777" s="523"/>
      <c r="G1777" s="526"/>
      <c r="H1777" s="551"/>
      <c r="I1777" s="552" t="s">
        <v>138</v>
      </c>
      <c r="J1777" s="501">
        <f>SUM(J1773:J1776)</f>
        <v>0</v>
      </c>
      <c r="K1777" s="458"/>
    </row>
    <row r="1778" spans="1:11">
      <c r="A1778" s="450"/>
      <c r="B1778" s="553"/>
      <c r="C1778" s="526"/>
      <c r="D1778" s="526"/>
      <c r="E1778" s="554"/>
      <c r="F1778" s="555"/>
      <c r="G1778" s="506"/>
      <c r="H1778" s="506"/>
      <c r="I1778" s="529"/>
      <c r="J1778" s="554"/>
      <c r="K1778" s="458"/>
    </row>
    <row r="1779" spans="1:11" ht="20.399999999999999">
      <c r="A1779" s="450"/>
      <c r="B1779" s="1667" t="s">
        <v>1125</v>
      </c>
      <c r="C1779" s="1668"/>
      <c r="D1779" s="1668"/>
      <c r="E1779" s="1668"/>
      <c r="F1779" s="1669"/>
      <c r="G1779" s="556" t="s">
        <v>494</v>
      </c>
      <c r="H1779" s="506" t="s">
        <v>1126</v>
      </c>
      <c r="I1779" s="557" t="s">
        <v>1115</v>
      </c>
      <c r="J1779" s="509" t="s">
        <v>482</v>
      </c>
      <c r="K1779" s="458"/>
    </row>
    <row r="1780" spans="1:11">
      <c r="A1780" s="450"/>
      <c r="B1780" s="558"/>
      <c r="C1780" s="559"/>
      <c r="D1780" s="560"/>
      <c r="E1780" s="560"/>
      <c r="F1780" s="561"/>
      <c r="G1780" s="489"/>
      <c r="H1780" s="489"/>
      <c r="I1780" s="562"/>
      <c r="J1780" s="492"/>
      <c r="K1780" s="458"/>
    </row>
    <row r="1781" spans="1:11">
      <c r="A1781" s="450"/>
      <c r="B1781" s="563"/>
      <c r="C1781" s="564"/>
      <c r="D1781" s="565"/>
      <c r="E1781" s="565"/>
      <c r="F1781" s="566"/>
      <c r="G1781" s="489"/>
      <c r="H1781" s="489"/>
      <c r="I1781" s="562"/>
      <c r="J1781" s="492"/>
      <c r="K1781" s="458"/>
    </row>
    <row r="1782" spans="1:11">
      <c r="A1782" s="450"/>
      <c r="B1782" s="1670" t="s">
        <v>138</v>
      </c>
      <c r="C1782" s="1670"/>
      <c r="D1782" s="1670"/>
      <c r="E1782" s="1670"/>
      <c r="F1782" s="1670"/>
      <c r="G1782" s="1670"/>
      <c r="H1782" s="1670"/>
      <c r="I1782" s="1670"/>
      <c r="J1782" s="501">
        <f>SUM(J1780:J1781)</f>
        <v>0</v>
      </c>
      <c r="K1782" s="458"/>
    </row>
    <row r="1783" spans="1:11">
      <c r="A1783" s="450"/>
      <c r="B1783" s="567"/>
      <c r="C1783" s="511"/>
      <c r="D1783" s="511"/>
      <c r="E1783" s="568"/>
      <c r="F1783" s="569"/>
      <c r="G1783" s="570"/>
      <c r="H1783" s="570"/>
      <c r="I1783" s="571"/>
      <c r="J1783" s="572"/>
      <c r="K1783" s="458"/>
    </row>
    <row r="1784" spans="1:11">
      <c r="A1784" s="450"/>
      <c r="B1784" s="573" t="s">
        <v>1127</v>
      </c>
      <c r="C1784" s="573"/>
      <c r="D1784" s="550"/>
      <c r="E1784" s="523"/>
      <c r="F1784" s="523"/>
      <c r="G1784" s="523"/>
      <c r="H1784" s="574"/>
      <c r="I1784" s="575"/>
      <c r="J1784" s="639">
        <f>(J1770+J1777+J1782)/E1770</f>
        <v>9.6494969454545476</v>
      </c>
      <c r="K1784" s="458"/>
    </row>
    <row r="1785" spans="1:11">
      <c r="A1785" s="450"/>
      <c r="B1785" s="553"/>
      <c r="C1785" s="526"/>
      <c r="D1785" s="526"/>
      <c r="E1785" s="554"/>
      <c r="F1785" s="555"/>
      <c r="G1785" s="506"/>
      <c r="H1785" s="506"/>
      <c r="I1785" s="529"/>
      <c r="J1785" s="576"/>
      <c r="K1785" s="458"/>
    </row>
    <row r="1786" spans="1:11" ht="20.399999999999999">
      <c r="A1786" s="450"/>
      <c r="B1786" s="1667" t="s">
        <v>1128</v>
      </c>
      <c r="C1786" s="1668"/>
      <c r="D1786" s="1668"/>
      <c r="E1786" s="1668"/>
      <c r="F1786" s="1669"/>
      <c r="G1786" s="556" t="s">
        <v>494</v>
      </c>
      <c r="H1786" s="506" t="s">
        <v>1126</v>
      </c>
      <c r="I1786" s="557" t="s">
        <v>1115</v>
      </c>
      <c r="J1786" s="509" t="s">
        <v>482</v>
      </c>
      <c r="K1786" s="458"/>
    </row>
    <row r="1787" spans="1:11">
      <c r="A1787" s="450"/>
      <c r="B1787" s="558"/>
      <c r="C1787" s="559"/>
      <c r="D1787" s="560"/>
      <c r="E1787" s="560"/>
      <c r="F1787" s="561"/>
      <c r="G1787" s="489"/>
      <c r="H1787" s="489"/>
      <c r="I1787" s="562"/>
      <c r="J1787" s="492"/>
      <c r="K1787" s="458"/>
    </row>
    <row r="1788" spans="1:11">
      <c r="A1788" s="450"/>
      <c r="B1788" s="563"/>
      <c r="C1788" s="564"/>
      <c r="D1788" s="565"/>
      <c r="E1788" s="565"/>
      <c r="F1788" s="566"/>
      <c r="G1788" s="489"/>
      <c r="H1788" s="489"/>
      <c r="I1788" s="743"/>
      <c r="J1788" s="492"/>
      <c r="K1788" s="458"/>
    </row>
    <row r="1789" spans="1:11">
      <c r="A1789" s="450"/>
      <c r="B1789" s="577"/>
      <c r="C1789" s="578"/>
      <c r="D1789" s="579"/>
      <c r="E1789" s="579"/>
      <c r="F1789" s="580"/>
      <c r="G1789" s="489"/>
      <c r="H1789" s="489"/>
      <c r="I1789" s="742"/>
      <c r="J1789" s="492"/>
      <c r="K1789" s="458"/>
    </row>
    <row r="1790" spans="1:11">
      <c r="A1790" s="450"/>
      <c r="B1790" s="581"/>
      <c r="C1790" s="523"/>
      <c r="D1790" s="523"/>
      <c r="E1790" s="582"/>
      <c r="F1790" s="583"/>
      <c r="G1790" s="532"/>
      <c r="H1790" s="532"/>
      <c r="I1790" s="524" t="s">
        <v>138</v>
      </c>
      <c r="J1790" s="501">
        <f>SUM(J1787:J1789)</f>
        <v>0</v>
      </c>
      <c r="K1790" s="458"/>
    </row>
    <row r="1791" spans="1:11">
      <c r="A1791" s="450"/>
      <c r="B1791" s="584"/>
      <c r="C1791" s="523"/>
      <c r="D1791" s="523"/>
      <c r="E1791" s="582"/>
      <c r="F1791" s="583"/>
      <c r="G1791" s="532"/>
      <c r="H1791" s="532"/>
      <c r="I1791" s="524"/>
      <c r="J1791" s="582"/>
      <c r="K1791" s="458"/>
    </row>
    <row r="1792" spans="1:11" ht="20.399999999999999">
      <c r="A1792" s="450"/>
      <c r="B1792" s="1667" t="s">
        <v>1141</v>
      </c>
      <c r="C1792" s="1668"/>
      <c r="D1792" s="1668"/>
      <c r="E1792" s="1668"/>
      <c r="F1792" s="1669"/>
      <c r="G1792" s="587" t="s">
        <v>494</v>
      </c>
      <c r="H1792" s="506" t="s">
        <v>1115</v>
      </c>
      <c r="I1792" s="557"/>
      <c r="J1792" s="509" t="s">
        <v>482</v>
      </c>
      <c r="K1792" s="458"/>
    </row>
    <row r="1793" spans="1:11">
      <c r="A1793" s="450"/>
      <c r="B1793" s="1654"/>
      <c r="C1793" s="1655"/>
      <c r="D1793" s="1655"/>
      <c r="E1793" s="1655"/>
      <c r="F1793" s="1656"/>
      <c r="G1793" s="489"/>
      <c r="H1793" s="1657"/>
      <c r="I1793" s="1658"/>
      <c r="J1793" s="492"/>
      <c r="K1793" s="458"/>
    </row>
    <row r="1794" spans="1:11">
      <c r="A1794" s="450"/>
      <c r="B1794" s="1659"/>
      <c r="C1794" s="1660"/>
      <c r="D1794" s="1660"/>
      <c r="E1794" s="1660"/>
      <c r="F1794" s="1661"/>
      <c r="G1794" s="496"/>
      <c r="H1794" s="1662"/>
      <c r="I1794" s="1663"/>
      <c r="J1794" s="492"/>
      <c r="K1794" s="458"/>
    </row>
    <row r="1795" spans="1:11">
      <c r="A1795" s="450"/>
      <c r="B1795" s="581"/>
      <c r="C1795" s="523"/>
      <c r="D1795" s="523"/>
      <c r="E1795" s="582"/>
      <c r="F1795" s="583"/>
      <c r="G1795" s="532"/>
      <c r="H1795" s="532"/>
      <c r="I1795" s="524" t="s">
        <v>138</v>
      </c>
      <c r="J1795" s="501">
        <f>SUM(J1793:J1794)</f>
        <v>0</v>
      </c>
      <c r="K1795" s="458"/>
    </row>
    <row r="1796" spans="1:11">
      <c r="A1796" s="450"/>
      <c r="B1796" s="523"/>
      <c r="C1796" s="523"/>
      <c r="D1796" s="523"/>
      <c r="E1796" s="523"/>
      <c r="F1796" s="523"/>
      <c r="G1796" s="523"/>
      <c r="H1796" s="523"/>
      <c r="I1796" s="524"/>
      <c r="J1796" s="523"/>
      <c r="K1796" s="458"/>
    </row>
    <row r="1797" spans="1:11">
      <c r="A1797" s="450"/>
      <c r="B1797" s="1645" t="s">
        <v>1142</v>
      </c>
      <c r="C1797" s="1646"/>
      <c r="D1797" s="1646"/>
      <c r="E1797" s="1646"/>
      <c r="F1797" s="1646"/>
      <c r="G1797" s="1646"/>
      <c r="H1797" s="1646"/>
      <c r="I1797" s="1647"/>
      <c r="J1797" s="573">
        <f>J1795+J1790+J1784</f>
        <v>9.6494969454545476</v>
      </c>
      <c r="K1797" s="458"/>
    </row>
    <row r="1798" spans="1:11">
      <c r="A1798" s="450"/>
      <c r="B1798" s="523"/>
      <c r="C1798" s="523"/>
      <c r="D1798" s="523"/>
      <c r="E1798" s="523"/>
      <c r="F1798" s="523"/>
      <c r="G1798" s="523"/>
      <c r="H1798" s="523"/>
      <c r="I1798" s="524"/>
      <c r="J1798" s="523"/>
      <c r="K1798" s="458"/>
    </row>
    <row r="1799" spans="1:11">
      <c r="A1799" s="450"/>
      <c r="B1799" s="1645" t="s">
        <v>1143</v>
      </c>
      <c r="C1799" s="1646"/>
      <c r="D1799" s="1646"/>
      <c r="E1799" s="1646"/>
      <c r="F1799" s="1646"/>
      <c r="G1799" s="1646"/>
      <c r="H1799" s="1646"/>
      <c r="I1799" s="1647"/>
      <c r="J1799" s="501">
        <f>J1797*0</f>
        <v>0</v>
      </c>
      <c r="K1799" s="458"/>
    </row>
    <row r="1800" spans="1:11">
      <c r="A1800" s="450"/>
      <c r="B1800" s="523"/>
      <c r="C1800" s="523"/>
      <c r="D1800" s="523"/>
      <c r="E1800" s="523"/>
      <c r="F1800" s="523"/>
      <c r="G1800" s="523"/>
      <c r="H1800" s="523"/>
      <c r="I1800" s="524"/>
      <c r="J1800" s="523"/>
      <c r="K1800" s="458"/>
    </row>
    <row r="1801" spans="1:11">
      <c r="A1801" s="450"/>
      <c r="B1801" s="1645" t="s">
        <v>1144</v>
      </c>
      <c r="C1801" s="1646"/>
      <c r="D1801" s="1646"/>
      <c r="E1801" s="1646"/>
      <c r="F1801" s="1646"/>
      <c r="G1801" s="1646"/>
      <c r="H1801" s="1646"/>
      <c r="I1801" s="1647"/>
      <c r="J1801" s="573">
        <f>J1797+J1799</f>
        <v>9.6494969454545476</v>
      </c>
      <c r="K1801" s="458"/>
    </row>
    <row r="1802" spans="1:11">
      <c r="A1802" s="450"/>
      <c r="B1802" s="511"/>
      <c r="C1802" s="511"/>
      <c r="D1802" s="511"/>
      <c r="E1802" s="511"/>
      <c r="F1802" s="511"/>
      <c r="G1802" s="511"/>
      <c r="H1802" s="511"/>
      <c r="I1802" s="571"/>
      <c r="J1802" s="511"/>
      <c r="K1802" s="458"/>
    </row>
    <row r="1803" spans="1:11">
      <c r="A1803" s="450"/>
      <c r="B1803" s="589"/>
      <c r="C1803" s="559"/>
      <c r="D1803" s="559"/>
      <c r="E1803" s="559"/>
      <c r="F1803" s="559"/>
      <c r="G1803" s="559"/>
      <c r="H1803" s="559"/>
      <c r="I1803" s="559"/>
      <c r="J1803" s="590"/>
      <c r="K1803" s="458"/>
    </row>
    <row r="1804" spans="1:11">
      <c r="A1804" s="450"/>
      <c r="B1804" s="591"/>
      <c r="C1804" s="592"/>
      <c r="D1804" s="593"/>
      <c r="E1804" s="593"/>
      <c r="F1804" s="594" t="s">
        <v>1119</v>
      </c>
      <c r="G1804" s="595" t="s">
        <v>1119</v>
      </c>
      <c r="H1804" s="592"/>
      <c r="I1804" s="592"/>
      <c r="J1804" s="596"/>
      <c r="K1804" s="458"/>
    </row>
    <row r="1805" spans="1:11">
      <c r="A1805" s="450"/>
      <c r="B1805" s="459"/>
      <c r="C1805" s="459"/>
      <c r="D1805" s="459"/>
      <c r="E1805" s="459"/>
      <c r="F1805" s="459"/>
      <c r="G1805" s="459"/>
      <c r="H1805" s="459"/>
      <c r="I1805" s="459"/>
      <c r="J1805" s="459"/>
      <c r="K1805" s="458"/>
    </row>
    <row r="1806" spans="1:11">
      <c r="A1806" s="450"/>
      <c r="B1806" s="597">
        <f>PLANEJAMENTO!$G$2</f>
        <v>0</v>
      </c>
      <c r="C1806" s="598"/>
      <c r="D1806" s="598"/>
      <c r="E1806" s="598"/>
      <c r="F1806" s="599"/>
      <c r="G1806" s="600" t="s">
        <v>482</v>
      </c>
      <c r="H1806" s="502"/>
      <c r="I1806" s="502"/>
      <c r="J1806" s="505"/>
      <c r="K1806" s="458"/>
    </row>
    <row r="1807" spans="1:11">
      <c r="A1807" s="450"/>
      <c r="B1807" s="601">
        <f>PLANEJAMENTO!$G$3</f>
        <v>0</v>
      </c>
      <c r="C1807" s="602"/>
      <c r="D1807" s="602"/>
      <c r="E1807" s="602"/>
      <c r="F1807" s="603"/>
      <c r="G1807" s="1648" t="s">
        <v>1145</v>
      </c>
      <c r="H1807" s="1649"/>
      <c r="I1807" s="1649"/>
      <c r="J1807" s="1650"/>
      <c r="K1807" s="458"/>
    </row>
    <row r="1808" spans="1:11">
      <c r="A1808" s="450"/>
      <c r="B1808" s="604"/>
      <c r="C1808" s="605"/>
      <c r="D1808" s="605"/>
      <c r="E1808" s="605"/>
      <c r="F1808" s="606"/>
      <c r="G1808" s="607"/>
      <c r="H1808" s="1651"/>
      <c r="I1808" s="1652"/>
      <c r="J1808" s="1653"/>
      <c r="K1808" s="458"/>
    </row>
    <row r="1809" spans="1:11" ht="15" thickBot="1">
      <c r="A1809" s="608"/>
      <c r="B1809" s="609"/>
      <c r="C1809" s="609"/>
      <c r="D1809" s="609"/>
      <c r="E1809" s="609"/>
      <c r="F1809" s="609"/>
      <c r="G1809" s="609"/>
      <c r="H1809" s="609"/>
      <c r="I1809" s="609"/>
      <c r="J1809" s="609"/>
      <c r="K1809" s="610"/>
    </row>
    <row r="1810" spans="1:11">
      <c r="A1810" s="759"/>
      <c r="B1810" s="760"/>
      <c r="C1810" s="760"/>
      <c r="D1810" s="760"/>
      <c r="E1810" s="760"/>
      <c r="F1810" s="760"/>
      <c r="G1810" s="760"/>
      <c r="H1810" s="760"/>
      <c r="I1810" s="760"/>
      <c r="J1810" s="760"/>
      <c r="K1810" s="761"/>
    </row>
    <row r="1811" spans="1:11">
      <c r="A1811" s="450"/>
      <c r="B1811" s="451" t="s">
        <v>141</v>
      </c>
      <c r="C1811" s="452"/>
      <c r="D1811" s="453" t="s">
        <v>1105</v>
      </c>
      <c r="E1811" s="454"/>
      <c r="F1811" s="455"/>
      <c r="G1811" s="455"/>
      <c r="H1811" s="456"/>
      <c r="I1811" s="456"/>
      <c r="J1811" s="457"/>
      <c r="K1811" s="458"/>
    </row>
    <row r="1812" spans="1:11">
      <c r="A1812" s="450"/>
      <c r="B1812" s="459"/>
      <c r="C1812" s="459"/>
      <c r="D1812" s="459"/>
      <c r="E1812" s="459"/>
      <c r="F1812" s="459"/>
      <c r="G1812" s="459"/>
      <c r="H1812" s="459"/>
      <c r="I1812" s="459"/>
      <c r="J1812" s="459"/>
      <c r="K1812" s="458"/>
    </row>
    <row r="1813" spans="1:11">
      <c r="A1813" s="450"/>
      <c r="B1813" s="460" t="s">
        <v>1146</v>
      </c>
      <c r="C1813" s="461" t="s">
        <v>1107</v>
      </c>
      <c r="D1813" s="1671" t="s">
        <v>198</v>
      </c>
      <c r="E1813" s="1672"/>
      <c r="F1813" s="1672"/>
      <c r="G1813" s="1672"/>
      <c r="H1813" s="1672"/>
      <c r="I1813" s="1673"/>
      <c r="J1813" s="462" t="s">
        <v>1108</v>
      </c>
      <c r="K1813" s="458"/>
    </row>
    <row r="1814" spans="1:11" ht="21" customHeight="1">
      <c r="A1814" s="450"/>
      <c r="B1814" s="463">
        <v>48437</v>
      </c>
      <c r="C1814" s="464"/>
      <c r="D1814" s="1674" t="s">
        <v>1203</v>
      </c>
      <c r="E1814" s="1675"/>
      <c r="F1814" s="1675"/>
      <c r="G1814" s="1675"/>
      <c r="H1814" s="1675"/>
      <c r="I1814" s="1676"/>
      <c r="J1814" s="468" t="str">
        <f>F1831</f>
        <v>M2</v>
      </c>
      <c r="K1814" s="458"/>
    </row>
    <row r="1815" spans="1:11">
      <c r="A1815" s="450"/>
      <c r="B1815" s="469"/>
      <c r="C1815" s="469"/>
      <c r="D1815" s="469"/>
      <c r="E1815" s="469"/>
      <c r="F1815" s="469"/>
      <c r="G1815" s="469"/>
      <c r="H1815" s="469"/>
      <c r="I1815" s="470"/>
      <c r="J1815" s="471"/>
      <c r="K1815" s="458"/>
    </row>
    <row r="1816" spans="1:11">
      <c r="A1816" s="450"/>
      <c r="B1816" s="1648" t="s">
        <v>1111</v>
      </c>
      <c r="C1816" s="1650"/>
      <c r="D1816" s="1679" t="s">
        <v>873</v>
      </c>
      <c r="E1816" s="1681" t="s">
        <v>1112</v>
      </c>
      <c r="F1816" s="472" t="s">
        <v>1113</v>
      </c>
      <c r="G1816" s="473"/>
      <c r="H1816" s="472" t="s">
        <v>1114</v>
      </c>
      <c r="I1816" s="473"/>
      <c r="J1816" s="474" t="s">
        <v>1115</v>
      </c>
      <c r="K1816" s="458"/>
    </row>
    <row r="1817" spans="1:11">
      <c r="A1817" s="450"/>
      <c r="B1817" s="1677"/>
      <c r="C1817" s="1678"/>
      <c r="D1817" s="1680"/>
      <c r="E1817" s="1682"/>
      <c r="F1817" s="475" t="s">
        <v>1116</v>
      </c>
      <c r="G1817" s="475" t="s">
        <v>1117</v>
      </c>
      <c r="H1817" s="475" t="s">
        <v>1116</v>
      </c>
      <c r="I1817" s="476" t="s">
        <v>1117</v>
      </c>
      <c r="J1817" s="477" t="s">
        <v>1118</v>
      </c>
      <c r="K1817" s="458"/>
    </row>
    <row r="1818" spans="1:11">
      <c r="A1818" s="450"/>
      <c r="B1818" s="486"/>
      <c r="C1818" s="487"/>
      <c r="D1818" s="488"/>
      <c r="E1818" s="481"/>
      <c r="F1818" s="481"/>
      <c r="G1818" s="482"/>
      <c r="H1818" s="490"/>
      <c r="I1818" s="484"/>
      <c r="J1818" s="492"/>
      <c r="K1818" s="458"/>
    </row>
    <row r="1819" spans="1:11">
      <c r="A1819" s="450"/>
      <c r="B1819" s="486"/>
      <c r="C1819" s="487"/>
      <c r="D1819" s="488"/>
      <c r="E1819" s="489"/>
      <c r="F1819" s="489"/>
      <c r="G1819" s="489"/>
      <c r="H1819" s="490"/>
      <c r="I1819" s="491"/>
      <c r="J1819" s="492">
        <f>H1819*F1819*E1819+I1819*G1819*E1819</f>
        <v>0</v>
      </c>
      <c r="K1819" s="458"/>
    </row>
    <row r="1820" spans="1:11">
      <c r="A1820" s="450"/>
      <c r="B1820" s="493"/>
      <c r="C1820" s="494"/>
      <c r="D1820" s="495"/>
      <c r="E1820" s="496"/>
      <c r="F1820" s="496"/>
      <c r="G1820" s="496"/>
      <c r="H1820" s="497"/>
      <c r="I1820" s="498"/>
      <c r="J1820" s="492">
        <f>H1820*F1820*E1820+I1820*G1820*E1820</f>
        <v>0</v>
      </c>
      <c r="K1820" s="458"/>
    </row>
    <row r="1821" spans="1:11">
      <c r="A1821" s="450"/>
      <c r="B1821" s="499" t="s">
        <v>1119</v>
      </c>
      <c r="C1821" s="469"/>
      <c r="D1821" s="469"/>
      <c r="E1821" s="469"/>
      <c r="F1821" s="469"/>
      <c r="G1821" s="469"/>
      <c r="H1821" s="469"/>
      <c r="I1821" s="500" t="s">
        <v>138</v>
      </c>
      <c r="J1821" s="501">
        <f>SUM(J1818:J1820)</f>
        <v>0</v>
      </c>
      <c r="K1821" s="458"/>
    </row>
    <row r="1822" spans="1:11">
      <c r="A1822" s="450"/>
      <c r="B1822" s="502"/>
      <c r="C1822" s="502"/>
      <c r="D1822" s="502"/>
      <c r="E1822" s="502"/>
      <c r="F1822" s="502"/>
      <c r="G1822" s="502"/>
      <c r="H1822" s="502"/>
      <c r="I1822" s="503"/>
      <c r="J1822" s="504"/>
      <c r="K1822" s="458"/>
    </row>
    <row r="1823" spans="1:11" ht="20.399999999999999">
      <c r="A1823" s="450"/>
      <c r="B1823" s="1664" t="s">
        <v>1120</v>
      </c>
      <c r="C1823" s="1665"/>
      <c r="D1823" s="1665"/>
      <c r="E1823" s="1666"/>
      <c r="F1823" s="505" t="s">
        <v>873</v>
      </c>
      <c r="G1823" s="506"/>
      <c r="H1823" s="507" t="s">
        <v>560</v>
      </c>
      <c r="I1823" s="508" t="s">
        <v>1121</v>
      </c>
      <c r="J1823" s="509" t="s">
        <v>1122</v>
      </c>
      <c r="K1823" s="458"/>
    </row>
    <row r="1824" spans="1:11">
      <c r="A1824" s="450"/>
      <c r="B1824" s="510"/>
      <c r="C1824" s="511"/>
      <c r="D1824" s="512"/>
      <c r="E1824" s="513"/>
      <c r="F1824" s="514"/>
      <c r="G1824" s="515"/>
      <c r="H1824" s="516"/>
      <c r="I1824" s="484"/>
      <c r="J1824" s="485"/>
      <c r="K1824" s="458"/>
    </row>
    <row r="1825" spans="1:11">
      <c r="A1825" s="450"/>
      <c r="B1825" s="517" t="s">
        <v>626</v>
      </c>
      <c r="C1825" s="518"/>
      <c r="D1825" s="459"/>
      <c r="E1825" s="487"/>
      <c r="F1825" s="488"/>
      <c r="G1825" s="519"/>
      <c r="H1825" s="520">
        <v>1.11111</v>
      </c>
      <c r="I1825" s="521">
        <f>VLOOKUP(B1825,'MÃO DE OBRA'!$A:$E,5,FALSE)/220</f>
        <v>15.730909090909092</v>
      </c>
      <c r="J1825" s="492">
        <f t="shared" ref="J1825:J1826" si="38">H1825*I1825</f>
        <v>17.478770400000002</v>
      </c>
      <c r="K1825" s="458"/>
    </row>
    <row r="1826" spans="1:11">
      <c r="A1826" s="450"/>
      <c r="B1826" s="517" t="s">
        <v>734</v>
      </c>
      <c r="C1826" s="518"/>
      <c r="D1826" s="459"/>
      <c r="E1826" s="487"/>
      <c r="F1826" s="488"/>
      <c r="G1826" s="519"/>
      <c r="H1826" s="520">
        <v>1.111111</v>
      </c>
      <c r="I1826" s="521">
        <f>VLOOKUP(B1826,'MÃO DE OBRA'!$A:$E,5,FALSE)/220</f>
        <v>23.596363636363641</v>
      </c>
      <c r="J1826" s="492">
        <f t="shared" si="38"/>
        <v>26.218179196363639</v>
      </c>
      <c r="K1826" s="458"/>
    </row>
    <row r="1827" spans="1:11">
      <c r="A1827" s="450"/>
      <c r="B1827" s="517"/>
      <c r="C1827" s="518"/>
      <c r="D1827" s="459"/>
      <c r="E1827" s="487"/>
      <c r="F1827" s="488"/>
      <c r="G1827" s="519"/>
      <c r="H1827" s="520"/>
      <c r="I1827" s="520"/>
      <c r="J1827" s="492"/>
      <c r="K1827" s="458"/>
    </row>
    <row r="1828" spans="1:11">
      <c r="A1828" s="450"/>
      <c r="B1828" s="517"/>
      <c r="C1828" s="518"/>
      <c r="D1828" s="459"/>
      <c r="E1828" s="487"/>
      <c r="F1828" s="488"/>
      <c r="G1828" s="519"/>
      <c r="H1828" s="520"/>
      <c r="I1828" s="491"/>
      <c r="J1828" s="492">
        <f>H1828*I1828</f>
        <v>0</v>
      </c>
      <c r="K1828" s="458"/>
    </row>
    <row r="1829" spans="1:11">
      <c r="A1829" s="450"/>
      <c r="B1829" s="499" t="s">
        <v>1119</v>
      </c>
      <c r="C1829" s="502"/>
      <c r="D1829" s="502"/>
      <c r="E1829" s="502"/>
      <c r="F1829" s="502"/>
      <c r="G1829" s="502"/>
      <c r="H1829" s="502"/>
      <c r="I1829" s="522" t="s">
        <v>138</v>
      </c>
      <c r="J1829" s="501">
        <f>SUM(J1824:J1828)</f>
        <v>43.696949596363638</v>
      </c>
      <c r="K1829" s="458"/>
    </row>
    <row r="1830" spans="1:11">
      <c r="A1830" s="450"/>
      <c r="B1830" s="523"/>
      <c r="C1830" s="523"/>
      <c r="D1830" s="523"/>
      <c r="E1830" s="523"/>
      <c r="F1830" s="523"/>
      <c r="G1830" s="523"/>
      <c r="H1830" s="523"/>
      <c r="I1830" s="524"/>
      <c r="J1830" s="523"/>
      <c r="K1830" s="458"/>
    </row>
    <row r="1831" spans="1:11">
      <c r="A1831" s="450"/>
      <c r="B1831" s="525" t="s">
        <v>1123</v>
      </c>
      <c r="C1831" s="526"/>
      <c r="D1831" s="523"/>
      <c r="E1831" s="527">
        <v>1</v>
      </c>
      <c r="F1831" s="528" t="s">
        <v>1165</v>
      </c>
      <c r="G1831" s="506"/>
      <c r="H1831" s="506"/>
      <c r="I1831" s="529" t="s">
        <v>1124</v>
      </c>
      <c r="J1831" s="501">
        <f>J1821+J1829</f>
        <v>43.696949596363638</v>
      </c>
      <c r="K1831" s="458"/>
    </row>
    <row r="1832" spans="1:11">
      <c r="A1832" s="450"/>
      <c r="B1832" s="530"/>
      <c r="C1832" s="523"/>
      <c r="D1832" s="523"/>
      <c r="E1832" s="531"/>
      <c r="F1832" s="532"/>
      <c r="G1832" s="532"/>
      <c r="H1832" s="532"/>
      <c r="I1832" s="524"/>
      <c r="J1832" s="523"/>
      <c r="K1832" s="458"/>
    </row>
    <row r="1833" spans="1:11" ht="20.399999999999999">
      <c r="A1833" s="450"/>
      <c r="B1833" s="1667" t="s">
        <v>481</v>
      </c>
      <c r="C1833" s="1668"/>
      <c r="D1833" s="1668"/>
      <c r="E1833" s="1669"/>
      <c r="F1833" s="533" t="s">
        <v>873</v>
      </c>
      <c r="G1833" s="534" t="s">
        <v>493</v>
      </c>
      <c r="H1833" s="507" t="s">
        <v>1115</v>
      </c>
      <c r="I1833" s="535" t="s">
        <v>480</v>
      </c>
      <c r="J1833" s="536" t="s">
        <v>482</v>
      </c>
      <c r="K1833" s="458"/>
    </row>
    <row r="1834" spans="1:11">
      <c r="A1834" s="450"/>
      <c r="B1834" s="537"/>
      <c r="C1834" s="538"/>
      <c r="D1834" s="538"/>
      <c r="E1834" s="539"/>
      <c r="F1834" s="540"/>
      <c r="G1834" s="541"/>
      <c r="H1834" s="547"/>
      <c r="I1834" s="543"/>
      <c r="J1834" s="485"/>
      <c r="K1834" s="458"/>
    </row>
    <row r="1835" spans="1:11">
      <c r="A1835" s="450"/>
      <c r="B1835" s="537"/>
      <c r="C1835" s="518"/>
      <c r="D1835" s="518"/>
      <c r="E1835" s="487"/>
      <c r="F1835" s="540"/>
      <c r="G1835" s="541"/>
      <c r="H1835" s="547"/>
      <c r="I1835" s="543"/>
      <c r="J1835" s="492"/>
      <c r="K1835" s="458"/>
    </row>
    <row r="1836" spans="1:11">
      <c r="A1836" s="450"/>
      <c r="B1836" s="517"/>
      <c r="C1836" s="518"/>
      <c r="D1836" s="518"/>
      <c r="E1836" s="487"/>
      <c r="F1836" s="488"/>
      <c r="G1836" s="546"/>
      <c r="H1836" s="547"/>
      <c r="I1836" s="543"/>
      <c r="J1836" s="492">
        <f>H1836*I1836*E1818*F1818</f>
        <v>0</v>
      </c>
      <c r="K1836" s="458"/>
    </row>
    <row r="1837" spans="1:11">
      <c r="A1837" s="450"/>
      <c r="B1837" s="517"/>
      <c r="C1837" s="526"/>
      <c r="D1837" s="526"/>
      <c r="E1837" s="494"/>
      <c r="F1837" s="488"/>
      <c r="G1837" s="468"/>
      <c r="H1837" s="547"/>
      <c r="I1837" s="548"/>
      <c r="J1837" s="492">
        <f>H1837*I1837*E1819*F1819</f>
        <v>0</v>
      </c>
      <c r="K1837" s="458"/>
    </row>
    <row r="1838" spans="1:11">
      <c r="A1838" s="450"/>
      <c r="B1838" s="550" t="s">
        <v>1119</v>
      </c>
      <c r="C1838" s="526"/>
      <c r="D1838" s="526"/>
      <c r="E1838" s="526"/>
      <c r="F1838" s="523"/>
      <c r="G1838" s="526"/>
      <c r="H1838" s="551"/>
      <c r="I1838" s="552" t="s">
        <v>138</v>
      </c>
      <c r="J1838" s="501">
        <f>SUM(J1834:J1837)</f>
        <v>0</v>
      </c>
      <c r="K1838" s="458"/>
    </row>
    <row r="1839" spans="1:11">
      <c r="A1839" s="450"/>
      <c r="B1839" s="553"/>
      <c r="C1839" s="526"/>
      <c r="D1839" s="526"/>
      <c r="E1839" s="554"/>
      <c r="F1839" s="555"/>
      <c r="G1839" s="506"/>
      <c r="H1839" s="506"/>
      <c r="I1839" s="529"/>
      <c r="J1839" s="554"/>
      <c r="K1839" s="458"/>
    </row>
    <row r="1840" spans="1:11" ht="20.399999999999999">
      <c r="A1840" s="450"/>
      <c r="B1840" s="1667" t="s">
        <v>1125</v>
      </c>
      <c r="C1840" s="1668"/>
      <c r="D1840" s="1668"/>
      <c r="E1840" s="1668"/>
      <c r="F1840" s="1669"/>
      <c r="G1840" s="556" t="s">
        <v>494</v>
      </c>
      <c r="H1840" s="506" t="s">
        <v>1126</v>
      </c>
      <c r="I1840" s="557" t="s">
        <v>1115</v>
      </c>
      <c r="J1840" s="509" t="s">
        <v>482</v>
      </c>
      <c r="K1840" s="458"/>
    </row>
    <row r="1841" spans="1:11">
      <c r="A1841" s="450"/>
      <c r="B1841" s="558"/>
      <c r="C1841" s="559"/>
      <c r="D1841" s="560"/>
      <c r="E1841" s="560"/>
      <c r="F1841" s="561"/>
      <c r="G1841" s="489"/>
      <c r="H1841" s="489"/>
      <c r="I1841" s="562"/>
      <c r="J1841" s="492"/>
      <c r="K1841" s="458"/>
    </row>
    <row r="1842" spans="1:11">
      <c r="A1842" s="450"/>
      <c r="B1842" s="563"/>
      <c r="C1842" s="564"/>
      <c r="D1842" s="565"/>
      <c r="E1842" s="565"/>
      <c r="F1842" s="566"/>
      <c r="G1842" s="489"/>
      <c r="H1842" s="489"/>
      <c r="I1842" s="562"/>
      <c r="J1842" s="492"/>
      <c r="K1842" s="458"/>
    </row>
    <row r="1843" spans="1:11">
      <c r="A1843" s="450"/>
      <c r="B1843" s="1670" t="s">
        <v>138</v>
      </c>
      <c r="C1843" s="1670"/>
      <c r="D1843" s="1670"/>
      <c r="E1843" s="1670"/>
      <c r="F1843" s="1670"/>
      <c r="G1843" s="1670"/>
      <c r="H1843" s="1670"/>
      <c r="I1843" s="1670"/>
      <c r="J1843" s="501">
        <f>SUM(J1841:J1842)</f>
        <v>0</v>
      </c>
      <c r="K1843" s="458"/>
    </row>
    <row r="1844" spans="1:11">
      <c r="A1844" s="450"/>
      <c r="B1844" s="567"/>
      <c r="C1844" s="511"/>
      <c r="D1844" s="511"/>
      <c r="E1844" s="568"/>
      <c r="F1844" s="569"/>
      <c r="G1844" s="570"/>
      <c r="H1844" s="570"/>
      <c r="I1844" s="571"/>
      <c r="J1844" s="572"/>
      <c r="K1844" s="458"/>
    </row>
    <row r="1845" spans="1:11">
      <c r="A1845" s="450"/>
      <c r="B1845" s="573" t="s">
        <v>1127</v>
      </c>
      <c r="C1845" s="573"/>
      <c r="D1845" s="550"/>
      <c r="E1845" s="523"/>
      <c r="F1845" s="523"/>
      <c r="G1845" s="523"/>
      <c r="H1845" s="574"/>
      <c r="I1845" s="575"/>
      <c r="J1845" s="639">
        <f>(J1831+J1838+J1843)/E1831</f>
        <v>43.696949596363638</v>
      </c>
      <c r="K1845" s="458"/>
    </row>
    <row r="1846" spans="1:11">
      <c r="A1846" s="450"/>
      <c r="B1846" s="553"/>
      <c r="C1846" s="526"/>
      <c r="D1846" s="526"/>
      <c r="E1846" s="554"/>
      <c r="F1846" s="555"/>
      <c r="G1846" s="506"/>
      <c r="H1846" s="506"/>
      <c r="I1846" s="529"/>
      <c r="J1846" s="576"/>
      <c r="K1846" s="458"/>
    </row>
    <row r="1847" spans="1:11" ht="20.399999999999999">
      <c r="A1847" s="450"/>
      <c r="B1847" s="1667" t="s">
        <v>1128</v>
      </c>
      <c r="C1847" s="1668"/>
      <c r="D1847" s="1668"/>
      <c r="E1847" s="1668"/>
      <c r="F1847" s="1669"/>
      <c r="G1847" s="556" t="s">
        <v>494</v>
      </c>
      <c r="H1847" s="506" t="s">
        <v>1126</v>
      </c>
      <c r="I1847" s="557" t="s">
        <v>1115</v>
      </c>
      <c r="J1847" s="509" t="s">
        <v>482</v>
      </c>
      <c r="K1847" s="458"/>
    </row>
    <row r="1848" spans="1:11">
      <c r="A1848" s="450"/>
      <c r="B1848" s="558"/>
      <c r="C1848" s="559"/>
      <c r="D1848" s="560"/>
      <c r="E1848" s="560"/>
      <c r="F1848" s="561"/>
      <c r="G1848" s="489"/>
      <c r="H1848" s="489"/>
      <c r="I1848" s="562"/>
      <c r="J1848" s="492"/>
      <c r="K1848" s="458"/>
    </row>
    <row r="1849" spans="1:11">
      <c r="A1849" s="450"/>
      <c r="B1849" s="563"/>
      <c r="C1849" s="564"/>
      <c r="D1849" s="565"/>
      <c r="E1849" s="565"/>
      <c r="F1849" s="566"/>
      <c r="G1849" s="489"/>
      <c r="H1849" s="489"/>
      <c r="I1849" s="743"/>
      <c r="J1849" s="492"/>
      <c r="K1849" s="458"/>
    </row>
    <row r="1850" spans="1:11">
      <c r="A1850" s="450"/>
      <c r="B1850" s="577"/>
      <c r="C1850" s="578"/>
      <c r="D1850" s="579"/>
      <c r="E1850" s="579"/>
      <c r="F1850" s="580"/>
      <c r="G1850" s="489"/>
      <c r="H1850" s="489"/>
      <c r="I1850" s="742"/>
      <c r="J1850" s="492"/>
      <c r="K1850" s="458"/>
    </row>
    <row r="1851" spans="1:11">
      <c r="A1851" s="450"/>
      <c r="B1851" s="581"/>
      <c r="C1851" s="523"/>
      <c r="D1851" s="523"/>
      <c r="E1851" s="582"/>
      <c r="F1851" s="583"/>
      <c r="G1851" s="532"/>
      <c r="H1851" s="532"/>
      <c r="I1851" s="524" t="s">
        <v>138</v>
      </c>
      <c r="J1851" s="501">
        <f>SUM(J1848:J1850)</f>
        <v>0</v>
      </c>
      <c r="K1851" s="458"/>
    </row>
    <row r="1852" spans="1:11">
      <c r="A1852" s="450"/>
      <c r="B1852" s="584"/>
      <c r="C1852" s="523"/>
      <c r="D1852" s="523"/>
      <c r="E1852" s="582"/>
      <c r="F1852" s="583"/>
      <c r="G1852" s="532"/>
      <c r="H1852" s="532"/>
      <c r="I1852" s="524"/>
      <c r="J1852" s="582"/>
      <c r="K1852" s="458"/>
    </row>
    <row r="1853" spans="1:11" ht="20.399999999999999">
      <c r="A1853" s="450"/>
      <c r="B1853" s="1667" t="s">
        <v>1141</v>
      </c>
      <c r="C1853" s="1668"/>
      <c r="D1853" s="1668"/>
      <c r="E1853" s="1668"/>
      <c r="F1853" s="1669"/>
      <c r="G1853" s="587" t="s">
        <v>494</v>
      </c>
      <c r="H1853" s="506" t="s">
        <v>1115</v>
      </c>
      <c r="I1853" s="557"/>
      <c r="J1853" s="509" t="s">
        <v>482</v>
      </c>
      <c r="K1853" s="458"/>
    </row>
    <row r="1854" spans="1:11">
      <c r="A1854" s="450"/>
      <c r="B1854" s="1654"/>
      <c r="C1854" s="1655"/>
      <c r="D1854" s="1655"/>
      <c r="E1854" s="1655"/>
      <c r="F1854" s="1656"/>
      <c r="G1854" s="489"/>
      <c r="H1854" s="1657"/>
      <c r="I1854" s="1658"/>
      <c r="J1854" s="492"/>
      <c r="K1854" s="458"/>
    </row>
    <row r="1855" spans="1:11">
      <c r="A1855" s="450"/>
      <c r="B1855" s="1659"/>
      <c r="C1855" s="1660"/>
      <c r="D1855" s="1660"/>
      <c r="E1855" s="1660"/>
      <c r="F1855" s="1661"/>
      <c r="G1855" s="496"/>
      <c r="H1855" s="1662"/>
      <c r="I1855" s="1663"/>
      <c r="J1855" s="492"/>
      <c r="K1855" s="458"/>
    </row>
    <row r="1856" spans="1:11">
      <c r="A1856" s="450"/>
      <c r="B1856" s="581"/>
      <c r="C1856" s="523"/>
      <c r="D1856" s="523"/>
      <c r="E1856" s="582"/>
      <c r="F1856" s="583"/>
      <c r="G1856" s="532"/>
      <c r="H1856" s="532"/>
      <c r="I1856" s="524" t="s">
        <v>138</v>
      </c>
      <c r="J1856" s="501">
        <f>SUM(J1854:J1855)</f>
        <v>0</v>
      </c>
      <c r="K1856" s="458"/>
    </row>
    <row r="1857" spans="1:11">
      <c r="A1857" s="450"/>
      <c r="B1857" s="523"/>
      <c r="C1857" s="523"/>
      <c r="D1857" s="523"/>
      <c r="E1857" s="523"/>
      <c r="F1857" s="523"/>
      <c r="G1857" s="523"/>
      <c r="H1857" s="523"/>
      <c r="I1857" s="524"/>
      <c r="J1857" s="523"/>
      <c r="K1857" s="458"/>
    </row>
    <row r="1858" spans="1:11">
      <c r="A1858" s="450"/>
      <c r="B1858" s="1645" t="s">
        <v>1142</v>
      </c>
      <c r="C1858" s="1646"/>
      <c r="D1858" s="1646"/>
      <c r="E1858" s="1646"/>
      <c r="F1858" s="1646"/>
      <c r="G1858" s="1646"/>
      <c r="H1858" s="1646"/>
      <c r="I1858" s="1647"/>
      <c r="J1858" s="573">
        <f>J1856+J1851+J1845</f>
        <v>43.696949596363638</v>
      </c>
      <c r="K1858" s="458"/>
    </row>
    <row r="1859" spans="1:11">
      <c r="A1859" s="450"/>
      <c r="B1859" s="523"/>
      <c r="C1859" s="523"/>
      <c r="D1859" s="523"/>
      <c r="E1859" s="523"/>
      <c r="F1859" s="523"/>
      <c r="G1859" s="523"/>
      <c r="H1859" s="523"/>
      <c r="I1859" s="524"/>
      <c r="J1859" s="523"/>
      <c r="K1859" s="458"/>
    </row>
    <row r="1860" spans="1:11">
      <c r="A1860" s="450"/>
      <c r="B1860" s="1645" t="s">
        <v>1143</v>
      </c>
      <c r="C1860" s="1646"/>
      <c r="D1860" s="1646"/>
      <c r="E1860" s="1646"/>
      <c r="F1860" s="1646"/>
      <c r="G1860" s="1646"/>
      <c r="H1860" s="1646"/>
      <c r="I1860" s="1647"/>
      <c r="J1860" s="501">
        <f>J1858*0</f>
        <v>0</v>
      </c>
      <c r="K1860" s="458"/>
    </row>
    <row r="1861" spans="1:11">
      <c r="A1861" s="450"/>
      <c r="B1861" s="523"/>
      <c r="C1861" s="523"/>
      <c r="D1861" s="523"/>
      <c r="E1861" s="523"/>
      <c r="F1861" s="523"/>
      <c r="G1861" s="523"/>
      <c r="H1861" s="523"/>
      <c r="I1861" s="524"/>
      <c r="J1861" s="523"/>
      <c r="K1861" s="458"/>
    </row>
    <row r="1862" spans="1:11">
      <c r="A1862" s="450"/>
      <c r="B1862" s="1645" t="s">
        <v>1144</v>
      </c>
      <c r="C1862" s="1646"/>
      <c r="D1862" s="1646"/>
      <c r="E1862" s="1646"/>
      <c r="F1862" s="1646"/>
      <c r="G1862" s="1646"/>
      <c r="H1862" s="1646"/>
      <c r="I1862" s="1647"/>
      <c r="J1862" s="573">
        <f>J1858+J1860</f>
        <v>43.696949596363638</v>
      </c>
      <c r="K1862" s="458"/>
    </row>
    <row r="1863" spans="1:11">
      <c r="A1863" s="450"/>
      <c r="B1863" s="511"/>
      <c r="C1863" s="511"/>
      <c r="D1863" s="511"/>
      <c r="E1863" s="511"/>
      <c r="F1863" s="511"/>
      <c r="G1863" s="511"/>
      <c r="H1863" s="511"/>
      <c r="I1863" s="571"/>
      <c r="J1863" s="511"/>
      <c r="K1863" s="458"/>
    </row>
    <row r="1864" spans="1:11">
      <c r="A1864" s="450"/>
      <c r="B1864" s="589"/>
      <c r="C1864" s="559"/>
      <c r="D1864" s="559"/>
      <c r="E1864" s="559"/>
      <c r="F1864" s="559"/>
      <c r="G1864" s="559"/>
      <c r="H1864" s="559"/>
      <c r="I1864" s="559"/>
      <c r="J1864" s="590"/>
      <c r="K1864" s="458"/>
    </row>
    <row r="1865" spans="1:11">
      <c r="A1865" s="450"/>
      <c r="B1865" s="591"/>
      <c r="C1865" s="592"/>
      <c r="D1865" s="593"/>
      <c r="E1865" s="593"/>
      <c r="F1865" s="594" t="s">
        <v>1119</v>
      </c>
      <c r="G1865" s="595" t="s">
        <v>1119</v>
      </c>
      <c r="H1865" s="592"/>
      <c r="I1865" s="592"/>
      <c r="J1865" s="596"/>
      <c r="K1865" s="458"/>
    </row>
    <row r="1866" spans="1:11">
      <c r="A1866" s="450"/>
      <c r="B1866" s="459"/>
      <c r="C1866" s="459"/>
      <c r="D1866" s="459"/>
      <c r="E1866" s="459"/>
      <c r="F1866" s="459"/>
      <c r="G1866" s="459"/>
      <c r="H1866" s="459"/>
      <c r="I1866" s="459"/>
      <c r="J1866" s="459"/>
      <c r="K1866" s="458"/>
    </row>
    <row r="1867" spans="1:11">
      <c r="A1867" s="450"/>
      <c r="B1867" s="597">
        <f>PLANEJAMENTO!$G$2</f>
        <v>0</v>
      </c>
      <c r="C1867" s="598"/>
      <c r="D1867" s="598"/>
      <c r="E1867" s="598"/>
      <c r="F1867" s="599"/>
      <c r="G1867" s="600" t="s">
        <v>482</v>
      </c>
      <c r="H1867" s="502"/>
      <c r="I1867" s="502"/>
      <c r="J1867" s="505"/>
      <c r="K1867" s="458"/>
    </row>
    <row r="1868" spans="1:11">
      <c r="A1868" s="450"/>
      <c r="B1868" s="601">
        <f>PLANEJAMENTO!$G$3</f>
        <v>0</v>
      </c>
      <c r="C1868" s="602"/>
      <c r="D1868" s="602"/>
      <c r="E1868" s="602"/>
      <c r="F1868" s="603"/>
      <c r="G1868" s="1648" t="s">
        <v>1145</v>
      </c>
      <c r="H1868" s="1649"/>
      <c r="I1868" s="1649"/>
      <c r="J1868" s="1650"/>
      <c r="K1868" s="458"/>
    </row>
    <row r="1869" spans="1:11">
      <c r="A1869" s="450"/>
      <c r="B1869" s="604"/>
      <c r="C1869" s="605"/>
      <c r="D1869" s="605"/>
      <c r="E1869" s="605"/>
      <c r="F1869" s="606"/>
      <c r="G1869" s="607"/>
      <c r="H1869" s="1651"/>
      <c r="I1869" s="1652"/>
      <c r="J1869" s="1653"/>
      <c r="K1869" s="458"/>
    </row>
    <row r="1870" spans="1:11" ht="15" thickBot="1">
      <c r="A1870" s="608"/>
      <c r="B1870" s="609"/>
      <c r="C1870" s="609"/>
      <c r="D1870" s="609"/>
      <c r="E1870" s="609"/>
      <c r="F1870" s="609"/>
      <c r="G1870" s="609"/>
      <c r="H1870" s="609"/>
      <c r="I1870" s="609"/>
      <c r="J1870" s="609"/>
      <c r="K1870" s="610"/>
    </row>
    <row r="1871" spans="1:11">
      <c r="A1871" s="759"/>
      <c r="B1871" s="760"/>
      <c r="C1871" s="760"/>
      <c r="D1871" s="760"/>
      <c r="E1871" s="760"/>
      <c r="F1871" s="760"/>
      <c r="G1871" s="760"/>
      <c r="H1871" s="760"/>
      <c r="I1871" s="760"/>
      <c r="J1871" s="760"/>
      <c r="K1871" s="761"/>
    </row>
    <row r="1872" spans="1:11">
      <c r="A1872" s="450"/>
      <c r="B1872" s="451" t="s">
        <v>141</v>
      </c>
      <c r="C1872" s="452"/>
      <c r="D1872" s="453" t="s">
        <v>1105</v>
      </c>
      <c r="E1872" s="454"/>
      <c r="F1872" s="455"/>
      <c r="G1872" s="455"/>
      <c r="H1872" s="456"/>
      <c r="I1872" s="456"/>
      <c r="J1872" s="457"/>
      <c r="K1872" s="458"/>
    </row>
    <row r="1873" spans="1:11">
      <c r="A1873" s="450"/>
      <c r="B1873" s="459"/>
      <c r="C1873" s="459"/>
      <c r="D1873" s="459"/>
      <c r="E1873" s="459"/>
      <c r="F1873" s="459"/>
      <c r="G1873" s="459"/>
      <c r="H1873" s="459"/>
      <c r="I1873" s="459"/>
      <c r="J1873" s="459"/>
      <c r="K1873" s="458"/>
    </row>
    <row r="1874" spans="1:11">
      <c r="A1874" s="450"/>
      <c r="B1874" s="460" t="s">
        <v>1161</v>
      </c>
      <c r="C1874" s="461" t="s">
        <v>1107</v>
      </c>
      <c r="D1874" s="1671" t="s">
        <v>198</v>
      </c>
      <c r="E1874" s="1672"/>
      <c r="F1874" s="1672"/>
      <c r="G1874" s="1672"/>
      <c r="H1874" s="1672"/>
      <c r="I1874" s="1673"/>
      <c r="J1874" s="462" t="s">
        <v>1108</v>
      </c>
      <c r="K1874" s="458"/>
    </row>
    <row r="1875" spans="1:11" ht="27" customHeight="1">
      <c r="A1875" s="450"/>
      <c r="B1875" s="463">
        <v>4805753</v>
      </c>
      <c r="C1875" s="464"/>
      <c r="D1875" s="1674" t="s">
        <v>1204</v>
      </c>
      <c r="E1875" s="1675"/>
      <c r="F1875" s="1675"/>
      <c r="G1875" s="1675"/>
      <c r="H1875" s="1675"/>
      <c r="I1875" s="1676"/>
      <c r="J1875" s="468" t="str">
        <f>F1890</f>
        <v>M3</v>
      </c>
      <c r="K1875" s="458"/>
    </row>
    <row r="1876" spans="1:11">
      <c r="A1876" s="450"/>
      <c r="B1876" s="469"/>
      <c r="C1876" s="469"/>
      <c r="D1876" s="469"/>
      <c r="E1876" s="469"/>
      <c r="F1876" s="469"/>
      <c r="G1876" s="469"/>
      <c r="H1876" s="469"/>
      <c r="I1876" s="470"/>
      <c r="J1876" s="471"/>
      <c r="K1876" s="458"/>
    </row>
    <row r="1877" spans="1:11">
      <c r="A1877" s="450"/>
      <c r="B1877" s="1648" t="s">
        <v>1111</v>
      </c>
      <c r="C1877" s="1650"/>
      <c r="D1877" s="1679" t="s">
        <v>873</v>
      </c>
      <c r="E1877" s="1681" t="s">
        <v>1112</v>
      </c>
      <c r="F1877" s="472" t="s">
        <v>1113</v>
      </c>
      <c r="G1877" s="473"/>
      <c r="H1877" s="472" t="s">
        <v>1114</v>
      </c>
      <c r="I1877" s="473"/>
      <c r="J1877" s="474" t="s">
        <v>1115</v>
      </c>
      <c r="K1877" s="458"/>
    </row>
    <row r="1878" spans="1:11">
      <c r="A1878" s="450"/>
      <c r="B1878" s="1677"/>
      <c r="C1878" s="1678"/>
      <c r="D1878" s="1680"/>
      <c r="E1878" s="1682"/>
      <c r="F1878" s="475" t="s">
        <v>1116</v>
      </c>
      <c r="G1878" s="475" t="s">
        <v>1117</v>
      </c>
      <c r="H1878" s="475" t="s">
        <v>1116</v>
      </c>
      <c r="I1878" s="476" t="s">
        <v>1117</v>
      </c>
      <c r="J1878" s="477" t="s">
        <v>1118</v>
      </c>
      <c r="K1878" s="458"/>
    </row>
    <row r="1879" spans="1:11">
      <c r="A1879" s="450"/>
      <c r="B1879" s="486"/>
      <c r="C1879" s="487"/>
      <c r="D1879" s="488"/>
      <c r="E1879" s="481"/>
      <c r="F1879" s="481"/>
      <c r="G1879" s="482"/>
      <c r="H1879" s="490"/>
      <c r="I1879" s="484"/>
      <c r="J1879" s="492"/>
      <c r="K1879" s="458"/>
    </row>
    <row r="1880" spans="1:11">
      <c r="A1880" s="450"/>
      <c r="B1880" s="486"/>
      <c r="C1880" s="487"/>
      <c r="D1880" s="488"/>
      <c r="E1880" s="489"/>
      <c r="F1880" s="489"/>
      <c r="G1880" s="489"/>
      <c r="H1880" s="490"/>
      <c r="I1880" s="491"/>
      <c r="J1880" s="492">
        <f>H1880*F1880*E1880+I1880*G1880*E1880</f>
        <v>0</v>
      </c>
      <c r="K1880" s="458"/>
    </row>
    <row r="1881" spans="1:11">
      <c r="A1881" s="450"/>
      <c r="B1881" s="493"/>
      <c r="C1881" s="494"/>
      <c r="D1881" s="495"/>
      <c r="E1881" s="496"/>
      <c r="F1881" s="496"/>
      <c r="G1881" s="496"/>
      <c r="H1881" s="497"/>
      <c r="I1881" s="498"/>
      <c r="J1881" s="492">
        <f>H1881*F1881*E1881+I1881*G1881*E1881</f>
        <v>0</v>
      </c>
      <c r="K1881" s="458"/>
    </row>
    <row r="1882" spans="1:11">
      <c r="A1882" s="450"/>
      <c r="B1882" s="499" t="s">
        <v>1119</v>
      </c>
      <c r="C1882" s="469"/>
      <c r="D1882" s="469"/>
      <c r="E1882" s="469"/>
      <c r="F1882" s="469"/>
      <c r="G1882" s="469"/>
      <c r="H1882" s="469"/>
      <c r="I1882" s="500" t="s">
        <v>138</v>
      </c>
      <c r="J1882" s="501">
        <f>SUM(J1879:J1881)</f>
        <v>0</v>
      </c>
      <c r="K1882" s="458"/>
    </row>
    <row r="1883" spans="1:11">
      <c r="A1883" s="450"/>
      <c r="B1883" s="502"/>
      <c r="C1883" s="502"/>
      <c r="D1883" s="502"/>
      <c r="E1883" s="502"/>
      <c r="F1883" s="502"/>
      <c r="G1883" s="502"/>
      <c r="H1883" s="502"/>
      <c r="I1883" s="503"/>
      <c r="J1883" s="504"/>
      <c r="K1883" s="458"/>
    </row>
    <row r="1884" spans="1:11" ht="20.399999999999999">
      <c r="A1884" s="450"/>
      <c r="B1884" s="1664" t="s">
        <v>1120</v>
      </c>
      <c r="C1884" s="1665"/>
      <c r="D1884" s="1665"/>
      <c r="E1884" s="1666"/>
      <c r="F1884" s="505" t="s">
        <v>873</v>
      </c>
      <c r="G1884" s="506"/>
      <c r="H1884" s="507" t="s">
        <v>560</v>
      </c>
      <c r="I1884" s="508" t="s">
        <v>1121</v>
      </c>
      <c r="J1884" s="509" t="s">
        <v>1122</v>
      </c>
      <c r="K1884" s="458"/>
    </row>
    <row r="1885" spans="1:11">
      <c r="A1885" s="450"/>
      <c r="B1885" s="510"/>
      <c r="C1885" s="511"/>
      <c r="D1885" s="512"/>
      <c r="E1885" s="513"/>
      <c r="F1885" s="514"/>
      <c r="G1885" s="515"/>
      <c r="H1885" s="516"/>
      <c r="I1885" s="484"/>
      <c r="J1885" s="485"/>
      <c r="K1885" s="458"/>
    </row>
    <row r="1886" spans="1:11">
      <c r="A1886" s="450"/>
      <c r="B1886" s="517" t="s">
        <v>626</v>
      </c>
      <c r="C1886" s="518"/>
      <c r="D1886" s="459"/>
      <c r="E1886" s="487"/>
      <c r="F1886" s="488"/>
      <c r="G1886" s="519"/>
      <c r="H1886" s="520">
        <v>1</v>
      </c>
      <c r="I1886" s="521">
        <f>VLOOKUP(B1886,'MÃO DE OBRA'!$A:$E,5,FALSE)/220</f>
        <v>15.730909090909092</v>
      </c>
      <c r="J1886" s="492">
        <f t="shared" ref="J1886" si="39">H1886*I1886</f>
        <v>15.730909090909092</v>
      </c>
      <c r="K1886" s="458"/>
    </row>
    <row r="1887" spans="1:11">
      <c r="A1887" s="450"/>
      <c r="B1887" s="517" t="s">
        <v>734</v>
      </c>
      <c r="C1887" s="518"/>
      <c r="D1887" s="459"/>
      <c r="E1887" s="487"/>
      <c r="F1887" s="488"/>
      <c r="G1887" s="519"/>
      <c r="H1887" s="520">
        <v>0.05</v>
      </c>
      <c r="I1887" s="521">
        <f>VLOOKUP(B1887,'MÃO DE OBRA'!$A:$E,5,FALSE)/220</f>
        <v>23.596363636363641</v>
      </c>
      <c r="J1887" s="492">
        <f>H1887*I1887</f>
        <v>1.1798181818181821</v>
      </c>
      <c r="K1887" s="458"/>
    </row>
    <row r="1888" spans="1:11">
      <c r="A1888" s="450"/>
      <c r="B1888" s="499" t="s">
        <v>1119</v>
      </c>
      <c r="C1888" s="502"/>
      <c r="D1888" s="502"/>
      <c r="E1888" s="502"/>
      <c r="F1888" s="502"/>
      <c r="G1888" s="502"/>
      <c r="H1888" s="502"/>
      <c r="I1888" s="522" t="s">
        <v>138</v>
      </c>
      <c r="J1888" s="501">
        <f>SUM(J1885:J1887)</f>
        <v>16.910727272727275</v>
      </c>
      <c r="K1888" s="458"/>
    </row>
    <row r="1889" spans="1:11">
      <c r="A1889" s="450"/>
      <c r="B1889" s="523"/>
      <c r="C1889" s="523"/>
      <c r="D1889" s="523"/>
      <c r="E1889" s="523"/>
      <c r="F1889" s="523"/>
      <c r="G1889" s="523"/>
      <c r="H1889" s="523"/>
      <c r="I1889" s="524"/>
      <c r="J1889" s="523"/>
      <c r="K1889" s="458"/>
    </row>
    <row r="1890" spans="1:11">
      <c r="A1890" s="450"/>
      <c r="B1890" s="525" t="s">
        <v>1123</v>
      </c>
      <c r="C1890" s="526"/>
      <c r="D1890" s="523"/>
      <c r="E1890" s="527">
        <v>0.28571000000000002</v>
      </c>
      <c r="F1890" s="528" t="s">
        <v>1205</v>
      </c>
      <c r="G1890" s="506"/>
      <c r="H1890" s="506"/>
      <c r="I1890" s="529" t="s">
        <v>1124</v>
      </c>
      <c r="J1890" s="501">
        <f>J1882+J1888</f>
        <v>16.910727272727275</v>
      </c>
      <c r="K1890" s="458"/>
    </row>
    <row r="1891" spans="1:11">
      <c r="A1891" s="450"/>
      <c r="B1891" s="530"/>
      <c r="C1891" s="523"/>
      <c r="D1891" s="523"/>
      <c r="E1891" s="531"/>
      <c r="F1891" s="532"/>
      <c r="G1891" s="532"/>
      <c r="H1891" s="532"/>
      <c r="I1891" s="524"/>
      <c r="J1891" s="523"/>
      <c r="K1891" s="458"/>
    </row>
    <row r="1892" spans="1:11" ht="20.399999999999999">
      <c r="A1892" s="450"/>
      <c r="B1892" s="1667" t="s">
        <v>481</v>
      </c>
      <c r="C1892" s="1668"/>
      <c r="D1892" s="1668"/>
      <c r="E1892" s="1669"/>
      <c r="F1892" s="533" t="s">
        <v>873</v>
      </c>
      <c r="G1892" s="534" t="s">
        <v>493</v>
      </c>
      <c r="H1892" s="507" t="s">
        <v>1115</v>
      </c>
      <c r="I1892" s="535" t="s">
        <v>480</v>
      </c>
      <c r="J1892" s="536" t="s">
        <v>482</v>
      </c>
      <c r="K1892" s="458"/>
    </row>
    <row r="1893" spans="1:11">
      <c r="A1893" s="450"/>
      <c r="B1893" s="537"/>
      <c r="C1893" s="538"/>
      <c r="D1893" s="538"/>
      <c r="E1893" s="539"/>
      <c r="F1893" s="540"/>
      <c r="G1893" s="541"/>
      <c r="H1893" s="547"/>
      <c r="I1893" s="543"/>
      <c r="J1893" s="485"/>
      <c r="K1893" s="458"/>
    </row>
    <row r="1894" spans="1:11">
      <c r="A1894" s="450"/>
      <c r="B1894" s="537"/>
      <c r="C1894" s="518"/>
      <c r="D1894" s="518"/>
      <c r="E1894" s="487"/>
      <c r="F1894" s="540"/>
      <c r="G1894" s="541"/>
      <c r="H1894" s="547"/>
      <c r="I1894" s="543"/>
      <c r="J1894" s="492"/>
      <c r="K1894" s="458"/>
    </row>
    <row r="1895" spans="1:11">
      <c r="A1895" s="450"/>
      <c r="B1895" s="517"/>
      <c r="C1895" s="518"/>
      <c r="D1895" s="518"/>
      <c r="E1895" s="487"/>
      <c r="F1895" s="488"/>
      <c r="G1895" s="546"/>
      <c r="H1895" s="547"/>
      <c r="I1895" s="543"/>
      <c r="J1895" s="492">
        <f>H1895*I1895*E1879*F1879</f>
        <v>0</v>
      </c>
      <c r="K1895" s="458"/>
    </row>
    <row r="1896" spans="1:11">
      <c r="A1896" s="450"/>
      <c r="B1896" s="517"/>
      <c r="C1896" s="526"/>
      <c r="D1896" s="526"/>
      <c r="E1896" s="494"/>
      <c r="F1896" s="488"/>
      <c r="G1896" s="468"/>
      <c r="H1896" s="547"/>
      <c r="I1896" s="548"/>
      <c r="J1896" s="492">
        <f>H1896*I1896*E1880*F1880</f>
        <v>0</v>
      </c>
      <c r="K1896" s="458"/>
    </row>
    <row r="1897" spans="1:11">
      <c r="A1897" s="450"/>
      <c r="B1897" s="550" t="s">
        <v>1119</v>
      </c>
      <c r="C1897" s="526"/>
      <c r="D1897" s="526"/>
      <c r="E1897" s="526"/>
      <c r="F1897" s="523"/>
      <c r="G1897" s="526"/>
      <c r="H1897" s="551"/>
      <c r="I1897" s="552" t="s">
        <v>138</v>
      </c>
      <c r="J1897" s="501">
        <f>SUM(J1893:J1896)</f>
        <v>0</v>
      </c>
      <c r="K1897" s="458"/>
    </row>
    <row r="1898" spans="1:11">
      <c r="A1898" s="450"/>
      <c r="B1898" s="553"/>
      <c r="C1898" s="526"/>
      <c r="D1898" s="526"/>
      <c r="E1898" s="554"/>
      <c r="F1898" s="555"/>
      <c r="G1898" s="506"/>
      <c r="H1898" s="506"/>
      <c r="I1898" s="529"/>
      <c r="J1898" s="554"/>
      <c r="K1898" s="458"/>
    </row>
    <row r="1899" spans="1:11" ht="20.399999999999999">
      <c r="A1899" s="450"/>
      <c r="B1899" s="1667" t="s">
        <v>1125</v>
      </c>
      <c r="C1899" s="1668"/>
      <c r="D1899" s="1668"/>
      <c r="E1899" s="1668"/>
      <c r="F1899" s="1669"/>
      <c r="G1899" s="556" t="s">
        <v>494</v>
      </c>
      <c r="H1899" s="506" t="s">
        <v>1126</v>
      </c>
      <c r="I1899" s="557" t="s">
        <v>1115</v>
      </c>
      <c r="J1899" s="509" t="s">
        <v>482</v>
      </c>
      <c r="K1899" s="458"/>
    </row>
    <row r="1900" spans="1:11">
      <c r="A1900" s="450"/>
      <c r="B1900" s="558"/>
      <c r="C1900" s="559"/>
      <c r="D1900" s="560"/>
      <c r="E1900" s="560"/>
      <c r="F1900" s="561"/>
      <c r="G1900" s="489"/>
      <c r="H1900" s="489"/>
      <c r="I1900" s="562"/>
      <c r="J1900" s="492"/>
      <c r="K1900" s="458"/>
    </row>
    <row r="1901" spans="1:11">
      <c r="A1901" s="450"/>
      <c r="B1901" s="563"/>
      <c r="C1901" s="564"/>
      <c r="D1901" s="565"/>
      <c r="E1901" s="565"/>
      <c r="F1901" s="566"/>
      <c r="G1901" s="489"/>
      <c r="H1901" s="489"/>
      <c r="I1901" s="562"/>
      <c r="J1901" s="492"/>
      <c r="K1901" s="458"/>
    </row>
    <row r="1902" spans="1:11">
      <c r="A1902" s="450"/>
      <c r="B1902" s="1670" t="s">
        <v>138</v>
      </c>
      <c r="C1902" s="1670"/>
      <c r="D1902" s="1670"/>
      <c r="E1902" s="1670"/>
      <c r="F1902" s="1670"/>
      <c r="G1902" s="1670"/>
      <c r="H1902" s="1670"/>
      <c r="I1902" s="1670"/>
      <c r="J1902" s="501">
        <f>SUM(J1900:J1901)</f>
        <v>0</v>
      </c>
      <c r="K1902" s="458"/>
    </row>
    <row r="1903" spans="1:11">
      <c r="A1903" s="450"/>
      <c r="B1903" s="567"/>
      <c r="C1903" s="511"/>
      <c r="D1903" s="511"/>
      <c r="E1903" s="568"/>
      <c r="F1903" s="569"/>
      <c r="G1903" s="570"/>
      <c r="H1903" s="570"/>
      <c r="I1903" s="571"/>
      <c r="J1903" s="572"/>
      <c r="K1903" s="458"/>
    </row>
    <row r="1904" spans="1:11">
      <c r="A1904" s="450"/>
      <c r="B1904" s="573" t="s">
        <v>1127</v>
      </c>
      <c r="C1904" s="573"/>
      <c r="D1904" s="550"/>
      <c r="E1904" s="523"/>
      <c r="F1904" s="523"/>
      <c r="G1904" s="523"/>
      <c r="H1904" s="574"/>
      <c r="I1904" s="575"/>
      <c r="J1904" s="639">
        <f>(J1890+J1897+J1902)/E1890</f>
        <v>59.188433281044674</v>
      </c>
      <c r="K1904" s="458"/>
    </row>
    <row r="1905" spans="1:11">
      <c r="A1905" s="450"/>
      <c r="B1905" s="553"/>
      <c r="C1905" s="526"/>
      <c r="D1905" s="526"/>
      <c r="E1905" s="554"/>
      <c r="F1905" s="555"/>
      <c r="G1905" s="506"/>
      <c r="H1905" s="506"/>
      <c r="I1905" s="529"/>
      <c r="J1905" s="576"/>
      <c r="K1905" s="458"/>
    </row>
    <row r="1906" spans="1:11" ht="20.399999999999999">
      <c r="A1906" s="450"/>
      <c r="B1906" s="1667" t="s">
        <v>1128</v>
      </c>
      <c r="C1906" s="1668"/>
      <c r="D1906" s="1668"/>
      <c r="E1906" s="1668"/>
      <c r="F1906" s="1669"/>
      <c r="G1906" s="556" t="s">
        <v>494</v>
      </c>
      <c r="H1906" s="506" t="s">
        <v>1126</v>
      </c>
      <c r="I1906" s="557" t="s">
        <v>1115</v>
      </c>
      <c r="J1906" s="509" t="s">
        <v>482</v>
      </c>
      <c r="K1906" s="458"/>
    </row>
    <row r="1907" spans="1:11">
      <c r="A1907" s="450"/>
      <c r="B1907" s="558"/>
      <c r="C1907" s="559"/>
      <c r="D1907" s="560"/>
      <c r="E1907" s="560"/>
      <c r="F1907" s="561"/>
      <c r="G1907" s="489"/>
      <c r="H1907" s="489"/>
      <c r="I1907" s="562"/>
      <c r="J1907" s="492"/>
      <c r="K1907" s="458"/>
    </row>
    <row r="1908" spans="1:11">
      <c r="A1908" s="450"/>
      <c r="B1908" s="563"/>
      <c r="C1908" s="564"/>
      <c r="D1908" s="565"/>
      <c r="E1908" s="565"/>
      <c r="F1908" s="566"/>
      <c r="G1908" s="489"/>
      <c r="H1908" s="489"/>
      <c r="I1908" s="743"/>
      <c r="J1908" s="492"/>
      <c r="K1908" s="458"/>
    </row>
    <row r="1909" spans="1:11">
      <c r="A1909" s="450"/>
      <c r="B1909" s="577"/>
      <c r="C1909" s="578"/>
      <c r="D1909" s="579"/>
      <c r="E1909" s="579"/>
      <c r="F1909" s="580"/>
      <c r="G1909" s="489"/>
      <c r="H1909" s="489"/>
      <c r="I1909" s="742"/>
      <c r="J1909" s="492"/>
      <c r="K1909" s="458"/>
    </row>
    <row r="1910" spans="1:11">
      <c r="A1910" s="450"/>
      <c r="B1910" s="581"/>
      <c r="C1910" s="523"/>
      <c r="D1910" s="523"/>
      <c r="E1910" s="582"/>
      <c r="F1910" s="583"/>
      <c r="G1910" s="532"/>
      <c r="H1910" s="532"/>
      <c r="I1910" s="524" t="s">
        <v>138</v>
      </c>
      <c r="J1910" s="501">
        <f>SUM(J1907:J1909)</f>
        <v>0</v>
      </c>
      <c r="K1910" s="458"/>
    </row>
    <row r="1911" spans="1:11">
      <c r="A1911" s="450"/>
      <c r="B1911" s="584"/>
      <c r="C1911" s="523"/>
      <c r="D1911" s="523"/>
      <c r="E1911" s="582"/>
      <c r="F1911" s="583"/>
      <c r="G1911" s="532"/>
      <c r="H1911" s="532"/>
      <c r="I1911" s="524"/>
      <c r="J1911" s="582"/>
      <c r="K1911" s="458"/>
    </row>
    <row r="1912" spans="1:11" ht="20.399999999999999">
      <c r="A1912" s="450"/>
      <c r="B1912" s="1667" t="s">
        <v>1141</v>
      </c>
      <c r="C1912" s="1668"/>
      <c r="D1912" s="1668"/>
      <c r="E1912" s="1668"/>
      <c r="F1912" s="1669"/>
      <c r="G1912" s="587" t="s">
        <v>494</v>
      </c>
      <c r="H1912" s="506" t="s">
        <v>1115</v>
      </c>
      <c r="I1912" s="557"/>
      <c r="J1912" s="509" t="s">
        <v>482</v>
      </c>
      <c r="K1912" s="458"/>
    </row>
    <row r="1913" spans="1:11">
      <c r="A1913" s="450"/>
      <c r="B1913" s="1654" t="s">
        <v>1206</v>
      </c>
      <c r="C1913" s="1655"/>
      <c r="D1913" s="1655"/>
      <c r="E1913" s="1655"/>
      <c r="F1913" s="1656"/>
      <c r="G1913" s="489">
        <f>1.3*4</f>
        <v>5.2</v>
      </c>
      <c r="H1913" s="1693">
        <v>2.2000000000000002</v>
      </c>
      <c r="I1913" s="1694"/>
      <c r="J1913" s="492">
        <f>G1913*H1913</f>
        <v>11.440000000000001</v>
      </c>
      <c r="K1913" s="458"/>
    </row>
    <row r="1914" spans="1:11">
      <c r="A1914" s="450"/>
      <c r="B1914" s="1659"/>
      <c r="C1914" s="1660"/>
      <c r="D1914" s="1660"/>
      <c r="E1914" s="1660"/>
      <c r="F1914" s="1661"/>
      <c r="G1914" s="496"/>
      <c r="H1914" s="1662"/>
      <c r="I1914" s="1663"/>
      <c r="J1914" s="492"/>
      <c r="K1914" s="458"/>
    </row>
    <row r="1915" spans="1:11">
      <c r="A1915" s="450"/>
      <c r="B1915" s="581"/>
      <c r="C1915" s="523"/>
      <c r="D1915" s="523"/>
      <c r="E1915" s="582"/>
      <c r="F1915" s="583"/>
      <c r="G1915" s="532"/>
      <c r="H1915" s="532"/>
      <c r="I1915" s="524" t="s">
        <v>138</v>
      </c>
      <c r="J1915" s="501">
        <f>SUM(J1913:J1914)</f>
        <v>11.440000000000001</v>
      </c>
      <c r="K1915" s="458"/>
    </row>
    <row r="1916" spans="1:11">
      <c r="A1916" s="450"/>
      <c r="B1916" s="523"/>
      <c r="C1916" s="523"/>
      <c r="D1916" s="523"/>
      <c r="E1916" s="523"/>
      <c r="F1916" s="523"/>
      <c r="G1916" s="523"/>
      <c r="H1916" s="523"/>
      <c r="I1916" s="524"/>
      <c r="J1916" s="523"/>
      <c r="K1916" s="458"/>
    </row>
    <row r="1917" spans="1:11">
      <c r="A1917" s="450"/>
      <c r="B1917" s="1645" t="s">
        <v>1142</v>
      </c>
      <c r="C1917" s="1646"/>
      <c r="D1917" s="1646"/>
      <c r="E1917" s="1646"/>
      <c r="F1917" s="1646"/>
      <c r="G1917" s="1646"/>
      <c r="H1917" s="1646"/>
      <c r="I1917" s="1647"/>
      <c r="J1917" s="573">
        <f>J1915+J1910+J1904</f>
        <v>70.628433281044678</v>
      </c>
      <c r="K1917" s="458"/>
    </row>
    <row r="1918" spans="1:11">
      <c r="A1918" s="450"/>
      <c r="B1918" s="523"/>
      <c r="C1918" s="523"/>
      <c r="D1918" s="523"/>
      <c r="E1918" s="523"/>
      <c r="F1918" s="523"/>
      <c r="G1918" s="523"/>
      <c r="H1918" s="523"/>
      <c r="I1918" s="524"/>
      <c r="J1918" s="523"/>
      <c r="K1918" s="458"/>
    </row>
    <row r="1919" spans="1:11">
      <c r="A1919" s="450"/>
      <c r="B1919" s="1645" t="s">
        <v>1143</v>
      </c>
      <c r="C1919" s="1646"/>
      <c r="D1919" s="1646"/>
      <c r="E1919" s="1646"/>
      <c r="F1919" s="1646"/>
      <c r="G1919" s="1646"/>
      <c r="H1919" s="1646"/>
      <c r="I1919" s="1647"/>
      <c r="J1919" s="501">
        <f>J1917*0</f>
        <v>0</v>
      </c>
      <c r="K1919" s="458"/>
    </row>
    <row r="1920" spans="1:11">
      <c r="A1920" s="450"/>
      <c r="B1920" s="523"/>
      <c r="C1920" s="523"/>
      <c r="D1920" s="523"/>
      <c r="E1920" s="523"/>
      <c r="F1920" s="523"/>
      <c r="G1920" s="523"/>
      <c r="H1920" s="523"/>
      <c r="I1920" s="524"/>
      <c r="J1920" s="523"/>
      <c r="K1920" s="458"/>
    </row>
    <row r="1921" spans="1:11">
      <c r="A1921" s="450"/>
      <c r="B1921" s="1645" t="s">
        <v>1144</v>
      </c>
      <c r="C1921" s="1646"/>
      <c r="D1921" s="1646"/>
      <c r="E1921" s="1646"/>
      <c r="F1921" s="1646"/>
      <c r="G1921" s="1646"/>
      <c r="H1921" s="1646"/>
      <c r="I1921" s="1647"/>
      <c r="J1921" s="573">
        <f>J1917+J1919</f>
        <v>70.628433281044678</v>
      </c>
      <c r="K1921" s="458"/>
    </row>
    <row r="1922" spans="1:11">
      <c r="A1922" s="450"/>
      <c r="B1922" s="511"/>
      <c r="C1922" s="511"/>
      <c r="D1922" s="511"/>
      <c r="E1922" s="511"/>
      <c r="F1922" s="511"/>
      <c r="G1922" s="511"/>
      <c r="H1922" s="511"/>
      <c r="I1922" s="571"/>
      <c r="J1922" s="511"/>
      <c r="K1922" s="458"/>
    </row>
    <row r="1923" spans="1:11">
      <c r="A1923" s="450"/>
      <c r="B1923" s="589"/>
      <c r="C1923" s="559"/>
      <c r="D1923" s="559"/>
      <c r="E1923" s="559"/>
      <c r="F1923" s="559"/>
      <c r="G1923" s="559"/>
      <c r="H1923" s="559"/>
      <c r="I1923" s="559"/>
      <c r="J1923" s="590"/>
      <c r="K1923" s="458"/>
    </row>
    <row r="1924" spans="1:11">
      <c r="A1924" s="450"/>
      <c r="B1924" s="591"/>
      <c r="C1924" s="592"/>
      <c r="D1924" s="593"/>
      <c r="E1924" s="593"/>
      <c r="F1924" s="594" t="s">
        <v>1119</v>
      </c>
      <c r="G1924" s="595" t="s">
        <v>1119</v>
      </c>
      <c r="H1924" s="592"/>
      <c r="I1924" s="592"/>
      <c r="J1924" s="596"/>
      <c r="K1924" s="458"/>
    </row>
    <row r="1925" spans="1:11">
      <c r="A1925" s="450"/>
      <c r="B1925" s="459"/>
      <c r="C1925" s="459"/>
      <c r="D1925" s="459"/>
      <c r="E1925" s="459"/>
      <c r="F1925" s="459"/>
      <c r="G1925" s="459"/>
      <c r="H1925" s="459"/>
      <c r="I1925" s="459"/>
      <c r="J1925" s="459"/>
      <c r="K1925" s="458"/>
    </row>
    <row r="1926" spans="1:11">
      <c r="A1926" s="450"/>
      <c r="B1926" s="597">
        <f>PLANEJAMENTO!$G$2</f>
        <v>0</v>
      </c>
      <c r="C1926" s="598"/>
      <c r="D1926" s="598"/>
      <c r="E1926" s="598"/>
      <c r="F1926" s="599"/>
      <c r="G1926" s="600" t="s">
        <v>482</v>
      </c>
      <c r="H1926" s="502"/>
      <c r="I1926" s="502"/>
      <c r="J1926" s="505"/>
      <c r="K1926" s="458"/>
    </row>
    <row r="1927" spans="1:11">
      <c r="A1927" s="450"/>
      <c r="B1927" s="601">
        <f>PLANEJAMENTO!$G$3</f>
        <v>0</v>
      </c>
      <c r="C1927" s="602"/>
      <c r="D1927" s="602"/>
      <c r="E1927" s="602"/>
      <c r="F1927" s="603"/>
      <c r="G1927" s="1648" t="s">
        <v>1145</v>
      </c>
      <c r="H1927" s="1649"/>
      <c r="I1927" s="1649"/>
      <c r="J1927" s="1650"/>
      <c r="K1927" s="458"/>
    </row>
    <row r="1928" spans="1:11">
      <c r="A1928" s="450"/>
      <c r="B1928" s="604"/>
      <c r="C1928" s="605"/>
      <c r="D1928" s="605"/>
      <c r="E1928" s="605"/>
      <c r="F1928" s="606"/>
      <c r="G1928" s="607"/>
      <c r="H1928" s="1651"/>
      <c r="I1928" s="1652"/>
      <c r="J1928" s="1653"/>
      <c r="K1928" s="458"/>
    </row>
    <row r="1929" spans="1:11" ht="15" thickBot="1">
      <c r="A1929" s="608"/>
      <c r="B1929" s="609"/>
      <c r="C1929" s="609"/>
      <c r="D1929" s="609"/>
      <c r="E1929" s="609"/>
      <c r="F1929" s="609"/>
      <c r="G1929" s="609"/>
      <c r="H1929" s="609"/>
      <c r="I1929" s="609"/>
      <c r="J1929" s="609"/>
      <c r="K1929" s="610"/>
    </row>
    <row r="1930" spans="1:11">
      <c r="A1930" s="759"/>
      <c r="B1930" s="760"/>
      <c r="C1930" s="760"/>
      <c r="D1930" s="760"/>
      <c r="E1930" s="760"/>
      <c r="F1930" s="760"/>
      <c r="G1930" s="760"/>
      <c r="H1930" s="760"/>
      <c r="I1930" s="760"/>
      <c r="J1930" s="760"/>
      <c r="K1930" s="761"/>
    </row>
    <row r="1931" spans="1:11">
      <c r="A1931" s="450"/>
      <c r="B1931" s="451" t="s">
        <v>141</v>
      </c>
      <c r="C1931" s="452"/>
      <c r="D1931" s="453" t="s">
        <v>1105</v>
      </c>
      <c r="E1931" s="454"/>
      <c r="F1931" s="455"/>
      <c r="G1931" s="455"/>
      <c r="H1931" s="456"/>
      <c r="I1931" s="456"/>
      <c r="J1931" s="457"/>
      <c r="K1931" s="458"/>
    </row>
    <row r="1932" spans="1:11">
      <c r="A1932" s="450"/>
      <c r="B1932" s="459"/>
      <c r="C1932" s="459"/>
      <c r="D1932" s="459"/>
      <c r="E1932" s="459"/>
      <c r="F1932" s="459"/>
      <c r="G1932" s="459"/>
      <c r="H1932" s="459"/>
      <c r="I1932" s="459"/>
      <c r="J1932" s="459"/>
      <c r="K1932" s="458"/>
    </row>
    <row r="1933" spans="1:11">
      <c r="A1933" s="450"/>
      <c r="B1933" s="460" t="s">
        <v>1161</v>
      </c>
      <c r="C1933" s="461" t="s">
        <v>1107</v>
      </c>
      <c r="D1933" s="1671" t="s">
        <v>198</v>
      </c>
      <c r="E1933" s="1672"/>
      <c r="F1933" s="1672"/>
      <c r="G1933" s="1672"/>
      <c r="H1933" s="1672"/>
      <c r="I1933" s="1673"/>
      <c r="J1933" s="462" t="s">
        <v>1108</v>
      </c>
      <c r="K1933" s="458"/>
    </row>
    <row r="1934" spans="1:11" ht="30" customHeight="1">
      <c r="A1934" s="450"/>
      <c r="B1934" s="463">
        <v>4805770</v>
      </c>
      <c r="C1934" s="464"/>
      <c r="D1934" s="1674" t="s">
        <v>1207</v>
      </c>
      <c r="E1934" s="1675"/>
      <c r="F1934" s="1675"/>
      <c r="G1934" s="1675"/>
      <c r="H1934" s="1675"/>
      <c r="I1934" s="1676"/>
      <c r="J1934" s="468" t="str">
        <f>F1949</f>
        <v>m3</v>
      </c>
      <c r="K1934" s="458"/>
    </row>
    <row r="1935" spans="1:11">
      <c r="A1935" s="450"/>
      <c r="B1935" s="469"/>
      <c r="C1935" s="469"/>
      <c r="D1935" s="469"/>
      <c r="E1935" s="469"/>
      <c r="F1935" s="469"/>
      <c r="G1935" s="469"/>
      <c r="H1935" s="469"/>
      <c r="I1935" s="470"/>
      <c r="J1935" s="471"/>
      <c r="K1935" s="458"/>
    </row>
    <row r="1936" spans="1:11">
      <c r="A1936" s="450"/>
      <c r="B1936" s="1648" t="s">
        <v>1111</v>
      </c>
      <c r="C1936" s="1650"/>
      <c r="D1936" s="1679" t="s">
        <v>873</v>
      </c>
      <c r="E1936" s="1681" t="s">
        <v>1112</v>
      </c>
      <c r="F1936" s="472" t="s">
        <v>1113</v>
      </c>
      <c r="G1936" s="473"/>
      <c r="H1936" s="472" t="s">
        <v>1114</v>
      </c>
      <c r="I1936" s="473"/>
      <c r="J1936" s="474" t="s">
        <v>1115</v>
      </c>
      <c r="K1936" s="458"/>
    </row>
    <row r="1937" spans="1:11">
      <c r="A1937" s="450"/>
      <c r="B1937" s="1677"/>
      <c r="C1937" s="1678"/>
      <c r="D1937" s="1680"/>
      <c r="E1937" s="1682"/>
      <c r="F1937" s="475" t="s">
        <v>1116</v>
      </c>
      <c r="G1937" s="475" t="s">
        <v>1117</v>
      </c>
      <c r="H1937" s="475" t="s">
        <v>1116</v>
      </c>
      <c r="I1937" s="476" t="s">
        <v>1117</v>
      </c>
      <c r="J1937" s="477" t="s">
        <v>1118</v>
      </c>
      <c r="K1937" s="458"/>
    </row>
    <row r="1938" spans="1:11">
      <c r="A1938" s="450"/>
      <c r="B1938" s="486"/>
      <c r="C1938" s="487"/>
      <c r="D1938" s="488"/>
      <c r="E1938" s="481"/>
      <c r="F1938" s="481"/>
      <c r="G1938" s="482"/>
      <c r="H1938" s="490"/>
      <c r="I1938" s="484"/>
      <c r="J1938" s="492"/>
      <c r="K1938" s="458"/>
    </row>
    <row r="1939" spans="1:11">
      <c r="A1939" s="450"/>
      <c r="B1939" s="486"/>
      <c r="C1939" s="487"/>
      <c r="D1939" s="488"/>
      <c r="E1939" s="489"/>
      <c r="F1939" s="489"/>
      <c r="G1939" s="489"/>
      <c r="H1939" s="490"/>
      <c r="I1939" s="491"/>
      <c r="J1939" s="492">
        <f>H1939*F1939*E1939+I1939*G1939*E1939</f>
        <v>0</v>
      </c>
      <c r="K1939" s="458"/>
    </row>
    <row r="1940" spans="1:11">
      <c r="A1940" s="450"/>
      <c r="B1940" s="493"/>
      <c r="C1940" s="494"/>
      <c r="D1940" s="495"/>
      <c r="E1940" s="496"/>
      <c r="F1940" s="496"/>
      <c r="G1940" s="496"/>
      <c r="H1940" s="497"/>
      <c r="I1940" s="498"/>
      <c r="J1940" s="492">
        <f>H1940*F1940*E1940+I1940*G1940*E1940</f>
        <v>0</v>
      </c>
      <c r="K1940" s="458"/>
    </row>
    <row r="1941" spans="1:11">
      <c r="A1941" s="450"/>
      <c r="B1941" s="499" t="s">
        <v>1119</v>
      </c>
      <c r="C1941" s="469"/>
      <c r="D1941" s="469"/>
      <c r="E1941" s="469"/>
      <c r="F1941" s="469"/>
      <c r="G1941" s="469"/>
      <c r="H1941" s="469"/>
      <c r="I1941" s="500" t="s">
        <v>138</v>
      </c>
      <c r="J1941" s="501">
        <f>SUM(J1938:J1940)</f>
        <v>0</v>
      </c>
      <c r="K1941" s="458"/>
    </row>
    <row r="1942" spans="1:11">
      <c r="A1942" s="450"/>
      <c r="B1942" s="502"/>
      <c r="C1942" s="502"/>
      <c r="D1942" s="502"/>
      <c r="E1942" s="502"/>
      <c r="F1942" s="502"/>
      <c r="G1942" s="502"/>
      <c r="H1942" s="502"/>
      <c r="I1942" s="503"/>
      <c r="J1942" s="504"/>
      <c r="K1942" s="458"/>
    </row>
    <row r="1943" spans="1:11" ht="20.399999999999999">
      <c r="A1943" s="450"/>
      <c r="B1943" s="1664" t="s">
        <v>1120</v>
      </c>
      <c r="C1943" s="1665"/>
      <c r="D1943" s="1665"/>
      <c r="E1943" s="1666"/>
      <c r="F1943" s="505" t="s">
        <v>873</v>
      </c>
      <c r="G1943" s="506"/>
      <c r="H1943" s="507" t="s">
        <v>560</v>
      </c>
      <c r="I1943" s="508" t="s">
        <v>1121</v>
      </c>
      <c r="J1943" s="509" t="s">
        <v>1122</v>
      </c>
      <c r="K1943" s="458"/>
    </row>
    <row r="1944" spans="1:11">
      <c r="A1944" s="450"/>
      <c r="B1944" s="510"/>
      <c r="C1944" s="511"/>
      <c r="D1944" s="512"/>
      <c r="E1944" s="513"/>
      <c r="F1944" s="514"/>
      <c r="G1944" s="515"/>
      <c r="H1944" s="516"/>
      <c r="I1944" s="484"/>
      <c r="J1944" s="485"/>
      <c r="K1944" s="458"/>
    </row>
    <row r="1945" spans="1:11">
      <c r="A1945" s="450"/>
      <c r="B1945" s="517" t="s">
        <v>626</v>
      </c>
      <c r="C1945" s="518"/>
      <c r="D1945" s="459"/>
      <c r="E1945" s="487"/>
      <c r="F1945" s="488"/>
      <c r="G1945" s="519"/>
      <c r="H1945" s="520">
        <v>1</v>
      </c>
      <c r="I1945" s="521">
        <f>VLOOKUP(B1945,'MÃO DE OBRA'!$A:$E,5,FALSE)/220</f>
        <v>15.730909090909092</v>
      </c>
      <c r="J1945" s="492">
        <f t="shared" ref="J1945" si="40">H1945*I1945</f>
        <v>15.730909090909092</v>
      </c>
      <c r="K1945" s="458"/>
    </row>
    <row r="1946" spans="1:11">
      <c r="A1946" s="450"/>
      <c r="B1946" s="517" t="s">
        <v>734</v>
      </c>
      <c r="C1946" s="518"/>
      <c r="D1946" s="459"/>
      <c r="E1946" s="487"/>
      <c r="F1946" s="488"/>
      <c r="G1946" s="519"/>
      <c r="H1946" s="520">
        <v>0.1</v>
      </c>
      <c r="I1946" s="521">
        <f>VLOOKUP(B1946,'MÃO DE OBRA'!$A:$E,5,FALSE)/220</f>
        <v>23.596363636363641</v>
      </c>
      <c r="J1946" s="492">
        <f>H1946*I1946</f>
        <v>2.3596363636363642</v>
      </c>
      <c r="K1946" s="458"/>
    </row>
    <row r="1947" spans="1:11">
      <c r="A1947" s="450"/>
      <c r="B1947" s="499" t="s">
        <v>1119</v>
      </c>
      <c r="C1947" s="502"/>
      <c r="D1947" s="502"/>
      <c r="E1947" s="502"/>
      <c r="F1947" s="502"/>
      <c r="G1947" s="502"/>
      <c r="H1947" s="502"/>
      <c r="I1947" s="522" t="s">
        <v>138</v>
      </c>
      <c r="J1947" s="501">
        <f>SUM(J1944:J1946)</f>
        <v>18.090545454545456</v>
      </c>
      <c r="K1947" s="458"/>
    </row>
    <row r="1948" spans="1:11">
      <c r="A1948" s="450"/>
      <c r="B1948" s="523"/>
      <c r="C1948" s="523"/>
      <c r="D1948" s="523"/>
      <c r="E1948" s="523"/>
      <c r="F1948" s="523"/>
      <c r="G1948" s="523"/>
      <c r="H1948" s="523"/>
      <c r="I1948" s="524"/>
      <c r="J1948" s="523"/>
      <c r="K1948" s="458"/>
    </row>
    <row r="1949" spans="1:11">
      <c r="A1949" s="450"/>
      <c r="B1949" s="525" t="s">
        <v>1123</v>
      </c>
      <c r="C1949" s="526"/>
      <c r="D1949" s="523"/>
      <c r="E1949" s="527">
        <v>0.2069</v>
      </c>
      <c r="F1949" s="528" t="s">
        <v>1137</v>
      </c>
      <c r="G1949" s="506"/>
      <c r="H1949" s="506"/>
      <c r="I1949" s="529" t="s">
        <v>1124</v>
      </c>
      <c r="J1949" s="501">
        <f>J1941+J1947</f>
        <v>18.090545454545456</v>
      </c>
      <c r="K1949" s="458"/>
    </row>
    <row r="1950" spans="1:11">
      <c r="A1950" s="450"/>
      <c r="B1950" s="530"/>
      <c r="C1950" s="523"/>
      <c r="D1950" s="523"/>
      <c r="E1950" s="531"/>
      <c r="F1950" s="532"/>
      <c r="G1950" s="532"/>
      <c r="H1950" s="532"/>
      <c r="I1950" s="524"/>
      <c r="J1950" s="523"/>
      <c r="K1950" s="458"/>
    </row>
    <row r="1951" spans="1:11" ht="20.399999999999999">
      <c r="A1951" s="450"/>
      <c r="B1951" s="1667" t="s">
        <v>481</v>
      </c>
      <c r="C1951" s="1668"/>
      <c r="D1951" s="1668"/>
      <c r="E1951" s="1669"/>
      <c r="F1951" s="533" t="s">
        <v>873</v>
      </c>
      <c r="G1951" s="534" t="s">
        <v>493</v>
      </c>
      <c r="H1951" s="507" t="s">
        <v>1115</v>
      </c>
      <c r="I1951" s="535" t="s">
        <v>480</v>
      </c>
      <c r="J1951" s="536" t="s">
        <v>482</v>
      </c>
      <c r="K1951" s="458"/>
    </row>
    <row r="1952" spans="1:11">
      <c r="A1952" s="450"/>
      <c r="B1952" s="537"/>
      <c r="C1952" s="538"/>
      <c r="D1952" s="538"/>
      <c r="E1952" s="539"/>
      <c r="F1952" s="540"/>
      <c r="G1952" s="541"/>
      <c r="H1952" s="547"/>
      <c r="I1952" s="543"/>
      <c r="J1952" s="485"/>
      <c r="K1952" s="458"/>
    </row>
    <row r="1953" spans="1:11">
      <c r="A1953" s="450"/>
      <c r="B1953" s="537"/>
      <c r="C1953" s="518"/>
      <c r="D1953" s="518"/>
      <c r="E1953" s="487"/>
      <c r="F1953" s="540"/>
      <c r="G1953" s="541"/>
      <c r="H1953" s="547"/>
      <c r="I1953" s="543"/>
      <c r="J1953" s="492"/>
      <c r="K1953" s="458"/>
    </row>
    <row r="1954" spans="1:11">
      <c r="A1954" s="450"/>
      <c r="B1954" s="517"/>
      <c r="C1954" s="518"/>
      <c r="D1954" s="518"/>
      <c r="E1954" s="487"/>
      <c r="F1954" s="488"/>
      <c r="G1954" s="546"/>
      <c r="H1954" s="547"/>
      <c r="I1954" s="543"/>
      <c r="J1954" s="492">
        <f>H1954*I1954*E1938*F1938</f>
        <v>0</v>
      </c>
      <c r="K1954" s="458"/>
    </row>
    <row r="1955" spans="1:11">
      <c r="A1955" s="450"/>
      <c r="B1955" s="517"/>
      <c r="C1955" s="526"/>
      <c r="D1955" s="526"/>
      <c r="E1955" s="494"/>
      <c r="F1955" s="488"/>
      <c r="G1955" s="468"/>
      <c r="H1955" s="547"/>
      <c r="I1955" s="548"/>
      <c r="J1955" s="492">
        <f>H1955*I1955*E1939*F1939</f>
        <v>0</v>
      </c>
      <c r="K1955" s="458"/>
    </row>
    <row r="1956" spans="1:11">
      <c r="A1956" s="450"/>
      <c r="B1956" s="550" t="s">
        <v>1119</v>
      </c>
      <c r="C1956" s="526"/>
      <c r="D1956" s="526"/>
      <c r="E1956" s="526"/>
      <c r="F1956" s="523"/>
      <c r="G1956" s="526"/>
      <c r="H1956" s="551"/>
      <c r="I1956" s="552" t="s">
        <v>138</v>
      </c>
      <c r="J1956" s="501">
        <f>SUM(J1952:J1955)</f>
        <v>0</v>
      </c>
      <c r="K1956" s="458"/>
    </row>
    <row r="1957" spans="1:11">
      <c r="A1957" s="450"/>
      <c r="B1957" s="553"/>
      <c r="C1957" s="526"/>
      <c r="D1957" s="526"/>
      <c r="E1957" s="554"/>
      <c r="F1957" s="555"/>
      <c r="G1957" s="506"/>
      <c r="H1957" s="506"/>
      <c r="I1957" s="529"/>
      <c r="J1957" s="554"/>
      <c r="K1957" s="458"/>
    </row>
    <row r="1958" spans="1:11" ht="20.399999999999999">
      <c r="A1958" s="450"/>
      <c r="B1958" s="1667" t="s">
        <v>1125</v>
      </c>
      <c r="C1958" s="1668"/>
      <c r="D1958" s="1668"/>
      <c r="E1958" s="1668"/>
      <c r="F1958" s="1669"/>
      <c r="G1958" s="556" t="s">
        <v>494</v>
      </c>
      <c r="H1958" s="506" t="s">
        <v>1126</v>
      </c>
      <c r="I1958" s="557" t="s">
        <v>1115</v>
      </c>
      <c r="J1958" s="509" t="s">
        <v>482</v>
      </c>
      <c r="K1958" s="458"/>
    </row>
    <row r="1959" spans="1:11">
      <c r="A1959" s="450"/>
      <c r="B1959" s="558"/>
      <c r="C1959" s="559"/>
      <c r="D1959" s="560"/>
      <c r="E1959" s="560"/>
      <c r="F1959" s="561"/>
      <c r="G1959" s="489"/>
      <c r="H1959" s="489"/>
      <c r="I1959" s="562"/>
      <c r="J1959" s="492"/>
      <c r="K1959" s="458"/>
    </row>
    <row r="1960" spans="1:11">
      <c r="A1960" s="450"/>
      <c r="B1960" s="563"/>
      <c r="C1960" s="564"/>
      <c r="D1960" s="565"/>
      <c r="E1960" s="565"/>
      <c r="F1960" s="566"/>
      <c r="G1960" s="489"/>
      <c r="H1960" s="489"/>
      <c r="I1960" s="562"/>
      <c r="J1960" s="492"/>
      <c r="K1960" s="458"/>
    </row>
    <row r="1961" spans="1:11">
      <c r="A1961" s="450"/>
      <c r="B1961" s="1670" t="s">
        <v>138</v>
      </c>
      <c r="C1961" s="1670"/>
      <c r="D1961" s="1670"/>
      <c r="E1961" s="1670"/>
      <c r="F1961" s="1670"/>
      <c r="G1961" s="1670"/>
      <c r="H1961" s="1670"/>
      <c r="I1961" s="1670"/>
      <c r="J1961" s="501">
        <f>SUM(J1959:J1960)</f>
        <v>0</v>
      </c>
      <c r="K1961" s="458"/>
    </row>
    <row r="1962" spans="1:11">
      <c r="A1962" s="450"/>
      <c r="B1962" s="567"/>
      <c r="C1962" s="511"/>
      <c r="D1962" s="511"/>
      <c r="E1962" s="568"/>
      <c r="F1962" s="569"/>
      <c r="G1962" s="570"/>
      <c r="H1962" s="570"/>
      <c r="I1962" s="571"/>
      <c r="J1962" s="572"/>
      <c r="K1962" s="458"/>
    </row>
    <row r="1963" spans="1:11">
      <c r="A1963" s="450"/>
      <c r="B1963" s="573" t="s">
        <v>1127</v>
      </c>
      <c r="C1963" s="573"/>
      <c r="D1963" s="550"/>
      <c r="E1963" s="523"/>
      <c r="F1963" s="523"/>
      <c r="G1963" s="523"/>
      <c r="H1963" s="574"/>
      <c r="I1963" s="575"/>
      <c r="J1963" s="639">
        <f>(J1949+J1956+J1961)/E1949</f>
        <v>87.436179093984805</v>
      </c>
      <c r="K1963" s="458"/>
    </row>
    <row r="1964" spans="1:11">
      <c r="A1964" s="450"/>
      <c r="B1964" s="553"/>
      <c r="C1964" s="526"/>
      <c r="D1964" s="526"/>
      <c r="E1964" s="554"/>
      <c r="F1964" s="555"/>
      <c r="G1964" s="506"/>
      <c r="H1964" s="506"/>
      <c r="I1964" s="529"/>
      <c r="J1964" s="576"/>
      <c r="K1964" s="458"/>
    </row>
    <row r="1965" spans="1:11" ht="20.399999999999999">
      <c r="A1965" s="450"/>
      <c r="B1965" s="1667" t="s">
        <v>1128</v>
      </c>
      <c r="C1965" s="1668"/>
      <c r="D1965" s="1668"/>
      <c r="E1965" s="1668"/>
      <c r="F1965" s="1669"/>
      <c r="G1965" s="556" t="s">
        <v>494</v>
      </c>
      <c r="H1965" s="506" t="s">
        <v>1126</v>
      </c>
      <c r="I1965" s="557" t="s">
        <v>1115</v>
      </c>
      <c r="J1965" s="509" t="s">
        <v>482</v>
      </c>
      <c r="K1965" s="458"/>
    </row>
    <row r="1966" spans="1:11">
      <c r="A1966" s="450"/>
      <c r="B1966" s="558"/>
      <c r="C1966" s="559"/>
      <c r="D1966" s="560"/>
      <c r="E1966" s="560"/>
      <c r="F1966" s="561"/>
      <c r="G1966" s="489"/>
      <c r="H1966" s="489"/>
      <c r="I1966" s="562"/>
      <c r="J1966" s="492"/>
      <c r="K1966" s="458"/>
    </row>
    <row r="1967" spans="1:11">
      <c r="A1967" s="450"/>
      <c r="B1967" s="563"/>
      <c r="C1967" s="564"/>
      <c r="D1967" s="565"/>
      <c r="E1967" s="565"/>
      <c r="F1967" s="566"/>
      <c r="G1967" s="489"/>
      <c r="H1967" s="489"/>
      <c r="I1967" s="743"/>
      <c r="J1967" s="492"/>
      <c r="K1967" s="458"/>
    </row>
    <row r="1968" spans="1:11">
      <c r="A1968" s="450"/>
      <c r="B1968" s="577"/>
      <c r="C1968" s="578"/>
      <c r="D1968" s="579"/>
      <c r="E1968" s="579"/>
      <c r="F1968" s="580"/>
      <c r="G1968" s="489"/>
      <c r="H1968" s="489"/>
      <c r="I1968" s="742"/>
      <c r="J1968" s="492"/>
      <c r="K1968" s="458"/>
    </row>
    <row r="1969" spans="1:11">
      <c r="A1969" s="450"/>
      <c r="B1969" s="581"/>
      <c r="C1969" s="523"/>
      <c r="D1969" s="523"/>
      <c r="E1969" s="582"/>
      <c r="F1969" s="583"/>
      <c r="G1969" s="532"/>
      <c r="H1969" s="532"/>
      <c r="I1969" s="524" t="s">
        <v>138</v>
      </c>
      <c r="J1969" s="501">
        <f>SUM(J1966:J1968)</f>
        <v>0</v>
      </c>
      <c r="K1969" s="458"/>
    </row>
    <row r="1970" spans="1:11">
      <c r="A1970" s="450"/>
      <c r="B1970" s="584"/>
      <c r="C1970" s="523"/>
      <c r="D1970" s="523"/>
      <c r="E1970" s="582"/>
      <c r="F1970" s="583"/>
      <c r="G1970" s="532"/>
      <c r="H1970" s="532"/>
      <c r="I1970" s="524"/>
      <c r="J1970" s="582"/>
      <c r="K1970" s="458"/>
    </row>
    <row r="1971" spans="1:11" ht="20.399999999999999">
      <c r="A1971" s="450"/>
      <c r="B1971" s="1667" t="s">
        <v>1141</v>
      </c>
      <c r="C1971" s="1668"/>
      <c r="D1971" s="1668"/>
      <c r="E1971" s="1668"/>
      <c r="F1971" s="1669"/>
      <c r="G1971" s="587" t="s">
        <v>494</v>
      </c>
      <c r="H1971" s="506" t="s">
        <v>1115</v>
      </c>
      <c r="I1971" s="557"/>
      <c r="J1971" s="509" t="s">
        <v>482</v>
      </c>
      <c r="K1971" s="458"/>
    </row>
    <row r="1972" spans="1:11">
      <c r="A1972" s="450"/>
      <c r="B1972" s="1654" t="s">
        <v>1206</v>
      </c>
      <c r="C1972" s="1655"/>
      <c r="D1972" s="1655"/>
      <c r="E1972" s="1655"/>
      <c r="F1972" s="1656"/>
      <c r="G1972" s="489">
        <f>1.3*4</f>
        <v>5.2</v>
      </c>
      <c r="H1972" s="1693">
        <v>2.2000000000000002</v>
      </c>
      <c r="I1972" s="1694"/>
      <c r="J1972" s="492">
        <f>G1972*H1972</f>
        <v>11.440000000000001</v>
      </c>
      <c r="K1972" s="458"/>
    </row>
    <row r="1973" spans="1:11">
      <c r="A1973" s="450"/>
      <c r="B1973" s="1659"/>
      <c r="C1973" s="1660"/>
      <c r="D1973" s="1660"/>
      <c r="E1973" s="1660"/>
      <c r="F1973" s="1661"/>
      <c r="G1973" s="496"/>
      <c r="H1973" s="1662"/>
      <c r="I1973" s="1663"/>
      <c r="J1973" s="492"/>
      <c r="K1973" s="458"/>
    </row>
    <row r="1974" spans="1:11">
      <c r="A1974" s="450"/>
      <c r="B1974" s="581"/>
      <c r="C1974" s="523"/>
      <c r="D1974" s="523"/>
      <c r="E1974" s="582"/>
      <c r="F1974" s="583"/>
      <c r="G1974" s="532"/>
      <c r="H1974" s="532"/>
      <c r="I1974" s="524" t="s">
        <v>138</v>
      </c>
      <c r="J1974" s="501">
        <f>SUM(J1972:J1973)</f>
        <v>11.440000000000001</v>
      </c>
      <c r="K1974" s="458"/>
    </row>
    <row r="1975" spans="1:11">
      <c r="A1975" s="450"/>
      <c r="B1975" s="523"/>
      <c r="C1975" s="523"/>
      <c r="D1975" s="523"/>
      <c r="E1975" s="523"/>
      <c r="F1975" s="523"/>
      <c r="G1975" s="523"/>
      <c r="H1975" s="523"/>
      <c r="I1975" s="524"/>
      <c r="J1975" s="523"/>
      <c r="K1975" s="458"/>
    </row>
    <row r="1976" spans="1:11">
      <c r="A1976" s="450"/>
      <c r="B1976" s="1645" t="s">
        <v>1142</v>
      </c>
      <c r="C1976" s="1646"/>
      <c r="D1976" s="1646"/>
      <c r="E1976" s="1646"/>
      <c r="F1976" s="1646"/>
      <c r="G1976" s="1646"/>
      <c r="H1976" s="1646"/>
      <c r="I1976" s="1647"/>
      <c r="J1976" s="573">
        <f>J1974+J1969+J1963</f>
        <v>98.876179093984803</v>
      </c>
      <c r="K1976" s="458"/>
    </row>
    <row r="1977" spans="1:11">
      <c r="A1977" s="450"/>
      <c r="B1977" s="523"/>
      <c r="C1977" s="523"/>
      <c r="D1977" s="523"/>
      <c r="E1977" s="523"/>
      <c r="F1977" s="523"/>
      <c r="G1977" s="523"/>
      <c r="H1977" s="523"/>
      <c r="I1977" s="524"/>
      <c r="J1977" s="523"/>
      <c r="K1977" s="458"/>
    </row>
    <row r="1978" spans="1:11">
      <c r="A1978" s="450"/>
      <c r="B1978" s="1645" t="s">
        <v>1143</v>
      </c>
      <c r="C1978" s="1646"/>
      <c r="D1978" s="1646"/>
      <c r="E1978" s="1646"/>
      <c r="F1978" s="1646"/>
      <c r="G1978" s="1646"/>
      <c r="H1978" s="1646"/>
      <c r="I1978" s="1647"/>
      <c r="J1978" s="501">
        <f>J1976*0</f>
        <v>0</v>
      </c>
      <c r="K1978" s="458"/>
    </row>
    <row r="1979" spans="1:11">
      <c r="A1979" s="450"/>
      <c r="B1979" s="523"/>
      <c r="C1979" s="523"/>
      <c r="D1979" s="523"/>
      <c r="E1979" s="523"/>
      <c r="F1979" s="523"/>
      <c r="G1979" s="523"/>
      <c r="H1979" s="523"/>
      <c r="I1979" s="524"/>
      <c r="J1979" s="523"/>
      <c r="K1979" s="458"/>
    </row>
    <row r="1980" spans="1:11">
      <c r="A1980" s="450"/>
      <c r="B1980" s="1645" t="s">
        <v>1144</v>
      </c>
      <c r="C1980" s="1646"/>
      <c r="D1980" s="1646"/>
      <c r="E1980" s="1646"/>
      <c r="F1980" s="1646"/>
      <c r="G1980" s="1646"/>
      <c r="H1980" s="1646"/>
      <c r="I1980" s="1647"/>
      <c r="J1980" s="573">
        <f>J1976+J1978</f>
        <v>98.876179093984803</v>
      </c>
      <c r="K1980" s="458"/>
    </row>
    <row r="1981" spans="1:11">
      <c r="A1981" s="450"/>
      <c r="B1981" s="511"/>
      <c r="C1981" s="511"/>
      <c r="D1981" s="511"/>
      <c r="E1981" s="511"/>
      <c r="F1981" s="511"/>
      <c r="G1981" s="511"/>
      <c r="H1981" s="511"/>
      <c r="I1981" s="571"/>
      <c r="J1981" s="511"/>
      <c r="K1981" s="458"/>
    </row>
    <row r="1982" spans="1:11">
      <c r="A1982" s="450"/>
      <c r="B1982" s="589"/>
      <c r="C1982" s="559"/>
      <c r="D1982" s="559"/>
      <c r="E1982" s="559"/>
      <c r="F1982" s="559"/>
      <c r="G1982" s="559"/>
      <c r="H1982" s="559"/>
      <c r="I1982" s="559"/>
      <c r="J1982" s="590"/>
      <c r="K1982" s="458"/>
    </row>
    <row r="1983" spans="1:11">
      <c r="A1983" s="450"/>
      <c r="B1983" s="591"/>
      <c r="C1983" s="592"/>
      <c r="D1983" s="593"/>
      <c r="E1983" s="593"/>
      <c r="F1983" s="594" t="s">
        <v>1119</v>
      </c>
      <c r="G1983" s="595" t="s">
        <v>1119</v>
      </c>
      <c r="H1983" s="592"/>
      <c r="I1983" s="592"/>
      <c r="J1983" s="596"/>
      <c r="K1983" s="458"/>
    </row>
    <row r="1984" spans="1:11">
      <c r="A1984" s="450"/>
      <c r="B1984" s="459"/>
      <c r="C1984" s="459"/>
      <c r="D1984" s="459"/>
      <c r="E1984" s="459"/>
      <c r="F1984" s="459"/>
      <c r="G1984" s="459"/>
      <c r="H1984" s="459"/>
      <c r="I1984" s="459"/>
      <c r="J1984" s="459"/>
      <c r="K1984" s="458"/>
    </row>
    <row r="1985" spans="1:11">
      <c r="A1985" s="450"/>
      <c r="B1985" s="597">
        <f>PLANEJAMENTO!$G$2</f>
        <v>0</v>
      </c>
      <c r="C1985" s="598"/>
      <c r="D1985" s="598"/>
      <c r="E1985" s="598"/>
      <c r="F1985" s="599"/>
      <c r="G1985" s="600" t="s">
        <v>482</v>
      </c>
      <c r="H1985" s="502"/>
      <c r="I1985" s="502"/>
      <c r="J1985" s="505"/>
      <c r="K1985" s="458"/>
    </row>
    <row r="1986" spans="1:11">
      <c r="A1986" s="450"/>
      <c r="B1986" s="601">
        <f>PLANEJAMENTO!$G$3</f>
        <v>0</v>
      </c>
      <c r="C1986" s="602"/>
      <c r="D1986" s="602"/>
      <c r="E1986" s="602"/>
      <c r="F1986" s="603"/>
      <c r="G1986" s="1648" t="s">
        <v>1145</v>
      </c>
      <c r="H1986" s="1649"/>
      <c r="I1986" s="1649"/>
      <c r="J1986" s="1650"/>
      <c r="K1986" s="458"/>
    </row>
    <row r="1987" spans="1:11">
      <c r="A1987" s="450"/>
      <c r="B1987" s="604"/>
      <c r="C1987" s="605"/>
      <c r="D1987" s="605"/>
      <c r="E1987" s="605"/>
      <c r="F1987" s="606"/>
      <c r="G1987" s="607"/>
      <c r="H1987" s="1651"/>
      <c r="I1987" s="1652"/>
      <c r="J1987" s="1653"/>
      <c r="K1987" s="458"/>
    </row>
    <row r="1988" spans="1:11" ht="15" thickBot="1">
      <c r="A1988" s="608"/>
      <c r="B1988" s="609"/>
      <c r="C1988" s="609"/>
      <c r="D1988" s="609"/>
      <c r="E1988" s="609"/>
      <c r="F1988" s="609"/>
      <c r="G1988" s="609"/>
      <c r="H1988" s="609"/>
      <c r="I1988" s="609"/>
      <c r="J1988" s="609"/>
      <c r="K1988" s="610"/>
    </row>
    <row r="1989" spans="1:11">
      <c r="A1989" s="759"/>
      <c r="B1989" s="760"/>
      <c r="C1989" s="760"/>
      <c r="D1989" s="760"/>
      <c r="E1989" s="760"/>
      <c r="F1989" s="760"/>
      <c r="G1989" s="760"/>
      <c r="H1989" s="760"/>
      <c r="I1989" s="760"/>
      <c r="J1989" s="760"/>
      <c r="K1989" s="761"/>
    </row>
    <row r="1990" spans="1:11">
      <c r="A1990" s="450"/>
      <c r="B1990" s="451" t="s">
        <v>141</v>
      </c>
      <c r="C1990" s="452"/>
      <c r="D1990" s="453" t="s">
        <v>1105</v>
      </c>
      <c r="E1990" s="454"/>
      <c r="F1990" s="455"/>
      <c r="G1990" s="455"/>
      <c r="H1990" s="456"/>
      <c r="I1990" s="456"/>
      <c r="J1990" s="457"/>
      <c r="K1990" s="458"/>
    </row>
    <row r="1991" spans="1:11">
      <c r="A1991" s="450"/>
      <c r="B1991" s="459"/>
      <c r="C1991" s="459"/>
      <c r="D1991" s="459"/>
      <c r="E1991" s="459"/>
      <c r="F1991" s="459"/>
      <c r="G1991" s="459"/>
      <c r="H1991" s="459"/>
      <c r="I1991" s="459"/>
      <c r="J1991" s="459"/>
      <c r="K1991" s="458"/>
    </row>
    <row r="1992" spans="1:11">
      <c r="A1992" s="450"/>
      <c r="B1992" s="460" t="s">
        <v>1106</v>
      </c>
      <c r="C1992" s="461" t="s">
        <v>1107</v>
      </c>
      <c r="D1992" s="1671" t="s">
        <v>198</v>
      </c>
      <c r="E1992" s="1672"/>
      <c r="F1992" s="1672"/>
      <c r="G1992" s="1672"/>
      <c r="H1992" s="1672"/>
      <c r="I1992" s="1673"/>
      <c r="J1992" s="462" t="s">
        <v>1108</v>
      </c>
      <c r="K1992" s="458"/>
    </row>
    <row r="1993" spans="1:11" ht="18.75" customHeight="1">
      <c r="A1993" s="450"/>
      <c r="B1993" s="463"/>
      <c r="C1993" s="464"/>
      <c r="D1993" s="1674" t="s">
        <v>1208</v>
      </c>
      <c r="E1993" s="1675"/>
      <c r="F1993" s="1675"/>
      <c r="G1993" s="1675"/>
      <c r="H1993" s="1675"/>
      <c r="I1993" s="1676"/>
      <c r="J1993" s="468" t="str">
        <f>F2008</f>
        <v>m2</v>
      </c>
      <c r="K1993" s="458"/>
    </row>
    <row r="1994" spans="1:11">
      <c r="A1994" s="450"/>
      <c r="B1994" s="469"/>
      <c r="C1994" s="469"/>
      <c r="D1994" s="469"/>
      <c r="E1994" s="469"/>
      <c r="F1994" s="469"/>
      <c r="G1994" s="469"/>
      <c r="H1994" s="469"/>
      <c r="I1994" s="470"/>
      <c r="J1994" s="471"/>
      <c r="K1994" s="458"/>
    </row>
    <row r="1995" spans="1:11">
      <c r="A1995" s="450"/>
      <c r="B1995" s="1648" t="s">
        <v>1111</v>
      </c>
      <c r="C1995" s="1650"/>
      <c r="D1995" s="1679" t="s">
        <v>873</v>
      </c>
      <c r="E1995" s="1681" t="s">
        <v>1112</v>
      </c>
      <c r="F1995" s="472" t="s">
        <v>1113</v>
      </c>
      <c r="G1995" s="473"/>
      <c r="H1995" s="472" t="s">
        <v>1114</v>
      </c>
      <c r="I1995" s="473"/>
      <c r="J1995" s="474" t="s">
        <v>1115</v>
      </c>
      <c r="K1995" s="458"/>
    </row>
    <row r="1996" spans="1:11">
      <c r="A1996" s="450"/>
      <c r="B1996" s="1677"/>
      <c r="C1996" s="1678"/>
      <c r="D1996" s="1680"/>
      <c r="E1996" s="1682"/>
      <c r="F1996" s="475" t="s">
        <v>1116</v>
      </c>
      <c r="G1996" s="475" t="s">
        <v>1117</v>
      </c>
      <c r="H1996" s="475" t="s">
        <v>1116</v>
      </c>
      <c r="I1996" s="476" t="s">
        <v>1117</v>
      </c>
      <c r="J1996" s="477" t="s">
        <v>1118</v>
      </c>
      <c r="K1996" s="458"/>
    </row>
    <row r="1997" spans="1:11">
      <c r="A1997" s="450"/>
      <c r="B1997" s="486"/>
      <c r="C1997" s="479"/>
      <c r="D1997" s="480"/>
      <c r="E1997" s="481"/>
      <c r="F1997" s="481"/>
      <c r="G1997" s="482"/>
      <c r="H1997" s="490"/>
      <c r="I1997" s="484"/>
      <c r="J1997" s="492"/>
      <c r="K1997" s="458"/>
    </row>
    <row r="1998" spans="1:11">
      <c r="A1998" s="450"/>
      <c r="B1998" s="486"/>
      <c r="C1998" s="487"/>
      <c r="D1998" s="488"/>
      <c r="E1998" s="489"/>
      <c r="F1998" s="489"/>
      <c r="G1998" s="489"/>
      <c r="H1998" s="490"/>
      <c r="I1998" s="491"/>
      <c r="J1998" s="492">
        <f>H1998*F1998*E1998+I1998*G1998*E1998</f>
        <v>0</v>
      </c>
      <c r="K1998" s="458"/>
    </row>
    <row r="1999" spans="1:11">
      <c r="A1999" s="450"/>
      <c r="B1999" s="493"/>
      <c r="C1999" s="494"/>
      <c r="D1999" s="495"/>
      <c r="E1999" s="496"/>
      <c r="F1999" s="496"/>
      <c r="G1999" s="496"/>
      <c r="H1999" s="497"/>
      <c r="I1999" s="498"/>
      <c r="J1999" s="492">
        <f>H1999*F1999*E1999+I1999*G1999*E1999</f>
        <v>0</v>
      </c>
      <c r="K1999" s="458"/>
    </row>
    <row r="2000" spans="1:11">
      <c r="A2000" s="450"/>
      <c r="B2000" s="499" t="s">
        <v>1119</v>
      </c>
      <c r="C2000" s="469"/>
      <c r="D2000" s="469"/>
      <c r="E2000" s="469"/>
      <c r="F2000" s="469"/>
      <c r="G2000" s="469"/>
      <c r="H2000" s="469"/>
      <c r="I2000" s="500" t="s">
        <v>138</v>
      </c>
      <c r="J2000" s="501">
        <f>SUM(J1997:J1999)</f>
        <v>0</v>
      </c>
      <c r="K2000" s="458"/>
    </row>
    <row r="2001" spans="1:11">
      <c r="A2001" s="450"/>
      <c r="B2001" s="502"/>
      <c r="C2001" s="502"/>
      <c r="D2001" s="502"/>
      <c r="E2001" s="502"/>
      <c r="F2001" s="502"/>
      <c r="G2001" s="502"/>
      <c r="H2001" s="502"/>
      <c r="I2001" s="503"/>
      <c r="J2001" s="504"/>
      <c r="K2001" s="458"/>
    </row>
    <row r="2002" spans="1:11" ht="20.399999999999999">
      <c r="A2002" s="450"/>
      <c r="B2002" s="1664" t="s">
        <v>1120</v>
      </c>
      <c r="C2002" s="1665"/>
      <c r="D2002" s="1665"/>
      <c r="E2002" s="1666"/>
      <c r="F2002" s="505" t="s">
        <v>873</v>
      </c>
      <c r="G2002" s="506"/>
      <c r="H2002" s="507" t="s">
        <v>560</v>
      </c>
      <c r="I2002" s="508" t="s">
        <v>1121</v>
      </c>
      <c r="J2002" s="509" t="s">
        <v>1122</v>
      </c>
      <c r="K2002" s="458"/>
    </row>
    <row r="2003" spans="1:11">
      <c r="A2003" s="450"/>
      <c r="B2003" s="510"/>
      <c r="C2003" s="511"/>
      <c r="D2003" s="512"/>
      <c r="E2003" s="513"/>
      <c r="F2003" s="514"/>
      <c r="G2003" s="515"/>
      <c r="H2003" s="516"/>
      <c r="I2003" s="484"/>
      <c r="J2003" s="485"/>
      <c r="K2003" s="458"/>
    </row>
    <row r="2004" spans="1:11">
      <c r="A2004" s="450"/>
      <c r="B2004" s="517" t="s">
        <v>626</v>
      </c>
      <c r="C2004" s="518"/>
      <c r="D2004" s="459"/>
      <c r="E2004" s="487"/>
      <c r="F2004" s="488"/>
      <c r="G2004" s="519"/>
      <c r="H2004" s="520">
        <v>0.25</v>
      </c>
      <c r="I2004" s="521">
        <f>VLOOKUP(B2004,'MÃO DE OBRA'!$A:$E,5,FALSE)/220</f>
        <v>15.730909090909092</v>
      </c>
      <c r="J2004" s="492">
        <f t="shared" ref="J2004" si="41">H2004*I2004</f>
        <v>3.9327272727272731</v>
      </c>
      <c r="K2004" s="458"/>
    </row>
    <row r="2005" spans="1:11">
      <c r="A2005" s="450"/>
      <c r="B2005" s="517"/>
      <c r="C2005" s="518"/>
      <c r="D2005" s="459"/>
      <c r="E2005" s="487"/>
      <c r="F2005" s="488"/>
      <c r="G2005" s="519"/>
      <c r="H2005" s="520"/>
      <c r="I2005" s="491"/>
      <c r="J2005" s="492">
        <f>H2005*I2005</f>
        <v>0</v>
      </c>
      <c r="K2005" s="458"/>
    </row>
    <row r="2006" spans="1:11">
      <c r="A2006" s="450"/>
      <c r="B2006" s="499" t="s">
        <v>1119</v>
      </c>
      <c r="C2006" s="502"/>
      <c r="D2006" s="502"/>
      <c r="E2006" s="502"/>
      <c r="F2006" s="502"/>
      <c r="G2006" s="502"/>
      <c r="H2006" s="502"/>
      <c r="I2006" s="522" t="s">
        <v>138</v>
      </c>
      <c r="J2006" s="501">
        <f>SUM(J2003:J2005)</f>
        <v>3.9327272727272731</v>
      </c>
      <c r="K2006" s="458"/>
    </row>
    <row r="2007" spans="1:11">
      <c r="A2007" s="450"/>
      <c r="B2007" s="523"/>
      <c r="C2007" s="523"/>
      <c r="D2007" s="523"/>
      <c r="E2007" s="523"/>
      <c r="F2007" s="523"/>
      <c r="G2007" s="523"/>
      <c r="H2007" s="523"/>
      <c r="I2007" s="524"/>
      <c r="J2007" s="523"/>
      <c r="K2007" s="458"/>
    </row>
    <row r="2008" spans="1:11">
      <c r="A2008" s="450"/>
      <c r="B2008" s="525" t="s">
        <v>1123</v>
      </c>
      <c r="C2008" s="526"/>
      <c r="D2008" s="523"/>
      <c r="E2008" s="527">
        <v>1</v>
      </c>
      <c r="F2008" s="528" t="s">
        <v>1130</v>
      </c>
      <c r="G2008" s="506"/>
      <c r="H2008" s="506"/>
      <c r="I2008" s="529" t="s">
        <v>1124</v>
      </c>
      <c r="J2008" s="501">
        <f>J2000+J2006</f>
        <v>3.9327272727272731</v>
      </c>
      <c r="K2008" s="458"/>
    </row>
    <row r="2009" spans="1:11">
      <c r="A2009" s="450"/>
      <c r="B2009" s="530"/>
      <c r="C2009" s="523"/>
      <c r="D2009" s="523"/>
      <c r="E2009" s="531"/>
      <c r="F2009" s="532"/>
      <c r="G2009" s="532"/>
      <c r="H2009" s="532"/>
      <c r="I2009" s="524"/>
      <c r="J2009" s="523"/>
      <c r="K2009" s="458"/>
    </row>
    <row r="2010" spans="1:11" ht="20.399999999999999">
      <c r="A2010" s="450"/>
      <c r="B2010" s="1667" t="s">
        <v>481</v>
      </c>
      <c r="C2010" s="1668"/>
      <c r="D2010" s="1668"/>
      <c r="E2010" s="1669"/>
      <c r="F2010" s="533" t="s">
        <v>873</v>
      </c>
      <c r="G2010" s="534" t="s">
        <v>493</v>
      </c>
      <c r="H2010" s="507" t="s">
        <v>1115</v>
      </c>
      <c r="I2010" s="535" t="s">
        <v>480</v>
      </c>
      <c r="J2010" s="536" t="s">
        <v>482</v>
      </c>
      <c r="K2010" s="458"/>
    </row>
    <row r="2011" spans="1:11">
      <c r="A2011" s="450"/>
      <c r="B2011" s="537"/>
      <c r="C2011" s="538"/>
      <c r="D2011" s="538"/>
      <c r="E2011" s="539"/>
      <c r="F2011" s="540"/>
      <c r="G2011" s="541"/>
      <c r="H2011" s="547"/>
      <c r="I2011" s="543"/>
      <c r="J2011" s="485"/>
      <c r="K2011" s="458"/>
    </row>
    <row r="2012" spans="1:11">
      <c r="A2012" s="450"/>
      <c r="B2012" s="537"/>
      <c r="C2012" s="518"/>
      <c r="D2012" s="518"/>
      <c r="E2012" s="487"/>
      <c r="F2012" s="540"/>
      <c r="G2012" s="541"/>
      <c r="H2012" s="547"/>
      <c r="I2012" s="543"/>
      <c r="J2012" s="492"/>
      <c r="K2012" s="458"/>
    </row>
    <row r="2013" spans="1:11">
      <c r="A2013" s="450"/>
      <c r="B2013" s="517"/>
      <c r="C2013" s="518"/>
      <c r="D2013" s="518"/>
      <c r="E2013" s="487"/>
      <c r="F2013" s="488"/>
      <c r="G2013" s="546"/>
      <c r="H2013" s="547"/>
      <c r="I2013" s="543"/>
      <c r="J2013" s="492">
        <f>H2013*I2013*E1997*F1997</f>
        <v>0</v>
      </c>
      <c r="K2013" s="458"/>
    </row>
    <row r="2014" spans="1:11">
      <c r="A2014" s="450"/>
      <c r="B2014" s="517"/>
      <c r="C2014" s="526"/>
      <c r="D2014" s="526"/>
      <c r="E2014" s="494"/>
      <c r="F2014" s="488"/>
      <c r="G2014" s="468"/>
      <c r="H2014" s="547"/>
      <c r="I2014" s="548"/>
      <c r="J2014" s="492">
        <f>H2014*I2014*E1998*F1998</f>
        <v>0</v>
      </c>
      <c r="K2014" s="458"/>
    </row>
    <row r="2015" spans="1:11">
      <c r="A2015" s="450"/>
      <c r="B2015" s="550" t="s">
        <v>1119</v>
      </c>
      <c r="C2015" s="526"/>
      <c r="D2015" s="526"/>
      <c r="E2015" s="526"/>
      <c r="F2015" s="523"/>
      <c r="G2015" s="526"/>
      <c r="H2015" s="551"/>
      <c r="I2015" s="552" t="s">
        <v>138</v>
      </c>
      <c r="J2015" s="501">
        <f>SUM(J2011:J2014)</f>
        <v>0</v>
      </c>
      <c r="K2015" s="458"/>
    </row>
    <row r="2016" spans="1:11">
      <c r="A2016" s="450"/>
      <c r="B2016" s="553"/>
      <c r="C2016" s="526"/>
      <c r="D2016" s="526"/>
      <c r="E2016" s="554"/>
      <c r="F2016" s="555"/>
      <c r="G2016" s="506"/>
      <c r="H2016" s="506"/>
      <c r="I2016" s="529"/>
      <c r="J2016" s="554"/>
      <c r="K2016" s="458"/>
    </row>
    <row r="2017" spans="1:11" ht="20.399999999999999">
      <c r="A2017" s="450"/>
      <c r="B2017" s="1667" t="s">
        <v>1125</v>
      </c>
      <c r="C2017" s="1668"/>
      <c r="D2017" s="1668"/>
      <c r="E2017" s="1668"/>
      <c r="F2017" s="1669"/>
      <c r="G2017" s="556" t="s">
        <v>494</v>
      </c>
      <c r="H2017" s="506" t="s">
        <v>1126</v>
      </c>
      <c r="I2017" s="557" t="s">
        <v>1115</v>
      </c>
      <c r="J2017" s="509" t="s">
        <v>482</v>
      </c>
      <c r="K2017" s="458"/>
    </row>
    <row r="2018" spans="1:11">
      <c r="A2018" s="450"/>
      <c r="B2018" s="558"/>
      <c r="C2018" s="559"/>
      <c r="D2018" s="560"/>
      <c r="E2018" s="560"/>
      <c r="F2018" s="561"/>
      <c r="G2018" s="489"/>
      <c r="H2018" s="489"/>
      <c r="I2018" s="562"/>
      <c r="J2018" s="492"/>
      <c r="K2018" s="458"/>
    </row>
    <row r="2019" spans="1:11">
      <c r="A2019" s="450"/>
      <c r="B2019" s="563"/>
      <c r="C2019" s="564"/>
      <c r="D2019" s="565"/>
      <c r="E2019" s="565"/>
      <c r="F2019" s="566"/>
      <c r="G2019" s="489"/>
      <c r="H2019" s="489"/>
      <c r="I2019" s="562"/>
      <c r="J2019" s="492"/>
      <c r="K2019" s="458"/>
    </row>
    <row r="2020" spans="1:11">
      <c r="A2020" s="450"/>
      <c r="B2020" s="1670" t="s">
        <v>138</v>
      </c>
      <c r="C2020" s="1670"/>
      <c r="D2020" s="1670"/>
      <c r="E2020" s="1670"/>
      <c r="F2020" s="1670"/>
      <c r="G2020" s="1670"/>
      <c r="H2020" s="1670"/>
      <c r="I2020" s="1670"/>
      <c r="J2020" s="501">
        <f>SUM(J2018:J2019)</f>
        <v>0</v>
      </c>
      <c r="K2020" s="458"/>
    </row>
    <row r="2021" spans="1:11">
      <c r="A2021" s="450"/>
      <c r="B2021" s="567"/>
      <c r="C2021" s="511"/>
      <c r="D2021" s="511"/>
      <c r="E2021" s="568"/>
      <c r="F2021" s="569"/>
      <c r="G2021" s="570"/>
      <c r="H2021" s="570"/>
      <c r="I2021" s="571"/>
      <c r="J2021" s="572"/>
      <c r="K2021" s="458"/>
    </row>
    <row r="2022" spans="1:11">
      <c r="A2022" s="450"/>
      <c r="B2022" s="573" t="s">
        <v>1127</v>
      </c>
      <c r="C2022" s="573"/>
      <c r="D2022" s="550"/>
      <c r="E2022" s="523"/>
      <c r="F2022" s="523"/>
      <c r="G2022" s="523"/>
      <c r="H2022" s="574"/>
      <c r="I2022" s="575"/>
      <c r="J2022" s="639">
        <f>(J2008+J2015+J2020)/E2008</f>
        <v>3.9327272727272731</v>
      </c>
      <c r="K2022" s="458"/>
    </row>
    <row r="2023" spans="1:11">
      <c r="A2023" s="450"/>
      <c r="B2023" s="553"/>
      <c r="C2023" s="526"/>
      <c r="D2023" s="526"/>
      <c r="E2023" s="554"/>
      <c r="F2023" s="555"/>
      <c r="G2023" s="506"/>
      <c r="H2023" s="506"/>
      <c r="I2023" s="529"/>
      <c r="J2023" s="576"/>
      <c r="K2023" s="458"/>
    </row>
    <row r="2024" spans="1:11" ht="20.399999999999999">
      <c r="A2024" s="450"/>
      <c r="B2024" s="1667" t="s">
        <v>1128</v>
      </c>
      <c r="C2024" s="1668"/>
      <c r="D2024" s="1668"/>
      <c r="E2024" s="1668"/>
      <c r="F2024" s="1669"/>
      <c r="G2024" s="556" t="s">
        <v>494</v>
      </c>
      <c r="H2024" s="506" t="s">
        <v>1126</v>
      </c>
      <c r="I2024" s="557" t="s">
        <v>1115</v>
      </c>
      <c r="J2024" s="509" t="s">
        <v>482</v>
      </c>
      <c r="K2024" s="458"/>
    </row>
    <row r="2025" spans="1:11">
      <c r="A2025" s="450"/>
      <c r="B2025" s="558"/>
      <c r="C2025" s="559"/>
      <c r="D2025" s="560"/>
      <c r="E2025" s="560"/>
      <c r="F2025" s="561"/>
      <c r="G2025" s="489"/>
      <c r="H2025" s="489"/>
      <c r="I2025" s="562"/>
      <c r="J2025" s="492"/>
      <c r="K2025" s="458"/>
    </row>
    <row r="2026" spans="1:11">
      <c r="A2026" s="450"/>
      <c r="B2026" s="563"/>
      <c r="C2026" s="564"/>
      <c r="D2026" s="565"/>
      <c r="E2026" s="565"/>
      <c r="F2026" s="566"/>
      <c r="G2026" s="489"/>
      <c r="H2026" s="489"/>
      <c r="I2026" s="743"/>
      <c r="J2026" s="492"/>
      <c r="K2026" s="458"/>
    </row>
    <row r="2027" spans="1:11">
      <c r="A2027" s="450"/>
      <c r="B2027" s="577"/>
      <c r="C2027" s="578"/>
      <c r="D2027" s="579"/>
      <c r="E2027" s="579"/>
      <c r="F2027" s="580"/>
      <c r="G2027" s="489"/>
      <c r="H2027" s="489"/>
      <c r="I2027" s="742"/>
      <c r="J2027" s="492"/>
      <c r="K2027" s="458"/>
    </row>
    <row r="2028" spans="1:11">
      <c r="A2028" s="450"/>
      <c r="B2028" s="581"/>
      <c r="C2028" s="523"/>
      <c r="D2028" s="523"/>
      <c r="E2028" s="582"/>
      <c r="F2028" s="583"/>
      <c r="G2028" s="532"/>
      <c r="H2028" s="532"/>
      <c r="I2028" s="524" t="s">
        <v>138</v>
      </c>
      <c r="J2028" s="501">
        <f>SUM(J2025:J2027)</f>
        <v>0</v>
      </c>
      <c r="K2028" s="458"/>
    </row>
    <row r="2029" spans="1:11">
      <c r="A2029" s="450"/>
      <c r="B2029" s="584"/>
      <c r="C2029" s="523"/>
      <c r="D2029" s="523"/>
      <c r="E2029" s="582"/>
      <c r="F2029" s="583"/>
      <c r="G2029" s="532"/>
      <c r="H2029" s="532"/>
      <c r="I2029" s="524"/>
      <c r="J2029" s="582"/>
      <c r="K2029" s="458"/>
    </row>
    <row r="2030" spans="1:11" ht="20.399999999999999">
      <c r="A2030" s="450"/>
      <c r="B2030" s="585" t="s">
        <v>1141</v>
      </c>
      <c r="C2030" s="585"/>
      <c r="D2030" s="585"/>
      <c r="E2030" s="586"/>
      <c r="F2030" s="587" t="s">
        <v>494</v>
      </c>
      <c r="G2030" s="556" t="s">
        <v>1209</v>
      </c>
      <c r="H2030" s="506" t="s">
        <v>1115</v>
      </c>
      <c r="I2030" s="557" t="s">
        <v>480</v>
      </c>
      <c r="J2030" s="509" t="s">
        <v>482</v>
      </c>
      <c r="K2030" s="458"/>
    </row>
    <row r="2031" spans="1:11">
      <c r="A2031" s="450"/>
      <c r="B2031" s="558"/>
      <c r="C2031" s="559"/>
      <c r="D2031" s="560"/>
      <c r="E2031" s="561"/>
      <c r="F2031" s="489"/>
      <c r="G2031" s="489"/>
      <c r="H2031" s="611"/>
      <c r="I2031" s="562"/>
      <c r="J2031" s="492"/>
      <c r="K2031" s="458"/>
    </row>
    <row r="2032" spans="1:11">
      <c r="A2032" s="450"/>
      <c r="B2032" s="1659"/>
      <c r="C2032" s="1660"/>
      <c r="D2032" s="1660"/>
      <c r="E2032" s="1660"/>
      <c r="F2032" s="1661"/>
      <c r="G2032" s="496"/>
      <c r="H2032" s="1662"/>
      <c r="I2032" s="1663"/>
      <c r="J2032" s="492"/>
      <c r="K2032" s="458"/>
    </row>
    <row r="2033" spans="1:11">
      <c r="A2033" s="450"/>
      <c r="B2033" s="581"/>
      <c r="C2033" s="523"/>
      <c r="D2033" s="523"/>
      <c r="E2033" s="582"/>
      <c r="F2033" s="583"/>
      <c r="G2033" s="532"/>
      <c r="H2033" s="532"/>
      <c r="I2033" s="524" t="s">
        <v>138</v>
      </c>
      <c r="J2033" s="501">
        <f>SUM(J2031:J2032)</f>
        <v>0</v>
      </c>
      <c r="K2033" s="458"/>
    </row>
    <row r="2034" spans="1:11">
      <c r="A2034" s="450"/>
      <c r="B2034" s="523"/>
      <c r="C2034" s="523"/>
      <c r="D2034" s="523"/>
      <c r="E2034" s="523"/>
      <c r="F2034" s="523"/>
      <c r="G2034" s="523"/>
      <c r="H2034" s="523"/>
      <c r="I2034" s="524"/>
      <c r="J2034" s="523"/>
      <c r="K2034" s="458"/>
    </row>
    <row r="2035" spans="1:11">
      <c r="A2035" s="450"/>
      <c r="B2035" s="1645" t="s">
        <v>1142</v>
      </c>
      <c r="C2035" s="1646"/>
      <c r="D2035" s="1646"/>
      <c r="E2035" s="1646"/>
      <c r="F2035" s="1646"/>
      <c r="G2035" s="1646"/>
      <c r="H2035" s="1646"/>
      <c r="I2035" s="1647"/>
      <c r="J2035" s="573">
        <f>J2033+J2028+J2022</f>
        <v>3.9327272727272731</v>
      </c>
      <c r="K2035" s="458"/>
    </row>
    <row r="2036" spans="1:11">
      <c r="A2036" s="450"/>
      <c r="B2036" s="523"/>
      <c r="C2036" s="523"/>
      <c r="D2036" s="523"/>
      <c r="E2036" s="523"/>
      <c r="F2036" s="523"/>
      <c r="G2036" s="523"/>
      <c r="H2036" s="523"/>
      <c r="I2036" s="524"/>
      <c r="J2036" s="523"/>
      <c r="K2036" s="458"/>
    </row>
    <row r="2037" spans="1:11">
      <c r="A2037" s="450"/>
      <c r="B2037" s="1645" t="s">
        <v>1143</v>
      </c>
      <c r="C2037" s="1646"/>
      <c r="D2037" s="1646"/>
      <c r="E2037" s="1646"/>
      <c r="F2037" s="1646"/>
      <c r="G2037" s="1646"/>
      <c r="H2037" s="1646"/>
      <c r="I2037" s="1647"/>
      <c r="J2037" s="501">
        <f>J2035*0</f>
        <v>0</v>
      </c>
      <c r="K2037" s="458"/>
    </row>
    <row r="2038" spans="1:11">
      <c r="A2038" s="450"/>
      <c r="B2038" s="523"/>
      <c r="C2038" s="523"/>
      <c r="D2038" s="523"/>
      <c r="E2038" s="523"/>
      <c r="F2038" s="523"/>
      <c r="G2038" s="523"/>
      <c r="H2038" s="523"/>
      <c r="I2038" s="524"/>
      <c r="J2038" s="523"/>
      <c r="K2038" s="458"/>
    </row>
    <row r="2039" spans="1:11">
      <c r="A2039" s="450"/>
      <c r="B2039" s="1645" t="s">
        <v>1144</v>
      </c>
      <c r="C2039" s="1646"/>
      <c r="D2039" s="1646"/>
      <c r="E2039" s="1646"/>
      <c r="F2039" s="1646"/>
      <c r="G2039" s="1646"/>
      <c r="H2039" s="1646"/>
      <c r="I2039" s="1647"/>
      <c r="J2039" s="573">
        <f>J2035+J2037</f>
        <v>3.9327272727272731</v>
      </c>
      <c r="K2039" s="458"/>
    </row>
    <row r="2040" spans="1:11">
      <c r="A2040" s="450"/>
      <c r="B2040" s="511"/>
      <c r="C2040" s="511"/>
      <c r="D2040" s="511"/>
      <c r="E2040" s="511"/>
      <c r="F2040" s="511"/>
      <c r="G2040" s="511"/>
      <c r="H2040" s="511"/>
      <c r="I2040" s="571"/>
      <c r="J2040" s="511"/>
      <c r="K2040" s="458"/>
    </row>
    <row r="2041" spans="1:11">
      <c r="A2041" s="450"/>
      <c r="B2041" s="589"/>
      <c r="C2041" s="559"/>
      <c r="D2041" s="559"/>
      <c r="E2041" s="559"/>
      <c r="F2041" s="559"/>
      <c r="G2041" s="559"/>
      <c r="H2041" s="559"/>
      <c r="I2041" s="559"/>
      <c r="J2041" s="590"/>
      <c r="K2041" s="458"/>
    </row>
    <row r="2042" spans="1:11">
      <c r="A2042" s="450"/>
      <c r="B2042" s="591"/>
      <c r="C2042" s="592"/>
      <c r="D2042" s="593"/>
      <c r="E2042" s="593"/>
      <c r="F2042" s="594" t="s">
        <v>1119</v>
      </c>
      <c r="G2042" s="595" t="s">
        <v>1119</v>
      </c>
      <c r="H2042" s="592"/>
      <c r="I2042" s="592"/>
      <c r="J2042" s="596"/>
      <c r="K2042" s="458"/>
    </row>
    <row r="2043" spans="1:11">
      <c r="A2043" s="450"/>
      <c r="B2043" s="459"/>
      <c r="C2043" s="459"/>
      <c r="D2043" s="459"/>
      <c r="E2043" s="459"/>
      <c r="F2043" s="459"/>
      <c r="G2043" s="459"/>
      <c r="H2043" s="459"/>
      <c r="I2043" s="459"/>
      <c r="J2043" s="459"/>
      <c r="K2043" s="458"/>
    </row>
    <row r="2044" spans="1:11">
      <c r="A2044" s="450"/>
      <c r="B2044" s="597">
        <f>PLANEJAMENTO!$G$2</f>
        <v>0</v>
      </c>
      <c r="C2044" s="598"/>
      <c r="D2044" s="598"/>
      <c r="E2044" s="598"/>
      <c r="F2044" s="599"/>
      <c r="G2044" s="600" t="s">
        <v>482</v>
      </c>
      <c r="H2044" s="502"/>
      <c r="I2044" s="502"/>
      <c r="J2044" s="505"/>
      <c r="K2044" s="458"/>
    </row>
    <row r="2045" spans="1:11">
      <c r="A2045" s="450"/>
      <c r="B2045" s="601">
        <f>PLANEJAMENTO!$G$3</f>
        <v>0</v>
      </c>
      <c r="C2045" s="602"/>
      <c r="D2045" s="602"/>
      <c r="E2045" s="602"/>
      <c r="F2045" s="603"/>
      <c r="G2045" s="1648" t="s">
        <v>1145</v>
      </c>
      <c r="H2045" s="1649"/>
      <c r="I2045" s="1649"/>
      <c r="J2045" s="1650"/>
      <c r="K2045" s="458"/>
    </row>
    <row r="2046" spans="1:11">
      <c r="A2046" s="450"/>
      <c r="B2046" s="604"/>
      <c r="C2046" s="605"/>
      <c r="D2046" s="605"/>
      <c r="E2046" s="605"/>
      <c r="F2046" s="606"/>
      <c r="G2046" s="607"/>
      <c r="H2046" s="1651"/>
      <c r="I2046" s="1652"/>
      <c r="J2046" s="1653"/>
      <c r="K2046" s="458"/>
    </row>
    <row r="2047" spans="1:11" ht="15" thickBot="1">
      <c r="A2047" s="608"/>
      <c r="B2047" s="609"/>
      <c r="C2047" s="609"/>
      <c r="D2047" s="609"/>
      <c r="E2047" s="609"/>
      <c r="F2047" s="609"/>
      <c r="G2047" s="609"/>
      <c r="H2047" s="609"/>
      <c r="I2047" s="609"/>
      <c r="J2047" s="609"/>
      <c r="K2047" s="610"/>
    </row>
    <row r="2048" spans="1:11">
      <c r="A2048" s="759"/>
      <c r="B2048" s="760"/>
      <c r="C2048" s="760"/>
      <c r="D2048" s="760"/>
      <c r="E2048" s="760"/>
      <c r="F2048" s="760"/>
      <c r="G2048" s="760"/>
      <c r="H2048" s="760"/>
      <c r="I2048" s="760"/>
      <c r="J2048" s="760"/>
      <c r="K2048" s="761"/>
    </row>
    <row r="2049" spans="1:11">
      <c r="A2049" s="450"/>
      <c r="B2049" s="451" t="s">
        <v>141</v>
      </c>
      <c r="C2049" s="452"/>
      <c r="D2049" s="453" t="s">
        <v>1105</v>
      </c>
      <c r="E2049" s="454"/>
      <c r="F2049" s="455"/>
      <c r="G2049" s="455"/>
      <c r="H2049" s="456"/>
      <c r="I2049" s="456"/>
      <c r="J2049" s="457"/>
      <c r="K2049" s="458"/>
    </row>
    <row r="2050" spans="1:11">
      <c r="A2050" s="450"/>
      <c r="B2050" s="459"/>
      <c r="C2050" s="459"/>
      <c r="D2050" s="459"/>
      <c r="E2050" s="459"/>
      <c r="F2050" s="459"/>
      <c r="G2050" s="459"/>
      <c r="H2050" s="459"/>
      <c r="I2050" s="459"/>
      <c r="J2050" s="459"/>
      <c r="K2050" s="458"/>
    </row>
    <row r="2051" spans="1:11">
      <c r="A2051" s="450"/>
      <c r="B2051" s="460" t="s">
        <v>1106</v>
      </c>
      <c r="C2051" s="461" t="s">
        <v>1107</v>
      </c>
      <c r="D2051" s="1671" t="s">
        <v>198</v>
      </c>
      <c r="E2051" s="1672"/>
      <c r="F2051" s="1672"/>
      <c r="G2051" s="1672"/>
      <c r="H2051" s="1672"/>
      <c r="I2051" s="1673"/>
      <c r="J2051" s="462" t="s">
        <v>1108</v>
      </c>
      <c r="K2051" s="458"/>
    </row>
    <row r="2052" spans="1:11" ht="22.5" customHeight="1">
      <c r="A2052" s="450"/>
      <c r="B2052" s="463"/>
      <c r="C2052" s="464"/>
      <c r="D2052" s="1674" t="s">
        <v>1210</v>
      </c>
      <c r="E2052" s="1675"/>
      <c r="F2052" s="1675"/>
      <c r="G2052" s="1675"/>
      <c r="H2052" s="1675"/>
      <c r="I2052" s="1676"/>
      <c r="J2052" s="468" t="str">
        <f>F2067</f>
        <v>m2</v>
      </c>
      <c r="K2052" s="458"/>
    </row>
    <row r="2053" spans="1:11">
      <c r="A2053" s="450"/>
      <c r="B2053" s="469"/>
      <c r="C2053" s="469"/>
      <c r="D2053" s="469"/>
      <c r="E2053" s="469"/>
      <c r="F2053" s="469"/>
      <c r="G2053" s="469"/>
      <c r="H2053" s="469"/>
      <c r="I2053" s="470"/>
      <c r="J2053" s="471"/>
      <c r="K2053" s="458"/>
    </row>
    <row r="2054" spans="1:11">
      <c r="A2054" s="450"/>
      <c r="B2054" s="1648" t="s">
        <v>1111</v>
      </c>
      <c r="C2054" s="1650"/>
      <c r="D2054" s="1679" t="s">
        <v>873</v>
      </c>
      <c r="E2054" s="1681" t="s">
        <v>1112</v>
      </c>
      <c r="F2054" s="472" t="s">
        <v>1113</v>
      </c>
      <c r="G2054" s="473"/>
      <c r="H2054" s="472" t="s">
        <v>1114</v>
      </c>
      <c r="I2054" s="473"/>
      <c r="J2054" s="474" t="s">
        <v>1115</v>
      </c>
      <c r="K2054" s="458"/>
    </row>
    <row r="2055" spans="1:11">
      <c r="A2055" s="450"/>
      <c r="B2055" s="1677"/>
      <c r="C2055" s="1678"/>
      <c r="D2055" s="1680"/>
      <c r="E2055" s="1682"/>
      <c r="F2055" s="475" t="s">
        <v>1116</v>
      </c>
      <c r="G2055" s="475" t="s">
        <v>1117</v>
      </c>
      <c r="H2055" s="475" t="s">
        <v>1116</v>
      </c>
      <c r="I2055" s="476" t="s">
        <v>1117</v>
      </c>
      <c r="J2055" s="477" t="s">
        <v>1118</v>
      </c>
      <c r="K2055" s="458"/>
    </row>
    <row r="2056" spans="1:11">
      <c r="A2056" s="450"/>
      <c r="B2056" s="486" t="s">
        <v>1211</v>
      </c>
      <c r="C2056" s="479"/>
      <c r="D2056" s="480"/>
      <c r="E2056" s="481">
        <v>0.5</v>
      </c>
      <c r="F2056" s="481">
        <v>0.01</v>
      </c>
      <c r="G2056" s="482">
        <f>1-F2056</f>
        <v>0.99</v>
      </c>
      <c r="H2056" s="490">
        <f>EQUIPAMENTOS!H24</f>
        <v>10</v>
      </c>
      <c r="I2056" s="484">
        <f>H2056</f>
        <v>10</v>
      </c>
      <c r="J2056" s="492">
        <f>H2056*F2056*E2056+I2056*G2056*E2056</f>
        <v>5</v>
      </c>
      <c r="K2056" s="458"/>
    </row>
    <row r="2057" spans="1:11">
      <c r="A2057" s="450"/>
      <c r="B2057" s="486"/>
      <c r="C2057" s="487"/>
      <c r="D2057" s="488"/>
      <c r="E2057" s="489"/>
      <c r="F2057" s="489"/>
      <c r="G2057" s="489"/>
      <c r="H2057" s="490"/>
      <c r="I2057" s="491"/>
      <c r="J2057" s="492">
        <f>H2057*F2057*E2057+I2057*G2057*E2057</f>
        <v>0</v>
      </c>
      <c r="K2057" s="458"/>
    </row>
    <row r="2058" spans="1:11">
      <c r="A2058" s="450"/>
      <c r="B2058" s="493"/>
      <c r="C2058" s="494"/>
      <c r="D2058" s="495"/>
      <c r="E2058" s="496"/>
      <c r="F2058" s="496"/>
      <c r="G2058" s="496"/>
      <c r="H2058" s="497"/>
      <c r="I2058" s="498"/>
      <c r="J2058" s="492">
        <f>H2058*F2058*E2058+I2058*G2058*E2058</f>
        <v>0</v>
      </c>
      <c r="K2058" s="458"/>
    </row>
    <row r="2059" spans="1:11">
      <c r="A2059" s="450"/>
      <c r="B2059" s="499" t="s">
        <v>1119</v>
      </c>
      <c r="C2059" s="469"/>
      <c r="D2059" s="469"/>
      <c r="E2059" s="469"/>
      <c r="F2059" s="469"/>
      <c r="G2059" s="469"/>
      <c r="H2059" s="469"/>
      <c r="I2059" s="500" t="s">
        <v>138</v>
      </c>
      <c r="J2059" s="501">
        <f>SUM(J2056:J2058)</f>
        <v>5</v>
      </c>
      <c r="K2059" s="458"/>
    </row>
    <row r="2060" spans="1:11">
      <c r="A2060" s="450"/>
      <c r="B2060" s="502"/>
      <c r="C2060" s="502"/>
      <c r="D2060" s="502"/>
      <c r="E2060" s="502"/>
      <c r="F2060" s="502"/>
      <c r="G2060" s="502"/>
      <c r="H2060" s="502"/>
      <c r="I2060" s="503"/>
      <c r="J2060" s="504"/>
      <c r="K2060" s="458"/>
    </row>
    <row r="2061" spans="1:11" ht="20.399999999999999">
      <c r="A2061" s="450"/>
      <c r="B2061" s="1664" t="s">
        <v>1120</v>
      </c>
      <c r="C2061" s="1665"/>
      <c r="D2061" s="1665"/>
      <c r="E2061" s="1666"/>
      <c r="F2061" s="505" t="s">
        <v>873</v>
      </c>
      <c r="G2061" s="506"/>
      <c r="H2061" s="507" t="s">
        <v>560</v>
      </c>
      <c r="I2061" s="508" t="s">
        <v>1121</v>
      </c>
      <c r="J2061" s="509" t="s">
        <v>1122</v>
      </c>
      <c r="K2061" s="458"/>
    </row>
    <row r="2062" spans="1:11">
      <c r="A2062" s="450"/>
      <c r="B2062" s="510"/>
      <c r="C2062" s="511"/>
      <c r="D2062" s="512"/>
      <c r="E2062" s="513"/>
      <c r="F2062" s="514"/>
      <c r="G2062" s="515"/>
      <c r="H2062" s="516"/>
      <c r="I2062" s="484"/>
      <c r="J2062" s="485"/>
      <c r="K2062" s="458"/>
    </row>
    <row r="2063" spans="1:11">
      <c r="A2063" s="450"/>
      <c r="B2063" s="517" t="s">
        <v>741</v>
      </c>
      <c r="C2063" s="518"/>
      <c r="D2063" s="459"/>
      <c r="E2063" s="487"/>
      <c r="F2063" s="488"/>
      <c r="G2063" s="519"/>
      <c r="H2063" s="520">
        <v>0.03</v>
      </c>
      <c r="I2063" s="520">
        <f>VLOOKUP(B2063,'MÃO DE OBRA'!$A:$E,5,FALSE)/220</f>
        <v>14.214</v>
      </c>
      <c r="J2063" s="492">
        <f t="shared" ref="J2063" si="42">H2063*I2063</f>
        <v>0.42642000000000002</v>
      </c>
      <c r="K2063" s="458"/>
    </row>
    <row r="2064" spans="1:11">
      <c r="A2064" s="450"/>
      <c r="B2064" s="517"/>
      <c r="C2064" s="518"/>
      <c r="D2064" s="459"/>
      <c r="E2064" s="487"/>
      <c r="F2064" s="488"/>
      <c r="G2064" s="519"/>
      <c r="H2064" s="520"/>
      <c r="I2064" s="491"/>
      <c r="J2064" s="492">
        <f>H2064*I2064</f>
        <v>0</v>
      </c>
      <c r="K2064" s="458"/>
    </row>
    <row r="2065" spans="1:11">
      <c r="A2065" s="450"/>
      <c r="B2065" s="499" t="s">
        <v>1119</v>
      </c>
      <c r="C2065" s="502"/>
      <c r="D2065" s="502"/>
      <c r="E2065" s="502"/>
      <c r="F2065" s="502"/>
      <c r="G2065" s="502"/>
      <c r="H2065" s="502"/>
      <c r="I2065" s="522" t="s">
        <v>138</v>
      </c>
      <c r="J2065" s="501">
        <f>SUM(J2062:J2064)</f>
        <v>0.42642000000000002</v>
      </c>
      <c r="K2065" s="458"/>
    </row>
    <row r="2066" spans="1:11">
      <c r="A2066" s="450"/>
      <c r="B2066" s="523"/>
      <c r="C2066" s="523"/>
      <c r="D2066" s="523"/>
      <c r="E2066" s="523"/>
      <c r="F2066" s="523"/>
      <c r="G2066" s="523"/>
      <c r="H2066" s="523"/>
      <c r="I2066" s="524"/>
      <c r="J2066" s="523"/>
      <c r="K2066" s="458"/>
    </row>
    <row r="2067" spans="1:11">
      <c r="A2067" s="450"/>
      <c r="B2067" s="525" t="s">
        <v>1123</v>
      </c>
      <c r="C2067" s="526"/>
      <c r="D2067" s="523"/>
      <c r="E2067" s="527">
        <v>1</v>
      </c>
      <c r="F2067" s="528" t="s">
        <v>1130</v>
      </c>
      <c r="G2067" s="506"/>
      <c r="H2067" s="506"/>
      <c r="I2067" s="529" t="s">
        <v>1124</v>
      </c>
      <c r="J2067" s="501">
        <f>J2059+J2065</f>
        <v>5.4264200000000002</v>
      </c>
      <c r="K2067" s="458"/>
    </row>
    <row r="2068" spans="1:11">
      <c r="A2068" s="450"/>
      <c r="B2068" s="530"/>
      <c r="C2068" s="523"/>
      <c r="D2068" s="523"/>
      <c r="E2068" s="531"/>
      <c r="F2068" s="532"/>
      <c r="G2068" s="532"/>
      <c r="H2068" s="532"/>
      <c r="I2068" s="524"/>
      <c r="J2068" s="523"/>
      <c r="K2068" s="458"/>
    </row>
    <row r="2069" spans="1:11" ht="20.399999999999999">
      <c r="A2069" s="450"/>
      <c r="B2069" s="1667" t="s">
        <v>481</v>
      </c>
      <c r="C2069" s="1668"/>
      <c r="D2069" s="1668"/>
      <c r="E2069" s="1669"/>
      <c r="F2069" s="533" t="s">
        <v>873</v>
      </c>
      <c r="G2069" s="534" t="s">
        <v>493</v>
      </c>
      <c r="H2069" s="507" t="s">
        <v>1115</v>
      </c>
      <c r="I2069" s="535" t="s">
        <v>480</v>
      </c>
      <c r="J2069" s="536" t="s">
        <v>482</v>
      </c>
      <c r="K2069" s="458"/>
    </row>
    <row r="2070" spans="1:11">
      <c r="A2070" s="450"/>
      <c r="B2070" s="537" t="str">
        <f>B2056</f>
        <v>Placa Vibratória</v>
      </c>
      <c r="C2070" s="538"/>
      <c r="D2070" s="538"/>
      <c r="E2070" s="539"/>
      <c r="F2070" s="540" t="s">
        <v>792</v>
      </c>
      <c r="G2070" s="541" t="s">
        <v>1047</v>
      </c>
      <c r="H2070" s="547">
        <f>VLOOKUP(B2070,EQUIPAMENTOS!$A:$N,13,FALSE)</f>
        <v>6</v>
      </c>
      <c r="I2070" s="543">
        <f>VLOOKUP(B2070,EQUIPAMENTOS!$A:$N,14,FALSE)</f>
        <v>3</v>
      </c>
      <c r="J2070" s="485">
        <f>H2070*I2070*E2056*F2056</f>
        <v>0.09</v>
      </c>
      <c r="K2070" s="458"/>
    </row>
    <row r="2071" spans="1:11">
      <c r="A2071" s="450"/>
      <c r="B2071" s="537"/>
      <c r="C2071" s="518"/>
      <c r="D2071" s="518"/>
      <c r="E2071" s="487"/>
      <c r="F2071" s="540"/>
      <c r="G2071" s="541"/>
      <c r="H2071" s="547"/>
      <c r="I2071" s="543"/>
      <c r="J2071" s="492"/>
      <c r="K2071" s="458"/>
    </row>
    <row r="2072" spans="1:11">
      <c r="A2072" s="450"/>
      <c r="B2072" s="517"/>
      <c r="C2072" s="518"/>
      <c r="D2072" s="518"/>
      <c r="E2072" s="487"/>
      <c r="F2072" s="488"/>
      <c r="G2072" s="546"/>
      <c r="H2072" s="547"/>
      <c r="I2072" s="543"/>
      <c r="J2072" s="492">
        <f>H2072*I2072*E2056*F2056</f>
        <v>0</v>
      </c>
      <c r="K2072" s="458"/>
    </row>
    <row r="2073" spans="1:11">
      <c r="A2073" s="450"/>
      <c r="B2073" s="517"/>
      <c r="C2073" s="526"/>
      <c r="D2073" s="526"/>
      <c r="E2073" s="494"/>
      <c r="F2073" s="488"/>
      <c r="G2073" s="468"/>
      <c r="H2073" s="547"/>
      <c r="I2073" s="548"/>
      <c r="J2073" s="492">
        <f>H2073*I2073*E2057*F2057</f>
        <v>0</v>
      </c>
      <c r="K2073" s="458"/>
    </row>
    <row r="2074" spans="1:11">
      <c r="A2074" s="450"/>
      <c r="B2074" s="550" t="s">
        <v>1119</v>
      </c>
      <c r="C2074" s="526"/>
      <c r="D2074" s="526"/>
      <c r="E2074" s="526"/>
      <c r="F2074" s="523"/>
      <c r="G2074" s="526"/>
      <c r="H2074" s="551"/>
      <c r="I2074" s="552" t="s">
        <v>138</v>
      </c>
      <c r="J2074" s="501">
        <f>SUM(J2070:J2073)</f>
        <v>0.09</v>
      </c>
      <c r="K2074" s="458"/>
    </row>
    <row r="2075" spans="1:11">
      <c r="A2075" s="450"/>
      <c r="B2075" s="553"/>
      <c r="C2075" s="526"/>
      <c r="D2075" s="526"/>
      <c r="E2075" s="554"/>
      <c r="F2075" s="555"/>
      <c r="G2075" s="506"/>
      <c r="H2075" s="506"/>
      <c r="I2075" s="529"/>
      <c r="J2075" s="554"/>
      <c r="K2075" s="458"/>
    </row>
    <row r="2076" spans="1:11" ht="20.399999999999999">
      <c r="A2076" s="450"/>
      <c r="B2076" s="1667" t="s">
        <v>1125</v>
      </c>
      <c r="C2076" s="1668"/>
      <c r="D2076" s="1668"/>
      <c r="E2076" s="1668"/>
      <c r="F2076" s="1669"/>
      <c r="G2076" s="556" t="s">
        <v>494</v>
      </c>
      <c r="H2076" s="506" t="s">
        <v>1126</v>
      </c>
      <c r="I2076" s="557" t="s">
        <v>1115</v>
      </c>
      <c r="J2076" s="509" t="s">
        <v>482</v>
      </c>
      <c r="K2076" s="458"/>
    </row>
    <row r="2077" spans="1:11">
      <c r="A2077" s="450"/>
      <c r="B2077" s="558"/>
      <c r="C2077" s="559"/>
      <c r="D2077" s="560"/>
      <c r="E2077" s="560"/>
      <c r="F2077" s="561"/>
      <c r="G2077" s="489"/>
      <c r="H2077" s="489"/>
      <c r="I2077" s="562"/>
      <c r="J2077" s="492"/>
      <c r="K2077" s="458"/>
    </row>
    <row r="2078" spans="1:11">
      <c r="A2078" s="450"/>
      <c r="B2078" s="563"/>
      <c r="C2078" s="564"/>
      <c r="D2078" s="565"/>
      <c r="E2078" s="565"/>
      <c r="F2078" s="566"/>
      <c r="G2078" s="489"/>
      <c r="H2078" s="489"/>
      <c r="I2078" s="562"/>
      <c r="J2078" s="492"/>
      <c r="K2078" s="458"/>
    </row>
    <row r="2079" spans="1:11">
      <c r="A2079" s="450"/>
      <c r="B2079" s="1670" t="s">
        <v>138</v>
      </c>
      <c r="C2079" s="1670"/>
      <c r="D2079" s="1670"/>
      <c r="E2079" s="1670"/>
      <c r="F2079" s="1670"/>
      <c r="G2079" s="1670"/>
      <c r="H2079" s="1670"/>
      <c r="I2079" s="1670"/>
      <c r="J2079" s="501">
        <f>SUM(J2077:J2078)</f>
        <v>0</v>
      </c>
      <c r="K2079" s="458"/>
    </row>
    <row r="2080" spans="1:11">
      <c r="A2080" s="450"/>
      <c r="B2080" s="567"/>
      <c r="C2080" s="511"/>
      <c r="D2080" s="511"/>
      <c r="E2080" s="568"/>
      <c r="F2080" s="569"/>
      <c r="G2080" s="570"/>
      <c r="H2080" s="570"/>
      <c r="I2080" s="571"/>
      <c r="J2080" s="572"/>
      <c r="K2080" s="458"/>
    </row>
    <row r="2081" spans="1:11">
      <c r="A2081" s="450"/>
      <c r="B2081" s="573" t="s">
        <v>1127</v>
      </c>
      <c r="C2081" s="573"/>
      <c r="D2081" s="550"/>
      <c r="E2081" s="523"/>
      <c r="F2081" s="523"/>
      <c r="G2081" s="523"/>
      <c r="H2081" s="574"/>
      <c r="I2081" s="575"/>
      <c r="J2081" s="639">
        <f>(J2067+J2074+J2079)/E2067</f>
        <v>5.5164200000000001</v>
      </c>
      <c r="K2081" s="458"/>
    </row>
    <row r="2082" spans="1:11">
      <c r="A2082" s="450"/>
      <c r="B2082" s="553"/>
      <c r="C2082" s="526"/>
      <c r="D2082" s="526"/>
      <c r="E2082" s="554"/>
      <c r="F2082" s="555"/>
      <c r="G2082" s="506"/>
      <c r="H2082" s="506"/>
      <c r="I2082" s="529"/>
      <c r="J2082" s="576"/>
      <c r="K2082" s="458"/>
    </row>
    <row r="2083" spans="1:11" ht="20.399999999999999">
      <c r="A2083" s="450"/>
      <c r="B2083" s="1667" t="s">
        <v>1128</v>
      </c>
      <c r="C2083" s="1668"/>
      <c r="D2083" s="1668"/>
      <c r="E2083" s="1668"/>
      <c r="F2083" s="1669"/>
      <c r="G2083" s="556" t="s">
        <v>494</v>
      </c>
      <c r="H2083" s="506" t="s">
        <v>1126</v>
      </c>
      <c r="I2083" s="557" t="s">
        <v>1115</v>
      </c>
      <c r="J2083" s="509" t="s">
        <v>482</v>
      </c>
      <c r="K2083" s="458"/>
    </row>
    <row r="2084" spans="1:11">
      <c r="A2084" s="450"/>
      <c r="B2084" s="558"/>
      <c r="C2084" s="559"/>
      <c r="D2084" s="560"/>
      <c r="E2084" s="560"/>
      <c r="F2084" s="561"/>
      <c r="G2084" s="489"/>
      <c r="H2084" s="489"/>
      <c r="I2084" s="562"/>
      <c r="J2084" s="492"/>
      <c r="K2084" s="458"/>
    </row>
    <row r="2085" spans="1:11">
      <c r="A2085" s="450"/>
      <c r="B2085" s="563"/>
      <c r="C2085" s="564"/>
      <c r="D2085" s="565"/>
      <c r="E2085" s="565"/>
      <c r="F2085" s="566"/>
      <c r="G2085" s="489"/>
      <c r="H2085" s="489"/>
      <c r="I2085" s="743"/>
      <c r="J2085" s="492"/>
      <c r="K2085" s="458"/>
    </row>
    <row r="2086" spans="1:11">
      <c r="A2086" s="450"/>
      <c r="B2086" s="577"/>
      <c r="C2086" s="578"/>
      <c r="D2086" s="579"/>
      <c r="E2086" s="579"/>
      <c r="F2086" s="580"/>
      <c r="G2086" s="489"/>
      <c r="H2086" s="489"/>
      <c r="I2086" s="742"/>
      <c r="J2086" s="492"/>
      <c r="K2086" s="458"/>
    </row>
    <row r="2087" spans="1:11">
      <c r="A2087" s="450"/>
      <c r="B2087" s="581"/>
      <c r="C2087" s="523"/>
      <c r="D2087" s="523"/>
      <c r="E2087" s="582"/>
      <c r="F2087" s="583"/>
      <c r="G2087" s="532"/>
      <c r="H2087" s="532"/>
      <c r="I2087" s="524" t="s">
        <v>138</v>
      </c>
      <c r="J2087" s="501">
        <f>SUM(J2084:J2086)</f>
        <v>0</v>
      </c>
      <c r="K2087" s="458"/>
    </row>
    <row r="2088" spans="1:11">
      <c r="A2088" s="450"/>
      <c r="B2088" s="584"/>
      <c r="C2088" s="523"/>
      <c r="D2088" s="523"/>
      <c r="E2088" s="582"/>
      <c r="F2088" s="583"/>
      <c r="G2088" s="532"/>
      <c r="H2088" s="532"/>
      <c r="I2088" s="524"/>
      <c r="J2088" s="582"/>
      <c r="K2088" s="458"/>
    </row>
    <row r="2089" spans="1:11" ht="20.399999999999999">
      <c r="A2089" s="450"/>
      <c r="B2089" s="585" t="s">
        <v>1141</v>
      </c>
      <c r="C2089" s="585"/>
      <c r="D2089" s="585"/>
      <c r="E2089" s="586"/>
      <c r="F2089" s="587" t="s">
        <v>494</v>
      </c>
      <c r="G2089" s="556" t="s">
        <v>1209</v>
      </c>
      <c r="H2089" s="506" t="s">
        <v>1115</v>
      </c>
      <c r="I2089" s="557" t="s">
        <v>480</v>
      </c>
      <c r="J2089" s="509" t="s">
        <v>482</v>
      </c>
      <c r="K2089" s="458"/>
    </row>
    <row r="2090" spans="1:11">
      <c r="A2090" s="450"/>
      <c r="B2090" s="558"/>
      <c r="C2090" s="559"/>
      <c r="D2090" s="560"/>
      <c r="E2090" s="561"/>
      <c r="F2090" s="489"/>
      <c r="G2090" s="489"/>
      <c r="H2090" s="611"/>
      <c r="I2090" s="562"/>
      <c r="J2090" s="492"/>
      <c r="K2090" s="458"/>
    </row>
    <row r="2091" spans="1:11">
      <c r="A2091" s="450"/>
      <c r="B2091" s="1659"/>
      <c r="C2091" s="1660"/>
      <c r="D2091" s="1660"/>
      <c r="E2091" s="1660"/>
      <c r="F2091" s="1661"/>
      <c r="G2091" s="496"/>
      <c r="H2091" s="1662"/>
      <c r="I2091" s="1663"/>
      <c r="J2091" s="492"/>
      <c r="K2091" s="458"/>
    </row>
    <row r="2092" spans="1:11">
      <c r="A2092" s="450"/>
      <c r="B2092" s="581"/>
      <c r="C2092" s="523"/>
      <c r="D2092" s="523"/>
      <c r="E2092" s="582"/>
      <c r="F2092" s="583"/>
      <c r="G2092" s="532"/>
      <c r="H2092" s="532"/>
      <c r="I2092" s="524" t="s">
        <v>138</v>
      </c>
      <c r="J2092" s="501">
        <f>SUM(J2090:J2091)</f>
        <v>0</v>
      </c>
      <c r="K2092" s="458"/>
    </row>
    <row r="2093" spans="1:11">
      <c r="A2093" s="450"/>
      <c r="B2093" s="523"/>
      <c r="C2093" s="523"/>
      <c r="D2093" s="523"/>
      <c r="E2093" s="523"/>
      <c r="F2093" s="523"/>
      <c r="G2093" s="523"/>
      <c r="H2093" s="523"/>
      <c r="I2093" s="524"/>
      <c r="J2093" s="523"/>
      <c r="K2093" s="458"/>
    </row>
    <row r="2094" spans="1:11">
      <c r="A2094" s="450"/>
      <c r="B2094" s="1645" t="s">
        <v>1142</v>
      </c>
      <c r="C2094" s="1646"/>
      <c r="D2094" s="1646"/>
      <c r="E2094" s="1646"/>
      <c r="F2094" s="1646"/>
      <c r="G2094" s="1646"/>
      <c r="H2094" s="1646"/>
      <c r="I2094" s="1647"/>
      <c r="J2094" s="573">
        <f>J2092+J2087+J2081</f>
        <v>5.5164200000000001</v>
      </c>
      <c r="K2094" s="458"/>
    </row>
    <row r="2095" spans="1:11">
      <c r="A2095" s="450"/>
      <c r="B2095" s="523"/>
      <c r="C2095" s="523"/>
      <c r="D2095" s="523"/>
      <c r="E2095" s="523"/>
      <c r="F2095" s="523"/>
      <c r="G2095" s="523"/>
      <c r="H2095" s="523"/>
      <c r="I2095" s="524"/>
      <c r="J2095" s="523"/>
      <c r="K2095" s="458"/>
    </row>
    <row r="2096" spans="1:11">
      <c r="A2096" s="450"/>
      <c r="B2096" s="1645" t="s">
        <v>1143</v>
      </c>
      <c r="C2096" s="1646"/>
      <c r="D2096" s="1646"/>
      <c r="E2096" s="1646"/>
      <c r="F2096" s="1646"/>
      <c r="G2096" s="1646"/>
      <c r="H2096" s="1646"/>
      <c r="I2096" s="1647"/>
      <c r="J2096" s="501">
        <f>J2094*0</f>
        <v>0</v>
      </c>
      <c r="K2096" s="458"/>
    </row>
    <row r="2097" spans="1:11">
      <c r="A2097" s="450"/>
      <c r="B2097" s="523"/>
      <c r="C2097" s="523"/>
      <c r="D2097" s="523"/>
      <c r="E2097" s="523"/>
      <c r="F2097" s="523"/>
      <c r="G2097" s="523"/>
      <c r="H2097" s="523"/>
      <c r="I2097" s="524"/>
      <c r="J2097" s="523"/>
      <c r="K2097" s="458"/>
    </row>
    <row r="2098" spans="1:11">
      <c r="A2098" s="450"/>
      <c r="B2098" s="1645" t="s">
        <v>1144</v>
      </c>
      <c r="C2098" s="1646"/>
      <c r="D2098" s="1646"/>
      <c r="E2098" s="1646"/>
      <c r="F2098" s="1646"/>
      <c r="G2098" s="1646"/>
      <c r="H2098" s="1646"/>
      <c r="I2098" s="1647"/>
      <c r="J2098" s="573">
        <f>J2094+J2096</f>
        <v>5.5164200000000001</v>
      </c>
      <c r="K2098" s="458"/>
    </row>
    <row r="2099" spans="1:11">
      <c r="A2099" s="450"/>
      <c r="B2099" s="511"/>
      <c r="C2099" s="511"/>
      <c r="D2099" s="511"/>
      <c r="E2099" s="511"/>
      <c r="F2099" s="511"/>
      <c r="G2099" s="511"/>
      <c r="H2099" s="511"/>
      <c r="I2099" s="571"/>
      <c r="J2099" s="511"/>
      <c r="K2099" s="458"/>
    </row>
    <row r="2100" spans="1:11">
      <c r="A2100" s="450"/>
      <c r="B2100" s="589"/>
      <c r="C2100" s="559"/>
      <c r="D2100" s="559"/>
      <c r="E2100" s="559"/>
      <c r="F2100" s="559"/>
      <c r="G2100" s="559"/>
      <c r="H2100" s="559"/>
      <c r="I2100" s="559"/>
      <c r="J2100" s="590"/>
      <c r="K2100" s="458"/>
    </row>
    <row r="2101" spans="1:11">
      <c r="A2101" s="450"/>
      <c r="B2101" s="591"/>
      <c r="C2101" s="592"/>
      <c r="D2101" s="593"/>
      <c r="E2101" s="593"/>
      <c r="F2101" s="594" t="s">
        <v>1119</v>
      </c>
      <c r="G2101" s="595" t="s">
        <v>1119</v>
      </c>
      <c r="H2101" s="592"/>
      <c r="I2101" s="592"/>
      <c r="J2101" s="596"/>
      <c r="K2101" s="458"/>
    </row>
    <row r="2102" spans="1:11">
      <c r="A2102" s="450"/>
      <c r="B2102" s="459"/>
      <c r="C2102" s="459"/>
      <c r="D2102" s="459"/>
      <c r="E2102" s="459"/>
      <c r="F2102" s="459"/>
      <c r="G2102" s="459"/>
      <c r="H2102" s="459"/>
      <c r="I2102" s="459"/>
      <c r="J2102" s="459"/>
      <c r="K2102" s="458"/>
    </row>
    <row r="2103" spans="1:11">
      <c r="A2103" s="450"/>
      <c r="B2103" s="597">
        <f>PLANEJAMENTO!$G$2</f>
        <v>0</v>
      </c>
      <c r="C2103" s="598"/>
      <c r="D2103" s="598"/>
      <c r="E2103" s="598"/>
      <c r="F2103" s="599"/>
      <c r="G2103" s="600" t="s">
        <v>482</v>
      </c>
      <c r="H2103" s="502"/>
      <c r="I2103" s="502"/>
      <c r="J2103" s="505"/>
      <c r="K2103" s="458"/>
    </row>
    <row r="2104" spans="1:11">
      <c r="A2104" s="450"/>
      <c r="B2104" s="601">
        <f>PLANEJAMENTO!$G$3</f>
        <v>0</v>
      </c>
      <c r="C2104" s="602"/>
      <c r="D2104" s="602"/>
      <c r="E2104" s="602"/>
      <c r="F2104" s="603"/>
      <c r="G2104" s="1648" t="s">
        <v>1145</v>
      </c>
      <c r="H2104" s="1649"/>
      <c r="I2104" s="1649"/>
      <c r="J2104" s="1650"/>
      <c r="K2104" s="458"/>
    </row>
    <row r="2105" spans="1:11">
      <c r="A2105" s="450"/>
      <c r="B2105" s="604"/>
      <c r="C2105" s="605"/>
      <c r="D2105" s="605"/>
      <c r="E2105" s="605"/>
      <c r="F2105" s="606"/>
      <c r="G2105" s="607"/>
      <c r="H2105" s="1651"/>
      <c r="I2105" s="1652"/>
      <c r="J2105" s="1653"/>
      <c r="K2105" s="458"/>
    </row>
    <row r="2106" spans="1:11" ht="15" thickBot="1">
      <c r="A2106" s="608"/>
      <c r="B2106" s="609"/>
      <c r="C2106" s="609"/>
      <c r="D2106" s="609"/>
      <c r="E2106" s="609"/>
      <c r="F2106" s="609"/>
      <c r="G2106" s="609"/>
      <c r="H2106" s="609"/>
      <c r="I2106" s="609"/>
      <c r="J2106" s="609"/>
      <c r="K2106" s="610"/>
    </row>
    <row r="2107" spans="1:11">
      <c r="A2107" s="759"/>
      <c r="B2107" s="760"/>
      <c r="C2107" s="760"/>
      <c r="D2107" s="760"/>
      <c r="E2107" s="760"/>
      <c r="F2107" s="760"/>
      <c r="G2107" s="760"/>
      <c r="H2107" s="760"/>
      <c r="I2107" s="760"/>
      <c r="J2107" s="760"/>
      <c r="K2107" s="761"/>
    </row>
    <row r="2108" spans="1:11">
      <c r="A2108" s="450"/>
      <c r="B2108" s="451" t="s">
        <v>141</v>
      </c>
      <c r="C2108" s="452"/>
      <c r="D2108" s="453" t="s">
        <v>1105</v>
      </c>
      <c r="E2108" s="454"/>
      <c r="F2108" s="455"/>
      <c r="G2108" s="455"/>
      <c r="H2108" s="456"/>
      <c r="I2108" s="456"/>
      <c r="J2108" s="457"/>
      <c r="K2108" s="458"/>
    </row>
    <row r="2109" spans="1:11">
      <c r="A2109" s="450"/>
      <c r="B2109" s="459"/>
      <c r="C2109" s="459"/>
      <c r="D2109" s="459"/>
      <c r="E2109" s="459"/>
      <c r="F2109" s="459"/>
      <c r="G2109" s="459"/>
      <c r="H2109" s="459"/>
      <c r="I2109" s="459"/>
      <c r="J2109" s="459"/>
      <c r="K2109" s="458"/>
    </row>
    <row r="2110" spans="1:11">
      <c r="A2110" s="450"/>
      <c r="B2110" s="460" t="s">
        <v>1106</v>
      </c>
      <c r="C2110" s="461" t="s">
        <v>1107</v>
      </c>
      <c r="D2110" s="1671" t="s">
        <v>198</v>
      </c>
      <c r="E2110" s="1672"/>
      <c r="F2110" s="1672"/>
      <c r="G2110" s="1672"/>
      <c r="H2110" s="1672"/>
      <c r="I2110" s="1673"/>
      <c r="J2110" s="462" t="s">
        <v>1108</v>
      </c>
      <c r="K2110" s="458"/>
    </row>
    <row r="2111" spans="1:11" ht="22.5" customHeight="1">
      <c r="A2111" s="450"/>
      <c r="B2111" s="463"/>
      <c r="C2111" s="464"/>
      <c r="D2111" s="1674" t="s">
        <v>1212</v>
      </c>
      <c r="E2111" s="1675"/>
      <c r="F2111" s="1675"/>
      <c r="G2111" s="1675"/>
      <c r="H2111" s="1675"/>
      <c r="I2111" s="1676"/>
      <c r="J2111" s="468" t="str">
        <f>F2126</f>
        <v>m3</v>
      </c>
      <c r="K2111" s="458"/>
    </row>
    <row r="2112" spans="1:11">
      <c r="A2112" s="450"/>
      <c r="B2112" s="469"/>
      <c r="C2112" s="469"/>
      <c r="D2112" s="469"/>
      <c r="E2112" s="469"/>
      <c r="F2112" s="469"/>
      <c r="G2112" s="469"/>
      <c r="H2112" s="469"/>
      <c r="I2112" s="470"/>
      <c r="J2112" s="471"/>
      <c r="K2112" s="458"/>
    </row>
    <row r="2113" spans="1:11">
      <c r="A2113" s="450"/>
      <c r="B2113" s="1648" t="s">
        <v>1111</v>
      </c>
      <c r="C2113" s="1650"/>
      <c r="D2113" s="1679" t="s">
        <v>873</v>
      </c>
      <c r="E2113" s="1681" t="s">
        <v>1112</v>
      </c>
      <c r="F2113" s="472" t="s">
        <v>1113</v>
      </c>
      <c r="G2113" s="473"/>
      <c r="H2113" s="472" t="s">
        <v>1114</v>
      </c>
      <c r="I2113" s="473"/>
      <c r="J2113" s="474" t="s">
        <v>1115</v>
      </c>
      <c r="K2113" s="458"/>
    </row>
    <row r="2114" spans="1:11">
      <c r="A2114" s="450"/>
      <c r="B2114" s="1677"/>
      <c r="C2114" s="1678"/>
      <c r="D2114" s="1680"/>
      <c r="E2114" s="1682"/>
      <c r="F2114" s="475" t="s">
        <v>1116</v>
      </c>
      <c r="G2114" s="475" t="s">
        <v>1117</v>
      </c>
      <c r="H2114" s="475" t="s">
        <v>1116</v>
      </c>
      <c r="I2114" s="476" t="s">
        <v>1117</v>
      </c>
      <c r="J2114" s="477" t="s">
        <v>1118</v>
      </c>
      <c r="K2114" s="458"/>
    </row>
    <row r="2115" spans="1:11">
      <c r="A2115" s="450"/>
      <c r="B2115" s="486" t="s">
        <v>1211</v>
      </c>
      <c r="C2115" s="479"/>
      <c r="D2115" s="480"/>
      <c r="E2115" s="481">
        <v>0.5</v>
      </c>
      <c r="F2115" s="481">
        <v>0.1</v>
      </c>
      <c r="G2115" s="482">
        <f>1-F2115</f>
        <v>0.9</v>
      </c>
      <c r="H2115" s="490">
        <f>EQUIPAMENTOS!H24</f>
        <v>10</v>
      </c>
      <c r="I2115" s="484">
        <f>H2115</f>
        <v>10</v>
      </c>
      <c r="J2115" s="492">
        <f>H2115*F2115*E2115+I2115*G2115*E2115</f>
        <v>5</v>
      </c>
      <c r="K2115" s="458"/>
    </row>
    <row r="2116" spans="1:11">
      <c r="A2116" s="450"/>
      <c r="B2116" s="486"/>
      <c r="C2116" s="487"/>
      <c r="D2116" s="488"/>
      <c r="E2116" s="489"/>
      <c r="F2116" s="489"/>
      <c r="G2116" s="489"/>
      <c r="H2116" s="490"/>
      <c r="I2116" s="491"/>
      <c r="J2116" s="492">
        <f>H2116*F2116*E2116+I2116*G2116*E2116</f>
        <v>0</v>
      </c>
      <c r="K2116" s="458"/>
    </row>
    <row r="2117" spans="1:11">
      <c r="A2117" s="450"/>
      <c r="B2117" s="493"/>
      <c r="C2117" s="494"/>
      <c r="D2117" s="495"/>
      <c r="E2117" s="496"/>
      <c r="F2117" s="496"/>
      <c r="G2117" s="496"/>
      <c r="H2117" s="497"/>
      <c r="I2117" s="498"/>
      <c r="J2117" s="492">
        <f>H2117*F2117*E2117+I2117*G2117*E2117</f>
        <v>0</v>
      </c>
      <c r="K2117" s="458"/>
    </row>
    <row r="2118" spans="1:11">
      <c r="A2118" s="450"/>
      <c r="B2118" s="499" t="s">
        <v>1119</v>
      </c>
      <c r="C2118" s="469"/>
      <c r="D2118" s="469"/>
      <c r="E2118" s="469"/>
      <c r="F2118" s="469"/>
      <c r="G2118" s="469"/>
      <c r="H2118" s="469"/>
      <c r="I2118" s="500" t="s">
        <v>138</v>
      </c>
      <c r="J2118" s="501">
        <f>SUM(J2115:J2117)</f>
        <v>5</v>
      </c>
      <c r="K2118" s="458"/>
    </row>
    <row r="2119" spans="1:11">
      <c r="A2119" s="450"/>
      <c r="B2119" s="502"/>
      <c r="C2119" s="502"/>
      <c r="D2119" s="502"/>
      <c r="E2119" s="502"/>
      <c r="F2119" s="502"/>
      <c r="G2119" s="502"/>
      <c r="H2119" s="502"/>
      <c r="I2119" s="503"/>
      <c r="J2119" s="504"/>
      <c r="K2119" s="458"/>
    </row>
    <row r="2120" spans="1:11" ht="20.399999999999999">
      <c r="A2120" s="450"/>
      <c r="B2120" s="1664" t="s">
        <v>1120</v>
      </c>
      <c r="C2120" s="1665"/>
      <c r="D2120" s="1665"/>
      <c r="E2120" s="1666"/>
      <c r="F2120" s="505" t="s">
        <v>873</v>
      </c>
      <c r="G2120" s="506"/>
      <c r="H2120" s="507" t="s">
        <v>560</v>
      </c>
      <c r="I2120" s="508" t="s">
        <v>1121</v>
      </c>
      <c r="J2120" s="509" t="s">
        <v>1122</v>
      </c>
      <c r="K2120" s="458"/>
    </row>
    <row r="2121" spans="1:11">
      <c r="A2121" s="450"/>
      <c r="B2121" s="510"/>
      <c r="C2121" s="511"/>
      <c r="D2121" s="512"/>
      <c r="E2121" s="513"/>
      <c r="F2121" s="514"/>
      <c r="G2121" s="515"/>
      <c r="H2121" s="516"/>
      <c r="I2121" s="484"/>
      <c r="J2121" s="485"/>
      <c r="K2121" s="458"/>
    </row>
    <row r="2122" spans="1:11">
      <c r="A2122" s="450"/>
      <c r="B2122" s="517" t="s">
        <v>741</v>
      </c>
      <c r="C2122" s="518"/>
      <c r="D2122" s="459"/>
      <c r="E2122" s="487"/>
      <c r="F2122" s="488"/>
      <c r="G2122" s="519"/>
      <c r="H2122" s="520">
        <v>1.02</v>
      </c>
      <c r="I2122" s="520">
        <f>VLOOKUP(B2122,'MÃO DE OBRA'!$A:$E,5,FALSE)/220</f>
        <v>14.214</v>
      </c>
      <c r="J2122" s="492">
        <f t="shared" ref="J2122" si="43">H2122*I2122</f>
        <v>14.498280000000001</v>
      </c>
      <c r="K2122" s="458"/>
    </row>
    <row r="2123" spans="1:11">
      <c r="A2123" s="450"/>
      <c r="B2123" s="517" t="s">
        <v>734</v>
      </c>
      <c r="C2123" s="518"/>
      <c r="D2123" s="459"/>
      <c r="E2123" s="487"/>
      <c r="F2123" s="488"/>
      <c r="G2123" s="519"/>
      <c r="H2123" s="520">
        <v>0.1</v>
      </c>
      <c r="I2123" s="521">
        <f>VLOOKUP(B2123,'MÃO DE OBRA'!$A:$E,5,FALSE)/220</f>
        <v>23.596363636363641</v>
      </c>
      <c r="J2123" s="492">
        <f>H2123*I2123</f>
        <v>2.3596363636363642</v>
      </c>
      <c r="K2123" s="458"/>
    </row>
    <row r="2124" spans="1:11">
      <c r="A2124" s="450"/>
      <c r="B2124" s="499" t="s">
        <v>1119</v>
      </c>
      <c r="C2124" s="502"/>
      <c r="D2124" s="502"/>
      <c r="E2124" s="502"/>
      <c r="F2124" s="502"/>
      <c r="G2124" s="502"/>
      <c r="H2124" s="502"/>
      <c r="I2124" s="522" t="s">
        <v>138</v>
      </c>
      <c r="J2124" s="501">
        <f>SUM(J2121:J2123)</f>
        <v>16.857916363636367</v>
      </c>
      <c r="K2124" s="458"/>
    </row>
    <row r="2125" spans="1:11">
      <c r="A2125" s="450"/>
      <c r="B2125" s="523"/>
      <c r="C2125" s="523"/>
      <c r="D2125" s="523"/>
      <c r="E2125" s="523"/>
      <c r="F2125" s="523"/>
      <c r="G2125" s="523"/>
      <c r="H2125" s="523"/>
      <c r="I2125" s="524"/>
      <c r="J2125" s="523"/>
      <c r="K2125" s="458"/>
    </row>
    <row r="2126" spans="1:11">
      <c r="A2126" s="450"/>
      <c r="B2126" s="525" t="s">
        <v>1123</v>
      </c>
      <c r="C2126" s="526"/>
      <c r="D2126" s="523"/>
      <c r="E2126" s="527">
        <v>1</v>
      </c>
      <c r="F2126" s="528" t="s">
        <v>1137</v>
      </c>
      <c r="G2126" s="506"/>
      <c r="H2126" s="506"/>
      <c r="I2126" s="529" t="s">
        <v>1124</v>
      </c>
      <c r="J2126" s="501">
        <f>J2118+J2124</f>
        <v>21.857916363636367</v>
      </c>
      <c r="K2126" s="458"/>
    </row>
    <row r="2127" spans="1:11">
      <c r="A2127" s="450"/>
      <c r="B2127" s="530"/>
      <c r="C2127" s="523"/>
      <c r="D2127" s="523"/>
      <c r="E2127" s="531"/>
      <c r="F2127" s="532"/>
      <c r="G2127" s="532"/>
      <c r="H2127" s="532"/>
      <c r="I2127" s="524"/>
      <c r="J2127" s="523"/>
      <c r="K2127" s="458"/>
    </row>
    <row r="2128" spans="1:11" ht="20.399999999999999">
      <c r="A2128" s="450"/>
      <c r="B2128" s="1667" t="s">
        <v>481</v>
      </c>
      <c r="C2128" s="1668"/>
      <c r="D2128" s="1668"/>
      <c r="E2128" s="1669"/>
      <c r="F2128" s="533" t="s">
        <v>873</v>
      </c>
      <c r="G2128" s="534" t="s">
        <v>493</v>
      </c>
      <c r="H2128" s="507" t="s">
        <v>1115</v>
      </c>
      <c r="I2128" s="535" t="s">
        <v>480</v>
      </c>
      <c r="J2128" s="536" t="s">
        <v>482</v>
      </c>
      <c r="K2128" s="458"/>
    </row>
    <row r="2129" spans="1:11">
      <c r="A2129" s="450"/>
      <c r="B2129" s="537" t="str">
        <f>B2115</f>
        <v>Placa Vibratória</v>
      </c>
      <c r="C2129" s="538"/>
      <c r="D2129" s="538"/>
      <c r="E2129" s="539"/>
      <c r="F2129" s="540" t="s">
        <v>792</v>
      </c>
      <c r="G2129" s="541" t="s">
        <v>1047</v>
      </c>
      <c r="H2129" s="547">
        <f>VLOOKUP(B2129,EQUIPAMENTOS!$A:$N,13,FALSE)</f>
        <v>6</v>
      </c>
      <c r="I2129" s="543">
        <f>VLOOKUP(B2129,EQUIPAMENTOS!$A:$N,14,FALSE)</f>
        <v>3</v>
      </c>
      <c r="J2129" s="485">
        <f>H2129*I2129*E2115*F2115</f>
        <v>0.9</v>
      </c>
      <c r="K2129" s="458"/>
    </row>
    <row r="2130" spans="1:11">
      <c r="A2130" s="450"/>
      <c r="B2130" s="537"/>
      <c r="C2130" s="518"/>
      <c r="D2130" s="518"/>
      <c r="E2130" s="487"/>
      <c r="F2130" s="540"/>
      <c r="G2130" s="541"/>
      <c r="H2130" s="547"/>
      <c r="I2130" s="543"/>
      <c r="J2130" s="492"/>
      <c r="K2130" s="458"/>
    </row>
    <row r="2131" spans="1:11">
      <c r="A2131" s="450"/>
      <c r="B2131" s="517"/>
      <c r="C2131" s="518"/>
      <c r="D2131" s="518"/>
      <c r="E2131" s="487"/>
      <c r="F2131" s="488"/>
      <c r="G2131" s="546"/>
      <c r="H2131" s="547"/>
      <c r="I2131" s="543"/>
      <c r="J2131" s="492">
        <f>H2131*I2131*E2115*F2115</f>
        <v>0</v>
      </c>
      <c r="K2131" s="458"/>
    </row>
    <row r="2132" spans="1:11">
      <c r="A2132" s="450"/>
      <c r="B2132" s="517"/>
      <c r="C2132" s="526"/>
      <c r="D2132" s="526"/>
      <c r="E2132" s="494"/>
      <c r="F2132" s="488"/>
      <c r="G2132" s="468"/>
      <c r="H2132" s="547"/>
      <c r="I2132" s="548"/>
      <c r="J2132" s="492">
        <f>H2132*I2132*E2116*F2116</f>
        <v>0</v>
      </c>
      <c r="K2132" s="458"/>
    </row>
    <row r="2133" spans="1:11">
      <c r="A2133" s="450"/>
      <c r="B2133" s="550" t="s">
        <v>1119</v>
      </c>
      <c r="C2133" s="526"/>
      <c r="D2133" s="526"/>
      <c r="E2133" s="526"/>
      <c r="F2133" s="523"/>
      <c r="G2133" s="526"/>
      <c r="H2133" s="551"/>
      <c r="I2133" s="552" t="s">
        <v>138</v>
      </c>
      <c r="J2133" s="501">
        <f>SUM(J2129:J2132)</f>
        <v>0.9</v>
      </c>
      <c r="K2133" s="458"/>
    </row>
    <row r="2134" spans="1:11">
      <c r="A2134" s="450"/>
      <c r="B2134" s="553"/>
      <c r="C2134" s="526"/>
      <c r="D2134" s="526"/>
      <c r="E2134" s="554"/>
      <c r="F2134" s="555"/>
      <c r="G2134" s="506"/>
      <c r="H2134" s="506"/>
      <c r="I2134" s="529"/>
      <c r="J2134" s="554"/>
      <c r="K2134" s="458"/>
    </row>
    <row r="2135" spans="1:11" ht="20.399999999999999">
      <c r="A2135" s="450"/>
      <c r="B2135" s="1667" t="s">
        <v>1125</v>
      </c>
      <c r="C2135" s="1668"/>
      <c r="D2135" s="1668"/>
      <c r="E2135" s="1668"/>
      <c r="F2135" s="1669"/>
      <c r="G2135" s="556" t="s">
        <v>494</v>
      </c>
      <c r="H2135" s="506" t="s">
        <v>1126</v>
      </c>
      <c r="I2135" s="557" t="s">
        <v>1115</v>
      </c>
      <c r="J2135" s="509" t="s">
        <v>482</v>
      </c>
      <c r="K2135" s="458"/>
    </row>
    <row r="2136" spans="1:11">
      <c r="A2136" s="450"/>
      <c r="B2136" s="558"/>
      <c r="C2136" s="559"/>
      <c r="D2136" s="560"/>
      <c r="E2136" s="560"/>
      <c r="F2136" s="561"/>
      <c r="G2136" s="489"/>
      <c r="H2136" s="489"/>
      <c r="I2136" s="562"/>
      <c r="J2136" s="492"/>
      <c r="K2136" s="458"/>
    </row>
    <row r="2137" spans="1:11">
      <c r="A2137" s="450"/>
      <c r="B2137" s="563"/>
      <c r="C2137" s="564"/>
      <c r="D2137" s="565"/>
      <c r="E2137" s="565"/>
      <c r="F2137" s="566"/>
      <c r="G2137" s="489"/>
      <c r="H2137" s="489"/>
      <c r="I2137" s="562"/>
      <c r="J2137" s="492"/>
      <c r="K2137" s="458"/>
    </row>
    <row r="2138" spans="1:11">
      <c r="A2138" s="450"/>
      <c r="B2138" s="1670" t="s">
        <v>138</v>
      </c>
      <c r="C2138" s="1670"/>
      <c r="D2138" s="1670"/>
      <c r="E2138" s="1670"/>
      <c r="F2138" s="1670"/>
      <c r="G2138" s="1670"/>
      <c r="H2138" s="1670"/>
      <c r="I2138" s="1670"/>
      <c r="J2138" s="501">
        <f>SUM(J2136:J2137)</f>
        <v>0</v>
      </c>
      <c r="K2138" s="458"/>
    </row>
    <row r="2139" spans="1:11">
      <c r="A2139" s="450"/>
      <c r="B2139" s="567"/>
      <c r="C2139" s="511"/>
      <c r="D2139" s="511"/>
      <c r="E2139" s="568"/>
      <c r="F2139" s="569"/>
      <c r="G2139" s="570"/>
      <c r="H2139" s="570"/>
      <c r="I2139" s="571"/>
      <c r="J2139" s="572"/>
      <c r="K2139" s="458"/>
    </row>
    <row r="2140" spans="1:11">
      <c r="A2140" s="450"/>
      <c r="B2140" s="573" t="s">
        <v>1127</v>
      </c>
      <c r="C2140" s="573"/>
      <c r="D2140" s="550"/>
      <c r="E2140" s="523"/>
      <c r="F2140" s="523"/>
      <c r="G2140" s="523"/>
      <c r="H2140" s="574"/>
      <c r="I2140" s="575"/>
      <c r="J2140" s="639">
        <f>(J2126+J2133+J2138)/E2126</f>
        <v>22.757916363636365</v>
      </c>
      <c r="K2140" s="458"/>
    </row>
    <row r="2141" spans="1:11">
      <c r="A2141" s="450"/>
      <c r="B2141" s="553"/>
      <c r="C2141" s="526"/>
      <c r="D2141" s="526"/>
      <c r="E2141" s="554"/>
      <c r="F2141" s="555"/>
      <c r="G2141" s="506"/>
      <c r="H2141" s="506"/>
      <c r="I2141" s="529"/>
      <c r="J2141" s="576"/>
      <c r="K2141" s="458"/>
    </row>
    <row r="2142" spans="1:11" ht="20.399999999999999">
      <c r="A2142" s="450"/>
      <c r="B2142" s="1667" t="s">
        <v>1128</v>
      </c>
      <c r="C2142" s="1668"/>
      <c r="D2142" s="1668"/>
      <c r="E2142" s="1668"/>
      <c r="F2142" s="1669"/>
      <c r="G2142" s="556" t="s">
        <v>494</v>
      </c>
      <c r="H2142" s="506" t="s">
        <v>1126</v>
      </c>
      <c r="I2142" s="557" t="s">
        <v>1115</v>
      </c>
      <c r="J2142" s="509" t="s">
        <v>482</v>
      </c>
      <c r="K2142" s="458"/>
    </row>
    <row r="2143" spans="1:11">
      <c r="A2143" s="450"/>
      <c r="B2143" s="558"/>
      <c r="C2143" s="559"/>
      <c r="D2143" s="560"/>
      <c r="E2143" s="560"/>
      <c r="F2143" s="561"/>
      <c r="G2143" s="489"/>
      <c r="H2143" s="489"/>
      <c r="I2143" s="562"/>
      <c r="J2143" s="492"/>
      <c r="K2143" s="458"/>
    </row>
    <row r="2144" spans="1:11">
      <c r="A2144" s="450"/>
      <c r="B2144" s="563"/>
      <c r="C2144" s="564"/>
      <c r="D2144" s="565"/>
      <c r="E2144" s="565"/>
      <c r="F2144" s="566"/>
      <c r="G2144" s="489"/>
      <c r="H2144" s="489"/>
      <c r="I2144" s="743"/>
      <c r="J2144" s="492"/>
      <c r="K2144" s="458"/>
    </row>
    <row r="2145" spans="1:11">
      <c r="A2145" s="450"/>
      <c r="B2145" s="577"/>
      <c r="C2145" s="578"/>
      <c r="D2145" s="579"/>
      <c r="E2145" s="579"/>
      <c r="F2145" s="580"/>
      <c r="G2145" s="489"/>
      <c r="H2145" s="489"/>
      <c r="I2145" s="742"/>
      <c r="J2145" s="492"/>
      <c r="K2145" s="458"/>
    </row>
    <row r="2146" spans="1:11">
      <c r="A2146" s="450"/>
      <c r="B2146" s="581"/>
      <c r="C2146" s="523"/>
      <c r="D2146" s="523"/>
      <c r="E2146" s="582"/>
      <c r="F2146" s="583"/>
      <c r="G2146" s="532"/>
      <c r="H2146" s="532"/>
      <c r="I2146" s="524" t="s">
        <v>138</v>
      </c>
      <c r="J2146" s="501">
        <f>SUM(J2143:J2145)</f>
        <v>0</v>
      </c>
      <c r="K2146" s="458"/>
    </row>
    <row r="2147" spans="1:11">
      <c r="A2147" s="450"/>
      <c r="B2147" s="584"/>
      <c r="C2147" s="523"/>
      <c r="D2147" s="523"/>
      <c r="E2147" s="582"/>
      <c r="F2147" s="583"/>
      <c r="G2147" s="532"/>
      <c r="H2147" s="532"/>
      <c r="I2147" s="524"/>
      <c r="J2147" s="582"/>
      <c r="K2147" s="458"/>
    </row>
    <row r="2148" spans="1:11" ht="20.399999999999999">
      <c r="A2148" s="450"/>
      <c r="B2148" s="585" t="s">
        <v>1141</v>
      </c>
      <c r="C2148" s="585"/>
      <c r="D2148" s="585"/>
      <c r="E2148" s="586"/>
      <c r="F2148" s="587" t="s">
        <v>494</v>
      </c>
      <c r="G2148" s="556" t="s">
        <v>1209</v>
      </c>
      <c r="H2148" s="506" t="s">
        <v>1115</v>
      </c>
      <c r="I2148" s="557" t="s">
        <v>480</v>
      </c>
      <c r="J2148" s="509" t="s">
        <v>482</v>
      </c>
      <c r="K2148" s="458"/>
    </row>
    <row r="2149" spans="1:11">
      <c r="A2149" s="450"/>
      <c r="B2149" s="558"/>
      <c r="C2149" s="559"/>
      <c r="D2149" s="560"/>
      <c r="E2149" s="561"/>
      <c r="F2149" s="489"/>
      <c r="G2149" s="489"/>
      <c r="H2149" s="611"/>
      <c r="I2149" s="562"/>
      <c r="J2149" s="492"/>
      <c r="K2149" s="458"/>
    </row>
    <row r="2150" spans="1:11">
      <c r="A2150" s="450"/>
      <c r="B2150" s="1659"/>
      <c r="C2150" s="1660"/>
      <c r="D2150" s="1660"/>
      <c r="E2150" s="1660"/>
      <c r="F2150" s="1661"/>
      <c r="G2150" s="496"/>
      <c r="H2150" s="1662"/>
      <c r="I2150" s="1663"/>
      <c r="J2150" s="492"/>
      <c r="K2150" s="458"/>
    </row>
    <row r="2151" spans="1:11">
      <c r="A2151" s="450"/>
      <c r="B2151" s="581"/>
      <c r="C2151" s="523"/>
      <c r="D2151" s="523"/>
      <c r="E2151" s="582"/>
      <c r="F2151" s="583"/>
      <c r="G2151" s="532"/>
      <c r="H2151" s="532"/>
      <c r="I2151" s="524" t="s">
        <v>138</v>
      </c>
      <c r="J2151" s="501">
        <f>SUM(J2149:J2150)</f>
        <v>0</v>
      </c>
      <c r="K2151" s="458"/>
    </row>
    <row r="2152" spans="1:11">
      <c r="A2152" s="450"/>
      <c r="B2152" s="523"/>
      <c r="C2152" s="523"/>
      <c r="D2152" s="523"/>
      <c r="E2152" s="523"/>
      <c r="F2152" s="523"/>
      <c r="G2152" s="523"/>
      <c r="H2152" s="523"/>
      <c r="I2152" s="524"/>
      <c r="J2152" s="523"/>
      <c r="K2152" s="458"/>
    </row>
    <row r="2153" spans="1:11">
      <c r="A2153" s="450"/>
      <c r="B2153" s="1645" t="s">
        <v>1142</v>
      </c>
      <c r="C2153" s="1646"/>
      <c r="D2153" s="1646"/>
      <c r="E2153" s="1646"/>
      <c r="F2153" s="1646"/>
      <c r="G2153" s="1646"/>
      <c r="H2153" s="1646"/>
      <c r="I2153" s="1647"/>
      <c r="J2153" s="573">
        <f>J2151+J2146+J2140</f>
        <v>22.757916363636365</v>
      </c>
      <c r="K2153" s="458"/>
    </row>
    <row r="2154" spans="1:11">
      <c r="A2154" s="450"/>
      <c r="B2154" s="523"/>
      <c r="C2154" s="523"/>
      <c r="D2154" s="523"/>
      <c r="E2154" s="523"/>
      <c r="F2154" s="523"/>
      <c r="G2154" s="523"/>
      <c r="H2154" s="523"/>
      <c r="I2154" s="524"/>
      <c r="J2154" s="523"/>
      <c r="K2154" s="458"/>
    </row>
    <row r="2155" spans="1:11">
      <c r="A2155" s="450"/>
      <c r="B2155" s="1645" t="s">
        <v>1143</v>
      </c>
      <c r="C2155" s="1646"/>
      <c r="D2155" s="1646"/>
      <c r="E2155" s="1646"/>
      <c r="F2155" s="1646"/>
      <c r="G2155" s="1646"/>
      <c r="H2155" s="1646"/>
      <c r="I2155" s="1647"/>
      <c r="J2155" s="501">
        <f>J2153*0</f>
        <v>0</v>
      </c>
      <c r="K2155" s="458"/>
    </row>
    <row r="2156" spans="1:11">
      <c r="A2156" s="450"/>
      <c r="B2156" s="523"/>
      <c r="C2156" s="523"/>
      <c r="D2156" s="523"/>
      <c r="E2156" s="523"/>
      <c r="F2156" s="523"/>
      <c r="G2156" s="523"/>
      <c r="H2156" s="523"/>
      <c r="I2156" s="524"/>
      <c r="J2156" s="523"/>
      <c r="K2156" s="458"/>
    </row>
    <row r="2157" spans="1:11">
      <c r="A2157" s="450"/>
      <c r="B2157" s="1645" t="s">
        <v>1144</v>
      </c>
      <c r="C2157" s="1646"/>
      <c r="D2157" s="1646"/>
      <c r="E2157" s="1646"/>
      <c r="F2157" s="1646"/>
      <c r="G2157" s="1646"/>
      <c r="H2157" s="1646"/>
      <c r="I2157" s="1647"/>
      <c r="J2157" s="573">
        <f>J2153+J2155</f>
        <v>22.757916363636365</v>
      </c>
      <c r="K2157" s="458"/>
    </row>
    <row r="2158" spans="1:11">
      <c r="A2158" s="450"/>
      <c r="B2158" s="511"/>
      <c r="C2158" s="511"/>
      <c r="D2158" s="511"/>
      <c r="E2158" s="511"/>
      <c r="F2158" s="511"/>
      <c r="G2158" s="511"/>
      <c r="H2158" s="511"/>
      <c r="I2158" s="571"/>
      <c r="J2158" s="511"/>
      <c r="K2158" s="458"/>
    </row>
    <row r="2159" spans="1:11">
      <c r="A2159" s="450"/>
      <c r="B2159" s="589"/>
      <c r="C2159" s="559"/>
      <c r="D2159" s="559"/>
      <c r="E2159" s="559"/>
      <c r="F2159" s="559"/>
      <c r="G2159" s="559"/>
      <c r="H2159" s="559"/>
      <c r="I2159" s="559"/>
      <c r="J2159" s="590"/>
      <c r="K2159" s="458"/>
    </row>
    <row r="2160" spans="1:11">
      <c r="A2160" s="450"/>
      <c r="B2160" s="591"/>
      <c r="C2160" s="592"/>
      <c r="D2160" s="593"/>
      <c r="E2160" s="593"/>
      <c r="F2160" s="594" t="s">
        <v>1119</v>
      </c>
      <c r="G2160" s="595" t="s">
        <v>1119</v>
      </c>
      <c r="H2160" s="592"/>
      <c r="I2160" s="592"/>
      <c r="J2160" s="596"/>
      <c r="K2160" s="458"/>
    </row>
    <row r="2161" spans="1:11">
      <c r="A2161" s="450"/>
      <c r="B2161" s="459"/>
      <c r="C2161" s="459"/>
      <c r="D2161" s="459"/>
      <c r="E2161" s="459"/>
      <c r="F2161" s="459"/>
      <c r="G2161" s="459"/>
      <c r="H2161" s="459"/>
      <c r="I2161" s="459"/>
      <c r="J2161" s="459"/>
      <c r="K2161" s="458"/>
    </row>
    <row r="2162" spans="1:11">
      <c r="A2162" s="450"/>
      <c r="B2162" s="597">
        <f>PLANEJAMENTO!$G$2</f>
        <v>0</v>
      </c>
      <c r="C2162" s="598"/>
      <c r="D2162" s="598"/>
      <c r="E2162" s="598"/>
      <c r="F2162" s="599"/>
      <c r="G2162" s="600" t="s">
        <v>482</v>
      </c>
      <c r="H2162" s="502"/>
      <c r="I2162" s="502"/>
      <c r="J2162" s="505"/>
      <c r="K2162" s="458"/>
    </row>
    <row r="2163" spans="1:11">
      <c r="A2163" s="450"/>
      <c r="B2163" s="601">
        <f>PLANEJAMENTO!$G$3</f>
        <v>0</v>
      </c>
      <c r="C2163" s="602"/>
      <c r="D2163" s="602"/>
      <c r="E2163" s="602"/>
      <c r="F2163" s="603"/>
      <c r="G2163" s="1648" t="s">
        <v>1145</v>
      </c>
      <c r="H2163" s="1649"/>
      <c r="I2163" s="1649"/>
      <c r="J2163" s="1650"/>
      <c r="K2163" s="458"/>
    </row>
    <row r="2164" spans="1:11">
      <c r="A2164" s="450"/>
      <c r="B2164" s="604"/>
      <c r="C2164" s="605"/>
      <c r="D2164" s="605"/>
      <c r="E2164" s="605"/>
      <c r="F2164" s="606"/>
      <c r="G2164" s="607"/>
      <c r="H2164" s="1651"/>
      <c r="I2164" s="1652"/>
      <c r="J2164" s="1653"/>
      <c r="K2164" s="458"/>
    </row>
    <row r="2165" spans="1:11" ht="15" thickBot="1">
      <c r="A2165" s="608"/>
      <c r="B2165" s="609"/>
      <c r="C2165" s="609"/>
      <c r="D2165" s="609"/>
      <c r="E2165" s="609"/>
      <c r="F2165" s="609"/>
      <c r="G2165" s="609"/>
      <c r="H2165" s="609"/>
      <c r="I2165" s="609"/>
      <c r="J2165" s="609"/>
      <c r="K2165" s="610"/>
    </row>
    <row r="2166" spans="1:11">
      <c r="A2166" s="759"/>
      <c r="B2166" s="760"/>
      <c r="C2166" s="760"/>
      <c r="D2166" s="760"/>
      <c r="E2166" s="760"/>
      <c r="F2166" s="760"/>
      <c r="G2166" s="760"/>
      <c r="H2166" s="760"/>
      <c r="I2166" s="760"/>
      <c r="J2166" s="760"/>
      <c r="K2166" s="761"/>
    </row>
    <row r="2167" spans="1:11">
      <c r="A2167" s="450"/>
      <c r="B2167" s="451" t="s">
        <v>141</v>
      </c>
      <c r="C2167" s="452"/>
      <c r="D2167" s="453" t="s">
        <v>1105</v>
      </c>
      <c r="E2167" s="454"/>
      <c r="F2167" s="455"/>
      <c r="G2167" s="455"/>
      <c r="H2167" s="456"/>
      <c r="I2167" s="456"/>
      <c r="J2167" s="457"/>
      <c r="K2167" s="458"/>
    </row>
    <row r="2168" spans="1:11">
      <c r="A2168" s="450"/>
      <c r="B2168" s="459"/>
      <c r="C2168" s="459"/>
      <c r="D2168" s="459"/>
      <c r="E2168" s="459"/>
      <c r="F2168" s="459"/>
      <c r="G2168" s="459"/>
      <c r="H2168" s="459"/>
      <c r="I2168" s="459"/>
      <c r="J2168" s="459"/>
      <c r="K2168" s="458"/>
    </row>
    <row r="2169" spans="1:11">
      <c r="A2169" s="450"/>
      <c r="B2169" s="460" t="s">
        <v>1106</v>
      </c>
      <c r="C2169" s="461" t="s">
        <v>1107</v>
      </c>
      <c r="D2169" s="1671" t="s">
        <v>198</v>
      </c>
      <c r="E2169" s="1672"/>
      <c r="F2169" s="1672"/>
      <c r="G2169" s="1672"/>
      <c r="H2169" s="1672"/>
      <c r="I2169" s="1673"/>
      <c r="J2169" s="462" t="s">
        <v>1108</v>
      </c>
      <c r="K2169" s="458"/>
    </row>
    <row r="2170" spans="1:11">
      <c r="A2170" s="450"/>
      <c r="B2170" s="463"/>
      <c r="C2170" s="464"/>
      <c r="D2170" s="1674" t="s">
        <v>1213</v>
      </c>
      <c r="E2170" s="1675"/>
      <c r="F2170" s="1675"/>
      <c r="G2170" s="1675"/>
      <c r="H2170" s="1675"/>
      <c r="I2170" s="1676"/>
      <c r="J2170" s="468" t="str">
        <f>F2185</f>
        <v>m3</v>
      </c>
      <c r="K2170" s="458"/>
    </row>
    <row r="2171" spans="1:11">
      <c r="A2171" s="450"/>
      <c r="B2171" s="469"/>
      <c r="C2171" s="469"/>
      <c r="D2171" s="469"/>
      <c r="E2171" s="469"/>
      <c r="F2171" s="469"/>
      <c r="G2171" s="469"/>
      <c r="H2171" s="469"/>
      <c r="I2171" s="470"/>
      <c r="J2171" s="471"/>
      <c r="K2171" s="458"/>
    </row>
    <row r="2172" spans="1:11">
      <c r="A2172" s="450"/>
      <c r="B2172" s="1648" t="s">
        <v>1111</v>
      </c>
      <c r="C2172" s="1650"/>
      <c r="D2172" s="1679" t="s">
        <v>873</v>
      </c>
      <c r="E2172" s="1681" t="s">
        <v>1112</v>
      </c>
      <c r="F2172" s="472" t="s">
        <v>1113</v>
      </c>
      <c r="G2172" s="473"/>
      <c r="H2172" s="472" t="s">
        <v>1114</v>
      </c>
      <c r="I2172" s="473"/>
      <c r="J2172" s="474" t="s">
        <v>1115</v>
      </c>
      <c r="K2172" s="458"/>
    </row>
    <row r="2173" spans="1:11">
      <c r="A2173" s="450"/>
      <c r="B2173" s="1677"/>
      <c r="C2173" s="1678"/>
      <c r="D2173" s="1680"/>
      <c r="E2173" s="1682"/>
      <c r="F2173" s="475" t="s">
        <v>1116</v>
      </c>
      <c r="G2173" s="475" t="s">
        <v>1117</v>
      </c>
      <c r="H2173" s="475" t="s">
        <v>1116</v>
      </c>
      <c r="I2173" s="476" t="s">
        <v>1117</v>
      </c>
      <c r="J2173" s="477" t="s">
        <v>1118</v>
      </c>
      <c r="K2173" s="458"/>
    </row>
    <row r="2174" spans="1:11">
      <c r="A2174" s="450"/>
      <c r="B2174" s="486"/>
      <c r="C2174" s="479"/>
      <c r="D2174" s="480"/>
      <c r="E2174" s="481"/>
      <c r="F2174" s="481"/>
      <c r="G2174" s="482"/>
      <c r="H2174" s="490"/>
      <c r="I2174" s="484"/>
      <c r="J2174" s="492"/>
      <c r="K2174" s="458"/>
    </row>
    <row r="2175" spans="1:11">
      <c r="A2175" s="450"/>
      <c r="B2175" s="486"/>
      <c r="C2175" s="487"/>
      <c r="D2175" s="488"/>
      <c r="E2175" s="489"/>
      <c r="F2175" s="489"/>
      <c r="G2175" s="489"/>
      <c r="H2175" s="490"/>
      <c r="I2175" s="491"/>
      <c r="J2175" s="492">
        <f>H2175*F2175*E2175+I2175*G2175*E2175</f>
        <v>0</v>
      </c>
      <c r="K2175" s="458"/>
    </row>
    <row r="2176" spans="1:11">
      <c r="A2176" s="450"/>
      <c r="B2176" s="493"/>
      <c r="C2176" s="494"/>
      <c r="D2176" s="495"/>
      <c r="E2176" s="496"/>
      <c r="F2176" s="496"/>
      <c r="G2176" s="496"/>
      <c r="H2176" s="497"/>
      <c r="I2176" s="498"/>
      <c r="J2176" s="492">
        <f>H2176*F2176*E2176+I2176*G2176*E2176</f>
        <v>0</v>
      </c>
      <c r="K2176" s="458"/>
    </row>
    <row r="2177" spans="1:11">
      <c r="A2177" s="450"/>
      <c r="B2177" s="499" t="s">
        <v>1119</v>
      </c>
      <c r="C2177" s="469"/>
      <c r="D2177" s="469"/>
      <c r="E2177" s="469"/>
      <c r="F2177" s="469"/>
      <c r="G2177" s="469"/>
      <c r="H2177" s="469"/>
      <c r="I2177" s="500" t="s">
        <v>138</v>
      </c>
      <c r="J2177" s="501">
        <f>SUM(J2174:J2176)</f>
        <v>0</v>
      </c>
      <c r="K2177" s="458"/>
    </row>
    <row r="2178" spans="1:11">
      <c r="A2178" s="450"/>
      <c r="B2178" s="502"/>
      <c r="C2178" s="502"/>
      <c r="D2178" s="502"/>
      <c r="E2178" s="502"/>
      <c r="F2178" s="502"/>
      <c r="G2178" s="502"/>
      <c r="H2178" s="502"/>
      <c r="I2178" s="503"/>
      <c r="J2178" s="504"/>
      <c r="K2178" s="458"/>
    </row>
    <row r="2179" spans="1:11" ht="20.399999999999999">
      <c r="A2179" s="450"/>
      <c r="B2179" s="1664" t="s">
        <v>1120</v>
      </c>
      <c r="C2179" s="1665"/>
      <c r="D2179" s="1665"/>
      <c r="E2179" s="1666"/>
      <c r="F2179" s="505" t="s">
        <v>873</v>
      </c>
      <c r="G2179" s="506"/>
      <c r="H2179" s="507" t="s">
        <v>560</v>
      </c>
      <c r="I2179" s="508" t="s">
        <v>1121</v>
      </c>
      <c r="J2179" s="509" t="s">
        <v>1122</v>
      </c>
      <c r="K2179" s="458"/>
    </row>
    <row r="2180" spans="1:11">
      <c r="A2180" s="450"/>
      <c r="B2180" s="510"/>
      <c r="C2180" s="511"/>
      <c r="D2180" s="512"/>
      <c r="E2180" s="513"/>
      <c r="F2180" s="514"/>
      <c r="G2180" s="515"/>
      <c r="H2180" s="516"/>
      <c r="I2180" s="484"/>
      <c r="J2180" s="485"/>
      <c r="K2180" s="458"/>
    </row>
    <row r="2181" spans="1:11">
      <c r="A2181" s="450"/>
      <c r="B2181" s="517" t="s">
        <v>626</v>
      </c>
      <c r="C2181" s="518"/>
      <c r="D2181" s="459"/>
      <c r="E2181" s="487"/>
      <c r="F2181" s="488"/>
      <c r="G2181" s="519"/>
      <c r="H2181" s="520">
        <v>0.76</v>
      </c>
      <c r="I2181" s="521">
        <f>VLOOKUP(B2181,'MÃO DE OBRA'!$A:$E,5,FALSE)/220</f>
        <v>15.730909090909092</v>
      </c>
      <c r="J2181" s="492">
        <f t="shared" ref="J2181:J2182" si="44">H2181*I2181</f>
        <v>11.95549090909091</v>
      </c>
      <c r="K2181" s="458"/>
    </row>
    <row r="2182" spans="1:11">
      <c r="A2182" s="450"/>
      <c r="B2182" s="517" t="s">
        <v>734</v>
      </c>
      <c r="C2182" s="518"/>
      <c r="D2182" s="459"/>
      <c r="E2182" s="487"/>
      <c r="F2182" s="488"/>
      <c r="G2182" s="519"/>
      <c r="H2182" s="520">
        <v>0.1</v>
      </c>
      <c r="I2182" s="521">
        <f>VLOOKUP(B2182,'MÃO DE OBRA'!$A:$E,5,FALSE)/220</f>
        <v>23.596363636363641</v>
      </c>
      <c r="J2182" s="492">
        <f t="shared" si="44"/>
        <v>2.3596363636363642</v>
      </c>
      <c r="K2182" s="458"/>
    </row>
    <row r="2183" spans="1:11">
      <c r="A2183" s="450"/>
      <c r="B2183" s="499" t="s">
        <v>1119</v>
      </c>
      <c r="C2183" s="502"/>
      <c r="D2183" s="502"/>
      <c r="E2183" s="502"/>
      <c r="F2183" s="502"/>
      <c r="G2183" s="502"/>
      <c r="H2183" s="502"/>
      <c r="I2183" s="522" t="s">
        <v>138</v>
      </c>
      <c r="J2183" s="501">
        <f>SUM(J2180:J2182)</f>
        <v>14.315127272727274</v>
      </c>
      <c r="K2183" s="458"/>
    </row>
    <row r="2184" spans="1:11">
      <c r="A2184" s="450"/>
      <c r="B2184" s="523"/>
      <c r="C2184" s="523"/>
      <c r="D2184" s="523"/>
      <c r="E2184" s="523"/>
      <c r="F2184" s="523"/>
      <c r="G2184" s="523"/>
      <c r="H2184" s="523"/>
      <c r="I2184" s="524"/>
      <c r="J2184" s="523"/>
      <c r="K2184" s="458"/>
    </row>
    <row r="2185" spans="1:11">
      <c r="A2185" s="450"/>
      <c r="B2185" s="525" t="s">
        <v>1123</v>
      </c>
      <c r="C2185" s="526"/>
      <c r="D2185" s="523"/>
      <c r="E2185" s="527">
        <v>1</v>
      </c>
      <c r="F2185" s="528" t="s">
        <v>1137</v>
      </c>
      <c r="G2185" s="506"/>
      <c r="H2185" s="506"/>
      <c r="I2185" s="529" t="s">
        <v>1124</v>
      </c>
      <c r="J2185" s="501">
        <f>J2177+J2183</f>
        <v>14.315127272727274</v>
      </c>
      <c r="K2185" s="458"/>
    </row>
    <row r="2186" spans="1:11">
      <c r="A2186" s="450"/>
      <c r="B2186" s="530"/>
      <c r="C2186" s="523"/>
      <c r="D2186" s="523"/>
      <c r="E2186" s="531"/>
      <c r="F2186" s="532"/>
      <c r="G2186" s="532"/>
      <c r="H2186" s="532"/>
      <c r="I2186" s="524"/>
      <c r="J2186" s="523"/>
      <c r="K2186" s="458"/>
    </row>
    <row r="2187" spans="1:11" ht="20.399999999999999">
      <c r="A2187" s="450"/>
      <c r="B2187" s="1667" t="s">
        <v>481</v>
      </c>
      <c r="C2187" s="1668"/>
      <c r="D2187" s="1668"/>
      <c r="E2187" s="1669"/>
      <c r="F2187" s="533" t="s">
        <v>873</v>
      </c>
      <c r="G2187" s="534" t="s">
        <v>493</v>
      </c>
      <c r="H2187" s="507" t="s">
        <v>1115</v>
      </c>
      <c r="I2187" s="535" t="s">
        <v>480</v>
      </c>
      <c r="J2187" s="536" t="s">
        <v>482</v>
      </c>
      <c r="K2187" s="458"/>
    </row>
    <row r="2188" spans="1:11">
      <c r="A2188" s="450"/>
      <c r="B2188" s="537"/>
      <c r="C2188" s="538"/>
      <c r="D2188" s="538"/>
      <c r="E2188" s="539"/>
      <c r="F2188" s="540"/>
      <c r="G2188" s="541"/>
      <c r="H2188" s="547"/>
      <c r="I2188" s="543"/>
      <c r="J2188" s="485"/>
      <c r="K2188" s="458"/>
    </row>
    <row r="2189" spans="1:11">
      <c r="A2189" s="450"/>
      <c r="B2189" s="537"/>
      <c r="C2189" s="518"/>
      <c r="D2189" s="518"/>
      <c r="E2189" s="487"/>
      <c r="F2189" s="540"/>
      <c r="G2189" s="541"/>
      <c r="H2189" s="547"/>
      <c r="I2189" s="543"/>
      <c r="J2189" s="492"/>
      <c r="K2189" s="458"/>
    </row>
    <row r="2190" spans="1:11">
      <c r="A2190" s="450"/>
      <c r="B2190" s="517"/>
      <c r="C2190" s="518"/>
      <c r="D2190" s="518"/>
      <c r="E2190" s="487"/>
      <c r="F2190" s="488"/>
      <c r="G2190" s="546"/>
      <c r="H2190" s="547"/>
      <c r="I2190" s="543"/>
      <c r="J2190" s="492">
        <f>H2190*I2190*E2174*F2174</f>
        <v>0</v>
      </c>
      <c r="K2190" s="458"/>
    </row>
    <row r="2191" spans="1:11">
      <c r="A2191" s="450"/>
      <c r="B2191" s="517"/>
      <c r="C2191" s="526"/>
      <c r="D2191" s="526"/>
      <c r="E2191" s="494"/>
      <c r="F2191" s="488"/>
      <c r="G2191" s="468"/>
      <c r="H2191" s="547"/>
      <c r="I2191" s="548"/>
      <c r="J2191" s="492">
        <f>H2191*I2191*E2175*F2175</f>
        <v>0</v>
      </c>
      <c r="K2191" s="458"/>
    </row>
    <row r="2192" spans="1:11">
      <c r="A2192" s="450"/>
      <c r="B2192" s="550" t="s">
        <v>1119</v>
      </c>
      <c r="C2192" s="526"/>
      <c r="D2192" s="526"/>
      <c r="E2192" s="526"/>
      <c r="F2192" s="523"/>
      <c r="G2192" s="526"/>
      <c r="H2192" s="551"/>
      <c r="I2192" s="552" t="s">
        <v>138</v>
      </c>
      <c r="J2192" s="501">
        <f>SUM(J2188:J2191)</f>
        <v>0</v>
      </c>
      <c r="K2192" s="458"/>
    </row>
    <row r="2193" spans="1:11">
      <c r="A2193" s="450"/>
      <c r="B2193" s="553"/>
      <c r="C2193" s="526"/>
      <c r="D2193" s="526"/>
      <c r="E2193" s="554"/>
      <c r="F2193" s="555"/>
      <c r="G2193" s="506"/>
      <c r="H2193" s="506"/>
      <c r="I2193" s="529"/>
      <c r="J2193" s="554"/>
      <c r="K2193" s="458"/>
    </row>
    <row r="2194" spans="1:11" ht="20.399999999999999">
      <c r="A2194" s="450"/>
      <c r="B2194" s="1667" t="s">
        <v>1125</v>
      </c>
      <c r="C2194" s="1668"/>
      <c r="D2194" s="1668"/>
      <c r="E2194" s="1668"/>
      <c r="F2194" s="1669"/>
      <c r="G2194" s="556" t="s">
        <v>494</v>
      </c>
      <c r="H2194" s="506" t="s">
        <v>1126</v>
      </c>
      <c r="I2194" s="557" t="s">
        <v>1115</v>
      </c>
      <c r="J2194" s="509" t="s">
        <v>482</v>
      </c>
      <c r="K2194" s="458"/>
    </row>
    <row r="2195" spans="1:11">
      <c r="A2195" s="450"/>
      <c r="B2195" s="558"/>
      <c r="C2195" s="559"/>
      <c r="D2195" s="560"/>
      <c r="E2195" s="560"/>
      <c r="F2195" s="561"/>
      <c r="G2195" s="489"/>
      <c r="H2195" s="489"/>
      <c r="I2195" s="562"/>
      <c r="J2195" s="492"/>
      <c r="K2195" s="458"/>
    </row>
    <row r="2196" spans="1:11">
      <c r="A2196" s="450"/>
      <c r="B2196" s="563"/>
      <c r="C2196" s="564"/>
      <c r="D2196" s="565"/>
      <c r="E2196" s="565"/>
      <c r="F2196" s="566"/>
      <c r="G2196" s="489"/>
      <c r="H2196" s="489"/>
      <c r="I2196" s="562"/>
      <c r="J2196" s="492"/>
      <c r="K2196" s="458"/>
    </row>
    <row r="2197" spans="1:11">
      <c r="A2197" s="450"/>
      <c r="B2197" s="1670" t="s">
        <v>138</v>
      </c>
      <c r="C2197" s="1670"/>
      <c r="D2197" s="1670"/>
      <c r="E2197" s="1670"/>
      <c r="F2197" s="1670"/>
      <c r="G2197" s="1670"/>
      <c r="H2197" s="1670"/>
      <c r="I2197" s="1670"/>
      <c r="J2197" s="501">
        <f>SUM(J2195:J2196)</f>
        <v>0</v>
      </c>
      <c r="K2197" s="458"/>
    </row>
    <row r="2198" spans="1:11">
      <c r="A2198" s="450"/>
      <c r="B2198" s="567"/>
      <c r="C2198" s="511"/>
      <c r="D2198" s="511"/>
      <c r="E2198" s="568"/>
      <c r="F2198" s="569"/>
      <c r="G2198" s="570"/>
      <c r="H2198" s="570"/>
      <c r="I2198" s="571"/>
      <c r="J2198" s="572"/>
      <c r="K2198" s="458"/>
    </row>
    <row r="2199" spans="1:11">
      <c r="A2199" s="450"/>
      <c r="B2199" s="573" t="s">
        <v>1127</v>
      </c>
      <c r="C2199" s="573"/>
      <c r="D2199" s="550"/>
      <c r="E2199" s="523"/>
      <c r="F2199" s="523"/>
      <c r="G2199" s="523"/>
      <c r="H2199" s="574"/>
      <c r="I2199" s="575"/>
      <c r="J2199" s="639">
        <f>(J2185+J2192+J2197)/E2185</f>
        <v>14.315127272727274</v>
      </c>
      <c r="K2199" s="458"/>
    </row>
    <row r="2200" spans="1:11">
      <c r="A2200" s="450"/>
      <c r="B2200" s="553"/>
      <c r="C2200" s="526"/>
      <c r="D2200" s="526"/>
      <c r="E2200" s="554"/>
      <c r="F2200" s="555"/>
      <c r="G2200" s="506"/>
      <c r="H2200" s="506"/>
      <c r="I2200" s="529"/>
      <c r="J2200" s="576"/>
      <c r="K2200" s="458"/>
    </row>
    <row r="2201" spans="1:11" ht="20.399999999999999">
      <c r="A2201" s="450"/>
      <c r="B2201" s="1667" t="s">
        <v>1128</v>
      </c>
      <c r="C2201" s="1668"/>
      <c r="D2201" s="1668"/>
      <c r="E2201" s="1668"/>
      <c r="F2201" s="1669"/>
      <c r="G2201" s="556" t="s">
        <v>494</v>
      </c>
      <c r="H2201" s="506" t="s">
        <v>1126</v>
      </c>
      <c r="I2201" s="557" t="s">
        <v>1115</v>
      </c>
      <c r="J2201" s="509" t="s">
        <v>482</v>
      </c>
      <c r="K2201" s="458"/>
    </row>
    <row r="2202" spans="1:11">
      <c r="A2202" s="450"/>
      <c r="B2202" s="558" t="s">
        <v>1214</v>
      </c>
      <c r="C2202" s="559"/>
      <c r="D2202" s="560"/>
      <c r="E2202" s="560"/>
      <c r="F2202" s="561"/>
      <c r="G2202" s="489">
        <v>1</v>
      </c>
      <c r="H2202" s="489" t="s">
        <v>1205</v>
      </c>
      <c r="I2202" s="742">
        <v>200</v>
      </c>
      <c r="J2202" s="492">
        <f>G2202*I2202</f>
        <v>200</v>
      </c>
      <c r="K2202" s="458"/>
    </row>
    <row r="2203" spans="1:11">
      <c r="A2203" s="450"/>
      <c r="B2203" s="563"/>
      <c r="C2203" s="564"/>
      <c r="D2203" s="565"/>
      <c r="E2203" s="565"/>
      <c r="F2203" s="566"/>
      <c r="G2203" s="489"/>
      <c r="H2203" s="489"/>
      <c r="I2203" s="743"/>
      <c r="J2203" s="492"/>
      <c r="K2203" s="458"/>
    </row>
    <row r="2204" spans="1:11">
      <c r="A2204" s="450"/>
      <c r="B2204" s="577"/>
      <c r="C2204" s="578"/>
      <c r="D2204" s="579"/>
      <c r="E2204" s="579"/>
      <c r="F2204" s="580"/>
      <c r="G2204" s="489"/>
      <c r="H2204" s="489"/>
      <c r="I2204" s="742"/>
      <c r="J2204" s="492"/>
      <c r="K2204" s="458"/>
    </row>
    <row r="2205" spans="1:11">
      <c r="A2205" s="450"/>
      <c r="B2205" s="581"/>
      <c r="C2205" s="523"/>
      <c r="D2205" s="523"/>
      <c r="E2205" s="582"/>
      <c r="F2205" s="583"/>
      <c r="G2205" s="532"/>
      <c r="H2205" s="532"/>
      <c r="I2205" s="524" t="s">
        <v>138</v>
      </c>
      <c r="J2205" s="501">
        <f>SUM(J2202:J2204)</f>
        <v>200</v>
      </c>
      <c r="K2205" s="458"/>
    </row>
    <row r="2206" spans="1:11">
      <c r="A2206" s="450"/>
      <c r="B2206" s="584"/>
      <c r="C2206" s="523"/>
      <c r="D2206" s="523"/>
      <c r="E2206" s="582"/>
      <c r="F2206" s="583"/>
      <c r="G2206" s="532"/>
      <c r="H2206" s="532"/>
      <c r="I2206" s="524"/>
      <c r="J2206" s="582"/>
      <c r="K2206" s="458"/>
    </row>
    <row r="2207" spans="1:11" ht="20.399999999999999">
      <c r="A2207" s="450"/>
      <c r="B2207" s="585" t="s">
        <v>1141</v>
      </c>
      <c r="C2207" s="585"/>
      <c r="D2207" s="585"/>
      <c r="E2207" s="586"/>
      <c r="F2207" s="587" t="s">
        <v>494</v>
      </c>
      <c r="G2207" s="556" t="s">
        <v>1209</v>
      </c>
      <c r="H2207" s="506" t="s">
        <v>1115</v>
      </c>
      <c r="I2207" s="557" t="s">
        <v>480</v>
      </c>
      <c r="J2207" s="509" t="s">
        <v>482</v>
      </c>
      <c r="K2207" s="458"/>
    </row>
    <row r="2208" spans="1:11">
      <c r="A2208" s="450"/>
      <c r="B2208" s="558"/>
      <c r="C2208" s="559"/>
      <c r="D2208" s="560"/>
      <c r="E2208" s="561"/>
      <c r="F2208" s="489"/>
      <c r="G2208" s="489"/>
      <c r="H2208" s="611"/>
      <c r="I2208" s="562"/>
      <c r="J2208" s="492"/>
      <c r="K2208" s="458"/>
    </row>
    <row r="2209" spans="1:11">
      <c r="A2209" s="450"/>
      <c r="B2209" s="1659"/>
      <c r="C2209" s="1660"/>
      <c r="D2209" s="1660"/>
      <c r="E2209" s="1660"/>
      <c r="F2209" s="1661"/>
      <c r="G2209" s="496"/>
      <c r="H2209" s="1662"/>
      <c r="I2209" s="1663"/>
      <c r="J2209" s="492"/>
      <c r="K2209" s="458"/>
    </row>
    <row r="2210" spans="1:11">
      <c r="A2210" s="450"/>
      <c r="B2210" s="581"/>
      <c r="C2210" s="523"/>
      <c r="D2210" s="523"/>
      <c r="E2210" s="582"/>
      <c r="F2210" s="583"/>
      <c r="G2210" s="532"/>
      <c r="H2210" s="532"/>
      <c r="I2210" s="524" t="s">
        <v>138</v>
      </c>
      <c r="J2210" s="501">
        <f>SUM(J2208:J2209)</f>
        <v>0</v>
      </c>
      <c r="K2210" s="458"/>
    </row>
    <row r="2211" spans="1:11">
      <c r="A2211" s="450"/>
      <c r="B2211" s="523"/>
      <c r="C2211" s="523"/>
      <c r="D2211" s="523"/>
      <c r="E2211" s="523"/>
      <c r="F2211" s="523"/>
      <c r="G2211" s="523"/>
      <c r="H2211" s="523"/>
      <c r="I2211" s="524"/>
      <c r="J2211" s="523"/>
      <c r="K2211" s="458"/>
    </row>
    <row r="2212" spans="1:11">
      <c r="A2212" s="450"/>
      <c r="B2212" s="1645" t="s">
        <v>1142</v>
      </c>
      <c r="C2212" s="1646"/>
      <c r="D2212" s="1646"/>
      <c r="E2212" s="1646"/>
      <c r="F2212" s="1646"/>
      <c r="G2212" s="1646"/>
      <c r="H2212" s="1646"/>
      <c r="I2212" s="1647"/>
      <c r="J2212" s="573">
        <f>J2210+J2205+J2199</f>
        <v>214.31512727272727</v>
      </c>
      <c r="K2212" s="458"/>
    </row>
    <row r="2213" spans="1:11">
      <c r="A2213" s="450"/>
      <c r="B2213" s="523"/>
      <c r="C2213" s="523"/>
      <c r="D2213" s="523"/>
      <c r="E2213" s="523"/>
      <c r="F2213" s="523"/>
      <c r="G2213" s="523"/>
      <c r="H2213" s="523"/>
      <c r="I2213" s="524"/>
      <c r="J2213" s="523"/>
      <c r="K2213" s="458"/>
    </row>
    <row r="2214" spans="1:11">
      <c r="A2214" s="450"/>
      <c r="B2214" s="1645" t="s">
        <v>1143</v>
      </c>
      <c r="C2214" s="1646"/>
      <c r="D2214" s="1646"/>
      <c r="E2214" s="1646"/>
      <c r="F2214" s="1646"/>
      <c r="G2214" s="1646"/>
      <c r="H2214" s="1646"/>
      <c r="I2214" s="1647"/>
      <c r="J2214" s="501">
        <f>J2212*0</f>
        <v>0</v>
      </c>
      <c r="K2214" s="458"/>
    </row>
    <row r="2215" spans="1:11">
      <c r="A2215" s="450"/>
      <c r="B2215" s="523"/>
      <c r="C2215" s="523"/>
      <c r="D2215" s="523"/>
      <c r="E2215" s="523"/>
      <c r="F2215" s="523"/>
      <c r="G2215" s="523"/>
      <c r="H2215" s="523"/>
      <c r="I2215" s="524"/>
      <c r="J2215" s="523"/>
      <c r="K2215" s="458"/>
    </row>
    <row r="2216" spans="1:11">
      <c r="A2216" s="450"/>
      <c r="B2216" s="1645" t="s">
        <v>1144</v>
      </c>
      <c r="C2216" s="1646"/>
      <c r="D2216" s="1646"/>
      <c r="E2216" s="1646"/>
      <c r="F2216" s="1646"/>
      <c r="G2216" s="1646"/>
      <c r="H2216" s="1646"/>
      <c r="I2216" s="1647"/>
      <c r="J2216" s="573">
        <f>J2212+J2214</f>
        <v>214.31512727272727</v>
      </c>
      <c r="K2216" s="458"/>
    </row>
    <row r="2217" spans="1:11">
      <c r="A2217" s="450"/>
      <c r="B2217" s="511"/>
      <c r="C2217" s="511"/>
      <c r="D2217" s="511"/>
      <c r="E2217" s="511"/>
      <c r="F2217" s="511"/>
      <c r="G2217" s="511"/>
      <c r="H2217" s="511"/>
      <c r="I2217" s="571"/>
      <c r="J2217" s="511"/>
      <c r="K2217" s="458"/>
    </row>
    <row r="2218" spans="1:11">
      <c r="A2218" s="450"/>
      <c r="B2218" s="589"/>
      <c r="C2218" s="559"/>
      <c r="D2218" s="559"/>
      <c r="E2218" s="559"/>
      <c r="F2218" s="559"/>
      <c r="G2218" s="559"/>
      <c r="H2218" s="559"/>
      <c r="I2218" s="559"/>
      <c r="J2218" s="590"/>
      <c r="K2218" s="458"/>
    </row>
    <row r="2219" spans="1:11">
      <c r="A2219" s="450"/>
      <c r="B2219" s="591"/>
      <c r="C2219" s="592"/>
      <c r="D2219" s="593"/>
      <c r="E2219" s="593"/>
      <c r="F2219" s="594" t="s">
        <v>1119</v>
      </c>
      <c r="G2219" s="595" t="s">
        <v>1119</v>
      </c>
      <c r="H2219" s="592"/>
      <c r="I2219" s="592"/>
      <c r="J2219" s="596"/>
      <c r="K2219" s="458"/>
    </row>
    <row r="2220" spans="1:11">
      <c r="A2220" s="450"/>
      <c r="B2220" s="459"/>
      <c r="C2220" s="459"/>
      <c r="D2220" s="459"/>
      <c r="E2220" s="459"/>
      <c r="F2220" s="459"/>
      <c r="G2220" s="459"/>
      <c r="H2220" s="459"/>
      <c r="I2220" s="459"/>
      <c r="J2220" s="459"/>
      <c r="K2220" s="458"/>
    </row>
    <row r="2221" spans="1:11">
      <c r="A2221" s="450"/>
      <c r="B2221" s="597">
        <f>PLANEJAMENTO!$G$2</f>
        <v>0</v>
      </c>
      <c r="C2221" s="598"/>
      <c r="D2221" s="598"/>
      <c r="E2221" s="598"/>
      <c r="F2221" s="599"/>
      <c r="G2221" s="600" t="s">
        <v>482</v>
      </c>
      <c r="H2221" s="502"/>
      <c r="I2221" s="502"/>
      <c r="J2221" s="505"/>
      <c r="K2221" s="458"/>
    </row>
    <row r="2222" spans="1:11">
      <c r="A2222" s="450"/>
      <c r="B2222" s="601">
        <f>PLANEJAMENTO!$G$3</f>
        <v>0</v>
      </c>
      <c r="C2222" s="602"/>
      <c r="D2222" s="602"/>
      <c r="E2222" s="602"/>
      <c r="F2222" s="603"/>
      <c r="G2222" s="1648" t="s">
        <v>1145</v>
      </c>
      <c r="H2222" s="1649"/>
      <c r="I2222" s="1649"/>
      <c r="J2222" s="1650"/>
      <c r="K2222" s="458"/>
    </row>
    <row r="2223" spans="1:11">
      <c r="A2223" s="450"/>
      <c r="B2223" s="604"/>
      <c r="C2223" s="605"/>
      <c r="D2223" s="605"/>
      <c r="E2223" s="605"/>
      <c r="F2223" s="606"/>
      <c r="G2223" s="607"/>
      <c r="H2223" s="1651"/>
      <c r="I2223" s="1652"/>
      <c r="J2223" s="1653"/>
      <c r="K2223" s="458"/>
    </row>
    <row r="2224" spans="1:11" ht="15" thickBot="1">
      <c r="A2224" s="608"/>
      <c r="B2224" s="609"/>
      <c r="C2224" s="609"/>
      <c r="D2224" s="609"/>
      <c r="E2224" s="609"/>
      <c r="F2224" s="609"/>
      <c r="G2224" s="609"/>
      <c r="H2224" s="609"/>
      <c r="I2224" s="609"/>
      <c r="J2224" s="609"/>
      <c r="K2224" s="610"/>
    </row>
    <row r="2225" spans="1:11">
      <c r="A2225" s="759"/>
      <c r="B2225" s="760"/>
      <c r="C2225" s="760"/>
      <c r="D2225" s="760"/>
      <c r="E2225" s="760"/>
      <c r="F2225" s="760"/>
      <c r="G2225" s="760"/>
      <c r="H2225" s="760"/>
      <c r="I2225" s="760"/>
      <c r="J2225" s="760"/>
      <c r="K2225" s="761"/>
    </row>
    <row r="2226" spans="1:11">
      <c r="A2226" s="450"/>
      <c r="B2226" s="451" t="s">
        <v>141</v>
      </c>
      <c r="C2226" s="452"/>
      <c r="D2226" s="453" t="s">
        <v>1105</v>
      </c>
      <c r="E2226" s="454"/>
      <c r="F2226" s="455"/>
      <c r="G2226" s="455"/>
      <c r="H2226" s="456"/>
      <c r="I2226" s="456"/>
      <c r="J2226" s="457"/>
      <c r="K2226" s="458"/>
    </row>
    <row r="2227" spans="1:11">
      <c r="A2227" s="450"/>
      <c r="B2227" s="459"/>
      <c r="C2227" s="459"/>
      <c r="D2227" s="459"/>
      <c r="E2227" s="459"/>
      <c r="F2227" s="459"/>
      <c r="G2227" s="459"/>
      <c r="H2227" s="459"/>
      <c r="I2227" s="459"/>
      <c r="J2227" s="459"/>
      <c r="K2227" s="458"/>
    </row>
    <row r="2228" spans="1:11">
      <c r="A2228" s="450"/>
      <c r="B2228" s="460" t="s">
        <v>1106</v>
      </c>
      <c r="C2228" s="461" t="s">
        <v>1107</v>
      </c>
      <c r="D2228" s="1671" t="s">
        <v>198</v>
      </c>
      <c r="E2228" s="1672"/>
      <c r="F2228" s="1672"/>
      <c r="G2228" s="1672"/>
      <c r="H2228" s="1672"/>
      <c r="I2228" s="1673"/>
      <c r="J2228" s="462" t="s">
        <v>1108</v>
      </c>
      <c r="K2228" s="458"/>
    </row>
    <row r="2229" spans="1:11">
      <c r="A2229" s="450"/>
      <c r="B2229" s="463"/>
      <c r="C2229" s="464"/>
      <c r="D2229" s="1674" t="s">
        <v>1215</v>
      </c>
      <c r="E2229" s="1675"/>
      <c r="F2229" s="1675"/>
      <c r="G2229" s="1675"/>
      <c r="H2229" s="1675"/>
      <c r="I2229" s="1676"/>
      <c r="J2229" s="468" t="str">
        <f>F2244</f>
        <v>m3</v>
      </c>
      <c r="K2229" s="458"/>
    </row>
    <row r="2230" spans="1:11">
      <c r="A2230" s="450"/>
      <c r="B2230" s="469"/>
      <c r="C2230" s="469"/>
      <c r="D2230" s="469"/>
      <c r="E2230" s="469"/>
      <c r="F2230" s="469"/>
      <c r="G2230" s="469"/>
      <c r="H2230" s="469"/>
      <c r="I2230" s="470"/>
      <c r="J2230" s="471"/>
      <c r="K2230" s="458"/>
    </row>
    <row r="2231" spans="1:11">
      <c r="A2231" s="450"/>
      <c r="B2231" s="1648" t="s">
        <v>1111</v>
      </c>
      <c r="C2231" s="1650"/>
      <c r="D2231" s="1679" t="s">
        <v>873</v>
      </c>
      <c r="E2231" s="1681" t="s">
        <v>1112</v>
      </c>
      <c r="F2231" s="472" t="s">
        <v>1113</v>
      </c>
      <c r="G2231" s="473"/>
      <c r="H2231" s="472" t="s">
        <v>1114</v>
      </c>
      <c r="I2231" s="473"/>
      <c r="J2231" s="474" t="s">
        <v>1115</v>
      </c>
      <c r="K2231" s="458"/>
    </row>
    <row r="2232" spans="1:11">
      <c r="A2232" s="450"/>
      <c r="B2232" s="1677"/>
      <c r="C2232" s="1678"/>
      <c r="D2232" s="1680"/>
      <c r="E2232" s="1682"/>
      <c r="F2232" s="475" t="s">
        <v>1116</v>
      </c>
      <c r="G2232" s="475" t="s">
        <v>1117</v>
      </c>
      <c r="H2232" s="475" t="s">
        <v>1116</v>
      </c>
      <c r="I2232" s="476" t="s">
        <v>1117</v>
      </c>
      <c r="J2232" s="477" t="s">
        <v>1118</v>
      </c>
      <c r="K2232" s="458"/>
    </row>
    <row r="2233" spans="1:11">
      <c r="A2233" s="450"/>
      <c r="B2233" s="486"/>
      <c r="C2233" s="479"/>
      <c r="D2233" s="480"/>
      <c r="E2233" s="481"/>
      <c r="F2233" s="481"/>
      <c r="G2233" s="482"/>
      <c r="H2233" s="490"/>
      <c r="I2233" s="484"/>
      <c r="J2233" s="492"/>
      <c r="K2233" s="458"/>
    </row>
    <row r="2234" spans="1:11">
      <c r="A2234" s="450"/>
      <c r="B2234" s="486"/>
      <c r="C2234" s="487"/>
      <c r="D2234" s="488"/>
      <c r="E2234" s="489"/>
      <c r="F2234" s="489"/>
      <c r="G2234" s="489"/>
      <c r="H2234" s="490"/>
      <c r="I2234" s="491"/>
      <c r="J2234" s="492">
        <f>H2234*F2234*E2234+I2234*G2234*E2234</f>
        <v>0</v>
      </c>
      <c r="K2234" s="458"/>
    </row>
    <row r="2235" spans="1:11">
      <c r="A2235" s="450"/>
      <c r="B2235" s="493"/>
      <c r="C2235" s="494"/>
      <c r="D2235" s="495"/>
      <c r="E2235" s="496"/>
      <c r="F2235" s="496"/>
      <c r="G2235" s="496"/>
      <c r="H2235" s="497"/>
      <c r="I2235" s="498"/>
      <c r="J2235" s="492">
        <f>H2235*F2235*E2235+I2235*G2235*E2235</f>
        <v>0</v>
      </c>
      <c r="K2235" s="458"/>
    </row>
    <row r="2236" spans="1:11">
      <c r="A2236" s="450"/>
      <c r="B2236" s="499" t="s">
        <v>1119</v>
      </c>
      <c r="C2236" s="469"/>
      <c r="D2236" s="469"/>
      <c r="E2236" s="469"/>
      <c r="F2236" s="469"/>
      <c r="G2236" s="469"/>
      <c r="H2236" s="469"/>
      <c r="I2236" s="500" t="s">
        <v>138</v>
      </c>
      <c r="J2236" s="501">
        <f>SUM(J2233:J2235)</f>
        <v>0</v>
      </c>
      <c r="K2236" s="458"/>
    </row>
    <row r="2237" spans="1:11">
      <c r="A2237" s="450"/>
      <c r="B2237" s="502"/>
      <c r="C2237" s="502"/>
      <c r="D2237" s="502"/>
      <c r="E2237" s="502"/>
      <c r="F2237" s="502"/>
      <c r="G2237" s="502"/>
      <c r="H2237" s="502"/>
      <c r="I2237" s="503"/>
      <c r="J2237" s="504"/>
      <c r="K2237" s="458"/>
    </row>
    <row r="2238" spans="1:11" ht="20.399999999999999">
      <c r="A2238" s="450"/>
      <c r="B2238" s="1664" t="s">
        <v>1120</v>
      </c>
      <c r="C2238" s="1665"/>
      <c r="D2238" s="1665"/>
      <c r="E2238" s="1666"/>
      <c r="F2238" s="505" t="s">
        <v>873</v>
      </c>
      <c r="G2238" s="506"/>
      <c r="H2238" s="507" t="s">
        <v>560</v>
      </c>
      <c r="I2238" s="508" t="s">
        <v>1121</v>
      </c>
      <c r="J2238" s="509" t="s">
        <v>1122</v>
      </c>
      <c r="K2238" s="458"/>
    </row>
    <row r="2239" spans="1:11">
      <c r="A2239" s="450"/>
      <c r="B2239" s="510"/>
      <c r="C2239" s="511"/>
      <c r="D2239" s="512"/>
      <c r="E2239" s="513"/>
      <c r="F2239" s="514"/>
      <c r="G2239" s="515"/>
      <c r="H2239" s="516"/>
      <c r="I2239" s="484"/>
      <c r="J2239" s="485"/>
      <c r="K2239" s="458"/>
    </row>
    <row r="2240" spans="1:11">
      <c r="A2240" s="450"/>
      <c r="B2240" s="517" t="s">
        <v>626</v>
      </c>
      <c r="C2240" s="518"/>
      <c r="D2240" s="459"/>
      <c r="E2240" s="487"/>
      <c r="F2240" s="488"/>
      <c r="G2240" s="519"/>
      <c r="H2240" s="520">
        <v>0.52</v>
      </c>
      <c r="I2240" s="521">
        <f>VLOOKUP(B2240,'MÃO DE OBRA'!$A:$E,5,FALSE)/220</f>
        <v>15.730909090909092</v>
      </c>
      <c r="J2240" s="492">
        <f>H2240*I2240</f>
        <v>8.1800727272727283</v>
      </c>
      <c r="K2240" s="458"/>
    </row>
    <row r="2241" spans="1:11">
      <c r="A2241" s="450"/>
      <c r="B2241" s="517" t="s">
        <v>734</v>
      </c>
      <c r="C2241" s="518"/>
      <c r="D2241" s="459"/>
      <c r="E2241" s="487"/>
      <c r="F2241" s="488"/>
      <c r="G2241" s="519"/>
      <c r="H2241" s="520">
        <v>0.1</v>
      </c>
      <c r="I2241" s="521">
        <f>VLOOKUP(B2241,'MÃO DE OBRA'!$A:$E,5,FALSE)/220</f>
        <v>23.596363636363641</v>
      </c>
      <c r="J2241" s="492">
        <f>H2241*I2241</f>
        <v>2.3596363636363642</v>
      </c>
      <c r="K2241" s="458"/>
    </row>
    <row r="2242" spans="1:11">
      <c r="A2242" s="450"/>
      <c r="B2242" s="499" t="s">
        <v>1119</v>
      </c>
      <c r="C2242" s="502"/>
      <c r="D2242" s="502"/>
      <c r="E2242" s="502"/>
      <c r="F2242" s="502"/>
      <c r="G2242" s="502"/>
      <c r="H2242" s="502"/>
      <c r="I2242" s="522" t="s">
        <v>138</v>
      </c>
      <c r="J2242" s="501">
        <f>SUM(J2239:J2241)</f>
        <v>10.539709090909092</v>
      </c>
      <c r="K2242" s="458"/>
    </row>
    <row r="2243" spans="1:11">
      <c r="A2243" s="450"/>
      <c r="B2243" s="523"/>
      <c r="C2243" s="523"/>
      <c r="D2243" s="523"/>
      <c r="E2243" s="523"/>
      <c r="F2243" s="523"/>
      <c r="G2243" s="523"/>
      <c r="H2243" s="523"/>
      <c r="I2243" s="524"/>
      <c r="J2243" s="523"/>
      <c r="K2243" s="458"/>
    </row>
    <row r="2244" spans="1:11">
      <c r="A2244" s="450"/>
      <c r="B2244" s="525" t="s">
        <v>1123</v>
      </c>
      <c r="C2244" s="526"/>
      <c r="D2244" s="523"/>
      <c r="E2244" s="527">
        <v>1</v>
      </c>
      <c r="F2244" s="528" t="s">
        <v>1137</v>
      </c>
      <c r="G2244" s="506"/>
      <c r="H2244" s="506"/>
      <c r="I2244" s="529" t="s">
        <v>1124</v>
      </c>
      <c r="J2244" s="501">
        <f>J2236+J2242</f>
        <v>10.539709090909092</v>
      </c>
      <c r="K2244" s="458"/>
    </row>
    <row r="2245" spans="1:11">
      <c r="A2245" s="450"/>
      <c r="B2245" s="530"/>
      <c r="C2245" s="523"/>
      <c r="D2245" s="523"/>
      <c r="E2245" s="531"/>
      <c r="F2245" s="532"/>
      <c r="G2245" s="532"/>
      <c r="H2245" s="532"/>
      <c r="I2245" s="524"/>
      <c r="J2245" s="523"/>
      <c r="K2245" s="458"/>
    </row>
    <row r="2246" spans="1:11" ht="20.399999999999999">
      <c r="A2246" s="450"/>
      <c r="B2246" s="1667" t="s">
        <v>481</v>
      </c>
      <c r="C2246" s="1668"/>
      <c r="D2246" s="1668"/>
      <c r="E2246" s="1669"/>
      <c r="F2246" s="533" t="s">
        <v>873</v>
      </c>
      <c r="G2246" s="534" t="s">
        <v>493</v>
      </c>
      <c r="H2246" s="507" t="s">
        <v>1115</v>
      </c>
      <c r="I2246" s="535" t="s">
        <v>480</v>
      </c>
      <c r="J2246" s="536" t="s">
        <v>482</v>
      </c>
      <c r="K2246" s="458"/>
    </row>
    <row r="2247" spans="1:11">
      <c r="A2247" s="450"/>
      <c r="B2247" s="537"/>
      <c r="C2247" s="538"/>
      <c r="D2247" s="538"/>
      <c r="E2247" s="539"/>
      <c r="F2247" s="540"/>
      <c r="G2247" s="541"/>
      <c r="H2247" s="547"/>
      <c r="I2247" s="543"/>
      <c r="J2247" s="485"/>
      <c r="K2247" s="458"/>
    </row>
    <row r="2248" spans="1:11">
      <c r="A2248" s="450"/>
      <c r="B2248" s="537"/>
      <c r="C2248" s="518"/>
      <c r="D2248" s="518"/>
      <c r="E2248" s="487"/>
      <c r="F2248" s="540"/>
      <c r="G2248" s="541"/>
      <c r="H2248" s="547"/>
      <c r="I2248" s="543"/>
      <c r="J2248" s="492"/>
      <c r="K2248" s="458"/>
    </row>
    <row r="2249" spans="1:11">
      <c r="A2249" s="450"/>
      <c r="B2249" s="517"/>
      <c r="C2249" s="518"/>
      <c r="D2249" s="518"/>
      <c r="E2249" s="487"/>
      <c r="F2249" s="488"/>
      <c r="G2249" s="546"/>
      <c r="H2249" s="547"/>
      <c r="I2249" s="543"/>
      <c r="J2249" s="492">
        <f>H2249*I2249*E2233*F2233</f>
        <v>0</v>
      </c>
      <c r="K2249" s="458"/>
    </row>
    <row r="2250" spans="1:11">
      <c r="A2250" s="450"/>
      <c r="B2250" s="517"/>
      <c r="C2250" s="526"/>
      <c r="D2250" s="526"/>
      <c r="E2250" s="494"/>
      <c r="F2250" s="488"/>
      <c r="G2250" s="468"/>
      <c r="H2250" s="547"/>
      <c r="I2250" s="548"/>
      <c r="J2250" s="492">
        <f>H2250*I2250*E2234*F2234</f>
        <v>0</v>
      </c>
      <c r="K2250" s="458"/>
    </row>
    <row r="2251" spans="1:11">
      <c r="A2251" s="450"/>
      <c r="B2251" s="550" t="s">
        <v>1119</v>
      </c>
      <c r="C2251" s="526"/>
      <c r="D2251" s="526"/>
      <c r="E2251" s="526"/>
      <c r="F2251" s="523"/>
      <c r="G2251" s="526"/>
      <c r="H2251" s="551"/>
      <c r="I2251" s="552" t="s">
        <v>138</v>
      </c>
      <c r="J2251" s="501">
        <f>SUM(J2247:J2250)</f>
        <v>0</v>
      </c>
      <c r="K2251" s="458"/>
    </row>
    <row r="2252" spans="1:11">
      <c r="A2252" s="450"/>
      <c r="B2252" s="553"/>
      <c r="C2252" s="526"/>
      <c r="D2252" s="526"/>
      <c r="E2252" s="554"/>
      <c r="F2252" s="555"/>
      <c r="G2252" s="506"/>
      <c r="H2252" s="506"/>
      <c r="I2252" s="529"/>
      <c r="J2252" s="554"/>
      <c r="K2252" s="458"/>
    </row>
    <row r="2253" spans="1:11" ht="20.399999999999999">
      <c r="A2253" s="450"/>
      <c r="B2253" s="1667" t="s">
        <v>1125</v>
      </c>
      <c r="C2253" s="1668"/>
      <c r="D2253" s="1668"/>
      <c r="E2253" s="1668"/>
      <c r="F2253" s="1669"/>
      <c r="G2253" s="556" t="s">
        <v>494</v>
      </c>
      <c r="H2253" s="506" t="s">
        <v>1126</v>
      </c>
      <c r="I2253" s="557" t="s">
        <v>1115</v>
      </c>
      <c r="J2253" s="509" t="s">
        <v>482</v>
      </c>
      <c r="K2253" s="458"/>
    </row>
    <row r="2254" spans="1:11">
      <c r="A2254" s="450"/>
      <c r="B2254" s="558"/>
      <c r="C2254" s="559"/>
      <c r="D2254" s="560"/>
      <c r="E2254" s="560"/>
      <c r="F2254" s="561"/>
      <c r="G2254" s="489"/>
      <c r="H2254" s="489"/>
      <c r="I2254" s="562"/>
      <c r="J2254" s="492"/>
      <c r="K2254" s="458"/>
    </row>
    <row r="2255" spans="1:11">
      <c r="A2255" s="450"/>
      <c r="B2255" s="563"/>
      <c r="C2255" s="564"/>
      <c r="D2255" s="565"/>
      <c r="E2255" s="565"/>
      <c r="F2255" s="566"/>
      <c r="G2255" s="489"/>
      <c r="H2255" s="489"/>
      <c r="I2255" s="562"/>
      <c r="J2255" s="492"/>
      <c r="K2255" s="458"/>
    </row>
    <row r="2256" spans="1:11">
      <c r="A2256" s="450"/>
      <c r="B2256" s="1670" t="s">
        <v>138</v>
      </c>
      <c r="C2256" s="1670"/>
      <c r="D2256" s="1670"/>
      <c r="E2256" s="1670"/>
      <c r="F2256" s="1670"/>
      <c r="G2256" s="1670"/>
      <c r="H2256" s="1670"/>
      <c r="I2256" s="1670"/>
      <c r="J2256" s="501">
        <f>SUM(J2254:J2255)</f>
        <v>0</v>
      </c>
      <c r="K2256" s="458"/>
    </row>
    <row r="2257" spans="1:11">
      <c r="A2257" s="450"/>
      <c r="B2257" s="567"/>
      <c r="C2257" s="511"/>
      <c r="D2257" s="511"/>
      <c r="E2257" s="568"/>
      <c r="F2257" s="569"/>
      <c r="G2257" s="570"/>
      <c r="H2257" s="570"/>
      <c r="I2257" s="571"/>
      <c r="J2257" s="572"/>
      <c r="K2257" s="458"/>
    </row>
    <row r="2258" spans="1:11">
      <c r="A2258" s="450"/>
      <c r="B2258" s="573" t="s">
        <v>1127</v>
      </c>
      <c r="C2258" s="573"/>
      <c r="D2258" s="550"/>
      <c r="E2258" s="523"/>
      <c r="F2258" s="523"/>
      <c r="G2258" s="523"/>
      <c r="H2258" s="574"/>
      <c r="I2258" s="575"/>
      <c r="J2258" s="639">
        <f>(J2244+J2251+J2256)/E2244</f>
        <v>10.539709090909092</v>
      </c>
      <c r="K2258" s="458"/>
    </row>
    <row r="2259" spans="1:11">
      <c r="A2259" s="450"/>
      <c r="B2259" s="553"/>
      <c r="C2259" s="526"/>
      <c r="D2259" s="526"/>
      <c r="E2259" s="554"/>
      <c r="F2259" s="555"/>
      <c r="G2259" s="506"/>
      <c r="H2259" s="506"/>
      <c r="I2259" s="529"/>
      <c r="J2259" s="576"/>
      <c r="K2259" s="458"/>
    </row>
    <row r="2260" spans="1:11" ht="20.399999999999999">
      <c r="A2260" s="450"/>
      <c r="B2260" s="1667" t="s">
        <v>1128</v>
      </c>
      <c r="C2260" s="1668"/>
      <c r="D2260" s="1668"/>
      <c r="E2260" s="1668"/>
      <c r="F2260" s="1669"/>
      <c r="G2260" s="556" t="s">
        <v>494</v>
      </c>
      <c r="H2260" s="506" t="s">
        <v>1126</v>
      </c>
      <c r="I2260" s="557" t="s">
        <v>1115</v>
      </c>
      <c r="J2260" s="509" t="s">
        <v>482</v>
      </c>
      <c r="K2260" s="458"/>
    </row>
    <row r="2261" spans="1:11">
      <c r="A2261" s="450"/>
      <c r="B2261" s="558" t="s">
        <v>1216</v>
      </c>
      <c r="C2261" s="559"/>
      <c r="D2261" s="560"/>
      <c r="E2261" s="560"/>
      <c r="F2261" s="561"/>
      <c r="G2261" s="489">
        <v>1</v>
      </c>
      <c r="H2261" s="489" t="s">
        <v>1205</v>
      </c>
      <c r="I2261" s="742">
        <v>95</v>
      </c>
      <c r="J2261" s="492">
        <f>G2261*I2261</f>
        <v>95</v>
      </c>
      <c r="K2261" s="458"/>
    </row>
    <row r="2262" spans="1:11">
      <c r="A2262" s="450"/>
      <c r="B2262" s="563"/>
      <c r="C2262" s="564"/>
      <c r="D2262" s="565"/>
      <c r="E2262" s="565"/>
      <c r="F2262" s="566"/>
      <c r="G2262" s="489"/>
      <c r="H2262" s="489"/>
      <c r="I2262" s="743"/>
      <c r="J2262" s="492"/>
      <c r="K2262" s="458"/>
    </row>
    <row r="2263" spans="1:11">
      <c r="A2263" s="450"/>
      <c r="B2263" s="577"/>
      <c r="C2263" s="578"/>
      <c r="D2263" s="579"/>
      <c r="E2263" s="579"/>
      <c r="F2263" s="580"/>
      <c r="G2263" s="489"/>
      <c r="H2263" s="489"/>
      <c r="I2263" s="742"/>
      <c r="J2263" s="492"/>
      <c r="K2263" s="458"/>
    </row>
    <row r="2264" spans="1:11">
      <c r="A2264" s="450"/>
      <c r="B2264" s="581"/>
      <c r="C2264" s="523"/>
      <c r="D2264" s="523"/>
      <c r="E2264" s="582"/>
      <c r="F2264" s="583"/>
      <c r="G2264" s="532"/>
      <c r="H2264" s="532"/>
      <c r="I2264" s="524" t="s">
        <v>138</v>
      </c>
      <c r="J2264" s="501">
        <f>SUM(J2261:J2263)</f>
        <v>95</v>
      </c>
      <c r="K2264" s="458"/>
    </row>
    <row r="2265" spans="1:11">
      <c r="A2265" s="450"/>
      <c r="B2265" s="584"/>
      <c r="C2265" s="523"/>
      <c r="D2265" s="523"/>
      <c r="E2265" s="582"/>
      <c r="F2265" s="583"/>
      <c r="G2265" s="532"/>
      <c r="H2265" s="532"/>
      <c r="I2265" s="524"/>
      <c r="J2265" s="582"/>
      <c r="K2265" s="458"/>
    </row>
    <row r="2266" spans="1:11" ht="20.399999999999999">
      <c r="A2266" s="450"/>
      <c r="B2266" s="585" t="s">
        <v>1141</v>
      </c>
      <c r="C2266" s="585"/>
      <c r="D2266" s="585"/>
      <c r="E2266" s="586"/>
      <c r="F2266" s="587" t="s">
        <v>494</v>
      </c>
      <c r="G2266" s="556" t="s">
        <v>1209</v>
      </c>
      <c r="H2266" s="506" t="s">
        <v>1115</v>
      </c>
      <c r="I2266" s="557" t="s">
        <v>480</v>
      </c>
      <c r="J2266" s="509" t="s">
        <v>482</v>
      </c>
      <c r="K2266" s="458"/>
    </row>
    <row r="2267" spans="1:11">
      <c r="A2267" s="450"/>
      <c r="B2267" s="558"/>
      <c r="C2267" s="559"/>
      <c r="D2267" s="560"/>
      <c r="E2267" s="561"/>
      <c r="F2267" s="489"/>
      <c r="G2267" s="489"/>
      <c r="H2267" s="611"/>
      <c r="I2267" s="562"/>
      <c r="J2267" s="492"/>
      <c r="K2267" s="458"/>
    </row>
    <row r="2268" spans="1:11">
      <c r="A2268" s="450"/>
      <c r="B2268" s="1659"/>
      <c r="C2268" s="1660"/>
      <c r="D2268" s="1660"/>
      <c r="E2268" s="1660"/>
      <c r="F2268" s="1661"/>
      <c r="G2268" s="496"/>
      <c r="H2268" s="1662"/>
      <c r="I2268" s="1663"/>
      <c r="J2268" s="492"/>
      <c r="K2268" s="458"/>
    </row>
    <row r="2269" spans="1:11">
      <c r="A2269" s="450"/>
      <c r="B2269" s="581"/>
      <c r="C2269" s="523"/>
      <c r="D2269" s="523"/>
      <c r="E2269" s="582"/>
      <c r="F2269" s="583"/>
      <c r="G2269" s="532"/>
      <c r="H2269" s="532"/>
      <c r="I2269" s="524" t="s">
        <v>138</v>
      </c>
      <c r="J2269" s="501">
        <f>SUM(J2267:J2268)</f>
        <v>0</v>
      </c>
      <c r="K2269" s="458"/>
    </row>
    <row r="2270" spans="1:11">
      <c r="A2270" s="450"/>
      <c r="B2270" s="523"/>
      <c r="C2270" s="523"/>
      <c r="D2270" s="523"/>
      <c r="E2270" s="523"/>
      <c r="F2270" s="523"/>
      <c r="G2270" s="523"/>
      <c r="H2270" s="523"/>
      <c r="I2270" s="524"/>
      <c r="J2270" s="523"/>
      <c r="K2270" s="458"/>
    </row>
    <row r="2271" spans="1:11">
      <c r="A2271" s="450"/>
      <c r="B2271" s="1645" t="s">
        <v>1142</v>
      </c>
      <c r="C2271" s="1646"/>
      <c r="D2271" s="1646"/>
      <c r="E2271" s="1646"/>
      <c r="F2271" s="1646"/>
      <c r="G2271" s="1646"/>
      <c r="H2271" s="1646"/>
      <c r="I2271" s="1647"/>
      <c r="J2271" s="573">
        <f>J2269+J2264+J2258</f>
        <v>105.5397090909091</v>
      </c>
      <c r="K2271" s="458"/>
    </row>
    <row r="2272" spans="1:11">
      <c r="A2272" s="450"/>
      <c r="B2272" s="523"/>
      <c r="C2272" s="523"/>
      <c r="D2272" s="523"/>
      <c r="E2272" s="523"/>
      <c r="F2272" s="523"/>
      <c r="G2272" s="523"/>
      <c r="H2272" s="523"/>
      <c r="I2272" s="524"/>
      <c r="J2272" s="523"/>
      <c r="K2272" s="458"/>
    </row>
    <row r="2273" spans="1:11">
      <c r="A2273" s="450"/>
      <c r="B2273" s="1645" t="s">
        <v>1143</v>
      </c>
      <c r="C2273" s="1646"/>
      <c r="D2273" s="1646"/>
      <c r="E2273" s="1646"/>
      <c r="F2273" s="1646"/>
      <c r="G2273" s="1646"/>
      <c r="H2273" s="1646"/>
      <c r="I2273" s="1647"/>
      <c r="J2273" s="501">
        <f>J2271*0</f>
        <v>0</v>
      </c>
      <c r="K2273" s="458"/>
    </row>
    <row r="2274" spans="1:11">
      <c r="A2274" s="450"/>
      <c r="B2274" s="523"/>
      <c r="C2274" s="523"/>
      <c r="D2274" s="523"/>
      <c r="E2274" s="523"/>
      <c r="F2274" s="523"/>
      <c r="G2274" s="523"/>
      <c r="H2274" s="523"/>
      <c r="I2274" s="524"/>
      <c r="J2274" s="523"/>
      <c r="K2274" s="458"/>
    </row>
    <row r="2275" spans="1:11">
      <c r="A2275" s="450"/>
      <c r="B2275" s="1645" t="s">
        <v>1144</v>
      </c>
      <c r="C2275" s="1646"/>
      <c r="D2275" s="1646"/>
      <c r="E2275" s="1646"/>
      <c r="F2275" s="1646"/>
      <c r="G2275" s="1646"/>
      <c r="H2275" s="1646"/>
      <c r="I2275" s="1647"/>
      <c r="J2275" s="573">
        <f>J2271+J2273</f>
        <v>105.5397090909091</v>
      </c>
      <c r="K2275" s="458"/>
    </row>
    <row r="2276" spans="1:11">
      <c r="A2276" s="450"/>
      <c r="B2276" s="511"/>
      <c r="C2276" s="511"/>
      <c r="D2276" s="511"/>
      <c r="E2276" s="511"/>
      <c r="F2276" s="511"/>
      <c r="G2276" s="511"/>
      <c r="H2276" s="511"/>
      <c r="I2276" s="571"/>
      <c r="J2276" s="511"/>
      <c r="K2276" s="458"/>
    </row>
    <row r="2277" spans="1:11">
      <c r="A2277" s="450"/>
      <c r="B2277" s="589"/>
      <c r="C2277" s="559"/>
      <c r="D2277" s="559"/>
      <c r="E2277" s="559"/>
      <c r="F2277" s="559"/>
      <c r="G2277" s="559"/>
      <c r="H2277" s="559"/>
      <c r="I2277" s="559"/>
      <c r="J2277" s="590"/>
      <c r="K2277" s="458"/>
    </row>
    <row r="2278" spans="1:11">
      <c r="A2278" s="450"/>
      <c r="B2278" s="591"/>
      <c r="C2278" s="592"/>
      <c r="D2278" s="593"/>
      <c r="E2278" s="593"/>
      <c r="F2278" s="594" t="s">
        <v>1119</v>
      </c>
      <c r="G2278" s="595" t="s">
        <v>1119</v>
      </c>
      <c r="H2278" s="592"/>
      <c r="I2278" s="592"/>
      <c r="J2278" s="596"/>
      <c r="K2278" s="458"/>
    </row>
    <row r="2279" spans="1:11">
      <c r="A2279" s="450"/>
      <c r="B2279" s="459"/>
      <c r="C2279" s="459"/>
      <c r="D2279" s="459"/>
      <c r="E2279" s="459"/>
      <c r="F2279" s="459"/>
      <c r="G2279" s="459"/>
      <c r="H2279" s="459"/>
      <c r="I2279" s="459"/>
      <c r="J2279" s="459"/>
      <c r="K2279" s="458"/>
    </row>
    <row r="2280" spans="1:11">
      <c r="A2280" s="450"/>
      <c r="B2280" s="597">
        <f>PLANEJAMENTO!$G$2</f>
        <v>0</v>
      </c>
      <c r="C2280" s="598"/>
      <c r="D2280" s="598"/>
      <c r="E2280" s="598"/>
      <c r="F2280" s="599"/>
      <c r="G2280" s="600" t="s">
        <v>482</v>
      </c>
      <c r="H2280" s="502"/>
      <c r="I2280" s="502"/>
      <c r="J2280" s="505"/>
      <c r="K2280" s="458"/>
    </row>
    <row r="2281" spans="1:11">
      <c r="A2281" s="450"/>
      <c r="B2281" s="601">
        <f>PLANEJAMENTO!$G$3</f>
        <v>0</v>
      </c>
      <c r="C2281" s="602"/>
      <c r="D2281" s="602"/>
      <c r="E2281" s="602"/>
      <c r="F2281" s="603"/>
      <c r="G2281" s="1648" t="s">
        <v>1145</v>
      </c>
      <c r="H2281" s="1649"/>
      <c r="I2281" s="1649"/>
      <c r="J2281" s="1650"/>
      <c r="K2281" s="458"/>
    </row>
    <row r="2282" spans="1:11">
      <c r="A2282" s="450"/>
      <c r="B2282" s="604"/>
      <c r="C2282" s="605"/>
      <c r="D2282" s="605"/>
      <c r="E2282" s="605"/>
      <c r="F2282" s="606"/>
      <c r="G2282" s="607"/>
      <c r="H2282" s="1651"/>
      <c r="I2282" s="1652"/>
      <c r="J2282" s="1653"/>
      <c r="K2282" s="458"/>
    </row>
    <row r="2283" spans="1:11" ht="15" thickBot="1">
      <c r="A2283" s="608"/>
      <c r="B2283" s="609"/>
      <c r="C2283" s="609"/>
      <c r="D2283" s="609"/>
      <c r="E2283" s="609"/>
      <c r="F2283" s="609"/>
      <c r="G2283" s="609"/>
      <c r="H2283" s="609"/>
      <c r="I2283" s="609"/>
      <c r="J2283" s="609"/>
      <c r="K2283" s="610"/>
    </row>
    <row r="2284" spans="1:11">
      <c r="A2284" s="447"/>
      <c r="B2284" s="448"/>
      <c r="C2284" s="448"/>
      <c r="D2284" s="448"/>
      <c r="E2284" s="448"/>
      <c r="F2284" s="448"/>
      <c r="G2284" s="448"/>
      <c r="H2284" s="448"/>
      <c r="I2284" s="448"/>
      <c r="J2284" s="448"/>
      <c r="K2284" s="449"/>
    </row>
    <row r="2285" spans="1:11">
      <c r="A2285" s="450"/>
      <c r="B2285" s="451" t="s">
        <v>141</v>
      </c>
      <c r="C2285" s="452"/>
      <c r="D2285" s="453" t="s">
        <v>1105</v>
      </c>
      <c r="E2285" s="454"/>
      <c r="F2285" s="455"/>
      <c r="G2285" s="455"/>
      <c r="H2285" s="456"/>
      <c r="I2285" s="456"/>
      <c r="J2285" s="457"/>
      <c r="K2285" s="458"/>
    </row>
    <row r="2286" spans="1:11">
      <c r="A2286" s="795"/>
      <c r="B2286" s="796"/>
      <c r="C2286" s="796"/>
      <c r="D2286" s="796"/>
      <c r="E2286" s="796"/>
      <c r="F2286" s="796"/>
      <c r="G2286" s="796"/>
      <c r="H2286" s="796"/>
      <c r="I2286" s="796"/>
      <c r="J2286" s="796"/>
      <c r="K2286" s="797"/>
    </row>
    <row r="2287" spans="1:11">
      <c r="A2287" s="450"/>
      <c r="B2287" s="460" t="s">
        <v>1106</v>
      </c>
      <c r="C2287" s="461" t="s">
        <v>1107</v>
      </c>
      <c r="D2287" s="1671" t="s">
        <v>198</v>
      </c>
      <c r="E2287" s="1672"/>
      <c r="F2287" s="1672"/>
      <c r="G2287" s="1672"/>
      <c r="H2287" s="1672"/>
      <c r="I2287" s="1673"/>
      <c r="J2287" s="462" t="s">
        <v>1108</v>
      </c>
      <c r="K2287" s="458"/>
    </row>
    <row r="2288" spans="1:11" ht="25.5" customHeight="1">
      <c r="A2288" s="450"/>
      <c r="B2288" s="463"/>
      <c r="C2288" s="464"/>
      <c r="D2288" s="1674" t="s">
        <v>1217</v>
      </c>
      <c r="E2288" s="1675"/>
      <c r="F2288" s="1675"/>
      <c r="G2288" s="1675"/>
      <c r="H2288" s="1675"/>
      <c r="I2288" s="1676"/>
      <c r="J2288" s="468" t="str">
        <f>F2305</f>
        <v>m2</v>
      </c>
      <c r="K2288" s="458"/>
    </row>
    <row r="2289" spans="1:11">
      <c r="A2289" s="450"/>
      <c r="B2289" s="469"/>
      <c r="C2289" s="469"/>
      <c r="D2289" s="469"/>
      <c r="E2289" s="469"/>
      <c r="F2289" s="469"/>
      <c r="G2289" s="469"/>
      <c r="H2289" s="469"/>
      <c r="I2289" s="470"/>
      <c r="J2289" s="471"/>
      <c r="K2289" s="458"/>
    </row>
    <row r="2290" spans="1:11">
      <c r="A2290" s="450"/>
      <c r="B2290" s="1648" t="s">
        <v>1111</v>
      </c>
      <c r="C2290" s="1650"/>
      <c r="D2290" s="1679" t="s">
        <v>873</v>
      </c>
      <c r="E2290" s="1681" t="s">
        <v>1112</v>
      </c>
      <c r="F2290" s="472" t="s">
        <v>1113</v>
      </c>
      <c r="G2290" s="473"/>
      <c r="H2290" s="472" t="s">
        <v>1114</v>
      </c>
      <c r="I2290" s="473"/>
      <c r="J2290" s="474" t="s">
        <v>1115</v>
      </c>
      <c r="K2290" s="458"/>
    </row>
    <row r="2291" spans="1:11">
      <c r="A2291" s="450"/>
      <c r="B2291" s="1677"/>
      <c r="C2291" s="1678"/>
      <c r="D2291" s="1680"/>
      <c r="E2291" s="1682"/>
      <c r="F2291" s="475" t="s">
        <v>1116</v>
      </c>
      <c r="G2291" s="475" t="s">
        <v>1117</v>
      </c>
      <c r="H2291" s="475" t="s">
        <v>1116</v>
      </c>
      <c r="I2291" s="476" t="s">
        <v>1117</v>
      </c>
      <c r="J2291" s="477" t="s">
        <v>1118</v>
      </c>
      <c r="K2291" s="458"/>
    </row>
    <row r="2292" spans="1:11">
      <c r="A2292" s="450"/>
      <c r="B2292" s="486"/>
      <c r="C2292" s="487"/>
      <c r="D2292" s="488"/>
      <c r="E2292" s="481"/>
      <c r="F2292" s="481"/>
      <c r="G2292" s="482"/>
      <c r="H2292" s="490"/>
      <c r="I2292" s="484"/>
      <c r="J2292" s="492"/>
      <c r="K2292" s="458"/>
    </row>
    <row r="2293" spans="1:11">
      <c r="A2293" s="450"/>
      <c r="B2293" s="486"/>
      <c r="C2293" s="487"/>
      <c r="D2293" s="488"/>
      <c r="E2293" s="489"/>
      <c r="F2293" s="489"/>
      <c r="G2293" s="489"/>
      <c r="H2293" s="490"/>
      <c r="I2293" s="491"/>
      <c r="J2293" s="492">
        <f>H2293*F2293*E2293+I2293*G2293*E2293</f>
        <v>0</v>
      </c>
      <c r="K2293" s="458"/>
    </row>
    <row r="2294" spans="1:11">
      <c r="A2294" s="450"/>
      <c r="B2294" s="493"/>
      <c r="C2294" s="494"/>
      <c r="D2294" s="495"/>
      <c r="E2294" s="496"/>
      <c r="F2294" s="496"/>
      <c r="G2294" s="496"/>
      <c r="H2294" s="497"/>
      <c r="I2294" s="498"/>
      <c r="J2294" s="492">
        <f>H2294*F2294*E2294+I2294*G2294*E2294</f>
        <v>0</v>
      </c>
      <c r="K2294" s="458"/>
    </row>
    <row r="2295" spans="1:11">
      <c r="A2295" s="450"/>
      <c r="B2295" s="499" t="s">
        <v>1119</v>
      </c>
      <c r="C2295" s="469"/>
      <c r="D2295" s="469"/>
      <c r="E2295" s="469"/>
      <c r="F2295" s="469"/>
      <c r="G2295" s="469"/>
      <c r="H2295" s="469"/>
      <c r="I2295" s="500" t="s">
        <v>138</v>
      </c>
      <c r="J2295" s="501">
        <f>SUM(J2292:J2294)</f>
        <v>0</v>
      </c>
      <c r="K2295" s="458"/>
    </row>
    <row r="2296" spans="1:11">
      <c r="A2296" s="450"/>
      <c r="B2296" s="502"/>
      <c r="C2296" s="502"/>
      <c r="D2296" s="502"/>
      <c r="E2296" s="502"/>
      <c r="F2296" s="502"/>
      <c r="G2296" s="502"/>
      <c r="H2296" s="502"/>
      <c r="I2296" s="503"/>
      <c r="J2296" s="504"/>
      <c r="K2296" s="458"/>
    </row>
    <row r="2297" spans="1:11" ht="20.399999999999999">
      <c r="A2297" s="450"/>
      <c r="B2297" s="1664" t="s">
        <v>1120</v>
      </c>
      <c r="C2297" s="1665"/>
      <c r="D2297" s="1665"/>
      <c r="E2297" s="1666"/>
      <c r="F2297" s="505" t="s">
        <v>873</v>
      </c>
      <c r="G2297" s="506"/>
      <c r="H2297" s="507" t="s">
        <v>560</v>
      </c>
      <c r="I2297" s="508" t="s">
        <v>1121</v>
      </c>
      <c r="J2297" s="509" t="s">
        <v>1122</v>
      </c>
      <c r="K2297" s="458"/>
    </row>
    <row r="2298" spans="1:11">
      <c r="A2298" s="450"/>
      <c r="B2298" s="510"/>
      <c r="C2298" s="511"/>
      <c r="D2298" s="512"/>
      <c r="E2298" s="513"/>
      <c r="F2298" s="514"/>
      <c r="G2298" s="515"/>
      <c r="H2298" s="516"/>
      <c r="I2298" s="484"/>
      <c r="J2298" s="485"/>
      <c r="K2298" s="458"/>
    </row>
    <row r="2299" spans="1:11">
      <c r="A2299" s="450"/>
      <c r="B2299" s="517" t="s">
        <v>626</v>
      </c>
      <c r="C2299" s="518"/>
      <c r="D2299" s="459"/>
      <c r="E2299" s="487"/>
      <c r="F2299" s="488"/>
      <c r="G2299" s="519"/>
      <c r="H2299" s="798">
        <v>0.62</v>
      </c>
      <c r="I2299" s="521">
        <f>VLOOKUP(B2299,'MÃO DE OBRA'!$A:$E,5,FALSE)/220</f>
        <v>15.730909090909092</v>
      </c>
      <c r="J2299" s="782">
        <f>H2299*I2299</f>
        <v>9.753163636363638</v>
      </c>
      <c r="K2299" s="458"/>
    </row>
    <row r="2300" spans="1:11">
      <c r="A2300" s="450"/>
      <c r="B2300" s="517" t="s">
        <v>734</v>
      </c>
      <c r="C2300" s="518"/>
      <c r="D2300" s="459"/>
      <c r="E2300" s="487"/>
      <c r="F2300" s="488"/>
      <c r="G2300" s="519"/>
      <c r="H2300" s="798">
        <v>1</v>
      </c>
      <c r="I2300" s="521">
        <f>VLOOKUP(B2300,'MÃO DE OBRA'!$A:$E,5,FALSE)/220</f>
        <v>23.596363636363641</v>
      </c>
      <c r="J2300" s="782">
        <f>H2300*I2300</f>
        <v>23.596363636363641</v>
      </c>
      <c r="K2300" s="458"/>
    </row>
    <row r="2301" spans="1:11">
      <c r="A2301" s="450"/>
      <c r="B2301" s="517"/>
      <c r="C2301" s="518"/>
      <c r="D2301" s="459"/>
      <c r="E2301" s="487"/>
      <c r="F2301" s="488"/>
      <c r="G2301" s="519"/>
      <c r="H2301" s="520"/>
      <c r="I2301" s="521"/>
      <c r="J2301" s="782">
        <f>H2301*I2301</f>
        <v>0</v>
      </c>
      <c r="K2301" s="458"/>
    </row>
    <row r="2302" spans="1:11">
      <c r="A2302" s="450"/>
      <c r="B2302" s="517"/>
      <c r="C2302" s="518"/>
      <c r="D2302" s="459"/>
      <c r="E2302" s="487"/>
      <c r="F2302" s="488"/>
      <c r="G2302" s="519"/>
      <c r="H2302" s="520"/>
      <c r="I2302" s="491"/>
      <c r="J2302" s="782">
        <f>H2302*I2302</f>
        <v>0</v>
      </c>
      <c r="K2302" s="458"/>
    </row>
    <row r="2303" spans="1:11">
      <c r="A2303" s="450"/>
      <c r="B2303" s="499" t="s">
        <v>1119</v>
      </c>
      <c r="C2303" s="502"/>
      <c r="D2303" s="502"/>
      <c r="E2303" s="502"/>
      <c r="F2303" s="502"/>
      <c r="G2303" s="502"/>
      <c r="H2303" s="502"/>
      <c r="I2303" s="522" t="s">
        <v>138</v>
      </c>
      <c r="J2303" s="501">
        <f>SUM(J2298:J2302)</f>
        <v>33.349527272727279</v>
      </c>
      <c r="K2303" s="458"/>
    </row>
    <row r="2304" spans="1:11">
      <c r="A2304" s="450"/>
      <c r="B2304" s="523"/>
      <c r="C2304" s="523"/>
      <c r="D2304" s="523"/>
      <c r="E2304" s="523"/>
      <c r="F2304" s="523"/>
      <c r="G2304" s="523"/>
      <c r="H2304" s="523"/>
      <c r="I2304" s="524"/>
      <c r="J2304" s="523"/>
      <c r="K2304" s="458"/>
    </row>
    <row r="2305" spans="1:11">
      <c r="A2305" s="450"/>
      <c r="B2305" s="525" t="s">
        <v>1123</v>
      </c>
      <c r="C2305" s="526"/>
      <c r="D2305" s="523"/>
      <c r="E2305" s="527">
        <v>1</v>
      </c>
      <c r="F2305" s="528" t="s">
        <v>1130</v>
      </c>
      <c r="G2305" s="506"/>
      <c r="H2305" s="506"/>
      <c r="I2305" s="529" t="s">
        <v>1124</v>
      </c>
      <c r="J2305" s="501">
        <f>J2295+J2303</f>
        <v>33.349527272727279</v>
      </c>
      <c r="K2305" s="458"/>
    </row>
    <row r="2306" spans="1:11">
      <c r="A2306" s="450"/>
      <c r="B2306" s="530"/>
      <c r="C2306" s="523"/>
      <c r="D2306" s="523"/>
      <c r="E2306" s="531"/>
      <c r="F2306" s="532"/>
      <c r="G2306" s="532"/>
      <c r="H2306" s="532"/>
      <c r="I2306" s="524"/>
      <c r="J2306" s="523"/>
      <c r="K2306" s="458"/>
    </row>
    <row r="2307" spans="1:11" ht="20.399999999999999">
      <c r="A2307" s="450"/>
      <c r="B2307" s="1667" t="s">
        <v>481</v>
      </c>
      <c r="C2307" s="1668"/>
      <c r="D2307" s="1668"/>
      <c r="E2307" s="1669"/>
      <c r="F2307" s="533" t="s">
        <v>873</v>
      </c>
      <c r="G2307" s="534" t="s">
        <v>493</v>
      </c>
      <c r="H2307" s="507" t="s">
        <v>1115</v>
      </c>
      <c r="I2307" s="535" t="s">
        <v>480</v>
      </c>
      <c r="J2307" s="536" t="s">
        <v>482</v>
      </c>
      <c r="K2307" s="458"/>
    </row>
    <row r="2308" spans="1:11">
      <c r="A2308" s="450"/>
      <c r="B2308" s="537"/>
      <c r="C2308" s="538"/>
      <c r="D2308" s="538"/>
      <c r="E2308" s="539"/>
      <c r="F2308" s="540"/>
      <c r="G2308" s="541"/>
      <c r="H2308" s="547"/>
      <c r="I2308" s="543"/>
      <c r="J2308" s="485"/>
      <c r="K2308" s="458"/>
    </row>
    <row r="2309" spans="1:11">
      <c r="A2309" s="450"/>
      <c r="B2309" s="537"/>
      <c r="C2309" s="518"/>
      <c r="D2309" s="518"/>
      <c r="E2309" s="487"/>
      <c r="F2309" s="540"/>
      <c r="G2309" s="541"/>
      <c r="H2309" s="547"/>
      <c r="I2309" s="543"/>
      <c r="J2309" s="492"/>
      <c r="K2309" s="458"/>
    </row>
    <row r="2310" spans="1:11">
      <c r="A2310" s="450"/>
      <c r="B2310" s="517"/>
      <c r="C2310" s="518"/>
      <c r="D2310" s="518"/>
      <c r="E2310" s="487"/>
      <c r="F2310" s="488"/>
      <c r="G2310" s="546"/>
      <c r="H2310" s="547"/>
      <c r="I2310" s="543"/>
      <c r="J2310" s="492">
        <f>H2310*I2310*E2292*F2292</f>
        <v>0</v>
      </c>
      <c r="K2310" s="458"/>
    </row>
    <row r="2311" spans="1:11">
      <c r="A2311" s="450"/>
      <c r="B2311" s="517"/>
      <c r="C2311" s="526"/>
      <c r="D2311" s="526"/>
      <c r="E2311" s="494"/>
      <c r="F2311" s="488"/>
      <c r="G2311" s="468"/>
      <c r="H2311" s="547"/>
      <c r="I2311" s="548"/>
      <c r="J2311" s="492">
        <f>H2311*I2311*E2293*F2293</f>
        <v>0</v>
      </c>
      <c r="K2311" s="458"/>
    </row>
    <row r="2312" spans="1:11">
      <c r="A2312" s="450"/>
      <c r="B2312" s="550" t="s">
        <v>1119</v>
      </c>
      <c r="C2312" s="526"/>
      <c r="D2312" s="526"/>
      <c r="E2312" s="526"/>
      <c r="F2312" s="523"/>
      <c r="G2312" s="526"/>
      <c r="H2312" s="551"/>
      <c r="I2312" s="552" t="s">
        <v>138</v>
      </c>
      <c r="J2312" s="501">
        <f>SUM(J2308:J2311)</f>
        <v>0</v>
      </c>
      <c r="K2312" s="458"/>
    </row>
    <row r="2313" spans="1:11">
      <c r="A2313" s="450"/>
      <c r="B2313" s="553"/>
      <c r="C2313" s="526"/>
      <c r="D2313" s="526"/>
      <c r="E2313" s="554"/>
      <c r="F2313" s="555"/>
      <c r="G2313" s="506"/>
      <c r="H2313" s="506"/>
      <c r="I2313" s="529"/>
      <c r="J2313" s="554"/>
      <c r="K2313" s="458"/>
    </row>
    <row r="2314" spans="1:11" ht="20.399999999999999">
      <c r="A2314" s="450"/>
      <c r="B2314" s="1667" t="s">
        <v>1125</v>
      </c>
      <c r="C2314" s="1668"/>
      <c r="D2314" s="1668"/>
      <c r="E2314" s="1668"/>
      <c r="F2314" s="1669"/>
      <c r="G2314" s="556" t="s">
        <v>494</v>
      </c>
      <c r="H2314" s="506" t="s">
        <v>1126</v>
      </c>
      <c r="I2314" s="557" t="s">
        <v>1115</v>
      </c>
      <c r="J2314" s="509" t="s">
        <v>482</v>
      </c>
      <c r="K2314" s="458"/>
    </row>
    <row r="2315" spans="1:11">
      <c r="A2315" s="450"/>
      <c r="B2315" s="558"/>
      <c r="C2315" s="559"/>
      <c r="D2315" s="560"/>
      <c r="E2315" s="560"/>
      <c r="F2315" s="561"/>
      <c r="G2315" s="489"/>
      <c r="H2315" s="489"/>
      <c r="I2315" s="562"/>
      <c r="J2315" s="492"/>
      <c r="K2315" s="458"/>
    </row>
    <row r="2316" spans="1:11">
      <c r="A2316" s="450"/>
      <c r="B2316" s="563"/>
      <c r="C2316" s="564"/>
      <c r="D2316" s="565"/>
      <c r="E2316" s="565"/>
      <c r="F2316" s="566"/>
      <c r="G2316" s="489"/>
      <c r="H2316" s="489"/>
      <c r="I2316" s="562"/>
      <c r="J2316" s="492"/>
      <c r="K2316" s="458"/>
    </row>
    <row r="2317" spans="1:11">
      <c r="A2317" s="450"/>
      <c r="B2317" s="1670" t="s">
        <v>138</v>
      </c>
      <c r="C2317" s="1670"/>
      <c r="D2317" s="1670"/>
      <c r="E2317" s="1670"/>
      <c r="F2317" s="1670"/>
      <c r="G2317" s="1670"/>
      <c r="H2317" s="1670"/>
      <c r="I2317" s="1670"/>
      <c r="J2317" s="501">
        <f>SUM(J2315:J2316)</f>
        <v>0</v>
      </c>
      <c r="K2317" s="458"/>
    </row>
    <row r="2318" spans="1:11">
      <c r="A2318" s="450"/>
      <c r="B2318" s="567"/>
      <c r="C2318" s="511"/>
      <c r="D2318" s="511"/>
      <c r="E2318" s="568"/>
      <c r="F2318" s="569"/>
      <c r="G2318" s="570"/>
      <c r="H2318" s="570"/>
      <c r="I2318" s="571"/>
      <c r="J2318" s="572"/>
      <c r="K2318" s="458"/>
    </row>
    <row r="2319" spans="1:11">
      <c r="A2319" s="450"/>
      <c r="B2319" s="573" t="s">
        <v>1127</v>
      </c>
      <c r="C2319" s="573"/>
      <c r="D2319" s="550"/>
      <c r="E2319" s="523"/>
      <c r="F2319" s="523"/>
      <c r="G2319" s="523"/>
      <c r="H2319" s="574"/>
      <c r="I2319" s="575"/>
      <c r="J2319" s="639">
        <f>(J2305+J2312+J2317)/E2305</f>
        <v>33.349527272727279</v>
      </c>
      <c r="K2319" s="458"/>
    </row>
    <row r="2320" spans="1:11">
      <c r="A2320" s="450"/>
      <c r="B2320" s="553"/>
      <c r="C2320" s="526"/>
      <c r="D2320" s="526"/>
      <c r="E2320" s="554"/>
      <c r="F2320" s="555"/>
      <c r="G2320" s="506"/>
      <c r="H2320" s="506"/>
      <c r="I2320" s="529"/>
      <c r="J2320" s="576"/>
      <c r="K2320" s="458"/>
    </row>
    <row r="2321" spans="1:11" ht="20.399999999999999">
      <c r="A2321" s="450"/>
      <c r="B2321" s="1667" t="s">
        <v>1128</v>
      </c>
      <c r="C2321" s="1668"/>
      <c r="D2321" s="1668"/>
      <c r="E2321" s="1668"/>
      <c r="F2321" s="1692"/>
      <c r="G2321" s="556" t="s">
        <v>494</v>
      </c>
      <c r="H2321" s="506" t="s">
        <v>1126</v>
      </c>
      <c r="I2321" s="557" t="s">
        <v>1115</v>
      </c>
      <c r="J2321" s="509" t="s">
        <v>482</v>
      </c>
      <c r="K2321" s="458"/>
    </row>
    <row r="2322" spans="1:11" ht="11.25" customHeight="1">
      <c r="A2322" s="450"/>
      <c r="B2322" s="558"/>
      <c r="C2322" s="559"/>
      <c r="D2322" s="560"/>
      <c r="E2322" s="560"/>
      <c r="F2322" s="561"/>
      <c r="G2322" s="792"/>
      <c r="H2322" s="792"/>
      <c r="I2322" s="799"/>
      <c r="J2322" s="782"/>
      <c r="K2322" s="458"/>
    </row>
    <row r="2323" spans="1:11">
      <c r="A2323" s="450"/>
      <c r="B2323" s="563" t="s">
        <v>1218</v>
      </c>
      <c r="C2323" s="564"/>
      <c r="D2323" s="565"/>
      <c r="E2323" s="565"/>
      <c r="F2323" s="566"/>
      <c r="G2323" s="792">
        <v>0.1</v>
      </c>
      <c r="H2323" s="792" t="s">
        <v>1047</v>
      </c>
      <c r="I2323" s="800">
        <v>9.4600000000000009</v>
      </c>
      <c r="J2323" s="782">
        <f t="shared" ref="J2323:J2329" si="45">G2323*I2323</f>
        <v>0.94600000000000017</v>
      </c>
      <c r="K2323" s="458"/>
    </row>
    <row r="2324" spans="1:11">
      <c r="A2324" s="450"/>
      <c r="B2324" s="563" t="s">
        <v>1219</v>
      </c>
      <c r="C2324" s="564"/>
      <c r="D2324" s="565"/>
      <c r="E2324" s="565"/>
      <c r="F2324" s="566"/>
      <c r="G2324" s="792">
        <v>1.9</v>
      </c>
      <c r="H2324" s="792" t="s">
        <v>1165</v>
      </c>
      <c r="I2324" s="800">
        <v>16</v>
      </c>
      <c r="J2324" s="782">
        <f t="shared" si="45"/>
        <v>30.4</v>
      </c>
      <c r="K2324" s="458"/>
    </row>
    <row r="2325" spans="1:11">
      <c r="A2325" s="450"/>
      <c r="B2325" s="563" t="s">
        <v>1133</v>
      </c>
      <c r="C2325" s="564"/>
      <c r="D2325" s="565"/>
      <c r="E2325" s="565"/>
      <c r="F2325" s="566"/>
      <c r="G2325" s="792">
        <v>0.25</v>
      </c>
      <c r="H2325" s="792" t="s">
        <v>1140</v>
      </c>
      <c r="I2325" s="800">
        <v>25.2</v>
      </c>
      <c r="J2325" s="782">
        <f t="shared" si="45"/>
        <v>6.3</v>
      </c>
      <c r="K2325" s="458"/>
    </row>
    <row r="2326" spans="1:11">
      <c r="A2326" s="450"/>
      <c r="B2326" s="563" t="s">
        <v>1220</v>
      </c>
      <c r="C2326" s="564"/>
      <c r="D2326" s="565"/>
      <c r="E2326" s="565"/>
      <c r="F2326" s="566"/>
      <c r="G2326" s="792">
        <v>1.1499999999999999</v>
      </c>
      <c r="H2326" s="792" t="s">
        <v>1221</v>
      </c>
      <c r="I2326" s="800">
        <v>14.67</v>
      </c>
      <c r="J2326" s="782">
        <f t="shared" si="45"/>
        <v>16.8705</v>
      </c>
      <c r="K2326" s="458"/>
    </row>
    <row r="2327" spans="1:11">
      <c r="A2327" s="450"/>
      <c r="B2327" s="563" t="s">
        <v>1222</v>
      </c>
      <c r="C2327" s="564"/>
      <c r="D2327" s="565"/>
      <c r="E2327" s="565"/>
      <c r="F2327" s="566"/>
      <c r="G2327" s="792">
        <v>2</v>
      </c>
      <c r="H2327" s="792" t="s">
        <v>1221</v>
      </c>
      <c r="I2327" s="800">
        <v>3.79</v>
      </c>
      <c r="J2327" s="782">
        <f t="shared" si="45"/>
        <v>7.58</v>
      </c>
      <c r="K2327" s="458"/>
    </row>
    <row r="2328" spans="1:11">
      <c r="A2328" s="450"/>
      <c r="B2328" s="563" t="s">
        <v>1223</v>
      </c>
      <c r="C2328" s="564"/>
      <c r="D2328" s="565"/>
      <c r="E2328" s="565"/>
      <c r="F2328" s="566"/>
      <c r="G2328" s="792">
        <v>1.45</v>
      </c>
      <c r="H2328" s="792" t="s">
        <v>1221</v>
      </c>
      <c r="I2328" s="800">
        <v>8</v>
      </c>
      <c r="J2328" s="782">
        <f t="shared" si="45"/>
        <v>11.6</v>
      </c>
      <c r="K2328" s="458"/>
    </row>
    <row r="2329" spans="1:11">
      <c r="A2329" s="450"/>
      <c r="B2329" s="577" t="s">
        <v>1224</v>
      </c>
      <c r="C2329" s="578"/>
      <c r="D2329" s="579"/>
      <c r="E2329" s="579"/>
      <c r="F2329" s="580"/>
      <c r="G2329" s="792">
        <v>1.52</v>
      </c>
      <c r="H2329" s="792" t="s">
        <v>1221</v>
      </c>
      <c r="I2329" s="800">
        <v>16</v>
      </c>
      <c r="J2329" s="782">
        <f t="shared" si="45"/>
        <v>24.32</v>
      </c>
      <c r="K2329" s="458"/>
    </row>
    <row r="2330" spans="1:11">
      <c r="A2330" s="450"/>
      <c r="B2330" s="640"/>
      <c r="C2330" s="526"/>
      <c r="D2330" s="526"/>
      <c r="E2330" s="554"/>
      <c r="F2330" s="801"/>
      <c r="G2330" s="551"/>
      <c r="H2330" s="551"/>
      <c r="I2330" s="524" t="s">
        <v>138</v>
      </c>
      <c r="J2330" s="501">
        <f>SUM(J2322:J2329)</f>
        <v>98.016500000000008</v>
      </c>
      <c r="K2330" s="458"/>
    </row>
    <row r="2331" spans="1:11">
      <c r="A2331" s="450"/>
      <c r="B2331" s="584"/>
      <c r="C2331" s="523"/>
      <c r="D2331" s="523"/>
      <c r="E2331" s="582"/>
      <c r="F2331" s="555"/>
      <c r="G2331" s="532"/>
      <c r="H2331" s="532"/>
      <c r="I2331" s="524"/>
      <c r="J2331" s="582"/>
      <c r="K2331" s="458"/>
    </row>
    <row r="2332" spans="1:11" ht="20.399999999999999">
      <c r="A2332" s="450"/>
      <c r="B2332" s="1667" t="s">
        <v>1141</v>
      </c>
      <c r="C2332" s="1668"/>
      <c r="D2332" s="1668"/>
      <c r="E2332" s="1668"/>
      <c r="F2332" s="1669"/>
      <c r="G2332" s="587" t="s">
        <v>494</v>
      </c>
      <c r="H2332" s="506" t="s">
        <v>1115</v>
      </c>
      <c r="I2332" s="557"/>
      <c r="J2332" s="509" t="s">
        <v>482</v>
      </c>
      <c r="K2332" s="458"/>
    </row>
    <row r="2333" spans="1:11">
      <c r="A2333" s="450"/>
      <c r="B2333" s="1654"/>
      <c r="C2333" s="1655"/>
      <c r="D2333" s="1655"/>
      <c r="E2333" s="1655"/>
      <c r="F2333" s="1656"/>
      <c r="G2333" s="489"/>
      <c r="H2333" s="1657"/>
      <c r="I2333" s="1658"/>
      <c r="J2333" s="492"/>
      <c r="K2333" s="458"/>
    </row>
    <row r="2334" spans="1:11">
      <c r="A2334" s="450"/>
      <c r="B2334" s="1659"/>
      <c r="C2334" s="1660"/>
      <c r="D2334" s="1660"/>
      <c r="E2334" s="1660"/>
      <c r="F2334" s="1661"/>
      <c r="G2334" s="496"/>
      <c r="H2334" s="1662"/>
      <c r="I2334" s="1663"/>
      <c r="J2334" s="492"/>
      <c r="K2334" s="458"/>
    </row>
    <row r="2335" spans="1:11">
      <c r="A2335" s="450"/>
      <c r="B2335" s="581"/>
      <c r="C2335" s="523"/>
      <c r="D2335" s="523"/>
      <c r="E2335" s="582"/>
      <c r="F2335" s="583"/>
      <c r="G2335" s="532"/>
      <c r="H2335" s="532"/>
      <c r="I2335" s="524" t="s">
        <v>138</v>
      </c>
      <c r="J2335" s="501">
        <f>SUM(J2333:J2334)</f>
        <v>0</v>
      </c>
      <c r="K2335" s="458"/>
    </row>
    <row r="2336" spans="1:11">
      <c r="A2336" s="450"/>
      <c r="B2336" s="523"/>
      <c r="C2336" s="523"/>
      <c r="D2336" s="523"/>
      <c r="E2336" s="523"/>
      <c r="F2336" s="523"/>
      <c r="G2336" s="523"/>
      <c r="H2336" s="523"/>
      <c r="I2336" s="524"/>
      <c r="J2336" s="523"/>
      <c r="K2336" s="458"/>
    </row>
    <row r="2337" spans="1:11">
      <c r="A2337" s="450"/>
      <c r="B2337" s="1645" t="s">
        <v>1142</v>
      </c>
      <c r="C2337" s="1646"/>
      <c r="D2337" s="1646"/>
      <c r="E2337" s="1646"/>
      <c r="F2337" s="1646"/>
      <c r="G2337" s="1646"/>
      <c r="H2337" s="1646"/>
      <c r="I2337" s="1647"/>
      <c r="J2337" s="573">
        <f>J2335+J2330+J2319</f>
        <v>131.36602727272728</v>
      </c>
      <c r="K2337" s="458"/>
    </row>
    <row r="2338" spans="1:11">
      <c r="A2338" s="450"/>
      <c r="B2338" s="523"/>
      <c r="C2338" s="523"/>
      <c r="D2338" s="523"/>
      <c r="E2338" s="523"/>
      <c r="F2338" s="523"/>
      <c r="G2338" s="523"/>
      <c r="H2338" s="523"/>
      <c r="I2338" s="524"/>
      <c r="J2338" s="523"/>
      <c r="K2338" s="458"/>
    </row>
    <row r="2339" spans="1:11">
      <c r="A2339" s="450"/>
      <c r="B2339" s="1645" t="s">
        <v>1143</v>
      </c>
      <c r="C2339" s="1646"/>
      <c r="D2339" s="1646"/>
      <c r="E2339" s="1646"/>
      <c r="F2339" s="1646"/>
      <c r="G2339" s="1646"/>
      <c r="H2339" s="1646"/>
      <c r="I2339" s="1647"/>
      <c r="J2339" s="501">
        <f>J2337*0</f>
        <v>0</v>
      </c>
      <c r="K2339" s="458"/>
    </row>
    <row r="2340" spans="1:11">
      <c r="A2340" s="450"/>
      <c r="B2340" s="523"/>
      <c r="C2340" s="523"/>
      <c r="D2340" s="523"/>
      <c r="E2340" s="523"/>
      <c r="F2340" s="523"/>
      <c r="G2340" s="523"/>
      <c r="H2340" s="523"/>
      <c r="I2340" s="524"/>
      <c r="J2340" s="523"/>
      <c r="K2340" s="458"/>
    </row>
    <row r="2341" spans="1:11">
      <c r="A2341" s="450"/>
      <c r="B2341" s="1645" t="s">
        <v>1144</v>
      </c>
      <c r="C2341" s="1646"/>
      <c r="D2341" s="1646"/>
      <c r="E2341" s="1646"/>
      <c r="F2341" s="1646"/>
      <c r="G2341" s="1646"/>
      <c r="H2341" s="1646"/>
      <c r="I2341" s="1647"/>
      <c r="J2341" s="573">
        <f>J2337+J2339</f>
        <v>131.36602727272728</v>
      </c>
      <c r="K2341" s="458"/>
    </row>
    <row r="2342" spans="1:11">
      <c r="A2342" s="450"/>
      <c r="B2342" s="511"/>
      <c r="C2342" s="511"/>
      <c r="D2342" s="511"/>
      <c r="E2342" s="511"/>
      <c r="F2342" s="511"/>
      <c r="G2342" s="511"/>
      <c r="H2342" s="511"/>
      <c r="I2342" s="571"/>
      <c r="J2342" s="511"/>
      <c r="K2342" s="458"/>
    </row>
    <row r="2343" spans="1:11">
      <c r="A2343" s="450"/>
      <c r="B2343" s="589"/>
      <c r="C2343" s="559"/>
      <c r="D2343" s="559"/>
      <c r="E2343" s="559"/>
      <c r="F2343" s="559"/>
      <c r="G2343" s="559"/>
      <c r="H2343" s="559"/>
      <c r="I2343" s="559"/>
      <c r="J2343" s="590"/>
      <c r="K2343" s="458"/>
    </row>
    <row r="2344" spans="1:11">
      <c r="A2344" s="450"/>
      <c r="B2344" s="591"/>
      <c r="C2344" s="592"/>
      <c r="D2344" s="593"/>
      <c r="E2344" s="593"/>
      <c r="F2344" s="594" t="s">
        <v>1119</v>
      </c>
      <c r="G2344" s="595" t="s">
        <v>1119</v>
      </c>
      <c r="H2344" s="592"/>
      <c r="I2344" s="592"/>
      <c r="J2344" s="596"/>
      <c r="K2344" s="458"/>
    </row>
    <row r="2345" spans="1:11">
      <c r="A2345" s="450"/>
      <c r="B2345" s="459"/>
      <c r="C2345" s="459"/>
      <c r="D2345" s="459"/>
      <c r="E2345" s="459"/>
      <c r="F2345" s="459"/>
      <c r="G2345" s="459"/>
      <c r="H2345" s="459"/>
      <c r="I2345" s="459"/>
      <c r="J2345" s="459"/>
      <c r="K2345" s="458"/>
    </row>
    <row r="2346" spans="1:11">
      <c r="A2346" s="450"/>
      <c r="B2346" s="597">
        <f>PLANEJAMENTO!$G$2</f>
        <v>0</v>
      </c>
      <c r="C2346" s="598"/>
      <c r="D2346" s="598"/>
      <c r="E2346" s="598"/>
      <c r="F2346" s="599"/>
      <c r="G2346" s="600" t="s">
        <v>482</v>
      </c>
      <c r="H2346" s="502"/>
      <c r="I2346" s="502"/>
      <c r="J2346" s="505"/>
      <c r="K2346" s="458"/>
    </row>
    <row r="2347" spans="1:11">
      <c r="A2347" s="450"/>
      <c r="B2347" s="601">
        <f>PLANEJAMENTO!$G$3</f>
        <v>0</v>
      </c>
      <c r="C2347" s="602"/>
      <c r="D2347" s="602"/>
      <c r="E2347" s="602"/>
      <c r="F2347" s="603"/>
      <c r="G2347" s="1648" t="s">
        <v>1145</v>
      </c>
      <c r="H2347" s="1649"/>
      <c r="I2347" s="1649"/>
      <c r="J2347" s="1650"/>
      <c r="K2347" s="458"/>
    </row>
    <row r="2348" spans="1:11">
      <c r="A2348" s="450"/>
      <c r="B2348" s="604"/>
      <c r="C2348" s="605"/>
      <c r="D2348" s="605"/>
      <c r="E2348" s="605"/>
      <c r="F2348" s="606"/>
      <c r="G2348" s="607"/>
      <c r="H2348" s="1651"/>
      <c r="I2348" s="1652"/>
      <c r="J2348" s="1653"/>
      <c r="K2348" s="458"/>
    </row>
    <row r="2349" spans="1:11" ht="15" thickBot="1">
      <c r="A2349" s="608"/>
      <c r="B2349" s="609"/>
      <c r="C2349" s="609"/>
      <c r="D2349" s="609"/>
      <c r="E2349" s="609"/>
      <c r="F2349" s="609"/>
      <c r="G2349" s="609"/>
      <c r="H2349" s="609"/>
      <c r="I2349" s="609"/>
      <c r="J2349" s="609"/>
      <c r="K2349" s="610"/>
    </row>
    <row r="2350" spans="1:11">
      <c r="A2350" s="759"/>
      <c r="B2350" s="760"/>
      <c r="C2350" s="760"/>
      <c r="D2350" s="760"/>
      <c r="E2350" s="760"/>
      <c r="F2350" s="760"/>
      <c r="G2350" s="760"/>
      <c r="H2350" s="760"/>
      <c r="I2350" s="760"/>
      <c r="J2350" s="760"/>
      <c r="K2350" s="761"/>
    </row>
    <row r="2351" spans="1:11">
      <c r="A2351" s="450"/>
      <c r="B2351" s="451" t="s">
        <v>141</v>
      </c>
      <c r="C2351" s="452"/>
      <c r="D2351" s="453" t="s">
        <v>1105</v>
      </c>
      <c r="E2351" s="454"/>
      <c r="F2351" s="455"/>
      <c r="G2351" s="455"/>
      <c r="H2351" s="456"/>
      <c r="I2351" s="456"/>
      <c r="J2351" s="457"/>
      <c r="K2351" s="458"/>
    </row>
    <row r="2352" spans="1:11">
      <c r="A2352" s="450"/>
      <c r="B2352" s="459"/>
      <c r="C2352" s="459"/>
      <c r="D2352" s="459"/>
      <c r="E2352" s="459"/>
      <c r="F2352" s="459"/>
      <c r="G2352" s="459"/>
      <c r="H2352" s="459"/>
      <c r="I2352" s="459"/>
      <c r="J2352" s="459"/>
      <c r="K2352" s="458"/>
    </row>
    <row r="2353" spans="1:11">
      <c r="A2353" s="450"/>
      <c r="B2353" s="460" t="s">
        <v>1106</v>
      </c>
      <c r="C2353" s="461" t="s">
        <v>1107</v>
      </c>
      <c r="D2353" s="1671" t="s">
        <v>198</v>
      </c>
      <c r="E2353" s="1672"/>
      <c r="F2353" s="1672"/>
      <c r="G2353" s="1672"/>
      <c r="H2353" s="1672"/>
      <c r="I2353" s="1673"/>
      <c r="J2353" s="462" t="s">
        <v>1108</v>
      </c>
      <c r="K2353" s="458"/>
    </row>
    <row r="2354" spans="1:11" ht="24.75" customHeight="1">
      <c r="A2354" s="450"/>
      <c r="B2354" s="463"/>
      <c r="C2354" s="464"/>
      <c r="D2354" s="1674" t="s">
        <v>1225</v>
      </c>
      <c r="E2354" s="1675"/>
      <c r="F2354" s="1675"/>
      <c r="G2354" s="1675"/>
      <c r="H2354" s="1675"/>
      <c r="I2354" s="1676"/>
      <c r="J2354" s="468" t="str">
        <f>F2371</f>
        <v>m2</v>
      </c>
      <c r="K2354" s="458"/>
    </row>
    <row r="2355" spans="1:11">
      <c r="A2355" s="450"/>
      <c r="B2355" s="469"/>
      <c r="C2355" s="469"/>
      <c r="D2355" s="469"/>
      <c r="E2355" s="469"/>
      <c r="F2355" s="469"/>
      <c r="G2355" s="469"/>
      <c r="H2355" s="469"/>
      <c r="I2355" s="470"/>
      <c r="J2355" s="471"/>
      <c r="K2355" s="458"/>
    </row>
    <row r="2356" spans="1:11">
      <c r="A2356" s="450"/>
      <c r="B2356" s="1648" t="s">
        <v>1111</v>
      </c>
      <c r="C2356" s="1650"/>
      <c r="D2356" s="1679" t="s">
        <v>873</v>
      </c>
      <c r="E2356" s="1681" t="s">
        <v>1112</v>
      </c>
      <c r="F2356" s="472" t="s">
        <v>1113</v>
      </c>
      <c r="G2356" s="473"/>
      <c r="H2356" s="472" t="s">
        <v>1114</v>
      </c>
      <c r="I2356" s="473"/>
      <c r="J2356" s="474" t="s">
        <v>1115</v>
      </c>
      <c r="K2356" s="458"/>
    </row>
    <row r="2357" spans="1:11">
      <c r="A2357" s="450"/>
      <c r="B2357" s="1677"/>
      <c r="C2357" s="1678"/>
      <c r="D2357" s="1680"/>
      <c r="E2357" s="1682"/>
      <c r="F2357" s="475" t="s">
        <v>1116</v>
      </c>
      <c r="G2357" s="475" t="s">
        <v>1117</v>
      </c>
      <c r="H2357" s="475" t="s">
        <v>1116</v>
      </c>
      <c r="I2357" s="476" t="s">
        <v>1117</v>
      </c>
      <c r="J2357" s="477" t="s">
        <v>1118</v>
      </c>
      <c r="K2357" s="458"/>
    </row>
    <row r="2358" spans="1:11">
      <c r="A2358" s="450"/>
      <c r="B2358" s="486"/>
      <c r="C2358" s="487"/>
      <c r="D2358" s="488"/>
      <c r="E2358" s="481"/>
      <c r="F2358" s="481"/>
      <c r="G2358" s="482"/>
      <c r="H2358" s="490"/>
      <c r="I2358" s="484"/>
      <c r="J2358" s="492"/>
      <c r="K2358" s="458"/>
    </row>
    <row r="2359" spans="1:11">
      <c r="A2359" s="450"/>
      <c r="B2359" s="486"/>
      <c r="C2359" s="487"/>
      <c r="D2359" s="488"/>
      <c r="E2359" s="489"/>
      <c r="F2359" s="489"/>
      <c r="G2359" s="489"/>
      <c r="H2359" s="490"/>
      <c r="I2359" s="491"/>
      <c r="J2359" s="492">
        <f>H2359*F2359*E2359+I2359*G2359*E2359</f>
        <v>0</v>
      </c>
      <c r="K2359" s="458"/>
    </row>
    <row r="2360" spans="1:11">
      <c r="A2360" s="450"/>
      <c r="B2360" s="493"/>
      <c r="C2360" s="494"/>
      <c r="D2360" s="495"/>
      <c r="E2360" s="496"/>
      <c r="F2360" s="496"/>
      <c r="G2360" s="496"/>
      <c r="H2360" s="497"/>
      <c r="I2360" s="498"/>
      <c r="J2360" s="492">
        <f>H2360*F2360*E2360+I2360*G2360*E2360</f>
        <v>0</v>
      </c>
      <c r="K2360" s="458"/>
    </row>
    <row r="2361" spans="1:11">
      <c r="A2361" s="450"/>
      <c r="B2361" s="499" t="s">
        <v>1119</v>
      </c>
      <c r="C2361" s="469"/>
      <c r="D2361" s="469"/>
      <c r="E2361" s="469"/>
      <c r="F2361" s="469"/>
      <c r="G2361" s="469"/>
      <c r="H2361" s="469"/>
      <c r="I2361" s="500" t="s">
        <v>138</v>
      </c>
      <c r="J2361" s="501">
        <f>SUM(J2358:J2360)</f>
        <v>0</v>
      </c>
      <c r="K2361" s="458"/>
    </row>
    <row r="2362" spans="1:11">
      <c r="A2362" s="450"/>
      <c r="B2362" s="502"/>
      <c r="C2362" s="502"/>
      <c r="D2362" s="502"/>
      <c r="E2362" s="502"/>
      <c r="F2362" s="502"/>
      <c r="G2362" s="502"/>
      <c r="H2362" s="502"/>
      <c r="I2362" s="503"/>
      <c r="J2362" s="504"/>
      <c r="K2362" s="458"/>
    </row>
    <row r="2363" spans="1:11" ht="20.399999999999999">
      <c r="A2363" s="450"/>
      <c r="B2363" s="1664" t="s">
        <v>1120</v>
      </c>
      <c r="C2363" s="1665"/>
      <c r="D2363" s="1665"/>
      <c r="E2363" s="1666"/>
      <c r="F2363" s="505" t="s">
        <v>873</v>
      </c>
      <c r="G2363" s="506"/>
      <c r="H2363" s="507" t="s">
        <v>560</v>
      </c>
      <c r="I2363" s="508" t="s">
        <v>1121</v>
      </c>
      <c r="J2363" s="509" t="s">
        <v>1122</v>
      </c>
      <c r="K2363" s="458"/>
    </row>
    <row r="2364" spans="1:11">
      <c r="A2364" s="450"/>
      <c r="B2364" s="510"/>
      <c r="C2364" s="511"/>
      <c r="D2364" s="512"/>
      <c r="E2364" s="513"/>
      <c r="F2364" s="514"/>
      <c r="G2364" s="515"/>
      <c r="H2364" s="516"/>
      <c r="I2364" s="484"/>
      <c r="J2364" s="485"/>
      <c r="K2364" s="458"/>
    </row>
    <row r="2365" spans="1:11">
      <c r="A2365" s="450"/>
      <c r="B2365" s="517" t="s">
        <v>626</v>
      </c>
      <c r="C2365" s="518"/>
      <c r="D2365" s="459"/>
      <c r="E2365" s="487"/>
      <c r="F2365" s="488"/>
      <c r="G2365" s="519"/>
      <c r="H2365" s="798">
        <v>0.5</v>
      </c>
      <c r="I2365" s="521">
        <f>VLOOKUP(B2365,'MÃO DE OBRA'!$A:$E,5,FALSE)/220</f>
        <v>15.730909090909092</v>
      </c>
      <c r="J2365" s="782">
        <f>H2365*I2365</f>
        <v>7.8654545454545461</v>
      </c>
      <c r="K2365" s="458"/>
    </row>
    <row r="2366" spans="1:11">
      <c r="A2366" s="450"/>
      <c r="B2366" s="517" t="s">
        <v>734</v>
      </c>
      <c r="C2366" s="518"/>
      <c r="D2366" s="459"/>
      <c r="E2366" s="487"/>
      <c r="F2366" s="488"/>
      <c r="G2366" s="519"/>
      <c r="H2366" s="798">
        <v>0.69</v>
      </c>
      <c r="I2366" s="521">
        <f>VLOOKUP(B2366,'MÃO DE OBRA'!$A:$E,5,FALSE)/220</f>
        <v>23.596363636363641</v>
      </c>
      <c r="J2366" s="782">
        <f>H2366*I2366</f>
        <v>16.281490909090913</v>
      </c>
      <c r="K2366" s="458"/>
    </row>
    <row r="2367" spans="1:11">
      <c r="A2367" s="450"/>
      <c r="B2367" s="517"/>
      <c r="C2367" s="518"/>
      <c r="D2367" s="459"/>
      <c r="E2367" s="487"/>
      <c r="F2367" s="488"/>
      <c r="G2367" s="519"/>
      <c r="H2367" s="520"/>
      <c r="I2367" s="521"/>
      <c r="J2367" s="492"/>
      <c r="K2367" s="458"/>
    </row>
    <row r="2368" spans="1:11">
      <c r="A2368" s="450"/>
      <c r="B2368" s="517"/>
      <c r="C2368" s="518"/>
      <c r="D2368" s="459"/>
      <c r="E2368" s="487"/>
      <c r="F2368" s="488"/>
      <c r="G2368" s="519"/>
      <c r="H2368" s="520"/>
      <c r="I2368" s="491"/>
      <c r="J2368" s="492">
        <f>H2368*I2368</f>
        <v>0</v>
      </c>
      <c r="K2368" s="458"/>
    </row>
    <row r="2369" spans="1:11">
      <c r="A2369" s="450"/>
      <c r="B2369" s="499" t="s">
        <v>1119</v>
      </c>
      <c r="C2369" s="502"/>
      <c r="D2369" s="502"/>
      <c r="E2369" s="502"/>
      <c r="F2369" s="502"/>
      <c r="G2369" s="502"/>
      <c r="H2369" s="502"/>
      <c r="I2369" s="522" t="s">
        <v>138</v>
      </c>
      <c r="J2369" s="501">
        <f>SUM(J2364:J2368)</f>
        <v>24.14694545454546</v>
      </c>
      <c r="K2369" s="458"/>
    </row>
    <row r="2370" spans="1:11">
      <c r="A2370" s="450"/>
      <c r="B2370" s="523"/>
      <c r="C2370" s="523"/>
      <c r="D2370" s="523"/>
      <c r="E2370" s="523"/>
      <c r="F2370" s="523"/>
      <c r="G2370" s="523"/>
      <c r="H2370" s="523"/>
      <c r="I2370" s="524"/>
      <c r="J2370" s="523"/>
      <c r="K2370" s="458"/>
    </row>
    <row r="2371" spans="1:11">
      <c r="A2371" s="450"/>
      <c r="B2371" s="525" t="s">
        <v>1123</v>
      </c>
      <c r="C2371" s="526"/>
      <c r="D2371" s="523"/>
      <c r="E2371" s="527">
        <v>1</v>
      </c>
      <c r="F2371" s="528" t="s">
        <v>1130</v>
      </c>
      <c r="G2371" s="506"/>
      <c r="H2371" s="506"/>
      <c r="I2371" s="529" t="s">
        <v>1124</v>
      </c>
      <c r="J2371" s="501">
        <f>J2361+J2369</f>
        <v>24.14694545454546</v>
      </c>
      <c r="K2371" s="458"/>
    </row>
    <row r="2372" spans="1:11">
      <c r="A2372" s="450"/>
      <c r="B2372" s="530"/>
      <c r="C2372" s="523"/>
      <c r="D2372" s="523"/>
      <c r="E2372" s="531"/>
      <c r="F2372" s="532"/>
      <c r="G2372" s="532"/>
      <c r="H2372" s="532"/>
      <c r="I2372" s="524"/>
      <c r="J2372" s="523"/>
      <c r="K2372" s="458"/>
    </row>
    <row r="2373" spans="1:11" ht="20.399999999999999">
      <c r="A2373" s="450"/>
      <c r="B2373" s="1667" t="s">
        <v>481</v>
      </c>
      <c r="C2373" s="1668"/>
      <c r="D2373" s="1668"/>
      <c r="E2373" s="1669"/>
      <c r="F2373" s="533" t="s">
        <v>873</v>
      </c>
      <c r="G2373" s="534" t="s">
        <v>493</v>
      </c>
      <c r="H2373" s="507" t="s">
        <v>1115</v>
      </c>
      <c r="I2373" s="535" t="s">
        <v>480</v>
      </c>
      <c r="J2373" s="536" t="s">
        <v>482</v>
      </c>
      <c r="K2373" s="458"/>
    </row>
    <row r="2374" spans="1:11">
      <c r="A2374" s="450"/>
      <c r="B2374" s="537"/>
      <c r="C2374" s="538"/>
      <c r="D2374" s="538"/>
      <c r="E2374" s="539"/>
      <c r="F2374" s="540"/>
      <c r="G2374" s="541"/>
      <c r="H2374" s="547"/>
      <c r="I2374" s="543"/>
      <c r="J2374" s="485"/>
      <c r="K2374" s="458"/>
    </row>
    <row r="2375" spans="1:11">
      <c r="A2375" s="450"/>
      <c r="B2375" s="537"/>
      <c r="C2375" s="518"/>
      <c r="D2375" s="518"/>
      <c r="E2375" s="487"/>
      <c r="F2375" s="540"/>
      <c r="G2375" s="541"/>
      <c r="H2375" s="547"/>
      <c r="I2375" s="543"/>
      <c r="J2375" s="492"/>
      <c r="K2375" s="458"/>
    </row>
    <row r="2376" spans="1:11">
      <c r="A2376" s="450"/>
      <c r="B2376" s="517"/>
      <c r="C2376" s="518"/>
      <c r="D2376" s="518"/>
      <c r="E2376" s="487"/>
      <c r="F2376" s="488"/>
      <c r="G2376" s="546"/>
      <c r="H2376" s="547"/>
      <c r="I2376" s="543"/>
      <c r="J2376" s="492">
        <f>H2376*I2376*E2358*F2358</f>
        <v>0</v>
      </c>
      <c r="K2376" s="458"/>
    </row>
    <row r="2377" spans="1:11">
      <c r="A2377" s="450"/>
      <c r="B2377" s="517"/>
      <c r="C2377" s="526"/>
      <c r="D2377" s="526"/>
      <c r="E2377" s="494"/>
      <c r="F2377" s="488"/>
      <c r="G2377" s="468"/>
      <c r="H2377" s="547"/>
      <c r="I2377" s="548"/>
      <c r="J2377" s="492">
        <f>H2377*I2377*E2359*F2359</f>
        <v>0</v>
      </c>
      <c r="K2377" s="458"/>
    </row>
    <row r="2378" spans="1:11">
      <c r="A2378" s="450"/>
      <c r="B2378" s="550" t="s">
        <v>1119</v>
      </c>
      <c r="C2378" s="526"/>
      <c r="D2378" s="526"/>
      <c r="E2378" s="526"/>
      <c r="F2378" s="523"/>
      <c r="G2378" s="526"/>
      <c r="H2378" s="551"/>
      <c r="I2378" s="552" t="s">
        <v>138</v>
      </c>
      <c r="J2378" s="501">
        <f>SUM(J2374:J2377)</f>
        <v>0</v>
      </c>
      <c r="K2378" s="458"/>
    </row>
    <row r="2379" spans="1:11">
      <c r="A2379" s="450"/>
      <c r="B2379" s="553"/>
      <c r="C2379" s="526"/>
      <c r="D2379" s="526"/>
      <c r="E2379" s="554"/>
      <c r="F2379" s="555"/>
      <c r="G2379" s="506"/>
      <c r="H2379" s="506"/>
      <c r="I2379" s="529"/>
      <c r="J2379" s="554"/>
      <c r="K2379" s="458"/>
    </row>
    <row r="2380" spans="1:11" ht="20.399999999999999">
      <c r="A2380" s="450"/>
      <c r="B2380" s="1667" t="s">
        <v>1125</v>
      </c>
      <c r="C2380" s="1668"/>
      <c r="D2380" s="1668"/>
      <c r="E2380" s="1668"/>
      <c r="F2380" s="1669"/>
      <c r="G2380" s="556" t="s">
        <v>494</v>
      </c>
      <c r="H2380" s="506" t="s">
        <v>1126</v>
      </c>
      <c r="I2380" s="557" t="s">
        <v>1115</v>
      </c>
      <c r="J2380" s="509" t="s">
        <v>482</v>
      </c>
      <c r="K2380" s="458"/>
    </row>
    <row r="2381" spans="1:11">
      <c r="A2381" s="450"/>
      <c r="B2381" s="558"/>
      <c r="C2381" s="559"/>
      <c r="D2381" s="560"/>
      <c r="E2381" s="560"/>
      <c r="F2381" s="561"/>
      <c r="G2381" s="489"/>
      <c r="H2381" s="489"/>
      <c r="I2381" s="562"/>
      <c r="J2381" s="492"/>
      <c r="K2381" s="458"/>
    </row>
    <row r="2382" spans="1:11">
      <c r="A2382" s="450"/>
      <c r="B2382" s="563"/>
      <c r="C2382" s="564"/>
      <c r="D2382" s="565"/>
      <c r="E2382" s="565"/>
      <c r="F2382" s="566"/>
      <c r="G2382" s="489"/>
      <c r="H2382" s="489"/>
      <c r="I2382" s="562"/>
      <c r="J2382" s="492"/>
      <c r="K2382" s="458"/>
    </row>
    <row r="2383" spans="1:11">
      <c r="A2383" s="450"/>
      <c r="B2383" s="1670" t="s">
        <v>138</v>
      </c>
      <c r="C2383" s="1670"/>
      <c r="D2383" s="1670"/>
      <c r="E2383" s="1670"/>
      <c r="F2383" s="1670"/>
      <c r="G2383" s="1670"/>
      <c r="H2383" s="1670"/>
      <c r="I2383" s="1670"/>
      <c r="J2383" s="501">
        <f>SUM(J2381:J2382)</f>
        <v>0</v>
      </c>
      <c r="K2383" s="458"/>
    </row>
    <row r="2384" spans="1:11">
      <c r="A2384" s="450"/>
      <c r="B2384" s="567"/>
      <c r="C2384" s="511"/>
      <c r="D2384" s="511"/>
      <c r="E2384" s="568"/>
      <c r="F2384" s="569"/>
      <c r="G2384" s="570"/>
      <c r="H2384" s="570"/>
      <c r="I2384" s="571"/>
      <c r="J2384" s="572"/>
      <c r="K2384" s="458"/>
    </row>
    <row r="2385" spans="1:11">
      <c r="A2385" s="450"/>
      <c r="B2385" s="573" t="s">
        <v>1127</v>
      </c>
      <c r="C2385" s="573"/>
      <c r="D2385" s="550"/>
      <c r="E2385" s="523"/>
      <c r="F2385" s="523"/>
      <c r="G2385" s="523"/>
      <c r="H2385" s="574"/>
      <c r="I2385" s="575"/>
      <c r="J2385" s="639">
        <f>(J2371+J2378+J2383)/E2371</f>
        <v>24.14694545454546</v>
      </c>
      <c r="K2385" s="458"/>
    </row>
    <row r="2386" spans="1:11">
      <c r="A2386" s="450"/>
      <c r="B2386" s="553"/>
      <c r="C2386" s="526"/>
      <c r="D2386" s="526"/>
      <c r="E2386" s="554"/>
      <c r="F2386" s="555"/>
      <c r="G2386" s="506"/>
      <c r="H2386" s="506"/>
      <c r="I2386" s="529"/>
      <c r="J2386" s="576"/>
      <c r="K2386" s="458"/>
    </row>
    <row r="2387" spans="1:11" ht="20.399999999999999">
      <c r="A2387" s="450"/>
      <c r="B2387" s="1667" t="s">
        <v>1128</v>
      </c>
      <c r="C2387" s="1668"/>
      <c r="D2387" s="1668"/>
      <c r="E2387" s="1668"/>
      <c r="F2387" s="1669"/>
      <c r="G2387" s="556" t="s">
        <v>494</v>
      </c>
      <c r="H2387" s="506" t="s">
        <v>1126</v>
      </c>
      <c r="I2387" s="557" t="s">
        <v>1115</v>
      </c>
      <c r="J2387" s="509" t="s">
        <v>482</v>
      </c>
      <c r="K2387" s="458"/>
    </row>
    <row r="2388" spans="1:11">
      <c r="A2388" s="450"/>
      <c r="B2388" s="646" t="s">
        <v>1226</v>
      </c>
      <c r="C2388" s="559"/>
      <c r="D2388" s="560"/>
      <c r="E2388" s="560"/>
      <c r="F2388" s="561"/>
      <c r="G2388" s="792">
        <v>1.02</v>
      </c>
      <c r="H2388" s="792" t="s">
        <v>1165</v>
      </c>
      <c r="I2388" s="799">
        <v>93.7</v>
      </c>
      <c r="J2388" s="492">
        <f t="shared" ref="J2388:J2395" si="46">G2388*I2388</f>
        <v>95.573999999999998</v>
      </c>
      <c r="K2388" s="458"/>
    </row>
    <row r="2389" spans="1:11">
      <c r="A2389" s="450"/>
      <c r="B2389" s="802" t="s">
        <v>1222</v>
      </c>
      <c r="C2389" s="564"/>
      <c r="D2389" s="565"/>
      <c r="E2389" s="565"/>
      <c r="F2389" s="566"/>
      <c r="G2389" s="792">
        <v>3.8</v>
      </c>
      <c r="H2389" s="792" t="s">
        <v>1165</v>
      </c>
      <c r="I2389" s="799">
        <v>3.8</v>
      </c>
      <c r="J2389" s="492">
        <f t="shared" si="46"/>
        <v>14.44</v>
      </c>
      <c r="K2389" s="458"/>
    </row>
    <row r="2390" spans="1:11">
      <c r="A2390" s="450"/>
      <c r="B2390" s="802" t="s">
        <v>1227</v>
      </c>
      <c r="C2390" s="564"/>
      <c r="D2390" s="565"/>
      <c r="E2390" s="565"/>
      <c r="F2390" s="566"/>
      <c r="G2390" s="792">
        <v>0.36099999999999999</v>
      </c>
      <c r="H2390" s="792" t="s">
        <v>1140</v>
      </c>
      <c r="I2390" s="799">
        <v>27.6</v>
      </c>
      <c r="J2390" s="492">
        <f t="shared" si="46"/>
        <v>9.9635999999999996</v>
      </c>
      <c r="K2390" s="458"/>
    </row>
    <row r="2391" spans="1:11">
      <c r="A2391" s="450"/>
      <c r="B2391" s="802" t="s">
        <v>1220</v>
      </c>
      <c r="C2391" s="564"/>
      <c r="D2391" s="565"/>
      <c r="E2391" s="565"/>
      <c r="F2391" s="566"/>
      <c r="G2391" s="792">
        <v>1.3839999999999999</v>
      </c>
      <c r="H2391" s="792" t="s">
        <v>1221</v>
      </c>
      <c r="I2391" s="799">
        <v>14.67</v>
      </c>
      <c r="J2391" s="492">
        <f t="shared" si="46"/>
        <v>20.303279999999997</v>
      </c>
      <c r="K2391" s="458"/>
    </row>
    <row r="2392" spans="1:11">
      <c r="A2392" s="450"/>
      <c r="B2392" s="802" t="s">
        <v>1228</v>
      </c>
      <c r="C2392" s="564"/>
      <c r="D2392" s="565"/>
      <c r="E2392" s="565"/>
      <c r="F2392" s="566"/>
      <c r="G2392" s="792">
        <v>0.70799999999999996</v>
      </c>
      <c r="H2392" s="792" t="s">
        <v>1140</v>
      </c>
      <c r="I2392" s="800">
        <v>7.93</v>
      </c>
      <c r="J2392" s="492">
        <f t="shared" si="46"/>
        <v>5.6144399999999992</v>
      </c>
      <c r="K2392" s="458"/>
    </row>
    <row r="2393" spans="1:11">
      <c r="A2393" s="450"/>
      <c r="B2393" s="802" t="s">
        <v>1229</v>
      </c>
      <c r="C2393" s="564"/>
      <c r="D2393" s="565"/>
      <c r="E2393" s="565"/>
      <c r="F2393" s="566"/>
      <c r="G2393" s="792">
        <v>3.3000000000000002E-2</v>
      </c>
      <c r="H2393" s="792" t="s">
        <v>1140</v>
      </c>
      <c r="I2393" s="800">
        <v>24.54</v>
      </c>
      <c r="J2393" s="492">
        <f t="shared" si="46"/>
        <v>0.80981999999999998</v>
      </c>
      <c r="K2393" s="458"/>
    </row>
    <row r="2394" spans="1:11">
      <c r="A2394" s="450"/>
      <c r="B2394" s="802" t="s">
        <v>1218</v>
      </c>
      <c r="C2394" s="564"/>
      <c r="D2394" s="565"/>
      <c r="E2394" s="565"/>
      <c r="F2394" s="566"/>
      <c r="G2394" s="792">
        <v>0.15</v>
      </c>
      <c r="H2394" s="792" t="s">
        <v>1047</v>
      </c>
      <c r="I2394" s="800">
        <v>9.4600000000000009</v>
      </c>
      <c r="J2394" s="492">
        <f t="shared" si="46"/>
        <v>1.419</v>
      </c>
      <c r="K2394" s="458"/>
    </row>
    <row r="2395" spans="1:11">
      <c r="A2395" s="450"/>
      <c r="B2395" s="802" t="s">
        <v>1230</v>
      </c>
      <c r="C2395" s="564"/>
      <c r="D2395" s="565"/>
      <c r="E2395" s="565"/>
      <c r="F2395" s="566"/>
      <c r="G2395" s="489">
        <v>6.5000000000000002E-2</v>
      </c>
      <c r="H2395" s="489" t="s">
        <v>1221</v>
      </c>
      <c r="I2395" s="743">
        <v>29.47</v>
      </c>
      <c r="J2395" s="492">
        <f t="shared" si="46"/>
        <v>1.9155500000000001</v>
      </c>
      <c r="K2395" s="458"/>
    </row>
    <row r="2396" spans="1:11">
      <c r="A2396" s="450"/>
      <c r="B2396" s="802"/>
      <c r="C2396" s="564"/>
      <c r="D2396" s="565"/>
      <c r="E2396" s="565"/>
      <c r="F2396" s="566"/>
      <c r="G2396" s="489"/>
      <c r="H2396" s="489"/>
      <c r="I2396" s="743"/>
      <c r="J2396" s="492"/>
      <c r="K2396" s="458"/>
    </row>
    <row r="2397" spans="1:11">
      <c r="A2397" s="450"/>
      <c r="B2397" s="581"/>
      <c r="C2397" s="523"/>
      <c r="D2397" s="523"/>
      <c r="E2397" s="582"/>
      <c r="F2397" s="583"/>
      <c r="G2397" s="532"/>
      <c r="H2397" s="532"/>
      <c r="I2397" s="524" t="s">
        <v>138</v>
      </c>
      <c r="J2397" s="501">
        <f>SUM(J2388:J2396)</f>
        <v>150.03969000000001</v>
      </c>
      <c r="K2397" s="458"/>
    </row>
    <row r="2398" spans="1:11">
      <c r="A2398" s="450"/>
      <c r="B2398" s="584"/>
      <c r="C2398" s="523"/>
      <c r="D2398" s="523"/>
      <c r="E2398" s="582"/>
      <c r="F2398" s="583"/>
      <c r="G2398" s="532"/>
      <c r="H2398" s="532"/>
      <c r="I2398" s="524"/>
      <c r="J2398" s="582"/>
      <c r="K2398" s="458"/>
    </row>
    <row r="2399" spans="1:11" ht="20.399999999999999">
      <c r="A2399" s="450"/>
      <c r="B2399" s="1667" t="s">
        <v>1141</v>
      </c>
      <c r="C2399" s="1668"/>
      <c r="D2399" s="1668"/>
      <c r="E2399" s="1668"/>
      <c r="F2399" s="1669"/>
      <c r="G2399" s="587" t="s">
        <v>494</v>
      </c>
      <c r="H2399" s="506" t="s">
        <v>1115</v>
      </c>
      <c r="I2399" s="557"/>
      <c r="J2399" s="509" t="s">
        <v>482</v>
      </c>
      <c r="K2399" s="458"/>
    </row>
    <row r="2400" spans="1:11">
      <c r="A2400" s="450"/>
      <c r="B2400" s="1654"/>
      <c r="C2400" s="1655"/>
      <c r="D2400" s="1655"/>
      <c r="E2400" s="1655"/>
      <c r="F2400" s="1656"/>
      <c r="G2400" s="489"/>
      <c r="H2400" s="1657"/>
      <c r="I2400" s="1658"/>
      <c r="J2400" s="492"/>
      <c r="K2400" s="458"/>
    </row>
    <row r="2401" spans="1:11">
      <c r="A2401" s="450"/>
      <c r="B2401" s="1659"/>
      <c r="C2401" s="1660"/>
      <c r="D2401" s="1660"/>
      <c r="E2401" s="1660"/>
      <c r="F2401" s="1661"/>
      <c r="G2401" s="496"/>
      <c r="H2401" s="1662"/>
      <c r="I2401" s="1663"/>
      <c r="J2401" s="492"/>
      <c r="K2401" s="458"/>
    </row>
    <row r="2402" spans="1:11">
      <c r="A2402" s="450"/>
      <c r="B2402" s="581"/>
      <c r="C2402" s="523"/>
      <c r="D2402" s="523"/>
      <c r="E2402" s="582"/>
      <c r="F2402" s="583"/>
      <c r="G2402" s="532"/>
      <c r="H2402" s="532"/>
      <c r="I2402" s="524" t="s">
        <v>138</v>
      </c>
      <c r="J2402" s="501">
        <f>SUM(J2400:J2401)</f>
        <v>0</v>
      </c>
      <c r="K2402" s="458"/>
    </row>
    <row r="2403" spans="1:11">
      <c r="A2403" s="450"/>
      <c r="B2403" s="523"/>
      <c r="C2403" s="523"/>
      <c r="D2403" s="523"/>
      <c r="E2403" s="523"/>
      <c r="F2403" s="523"/>
      <c r="G2403" s="523"/>
      <c r="H2403" s="523"/>
      <c r="I2403" s="524"/>
      <c r="J2403" s="523"/>
      <c r="K2403" s="458"/>
    </row>
    <row r="2404" spans="1:11">
      <c r="A2404" s="450"/>
      <c r="B2404" s="1645" t="s">
        <v>1142</v>
      </c>
      <c r="C2404" s="1646"/>
      <c r="D2404" s="1646"/>
      <c r="E2404" s="1646"/>
      <c r="F2404" s="1646"/>
      <c r="G2404" s="1646"/>
      <c r="H2404" s="1646"/>
      <c r="I2404" s="1647"/>
      <c r="J2404" s="573">
        <f>J2402+J2397+J2385</f>
        <v>174.18663545454547</v>
      </c>
      <c r="K2404" s="458"/>
    </row>
    <row r="2405" spans="1:11">
      <c r="A2405" s="450"/>
      <c r="B2405" s="523"/>
      <c r="C2405" s="523"/>
      <c r="D2405" s="523"/>
      <c r="E2405" s="523"/>
      <c r="F2405" s="523"/>
      <c r="G2405" s="523"/>
      <c r="H2405" s="523"/>
      <c r="I2405" s="524"/>
      <c r="J2405" s="523"/>
      <c r="K2405" s="458"/>
    </row>
    <row r="2406" spans="1:11">
      <c r="A2406" s="450"/>
      <c r="B2406" s="1645" t="s">
        <v>1143</v>
      </c>
      <c r="C2406" s="1646"/>
      <c r="D2406" s="1646"/>
      <c r="E2406" s="1646"/>
      <c r="F2406" s="1646"/>
      <c r="G2406" s="1646"/>
      <c r="H2406" s="1646"/>
      <c r="I2406" s="1647"/>
      <c r="J2406" s="501">
        <f>J2404*0</f>
        <v>0</v>
      </c>
      <c r="K2406" s="458"/>
    </row>
    <row r="2407" spans="1:11">
      <c r="A2407" s="450"/>
      <c r="B2407" s="523"/>
      <c r="C2407" s="523"/>
      <c r="D2407" s="523"/>
      <c r="E2407" s="523"/>
      <c r="F2407" s="523"/>
      <c r="G2407" s="523"/>
      <c r="H2407" s="523"/>
      <c r="I2407" s="524"/>
      <c r="J2407" s="523"/>
      <c r="K2407" s="458"/>
    </row>
    <row r="2408" spans="1:11">
      <c r="A2408" s="450"/>
      <c r="B2408" s="1645" t="s">
        <v>1144</v>
      </c>
      <c r="C2408" s="1646"/>
      <c r="D2408" s="1646"/>
      <c r="E2408" s="1646"/>
      <c r="F2408" s="1646"/>
      <c r="G2408" s="1646"/>
      <c r="H2408" s="1646"/>
      <c r="I2408" s="1647"/>
      <c r="J2408" s="573">
        <f>J2404+J2406</f>
        <v>174.18663545454547</v>
      </c>
      <c r="K2408" s="458"/>
    </row>
    <row r="2409" spans="1:11">
      <c r="A2409" s="450"/>
      <c r="B2409" s="511"/>
      <c r="C2409" s="511"/>
      <c r="D2409" s="511"/>
      <c r="E2409" s="511"/>
      <c r="F2409" s="511"/>
      <c r="G2409" s="511"/>
      <c r="H2409" s="511"/>
      <c r="I2409" s="571"/>
      <c r="J2409" s="511"/>
      <c r="K2409" s="458"/>
    </row>
    <row r="2410" spans="1:11">
      <c r="A2410" s="450"/>
      <c r="B2410" s="589"/>
      <c r="C2410" s="559"/>
      <c r="D2410" s="559"/>
      <c r="E2410" s="559"/>
      <c r="F2410" s="559"/>
      <c r="G2410" s="559"/>
      <c r="H2410" s="559"/>
      <c r="I2410" s="559"/>
      <c r="J2410" s="590"/>
      <c r="K2410" s="458"/>
    </row>
    <row r="2411" spans="1:11">
      <c r="A2411" s="450"/>
      <c r="B2411" s="591"/>
      <c r="C2411" s="592"/>
      <c r="D2411" s="593"/>
      <c r="E2411" s="593"/>
      <c r="F2411" s="594" t="s">
        <v>1119</v>
      </c>
      <c r="G2411" s="595" t="s">
        <v>1119</v>
      </c>
      <c r="H2411" s="592"/>
      <c r="I2411" s="592"/>
      <c r="J2411" s="596"/>
      <c r="K2411" s="458"/>
    </row>
    <row r="2412" spans="1:11">
      <c r="A2412" s="450"/>
      <c r="B2412" s="459"/>
      <c r="C2412" s="459"/>
      <c r="D2412" s="459"/>
      <c r="E2412" s="459"/>
      <c r="F2412" s="459"/>
      <c r="G2412" s="459"/>
      <c r="H2412" s="459"/>
      <c r="I2412" s="459"/>
      <c r="J2412" s="459"/>
      <c r="K2412" s="458"/>
    </row>
    <row r="2413" spans="1:11">
      <c r="A2413" s="450"/>
      <c r="B2413" s="597">
        <f>PLANEJAMENTO!$G$2</f>
        <v>0</v>
      </c>
      <c r="C2413" s="598"/>
      <c r="D2413" s="598"/>
      <c r="E2413" s="598"/>
      <c r="F2413" s="599"/>
      <c r="G2413" s="600" t="s">
        <v>482</v>
      </c>
      <c r="H2413" s="502"/>
      <c r="I2413" s="502"/>
      <c r="J2413" s="505"/>
      <c r="K2413" s="458"/>
    </row>
    <row r="2414" spans="1:11">
      <c r="A2414" s="450"/>
      <c r="B2414" s="601">
        <f>PLANEJAMENTO!$G$3</f>
        <v>0</v>
      </c>
      <c r="C2414" s="602"/>
      <c r="D2414" s="602"/>
      <c r="E2414" s="602"/>
      <c r="F2414" s="603"/>
      <c r="G2414" s="1648" t="s">
        <v>1145</v>
      </c>
      <c r="H2414" s="1649"/>
      <c r="I2414" s="1649"/>
      <c r="J2414" s="1650"/>
      <c r="K2414" s="458"/>
    </row>
    <row r="2415" spans="1:11">
      <c r="A2415" s="450"/>
      <c r="B2415" s="604"/>
      <c r="C2415" s="605"/>
      <c r="D2415" s="605"/>
      <c r="E2415" s="605"/>
      <c r="F2415" s="606"/>
      <c r="G2415" s="607"/>
      <c r="H2415" s="1651"/>
      <c r="I2415" s="1652"/>
      <c r="J2415" s="1653"/>
      <c r="K2415" s="458"/>
    </row>
    <row r="2416" spans="1:11" ht="15" thickBot="1">
      <c r="A2416" s="608"/>
      <c r="B2416" s="609"/>
      <c r="C2416" s="609"/>
      <c r="D2416" s="609"/>
      <c r="E2416" s="609"/>
      <c r="F2416" s="609"/>
      <c r="G2416" s="609"/>
      <c r="H2416" s="609"/>
      <c r="I2416" s="609"/>
      <c r="J2416" s="609"/>
      <c r="K2416" s="610"/>
    </row>
    <row r="2417" spans="1:11">
      <c r="A2417" s="759"/>
      <c r="B2417" s="760"/>
      <c r="C2417" s="760"/>
      <c r="D2417" s="760"/>
      <c r="E2417" s="760"/>
      <c r="F2417" s="760"/>
      <c r="G2417" s="760"/>
      <c r="H2417" s="760"/>
      <c r="I2417" s="760"/>
      <c r="J2417" s="760"/>
      <c r="K2417" s="761"/>
    </row>
    <row r="2418" spans="1:11">
      <c r="A2418" s="450"/>
      <c r="B2418" s="451" t="s">
        <v>141</v>
      </c>
      <c r="C2418" s="452"/>
      <c r="D2418" s="453" t="s">
        <v>1105</v>
      </c>
      <c r="E2418" s="454"/>
      <c r="F2418" s="455"/>
      <c r="G2418" s="455"/>
      <c r="H2418" s="456"/>
      <c r="I2418" s="456"/>
      <c r="J2418" s="457"/>
      <c r="K2418" s="458"/>
    </row>
    <row r="2419" spans="1:11">
      <c r="A2419" s="450"/>
      <c r="B2419" s="459"/>
      <c r="C2419" s="459"/>
      <c r="D2419" s="459"/>
      <c r="E2419" s="459"/>
      <c r="F2419" s="459"/>
      <c r="G2419" s="459"/>
      <c r="H2419" s="459"/>
      <c r="I2419" s="459"/>
      <c r="J2419" s="459"/>
      <c r="K2419" s="458"/>
    </row>
    <row r="2420" spans="1:11">
      <c r="A2420" s="450"/>
      <c r="B2420" s="460" t="s">
        <v>1173</v>
      </c>
      <c r="C2420" s="461" t="s">
        <v>1107</v>
      </c>
      <c r="D2420" s="1671" t="s">
        <v>198</v>
      </c>
      <c r="E2420" s="1672"/>
      <c r="F2420" s="1672"/>
      <c r="G2420" s="1672"/>
      <c r="H2420" s="1672"/>
      <c r="I2420" s="1673"/>
      <c r="J2420" s="462" t="s">
        <v>1108</v>
      </c>
      <c r="K2420" s="458"/>
    </row>
    <row r="2421" spans="1:11" ht="33.75" customHeight="1">
      <c r="A2421" s="450"/>
      <c r="B2421" s="463">
        <v>60205</v>
      </c>
      <c r="C2421" s="464"/>
      <c r="D2421" s="1674" t="s">
        <v>1231</v>
      </c>
      <c r="E2421" s="1675"/>
      <c r="F2421" s="1675"/>
      <c r="G2421" s="1675"/>
      <c r="H2421" s="1675"/>
      <c r="I2421" s="1676"/>
      <c r="J2421" s="468" t="str">
        <f>F2438</f>
        <v>m2</v>
      </c>
      <c r="K2421" s="458"/>
    </row>
    <row r="2422" spans="1:11">
      <c r="A2422" s="450"/>
      <c r="B2422" s="469"/>
      <c r="C2422" s="469"/>
      <c r="D2422" s="469"/>
      <c r="E2422" s="469"/>
      <c r="F2422" s="469"/>
      <c r="G2422" s="469"/>
      <c r="H2422" s="469"/>
      <c r="I2422" s="470"/>
      <c r="J2422" s="471"/>
      <c r="K2422" s="458"/>
    </row>
    <row r="2423" spans="1:11">
      <c r="A2423" s="450"/>
      <c r="B2423" s="1648" t="s">
        <v>1111</v>
      </c>
      <c r="C2423" s="1650"/>
      <c r="D2423" s="1679" t="s">
        <v>873</v>
      </c>
      <c r="E2423" s="1681" t="s">
        <v>1112</v>
      </c>
      <c r="F2423" s="472" t="s">
        <v>1113</v>
      </c>
      <c r="G2423" s="473"/>
      <c r="H2423" s="472" t="s">
        <v>1114</v>
      </c>
      <c r="I2423" s="473"/>
      <c r="J2423" s="474" t="s">
        <v>1115</v>
      </c>
      <c r="K2423" s="458"/>
    </row>
    <row r="2424" spans="1:11">
      <c r="A2424" s="450"/>
      <c r="B2424" s="1677"/>
      <c r="C2424" s="1678"/>
      <c r="D2424" s="1680"/>
      <c r="E2424" s="1682"/>
      <c r="F2424" s="475" t="s">
        <v>1116</v>
      </c>
      <c r="G2424" s="475" t="s">
        <v>1117</v>
      </c>
      <c r="H2424" s="475" t="s">
        <v>1116</v>
      </c>
      <c r="I2424" s="476" t="s">
        <v>1117</v>
      </c>
      <c r="J2424" s="477" t="s">
        <v>1118</v>
      </c>
      <c r="K2424" s="458"/>
    </row>
    <row r="2425" spans="1:11">
      <c r="A2425" s="450"/>
      <c r="B2425" s="486"/>
      <c r="C2425" s="487"/>
      <c r="D2425" s="488"/>
      <c r="E2425" s="481"/>
      <c r="F2425" s="481"/>
      <c r="G2425" s="482"/>
      <c r="H2425" s="490"/>
      <c r="I2425" s="484"/>
      <c r="J2425" s="492"/>
      <c r="K2425" s="458"/>
    </row>
    <row r="2426" spans="1:11">
      <c r="A2426" s="450"/>
      <c r="B2426" s="486"/>
      <c r="C2426" s="487"/>
      <c r="D2426" s="488"/>
      <c r="E2426" s="489"/>
      <c r="F2426" s="489"/>
      <c r="G2426" s="489"/>
      <c r="H2426" s="490"/>
      <c r="I2426" s="491"/>
      <c r="J2426" s="492">
        <f>H2426*F2426*E2426+I2426*G2426*E2426</f>
        <v>0</v>
      </c>
      <c r="K2426" s="458"/>
    </row>
    <row r="2427" spans="1:11">
      <c r="A2427" s="450"/>
      <c r="B2427" s="493"/>
      <c r="C2427" s="494"/>
      <c r="D2427" s="495"/>
      <c r="E2427" s="496"/>
      <c r="F2427" s="496"/>
      <c r="G2427" s="496"/>
      <c r="H2427" s="497"/>
      <c r="I2427" s="498"/>
      <c r="J2427" s="492">
        <f>H2427*F2427*E2427+I2427*G2427*E2427</f>
        <v>0</v>
      </c>
      <c r="K2427" s="458"/>
    </row>
    <row r="2428" spans="1:11">
      <c r="A2428" s="450"/>
      <c r="B2428" s="499" t="s">
        <v>1119</v>
      </c>
      <c r="C2428" s="469"/>
      <c r="D2428" s="469"/>
      <c r="E2428" s="469"/>
      <c r="F2428" s="469"/>
      <c r="G2428" s="469"/>
      <c r="H2428" s="469"/>
      <c r="I2428" s="500" t="s">
        <v>138</v>
      </c>
      <c r="J2428" s="501">
        <f>SUM(J2425:J2427)</f>
        <v>0</v>
      </c>
      <c r="K2428" s="458"/>
    </row>
    <row r="2429" spans="1:11">
      <c r="A2429" s="450"/>
      <c r="B2429" s="502"/>
      <c r="C2429" s="502"/>
      <c r="D2429" s="502"/>
      <c r="E2429" s="502"/>
      <c r="F2429" s="502"/>
      <c r="G2429" s="502"/>
      <c r="H2429" s="502"/>
      <c r="I2429" s="503"/>
      <c r="J2429" s="504"/>
      <c r="K2429" s="458"/>
    </row>
    <row r="2430" spans="1:11" ht="20.399999999999999">
      <c r="A2430" s="450"/>
      <c r="B2430" s="1664" t="s">
        <v>1120</v>
      </c>
      <c r="C2430" s="1665"/>
      <c r="D2430" s="1665"/>
      <c r="E2430" s="1666"/>
      <c r="F2430" s="505" t="s">
        <v>873</v>
      </c>
      <c r="G2430" s="506"/>
      <c r="H2430" s="507" t="s">
        <v>560</v>
      </c>
      <c r="I2430" s="508" t="s">
        <v>1121</v>
      </c>
      <c r="J2430" s="509" t="s">
        <v>1122</v>
      </c>
      <c r="K2430" s="458"/>
    </row>
    <row r="2431" spans="1:11">
      <c r="A2431" s="450"/>
      <c r="B2431" s="510"/>
      <c r="C2431" s="511"/>
      <c r="D2431" s="512"/>
      <c r="E2431" s="513"/>
      <c r="F2431" s="514"/>
      <c r="G2431" s="515"/>
      <c r="H2431" s="516"/>
      <c r="I2431" s="484"/>
      <c r="J2431" s="485"/>
      <c r="K2431" s="458"/>
    </row>
    <row r="2432" spans="1:11">
      <c r="A2432" s="450"/>
      <c r="B2432" s="517" t="s">
        <v>626</v>
      </c>
      <c r="C2432" s="518"/>
      <c r="D2432" s="459"/>
      <c r="E2432" s="487"/>
      <c r="F2432" s="488"/>
      <c r="G2432" s="519"/>
      <c r="H2432" s="798">
        <v>0.66</v>
      </c>
      <c r="I2432" s="521">
        <f>VLOOKUP(B2432,'MÃO DE OBRA'!$A:$E,5,FALSE)/220</f>
        <v>15.730909090909092</v>
      </c>
      <c r="J2432" s="782">
        <f>H2432*I2432</f>
        <v>10.382400000000001</v>
      </c>
      <c r="K2432" s="458"/>
    </row>
    <row r="2433" spans="1:11">
      <c r="A2433" s="450"/>
      <c r="B2433" s="517" t="s">
        <v>734</v>
      </c>
      <c r="C2433" s="518"/>
      <c r="D2433" s="459"/>
      <c r="E2433" s="487"/>
      <c r="F2433" s="488"/>
      <c r="G2433" s="519"/>
      <c r="H2433" s="798">
        <v>0.66</v>
      </c>
      <c r="I2433" s="521">
        <f>VLOOKUP(B2433,'MÃO DE OBRA'!$A:$E,5,FALSE)/220</f>
        <v>23.596363636363641</v>
      </c>
      <c r="J2433" s="782">
        <f>H2433*I2433</f>
        <v>15.573600000000004</v>
      </c>
      <c r="K2433" s="458"/>
    </row>
    <row r="2434" spans="1:11">
      <c r="A2434" s="450"/>
      <c r="B2434" s="517"/>
      <c r="C2434" s="518"/>
      <c r="D2434" s="459"/>
      <c r="E2434" s="487"/>
      <c r="F2434" s="488"/>
      <c r="G2434" s="519"/>
      <c r="H2434" s="520"/>
      <c r="I2434" s="521"/>
      <c r="J2434" s="492"/>
      <c r="K2434" s="458"/>
    </row>
    <row r="2435" spans="1:11">
      <c r="A2435" s="450"/>
      <c r="B2435" s="517"/>
      <c r="C2435" s="518"/>
      <c r="D2435" s="459"/>
      <c r="E2435" s="487"/>
      <c r="F2435" s="488"/>
      <c r="G2435" s="519"/>
      <c r="H2435" s="520"/>
      <c r="I2435" s="491"/>
      <c r="J2435" s="492">
        <f>H2435*I2435</f>
        <v>0</v>
      </c>
      <c r="K2435" s="458"/>
    </row>
    <row r="2436" spans="1:11">
      <c r="A2436" s="450"/>
      <c r="B2436" s="499" t="s">
        <v>1119</v>
      </c>
      <c r="C2436" s="502"/>
      <c r="D2436" s="502"/>
      <c r="E2436" s="502"/>
      <c r="F2436" s="502"/>
      <c r="G2436" s="502"/>
      <c r="H2436" s="502"/>
      <c r="I2436" s="522" t="s">
        <v>138</v>
      </c>
      <c r="J2436" s="501">
        <f>SUM(J2431:J2435)</f>
        <v>25.956000000000003</v>
      </c>
      <c r="K2436" s="458"/>
    </row>
    <row r="2437" spans="1:11">
      <c r="A2437" s="450"/>
      <c r="B2437" s="523"/>
      <c r="C2437" s="523"/>
      <c r="D2437" s="523"/>
      <c r="E2437" s="523"/>
      <c r="F2437" s="523"/>
      <c r="G2437" s="523"/>
      <c r="H2437" s="523"/>
      <c r="I2437" s="524"/>
      <c r="J2437" s="523"/>
      <c r="K2437" s="458"/>
    </row>
    <row r="2438" spans="1:11">
      <c r="A2438" s="450"/>
      <c r="B2438" s="525" t="s">
        <v>1123</v>
      </c>
      <c r="C2438" s="526"/>
      <c r="D2438" s="523"/>
      <c r="E2438" s="527">
        <v>1</v>
      </c>
      <c r="F2438" s="528" t="s">
        <v>1130</v>
      </c>
      <c r="G2438" s="506"/>
      <c r="H2438" s="506"/>
      <c r="I2438" s="529" t="s">
        <v>1124</v>
      </c>
      <c r="J2438" s="501">
        <f>J2428+J2436</f>
        <v>25.956000000000003</v>
      </c>
      <c r="K2438" s="458"/>
    </row>
    <row r="2439" spans="1:11">
      <c r="A2439" s="450"/>
      <c r="B2439" s="530"/>
      <c r="C2439" s="523"/>
      <c r="D2439" s="523"/>
      <c r="E2439" s="531"/>
      <c r="F2439" s="532"/>
      <c r="G2439" s="532"/>
      <c r="H2439" s="532"/>
      <c r="I2439" s="524"/>
      <c r="J2439" s="523"/>
      <c r="K2439" s="458"/>
    </row>
    <row r="2440" spans="1:11" ht="20.399999999999999">
      <c r="A2440" s="450"/>
      <c r="B2440" s="1667" t="s">
        <v>481</v>
      </c>
      <c r="C2440" s="1668"/>
      <c r="D2440" s="1668"/>
      <c r="E2440" s="1669"/>
      <c r="F2440" s="533" t="s">
        <v>873</v>
      </c>
      <c r="G2440" s="534" t="s">
        <v>493</v>
      </c>
      <c r="H2440" s="507" t="s">
        <v>1115</v>
      </c>
      <c r="I2440" s="535" t="s">
        <v>480</v>
      </c>
      <c r="J2440" s="536" t="s">
        <v>482</v>
      </c>
      <c r="K2440" s="458"/>
    </row>
    <row r="2441" spans="1:11">
      <c r="A2441" s="450"/>
      <c r="B2441" s="537"/>
      <c r="C2441" s="538"/>
      <c r="D2441" s="538"/>
      <c r="E2441" s="539"/>
      <c r="F2441" s="540"/>
      <c r="G2441" s="541"/>
      <c r="H2441" s="547"/>
      <c r="I2441" s="543"/>
      <c r="J2441" s="485"/>
      <c r="K2441" s="458"/>
    </row>
    <row r="2442" spans="1:11">
      <c r="A2442" s="450"/>
      <c r="B2442" s="537"/>
      <c r="C2442" s="518"/>
      <c r="D2442" s="518"/>
      <c r="E2442" s="487"/>
      <c r="F2442" s="540"/>
      <c r="G2442" s="541"/>
      <c r="H2442" s="547"/>
      <c r="I2442" s="543"/>
      <c r="J2442" s="492"/>
      <c r="K2442" s="458"/>
    </row>
    <row r="2443" spans="1:11">
      <c r="A2443" s="450"/>
      <c r="B2443" s="517"/>
      <c r="C2443" s="518"/>
      <c r="D2443" s="518"/>
      <c r="E2443" s="487"/>
      <c r="F2443" s="488"/>
      <c r="G2443" s="546"/>
      <c r="H2443" s="547"/>
      <c r="I2443" s="543"/>
      <c r="J2443" s="492">
        <f>H2443*I2443*E2425*F2425</f>
        <v>0</v>
      </c>
      <c r="K2443" s="458"/>
    </row>
    <row r="2444" spans="1:11">
      <c r="A2444" s="450"/>
      <c r="B2444" s="517"/>
      <c r="C2444" s="526"/>
      <c r="D2444" s="526"/>
      <c r="E2444" s="494"/>
      <c r="F2444" s="488"/>
      <c r="G2444" s="468"/>
      <c r="H2444" s="547"/>
      <c r="I2444" s="548"/>
      <c r="J2444" s="492">
        <f>H2444*I2444*E2426*F2426</f>
        <v>0</v>
      </c>
      <c r="K2444" s="458"/>
    </row>
    <row r="2445" spans="1:11">
      <c r="A2445" s="450"/>
      <c r="B2445" s="550" t="s">
        <v>1119</v>
      </c>
      <c r="C2445" s="526"/>
      <c r="D2445" s="526"/>
      <c r="E2445" s="526"/>
      <c r="F2445" s="523"/>
      <c r="G2445" s="526"/>
      <c r="H2445" s="551"/>
      <c r="I2445" s="552" t="s">
        <v>138</v>
      </c>
      <c r="J2445" s="501">
        <f>SUM(J2441:J2444)</f>
        <v>0</v>
      </c>
      <c r="K2445" s="458"/>
    </row>
    <row r="2446" spans="1:11">
      <c r="A2446" s="450"/>
      <c r="B2446" s="553"/>
      <c r="C2446" s="526"/>
      <c r="D2446" s="526"/>
      <c r="E2446" s="554"/>
      <c r="F2446" s="555"/>
      <c r="G2446" s="506"/>
      <c r="H2446" s="506"/>
      <c r="I2446" s="529"/>
      <c r="J2446" s="554"/>
      <c r="K2446" s="458"/>
    </row>
    <row r="2447" spans="1:11" ht="20.399999999999999">
      <c r="A2447" s="450"/>
      <c r="B2447" s="1667" t="s">
        <v>1125</v>
      </c>
      <c r="C2447" s="1668"/>
      <c r="D2447" s="1668"/>
      <c r="E2447" s="1668"/>
      <c r="F2447" s="1669"/>
      <c r="G2447" s="556" t="s">
        <v>494</v>
      </c>
      <c r="H2447" s="506" t="s">
        <v>1126</v>
      </c>
      <c r="I2447" s="557" t="s">
        <v>1115</v>
      </c>
      <c r="J2447" s="509" t="s">
        <v>482</v>
      </c>
      <c r="K2447" s="458"/>
    </row>
    <row r="2448" spans="1:11">
      <c r="A2448" s="450"/>
      <c r="B2448" s="558"/>
      <c r="C2448" s="559"/>
      <c r="D2448" s="560"/>
      <c r="E2448" s="560"/>
      <c r="F2448" s="561"/>
      <c r="G2448" s="489"/>
      <c r="H2448" s="489"/>
      <c r="I2448" s="562"/>
      <c r="J2448" s="492"/>
      <c r="K2448" s="458"/>
    </row>
    <row r="2449" spans="1:11">
      <c r="A2449" s="450"/>
      <c r="B2449" s="563"/>
      <c r="C2449" s="564"/>
      <c r="D2449" s="565"/>
      <c r="E2449" s="565"/>
      <c r="F2449" s="566"/>
      <c r="G2449" s="489"/>
      <c r="H2449" s="489"/>
      <c r="I2449" s="562"/>
      <c r="J2449" s="492"/>
      <c r="K2449" s="458"/>
    </row>
    <row r="2450" spans="1:11">
      <c r="A2450" s="450"/>
      <c r="B2450" s="1670" t="s">
        <v>138</v>
      </c>
      <c r="C2450" s="1670"/>
      <c r="D2450" s="1670"/>
      <c r="E2450" s="1670"/>
      <c r="F2450" s="1670"/>
      <c r="G2450" s="1670"/>
      <c r="H2450" s="1670"/>
      <c r="I2450" s="1670"/>
      <c r="J2450" s="501">
        <f>SUM(J2448:J2449)</f>
        <v>0</v>
      </c>
      <c r="K2450" s="458"/>
    </row>
    <row r="2451" spans="1:11">
      <c r="A2451" s="450"/>
      <c r="B2451" s="567"/>
      <c r="C2451" s="511"/>
      <c r="D2451" s="511"/>
      <c r="E2451" s="568"/>
      <c r="F2451" s="569"/>
      <c r="G2451" s="570"/>
      <c r="H2451" s="570"/>
      <c r="I2451" s="571"/>
      <c r="J2451" s="572"/>
      <c r="K2451" s="458"/>
    </row>
    <row r="2452" spans="1:11">
      <c r="A2452" s="450"/>
      <c r="B2452" s="573" t="s">
        <v>1127</v>
      </c>
      <c r="C2452" s="573"/>
      <c r="D2452" s="550"/>
      <c r="E2452" s="523"/>
      <c r="F2452" s="523"/>
      <c r="G2452" s="523"/>
      <c r="H2452" s="574"/>
      <c r="I2452" s="575"/>
      <c r="J2452" s="639">
        <f>(J2438+J2445+J2450)/E2438</f>
        <v>25.956000000000003</v>
      </c>
      <c r="K2452" s="458"/>
    </row>
    <row r="2453" spans="1:11">
      <c r="A2453" s="450"/>
      <c r="B2453" s="553"/>
      <c r="C2453" s="526"/>
      <c r="D2453" s="526"/>
      <c r="E2453" s="554"/>
      <c r="F2453" s="555"/>
      <c r="G2453" s="506"/>
      <c r="H2453" s="506"/>
      <c r="I2453" s="529"/>
      <c r="J2453" s="576"/>
      <c r="K2453" s="458"/>
    </row>
    <row r="2454" spans="1:11" ht="20.399999999999999">
      <c r="A2454" s="450"/>
      <c r="B2454" s="1667" t="s">
        <v>1128</v>
      </c>
      <c r="C2454" s="1668"/>
      <c r="D2454" s="1668"/>
      <c r="E2454" s="1668"/>
      <c r="F2454" s="1669"/>
      <c r="G2454" s="556" t="s">
        <v>494</v>
      </c>
      <c r="H2454" s="506" t="s">
        <v>1126</v>
      </c>
      <c r="I2454" s="557" t="s">
        <v>1115</v>
      </c>
      <c r="J2454" s="509" t="s">
        <v>482</v>
      </c>
      <c r="K2454" s="458"/>
    </row>
    <row r="2455" spans="1:11">
      <c r="A2455" s="450"/>
      <c r="B2455" s="558" t="s">
        <v>1222</v>
      </c>
      <c r="C2455" s="559"/>
      <c r="D2455" s="560"/>
      <c r="E2455" s="560"/>
      <c r="F2455" s="561"/>
      <c r="G2455" s="792">
        <v>0.8</v>
      </c>
      <c r="H2455" s="792" t="s">
        <v>1221</v>
      </c>
      <c r="I2455" s="799">
        <v>3.79</v>
      </c>
      <c r="J2455" s="492">
        <f t="shared" ref="J2455:J2461" si="47">I2455*G2455</f>
        <v>3.032</v>
      </c>
      <c r="K2455" s="458"/>
    </row>
    <row r="2456" spans="1:11">
      <c r="A2456" s="450"/>
      <c r="B2456" s="563" t="s">
        <v>1232</v>
      </c>
      <c r="C2456" s="564"/>
      <c r="D2456" s="565"/>
      <c r="E2456" s="565"/>
      <c r="F2456" s="566"/>
      <c r="G2456" s="792">
        <v>0.23519999999999999</v>
      </c>
      <c r="H2456" s="792" t="s">
        <v>1140</v>
      </c>
      <c r="I2456" s="799">
        <v>25.2</v>
      </c>
      <c r="J2456" s="492">
        <f t="shared" si="47"/>
        <v>5.9270399999999999</v>
      </c>
      <c r="K2456" s="458"/>
    </row>
    <row r="2457" spans="1:11">
      <c r="A2457" s="450"/>
      <c r="B2457" s="563" t="s">
        <v>1223</v>
      </c>
      <c r="C2457" s="564"/>
      <c r="D2457" s="565"/>
      <c r="E2457" s="565"/>
      <c r="F2457" s="566"/>
      <c r="G2457" s="792">
        <v>1.29</v>
      </c>
      <c r="H2457" s="792" t="s">
        <v>1221</v>
      </c>
      <c r="I2457" s="799">
        <v>7.78</v>
      </c>
      <c r="J2457" s="492">
        <f t="shared" si="47"/>
        <v>10.036200000000001</v>
      </c>
      <c r="K2457" s="458"/>
    </row>
    <row r="2458" spans="1:11">
      <c r="A2458" s="450"/>
      <c r="B2458" s="563" t="s">
        <v>1233</v>
      </c>
      <c r="C2458" s="564"/>
      <c r="D2458" s="565"/>
      <c r="E2458" s="565"/>
      <c r="F2458" s="566"/>
      <c r="G2458" s="792">
        <v>1.58</v>
      </c>
      <c r="H2458" s="792" t="s">
        <v>1221</v>
      </c>
      <c r="I2458" s="799">
        <v>14.67</v>
      </c>
      <c r="J2458" s="492">
        <f t="shared" si="47"/>
        <v>23.178599999999999</v>
      </c>
      <c r="K2458" s="458"/>
    </row>
    <row r="2459" spans="1:11">
      <c r="A2459" s="450"/>
      <c r="B2459" s="563" t="s">
        <v>1156</v>
      </c>
      <c r="C2459" s="564"/>
      <c r="D2459" s="565"/>
      <c r="E2459" s="565"/>
      <c r="F2459" s="566"/>
      <c r="G2459" s="792">
        <v>1.45</v>
      </c>
      <c r="H2459" s="792" t="s">
        <v>1221</v>
      </c>
      <c r="I2459" s="799">
        <v>11.2</v>
      </c>
      <c r="J2459" s="492">
        <f t="shared" si="47"/>
        <v>16.239999999999998</v>
      </c>
      <c r="K2459" s="458"/>
    </row>
    <row r="2460" spans="1:11">
      <c r="A2460" s="450"/>
      <c r="B2460" s="563" t="s">
        <v>1234</v>
      </c>
      <c r="C2460" s="564"/>
      <c r="D2460" s="565"/>
      <c r="E2460" s="565"/>
      <c r="F2460" s="566"/>
      <c r="G2460" s="792">
        <v>1.02</v>
      </c>
      <c r="H2460" s="792" t="s">
        <v>1165</v>
      </c>
      <c r="I2460" s="800">
        <v>115</v>
      </c>
      <c r="J2460" s="492">
        <f t="shared" si="47"/>
        <v>117.3</v>
      </c>
      <c r="K2460" s="458"/>
    </row>
    <row r="2461" spans="1:11">
      <c r="A2461" s="450"/>
      <c r="B2461" s="563" t="s">
        <v>1218</v>
      </c>
      <c r="C2461" s="564"/>
      <c r="D2461" s="565"/>
      <c r="E2461" s="565"/>
      <c r="F2461" s="566"/>
      <c r="G2461" s="792">
        <v>0.15</v>
      </c>
      <c r="H2461" s="792" t="s">
        <v>1047</v>
      </c>
      <c r="I2461" s="799">
        <v>9.4600000000000009</v>
      </c>
      <c r="J2461" s="492">
        <f t="shared" si="47"/>
        <v>1.419</v>
      </c>
      <c r="K2461" s="458"/>
    </row>
    <row r="2462" spans="1:11">
      <c r="A2462" s="450"/>
      <c r="B2462" s="563"/>
      <c r="C2462" s="803"/>
      <c r="D2462" s="804"/>
      <c r="E2462" s="804"/>
      <c r="F2462" s="805"/>
      <c r="G2462" s="489"/>
      <c r="H2462" s="489"/>
      <c r="I2462" s="743"/>
      <c r="J2462" s="492"/>
      <c r="K2462" s="458"/>
    </row>
    <row r="2463" spans="1:11">
      <c r="A2463" s="450"/>
      <c r="B2463" s="581"/>
      <c r="C2463" s="523"/>
      <c r="D2463" s="523"/>
      <c r="E2463" s="582"/>
      <c r="F2463" s="583"/>
      <c r="G2463" s="532"/>
      <c r="H2463" s="532"/>
      <c r="I2463" s="524" t="s">
        <v>138</v>
      </c>
      <c r="J2463" s="501">
        <f>SUM(J2455:J2462)</f>
        <v>177.13284000000002</v>
      </c>
      <c r="K2463" s="458"/>
    </row>
    <row r="2464" spans="1:11">
      <c r="A2464" s="450"/>
      <c r="B2464" s="584"/>
      <c r="C2464" s="523"/>
      <c r="D2464" s="523"/>
      <c r="E2464" s="582"/>
      <c r="F2464" s="583"/>
      <c r="G2464" s="532"/>
      <c r="H2464" s="532"/>
      <c r="I2464" s="524"/>
      <c r="J2464" s="582"/>
      <c r="K2464" s="458"/>
    </row>
    <row r="2465" spans="1:11" ht="20.399999999999999">
      <c r="A2465" s="450"/>
      <c r="B2465" s="1667" t="s">
        <v>1141</v>
      </c>
      <c r="C2465" s="1668"/>
      <c r="D2465" s="1668"/>
      <c r="E2465" s="1668"/>
      <c r="F2465" s="1669"/>
      <c r="G2465" s="587" t="s">
        <v>494</v>
      </c>
      <c r="H2465" s="506" t="s">
        <v>1115</v>
      </c>
      <c r="I2465" s="557"/>
      <c r="J2465" s="509" t="s">
        <v>482</v>
      </c>
      <c r="K2465" s="458"/>
    </row>
    <row r="2466" spans="1:11">
      <c r="A2466" s="450"/>
      <c r="B2466" s="1654"/>
      <c r="C2466" s="1655"/>
      <c r="D2466" s="1655"/>
      <c r="E2466" s="1655"/>
      <c r="F2466" s="1656"/>
      <c r="G2466" s="489"/>
      <c r="H2466" s="1657"/>
      <c r="I2466" s="1658"/>
      <c r="J2466" s="492"/>
      <c r="K2466" s="458"/>
    </row>
    <row r="2467" spans="1:11">
      <c r="A2467" s="450"/>
      <c r="B2467" s="1659"/>
      <c r="C2467" s="1660"/>
      <c r="D2467" s="1660"/>
      <c r="E2467" s="1660"/>
      <c r="F2467" s="1661"/>
      <c r="G2467" s="496"/>
      <c r="H2467" s="1662"/>
      <c r="I2467" s="1663"/>
      <c r="J2467" s="492"/>
      <c r="K2467" s="458"/>
    </row>
    <row r="2468" spans="1:11">
      <c r="A2468" s="450"/>
      <c r="B2468" s="581"/>
      <c r="C2468" s="523"/>
      <c r="D2468" s="523"/>
      <c r="E2468" s="582"/>
      <c r="F2468" s="583"/>
      <c r="G2468" s="532"/>
      <c r="H2468" s="532"/>
      <c r="I2468" s="524" t="s">
        <v>138</v>
      </c>
      <c r="J2468" s="501">
        <f>SUM(J2466:J2467)</f>
        <v>0</v>
      </c>
      <c r="K2468" s="458"/>
    </row>
    <row r="2469" spans="1:11">
      <c r="A2469" s="450"/>
      <c r="B2469" s="523"/>
      <c r="C2469" s="523"/>
      <c r="D2469" s="523"/>
      <c r="E2469" s="523"/>
      <c r="F2469" s="523"/>
      <c r="G2469" s="523"/>
      <c r="H2469" s="523"/>
      <c r="I2469" s="524"/>
      <c r="J2469" s="523"/>
      <c r="K2469" s="458"/>
    </row>
    <row r="2470" spans="1:11">
      <c r="A2470" s="450"/>
      <c r="B2470" s="1645" t="s">
        <v>1142</v>
      </c>
      <c r="C2470" s="1646"/>
      <c r="D2470" s="1646"/>
      <c r="E2470" s="1646"/>
      <c r="F2470" s="1646"/>
      <c r="G2470" s="1646"/>
      <c r="H2470" s="1646"/>
      <c r="I2470" s="1647"/>
      <c r="J2470" s="573">
        <f>J2468+J2463+J2452</f>
        <v>203.08884</v>
      </c>
      <c r="K2470" s="458"/>
    </row>
    <row r="2471" spans="1:11">
      <c r="A2471" s="450"/>
      <c r="B2471" s="523"/>
      <c r="C2471" s="523"/>
      <c r="D2471" s="523"/>
      <c r="E2471" s="523"/>
      <c r="F2471" s="523"/>
      <c r="G2471" s="523"/>
      <c r="H2471" s="523"/>
      <c r="I2471" s="524"/>
      <c r="J2471" s="523"/>
      <c r="K2471" s="458"/>
    </row>
    <row r="2472" spans="1:11">
      <c r="A2472" s="450"/>
      <c r="B2472" s="1645" t="s">
        <v>1143</v>
      </c>
      <c r="C2472" s="1646"/>
      <c r="D2472" s="1646"/>
      <c r="E2472" s="1646"/>
      <c r="F2472" s="1646"/>
      <c r="G2472" s="1646"/>
      <c r="H2472" s="1646"/>
      <c r="I2472" s="1647"/>
      <c r="J2472" s="501">
        <f>J2470*0</f>
        <v>0</v>
      </c>
      <c r="K2472" s="458"/>
    </row>
    <row r="2473" spans="1:11">
      <c r="A2473" s="450"/>
      <c r="B2473" s="523"/>
      <c r="C2473" s="523"/>
      <c r="D2473" s="523"/>
      <c r="E2473" s="523"/>
      <c r="F2473" s="523"/>
      <c r="G2473" s="523"/>
      <c r="H2473" s="523"/>
      <c r="I2473" s="524"/>
      <c r="J2473" s="523"/>
      <c r="K2473" s="458"/>
    </row>
    <row r="2474" spans="1:11">
      <c r="A2474" s="450"/>
      <c r="B2474" s="1645" t="s">
        <v>1144</v>
      </c>
      <c r="C2474" s="1646"/>
      <c r="D2474" s="1646"/>
      <c r="E2474" s="1646"/>
      <c r="F2474" s="1646"/>
      <c r="G2474" s="1646"/>
      <c r="H2474" s="1646"/>
      <c r="I2474" s="1647"/>
      <c r="J2474" s="573">
        <f>J2470+J2472</f>
        <v>203.08884</v>
      </c>
      <c r="K2474" s="458"/>
    </row>
    <row r="2475" spans="1:11">
      <c r="A2475" s="450"/>
      <c r="B2475" s="511"/>
      <c r="C2475" s="511"/>
      <c r="D2475" s="511"/>
      <c r="E2475" s="511"/>
      <c r="F2475" s="511"/>
      <c r="G2475" s="511"/>
      <c r="H2475" s="511"/>
      <c r="I2475" s="571"/>
      <c r="J2475" s="511"/>
      <c r="K2475" s="458"/>
    </row>
    <row r="2476" spans="1:11">
      <c r="A2476" s="450"/>
      <c r="B2476" s="589"/>
      <c r="C2476" s="559"/>
      <c r="D2476" s="559"/>
      <c r="E2476" s="559"/>
      <c r="F2476" s="559"/>
      <c r="G2476" s="559"/>
      <c r="H2476" s="559"/>
      <c r="I2476" s="559"/>
      <c r="J2476" s="590"/>
      <c r="K2476" s="458"/>
    </row>
    <row r="2477" spans="1:11">
      <c r="A2477" s="450"/>
      <c r="B2477" s="591"/>
      <c r="C2477" s="592"/>
      <c r="D2477" s="593"/>
      <c r="E2477" s="593"/>
      <c r="F2477" s="594" t="s">
        <v>1119</v>
      </c>
      <c r="G2477" s="595" t="s">
        <v>1119</v>
      </c>
      <c r="H2477" s="592"/>
      <c r="I2477" s="592"/>
      <c r="J2477" s="596"/>
      <c r="K2477" s="458"/>
    </row>
    <row r="2478" spans="1:11">
      <c r="A2478" s="450"/>
      <c r="B2478" s="459"/>
      <c r="C2478" s="459"/>
      <c r="D2478" s="459"/>
      <c r="E2478" s="459"/>
      <c r="F2478" s="459"/>
      <c r="G2478" s="459"/>
      <c r="H2478" s="459"/>
      <c r="I2478" s="459"/>
      <c r="J2478" s="459"/>
      <c r="K2478" s="458"/>
    </row>
    <row r="2479" spans="1:11">
      <c r="A2479" s="450"/>
      <c r="B2479" s="597">
        <f>PLANEJAMENTO!$G$2</f>
        <v>0</v>
      </c>
      <c r="C2479" s="598"/>
      <c r="D2479" s="598"/>
      <c r="E2479" s="598"/>
      <c r="F2479" s="599"/>
      <c r="G2479" s="600" t="s">
        <v>482</v>
      </c>
      <c r="H2479" s="502"/>
      <c r="I2479" s="502"/>
      <c r="J2479" s="505"/>
      <c r="K2479" s="458"/>
    </row>
    <row r="2480" spans="1:11">
      <c r="A2480" s="450"/>
      <c r="B2480" s="601">
        <f>PLANEJAMENTO!$G$3</f>
        <v>0</v>
      </c>
      <c r="C2480" s="602"/>
      <c r="D2480" s="602"/>
      <c r="E2480" s="602"/>
      <c r="F2480" s="603"/>
      <c r="G2480" s="1648" t="s">
        <v>1145</v>
      </c>
      <c r="H2480" s="1649"/>
      <c r="I2480" s="1649"/>
      <c r="J2480" s="1650"/>
      <c r="K2480" s="458"/>
    </row>
    <row r="2481" spans="1:11">
      <c r="A2481" s="450"/>
      <c r="B2481" s="604"/>
      <c r="C2481" s="605"/>
      <c r="D2481" s="605"/>
      <c r="E2481" s="605"/>
      <c r="F2481" s="606"/>
      <c r="G2481" s="607"/>
      <c r="H2481" s="1651"/>
      <c r="I2481" s="1652"/>
      <c r="J2481" s="1653"/>
      <c r="K2481" s="458"/>
    </row>
    <row r="2482" spans="1:11" ht="15" thickBot="1">
      <c r="A2482" s="608"/>
      <c r="B2482" s="609"/>
      <c r="C2482" s="609"/>
      <c r="D2482" s="609"/>
      <c r="E2482" s="609"/>
      <c r="F2482" s="609"/>
      <c r="G2482" s="609"/>
      <c r="H2482" s="609"/>
      <c r="I2482" s="609"/>
      <c r="J2482" s="609"/>
      <c r="K2482" s="610"/>
    </row>
    <row r="2483" spans="1:11">
      <c r="A2483" s="759"/>
      <c r="B2483" s="760"/>
      <c r="C2483" s="760"/>
      <c r="D2483" s="760"/>
      <c r="E2483" s="760"/>
      <c r="F2483" s="760"/>
      <c r="G2483" s="760"/>
      <c r="H2483" s="760"/>
      <c r="I2483" s="760"/>
      <c r="J2483" s="760"/>
      <c r="K2483" s="761"/>
    </row>
    <row r="2484" spans="1:11">
      <c r="A2484" s="450"/>
      <c r="B2484" s="451" t="s">
        <v>141</v>
      </c>
      <c r="C2484" s="452"/>
      <c r="D2484" s="453" t="s">
        <v>1105</v>
      </c>
      <c r="E2484" s="454"/>
      <c r="F2484" s="455"/>
      <c r="G2484" s="455"/>
      <c r="H2484" s="456"/>
      <c r="I2484" s="456"/>
      <c r="J2484" s="457"/>
      <c r="K2484" s="458"/>
    </row>
    <row r="2485" spans="1:11">
      <c r="A2485" s="450"/>
      <c r="B2485" s="459"/>
      <c r="C2485" s="459"/>
      <c r="D2485" s="459"/>
      <c r="E2485" s="459"/>
      <c r="F2485" s="459"/>
      <c r="G2485" s="459"/>
      <c r="H2485" s="459"/>
      <c r="I2485" s="459"/>
      <c r="J2485" s="459"/>
      <c r="K2485" s="458"/>
    </row>
    <row r="2486" spans="1:11">
      <c r="A2486" s="450"/>
      <c r="B2486" s="460" t="s">
        <v>1106</v>
      </c>
      <c r="C2486" s="461" t="s">
        <v>1107</v>
      </c>
      <c r="D2486" s="1671" t="s">
        <v>198</v>
      </c>
      <c r="E2486" s="1672"/>
      <c r="F2486" s="1672"/>
      <c r="G2486" s="1672"/>
      <c r="H2486" s="1672"/>
      <c r="I2486" s="1673"/>
      <c r="J2486" s="462" t="s">
        <v>1108</v>
      </c>
      <c r="K2486" s="458"/>
    </row>
    <row r="2487" spans="1:11">
      <c r="A2487" s="450"/>
      <c r="B2487" s="463"/>
      <c r="C2487" s="464"/>
      <c r="D2487" s="1674" t="s">
        <v>1235</v>
      </c>
      <c r="E2487" s="1675"/>
      <c r="F2487" s="1675"/>
      <c r="G2487" s="1675"/>
      <c r="H2487" s="1675"/>
      <c r="I2487" s="1676"/>
      <c r="J2487" s="468" t="str">
        <f>F2504</f>
        <v>m2</v>
      </c>
      <c r="K2487" s="458"/>
    </row>
    <row r="2488" spans="1:11">
      <c r="A2488" s="450"/>
      <c r="B2488" s="469"/>
      <c r="C2488" s="469"/>
      <c r="D2488" s="469"/>
      <c r="E2488" s="469"/>
      <c r="F2488" s="469"/>
      <c r="G2488" s="469"/>
      <c r="H2488" s="469"/>
      <c r="I2488" s="470"/>
      <c r="J2488" s="471"/>
      <c r="K2488" s="458"/>
    </row>
    <row r="2489" spans="1:11">
      <c r="A2489" s="450"/>
      <c r="B2489" s="1648" t="s">
        <v>1111</v>
      </c>
      <c r="C2489" s="1650"/>
      <c r="D2489" s="1679" t="s">
        <v>873</v>
      </c>
      <c r="E2489" s="1681" t="s">
        <v>1112</v>
      </c>
      <c r="F2489" s="472" t="s">
        <v>1113</v>
      </c>
      <c r="G2489" s="473"/>
      <c r="H2489" s="472" t="s">
        <v>1114</v>
      </c>
      <c r="I2489" s="473"/>
      <c r="J2489" s="474" t="s">
        <v>1115</v>
      </c>
      <c r="K2489" s="458"/>
    </row>
    <row r="2490" spans="1:11">
      <c r="A2490" s="450"/>
      <c r="B2490" s="1677"/>
      <c r="C2490" s="1678"/>
      <c r="D2490" s="1680"/>
      <c r="E2490" s="1682"/>
      <c r="F2490" s="475" t="s">
        <v>1116</v>
      </c>
      <c r="G2490" s="475" t="s">
        <v>1117</v>
      </c>
      <c r="H2490" s="475" t="s">
        <v>1116</v>
      </c>
      <c r="I2490" s="476" t="s">
        <v>1117</v>
      </c>
      <c r="J2490" s="477" t="s">
        <v>1118</v>
      </c>
      <c r="K2490" s="458"/>
    </row>
    <row r="2491" spans="1:11">
      <c r="A2491" s="450"/>
      <c r="B2491" s="486"/>
      <c r="C2491" s="479"/>
      <c r="D2491" s="480"/>
      <c r="E2491" s="806"/>
      <c r="F2491" s="806"/>
      <c r="G2491" s="807"/>
      <c r="H2491" s="808"/>
      <c r="I2491" s="809"/>
      <c r="J2491" s="492"/>
      <c r="K2491" s="458"/>
    </row>
    <row r="2492" spans="1:11">
      <c r="A2492" s="450"/>
      <c r="B2492" s="486"/>
      <c r="C2492" s="487"/>
      <c r="D2492" s="488"/>
      <c r="E2492" s="489"/>
      <c r="F2492" s="489"/>
      <c r="G2492" s="489"/>
      <c r="H2492" s="490"/>
      <c r="I2492" s="491"/>
      <c r="J2492" s="492">
        <f>H2492*F2492*E2492+I2492*G2492*E2492</f>
        <v>0</v>
      </c>
      <c r="K2492" s="458"/>
    </row>
    <row r="2493" spans="1:11">
      <c r="A2493" s="450"/>
      <c r="B2493" s="493"/>
      <c r="C2493" s="494"/>
      <c r="D2493" s="495"/>
      <c r="E2493" s="496"/>
      <c r="F2493" s="496"/>
      <c r="G2493" s="496"/>
      <c r="H2493" s="497"/>
      <c r="I2493" s="498"/>
      <c r="J2493" s="492">
        <f>H2493*F2493*E2493+I2493*G2493*E2493</f>
        <v>0</v>
      </c>
      <c r="K2493" s="458"/>
    </row>
    <row r="2494" spans="1:11">
      <c r="A2494" s="450"/>
      <c r="B2494" s="499" t="s">
        <v>1119</v>
      </c>
      <c r="C2494" s="469"/>
      <c r="D2494" s="469"/>
      <c r="E2494" s="469"/>
      <c r="F2494" s="469"/>
      <c r="G2494" s="469"/>
      <c r="H2494" s="469"/>
      <c r="I2494" s="500" t="s">
        <v>138</v>
      </c>
      <c r="J2494" s="501">
        <f>SUM(J2491:J2493)</f>
        <v>0</v>
      </c>
      <c r="K2494" s="458"/>
    </row>
    <row r="2495" spans="1:11">
      <c r="A2495" s="450"/>
      <c r="B2495" s="502"/>
      <c r="C2495" s="502"/>
      <c r="D2495" s="502"/>
      <c r="E2495" s="502"/>
      <c r="F2495" s="502"/>
      <c r="G2495" s="502"/>
      <c r="H2495" s="502"/>
      <c r="I2495" s="503"/>
      <c r="J2495" s="504"/>
      <c r="K2495" s="458"/>
    </row>
    <row r="2496" spans="1:11" ht="20.399999999999999">
      <c r="A2496" s="450"/>
      <c r="B2496" s="1664" t="s">
        <v>1120</v>
      </c>
      <c r="C2496" s="1665"/>
      <c r="D2496" s="1665"/>
      <c r="E2496" s="1666"/>
      <c r="F2496" s="505" t="s">
        <v>873</v>
      </c>
      <c r="G2496" s="506"/>
      <c r="H2496" s="507" t="s">
        <v>560</v>
      </c>
      <c r="I2496" s="508" t="s">
        <v>1121</v>
      </c>
      <c r="J2496" s="509" t="s">
        <v>1122</v>
      </c>
      <c r="K2496" s="458"/>
    </row>
    <row r="2497" spans="1:11">
      <c r="A2497" s="450"/>
      <c r="B2497" s="510"/>
      <c r="C2497" s="511"/>
      <c r="D2497" s="512"/>
      <c r="E2497" s="513"/>
      <c r="F2497" s="514"/>
      <c r="G2497" s="515"/>
      <c r="H2497" s="516"/>
      <c r="I2497" s="484"/>
      <c r="J2497" s="485"/>
      <c r="K2497" s="458"/>
    </row>
    <row r="2498" spans="1:11">
      <c r="A2498" s="450"/>
      <c r="B2498" s="517" t="s">
        <v>626</v>
      </c>
      <c r="C2498" s="518"/>
      <c r="D2498" s="459"/>
      <c r="E2498" s="487"/>
      <c r="F2498" s="488"/>
      <c r="G2498" s="519"/>
      <c r="H2498" s="798">
        <v>0.28000000000000003</v>
      </c>
      <c r="I2498" s="521">
        <f>VLOOKUP(B2498,'MÃO DE OBRA'!$A:$E,5,FALSE)/220</f>
        <v>15.730909090909092</v>
      </c>
      <c r="J2498" s="782">
        <f>H2498*I2498</f>
        <v>4.4046545454545463</v>
      </c>
      <c r="K2498" s="458"/>
    </row>
    <row r="2499" spans="1:11">
      <c r="A2499" s="450"/>
      <c r="B2499" s="517" t="s">
        <v>734</v>
      </c>
      <c r="C2499" s="518"/>
      <c r="D2499" s="459"/>
      <c r="E2499" s="487"/>
      <c r="F2499" s="488"/>
      <c r="G2499" s="519"/>
      <c r="H2499" s="798">
        <v>0.11</v>
      </c>
      <c r="I2499" s="521">
        <f>VLOOKUP(B2499,'MÃO DE OBRA'!$A:$E,5,FALSE)/220</f>
        <v>23.596363636363641</v>
      </c>
      <c r="J2499" s="782">
        <f>H2499*I2499</f>
        <v>2.5956000000000006</v>
      </c>
      <c r="K2499" s="458"/>
    </row>
    <row r="2500" spans="1:11">
      <c r="A2500" s="450"/>
      <c r="B2500" s="517"/>
      <c r="C2500" s="518"/>
      <c r="D2500" s="459"/>
      <c r="E2500" s="487"/>
      <c r="F2500" s="488"/>
      <c r="G2500" s="519"/>
      <c r="H2500" s="520"/>
      <c r="I2500" s="521"/>
      <c r="J2500" s="492"/>
      <c r="K2500" s="458"/>
    </row>
    <row r="2501" spans="1:11">
      <c r="A2501" s="450"/>
      <c r="B2501" s="517"/>
      <c r="C2501" s="518"/>
      <c r="D2501" s="459"/>
      <c r="E2501" s="487"/>
      <c r="F2501" s="488"/>
      <c r="G2501" s="519"/>
      <c r="H2501" s="520"/>
      <c r="I2501" s="491"/>
      <c r="J2501" s="492">
        <f>H2501*I2501</f>
        <v>0</v>
      </c>
      <c r="K2501" s="458"/>
    </row>
    <row r="2502" spans="1:11">
      <c r="A2502" s="450"/>
      <c r="B2502" s="499" t="s">
        <v>1119</v>
      </c>
      <c r="C2502" s="502"/>
      <c r="D2502" s="502"/>
      <c r="E2502" s="502"/>
      <c r="F2502" s="502"/>
      <c r="G2502" s="502"/>
      <c r="H2502" s="502"/>
      <c r="I2502" s="522" t="s">
        <v>138</v>
      </c>
      <c r="J2502" s="501">
        <f>SUM(J2497:J2501)</f>
        <v>7.0002545454545473</v>
      </c>
      <c r="K2502" s="458"/>
    </row>
    <row r="2503" spans="1:11">
      <c r="A2503" s="450"/>
      <c r="B2503" s="523"/>
      <c r="C2503" s="523"/>
      <c r="D2503" s="523"/>
      <c r="E2503" s="523"/>
      <c r="F2503" s="523"/>
      <c r="G2503" s="523"/>
      <c r="H2503" s="523"/>
      <c r="I2503" s="524"/>
      <c r="J2503" s="523"/>
      <c r="K2503" s="458"/>
    </row>
    <row r="2504" spans="1:11">
      <c r="A2504" s="450"/>
      <c r="B2504" s="525" t="s">
        <v>1123</v>
      </c>
      <c r="C2504" s="526"/>
      <c r="D2504" s="523"/>
      <c r="E2504" s="527">
        <v>1</v>
      </c>
      <c r="F2504" s="528" t="s">
        <v>1130</v>
      </c>
      <c r="G2504" s="506"/>
      <c r="H2504" s="506"/>
      <c r="I2504" s="529" t="s">
        <v>1124</v>
      </c>
      <c r="J2504" s="501">
        <f>J2494+J2502</f>
        <v>7.0002545454545473</v>
      </c>
      <c r="K2504" s="458"/>
    </row>
    <row r="2505" spans="1:11">
      <c r="A2505" s="450"/>
      <c r="B2505" s="530"/>
      <c r="C2505" s="523"/>
      <c r="D2505" s="523"/>
      <c r="E2505" s="531"/>
      <c r="F2505" s="532"/>
      <c r="G2505" s="532"/>
      <c r="H2505" s="532"/>
      <c r="I2505" s="524"/>
      <c r="J2505" s="523"/>
      <c r="K2505" s="458"/>
    </row>
    <row r="2506" spans="1:11" ht="20.399999999999999">
      <c r="A2506" s="450"/>
      <c r="B2506" s="1667" t="s">
        <v>481</v>
      </c>
      <c r="C2506" s="1668"/>
      <c r="D2506" s="1668"/>
      <c r="E2506" s="1669"/>
      <c r="F2506" s="533" t="s">
        <v>873</v>
      </c>
      <c r="G2506" s="534" t="s">
        <v>493</v>
      </c>
      <c r="H2506" s="507" t="s">
        <v>1115</v>
      </c>
      <c r="I2506" s="535" t="s">
        <v>480</v>
      </c>
      <c r="J2506" s="536" t="s">
        <v>482</v>
      </c>
      <c r="K2506" s="458"/>
    </row>
    <row r="2507" spans="1:11">
      <c r="A2507" s="450"/>
      <c r="B2507" s="537"/>
      <c r="C2507" s="538"/>
      <c r="D2507" s="538"/>
      <c r="E2507" s="539"/>
      <c r="F2507" s="540"/>
      <c r="G2507" s="541"/>
      <c r="H2507" s="547"/>
      <c r="I2507" s="543"/>
      <c r="J2507" s="485"/>
      <c r="K2507" s="458"/>
    </row>
    <row r="2508" spans="1:11">
      <c r="A2508" s="450"/>
      <c r="B2508" s="537"/>
      <c r="D2508" s="518"/>
      <c r="E2508" s="487"/>
      <c r="F2508" s="540"/>
      <c r="G2508" s="541"/>
      <c r="H2508" s="547"/>
      <c r="I2508" s="543"/>
      <c r="J2508" s="492"/>
      <c r="K2508" s="458"/>
    </row>
    <row r="2509" spans="1:11">
      <c r="A2509" s="450"/>
      <c r="B2509" s="517"/>
      <c r="C2509" s="518"/>
      <c r="D2509" s="518"/>
      <c r="E2509" s="487"/>
      <c r="F2509" s="488"/>
      <c r="G2509" s="546"/>
      <c r="H2509" s="547"/>
      <c r="I2509" s="543"/>
      <c r="J2509" s="492">
        <f>H2509*I2509*E2491*F2491</f>
        <v>0</v>
      </c>
      <c r="K2509" s="458"/>
    </row>
    <row r="2510" spans="1:11">
      <c r="A2510" s="450"/>
      <c r="B2510" s="517"/>
      <c r="C2510" s="526"/>
      <c r="D2510" s="526"/>
      <c r="E2510" s="494"/>
      <c r="F2510" s="488"/>
      <c r="G2510" s="468"/>
      <c r="H2510" s="547"/>
      <c r="I2510" s="548"/>
      <c r="J2510" s="492">
        <f>H2510*I2510*E2492*F2492</f>
        <v>0</v>
      </c>
      <c r="K2510" s="458"/>
    </row>
    <row r="2511" spans="1:11">
      <c r="A2511" s="450"/>
      <c r="B2511" s="550" t="s">
        <v>1119</v>
      </c>
      <c r="C2511" s="526"/>
      <c r="D2511" s="526"/>
      <c r="E2511" s="526"/>
      <c r="F2511" s="523"/>
      <c r="G2511" s="526"/>
      <c r="H2511" s="551"/>
      <c r="I2511" s="552" t="s">
        <v>138</v>
      </c>
      <c r="J2511" s="501">
        <f>SUM(J2507:J2510)</f>
        <v>0</v>
      </c>
      <c r="K2511" s="458"/>
    </row>
    <row r="2512" spans="1:11">
      <c r="A2512" s="450"/>
      <c r="B2512" s="553"/>
      <c r="C2512" s="526"/>
      <c r="D2512" s="526"/>
      <c r="E2512" s="554"/>
      <c r="F2512" s="555"/>
      <c r="G2512" s="506"/>
      <c r="H2512" s="506"/>
      <c r="I2512" s="529"/>
      <c r="J2512" s="554"/>
      <c r="K2512" s="458"/>
    </row>
    <row r="2513" spans="1:11" ht="20.399999999999999">
      <c r="A2513" s="450"/>
      <c r="B2513" s="1667" t="s">
        <v>1125</v>
      </c>
      <c r="C2513" s="1668"/>
      <c r="D2513" s="1668"/>
      <c r="E2513" s="1668"/>
      <c r="F2513" s="1669"/>
      <c r="G2513" s="556" t="s">
        <v>494</v>
      </c>
      <c r="H2513" s="506" t="s">
        <v>1126</v>
      </c>
      <c r="I2513" s="557" t="s">
        <v>1115</v>
      </c>
      <c r="J2513" s="509" t="s">
        <v>482</v>
      </c>
      <c r="K2513" s="458"/>
    </row>
    <row r="2514" spans="1:11">
      <c r="A2514" s="450"/>
      <c r="B2514" s="558"/>
      <c r="C2514" s="559"/>
      <c r="D2514" s="560"/>
      <c r="E2514" s="560"/>
      <c r="F2514" s="561"/>
      <c r="G2514" s="489"/>
      <c r="H2514" s="489"/>
      <c r="I2514" s="562"/>
      <c r="J2514" s="492"/>
      <c r="K2514" s="458"/>
    </row>
    <row r="2515" spans="1:11">
      <c r="A2515" s="450"/>
      <c r="B2515" s="563"/>
      <c r="C2515" s="564"/>
      <c r="D2515" s="565"/>
      <c r="E2515" s="565"/>
      <c r="F2515" s="566"/>
      <c r="G2515" s="489"/>
      <c r="H2515" s="489"/>
      <c r="I2515" s="562"/>
      <c r="J2515" s="492"/>
      <c r="K2515" s="458"/>
    </row>
    <row r="2516" spans="1:11">
      <c r="A2516" s="450"/>
      <c r="B2516" s="1670" t="s">
        <v>138</v>
      </c>
      <c r="C2516" s="1670"/>
      <c r="D2516" s="1670"/>
      <c r="E2516" s="1670"/>
      <c r="F2516" s="1670"/>
      <c r="G2516" s="1670"/>
      <c r="H2516" s="1670"/>
      <c r="I2516" s="1670"/>
      <c r="J2516" s="501">
        <f>SUM(J2514:J2515)</f>
        <v>0</v>
      </c>
      <c r="K2516" s="458"/>
    </row>
    <row r="2517" spans="1:11">
      <c r="A2517" s="450"/>
      <c r="B2517" s="567"/>
      <c r="C2517" s="511"/>
      <c r="D2517" s="511"/>
      <c r="E2517" s="568"/>
      <c r="F2517" s="569"/>
      <c r="G2517" s="570"/>
      <c r="H2517" s="570"/>
      <c r="I2517" s="571"/>
      <c r="J2517" s="572"/>
      <c r="K2517" s="458"/>
    </row>
    <row r="2518" spans="1:11">
      <c r="A2518" s="450"/>
      <c r="B2518" s="573" t="s">
        <v>1127</v>
      </c>
      <c r="C2518" s="573"/>
      <c r="D2518" s="550"/>
      <c r="E2518" s="523"/>
      <c r="F2518" s="523"/>
      <c r="G2518" s="523"/>
      <c r="H2518" s="574"/>
      <c r="I2518" s="575"/>
      <c r="J2518" s="639">
        <f>(J2504+J2511+J2516)/E2504</f>
        <v>7.0002545454545473</v>
      </c>
      <c r="K2518" s="458"/>
    </row>
    <row r="2519" spans="1:11">
      <c r="A2519" s="450"/>
      <c r="B2519" s="553"/>
      <c r="C2519" s="526"/>
      <c r="D2519" s="526"/>
      <c r="E2519" s="554"/>
      <c r="F2519" s="555"/>
      <c r="G2519" s="506"/>
      <c r="H2519" s="506"/>
      <c r="I2519" s="529"/>
      <c r="J2519" s="576"/>
      <c r="K2519" s="458"/>
    </row>
    <row r="2520" spans="1:11" ht="20.399999999999999">
      <c r="A2520" s="450"/>
      <c r="B2520" s="1667" t="s">
        <v>1128</v>
      </c>
      <c r="C2520" s="1668"/>
      <c r="D2520" s="1668"/>
      <c r="E2520" s="1668"/>
      <c r="F2520" s="1669"/>
      <c r="G2520" s="556" t="s">
        <v>494</v>
      </c>
      <c r="H2520" s="506" t="s">
        <v>1126</v>
      </c>
      <c r="I2520" s="557" t="s">
        <v>1115</v>
      </c>
      <c r="J2520" s="509" t="s">
        <v>482</v>
      </c>
      <c r="K2520" s="458"/>
    </row>
    <row r="2521" spans="1:11">
      <c r="A2521" s="450"/>
      <c r="B2521" s="558" t="s">
        <v>1236</v>
      </c>
      <c r="C2521" s="559"/>
      <c r="D2521" s="560"/>
      <c r="E2521" s="560"/>
      <c r="F2521" s="561"/>
      <c r="G2521" s="792">
        <v>15.63</v>
      </c>
      <c r="H2521" s="792" t="s">
        <v>1140</v>
      </c>
      <c r="I2521" s="799">
        <v>8.35</v>
      </c>
      <c r="J2521" s="492">
        <f t="shared" ref="J2521:J2522" si="48">I2521*G2521</f>
        <v>130.51050000000001</v>
      </c>
      <c r="K2521" s="458"/>
    </row>
    <row r="2522" spans="1:11">
      <c r="A2522" s="450"/>
      <c r="B2522" s="563" t="s">
        <v>1237</v>
      </c>
      <c r="C2522" s="564"/>
      <c r="D2522" s="565"/>
      <c r="E2522" s="565"/>
      <c r="F2522" s="566"/>
      <c r="G2522" s="792">
        <v>0.21</v>
      </c>
      <c r="H2522" s="792" t="s">
        <v>1047</v>
      </c>
      <c r="I2522" s="800">
        <v>8.5299999999999994</v>
      </c>
      <c r="J2522" s="492">
        <f t="shared" si="48"/>
        <v>1.7912999999999999</v>
      </c>
      <c r="K2522" s="458"/>
    </row>
    <row r="2523" spans="1:11">
      <c r="A2523" s="450"/>
      <c r="B2523" s="563" t="s">
        <v>1238</v>
      </c>
      <c r="C2523" s="564"/>
      <c r="D2523" s="565"/>
      <c r="E2523" s="565"/>
      <c r="F2523" s="566"/>
      <c r="G2523" s="489">
        <v>2.38</v>
      </c>
      <c r="H2523" s="489" t="s">
        <v>1140</v>
      </c>
      <c r="I2523" s="743">
        <v>0.69</v>
      </c>
      <c r="J2523" s="492">
        <f>I2523*G2523</f>
        <v>1.6421999999999999</v>
      </c>
      <c r="K2523" s="458"/>
    </row>
    <row r="2524" spans="1:11">
      <c r="A2524" s="450"/>
      <c r="B2524" s="577" t="s">
        <v>1239</v>
      </c>
      <c r="C2524" s="578"/>
      <c r="D2524" s="579"/>
      <c r="E2524" s="579"/>
      <c r="F2524" s="580"/>
      <c r="G2524" s="489">
        <v>1</v>
      </c>
      <c r="H2524" s="489" t="s">
        <v>1240</v>
      </c>
      <c r="I2524" s="743">
        <f>I2583</f>
        <v>17.75</v>
      </c>
      <c r="J2524" s="492">
        <f>I2524*G2524</f>
        <v>17.75</v>
      </c>
      <c r="K2524" s="458"/>
    </row>
    <row r="2525" spans="1:11">
      <c r="A2525" s="450"/>
      <c r="B2525" s="581"/>
      <c r="C2525" s="523"/>
      <c r="D2525" s="523"/>
      <c r="E2525" s="582"/>
      <c r="F2525" s="583"/>
      <c r="G2525" s="532"/>
      <c r="H2525" s="532"/>
      <c r="I2525" s="524" t="s">
        <v>138</v>
      </c>
      <c r="J2525" s="501">
        <f>SUM(J2521:J2524)</f>
        <v>151.69400000000002</v>
      </c>
      <c r="K2525" s="458"/>
    </row>
    <row r="2526" spans="1:11">
      <c r="A2526" s="450"/>
      <c r="B2526" s="584"/>
      <c r="C2526" s="523"/>
      <c r="D2526" s="523"/>
      <c r="E2526" s="582"/>
      <c r="F2526" s="583"/>
      <c r="G2526" s="532"/>
      <c r="H2526" s="532"/>
      <c r="I2526" s="524"/>
      <c r="J2526" s="582"/>
      <c r="K2526" s="458"/>
    </row>
    <row r="2527" spans="1:11" ht="20.399999999999999">
      <c r="A2527" s="450"/>
      <c r="B2527" s="1667" t="s">
        <v>1141</v>
      </c>
      <c r="C2527" s="1668"/>
      <c r="D2527" s="1668"/>
      <c r="E2527" s="1668"/>
      <c r="F2527" s="1669"/>
      <c r="G2527" s="587" t="s">
        <v>494</v>
      </c>
      <c r="H2527" s="506" t="s">
        <v>1115</v>
      </c>
      <c r="I2527" s="557"/>
      <c r="J2527" s="509" t="s">
        <v>482</v>
      </c>
      <c r="K2527" s="458"/>
    </row>
    <row r="2528" spans="1:11">
      <c r="A2528" s="450"/>
      <c r="B2528" s="1654"/>
      <c r="C2528" s="1655"/>
      <c r="D2528" s="1655"/>
      <c r="E2528" s="1655"/>
      <c r="F2528" s="1656"/>
      <c r="G2528" s="489"/>
      <c r="H2528" s="1657"/>
      <c r="I2528" s="1658"/>
      <c r="J2528" s="492"/>
      <c r="K2528" s="458"/>
    </row>
    <row r="2529" spans="1:11">
      <c r="A2529" s="450"/>
      <c r="B2529" s="1659"/>
      <c r="C2529" s="1660"/>
      <c r="D2529" s="1660"/>
      <c r="E2529" s="1660"/>
      <c r="F2529" s="1661"/>
      <c r="G2529" s="496"/>
      <c r="H2529" s="1662"/>
      <c r="I2529" s="1663"/>
      <c r="J2529" s="492"/>
      <c r="K2529" s="458"/>
    </row>
    <row r="2530" spans="1:11">
      <c r="A2530" s="450"/>
      <c r="B2530" s="581"/>
      <c r="C2530" s="523"/>
      <c r="D2530" s="523"/>
      <c r="E2530" s="582"/>
      <c r="F2530" s="583"/>
      <c r="G2530" s="532"/>
      <c r="H2530" s="532"/>
      <c r="I2530" s="524" t="s">
        <v>138</v>
      </c>
      <c r="J2530" s="501">
        <f>SUM(J2528:J2529)</f>
        <v>0</v>
      </c>
      <c r="K2530" s="458"/>
    </row>
    <row r="2531" spans="1:11">
      <c r="A2531" s="450"/>
      <c r="B2531" s="523"/>
      <c r="C2531" s="523"/>
      <c r="D2531" s="523"/>
      <c r="E2531" s="523"/>
      <c r="F2531" s="523"/>
      <c r="G2531" s="523"/>
      <c r="H2531" s="523"/>
      <c r="I2531" s="524"/>
      <c r="J2531" s="523"/>
      <c r="K2531" s="458"/>
    </row>
    <row r="2532" spans="1:11">
      <c r="A2532" s="450"/>
      <c r="B2532" s="1645" t="s">
        <v>1142</v>
      </c>
      <c r="C2532" s="1646"/>
      <c r="D2532" s="1646"/>
      <c r="E2532" s="1646"/>
      <c r="F2532" s="1646"/>
      <c r="G2532" s="1646"/>
      <c r="H2532" s="1646"/>
      <c r="I2532" s="1647"/>
      <c r="J2532" s="573">
        <f>J2530+J2525+J2518</f>
        <v>158.69425454545456</v>
      </c>
      <c r="K2532" s="458"/>
    </row>
    <row r="2533" spans="1:11">
      <c r="A2533" s="450"/>
      <c r="B2533" s="523"/>
      <c r="C2533" s="523"/>
      <c r="D2533" s="523"/>
      <c r="E2533" s="523"/>
      <c r="F2533" s="523"/>
      <c r="G2533" s="523"/>
      <c r="H2533" s="523"/>
      <c r="I2533" s="524"/>
      <c r="J2533" s="523"/>
      <c r="K2533" s="458"/>
    </row>
    <row r="2534" spans="1:11">
      <c r="A2534" s="450"/>
      <c r="B2534" s="1645" t="s">
        <v>1143</v>
      </c>
      <c r="C2534" s="1646"/>
      <c r="D2534" s="1646"/>
      <c r="E2534" s="1646"/>
      <c r="F2534" s="1646"/>
      <c r="G2534" s="1646"/>
      <c r="H2534" s="1646"/>
      <c r="I2534" s="1647"/>
      <c r="J2534" s="501">
        <f>J2532*0</f>
        <v>0</v>
      </c>
      <c r="K2534" s="458"/>
    </row>
    <row r="2535" spans="1:11">
      <c r="A2535" s="450"/>
      <c r="B2535" s="523"/>
      <c r="C2535" s="523"/>
      <c r="D2535" s="523"/>
      <c r="E2535" s="523"/>
      <c r="F2535" s="523"/>
      <c r="G2535" s="523"/>
      <c r="H2535" s="523"/>
      <c r="I2535" s="524"/>
      <c r="J2535" s="523"/>
      <c r="K2535" s="458"/>
    </row>
    <row r="2536" spans="1:11">
      <c r="A2536" s="450"/>
      <c r="B2536" s="1645" t="s">
        <v>1144</v>
      </c>
      <c r="C2536" s="1646"/>
      <c r="D2536" s="1646"/>
      <c r="E2536" s="1646"/>
      <c r="F2536" s="1646"/>
      <c r="G2536" s="1646"/>
      <c r="H2536" s="1646"/>
      <c r="I2536" s="1647"/>
      <c r="J2536" s="573">
        <f>J2532+J2534</f>
        <v>158.69425454545456</v>
      </c>
      <c r="K2536" s="458"/>
    </row>
    <row r="2537" spans="1:11">
      <c r="A2537" s="450"/>
      <c r="B2537" s="511"/>
      <c r="C2537" s="511"/>
      <c r="D2537" s="511"/>
      <c r="E2537" s="511"/>
      <c r="F2537" s="511"/>
      <c r="G2537" s="511"/>
      <c r="H2537" s="511"/>
      <c r="I2537" s="571"/>
      <c r="J2537" s="511"/>
      <c r="K2537" s="458"/>
    </row>
    <row r="2538" spans="1:11">
      <c r="A2538" s="450"/>
      <c r="B2538" s="589"/>
      <c r="C2538" s="559"/>
      <c r="D2538" s="559"/>
      <c r="E2538" s="559"/>
      <c r="F2538" s="559"/>
      <c r="G2538" s="559"/>
      <c r="H2538" s="559"/>
      <c r="I2538" s="559"/>
      <c r="J2538" s="590"/>
      <c r="K2538" s="458"/>
    </row>
    <row r="2539" spans="1:11">
      <c r="A2539" s="450"/>
      <c r="B2539" s="591"/>
      <c r="C2539" s="592"/>
      <c r="D2539" s="593"/>
      <c r="E2539" s="593"/>
      <c r="F2539" s="594" t="s">
        <v>1119</v>
      </c>
      <c r="G2539" s="595" t="s">
        <v>1119</v>
      </c>
      <c r="H2539" s="592"/>
      <c r="I2539" s="592"/>
      <c r="J2539" s="596"/>
      <c r="K2539" s="458"/>
    </row>
    <row r="2540" spans="1:11">
      <c r="A2540" s="450"/>
      <c r="B2540" s="459"/>
      <c r="C2540" s="459"/>
      <c r="D2540" s="459"/>
      <c r="E2540" s="459"/>
      <c r="F2540" s="459"/>
      <c r="G2540" s="459"/>
      <c r="H2540" s="459"/>
      <c r="I2540" s="459"/>
      <c r="J2540" s="459"/>
      <c r="K2540" s="458"/>
    </row>
    <row r="2541" spans="1:11">
      <c r="A2541" s="450"/>
      <c r="B2541" s="597">
        <f>PLANEJAMENTO!$G$2</f>
        <v>0</v>
      </c>
      <c r="C2541" s="598"/>
      <c r="D2541" s="598"/>
      <c r="E2541" s="598"/>
      <c r="F2541" s="599"/>
      <c r="G2541" s="600" t="s">
        <v>482</v>
      </c>
      <c r="H2541" s="502"/>
      <c r="I2541" s="502"/>
      <c r="J2541" s="505"/>
      <c r="K2541" s="458"/>
    </row>
    <row r="2542" spans="1:11">
      <c r="A2542" s="450"/>
      <c r="B2542" s="601">
        <f>PLANEJAMENTO!$G$3</f>
        <v>0</v>
      </c>
      <c r="C2542" s="602"/>
      <c r="D2542" s="602"/>
      <c r="E2542" s="602"/>
      <c r="F2542" s="603"/>
      <c r="G2542" s="1648" t="s">
        <v>1145</v>
      </c>
      <c r="H2542" s="1649"/>
      <c r="I2542" s="1649"/>
      <c r="J2542" s="1650"/>
      <c r="K2542" s="458"/>
    </row>
    <row r="2543" spans="1:11">
      <c r="A2543" s="450"/>
      <c r="B2543" s="604"/>
      <c r="C2543" s="605"/>
      <c r="D2543" s="605"/>
      <c r="E2543" s="605"/>
      <c r="F2543" s="606"/>
      <c r="G2543" s="607"/>
      <c r="H2543" s="1651"/>
      <c r="I2543" s="1652"/>
      <c r="J2543" s="1653"/>
      <c r="K2543" s="458"/>
    </row>
    <row r="2544" spans="1:11" ht="15" thickBot="1">
      <c r="A2544" s="608"/>
      <c r="B2544" s="609"/>
      <c r="C2544" s="609"/>
      <c r="D2544" s="609"/>
      <c r="E2544" s="609"/>
      <c r="F2544" s="609"/>
      <c r="G2544" s="609"/>
      <c r="H2544" s="609"/>
      <c r="I2544" s="609"/>
      <c r="J2544" s="609"/>
      <c r="K2544" s="610"/>
    </row>
    <row r="2545" spans="1:11">
      <c r="A2545" s="759"/>
      <c r="B2545" s="760"/>
      <c r="C2545" s="760"/>
      <c r="D2545" s="760"/>
      <c r="E2545" s="760"/>
      <c r="F2545" s="760"/>
      <c r="G2545" s="760"/>
      <c r="H2545" s="760"/>
      <c r="I2545" s="760"/>
      <c r="J2545" s="760"/>
      <c r="K2545" s="761"/>
    </row>
    <row r="2546" spans="1:11">
      <c r="A2546" s="450"/>
      <c r="B2546" s="451" t="s">
        <v>141</v>
      </c>
      <c r="C2546" s="452"/>
      <c r="D2546" s="453" t="s">
        <v>1105</v>
      </c>
      <c r="E2546" s="454"/>
      <c r="F2546" s="455"/>
      <c r="G2546" s="455"/>
      <c r="H2546" s="456"/>
      <c r="I2546" s="456"/>
      <c r="J2546" s="457"/>
      <c r="K2546" s="458"/>
    </row>
    <row r="2547" spans="1:11">
      <c r="A2547" s="450"/>
      <c r="B2547" s="459"/>
      <c r="C2547" s="459"/>
      <c r="D2547" s="459"/>
      <c r="E2547" s="459"/>
      <c r="F2547" s="459"/>
      <c r="G2547" s="459"/>
      <c r="H2547" s="459"/>
      <c r="I2547" s="459"/>
      <c r="J2547" s="459"/>
      <c r="K2547" s="458"/>
    </row>
    <row r="2548" spans="1:11">
      <c r="A2548" s="450"/>
      <c r="B2548" s="460" t="s">
        <v>1173</v>
      </c>
      <c r="C2548" s="461" t="s">
        <v>1107</v>
      </c>
      <c r="D2548" s="1671" t="s">
        <v>198</v>
      </c>
      <c r="E2548" s="1672"/>
      <c r="F2548" s="1672"/>
      <c r="G2548" s="1672"/>
      <c r="H2548" s="1672"/>
      <c r="I2548" s="1673"/>
      <c r="J2548" s="462" t="s">
        <v>1108</v>
      </c>
      <c r="K2548" s="458"/>
    </row>
    <row r="2549" spans="1:11">
      <c r="A2549" s="450"/>
      <c r="B2549" s="463">
        <v>60103</v>
      </c>
      <c r="C2549" s="464"/>
      <c r="D2549" s="1674" t="s">
        <v>1241</v>
      </c>
      <c r="E2549" s="1675"/>
      <c r="F2549" s="1675"/>
      <c r="G2549" s="1675"/>
      <c r="H2549" s="1675"/>
      <c r="I2549" s="1676"/>
      <c r="J2549" s="468" t="str">
        <f>F2566</f>
        <v>m2</v>
      </c>
      <c r="K2549" s="458"/>
    </row>
    <row r="2550" spans="1:11">
      <c r="A2550" s="450"/>
      <c r="B2550" s="469"/>
      <c r="C2550" s="469"/>
      <c r="D2550" s="469"/>
      <c r="E2550" s="469"/>
      <c r="F2550" s="469"/>
      <c r="G2550" s="469"/>
      <c r="H2550" s="469"/>
      <c r="I2550" s="470"/>
      <c r="J2550" s="471"/>
      <c r="K2550" s="458"/>
    </row>
    <row r="2551" spans="1:11">
      <c r="A2551" s="450"/>
      <c r="B2551" s="1648" t="s">
        <v>1111</v>
      </c>
      <c r="C2551" s="1650"/>
      <c r="D2551" s="1679" t="s">
        <v>873</v>
      </c>
      <c r="E2551" s="1681" t="s">
        <v>1112</v>
      </c>
      <c r="F2551" s="472" t="s">
        <v>1113</v>
      </c>
      <c r="G2551" s="473"/>
      <c r="H2551" s="472" t="s">
        <v>1114</v>
      </c>
      <c r="I2551" s="473"/>
      <c r="J2551" s="474" t="s">
        <v>1115</v>
      </c>
      <c r="K2551" s="458"/>
    </row>
    <row r="2552" spans="1:11">
      <c r="A2552" s="450"/>
      <c r="B2552" s="1677"/>
      <c r="C2552" s="1678"/>
      <c r="D2552" s="1680"/>
      <c r="E2552" s="1682"/>
      <c r="F2552" s="475" t="s">
        <v>1116</v>
      </c>
      <c r="G2552" s="475" t="s">
        <v>1117</v>
      </c>
      <c r="H2552" s="475" t="s">
        <v>1116</v>
      </c>
      <c r="I2552" s="476" t="s">
        <v>1117</v>
      </c>
      <c r="J2552" s="477" t="s">
        <v>1118</v>
      </c>
      <c r="K2552" s="458"/>
    </row>
    <row r="2553" spans="1:11">
      <c r="A2553" s="450"/>
      <c r="B2553" s="486"/>
      <c r="C2553" s="487"/>
      <c r="D2553" s="488"/>
      <c r="E2553" s="481"/>
      <c r="F2553" s="481"/>
      <c r="G2553" s="482"/>
      <c r="H2553" s="490"/>
      <c r="I2553" s="484"/>
      <c r="J2553" s="492"/>
      <c r="K2553" s="458"/>
    </row>
    <row r="2554" spans="1:11">
      <c r="A2554" s="450"/>
      <c r="B2554" s="486"/>
      <c r="C2554" s="487"/>
      <c r="D2554" s="488"/>
      <c r="E2554" s="489"/>
      <c r="F2554" s="489"/>
      <c r="G2554" s="489"/>
      <c r="H2554" s="490"/>
      <c r="I2554" s="491"/>
      <c r="J2554" s="492">
        <f>H2554*F2554*E2554+I2554*G2554*E2554</f>
        <v>0</v>
      </c>
      <c r="K2554" s="458"/>
    </row>
    <row r="2555" spans="1:11">
      <c r="A2555" s="450"/>
      <c r="B2555" s="493"/>
      <c r="C2555" s="494"/>
      <c r="D2555" s="495"/>
      <c r="E2555" s="496"/>
      <c r="F2555" s="496"/>
      <c r="G2555" s="496"/>
      <c r="H2555" s="497"/>
      <c r="I2555" s="498"/>
      <c r="J2555" s="492">
        <f>H2555*F2555*E2555+I2555*G2555*E2555</f>
        <v>0</v>
      </c>
      <c r="K2555" s="458"/>
    </row>
    <row r="2556" spans="1:11">
      <c r="A2556" s="450"/>
      <c r="B2556" s="499" t="s">
        <v>1119</v>
      </c>
      <c r="C2556" s="469"/>
      <c r="D2556" s="469"/>
      <c r="E2556" s="469"/>
      <c r="F2556" s="469"/>
      <c r="G2556" s="469"/>
      <c r="H2556" s="469"/>
      <c r="I2556" s="500" t="s">
        <v>138</v>
      </c>
      <c r="J2556" s="501">
        <f>SUM(J2553:J2555)</f>
        <v>0</v>
      </c>
      <c r="K2556" s="458"/>
    </row>
    <row r="2557" spans="1:11">
      <c r="A2557" s="450"/>
      <c r="B2557" s="502"/>
      <c r="C2557" s="502"/>
      <c r="D2557" s="502"/>
      <c r="E2557" s="502"/>
      <c r="F2557" s="502"/>
      <c r="G2557" s="502"/>
      <c r="H2557" s="502"/>
      <c r="I2557" s="503"/>
      <c r="J2557" s="504"/>
      <c r="K2557" s="458"/>
    </row>
    <row r="2558" spans="1:11" ht="20.399999999999999">
      <c r="A2558" s="450"/>
      <c r="B2558" s="1664" t="s">
        <v>1120</v>
      </c>
      <c r="C2558" s="1665"/>
      <c r="D2558" s="1665"/>
      <c r="E2558" s="1666"/>
      <c r="F2558" s="505" t="s">
        <v>873</v>
      </c>
      <c r="G2558" s="506"/>
      <c r="H2558" s="507" t="s">
        <v>560</v>
      </c>
      <c r="I2558" s="508" t="s">
        <v>1121</v>
      </c>
      <c r="J2558" s="509" t="s">
        <v>1122</v>
      </c>
      <c r="K2558" s="458"/>
    </row>
    <row r="2559" spans="1:11">
      <c r="A2559" s="450"/>
      <c r="B2559" s="510"/>
      <c r="C2559" s="511"/>
      <c r="D2559" s="512"/>
      <c r="E2559" s="513"/>
      <c r="F2559" s="514"/>
      <c r="G2559" s="515"/>
      <c r="H2559" s="516"/>
      <c r="I2559" s="484"/>
      <c r="J2559" s="485"/>
      <c r="K2559" s="458"/>
    </row>
    <row r="2560" spans="1:11">
      <c r="A2560" s="450"/>
      <c r="B2560" s="517" t="s">
        <v>626</v>
      </c>
      <c r="C2560" s="518"/>
      <c r="D2560" s="459"/>
      <c r="E2560" s="487"/>
      <c r="F2560" s="488"/>
      <c r="G2560" s="519"/>
      <c r="H2560" s="520">
        <v>0.3</v>
      </c>
      <c r="I2560" s="521">
        <f>VLOOKUP(B2560,'MÃO DE OBRA'!$A:$E,5,FALSE)/220</f>
        <v>15.730909090909092</v>
      </c>
      <c r="J2560" s="492">
        <f t="shared" ref="J2560:J2561" si="49">H2560*I2560</f>
        <v>4.7192727272727275</v>
      </c>
      <c r="K2560" s="458"/>
    </row>
    <row r="2561" spans="1:11">
      <c r="A2561" s="450"/>
      <c r="B2561" s="517" t="s">
        <v>734</v>
      </c>
      <c r="C2561" s="518"/>
      <c r="D2561" s="459"/>
      <c r="E2561" s="487"/>
      <c r="F2561" s="488"/>
      <c r="G2561" s="519"/>
      <c r="H2561" s="520">
        <v>0.43</v>
      </c>
      <c r="I2561" s="521">
        <f>VLOOKUP(B2561,'MÃO DE OBRA'!$A:$E,5,FALSE)/220</f>
        <v>23.596363636363641</v>
      </c>
      <c r="J2561" s="492">
        <f t="shared" si="49"/>
        <v>10.146436363636365</v>
      </c>
      <c r="K2561" s="458"/>
    </row>
    <row r="2562" spans="1:11">
      <c r="A2562" s="450"/>
      <c r="B2562" s="517"/>
      <c r="C2562" s="518"/>
      <c r="D2562" s="459"/>
      <c r="E2562" s="487"/>
      <c r="F2562" s="488"/>
      <c r="G2562" s="519"/>
      <c r="H2562" s="520"/>
      <c r="I2562" s="521"/>
      <c r="J2562" s="492"/>
      <c r="K2562" s="458"/>
    </row>
    <row r="2563" spans="1:11">
      <c r="A2563" s="450"/>
      <c r="B2563" s="517"/>
      <c r="C2563" s="518"/>
      <c r="D2563" s="459"/>
      <c r="E2563" s="487"/>
      <c r="F2563" s="488"/>
      <c r="G2563" s="519"/>
      <c r="H2563" s="520"/>
      <c r="I2563" s="491"/>
      <c r="J2563" s="492">
        <f>H2563*I2563</f>
        <v>0</v>
      </c>
      <c r="K2563" s="458"/>
    </row>
    <row r="2564" spans="1:11">
      <c r="A2564" s="450"/>
      <c r="B2564" s="499" t="s">
        <v>1119</v>
      </c>
      <c r="C2564" s="502"/>
      <c r="D2564" s="502"/>
      <c r="E2564" s="502"/>
      <c r="F2564" s="502"/>
      <c r="G2564" s="502"/>
      <c r="H2564" s="502"/>
      <c r="I2564" s="522" t="s">
        <v>138</v>
      </c>
      <c r="J2564" s="501">
        <f>SUM(J2559:J2563)</f>
        <v>14.865709090909093</v>
      </c>
      <c r="K2564" s="458"/>
    </row>
    <row r="2565" spans="1:11">
      <c r="A2565" s="450"/>
      <c r="B2565" s="523"/>
      <c r="C2565" s="523"/>
      <c r="D2565" s="523"/>
      <c r="E2565" s="523"/>
      <c r="F2565" s="523"/>
      <c r="G2565" s="523"/>
      <c r="H2565" s="523"/>
      <c r="I2565" s="524"/>
      <c r="J2565" s="523"/>
      <c r="K2565" s="458"/>
    </row>
    <row r="2566" spans="1:11">
      <c r="A2566" s="450"/>
      <c r="B2566" s="525" t="s">
        <v>1123</v>
      </c>
      <c r="C2566" s="526"/>
      <c r="D2566" s="523"/>
      <c r="E2566" s="527">
        <v>1</v>
      </c>
      <c r="F2566" s="528" t="s">
        <v>1130</v>
      </c>
      <c r="G2566" s="506"/>
      <c r="H2566" s="506"/>
      <c r="I2566" s="529" t="s">
        <v>1124</v>
      </c>
      <c r="J2566" s="501">
        <f>J2556+J2564</f>
        <v>14.865709090909093</v>
      </c>
      <c r="K2566" s="458"/>
    </row>
    <row r="2567" spans="1:11">
      <c r="A2567" s="450"/>
      <c r="B2567" s="530"/>
      <c r="C2567" s="523"/>
      <c r="D2567" s="523"/>
      <c r="E2567" s="531"/>
      <c r="F2567" s="532"/>
      <c r="G2567" s="532"/>
      <c r="H2567" s="532"/>
      <c r="I2567" s="524"/>
      <c r="J2567" s="523"/>
      <c r="K2567" s="458"/>
    </row>
    <row r="2568" spans="1:11" ht="20.399999999999999">
      <c r="A2568" s="450"/>
      <c r="B2568" s="1667" t="s">
        <v>481</v>
      </c>
      <c r="C2568" s="1668"/>
      <c r="D2568" s="1668"/>
      <c r="E2568" s="1669"/>
      <c r="F2568" s="533" t="s">
        <v>873</v>
      </c>
      <c r="G2568" s="534" t="s">
        <v>493</v>
      </c>
      <c r="H2568" s="507" t="s">
        <v>1115</v>
      </c>
      <c r="I2568" s="535" t="s">
        <v>480</v>
      </c>
      <c r="J2568" s="536" t="s">
        <v>482</v>
      </c>
      <c r="K2568" s="458"/>
    </row>
    <row r="2569" spans="1:11">
      <c r="A2569" s="450"/>
      <c r="B2569" s="537"/>
      <c r="C2569" s="538"/>
      <c r="D2569" s="538"/>
      <c r="E2569" s="539"/>
      <c r="F2569" s="540"/>
      <c r="G2569" s="541"/>
      <c r="H2569" s="547"/>
      <c r="I2569" s="543"/>
      <c r="J2569" s="485"/>
      <c r="K2569" s="458"/>
    </row>
    <row r="2570" spans="1:11">
      <c r="A2570" s="450"/>
      <c r="B2570" s="537"/>
      <c r="C2570" s="518"/>
      <c r="D2570" s="518"/>
      <c r="E2570" s="487"/>
      <c r="F2570" s="540"/>
      <c r="G2570" s="541"/>
      <c r="H2570" s="547"/>
      <c r="I2570" s="543"/>
      <c r="J2570" s="492"/>
      <c r="K2570" s="458"/>
    </row>
    <row r="2571" spans="1:11">
      <c r="A2571" s="450"/>
      <c r="B2571" s="517"/>
      <c r="C2571" s="518"/>
      <c r="D2571" s="518"/>
      <c r="E2571" s="487"/>
      <c r="F2571" s="488"/>
      <c r="G2571" s="546"/>
      <c r="H2571" s="547"/>
      <c r="I2571" s="543"/>
      <c r="J2571" s="492">
        <f>H2571*I2571*E2553*F2553</f>
        <v>0</v>
      </c>
      <c r="K2571" s="458"/>
    </row>
    <row r="2572" spans="1:11">
      <c r="A2572" s="450"/>
      <c r="B2572" s="517"/>
      <c r="C2572" s="526"/>
      <c r="D2572" s="526"/>
      <c r="E2572" s="494"/>
      <c r="F2572" s="488"/>
      <c r="G2572" s="468"/>
      <c r="H2572" s="547"/>
      <c r="I2572" s="548"/>
      <c r="J2572" s="492">
        <f>H2572*I2572*E2554*F2554</f>
        <v>0</v>
      </c>
      <c r="K2572" s="458"/>
    </row>
    <row r="2573" spans="1:11">
      <c r="A2573" s="450"/>
      <c r="B2573" s="550" t="s">
        <v>1119</v>
      </c>
      <c r="C2573" s="526"/>
      <c r="D2573" s="526"/>
      <c r="E2573" s="526"/>
      <c r="F2573" s="523"/>
      <c r="G2573" s="526"/>
      <c r="H2573" s="551"/>
      <c r="I2573" s="552" t="s">
        <v>138</v>
      </c>
      <c r="J2573" s="501">
        <f>SUM(J2569:J2572)</f>
        <v>0</v>
      </c>
      <c r="K2573" s="458"/>
    </row>
    <row r="2574" spans="1:11">
      <c r="A2574" s="450"/>
      <c r="B2574" s="553"/>
      <c r="C2574" s="526"/>
      <c r="D2574" s="526"/>
      <c r="E2574" s="554"/>
      <c r="F2574" s="555"/>
      <c r="G2574" s="506"/>
      <c r="H2574" s="506"/>
      <c r="I2574" s="529"/>
      <c r="J2574" s="554"/>
      <c r="K2574" s="458"/>
    </row>
    <row r="2575" spans="1:11" ht="20.399999999999999">
      <c r="A2575" s="450"/>
      <c r="B2575" s="1667" t="s">
        <v>1125</v>
      </c>
      <c r="C2575" s="1668"/>
      <c r="D2575" s="1668"/>
      <c r="E2575" s="1668"/>
      <c r="F2575" s="1669"/>
      <c r="G2575" s="556" t="s">
        <v>494</v>
      </c>
      <c r="H2575" s="506" t="s">
        <v>1126</v>
      </c>
      <c r="I2575" s="557" t="s">
        <v>1115</v>
      </c>
      <c r="J2575" s="509" t="s">
        <v>482</v>
      </c>
      <c r="K2575" s="458"/>
    </row>
    <row r="2576" spans="1:11">
      <c r="A2576" s="450"/>
      <c r="B2576" s="558"/>
      <c r="C2576" s="559"/>
      <c r="D2576" s="560"/>
      <c r="E2576" s="560"/>
      <c r="F2576" s="561"/>
      <c r="G2576" s="489"/>
      <c r="H2576" s="489"/>
      <c r="I2576" s="562"/>
      <c r="J2576" s="492"/>
      <c r="K2576" s="458"/>
    </row>
    <row r="2577" spans="1:11">
      <c r="A2577" s="450"/>
      <c r="B2577" s="563"/>
      <c r="C2577" s="564"/>
      <c r="D2577" s="565"/>
      <c r="E2577" s="565"/>
      <c r="F2577" s="566"/>
      <c r="G2577" s="489"/>
      <c r="H2577" s="489"/>
      <c r="I2577" s="562"/>
      <c r="J2577" s="492"/>
      <c r="K2577" s="458"/>
    </row>
    <row r="2578" spans="1:11">
      <c r="A2578" s="450"/>
      <c r="B2578" s="1670" t="s">
        <v>138</v>
      </c>
      <c r="C2578" s="1670"/>
      <c r="D2578" s="1670"/>
      <c r="E2578" s="1670"/>
      <c r="F2578" s="1670"/>
      <c r="G2578" s="1670"/>
      <c r="H2578" s="1670"/>
      <c r="I2578" s="1670"/>
      <c r="J2578" s="501">
        <f>SUM(J2576:J2577)</f>
        <v>0</v>
      </c>
      <c r="K2578" s="458"/>
    </row>
    <row r="2579" spans="1:11">
      <c r="A2579" s="450"/>
      <c r="B2579" s="567"/>
      <c r="C2579" s="511"/>
      <c r="D2579" s="511"/>
      <c r="E2579" s="568"/>
      <c r="F2579" s="569"/>
      <c r="G2579" s="570"/>
      <c r="H2579" s="570"/>
      <c r="I2579" s="571"/>
      <c r="J2579" s="572"/>
      <c r="K2579" s="458"/>
    </row>
    <row r="2580" spans="1:11">
      <c r="A2580" s="450"/>
      <c r="B2580" s="573" t="s">
        <v>1127</v>
      </c>
      <c r="C2580" s="573"/>
      <c r="D2580" s="550"/>
      <c r="E2580" s="523"/>
      <c r="F2580" s="523"/>
      <c r="G2580" s="523"/>
      <c r="H2580" s="574"/>
      <c r="I2580" s="575"/>
      <c r="J2580" s="639">
        <f>(J2566+J2573+J2578)/E2566</f>
        <v>14.865709090909093</v>
      </c>
      <c r="K2580" s="458"/>
    </row>
    <row r="2581" spans="1:11">
      <c r="A2581" s="450"/>
      <c r="B2581" s="553"/>
      <c r="C2581" s="526"/>
      <c r="D2581" s="526"/>
      <c r="E2581" s="554"/>
      <c r="F2581" s="555"/>
      <c r="G2581" s="506"/>
      <c r="H2581" s="506"/>
      <c r="I2581" s="529"/>
      <c r="J2581" s="576"/>
      <c r="K2581" s="458"/>
    </row>
    <row r="2582" spans="1:11" ht="20.399999999999999">
      <c r="A2582" s="450"/>
      <c r="B2582" s="1667" t="s">
        <v>1128</v>
      </c>
      <c r="C2582" s="1668"/>
      <c r="D2582" s="1668"/>
      <c r="E2582" s="1668"/>
      <c r="F2582" s="1669"/>
      <c r="G2582" s="556" t="s">
        <v>494</v>
      </c>
      <c r="H2582" s="506" t="s">
        <v>1126</v>
      </c>
      <c r="I2582" s="557" t="s">
        <v>1115</v>
      </c>
      <c r="J2582" s="509" t="s">
        <v>482</v>
      </c>
      <c r="K2582" s="458"/>
    </row>
    <row r="2583" spans="1:11">
      <c r="A2583" s="450"/>
      <c r="B2583" s="558" t="s">
        <v>1239</v>
      </c>
      <c r="C2583" s="559"/>
      <c r="D2583" s="560"/>
      <c r="E2583" s="560"/>
      <c r="F2583" s="561"/>
      <c r="G2583" s="489">
        <v>1</v>
      </c>
      <c r="H2583" s="489" t="s">
        <v>1240</v>
      </c>
      <c r="I2583" s="562">
        <v>17.75</v>
      </c>
      <c r="J2583" s="492">
        <f>I2583*G2583</f>
        <v>17.75</v>
      </c>
      <c r="K2583" s="458"/>
    </row>
    <row r="2584" spans="1:11">
      <c r="A2584" s="450"/>
      <c r="B2584" s="563"/>
      <c r="C2584" s="564"/>
      <c r="D2584" s="565"/>
      <c r="E2584" s="565"/>
      <c r="F2584" s="566"/>
      <c r="G2584" s="489"/>
      <c r="H2584" s="489"/>
      <c r="I2584" s="743"/>
      <c r="J2584" s="492"/>
      <c r="K2584" s="458"/>
    </row>
    <row r="2585" spans="1:11">
      <c r="A2585" s="450"/>
      <c r="B2585" s="577"/>
      <c r="C2585" s="578"/>
      <c r="D2585" s="579"/>
      <c r="E2585" s="579"/>
      <c r="F2585" s="580"/>
      <c r="G2585" s="489"/>
      <c r="H2585" s="489"/>
      <c r="I2585" s="742"/>
      <c r="J2585" s="492"/>
      <c r="K2585" s="458"/>
    </row>
    <row r="2586" spans="1:11">
      <c r="A2586" s="450"/>
      <c r="B2586" s="581"/>
      <c r="C2586" s="523"/>
      <c r="D2586" s="523"/>
      <c r="E2586" s="582"/>
      <c r="F2586" s="583"/>
      <c r="G2586" s="532"/>
      <c r="H2586" s="532"/>
      <c r="I2586" s="524" t="s">
        <v>138</v>
      </c>
      <c r="J2586" s="501">
        <f>SUM(J2583:J2585)</f>
        <v>17.75</v>
      </c>
      <c r="K2586" s="458"/>
    </row>
    <row r="2587" spans="1:11">
      <c r="A2587" s="450"/>
      <c r="B2587" s="584"/>
      <c r="C2587" s="523"/>
      <c r="D2587" s="523"/>
      <c r="E2587" s="582"/>
      <c r="F2587" s="583"/>
      <c r="G2587" s="532"/>
      <c r="H2587" s="532"/>
      <c r="I2587" s="524"/>
      <c r="J2587" s="582"/>
      <c r="K2587" s="458"/>
    </row>
    <row r="2588" spans="1:11" ht="20.399999999999999">
      <c r="A2588" s="450"/>
      <c r="B2588" s="1667" t="s">
        <v>1141</v>
      </c>
      <c r="C2588" s="1668"/>
      <c r="D2588" s="1668"/>
      <c r="E2588" s="1668"/>
      <c r="F2588" s="1669"/>
      <c r="G2588" s="587" t="s">
        <v>494</v>
      </c>
      <c r="H2588" s="506" t="s">
        <v>1115</v>
      </c>
      <c r="I2588" s="557"/>
      <c r="J2588" s="509" t="s">
        <v>482</v>
      </c>
      <c r="K2588" s="458"/>
    </row>
    <row r="2589" spans="1:11">
      <c r="A2589" s="450"/>
      <c r="B2589" s="1654"/>
      <c r="C2589" s="1655"/>
      <c r="D2589" s="1655"/>
      <c r="E2589" s="1655"/>
      <c r="F2589" s="1656"/>
      <c r="G2589" s="489"/>
      <c r="H2589" s="1657"/>
      <c r="I2589" s="1658"/>
      <c r="J2589" s="492"/>
      <c r="K2589" s="458"/>
    </row>
    <row r="2590" spans="1:11">
      <c r="A2590" s="450"/>
      <c r="B2590" s="1659"/>
      <c r="C2590" s="1660"/>
      <c r="D2590" s="1660"/>
      <c r="E2590" s="1660"/>
      <c r="F2590" s="1661"/>
      <c r="G2590" s="496"/>
      <c r="H2590" s="1662"/>
      <c r="I2590" s="1663"/>
      <c r="J2590" s="492"/>
      <c r="K2590" s="458"/>
    </row>
    <row r="2591" spans="1:11">
      <c r="A2591" s="450"/>
      <c r="B2591" s="581"/>
      <c r="C2591" s="523"/>
      <c r="D2591" s="523"/>
      <c r="E2591" s="582"/>
      <c r="F2591" s="583"/>
      <c r="G2591" s="532"/>
      <c r="H2591" s="532"/>
      <c r="I2591" s="524" t="s">
        <v>138</v>
      </c>
      <c r="J2591" s="501">
        <f>SUM(J2589:J2590)</f>
        <v>0</v>
      </c>
      <c r="K2591" s="458"/>
    </row>
    <row r="2592" spans="1:11">
      <c r="A2592" s="450"/>
      <c r="B2592" s="523"/>
      <c r="C2592" s="523"/>
      <c r="D2592" s="523"/>
      <c r="E2592" s="523"/>
      <c r="F2592" s="523"/>
      <c r="G2592" s="523"/>
      <c r="H2592" s="523"/>
      <c r="I2592" s="524"/>
      <c r="J2592" s="523"/>
      <c r="K2592" s="458"/>
    </row>
    <row r="2593" spans="1:11">
      <c r="A2593" s="450"/>
      <c r="B2593" s="1645" t="s">
        <v>1142</v>
      </c>
      <c r="C2593" s="1646"/>
      <c r="D2593" s="1646"/>
      <c r="E2593" s="1646"/>
      <c r="F2593" s="1646"/>
      <c r="G2593" s="1646"/>
      <c r="H2593" s="1646"/>
      <c r="I2593" s="1647"/>
      <c r="J2593" s="573">
        <f>J2591+J2586+J2580</f>
        <v>32.615709090909093</v>
      </c>
      <c r="K2593" s="458"/>
    </row>
    <row r="2594" spans="1:11">
      <c r="A2594" s="450"/>
      <c r="B2594" s="523"/>
      <c r="C2594" s="523"/>
      <c r="D2594" s="523"/>
      <c r="E2594" s="523"/>
      <c r="F2594" s="523"/>
      <c r="G2594" s="523"/>
      <c r="H2594" s="523"/>
      <c r="I2594" s="524"/>
      <c r="J2594" s="523"/>
      <c r="K2594" s="458"/>
    </row>
    <row r="2595" spans="1:11">
      <c r="A2595" s="450"/>
      <c r="B2595" s="1645" t="s">
        <v>1143</v>
      </c>
      <c r="C2595" s="1646"/>
      <c r="D2595" s="1646"/>
      <c r="E2595" s="1646"/>
      <c r="F2595" s="1646"/>
      <c r="G2595" s="1646"/>
      <c r="H2595" s="1646"/>
      <c r="I2595" s="1647"/>
      <c r="J2595" s="501">
        <f>J2593*0</f>
        <v>0</v>
      </c>
      <c r="K2595" s="458"/>
    </row>
    <row r="2596" spans="1:11">
      <c r="A2596" s="450"/>
      <c r="B2596" s="523"/>
      <c r="C2596" s="523"/>
      <c r="D2596" s="523"/>
      <c r="E2596" s="523"/>
      <c r="F2596" s="523"/>
      <c r="G2596" s="523"/>
      <c r="H2596" s="523"/>
      <c r="I2596" s="524"/>
      <c r="J2596" s="523"/>
      <c r="K2596" s="458"/>
    </row>
    <row r="2597" spans="1:11">
      <c r="A2597" s="450"/>
      <c r="B2597" s="1645" t="s">
        <v>1144</v>
      </c>
      <c r="C2597" s="1646"/>
      <c r="D2597" s="1646"/>
      <c r="E2597" s="1646"/>
      <c r="F2597" s="1646"/>
      <c r="G2597" s="1646"/>
      <c r="H2597" s="1646"/>
      <c r="I2597" s="1647"/>
      <c r="J2597" s="573">
        <f>J2593+J2595</f>
        <v>32.615709090909093</v>
      </c>
      <c r="K2597" s="458"/>
    </row>
    <row r="2598" spans="1:11">
      <c r="A2598" s="450"/>
      <c r="B2598" s="511"/>
      <c r="C2598" s="511"/>
      <c r="D2598" s="511"/>
      <c r="E2598" s="511"/>
      <c r="F2598" s="511"/>
      <c r="G2598" s="511"/>
      <c r="H2598" s="511"/>
      <c r="I2598" s="571"/>
      <c r="J2598" s="511"/>
      <c r="K2598" s="458"/>
    </row>
    <row r="2599" spans="1:11">
      <c r="A2599" s="450"/>
      <c r="B2599" s="589"/>
      <c r="C2599" s="559"/>
      <c r="D2599" s="559"/>
      <c r="E2599" s="559"/>
      <c r="F2599" s="559"/>
      <c r="G2599" s="559"/>
      <c r="H2599" s="559"/>
      <c r="I2599" s="559"/>
      <c r="J2599" s="590"/>
      <c r="K2599" s="458"/>
    </row>
    <row r="2600" spans="1:11">
      <c r="A2600" s="450"/>
      <c r="B2600" s="591"/>
      <c r="C2600" s="592"/>
      <c r="D2600" s="593"/>
      <c r="E2600" s="593"/>
      <c r="F2600" s="594" t="s">
        <v>1119</v>
      </c>
      <c r="G2600" s="595" t="s">
        <v>1119</v>
      </c>
      <c r="H2600" s="592"/>
      <c r="I2600" s="592"/>
      <c r="J2600" s="596"/>
      <c r="K2600" s="458"/>
    </row>
    <row r="2601" spans="1:11">
      <c r="A2601" s="450"/>
      <c r="B2601" s="459"/>
      <c r="C2601" s="459"/>
      <c r="D2601" s="459"/>
      <c r="E2601" s="459"/>
      <c r="F2601" s="459"/>
      <c r="G2601" s="459"/>
      <c r="H2601" s="459"/>
      <c r="I2601" s="459"/>
      <c r="J2601" s="459"/>
      <c r="K2601" s="458"/>
    </row>
    <row r="2602" spans="1:11">
      <c r="A2602" s="450"/>
      <c r="B2602" s="597">
        <f>PLANEJAMENTO!$G$2</f>
        <v>0</v>
      </c>
      <c r="C2602" s="598"/>
      <c r="D2602" s="598"/>
      <c r="E2602" s="598"/>
      <c r="F2602" s="599"/>
      <c r="G2602" s="600" t="s">
        <v>482</v>
      </c>
      <c r="H2602" s="502"/>
      <c r="I2602" s="502"/>
      <c r="J2602" s="505"/>
      <c r="K2602" s="458"/>
    </row>
    <row r="2603" spans="1:11">
      <c r="A2603" s="450"/>
      <c r="B2603" s="601">
        <f>PLANEJAMENTO!$G$3</f>
        <v>0</v>
      </c>
      <c r="C2603" s="602"/>
      <c r="D2603" s="602"/>
      <c r="E2603" s="602"/>
      <c r="F2603" s="603"/>
      <c r="G2603" s="1648" t="s">
        <v>1145</v>
      </c>
      <c r="H2603" s="1649"/>
      <c r="I2603" s="1649"/>
      <c r="J2603" s="1650"/>
      <c r="K2603" s="458"/>
    </row>
    <row r="2604" spans="1:11">
      <c r="A2604" s="450"/>
      <c r="B2604" s="604"/>
      <c r="C2604" s="605"/>
      <c r="D2604" s="605"/>
      <c r="E2604" s="605"/>
      <c r="F2604" s="606"/>
      <c r="G2604" s="607"/>
      <c r="H2604" s="1651"/>
      <c r="I2604" s="1652"/>
      <c r="J2604" s="1653"/>
      <c r="K2604" s="458"/>
    </row>
    <row r="2605" spans="1:11" ht="15" thickBot="1">
      <c r="A2605" s="608"/>
      <c r="B2605" s="609"/>
      <c r="C2605" s="609"/>
      <c r="D2605" s="609"/>
      <c r="E2605" s="609"/>
      <c r="F2605" s="609"/>
      <c r="G2605" s="609"/>
      <c r="H2605" s="609"/>
      <c r="I2605" s="609"/>
      <c r="J2605" s="609"/>
      <c r="K2605" s="610"/>
    </row>
    <row r="2606" spans="1:11" s="773" customFormat="1">
      <c r="A2606" s="759"/>
      <c r="B2606" s="760"/>
      <c r="C2606" s="760"/>
      <c r="D2606" s="760"/>
      <c r="E2606" s="760"/>
      <c r="F2606" s="760"/>
      <c r="G2606" s="760"/>
      <c r="H2606" s="760"/>
      <c r="I2606" s="760"/>
      <c r="J2606" s="760"/>
      <c r="K2606" s="761"/>
    </row>
    <row r="2607" spans="1:11">
      <c r="A2607" s="450"/>
      <c r="B2607" s="451" t="s">
        <v>141</v>
      </c>
      <c r="C2607" s="452"/>
      <c r="D2607" s="453" t="s">
        <v>1105</v>
      </c>
      <c r="E2607" s="454"/>
      <c r="F2607" s="455"/>
      <c r="G2607" s="455"/>
      <c r="H2607" s="456"/>
      <c r="I2607" s="456"/>
      <c r="J2607" s="457"/>
      <c r="K2607" s="458"/>
    </row>
    <row r="2608" spans="1:11">
      <c r="A2608" s="450"/>
      <c r="B2608" s="459"/>
      <c r="C2608" s="459"/>
      <c r="D2608" s="459"/>
      <c r="E2608" s="459"/>
      <c r="F2608" s="459"/>
      <c r="G2608" s="459"/>
      <c r="H2608" s="459"/>
      <c r="I2608" s="459"/>
      <c r="J2608" s="459"/>
      <c r="K2608" s="458"/>
    </row>
    <row r="2609" spans="1:11">
      <c r="A2609" s="450"/>
      <c r="B2609" s="460" t="s">
        <v>1173</v>
      </c>
      <c r="C2609" s="461" t="s">
        <v>1107</v>
      </c>
      <c r="D2609" s="1671" t="s">
        <v>198</v>
      </c>
      <c r="E2609" s="1672"/>
      <c r="F2609" s="1672"/>
      <c r="G2609" s="1672"/>
      <c r="H2609" s="1672"/>
      <c r="I2609" s="1673"/>
      <c r="J2609" s="462" t="s">
        <v>1108</v>
      </c>
      <c r="K2609" s="458"/>
    </row>
    <row r="2610" spans="1:11" ht="22.5" customHeight="1">
      <c r="A2610" s="450"/>
      <c r="B2610" s="463">
        <v>52005</v>
      </c>
      <c r="C2610" s="464"/>
      <c r="D2610" s="1674" t="s">
        <v>1242</v>
      </c>
      <c r="E2610" s="1675"/>
      <c r="F2610" s="1675"/>
      <c r="G2610" s="1675"/>
      <c r="H2610" s="1675"/>
      <c r="I2610" s="1676"/>
      <c r="J2610" s="468" t="s">
        <v>1134</v>
      </c>
      <c r="K2610" s="458"/>
    </row>
    <row r="2611" spans="1:11">
      <c r="A2611" s="450"/>
      <c r="B2611" s="469"/>
      <c r="C2611" s="469"/>
      <c r="D2611" s="469"/>
      <c r="E2611" s="469"/>
      <c r="F2611" s="469"/>
      <c r="G2611" s="469"/>
      <c r="H2611" s="469"/>
      <c r="I2611" s="470"/>
      <c r="J2611" s="471"/>
      <c r="K2611" s="458"/>
    </row>
    <row r="2612" spans="1:11">
      <c r="A2612" s="450"/>
      <c r="B2612" s="1648" t="s">
        <v>1111</v>
      </c>
      <c r="C2612" s="1650"/>
      <c r="D2612" s="1679" t="s">
        <v>873</v>
      </c>
      <c r="E2612" s="1681" t="s">
        <v>1112</v>
      </c>
      <c r="F2612" s="472" t="s">
        <v>1113</v>
      </c>
      <c r="G2612" s="473"/>
      <c r="H2612" s="472" t="s">
        <v>1114</v>
      </c>
      <c r="I2612" s="473"/>
      <c r="J2612" s="474" t="s">
        <v>1115</v>
      </c>
      <c r="K2612" s="458"/>
    </row>
    <row r="2613" spans="1:11">
      <c r="A2613" s="450"/>
      <c r="B2613" s="1677"/>
      <c r="C2613" s="1678"/>
      <c r="D2613" s="1680"/>
      <c r="E2613" s="1682"/>
      <c r="F2613" s="475" t="s">
        <v>1116</v>
      </c>
      <c r="G2613" s="475" t="s">
        <v>1117</v>
      </c>
      <c r="H2613" s="475" t="s">
        <v>1116</v>
      </c>
      <c r="I2613" s="476" t="s">
        <v>1117</v>
      </c>
      <c r="J2613" s="477" t="s">
        <v>1118</v>
      </c>
      <c r="K2613" s="458"/>
    </row>
    <row r="2614" spans="1:11">
      <c r="A2614" s="450"/>
      <c r="B2614" s="486"/>
      <c r="C2614" s="487"/>
      <c r="D2614" s="488"/>
      <c r="E2614" s="481"/>
      <c r="F2614" s="481"/>
      <c r="G2614" s="482"/>
      <c r="H2614" s="490"/>
      <c r="I2614" s="484"/>
      <c r="J2614" s="492"/>
      <c r="K2614" s="458"/>
    </row>
    <row r="2615" spans="1:11">
      <c r="A2615" s="450"/>
      <c r="B2615" s="486"/>
      <c r="C2615" s="487"/>
      <c r="D2615" s="488"/>
      <c r="E2615" s="489"/>
      <c r="F2615" s="489"/>
      <c r="G2615" s="489"/>
      <c r="H2615" s="490"/>
      <c r="I2615" s="491"/>
      <c r="J2615" s="492">
        <f>H2615*F2615*E2615+I2615*G2615*E2615</f>
        <v>0</v>
      </c>
      <c r="K2615" s="458"/>
    </row>
    <row r="2616" spans="1:11">
      <c r="A2616" s="450"/>
      <c r="B2616" s="493"/>
      <c r="C2616" s="494"/>
      <c r="D2616" s="495"/>
      <c r="E2616" s="496"/>
      <c r="F2616" s="496"/>
      <c r="G2616" s="496"/>
      <c r="H2616" s="497"/>
      <c r="I2616" s="498"/>
      <c r="J2616" s="492">
        <f>H2616*F2616*E2616+I2616*G2616*E2616</f>
        <v>0</v>
      </c>
      <c r="K2616" s="458"/>
    </row>
    <row r="2617" spans="1:11">
      <c r="A2617" s="450"/>
      <c r="B2617" s="499" t="s">
        <v>1119</v>
      </c>
      <c r="C2617" s="469"/>
      <c r="D2617" s="469"/>
      <c r="E2617" s="469"/>
      <c r="F2617" s="469"/>
      <c r="G2617" s="469"/>
      <c r="H2617" s="469"/>
      <c r="I2617" s="500" t="s">
        <v>138</v>
      </c>
      <c r="J2617" s="501">
        <f>SUM(J2614:J2616)</f>
        <v>0</v>
      </c>
      <c r="K2617" s="458"/>
    </row>
    <row r="2618" spans="1:11">
      <c r="A2618" s="450"/>
      <c r="B2618" s="502"/>
      <c r="C2618" s="502"/>
      <c r="D2618" s="502"/>
      <c r="E2618" s="502"/>
      <c r="F2618" s="502"/>
      <c r="G2618" s="502"/>
      <c r="H2618" s="502"/>
      <c r="I2618" s="503"/>
      <c r="J2618" s="504"/>
      <c r="K2618" s="458"/>
    </row>
    <row r="2619" spans="1:11" ht="20.399999999999999">
      <c r="A2619" s="450"/>
      <c r="B2619" s="1664" t="s">
        <v>1120</v>
      </c>
      <c r="C2619" s="1665"/>
      <c r="D2619" s="1665"/>
      <c r="E2619" s="1666"/>
      <c r="F2619" s="505" t="s">
        <v>873</v>
      </c>
      <c r="G2619" s="506"/>
      <c r="H2619" s="507" t="s">
        <v>560</v>
      </c>
      <c r="I2619" s="508" t="s">
        <v>1121</v>
      </c>
      <c r="J2619" s="509" t="s">
        <v>1122</v>
      </c>
      <c r="K2619" s="458"/>
    </row>
    <row r="2620" spans="1:11">
      <c r="A2620" s="450"/>
      <c r="B2620" s="510"/>
      <c r="C2620" s="511"/>
      <c r="D2620" s="512"/>
      <c r="E2620" s="513"/>
      <c r="F2620" s="514"/>
      <c r="G2620" s="515"/>
      <c r="H2620" s="516"/>
      <c r="I2620" s="484"/>
      <c r="J2620" s="485"/>
      <c r="K2620" s="458"/>
    </row>
    <row r="2621" spans="1:11">
      <c r="A2621" s="450"/>
      <c r="B2621" s="517" t="s">
        <v>626</v>
      </c>
      <c r="C2621" s="518"/>
      <c r="D2621" s="459"/>
      <c r="E2621" s="487"/>
      <c r="F2621" s="488"/>
      <c r="G2621" s="519"/>
      <c r="H2621" s="798">
        <v>0.08</v>
      </c>
      <c r="I2621" s="521">
        <f>VLOOKUP(B2621,'MÃO DE OBRA'!$A:$E,5,FALSE)/220</f>
        <v>15.730909090909092</v>
      </c>
      <c r="J2621" s="782">
        <f>H2621*I2621</f>
        <v>1.2584727272727274</v>
      </c>
      <c r="K2621" s="458"/>
    </row>
    <row r="2622" spans="1:11">
      <c r="A2622" s="450"/>
      <c r="B2622" s="517" t="s">
        <v>734</v>
      </c>
      <c r="C2622" s="518"/>
      <c r="D2622" s="459"/>
      <c r="E2622" s="487"/>
      <c r="F2622" s="488"/>
      <c r="G2622" s="519"/>
      <c r="H2622" s="798">
        <v>0.08</v>
      </c>
      <c r="I2622" s="521">
        <f>VLOOKUP(B2622,'MÃO DE OBRA'!$A:$E,5,FALSE)/220</f>
        <v>23.596363636363641</v>
      </c>
      <c r="J2622" s="782">
        <f>H2622*I2622</f>
        <v>1.8877090909090912</v>
      </c>
      <c r="K2622" s="458"/>
    </row>
    <row r="2623" spans="1:11">
      <c r="A2623" s="450"/>
      <c r="B2623" s="517"/>
      <c r="C2623" s="518"/>
      <c r="D2623" s="459"/>
      <c r="E2623" s="487"/>
      <c r="F2623" s="488"/>
      <c r="G2623" s="519"/>
      <c r="H2623" s="520"/>
      <c r="I2623" s="521"/>
      <c r="J2623" s="492"/>
      <c r="K2623" s="458"/>
    </row>
    <row r="2624" spans="1:11">
      <c r="A2624" s="450"/>
      <c r="B2624" s="517"/>
      <c r="C2624" s="518"/>
      <c r="D2624" s="459"/>
      <c r="E2624" s="487"/>
      <c r="F2624" s="488"/>
      <c r="G2624" s="519"/>
      <c r="H2624" s="520"/>
      <c r="I2624" s="491"/>
      <c r="J2624" s="492">
        <f>H2624*I2624</f>
        <v>0</v>
      </c>
      <c r="K2624" s="458"/>
    </row>
    <row r="2625" spans="1:11">
      <c r="A2625" s="450"/>
      <c r="B2625" s="499" t="s">
        <v>1119</v>
      </c>
      <c r="C2625" s="502"/>
      <c r="D2625" s="502"/>
      <c r="E2625" s="502"/>
      <c r="F2625" s="502"/>
      <c r="G2625" s="502"/>
      <c r="H2625" s="502"/>
      <c r="I2625" s="522" t="s">
        <v>138</v>
      </c>
      <c r="J2625" s="501">
        <f>SUM(J2620:J2624)</f>
        <v>3.1461818181818186</v>
      </c>
      <c r="K2625" s="458"/>
    </row>
    <row r="2626" spans="1:11">
      <c r="A2626" s="450"/>
      <c r="B2626" s="523"/>
      <c r="C2626" s="523"/>
      <c r="D2626" s="523"/>
      <c r="E2626" s="523"/>
      <c r="F2626" s="523"/>
      <c r="G2626" s="523"/>
      <c r="H2626" s="523"/>
      <c r="I2626" s="524"/>
      <c r="J2626" s="523"/>
      <c r="K2626" s="458"/>
    </row>
    <row r="2627" spans="1:11">
      <c r="A2627" s="450"/>
      <c r="B2627" s="525" t="s">
        <v>1123</v>
      </c>
      <c r="C2627" s="526"/>
      <c r="D2627" s="523"/>
      <c r="E2627" s="527">
        <v>1</v>
      </c>
      <c r="F2627" s="528" t="s">
        <v>1134</v>
      </c>
      <c r="G2627" s="506"/>
      <c r="H2627" s="506"/>
      <c r="I2627" s="529" t="s">
        <v>1124</v>
      </c>
      <c r="J2627" s="501">
        <f>J2617+J2625</f>
        <v>3.1461818181818186</v>
      </c>
      <c r="K2627" s="458"/>
    </row>
    <row r="2628" spans="1:11">
      <c r="A2628" s="450"/>
      <c r="B2628" s="530"/>
      <c r="C2628" s="523"/>
      <c r="D2628" s="523"/>
      <c r="E2628" s="531"/>
      <c r="F2628" s="532"/>
      <c r="G2628" s="532"/>
      <c r="H2628" s="532"/>
      <c r="I2628" s="524"/>
      <c r="J2628" s="523"/>
      <c r="K2628" s="458"/>
    </row>
    <row r="2629" spans="1:11" ht="20.399999999999999">
      <c r="A2629" s="450"/>
      <c r="B2629" s="1667" t="s">
        <v>481</v>
      </c>
      <c r="C2629" s="1668"/>
      <c r="D2629" s="1668"/>
      <c r="E2629" s="1669"/>
      <c r="F2629" s="533" t="s">
        <v>873</v>
      </c>
      <c r="G2629" s="534" t="s">
        <v>493</v>
      </c>
      <c r="H2629" s="507" t="s">
        <v>1115</v>
      </c>
      <c r="I2629" s="535" t="s">
        <v>480</v>
      </c>
      <c r="J2629" s="536" t="s">
        <v>482</v>
      </c>
      <c r="K2629" s="458"/>
    </row>
    <row r="2630" spans="1:11">
      <c r="A2630" s="450"/>
      <c r="B2630" s="537"/>
      <c r="C2630" s="538"/>
      <c r="D2630" s="538"/>
      <c r="E2630" s="539"/>
      <c r="F2630" s="540"/>
      <c r="G2630" s="541"/>
      <c r="H2630" s="547"/>
      <c r="I2630" s="543"/>
      <c r="J2630" s="485"/>
      <c r="K2630" s="458"/>
    </row>
    <row r="2631" spans="1:11">
      <c r="A2631" s="450"/>
      <c r="B2631" s="537"/>
      <c r="C2631" s="518"/>
      <c r="D2631" s="518"/>
      <c r="E2631" s="487"/>
      <c r="F2631" s="540"/>
      <c r="G2631" s="541"/>
      <c r="H2631" s="547"/>
      <c r="I2631" s="543"/>
      <c r="J2631" s="492"/>
      <c r="K2631" s="458"/>
    </row>
    <row r="2632" spans="1:11">
      <c r="A2632" s="450"/>
      <c r="B2632" s="517"/>
      <c r="C2632" s="518"/>
      <c r="D2632" s="518"/>
      <c r="E2632" s="487"/>
      <c r="F2632" s="488"/>
      <c r="G2632" s="546"/>
      <c r="H2632" s="547"/>
      <c r="I2632" s="543"/>
      <c r="J2632" s="492">
        <f>H2632*I2632*E2614*F2614</f>
        <v>0</v>
      </c>
      <c r="K2632" s="458"/>
    </row>
    <row r="2633" spans="1:11">
      <c r="A2633" s="450"/>
      <c r="B2633" s="517"/>
      <c r="C2633" s="526"/>
      <c r="D2633" s="526"/>
      <c r="E2633" s="494"/>
      <c r="F2633" s="488"/>
      <c r="G2633" s="468"/>
      <c r="H2633" s="547"/>
      <c r="I2633" s="548"/>
      <c r="J2633" s="492">
        <f>H2633*I2633*E2615*F2615</f>
        <v>0</v>
      </c>
      <c r="K2633" s="458"/>
    </row>
    <row r="2634" spans="1:11">
      <c r="A2634" s="450"/>
      <c r="B2634" s="550" t="s">
        <v>1119</v>
      </c>
      <c r="C2634" s="526"/>
      <c r="D2634" s="526"/>
      <c r="E2634" s="526"/>
      <c r="F2634" s="523"/>
      <c r="G2634" s="526"/>
      <c r="H2634" s="551"/>
      <c r="I2634" s="552" t="s">
        <v>138</v>
      </c>
      <c r="J2634" s="501">
        <f>SUM(J2630:J2633)</f>
        <v>0</v>
      </c>
      <c r="K2634" s="458"/>
    </row>
    <row r="2635" spans="1:11">
      <c r="A2635" s="450"/>
      <c r="B2635" s="553"/>
      <c r="C2635" s="526"/>
      <c r="D2635" s="526"/>
      <c r="E2635" s="554"/>
      <c r="F2635" s="555"/>
      <c r="G2635" s="506"/>
      <c r="H2635" s="506"/>
      <c r="I2635" s="529"/>
      <c r="J2635" s="554"/>
      <c r="K2635" s="458"/>
    </row>
    <row r="2636" spans="1:11" ht="20.399999999999999">
      <c r="A2636" s="450"/>
      <c r="B2636" s="1667" t="s">
        <v>1125</v>
      </c>
      <c r="C2636" s="1668"/>
      <c r="D2636" s="1668"/>
      <c r="E2636" s="1668"/>
      <c r="F2636" s="1669"/>
      <c r="G2636" s="556" t="s">
        <v>494</v>
      </c>
      <c r="H2636" s="506" t="s">
        <v>1126</v>
      </c>
      <c r="I2636" s="557" t="s">
        <v>1115</v>
      </c>
      <c r="J2636" s="509" t="s">
        <v>482</v>
      </c>
      <c r="K2636" s="458"/>
    </row>
    <row r="2637" spans="1:11">
      <c r="A2637" s="450"/>
      <c r="B2637" s="558"/>
      <c r="C2637" s="559"/>
      <c r="D2637" s="560"/>
      <c r="E2637" s="560"/>
      <c r="F2637" s="561"/>
      <c r="G2637" s="489"/>
      <c r="H2637" s="489"/>
      <c r="I2637" s="562"/>
      <c r="J2637" s="492"/>
      <c r="K2637" s="458"/>
    </row>
    <row r="2638" spans="1:11">
      <c r="A2638" s="450"/>
      <c r="B2638" s="563"/>
      <c r="C2638" s="564"/>
      <c r="D2638" s="565"/>
      <c r="E2638" s="565"/>
      <c r="F2638" s="566"/>
      <c r="G2638" s="489"/>
      <c r="H2638" s="489"/>
      <c r="I2638" s="562"/>
      <c r="J2638" s="492"/>
      <c r="K2638" s="458"/>
    </row>
    <row r="2639" spans="1:11">
      <c r="A2639" s="450"/>
      <c r="B2639" s="1670" t="s">
        <v>138</v>
      </c>
      <c r="C2639" s="1670"/>
      <c r="D2639" s="1670"/>
      <c r="E2639" s="1670"/>
      <c r="F2639" s="1670"/>
      <c r="G2639" s="1670"/>
      <c r="H2639" s="1670"/>
      <c r="I2639" s="1670"/>
      <c r="J2639" s="501">
        <f>SUM(J2637:J2638)</f>
        <v>0</v>
      </c>
      <c r="K2639" s="458"/>
    </row>
    <row r="2640" spans="1:11">
      <c r="A2640" s="450"/>
      <c r="B2640" s="567"/>
      <c r="C2640" s="511"/>
      <c r="D2640" s="511"/>
      <c r="E2640" s="568"/>
      <c r="F2640" s="569"/>
      <c r="G2640" s="570"/>
      <c r="H2640" s="570"/>
      <c r="I2640" s="571"/>
      <c r="J2640" s="572"/>
      <c r="K2640" s="458"/>
    </row>
    <row r="2641" spans="1:11">
      <c r="A2641" s="450"/>
      <c r="B2641" s="573" t="s">
        <v>1127</v>
      </c>
      <c r="C2641" s="573"/>
      <c r="D2641" s="550"/>
      <c r="E2641" s="523"/>
      <c r="F2641" s="523"/>
      <c r="G2641" s="523"/>
      <c r="H2641" s="574"/>
      <c r="I2641" s="575"/>
      <c r="J2641" s="639">
        <f>(J2627+J2634+J2639)/E2627</f>
        <v>3.1461818181818186</v>
      </c>
      <c r="K2641" s="458"/>
    </row>
    <row r="2642" spans="1:11">
      <c r="A2642" s="450"/>
      <c r="B2642" s="553"/>
      <c r="C2642" s="526"/>
      <c r="D2642" s="526"/>
      <c r="E2642" s="554"/>
      <c r="F2642" s="555"/>
      <c r="G2642" s="506"/>
      <c r="H2642" s="506"/>
      <c r="I2642" s="529"/>
      <c r="J2642" s="576"/>
      <c r="K2642" s="458"/>
    </row>
    <row r="2643" spans="1:11" ht="20.399999999999999">
      <c r="A2643" s="450"/>
      <c r="B2643" s="1667" t="s">
        <v>1128</v>
      </c>
      <c r="C2643" s="1668"/>
      <c r="D2643" s="1668"/>
      <c r="E2643" s="1668"/>
      <c r="F2643" s="1669"/>
      <c r="G2643" s="556" t="s">
        <v>494</v>
      </c>
      <c r="H2643" s="506" t="s">
        <v>1126</v>
      </c>
      <c r="I2643" s="557" t="s">
        <v>1115</v>
      </c>
      <c r="J2643" s="509" t="s">
        <v>482</v>
      </c>
      <c r="K2643" s="458"/>
    </row>
    <row r="2644" spans="1:11">
      <c r="A2644" s="450"/>
      <c r="B2644" s="558" t="s">
        <v>1243</v>
      </c>
      <c r="C2644" s="559"/>
      <c r="D2644" s="560"/>
      <c r="E2644" s="560"/>
      <c r="F2644" s="561"/>
      <c r="G2644" s="489">
        <v>0.03</v>
      </c>
      <c r="H2644" s="489" t="s">
        <v>1140</v>
      </c>
      <c r="I2644" s="562">
        <v>38.96</v>
      </c>
      <c r="J2644" s="492">
        <f>G2644*I2644</f>
        <v>1.1688000000000001</v>
      </c>
      <c r="K2644" s="458"/>
    </row>
    <row r="2645" spans="1:11">
      <c r="A2645" s="450"/>
      <c r="B2645" s="563" t="s">
        <v>1244</v>
      </c>
      <c r="C2645" s="564"/>
      <c r="D2645" s="565"/>
      <c r="E2645" s="565"/>
      <c r="F2645" s="566"/>
      <c r="G2645" s="489">
        <v>1.1000000000000001</v>
      </c>
      <c r="H2645" s="489" t="s">
        <v>1140</v>
      </c>
      <c r="I2645" s="743">
        <v>9.6999999999999993</v>
      </c>
      <c r="J2645" s="492">
        <f>G2645*I2645</f>
        <v>10.67</v>
      </c>
      <c r="K2645" s="458"/>
    </row>
    <row r="2646" spans="1:11">
      <c r="A2646" s="450"/>
      <c r="B2646" s="577"/>
      <c r="C2646" s="578"/>
      <c r="D2646" s="579"/>
      <c r="E2646" s="579"/>
      <c r="F2646" s="580"/>
      <c r="G2646" s="489"/>
      <c r="H2646" s="489"/>
      <c r="I2646" s="742"/>
      <c r="J2646" s="492"/>
      <c r="K2646" s="458"/>
    </row>
    <row r="2647" spans="1:11">
      <c r="A2647" s="450"/>
      <c r="B2647" s="581"/>
      <c r="C2647" s="523"/>
      <c r="D2647" s="523"/>
      <c r="E2647" s="582"/>
      <c r="F2647" s="583"/>
      <c r="G2647" s="532"/>
      <c r="H2647" s="532"/>
      <c r="I2647" s="524" t="s">
        <v>138</v>
      </c>
      <c r="J2647" s="501">
        <f>SUM(J2644:J2646)</f>
        <v>11.838799999999999</v>
      </c>
      <c r="K2647" s="458"/>
    </row>
    <row r="2648" spans="1:11">
      <c r="A2648" s="450"/>
      <c r="B2648" s="584"/>
      <c r="C2648" s="523"/>
      <c r="D2648" s="523"/>
      <c r="E2648" s="582"/>
      <c r="F2648" s="583"/>
      <c r="G2648" s="532"/>
      <c r="H2648" s="532"/>
      <c r="I2648" s="524"/>
      <c r="J2648" s="582"/>
      <c r="K2648" s="458"/>
    </row>
    <row r="2649" spans="1:11" ht="20.399999999999999">
      <c r="A2649" s="450"/>
      <c r="B2649" s="1667" t="s">
        <v>1141</v>
      </c>
      <c r="C2649" s="1668"/>
      <c r="D2649" s="1668"/>
      <c r="E2649" s="1668"/>
      <c r="F2649" s="1669"/>
      <c r="G2649" s="587" t="s">
        <v>494</v>
      </c>
      <c r="H2649" s="506" t="s">
        <v>1115</v>
      </c>
      <c r="I2649" s="557"/>
      <c r="J2649" s="509" t="s">
        <v>482</v>
      </c>
      <c r="K2649" s="458"/>
    </row>
    <row r="2650" spans="1:11">
      <c r="A2650" s="450"/>
      <c r="B2650" s="1654"/>
      <c r="C2650" s="1655"/>
      <c r="D2650" s="1655"/>
      <c r="E2650" s="1655"/>
      <c r="F2650" s="1656"/>
      <c r="G2650" s="489"/>
      <c r="H2650" s="1657"/>
      <c r="I2650" s="1658"/>
      <c r="J2650" s="492"/>
      <c r="K2650" s="458"/>
    </row>
    <row r="2651" spans="1:11">
      <c r="A2651" s="450"/>
      <c r="B2651" s="1659"/>
      <c r="C2651" s="1660"/>
      <c r="D2651" s="1660"/>
      <c r="E2651" s="1660"/>
      <c r="F2651" s="1661"/>
      <c r="G2651" s="496"/>
      <c r="H2651" s="1662"/>
      <c r="I2651" s="1663"/>
      <c r="J2651" s="492"/>
      <c r="K2651" s="458"/>
    </row>
    <row r="2652" spans="1:11">
      <c r="A2652" s="450"/>
      <c r="B2652" s="581"/>
      <c r="C2652" s="523"/>
      <c r="D2652" s="523"/>
      <c r="E2652" s="582"/>
      <c r="F2652" s="583"/>
      <c r="G2652" s="532"/>
      <c r="H2652" s="532"/>
      <c r="I2652" s="524" t="s">
        <v>138</v>
      </c>
      <c r="J2652" s="501">
        <f>SUM(J2650:J2651)</f>
        <v>0</v>
      </c>
      <c r="K2652" s="458"/>
    </row>
    <row r="2653" spans="1:11">
      <c r="A2653" s="450"/>
      <c r="B2653" s="523"/>
      <c r="C2653" s="523"/>
      <c r="D2653" s="523"/>
      <c r="E2653" s="523"/>
      <c r="F2653" s="523"/>
      <c r="G2653" s="523"/>
      <c r="H2653" s="523"/>
      <c r="I2653" s="524"/>
      <c r="J2653" s="523"/>
      <c r="K2653" s="458"/>
    </row>
    <row r="2654" spans="1:11">
      <c r="A2654" s="450"/>
      <c r="B2654" s="1645" t="s">
        <v>1142</v>
      </c>
      <c r="C2654" s="1646"/>
      <c r="D2654" s="1646"/>
      <c r="E2654" s="1646"/>
      <c r="F2654" s="1646"/>
      <c r="G2654" s="1646"/>
      <c r="H2654" s="1646"/>
      <c r="I2654" s="1647"/>
      <c r="J2654" s="573">
        <f>J2652+J2647+J2641</f>
        <v>14.984981818181819</v>
      </c>
      <c r="K2654" s="458"/>
    </row>
    <row r="2655" spans="1:11">
      <c r="A2655" s="450"/>
      <c r="B2655" s="523"/>
      <c r="C2655" s="523"/>
      <c r="D2655" s="523"/>
      <c r="E2655" s="523"/>
      <c r="F2655" s="523"/>
      <c r="G2655" s="523"/>
      <c r="H2655" s="523"/>
      <c r="I2655" s="524"/>
      <c r="J2655" s="523"/>
      <c r="K2655" s="458"/>
    </row>
    <row r="2656" spans="1:11">
      <c r="A2656" s="450"/>
      <c r="B2656" s="1645" t="s">
        <v>1143</v>
      </c>
      <c r="C2656" s="1646"/>
      <c r="D2656" s="1646"/>
      <c r="E2656" s="1646"/>
      <c r="F2656" s="1646"/>
      <c r="G2656" s="1646"/>
      <c r="H2656" s="1646"/>
      <c r="I2656" s="1647"/>
      <c r="J2656" s="501">
        <f>J2654*0</f>
        <v>0</v>
      </c>
      <c r="K2656" s="458"/>
    </row>
    <row r="2657" spans="1:11">
      <c r="A2657" s="450"/>
      <c r="B2657" s="523"/>
      <c r="C2657" s="523"/>
      <c r="D2657" s="523"/>
      <c r="E2657" s="523"/>
      <c r="F2657" s="523"/>
      <c r="G2657" s="523"/>
      <c r="H2657" s="523"/>
      <c r="I2657" s="524"/>
      <c r="J2657" s="523"/>
      <c r="K2657" s="458"/>
    </row>
    <row r="2658" spans="1:11">
      <c r="A2658" s="450"/>
      <c r="B2658" s="1645" t="s">
        <v>1144</v>
      </c>
      <c r="C2658" s="1646"/>
      <c r="D2658" s="1646"/>
      <c r="E2658" s="1646"/>
      <c r="F2658" s="1646"/>
      <c r="G2658" s="1646"/>
      <c r="H2658" s="1646"/>
      <c r="I2658" s="1647"/>
      <c r="J2658" s="573">
        <f>J2654+J2656</f>
        <v>14.984981818181819</v>
      </c>
      <c r="K2658" s="458"/>
    </row>
    <row r="2659" spans="1:11">
      <c r="A2659" s="450"/>
      <c r="B2659" s="511"/>
      <c r="C2659" s="511"/>
      <c r="D2659" s="511"/>
      <c r="E2659" s="511"/>
      <c r="F2659" s="511"/>
      <c r="G2659" s="511"/>
      <c r="H2659" s="511"/>
      <c r="I2659" s="571"/>
      <c r="J2659" s="511"/>
      <c r="K2659" s="458"/>
    </row>
    <row r="2660" spans="1:11">
      <c r="A2660" s="450"/>
      <c r="B2660" s="589"/>
      <c r="C2660" s="559"/>
      <c r="D2660" s="559"/>
      <c r="E2660" s="559"/>
      <c r="F2660" s="559"/>
      <c r="G2660" s="559"/>
      <c r="H2660" s="559"/>
      <c r="I2660" s="559"/>
      <c r="J2660" s="590"/>
      <c r="K2660" s="458"/>
    </row>
    <row r="2661" spans="1:11">
      <c r="A2661" s="450"/>
      <c r="B2661" s="591"/>
      <c r="C2661" s="592"/>
      <c r="D2661" s="593"/>
      <c r="E2661" s="593"/>
      <c r="F2661" s="594" t="s">
        <v>1119</v>
      </c>
      <c r="G2661" s="595" t="s">
        <v>1119</v>
      </c>
      <c r="H2661" s="592"/>
      <c r="I2661" s="592"/>
      <c r="J2661" s="596"/>
      <c r="K2661" s="458"/>
    </row>
    <row r="2662" spans="1:11">
      <c r="A2662" s="450"/>
      <c r="B2662" s="459"/>
      <c r="C2662" s="459"/>
      <c r="D2662" s="459"/>
      <c r="E2662" s="459"/>
      <c r="F2662" s="459"/>
      <c r="G2662" s="459"/>
      <c r="H2662" s="459"/>
      <c r="I2662" s="459"/>
      <c r="J2662" s="459"/>
      <c r="K2662" s="458"/>
    </row>
    <row r="2663" spans="1:11">
      <c r="A2663" s="450"/>
      <c r="B2663" s="597">
        <f>PLANEJAMENTO!$G$2</f>
        <v>0</v>
      </c>
      <c r="C2663" s="598"/>
      <c r="D2663" s="598"/>
      <c r="E2663" s="598"/>
      <c r="F2663" s="599"/>
      <c r="G2663" s="600" t="s">
        <v>482</v>
      </c>
      <c r="H2663" s="502"/>
      <c r="I2663" s="502"/>
      <c r="J2663" s="505"/>
      <c r="K2663" s="458"/>
    </row>
    <row r="2664" spans="1:11">
      <c r="A2664" s="450"/>
      <c r="B2664" s="601">
        <f>PLANEJAMENTO!$G$3</f>
        <v>0</v>
      </c>
      <c r="C2664" s="602"/>
      <c r="D2664" s="602"/>
      <c r="E2664" s="602"/>
      <c r="F2664" s="603"/>
      <c r="G2664" s="1648" t="s">
        <v>1145</v>
      </c>
      <c r="H2664" s="1649"/>
      <c r="I2664" s="1649"/>
      <c r="J2664" s="1650"/>
      <c r="K2664" s="458"/>
    </row>
    <row r="2665" spans="1:11">
      <c r="A2665" s="450"/>
      <c r="B2665" s="604"/>
      <c r="C2665" s="605"/>
      <c r="D2665" s="605"/>
      <c r="E2665" s="605"/>
      <c r="F2665" s="606"/>
      <c r="G2665" s="607"/>
      <c r="H2665" s="1651"/>
      <c r="I2665" s="1652"/>
      <c r="J2665" s="1653"/>
      <c r="K2665" s="458"/>
    </row>
    <row r="2666" spans="1:11" ht="15" thickBot="1">
      <c r="A2666" s="608"/>
      <c r="B2666" s="609"/>
      <c r="C2666" s="609"/>
      <c r="D2666" s="609"/>
      <c r="E2666" s="609"/>
      <c r="F2666" s="609"/>
      <c r="G2666" s="609"/>
      <c r="H2666" s="609"/>
      <c r="I2666" s="609"/>
      <c r="J2666" s="609"/>
      <c r="K2666" s="610"/>
    </row>
    <row r="2667" spans="1:11">
      <c r="A2667" s="759"/>
      <c r="B2667" s="760"/>
      <c r="C2667" s="760"/>
      <c r="D2667" s="760"/>
      <c r="E2667" s="760"/>
      <c r="F2667" s="760"/>
      <c r="G2667" s="760"/>
      <c r="H2667" s="760"/>
      <c r="I2667" s="760"/>
      <c r="J2667" s="760"/>
      <c r="K2667" s="761"/>
    </row>
    <row r="2668" spans="1:11">
      <c r="A2668" s="450"/>
      <c r="B2668" s="451" t="s">
        <v>141</v>
      </c>
      <c r="C2668" s="452"/>
      <c r="D2668" s="453" t="s">
        <v>1105</v>
      </c>
      <c r="E2668" s="454"/>
      <c r="F2668" s="455"/>
      <c r="G2668" s="455"/>
      <c r="H2668" s="456"/>
      <c r="I2668" s="456"/>
      <c r="J2668" s="457"/>
      <c r="K2668" s="458"/>
    </row>
    <row r="2669" spans="1:11">
      <c r="A2669" s="450"/>
      <c r="B2669" s="459"/>
      <c r="C2669" s="459"/>
      <c r="D2669" s="459"/>
      <c r="E2669" s="459"/>
      <c r="F2669" s="459"/>
      <c r="G2669" s="459"/>
      <c r="H2669" s="459"/>
      <c r="I2669" s="459"/>
      <c r="J2669" s="459"/>
      <c r="K2669" s="458"/>
    </row>
    <row r="2670" spans="1:11">
      <c r="A2670" s="450"/>
      <c r="B2670" s="460" t="s">
        <v>1173</v>
      </c>
      <c r="C2670" s="461" t="s">
        <v>1107</v>
      </c>
      <c r="D2670" s="1671" t="s">
        <v>198</v>
      </c>
      <c r="E2670" s="1672"/>
      <c r="F2670" s="1672"/>
      <c r="G2670" s="1672"/>
      <c r="H2670" s="1672"/>
      <c r="I2670" s="1673"/>
      <c r="J2670" s="462" t="s">
        <v>1108</v>
      </c>
      <c r="K2670" s="458"/>
    </row>
    <row r="2671" spans="1:11" ht="23.25" customHeight="1">
      <c r="A2671" s="450"/>
      <c r="B2671" s="463">
        <v>52007</v>
      </c>
      <c r="C2671" s="464"/>
      <c r="D2671" s="1674" t="s">
        <v>1245</v>
      </c>
      <c r="E2671" s="1675"/>
      <c r="F2671" s="1675"/>
      <c r="G2671" s="1675"/>
      <c r="H2671" s="1675"/>
      <c r="I2671" s="1676"/>
      <c r="J2671" s="468" t="s">
        <v>1134</v>
      </c>
      <c r="K2671" s="458"/>
    </row>
    <row r="2672" spans="1:11">
      <c r="A2672" s="450"/>
      <c r="B2672" s="469"/>
      <c r="C2672" s="469"/>
      <c r="D2672" s="469"/>
      <c r="E2672" s="469"/>
      <c r="F2672" s="469"/>
      <c r="G2672" s="469"/>
      <c r="H2672" s="469"/>
      <c r="I2672" s="470"/>
      <c r="J2672" s="471"/>
      <c r="K2672" s="458"/>
    </row>
    <row r="2673" spans="1:11">
      <c r="A2673" s="450"/>
      <c r="B2673" s="1648" t="s">
        <v>1111</v>
      </c>
      <c r="C2673" s="1650"/>
      <c r="D2673" s="1679" t="s">
        <v>873</v>
      </c>
      <c r="E2673" s="1681" t="s">
        <v>1112</v>
      </c>
      <c r="F2673" s="472" t="s">
        <v>1113</v>
      </c>
      <c r="G2673" s="473"/>
      <c r="H2673" s="472" t="s">
        <v>1114</v>
      </c>
      <c r="I2673" s="473"/>
      <c r="J2673" s="474" t="s">
        <v>1115</v>
      </c>
      <c r="K2673" s="458"/>
    </row>
    <row r="2674" spans="1:11">
      <c r="A2674" s="450"/>
      <c r="B2674" s="1677"/>
      <c r="C2674" s="1678"/>
      <c r="D2674" s="1680"/>
      <c r="E2674" s="1682"/>
      <c r="F2674" s="475" t="s">
        <v>1116</v>
      </c>
      <c r="G2674" s="475" t="s">
        <v>1117</v>
      </c>
      <c r="H2674" s="475" t="s">
        <v>1116</v>
      </c>
      <c r="I2674" s="476" t="s">
        <v>1117</v>
      </c>
      <c r="J2674" s="477" t="s">
        <v>1118</v>
      </c>
      <c r="K2674" s="458"/>
    </row>
    <row r="2675" spans="1:11">
      <c r="A2675" s="450"/>
      <c r="B2675" s="486"/>
      <c r="C2675" s="487"/>
      <c r="D2675" s="488"/>
      <c r="E2675" s="481"/>
      <c r="F2675" s="481"/>
      <c r="G2675" s="482"/>
      <c r="H2675" s="490"/>
      <c r="I2675" s="484"/>
      <c r="J2675" s="492"/>
      <c r="K2675" s="458"/>
    </row>
    <row r="2676" spans="1:11">
      <c r="A2676" s="450"/>
      <c r="B2676" s="486"/>
      <c r="C2676" s="487"/>
      <c r="D2676" s="488"/>
      <c r="E2676" s="489"/>
      <c r="F2676" s="489"/>
      <c r="G2676" s="489"/>
      <c r="H2676" s="490"/>
      <c r="I2676" s="491"/>
      <c r="J2676" s="492">
        <f>H2676*F2676*E2676+I2676*G2676*E2676</f>
        <v>0</v>
      </c>
      <c r="K2676" s="458"/>
    </row>
    <row r="2677" spans="1:11">
      <c r="A2677" s="450"/>
      <c r="B2677" s="493"/>
      <c r="C2677" s="494"/>
      <c r="D2677" s="495"/>
      <c r="E2677" s="496"/>
      <c r="F2677" s="496"/>
      <c r="G2677" s="496"/>
      <c r="H2677" s="497"/>
      <c r="I2677" s="498"/>
      <c r="J2677" s="492">
        <f>H2677*F2677*E2677+I2677*G2677*E2677</f>
        <v>0</v>
      </c>
      <c r="K2677" s="458"/>
    </row>
    <row r="2678" spans="1:11">
      <c r="A2678" s="450"/>
      <c r="B2678" s="499" t="s">
        <v>1119</v>
      </c>
      <c r="C2678" s="469"/>
      <c r="D2678" s="469"/>
      <c r="E2678" s="469"/>
      <c r="F2678" s="469"/>
      <c r="G2678" s="469"/>
      <c r="H2678" s="469"/>
      <c r="I2678" s="500" t="s">
        <v>138</v>
      </c>
      <c r="J2678" s="501">
        <f>SUM(J2675:J2677)</f>
        <v>0</v>
      </c>
      <c r="K2678" s="458"/>
    </row>
    <row r="2679" spans="1:11">
      <c r="A2679" s="450"/>
      <c r="B2679" s="502"/>
      <c r="C2679" s="502"/>
      <c r="D2679" s="502"/>
      <c r="E2679" s="502"/>
      <c r="F2679" s="502"/>
      <c r="G2679" s="502"/>
      <c r="H2679" s="502"/>
      <c r="I2679" s="503"/>
      <c r="J2679" s="504"/>
      <c r="K2679" s="458"/>
    </row>
    <row r="2680" spans="1:11" ht="20.399999999999999">
      <c r="A2680" s="450"/>
      <c r="B2680" s="1664" t="s">
        <v>1120</v>
      </c>
      <c r="C2680" s="1665"/>
      <c r="D2680" s="1665"/>
      <c r="E2680" s="1666"/>
      <c r="F2680" s="505" t="s">
        <v>873</v>
      </c>
      <c r="G2680" s="506"/>
      <c r="H2680" s="507" t="s">
        <v>560</v>
      </c>
      <c r="I2680" s="508" t="s">
        <v>1121</v>
      </c>
      <c r="J2680" s="509" t="s">
        <v>1122</v>
      </c>
      <c r="K2680" s="458"/>
    </row>
    <row r="2681" spans="1:11">
      <c r="A2681" s="450"/>
      <c r="B2681" s="510"/>
      <c r="C2681" s="511"/>
      <c r="D2681" s="512"/>
      <c r="E2681" s="513"/>
      <c r="F2681" s="514"/>
      <c r="G2681" s="515"/>
      <c r="H2681" s="516"/>
      <c r="I2681" s="484"/>
      <c r="J2681" s="485"/>
      <c r="K2681" s="458"/>
    </row>
    <row r="2682" spans="1:11">
      <c r="A2682" s="450"/>
      <c r="B2682" s="517" t="s">
        <v>626</v>
      </c>
      <c r="C2682" s="518"/>
      <c r="D2682" s="459"/>
      <c r="E2682" s="487"/>
      <c r="F2682" s="488"/>
      <c r="G2682" s="519"/>
      <c r="H2682" s="798">
        <v>0.1</v>
      </c>
      <c r="I2682" s="521">
        <f>VLOOKUP(B2682,'MÃO DE OBRA'!$A:$E,5,FALSE)/220</f>
        <v>15.730909090909092</v>
      </c>
      <c r="J2682" s="782">
        <f>H2682*I2682</f>
        <v>1.5730909090909093</v>
      </c>
      <c r="K2682" s="458"/>
    </row>
    <row r="2683" spans="1:11">
      <c r="A2683" s="450"/>
      <c r="B2683" s="517" t="s">
        <v>734</v>
      </c>
      <c r="C2683" s="518"/>
      <c r="D2683" s="459"/>
      <c r="E2683" s="487"/>
      <c r="F2683" s="488"/>
      <c r="G2683" s="519"/>
      <c r="H2683" s="798">
        <v>0.1</v>
      </c>
      <c r="I2683" s="521">
        <f>VLOOKUP(B2683,'MÃO DE OBRA'!$A:$E,5,FALSE)/220</f>
        <v>23.596363636363641</v>
      </c>
      <c r="J2683" s="782">
        <f>H2683*I2683</f>
        <v>2.3596363636363642</v>
      </c>
      <c r="K2683" s="458"/>
    </row>
    <row r="2684" spans="1:11">
      <c r="A2684" s="450"/>
      <c r="B2684" s="517"/>
      <c r="C2684" s="518"/>
      <c r="D2684" s="459"/>
      <c r="E2684" s="487"/>
      <c r="F2684" s="488"/>
      <c r="G2684" s="519"/>
      <c r="H2684" s="520"/>
      <c r="I2684" s="521"/>
      <c r="J2684" s="492"/>
      <c r="K2684" s="458"/>
    </row>
    <row r="2685" spans="1:11">
      <c r="A2685" s="450"/>
      <c r="B2685" s="517"/>
      <c r="C2685" s="518"/>
      <c r="D2685" s="459"/>
      <c r="E2685" s="487"/>
      <c r="F2685" s="488"/>
      <c r="G2685" s="519"/>
      <c r="H2685" s="520"/>
      <c r="I2685" s="491"/>
      <c r="J2685" s="492">
        <f>H2685*I2685</f>
        <v>0</v>
      </c>
      <c r="K2685" s="458"/>
    </row>
    <row r="2686" spans="1:11">
      <c r="A2686" s="450"/>
      <c r="B2686" s="499" t="s">
        <v>1119</v>
      </c>
      <c r="C2686" s="502"/>
      <c r="D2686" s="502"/>
      <c r="E2686" s="502"/>
      <c r="F2686" s="502"/>
      <c r="G2686" s="502"/>
      <c r="H2686" s="502"/>
      <c r="I2686" s="522" t="s">
        <v>138</v>
      </c>
      <c r="J2686" s="501">
        <f>SUM(J2681:J2685)</f>
        <v>3.9327272727272735</v>
      </c>
      <c r="K2686" s="458"/>
    </row>
    <row r="2687" spans="1:11">
      <c r="A2687" s="450"/>
      <c r="B2687" s="523"/>
      <c r="C2687" s="523"/>
      <c r="D2687" s="523"/>
      <c r="E2687" s="523"/>
      <c r="F2687" s="523"/>
      <c r="G2687" s="523"/>
      <c r="H2687" s="523"/>
      <c r="I2687" s="524"/>
      <c r="J2687" s="523"/>
      <c r="K2687" s="458"/>
    </row>
    <row r="2688" spans="1:11">
      <c r="A2688" s="450"/>
      <c r="B2688" s="525" t="s">
        <v>1123</v>
      </c>
      <c r="C2688" s="526"/>
      <c r="D2688" s="523"/>
      <c r="E2688" s="527">
        <v>1</v>
      </c>
      <c r="F2688" s="528" t="s">
        <v>1134</v>
      </c>
      <c r="G2688" s="506"/>
      <c r="H2688" s="506"/>
      <c r="I2688" s="529" t="s">
        <v>1124</v>
      </c>
      <c r="J2688" s="501">
        <f>J2678+J2686</f>
        <v>3.9327272727272735</v>
      </c>
      <c r="K2688" s="458"/>
    </row>
    <row r="2689" spans="1:11">
      <c r="A2689" s="450"/>
      <c r="B2689" s="530"/>
      <c r="C2689" s="523"/>
      <c r="D2689" s="523"/>
      <c r="E2689" s="531"/>
      <c r="F2689" s="532"/>
      <c r="G2689" s="532"/>
      <c r="H2689" s="532"/>
      <c r="I2689" s="524"/>
      <c r="J2689" s="523"/>
      <c r="K2689" s="458"/>
    </row>
    <row r="2690" spans="1:11" ht="20.399999999999999">
      <c r="A2690" s="450"/>
      <c r="B2690" s="1667" t="s">
        <v>481</v>
      </c>
      <c r="C2690" s="1668"/>
      <c r="D2690" s="1668"/>
      <c r="E2690" s="1669"/>
      <c r="F2690" s="533" t="s">
        <v>873</v>
      </c>
      <c r="G2690" s="534" t="s">
        <v>493</v>
      </c>
      <c r="H2690" s="507" t="s">
        <v>1115</v>
      </c>
      <c r="I2690" s="535" t="s">
        <v>480</v>
      </c>
      <c r="J2690" s="536" t="s">
        <v>482</v>
      </c>
      <c r="K2690" s="458"/>
    </row>
    <row r="2691" spans="1:11">
      <c r="A2691" s="450"/>
      <c r="B2691" s="537"/>
      <c r="C2691" s="538"/>
      <c r="D2691" s="538"/>
      <c r="E2691" s="539"/>
      <c r="F2691" s="540"/>
      <c r="G2691" s="541"/>
      <c r="H2691" s="547"/>
      <c r="I2691" s="543"/>
      <c r="J2691" s="485"/>
      <c r="K2691" s="458"/>
    </row>
    <row r="2692" spans="1:11">
      <c r="A2692" s="450"/>
      <c r="B2692" s="537"/>
      <c r="C2692" s="518"/>
      <c r="D2692" s="518"/>
      <c r="E2692" s="487"/>
      <c r="F2692" s="540"/>
      <c r="G2692" s="541"/>
      <c r="H2692" s="547"/>
      <c r="I2692" s="543"/>
      <c r="J2692" s="492"/>
      <c r="K2692" s="458"/>
    </row>
    <row r="2693" spans="1:11">
      <c r="A2693" s="450"/>
      <c r="B2693" s="517"/>
      <c r="C2693" s="518"/>
      <c r="D2693" s="518"/>
      <c r="E2693" s="487"/>
      <c r="F2693" s="488"/>
      <c r="G2693" s="546"/>
      <c r="H2693" s="547"/>
      <c r="I2693" s="543"/>
      <c r="J2693" s="492">
        <f>H2693*I2693*E2675*F2675</f>
        <v>0</v>
      </c>
      <c r="K2693" s="458"/>
    </row>
    <row r="2694" spans="1:11">
      <c r="A2694" s="450"/>
      <c r="B2694" s="517"/>
      <c r="C2694" s="526"/>
      <c r="D2694" s="526"/>
      <c r="E2694" s="494"/>
      <c r="F2694" s="488"/>
      <c r="G2694" s="468"/>
      <c r="H2694" s="547"/>
      <c r="I2694" s="548"/>
      <c r="J2694" s="492">
        <f>H2694*I2694*E2676*F2676</f>
        <v>0</v>
      </c>
      <c r="K2694" s="458"/>
    </row>
    <row r="2695" spans="1:11">
      <c r="A2695" s="450"/>
      <c r="B2695" s="550" t="s">
        <v>1119</v>
      </c>
      <c r="C2695" s="526"/>
      <c r="D2695" s="526"/>
      <c r="E2695" s="526"/>
      <c r="F2695" s="523"/>
      <c r="G2695" s="526"/>
      <c r="H2695" s="551"/>
      <c r="I2695" s="552" t="s">
        <v>138</v>
      </c>
      <c r="J2695" s="501">
        <f>SUM(J2691:J2694)</f>
        <v>0</v>
      </c>
      <c r="K2695" s="458"/>
    </row>
    <row r="2696" spans="1:11">
      <c r="A2696" s="450"/>
      <c r="B2696" s="553"/>
      <c r="C2696" s="526"/>
      <c r="D2696" s="526"/>
      <c r="E2696" s="554"/>
      <c r="F2696" s="555"/>
      <c r="G2696" s="506"/>
      <c r="H2696" s="506"/>
      <c r="I2696" s="529"/>
      <c r="J2696" s="554"/>
      <c r="K2696" s="458"/>
    </row>
    <row r="2697" spans="1:11" ht="20.399999999999999">
      <c r="A2697" s="450"/>
      <c r="B2697" s="1667" t="s">
        <v>1125</v>
      </c>
      <c r="C2697" s="1668"/>
      <c r="D2697" s="1668"/>
      <c r="E2697" s="1668"/>
      <c r="F2697" s="1669"/>
      <c r="G2697" s="556" t="s">
        <v>494</v>
      </c>
      <c r="H2697" s="506" t="s">
        <v>1126</v>
      </c>
      <c r="I2697" s="557" t="s">
        <v>1115</v>
      </c>
      <c r="J2697" s="509" t="s">
        <v>482</v>
      </c>
      <c r="K2697" s="458"/>
    </row>
    <row r="2698" spans="1:11">
      <c r="A2698" s="450"/>
      <c r="B2698" s="558"/>
      <c r="C2698" s="559"/>
      <c r="D2698" s="560"/>
      <c r="E2698" s="560"/>
      <c r="F2698" s="561"/>
      <c r="G2698" s="489"/>
      <c r="H2698" s="489"/>
      <c r="I2698" s="562"/>
      <c r="J2698" s="492"/>
      <c r="K2698" s="458"/>
    </row>
    <row r="2699" spans="1:11">
      <c r="A2699" s="450"/>
      <c r="B2699" s="563"/>
      <c r="C2699" s="564"/>
      <c r="D2699" s="565"/>
      <c r="E2699" s="565"/>
      <c r="F2699" s="566"/>
      <c r="G2699" s="489"/>
      <c r="H2699" s="489"/>
      <c r="I2699" s="562"/>
      <c r="J2699" s="492"/>
      <c r="K2699" s="458"/>
    </row>
    <row r="2700" spans="1:11">
      <c r="A2700" s="450"/>
      <c r="B2700" s="1670" t="s">
        <v>138</v>
      </c>
      <c r="C2700" s="1670"/>
      <c r="D2700" s="1670"/>
      <c r="E2700" s="1670"/>
      <c r="F2700" s="1670"/>
      <c r="G2700" s="1670"/>
      <c r="H2700" s="1670"/>
      <c r="I2700" s="1670"/>
      <c r="J2700" s="501">
        <f>SUM(J2698:J2699)</f>
        <v>0</v>
      </c>
      <c r="K2700" s="458"/>
    </row>
    <row r="2701" spans="1:11">
      <c r="A2701" s="450"/>
      <c r="B2701" s="567"/>
      <c r="C2701" s="511"/>
      <c r="D2701" s="511"/>
      <c r="E2701" s="568"/>
      <c r="F2701" s="569"/>
      <c r="G2701" s="570"/>
      <c r="H2701" s="570"/>
      <c r="I2701" s="571"/>
      <c r="J2701" s="572"/>
      <c r="K2701" s="458"/>
    </row>
    <row r="2702" spans="1:11">
      <c r="A2702" s="450"/>
      <c r="B2702" s="573" t="s">
        <v>1127</v>
      </c>
      <c r="C2702" s="573"/>
      <c r="D2702" s="550"/>
      <c r="E2702" s="523"/>
      <c r="F2702" s="523"/>
      <c r="G2702" s="523"/>
      <c r="H2702" s="574"/>
      <c r="I2702" s="575"/>
      <c r="J2702" s="639">
        <f>(J2688+J2695+J2700)/E2688</f>
        <v>3.9327272727272735</v>
      </c>
      <c r="K2702" s="458"/>
    </row>
    <row r="2703" spans="1:11">
      <c r="A2703" s="450"/>
      <c r="B2703" s="553"/>
      <c r="C2703" s="526"/>
      <c r="D2703" s="526"/>
      <c r="E2703" s="554"/>
      <c r="F2703" s="555"/>
      <c r="G2703" s="506"/>
      <c r="H2703" s="506"/>
      <c r="I2703" s="529"/>
      <c r="J2703" s="576"/>
      <c r="K2703" s="458"/>
    </row>
    <row r="2704" spans="1:11" ht="20.399999999999999">
      <c r="A2704" s="450"/>
      <c r="B2704" s="1667" t="s">
        <v>1128</v>
      </c>
      <c r="C2704" s="1668"/>
      <c r="D2704" s="1668"/>
      <c r="E2704" s="1668"/>
      <c r="F2704" s="1669"/>
      <c r="G2704" s="556" t="s">
        <v>494</v>
      </c>
      <c r="H2704" s="506" t="s">
        <v>1126</v>
      </c>
      <c r="I2704" s="557" t="s">
        <v>1115</v>
      </c>
      <c r="J2704" s="509" t="s">
        <v>482</v>
      </c>
      <c r="K2704" s="458"/>
    </row>
    <row r="2705" spans="1:11">
      <c r="A2705" s="450"/>
      <c r="B2705" s="558" t="s">
        <v>1243</v>
      </c>
      <c r="C2705" s="559"/>
      <c r="D2705" s="560"/>
      <c r="E2705" s="560"/>
      <c r="F2705" s="561"/>
      <c r="G2705" s="489">
        <v>0.03</v>
      </c>
      <c r="H2705" s="489" t="s">
        <v>1140</v>
      </c>
      <c r="I2705" s="562">
        <f>I2644</f>
        <v>38.96</v>
      </c>
      <c r="J2705" s="492">
        <f>G2705*I2705</f>
        <v>1.1688000000000001</v>
      </c>
      <c r="K2705" s="458"/>
    </row>
    <row r="2706" spans="1:11">
      <c r="A2706" s="450"/>
      <c r="B2706" s="563" t="s">
        <v>1246</v>
      </c>
      <c r="C2706" s="564"/>
      <c r="D2706" s="565"/>
      <c r="E2706" s="565"/>
      <c r="F2706" s="566"/>
      <c r="G2706" s="489">
        <v>1.1000000000000001</v>
      </c>
      <c r="H2706" s="489" t="s">
        <v>1140</v>
      </c>
      <c r="I2706" s="743">
        <v>9.0500000000000007</v>
      </c>
      <c r="J2706" s="492">
        <f>G2706*I2706</f>
        <v>9.9550000000000018</v>
      </c>
      <c r="K2706" s="458"/>
    </row>
    <row r="2707" spans="1:11">
      <c r="A2707" s="450"/>
      <c r="B2707" s="577"/>
      <c r="C2707" s="578"/>
      <c r="D2707" s="579"/>
      <c r="E2707" s="579"/>
      <c r="F2707" s="580"/>
      <c r="G2707" s="489"/>
      <c r="H2707" s="489"/>
      <c r="I2707" s="742"/>
      <c r="J2707" s="492"/>
      <c r="K2707" s="458"/>
    </row>
    <row r="2708" spans="1:11">
      <c r="A2708" s="450"/>
      <c r="B2708" s="581"/>
      <c r="C2708" s="523"/>
      <c r="D2708" s="523"/>
      <c r="E2708" s="582"/>
      <c r="F2708" s="583"/>
      <c r="G2708" s="532"/>
      <c r="H2708" s="532"/>
      <c r="I2708" s="524" t="s">
        <v>138</v>
      </c>
      <c r="J2708" s="501">
        <f>SUM(J2705:J2707)</f>
        <v>11.123800000000003</v>
      </c>
      <c r="K2708" s="458"/>
    </row>
    <row r="2709" spans="1:11">
      <c r="A2709" s="450"/>
      <c r="B2709" s="584"/>
      <c r="C2709" s="523"/>
      <c r="D2709" s="523"/>
      <c r="E2709" s="582"/>
      <c r="F2709" s="583"/>
      <c r="G2709" s="532"/>
      <c r="H2709" s="532"/>
      <c r="I2709" s="524"/>
      <c r="J2709" s="582"/>
      <c r="K2709" s="458"/>
    </row>
    <row r="2710" spans="1:11" ht="20.399999999999999">
      <c r="A2710" s="450"/>
      <c r="B2710" s="1667" t="s">
        <v>1141</v>
      </c>
      <c r="C2710" s="1668"/>
      <c r="D2710" s="1668"/>
      <c r="E2710" s="1668"/>
      <c r="F2710" s="1669"/>
      <c r="G2710" s="587" t="s">
        <v>494</v>
      </c>
      <c r="H2710" s="506" t="s">
        <v>1115</v>
      </c>
      <c r="I2710" s="557"/>
      <c r="J2710" s="509" t="s">
        <v>482</v>
      </c>
      <c r="K2710" s="458"/>
    </row>
    <row r="2711" spans="1:11">
      <c r="A2711" s="450"/>
      <c r="B2711" s="1654"/>
      <c r="C2711" s="1655"/>
      <c r="D2711" s="1655"/>
      <c r="E2711" s="1655"/>
      <c r="F2711" s="1656"/>
      <c r="G2711" s="489"/>
      <c r="H2711" s="1657"/>
      <c r="I2711" s="1658"/>
      <c r="J2711" s="492"/>
      <c r="K2711" s="458"/>
    </row>
    <row r="2712" spans="1:11">
      <c r="A2712" s="450"/>
      <c r="B2712" s="1659"/>
      <c r="C2712" s="1660"/>
      <c r="D2712" s="1660"/>
      <c r="E2712" s="1660"/>
      <c r="F2712" s="1661"/>
      <c r="G2712" s="496"/>
      <c r="H2712" s="1662"/>
      <c r="I2712" s="1663"/>
      <c r="J2712" s="492"/>
      <c r="K2712" s="458"/>
    </row>
    <row r="2713" spans="1:11">
      <c r="A2713" s="450"/>
      <c r="B2713" s="581"/>
      <c r="C2713" s="523"/>
      <c r="D2713" s="523"/>
      <c r="E2713" s="582"/>
      <c r="F2713" s="583"/>
      <c r="G2713" s="532"/>
      <c r="H2713" s="532"/>
      <c r="I2713" s="524" t="s">
        <v>138</v>
      </c>
      <c r="J2713" s="501">
        <f>SUM(J2711:J2712)</f>
        <v>0</v>
      </c>
      <c r="K2713" s="458"/>
    </row>
    <row r="2714" spans="1:11">
      <c r="A2714" s="450"/>
      <c r="B2714" s="523"/>
      <c r="C2714" s="523"/>
      <c r="D2714" s="523"/>
      <c r="E2714" s="523"/>
      <c r="F2714" s="523"/>
      <c r="G2714" s="523"/>
      <c r="H2714" s="523"/>
      <c r="I2714" s="524"/>
      <c r="J2714" s="523"/>
      <c r="K2714" s="458"/>
    </row>
    <row r="2715" spans="1:11">
      <c r="A2715" s="450"/>
      <c r="B2715" s="1645" t="s">
        <v>1142</v>
      </c>
      <c r="C2715" s="1646"/>
      <c r="D2715" s="1646"/>
      <c r="E2715" s="1646"/>
      <c r="F2715" s="1646"/>
      <c r="G2715" s="1646"/>
      <c r="H2715" s="1646"/>
      <c r="I2715" s="1647"/>
      <c r="J2715" s="573">
        <f>J2713+J2708+J2702</f>
        <v>15.056527272727276</v>
      </c>
      <c r="K2715" s="458"/>
    </row>
    <row r="2716" spans="1:11">
      <c r="A2716" s="450"/>
      <c r="B2716" s="523"/>
      <c r="C2716" s="523"/>
      <c r="D2716" s="523"/>
      <c r="E2716" s="523"/>
      <c r="F2716" s="523"/>
      <c r="G2716" s="523"/>
      <c r="H2716" s="523"/>
      <c r="I2716" s="524"/>
      <c r="J2716" s="523"/>
      <c r="K2716" s="458"/>
    </row>
    <row r="2717" spans="1:11">
      <c r="A2717" s="450"/>
      <c r="B2717" s="1645" t="s">
        <v>1143</v>
      </c>
      <c r="C2717" s="1646"/>
      <c r="D2717" s="1646"/>
      <c r="E2717" s="1646"/>
      <c r="F2717" s="1646"/>
      <c r="G2717" s="1646"/>
      <c r="H2717" s="1646"/>
      <c r="I2717" s="1647"/>
      <c r="J2717" s="501">
        <f>J2715*0</f>
        <v>0</v>
      </c>
      <c r="K2717" s="458"/>
    </row>
    <row r="2718" spans="1:11">
      <c r="A2718" s="450"/>
      <c r="B2718" s="523"/>
      <c r="C2718" s="523"/>
      <c r="D2718" s="523"/>
      <c r="E2718" s="523"/>
      <c r="F2718" s="523"/>
      <c r="G2718" s="523"/>
      <c r="H2718" s="523"/>
      <c r="I2718" s="524"/>
      <c r="J2718" s="523"/>
      <c r="K2718" s="458"/>
    </row>
    <row r="2719" spans="1:11">
      <c r="A2719" s="450"/>
      <c r="B2719" s="1645" t="s">
        <v>1144</v>
      </c>
      <c r="C2719" s="1646"/>
      <c r="D2719" s="1646"/>
      <c r="E2719" s="1646"/>
      <c r="F2719" s="1646"/>
      <c r="G2719" s="1646"/>
      <c r="H2719" s="1646"/>
      <c r="I2719" s="1647"/>
      <c r="J2719" s="573">
        <f>J2715+J2717</f>
        <v>15.056527272727276</v>
      </c>
      <c r="K2719" s="458"/>
    </row>
    <row r="2720" spans="1:11">
      <c r="A2720" s="450"/>
      <c r="B2720" s="511"/>
      <c r="C2720" s="511"/>
      <c r="D2720" s="511"/>
      <c r="E2720" s="511"/>
      <c r="F2720" s="511"/>
      <c r="G2720" s="511"/>
      <c r="H2720" s="511"/>
      <c r="I2720" s="571"/>
      <c r="J2720" s="511"/>
      <c r="K2720" s="458"/>
    </row>
    <row r="2721" spans="1:11">
      <c r="A2721" s="450"/>
      <c r="B2721" s="589"/>
      <c r="C2721" s="559"/>
      <c r="D2721" s="559"/>
      <c r="E2721" s="559"/>
      <c r="F2721" s="559"/>
      <c r="G2721" s="559"/>
      <c r="H2721" s="559"/>
      <c r="I2721" s="559"/>
      <c r="J2721" s="590"/>
      <c r="K2721" s="458"/>
    </row>
    <row r="2722" spans="1:11">
      <c r="A2722" s="450"/>
      <c r="B2722" s="591"/>
      <c r="C2722" s="592"/>
      <c r="D2722" s="593"/>
      <c r="E2722" s="593"/>
      <c r="F2722" s="594" t="s">
        <v>1119</v>
      </c>
      <c r="G2722" s="595" t="s">
        <v>1119</v>
      </c>
      <c r="H2722" s="592"/>
      <c r="I2722" s="592"/>
      <c r="J2722" s="596"/>
      <c r="K2722" s="458"/>
    </row>
    <row r="2723" spans="1:11">
      <c r="A2723" s="450"/>
      <c r="B2723" s="459"/>
      <c r="C2723" s="459"/>
      <c r="D2723" s="459"/>
      <c r="E2723" s="459"/>
      <c r="F2723" s="459"/>
      <c r="G2723" s="459"/>
      <c r="H2723" s="459"/>
      <c r="I2723" s="459"/>
      <c r="J2723" s="459"/>
      <c r="K2723" s="458"/>
    </row>
    <row r="2724" spans="1:11">
      <c r="A2724" s="450"/>
      <c r="B2724" s="597">
        <f>PLANEJAMENTO!$G$2</f>
        <v>0</v>
      </c>
      <c r="C2724" s="598"/>
      <c r="D2724" s="598"/>
      <c r="E2724" s="598"/>
      <c r="F2724" s="599"/>
      <c r="G2724" s="600" t="s">
        <v>482</v>
      </c>
      <c r="H2724" s="502"/>
      <c r="I2724" s="502"/>
      <c r="J2724" s="505"/>
      <c r="K2724" s="458"/>
    </row>
    <row r="2725" spans="1:11">
      <c r="A2725" s="450"/>
      <c r="B2725" s="601">
        <f>PLANEJAMENTO!$G$3</f>
        <v>0</v>
      </c>
      <c r="C2725" s="602"/>
      <c r="D2725" s="602"/>
      <c r="E2725" s="602"/>
      <c r="F2725" s="603"/>
      <c r="G2725" s="1648" t="s">
        <v>1145</v>
      </c>
      <c r="H2725" s="1649"/>
      <c r="I2725" s="1649"/>
      <c r="J2725" s="1650"/>
      <c r="K2725" s="458"/>
    </row>
    <row r="2726" spans="1:11">
      <c r="A2726" s="450"/>
      <c r="B2726" s="604"/>
      <c r="C2726" s="605"/>
      <c r="D2726" s="605"/>
      <c r="E2726" s="605"/>
      <c r="F2726" s="606"/>
      <c r="G2726" s="607"/>
      <c r="H2726" s="1651"/>
      <c r="I2726" s="1652"/>
      <c r="J2726" s="1653"/>
      <c r="K2726" s="458"/>
    </row>
    <row r="2727" spans="1:11" ht="15" thickBot="1">
      <c r="A2727" s="608"/>
      <c r="B2727" s="609"/>
      <c r="C2727" s="609"/>
      <c r="D2727" s="609"/>
      <c r="E2727" s="609"/>
      <c r="F2727" s="609"/>
      <c r="G2727" s="609"/>
      <c r="H2727" s="609"/>
      <c r="I2727" s="609"/>
      <c r="J2727" s="609"/>
      <c r="K2727" s="610"/>
    </row>
    <row r="2728" spans="1:11">
      <c r="A2728" s="447"/>
      <c r="B2728" s="448"/>
      <c r="C2728" s="448"/>
      <c r="D2728" s="448"/>
      <c r="E2728" s="448"/>
      <c r="F2728" s="448"/>
      <c r="G2728" s="448"/>
      <c r="H2728" s="448"/>
      <c r="I2728" s="448"/>
      <c r="J2728" s="448"/>
      <c r="K2728" s="449"/>
    </row>
    <row r="2729" spans="1:11">
      <c r="A2729" s="450"/>
      <c r="B2729" s="451" t="s">
        <v>141</v>
      </c>
      <c r="C2729" s="452"/>
      <c r="D2729" s="453" t="s">
        <v>1105</v>
      </c>
      <c r="E2729" s="454"/>
      <c r="F2729" s="455"/>
      <c r="G2729" s="455"/>
      <c r="H2729" s="456"/>
      <c r="I2729" s="456"/>
      <c r="J2729" s="457"/>
      <c r="K2729" s="458"/>
    </row>
    <row r="2730" spans="1:11">
      <c r="A2730" s="450"/>
      <c r="B2730" s="459"/>
      <c r="C2730" s="459"/>
      <c r="D2730" s="459"/>
      <c r="E2730" s="459"/>
      <c r="F2730" s="459"/>
      <c r="G2730" s="459"/>
      <c r="H2730" s="459"/>
      <c r="I2730" s="459"/>
      <c r="J2730" s="459"/>
      <c r="K2730" s="458"/>
    </row>
    <row r="2731" spans="1:11">
      <c r="A2731" s="450"/>
      <c r="B2731" s="460" t="s">
        <v>1106</v>
      </c>
      <c r="C2731" s="461" t="s">
        <v>1107</v>
      </c>
      <c r="D2731" s="1671" t="s">
        <v>198</v>
      </c>
      <c r="E2731" s="1672"/>
      <c r="F2731" s="1672"/>
      <c r="G2731" s="1672"/>
      <c r="H2731" s="1672"/>
      <c r="I2731" s="1673"/>
      <c r="J2731" s="462" t="s">
        <v>1108</v>
      </c>
      <c r="K2731" s="458"/>
    </row>
    <row r="2732" spans="1:11" ht="23.25" customHeight="1">
      <c r="A2732" s="450"/>
      <c r="B2732" s="463"/>
      <c r="C2732" s="464"/>
      <c r="D2732" s="1674" t="s">
        <v>1247</v>
      </c>
      <c r="E2732" s="1675"/>
      <c r="F2732" s="1675"/>
      <c r="G2732" s="1675"/>
      <c r="H2732" s="1675"/>
      <c r="I2732" s="1676"/>
      <c r="J2732" s="468" t="s">
        <v>1140</v>
      </c>
      <c r="K2732" s="458"/>
    </row>
    <row r="2733" spans="1:11">
      <c r="A2733" s="450"/>
      <c r="B2733" s="469"/>
      <c r="C2733" s="469"/>
      <c r="D2733" s="469"/>
      <c r="E2733" s="469"/>
      <c r="F2733" s="469"/>
      <c r="G2733" s="469"/>
      <c r="H2733" s="469"/>
      <c r="I2733" s="470"/>
      <c r="J2733" s="471"/>
      <c r="K2733" s="458"/>
    </row>
    <row r="2734" spans="1:11">
      <c r="A2734" s="450"/>
      <c r="B2734" s="1648" t="s">
        <v>1111</v>
      </c>
      <c r="C2734" s="1650"/>
      <c r="D2734" s="1679" t="s">
        <v>873</v>
      </c>
      <c r="E2734" s="1681" t="s">
        <v>1112</v>
      </c>
      <c r="F2734" s="472" t="s">
        <v>1113</v>
      </c>
      <c r="G2734" s="473"/>
      <c r="H2734" s="472" t="s">
        <v>1114</v>
      </c>
      <c r="I2734" s="473"/>
      <c r="J2734" s="474" t="s">
        <v>1115</v>
      </c>
      <c r="K2734" s="458"/>
    </row>
    <row r="2735" spans="1:11">
      <c r="A2735" s="450"/>
      <c r="B2735" s="1677"/>
      <c r="C2735" s="1678"/>
      <c r="D2735" s="1680"/>
      <c r="E2735" s="1682"/>
      <c r="F2735" s="475" t="s">
        <v>1116</v>
      </c>
      <c r="G2735" s="475" t="s">
        <v>1117</v>
      </c>
      <c r="H2735" s="475" t="s">
        <v>1116</v>
      </c>
      <c r="I2735" s="476" t="s">
        <v>1117</v>
      </c>
      <c r="J2735" s="477" t="s">
        <v>1118</v>
      </c>
      <c r="K2735" s="458"/>
    </row>
    <row r="2736" spans="1:11">
      <c r="A2736" s="450"/>
      <c r="B2736" s="486"/>
      <c r="C2736" s="487"/>
      <c r="D2736" s="488"/>
      <c r="E2736" s="481"/>
      <c r="F2736" s="481"/>
      <c r="G2736" s="482"/>
      <c r="H2736" s="490"/>
      <c r="I2736" s="484"/>
      <c r="J2736" s="492"/>
      <c r="K2736" s="458"/>
    </row>
    <row r="2737" spans="1:11">
      <c r="A2737" s="450"/>
      <c r="B2737" s="486"/>
      <c r="C2737" s="487"/>
      <c r="D2737" s="488"/>
      <c r="E2737" s="489"/>
      <c r="F2737" s="489"/>
      <c r="G2737" s="489"/>
      <c r="H2737" s="490"/>
      <c r="I2737" s="491"/>
      <c r="J2737" s="492">
        <f>H2737*F2737*E2737+I2737*G2737*E2737</f>
        <v>0</v>
      </c>
      <c r="K2737" s="458"/>
    </row>
    <row r="2738" spans="1:11">
      <c r="A2738" s="450"/>
      <c r="B2738" s="493"/>
      <c r="C2738" s="494"/>
      <c r="D2738" s="495"/>
      <c r="E2738" s="496"/>
      <c r="F2738" s="496"/>
      <c r="G2738" s="496"/>
      <c r="H2738" s="497"/>
      <c r="I2738" s="498"/>
      <c r="J2738" s="492">
        <f>H2738*F2738*E2738+I2738*G2738*E2738</f>
        <v>0</v>
      </c>
      <c r="K2738" s="458"/>
    </row>
    <row r="2739" spans="1:11">
      <c r="A2739" s="450"/>
      <c r="B2739" s="499" t="s">
        <v>1119</v>
      </c>
      <c r="C2739" s="469"/>
      <c r="D2739" s="469"/>
      <c r="E2739" s="469"/>
      <c r="F2739" s="469"/>
      <c r="G2739" s="469"/>
      <c r="H2739" s="469"/>
      <c r="I2739" s="500" t="s">
        <v>138</v>
      </c>
      <c r="J2739" s="501">
        <f>SUM(J2736:J2738)</f>
        <v>0</v>
      </c>
      <c r="K2739" s="458"/>
    </row>
    <row r="2740" spans="1:11">
      <c r="A2740" s="450"/>
      <c r="B2740" s="502"/>
      <c r="C2740" s="502"/>
      <c r="D2740" s="502"/>
      <c r="E2740" s="502"/>
      <c r="F2740" s="502"/>
      <c r="G2740" s="502"/>
      <c r="H2740" s="502"/>
      <c r="I2740" s="503"/>
      <c r="J2740" s="504"/>
      <c r="K2740" s="458"/>
    </row>
    <row r="2741" spans="1:11" ht="20.399999999999999">
      <c r="A2741" s="450"/>
      <c r="B2741" s="1664" t="s">
        <v>1120</v>
      </c>
      <c r="C2741" s="1665"/>
      <c r="D2741" s="1665"/>
      <c r="E2741" s="1666"/>
      <c r="F2741" s="505" t="s">
        <v>873</v>
      </c>
      <c r="G2741" s="506"/>
      <c r="H2741" s="507" t="s">
        <v>560</v>
      </c>
      <c r="I2741" s="508" t="s">
        <v>1121</v>
      </c>
      <c r="J2741" s="509" t="s">
        <v>1122</v>
      </c>
      <c r="K2741" s="458"/>
    </row>
    <row r="2742" spans="1:11">
      <c r="A2742" s="450"/>
      <c r="B2742" s="510"/>
      <c r="C2742" s="511"/>
      <c r="D2742" s="512"/>
      <c r="E2742" s="513"/>
      <c r="F2742" s="514"/>
      <c r="G2742" s="515"/>
      <c r="H2742" s="516"/>
      <c r="I2742" s="484"/>
      <c r="J2742" s="485"/>
      <c r="K2742" s="458"/>
    </row>
    <row r="2743" spans="1:11">
      <c r="A2743" s="450"/>
      <c r="B2743" s="517" t="s">
        <v>626</v>
      </c>
      <c r="C2743" s="518"/>
      <c r="D2743" s="459"/>
      <c r="E2743" s="487"/>
      <c r="F2743" s="488"/>
      <c r="G2743" s="519"/>
      <c r="H2743" s="798">
        <v>0.06</v>
      </c>
      <c r="I2743" s="521">
        <f>VLOOKUP(B2743,'MÃO DE OBRA'!$A:$E,5,FALSE)/220</f>
        <v>15.730909090909092</v>
      </c>
      <c r="J2743" s="782">
        <f t="shared" ref="J2743:J2744" si="50">H2743*I2743</f>
        <v>0.9438545454545455</v>
      </c>
      <c r="K2743" s="458"/>
    </row>
    <row r="2744" spans="1:11">
      <c r="A2744" s="450"/>
      <c r="B2744" s="517" t="s">
        <v>635</v>
      </c>
      <c r="C2744" s="518"/>
      <c r="D2744" s="459"/>
      <c r="E2744" s="487"/>
      <c r="F2744" s="488"/>
      <c r="G2744" s="519"/>
      <c r="H2744" s="798">
        <v>0.04</v>
      </c>
      <c r="I2744" s="521">
        <f>VLOOKUP(B2744,'MÃO DE OBRA'!$A:$E,5,FALSE)/220</f>
        <v>19.055000000000003</v>
      </c>
      <c r="J2744" s="782">
        <f t="shared" si="50"/>
        <v>0.7622000000000001</v>
      </c>
      <c r="K2744" s="458"/>
    </row>
    <row r="2745" spans="1:11">
      <c r="A2745" s="450"/>
      <c r="B2745" s="517"/>
      <c r="C2745" s="518"/>
      <c r="D2745" s="459"/>
      <c r="E2745" s="487"/>
      <c r="F2745" s="488"/>
      <c r="G2745" s="519"/>
      <c r="H2745" s="520"/>
      <c r="I2745" s="521"/>
      <c r="J2745" s="492"/>
      <c r="K2745" s="458"/>
    </row>
    <row r="2746" spans="1:11">
      <c r="A2746" s="450"/>
      <c r="B2746" s="517"/>
      <c r="C2746" s="518"/>
      <c r="D2746" s="459"/>
      <c r="E2746" s="487"/>
      <c r="F2746" s="488"/>
      <c r="G2746" s="519"/>
      <c r="H2746" s="520"/>
      <c r="I2746" s="491"/>
      <c r="J2746" s="492">
        <f>H2746*I2746</f>
        <v>0</v>
      </c>
      <c r="K2746" s="458"/>
    </row>
    <row r="2747" spans="1:11">
      <c r="A2747" s="450"/>
      <c r="B2747" s="499" t="s">
        <v>1119</v>
      </c>
      <c r="C2747" s="502"/>
      <c r="D2747" s="502"/>
      <c r="E2747" s="502"/>
      <c r="F2747" s="502"/>
      <c r="G2747" s="502"/>
      <c r="H2747" s="502"/>
      <c r="I2747" s="522" t="s">
        <v>138</v>
      </c>
      <c r="J2747" s="501">
        <f>SUM(J2742:J2746)</f>
        <v>1.7060545454545455</v>
      </c>
      <c r="K2747" s="458"/>
    </row>
    <row r="2748" spans="1:11">
      <c r="A2748" s="450"/>
      <c r="B2748" s="523"/>
      <c r="C2748" s="523"/>
      <c r="D2748" s="523"/>
      <c r="E2748" s="523"/>
      <c r="F2748" s="523"/>
      <c r="G2748" s="523"/>
      <c r="H2748" s="523"/>
      <c r="I2748" s="524"/>
      <c r="J2748" s="523"/>
      <c r="K2748" s="458"/>
    </row>
    <row r="2749" spans="1:11">
      <c r="A2749" s="450"/>
      <c r="B2749" s="525" t="s">
        <v>1123</v>
      </c>
      <c r="C2749" s="526"/>
      <c r="D2749" s="523"/>
      <c r="E2749" s="527">
        <v>1</v>
      </c>
      <c r="F2749" s="528" t="s">
        <v>1130</v>
      </c>
      <c r="G2749" s="506"/>
      <c r="H2749" s="506"/>
      <c r="I2749" s="529" t="s">
        <v>1124</v>
      </c>
      <c r="J2749" s="501">
        <f>J2739+J2747</f>
        <v>1.7060545454545455</v>
      </c>
      <c r="K2749" s="458"/>
    </row>
    <row r="2750" spans="1:11">
      <c r="A2750" s="450"/>
      <c r="B2750" s="530"/>
      <c r="C2750" s="523"/>
      <c r="D2750" s="523"/>
      <c r="E2750" s="531"/>
      <c r="F2750" s="532"/>
      <c r="G2750" s="532"/>
      <c r="H2750" s="532"/>
      <c r="I2750" s="524"/>
      <c r="J2750" s="523"/>
      <c r="K2750" s="458"/>
    </row>
    <row r="2751" spans="1:11" ht="20.399999999999999">
      <c r="A2751" s="450"/>
      <c r="B2751" s="1667" t="s">
        <v>481</v>
      </c>
      <c r="C2751" s="1668"/>
      <c r="D2751" s="1668"/>
      <c r="E2751" s="1669"/>
      <c r="F2751" s="533" t="s">
        <v>873</v>
      </c>
      <c r="G2751" s="534" t="s">
        <v>493</v>
      </c>
      <c r="H2751" s="507" t="s">
        <v>1115</v>
      </c>
      <c r="I2751" s="535" t="s">
        <v>480</v>
      </c>
      <c r="J2751" s="536" t="s">
        <v>482</v>
      </c>
      <c r="K2751" s="458"/>
    </row>
    <row r="2752" spans="1:11">
      <c r="A2752" s="450"/>
      <c r="B2752" s="537"/>
      <c r="C2752" s="538"/>
      <c r="D2752" s="538"/>
      <c r="E2752" s="539"/>
      <c r="F2752" s="540"/>
      <c r="G2752" s="541"/>
      <c r="H2752" s="547"/>
      <c r="I2752" s="543"/>
      <c r="J2752" s="485"/>
      <c r="K2752" s="458"/>
    </row>
    <row r="2753" spans="1:11">
      <c r="A2753" s="450"/>
      <c r="B2753" s="537"/>
      <c r="C2753" s="518"/>
      <c r="D2753" s="518"/>
      <c r="E2753" s="487"/>
      <c r="F2753" s="540"/>
      <c r="G2753" s="541"/>
      <c r="H2753" s="547"/>
      <c r="I2753" s="543"/>
      <c r="J2753" s="492"/>
      <c r="K2753" s="458"/>
    </row>
    <row r="2754" spans="1:11">
      <c r="A2754" s="450"/>
      <c r="B2754" s="517"/>
      <c r="C2754" s="518"/>
      <c r="D2754" s="518"/>
      <c r="E2754" s="487"/>
      <c r="F2754" s="488"/>
      <c r="G2754" s="546"/>
      <c r="H2754" s="547"/>
      <c r="I2754" s="543"/>
      <c r="J2754" s="492">
        <f>H2754*I2754*E2736*F2736</f>
        <v>0</v>
      </c>
      <c r="K2754" s="458"/>
    </row>
    <row r="2755" spans="1:11">
      <c r="A2755" s="450"/>
      <c r="B2755" s="517"/>
      <c r="C2755" s="526"/>
      <c r="D2755" s="526"/>
      <c r="E2755" s="494"/>
      <c r="F2755" s="488"/>
      <c r="G2755" s="468"/>
      <c r="H2755" s="547"/>
      <c r="I2755" s="548"/>
      <c r="J2755" s="492">
        <f>H2755*I2755*E2737*F2737</f>
        <v>0</v>
      </c>
      <c r="K2755" s="458"/>
    </row>
    <row r="2756" spans="1:11">
      <c r="A2756" s="450"/>
      <c r="B2756" s="550" t="s">
        <v>1119</v>
      </c>
      <c r="C2756" s="526"/>
      <c r="D2756" s="526"/>
      <c r="E2756" s="526"/>
      <c r="F2756" s="523"/>
      <c r="G2756" s="526"/>
      <c r="H2756" s="551"/>
      <c r="I2756" s="552" t="s">
        <v>138</v>
      </c>
      <c r="J2756" s="501">
        <f>SUM(J2752:J2755)</f>
        <v>0</v>
      </c>
      <c r="K2756" s="458"/>
    </row>
    <row r="2757" spans="1:11">
      <c r="A2757" s="450"/>
      <c r="B2757" s="553"/>
      <c r="C2757" s="526"/>
      <c r="D2757" s="526"/>
      <c r="E2757" s="554"/>
      <c r="F2757" s="555"/>
      <c r="G2757" s="506"/>
      <c r="H2757" s="506"/>
      <c r="I2757" s="529"/>
      <c r="J2757" s="554"/>
      <c r="K2757" s="458"/>
    </row>
    <row r="2758" spans="1:11" ht="20.399999999999999">
      <c r="A2758" s="450"/>
      <c r="B2758" s="1667" t="s">
        <v>1125</v>
      </c>
      <c r="C2758" s="1668"/>
      <c r="D2758" s="1668"/>
      <c r="E2758" s="1668"/>
      <c r="F2758" s="1669"/>
      <c r="G2758" s="556" t="s">
        <v>494</v>
      </c>
      <c r="H2758" s="506" t="s">
        <v>1126</v>
      </c>
      <c r="I2758" s="557" t="s">
        <v>1115</v>
      </c>
      <c r="J2758" s="509" t="s">
        <v>482</v>
      </c>
      <c r="K2758" s="458"/>
    </row>
    <row r="2759" spans="1:11">
      <c r="A2759" s="450"/>
      <c r="B2759" s="558"/>
      <c r="C2759" s="559"/>
      <c r="D2759" s="560"/>
      <c r="E2759" s="560"/>
      <c r="F2759" s="561"/>
      <c r="G2759" s="489"/>
      <c r="H2759" s="489"/>
      <c r="I2759" s="562"/>
      <c r="J2759" s="492"/>
      <c r="K2759" s="458"/>
    </row>
    <row r="2760" spans="1:11">
      <c r="A2760" s="450"/>
      <c r="B2760" s="563"/>
      <c r="C2760" s="564"/>
      <c r="D2760" s="565"/>
      <c r="E2760" s="565"/>
      <c r="F2760" s="566"/>
      <c r="G2760" s="489"/>
      <c r="H2760" s="489"/>
      <c r="I2760" s="562"/>
      <c r="J2760" s="492"/>
      <c r="K2760" s="458"/>
    </row>
    <row r="2761" spans="1:11">
      <c r="A2761" s="450"/>
      <c r="B2761" s="1670" t="s">
        <v>138</v>
      </c>
      <c r="C2761" s="1670"/>
      <c r="D2761" s="1670"/>
      <c r="E2761" s="1670"/>
      <c r="F2761" s="1670"/>
      <c r="G2761" s="1670"/>
      <c r="H2761" s="1670"/>
      <c r="I2761" s="1670"/>
      <c r="J2761" s="501">
        <f>SUM(J2759:J2760)</f>
        <v>0</v>
      </c>
      <c r="K2761" s="458"/>
    </row>
    <row r="2762" spans="1:11">
      <c r="A2762" s="450"/>
      <c r="B2762" s="567"/>
      <c r="C2762" s="511"/>
      <c r="D2762" s="511"/>
      <c r="E2762" s="568"/>
      <c r="F2762" s="569"/>
      <c r="G2762" s="570"/>
      <c r="H2762" s="570"/>
      <c r="I2762" s="571"/>
      <c r="J2762" s="572"/>
      <c r="K2762" s="458"/>
    </row>
    <row r="2763" spans="1:11">
      <c r="A2763" s="450"/>
      <c r="B2763" s="573" t="s">
        <v>1127</v>
      </c>
      <c r="C2763" s="573"/>
      <c r="D2763" s="550"/>
      <c r="E2763" s="523"/>
      <c r="F2763" s="523"/>
      <c r="G2763" s="523"/>
      <c r="H2763" s="574"/>
      <c r="I2763" s="575"/>
      <c r="J2763" s="639">
        <f>(J2749+J2756+J2761)/E2749</f>
        <v>1.7060545454545455</v>
      </c>
      <c r="K2763" s="458"/>
    </row>
    <row r="2764" spans="1:11">
      <c r="A2764" s="450"/>
      <c r="B2764" s="553"/>
      <c r="C2764" s="526"/>
      <c r="D2764" s="526"/>
      <c r="E2764" s="554"/>
      <c r="F2764" s="555"/>
      <c r="G2764" s="506"/>
      <c r="H2764" s="506"/>
      <c r="I2764" s="529"/>
      <c r="J2764" s="576"/>
      <c r="K2764" s="458"/>
    </row>
    <row r="2765" spans="1:11" ht="20.399999999999999">
      <c r="A2765" s="450"/>
      <c r="B2765" s="1667" t="s">
        <v>1128</v>
      </c>
      <c r="C2765" s="1668"/>
      <c r="D2765" s="1668"/>
      <c r="E2765" s="1668"/>
      <c r="F2765" s="1669"/>
      <c r="G2765" s="556" t="s">
        <v>494</v>
      </c>
      <c r="H2765" s="506" t="s">
        <v>1126</v>
      </c>
      <c r="I2765" s="557" t="s">
        <v>1115</v>
      </c>
      <c r="J2765" s="509" t="s">
        <v>482</v>
      </c>
      <c r="K2765" s="458"/>
    </row>
    <row r="2766" spans="1:11">
      <c r="A2766" s="450"/>
      <c r="B2766" s="558" t="s">
        <v>1248</v>
      </c>
      <c r="C2766" s="559"/>
      <c r="D2766" s="560"/>
      <c r="E2766" s="560"/>
      <c r="F2766" s="561"/>
      <c r="G2766" s="489">
        <v>2.1999999999999999E-2</v>
      </c>
      <c r="H2766" s="489" t="s">
        <v>1140</v>
      </c>
      <c r="I2766" s="562">
        <v>38.96</v>
      </c>
      <c r="J2766" s="492">
        <f>G2766*I2766</f>
        <v>0.85711999999999999</v>
      </c>
      <c r="K2766" s="458"/>
    </row>
    <row r="2767" spans="1:11">
      <c r="A2767" s="450"/>
      <c r="B2767" s="563" t="s">
        <v>1249</v>
      </c>
      <c r="C2767" s="564"/>
      <c r="D2767" s="565"/>
      <c r="E2767" s="565"/>
      <c r="F2767" s="566"/>
      <c r="G2767" s="489">
        <v>5.0999999999999996</v>
      </c>
      <c r="H2767" s="489" t="s">
        <v>1126</v>
      </c>
      <c r="I2767" s="743">
        <v>0.46</v>
      </c>
      <c r="J2767" s="492">
        <f>G2767*I2767</f>
        <v>2.3460000000000001</v>
      </c>
      <c r="K2767" s="458"/>
    </row>
    <row r="2768" spans="1:11">
      <c r="A2768" s="450"/>
      <c r="B2768" s="577" t="s">
        <v>1250</v>
      </c>
      <c r="C2768" s="578"/>
      <c r="D2768" s="579"/>
      <c r="E2768" s="579"/>
      <c r="F2768" s="580"/>
      <c r="G2768" s="489">
        <v>1.1499999999999999</v>
      </c>
      <c r="H2768" s="489" t="s">
        <v>1165</v>
      </c>
      <c r="I2768" s="743">
        <v>32</v>
      </c>
      <c r="J2768" s="492">
        <f>G2768*I2768</f>
        <v>36.799999999999997</v>
      </c>
      <c r="K2768" s="458"/>
    </row>
    <row r="2769" spans="1:11">
      <c r="A2769" s="450"/>
      <c r="B2769" s="581"/>
      <c r="C2769" s="523"/>
      <c r="D2769" s="523"/>
      <c r="E2769" s="582"/>
      <c r="F2769" s="583"/>
      <c r="G2769" s="532"/>
      <c r="H2769" s="532"/>
      <c r="I2769" s="524" t="s">
        <v>138</v>
      </c>
      <c r="J2769" s="501">
        <f>SUM(J2766:J2768)</f>
        <v>40.003119999999996</v>
      </c>
      <c r="K2769" s="458"/>
    </row>
    <row r="2770" spans="1:11">
      <c r="A2770" s="450"/>
      <c r="B2770" s="584"/>
      <c r="C2770" s="523"/>
      <c r="D2770" s="523"/>
      <c r="E2770" s="582"/>
      <c r="F2770" s="583"/>
      <c r="G2770" s="532"/>
      <c r="H2770" s="532"/>
      <c r="I2770" s="524"/>
      <c r="J2770" s="582"/>
      <c r="K2770" s="458"/>
    </row>
    <row r="2771" spans="1:11" ht="20.399999999999999">
      <c r="A2771" s="450"/>
      <c r="B2771" s="1667" t="s">
        <v>1141</v>
      </c>
      <c r="C2771" s="1668"/>
      <c r="D2771" s="1668"/>
      <c r="E2771" s="1668"/>
      <c r="F2771" s="1669"/>
      <c r="G2771" s="587" t="s">
        <v>494</v>
      </c>
      <c r="H2771" s="506" t="s">
        <v>1115</v>
      </c>
      <c r="I2771" s="557"/>
      <c r="J2771" s="509" t="s">
        <v>482</v>
      </c>
      <c r="K2771" s="458"/>
    </row>
    <row r="2772" spans="1:11">
      <c r="A2772" s="450"/>
      <c r="B2772" s="1654"/>
      <c r="C2772" s="1655"/>
      <c r="D2772" s="1655"/>
      <c r="E2772" s="1655"/>
      <c r="F2772" s="1656"/>
      <c r="G2772" s="489"/>
      <c r="H2772" s="1657"/>
      <c r="I2772" s="1658"/>
      <c r="J2772" s="492"/>
      <c r="K2772" s="458"/>
    </row>
    <row r="2773" spans="1:11">
      <c r="A2773" s="450"/>
      <c r="B2773" s="1659"/>
      <c r="C2773" s="1660"/>
      <c r="D2773" s="1660"/>
      <c r="E2773" s="1660"/>
      <c r="F2773" s="1661"/>
      <c r="G2773" s="496"/>
      <c r="H2773" s="1662"/>
      <c r="I2773" s="1663"/>
      <c r="J2773" s="492"/>
      <c r="K2773" s="458"/>
    </row>
    <row r="2774" spans="1:11">
      <c r="A2774" s="450"/>
      <c r="B2774" s="581"/>
      <c r="C2774" s="523"/>
      <c r="D2774" s="523"/>
      <c r="E2774" s="582"/>
      <c r="F2774" s="583"/>
      <c r="G2774" s="532"/>
      <c r="H2774" s="532"/>
      <c r="I2774" s="524" t="s">
        <v>138</v>
      </c>
      <c r="J2774" s="501">
        <f>SUM(J2772:J2773)</f>
        <v>0</v>
      </c>
      <c r="K2774" s="458"/>
    </row>
    <row r="2775" spans="1:11">
      <c r="A2775" s="450"/>
      <c r="B2775" s="523"/>
      <c r="C2775" s="523"/>
      <c r="D2775" s="523"/>
      <c r="E2775" s="523"/>
      <c r="F2775" s="523"/>
      <c r="G2775" s="523"/>
      <c r="H2775" s="523"/>
      <c r="I2775" s="524"/>
      <c r="J2775" s="523"/>
      <c r="K2775" s="458"/>
    </row>
    <row r="2776" spans="1:11">
      <c r="A2776" s="450"/>
      <c r="B2776" s="1645" t="s">
        <v>1142</v>
      </c>
      <c r="C2776" s="1646"/>
      <c r="D2776" s="1646"/>
      <c r="E2776" s="1646"/>
      <c r="F2776" s="1646"/>
      <c r="G2776" s="1646"/>
      <c r="H2776" s="1646"/>
      <c r="I2776" s="1647"/>
      <c r="J2776" s="573">
        <f>J2774+J2769+J2763</f>
        <v>41.709174545454545</v>
      </c>
      <c r="K2776" s="458"/>
    </row>
    <row r="2777" spans="1:11">
      <c r="A2777" s="450"/>
      <c r="B2777" s="523"/>
      <c r="C2777" s="523"/>
      <c r="D2777" s="523"/>
      <c r="E2777" s="523"/>
      <c r="F2777" s="523"/>
      <c r="G2777" s="523"/>
      <c r="H2777" s="523"/>
      <c r="I2777" s="524"/>
      <c r="J2777" s="523"/>
      <c r="K2777" s="458"/>
    </row>
    <row r="2778" spans="1:11">
      <c r="A2778" s="450"/>
      <c r="B2778" s="1645" t="s">
        <v>1143</v>
      </c>
      <c r="C2778" s="1646"/>
      <c r="D2778" s="1646"/>
      <c r="E2778" s="1646"/>
      <c r="F2778" s="1646"/>
      <c r="G2778" s="1646"/>
      <c r="H2778" s="1646"/>
      <c r="I2778" s="1647"/>
      <c r="J2778" s="501">
        <f>J2776*0</f>
        <v>0</v>
      </c>
      <c r="K2778" s="458"/>
    </row>
    <row r="2779" spans="1:11">
      <c r="A2779" s="450"/>
      <c r="B2779" s="523"/>
      <c r="C2779" s="523"/>
      <c r="D2779" s="523"/>
      <c r="E2779" s="523"/>
      <c r="F2779" s="523"/>
      <c r="G2779" s="523"/>
      <c r="H2779" s="523"/>
      <c r="I2779" s="524"/>
      <c r="J2779" s="523"/>
      <c r="K2779" s="458"/>
    </row>
    <row r="2780" spans="1:11">
      <c r="A2780" s="450"/>
      <c r="B2780" s="1645" t="s">
        <v>1144</v>
      </c>
      <c r="C2780" s="1646"/>
      <c r="D2780" s="1646"/>
      <c r="E2780" s="1646"/>
      <c r="F2780" s="1646"/>
      <c r="G2780" s="1646"/>
      <c r="H2780" s="1646"/>
      <c r="I2780" s="1647"/>
      <c r="J2780" s="573">
        <f>J2776+J2778</f>
        <v>41.709174545454545</v>
      </c>
      <c r="K2780" s="458"/>
    </row>
    <row r="2781" spans="1:11">
      <c r="A2781" s="450"/>
      <c r="B2781" s="511"/>
      <c r="C2781" s="511"/>
      <c r="D2781" s="511"/>
      <c r="E2781" s="511"/>
      <c r="F2781" s="511"/>
      <c r="G2781" s="511"/>
      <c r="H2781" s="511"/>
      <c r="I2781" s="571"/>
      <c r="J2781" s="511"/>
      <c r="K2781" s="458"/>
    </row>
    <row r="2782" spans="1:11">
      <c r="A2782" s="450"/>
      <c r="B2782" s="589"/>
      <c r="C2782" s="559"/>
      <c r="D2782" s="559"/>
      <c r="E2782" s="559"/>
      <c r="F2782" s="559"/>
      <c r="G2782" s="559"/>
      <c r="H2782" s="559"/>
      <c r="I2782" s="559"/>
      <c r="J2782" s="590"/>
      <c r="K2782" s="458"/>
    </row>
    <row r="2783" spans="1:11">
      <c r="A2783" s="450"/>
      <c r="B2783" s="591"/>
      <c r="C2783" s="592"/>
      <c r="D2783" s="593"/>
      <c r="E2783" s="593"/>
      <c r="F2783" s="594" t="s">
        <v>1119</v>
      </c>
      <c r="G2783" s="595" t="s">
        <v>1119</v>
      </c>
      <c r="H2783" s="592"/>
      <c r="I2783" s="592"/>
      <c r="J2783" s="596"/>
      <c r="K2783" s="458"/>
    </row>
    <row r="2784" spans="1:11">
      <c r="A2784" s="450"/>
      <c r="B2784" s="459"/>
      <c r="C2784" s="459"/>
      <c r="D2784" s="459"/>
      <c r="E2784" s="459"/>
      <c r="F2784" s="459"/>
      <c r="G2784" s="459"/>
      <c r="H2784" s="459"/>
      <c r="I2784" s="459"/>
      <c r="J2784" s="459"/>
      <c r="K2784" s="458"/>
    </row>
    <row r="2785" spans="1:11">
      <c r="A2785" s="450"/>
      <c r="B2785" s="597">
        <f>PLANEJAMENTO!$G$2</f>
        <v>0</v>
      </c>
      <c r="C2785" s="598"/>
      <c r="D2785" s="598"/>
      <c r="E2785" s="598"/>
      <c r="F2785" s="599"/>
      <c r="G2785" s="600" t="s">
        <v>482</v>
      </c>
      <c r="H2785" s="502"/>
      <c r="I2785" s="502"/>
      <c r="J2785" s="505"/>
      <c r="K2785" s="458"/>
    </row>
    <row r="2786" spans="1:11">
      <c r="A2786" s="450"/>
      <c r="B2786" s="601">
        <f>PLANEJAMENTO!$G$3</f>
        <v>0</v>
      </c>
      <c r="C2786" s="602"/>
      <c r="D2786" s="602"/>
      <c r="E2786" s="602"/>
      <c r="F2786" s="603"/>
      <c r="G2786" s="1648" t="s">
        <v>1145</v>
      </c>
      <c r="H2786" s="1649"/>
      <c r="I2786" s="1649"/>
      <c r="J2786" s="1650"/>
      <c r="K2786" s="458"/>
    </row>
    <row r="2787" spans="1:11">
      <c r="A2787" s="450"/>
      <c r="B2787" s="604"/>
      <c r="C2787" s="605"/>
      <c r="D2787" s="605"/>
      <c r="E2787" s="605"/>
      <c r="F2787" s="606"/>
      <c r="G2787" s="607"/>
      <c r="H2787" s="1651"/>
      <c r="I2787" s="1652"/>
      <c r="J2787" s="1653"/>
      <c r="K2787" s="458"/>
    </row>
    <row r="2788" spans="1:11" ht="15" thickBot="1">
      <c r="A2788" s="608"/>
      <c r="B2788" s="609"/>
      <c r="C2788" s="609"/>
      <c r="D2788" s="609"/>
      <c r="E2788" s="609"/>
      <c r="F2788" s="609"/>
      <c r="G2788" s="609"/>
      <c r="H2788" s="609"/>
      <c r="I2788" s="609"/>
      <c r="J2788" s="609"/>
      <c r="K2788" s="610"/>
    </row>
    <row r="2789" spans="1:11">
      <c r="A2789" s="759"/>
      <c r="B2789" s="760"/>
      <c r="C2789" s="760"/>
      <c r="D2789" s="760"/>
      <c r="E2789" s="760"/>
      <c r="F2789" s="760"/>
      <c r="G2789" s="760"/>
      <c r="H2789" s="760"/>
      <c r="I2789" s="760"/>
      <c r="J2789" s="760"/>
      <c r="K2789" s="761"/>
    </row>
    <row r="2790" spans="1:11">
      <c r="A2790" s="450"/>
      <c r="B2790" s="451" t="s">
        <v>141</v>
      </c>
      <c r="C2790" s="452"/>
      <c r="D2790" s="453" t="s">
        <v>1105</v>
      </c>
      <c r="E2790" s="454"/>
      <c r="F2790" s="455"/>
      <c r="G2790" s="455"/>
      <c r="H2790" s="456"/>
      <c r="I2790" s="456"/>
      <c r="J2790" s="457"/>
      <c r="K2790" s="458"/>
    </row>
    <row r="2791" spans="1:11">
      <c r="A2791" s="450"/>
      <c r="B2791" s="459"/>
      <c r="C2791" s="459"/>
      <c r="D2791" s="459"/>
      <c r="E2791" s="459"/>
      <c r="F2791" s="459"/>
      <c r="G2791" s="459"/>
      <c r="H2791" s="459"/>
      <c r="I2791" s="459"/>
      <c r="J2791" s="459"/>
      <c r="K2791" s="458"/>
    </row>
    <row r="2792" spans="1:11">
      <c r="A2792" s="450"/>
      <c r="B2792" s="460" t="s">
        <v>1106</v>
      </c>
      <c r="C2792" s="461" t="s">
        <v>1107</v>
      </c>
      <c r="D2792" s="1671" t="s">
        <v>198</v>
      </c>
      <c r="E2792" s="1672"/>
      <c r="F2792" s="1672"/>
      <c r="G2792" s="1672"/>
      <c r="H2792" s="1672"/>
      <c r="I2792" s="1673"/>
      <c r="J2792" s="462" t="s">
        <v>1108</v>
      </c>
      <c r="K2792" s="458"/>
    </row>
    <row r="2793" spans="1:11" ht="27.75" customHeight="1">
      <c r="A2793" s="450"/>
      <c r="B2793" s="463"/>
      <c r="C2793" s="464"/>
      <c r="D2793" s="1674" t="s">
        <v>1251</v>
      </c>
      <c r="E2793" s="1675"/>
      <c r="F2793" s="1675"/>
      <c r="G2793" s="1675"/>
      <c r="H2793" s="1675"/>
      <c r="I2793" s="1676"/>
      <c r="J2793" s="468" t="str">
        <f>F2810</f>
        <v>m3</v>
      </c>
      <c r="K2793" s="458"/>
    </row>
    <row r="2794" spans="1:11">
      <c r="A2794" s="450"/>
      <c r="B2794" s="469"/>
      <c r="C2794" s="469"/>
      <c r="D2794" s="469"/>
      <c r="E2794" s="469"/>
      <c r="F2794" s="469"/>
      <c r="G2794" s="469"/>
      <c r="H2794" s="469"/>
      <c r="I2794" s="470"/>
      <c r="J2794" s="471"/>
      <c r="K2794" s="458"/>
    </row>
    <row r="2795" spans="1:11">
      <c r="A2795" s="450"/>
      <c r="B2795" s="1648" t="s">
        <v>1111</v>
      </c>
      <c r="C2795" s="1650"/>
      <c r="D2795" s="1679" t="s">
        <v>873</v>
      </c>
      <c r="E2795" s="1681" t="s">
        <v>1112</v>
      </c>
      <c r="F2795" s="472" t="s">
        <v>1113</v>
      </c>
      <c r="G2795" s="473"/>
      <c r="H2795" s="472" t="s">
        <v>1114</v>
      </c>
      <c r="I2795" s="473"/>
      <c r="J2795" s="474" t="s">
        <v>1115</v>
      </c>
      <c r="K2795" s="458"/>
    </row>
    <row r="2796" spans="1:11">
      <c r="A2796" s="450"/>
      <c r="B2796" s="1677"/>
      <c r="C2796" s="1678"/>
      <c r="D2796" s="1680"/>
      <c r="E2796" s="1682"/>
      <c r="F2796" s="475" t="s">
        <v>1116</v>
      </c>
      <c r="G2796" s="475" t="s">
        <v>1117</v>
      </c>
      <c r="H2796" s="475" t="s">
        <v>1116</v>
      </c>
      <c r="I2796" s="476" t="s">
        <v>1117</v>
      </c>
      <c r="J2796" s="477" t="s">
        <v>1118</v>
      </c>
      <c r="K2796" s="458"/>
    </row>
    <row r="2797" spans="1:11">
      <c r="A2797" s="450"/>
      <c r="B2797" s="486"/>
      <c r="C2797" s="487"/>
      <c r="D2797" s="488"/>
      <c r="E2797" s="806"/>
      <c r="F2797" s="806"/>
      <c r="G2797" s="807"/>
      <c r="H2797" s="808"/>
      <c r="I2797" s="809"/>
      <c r="J2797" s="492"/>
      <c r="K2797" s="458"/>
    </row>
    <row r="2798" spans="1:11">
      <c r="A2798" s="450"/>
      <c r="B2798" s="486"/>
      <c r="C2798" s="487"/>
      <c r="D2798" s="488"/>
      <c r="E2798" s="489"/>
      <c r="F2798" s="489"/>
      <c r="G2798" s="489"/>
      <c r="H2798" s="490"/>
      <c r="I2798" s="491"/>
      <c r="J2798" s="492">
        <f>H2798*F2798*E2798+I2798*G2798*E2798</f>
        <v>0</v>
      </c>
      <c r="K2798" s="458"/>
    </row>
    <row r="2799" spans="1:11">
      <c r="A2799" s="450"/>
      <c r="B2799" s="493"/>
      <c r="C2799" s="494"/>
      <c r="D2799" s="495"/>
      <c r="E2799" s="496"/>
      <c r="F2799" s="496"/>
      <c r="G2799" s="496"/>
      <c r="H2799" s="497"/>
      <c r="I2799" s="498"/>
      <c r="J2799" s="492">
        <f>H2799*F2799*E2799+I2799*G2799*E2799</f>
        <v>0</v>
      </c>
      <c r="K2799" s="458"/>
    </row>
    <row r="2800" spans="1:11">
      <c r="A2800" s="450"/>
      <c r="B2800" s="499" t="s">
        <v>1119</v>
      </c>
      <c r="C2800" s="469"/>
      <c r="D2800" s="469"/>
      <c r="E2800" s="469"/>
      <c r="F2800" s="469"/>
      <c r="G2800" s="469"/>
      <c r="H2800" s="469"/>
      <c r="I2800" s="500" t="s">
        <v>138</v>
      </c>
      <c r="J2800" s="501">
        <f>SUM(J2797:J2799)</f>
        <v>0</v>
      </c>
      <c r="K2800" s="458"/>
    </row>
    <row r="2801" spans="1:11">
      <c r="A2801" s="450"/>
      <c r="B2801" s="502"/>
      <c r="C2801" s="502"/>
      <c r="D2801" s="502"/>
      <c r="E2801" s="502"/>
      <c r="F2801" s="502"/>
      <c r="G2801" s="502"/>
      <c r="H2801" s="502"/>
      <c r="I2801" s="503"/>
      <c r="J2801" s="504"/>
      <c r="K2801" s="458"/>
    </row>
    <row r="2802" spans="1:11" ht="20.399999999999999">
      <c r="A2802" s="450"/>
      <c r="B2802" s="1664" t="s">
        <v>1120</v>
      </c>
      <c r="C2802" s="1665"/>
      <c r="D2802" s="1665"/>
      <c r="E2802" s="1666"/>
      <c r="F2802" s="505" t="s">
        <v>873</v>
      </c>
      <c r="G2802" s="506"/>
      <c r="H2802" s="507" t="s">
        <v>560</v>
      </c>
      <c r="I2802" s="508" t="s">
        <v>1121</v>
      </c>
      <c r="J2802" s="509" t="s">
        <v>1122</v>
      </c>
      <c r="K2802" s="458"/>
    </row>
    <row r="2803" spans="1:11">
      <c r="A2803" s="450"/>
      <c r="B2803" s="510"/>
      <c r="C2803" s="511"/>
      <c r="D2803" s="512"/>
      <c r="E2803" s="513"/>
      <c r="F2803" s="514"/>
      <c r="G2803" s="515"/>
      <c r="H2803" s="516"/>
      <c r="I2803" s="484"/>
      <c r="J2803" s="485"/>
      <c r="K2803" s="458"/>
    </row>
    <row r="2804" spans="1:11">
      <c r="A2804" s="450"/>
      <c r="B2804" s="517" t="s">
        <v>626</v>
      </c>
      <c r="C2804" s="518"/>
      <c r="D2804" s="459"/>
      <c r="E2804" s="487"/>
      <c r="F2804" s="488"/>
      <c r="G2804" s="519"/>
      <c r="H2804" s="798">
        <v>2.85</v>
      </c>
      <c r="I2804" s="521">
        <f>VLOOKUP(B2804,'MÃO DE OBRA'!$A:$E,5,FALSE)/220</f>
        <v>15.730909090909092</v>
      </c>
      <c r="J2804" s="782">
        <f>H2804*I2804</f>
        <v>44.833090909090913</v>
      </c>
      <c r="K2804" s="458"/>
    </row>
    <row r="2805" spans="1:11">
      <c r="A2805" s="450"/>
      <c r="B2805" s="517" t="s">
        <v>734</v>
      </c>
      <c r="C2805" s="518"/>
      <c r="D2805" s="459"/>
      <c r="E2805" s="487"/>
      <c r="F2805" s="488"/>
      <c r="G2805" s="519"/>
      <c r="H2805" s="798">
        <v>0.42749999999999999</v>
      </c>
      <c r="I2805" s="521">
        <f>VLOOKUP(B2805,'MÃO DE OBRA'!$A:$E,5,FALSE)/220</f>
        <v>23.596363636363641</v>
      </c>
      <c r="J2805" s="782">
        <f>H2805*I2805</f>
        <v>10.087445454545456</v>
      </c>
      <c r="K2805" s="458"/>
    </row>
    <row r="2806" spans="1:11">
      <c r="A2806" s="450"/>
      <c r="B2806" s="517"/>
      <c r="C2806" s="518"/>
      <c r="D2806" s="459"/>
      <c r="E2806" s="487"/>
      <c r="F2806" s="488"/>
      <c r="G2806" s="519"/>
      <c r="H2806" s="520"/>
      <c r="I2806" s="521"/>
      <c r="J2806" s="492"/>
      <c r="K2806" s="458"/>
    </row>
    <row r="2807" spans="1:11">
      <c r="A2807" s="450"/>
      <c r="B2807" s="517"/>
      <c r="C2807" s="518"/>
      <c r="D2807" s="459"/>
      <c r="E2807" s="487"/>
      <c r="F2807" s="488"/>
      <c r="G2807" s="519"/>
      <c r="H2807" s="520"/>
      <c r="I2807" s="491"/>
      <c r="J2807" s="492">
        <f>H2807*I2807</f>
        <v>0</v>
      </c>
      <c r="K2807" s="458"/>
    </row>
    <row r="2808" spans="1:11">
      <c r="A2808" s="450"/>
      <c r="B2808" s="499" t="s">
        <v>1119</v>
      </c>
      <c r="C2808" s="502"/>
      <c r="D2808" s="502"/>
      <c r="E2808" s="502"/>
      <c r="F2808" s="502"/>
      <c r="G2808" s="502"/>
      <c r="H2808" s="502"/>
      <c r="I2808" s="522" t="s">
        <v>138</v>
      </c>
      <c r="J2808" s="501">
        <f>SUM(J2803:J2807)</f>
        <v>54.920536363636373</v>
      </c>
      <c r="K2808" s="458"/>
    </row>
    <row r="2809" spans="1:11">
      <c r="A2809" s="450"/>
      <c r="B2809" s="523"/>
      <c r="C2809" s="523"/>
      <c r="D2809" s="523"/>
      <c r="E2809" s="523"/>
      <c r="F2809" s="523"/>
      <c r="G2809" s="523"/>
      <c r="H2809" s="523"/>
      <c r="I2809" s="524"/>
      <c r="J2809" s="523"/>
      <c r="K2809" s="458"/>
    </row>
    <row r="2810" spans="1:11">
      <c r="A2810" s="450"/>
      <c r="B2810" s="525" t="s">
        <v>1123</v>
      </c>
      <c r="C2810" s="526"/>
      <c r="D2810" s="523"/>
      <c r="E2810" s="527">
        <v>1</v>
      </c>
      <c r="F2810" s="528" t="s">
        <v>1137</v>
      </c>
      <c r="G2810" s="506"/>
      <c r="H2810" s="506"/>
      <c r="I2810" s="529" t="s">
        <v>1124</v>
      </c>
      <c r="J2810" s="501">
        <f>J2800+J2808</f>
        <v>54.920536363636373</v>
      </c>
      <c r="K2810" s="458"/>
    </row>
    <row r="2811" spans="1:11">
      <c r="A2811" s="450"/>
      <c r="B2811" s="530"/>
      <c r="C2811" s="523"/>
      <c r="D2811" s="523"/>
      <c r="E2811" s="531"/>
      <c r="F2811" s="532"/>
      <c r="G2811" s="532"/>
      <c r="H2811" s="532"/>
      <c r="I2811" s="524"/>
      <c r="J2811" s="523"/>
      <c r="K2811" s="458"/>
    </row>
    <row r="2812" spans="1:11" ht="20.399999999999999">
      <c r="A2812" s="450"/>
      <c r="B2812" s="1667" t="s">
        <v>481</v>
      </c>
      <c r="C2812" s="1668"/>
      <c r="D2812" s="1668"/>
      <c r="E2812" s="1669"/>
      <c r="F2812" s="533" t="s">
        <v>873</v>
      </c>
      <c r="G2812" s="534" t="s">
        <v>493</v>
      </c>
      <c r="H2812" s="507" t="s">
        <v>1115</v>
      </c>
      <c r="I2812" s="535" t="s">
        <v>480</v>
      </c>
      <c r="J2812" s="536" t="s">
        <v>482</v>
      </c>
      <c r="K2812" s="458"/>
    </row>
    <row r="2813" spans="1:11">
      <c r="A2813" s="450"/>
      <c r="B2813" s="537"/>
      <c r="C2813" s="538"/>
      <c r="D2813" s="538"/>
      <c r="E2813" s="539"/>
      <c r="F2813" s="540"/>
      <c r="G2813" s="541"/>
      <c r="H2813" s="547"/>
      <c r="I2813" s="543"/>
      <c r="J2813" s="485"/>
      <c r="K2813" s="458"/>
    </row>
    <row r="2814" spans="1:11">
      <c r="A2814" s="450"/>
      <c r="B2814" s="537"/>
      <c r="C2814" s="518"/>
      <c r="D2814" s="518"/>
      <c r="E2814" s="487"/>
      <c r="F2814" s="540"/>
      <c r="G2814" s="541"/>
      <c r="H2814" s="547"/>
      <c r="I2814" s="543"/>
      <c r="J2814" s="492"/>
      <c r="K2814" s="458"/>
    </row>
    <row r="2815" spans="1:11">
      <c r="A2815" s="450"/>
      <c r="B2815" s="517"/>
      <c r="C2815" s="518"/>
      <c r="D2815" s="518"/>
      <c r="E2815" s="487"/>
      <c r="F2815" s="488"/>
      <c r="G2815" s="546"/>
      <c r="H2815" s="547"/>
      <c r="I2815" s="543"/>
      <c r="J2815" s="492">
        <f>H2815*I2815*E2797*F2797</f>
        <v>0</v>
      </c>
      <c r="K2815" s="458"/>
    </row>
    <row r="2816" spans="1:11">
      <c r="A2816" s="450"/>
      <c r="B2816" s="517"/>
      <c r="C2816" s="526"/>
      <c r="D2816" s="526"/>
      <c r="E2816" s="494"/>
      <c r="F2816" s="488"/>
      <c r="G2816" s="468"/>
      <c r="H2816" s="547"/>
      <c r="I2816" s="548"/>
      <c r="J2816" s="492">
        <f>H2816*I2816*E2798*F2798</f>
        <v>0</v>
      </c>
      <c r="K2816" s="458"/>
    </row>
    <row r="2817" spans="1:16">
      <c r="A2817" s="450"/>
      <c r="B2817" s="550" t="s">
        <v>1119</v>
      </c>
      <c r="C2817" s="526"/>
      <c r="D2817" s="526"/>
      <c r="E2817" s="526"/>
      <c r="F2817" s="523"/>
      <c r="G2817" s="526"/>
      <c r="H2817" s="551"/>
      <c r="I2817" s="552" t="s">
        <v>138</v>
      </c>
      <c r="J2817" s="501">
        <f>SUM(J2813:J2816)</f>
        <v>0</v>
      </c>
      <c r="K2817" s="458"/>
    </row>
    <row r="2818" spans="1:16">
      <c r="A2818" s="450"/>
      <c r="B2818" s="553"/>
      <c r="C2818" s="526"/>
      <c r="D2818" s="526"/>
      <c r="E2818" s="554"/>
      <c r="F2818" s="555"/>
      <c r="G2818" s="506"/>
      <c r="H2818" s="506"/>
      <c r="I2818" s="529"/>
      <c r="J2818" s="554"/>
      <c r="K2818" s="458"/>
    </row>
    <row r="2819" spans="1:16" ht="20.399999999999999">
      <c r="A2819" s="450"/>
      <c r="B2819" s="1667" t="s">
        <v>1125</v>
      </c>
      <c r="C2819" s="1668"/>
      <c r="D2819" s="1668"/>
      <c r="E2819" s="1668"/>
      <c r="F2819" s="1669"/>
      <c r="G2819" s="556" t="s">
        <v>494</v>
      </c>
      <c r="H2819" s="506" t="s">
        <v>1126</v>
      </c>
      <c r="I2819" s="557" t="s">
        <v>1115</v>
      </c>
      <c r="J2819" s="509" t="s">
        <v>482</v>
      </c>
      <c r="K2819" s="458"/>
    </row>
    <row r="2820" spans="1:16">
      <c r="A2820" s="450"/>
      <c r="B2820" s="558"/>
      <c r="C2820" s="559"/>
      <c r="D2820" s="560"/>
      <c r="E2820" s="560"/>
      <c r="F2820" s="561"/>
      <c r="G2820" s="489"/>
      <c r="H2820" s="489"/>
      <c r="I2820" s="562"/>
      <c r="J2820" s="492"/>
      <c r="K2820" s="458"/>
    </row>
    <row r="2821" spans="1:16">
      <c r="A2821" s="450"/>
      <c r="B2821" s="563"/>
      <c r="C2821" s="564"/>
      <c r="D2821" s="565"/>
      <c r="E2821" s="565"/>
      <c r="F2821" s="566"/>
      <c r="G2821" s="489"/>
      <c r="H2821" s="489"/>
      <c r="I2821" s="562"/>
      <c r="J2821" s="492"/>
      <c r="K2821" s="458"/>
    </row>
    <row r="2822" spans="1:16">
      <c r="A2822" s="450"/>
      <c r="B2822" s="1670" t="s">
        <v>138</v>
      </c>
      <c r="C2822" s="1670"/>
      <c r="D2822" s="1670"/>
      <c r="E2822" s="1670"/>
      <c r="F2822" s="1670"/>
      <c r="G2822" s="1670"/>
      <c r="H2822" s="1670"/>
      <c r="I2822" s="1670"/>
      <c r="J2822" s="501">
        <f>SUM(J2820:J2821)</f>
        <v>0</v>
      </c>
      <c r="K2822" s="458"/>
    </row>
    <row r="2823" spans="1:16">
      <c r="A2823" s="450"/>
      <c r="B2823" s="567"/>
      <c r="C2823" s="511"/>
      <c r="D2823" s="511"/>
      <c r="E2823" s="568"/>
      <c r="F2823" s="569"/>
      <c r="G2823" s="570"/>
      <c r="H2823" s="570"/>
      <c r="I2823" s="571"/>
      <c r="J2823" s="572"/>
      <c r="K2823" s="458"/>
    </row>
    <row r="2824" spans="1:16">
      <c r="A2824" s="450"/>
      <c r="B2824" s="573" t="s">
        <v>1127</v>
      </c>
      <c r="C2824" s="573"/>
      <c r="D2824" s="550"/>
      <c r="E2824" s="523"/>
      <c r="F2824" s="523"/>
      <c r="G2824" s="523"/>
      <c r="H2824" s="574"/>
      <c r="I2824" s="575"/>
      <c r="J2824" s="639">
        <f>(J2810+J2817+J2822)/E2810</f>
        <v>54.920536363636373</v>
      </c>
      <c r="K2824" s="458"/>
    </row>
    <row r="2825" spans="1:16">
      <c r="A2825" s="450"/>
      <c r="B2825" s="553"/>
      <c r="C2825" s="526"/>
      <c r="D2825" s="526"/>
      <c r="E2825" s="554"/>
      <c r="F2825" s="555"/>
      <c r="G2825" s="506"/>
      <c r="H2825" s="506"/>
      <c r="I2825" s="529"/>
      <c r="J2825" s="576"/>
      <c r="K2825" s="458"/>
    </row>
    <row r="2826" spans="1:16" ht="20.399999999999999">
      <c r="A2826" s="450"/>
      <c r="B2826" s="1667" t="s">
        <v>1128</v>
      </c>
      <c r="C2826" s="1668"/>
      <c r="D2826" s="1668"/>
      <c r="E2826" s="1668"/>
      <c r="F2826" s="1669"/>
      <c r="G2826" s="556" t="s">
        <v>494</v>
      </c>
      <c r="H2826" s="506" t="s">
        <v>1126</v>
      </c>
      <c r="I2826" s="557" t="s">
        <v>1115</v>
      </c>
      <c r="J2826" s="509" t="s">
        <v>482</v>
      </c>
      <c r="K2826" s="458"/>
      <c r="N2826" s="810"/>
    </row>
    <row r="2827" spans="1:16">
      <c r="A2827" s="450"/>
      <c r="B2827" s="558" t="s">
        <v>1252</v>
      </c>
      <c r="C2827" s="559"/>
      <c r="D2827" s="560"/>
      <c r="E2827" s="560"/>
      <c r="F2827" s="561"/>
      <c r="G2827" s="489">
        <v>4.6800000000000001E-2</v>
      </c>
      <c r="H2827" s="489" t="s">
        <v>1126</v>
      </c>
      <c r="I2827" s="562">
        <v>2.5</v>
      </c>
      <c r="J2827" s="492">
        <f>I2827*G2827</f>
        <v>0.11700000000000001</v>
      </c>
      <c r="K2827" s="458"/>
      <c r="N2827" s="810"/>
    </row>
    <row r="2828" spans="1:16">
      <c r="A2828" s="450"/>
      <c r="B2828" s="563" t="s">
        <v>1253</v>
      </c>
      <c r="C2828" s="564"/>
      <c r="D2828" s="565"/>
      <c r="E2828" s="565"/>
      <c r="F2828" s="566"/>
      <c r="G2828" s="489">
        <v>299.25</v>
      </c>
      <c r="H2828" s="489" t="s">
        <v>1140</v>
      </c>
      <c r="I2828" s="743">
        <v>0.88</v>
      </c>
      <c r="J2828" s="492">
        <f t="shared" ref="J2828:J2830" si="51">I2828*G2828</f>
        <v>263.33999999999997</v>
      </c>
      <c r="K2828" s="458"/>
      <c r="N2828" s="810"/>
      <c r="O2828" s="810"/>
    </row>
    <row r="2829" spans="1:16">
      <c r="A2829" s="450"/>
      <c r="B2829" s="563" t="s">
        <v>1254</v>
      </c>
      <c r="C2829" s="564"/>
      <c r="D2829" s="565"/>
      <c r="E2829" s="565"/>
      <c r="F2829" s="566"/>
      <c r="G2829" s="489">
        <v>0.67</v>
      </c>
      <c r="H2829" s="489" t="s">
        <v>1205</v>
      </c>
      <c r="I2829" s="794">
        <v>200</v>
      </c>
      <c r="J2829" s="492">
        <f t="shared" si="51"/>
        <v>134</v>
      </c>
      <c r="K2829" s="458"/>
      <c r="N2829" s="810"/>
      <c r="O2829" s="810"/>
    </row>
    <row r="2830" spans="1:16">
      <c r="A2830" s="450"/>
      <c r="B2830" s="577" t="s">
        <v>1255</v>
      </c>
      <c r="C2830" s="578"/>
      <c r="D2830" s="579"/>
      <c r="E2830" s="579"/>
      <c r="F2830" s="580"/>
      <c r="G2830" s="489">
        <v>0.57999999999999996</v>
      </c>
      <c r="H2830" s="489" t="s">
        <v>1205</v>
      </c>
      <c r="I2830" s="794">
        <f>I2261</f>
        <v>95</v>
      </c>
      <c r="J2830" s="492">
        <f t="shared" si="51"/>
        <v>55.099999999999994</v>
      </c>
      <c r="K2830" s="458"/>
      <c r="N2830" s="810"/>
      <c r="O2830" s="810"/>
    </row>
    <row r="2831" spans="1:16">
      <c r="A2831" s="450"/>
      <c r="B2831" s="581"/>
      <c r="C2831" s="523"/>
      <c r="D2831" s="523"/>
      <c r="E2831" s="582"/>
      <c r="F2831" s="583"/>
      <c r="G2831" s="532"/>
      <c r="H2831" s="532"/>
      <c r="I2831" s="524" t="s">
        <v>138</v>
      </c>
      <c r="J2831" s="501">
        <f>SUM(J2827:J2830)</f>
        <v>452.55700000000002</v>
      </c>
      <c r="K2831" s="458"/>
      <c r="M2831" s="810"/>
      <c r="N2831" s="810"/>
      <c r="O2831" s="810"/>
      <c r="P2831" s="810"/>
    </row>
    <row r="2832" spans="1:16">
      <c r="A2832" s="450"/>
      <c r="B2832" s="584"/>
      <c r="C2832" s="523"/>
      <c r="D2832" s="523"/>
      <c r="E2832" s="582"/>
      <c r="F2832" s="583"/>
      <c r="G2832" s="532"/>
      <c r="H2832" s="532"/>
      <c r="I2832" s="524"/>
      <c r="J2832" s="582"/>
      <c r="K2832" s="458"/>
    </row>
    <row r="2833" spans="1:11" ht="20.399999999999999">
      <c r="A2833" s="450"/>
      <c r="B2833" s="1667" t="s">
        <v>1141</v>
      </c>
      <c r="C2833" s="1668"/>
      <c r="D2833" s="1668"/>
      <c r="E2833" s="1668"/>
      <c r="F2833" s="1669"/>
      <c r="G2833" s="587" t="s">
        <v>494</v>
      </c>
      <c r="H2833" s="506" t="s">
        <v>1115</v>
      </c>
      <c r="I2833" s="557"/>
      <c r="J2833" s="509" t="s">
        <v>482</v>
      </c>
      <c r="K2833" s="458"/>
    </row>
    <row r="2834" spans="1:11">
      <c r="A2834" s="450"/>
      <c r="B2834" s="1654"/>
      <c r="C2834" s="1655"/>
      <c r="D2834" s="1655"/>
      <c r="E2834" s="1655"/>
      <c r="F2834" s="1656"/>
      <c r="G2834" s="489"/>
      <c r="H2834" s="1657"/>
      <c r="I2834" s="1658"/>
      <c r="J2834" s="492"/>
      <c r="K2834" s="458"/>
    </row>
    <row r="2835" spans="1:11">
      <c r="A2835" s="450"/>
      <c r="B2835" s="1659"/>
      <c r="C2835" s="1660"/>
      <c r="D2835" s="1660"/>
      <c r="E2835" s="1660"/>
      <c r="F2835" s="1661"/>
      <c r="G2835" s="496"/>
      <c r="H2835" s="1662"/>
      <c r="I2835" s="1663"/>
      <c r="J2835" s="492"/>
      <c r="K2835" s="458"/>
    </row>
    <row r="2836" spans="1:11">
      <c r="A2836" s="450"/>
      <c r="B2836" s="581"/>
      <c r="C2836" s="523"/>
      <c r="D2836" s="523"/>
      <c r="E2836" s="582"/>
      <c r="F2836" s="583"/>
      <c r="G2836" s="532"/>
      <c r="H2836" s="532"/>
      <c r="I2836" s="524" t="s">
        <v>138</v>
      </c>
      <c r="J2836" s="501">
        <f>SUM(J2834:J2835)</f>
        <v>0</v>
      </c>
      <c r="K2836" s="458"/>
    </row>
    <row r="2837" spans="1:11">
      <c r="A2837" s="450"/>
      <c r="B2837" s="523"/>
      <c r="C2837" s="523"/>
      <c r="D2837" s="523"/>
      <c r="E2837" s="523"/>
      <c r="F2837" s="523"/>
      <c r="G2837" s="523"/>
      <c r="H2837" s="523"/>
      <c r="I2837" s="524"/>
      <c r="J2837" s="523"/>
      <c r="K2837" s="458"/>
    </row>
    <row r="2838" spans="1:11">
      <c r="A2838" s="450"/>
      <c r="B2838" s="1645" t="s">
        <v>1142</v>
      </c>
      <c r="C2838" s="1646"/>
      <c r="D2838" s="1646"/>
      <c r="E2838" s="1646"/>
      <c r="F2838" s="1646"/>
      <c r="G2838" s="1646"/>
      <c r="H2838" s="1646"/>
      <c r="I2838" s="1647"/>
      <c r="J2838" s="573">
        <f>J2836+J2831+J2824</f>
        <v>507.47753636363637</v>
      </c>
      <c r="K2838" s="458"/>
    </row>
    <row r="2839" spans="1:11">
      <c r="A2839" s="450"/>
      <c r="B2839" s="523"/>
      <c r="C2839" s="523"/>
      <c r="D2839" s="523"/>
      <c r="E2839" s="523"/>
      <c r="F2839" s="523"/>
      <c r="G2839" s="523"/>
      <c r="H2839" s="523"/>
      <c r="I2839" s="524"/>
      <c r="J2839" s="523"/>
      <c r="K2839" s="458"/>
    </row>
    <row r="2840" spans="1:11">
      <c r="A2840" s="450"/>
      <c r="B2840" s="1645" t="s">
        <v>1143</v>
      </c>
      <c r="C2840" s="1646"/>
      <c r="D2840" s="1646"/>
      <c r="E2840" s="1646"/>
      <c r="F2840" s="1646"/>
      <c r="G2840" s="1646"/>
      <c r="H2840" s="1646"/>
      <c r="I2840" s="1647"/>
      <c r="J2840" s="501">
        <f>J2838*0</f>
        <v>0</v>
      </c>
      <c r="K2840" s="458"/>
    </row>
    <row r="2841" spans="1:11">
      <c r="A2841" s="450"/>
      <c r="B2841" s="523"/>
      <c r="C2841" s="523"/>
      <c r="D2841" s="523"/>
      <c r="E2841" s="523"/>
      <c r="F2841" s="523"/>
      <c r="G2841" s="523"/>
      <c r="H2841" s="523"/>
      <c r="I2841" s="524"/>
      <c r="J2841" s="523"/>
      <c r="K2841" s="458"/>
    </row>
    <row r="2842" spans="1:11">
      <c r="A2842" s="450"/>
      <c r="B2842" s="1645" t="s">
        <v>1144</v>
      </c>
      <c r="C2842" s="1646"/>
      <c r="D2842" s="1646"/>
      <c r="E2842" s="1646"/>
      <c r="F2842" s="1646"/>
      <c r="G2842" s="1646"/>
      <c r="H2842" s="1646"/>
      <c r="I2842" s="1647"/>
      <c r="J2842" s="573">
        <f>J2838+J2840</f>
        <v>507.47753636363637</v>
      </c>
      <c r="K2842" s="458"/>
    </row>
    <row r="2843" spans="1:11">
      <c r="A2843" s="450"/>
      <c r="B2843" s="511"/>
      <c r="C2843" s="511"/>
      <c r="D2843" s="511"/>
      <c r="E2843" s="511"/>
      <c r="F2843" s="511"/>
      <c r="G2843" s="511"/>
      <c r="H2843" s="511"/>
      <c r="I2843" s="571"/>
      <c r="J2843" s="511"/>
      <c r="K2843" s="458"/>
    </row>
    <row r="2844" spans="1:11">
      <c r="A2844" s="450"/>
      <c r="B2844" s="589"/>
      <c r="C2844" s="559"/>
      <c r="D2844" s="559"/>
      <c r="E2844" s="559"/>
      <c r="F2844" s="559"/>
      <c r="G2844" s="559"/>
      <c r="H2844" s="559"/>
      <c r="I2844" s="559"/>
      <c r="J2844" s="590"/>
      <c r="K2844" s="458"/>
    </row>
    <row r="2845" spans="1:11">
      <c r="A2845" s="450"/>
      <c r="B2845" s="591"/>
      <c r="C2845" s="592"/>
      <c r="D2845" s="593"/>
      <c r="E2845" s="593"/>
      <c r="F2845" s="594" t="s">
        <v>1119</v>
      </c>
      <c r="G2845" s="595" t="s">
        <v>1119</v>
      </c>
      <c r="H2845" s="592"/>
      <c r="I2845" s="592"/>
      <c r="J2845" s="596"/>
      <c r="K2845" s="458"/>
    </row>
    <row r="2846" spans="1:11">
      <c r="A2846" s="450"/>
      <c r="B2846" s="459"/>
      <c r="C2846" s="459"/>
      <c r="D2846" s="459"/>
      <c r="E2846" s="459"/>
      <c r="F2846" s="459"/>
      <c r="G2846" s="459"/>
      <c r="H2846" s="459"/>
      <c r="I2846" s="459"/>
      <c r="J2846" s="459"/>
      <c r="K2846" s="458"/>
    </row>
    <row r="2847" spans="1:11">
      <c r="A2847" s="450"/>
      <c r="B2847" s="597">
        <f>PLANEJAMENTO!$G$2</f>
        <v>0</v>
      </c>
      <c r="C2847" s="598"/>
      <c r="D2847" s="598"/>
      <c r="E2847" s="598"/>
      <c r="F2847" s="599"/>
      <c r="G2847" s="600" t="s">
        <v>482</v>
      </c>
      <c r="H2847" s="502"/>
      <c r="I2847" s="502"/>
      <c r="J2847" s="505"/>
      <c r="K2847" s="458"/>
    </row>
    <row r="2848" spans="1:11">
      <c r="A2848" s="450"/>
      <c r="B2848" s="601">
        <f>PLANEJAMENTO!$G$3</f>
        <v>0</v>
      </c>
      <c r="C2848" s="602"/>
      <c r="D2848" s="602"/>
      <c r="E2848" s="602"/>
      <c r="F2848" s="603"/>
      <c r="G2848" s="1648" t="s">
        <v>1145</v>
      </c>
      <c r="H2848" s="1649"/>
      <c r="I2848" s="1649"/>
      <c r="J2848" s="1650"/>
      <c r="K2848" s="458"/>
    </row>
    <row r="2849" spans="1:11">
      <c r="A2849" s="450"/>
      <c r="B2849" s="604"/>
      <c r="C2849" s="605"/>
      <c r="D2849" s="605"/>
      <c r="E2849" s="605"/>
      <c r="F2849" s="606"/>
      <c r="G2849" s="607"/>
      <c r="H2849" s="1651"/>
      <c r="I2849" s="1652"/>
      <c r="J2849" s="1653"/>
      <c r="K2849" s="458"/>
    </row>
    <row r="2850" spans="1:11" ht="15" thickBot="1">
      <c r="A2850" s="608"/>
      <c r="B2850" s="609"/>
      <c r="C2850" s="609"/>
      <c r="D2850" s="609"/>
      <c r="E2850" s="609"/>
      <c r="F2850" s="609"/>
      <c r="G2850" s="609"/>
      <c r="H2850" s="609"/>
      <c r="I2850" s="609"/>
      <c r="J2850" s="609"/>
      <c r="K2850" s="610"/>
    </row>
    <row r="2851" spans="1:11">
      <c r="A2851" s="759"/>
      <c r="B2851" s="760"/>
      <c r="C2851" s="760"/>
      <c r="D2851" s="760"/>
      <c r="E2851" s="760"/>
      <c r="F2851" s="760"/>
      <c r="G2851" s="760"/>
      <c r="H2851" s="760"/>
      <c r="I2851" s="760"/>
      <c r="J2851" s="760"/>
      <c r="K2851" s="761"/>
    </row>
    <row r="2852" spans="1:11">
      <c r="A2852" s="450"/>
      <c r="B2852" s="451" t="s">
        <v>141</v>
      </c>
      <c r="C2852" s="452"/>
      <c r="D2852" s="453" t="s">
        <v>1105</v>
      </c>
      <c r="E2852" s="454"/>
      <c r="F2852" s="455"/>
      <c r="G2852" s="455"/>
      <c r="H2852" s="456"/>
      <c r="I2852" s="456"/>
      <c r="J2852" s="457"/>
      <c r="K2852" s="458"/>
    </row>
    <row r="2853" spans="1:11">
      <c r="A2853" s="450"/>
      <c r="B2853" s="459"/>
      <c r="C2853" s="459"/>
      <c r="D2853" s="459"/>
      <c r="E2853" s="459"/>
      <c r="F2853" s="459"/>
      <c r="G2853" s="459"/>
      <c r="H2853" s="459"/>
      <c r="I2853" s="459"/>
      <c r="J2853" s="459"/>
      <c r="K2853" s="458"/>
    </row>
    <row r="2854" spans="1:11">
      <c r="A2854" s="450"/>
      <c r="B2854" s="460" t="s">
        <v>1106</v>
      </c>
      <c r="C2854" s="461" t="s">
        <v>1107</v>
      </c>
      <c r="D2854" s="1671" t="s">
        <v>198</v>
      </c>
      <c r="E2854" s="1672"/>
      <c r="F2854" s="1672"/>
      <c r="G2854" s="1672"/>
      <c r="H2854" s="1672"/>
      <c r="I2854" s="1673"/>
      <c r="J2854" s="462" t="s">
        <v>1108</v>
      </c>
      <c r="K2854" s="458"/>
    </row>
    <row r="2855" spans="1:11" ht="21" customHeight="1">
      <c r="A2855" s="450"/>
      <c r="B2855" s="463"/>
      <c r="C2855" s="464"/>
      <c r="D2855" s="1674" t="s">
        <v>1256</v>
      </c>
      <c r="E2855" s="1675"/>
      <c r="F2855" s="1675"/>
      <c r="G2855" s="1675"/>
      <c r="H2855" s="1675"/>
      <c r="I2855" s="1676"/>
      <c r="J2855" s="468" t="str">
        <f>F2872</f>
        <v>M3</v>
      </c>
      <c r="K2855" s="458"/>
    </row>
    <row r="2856" spans="1:11" ht="21" customHeight="1">
      <c r="A2856" s="450"/>
      <c r="B2856" s="469"/>
      <c r="C2856" s="469"/>
      <c r="D2856" s="469"/>
      <c r="E2856" s="469"/>
      <c r="F2856" s="469"/>
      <c r="G2856" s="469"/>
      <c r="H2856" s="469"/>
      <c r="I2856" s="470"/>
      <c r="J2856" s="471"/>
      <c r="K2856" s="458"/>
    </row>
    <row r="2857" spans="1:11">
      <c r="A2857" s="450"/>
      <c r="B2857" s="1648" t="s">
        <v>1111</v>
      </c>
      <c r="C2857" s="1650"/>
      <c r="D2857" s="1679" t="s">
        <v>873</v>
      </c>
      <c r="E2857" s="1681" t="s">
        <v>1112</v>
      </c>
      <c r="F2857" s="472" t="s">
        <v>1113</v>
      </c>
      <c r="G2857" s="473"/>
      <c r="H2857" s="472" t="s">
        <v>1114</v>
      </c>
      <c r="I2857" s="473"/>
      <c r="J2857" s="474" t="s">
        <v>1115</v>
      </c>
      <c r="K2857" s="458"/>
    </row>
    <row r="2858" spans="1:11">
      <c r="A2858" s="450"/>
      <c r="B2858" s="1677"/>
      <c r="C2858" s="1678"/>
      <c r="D2858" s="1680"/>
      <c r="E2858" s="1682"/>
      <c r="F2858" s="475" t="s">
        <v>1116</v>
      </c>
      <c r="G2858" s="475" t="s">
        <v>1117</v>
      </c>
      <c r="H2858" s="475" t="s">
        <v>1116</v>
      </c>
      <c r="I2858" s="476" t="s">
        <v>1117</v>
      </c>
      <c r="J2858" s="477" t="s">
        <v>1118</v>
      </c>
      <c r="K2858" s="458"/>
    </row>
    <row r="2859" spans="1:11">
      <c r="A2859" s="450"/>
      <c r="B2859" s="486"/>
      <c r="C2859" s="487"/>
      <c r="D2859" s="488"/>
      <c r="E2859" s="806"/>
      <c r="F2859" s="806"/>
      <c r="G2859" s="807"/>
      <c r="H2859" s="808"/>
      <c r="I2859" s="809"/>
      <c r="J2859" s="492"/>
      <c r="K2859" s="458"/>
    </row>
    <row r="2860" spans="1:11">
      <c r="A2860" s="450"/>
      <c r="B2860" s="486"/>
      <c r="C2860" s="487"/>
      <c r="D2860" s="488"/>
      <c r="E2860" s="489"/>
      <c r="F2860" s="489"/>
      <c r="G2860" s="489"/>
      <c r="H2860" s="490"/>
      <c r="I2860" s="491"/>
      <c r="J2860" s="492">
        <f>H2860*F2860*E2860+I2860*G2860*E2860</f>
        <v>0</v>
      </c>
      <c r="K2860" s="458"/>
    </row>
    <row r="2861" spans="1:11">
      <c r="A2861" s="450"/>
      <c r="B2861" s="493"/>
      <c r="C2861" s="494"/>
      <c r="D2861" s="495"/>
      <c r="E2861" s="496"/>
      <c r="F2861" s="496"/>
      <c r="G2861" s="496"/>
      <c r="H2861" s="497"/>
      <c r="I2861" s="498"/>
      <c r="J2861" s="492">
        <f>H2861*F2861*E2861+I2861*G2861*E2861</f>
        <v>0</v>
      </c>
      <c r="K2861" s="458"/>
    </row>
    <row r="2862" spans="1:11">
      <c r="A2862" s="450"/>
      <c r="B2862" s="499" t="s">
        <v>1119</v>
      </c>
      <c r="C2862" s="469"/>
      <c r="D2862" s="469"/>
      <c r="E2862" s="469"/>
      <c r="F2862" s="469"/>
      <c r="G2862" s="469"/>
      <c r="H2862" s="469"/>
      <c r="I2862" s="500" t="s">
        <v>138</v>
      </c>
      <c r="J2862" s="501">
        <f>SUM(J2859:J2861)</f>
        <v>0</v>
      </c>
      <c r="K2862" s="458"/>
    </row>
    <row r="2863" spans="1:11">
      <c r="A2863" s="450"/>
      <c r="B2863" s="502"/>
      <c r="C2863" s="502"/>
      <c r="D2863" s="502"/>
      <c r="E2863" s="502"/>
      <c r="F2863" s="502"/>
      <c r="G2863" s="502"/>
      <c r="H2863" s="502"/>
      <c r="I2863" s="503"/>
      <c r="J2863" s="504"/>
      <c r="K2863" s="458"/>
    </row>
    <row r="2864" spans="1:11" ht="20.399999999999999">
      <c r="A2864" s="450"/>
      <c r="B2864" s="1664" t="s">
        <v>1120</v>
      </c>
      <c r="C2864" s="1665"/>
      <c r="D2864" s="1665"/>
      <c r="E2864" s="1666"/>
      <c r="F2864" s="505" t="s">
        <v>873</v>
      </c>
      <c r="G2864" s="506"/>
      <c r="H2864" s="507" t="s">
        <v>560</v>
      </c>
      <c r="I2864" s="508" t="s">
        <v>1121</v>
      </c>
      <c r="J2864" s="509" t="s">
        <v>1122</v>
      </c>
      <c r="K2864" s="458"/>
    </row>
    <row r="2865" spans="1:11">
      <c r="A2865" s="450"/>
      <c r="B2865" s="510"/>
      <c r="C2865" s="511"/>
      <c r="D2865" s="512"/>
      <c r="E2865" s="513"/>
      <c r="F2865" s="514"/>
      <c r="G2865" s="515"/>
      <c r="H2865" s="516"/>
      <c r="I2865" s="484"/>
      <c r="J2865" s="485"/>
      <c r="K2865" s="458"/>
    </row>
    <row r="2866" spans="1:11">
      <c r="A2866" s="450"/>
      <c r="B2866" s="517" t="s">
        <v>626</v>
      </c>
      <c r="C2866" s="518"/>
      <c r="D2866" s="459"/>
      <c r="E2866" s="487"/>
      <c r="F2866" s="488"/>
      <c r="G2866" s="519"/>
      <c r="H2866" s="798">
        <v>3.76</v>
      </c>
      <c r="I2866" s="521">
        <f>VLOOKUP(B2866,'MÃO DE OBRA'!$A:$E,5,FALSE)/220</f>
        <v>15.730909090909092</v>
      </c>
      <c r="J2866" s="782">
        <f>H2866*I2866</f>
        <v>59.148218181818187</v>
      </c>
      <c r="K2866" s="458"/>
    </row>
    <row r="2867" spans="1:11">
      <c r="A2867" s="450"/>
      <c r="B2867" s="517" t="s">
        <v>734</v>
      </c>
      <c r="C2867" s="518"/>
      <c r="D2867" s="459"/>
      <c r="E2867" s="487"/>
      <c r="F2867" s="488"/>
      <c r="G2867" s="519"/>
      <c r="H2867" s="798">
        <v>0.42</v>
      </c>
      <c r="I2867" s="521">
        <f>VLOOKUP(B2867,'MÃO DE OBRA'!$A:$E,5,FALSE)/220</f>
        <v>23.596363636363641</v>
      </c>
      <c r="J2867" s="782">
        <f>H2867*I2867</f>
        <v>9.9104727272727295</v>
      </c>
      <c r="K2867" s="458"/>
    </row>
    <row r="2868" spans="1:11">
      <c r="A2868" s="450"/>
      <c r="B2868" s="517"/>
      <c r="C2868" s="518"/>
      <c r="D2868" s="459"/>
      <c r="E2868" s="487"/>
      <c r="F2868" s="488"/>
      <c r="G2868" s="519"/>
      <c r="H2868" s="520"/>
      <c r="I2868" s="521"/>
      <c r="J2868" s="492"/>
      <c r="K2868" s="458"/>
    </row>
    <row r="2869" spans="1:11">
      <c r="A2869" s="450"/>
      <c r="B2869" s="517"/>
      <c r="C2869" s="518"/>
      <c r="D2869" s="459"/>
      <c r="E2869" s="487"/>
      <c r="F2869" s="488"/>
      <c r="G2869" s="519"/>
      <c r="H2869" s="520"/>
      <c r="I2869" s="491"/>
      <c r="J2869" s="492">
        <f>H2869*I2869</f>
        <v>0</v>
      </c>
      <c r="K2869" s="458"/>
    </row>
    <row r="2870" spans="1:11">
      <c r="A2870" s="450"/>
      <c r="B2870" s="499" t="s">
        <v>1119</v>
      </c>
      <c r="C2870" s="502"/>
      <c r="D2870" s="502"/>
      <c r="E2870" s="502"/>
      <c r="F2870" s="502"/>
      <c r="G2870" s="502"/>
      <c r="H2870" s="502"/>
      <c r="I2870" s="522" t="s">
        <v>138</v>
      </c>
      <c r="J2870" s="501">
        <f>SUM(J2865:J2869)</f>
        <v>69.058690909090913</v>
      </c>
      <c r="K2870" s="458"/>
    </row>
    <row r="2871" spans="1:11">
      <c r="A2871" s="450"/>
      <c r="B2871" s="523"/>
      <c r="C2871" s="523"/>
      <c r="D2871" s="523"/>
      <c r="E2871" s="523"/>
      <c r="F2871" s="523"/>
      <c r="G2871" s="523"/>
      <c r="H2871" s="523"/>
      <c r="I2871" s="524"/>
      <c r="J2871" s="523"/>
      <c r="K2871" s="458"/>
    </row>
    <row r="2872" spans="1:11">
      <c r="A2872" s="450"/>
      <c r="B2872" s="525" t="s">
        <v>1123</v>
      </c>
      <c r="C2872" s="526"/>
      <c r="D2872" s="523"/>
      <c r="E2872" s="527">
        <v>1</v>
      </c>
      <c r="F2872" s="528" t="s">
        <v>1205</v>
      </c>
      <c r="G2872" s="506"/>
      <c r="H2872" s="506"/>
      <c r="I2872" s="529" t="s">
        <v>1124</v>
      </c>
      <c r="J2872" s="501">
        <f>J2862+J2870</f>
        <v>69.058690909090913</v>
      </c>
      <c r="K2872" s="458"/>
    </row>
    <row r="2873" spans="1:11">
      <c r="A2873" s="450"/>
      <c r="B2873" s="530"/>
      <c r="C2873" s="523"/>
      <c r="D2873" s="523"/>
      <c r="E2873" s="531"/>
      <c r="F2873" s="532"/>
      <c r="G2873" s="532"/>
      <c r="H2873" s="532"/>
      <c r="I2873" s="524"/>
      <c r="J2873" s="523"/>
      <c r="K2873" s="458"/>
    </row>
    <row r="2874" spans="1:11" ht="20.399999999999999">
      <c r="A2874" s="450"/>
      <c r="B2874" s="1667" t="s">
        <v>481</v>
      </c>
      <c r="C2874" s="1668"/>
      <c r="D2874" s="1668"/>
      <c r="E2874" s="1669"/>
      <c r="F2874" s="533" t="s">
        <v>873</v>
      </c>
      <c r="G2874" s="534" t="s">
        <v>493</v>
      </c>
      <c r="H2874" s="507" t="s">
        <v>1115</v>
      </c>
      <c r="I2874" s="535" t="s">
        <v>480</v>
      </c>
      <c r="J2874" s="536" t="s">
        <v>482</v>
      </c>
      <c r="K2874" s="458"/>
    </row>
    <row r="2875" spans="1:11">
      <c r="A2875" s="450"/>
      <c r="B2875" s="537"/>
      <c r="C2875" s="538"/>
      <c r="D2875" s="538"/>
      <c r="E2875" s="539"/>
      <c r="F2875" s="540"/>
      <c r="G2875" s="541"/>
      <c r="H2875" s="547"/>
      <c r="I2875" s="543"/>
      <c r="J2875" s="485"/>
      <c r="K2875" s="458"/>
    </row>
    <row r="2876" spans="1:11">
      <c r="A2876" s="450"/>
      <c r="B2876" s="537"/>
      <c r="C2876" s="518"/>
      <c r="D2876" s="518"/>
      <c r="E2876" s="487"/>
      <c r="F2876" s="540"/>
      <c r="G2876" s="541"/>
      <c r="H2876" s="547"/>
      <c r="I2876" s="543"/>
      <c r="J2876" s="492"/>
      <c r="K2876" s="458"/>
    </row>
    <row r="2877" spans="1:11">
      <c r="A2877" s="450"/>
      <c r="B2877" s="517"/>
      <c r="C2877" s="518"/>
      <c r="D2877" s="518"/>
      <c r="E2877" s="487"/>
      <c r="F2877" s="488"/>
      <c r="G2877" s="546"/>
      <c r="H2877" s="547"/>
      <c r="I2877" s="543"/>
      <c r="J2877" s="492">
        <f>H2877*I2877*E2859*F2859</f>
        <v>0</v>
      </c>
      <c r="K2877" s="458"/>
    </row>
    <row r="2878" spans="1:11">
      <c r="A2878" s="450"/>
      <c r="B2878" s="517"/>
      <c r="C2878" s="526"/>
      <c r="D2878" s="526"/>
      <c r="E2878" s="494"/>
      <c r="F2878" s="488"/>
      <c r="G2878" s="468"/>
      <c r="H2878" s="547"/>
      <c r="I2878" s="548"/>
      <c r="J2878" s="492">
        <f>H2878*I2878*E2860*F2860</f>
        <v>0</v>
      </c>
      <c r="K2878" s="458"/>
    </row>
    <row r="2879" spans="1:11">
      <c r="A2879" s="450"/>
      <c r="B2879" s="550" t="s">
        <v>1119</v>
      </c>
      <c r="C2879" s="526"/>
      <c r="D2879" s="526"/>
      <c r="E2879" s="526"/>
      <c r="F2879" s="523"/>
      <c r="G2879" s="526"/>
      <c r="H2879" s="551"/>
      <c r="I2879" s="552" t="s">
        <v>138</v>
      </c>
      <c r="J2879" s="501">
        <f>SUM(J2875:J2878)</f>
        <v>0</v>
      </c>
      <c r="K2879" s="458"/>
    </row>
    <row r="2880" spans="1:11">
      <c r="A2880" s="450"/>
      <c r="B2880" s="553"/>
      <c r="C2880" s="526"/>
      <c r="D2880" s="526"/>
      <c r="E2880" s="554"/>
      <c r="F2880" s="555"/>
      <c r="G2880" s="506"/>
      <c r="H2880" s="506"/>
      <c r="I2880" s="529"/>
      <c r="J2880" s="554"/>
      <c r="K2880" s="458"/>
    </row>
    <row r="2881" spans="1:11" ht="20.399999999999999">
      <c r="A2881" s="450"/>
      <c r="B2881" s="1667" t="s">
        <v>1125</v>
      </c>
      <c r="C2881" s="1668"/>
      <c r="D2881" s="1668"/>
      <c r="E2881" s="1668"/>
      <c r="F2881" s="1669"/>
      <c r="G2881" s="556" t="s">
        <v>494</v>
      </c>
      <c r="H2881" s="506" t="s">
        <v>1126</v>
      </c>
      <c r="I2881" s="557" t="s">
        <v>1115</v>
      </c>
      <c r="J2881" s="509" t="s">
        <v>482</v>
      </c>
      <c r="K2881" s="458"/>
    </row>
    <row r="2882" spans="1:11">
      <c r="A2882" s="450"/>
      <c r="B2882" s="558"/>
      <c r="C2882" s="559"/>
      <c r="D2882" s="560"/>
      <c r="E2882" s="560"/>
      <c r="F2882" s="561"/>
      <c r="G2882" s="489"/>
      <c r="H2882" s="489"/>
      <c r="I2882" s="562"/>
      <c r="J2882" s="492"/>
      <c r="K2882" s="458"/>
    </row>
    <row r="2883" spans="1:11">
      <c r="A2883" s="450"/>
      <c r="B2883" s="563"/>
      <c r="C2883" s="564"/>
      <c r="D2883" s="565"/>
      <c r="E2883" s="565"/>
      <c r="F2883" s="566"/>
      <c r="G2883" s="489"/>
      <c r="H2883" s="489"/>
      <c r="I2883" s="562"/>
      <c r="J2883" s="492"/>
      <c r="K2883" s="458"/>
    </row>
    <row r="2884" spans="1:11">
      <c r="A2884" s="450"/>
      <c r="B2884" s="1670" t="s">
        <v>138</v>
      </c>
      <c r="C2884" s="1670"/>
      <c r="D2884" s="1670"/>
      <c r="E2884" s="1670"/>
      <c r="F2884" s="1670"/>
      <c r="G2884" s="1670"/>
      <c r="H2884" s="1670"/>
      <c r="I2884" s="1670"/>
      <c r="J2884" s="501">
        <f>SUM(J2882:J2883)</f>
        <v>0</v>
      </c>
      <c r="K2884" s="458"/>
    </row>
    <row r="2885" spans="1:11">
      <c r="A2885" s="450"/>
      <c r="B2885" s="567"/>
      <c r="C2885" s="511"/>
      <c r="D2885" s="511"/>
      <c r="E2885" s="568"/>
      <c r="F2885" s="569"/>
      <c r="G2885" s="570"/>
      <c r="H2885" s="570"/>
      <c r="I2885" s="571"/>
      <c r="J2885" s="572"/>
      <c r="K2885" s="458"/>
    </row>
    <row r="2886" spans="1:11">
      <c r="A2886" s="450"/>
      <c r="B2886" s="573" t="s">
        <v>1127</v>
      </c>
      <c r="C2886" s="573"/>
      <c r="D2886" s="550"/>
      <c r="E2886" s="523"/>
      <c r="F2886" s="523"/>
      <c r="G2886" s="523"/>
      <c r="H2886" s="574"/>
      <c r="I2886" s="575"/>
      <c r="J2886" s="639">
        <f>(J2872+J2879+J2884)/E2872</f>
        <v>69.058690909090913</v>
      </c>
      <c r="K2886" s="458"/>
    </row>
    <row r="2887" spans="1:11">
      <c r="A2887" s="450"/>
      <c r="B2887" s="553"/>
      <c r="C2887" s="526"/>
      <c r="D2887" s="526"/>
      <c r="E2887" s="554"/>
      <c r="F2887" s="555"/>
      <c r="G2887" s="506"/>
      <c r="H2887" s="506"/>
      <c r="I2887" s="529"/>
      <c r="J2887" s="576"/>
      <c r="K2887" s="458"/>
    </row>
    <row r="2888" spans="1:11" ht="20.399999999999999">
      <c r="A2888" s="450"/>
      <c r="B2888" s="1667" t="s">
        <v>1128</v>
      </c>
      <c r="C2888" s="1668"/>
      <c r="D2888" s="1668"/>
      <c r="E2888" s="1668"/>
      <c r="F2888" s="1669"/>
      <c r="G2888" s="556" t="s">
        <v>494</v>
      </c>
      <c r="H2888" s="506" t="s">
        <v>1126</v>
      </c>
      <c r="I2888" s="557" t="s">
        <v>1115</v>
      </c>
      <c r="J2888" s="509" t="s">
        <v>482</v>
      </c>
      <c r="K2888" s="458"/>
    </row>
    <row r="2889" spans="1:11">
      <c r="A2889" s="450"/>
      <c r="B2889" s="558" t="s">
        <v>1252</v>
      </c>
      <c r="C2889" s="559"/>
      <c r="D2889" s="560"/>
      <c r="E2889" s="560"/>
      <c r="F2889" s="561"/>
      <c r="G2889" s="489">
        <v>0.05</v>
      </c>
      <c r="H2889" s="489" t="s">
        <v>1126</v>
      </c>
      <c r="I2889" s="562">
        <f>I2827</f>
        <v>2.5</v>
      </c>
      <c r="J2889" s="492">
        <f>I2889*G2889</f>
        <v>0.125</v>
      </c>
      <c r="K2889" s="458"/>
    </row>
    <row r="2890" spans="1:11">
      <c r="A2890" s="450"/>
      <c r="B2890" s="563" t="s">
        <v>1253</v>
      </c>
      <c r="C2890" s="564"/>
      <c r="D2890" s="565"/>
      <c r="E2890" s="565"/>
      <c r="F2890" s="566"/>
      <c r="G2890" s="489">
        <v>382</v>
      </c>
      <c r="H2890" s="489" t="s">
        <v>1140</v>
      </c>
      <c r="I2890" s="743">
        <f>I2828</f>
        <v>0.88</v>
      </c>
      <c r="J2890" s="492">
        <f t="shared" ref="J2890:J2892" si="52">I2890*G2890</f>
        <v>336.16</v>
      </c>
      <c r="K2890" s="458"/>
    </row>
    <row r="2891" spans="1:11">
      <c r="A2891" s="450"/>
      <c r="B2891" s="563" t="s">
        <v>1254</v>
      </c>
      <c r="C2891" s="564"/>
      <c r="D2891" s="565"/>
      <c r="E2891" s="565"/>
      <c r="F2891" s="566"/>
      <c r="G2891" s="489">
        <v>0.78</v>
      </c>
      <c r="H2891" s="489" t="s">
        <v>1205</v>
      </c>
      <c r="I2891" s="743">
        <f>I2829</f>
        <v>200</v>
      </c>
      <c r="J2891" s="492">
        <f t="shared" si="52"/>
        <v>156</v>
      </c>
      <c r="K2891" s="458"/>
    </row>
    <row r="2892" spans="1:11">
      <c r="A2892" s="450"/>
      <c r="B2892" s="577" t="s">
        <v>1255</v>
      </c>
      <c r="C2892" s="578"/>
      <c r="D2892" s="579"/>
      <c r="E2892" s="579"/>
      <c r="F2892" s="580"/>
      <c r="G2892" s="489">
        <v>0.81</v>
      </c>
      <c r="H2892" s="489" t="s">
        <v>1205</v>
      </c>
      <c r="I2892" s="743">
        <f>I2830</f>
        <v>95</v>
      </c>
      <c r="J2892" s="492">
        <f t="shared" si="52"/>
        <v>76.95</v>
      </c>
      <c r="K2892" s="458"/>
    </row>
    <row r="2893" spans="1:11">
      <c r="A2893" s="450"/>
      <c r="B2893" s="581"/>
      <c r="C2893" s="523"/>
      <c r="D2893" s="523"/>
      <c r="E2893" s="582"/>
      <c r="F2893" s="583"/>
      <c r="G2893" s="532"/>
      <c r="H2893" s="532"/>
      <c r="I2893" s="524" t="s">
        <v>138</v>
      </c>
      <c r="J2893" s="501">
        <f>SUM(J2889:J2892)</f>
        <v>569.23500000000001</v>
      </c>
      <c r="K2893" s="458"/>
    </row>
    <row r="2894" spans="1:11">
      <c r="A2894" s="450"/>
      <c r="B2894" s="584"/>
      <c r="C2894" s="523"/>
      <c r="D2894" s="523"/>
      <c r="E2894" s="582"/>
      <c r="F2894" s="583"/>
      <c r="G2894" s="532"/>
      <c r="H2894" s="532"/>
      <c r="I2894" s="524"/>
      <c r="J2894" s="582"/>
      <c r="K2894" s="458"/>
    </row>
    <row r="2895" spans="1:11" ht="20.399999999999999">
      <c r="A2895" s="450"/>
      <c r="B2895" s="1667" t="s">
        <v>1141</v>
      </c>
      <c r="C2895" s="1668"/>
      <c r="D2895" s="1668"/>
      <c r="E2895" s="1668"/>
      <c r="F2895" s="1669"/>
      <c r="G2895" s="587" t="s">
        <v>494</v>
      </c>
      <c r="H2895" s="506" t="s">
        <v>1115</v>
      </c>
      <c r="I2895" s="557"/>
      <c r="J2895" s="509" t="s">
        <v>482</v>
      </c>
      <c r="K2895" s="458"/>
    </row>
    <row r="2896" spans="1:11">
      <c r="A2896" s="450"/>
      <c r="B2896" s="1654"/>
      <c r="C2896" s="1655"/>
      <c r="D2896" s="1655"/>
      <c r="E2896" s="1655"/>
      <c r="F2896" s="1656"/>
      <c r="G2896" s="489"/>
      <c r="H2896" s="1657"/>
      <c r="I2896" s="1658"/>
      <c r="J2896" s="492"/>
      <c r="K2896" s="458"/>
    </row>
    <row r="2897" spans="1:11">
      <c r="A2897" s="450"/>
      <c r="B2897" s="1659"/>
      <c r="C2897" s="1660"/>
      <c r="D2897" s="1660"/>
      <c r="E2897" s="1660"/>
      <c r="F2897" s="1661"/>
      <c r="G2897" s="496"/>
      <c r="H2897" s="1662"/>
      <c r="I2897" s="1663"/>
      <c r="J2897" s="492"/>
      <c r="K2897" s="458"/>
    </row>
    <row r="2898" spans="1:11">
      <c r="A2898" s="450"/>
      <c r="B2898" s="581"/>
      <c r="C2898" s="523"/>
      <c r="D2898" s="523"/>
      <c r="E2898" s="582"/>
      <c r="F2898" s="583"/>
      <c r="G2898" s="532"/>
      <c r="H2898" s="532"/>
      <c r="I2898" s="524" t="s">
        <v>138</v>
      </c>
      <c r="J2898" s="501">
        <f>SUM(J2896:J2897)</f>
        <v>0</v>
      </c>
      <c r="K2898" s="458"/>
    </row>
    <row r="2899" spans="1:11">
      <c r="A2899" s="450"/>
      <c r="B2899" s="523"/>
      <c r="C2899" s="523"/>
      <c r="D2899" s="523"/>
      <c r="E2899" s="523"/>
      <c r="F2899" s="523"/>
      <c r="G2899" s="523"/>
      <c r="H2899" s="523"/>
      <c r="I2899" s="524"/>
      <c r="J2899" s="523"/>
      <c r="K2899" s="458"/>
    </row>
    <row r="2900" spans="1:11">
      <c r="A2900" s="450"/>
      <c r="B2900" s="1645" t="s">
        <v>1142</v>
      </c>
      <c r="C2900" s="1646"/>
      <c r="D2900" s="1646"/>
      <c r="E2900" s="1646"/>
      <c r="F2900" s="1646"/>
      <c r="G2900" s="1646"/>
      <c r="H2900" s="1646"/>
      <c r="I2900" s="1647"/>
      <c r="J2900" s="573">
        <f>J2898+J2893+J2886</f>
        <v>638.29369090909097</v>
      </c>
      <c r="K2900" s="458"/>
    </row>
    <row r="2901" spans="1:11">
      <c r="A2901" s="450"/>
      <c r="B2901" s="523"/>
      <c r="C2901" s="523"/>
      <c r="D2901" s="523"/>
      <c r="E2901" s="523"/>
      <c r="F2901" s="523"/>
      <c r="G2901" s="523"/>
      <c r="H2901" s="523"/>
      <c r="I2901" s="524"/>
      <c r="J2901" s="523"/>
      <c r="K2901" s="458"/>
    </row>
    <row r="2902" spans="1:11">
      <c r="A2902" s="450"/>
      <c r="B2902" s="1645" t="s">
        <v>1143</v>
      </c>
      <c r="C2902" s="1646"/>
      <c r="D2902" s="1646"/>
      <c r="E2902" s="1646"/>
      <c r="F2902" s="1646"/>
      <c r="G2902" s="1646"/>
      <c r="H2902" s="1646"/>
      <c r="I2902" s="1647"/>
      <c r="J2902" s="501">
        <f>J2900*0</f>
        <v>0</v>
      </c>
      <c r="K2902" s="458"/>
    </row>
    <row r="2903" spans="1:11">
      <c r="A2903" s="450"/>
      <c r="B2903" s="523"/>
      <c r="C2903" s="523"/>
      <c r="D2903" s="523"/>
      <c r="E2903" s="523"/>
      <c r="F2903" s="523"/>
      <c r="G2903" s="523"/>
      <c r="H2903" s="523"/>
      <c r="I2903" s="524"/>
      <c r="J2903" s="523"/>
      <c r="K2903" s="458"/>
    </row>
    <row r="2904" spans="1:11">
      <c r="A2904" s="450"/>
      <c r="B2904" s="1645" t="s">
        <v>1144</v>
      </c>
      <c r="C2904" s="1646"/>
      <c r="D2904" s="1646"/>
      <c r="E2904" s="1646"/>
      <c r="F2904" s="1646"/>
      <c r="G2904" s="1646"/>
      <c r="H2904" s="1646"/>
      <c r="I2904" s="1647"/>
      <c r="J2904" s="573">
        <f>J2900+J2902</f>
        <v>638.29369090909097</v>
      </c>
      <c r="K2904" s="458"/>
    </row>
    <row r="2905" spans="1:11">
      <c r="A2905" s="450"/>
      <c r="B2905" s="511"/>
      <c r="C2905" s="511"/>
      <c r="D2905" s="511"/>
      <c r="E2905" s="511"/>
      <c r="F2905" s="511"/>
      <c r="G2905" s="511"/>
      <c r="H2905" s="511"/>
      <c r="I2905" s="571"/>
      <c r="J2905" s="511"/>
      <c r="K2905" s="458"/>
    </row>
    <row r="2906" spans="1:11">
      <c r="A2906" s="450"/>
      <c r="B2906" s="589"/>
      <c r="C2906" s="559"/>
      <c r="D2906" s="559"/>
      <c r="E2906" s="559"/>
      <c r="F2906" s="559"/>
      <c r="G2906" s="559"/>
      <c r="H2906" s="559"/>
      <c r="I2906" s="559"/>
      <c r="J2906" s="590"/>
      <c r="K2906" s="458"/>
    </row>
    <row r="2907" spans="1:11">
      <c r="A2907" s="450"/>
      <c r="B2907" s="591"/>
      <c r="C2907" s="592"/>
      <c r="D2907" s="593"/>
      <c r="E2907" s="593"/>
      <c r="F2907" s="594" t="s">
        <v>1119</v>
      </c>
      <c r="G2907" s="595" t="s">
        <v>1119</v>
      </c>
      <c r="H2907" s="592"/>
      <c r="I2907" s="592"/>
      <c r="J2907" s="596"/>
      <c r="K2907" s="458"/>
    </row>
    <row r="2908" spans="1:11">
      <c r="A2908" s="450"/>
      <c r="B2908" s="459"/>
      <c r="C2908" s="459"/>
      <c r="D2908" s="459"/>
      <c r="E2908" s="459"/>
      <c r="F2908" s="459"/>
      <c r="G2908" s="459"/>
      <c r="H2908" s="459"/>
      <c r="I2908" s="459"/>
      <c r="J2908" s="459"/>
      <c r="K2908" s="458"/>
    </row>
    <row r="2909" spans="1:11">
      <c r="A2909" s="450"/>
      <c r="B2909" s="597">
        <f>PLANEJAMENTO!$G$2</f>
        <v>0</v>
      </c>
      <c r="C2909" s="598"/>
      <c r="D2909" s="598"/>
      <c r="E2909" s="598"/>
      <c r="F2909" s="599"/>
      <c r="G2909" s="600" t="s">
        <v>482</v>
      </c>
      <c r="H2909" s="502"/>
      <c r="I2909" s="502"/>
      <c r="J2909" s="505"/>
      <c r="K2909" s="458"/>
    </row>
    <row r="2910" spans="1:11">
      <c r="A2910" s="450"/>
      <c r="B2910" s="601">
        <f>PLANEJAMENTO!$G$3</f>
        <v>0</v>
      </c>
      <c r="C2910" s="602"/>
      <c r="D2910" s="602"/>
      <c r="E2910" s="602"/>
      <c r="F2910" s="603"/>
      <c r="G2910" s="1648" t="s">
        <v>1145</v>
      </c>
      <c r="H2910" s="1649"/>
      <c r="I2910" s="1649"/>
      <c r="J2910" s="1650"/>
      <c r="K2910" s="458"/>
    </row>
    <row r="2911" spans="1:11">
      <c r="A2911" s="450"/>
      <c r="B2911" s="604"/>
      <c r="C2911" s="605"/>
      <c r="D2911" s="605"/>
      <c r="E2911" s="605"/>
      <c r="F2911" s="606"/>
      <c r="G2911" s="607"/>
      <c r="H2911" s="1651"/>
      <c r="I2911" s="1652"/>
      <c r="J2911" s="1653"/>
      <c r="K2911" s="458"/>
    </row>
    <row r="2912" spans="1:11" ht="15" thickBot="1">
      <c r="A2912" s="608"/>
      <c r="B2912" s="609"/>
      <c r="C2912" s="609"/>
      <c r="D2912" s="609"/>
      <c r="E2912" s="609"/>
      <c r="F2912" s="609"/>
      <c r="G2912" s="609"/>
      <c r="H2912" s="609"/>
      <c r="I2912" s="609"/>
      <c r="J2912" s="609"/>
      <c r="K2912" s="610"/>
    </row>
    <row r="2913" spans="1:11">
      <c r="A2913" s="759"/>
      <c r="B2913" s="760"/>
      <c r="C2913" s="760"/>
      <c r="D2913" s="760"/>
      <c r="E2913" s="760"/>
      <c r="F2913" s="760"/>
      <c r="G2913" s="760"/>
      <c r="H2913" s="760"/>
      <c r="I2913" s="760"/>
      <c r="J2913" s="760"/>
      <c r="K2913" s="761"/>
    </row>
    <row r="2914" spans="1:11">
      <c r="A2914" s="450"/>
      <c r="B2914" s="451" t="s">
        <v>141</v>
      </c>
      <c r="C2914" s="452"/>
      <c r="D2914" s="453" t="s">
        <v>1105</v>
      </c>
      <c r="E2914" s="454"/>
      <c r="F2914" s="455"/>
      <c r="G2914" s="455"/>
      <c r="H2914" s="456"/>
      <c r="I2914" s="456"/>
      <c r="J2914" s="457"/>
      <c r="K2914" s="458"/>
    </row>
    <row r="2915" spans="1:11">
      <c r="A2915" s="450"/>
      <c r="B2915" s="459"/>
      <c r="C2915" s="459"/>
      <c r="D2915" s="459"/>
      <c r="E2915" s="459"/>
      <c r="F2915" s="459"/>
      <c r="G2915" s="459"/>
      <c r="H2915" s="459"/>
      <c r="I2915" s="459"/>
      <c r="J2915" s="459"/>
      <c r="K2915" s="458"/>
    </row>
    <row r="2916" spans="1:11">
      <c r="A2916" s="450"/>
      <c r="B2916" s="460" t="s">
        <v>1106</v>
      </c>
      <c r="C2916" s="461" t="s">
        <v>1107</v>
      </c>
      <c r="D2916" s="1671" t="s">
        <v>198</v>
      </c>
      <c r="E2916" s="1672"/>
      <c r="F2916" s="1672"/>
      <c r="G2916" s="1672"/>
      <c r="H2916" s="1672"/>
      <c r="I2916" s="1673"/>
      <c r="J2916" s="462" t="s">
        <v>1108</v>
      </c>
      <c r="K2916" s="458"/>
    </row>
    <row r="2917" spans="1:11" ht="27" customHeight="1">
      <c r="A2917" s="450"/>
      <c r="B2917" s="463"/>
      <c r="C2917" s="464"/>
      <c r="D2917" s="1674" t="s">
        <v>1257</v>
      </c>
      <c r="E2917" s="1675"/>
      <c r="F2917" s="1675"/>
      <c r="G2917" s="1675"/>
      <c r="H2917" s="1675"/>
      <c r="I2917" s="1676"/>
      <c r="J2917" s="468" t="str">
        <f>F2934</f>
        <v>M3</v>
      </c>
      <c r="K2917" s="458"/>
    </row>
    <row r="2918" spans="1:11">
      <c r="A2918" s="450"/>
      <c r="B2918" s="469"/>
      <c r="C2918" s="469"/>
      <c r="D2918" s="469"/>
      <c r="E2918" s="469"/>
      <c r="F2918" s="469"/>
      <c r="G2918" s="469"/>
      <c r="H2918" s="469"/>
      <c r="I2918" s="470"/>
      <c r="J2918" s="471"/>
      <c r="K2918" s="458"/>
    </row>
    <row r="2919" spans="1:11">
      <c r="A2919" s="450"/>
      <c r="B2919" s="1648" t="s">
        <v>1111</v>
      </c>
      <c r="C2919" s="1650"/>
      <c r="D2919" s="1679" t="s">
        <v>873</v>
      </c>
      <c r="E2919" s="1681" t="s">
        <v>1112</v>
      </c>
      <c r="F2919" s="472" t="s">
        <v>1113</v>
      </c>
      <c r="G2919" s="473"/>
      <c r="H2919" s="472" t="s">
        <v>1114</v>
      </c>
      <c r="I2919" s="473"/>
      <c r="J2919" s="474" t="s">
        <v>1115</v>
      </c>
      <c r="K2919" s="458"/>
    </row>
    <row r="2920" spans="1:11">
      <c r="A2920" s="450"/>
      <c r="B2920" s="1677"/>
      <c r="C2920" s="1678"/>
      <c r="D2920" s="1680"/>
      <c r="E2920" s="1682"/>
      <c r="F2920" s="475" t="s">
        <v>1116</v>
      </c>
      <c r="G2920" s="475" t="s">
        <v>1117</v>
      </c>
      <c r="H2920" s="475" t="s">
        <v>1116</v>
      </c>
      <c r="I2920" s="476" t="s">
        <v>1117</v>
      </c>
      <c r="J2920" s="477" t="s">
        <v>1118</v>
      </c>
      <c r="K2920" s="458"/>
    </row>
    <row r="2921" spans="1:11">
      <c r="A2921" s="450"/>
      <c r="B2921" s="486"/>
      <c r="C2921" s="487"/>
      <c r="D2921" s="488"/>
      <c r="E2921" s="806"/>
      <c r="F2921" s="806"/>
      <c r="G2921" s="807"/>
      <c r="H2921" s="808"/>
      <c r="I2921" s="809"/>
      <c r="J2921" s="492"/>
      <c r="K2921" s="458"/>
    </row>
    <row r="2922" spans="1:11">
      <c r="A2922" s="450"/>
      <c r="B2922" s="486"/>
      <c r="C2922" s="487"/>
      <c r="D2922" s="488"/>
      <c r="E2922" s="489"/>
      <c r="F2922" s="489"/>
      <c r="G2922" s="489"/>
      <c r="H2922" s="490"/>
      <c r="I2922" s="491"/>
      <c r="J2922" s="492">
        <f>H2922*F2922*E2922+I2922*G2922*E2922</f>
        <v>0</v>
      </c>
      <c r="K2922" s="458"/>
    </row>
    <row r="2923" spans="1:11">
      <c r="A2923" s="450"/>
      <c r="B2923" s="493"/>
      <c r="C2923" s="494"/>
      <c r="D2923" s="495"/>
      <c r="E2923" s="496"/>
      <c r="F2923" s="496"/>
      <c r="G2923" s="496"/>
      <c r="H2923" s="497"/>
      <c r="I2923" s="498"/>
      <c r="J2923" s="492">
        <f>H2923*F2923*E2923+I2923*G2923*E2923</f>
        <v>0</v>
      </c>
      <c r="K2923" s="458"/>
    </row>
    <row r="2924" spans="1:11">
      <c r="A2924" s="450"/>
      <c r="B2924" s="499" t="s">
        <v>1119</v>
      </c>
      <c r="C2924" s="469"/>
      <c r="D2924" s="469"/>
      <c r="E2924" s="469"/>
      <c r="F2924" s="469"/>
      <c r="G2924" s="469"/>
      <c r="H2924" s="469"/>
      <c r="I2924" s="500" t="s">
        <v>138</v>
      </c>
      <c r="J2924" s="501">
        <f>SUM(J2921:J2923)</f>
        <v>0</v>
      </c>
      <c r="K2924" s="458"/>
    </row>
    <row r="2925" spans="1:11">
      <c r="A2925" s="450"/>
      <c r="B2925" s="502"/>
      <c r="C2925" s="502"/>
      <c r="D2925" s="502"/>
      <c r="E2925" s="502"/>
      <c r="F2925" s="502"/>
      <c r="G2925" s="502"/>
      <c r="H2925" s="502"/>
      <c r="I2925" s="503"/>
      <c r="J2925" s="504"/>
      <c r="K2925" s="458"/>
    </row>
    <row r="2926" spans="1:11" ht="20.399999999999999">
      <c r="A2926" s="450"/>
      <c r="B2926" s="1664" t="s">
        <v>1120</v>
      </c>
      <c r="C2926" s="1665"/>
      <c r="D2926" s="1665"/>
      <c r="E2926" s="1666"/>
      <c r="F2926" s="505" t="s">
        <v>873</v>
      </c>
      <c r="G2926" s="506"/>
      <c r="H2926" s="507" t="s">
        <v>560</v>
      </c>
      <c r="I2926" s="508" t="s">
        <v>1121</v>
      </c>
      <c r="J2926" s="509" t="s">
        <v>1122</v>
      </c>
      <c r="K2926" s="458"/>
    </row>
    <row r="2927" spans="1:11">
      <c r="A2927" s="450"/>
      <c r="B2927" s="510"/>
      <c r="C2927" s="511"/>
      <c r="D2927" s="512"/>
      <c r="E2927" s="513"/>
      <c r="F2927" s="514"/>
      <c r="G2927" s="515"/>
      <c r="H2927" s="516"/>
      <c r="I2927" s="484"/>
      <c r="J2927" s="485"/>
      <c r="K2927" s="458"/>
    </row>
    <row r="2928" spans="1:11">
      <c r="A2928" s="450"/>
      <c r="B2928" s="517" t="s">
        <v>626</v>
      </c>
      <c r="C2928" s="518"/>
      <c r="D2928" s="459"/>
      <c r="E2928" s="487"/>
      <c r="F2928" s="488"/>
      <c r="G2928" s="519"/>
      <c r="H2928" s="798">
        <v>3.76</v>
      </c>
      <c r="I2928" s="521">
        <f>VLOOKUP(B2928,'MÃO DE OBRA'!$A:$E,5,FALSE)/220</f>
        <v>15.730909090909092</v>
      </c>
      <c r="J2928" s="782">
        <f>H2928*I2928</f>
        <v>59.148218181818187</v>
      </c>
      <c r="K2928" s="458"/>
    </row>
    <row r="2929" spans="1:11">
      <c r="A2929" s="450"/>
      <c r="B2929" s="517" t="s">
        <v>734</v>
      </c>
      <c r="C2929" s="518"/>
      <c r="D2929" s="459"/>
      <c r="E2929" s="487"/>
      <c r="F2929" s="488"/>
      <c r="G2929" s="519"/>
      <c r="H2929" s="798">
        <v>0.42</v>
      </c>
      <c r="I2929" s="521">
        <f>VLOOKUP(B2929,'MÃO DE OBRA'!$A:$E,5,FALSE)/220</f>
        <v>23.596363636363641</v>
      </c>
      <c r="J2929" s="782">
        <f>H2929*I2929</f>
        <v>9.9104727272727295</v>
      </c>
      <c r="K2929" s="458"/>
    </row>
    <row r="2930" spans="1:11">
      <c r="A2930" s="450"/>
      <c r="B2930" s="517"/>
      <c r="C2930" s="518"/>
      <c r="D2930" s="459"/>
      <c r="E2930" s="487"/>
      <c r="F2930" s="488"/>
      <c r="G2930" s="519"/>
      <c r="H2930" s="520"/>
      <c r="I2930" s="521"/>
      <c r="J2930" s="492"/>
      <c r="K2930" s="458"/>
    </row>
    <row r="2931" spans="1:11">
      <c r="A2931" s="450"/>
      <c r="B2931" s="517"/>
      <c r="C2931" s="518"/>
      <c r="D2931" s="459"/>
      <c r="E2931" s="487"/>
      <c r="F2931" s="488"/>
      <c r="G2931" s="519"/>
      <c r="H2931" s="520"/>
      <c r="I2931" s="491"/>
      <c r="J2931" s="492">
        <f>H2931*I2931</f>
        <v>0</v>
      </c>
      <c r="K2931" s="458"/>
    </row>
    <row r="2932" spans="1:11">
      <c r="A2932" s="450"/>
      <c r="B2932" s="499" t="s">
        <v>1119</v>
      </c>
      <c r="C2932" s="502"/>
      <c r="D2932" s="502"/>
      <c r="E2932" s="502"/>
      <c r="F2932" s="502"/>
      <c r="G2932" s="502"/>
      <c r="H2932" s="502"/>
      <c r="I2932" s="522" t="s">
        <v>138</v>
      </c>
      <c r="J2932" s="501">
        <f>SUM(J2927:J2931)</f>
        <v>69.058690909090913</v>
      </c>
      <c r="K2932" s="458"/>
    </row>
    <row r="2933" spans="1:11">
      <c r="A2933" s="450"/>
      <c r="B2933" s="523"/>
      <c r="C2933" s="523"/>
      <c r="D2933" s="523"/>
      <c r="E2933" s="523"/>
      <c r="F2933" s="523"/>
      <c r="G2933" s="523"/>
      <c r="H2933" s="523"/>
      <c r="I2933" s="524"/>
      <c r="J2933" s="523"/>
      <c r="K2933" s="458"/>
    </row>
    <row r="2934" spans="1:11">
      <c r="A2934" s="450"/>
      <c r="B2934" s="525" t="s">
        <v>1123</v>
      </c>
      <c r="C2934" s="526"/>
      <c r="D2934" s="523"/>
      <c r="E2934" s="527">
        <v>1</v>
      </c>
      <c r="F2934" s="528" t="s">
        <v>1205</v>
      </c>
      <c r="G2934" s="506"/>
      <c r="H2934" s="506"/>
      <c r="I2934" s="529" t="s">
        <v>1124</v>
      </c>
      <c r="J2934" s="501">
        <f>J2924+J2932</f>
        <v>69.058690909090913</v>
      </c>
      <c r="K2934" s="458"/>
    </row>
    <row r="2935" spans="1:11">
      <c r="A2935" s="450"/>
      <c r="B2935" s="530"/>
      <c r="C2935" s="523"/>
      <c r="D2935" s="523"/>
      <c r="E2935" s="531"/>
      <c r="F2935" s="532"/>
      <c r="G2935" s="532"/>
      <c r="H2935" s="532"/>
      <c r="I2935" s="524"/>
      <c r="J2935" s="523"/>
      <c r="K2935" s="458"/>
    </row>
    <row r="2936" spans="1:11" ht="20.399999999999999">
      <c r="A2936" s="450"/>
      <c r="B2936" s="1667" t="s">
        <v>481</v>
      </c>
      <c r="C2936" s="1668"/>
      <c r="D2936" s="1668"/>
      <c r="E2936" s="1669"/>
      <c r="F2936" s="533" t="s">
        <v>873</v>
      </c>
      <c r="G2936" s="534" t="s">
        <v>493</v>
      </c>
      <c r="H2936" s="507" t="s">
        <v>1115</v>
      </c>
      <c r="I2936" s="535" t="s">
        <v>480</v>
      </c>
      <c r="J2936" s="536" t="s">
        <v>482</v>
      </c>
      <c r="K2936" s="458"/>
    </row>
    <row r="2937" spans="1:11">
      <c r="A2937" s="450"/>
      <c r="B2937" s="537"/>
      <c r="C2937" s="538"/>
      <c r="D2937" s="538"/>
      <c r="E2937" s="539"/>
      <c r="F2937" s="540"/>
      <c r="G2937" s="541"/>
      <c r="H2937" s="547"/>
      <c r="I2937" s="543"/>
      <c r="J2937" s="485"/>
      <c r="K2937" s="458"/>
    </row>
    <row r="2938" spans="1:11">
      <c r="A2938" s="450"/>
      <c r="B2938" s="537"/>
      <c r="C2938" s="518"/>
      <c r="D2938" s="518"/>
      <c r="E2938" s="487"/>
      <c r="F2938" s="540"/>
      <c r="G2938" s="541"/>
      <c r="H2938" s="547"/>
      <c r="I2938" s="543"/>
      <c r="J2938" s="492"/>
      <c r="K2938" s="458"/>
    </row>
    <row r="2939" spans="1:11">
      <c r="A2939" s="450"/>
      <c r="B2939" s="517"/>
      <c r="C2939" s="518"/>
      <c r="D2939" s="518"/>
      <c r="E2939" s="487"/>
      <c r="F2939" s="488"/>
      <c r="G2939" s="546"/>
      <c r="H2939" s="547"/>
      <c r="I2939" s="543"/>
      <c r="J2939" s="492">
        <f>H2939*I2939*E2921*F2921</f>
        <v>0</v>
      </c>
      <c r="K2939" s="458"/>
    </row>
    <row r="2940" spans="1:11">
      <c r="A2940" s="450"/>
      <c r="B2940" s="517"/>
      <c r="C2940" s="526"/>
      <c r="D2940" s="526"/>
      <c r="E2940" s="494"/>
      <c r="F2940" s="488"/>
      <c r="G2940" s="468"/>
      <c r="H2940" s="547"/>
      <c r="I2940" s="548"/>
      <c r="J2940" s="492">
        <f>H2940*I2940*E2922*F2922</f>
        <v>0</v>
      </c>
      <c r="K2940" s="458"/>
    </row>
    <row r="2941" spans="1:11">
      <c r="A2941" s="450"/>
      <c r="B2941" s="550" t="s">
        <v>1119</v>
      </c>
      <c r="C2941" s="526"/>
      <c r="D2941" s="526"/>
      <c r="E2941" s="526"/>
      <c r="F2941" s="523"/>
      <c r="G2941" s="526"/>
      <c r="H2941" s="551"/>
      <c r="I2941" s="552" t="s">
        <v>138</v>
      </c>
      <c r="J2941" s="501">
        <f>SUM(J2937:J2940)</f>
        <v>0</v>
      </c>
      <c r="K2941" s="458"/>
    </row>
    <row r="2942" spans="1:11">
      <c r="A2942" s="450"/>
      <c r="B2942" s="553"/>
      <c r="C2942" s="526"/>
      <c r="D2942" s="526"/>
      <c r="E2942" s="554"/>
      <c r="F2942" s="555"/>
      <c r="G2942" s="506"/>
      <c r="H2942" s="506"/>
      <c r="I2942" s="529"/>
      <c r="J2942" s="554"/>
      <c r="K2942" s="458"/>
    </row>
    <row r="2943" spans="1:11" ht="20.399999999999999">
      <c r="A2943" s="450"/>
      <c r="B2943" s="1667" t="s">
        <v>1125</v>
      </c>
      <c r="C2943" s="1668"/>
      <c r="D2943" s="1668"/>
      <c r="E2943" s="1668"/>
      <c r="F2943" s="1669"/>
      <c r="G2943" s="556" t="s">
        <v>494</v>
      </c>
      <c r="H2943" s="506" t="s">
        <v>1126</v>
      </c>
      <c r="I2943" s="557" t="s">
        <v>1115</v>
      </c>
      <c r="J2943" s="509" t="s">
        <v>482</v>
      </c>
      <c r="K2943" s="458"/>
    </row>
    <row r="2944" spans="1:11">
      <c r="A2944" s="450"/>
      <c r="B2944" s="558"/>
      <c r="C2944" s="559"/>
      <c r="D2944" s="560"/>
      <c r="E2944" s="560"/>
      <c r="F2944" s="561"/>
      <c r="G2944" s="489"/>
      <c r="H2944" s="489"/>
      <c r="I2944" s="562"/>
      <c r="J2944" s="492"/>
      <c r="K2944" s="458"/>
    </row>
    <row r="2945" spans="1:11">
      <c r="A2945" s="450"/>
      <c r="B2945" s="563"/>
      <c r="C2945" s="564"/>
      <c r="D2945" s="565"/>
      <c r="E2945" s="565"/>
      <c r="F2945" s="566"/>
      <c r="G2945" s="489"/>
      <c r="H2945" s="489"/>
      <c r="I2945" s="562"/>
      <c r="J2945" s="492"/>
      <c r="K2945" s="458"/>
    </row>
    <row r="2946" spans="1:11">
      <c r="A2946" s="450"/>
      <c r="B2946" s="1670" t="s">
        <v>138</v>
      </c>
      <c r="C2946" s="1670"/>
      <c r="D2946" s="1670"/>
      <c r="E2946" s="1670"/>
      <c r="F2946" s="1670"/>
      <c r="G2946" s="1670"/>
      <c r="H2946" s="1670"/>
      <c r="I2946" s="1670"/>
      <c r="J2946" s="501">
        <f>SUM(J2944:J2945)</f>
        <v>0</v>
      </c>
      <c r="K2946" s="458"/>
    </row>
    <row r="2947" spans="1:11">
      <c r="A2947" s="450"/>
      <c r="B2947" s="567"/>
      <c r="C2947" s="511"/>
      <c r="D2947" s="511"/>
      <c r="E2947" s="568"/>
      <c r="F2947" s="569"/>
      <c r="G2947" s="570"/>
      <c r="H2947" s="570"/>
      <c r="I2947" s="571"/>
      <c r="J2947" s="572"/>
      <c r="K2947" s="458"/>
    </row>
    <row r="2948" spans="1:11">
      <c r="A2948" s="450"/>
      <c r="B2948" s="573" t="s">
        <v>1127</v>
      </c>
      <c r="C2948" s="573"/>
      <c r="D2948" s="550"/>
      <c r="E2948" s="523"/>
      <c r="F2948" s="523"/>
      <c r="G2948" s="523"/>
      <c r="H2948" s="574"/>
      <c r="I2948" s="575"/>
      <c r="J2948" s="639">
        <f>(J2934+J2941+J2946)/E2934</f>
        <v>69.058690909090913</v>
      </c>
      <c r="K2948" s="458"/>
    </row>
    <row r="2949" spans="1:11">
      <c r="A2949" s="450"/>
      <c r="B2949" s="553"/>
      <c r="C2949" s="526"/>
      <c r="D2949" s="526"/>
      <c r="E2949" s="554"/>
      <c r="F2949" s="555"/>
      <c r="G2949" s="506"/>
      <c r="H2949" s="506"/>
      <c r="I2949" s="529"/>
      <c r="J2949" s="576"/>
      <c r="K2949" s="458"/>
    </row>
    <row r="2950" spans="1:11" ht="20.399999999999999">
      <c r="A2950" s="450"/>
      <c r="B2950" s="1667" t="s">
        <v>1128</v>
      </c>
      <c r="C2950" s="1668"/>
      <c r="D2950" s="1668"/>
      <c r="E2950" s="1668"/>
      <c r="F2950" s="1669"/>
      <c r="G2950" s="556" t="s">
        <v>494</v>
      </c>
      <c r="H2950" s="506" t="s">
        <v>1126</v>
      </c>
      <c r="I2950" s="557" t="s">
        <v>1115</v>
      </c>
      <c r="J2950" s="509" t="s">
        <v>482</v>
      </c>
      <c r="K2950" s="458"/>
    </row>
    <row r="2951" spans="1:11">
      <c r="A2951" s="450"/>
      <c r="B2951" s="558" t="s">
        <v>1252</v>
      </c>
      <c r="C2951" s="559"/>
      <c r="D2951" s="560"/>
      <c r="E2951" s="560"/>
      <c r="F2951" s="561"/>
      <c r="G2951" s="489">
        <v>0.05</v>
      </c>
      <c r="H2951" s="489" t="s">
        <v>1126</v>
      </c>
      <c r="I2951" s="562">
        <f>I2889</f>
        <v>2.5</v>
      </c>
      <c r="J2951" s="492">
        <f>I2951*G2951</f>
        <v>0.125</v>
      </c>
      <c r="K2951" s="458"/>
    </row>
    <row r="2952" spans="1:11">
      <c r="A2952" s="450"/>
      <c r="B2952" s="563" t="s">
        <v>1253</v>
      </c>
      <c r="C2952" s="564"/>
      <c r="D2952" s="565"/>
      <c r="E2952" s="565"/>
      <c r="F2952" s="566"/>
      <c r="G2952" s="489">
        <v>390</v>
      </c>
      <c r="H2952" s="489" t="s">
        <v>1140</v>
      </c>
      <c r="I2952" s="562">
        <f t="shared" ref="I2952:I2954" si="53">I2890</f>
        <v>0.88</v>
      </c>
      <c r="J2952" s="492">
        <f t="shared" ref="J2952:J2954" si="54">I2952*G2952</f>
        <v>343.2</v>
      </c>
      <c r="K2952" s="458"/>
    </row>
    <row r="2953" spans="1:11">
      <c r="A2953" s="450"/>
      <c r="B2953" s="563" t="s">
        <v>1254</v>
      </c>
      <c r="C2953" s="564"/>
      <c r="D2953" s="565"/>
      <c r="E2953" s="565"/>
      <c r="F2953" s="566"/>
      <c r="G2953" s="489">
        <v>0.8</v>
      </c>
      <c r="H2953" s="489" t="s">
        <v>1205</v>
      </c>
      <c r="I2953" s="562">
        <f t="shared" si="53"/>
        <v>200</v>
      </c>
      <c r="J2953" s="492">
        <f t="shared" si="54"/>
        <v>160</v>
      </c>
      <c r="K2953" s="458"/>
    </row>
    <row r="2954" spans="1:11">
      <c r="A2954" s="450"/>
      <c r="B2954" s="577" t="s">
        <v>1255</v>
      </c>
      <c r="C2954" s="578"/>
      <c r="D2954" s="579"/>
      <c r="E2954" s="579"/>
      <c r="F2954" s="580"/>
      <c r="G2954" s="489">
        <v>0.83</v>
      </c>
      <c r="H2954" s="489" t="s">
        <v>1205</v>
      </c>
      <c r="I2954" s="562">
        <f t="shared" si="53"/>
        <v>95</v>
      </c>
      <c r="J2954" s="492">
        <f t="shared" si="54"/>
        <v>78.849999999999994</v>
      </c>
      <c r="K2954" s="458"/>
    </row>
    <row r="2955" spans="1:11">
      <c r="A2955" s="450"/>
      <c r="B2955" s="581"/>
      <c r="C2955" s="523"/>
      <c r="D2955" s="523"/>
      <c r="E2955" s="582"/>
      <c r="F2955" s="583"/>
      <c r="G2955" s="532"/>
      <c r="H2955" s="532"/>
      <c r="I2955" s="524" t="s">
        <v>138</v>
      </c>
      <c r="J2955" s="501">
        <f>SUM(J2951:J2954)</f>
        <v>582.17499999999995</v>
      </c>
      <c r="K2955" s="458"/>
    </row>
    <row r="2956" spans="1:11">
      <c r="A2956" s="450"/>
      <c r="B2956" s="584"/>
      <c r="C2956" s="523"/>
      <c r="D2956" s="523"/>
      <c r="E2956" s="582"/>
      <c r="F2956" s="583"/>
      <c r="G2956" s="532"/>
      <c r="H2956" s="532"/>
      <c r="I2956" s="524"/>
      <c r="J2956" s="582"/>
      <c r="K2956" s="458"/>
    </row>
    <row r="2957" spans="1:11" ht="20.399999999999999">
      <c r="A2957" s="450"/>
      <c r="B2957" s="1667" t="s">
        <v>1141</v>
      </c>
      <c r="C2957" s="1668"/>
      <c r="D2957" s="1668"/>
      <c r="E2957" s="1668"/>
      <c r="F2957" s="1669"/>
      <c r="G2957" s="587" t="s">
        <v>494</v>
      </c>
      <c r="H2957" s="506" t="s">
        <v>1115</v>
      </c>
      <c r="I2957" s="557"/>
      <c r="J2957" s="509" t="s">
        <v>482</v>
      </c>
      <c r="K2957" s="458"/>
    </row>
    <row r="2958" spans="1:11">
      <c r="A2958" s="450"/>
      <c r="B2958" s="1654"/>
      <c r="C2958" s="1655"/>
      <c r="D2958" s="1655"/>
      <c r="E2958" s="1655"/>
      <c r="F2958" s="1656"/>
      <c r="G2958" s="489"/>
      <c r="H2958" s="1657"/>
      <c r="I2958" s="1658"/>
      <c r="J2958" s="492"/>
      <c r="K2958" s="458"/>
    </row>
    <row r="2959" spans="1:11">
      <c r="A2959" s="450"/>
      <c r="B2959" s="1659"/>
      <c r="C2959" s="1660"/>
      <c r="D2959" s="1660"/>
      <c r="E2959" s="1660"/>
      <c r="F2959" s="1661"/>
      <c r="G2959" s="496"/>
      <c r="H2959" s="1662"/>
      <c r="I2959" s="1663"/>
      <c r="J2959" s="492"/>
      <c r="K2959" s="458"/>
    </row>
    <row r="2960" spans="1:11">
      <c r="A2960" s="450"/>
      <c r="B2960" s="581"/>
      <c r="C2960" s="523"/>
      <c r="D2960" s="523"/>
      <c r="E2960" s="582"/>
      <c r="F2960" s="583"/>
      <c r="G2960" s="532"/>
      <c r="H2960" s="532"/>
      <c r="I2960" s="524" t="s">
        <v>138</v>
      </c>
      <c r="J2960" s="501">
        <f>SUM(J2958:J2959)</f>
        <v>0</v>
      </c>
      <c r="K2960" s="458"/>
    </row>
    <row r="2961" spans="1:11">
      <c r="A2961" s="450"/>
      <c r="B2961" s="523"/>
      <c r="C2961" s="523"/>
      <c r="D2961" s="523"/>
      <c r="E2961" s="523"/>
      <c r="F2961" s="523"/>
      <c r="G2961" s="523"/>
      <c r="H2961" s="523"/>
      <c r="I2961" s="524"/>
      <c r="J2961" s="523"/>
      <c r="K2961" s="458"/>
    </row>
    <row r="2962" spans="1:11">
      <c r="A2962" s="450"/>
      <c r="B2962" s="1645" t="s">
        <v>1142</v>
      </c>
      <c r="C2962" s="1646"/>
      <c r="D2962" s="1646"/>
      <c r="E2962" s="1646"/>
      <c r="F2962" s="1646"/>
      <c r="G2962" s="1646"/>
      <c r="H2962" s="1646"/>
      <c r="I2962" s="1647"/>
      <c r="J2962" s="573">
        <f>J2960+J2955+J2948</f>
        <v>651.23369090909091</v>
      </c>
      <c r="K2962" s="458"/>
    </row>
    <row r="2963" spans="1:11">
      <c r="A2963" s="450"/>
      <c r="B2963" s="523"/>
      <c r="C2963" s="523"/>
      <c r="D2963" s="523"/>
      <c r="E2963" s="523"/>
      <c r="F2963" s="523"/>
      <c r="G2963" s="523"/>
      <c r="H2963" s="523"/>
      <c r="I2963" s="524"/>
      <c r="J2963" s="523"/>
      <c r="K2963" s="458"/>
    </row>
    <row r="2964" spans="1:11">
      <c r="A2964" s="450"/>
      <c r="B2964" s="1645" t="s">
        <v>1143</v>
      </c>
      <c r="C2964" s="1646"/>
      <c r="D2964" s="1646"/>
      <c r="E2964" s="1646"/>
      <c r="F2964" s="1646"/>
      <c r="G2964" s="1646"/>
      <c r="H2964" s="1646"/>
      <c r="I2964" s="1647"/>
      <c r="J2964" s="501">
        <f>J2962*0</f>
        <v>0</v>
      </c>
      <c r="K2964" s="458"/>
    </row>
    <row r="2965" spans="1:11">
      <c r="A2965" s="450"/>
      <c r="B2965" s="523"/>
      <c r="C2965" s="523"/>
      <c r="D2965" s="523"/>
      <c r="E2965" s="523"/>
      <c r="F2965" s="523"/>
      <c r="G2965" s="523"/>
      <c r="H2965" s="523"/>
      <c r="I2965" s="524"/>
      <c r="J2965" s="523"/>
      <c r="K2965" s="458"/>
    </row>
    <row r="2966" spans="1:11">
      <c r="A2966" s="450"/>
      <c r="B2966" s="1645" t="s">
        <v>1144</v>
      </c>
      <c r="C2966" s="1646"/>
      <c r="D2966" s="1646"/>
      <c r="E2966" s="1646"/>
      <c r="F2966" s="1646"/>
      <c r="G2966" s="1646"/>
      <c r="H2966" s="1646"/>
      <c r="I2966" s="1647"/>
      <c r="J2966" s="573">
        <f>J2962+J2964</f>
        <v>651.23369090909091</v>
      </c>
      <c r="K2966" s="458"/>
    </row>
    <row r="2967" spans="1:11">
      <c r="A2967" s="450"/>
      <c r="B2967" s="511"/>
      <c r="C2967" s="511"/>
      <c r="D2967" s="511"/>
      <c r="E2967" s="511"/>
      <c r="F2967" s="511"/>
      <c r="G2967" s="511"/>
      <c r="H2967" s="511"/>
      <c r="I2967" s="571"/>
      <c r="J2967" s="511"/>
      <c r="K2967" s="458"/>
    </row>
    <row r="2968" spans="1:11">
      <c r="A2968" s="450"/>
      <c r="B2968" s="589"/>
      <c r="C2968" s="559"/>
      <c r="D2968" s="559"/>
      <c r="E2968" s="559"/>
      <c r="F2968" s="559"/>
      <c r="G2968" s="559"/>
      <c r="H2968" s="559"/>
      <c r="I2968" s="559"/>
      <c r="J2968" s="590"/>
      <c r="K2968" s="458"/>
    </row>
    <row r="2969" spans="1:11">
      <c r="A2969" s="450"/>
      <c r="B2969" s="591"/>
      <c r="C2969" s="592"/>
      <c r="D2969" s="593"/>
      <c r="E2969" s="593"/>
      <c r="F2969" s="594" t="s">
        <v>1119</v>
      </c>
      <c r="G2969" s="595" t="s">
        <v>1119</v>
      </c>
      <c r="H2969" s="592"/>
      <c r="I2969" s="592"/>
      <c r="J2969" s="596"/>
      <c r="K2969" s="458"/>
    </row>
    <row r="2970" spans="1:11">
      <c r="A2970" s="450"/>
      <c r="B2970" s="459"/>
      <c r="C2970" s="459"/>
      <c r="D2970" s="459"/>
      <c r="E2970" s="459"/>
      <c r="F2970" s="459"/>
      <c r="G2970" s="459"/>
      <c r="H2970" s="459"/>
      <c r="I2970" s="459"/>
      <c r="J2970" s="459"/>
      <c r="K2970" s="458"/>
    </row>
    <row r="2971" spans="1:11">
      <c r="A2971" s="450"/>
      <c r="B2971" s="597">
        <f>PLANEJAMENTO!$G$2</f>
        <v>0</v>
      </c>
      <c r="C2971" s="598"/>
      <c r="D2971" s="598"/>
      <c r="E2971" s="598"/>
      <c r="F2971" s="599"/>
      <c r="G2971" s="600" t="s">
        <v>482</v>
      </c>
      <c r="H2971" s="502"/>
      <c r="I2971" s="502"/>
      <c r="J2971" s="505"/>
      <c r="K2971" s="458"/>
    </row>
    <row r="2972" spans="1:11">
      <c r="A2972" s="450"/>
      <c r="B2972" s="601">
        <f>PLANEJAMENTO!$G$3</f>
        <v>0</v>
      </c>
      <c r="C2972" s="602"/>
      <c r="D2972" s="602"/>
      <c r="E2972" s="602"/>
      <c r="F2972" s="603"/>
      <c r="G2972" s="1648" t="s">
        <v>1145</v>
      </c>
      <c r="H2972" s="1649"/>
      <c r="I2972" s="1649"/>
      <c r="J2972" s="1650"/>
      <c r="K2972" s="458"/>
    </row>
    <row r="2973" spans="1:11">
      <c r="A2973" s="450"/>
      <c r="B2973" s="604"/>
      <c r="C2973" s="605"/>
      <c r="D2973" s="605"/>
      <c r="E2973" s="605"/>
      <c r="F2973" s="606"/>
      <c r="G2973" s="607"/>
      <c r="H2973" s="1651"/>
      <c r="I2973" s="1652"/>
      <c r="J2973" s="1653"/>
      <c r="K2973" s="458"/>
    </row>
    <row r="2974" spans="1:11" ht="15" thickBot="1">
      <c r="A2974" s="608"/>
      <c r="B2974" s="609"/>
      <c r="C2974" s="609"/>
      <c r="D2974" s="609"/>
      <c r="E2974" s="609"/>
      <c r="F2974" s="609"/>
      <c r="G2974" s="609"/>
      <c r="H2974" s="609"/>
      <c r="I2974" s="609"/>
      <c r="J2974" s="609"/>
      <c r="K2974" s="610"/>
    </row>
    <row r="2975" spans="1:11">
      <c r="A2975" s="759"/>
      <c r="B2975" s="760"/>
      <c r="C2975" s="760"/>
      <c r="D2975" s="760"/>
      <c r="E2975" s="760"/>
      <c r="F2975" s="760"/>
      <c r="G2975" s="760"/>
      <c r="H2975" s="760"/>
      <c r="I2975" s="760"/>
      <c r="J2975" s="760"/>
      <c r="K2975" s="761"/>
    </row>
    <row r="2976" spans="1:11">
      <c r="A2976" s="450"/>
      <c r="B2976" s="451" t="s">
        <v>141</v>
      </c>
      <c r="C2976" s="452"/>
      <c r="D2976" s="453" t="s">
        <v>1105</v>
      </c>
      <c r="E2976" s="454"/>
      <c r="F2976" s="455"/>
      <c r="G2976" s="455"/>
      <c r="H2976" s="456"/>
      <c r="I2976" s="456"/>
      <c r="J2976" s="457"/>
      <c r="K2976" s="458"/>
    </row>
    <row r="2977" spans="1:11">
      <c r="A2977" s="450"/>
      <c r="B2977" s="459"/>
      <c r="C2977" s="459"/>
      <c r="D2977" s="459"/>
      <c r="E2977" s="459"/>
      <c r="F2977" s="459"/>
      <c r="G2977" s="459"/>
      <c r="H2977" s="459"/>
      <c r="I2977" s="459"/>
      <c r="J2977" s="459"/>
      <c r="K2977" s="458"/>
    </row>
    <row r="2978" spans="1:11">
      <c r="A2978" s="450"/>
      <c r="B2978" s="460" t="s">
        <v>1106</v>
      </c>
      <c r="C2978" s="461" t="s">
        <v>1107</v>
      </c>
      <c r="D2978" s="1671" t="s">
        <v>198</v>
      </c>
      <c r="E2978" s="1672"/>
      <c r="F2978" s="1672"/>
      <c r="G2978" s="1672"/>
      <c r="H2978" s="1672"/>
      <c r="I2978" s="1673"/>
      <c r="J2978" s="462" t="s">
        <v>1108</v>
      </c>
      <c r="K2978" s="458"/>
    </row>
    <row r="2979" spans="1:11" ht="30.75" customHeight="1">
      <c r="A2979" s="450"/>
      <c r="B2979" s="463"/>
      <c r="C2979" s="464"/>
      <c r="D2979" s="1674" t="s">
        <v>1258</v>
      </c>
      <c r="E2979" s="1675"/>
      <c r="F2979" s="1675"/>
      <c r="G2979" s="1675"/>
      <c r="H2979" s="1675"/>
      <c r="I2979" s="1676"/>
      <c r="J2979" s="468" t="str">
        <f>F2996</f>
        <v>M3</v>
      </c>
      <c r="K2979" s="458"/>
    </row>
    <row r="2980" spans="1:11">
      <c r="A2980" s="450"/>
      <c r="B2980" s="469"/>
      <c r="C2980" s="469"/>
      <c r="D2980" s="469"/>
      <c r="E2980" s="469"/>
      <c r="F2980" s="469"/>
      <c r="G2980" s="469"/>
      <c r="H2980" s="469"/>
      <c r="I2980" s="470"/>
      <c r="J2980" s="471"/>
      <c r="K2980" s="458"/>
    </row>
    <row r="2981" spans="1:11">
      <c r="A2981" s="450"/>
      <c r="B2981" s="1648" t="s">
        <v>1111</v>
      </c>
      <c r="C2981" s="1650"/>
      <c r="D2981" s="1679" t="s">
        <v>873</v>
      </c>
      <c r="E2981" s="1681" t="s">
        <v>1112</v>
      </c>
      <c r="F2981" s="472" t="s">
        <v>1113</v>
      </c>
      <c r="G2981" s="473"/>
      <c r="H2981" s="472" t="s">
        <v>1114</v>
      </c>
      <c r="I2981" s="473"/>
      <c r="J2981" s="474" t="s">
        <v>1115</v>
      </c>
      <c r="K2981" s="458"/>
    </row>
    <row r="2982" spans="1:11">
      <c r="A2982" s="450"/>
      <c r="B2982" s="1677"/>
      <c r="C2982" s="1678"/>
      <c r="D2982" s="1680"/>
      <c r="E2982" s="1682"/>
      <c r="F2982" s="475" t="s">
        <v>1116</v>
      </c>
      <c r="G2982" s="475" t="s">
        <v>1117</v>
      </c>
      <c r="H2982" s="475" t="s">
        <v>1116</v>
      </c>
      <c r="I2982" s="476" t="s">
        <v>1117</v>
      </c>
      <c r="J2982" s="477" t="s">
        <v>1118</v>
      </c>
      <c r="K2982" s="458"/>
    </row>
    <row r="2983" spans="1:11">
      <c r="A2983" s="450"/>
      <c r="B2983" s="486"/>
      <c r="C2983" s="487"/>
      <c r="D2983" s="488"/>
      <c r="E2983" s="806"/>
      <c r="F2983" s="806"/>
      <c r="G2983" s="807"/>
      <c r="H2983" s="808"/>
      <c r="I2983" s="809"/>
      <c r="J2983" s="492"/>
      <c r="K2983" s="458"/>
    </row>
    <row r="2984" spans="1:11">
      <c r="A2984" s="450"/>
      <c r="B2984" s="486"/>
      <c r="C2984" s="487"/>
      <c r="D2984" s="488"/>
      <c r="E2984" s="489"/>
      <c r="F2984" s="489"/>
      <c r="G2984" s="489"/>
      <c r="H2984" s="490"/>
      <c r="I2984" s="491"/>
      <c r="J2984" s="492">
        <f>H2984*F2984*E2984+I2984*G2984*E2984</f>
        <v>0</v>
      </c>
      <c r="K2984" s="458"/>
    </row>
    <row r="2985" spans="1:11">
      <c r="A2985" s="450"/>
      <c r="B2985" s="493"/>
      <c r="C2985" s="494"/>
      <c r="D2985" s="495"/>
      <c r="E2985" s="496"/>
      <c r="F2985" s="496"/>
      <c r="G2985" s="496"/>
      <c r="H2985" s="497"/>
      <c r="I2985" s="498"/>
      <c r="J2985" s="492">
        <f>H2985*F2985*E2985+I2985*G2985*E2985</f>
        <v>0</v>
      </c>
      <c r="K2985" s="458"/>
    </row>
    <row r="2986" spans="1:11">
      <c r="A2986" s="450"/>
      <c r="B2986" s="499" t="s">
        <v>1119</v>
      </c>
      <c r="C2986" s="469"/>
      <c r="D2986" s="469"/>
      <c r="E2986" s="469"/>
      <c r="F2986" s="469"/>
      <c r="G2986" s="469"/>
      <c r="H2986" s="469"/>
      <c r="I2986" s="500" t="s">
        <v>138</v>
      </c>
      <c r="J2986" s="501">
        <f>SUM(J2983:J2985)</f>
        <v>0</v>
      </c>
      <c r="K2986" s="458"/>
    </row>
    <row r="2987" spans="1:11">
      <c r="A2987" s="450"/>
      <c r="B2987" s="502"/>
      <c r="C2987" s="502"/>
      <c r="D2987" s="502"/>
      <c r="E2987" s="502"/>
      <c r="F2987" s="502"/>
      <c r="G2987" s="502"/>
      <c r="H2987" s="502"/>
      <c r="I2987" s="503"/>
      <c r="J2987" s="504"/>
      <c r="K2987" s="458"/>
    </row>
    <row r="2988" spans="1:11" ht="20.399999999999999">
      <c r="A2988" s="450"/>
      <c r="B2988" s="1664" t="s">
        <v>1120</v>
      </c>
      <c r="C2988" s="1665"/>
      <c r="D2988" s="1665"/>
      <c r="E2988" s="1666"/>
      <c r="F2988" s="505" t="s">
        <v>873</v>
      </c>
      <c r="G2988" s="506"/>
      <c r="H2988" s="507" t="s">
        <v>560</v>
      </c>
      <c r="I2988" s="508" t="s">
        <v>1121</v>
      </c>
      <c r="J2988" s="509" t="s">
        <v>1122</v>
      </c>
      <c r="K2988" s="458"/>
    </row>
    <row r="2989" spans="1:11">
      <c r="A2989" s="450"/>
      <c r="B2989" s="510"/>
      <c r="C2989" s="511"/>
      <c r="D2989" s="512"/>
      <c r="E2989" s="513"/>
      <c r="F2989" s="514"/>
      <c r="G2989" s="515"/>
      <c r="H2989" s="516"/>
      <c r="I2989" s="484"/>
      <c r="J2989" s="485"/>
      <c r="K2989" s="458"/>
    </row>
    <row r="2990" spans="1:11">
      <c r="A2990" s="450"/>
      <c r="B2990" s="517" t="s">
        <v>626</v>
      </c>
      <c r="C2990" s="518"/>
      <c r="D2990" s="459"/>
      <c r="E2990" s="487"/>
      <c r="F2990" s="488"/>
      <c r="G2990" s="519"/>
      <c r="H2990" s="798">
        <v>3.28</v>
      </c>
      <c r="I2990" s="521">
        <f>VLOOKUP(B2990,'MÃO DE OBRA'!$A:$E,5,FALSE)/220</f>
        <v>15.730909090909092</v>
      </c>
      <c r="J2990" s="782">
        <f>H2990*I2990</f>
        <v>51.597381818181823</v>
      </c>
      <c r="K2990" s="458"/>
    </row>
    <row r="2991" spans="1:11">
      <c r="A2991" s="450"/>
      <c r="B2991" s="517" t="s">
        <v>734</v>
      </c>
      <c r="C2991" s="518"/>
      <c r="D2991" s="459"/>
      <c r="E2991" s="487"/>
      <c r="F2991" s="488"/>
      <c r="G2991" s="519"/>
      <c r="H2991" s="798">
        <v>0.43</v>
      </c>
      <c r="I2991" s="521">
        <f>VLOOKUP(B2991,'MÃO DE OBRA'!$A:$E,5,FALSE)/220</f>
        <v>23.596363636363641</v>
      </c>
      <c r="J2991" s="782">
        <f>H2991*I2991</f>
        <v>10.146436363636365</v>
      </c>
      <c r="K2991" s="458"/>
    </row>
    <row r="2992" spans="1:11">
      <c r="A2992" s="450"/>
      <c r="B2992" s="517"/>
      <c r="C2992" s="518"/>
      <c r="D2992" s="459"/>
      <c r="E2992" s="487"/>
      <c r="F2992" s="488"/>
      <c r="G2992" s="519"/>
      <c r="H2992" s="520"/>
      <c r="I2992" s="521"/>
      <c r="J2992" s="492"/>
      <c r="K2992" s="458"/>
    </row>
    <row r="2993" spans="1:11">
      <c r="A2993" s="450"/>
      <c r="B2993" s="517"/>
      <c r="C2993" s="518"/>
      <c r="D2993" s="459"/>
      <c r="E2993" s="487"/>
      <c r="F2993" s="488"/>
      <c r="G2993" s="519"/>
      <c r="H2993" s="520"/>
      <c r="I2993" s="491"/>
      <c r="J2993" s="492">
        <f>H2993*I2993</f>
        <v>0</v>
      </c>
      <c r="K2993" s="458"/>
    </row>
    <row r="2994" spans="1:11">
      <c r="A2994" s="450"/>
      <c r="B2994" s="499" t="s">
        <v>1119</v>
      </c>
      <c r="C2994" s="502"/>
      <c r="D2994" s="502"/>
      <c r="E2994" s="502"/>
      <c r="F2994" s="502"/>
      <c r="G2994" s="502"/>
      <c r="H2994" s="502"/>
      <c r="I2994" s="522" t="s">
        <v>138</v>
      </c>
      <c r="J2994" s="501">
        <f>SUM(J2989:J2993)</f>
        <v>61.743818181818185</v>
      </c>
      <c r="K2994" s="458"/>
    </row>
    <row r="2995" spans="1:11">
      <c r="A2995" s="450"/>
      <c r="B2995" s="523"/>
      <c r="C2995" s="523"/>
      <c r="D2995" s="523"/>
      <c r="E2995" s="523"/>
      <c r="F2995" s="523"/>
      <c r="G2995" s="523"/>
      <c r="H2995" s="523"/>
      <c r="I2995" s="524"/>
      <c r="J2995" s="523"/>
      <c r="K2995" s="458"/>
    </row>
    <row r="2996" spans="1:11">
      <c r="A2996" s="450"/>
      <c r="B2996" s="525" t="s">
        <v>1123</v>
      </c>
      <c r="C2996" s="526"/>
      <c r="D2996" s="523"/>
      <c r="E2996" s="527">
        <v>1</v>
      </c>
      <c r="F2996" s="528" t="s">
        <v>1205</v>
      </c>
      <c r="G2996" s="506"/>
      <c r="H2996" s="506"/>
      <c r="I2996" s="529" t="s">
        <v>1124</v>
      </c>
      <c r="J2996" s="501">
        <f>J2986+J2994</f>
        <v>61.743818181818185</v>
      </c>
      <c r="K2996" s="458"/>
    </row>
    <row r="2997" spans="1:11">
      <c r="A2997" s="450"/>
      <c r="B2997" s="530"/>
      <c r="C2997" s="523"/>
      <c r="D2997" s="523"/>
      <c r="E2997" s="531"/>
      <c r="F2997" s="532"/>
      <c r="G2997" s="532"/>
      <c r="H2997" s="532"/>
      <c r="I2997" s="524"/>
      <c r="J2997" s="523"/>
      <c r="K2997" s="458"/>
    </row>
    <row r="2998" spans="1:11" ht="20.399999999999999">
      <c r="A2998" s="450"/>
      <c r="B2998" s="1667" t="s">
        <v>481</v>
      </c>
      <c r="C2998" s="1668"/>
      <c r="D2998" s="1668"/>
      <c r="E2998" s="1669"/>
      <c r="F2998" s="533" t="s">
        <v>873</v>
      </c>
      <c r="G2998" s="534" t="s">
        <v>493</v>
      </c>
      <c r="H2998" s="507" t="s">
        <v>1115</v>
      </c>
      <c r="I2998" s="535" t="s">
        <v>480</v>
      </c>
      <c r="J2998" s="536" t="s">
        <v>482</v>
      </c>
      <c r="K2998" s="458"/>
    </row>
    <row r="2999" spans="1:11">
      <c r="A2999" s="450"/>
      <c r="B2999" s="537"/>
      <c r="C2999" s="538"/>
      <c r="D2999" s="538"/>
      <c r="E2999" s="539"/>
      <c r="F2999" s="540"/>
      <c r="G2999" s="541"/>
      <c r="H2999" s="547"/>
      <c r="I2999" s="543"/>
      <c r="J2999" s="485"/>
      <c r="K2999" s="458"/>
    </row>
    <row r="3000" spans="1:11">
      <c r="A3000" s="450"/>
      <c r="B3000" s="537"/>
      <c r="C3000" s="518"/>
      <c r="D3000" s="518"/>
      <c r="E3000" s="487"/>
      <c r="F3000" s="540"/>
      <c r="G3000" s="541"/>
      <c r="H3000" s="547"/>
      <c r="I3000" s="543"/>
      <c r="J3000" s="492"/>
      <c r="K3000" s="458"/>
    </row>
    <row r="3001" spans="1:11">
      <c r="A3001" s="450"/>
      <c r="B3001" s="517"/>
      <c r="C3001" s="518"/>
      <c r="D3001" s="518"/>
      <c r="E3001" s="487"/>
      <c r="F3001" s="488"/>
      <c r="G3001" s="546"/>
      <c r="H3001" s="547"/>
      <c r="I3001" s="543"/>
      <c r="J3001" s="492">
        <f>H3001*I3001*E2983*F2983</f>
        <v>0</v>
      </c>
      <c r="K3001" s="458"/>
    </row>
    <row r="3002" spans="1:11">
      <c r="A3002" s="450"/>
      <c r="B3002" s="517"/>
      <c r="C3002" s="526"/>
      <c r="D3002" s="526"/>
      <c r="E3002" s="494"/>
      <c r="F3002" s="488"/>
      <c r="G3002" s="468"/>
      <c r="H3002" s="547"/>
      <c r="I3002" s="548"/>
      <c r="J3002" s="492">
        <f>H3002*I3002*E2984*F2984</f>
        <v>0</v>
      </c>
      <c r="K3002" s="458"/>
    </row>
    <row r="3003" spans="1:11">
      <c r="A3003" s="450"/>
      <c r="B3003" s="550" t="s">
        <v>1119</v>
      </c>
      <c r="C3003" s="526"/>
      <c r="D3003" s="526"/>
      <c r="E3003" s="526"/>
      <c r="F3003" s="523"/>
      <c r="G3003" s="526"/>
      <c r="H3003" s="551"/>
      <c r="I3003" s="552" t="s">
        <v>138</v>
      </c>
      <c r="J3003" s="501">
        <f>SUM(J2999:J3002)</f>
        <v>0</v>
      </c>
      <c r="K3003" s="458"/>
    </row>
    <row r="3004" spans="1:11">
      <c r="A3004" s="450"/>
      <c r="B3004" s="553"/>
      <c r="C3004" s="526"/>
      <c r="D3004" s="526"/>
      <c r="E3004" s="554"/>
      <c r="F3004" s="555"/>
      <c r="G3004" s="506"/>
      <c r="H3004" s="506"/>
      <c r="I3004" s="529"/>
      <c r="J3004" s="554"/>
      <c r="K3004" s="458"/>
    </row>
    <row r="3005" spans="1:11" ht="20.399999999999999">
      <c r="A3005" s="450"/>
      <c r="B3005" s="1667" t="s">
        <v>1125</v>
      </c>
      <c r="C3005" s="1668"/>
      <c r="D3005" s="1668"/>
      <c r="E3005" s="1668"/>
      <c r="F3005" s="1669"/>
      <c r="G3005" s="556" t="s">
        <v>494</v>
      </c>
      <c r="H3005" s="506" t="s">
        <v>1126</v>
      </c>
      <c r="I3005" s="557" t="s">
        <v>1115</v>
      </c>
      <c r="J3005" s="509" t="s">
        <v>482</v>
      </c>
      <c r="K3005" s="458"/>
    </row>
    <row r="3006" spans="1:11">
      <c r="A3006" s="450"/>
      <c r="B3006" s="558"/>
      <c r="C3006" s="559"/>
      <c r="D3006" s="560"/>
      <c r="E3006" s="560"/>
      <c r="F3006" s="561"/>
      <c r="G3006" s="489"/>
      <c r="H3006" s="489"/>
      <c r="I3006" s="562"/>
      <c r="J3006" s="492"/>
      <c r="K3006" s="458"/>
    </row>
    <row r="3007" spans="1:11">
      <c r="A3007" s="450"/>
      <c r="B3007" s="563"/>
      <c r="C3007" s="564"/>
      <c r="D3007" s="565"/>
      <c r="E3007" s="565"/>
      <c r="F3007" s="566"/>
      <c r="G3007" s="489"/>
      <c r="H3007" s="489"/>
      <c r="I3007" s="562"/>
      <c r="J3007" s="492"/>
      <c r="K3007" s="458"/>
    </row>
    <row r="3008" spans="1:11">
      <c r="A3008" s="450"/>
      <c r="B3008" s="1670" t="s">
        <v>138</v>
      </c>
      <c r="C3008" s="1670"/>
      <c r="D3008" s="1670"/>
      <c r="E3008" s="1670"/>
      <c r="F3008" s="1670"/>
      <c r="G3008" s="1670"/>
      <c r="H3008" s="1670"/>
      <c r="I3008" s="1670"/>
      <c r="J3008" s="501">
        <f>SUM(J3006:J3007)</f>
        <v>0</v>
      </c>
      <c r="K3008" s="458"/>
    </row>
    <row r="3009" spans="1:11">
      <c r="A3009" s="450"/>
      <c r="B3009" s="567"/>
      <c r="C3009" s="511"/>
      <c r="D3009" s="511"/>
      <c r="E3009" s="568"/>
      <c r="F3009" s="569"/>
      <c r="G3009" s="570"/>
      <c r="H3009" s="570"/>
      <c r="I3009" s="571"/>
      <c r="J3009" s="572"/>
      <c r="K3009" s="458"/>
    </row>
    <row r="3010" spans="1:11">
      <c r="A3010" s="450"/>
      <c r="B3010" s="573" t="s">
        <v>1127</v>
      </c>
      <c r="C3010" s="573"/>
      <c r="D3010" s="550"/>
      <c r="E3010" s="523"/>
      <c r="F3010" s="523"/>
      <c r="G3010" s="523"/>
      <c r="H3010" s="574"/>
      <c r="I3010" s="575"/>
      <c r="J3010" s="639">
        <f>(J2996+J3003+J3008)/E2996</f>
        <v>61.743818181818185</v>
      </c>
      <c r="K3010" s="458"/>
    </row>
    <row r="3011" spans="1:11">
      <c r="A3011" s="450"/>
      <c r="B3011" s="553"/>
      <c r="C3011" s="526"/>
      <c r="D3011" s="526"/>
      <c r="E3011" s="554"/>
      <c r="F3011" s="555"/>
      <c r="G3011" s="506"/>
      <c r="H3011" s="506"/>
      <c r="I3011" s="529"/>
      <c r="J3011" s="576"/>
      <c r="K3011" s="458"/>
    </row>
    <row r="3012" spans="1:11" ht="20.399999999999999">
      <c r="A3012" s="450"/>
      <c r="B3012" s="1667" t="s">
        <v>1128</v>
      </c>
      <c r="C3012" s="1668"/>
      <c r="D3012" s="1668"/>
      <c r="E3012" s="1668"/>
      <c r="F3012" s="1669"/>
      <c r="G3012" s="556" t="s">
        <v>494</v>
      </c>
      <c r="H3012" s="506" t="s">
        <v>1126</v>
      </c>
      <c r="I3012" s="557" t="s">
        <v>1115</v>
      </c>
      <c r="J3012" s="509" t="s">
        <v>482</v>
      </c>
      <c r="K3012" s="458"/>
    </row>
    <row r="3013" spans="1:11">
      <c r="A3013" s="450"/>
      <c r="B3013" s="558" t="s">
        <v>1252</v>
      </c>
      <c r="C3013" s="559"/>
      <c r="D3013" s="560"/>
      <c r="E3013" s="560"/>
      <c r="F3013" s="561"/>
      <c r="G3013" s="489">
        <v>0.05</v>
      </c>
      <c r="H3013" s="489" t="s">
        <v>1126</v>
      </c>
      <c r="I3013" s="562">
        <f>I2951</f>
        <v>2.5</v>
      </c>
      <c r="J3013" s="492">
        <f>I3013*G3013</f>
        <v>0.125</v>
      </c>
      <c r="K3013" s="458"/>
    </row>
    <row r="3014" spans="1:11">
      <c r="A3014" s="450"/>
      <c r="B3014" s="563" t="s">
        <v>1253</v>
      </c>
      <c r="C3014" s="564"/>
      <c r="D3014" s="565"/>
      <c r="E3014" s="565"/>
      <c r="F3014" s="566"/>
      <c r="G3014" s="489">
        <v>369.94</v>
      </c>
      <c r="H3014" s="489" t="s">
        <v>1140</v>
      </c>
      <c r="I3014" s="562">
        <f t="shared" ref="I3014:I3016" si="55">I2952</f>
        <v>0.88</v>
      </c>
      <c r="J3014" s="492">
        <f t="shared" ref="J3014:J3016" si="56">I3014*G3014</f>
        <v>325.54719999999998</v>
      </c>
      <c r="K3014" s="458"/>
    </row>
    <row r="3015" spans="1:11">
      <c r="A3015" s="450"/>
      <c r="B3015" s="563" t="s">
        <v>1254</v>
      </c>
      <c r="C3015" s="564"/>
      <c r="D3015" s="565"/>
      <c r="E3015" s="565"/>
      <c r="F3015" s="566"/>
      <c r="G3015" s="489">
        <v>1.35</v>
      </c>
      <c r="H3015" s="489" t="s">
        <v>1205</v>
      </c>
      <c r="I3015" s="562">
        <f t="shared" si="55"/>
        <v>200</v>
      </c>
      <c r="J3015" s="492">
        <f t="shared" si="56"/>
        <v>270</v>
      </c>
      <c r="K3015" s="458"/>
    </row>
    <row r="3016" spans="1:11">
      <c r="A3016" s="450"/>
      <c r="B3016" s="577" t="s">
        <v>1255</v>
      </c>
      <c r="C3016" s="578"/>
      <c r="D3016" s="579"/>
      <c r="E3016" s="579"/>
      <c r="F3016" s="580"/>
      <c r="G3016" s="489">
        <v>1.25</v>
      </c>
      <c r="H3016" s="489" t="s">
        <v>1205</v>
      </c>
      <c r="I3016" s="562">
        <f t="shared" si="55"/>
        <v>95</v>
      </c>
      <c r="J3016" s="492">
        <f t="shared" si="56"/>
        <v>118.75</v>
      </c>
      <c r="K3016" s="458"/>
    </row>
    <row r="3017" spans="1:11">
      <c r="A3017" s="450"/>
      <c r="B3017" s="581"/>
      <c r="C3017" s="523"/>
      <c r="D3017" s="523"/>
      <c r="E3017" s="582"/>
      <c r="F3017" s="583"/>
      <c r="G3017" s="532"/>
      <c r="H3017" s="532"/>
      <c r="I3017" s="524" t="s">
        <v>138</v>
      </c>
      <c r="J3017" s="501">
        <f>SUM(J3013:J3016)</f>
        <v>714.42219999999998</v>
      </c>
      <c r="K3017" s="458"/>
    </row>
    <row r="3018" spans="1:11">
      <c r="A3018" s="450"/>
      <c r="B3018" s="584"/>
      <c r="C3018" s="523"/>
      <c r="D3018" s="523"/>
      <c r="E3018" s="582"/>
      <c r="F3018" s="583"/>
      <c r="G3018" s="532"/>
      <c r="H3018" s="532"/>
      <c r="I3018" s="524"/>
      <c r="J3018" s="582"/>
      <c r="K3018" s="458"/>
    </row>
    <row r="3019" spans="1:11" ht="20.399999999999999">
      <c r="A3019" s="450"/>
      <c r="B3019" s="1667" t="s">
        <v>1141</v>
      </c>
      <c r="C3019" s="1668"/>
      <c r="D3019" s="1668"/>
      <c r="E3019" s="1668"/>
      <c r="F3019" s="1669"/>
      <c r="G3019" s="587" t="s">
        <v>494</v>
      </c>
      <c r="H3019" s="506" t="s">
        <v>1115</v>
      </c>
      <c r="I3019" s="557"/>
      <c r="J3019" s="509" t="s">
        <v>482</v>
      </c>
      <c r="K3019" s="458"/>
    </row>
    <row r="3020" spans="1:11">
      <c r="A3020" s="450"/>
      <c r="B3020" s="1654"/>
      <c r="C3020" s="1655"/>
      <c r="D3020" s="1655"/>
      <c r="E3020" s="1655"/>
      <c r="F3020" s="1656"/>
      <c r="G3020" s="489"/>
      <c r="H3020" s="1657"/>
      <c r="I3020" s="1658"/>
      <c r="J3020" s="492"/>
      <c r="K3020" s="458"/>
    </row>
    <row r="3021" spans="1:11">
      <c r="A3021" s="450"/>
      <c r="B3021" s="1659"/>
      <c r="C3021" s="1660"/>
      <c r="D3021" s="1660"/>
      <c r="E3021" s="1660"/>
      <c r="F3021" s="1661"/>
      <c r="G3021" s="496"/>
      <c r="H3021" s="1662"/>
      <c r="I3021" s="1663"/>
      <c r="J3021" s="492"/>
      <c r="K3021" s="458"/>
    </row>
    <row r="3022" spans="1:11">
      <c r="A3022" s="450"/>
      <c r="B3022" s="581"/>
      <c r="C3022" s="523"/>
      <c r="D3022" s="523"/>
      <c r="E3022" s="582"/>
      <c r="F3022" s="583"/>
      <c r="G3022" s="532"/>
      <c r="H3022" s="532"/>
      <c r="I3022" s="524" t="s">
        <v>138</v>
      </c>
      <c r="J3022" s="501">
        <f>SUM(J3020:J3021)</f>
        <v>0</v>
      </c>
      <c r="K3022" s="458"/>
    </row>
    <row r="3023" spans="1:11">
      <c r="A3023" s="450"/>
      <c r="B3023" s="523"/>
      <c r="C3023" s="523"/>
      <c r="D3023" s="523"/>
      <c r="E3023" s="523"/>
      <c r="F3023" s="523"/>
      <c r="G3023" s="523"/>
      <c r="H3023" s="523"/>
      <c r="I3023" s="524"/>
      <c r="J3023" s="523"/>
      <c r="K3023" s="458"/>
    </row>
    <row r="3024" spans="1:11">
      <c r="A3024" s="450"/>
      <c r="B3024" s="1645" t="s">
        <v>1142</v>
      </c>
      <c r="C3024" s="1646"/>
      <c r="D3024" s="1646"/>
      <c r="E3024" s="1646"/>
      <c r="F3024" s="1646"/>
      <c r="G3024" s="1646"/>
      <c r="H3024" s="1646"/>
      <c r="I3024" s="1647"/>
      <c r="J3024" s="573">
        <f>J3022+J3017+J3010</f>
        <v>776.16601818181812</v>
      </c>
      <c r="K3024" s="458"/>
    </row>
    <row r="3025" spans="1:11">
      <c r="A3025" s="450"/>
      <c r="B3025" s="523"/>
      <c r="C3025" s="523"/>
      <c r="D3025" s="523"/>
      <c r="E3025" s="523"/>
      <c r="F3025" s="523"/>
      <c r="G3025" s="523"/>
      <c r="H3025" s="523"/>
      <c r="I3025" s="524"/>
      <c r="J3025" s="523"/>
      <c r="K3025" s="458"/>
    </row>
    <row r="3026" spans="1:11">
      <c r="A3026" s="450"/>
      <c r="B3026" s="1645" t="s">
        <v>1143</v>
      </c>
      <c r="C3026" s="1646"/>
      <c r="D3026" s="1646"/>
      <c r="E3026" s="1646"/>
      <c r="F3026" s="1646"/>
      <c r="G3026" s="1646"/>
      <c r="H3026" s="1646"/>
      <c r="I3026" s="1647"/>
      <c r="J3026" s="501">
        <f>J3024*0</f>
        <v>0</v>
      </c>
      <c r="K3026" s="458"/>
    </row>
    <row r="3027" spans="1:11">
      <c r="A3027" s="450"/>
      <c r="B3027" s="523"/>
      <c r="C3027" s="523"/>
      <c r="D3027" s="523"/>
      <c r="E3027" s="523"/>
      <c r="F3027" s="523"/>
      <c r="G3027" s="523"/>
      <c r="H3027" s="523"/>
      <c r="I3027" s="524"/>
      <c r="J3027" s="523"/>
      <c r="K3027" s="458"/>
    </row>
    <row r="3028" spans="1:11">
      <c r="A3028" s="450"/>
      <c r="B3028" s="1645" t="s">
        <v>1144</v>
      </c>
      <c r="C3028" s="1646"/>
      <c r="D3028" s="1646"/>
      <c r="E3028" s="1646"/>
      <c r="F3028" s="1646"/>
      <c r="G3028" s="1646"/>
      <c r="H3028" s="1646"/>
      <c r="I3028" s="1647"/>
      <c r="J3028" s="573">
        <f>J3024+J3026</f>
        <v>776.16601818181812</v>
      </c>
      <c r="K3028" s="458"/>
    </row>
    <row r="3029" spans="1:11">
      <c r="A3029" s="450"/>
      <c r="B3029" s="511"/>
      <c r="C3029" s="511"/>
      <c r="D3029" s="511"/>
      <c r="E3029" s="511"/>
      <c r="F3029" s="511"/>
      <c r="G3029" s="511"/>
      <c r="H3029" s="511"/>
      <c r="I3029" s="571"/>
      <c r="J3029" s="511"/>
      <c r="K3029" s="458"/>
    </row>
    <row r="3030" spans="1:11">
      <c r="A3030" s="450"/>
      <c r="B3030" s="589"/>
      <c r="C3030" s="559"/>
      <c r="D3030" s="559"/>
      <c r="E3030" s="559"/>
      <c r="F3030" s="559"/>
      <c r="G3030" s="559"/>
      <c r="H3030" s="559"/>
      <c r="I3030" s="559"/>
      <c r="J3030" s="590"/>
      <c r="K3030" s="458"/>
    </row>
    <row r="3031" spans="1:11">
      <c r="A3031" s="450"/>
      <c r="B3031" s="591"/>
      <c r="C3031" s="592"/>
      <c r="D3031" s="593"/>
      <c r="E3031" s="593"/>
      <c r="F3031" s="594" t="s">
        <v>1119</v>
      </c>
      <c r="G3031" s="595" t="s">
        <v>1119</v>
      </c>
      <c r="H3031" s="592"/>
      <c r="I3031" s="592"/>
      <c r="J3031" s="596"/>
      <c r="K3031" s="458"/>
    </row>
    <row r="3032" spans="1:11">
      <c r="A3032" s="450"/>
      <c r="B3032" s="459"/>
      <c r="C3032" s="459"/>
      <c r="D3032" s="459"/>
      <c r="E3032" s="459"/>
      <c r="F3032" s="459"/>
      <c r="G3032" s="459"/>
      <c r="H3032" s="459"/>
      <c r="I3032" s="459"/>
      <c r="J3032" s="459"/>
      <c r="K3032" s="458"/>
    </row>
    <row r="3033" spans="1:11">
      <c r="A3033" s="450"/>
      <c r="B3033" s="597">
        <f>PLANEJAMENTO!$G$2</f>
        <v>0</v>
      </c>
      <c r="C3033" s="598"/>
      <c r="D3033" s="598"/>
      <c r="E3033" s="598"/>
      <c r="F3033" s="599"/>
      <c r="G3033" s="600" t="s">
        <v>482</v>
      </c>
      <c r="H3033" s="502"/>
      <c r="I3033" s="502"/>
      <c r="J3033" s="505"/>
      <c r="K3033" s="458"/>
    </row>
    <row r="3034" spans="1:11">
      <c r="A3034" s="450"/>
      <c r="B3034" s="601">
        <f>PLANEJAMENTO!$G$3</f>
        <v>0</v>
      </c>
      <c r="C3034" s="602"/>
      <c r="D3034" s="602"/>
      <c r="E3034" s="602"/>
      <c r="F3034" s="603"/>
      <c r="G3034" s="1648" t="s">
        <v>1145</v>
      </c>
      <c r="H3034" s="1649"/>
      <c r="I3034" s="1649"/>
      <c r="J3034" s="1650"/>
      <c r="K3034" s="458"/>
    </row>
    <row r="3035" spans="1:11">
      <c r="A3035" s="450"/>
      <c r="B3035" s="604"/>
      <c r="C3035" s="605"/>
      <c r="D3035" s="605"/>
      <c r="E3035" s="605"/>
      <c r="F3035" s="606"/>
      <c r="G3035" s="607"/>
      <c r="H3035" s="1651"/>
      <c r="I3035" s="1652"/>
      <c r="J3035" s="1653"/>
      <c r="K3035" s="458"/>
    </row>
    <row r="3036" spans="1:11" ht="15" thickBot="1">
      <c r="A3036" s="608"/>
      <c r="B3036" s="609"/>
      <c r="C3036" s="609"/>
      <c r="D3036" s="609"/>
      <c r="E3036" s="609"/>
      <c r="F3036" s="609"/>
      <c r="G3036" s="609"/>
      <c r="H3036" s="609"/>
      <c r="I3036" s="609"/>
      <c r="J3036" s="609"/>
      <c r="K3036" s="610"/>
    </row>
    <row r="3037" spans="1:11">
      <c r="A3037" s="759"/>
      <c r="B3037" s="760"/>
      <c r="C3037" s="760"/>
      <c r="D3037" s="760"/>
      <c r="E3037" s="760"/>
      <c r="F3037" s="760"/>
      <c r="G3037" s="760"/>
      <c r="H3037" s="760"/>
      <c r="I3037" s="760"/>
      <c r="J3037" s="760"/>
      <c r="K3037" s="761"/>
    </row>
    <row r="3038" spans="1:11">
      <c r="A3038" s="450"/>
      <c r="B3038" s="451" t="s">
        <v>141</v>
      </c>
      <c r="C3038" s="452"/>
      <c r="D3038" s="453" t="s">
        <v>1105</v>
      </c>
      <c r="E3038" s="454"/>
      <c r="F3038" s="455"/>
      <c r="G3038" s="455"/>
      <c r="H3038" s="456"/>
      <c r="I3038" s="456"/>
      <c r="J3038" s="457"/>
      <c r="K3038" s="458"/>
    </row>
    <row r="3039" spans="1:11">
      <c r="A3039" s="450"/>
      <c r="B3039" s="459"/>
      <c r="C3039" s="459"/>
      <c r="D3039" s="459"/>
      <c r="E3039" s="459"/>
      <c r="F3039" s="459"/>
      <c r="G3039" s="459"/>
      <c r="H3039" s="459"/>
      <c r="I3039" s="459"/>
      <c r="J3039" s="459"/>
      <c r="K3039" s="458"/>
    </row>
    <row r="3040" spans="1:11">
      <c r="A3040" s="450"/>
      <c r="B3040" s="460" t="s">
        <v>1259</v>
      </c>
      <c r="C3040" s="461" t="s">
        <v>1107</v>
      </c>
      <c r="D3040" s="1671" t="s">
        <v>198</v>
      </c>
      <c r="E3040" s="1672"/>
      <c r="F3040" s="1672"/>
      <c r="G3040" s="1672"/>
      <c r="H3040" s="1672"/>
      <c r="I3040" s="1673"/>
      <c r="J3040" s="462" t="s">
        <v>1108</v>
      </c>
      <c r="K3040" s="458"/>
    </row>
    <row r="3041" spans="1:11" ht="21.75" customHeight="1">
      <c r="A3041" s="450"/>
      <c r="B3041" s="463">
        <v>60800</v>
      </c>
      <c r="C3041" s="464"/>
      <c r="D3041" s="1674" t="s">
        <v>1260</v>
      </c>
      <c r="E3041" s="1675"/>
      <c r="F3041" s="1675"/>
      <c r="G3041" s="1675"/>
      <c r="H3041" s="1675"/>
      <c r="I3041" s="1676"/>
      <c r="J3041" s="468" t="str">
        <f>F3058</f>
        <v>m3</v>
      </c>
      <c r="K3041" s="458"/>
    </row>
    <row r="3042" spans="1:11">
      <c r="A3042" s="450"/>
      <c r="B3042" s="469"/>
      <c r="C3042" s="469"/>
      <c r="D3042" s="469"/>
      <c r="E3042" s="469"/>
      <c r="F3042" s="469"/>
      <c r="G3042" s="469"/>
      <c r="H3042" s="469"/>
      <c r="I3042" s="470"/>
      <c r="J3042" s="471"/>
      <c r="K3042" s="458"/>
    </row>
    <row r="3043" spans="1:11">
      <c r="A3043" s="450"/>
      <c r="B3043" s="1648" t="s">
        <v>1111</v>
      </c>
      <c r="C3043" s="1650"/>
      <c r="D3043" s="1679" t="s">
        <v>873</v>
      </c>
      <c r="E3043" s="1681" t="s">
        <v>1112</v>
      </c>
      <c r="F3043" s="472" t="s">
        <v>1113</v>
      </c>
      <c r="G3043" s="473"/>
      <c r="H3043" s="472" t="s">
        <v>1114</v>
      </c>
      <c r="I3043" s="473"/>
      <c r="J3043" s="474" t="s">
        <v>1115</v>
      </c>
      <c r="K3043" s="458"/>
    </row>
    <row r="3044" spans="1:11">
      <c r="A3044" s="450"/>
      <c r="B3044" s="1677"/>
      <c r="C3044" s="1678"/>
      <c r="D3044" s="1680"/>
      <c r="E3044" s="1682"/>
      <c r="F3044" s="475" t="s">
        <v>1116</v>
      </c>
      <c r="G3044" s="475" t="s">
        <v>1117</v>
      </c>
      <c r="H3044" s="475" t="s">
        <v>1116</v>
      </c>
      <c r="I3044" s="476" t="s">
        <v>1117</v>
      </c>
      <c r="J3044" s="477" t="s">
        <v>1118</v>
      </c>
      <c r="K3044" s="458"/>
    </row>
    <row r="3045" spans="1:11">
      <c r="A3045" s="450"/>
      <c r="B3045" s="486"/>
      <c r="C3045" s="487"/>
      <c r="D3045" s="488"/>
      <c r="E3045" s="806"/>
      <c r="F3045" s="806"/>
      <c r="G3045" s="807"/>
      <c r="H3045" s="808"/>
      <c r="I3045" s="809"/>
      <c r="J3045" s="492"/>
      <c r="K3045" s="458"/>
    </row>
    <row r="3046" spans="1:11">
      <c r="A3046" s="450"/>
      <c r="B3046" s="486"/>
      <c r="C3046" s="487"/>
      <c r="D3046" s="488"/>
      <c r="E3046" s="489"/>
      <c r="F3046" s="489"/>
      <c r="G3046" s="489"/>
      <c r="H3046" s="490"/>
      <c r="I3046" s="491"/>
      <c r="J3046" s="492">
        <f>H3046*F3046*E3046+I3046*G3046*E3046</f>
        <v>0</v>
      </c>
      <c r="K3046" s="458"/>
    </row>
    <row r="3047" spans="1:11">
      <c r="A3047" s="450"/>
      <c r="B3047" s="493"/>
      <c r="C3047" s="494"/>
      <c r="D3047" s="495"/>
      <c r="E3047" s="496"/>
      <c r="F3047" s="496"/>
      <c r="G3047" s="496"/>
      <c r="H3047" s="497"/>
      <c r="I3047" s="498"/>
      <c r="J3047" s="492">
        <f>H3047*F3047*E3047+I3047*G3047*E3047</f>
        <v>0</v>
      </c>
      <c r="K3047" s="458"/>
    </row>
    <row r="3048" spans="1:11">
      <c r="A3048" s="450"/>
      <c r="B3048" s="499" t="s">
        <v>1119</v>
      </c>
      <c r="C3048" s="469"/>
      <c r="D3048" s="469"/>
      <c r="E3048" s="469"/>
      <c r="F3048" s="469"/>
      <c r="G3048" s="469"/>
      <c r="H3048" s="469"/>
      <c r="I3048" s="500" t="s">
        <v>138</v>
      </c>
      <c r="J3048" s="501">
        <f>SUM(J3045:J3047)</f>
        <v>0</v>
      </c>
      <c r="K3048" s="458"/>
    </row>
    <row r="3049" spans="1:11">
      <c r="A3049" s="450"/>
      <c r="B3049" s="502"/>
      <c r="C3049" s="502"/>
      <c r="D3049" s="502"/>
      <c r="E3049" s="502"/>
      <c r="F3049" s="502"/>
      <c r="G3049" s="502"/>
      <c r="H3049" s="502"/>
      <c r="I3049" s="503"/>
      <c r="J3049" s="504"/>
      <c r="K3049" s="458"/>
    </row>
    <row r="3050" spans="1:11" ht="20.399999999999999">
      <c r="A3050" s="450"/>
      <c r="B3050" s="1664" t="s">
        <v>1120</v>
      </c>
      <c r="C3050" s="1665"/>
      <c r="D3050" s="1665"/>
      <c r="E3050" s="1666"/>
      <c r="F3050" s="505" t="s">
        <v>873</v>
      </c>
      <c r="G3050" s="506"/>
      <c r="H3050" s="507" t="s">
        <v>560</v>
      </c>
      <c r="I3050" s="508" t="s">
        <v>1121</v>
      </c>
      <c r="J3050" s="509" t="s">
        <v>1122</v>
      </c>
      <c r="K3050" s="458"/>
    </row>
    <row r="3051" spans="1:11">
      <c r="A3051" s="450"/>
      <c r="B3051" s="510"/>
      <c r="C3051" s="511"/>
      <c r="D3051" s="512"/>
      <c r="E3051" s="513"/>
      <c r="F3051" s="514"/>
      <c r="G3051" s="515"/>
      <c r="H3051" s="516"/>
      <c r="I3051" s="484"/>
      <c r="J3051" s="485"/>
      <c r="K3051" s="458"/>
    </row>
    <row r="3052" spans="1:11">
      <c r="A3052" s="450"/>
      <c r="B3052" s="517" t="s">
        <v>626</v>
      </c>
      <c r="C3052" s="518"/>
      <c r="D3052" s="459"/>
      <c r="E3052" s="487"/>
      <c r="F3052" s="488"/>
      <c r="G3052" s="519"/>
      <c r="H3052" s="798">
        <v>0.64459999999999995</v>
      </c>
      <c r="I3052" s="521">
        <f>VLOOKUP(B3052,'MÃO DE OBRA'!$A:$E,5,FALSE)/220</f>
        <v>15.730909090909092</v>
      </c>
      <c r="J3052" s="782">
        <f>H3052*I3052</f>
        <v>10.140143999999999</v>
      </c>
      <c r="K3052" s="458"/>
    </row>
    <row r="3053" spans="1:11">
      <c r="A3053" s="450"/>
      <c r="B3053" s="517" t="s">
        <v>734</v>
      </c>
      <c r="C3053" s="518"/>
      <c r="D3053" s="459"/>
      <c r="E3053" s="487"/>
      <c r="F3053" s="488"/>
      <c r="G3053" s="519"/>
      <c r="H3053" s="798">
        <v>1.9348000000000001</v>
      </c>
      <c r="I3053" s="521">
        <f>VLOOKUP(B3053,'MÃO DE OBRA'!$A:$E,5,FALSE)/220</f>
        <v>23.596363636363641</v>
      </c>
      <c r="J3053" s="782">
        <f>H3053*I3053</f>
        <v>45.654244363636373</v>
      </c>
      <c r="K3053" s="458"/>
    </row>
    <row r="3054" spans="1:11">
      <c r="A3054" s="450"/>
      <c r="B3054" s="517"/>
      <c r="C3054" s="518"/>
      <c r="D3054" s="459"/>
      <c r="E3054" s="487"/>
      <c r="F3054" s="488"/>
      <c r="G3054" s="519"/>
      <c r="H3054" s="520"/>
      <c r="I3054" s="521"/>
      <c r="J3054" s="492"/>
      <c r="K3054" s="458"/>
    </row>
    <row r="3055" spans="1:11">
      <c r="A3055" s="450"/>
      <c r="B3055" s="517"/>
      <c r="C3055" s="518"/>
      <c r="D3055" s="459"/>
      <c r="E3055" s="487"/>
      <c r="F3055" s="488"/>
      <c r="G3055" s="519"/>
      <c r="H3055" s="520"/>
      <c r="I3055" s="491"/>
      <c r="J3055" s="492">
        <f>H3055*I3055</f>
        <v>0</v>
      </c>
      <c r="K3055" s="458"/>
    </row>
    <row r="3056" spans="1:11">
      <c r="A3056" s="450"/>
      <c r="B3056" s="499" t="s">
        <v>1119</v>
      </c>
      <c r="C3056" s="502"/>
      <c r="D3056" s="502"/>
      <c r="E3056" s="502"/>
      <c r="F3056" s="502"/>
      <c r="G3056" s="502"/>
      <c r="H3056" s="502"/>
      <c r="I3056" s="522" t="s">
        <v>138</v>
      </c>
      <c r="J3056" s="501">
        <f>SUM(J3051:J3055)</f>
        <v>55.794388363636372</v>
      </c>
      <c r="K3056" s="458"/>
    </row>
    <row r="3057" spans="1:11">
      <c r="A3057" s="450"/>
      <c r="B3057" s="523"/>
      <c r="C3057" s="523"/>
      <c r="D3057" s="523"/>
      <c r="E3057" s="523"/>
      <c r="F3057" s="523"/>
      <c r="G3057" s="523"/>
      <c r="H3057" s="523"/>
      <c r="I3057" s="524"/>
      <c r="J3057" s="523"/>
      <c r="K3057" s="458"/>
    </row>
    <row r="3058" spans="1:11">
      <c r="A3058" s="450"/>
      <c r="B3058" s="525" t="s">
        <v>1123</v>
      </c>
      <c r="C3058" s="526"/>
      <c r="D3058" s="523"/>
      <c r="E3058" s="527">
        <v>1</v>
      </c>
      <c r="F3058" s="528" t="s">
        <v>1137</v>
      </c>
      <c r="G3058" s="506"/>
      <c r="H3058" s="506"/>
      <c r="I3058" s="529" t="s">
        <v>1124</v>
      </c>
      <c r="J3058" s="501">
        <f>J3048+J3056</f>
        <v>55.794388363636372</v>
      </c>
      <c r="K3058" s="458"/>
    </row>
    <row r="3059" spans="1:11">
      <c r="A3059" s="450"/>
      <c r="B3059" s="530"/>
      <c r="C3059" s="523"/>
      <c r="D3059" s="523"/>
      <c r="E3059" s="531"/>
      <c r="F3059" s="532"/>
      <c r="G3059" s="532"/>
      <c r="H3059" s="532"/>
      <c r="I3059" s="524"/>
      <c r="J3059" s="523"/>
      <c r="K3059" s="458"/>
    </row>
    <row r="3060" spans="1:11" ht="20.399999999999999">
      <c r="A3060" s="450"/>
      <c r="B3060" s="1667" t="s">
        <v>481</v>
      </c>
      <c r="C3060" s="1668"/>
      <c r="D3060" s="1668"/>
      <c r="E3060" s="1669"/>
      <c r="F3060" s="533" t="s">
        <v>873</v>
      </c>
      <c r="G3060" s="534" t="s">
        <v>493</v>
      </c>
      <c r="H3060" s="507" t="s">
        <v>1115</v>
      </c>
      <c r="I3060" s="535" t="s">
        <v>480</v>
      </c>
      <c r="J3060" s="536" t="s">
        <v>482</v>
      </c>
      <c r="K3060" s="458"/>
    </row>
    <row r="3061" spans="1:11">
      <c r="A3061" s="450"/>
      <c r="B3061" s="537"/>
      <c r="C3061" s="538"/>
      <c r="D3061" s="538"/>
      <c r="E3061" s="539"/>
      <c r="F3061" s="540"/>
      <c r="G3061" s="541"/>
      <c r="H3061" s="547"/>
      <c r="I3061" s="543"/>
      <c r="J3061" s="485"/>
      <c r="K3061" s="458"/>
    </row>
    <row r="3062" spans="1:11">
      <c r="A3062" s="450"/>
      <c r="B3062" s="537"/>
      <c r="C3062" s="518"/>
      <c r="D3062" s="518"/>
      <c r="E3062" s="487"/>
      <c r="F3062" s="540"/>
      <c r="G3062" s="541"/>
      <c r="H3062" s="547"/>
      <c r="I3062" s="543"/>
      <c r="J3062" s="492"/>
      <c r="K3062" s="458"/>
    </row>
    <row r="3063" spans="1:11">
      <c r="A3063" s="450"/>
      <c r="B3063" s="517"/>
      <c r="C3063" s="518"/>
      <c r="D3063" s="518"/>
      <c r="E3063" s="487"/>
      <c r="F3063" s="488"/>
      <c r="G3063" s="546"/>
      <c r="H3063" s="547"/>
      <c r="I3063" s="543"/>
      <c r="J3063" s="492">
        <f>H3063*I3063*E3045*F3045</f>
        <v>0</v>
      </c>
      <c r="K3063" s="458"/>
    </row>
    <row r="3064" spans="1:11">
      <c r="A3064" s="450"/>
      <c r="B3064" s="517"/>
      <c r="C3064" s="526"/>
      <c r="D3064" s="526"/>
      <c r="E3064" s="494"/>
      <c r="F3064" s="488"/>
      <c r="G3064" s="468"/>
      <c r="H3064" s="547"/>
      <c r="I3064" s="548"/>
      <c r="J3064" s="492">
        <f>H3064*I3064*E3046*F3046</f>
        <v>0</v>
      </c>
      <c r="K3064" s="458"/>
    </row>
    <row r="3065" spans="1:11">
      <c r="A3065" s="450"/>
      <c r="B3065" s="550" t="s">
        <v>1119</v>
      </c>
      <c r="C3065" s="526"/>
      <c r="D3065" s="526"/>
      <c r="E3065" s="526"/>
      <c r="F3065" s="523"/>
      <c r="G3065" s="526"/>
      <c r="H3065" s="551"/>
      <c r="I3065" s="552" t="s">
        <v>138</v>
      </c>
      <c r="J3065" s="501">
        <f>SUM(J3061:J3064)</f>
        <v>0</v>
      </c>
      <c r="K3065" s="458"/>
    </row>
    <row r="3066" spans="1:11">
      <c r="A3066" s="450"/>
      <c r="B3066" s="553"/>
      <c r="C3066" s="526"/>
      <c r="D3066" s="526"/>
      <c r="E3066" s="554"/>
      <c r="F3066" s="555"/>
      <c r="G3066" s="506"/>
      <c r="H3066" s="506"/>
      <c r="I3066" s="529"/>
      <c r="J3066" s="554"/>
      <c r="K3066" s="458"/>
    </row>
    <row r="3067" spans="1:11" ht="20.399999999999999">
      <c r="A3067" s="450"/>
      <c r="B3067" s="1667" t="s">
        <v>1125</v>
      </c>
      <c r="C3067" s="1668"/>
      <c r="D3067" s="1668"/>
      <c r="E3067" s="1668"/>
      <c r="F3067" s="1669"/>
      <c r="G3067" s="556" t="s">
        <v>494</v>
      </c>
      <c r="H3067" s="506" t="s">
        <v>1126</v>
      </c>
      <c r="I3067" s="557" t="s">
        <v>1115</v>
      </c>
      <c r="J3067" s="509" t="s">
        <v>482</v>
      </c>
      <c r="K3067" s="458"/>
    </row>
    <row r="3068" spans="1:11">
      <c r="A3068" s="450"/>
      <c r="B3068" s="558"/>
      <c r="C3068" s="559"/>
      <c r="D3068" s="560"/>
      <c r="E3068" s="560"/>
      <c r="F3068" s="561"/>
      <c r="G3068" s="489"/>
      <c r="H3068" s="489"/>
      <c r="I3068" s="562"/>
      <c r="J3068" s="492"/>
      <c r="K3068" s="458"/>
    </row>
    <row r="3069" spans="1:11">
      <c r="A3069" s="450"/>
      <c r="B3069" s="563"/>
      <c r="C3069" s="564"/>
      <c r="D3069" s="565"/>
      <c r="E3069" s="565"/>
      <c r="F3069" s="566"/>
      <c r="G3069" s="489"/>
      <c r="H3069" s="489"/>
      <c r="I3069" s="562"/>
      <c r="J3069" s="492"/>
      <c r="K3069" s="458"/>
    </row>
    <row r="3070" spans="1:11">
      <c r="A3070" s="450"/>
      <c r="B3070" s="1670" t="s">
        <v>138</v>
      </c>
      <c r="C3070" s="1670"/>
      <c r="D3070" s="1670"/>
      <c r="E3070" s="1670"/>
      <c r="F3070" s="1670"/>
      <c r="G3070" s="1670"/>
      <c r="H3070" s="1670"/>
      <c r="I3070" s="1670"/>
      <c r="J3070" s="501">
        <f>SUM(J3068:J3069)</f>
        <v>0</v>
      </c>
      <c r="K3070" s="458"/>
    </row>
    <row r="3071" spans="1:11">
      <c r="A3071" s="450"/>
      <c r="B3071" s="567"/>
      <c r="C3071" s="511"/>
      <c r="D3071" s="511"/>
      <c r="E3071" s="568"/>
      <c r="F3071" s="569"/>
      <c r="G3071" s="570"/>
      <c r="H3071" s="570"/>
      <c r="I3071" s="571"/>
      <c r="J3071" s="572"/>
      <c r="K3071" s="458"/>
    </row>
    <row r="3072" spans="1:11">
      <c r="A3072" s="450"/>
      <c r="B3072" s="573" t="s">
        <v>1127</v>
      </c>
      <c r="C3072" s="573"/>
      <c r="D3072" s="550"/>
      <c r="E3072" s="523"/>
      <c r="F3072" s="523"/>
      <c r="G3072" s="523"/>
      <c r="H3072" s="574"/>
      <c r="I3072" s="575"/>
      <c r="J3072" s="639">
        <f>(J3058+J3065+J3070)/E3058</f>
        <v>55.794388363636372</v>
      </c>
      <c r="K3072" s="458"/>
    </row>
    <row r="3073" spans="1:11">
      <c r="A3073" s="450"/>
      <c r="B3073" s="553"/>
      <c r="C3073" s="526"/>
      <c r="D3073" s="526"/>
      <c r="E3073" s="554"/>
      <c r="F3073" s="555"/>
      <c r="G3073" s="506"/>
      <c r="H3073" s="506"/>
      <c r="I3073" s="529"/>
      <c r="J3073" s="576"/>
      <c r="K3073" s="458"/>
    </row>
    <row r="3074" spans="1:11" ht="20.399999999999999">
      <c r="A3074" s="450"/>
      <c r="B3074" s="1667" t="s">
        <v>1128</v>
      </c>
      <c r="C3074" s="1668"/>
      <c r="D3074" s="1668"/>
      <c r="E3074" s="1668"/>
      <c r="F3074" s="1669"/>
      <c r="G3074" s="556" t="s">
        <v>494</v>
      </c>
      <c r="H3074" s="506" t="s">
        <v>1126</v>
      </c>
      <c r="I3074" s="557" t="s">
        <v>1115</v>
      </c>
      <c r="J3074" s="509" t="s">
        <v>482</v>
      </c>
      <c r="K3074" s="458"/>
    </row>
    <row r="3075" spans="1:11">
      <c r="A3075" s="450"/>
      <c r="B3075" s="558" t="s">
        <v>1252</v>
      </c>
      <c r="C3075" s="559"/>
      <c r="D3075" s="560"/>
      <c r="E3075" s="560"/>
      <c r="F3075" s="561"/>
      <c r="G3075" s="489">
        <v>0.05</v>
      </c>
      <c r="H3075" s="489" t="s">
        <v>1126</v>
      </c>
      <c r="I3075" s="562">
        <v>2.5</v>
      </c>
      <c r="J3075" s="492">
        <f>I3075*G3075</f>
        <v>0.125</v>
      </c>
      <c r="K3075" s="458"/>
    </row>
    <row r="3076" spans="1:11">
      <c r="A3076" s="450"/>
      <c r="B3076" s="563"/>
      <c r="C3076" s="564"/>
      <c r="D3076" s="565"/>
      <c r="E3076" s="565"/>
      <c r="F3076" s="566"/>
      <c r="G3076" s="489"/>
      <c r="H3076" s="489"/>
      <c r="I3076" s="743"/>
      <c r="J3076" s="492"/>
      <c r="K3076" s="458"/>
    </row>
    <row r="3077" spans="1:11">
      <c r="A3077" s="450"/>
      <c r="B3077" s="563"/>
      <c r="C3077" s="564"/>
      <c r="D3077" s="565"/>
      <c r="E3077" s="565"/>
      <c r="F3077" s="566"/>
      <c r="G3077" s="489"/>
      <c r="H3077" s="489"/>
      <c r="I3077" s="743"/>
      <c r="J3077" s="492"/>
      <c r="K3077" s="458"/>
    </row>
    <row r="3078" spans="1:11">
      <c r="A3078" s="450"/>
      <c r="B3078" s="563"/>
      <c r="C3078" s="564"/>
      <c r="D3078" s="565"/>
      <c r="E3078" s="565"/>
      <c r="F3078" s="566"/>
      <c r="G3078" s="489"/>
      <c r="H3078" s="489"/>
      <c r="I3078" s="743"/>
      <c r="J3078" s="492"/>
      <c r="K3078" s="458"/>
    </row>
    <row r="3079" spans="1:11">
      <c r="A3079" s="450"/>
      <c r="B3079" s="577"/>
      <c r="C3079" s="578"/>
      <c r="D3079" s="579"/>
      <c r="E3079" s="579"/>
      <c r="F3079" s="580"/>
      <c r="G3079" s="489"/>
      <c r="H3079" s="489"/>
      <c r="I3079" s="743"/>
      <c r="J3079" s="492"/>
      <c r="K3079" s="458"/>
    </row>
    <row r="3080" spans="1:11">
      <c r="A3080" s="450"/>
      <c r="B3080" s="581"/>
      <c r="C3080" s="523"/>
      <c r="D3080" s="523"/>
      <c r="E3080" s="582"/>
      <c r="F3080" s="583"/>
      <c r="G3080" s="532"/>
      <c r="H3080" s="532"/>
      <c r="I3080" s="524" t="s">
        <v>138</v>
      </c>
      <c r="J3080" s="501">
        <f>SUM(J3075:J3079)</f>
        <v>0.125</v>
      </c>
      <c r="K3080" s="458"/>
    </row>
    <row r="3081" spans="1:11">
      <c r="A3081" s="450"/>
      <c r="B3081" s="584"/>
      <c r="C3081" s="523"/>
      <c r="D3081" s="523"/>
      <c r="E3081" s="582"/>
      <c r="F3081" s="583"/>
      <c r="G3081" s="532"/>
      <c r="H3081" s="532"/>
      <c r="I3081" s="524"/>
      <c r="J3081" s="582"/>
      <c r="K3081" s="458"/>
    </row>
    <row r="3082" spans="1:11" ht="20.399999999999999">
      <c r="A3082" s="450"/>
      <c r="B3082" s="1667" t="s">
        <v>1141</v>
      </c>
      <c r="C3082" s="1668"/>
      <c r="D3082" s="1668"/>
      <c r="E3082" s="1668"/>
      <c r="F3082" s="1669"/>
      <c r="G3082" s="587" t="s">
        <v>494</v>
      </c>
      <c r="H3082" s="506" t="s">
        <v>1115</v>
      </c>
      <c r="I3082" s="557"/>
      <c r="J3082" s="509" t="s">
        <v>482</v>
      </c>
      <c r="K3082" s="458"/>
    </row>
    <row r="3083" spans="1:11">
      <c r="A3083" s="450"/>
      <c r="B3083" s="1654"/>
      <c r="C3083" s="1655"/>
      <c r="D3083" s="1655"/>
      <c r="E3083" s="1655"/>
      <c r="F3083" s="1656"/>
      <c r="G3083" s="489"/>
      <c r="H3083" s="1657"/>
      <c r="I3083" s="1658"/>
      <c r="J3083" s="492"/>
      <c r="K3083" s="458"/>
    </row>
    <row r="3084" spans="1:11">
      <c r="A3084" s="450"/>
      <c r="B3084" s="1659"/>
      <c r="C3084" s="1660"/>
      <c r="D3084" s="1660"/>
      <c r="E3084" s="1660"/>
      <c r="F3084" s="1661"/>
      <c r="G3084" s="496"/>
      <c r="H3084" s="1662"/>
      <c r="I3084" s="1663"/>
      <c r="J3084" s="492"/>
      <c r="K3084" s="458"/>
    </row>
    <row r="3085" spans="1:11">
      <c r="A3085" s="450"/>
      <c r="B3085" s="581"/>
      <c r="C3085" s="523"/>
      <c r="D3085" s="523"/>
      <c r="E3085" s="582"/>
      <c r="F3085" s="583"/>
      <c r="G3085" s="532"/>
      <c r="H3085" s="532"/>
      <c r="I3085" s="524" t="s">
        <v>138</v>
      </c>
      <c r="J3085" s="501">
        <f>SUM(J3083:J3084)</f>
        <v>0</v>
      </c>
      <c r="K3085" s="458"/>
    </row>
    <row r="3086" spans="1:11">
      <c r="A3086" s="450"/>
      <c r="B3086" s="523"/>
      <c r="C3086" s="523"/>
      <c r="D3086" s="523"/>
      <c r="E3086" s="523"/>
      <c r="F3086" s="523"/>
      <c r="G3086" s="523"/>
      <c r="H3086" s="523"/>
      <c r="I3086" s="524"/>
      <c r="J3086" s="523"/>
      <c r="K3086" s="458"/>
    </row>
    <row r="3087" spans="1:11">
      <c r="A3087" s="450"/>
      <c r="B3087" s="1645" t="s">
        <v>1142</v>
      </c>
      <c r="C3087" s="1646"/>
      <c r="D3087" s="1646"/>
      <c r="E3087" s="1646"/>
      <c r="F3087" s="1646"/>
      <c r="G3087" s="1646"/>
      <c r="H3087" s="1646"/>
      <c r="I3087" s="1647"/>
      <c r="J3087" s="573">
        <f>J3085+J3080+J3072</f>
        <v>55.919388363636372</v>
      </c>
      <c r="K3087" s="458"/>
    </row>
    <row r="3088" spans="1:11">
      <c r="A3088" s="450"/>
      <c r="B3088" s="523"/>
      <c r="C3088" s="523"/>
      <c r="D3088" s="523"/>
      <c r="E3088" s="523"/>
      <c r="F3088" s="523"/>
      <c r="G3088" s="523"/>
      <c r="H3088" s="523"/>
      <c r="I3088" s="524"/>
      <c r="J3088" s="523"/>
      <c r="K3088" s="458"/>
    </row>
    <row r="3089" spans="1:11">
      <c r="A3089" s="450"/>
      <c r="B3089" s="1645" t="s">
        <v>1143</v>
      </c>
      <c r="C3089" s="1646"/>
      <c r="D3089" s="1646"/>
      <c r="E3089" s="1646"/>
      <c r="F3089" s="1646"/>
      <c r="G3089" s="1646"/>
      <c r="H3089" s="1646"/>
      <c r="I3089" s="1647"/>
      <c r="J3089" s="501">
        <f>J3087*0</f>
        <v>0</v>
      </c>
      <c r="K3089" s="458"/>
    </row>
    <row r="3090" spans="1:11">
      <c r="A3090" s="450"/>
      <c r="B3090" s="523"/>
      <c r="C3090" s="523"/>
      <c r="D3090" s="523"/>
      <c r="E3090" s="523"/>
      <c r="F3090" s="523"/>
      <c r="G3090" s="523"/>
      <c r="H3090" s="523"/>
      <c r="I3090" s="524"/>
      <c r="J3090" s="523"/>
      <c r="K3090" s="458"/>
    </row>
    <row r="3091" spans="1:11">
      <c r="A3091" s="450"/>
      <c r="B3091" s="1645" t="s">
        <v>1144</v>
      </c>
      <c r="C3091" s="1646"/>
      <c r="D3091" s="1646"/>
      <c r="E3091" s="1646"/>
      <c r="F3091" s="1646"/>
      <c r="G3091" s="1646"/>
      <c r="H3091" s="1646"/>
      <c r="I3091" s="1647"/>
      <c r="J3091" s="573">
        <f>J3087+J3089</f>
        <v>55.919388363636372</v>
      </c>
      <c r="K3091" s="458"/>
    </row>
    <row r="3092" spans="1:11">
      <c r="A3092" s="450"/>
      <c r="B3092" s="511"/>
      <c r="C3092" s="511"/>
      <c r="D3092" s="511"/>
      <c r="E3092" s="511"/>
      <c r="F3092" s="511"/>
      <c r="G3092" s="511"/>
      <c r="H3092" s="511"/>
      <c r="I3092" s="571"/>
      <c r="J3092" s="511"/>
      <c r="K3092" s="458"/>
    </row>
    <row r="3093" spans="1:11">
      <c r="A3093" s="450"/>
      <c r="B3093" s="589"/>
      <c r="C3093" s="559"/>
      <c r="D3093" s="559"/>
      <c r="E3093" s="559"/>
      <c r="F3093" s="559"/>
      <c r="G3093" s="559"/>
      <c r="H3093" s="559"/>
      <c r="I3093" s="559"/>
      <c r="J3093" s="590"/>
      <c r="K3093" s="458"/>
    </row>
    <row r="3094" spans="1:11">
      <c r="A3094" s="450"/>
      <c r="B3094" s="591"/>
      <c r="C3094" s="592"/>
      <c r="D3094" s="593"/>
      <c r="E3094" s="593"/>
      <c r="F3094" s="594" t="s">
        <v>1119</v>
      </c>
      <c r="G3094" s="595" t="s">
        <v>1119</v>
      </c>
      <c r="H3094" s="592"/>
      <c r="I3094" s="592"/>
      <c r="J3094" s="596"/>
      <c r="K3094" s="458"/>
    </row>
    <row r="3095" spans="1:11">
      <c r="A3095" s="450"/>
      <c r="B3095" s="459"/>
      <c r="C3095" s="459"/>
      <c r="D3095" s="459"/>
      <c r="E3095" s="459"/>
      <c r="F3095" s="459"/>
      <c r="G3095" s="459"/>
      <c r="H3095" s="459"/>
      <c r="I3095" s="459"/>
      <c r="J3095" s="459"/>
      <c r="K3095" s="458"/>
    </row>
    <row r="3096" spans="1:11">
      <c r="A3096" s="450"/>
      <c r="B3096" s="597">
        <f>PLANEJAMENTO!$G$2</f>
        <v>0</v>
      </c>
      <c r="C3096" s="598"/>
      <c r="D3096" s="598"/>
      <c r="E3096" s="598"/>
      <c r="F3096" s="599"/>
      <c r="G3096" s="600" t="s">
        <v>482</v>
      </c>
      <c r="H3096" s="502"/>
      <c r="I3096" s="502"/>
      <c r="J3096" s="505"/>
      <c r="K3096" s="458"/>
    </row>
    <row r="3097" spans="1:11">
      <c r="A3097" s="450"/>
      <c r="B3097" s="601">
        <f>PLANEJAMENTO!$G$3</f>
        <v>0</v>
      </c>
      <c r="C3097" s="602"/>
      <c r="D3097" s="602"/>
      <c r="E3097" s="602"/>
      <c r="F3097" s="603"/>
      <c r="G3097" s="1648" t="s">
        <v>1145</v>
      </c>
      <c r="H3097" s="1649"/>
      <c r="I3097" s="1649"/>
      <c r="J3097" s="1650"/>
      <c r="K3097" s="458"/>
    </row>
    <row r="3098" spans="1:11">
      <c r="A3098" s="450"/>
      <c r="B3098" s="604"/>
      <c r="C3098" s="605"/>
      <c r="D3098" s="605"/>
      <c r="E3098" s="605"/>
      <c r="F3098" s="606"/>
      <c r="G3098" s="607"/>
      <c r="H3098" s="1651"/>
      <c r="I3098" s="1652"/>
      <c r="J3098" s="1653"/>
      <c r="K3098" s="458"/>
    </row>
    <row r="3099" spans="1:11" ht="15" thickBot="1">
      <c r="A3099" s="608"/>
      <c r="B3099" s="609"/>
      <c r="C3099" s="609"/>
      <c r="D3099" s="609"/>
      <c r="E3099" s="609"/>
      <c r="F3099" s="609"/>
      <c r="G3099" s="609"/>
      <c r="H3099" s="609"/>
      <c r="I3099" s="609"/>
      <c r="J3099" s="609"/>
      <c r="K3099" s="610"/>
    </row>
    <row r="3100" spans="1:11">
      <c r="A3100" s="759"/>
      <c r="B3100" s="760"/>
      <c r="C3100" s="760"/>
      <c r="D3100" s="760"/>
      <c r="E3100" s="760"/>
      <c r="F3100" s="760"/>
      <c r="G3100" s="760"/>
      <c r="H3100" s="760"/>
      <c r="I3100" s="760"/>
      <c r="J3100" s="760"/>
      <c r="K3100" s="761"/>
    </row>
    <row r="3101" spans="1:11">
      <c r="A3101" s="450"/>
      <c r="B3101" s="451" t="s">
        <v>141</v>
      </c>
      <c r="C3101" s="452"/>
      <c r="D3101" s="453" t="s">
        <v>1105</v>
      </c>
      <c r="E3101" s="454"/>
      <c r="F3101" s="455"/>
      <c r="G3101" s="455"/>
      <c r="H3101" s="456"/>
      <c r="I3101" s="456"/>
      <c r="J3101" s="457"/>
      <c r="K3101" s="458"/>
    </row>
    <row r="3102" spans="1:11">
      <c r="A3102" s="450"/>
      <c r="B3102" s="459"/>
      <c r="C3102" s="459"/>
      <c r="D3102" s="459"/>
      <c r="E3102" s="459"/>
      <c r="F3102" s="459"/>
      <c r="G3102" s="459"/>
      <c r="H3102" s="459"/>
      <c r="I3102" s="459"/>
      <c r="J3102" s="459"/>
      <c r="K3102" s="458"/>
    </row>
    <row r="3103" spans="1:11">
      <c r="A3103" s="450"/>
      <c r="B3103" s="460" t="s">
        <v>1106</v>
      </c>
      <c r="C3103" s="461" t="s">
        <v>1107</v>
      </c>
      <c r="D3103" s="1671" t="s">
        <v>198</v>
      </c>
      <c r="E3103" s="1672"/>
      <c r="F3103" s="1672"/>
      <c r="G3103" s="1672"/>
      <c r="H3103" s="1672"/>
      <c r="I3103" s="1673"/>
      <c r="J3103" s="462" t="s">
        <v>1108</v>
      </c>
      <c r="K3103" s="458"/>
    </row>
    <row r="3104" spans="1:11" ht="27" customHeight="1">
      <c r="A3104" s="450"/>
      <c r="B3104" s="463"/>
      <c r="C3104" s="464"/>
      <c r="D3104" s="1674" t="s">
        <v>1261</v>
      </c>
      <c r="E3104" s="1675"/>
      <c r="F3104" s="1675"/>
      <c r="G3104" s="1675"/>
      <c r="H3104" s="1675"/>
      <c r="I3104" s="1676"/>
      <c r="J3104" s="468" t="str">
        <f>F3121</f>
        <v>M3</v>
      </c>
      <c r="K3104" s="458"/>
    </row>
    <row r="3105" spans="1:11">
      <c r="A3105" s="450"/>
      <c r="B3105" s="469"/>
      <c r="C3105" s="469"/>
      <c r="D3105" s="469"/>
      <c r="E3105" s="469"/>
      <c r="F3105" s="469"/>
      <c r="G3105" s="469"/>
      <c r="H3105" s="469"/>
      <c r="I3105" s="470"/>
      <c r="J3105" s="471"/>
      <c r="K3105" s="458"/>
    </row>
    <row r="3106" spans="1:11">
      <c r="A3106" s="450"/>
      <c r="B3106" s="1648" t="s">
        <v>1111</v>
      </c>
      <c r="C3106" s="1650"/>
      <c r="D3106" s="1679" t="s">
        <v>873</v>
      </c>
      <c r="E3106" s="1681" t="s">
        <v>1112</v>
      </c>
      <c r="F3106" s="472" t="s">
        <v>1113</v>
      </c>
      <c r="G3106" s="473"/>
      <c r="H3106" s="472" t="s">
        <v>1114</v>
      </c>
      <c r="I3106" s="473"/>
      <c r="J3106" s="474" t="s">
        <v>1115</v>
      </c>
      <c r="K3106" s="458"/>
    </row>
    <row r="3107" spans="1:11">
      <c r="A3107" s="450"/>
      <c r="B3107" s="1677"/>
      <c r="C3107" s="1678"/>
      <c r="D3107" s="1680"/>
      <c r="E3107" s="1682"/>
      <c r="F3107" s="475" t="s">
        <v>1116</v>
      </c>
      <c r="G3107" s="475" t="s">
        <v>1117</v>
      </c>
      <c r="H3107" s="475" t="s">
        <v>1116</v>
      </c>
      <c r="I3107" s="476" t="s">
        <v>1117</v>
      </c>
      <c r="J3107" s="477" t="s">
        <v>1118</v>
      </c>
      <c r="K3107" s="458"/>
    </row>
    <row r="3108" spans="1:11">
      <c r="A3108" s="450"/>
      <c r="B3108" s="486"/>
      <c r="C3108" s="487"/>
      <c r="D3108" s="488"/>
      <c r="E3108" s="806"/>
      <c r="F3108" s="806"/>
      <c r="G3108" s="807"/>
      <c r="H3108" s="808"/>
      <c r="I3108" s="809"/>
      <c r="J3108" s="492"/>
      <c r="K3108" s="458"/>
    </row>
    <row r="3109" spans="1:11">
      <c r="A3109" s="450"/>
      <c r="B3109" s="486"/>
      <c r="C3109" s="487"/>
      <c r="D3109" s="488"/>
      <c r="E3109" s="489"/>
      <c r="F3109" s="489"/>
      <c r="G3109" s="489"/>
      <c r="H3109" s="490"/>
      <c r="I3109" s="491"/>
      <c r="J3109" s="492">
        <f>H3109*F3109*E3109+I3109*G3109*E3109</f>
        <v>0</v>
      </c>
      <c r="K3109" s="458"/>
    </row>
    <row r="3110" spans="1:11">
      <c r="A3110" s="450"/>
      <c r="B3110" s="493"/>
      <c r="C3110" s="494"/>
      <c r="D3110" s="495"/>
      <c r="E3110" s="496"/>
      <c r="F3110" s="496"/>
      <c r="G3110" s="496"/>
      <c r="H3110" s="497"/>
      <c r="I3110" s="498"/>
      <c r="J3110" s="492">
        <f>H3110*F3110*E3110+I3110*G3110*E3110</f>
        <v>0</v>
      </c>
      <c r="K3110" s="458"/>
    </row>
    <row r="3111" spans="1:11">
      <c r="A3111" s="450"/>
      <c r="B3111" s="499" t="s">
        <v>1119</v>
      </c>
      <c r="C3111" s="469"/>
      <c r="D3111" s="469"/>
      <c r="E3111" s="469"/>
      <c r="F3111" s="469"/>
      <c r="G3111" s="469"/>
      <c r="H3111" s="469"/>
      <c r="I3111" s="500" t="s">
        <v>138</v>
      </c>
      <c r="J3111" s="501">
        <f>SUM(J3108:J3110)</f>
        <v>0</v>
      </c>
      <c r="K3111" s="458"/>
    </row>
    <row r="3112" spans="1:11">
      <c r="A3112" s="450"/>
      <c r="B3112" s="502"/>
      <c r="C3112" s="502"/>
      <c r="D3112" s="502"/>
      <c r="E3112" s="502"/>
      <c r="F3112" s="502"/>
      <c r="G3112" s="502"/>
      <c r="H3112" s="502"/>
      <c r="I3112" s="503"/>
      <c r="J3112" s="504"/>
      <c r="K3112" s="458"/>
    </row>
    <row r="3113" spans="1:11" ht="20.399999999999999">
      <c r="A3113" s="450"/>
      <c r="B3113" s="1664" t="s">
        <v>1120</v>
      </c>
      <c r="C3113" s="1665"/>
      <c r="D3113" s="1665"/>
      <c r="E3113" s="1666"/>
      <c r="F3113" s="505" t="s">
        <v>873</v>
      </c>
      <c r="G3113" s="506"/>
      <c r="H3113" s="507" t="s">
        <v>560</v>
      </c>
      <c r="I3113" s="508" t="s">
        <v>1121</v>
      </c>
      <c r="J3113" s="509" t="s">
        <v>1122</v>
      </c>
      <c r="K3113" s="458"/>
    </row>
    <row r="3114" spans="1:11">
      <c r="A3114" s="450"/>
      <c r="B3114" s="510"/>
      <c r="C3114" s="511"/>
      <c r="D3114" s="512"/>
      <c r="E3114" s="513"/>
      <c r="F3114" s="514"/>
      <c r="G3114" s="515"/>
      <c r="H3114" s="516"/>
      <c r="I3114" s="484"/>
      <c r="J3114" s="485"/>
      <c r="K3114" s="458"/>
    </row>
    <row r="3115" spans="1:11">
      <c r="A3115" s="450"/>
      <c r="B3115" s="517" t="s">
        <v>626</v>
      </c>
      <c r="C3115" s="518"/>
      <c r="D3115" s="459"/>
      <c r="E3115" s="487"/>
      <c r="F3115" s="488"/>
      <c r="G3115" s="519"/>
      <c r="H3115" s="798">
        <v>13.22</v>
      </c>
      <c r="I3115" s="521">
        <f>VLOOKUP(B3115,'MÃO DE OBRA'!$A:$E,5,FALSE)/220</f>
        <v>15.730909090909092</v>
      </c>
      <c r="J3115" s="782">
        <f>H3115*I3115</f>
        <v>207.96261818181821</v>
      </c>
      <c r="K3115" s="458"/>
    </row>
    <row r="3116" spans="1:11">
      <c r="A3116" s="450"/>
      <c r="B3116" s="517" t="s">
        <v>734</v>
      </c>
      <c r="C3116" s="518"/>
      <c r="D3116" s="459"/>
      <c r="E3116" s="487"/>
      <c r="F3116" s="488"/>
      <c r="G3116" s="519"/>
      <c r="H3116" s="798">
        <v>5.18</v>
      </c>
      <c r="I3116" s="521">
        <f>VLOOKUP(B3116,'MÃO DE OBRA'!$A:$E,5,FALSE)/220</f>
        <v>23.596363636363641</v>
      </c>
      <c r="J3116" s="782">
        <f>H3116*I3116</f>
        <v>122.22916363636365</v>
      </c>
      <c r="K3116" s="458"/>
    </row>
    <row r="3117" spans="1:11">
      <c r="A3117" s="450"/>
      <c r="B3117" s="517"/>
      <c r="C3117" s="518"/>
      <c r="D3117" s="459"/>
      <c r="E3117" s="487"/>
      <c r="F3117" s="488"/>
      <c r="G3117" s="519"/>
      <c r="H3117" s="520"/>
      <c r="I3117" s="521"/>
      <c r="J3117" s="492"/>
      <c r="K3117" s="458"/>
    </row>
    <row r="3118" spans="1:11">
      <c r="A3118" s="450"/>
      <c r="B3118" s="517"/>
      <c r="C3118" s="518"/>
      <c r="D3118" s="459"/>
      <c r="E3118" s="487"/>
      <c r="F3118" s="488"/>
      <c r="G3118" s="519"/>
      <c r="H3118" s="520"/>
      <c r="I3118" s="491"/>
      <c r="J3118" s="492">
        <f>H3118*I3118</f>
        <v>0</v>
      </c>
      <c r="K3118" s="458"/>
    </row>
    <row r="3119" spans="1:11">
      <c r="A3119" s="450"/>
      <c r="B3119" s="499" t="s">
        <v>1119</v>
      </c>
      <c r="C3119" s="502"/>
      <c r="D3119" s="502"/>
      <c r="E3119" s="502"/>
      <c r="F3119" s="502"/>
      <c r="G3119" s="502"/>
      <c r="H3119" s="502"/>
      <c r="I3119" s="522" t="s">
        <v>138</v>
      </c>
      <c r="J3119" s="501">
        <f>SUM(J3114:J3118)</f>
        <v>330.19178181818188</v>
      </c>
      <c r="K3119" s="458"/>
    </row>
    <row r="3120" spans="1:11">
      <c r="A3120" s="450"/>
      <c r="B3120" s="523"/>
      <c r="C3120" s="523"/>
      <c r="D3120" s="523"/>
      <c r="E3120" s="523"/>
      <c r="F3120" s="523"/>
      <c r="G3120" s="523"/>
      <c r="H3120" s="523"/>
      <c r="I3120" s="524"/>
      <c r="J3120" s="523"/>
      <c r="K3120" s="458"/>
    </row>
    <row r="3121" spans="1:11">
      <c r="A3121" s="450"/>
      <c r="B3121" s="525" t="s">
        <v>1123</v>
      </c>
      <c r="C3121" s="526"/>
      <c r="D3121" s="523"/>
      <c r="E3121" s="527">
        <v>1</v>
      </c>
      <c r="F3121" s="528" t="s">
        <v>1205</v>
      </c>
      <c r="G3121" s="506"/>
      <c r="H3121" s="506"/>
      <c r="I3121" s="529" t="s">
        <v>1124</v>
      </c>
      <c r="J3121" s="501">
        <f>J3111+J3119</f>
        <v>330.19178181818188</v>
      </c>
      <c r="K3121" s="458"/>
    </row>
    <row r="3122" spans="1:11">
      <c r="A3122" s="450"/>
      <c r="B3122" s="530"/>
      <c r="C3122" s="523"/>
      <c r="D3122" s="523"/>
      <c r="E3122" s="531"/>
      <c r="F3122" s="532"/>
      <c r="G3122" s="532"/>
      <c r="H3122" s="532"/>
      <c r="I3122" s="524"/>
      <c r="J3122" s="523"/>
      <c r="K3122" s="458"/>
    </row>
    <row r="3123" spans="1:11" ht="20.399999999999999">
      <c r="A3123" s="450"/>
      <c r="B3123" s="1667" t="s">
        <v>481</v>
      </c>
      <c r="C3123" s="1668"/>
      <c r="D3123" s="1668"/>
      <c r="E3123" s="1669"/>
      <c r="F3123" s="533" t="s">
        <v>873</v>
      </c>
      <c r="G3123" s="534" t="s">
        <v>493</v>
      </c>
      <c r="H3123" s="507" t="s">
        <v>1115</v>
      </c>
      <c r="I3123" s="535" t="s">
        <v>480</v>
      </c>
      <c r="J3123" s="536" t="s">
        <v>482</v>
      </c>
      <c r="K3123" s="458"/>
    </row>
    <row r="3124" spans="1:11">
      <c r="A3124" s="450"/>
      <c r="B3124" s="537"/>
      <c r="C3124" s="538"/>
      <c r="D3124" s="538"/>
      <c r="E3124" s="539"/>
      <c r="F3124" s="540"/>
      <c r="G3124" s="541"/>
      <c r="H3124" s="547"/>
      <c r="I3124" s="543"/>
      <c r="J3124" s="485"/>
      <c r="K3124" s="458"/>
    </row>
    <row r="3125" spans="1:11">
      <c r="A3125" s="450"/>
      <c r="B3125" s="537"/>
      <c r="C3125" s="518"/>
      <c r="D3125" s="518"/>
      <c r="E3125" s="487"/>
      <c r="F3125" s="540"/>
      <c r="G3125" s="541"/>
      <c r="H3125" s="547"/>
      <c r="I3125" s="543"/>
      <c r="J3125" s="492"/>
      <c r="K3125" s="458"/>
    </row>
    <row r="3126" spans="1:11">
      <c r="A3126" s="450"/>
      <c r="B3126" s="517"/>
      <c r="C3126" s="518"/>
      <c r="D3126" s="518"/>
      <c r="E3126" s="487"/>
      <c r="F3126" s="488"/>
      <c r="G3126" s="546"/>
      <c r="H3126" s="547"/>
      <c r="I3126" s="543"/>
      <c r="J3126" s="492">
        <f>H3126*I3126*E3108*F3108</f>
        <v>0</v>
      </c>
      <c r="K3126" s="458"/>
    </row>
    <row r="3127" spans="1:11">
      <c r="A3127" s="450"/>
      <c r="B3127" s="517"/>
      <c r="C3127" s="526"/>
      <c r="D3127" s="526"/>
      <c r="E3127" s="494"/>
      <c r="F3127" s="488"/>
      <c r="G3127" s="468"/>
      <c r="H3127" s="547"/>
      <c r="I3127" s="548"/>
      <c r="J3127" s="492">
        <f>H3127*I3127*E3109*F3109</f>
        <v>0</v>
      </c>
      <c r="K3127" s="458"/>
    </row>
    <row r="3128" spans="1:11">
      <c r="A3128" s="450"/>
      <c r="B3128" s="550" t="s">
        <v>1119</v>
      </c>
      <c r="C3128" s="526"/>
      <c r="D3128" s="526"/>
      <c r="E3128" s="526"/>
      <c r="F3128" s="523"/>
      <c r="G3128" s="526"/>
      <c r="H3128" s="551"/>
      <c r="I3128" s="552" t="s">
        <v>138</v>
      </c>
      <c r="J3128" s="501">
        <f>SUM(J3124:J3127)</f>
        <v>0</v>
      </c>
      <c r="K3128" s="458"/>
    </row>
    <row r="3129" spans="1:11">
      <c r="A3129" s="450"/>
      <c r="B3129" s="553"/>
      <c r="C3129" s="526"/>
      <c r="D3129" s="526"/>
      <c r="E3129" s="554"/>
      <c r="F3129" s="555"/>
      <c r="G3129" s="506"/>
      <c r="H3129" s="506"/>
      <c r="I3129" s="529"/>
      <c r="J3129" s="554"/>
      <c r="K3129" s="458"/>
    </row>
    <row r="3130" spans="1:11" ht="20.399999999999999">
      <c r="A3130" s="450"/>
      <c r="B3130" s="1667" t="s">
        <v>1125</v>
      </c>
      <c r="C3130" s="1668"/>
      <c r="D3130" s="1668"/>
      <c r="E3130" s="1668"/>
      <c r="F3130" s="1669"/>
      <c r="G3130" s="556" t="s">
        <v>494</v>
      </c>
      <c r="H3130" s="506" t="s">
        <v>1126</v>
      </c>
      <c r="I3130" s="557" t="s">
        <v>1115</v>
      </c>
      <c r="J3130" s="509" t="s">
        <v>482</v>
      </c>
      <c r="K3130" s="458"/>
    </row>
    <row r="3131" spans="1:11">
      <c r="A3131" s="450"/>
      <c r="B3131" s="558"/>
      <c r="C3131" s="559"/>
      <c r="D3131" s="560"/>
      <c r="E3131" s="560"/>
      <c r="F3131" s="561"/>
      <c r="G3131" s="489"/>
      <c r="H3131" s="489"/>
      <c r="I3131" s="562"/>
      <c r="J3131" s="492"/>
      <c r="K3131" s="458"/>
    </row>
    <row r="3132" spans="1:11">
      <c r="A3132" s="450"/>
      <c r="B3132" s="563"/>
      <c r="C3132" s="564"/>
      <c r="D3132" s="565"/>
      <c r="E3132" s="565"/>
      <c r="F3132" s="566"/>
      <c r="G3132" s="489"/>
      <c r="H3132" s="489"/>
      <c r="I3132" s="562"/>
      <c r="J3132" s="492"/>
      <c r="K3132" s="458"/>
    </row>
    <row r="3133" spans="1:11">
      <c r="A3133" s="450"/>
      <c r="B3133" s="1670" t="s">
        <v>138</v>
      </c>
      <c r="C3133" s="1670"/>
      <c r="D3133" s="1670"/>
      <c r="E3133" s="1670"/>
      <c r="F3133" s="1670"/>
      <c r="G3133" s="1670"/>
      <c r="H3133" s="1670"/>
      <c r="I3133" s="1670"/>
      <c r="J3133" s="501">
        <f>SUM(J3131:J3132)</f>
        <v>0</v>
      </c>
      <c r="K3133" s="458"/>
    </row>
    <row r="3134" spans="1:11">
      <c r="A3134" s="450"/>
      <c r="B3134" s="567"/>
      <c r="C3134" s="511"/>
      <c r="D3134" s="511"/>
      <c r="E3134" s="568"/>
      <c r="F3134" s="569"/>
      <c r="G3134" s="570"/>
      <c r="H3134" s="570"/>
      <c r="I3134" s="571"/>
      <c r="J3134" s="572"/>
      <c r="K3134" s="458"/>
    </row>
    <row r="3135" spans="1:11">
      <c r="A3135" s="450"/>
      <c r="B3135" s="573" t="s">
        <v>1127</v>
      </c>
      <c r="C3135" s="573"/>
      <c r="D3135" s="550"/>
      <c r="E3135" s="523"/>
      <c r="F3135" s="523"/>
      <c r="G3135" s="523"/>
      <c r="H3135" s="574"/>
      <c r="I3135" s="575"/>
      <c r="J3135" s="639">
        <f>(J3121+J3128+J3133)/E3121</f>
        <v>330.19178181818188</v>
      </c>
      <c r="K3135" s="458"/>
    </row>
    <row r="3136" spans="1:11">
      <c r="A3136" s="450"/>
      <c r="B3136" s="553"/>
      <c r="C3136" s="526"/>
      <c r="D3136" s="526"/>
      <c r="E3136" s="554"/>
      <c r="F3136" s="555"/>
      <c r="G3136" s="506"/>
      <c r="H3136" s="506"/>
      <c r="I3136" s="529"/>
      <c r="J3136" s="576"/>
      <c r="K3136" s="458"/>
    </row>
    <row r="3137" spans="1:11" ht="20.399999999999999">
      <c r="A3137" s="450"/>
      <c r="B3137" s="1667" t="s">
        <v>1128</v>
      </c>
      <c r="C3137" s="1668"/>
      <c r="D3137" s="1668"/>
      <c r="E3137" s="1668"/>
      <c r="F3137" s="1669"/>
      <c r="G3137" s="556" t="s">
        <v>494</v>
      </c>
      <c r="H3137" s="506" t="s">
        <v>1126</v>
      </c>
      <c r="I3137" s="557" t="s">
        <v>1115</v>
      </c>
      <c r="J3137" s="509" t="s">
        <v>482</v>
      </c>
      <c r="K3137" s="458"/>
    </row>
    <row r="3138" spans="1:11">
      <c r="A3138" s="450"/>
      <c r="B3138" s="558" t="s">
        <v>1262</v>
      </c>
      <c r="C3138" s="559"/>
      <c r="D3138" s="560"/>
      <c r="E3138" s="560"/>
      <c r="F3138" s="561"/>
      <c r="G3138" s="489">
        <v>1</v>
      </c>
      <c r="H3138" s="489" t="s">
        <v>1165</v>
      </c>
      <c r="I3138" s="562">
        <v>172.79</v>
      </c>
      <c r="J3138" s="492">
        <f>I3138*G3138</f>
        <v>172.79</v>
      </c>
      <c r="K3138" s="458"/>
    </row>
    <row r="3139" spans="1:11">
      <c r="A3139" s="450"/>
      <c r="B3139" s="563" t="s">
        <v>1263</v>
      </c>
      <c r="C3139" s="564"/>
      <c r="D3139" s="565"/>
      <c r="E3139" s="565"/>
      <c r="F3139" s="566"/>
      <c r="G3139" s="489">
        <v>1.05</v>
      </c>
      <c r="H3139" s="489" t="s">
        <v>1205</v>
      </c>
      <c r="I3139" s="743">
        <v>2772</v>
      </c>
      <c r="J3139" s="492">
        <f>I3139*G3139</f>
        <v>2910.6</v>
      </c>
      <c r="K3139" s="458"/>
    </row>
    <row r="3140" spans="1:11">
      <c r="A3140" s="450"/>
      <c r="B3140" s="563"/>
      <c r="C3140" s="564"/>
      <c r="D3140" s="565"/>
      <c r="E3140" s="565"/>
      <c r="F3140" s="566"/>
      <c r="G3140" s="489"/>
      <c r="H3140" s="489"/>
      <c r="I3140" s="743"/>
      <c r="J3140" s="492"/>
      <c r="K3140" s="458"/>
    </row>
    <row r="3141" spans="1:11">
      <c r="A3141" s="450"/>
      <c r="B3141" s="563"/>
      <c r="C3141" s="564"/>
      <c r="D3141" s="565"/>
      <c r="E3141" s="565"/>
      <c r="F3141" s="566"/>
      <c r="G3141" s="489"/>
      <c r="H3141" s="489"/>
      <c r="I3141" s="743"/>
      <c r="J3141" s="492"/>
      <c r="K3141" s="458"/>
    </row>
    <row r="3142" spans="1:11">
      <c r="A3142" s="450"/>
      <c r="B3142" s="577"/>
      <c r="C3142" s="578"/>
      <c r="D3142" s="579"/>
      <c r="E3142" s="579"/>
      <c r="F3142" s="580"/>
      <c r="G3142" s="489"/>
      <c r="H3142" s="489"/>
      <c r="I3142" s="743"/>
      <c r="J3142" s="492"/>
      <c r="K3142" s="458"/>
    </row>
    <row r="3143" spans="1:11">
      <c r="A3143" s="450"/>
      <c r="B3143" s="581"/>
      <c r="C3143" s="523"/>
      <c r="D3143" s="523"/>
      <c r="E3143" s="582"/>
      <c r="F3143" s="583"/>
      <c r="G3143" s="532"/>
      <c r="H3143" s="532"/>
      <c r="I3143" s="524" t="s">
        <v>138</v>
      </c>
      <c r="J3143" s="501">
        <f>SUM(J3138:J3142)</f>
        <v>3083.39</v>
      </c>
      <c r="K3143" s="458"/>
    </row>
    <row r="3144" spans="1:11">
      <c r="A3144" s="450"/>
      <c r="B3144" s="584"/>
      <c r="C3144" s="523"/>
      <c r="D3144" s="523"/>
      <c r="E3144" s="582"/>
      <c r="F3144" s="583"/>
      <c r="G3144" s="532"/>
      <c r="H3144" s="532"/>
      <c r="I3144" s="524"/>
      <c r="J3144" s="582"/>
      <c r="K3144" s="458"/>
    </row>
    <row r="3145" spans="1:11" ht="20.399999999999999">
      <c r="A3145" s="450"/>
      <c r="B3145" s="1667" t="s">
        <v>1141</v>
      </c>
      <c r="C3145" s="1668"/>
      <c r="D3145" s="1668"/>
      <c r="E3145" s="1668"/>
      <c r="F3145" s="1669"/>
      <c r="G3145" s="587" t="s">
        <v>494</v>
      </c>
      <c r="H3145" s="506" t="s">
        <v>1115</v>
      </c>
      <c r="I3145" s="557"/>
      <c r="J3145" s="509" t="s">
        <v>482</v>
      </c>
      <c r="K3145" s="458"/>
    </row>
    <row r="3146" spans="1:11">
      <c r="A3146" s="450"/>
      <c r="B3146" s="1654"/>
      <c r="C3146" s="1655"/>
      <c r="D3146" s="1655"/>
      <c r="E3146" s="1655"/>
      <c r="F3146" s="1656"/>
      <c r="G3146" s="489"/>
      <c r="H3146" s="1657"/>
      <c r="I3146" s="1658"/>
      <c r="J3146" s="492"/>
      <c r="K3146" s="458"/>
    </row>
    <row r="3147" spans="1:11">
      <c r="A3147" s="450"/>
      <c r="B3147" s="1659"/>
      <c r="C3147" s="1660"/>
      <c r="D3147" s="1660"/>
      <c r="E3147" s="1660"/>
      <c r="F3147" s="1661"/>
      <c r="G3147" s="496"/>
      <c r="H3147" s="1662"/>
      <c r="I3147" s="1663"/>
      <c r="J3147" s="492"/>
      <c r="K3147" s="458"/>
    </row>
    <row r="3148" spans="1:11">
      <c r="A3148" s="450"/>
      <c r="B3148" s="581"/>
      <c r="C3148" s="523"/>
      <c r="D3148" s="523"/>
      <c r="E3148" s="582"/>
      <c r="F3148" s="583"/>
      <c r="G3148" s="532"/>
      <c r="H3148" s="532"/>
      <c r="I3148" s="524" t="s">
        <v>138</v>
      </c>
      <c r="J3148" s="501">
        <f>SUM(J3146:J3147)</f>
        <v>0</v>
      </c>
      <c r="K3148" s="458"/>
    </row>
    <row r="3149" spans="1:11">
      <c r="A3149" s="450"/>
      <c r="B3149" s="523"/>
      <c r="C3149" s="523"/>
      <c r="D3149" s="523"/>
      <c r="E3149" s="523"/>
      <c r="F3149" s="523"/>
      <c r="G3149" s="523"/>
      <c r="H3149" s="523"/>
      <c r="I3149" s="524"/>
      <c r="J3149" s="523"/>
      <c r="K3149" s="458"/>
    </row>
    <row r="3150" spans="1:11">
      <c r="A3150" s="450"/>
      <c r="B3150" s="1645" t="s">
        <v>1142</v>
      </c>
      <c r="C3150" s="1646"/>
      <c r="D3150" s="1646"/>
      <c r="E3150" s="1646"/>
      <c r="F3150" s="1646"/>
      <c r="G3150" s="1646"/>
      <c r="H3150" s="1646"/>
      <c r="I3150" s="1647"/>
      <c r="J3150" s="573">
        <f>J3148+J3143+J3135</f>
        <v>3413.5817818181818</v>
      </c>
      <c r="K3150" s="458"/>
    </row>
    <row r="3151" spans="1:11">
      <c r="A3151" s="450"/>
      <c r="B3151" s="523"/>
      <c r="C3151" s="523"/>
      <c r="D3151" s="523"/>
      <c r="E3151" s="523"/>
      <c r="F3151" s="523"/>
      <c r="G3151" s="523"/>
      <c r="H3151" s="523"/>
      <c r="I3151" s="524"/>
      <c r="J3151" s="523"/>
      <c r="K3151" s="458"/>
    </row>
    <row r="3152" spans="1:11">
      <c r="A3152" s="450"/>
      <c r="B3152" s="1645" t="s">
        <v>1143</v>
      </c>
      <c r="C3152" s="1646"/>
      <c r="D3152" s="1646"/>
      <c r="E3152" s="1646"/>
      <c r="F3152" s="1646"/>
      <c r="G3152" s="1646"/>
      <c r="H3152" s="1646"/>
      <c r="I3152" s="1647"/>
      <c r="J3152" s="501">
        <f>J3150*0</f>
        <v>0</v>
      </c>
      <c r="K3152" s="458"/>
    </row>
    <row r="3153" spans="1:11">
      <c r="A3153" s="450"/>
      <c r="B3153" s="523"/>
      <c r="C3153" s="523"/>
      <c r="D3153" s="523"/>
      <c r="E3153" s="523"/>
      <c r="F3153" s="523"/>
      <c r="G3153" s="523"/>
      <c r="H3153" s="523"/>
      <c r="I3153" s="524"/>
      <c r="J3153" s="523"/>
      <c r="K3153" s="458"/>
    </row>
    <row r="3154" spans="1:11">
      <c r="A3154" s="450"/>
      <c r="B3154" s="1645" t="s">
        <v>1144</v>
      </c>
      <c r="C3154" s="1646"/>
      <c r="D3154" s="1646"/>
      <c r="E3154" s="1646"/>
      <c r="F3154" s="1646"/>
      <c r="G3154" s="1646"/>
      <c r="H3154" s="1646"/>
      <c r="I3154" s="1647"/>
      <c r="J3154" s="573">
        <f>J3150+J3152</f>
        <v>3413.5817818181818</v>
      </c>
      <c r="K3154" s="458"/>
    </row>
    <row r="3155" spans="1:11">
      <c r="A3155" s="450"/>
      <c r="B3155" s="511"/>
      <c r="C3155" s="511"/>
      <c r="D3155" s="511"/>
      <c r="E3155" s="511"/>
      <c r="F3155" s="511"/>
      <c r="G3155" s="511"/>
      <c r="H3155" s="511"/>
      <c r="I3155" s="571"/>
      <c r="J3155" s="511"/>
      <c r="K3155" s="458"/>
    </row>
    <row r="3156" spans="1:11">
      <c r="A3156" s="450"/>
      <c r="B3156" s="589"/>
      <c r="C3156" s="559"/>
      <c r="D3156" s="559"/>
      <c r="E3156" s="559"/>
      <c r="F3156" s="559"/>
      <c r="G3156" s="559"/>
      <c r="H3156" s="559"/>
      <c r="I3156" s="559"/>
      <c r="J3156" s="590"/>
      <c r="K3156" s="458"/>
    </row>
    <row r="3157" spans="1:11">
      <c r="A3157" s="450"/>
      <c r="B3157" s="591"/>
      <c r="C3157" s="592"/>
      <c r="D3157" s="593"/>
      <c r="E3157" s="593"/>
      <c r="F3157" s="594" t="s">
        <v>1119</v>
      </c>
      <c r="G3157" s="595" t="s">
        <v>1119</v>
      </c>
      <c r="H3157" s="592"/>
      <c r="I3157" s="592"/>
      <c r="J3157" s="596"/>
      <c r="K3157" s="458"/>
    </row>
    <row r="3158" spans="1:11">
      <c r="A3158" s="450"/>
      <c r="B3158" s="459"/>
      <c r="C3158" s="459"/>
      <c r="D3158" s="459"/>
      <c r="E3158" s="459"/>
      <c r="F3158" s="459"/>
      <c r="G3158" s="459"/>
      <c r="H3158" s="459"/>
      <c r="I3158" s="459"/>
      <c r="J3158" s="459"/>
      <c r="K3158" s="458"/>
    </row>
    <row r="3159" spans="1:11">
      <c r="A3159" s="450"/>
      <c r="B3159" s="597">
        <f>PLANEJAMENTO!$G$2</f>
        <v>0</v>
      </c>
      <c r="C3159" s="598"/>
      <c r="D3159" s="598"/>
      <c r="E3159" s="598"/>
      <c r="F3159" s="599"/>
      <c r="G3159" s="600" t="s">
        <v>482</v>
      </c>
      <c r="H3159" s="502"/>
      <c r="I3159" s="502"/>
      <c r="J3159" s="505"/>
      <c r="K3159" s="458"/>
    </row>
    <row r="3160" spans="1:11">
      <c r="A3160" s="450"/>
      <c r="B3160" s="601">
        <f>PLANEJAMENTO!$G$3</f>
        <v>0</v>
      </c>
      <c r="C3160" s="602"/>
      <c r="D3160" s="602"/>
      <c r="E3160" s="602"/>
      <c r="F3160" s="603"/>
      <c r="G3160" s="1648" t="s">
        <v>1145</v>
      </c>
      <c r="H3160" s="1649"/>
      <c r="I3160" s="1649"/>
      <c r="J3160" s="1650"/>
      <c r="K3160" s="458"/>
    </row>
    <row r="3161" spans="1:11">
      <c r="A3161" s="450"/>
      <c r="B3161" s="604"/>
      <c r="C3161" s="605"/>
      <c r="D3161" s="605"/>
      <c r="E3161" s="605"/>
      <c r="F3161" s="606"/>
      <c r="G3161" s="607"/>
      <c r="H3161" s="1651"/>
      <c r="I3161" s="1652"/>
      <c r="J3161" s="1653"/>
      <c r="K3161" s="458"/>
    </row>
    <row r="3162" spans="1:11" ht="15" thickBot="1">
      <c r="A3162" s="608"/>
      <c r="B3162" s="609"/>
      <c r="C3162" s="609"/>
      <c r="D3162" s="609"/>
      <c r="E3162" s="609"/>
      <c r="F3162" s="609"/>
      <c r="G3162" s="609"/>
      <c r="H3162" s="609"/>
      <c r="I3162" s="609"/>
      <c r="J3162" s="609"/>
      <c r="K3162" s="610"/>
    </row>
    <row r="3163" spans="1:11">
      <c r="A3163" s="759"/>
      <c r="B3163" s="760"/>
      <c r="C3163" s="760"/>
      <c r="D3163" s="760"/>
      <c r="E3163" s="760"/>
      <c r="F3163" s="760"/>
      <c r="G3163" s="760"/>
      <c r="H3163" s="760"/>
      <c r="I3163" s="760"/>
      <c r="J3163" s="760"/>
      <c r="K3163" s="761"/>
    </row>
    <row r="3164" spans="1:11">
      <c r="A3164" s="450"/>
      <c r="B3164" s="451" t="s">
        <v>141</v>
      </c>
      <c r="C3164" s="452"/>
      <c r="D3164" s="453" t="s">
        <v>1105</v>
      </c>
      <c r="E3164" s="454"/>
      <c r="F3164" s="455"/>
      <c r="G3164" s="455"/>
      <c r="H3164" s="456"/>
      <c r="I3164" s="456"/>
      <c r="J3164" s="457"/>
      <c r="K3164" s="458"/>
    </row>
    <row r="3165" spans="1:11">
      <c r="A3165" s="450"/>
      <c r="B3165" s="459"/>
      <c r="C3165" s="459"/>
      <c r="D3165" s="459"/>
      <c r="E3165" s="459"/>
      <c r="F3165" s="459"/>
      <c r="G3165" s="459"/>
      <c r="H3165" s="459"/>
      <c r="I3165" s="459"/>
      <c r="J3165" s="459"/>
      <c r="K3165" s="458"/>
    </row>
    <row r="3166" spans="1:11">
      <c r="A3166" s="450"/>
      <c r="B3166" s="460" t="s">
        <v>1146</v>
      </c>
      <c r="C3166" s="461" t="s">
        <v>1107</v>
      </c>
      <c r="D3166" s="1671" t="s">
        <v>198</v>
      </c>
      <c r="E3166" s="1672"/>
      <c r="F3166" s="1672"/>
      <c r="G3166" s="1672"/>
      <c r="H3166" s="1672"/>
      <c r="I3166" s="1673"/>
      <c r="J3166" s="462" t="s">
        <v>1108</v>
      </c>
      <c r="K3166" s="458"/>
    </row>
    <row r="3167" spans="1:11" ht="28.5" customHeight="1">
      <c r="A3167" s="450"/>
      <c r="B3167" s="811">
        <v>49780</v>
      </c>
      <c r="C3167" s="464" t="s">
        <v>143</v>
      </c>
      <c r="D3167" s="1674" t="s">
        <v>1264</v>
      </c>
      <c r="E3167" s="1675"/>
      <c r="F3167" s="1675"/>
      <c r="G3167" s="1675"/>
      <c r="H3167" s="1675"/>
      <c r="I3167" s="1676"/>
      <c r="J3167" s="468" t="str">
        <f>F3184</f>
        <v>M3</v>
      </c>
      <c r="K3167" s="458"/>
    </row>
    <row r="3168" spans="1:11">
      <c r="A3168" s="450"/>
      <c r="B3168" s="469"/>
      <c r="C3168" s="469"/>
      <c r="D3168" s="469"/>
      <c r="E3168" s="469"/>
      <c r="F3168" s="469"/>
      <c r="G3168" s="469"/>
      <c r="H3168" s="469"/>
      <c r="I3168" s="470"/>
      <c r="J3168" s="471"/>
      <c r="K3168" s="458"/>
    </row>
    <row r="3169" spans="1:11">
      <c r="A3169" s="450"/>
      <c r="B3169" s="1648" t="s">
        <v>1111</v>
      </c>
      <c r="C3169" s="1650"/>
      <c r="D3169" s="1679" t="s">
        <v>873</v>
      </c>
      <c r="E3169" s="1681" t="s">
        <v>1112</v>
      </c>
      <c r="F3169" s="472" t="s">
        <v>1113</v>
      </c>
      <c r="G3169" s="473"/>
      <c r="H3169" s="472" t="s">
        <v>1114</v>
      </c>
      <c r="I3169" s="473"/>
      <c r="J3169" s="474" t="s">
        <v>1115</v>
      </c>
      <c r="K3169" s="458"/>
    </row>
    <row r="3170" spans="1:11">
      <c r="A3170" s="450"/>
      <c r="B3170" s="1677"/>
      <c r="C3170" s="1678"/>
      <c r="D3170" s="1680"/>
      <c r="E3170" s="1682"/>
      <c r="F3170" s="475" t="s">
        <v>1116</v>
      </c>
      <c r="G3170" s="475" t="s">
        <v>1117</v>
      </c>
      <c r="H3170" s="475" t="s">
        <v>1116</v>
      </c>
      <c r="I3170" s="476" t="s">
        <v>1117</v>
      </c>
      <c r="J3170" s="477" t="s">
        <v>1118</v>
      </c>
      <c r="K3170" s="458"/>
    </row>
    <row r="3171" spans="1:11">
      <c r="A3171" s="450"/>
      <c r="B3171" s="486"/>
      <c r="C3171" s="487"/>
      <c r="D3171" s="488"/>
      <c r="E3171" s="806"/>
      <c r="F3171" s="806"/>
      <c r="G3171" s="807"/>
      <c r="H3171" s="808"/>
      <c r="I3171" s="809"/>
      <c r="J3171" s="782"/>
      <c r="K3171" s="458"/>
    </row>
    <row r="3172" spans="1:11">
      <c r="A3172" s="450"/>
      <c r="B3172" s="486"/>
      <c r="C3172" s="487"/>
      <c r="D3172" s="488"/>
      <c r="E3172" s="489"/>
      <c r="F3172" s="489"/>
      <c r="G3172" s="489"/>
      <c r="H3172" s="490"/>
      <c r="I3172" s="491"/>
      <c r="J3172" s="492">
        <f>H3172*F3172*E3172+I3172*G3172*E3172</f>
        <v>0</v>
      </c>
      <c r="K3172" s="458"/>
    </row>
    <row r="3173" spans="1:11">
      <c r="A3173" s="450"/>
      <c r="B3173" s="493"/>
      <c r="C3173" s="494"/>
      <c r="D3173" s="495"/>
      <c r="E3173" s="496"/>
      <c r="F3173" s="496"/>
      <c r="G3173" s="496"/>
      <c r="H3173" s="497"/>
      <c r="I3173" s="498"/>
      <c r="J3173" s="492">
        <f>H3173*F3173*E3173+I3173*G3173*E3173</f>
        <v>0</v>
      </c>
      <c r="K3173" s="458"/>
    </row>
    <row r="3174" spans="1:11">
      <c r="A3174" s="450"/>
      <c r="B3174" s="499" t="s">
        <v>1119</v>
      </c>
      <c r="C3174" s="469"/>
      <c r="D3174" s="469"/>
      <c r="E3174" s="469"/>
      <c r="F3174" s="469"/>
      <c r="G3174" s="469"/>
      <c r="H3174" s="469"/>
      <c r="I3174" s="500" t="s">
        <v>138</v>
      </c>
      <c r="J3174" s="501">
        <f>SUM(J3171:J3173)</f>
        <v>0</v>
      </c>
      <c r="K3174" s="458"/>
    </row>
    <row r="3175" spans="1:11">
      <c r="A3175" s="450"/>
      <c r="B3175" s="502"/>
      <c r="C3175" s="502"/>
      <c r="D3175" s="502"/>
      <c r="E3175" s="502"/>
      <c r="F3175" s="502"/>
      <c r="G3175" s="502"/>
      <c r="H3175" s="502"/>
      <c r="I3175" s="503"/>
      <c r="J3175" s="504"/>
      <c r="K3175" s="458"/>
    </row>
    <row r="3176" spans="1:11" ht="20.399999999999999">
      <c r="A3176" s="450"/>
      <c r="B3176" s="1664" t="s">
        <v>1120</v>
      </c>
      <c r="C3176" s="1665"/>
      <c r="D3176" s="1665"/>
      <c r="E3176" s="1666"/>
      <c r="F3176" s="505" t="s">
        <v>873</v>
      </c>
      <c r="G3176" s="506"/>
      <c r="H3176" s="507" t="s">
        <v>560</v>
      </c>
      <c r="I3176" s="508" t="s">
        <v>1121</v>
      </c>
      <c r="J3176" s="509" t="s">
        <v>1122</v>
      </c>
      <c r="K3176" s="458"/>
    </row>
    <row r="3177" spans="1:11">
      <c r="A3177" s="450"/>
      <c r="B3177" s="510"/>
      <c r="C3177" s="511"/>
      <c r="D3177" s="512"/>
      <c r="E3177" s="513"/>
      <c r="F3177" s="514"/>
      <c r="G3177" s="515"/>
      <c r="H3177" s="516"/>
      <c r="I3177" s="484"/>
      <c r="J3177" s="485"/>
      <c r="K3177" s="458"/>
    </row>
    <row r="3178" spans="1:11">
      <c r="A3178" s="450"/>
      <c r="B3178" s="517" t="s">
        <v>626</v>
      </c>
      <c r="C3178" s="518"/>
      <c r="D3178" s="459"/>
      <c r="E3178" s="487"/>
      <c r="F3178" s="488"/>
      <c r="G3178" s="519"/>
      <c r="H3178" s="798">
        <v>0.79</v>
      </c>
      <c r="I3178" s="521">
        <f>VLOOKUP(B3178,'MÃO DE OBRA'!$A:$E,5,FALSE)/220</f>
        <v>15.730909090909092</v>
      </c>
      <c r="J3178" s="782">
        <f>H3178*I3178</f>
        <v>12.427418181818183</v>
      </c>
      <c r="K3178" s="458"/>
    </row>
    <row r="3179" spans="1:11">
      <c r="A3179" s="450"/>
      <c r="B3179" s="517" t="s">
        <v>734</v>
      </c>
      <c r="C3179" s="518"/>
      <c r="D3179" s="459"/>
      <c r="E3179" s="487"/>
      <c r="F3179" s="488"/>
      <c r="G3179" s="519"/>
      <c r="H3179" s="798">
        <v>0.09</v>
      </c>
      <c r="I3179" s="521">
        <f>VLOOKUP(B3179,'MÃO DE OBRA'!$A:$E,5,FALSE)/220</f>
        <v>23.596363636363641</v>
      </c>
      <c r="J3179" s="782">
        <f>H3179*I3179</f>
        <v>2.1236727272727278</v>
      </c>
      <c r="K3179" s="458"/>
    </row>
    <row r="3180" spans="1:11">
      <c r="A3180" s="450"/>
      <c r="B3180" s="517"/>
      <c r="C3180" s="518"/>
      <c r="D3180" s="459"/>
      <c r="E3180" s="487"/>
      <c r="F3180" s="488"/>
      <c r="G3180" s="519"/>
      <c r="H3180" s="520"/>
      <c r="I3180" s="521"/>
      <c r="J3180" s="492"/>
      <c r="K3180" s="458"/>
    </row>
    <row r="3181" spans="1:11">
      <c r="A3181" s="450"/>
      <c r="B3181" s="517"/>
      <c r="C3181" s="518"/>
      <c r="D3181" s="459"/>
      <c r="E3181" s="487"/>
      <c r="F3181" s="488"/>
      <c r="G3181" s="519"/>
      <c r="H3181" s="520"/>
      <c r="I3181" s="491"/>
      <c r="J3181" s="492">
        <f>H3181*I3181</f>
        <v>0</v>
      </c>
      <c r="K3181" s="458"/>
    </row>
    <row r="3182" spans="1:11">
      <c r="A3182" s="450"/>
      <c r="B3182" s="499" t="s">
        <v>1119</v>
      </c>
      <c r="C3182" s="502"/>
      <c r="D3182" s="502"/>
      <c r="E3182" s="502"/>
      <c r="F3182" s="502"/>
      <c r="G3182" s="502"/>
      <c r="H3182" s="502"/>
      <c r="I3182" s="522" t="s">
        <v>138</v>
      </c>
      <c r="J3182" s="501">
        <f>SUM(J3177:J3181)</f>
        <v>14.551090909090911</v>
      </c>
      <c r="K3182" s="458"/>
    </row>
    <row r="3183" spans="1:11">
      <c r="A3183" s="450"/>
      <c r="B3183" s="523"/>
      <c r="C3183" s="523"/>
      <c r="D3183" s="523"/>
      <c r="E3183" s="523"/>
      <c r="F3183" s="523"/>
      <c r="G3183" s="523"/>
      <c r="H3183" s="523"/>
      <c r="I3183" s="524"/>
      <c r="J3183" s="523"/>
      <c r="K3183" s="458"/>
    </row>
    <row r="3184" spans="1:11">
      <c r="A3184" s="450"/>
      <c r="B3184" s="525" t="s">
        <v>1123</v>
      </c>
      <c r="C3184" s="526"/>
      <c r="D3184" s="523"/>
      <c r="E3184" s="527">
        <v>1</v>
      </c>
      <c r="F3184" s="528" t="s">
        <v>1205</v>
      </c>
      <c r="G3184" s="506"/>
      <c r="H3184" s="506"/>
      <c r="I3184" s="529" t="s">
        <v>1124</v>
      </c>
      <c r="J3184" s="501">
        <f>J3174+J3182</f>
        <v>14.551090909090911</v>
      </c>
      <c r="K3184" s="458"/>
    </row>
    <row r="3185" spans="1:11">
      <c r="A3185" s="450"/>
      <c r="B3185" s="530"/>
      <c r="C3185" s="523"/>
      <c r="D3185" s="523"/>
      <c r="E3185" s="531"/>
      <c r="F3185" s="532"/>
      <c r="G3185" s="532"/>
      <c r="H3185" s="532"/>
      <c r="I3185" s="524"/>
      <c r="J3185" s="523"/>
      <c r="K3185" s="458"/>
    </row>
    <row r="3186" spans="1:11" ht="20.399999999999999">
      <c r="A3186" s="450"/>
      <c r="B3186" s="1667" t="s">
        <v>481</v>
      </c>
      <c r="C3186" s="1668"/>
      <c r="D3186" s="1668"/>
      <c r="E3186" s="1669"/>
      <c r="F3186" s="533" t="s">
        <v>873</v>
      </c>
      <c r="G3186" s="534" t="s">
        <v>493</v>
      </c>
      <c r="H3186" s="507" t="s">
        <v>1115</v>
      </c>
      <c r="I3186" s="535" t="s">
        <v>480</v>
      </c>
      <c r="J3186" s="536" t="s">
        <v>482</v>
      </c>
      <c r="K3186" s="458"/>
    </row>
    <row r="3187" spans="1:11">
      <c r="A3187" s="450"/>
      <c r="B3187" s="537"/>
      <c r="C3187" s="538"/>
      <c r="D3187" s="538"/>
      <c r="E3187" s="539"/>
      <c r="F3187" s="540"/>
      <c r="G3187" s="541"/>
      <c r="H3187" s="789"/>
      <c r="I3187" s="790"/>
      <c r="J3187" s="791"/>
      <c r="K3187" s="458"/>
    </row>
    <row r="3188" spans="1:11">
      <c r="A3188" s="450"/>
      <c r="B3188" s="537"/>
      <c r="C3188" s="518"/>
      <c r="D3188" s="518"/>
      <c r="E3188" s="487"/>
      <c r="F3188" s="540"/>
      <c r="G3188" s="541"/>
      <c r="H3188" s="547"/>
      <c r="I3188" s="543"/>
      <c r="J3188" s="492"/>
      <c r="K3188" s="458"/>
    </row>
    <row r="3189" spans="1:11">
      <c r="A3189" s="450"/>
      <c r="B3189" s="517"/>
      <c r="C3189" s="518"/>
      <c r="D3189" s="518"/>
      <c r="E3189" s="487"/>
      <c r="F3189" s="488"/>
      <c r="G3189" s="546"/>
      <c r="H3189" s="547"/>
      <c r="I3189" s="543"/>
      <c r="J3189" s="492">
        <f>H3189*I3189*E3171*F3171</f>
        <v>0</v>
      </c>
      <c r="K3189" s="458"/>
    </row>
    <row r="3190" spans="1:11">
      <c r="A3190" s="450"/>
      <c r="B3190" s="517"/>
      <c r="C3190" s="526"/>
      <c r="D3190" s="526"/>
      <c r="E3190" s="494"/>
      <c r="F3190" s="488"/>
      <c r="G3190" s="468"/>
      <c r="H3190" s="547"/>
      <c r="I3190" s="548"/>
      <c r="J3190" s="492">
        <f>H3190*I3190*E3172*F3172</f>
        <v>0</v>
      </c>
      <c r="K3190" s="458"/>
    </row>
    <row r="3191" spans="1:11">
      <c r="A3191" s="450"/>
      <c r="B3191" s="550" t="s">
        <v>1119</v>
      </c>
      <c r="C3191" s="526"/>
      <c r="D3191" s="526"/>
      <c r="E3191" s="526"/>
      <c r="F3191" s="523"/>
      <c r="G3191" s="526"/>
      <c r="H3191" s="551"/>
      <c r="I3191" s="552" t="s">
        <v>138</v>
      </c>
      <c r="J3191" s="501">
        <f>SUM(J3187:J3190)</f>
        <v>0</v>
      </c>
      <c r="K3191" s="458"/>
    </row>
    <row r="3192" spans="1:11">
      <c r="A3192" s="450"/>
      <c r="B3192" s="553"/>
      <c r="C3192" s="526"/>
      <c r="D3192" s="526"/>
      <c r="E3192" s="554"/>
      <c r="F3192" s="555"/>
      <c r="G3192" s="506"/>
      <c r="H3192" s="506"/>
      <c r="I3192" s="529"/>
      <c r="J3192" s="554"/>
      <c r="K3192" s="458"/>
    </row>
    <row r="3193" spans="1:11" ht="20.399999999999999">
      <c r="A3193" s="450"/>
      <c r="B3193" s="1667" t="s">
        <v>1125</v>
      </c>
      <c r="C3193" s="1668"/>
      <c r="D3193" s="1668"/>
      <c r="E3193" s="1668"/>
      <c r="F3193" s="1669"/>
      <c r="G3193" s="556" t="s">
        <v>494</v>
      </c>
      <c r="H3193" s="506" t="s">
        <v>1126</v>
      </c>
      <c r="I3193" s="557" t="s">
        <v>1115</v>
      </c>
      <c r="J3193" s="509" t="s">
        <v>482</v>
      </c>
      <c r="K3193" s="458"/>
    </row>
    <row r="3194" spans="1:11">
      <c r="A3194" s="450"/>
      <c r="B3194" s="558"/>
      <c r="C3194" s="559"/>
      <c r="D3194" s="560"/>
      <c r="E3194" s="560"/>
      <c r="F3194" s="561"/>
      <c r="G3194" s="489"/>
      <c r="H3194" s="489"/>
      <c r="I3194" s="562"/>
      <c r="J3194" s="492"/>
      <c r="K3194" s="458"/>
    </row>
    <row r="3195" spans="1:11">
      <c r="A3195" s="450"/>
      <c r="B3195" s="563"/>
      <c r="C3195" s="564"/>
      <c r="D3195" s="565"/>
      <c r="E3195" s="565"/>
      <c r="F3195" s="566"/>
      <c r="G3195" s="489"/>
      <c r="H3195" s="489"/>
      <c r="I3195" s="562"/>
      <c r="J3195" s="492"/>
      <c r="K3195" s="458"/>
    </row>
    <row r="3196" spans="1:11">
      <c r="A3196" s="450"/>
      <c r="B3196" s="1670" t="s">
        <v>138</v>
      </c>
      <c r="C3196" s="1670"/>
      <c r="D3196" s="1670"/>
      <c r="E3196" s="1670"/>
      <c r="F3196" s="1670"/>
      <c r="G3196" s="1670"/>
      <c r="H3196" s="1670"/>
      <c r="I3196" s="1670"/>
      <c r="J3196" s="501">
        <f>SUM(J3194:J3195)</f>
        <v>0</v>
      </c>
      <c r="K3196" s="458"/>
    </row>
    <row r="3197" spans="1:11">
      <c r="A3197" s="450"/>
      <c r="B3197" s="567"/>
      <c r="C3197" s="511"/>
      <c r="D3197" s="511"/>
      <c r="E3197" s="568"/>
      <c r="F3197" s="569"/>
      <c r="G3197" s="570"/>
      <c r="H3197" s="570"/>
      <c r="I3197" s="571"/>
      <c r="J3197" s="572"/>
      <c r="K3197" s="458"/>
    </row>
    <row r="3198" spans="1:11">
      <c r="A3198" s="450"/>
      <c r="B3198" s="573" t="s">
        <v>1127</v>
      </c>
      <c r="C3198" s="573"/>
      <c r="D3198" s="550"/>
      <c r="E3198" s="523"/>
      <c r="F3198" s="523"/>
      <c r="G3198" s="523"/>
      <c r="H3198" s="574"/>
      <c r="I3198" s="575"/>
      <c r="J3198" s="639">
        <f>(J3184+J3191+J3196)/E3184</f>
        <v>14.551090909090911</v>
      </c>
      <c r="K3198" s="458"/>
    </row>
    <row r="3199" spans="1:11">
      <c r="A3199" s="450"/>
      <c r="B3199" s="553"/>
      <c r="C3199" s="526"/>
      <c r="D3199" s="526"/>
      <c r="E3199" s="554"/>
      <c r="F3199" s="555"/>
      <c r="G3199" s="506"/>
      <c r="H3199" s="506"/>
      <c r="I3199" s="529"/>
      <c r="J3199" s="576"/>
      <c r="K3199" s="458"/>
    </row>
    <row r="3200" spans="1:11" ht="20.399999999999999">
      <c r="A3200" s="450"/>
      <c r="B3200" s="1667" t="s">
        <v>1128</v>
      </c>
      <c r="C3200" s="1668"/>
      <c r="D3200" s="1668"/>
      <c r="E3200" s="1668"/>
      <c r="F3200" s="1669"/>
      <c r="G3200" s="556" t="s">
        <v>494</v>
      </c>
      <c r="H3200" s="506" t="s">
        <v>1126</v>
      </c>
      <c r="I3200" s="557" t="s">
        <v>1115</v>
      </c>
      <c r="J3200" s="509" t="s">
        <v>482</v>
      </c>
      <c r="K3200" s="458"/>
    </row>
    <row r="3201" spans="1:11" s="815" customFormat="1" ht="21" customHeight="1">
      <c r="A3201" s="812"/>
      <c r="B3201" s="1686" t="s">
        <v>1265</v>
      </c>
      <c r="C3201" s="1687"/>
      <c r="D3201" s="1687"/>
      <c r="E3201" s="1687"/>
      <c r="F3201" s="1688"/>
      <c r="G3201" s="813">
        <v>0.75</v>
      </c>
      <c r="H3201" s="489" t="s">
        <v>1205</v>
      </c>
      <c r="I3201" s="743">
        <v>615.28</v>
      </c>
      <c r="J3201" s="492">
        <f t="shared" ref="J3201:J3203" si="57">I3201*G3201</f>
        <v>461.46</v>
      </c>
      <c r="K3201" s="814"/>
    </row>
    <row r="3202" spans="1:11" ht="24" customHeight="1">
      <c r="A3202" s="450"/>
      <c r="B3202" s="1686" t="s">
        <v>1266</v>
      </c>
      <c r="C3202" s="1687"/>
      <c r="D3202" s="1687"/>
      <c r="E3202" s="1687"/>
      <c r="F3202" s="1688"/>
      <c r="G3202" s="813">
        <v>0.75</v>
      </c>
      <c r="H3202" s="489" t="s">
        <v>1205</v>
      </c>
      <c r="I3202" s="743">
        <v>70.150000000000006</v>
      </c>
      <c r="J3202" s="492">
        <f t="shared" si="57"/>
        <v>52.612500000000004</v>
      </c>
      <c r="K3202" s="458"/>
    </row>
    <row r="3203" spans="1:11">
      <c r="A3203" s="450"/>
      <c r="B3203" s="1689" t="s">
        <v>1267</v>
      </c>
      <c r="C3203" s="1690"/>
      <c r="D3203" s="1690"/>
      <c r="E3203" s="1690"/>
      <c r="F3203" s="1691"/>
      <c r="G3203" s="813">
        <v>0.3</v>
      </c>
      <c r="H3203" s="489" t="s">
        <v>1205</v>
      </c>
      <c r="I3203" s="743">
        <v>78</v>
      </c>
      <c r="J3203" s="492">
        <f t="shared" si="57"/>
        <v>23.4</v>
      </c>
      <c r="K3203" s="458"/>
    </row>
    <row r="3204" spans="1:11">
      <c r="A3204" s="450"/>
      <c r="B3204" s="581"/>
      <c r="C3204" s="523"/>
      <c r="D3204" s="523"/>
      <c r="E3204" s="582"/>
      <c r="F3204" s="583"/>
      <c r="G3204" s="532"/>
      <c r="H3204" s="532"/>
      <c r="I3204" s="524" t="s">
        <v>138</v>
      </c>
      <c r="J3204" s="501">
        <f>SUM(J3201:J3203)</f>
        <v>537.47249999999997</v>
      </c>
      <c r="K3204" s="458"/>
    </row>
    <row r="3205" spans="1:11">
      <c r="A3205" s="450"/>
      <c r="B3205" s="584"/>
      <c r="C3205" s="523"/>
      <c r="D3205" s="523"/>
      <c r="E3205" s="582"/>
      <c r="F3205" s="583"/>
      <c r="G3205" s="532"/>
      <c r="H3205" s="532"/>
      <c r="I3205" s="524"/>
      <c r="J3205" s="582"/>
      <c r="K3205" s="458"/>
    </row>
    <row r="3206" spans="1:11" ht="20.399999999999999">
      <c r="A3206" s="450"/>
      <c r="B3206" s="1667" t="s">
        <v>1141</v>
      </c>
      <c r="C3206" s="1668"/>
      <c r="D3206" s="1668"/>
      <c r="E3206" s="1668"/>
      <c r="F3206" s="1669"/>
      <c r="G3206" s="587" t="s">
        <v>494</v>
      </c>
      <c r="H3206" s="506" t="s">
        <v>1115</v>
      </c>
      <c r="I3206" s="557"/>
      <c r="J3206" s="509" t="s">
        <v>482</v>
      </c>
      <c r="K3206" s="458"/>
    </row>
    <row r="3207" spans="1:11">
      <c r="A3207" s="450"/>
      <c r="B3207" s="1654"/>
      <c r="C3207" s="1655"/>
      <c r="D3207" s="1655"/>
      <c r="E3207" s="1655"/>
      <c r="F3207" s="1656"/>
      <c r="G3207" s="489"/>
      <c r="H3207" s="1657"/>
      <c r="I3207" s="1658"/>
      <c r="J3207" s="492"/>
      <c r="K3207" s="458"/>
    </row>
    <row r="3208" spans="1:11">
      <c r="A3208" s="450"/>
      <c r="B3208" s="1659"/>
      <c r="C3208" s="1660"/>
      <c r="D3208" s="1660"/>
      <c r="E3208" s="1660"/>
      <c r="F3208" s="1661"/>
      <c r="G3208" s="496"/>
      <c r="H3208" s="1662"/>
      <c r="I3208" s="1663"/>
      <c r="J3208" s="492"/>
      <c r="K3208" s="458"/>
    </row>
    <row r="3209" spans="1:11">
      <c r="A3209" s="450"/>
      <c r="B3209" s="581"/>
      <c r="C3209" s="523"/>
      <c r="D3209" s="523"/>
      <c r="E3209" s="582"/>
      <c r="F3209" s="583"/>
      <c r="G3209" s="532"/>
      <c r="H3209" s="532"/>
      <c r="I3209" s="524" t="s">
        <v>138</v>
      </c>
      <c r="J3209" s="501">
        <f>SUM(J3207:J3208)</f>
        <v>0</v>
      </c>
      <c r="K3209" s="458"/>
    </row>
    <row r="3210" spans="1:11">
      <c r="A3210" s="450"/>
      <c r="B3210" s="523"/>
      <c r="C3210" s="523"/>
      <c r="D3210" s="523"/>
      <c r="E3210" s="523"/>
      <c r="F3210" s="523"/>
      <c r="G3210" s="523"/>
      <c r="H3210" s="523"/>
      <c r="I3210" s="524"/>
      <c r="J3210" s="523"/>
      <c r="K3210" s="458"/>
    </row>
    <row r="3211" spans="1:11">
      <c r="A3211" s="450"/>
      <c r="B3211" s="1645" t="s">
        <v>1142</v>
      </c>
      <c r="C3211" s="1646"/>
      <c r="D3211" s="1646"/>
      <c r="E3211" s="1646"/>
      <c r="F3211" s="1646"/>
      <c r="G3211" s="1646"/>
      <c r="H3211" s="1646"/>
      <c r="I3211" s="1647"/>
      <c r="J3211" s="573">
        <f>J3209+J3204+J3198</f>
        <v>552.0235909090909</v>
      </c>
      <c r="K3211" s="458"/>
    </row>
    <row r="3212" spans="1:11">
      <c r="A3212" s="450"/>
      <c r="B3212" s="523"/>
      <c r="C3212" s="523"/>
      <c r="D3212" s="523"/>
      <c r="E3212" s="523"/>
      <c r="F3212" s="523"/>
      <c r="G3212" s="523"/>
      <c r="H3212" s="523"/>
      <c r="I3212" s="524"/>
      <c r="J3212" s="523"/>
      <c r="K3212" s="458"/>
    </row>
    <row r="3213" spans="1:11">
      <c r="A3213" s="450"/>
      <c r="B3213" s="1645" t="s">
        <v>1143</v>
      </c>
      <c r="C3213" s="1646"/>
      <c r="D3213" s="1646"/>
      <c r="E3213" s="1646"/>
      <c r="F3213" s="1646"/>
      <c r="G3213" s="1646"/>
      <c r="H3213" s="1646"/>
      <c r="I3213" s="1647"/>
      <c r="J3213" s="501">
        <f>J3211*0</f>
        <v>0</v>
      </c>
      <c r="K3213" s="458"/>
    </row>
    <row r="3214" spans="1:11">
      <c r="A3214" s="450"/>
      <c r="B3214" s="523"/>
      <c r="C3214" s="523"/>
      <c r="D3214" s="523"/>
      <c r="E3214" s="523"/>
      <c r="F3214" s="523"/>
      <c r="G3214" s="523"/>
      <c r="H3214" s="523"/>
      <c r="I3214" s="524"/>
      <c r="J3214" s="523"/>
      <c r="K3214" s="458"/>
    </row>
    <row r="3215" spans="1:11">
      <c r="A3215" s="450"/>
      <c r="B3215" s="1645" t="s">
        <v>1144</v>
      </c>
      <c r="C3215" s="1646"/>
      <c r="D3215" s="1646"/>
      <c r="E3215" s="1646"/>
      <c r="F3215" s="1646"/>
      <c r="G3215" s="1646"/>
      <c r="H3215" s="1646"/>
      <c r="I3215" s="1647"/>
      <c r="J3215" s="573">
        <f>J3211+J3213</f>
        <v>552.0235909090909</v>
      </c>
      <c r="K3215" s="458"/>
    </row>
    <row r="3216" spans="1:11">
      <c r="A3216" s="450"/>
      <c r="B3216" s="511"/>
      <c r="C3216" s="511"/>
      <c r="D3216" s="511"/>
      <c r="E3216" s="511"/>
      <c r="F3216" s="511"/>
      <c r="G3216" s="511"/>
      <c r="H3216" s="511"/>
      <c r="I3216" s="571"/>
      <c r="J3216" s="511"/>
      <c r="K3216" s="458"/>
    </row>
    <row r="3217" spans="1:11">
      <c r="A3217" s="450"/>
      <c r="B3217" s="589"/>
      <c r="C3217" s="559"/>
      <c r="D3217" s="559"/>
      <c r="E3217" s="559"/>
      <c r="F3217" s="559"/>
      <c r="G3217" s="559"/>
      <c r="H3217" s="559"/>
      <c r="I3217" s="559"/>
      <c r="J3217" s="590"/>
      <c r="K3217" s="458"/>
    </row>
    <row r="3218" spans="1:11">
      <c r="A3218" s="450"/>
      <c r="B3218" s="591"/>
      <c r="C3218" s="592"/>
      <c r="D3218" s="593"/>
      <c r="E3218" s="593"/>
      <c r="F3218" s="594" t="s">
        <v>1119</v>
      </c>
      <c r="G3218" s="595" t="s">
        <v>1119</v>
      </c>
      <c r="H3218" s="592"/>
      <c r="I3218" s="592"/>
      <c r="J3218" s="596"/>
      <c r="K3218" s="458"/>
    </row>
    <row r="3219" spans="1:11">
      <c r="A3219" s="450"/>
      <c r="B3219" s="459"/>
      <c r="C3219" s="459"/>
      <c r="D3219" s="459"/>
      <c r="E3219" s="459"/>
      <c r="F3219" s="459"/>
      <c r="G3219" s="459"/>
      <c r="H3219" s="459"/>
      <c r="I3219" s="459"/>
      <c r="J3219" s="459"/>
      <c r="K3219" s="458"/>
    </row>
    <row r="3220" spans="1:11">
      <c r="A3220" s="450"/>
      <c r="B3220" s="597">
        <f>PLANEJAMENTO!$G$2</f>
        <v>0</v>
      </c>
      <c r="C3220" s="598"/>
      <c r="D3220" s="598"/>
      <c r="E3220" s="598"/>
      <c r="F3220" s="599"/>
      <c r="G3220" s="600" t="s">
        <v>482</v>
      </c>
      <c r="H3220" s="502"/>
      <c r="I3220" s="502"/>
      <c r="J3220" s="505"/>
      <c r="K3220" s="458"/>
    </row>
    <row r="3221" spans="1:11">
      <c r="A3221" s="450"/>
      <c r="B3221" s="601">
        <f>PLANEJAMENTO!$G$3</f>
        <v>0</v>
      </c>
      <c r="C3221" s="602"/>
      <c r="D3221" s="602"/>
      <c r="E3221" s="602"/>
      <c r="F3221" s="603"/>
      <c r="G3221" s="1648" t="s">
        <v>1145</v>
      </c>
      <c r="H3221" s="1649"/>
      <c r="I3221" s="1649"/>
      <c r="J3221" s="1650"/>
      <c r="K3221" s="458"/>
    </row>
    <row r="3222" spans="1:11">
      <c r="A3222" s="450"/>
      <c r="B3222" s="604"/>
      <c r="C3222" s="605"/>
      <c r="D3222" s="605"/>
      <c r="E3222" s="605"/>
      <c r="F3222" s="606"/>
      <c r="G3222" s="607"/>
      <c r="H3222" s="1651"/>
      <c r="I3222" s="1652"/>
      <c r="J3222" s="1653"/>
      <c r="K3222" s="458"/>
    </row>
    <row r="3223" spans="1:11" ht="15" thickBot="1">
      <c r="A3223" s="608"/>
      <c r="B3223" s="609"/>
      <c r="C3223" s="609"/>
      <c r="D3223" s="609"/>
      <c r="E3223" s="609"/>
      <c r="F3223" s="609"/>
      <c r="G3223" s="609"/>
      <c r="H3223" s="609"/>
      <c r="I3223" s="609"/>
      <c r="J3223" s="609"/>
      <c r="K3223" s="610"/>
    </row>
    <row r="3224" spans="1:11">
      <c r="A3224" s="759"/>
      <c r="B3224" s="760"/>
      <c r="C3224" s="760"/>
      <c r="D3224" s="760"/>
      <c r="E3224" s="760"/>
      <c r="F3224" s="760"/>
      <c r="G3224" s="760"/>
      <c r="H3224" s="760"/>
      <c r="I3224" s="760"/>
      <c r="J3224" s="760"/>
      <c r="K3224" s="761"/>
    </row>
    <row r="3225" spans="1:11">
      <c r="A3225" s="450"/>
      <c r="B3225" s="451" t="s">
        <v>141</v>
      </c>
      <c r="C3225" s="452"/>
      <c r="D3225" s="453" t="s">
        <v>1105</v>
      </c>
      <c r="E3225" s="454"/>
      <c r="F3225" s="455"/>
      <c r="G3225" s="455"/>
      <c r="H3225" s="456"/>
      <c r="I3225" s="456"/>
      <c r="J3225" s="457"/>
      <c r="K3225" s="458"/>
    </row>
    <row r="3226" spans="1:11">
      <c r="A3226" s="450"/>
      <c r="B3226" s="459"/>
      <c r="C3226" s="459"/>
      <c r="D3226" s="459"/>
      <c r="E3226" s="459"/>
      <c r="F3226" s="459"/>
      <c r="G3226" s="459"/>
      <c r="H3226" s="459"/>
      <c r="I3226" s="459"/>
      <c r="J3226" s="459"/>
      <c r="K3226" s="458"/>
    </row>
    <row r="3227" spans="1:11">
      <c r="A3227" s="450"/>
      <c r="B3227" s="460" t="s">
        <v>1268</v>
      </c>
      <c r="C3227" s="461" t="s">
        <v>1107</v>
      </c>
      <c r="D3227" s="1671" t="s">
        <v>198</v>
      </c>
      <c r="E3227" s="1672"/>
      <c r="F3227" s="1672"/>
      <c r="G3227" s="1672"/>
      <c r="H3227" s="1672"/>
      <c r="I3227" s="1673"/>
      <c r="J3227" s="462" t="s">
        <v>1108</v>
      </c>
      <c r="K3227" s="458"/>
    </row>
    <row r="3228" spans="1:11" ht="21.75" customHeight="1">
      <c r="A3228" s="450"/>
      <c r="B3228" s="811" t="s">
        <v>1269</v>
      </c>
      <c r="C3228" s="464"/>
      <c r="D3228" s="1674" t="s">
        <v>1270</v>
      </c>
      <c r="E3228" s="1675"/>
      <c r="F3228" s="1675"/>
      <c r="G3228" s="1675"/>
      <c r="H3228" s="1675"/>
      <c r="I3228" s="1676"/>
      <c r="J3228" s="468" t="str">
        <f>F3245</f>
        <v>m2</v>
      </c>
      <c r="K3228" s="458"/>
    </row>
    <row r="3229" spans="1:11">
      <c r="A3229" s="450"/>
      <c r="B3229" s="469"/>
      <c r="C3229" s="469"/>
      <c r="D3229" s="469"/>
      <c r="E3229" s="469"/>
      <c r="F3229" s="469"/>
      <c r="G3229" s="469"/>
      <c r="H3229" s="469"/>
      <c r="I3229" s="470"/>
      <c r="J3229" s="471"/>
      <c r="K3229" s="458"/>
    </row>
    <row r="3230" spans="1:11">
      <c r="A3230" s="450"/>
      <c r="B3230" s="1648" t="s">
        <v>1111</v>
      </c>
      <c r="C3230" s="1650"/>
      <c r="D3230" s="1679" t="s">
        <v>873</v>
      </c>
      <c r="E3230" s="1681" t="s">
        <v>1112</v>
      </c>
      <c r="F3230" s="472" t="s">
        <v>1113</v>
      </c>
      <c r="G3230" s="473"/>
      <c r="H3230" s="472" t="s">
        <v>1114</v>
      </c>
      <c r="I3230" s="473"/>
      <c r="J3230" s="474" t="s">
        <v>1115</v>
      </c>
      <c r="K3230" s="458"/>
    </row>
    <row r="3231" spans="1:11">
      <c r="A3231" s="450"/>
      <c r="B3231" s="1677"/>
      <c r="C3231" s="1678"/>
      <c r="D3231" s="1680"/>
      <c r="E3231" s="1682"/>
      <c r="F3231" s="475" t="s">
        <v>1116</v>
      </c>
      <c r="G3231" s="475" t="s">
        <v>1117</v>
      </c>
      <c r="H3231" s="475" t="s">
        <v>1116</v>
      </c>
      <c r="I3231" s="476" t="s">
        <v>1117</v>
      </c>
      <c r="J3231" s="477" t="s">
        <v>1118</v>
      </c>
      <c r="K3231" s="458"/>
    </row>
    <row r="3232" spans="1:11">
      <c r="A3232" s="450"/>
      <c r="B3232" s="486"/>
      <c r="C3232" s="487"/>
      <c r="D3232" s="488"/>
      <c r="E3232" s="806"/>
      <c r="F3232" s="806"/>
      <c r="G3232" s="807"/>
      <c r="H3232" s="808"/>
      <c r="I3232" s="809"/>
      <c r="J3232" s="782"/>
      <c r="K3232" s="458"/>
    </row>
    <row r="3233" spans="1:11">
      <c r="A3233" s="450"/>
      <c r="B3233" s="486"/>
      <c r="C3233" s="487"/>
      <c r="D3233" s="488"/>
      <c r="E3233" s="489"/>
      <c r="F3233" s="489"/>
      <c r="G3233" s="489"/>
      <c r="H3233" s="490"/>
      <c r="I3233" s="491"/>
      <c r="J3233" s="492">
        <f>H3233*F3233*E3233+I3233*G3233*E3233</f>
        <v>0</v>
      </c>
      <c r="K3233" s="458"/>
    </row>
    <row r="3234" spans="1:11">
      <c r="A3234" s="450"/>
      <c r="B3234" s="493"/>
      <c r="C3234" s="494"/>
      <c r="D3234" s="495"/>
      <c r="E3234" s="496"/>
      <c r="F3234" s="496"/>
      <c r="G3234" s="496"/>
      <c r="H3234" s="497"/>
      <c r="I3234" s="498"/>
      <c r="J3234" s="492">
        <f>H3234*F3234*E3234+I3234*G3234*E3234</f>
        <v>0</v>
      </c>
      <c r="K3234" s="458"/>
    </row>
    <row r="3235" spans="1:11">
      <c r="A3235" s="450"/>
      <c r="B3235" s="499" t="s">
        <v>1119</v>
      </c>
      <c r="C3235" s="469"/>
      <c r="D3235" s="469"/>
      <c r="E3235" s="469"/>
      <c r="F3235" s="469"/>
      <c r="G3235" s="469"/>
      <c r="H3235" s="469"/>
      <c r="I3235" s="500" t="s">
        <v>138</v>
      </c>
      <c r="J3235" s="501">
        <f>SUM(J3232:J3234)</f>
        <v>0</v>
      </c>
      <c r="K3235" s="458"/>
    </row>
    <row r="3236" spans="1:11">
      <c r="A3236" s="450"/>
      <c r="B3236" s="502"/>
      <c r="C3236" s="502"/>
      <c r="D3236" s="502"/>
      <c r="E3236" s="502"/>
      <c r="F3236" s="502"/>
      <c r="G3236" s="502"/>
      <c r="H3236" s="502"/>
      <c r="I3236" s="503"/>
      <c r="J3236" s="504"/>
      <c r="K3236" s="458"/>
    </row>
    <row r="3237" spans="1:11" ht="20.399999999999999">
      <c r="A3237" s="450"/>
      <c r="B3237" s="1664" t="s">
        <v>1120</v>
      </c>
      <c r="C3237" s="1665"/>
      <c r="D3237" s="1665"/>
      <c r="E3237" s="1666"/>
      <c r="F3237" s="505" t="s">
        <v>873</v>
      </c>
      <c r="G3237" s="506"/>
      <c r="H3237" s="507" t="s">
        <v>560</v>
      </c>
      <c r="I3237" s="508" t="s">
        <v>1121</v>
      </c>
      <c r="J3237" s="509" t="s">
        <v>1122</v>
      </c>
      <c r="K3237" s="458"/>
    </row>
    <row r="3238" spans="1:11">
      <c r="A3238" s="450"/>
      <c r="B3238" s="510"/>
      <c r="C3238" s="511"/>
      <c r="D3238" s="512"/>
      <c r="E3238" s="513"/>
      <c r="F3238" s="514"/>
      <c r="G3238" s="515"/>
      <c r="H3238" s="516"/>
      <c r="I3238" s="484"/>
      <c r="J3238" s="485"/>
      <c r="K3238" s="458"/>
    </row>
    <row r="3239" spans="1:11">
      <c r="A3239" s="450"/>
      <c r="B3239" s="517" t="s">
        <v>626</v>
      </c>
      <c r="C3239" s="518"/>
      <c r="D3239" s="459"/>
      <c r="E3239" s="487"/>
      <c r="F3239" s="488"/>
      <c r="G3239" s="519"/>
      <c r="H3239" s="798">
        <v>0.52380950000000004</v>
      </c>
      <c r="I3239" s="521">
        <f>VLOOKUP(B3239,'MÃO DE OBRA'!$A:$E,5,FALSE)/220</f>
        <v>15.730909090909092</v>
      </c>
      <c r="J3239" s="782">
        <f>H3239*I3239</f>
        <v>8.239999625454546</v>
      </c>
      <c r="K3239" s="458"/>
    </row>
    <row r="3240" spans="1:11">
      <c r="A3240" s="450"/>
      <c r="B3240" s="517" t="s">
        <v>734</v>
      </c>
      <c r="C3240" s="518"/>
      <c r="D3240" s="459"/>
      <c r="E3240" s="487"/>
      <c r="F3240" s="488"/>
      <c r="G3240" s="519"/>
      <c r="H3240" s="798">
        <v>1.05</v>
      </c>
      <c r="I3240" s="521">
        <f>VLOOKUP(B3240,'MÃO DE OBRA'!$A:$E,5,FALSE)/220</f>
        <v>23.596363636363641</v>
      </c>
      <c r="J3240" s="782">
        <f>H3240*I3240</f>
        <v>24.776181818181826</v>
      </c>
      <c r="K3240" s="458"/>
    </row>
    <row r="3241" spans="1:11">
      <c r="A3241" s="450"/>
      <c r="B3241" s="517"/>
      <c r="C3241" s="518"/>
      <c r="D3241" s="459"/>
      <c r="E3241" s="487"/>
      <c r="F3241" s="488"/>
      <c r="G3241" s="519"/>
      <c r="H3241" s="798"/>
      <c r="I3241" s="521"/>
      <c r="J3241" s="782"/>
      <c r="K3241" s="458"/>
    </row>
    <row r="3242" spans="1:11">
      <c r="A3242" s="450"/>
      <c r="B3242" s="517"/>
      <c r="C3242" s="518"/>
      <c r="D3242" s="459"/>
      <c r="E3242" s="487"/>
      <c r="F3242" s="488"/>
      <c r="G3242" s="519"/>
      <c r="H3242" s="520"/>
      <c r="I3242" s="491"/>
      <c r="J3242" s="492">
        <f>H3242*I3242</f>
        <v>0</v>
      </c>
      <c r="K3242" s="458"/>
    </row>
    <row r="3243" spans="1:11">
      <c r="A3243" s="450"/>
      <c r="B3243" s="499" t="s">
        <v>1119</v>
      </c>
      <c r="C3243" s="502"/>
      <c r="D3243" s="502"/>
      <c r="E3243" s="502"/>
      <c r="F3243" s="502"/>
      <c r="G3243" s="502"/>
      <c r="H3243" s="502"/>
      <c r="I3243" s="522" t="s">
        <v>138</v>
      </c>
      <c r="J3243" s="501">
        <f>SUM(J3238:J3242)</f>
        <v>33.01618144363637</v>
      </c>
      <c r="K3243" s="458"/>
    </row>
    <row r="3244" spans="1:11">
      <c r="A3244" s="450"/>
      <c r="B3244" s="523"/>
      <c r="C3244" s="523"/>
      <c r="D3244" s="523"/>
      <c r="E3244" s="523"/>
      <c r="F3244" s="523"/>
      <c r="G3244" s="523"/>
      <c r="H3244" s="523"/>
      <c r="I3244" s="524"/>
      <c r="J3244" s="523"/>
      <c r="K3244" s="458"/>
    </row>
    <row r="3245" spans="1:11">
      <c r="A3245" s="450"/>
      <c r="B3245" s="525" t="s">
        <v>1123</v>
      </c>
      <c r="C3245" s="526"/>
      <c r="D3245" s="523"/>
      <c r="E3245" s="527">
        <v>1</v>
      </c>
      <c r="F3245" s="528" t="s">
        <v>1130</v>
      </c>
      <c r="G3245" s="506"/>
      <c r="H3245" s="506"/>
      <c r="I3245" s="529" t="s">
        <v>1124</v>
      </c>
      <c r="J3245" s="501">
        <f>J3235+J3243</f>
        <v>33.01618144363637</v>
      </c>
      <c r="K3245" s="458"/>
    </row>
    <row r="3246" spans="1:11">
      <c r="A3246" s="450"/>
      <c r="B3246" s="530"/>
      <c r="C3246" s="523"/>
      <c r="D3246" s="523"/>
      <c r="E3246" s="531"/>
      <c r="F3246" s="532"/>
      <c r="G3246" s="532"/>
      <c r="H3246" s="532"/>
      <c r="I3246" s="524"/>
      <c r="J3246" s="523"/>
      <c r="K3246" s="458"/>
    </row>
    <row r="3247" spans="1:11" ht="20.399999999999999">
      <c r="A3247" s="450"/>
      <c r="B3247" s="1667" t="s">
        <v>481</v>
      </c>
      <c r="C3247" s="1668"/>
      <c r="D3247" s="1668"/>
      <c r="E3247" s="1669"/>
      <c r="F3247" s="533" t="s">
        <v>873</v>
      </c>
      <c r="G3247" s="534" t="s">
        <v>493</v>
      </c>
      <c r="H3247" s="507" t="s">
        <v>1115</v>
      </c>
      <c r="I3247" s="535" t="s">
        <v>480</v>
      </c>
      <c r="J3247" s="536" t="s">
        <v>482</v>
      </c>
      <c r="K3247" s="458"/>
    </row>
    <row r="3248" spans="1:11">
      <c r="A3248" s="450"/>
      <c r="B3248" s="537"/>
      <c r="C3248" s="538"/>
      <c r="D3248" s="538"/>
      <c r="E3248" s="539"/>
      <c r="F3248" s="540"/>
      <c r="G3248" s="541"/>
      <c r="H3248" s="789"/>
      <c r="I3248" s="790"/>
      <c r="J3248" s="791"/>
      <c r="K3248" s="458"/>
    </row>
    <row r="3249" spans="1:11">
      <c r="A3249" s="450"/>
      <c r="B3249" s="537"/>
      <c r="C3249" s="518"/>
      <c r="D3249" s="518"/>
      <c r="E3249" s="487"/>
      <c r="F3249" s="540"/>
      <c r="G3249" s="541"/>
      <c r="H3249" s="547"/>
      <c r="I3249" s="543"/>
      <c r="J3249" s="492"/>
      <c r="K3249" s="458"/>
    </row>
    <row r="3250" spans="1:11">
      <c r="A3250" s="450"/>
      <c r="B3250" s="517"/>
      <c r="C3250" s="518"/>
      <c r="D3250" s="518"/>
      <c r="E3250" s="487"/>
      <c r="F3250" s="488"/>
      <c r="G3250" s="546"/>
      <c r="H3250" s="547"/>
      <c r="I3250" s="543"/>
      <c r="J3250" s="492">
        <f>H3250*I3250*E3232*F3232</f>
        <v>0</v>
      </c>
      <c r="K3250" s="458"/>
    </row>
    <row r="3251" spans="1:11">
      <c r="A3251" s="450"/>
      <c r="B3251" s="517"/>
      <c r="C3251" s="526"/>
      <c r="D3251" s="526"/>
      <c r="E3251" s="494"/>
      <c r="F3251" s="488"/>
      <c r="G3251" s="468"/>
      <c r="H3251" s="547"/>
      <c r="I3251" s="548"/>
      <c r="J3251" s="492">
        <f>H3251*I3251*E3233*F3233</f>
        <v>0</v>
      </c>
      <c r="K3251" s="458"/>
    </row>
    <row r="3252" spans="1:11">
      <c r="A3252" s="450"/>
      <c r="B3252" s="550" t="s">
        <v>1119</v>
      </c>
      <c r="C3252" s="526"/>
      <c r="D3252" s="526"/>
      <c r="E3252" s="526"/>
      <c r="F3252" s="523"/>
      <c r="G3252" s="526"/>
      <c r="H3252" s="551"/>
      <c r="I3252" s="552" t="s">
        <v>138</v>
      </c>
      <c r="J3252" s="501">
        <f>SUM(J3248:J3251)</f>
        <v>0</v>
      </c>
      <c r="K3252" s="458"/>
    </row>
    <row r="3253" spans="1:11">
      <c r="A3253" s="450"/>
      <c r="B3253" s="553"/>
      <c r="C3253" s="526"/>
      <c r="D3253" s="526"/>
      <c r="E3253" s="554"/>
      <c r="F3253" s="555"/>
      <c r="G3253" s="506"/>
      <c r="H3253" s="506"/>
      <c r="I3253" s="529"/>
      <c r="J3253" s="554"/>
      <c r="K3253" s="458"/>
    </row>
    <row r="3254" spans="1:11" ht="20.399999999999999">
      <c r="A3254" s="450"/>
      <c r="B3254" s="1667" t="s">
        <v>1125</v>
      </c>
      <c r="C3254" s="1668"/>
      <c r="D3254" s="1668"/>
      <c r="E3254" s="1668"/>
      <c r="F3254" s="1669"/>
      <c r="G3254" s="556" t="s">
        <v>494</v>
      </c>
      <c r="H3254" s="506" t="s">
        <v>1126</v>
      </c>
      <c r="I3254" s="557" t="s">
        <v>1115</v>
      </c>
      <c r="J3254" s="509" t="s">
        <v>482</v>
      </c>
      <c r="K3254" s="458"/>
    </row>
    <row r="3255" spans="1:11">
      <c r="A3255" s="450"/>
      <c r="B3255" s="558"/>
      <c r="C3255" s="559"/>
      <c r="D3255" s="560"/>
      <c r="E3255" s="560"/>
      <c r="F3255" s="561"/>
      <c r="G3255" s="489"/>
      <c r="H3255" s="489"/>
      <c r="I3255" s="562"/>
      <c r="J3255" s="492"/>
      <c r="K3255" s="458"/>
    </row>
    <row r="3256" spans="1:11">
      <c r="A3256" s="450"/>
      <c r="B3256" s="563"/>
      <c r="C3256" s="564"/>
      <c r="D3256" s="565"/>
      <c r="E3256" s="565"/>
      <c r="F3256" s="566"/>
      <c r="G3256" s="489"/>
      <c r="H3256" s="489"/>
      <c r="I3256" s="562"/>
      <c r="J3256" s="492"/>
      <c r="K3256" s="458"/>
    </row>
    <row r="3257" spans="1:11">
      <c r="A3257" s="450"/>
      <c r="B3257" s="1670" t="s">
        <v>138</v>
      </c>
      <c r="C3257" s="1670"/>
      <c r="D3257" s="1670"/>
      <c r="E3257" s="1670"/>
      <c r="F3257" s="1670"/>
      <c r="G3257" s="1670"/>
      <c r="H3257" s="1670"/>
      <c r="I3257" s="1670"/>
      <c r="J3257" s="501">
        <f>SUM(J3255:J3256)</f>
        <v>0</v>
      </c>
      <c r="K3257" s="458"/>
    </row>
    <row r="3258" spans="1:11">
      <c r="A3258" s="450"/>
      <c r="B3258" s="567"/>
      <c r="C3258" s="511"/>
      <c r="D3258" s="511"/>
      <c r="E3258" s="568"/>
      <c r="F3258" s="569"/>
      <c r="G3258" s="570"/>
      <c r="H3258" s="570"/>
      <c r="I3258" s="571"/>
      <c r="J3258" s="572"/>
      <c r="K3258" s="458"/>
    </row>
    <row r="3259" spans="1:11">
      <c r="A3259" s="450"/>
      <c r="B3259" s="573" t="s">
        <v>1127</v>
      </c>
      <c r="C3259" s="573"/>
      <c r="D3259" s="550"/>
      <c r="E3259" s="523"/>
      <c r="F3259" s="523"/>
      <c r="G3259" s="523"/>
      <c r="H3259" s="574"/>
      <c r="I3259" s="575"/>
      <c r="J3259" s="639">
        <f>(J3245+J3252+J3257)/E3245</f>
        <v>33.01618144363637</v>
      </c>
      <c r="K3259" s="458"/>
    </row>
    <row r="3260" spans="1:11">
      <c r="A3260" s="450"/>
      <c r="B3260" s="553"/>
      <c r="C3260" s="526"/>
      <c r="D3260" s="526"/>
      <c r="E3260" s="554"/>
      <c r="F3260" s="555"/>
      <c r="G3260" s="506"/>
      <c r="H3260" s="506"/>
      <c r="I3260" s="529"/>
      <c r="J3260" s="576"/>
      <c r="K3260" s="458"/>
    </row>
    <row r="3261" spans="1:11" ht="20.399999999999999">
      <c r="A3261" s="450"/>
      <c r="B3261" s="1667" t="s">
        <v>1128</v>
      </c>
      <c r="C3261" s="1668"/>
      <c r="D3261" s="1668"/>
      <c r="E3261" s="1668"/>
      <c r="F3261" s="1669"/>
      <c r="G3261" s="556" t="s">
        <v>494</v>
      </c>
      <c r="H3261" s="506" t="s">
        <v>1126</v>
      </c>
      <c r="I3261" s="557" t="s">
        <v>1115</v>
      </c>
      <c r="J3261" s="509" t="s">
        <v>482</v>
      </c>
      <c r="K3261" s="458"/>
    </row>
    <row r="3262" spans="1:11">
      <c r="A3262" s="450"/>
      <c r="B3262" s="558" t="s">
        <v>1271</v>
      </c>
      <c r="C3262" s="559"/>
      <c r="D3262" s="560"/>
      <c r="E3262" s="560"/>
      <c r="F3262" s="561"/>
      <c r="G3262" s="489">
        <f>1.89*1.2</f>
        <v>2.2679999999999998</v>
      </c>
      <c r="H3262" s="489" t="s">
        <v>1140</v>
      </c>
      <c r="I3262" s="562">
        <v>8.3699999999999992</v>
      </c>
      <c r="J3262" s="492">
        <f>I3262*G3262</f>
        <v>18.983159999999998</v>
      </c>
      <c r="K3262" s="458"/>
    </row>
    <row r="3263" spans="1:11">
      <c r="A3263" s="450"/>
      <c r="B3263" s="563" t="s">
        <v>1272</v>
      </c>
      <c r="C3263" s="564"/>
      <c r="D3263" s="565"/>
      <c r="E3263" s="565"/>
      <c r="F3263" s="566"/>
      <c r="G3263" s="489">
        <v>5.0200000000000002E-2</v>
      </c>
      <c r="H3263" s="489" t="s">
        <v>1205</v>
      </c>
      <c r="I3263" s="562">
        <v>708.95</v>
      </c>
      <c r="J3263" s="492">
        <f t="shared" ref="J3263:J3268" si="58">I3263*G3263</f>
        <v>35.589290000000005</v>
      </c>
      <c r="K3263" s="458"/>
    </row>
    <row r="3264" spans="1:11">
      <c r="A3264" s="450"/>
      <c r="B3264" s="563" t="s">
        <v>1222</v>
      </c>
      <c r="C3264" s="564"/>
      <c r="D3264" s="565"/>
      <c r="E3264" s="565"/>
      <c r="F3264" s="566"/>
      <c r="G3264" s="489">
        <f>1.71*1.2</f>
        <v>2.052</v>
      </c>
      <c r="H3264" s="489" t="s">
        <v>1221</v>
      </c>
      <c r="I3264" s="743">
        <v>3.79</v>
      </c>
      <c r="J3264" s="492">
        <f t="shared" si="58"/>
        <v>7.7770800000000007</v>
      </c>
      <c r="K3264" s="458"/>
    </row>
    <row r="3265" spans="1:11">
      <c r="A3265" s="450"/>
      <c r="B3265" s="563" t="s">
        <v>1273</v>
      </c>
      <c r="C3265" s="564"/>
      <c r="D3265" s="565"/>
      <c r="E3265" s="565"/>
      <c r="F3265" s="566"/>
      <c r="G3265" s="489">
        <f>0.03*1.2</f>
        <v>3.5999999999999997E-2</v>
      </c>
      <c r="H3265" s="489" t="s">
        <v>1140</v>
      </c>
      <c r="I3265" s="743">
        <v>27.79</v>
      </c>
      <c r="J3265" s="492">
        <f t="shared" si="58"/>
        <v>1.00044</v>
      </c>
      <c r="K3265" s="458"/>
    </row>
    <row r="3266" spans="1:11">
      <c r="A3266" s="450"/>
      <c r="B3266" s="563" t="s">
        <v>1274</v>
      </c>
      <c r="C3266" s="564"/>
      <c r="D3266" s="565"/>
      <c r="E3266" s="565"/>
      <c r="F3266" s="566"/>
      <c r="G3266" s="489">
        <f>0.97*1.2</f>
        <v>1.1639999999999999</v>
      </c>
      <c r="H3266" s="489" t="s">
        <v>1221</v>
      </c>
      <c r="I3266" s="743">
        <v>7.87</v>
      </c>
      <c r="J3266" s="492">
        <f t="shared" si="58"/>
        <v>9.1606799999999993</v>
      </c>
      <c r="K3266" s="458"/>
    </row>
    <row r="3267" spans="1:11">
      <c r="A3267" s="450"/>
      <c r="B3267" s="563" t="s">
        <v>1275</v>
      </c>
      <c r="C3267" s="564"/>
      <c r="D3267" s="565"/>
      <c r="E3267" s="565"/>
      <c r="F3267" s="566"/>
      <c r="G3267" s="489">
        <f>0.56*1.2</f>
        <v>0.67200000000000004</v>
      </c>
      <c r="H3267" s="489" t="s">
        <v>1221</v>
      </c>
      <c r="I3267" s="743">
        <v>14.67</v>
      </c>
      <c r="J3267" s="492">
        <f t="shared" si="58"/>
        <v>9.8582400000000003</v>
      </c>
      <c r="K3267" s="458"/>
    </row>
    <row r="3268" spans="1:11">
      <c r="A3268" s="450"/>
      <c r="B3268" s="563" t="s">
        <v>1276</v>
      </c>
      <c r="C3268" s="564"/>
      <c r="D3268" s="565"/>
      <c r="E3268" s="565"/>
      <c r="F3268" s="566"/>
      <c r="G3268" s="489">
        <v>11.73333</v>
      </c>
      <c r="H3268" s="489" t="s">
        <v>1126</v>
      </c>
      <c r="I3268" s="743">
        <v>1.4</v>
      </c>
      <c r="J3268" s="492">
        <f t="shared" si="58"/>
        <v>16.426662</v>
      </c>
      <c r="K3268" s="458"/>
    </row>
    <row r="3269" spans="1:11">
      <c r="A3269" s="450"/>
      <c r="B3269" s="581"/>
      <c r="C3269" s="523"/>
      <c r="D3269" s="523"/>
      <c r="E3269" s="582"/>
      <c r="F3269" s="583"/>
      <c r="G3269" s="532"/>
      <c r="H3269" s="532"/>
      <c r="I3269" s="524" t="s">
        <v>138</v>
      </c>
      <c r="J3269" s="501">
        <f>SUM(J3262:J3268)</f>
        <v>98.795551999999986</v>
      </c>
      <c r="K3269" s="458"/>
    </row>
    <row r="3270" spans="1:11">
      <c r="A3270" s="450"/>
      <c r="B3270" s="584"/>
      <c r="C3270" s="523"/>
      <c r="D3270" s="523"/>
      <c r="E3270" s="582"/>
      <c r="F3270" s="583"/>
      <c r="G3270" s="532"/>
      <c r="H3270" s="532"/>
      <c r="I3270" s="524"/>
      <c r="J3270" s="582"/>
      <c r="K3270" s="458"/>
    </row>
    <row r="3271" spans="1:11" ht="20.399999999999999">
      <c r="A3271" s="450"/>
      <c r="B3271" s="1667" t="s">
        <v>1141</v>
      </c>
      <c r="C3271" s="1668"/>
      <c r="D3271" s="1668"/>
      <c r="E3271" s="1668"/>
      <c r="F3271" s="1669"/>
      <c r="G3271" s="587" t="s">
        <v>494</v>
      </c>
      <c r="H3271" s="506" t="s">
        <v>1115</v>
      </c>
      <c r="I3271" s="557"/>
      <c r="J3271" s="509" t="s">
        <v>482</v>
      </c>
      <c r="K3271" s="458"/>
    </row>
    <row r="3272" spans="1:11">
      <c r="A3272" s="450"/>
      <c r="B3272" s="1654"/>
      <c r="C3272" s="1655"/>
      <c r="D3272" s="1655"/>
      <c r="E3272" s="1655"/>
      <c r="F3272" s="1656"/>
      <c r="G3272" s="489"/>
      <c r="H3272" s="1657"/>
      <c r="I3272" s="1658"/>
      <c r="J3272" s="492"/>
      <c r="K3272" s="458"/>
    </row>
    <row r="3273" spans="1:11">
      <c r="A3273" s="450"/>
      <c r="B3273" s="1659"/>
      <c r="C3273" s="1660"/>
      <c r="D3273" s="1660"/>
      <c r="E3273" s="1660"/>
      <c r="F3273" s="1661"/>
      <c r="G3273" s="496"/>
      <c r="H3273" s="1662"/>
      <c r="I3273" s="1663"/>
      <c r="J3273" s="492"/>
      <c r="K3273" s="458"/>
    </row>
    <row r="3274" spans="1:11">
      <c r="A3274" s="450"/>
      <c r="B3274" s="581"/>
      <c r="C3274" s="523"/>
      <c r="D3274" s="523"/>
      <c r="E3274" s="582"/>
      <c r="F3274" s="583"/>
      <c r="G3274" s="532"/>
      <c r="H3274" s="532"/>
      <c r="I3274" s="524" t="s">
        <v>138</v>
      </c>
      <c r="J3274" s="501">
        <f>SUM(J3272:J3273)</f>
        <v>0</v>
      </c>
      <c r="K3274" s="458"/>
    </row>
    <row r="3275" spans="1:11">
      <c r="A3275" s="450"/>
      <c r="B3275" s="523"/>
      <c r="C3275" s="523"/>
      <c r="D3275" s="523"/>
      <c r="E3275" s="523"/>
      <c r="F3275" s="523"/>
      <c r="G3275" s="523"/>
      <c r="H3275" s="523"/>
      <c r="I3275" s="524"/>
      <c r="J3275" s="523"/>
      <c r="K3275" s="458"/>
    </row>
    <row r="3276" spans="1:11">
      <c r="A3276" s="450"/>
      <c r="B3276" s="1645" t="s">
        <v>1142</v>
      </c>
      <c r="C3276" s="1646"/>
      <c r="D3276" s="1646"/>
      <c r="E3276" s="1646"/>
      <c r="F3276" s="1646"/>
      <c r="G3276" s="1646"/>
      <c r="H3276" s="1646"/>
      <c r="I3276" s="1647"/>
      <c r="J3276" s="573">
        <f>J3274+J3269+J3259</f>
        <v>131.81173344363634</v>
      </c>
      <c r="K3276" s="458"/>
    </row>
    <row r="3277" spans="1:11">
      <c r="A3277" s="450"/>
      <c r="B3277" s="523"/>
      <c r="C3277" s="523"/>
      <c r="D3277" s="523"/>
      <c r="E3277" s="523"/>
      <c r="F3277" s="523"/>
      <c r="G3277" s="523"/>
      <c r="H3277" s="523"/>
      <c r="I3277" s="524"/>
      <c r="J3277" s="523"/>
      <c r="K3277" s="458"/>
    </row>
    <row r="3278" spans="1:11">
      <c r="A3278" s="450"/>
      <c r="B3278" s="1645" t="s">
        <v>1143</v>
      </c>
      <c r="C3278" s="1646"/>
      <c r="D3278" s="1646"/>
      <c r="E3278" s="1646"/>
      <c r="F3278" s="1646"/>
      <c r="G3278" s="1646"/>
      <c r="H3278" s="1646"/>
      <c r="I3278" s="1647"/>
      <c r="J3278" s="501">
        <f>J3276*0</f>
        <v>0</v>
      </c>
      <c r="K3278" s="458"/>
    </row>
    <row r="3279" spans="1:11">
      <c r="A3279" s="450"/>
      <c r="B3279" s="523"/>
      <c r="C3279" s="523"/>
      <c r="D3279" s="523"/>
      <c r="E3279" s="523"/>
      <c r="F3279" s="523"/>
      <c r="G3279" s="523"/>
      <c r="H3279" s="523"/>
      <c r="I3279" s="524"/>
      <c r="J3279" s="523"/>
      <c r="K3279" s="458"/>
    </row>
    <row r="3280" spans="1:11">
      <c r="A3280" s="450"/>
      <c r="B3280" s="1645" t="s">
        <v>1144</v>
      </c>
      <c r="C3280" s="1646"/>
      <c r="D3280" s="1646"/>
      <c r="E3280" s="1646"/>
      <c r="F3280" s="1646"/>
      <c r="G3280" s="1646"/>
      <c r="H3280" s="1646"/>
      <c r="I3280" s="1647"/>
      <c r="J3280" s="573">
        <f>J3276+J3278</f>
        <v>131.81173344363634</v>
      </c>
      <c r="K3280" s="458"/>
    </row>
    <row r="3281" spans="1:11">
      <c r="A3281" s="450"/>
      <c r="B3281" s="511"/>
      <c r="C3281" s="511"/>
      <c r="D3281" s="511"/>
      <c r="E3281" s="511"/>
      <c r="F3281" s="511"/>
      <c r="G3281" s="511"/>
      <c r="H3281" s="511"/>
      <c r="I3281" s="571"/>
      <c r="J3281" s="511"/>
      <c r="K3281" s="458"/>
    </row>
    <row r="3282" spans="1:11">
      <c r="A3282" s="450"/>
      <c r="B3282" s="589"/>
      <c r="C3282" s="559"/>
      <c r="D3282" s="559"/>
      <c r="E3282" s="559"/>
      <c r="F3282" s="559"/>
      <c r="G3282" s="559"/>
      <c r="H3282" s="559"/>
      <c r="I3282" s="559"/>
      <c r="J3282" s="590"/>
      <c r="K3282" s="458"/>
    </row>
    <row r="3283" spans="1:11">
      <c r="A3283" s="450"/>
      <c r="B3283" s="591"/>
      <c r="C3283" s="592"/>
      <c r="D3283" s="593"/>
      <c r="E3283" s="593"/>
      <c r="F3283" s="594" t="s">
        <v>1119</v>
      </c>
      <c r="G3283" s="595" t="s">
        <v>1119</v>
      </c>
      <c r="H3283" s="592"/>
      <c r="I3283" s="592"/>
      <c r="J3283" s="596"/>
      <c r="K3283" s="458"/>
    </row>
    <row r="3284" spans="1:11">
      <c r="A3284" s="450"/>
      <c r="B3284" s="459"/>
      <c r="C3284" s="459"/>
      <c r="D3284" s="459"/>
      <c r="E3284" s="459"/>
      <c r="F3284" s="459"/>
      <c r="G3284" s="459"/>
      <c r="H3284" s="459"/>
      <c r="I3284" s="459"/>
      <c r="J3284" s="459"/>
      <c r="K3284" s="458"/>
    </row>
    <row r="3285" spans="1:11">
      <c r="A3285" s="450"/>
      <c r="B3285" s="597">
        <f>PLANEJAMENTO!$G$2</f>
        <v>0</v>
      </c>
      <c r="C3285" s="598"/>
      <c r="D3285" s="598"/>
      <c r="E3285" s="598"/>
      <c r="F3285" s="599"/>
      <c r="G3285" s="600" t="s">
        <v>482</v>
      </c>
      <c r="H3285" s="502"/>
      <c r="I3285" s="502"/>
      <c r="J3285" s="505"/>
      <c r="K3285" s="458"/>
    </row>
    <row r="3286" spans="1:11">
      <c r="A3286" s="450"/>
      <c r="B3286" s="601">
        <f>PLANEJAMENTO!$G$3</f>
        <v>0</v>
      </c>
      <c r="C3286" s="602"/>
      <c r="D3286" s="602"/>
      <c r="E3286" s="602"/>
      <c r="F3286" s="603"/>
      <c r="G3286" s="1648" t="s">
        <v>1145</v>
      </c>
      <c r="H3286" s="1649"/>
      <c r="I3286" s="1649"/>
      <c r="J3286" s="1650"/>
      <c r="K3286" s="458"/>
    </row>
    <row r="3287" spans="1:11">
      <c r="A3287" s="450"/>
      <c r="B3287" s="604"/>
      <c r="C3287" s="605"/>
      <c r="D3287" s="605"/>
      <c r="E3287" s="605"/>
      <c r="F3287" s="606"/>
      <c r="G3287" s="607"/>
      <c r="H3287" s="1651"/>
      <c r="I3287" s="1652"/>
      <c r="J3287" s="1653"/>
      <c r="K3287" s="458"/>
    </row>
    <row r="3288" spans="1:11" ht="15" thickBot="1">
      <c r="A3288" s="608"/>
      <c r="B3288" s="609"/>
      <c r="C3288" s="609"/>
      <c r="D3288" s="609"/>
      <c r="E3288" s="609"/>
      <c r="F3288" s="609"/>
      <c r="G3288" s="609"/>
      <c r="H3288" s="609"/>
      <c r="I3288" s="609"/>
      <c r="J3288" s="609"/>
      <c r="K3288" s="610"/>
    </row>
    <row r="3289" spans="1:11">
      <c r="A3289" s="447"/>
      <c r="B3289" s="448"/>
      <c r="C3289" s="448"/>
      <c r="D3289" s="448"/>
      <c r="E3289" s="448"/>
      <c r="F3289" s="448"/>
      <c r="G3289" s="448"/>
      <c r="H3289" s="448"/>
      <c r="I3289" s="448"/>
      <c r="J3289" s="448"/>
      <c r="K3289" s="449"/>
    </row>
    <row r="3290" spans="1:11">
      <c r="A3290" s="450"/>
      <c r="B3290" s="451" t="s">
        <v>141</v>
      </c>
      <c r="C3290" s="452"/>
      <c r="D3290" s="453" t="s">
        <v>1105</v>
      </c>
      <c r="E3290" s="454"/>
      <c r="F3290" s="455"/>
      <c r="G3290" s="455"/>
      <c r="H3290" s="456"/>
      <c r="I3290" s="456"/>
      <c r="J3290" s="457"/>
      <c r="K3290" s="458"/>
    </row>
    <row r="3291" spans="1:11">
      <c r="A3291" s="450"/>
      <c r="B3291" s="459"/>
      <c r="C3291" s="459"/>
      <c r="D3291" s="459"/>
      <c r="E3291" s="459"/>
      <c r="F3291" s="459"/>
      <c r="G3291" s="459"/>
      <c r="H3291" s="459"/>
      <c r="I3291" s="459"/>
      <c r="J3291" s="459"/>
      <c r="K3291" s="458"/>
    </row>
    <row r="3292" spans="1:11">
      <c r="A3292" s="450"/>
      <c r="B3292" s="460" t="s">
        <v>1173</v>
      </c>
      <c r="C3292" s="461" t="s">
        <v>1107</v>
      </c>
      <c r="D3292" s="1671" t="s">
        <v>198</v>
      </c>
      <c r="E3292" s="1672"/>
      <c r="F3292" s="1672"/>
      <c r="G3292" s="1672"/>
      <c r="H3292" s="1672"/>
      <c r="I3292" s="1673"/>
      <c r="J3292" s="462" t="s">
        <v>1108</v>
      </c>
      <c r="K3292" s="458"/>
    </row>
    <row r="3293" spans="1:11" ht="30" customHeight="1">
      <c r="A3293" s="450"/>
      <c r="B3293" s="811" t="s">
        <v>1277</v>
      </c>
      <c r="C3293" s="464"/>
      <c r="D3293" s="1674" t="s">
        <v>1278</v>
      </c>
      <c r="E3293" s="1675"/>
      <c r="F3293" s="1675"/>
      <c r="G3293" s="1675"/>
      <c r="H3293" s="1675"/>
      <c r="I3293" s="1676"/>
      <c r="J3293" s="468" t="str">
        <f>F3310</f>
        <v>m2</v>
      </c>
      <c r="K3293" s="458"/>
    </row>
    <row r="3294" spans="1:11">
      <c r="A3294" s="450"/>
      <c r="B3294" s="469"/>
      <c r="C3294" s="469"/>
      <c r="D3294" s="469"/>
      <c r="E3294" s="469"/>
      <c r="F3294" s="469"/>
      <c r="G3294" s="469"/>
      <c r="H3294" s="469"/>
      <c r="I3294" s="470"/>
      <c r="J3294" s="471"/>
      <c r="K3294" s="458"/>
    </row>
    <row r="3295" spans="1:11">
      <c r="A3295" s="450"/>
      <c r="B3295" s="1648" t="s">
        <v>1111</v>
      </c>
      <c r="C3295" s="1650"/>
      <c r="D3295" s="1679" t="s">
        <v>873</v>
      </c>
      <c r="E3295" s="1681" t="s">
        <v>1112</v>
      </c>
      <c r="F3295" s="472" t="s">
        <v>1113</v>
      </c>
      <c r="G3295" s="473"/>
      <c r="H3295" s="472" t="s">
        <v>1114</v>
      </c>
      <c r="I3295" s="473"/>
      <c r="J3295" s="474" t="s">
        <v>1115</v>
      </c>
      <c r="K3295" s="458"/>
    </row>
    <row r="3296" spans="1:11">
      <c r="A3296" s="450"/>
      <c r="B3296" s="1677"/>
      <c r="C3296" s="1678"/>
      <c r="D3296" s="1680"/>
      <c r="E3296" s="1682"/>
      <c r="F3296" s="475" t="s">
        <v>1116</v>
      </c>
      <c r="G3296" s="475" t="s">
        <v>1117</v>
      </c>
      <c r="H3296" s="475" t="s">
        <v>1116</v>
      </c>
      <c r="I3296" s="476" t="s">
        <v>1117</v>
      </c>
      <c r="J3296" s="477" t="s">
        <v>1118</v>
      </c>
      <c r="K3296" s="458"/>
    </row>
    <row r="3297" spans="1:11">
      <c r="A3297" s="450"/>
      <c r="B3297" s="486"/>
      <c r="C3297" s="487"/>
      <c r="D3297" s="488"/>
      <c r="E3297" s="481"/>
      <c r="F3297" s="481"/>
      <c r="G3297" s="482"/>
      <c r="H3297" s="490"/>
      <c r="I3297" s="484"/>
      <c r="J3297" s="492"/>
      <c r="K3297" s="458"/>
    </row>
    <row r="3298" spans="1:11">
      <c r="A3298" s="450"/>
      <c r="B3298" s="486"/>
      <c r="C3298" s="487"/>
      <c r="D3298" s="488"/>
      <c r="E3298" s="489"/>
      <c r="F3298" s="489"/>
      <c r="G3298" s="489"/>
      <c r="H3298" s="490"/>
      <c r="I3298" s="491"/>
      <c r="J3298" s="492">
        <f>H3298*F3298*E3298+I3298*G3298*E3298</f>
        <v>0</v>
      </c>
      <c r="K3298" s="458"/>
    </row>
    <row r="3299" spans="1:11">
      <c r="A3299" s="450"/>
      <c r="B3299" s="493"/>
      <c r="C3299" s="494"/>
      <c r="D3299" s="495"/>
      <c r="E3299" s="496"/>
      <c r="F3299" s="496"/>
      <c r="G3299" s="496"/>
      <c r="H3299" s="497"/>
      <c r="I3299" s="498"/>
      <c r="J3299" s="492">
        <f>H3299*F3299*E3299+I3299*G3299*E3299</f>
        <v>0</v>
      </c>
      <c r="K3299" s="458"/>
    </row>
    <row r="3300" spans="1:11">
      <c r="A3300" s="450"/>
      <c r="B3300" s="499" t="s">
        <v>1119</v>
      </c>
      <c r="C3300" s="469"/>
      <c r="D3300" s="469"/>
      <c r="E3300" s="469"/>
      <c r="F3300" s="469"/>
      <c r="G3300" s="469"/>
      <c r="H3300" s="469"/>
      <c r="I3300" s="500" t="s">
        <v>138</v>
      </c>
      <c r="J3300" s="501">
        <f>SUM(J3297:J3299)</f>
        <v>0</v>
      </c>
      <c r="K3300" s="458"/>
    </row>
    <row r="3301" spans="1:11">
      <c r="A3301" s="450"/>
      <c r="B3301" s="502"/>
      <c r="C3301" s="502"/>
      <c r="D3301" s="502"/>
      <c r="E3301" s="502"/>
      <c r="F3301" s="502"/>
      <c r="G3301" s="502"/>
      <c r="H3301" s="502"/>
      <c r="I3301" s="503"/>
      <c r="J3301" s="504"/>
      <c r="K3301" s="458"/>
    </row>
    <row r="3302" spans="1:11" ht="20.399999999999999">
      <c r="A3302" s="450"/>
      <c r="B3302" s="1664" t="s">
        <v>1120</v>
      </c>
      <c r="C3302" s="1665"/>
      <c r="D3302" s="1665"/>
      <c r="E3302" s="1666"/>
      <c r="F3302" s="505" t="s">
        <v>873</v>
      </c>
      <c r="G3302" s="506"/>
      <c r="H3302" s="507" t="s">
        <v>560</v>
      </c>
      <c r="I3302" s="508" t="s">
        <v>1121</v>
      </c>
      <c r="J3302" s="509" t="s">
        <v>1122</v>
      </c>
      <c r="K3302" s="458"/>
    </row>
    <row r="3303" spans="1:11">
      <c r="A3303" s="450"/>
      <c r="B3303" s="510"/>
      <c r="C3303" s="511"/>
      <c r="D3303" s="512"/>
      <c r="E3303" s="513"/>
      <c r="F3303" s="514"/>
      <c r="G3303" s="515"/>
      <c r="H3303" s="516"/>
      <c r="I3303" s="484"/>
      <c r="J3303" s="485"/>
      <c r="K3303" s="458"/>
    </row>
    <row r="3304" spans="1:11">
      <c r="A3304" s="450"/>
      <c r="B3304" s="517" t="s">
        <v>734</v>
      </c>
      <c r="C3304" s="518"/>
      <c r="D3304" s="459"/>
      <c r="E3304" s="487"/>
      <c r="F3304" s="488"/>
      <c r="G3304" s="519"/>
      <c r="H3304" s="520">
        <v>0.73</v>
      </c>
      <c r="I3304" s="521">
        <f>VLOOKUP(B3304,'MÃO DE OBRA'!$A:$E,5,FALSE)/220</f>
        <v>23.596363636363641</v>
      </c>
      <c r="J3304" s="492">
        <f t="shared" ref="J3304:J3305" si="59">H3304*I3304</f>
        <v>17.225345454545458</v>
      </c>
      <c r="K3304" s="458"/>
    </row>
    <row r="3305" spans="1:11">
      <c r="A3305" s="450"/>
      <c r="B3305" s="517" t="s">
        <v>626</v>
      </c>
      <c r="C3305" s="518"/>
      <c r="D3305" s="459"/>
      <c r="E3305" s="487"/>
      <c r="F3305" s="488"/>
      <c r="G3305" s="519"/>
      <c r="H3305" s="520">
        <v>0.36666700000000002</v>
      </c>
      <c r="I3305" s="521">
        <f>VLOOKUP(B3305,'MÃO DE OBRA'!$A:$E,5,FALSE)/220</f>
        <v>15.730909090909092</v>
      </c>
      <c r="J3305" s="492">
        <f t="shared" si="59"/>
        <v>5.7680052436363649</v>
      </c>
      <c r="K3305" s="458"/>
    </row>
    <row r="3306" spans="1:11">
      <c r="A3306" s="450"/>
      <c r="B3306" s="517"/>
      <c r="C3306" s="518"/>
      <c r="D3306" s="459"/>
      <c r="E3306" s="487"/>
      <c r="F3306" s="488"/>
      <c r="G3306" s="519"/>
      <c r="H3306" s="520"/>
      <c r="I3306" s="521"/>
      <c r="J3306" s="492"/>
      <c r="K3306" s="458"/>
    </row>
    <row r="3307" spans="1:11">
      <c r="A3307" s="450"/>
      <c r="B3307" s="517"/>
      <c r="C3307" s="518"/>
      <c r="D3307" s="459"/>
      <c r="E3307" s="487"/>
      <c r="F3307" s="488"/>
      <c r="G3307" s="519"/>
      <c r="H3307" s="520"/>
      <c r="I3307" s="491"/>
      <c r="J3307" s="492">
        <f>H3307*I3307</f>
        <v>0</v>
      </c>
      <c r="K3307" s="458"/>
    </row>
    <row r="3308" spans="1:11">
      <c r="A3308" s="450"/>
      <c r="B3308" s="499" t="s">
        <v>1119</v>
      </c>
      <c r="C3308" s="502"/>
      <c r="D3308" s="502"/>
      <c r="E3308" s="502"/>
      <c r="F3308" s="502"/>
      <c r="G3308" s="502"/>
      <c r="H3308" s="502"/>
      <c r="I3308" s="522" t="s">
        <v>138</v>
      </c>
      <c r="J3308" s="501">
        <f>SUM(J3303:J3307)</f>
        <v>22.993350698181821</v>
      </c>
      <c r="K3308" s="458"/>
    </row>
    <row r="3309" spans="1:11">
      <c r="A3309" s="450"/>
      <c r="B3309" s="523"/>
      <c r="C3309" s="523"/>
      <c r="D3309" s="523"/>
      <c r="E3309" s="523"/>
      <c r="F3309" s="523"/>
      <c r="G3309" s="523"/>
      <c r="H3309" s="523"/>
      <c r="I3309" s="524"/>
      <c r="J3309" s="523"/>
      <c r="K3309" s="458"/>
    </row>
    <row r="3310" spans="1:11">
      <c r="A3310" s="450"/>
      <c r="B3310" s="525" t="s">
        <v>1123</v>
      </c>
      <c r="C3310" s="526"/>
      <c r="D3310" s="523"/>
      <c r="E3310" s="527">
        <v>1</v>
      </c>
      <c r="F3310" s="528" t="s">
        <v>1130</v>
      </c>
      <c r="G3310" s="506"/>
      <c r="H3310" s="506"/>
      <c r="I3310" s="529" t="s">
        <v>1124</v>
      </c>
      <c r="J3310" s="501">
        <f>J3300+J3308</f>
        <v>22.993350698181821</v>
      </c>
      <c r="K3310" s="458"/>
    </row>
    <row r="3311" spans="1:11">
      <c r="A3311" s="450"/>
      <c r="B3311" s="530"/>
      <c r="C3311" s="523"/>
      <c r="D3311" s="523"/>
      <c r="E3311" s="531"/>
      <c r="F3311" s="532"/>
      <c r="G3311" s="532"/>
      <c r="H3311" s="532"/>
      <c r="I3311" s="524"/>
      <c r="J3311" s="523"/>
      <c r="K3311" s="458"/>
    </row>
    <row r="3312" spans="1:11" ht="20.399999999999999">
      <c r="A3312" s="450"/>
      <c r="B3312" s="1667" t="s">
        <v>481</v>
      </c>
      <c r="C3312" s="1668"/>
      <c r="D3312" s="1668"/>
      <c r="E3312" s="1669"/>
      <c r="F3312" s="533" t="s">
        <v>873</v>
      </c>
      <c r="G3312" s="534" t="s">
        <v>493</v>
      </c>
      <c r="H3312" s="507" t="s">
        <v>1115</v>
      </c>
      <c r="I3312" s="535" t="s">
        <v>480</v>
      </c>
      <c r="J3312" s="536" t="s">
        <v>482</v>
      </c>
      <c r="K3312" s="458"/>
    </row>
    <row r="3313" spans="1:11">
      <c r="A3313" s="450"/>
      <c r="B3313" s="537"/>
      <c r="C3313" s="538"/>
      <c r="D3313" s="538"/>
      <c r="E3313" s="539"/>
      <c r="F3313" s="540"/>
      <c r="G3313" s="541"/>
      <c r="H3313" s="547"/>
      <c r="I3313" s="543"/>
      <c r="J3313" s="485"/>
      <c r="K3313" s="458"/>
    </row>
    <row r="3314" spans="1:11">
      <c r="A3314" s="450"/>
      <c r="B3314" s="537"/>
      <c r="C3314" s="518"/>
      <c r="D3314" s="518"/>
      <c r="E3314" s="487"/>
      <c r="F3314" s="540"/>
      <c r="G3314" s="541"/>
      <c r="H3314" s="547"/>
      <c r="I3314" s="543"/>
      <c r="J3314" s="492"/>
      <c r="K3314" s="458"/>
    </row>
    <row r="3315" spans="1:11">
      <c r="A3315" s="450"/>
      <c r="B3315" s="517"/>
      <c r="C3315" s="518"/>
      <c r="D3315" s="518"/>
      <c r="E3315" s="487"/>
      <c r="F3315" s="488"/>
      <c r="G3315" s="546"/>
      <c r="H3315" s="547"/>
      <c r="I3315" s="543"/>
      <c r="J3315" s="492">
        <f>H3315*I3315*E3297*F3297</f>
        <v>0</v>
      </c>
      <c r="K3315" s="458"/>
    </row>
    <row r="3316" spans="1:11">
      <c r="A3316" s="450"/>
      <c r="B3316" s="517"/>
      <c r="C3316" s="526"/>
      <c r="D3316" s="526"/>
      <c r="E3316" s="494"/>
      <c r="F3316" s="488"/>
      <c r="G3316" s="468"/>
      <c r="H3316" s="547"/>
      <c r="I3316" s="548"/>
      <c r="J3316" s="492">
        <f>H3316*I3316*E3298*F3298</f>
        <v>0</v>
      </c>
      <c r="K3316" s="458"/>
    </row>
    <row r="3317" spans="1:11">
      <c r="A3317" s="450"/>
      <c r="B3317" s="550" t="s">
        <v>1119</v>
      </c>
      <c r="C3317" s="526"/>
      <c r="D3317" s="526"/>
      <c r="E3317" s="526"/>
      <c r="F3317" s="523"/>
      <c r="G3317" s="526"/>
      <c r="H3317" s="551"/>
      <c r="I3317" s="552" t="s">
        <v>138</v>
      </c>
      <c r="J3317" s="501">
        <f>SUM(J3313:J3316)</f>
        <v>0</v>
      </c>
      <c r="K3317" s="458"/>
    </row>
    <row r="3318" spans="1:11">
      <c r="A3318" s="450"/>
      <c r="B3318" s="553"/>
      <c r="C3318" s="526"/>
      <c r="D3318" s="526"/>
      <c r="E3318" s="554"/>
      <c r="F3318" s="555"/>
      <c r="G3318" s="506"/>
      <c r="H3318" s="506"/>
      <c r="I3318" s="529"/>
      <c r="J3318" s="554"/>
      <c r="K3318" s="458"/>
    </row>
    <row r="3319" spans="1:11" ht="20.399999999999999">
      <c r="A3319" s="450"/>
      <c r="B3319" s="1667" t="s">
        <v>1125</v>
      </c>
      <c r="C3319" s="1668"/>
      <c r="D3319" s="1668"/>
      <c r="E3319" s="1668"/>
      <c r="F3319" s="1669"/>
      <c r="G3319" s="556" t="s">
        <v>494</v>
      </c>
      <c r="H3319" s="506" t="s">
        <v>1126</v>
      </c>
      <c r="I3319" s="557" t="s">
        <v>1115</v>
      </c>
      <c r="J3319" s="509" t="s">
        <v>482</v>
      </c>
      <c r="K3319" s="458"/>
    </row>
    <row r="3320" spans="1:11">
      <c r="A3320" s="450"/>
      <c r="B3320" s="558"/>
      <c r="C3320" s="559"/>
      <c r="D3320" s="560"/>
      <c r="E3320" s="560"/>
      <c r="F3320" s="561"/>
      <c r="G3320" s="489"/>
      <c r="H3320" s="489"/>
      <c r="I3320" s="562"/>
      <c r="J3320" s="492"/>
      <c r="K3320" s="458"/>
    </row>
    <row r="3321" spans="1:11">
      <c r="A3321" s="450"/>
      <c r="B3321" s="563"/>
      <c r="C3321" s="564"/>
      <c r="D3321" s="565"/>
      <c r="E3321" s="565"/>
      <c r="F3321" s="566"/>
      <c r="G3321" s="489"/>
      <c r="H3321" s="489"/>
      <c r="I3321" s="562"/>
      <c r="J3321" s="492"/>
      <c r="K3321" s="458"/>
    </row>
    <row r="3322" spans="1:11">
      <c r="A3322" s="450"/>
      <c r="B3322" s="1670" t="s">
        <v>138</v>
      </c>
      <c r="C3322" s="1670"/>
      <c r="D3322" s="1670"/>
      <c r="E3322" s="1670"/>
      <c r="F3322" s="1670"/>
      <c r="G3322" s="1670"/>
      <c r="H3322" s="1670"/>
      <c r="I3322" s="1670"/>
      <c r="J3322" s="501">
        <f>SUM(J3320:J3321)</f>
        <v>0</v>
      </c>
      <c r="K3322" s="458"/>
    </row>
    <row r="3323" spans="1:11">
      <c r="A3323" s="450"/>
      <c r="B3323" s="567"/>
      <c r="C3323" s="511"/>
      <c r="D3323" s="511"/>
      <c r="E3323" s="568"/>
      <c r="F3323" s="569"/>
      <c r="G3323" s="570"/>
      <c r="H3323" s="570"/>
      <c r="I3323" s="571"/>
      <c r="J3323" s="572"/>
      <c r="K3323" s="458"/>
    </row>
    <row r="3324" spans="1:11">
      <c r="A3324" s="450"/>
      <c r="B3324" s="573" t="s">
        <v>1127</v>
      </c>
      <c r="C3324" s="573"/>
      <c r="D3324" s="550"/>
      <c r="E3324" s="523"/>
      <c r="F3324" s="523"/>
      <c r="G3324" s="523"/>
      <c r="H3324" s="574"/>
      <c r="I3324" s="575"/>
      <c r="J3324" s="639">
        <f>(J3310+J3317+J3322)/E3310</f>
        <v>22.993350698181821</v>
      </c>
      <c r="K3324" s="458"/>
    </row>
    <row r="3325" spans="1:11">
      <c r="A3325" s="450"/>
      <c r="B3325" s="553"/>
      <c r="C3325" s="526"/>
      <c r="D3325" s="526"/>
      <c r="E3325" s="554"/>
      <c r="F3325" s="555"/>
      <c r="G3325" s="506"/>
      <c r="H3325" s="506"/>
      <c r="I3325" s="529"/>
      <c r="J3325" s="576"/>
      <c r="K3325" s="458"/>
    </row>
    <row r="3326" spans="1:11" ht="20.399999999999999">
      <c r="A3326" s="450"/>
      <c r="B3326" s="1667" t="s">
        <v>1128</v>
      </c>
      <c r="C3326" s="1668"/>
      <c r="D3326" s="1668"/>
      <c r="E3326" s="1668"/>
      <c r="F3326" s="1669"/>
      <c r="G3326" s="556" t="s">
        <v>494</v>
      </c>
      <c r="H3326" s="506" t="s">
        <v>1126</v>
      </c>
      <c r="I3326" s="557" t="s">
        <v>1115</v>
      </c>
      <c r="J3326" s="509" t="s">
        <v>482</v>
      </c>
      <c r="K3326" s="458"/>
    </row>
    <row r="3327" spans="1:11">
      <c r="A3327" s="450"/>
      <c r="B3327" s="558" t="s">
        <v>1271</v>
      </c>
      <c r="C3327" s="559"/>
      <c r="D3327" s="560"/>
      <c r="E3327" s="560"/>
      <c r="F3327" s="561"/>
      <c r="G3327" s="489">
        <f>1.89*1.2</f>
        <v>2.2679999999999998</v>
      </c>
      <c r="H3327" s="489" t="s">
        <v>1140</v>
      </c>
      <c r="I3327" s="562">
        <v>8.3699999999999992</v>
      </c>
      <c r="J3327" s="492">
        <f>I3327*G3327</f>
        <v>18.983159999999998</v>
      </c>
      <c r="K3327" s="458"/>
    </row>
    <row r="3328" spans="1:11">
      <c r="A3328" s="450"/>
      <c r="B3328" s="563" t="s">
        <v>1272</v>
      </c>
      <c r="C3328" s="564"/>
      <c r="D3328" s="565"/>
      <c r="E3328" s="565"/>
      <c r="F3328" s="566"/>
      <c r="G3328" s="489">
        <v>0.04</v>
      </c>
      <c r="H3328" s="489" t="s">
        <v>1205</v>
      </c>
      <c r="I3328" s="562">
        <v>705</v>
      </c>
      <c r="J3328" s="492">
        <f t="shared" ref="J3328:J3333" si="60">I3328*G3328</f>
        <v>28.2</v>
      </c>
      <c r="K3328" s="458"/>
    </row>
    <row r="3329" spans="1:11">
      <c r="A3329" s="450"/>
      <c r="B3329" s="563" t="s">
        <v>1279</v>
      </c>
      <c r="C3329" s="564"/>
      <c r="D3329" s="565"/>
      <c r="E3329" s="565"/>
      <c r="F3329" s="566"/>
      <c r="G3329" s="489">
        <v>1</v>
      </c>
      <c r="H3329" s="489" t="s">
        <v>1165</v>
      </c>
      <c r="I3329" s="562">
        <v>53.82</v>
      </c>
      <c r="J3329" s="492">
        <f t="shared" si="60"/>
        <v>53.82</v>
      </c>
      <c r="K3329" s="458"/>
    </row>
    <row r="3330" spans="1:11">
      <c r="A3330" s="450"/>
      <c r="B3330" s="563" t="s">
        <v>1222</v>
      </c>
      <c r="C3330" s="564"/>
      <c r="D3330" s="565"/>
      <c r="E3330" s="565"/>
      <c r="F3330" s="566"/>
      <c r="G3330" s="489">
        <v>3.1232000000000002</v>
      </c>
      <c r="H3330" s="489" t="s">
        <v>1221</v>
      </c>
      <c r="I3330" s="743">
        <v>3.79</v>
      </c>
      <c r="J3330" s="492">
        <f t="shared" si="60"/>
        <v>11.836928</v>
      </c>
      <c r="K3330" s="458"/>
    </row>
    <row r="3331" spans="1:11">
      <c r="A3331" s="450"/>
      <c r="B3331" s="563" t="s">
        <v>1273</v>
      </c>
      <c r="C3331" s="564"/>
      <c r="D3331" s="565"/>
      <c r="E3331" s="565"/>
      <c r="F3331" s="566"/>
      <c r="G3331" s="489">
        <v>6.0299999999999999E-2</v>
      </c>
      <c r="H3331" s="489" t="s">
        <v>1140</v>
      </c>
      <c r="I3331" s="743">
        <v>27.79</v>
      </c>
      <c r="J3331" s="492">
        <f t="shared" si="60"/>
        <v>1.675737</v>
      </c>
      <c r="K3331" s="458"/>
    </row>
    <row r="3332" spans="1:11">
      <c r="A3332" s="450"/>
      <c r="B3332" s="563" t="s">
        <v>1274</v>
      </c>
      <c r="C3332" s="564"/>
      <c r="D3332" s="565"/>
      <c r="E3332" s="565"/>
      <c r="F3332" s="566"/>
      <c r="G3332" s="489">
        <v>1.1852</v>
      </c>
      <c r="H3332" s="489" t="s">
        <v>1221</v>
      </c>
      <c r="I3332" s="743">
        <v>7.87</v>
      </c>
      <c r="J3332" s="492">
        <f t="shared" si="60"/>
        <v>9.3275240000000004</v>
      </c>
      <c r="K3332" s="458"/>
    </row>
    <row r="3333" spans="1:11">
      <c r="A3333" s="450"/>
      <c r="B3333" s="563" t="s">
        <v>1275</v>
      </c>
      <c r="C3333" s="564"/>
      <c r="D3333" s="565"/>
      <c r="E3333" s="565"/>
      <c r="F3333" s="566"/>
      <c r="G3333" s="489">
        <v>2.0253000000000001</v>
      </c>
      <c r="H3333" s="489" t="s">
        <v>1221</v>
      </c>
      <c r="I3333" s="743">
        <v>14.67</v>
      </c>
      <c r="J3333" s="492">
        <f t="shared" si="60"/>
        <v>29.711151000000001</v>
      </c>
      <c r="K3333" s="458"/>
    </row>
    <row r="3334" spans="1:11">
      <c r="A3334" s="450"/>
      <c r="B3334" s="563"/>
      <c r="C3334" s="564"/>
      <c r="D3334" s="565"/>
      <c r="E3334" s="565"/>
      <c r="F3334" s="566"/>
      <c r="G3334" s="489"/>
      <c r="H3334" s="489"/>
      <c r="I3334" s="743"/>
      <c r="J3334" s="492"/>
      <c r="K3334" s="458"/>
    </row>
    <row r="3335" spans="1:11">
      <c r="A3335" s="450"/>
      <c r="B3335" s="581"/>
      <c r="C3335" s="523"/>
      <c r="D3335" s="523"/>
      <c r="E3335" s="582"/>
      <c r="F3335" s="583"/>
      <c r="G3335" s="532"/>
      <c r="H3335" s="532"/>
      <c r="I3335" s="524" t="s">
        <v>138</v>
      </c>
      <c r="J3335" s="501">
        <f>SUM(J3327:J3334)</f>
        <v>153.55450000000002</v>
      </c>
      <c r="K3335" s="458"/>
    </row>
    <row r="3336" spans="1:11">
      <c r="A3336" s="450"/>
      <c r="B3336" s="584"/>
      <c r="C3336" s="523"/>
      <c r="D3336" s="523"/>
      <c r="E3336" s="582"/>
      <c r="F3336" s="583"/>
      <c r="G3336" s="532"/>
      <c r="H3336" s="532"/>
      <c r="I3336" s="524"/>
      <c r="J3336" s="582"/>
      <c r="K3336" s="458"/>
    </row>
    <row r="3337" spans="1:11" ht="20.399999999999999">
      <c r="A3337" s="450"/>
      <c r="B3337" s="1667" t="s">
        <v>1141</v>
      </c>
      <c r="C3337" s="1668"/>
      <c r="D3337" s="1668"/>
      <c r="E3337" s="1668"/>
      <c r="F3337" s="1669"/>
      <c r="G3337" s="587" t="s">
        <v>494</v>
      </c>
      <c r="H3337" s="506" t="s">
        <v>1115</v>
      </c>
      <c r="I3337" s="557"/>
      <c r="J3337" s="509" t="s">
        <v>482</v>
      </c>
      <c r="K3337" s="458"/>
    </row>
    <row r="3338" spans="1:11">
      <c r="A3338" s="450"/>
      <c r="B3338" s="1654"/>
      <c r="C3338" s="1655"/>
      <c r="D3338" s="1655"/>
      <c r="E3338" s="1655"/>
      <c r="F3338" s="1656"/>
      <c r="G3338" s="489"/>
      <c r="H3338" s="1657"/>
      <c r="I3338" s="1658"/>
      <c r="J3338" s="492"/>
      <c r="K3338" s="458"/>
    </row>
    <row r="3339" spans="1:11">
      <c r="A3339" s="450"/>
      <c r="B3339" s="1659"/>
      <c r="C3339" s="1660"/>
      <c r="D3339" s="1660"/>
      <c r="E3339" s="1660"/>
      <c r="F3339" s="1661"/>
      <c r="G3339" s="496"/>
      <c r="H3339" s="1662"/>
      <c r="I3339" s="1663"/>
      <c r="J3339" s="492"/>
      <c r="K3339" s="458"/>
    </row>
    <row r="3340" spans="1:11">
      <c r="A3340" s="450"/>
      <c r="B3340" s="581"/>
      <c r="C3340" s="523"/>
      <c r="D3340" s="523"/>
      <c r="E3340" s="582"/>
      <c r="F3340" s="583"/>
      <c r="G3340" s="532"/>
      <c r="H3340" s="532"/>
      <c r="I3340" s="524" t="s">
        <v>138</v>
      </c>
      <c r="J3340" s="501">
        <f>SUM(J3338:J3339)</f>
        <v>0</v>
      </c>
      <c r="K3340" s="458"/>
    </row>
    <row r="3341" spans="1:11">
      <c r="A3341" s="450"/>
      <c r="B3341" s="523"/>
      <c r="C3341" s="523"/>
      <c r="D3341" s="523"/>
      <c r="E3341" s="523"/>
      <c r="F3341" s="523"/>
      <c r="G3341" s="523"/>
      <c r="H3341" s="523"/>
      <c r="I3341" s="524"/>
      <c r="J3341" s="523"/>
      <c r="K3341" s="458"/>
    </row>
    <row r="3342" spans="1:11">
      <c r="A3342" s="450"/>
      <c r="B3342" s="1645" t="s">
        <v>1142</v>
      </c>
      <c r="C3342" s="1646"/>
      <c r="D3342" s="1646"/>
      <c r="E3342" s="1646"/>
      <c r="F3342" s="1646"/>
      <c r="G3342" s="1646"/>
      <c r="H3342" s="1646"/>
      <c r="I3342" s="1647"/>
      <c r="J3342" s="573">
        <f>J3340+J3335+J3324</f>
        <v>176.54785069818183</v>
      </c>
      <c r="K3342" s="458"/>
    </row>
    <row r="3343" spans="1:11">
      <c r="A3343" s="450"/>
      <c r="B3343" s="523"/>
      <c r="C3343" s="523"/>
      <c r="D3343" s="523"/>
      <c r="E3343" s="523"/>
      <c r="F3343" s="523"/>
      <c r="G3343" s="523"/>
      <c r="H3343" s="523"/>
      <c r="I3343" s="524"/>
      <c r="J3343" s="523"/>
      <c r="K3343" s="458"/>
    </row>
    <row r="3344" spans="1:11">
      <c r="A3344" s="450"/>
      <c r="B3344" s="1645" t="s">
        <v>1143</v>
      </c>
      <c r="C3344" s="1646"/>
      <c r="D3344" s="1646"/>
      <c r="E3344" s="1646"/>
      <c r="F3344" s="1646"/>
      <c r="G3344" s="1646"/>
      <c r="H3344" s="1646"/>
      <c r="I3344" s="1647"/>
      <c r="J3344" s="501">
        <f>J3342*0</f>
        <v>0</v>
      </c>
      <c r="K3344" s="458"/>
    </row>
    <row r="3345" spans="1:11">
      <c r="A3345" s="450"/>
      <c r="B3345" s="523"/>
      <c r="C3345" s="523"/>
      <c r="D3345" s="523"/>
      <c r="E3345" s="523"/>
      <c r="F3345" s="523"/>
      <c r="G3345" s="523"/>
      <c r="H3345" s="523"/>
      <c r="I3345" s="524"/>
      <c r="J3345" s="523"/>
      <c r="K3345" s="458"/>
    </row>
    <row r="3346" spans="1:11">
      <c r="A3346" s="450"/>
      <c r="B3346" s="1645" t="s">
        <v>1144</v>
      </c>
      <c r="C3346" s="1646"/>
      <c r="D3346" s="1646"/>
      <c r="E3346" s="1646"/>
      <c r="F3346" s="1646"/>
      <c r="G3346" s="1646"/>
      <c r="H3346" s="1646"/>
      <c r="I3346" s="1647"/>
      <c r="J3346" s="573">
        <f>J3342+J3344</f>
        <v>176.54785069818183</v>
      </c>
      <c r="K3346" s="458"/>
    </row>
    <row r="3347" spans="1:11">
      <c r="A3347" s="450"/>
      <c r="B3347" s="511"/>
      <c r="C3347" s="511"/>
      <c r="D3347" s="511"/>
      <c r="E3347" s="511"/>
      <c r="F3347" s="511"/>
      <c r="G3347" s="511"/>
      <c r="H3347" s="511"/>
      <c r="I3347" s="571"/>
      <c r="J3347" s="511"/>
      <c r="K3347" s="458"/>
    </row>
    <row r="3348" spans="1:11">
      <c r="A3348" s="450"/>
      <c r="B3348" s="589"/>
      <c r="C3348" s="559"/>
      <c r="D3348" s="559"/>
      <c r="E3348" s="559"/>
      <c r="F3348" s="559"/>
      <c r="G3348" s="559"/>
      <c r="H3348" s="559"/>
      <c r="I3348" s="559"/>
      <c r="J3348" s="590"/>
      <c r="K3348" s="458"/>
    </row>
    <row r="3349" spans="1:11">
      <c r="A3349" s="450"/>
      <c r="B3349" s="591"/>
      <c r="C3349" s="592"/>
      <c r="D3349" s="593"/>
      <c r="E3349" s="593"/>
      <c r="F3349" s="594" t="s">
        <v>1119</v>
      </c>
      <c r="G3349" s="595" t="s">
        <v>1119</v>
      </c>
      <c r="H3349" s="592"/>
      <c r="I3349" s="592"/>
      <c r="J3349" s="596"/>
      <c r="K3349" s="458"/>
    </row>
    <row r="3350" spans="1:11">
      <c r="A3350" s="450"/>
      <c r="B3350" s="459"/>
      <c r="C3350" s="459"/>
      <c r="D3350" s="459"/>
      <c r="E3350" s="459"/>
      <c r="F3350" s="459"/>
      <c r="G3350" s="459"/>
      <c r="H3350" s="459"/>
      <c r="I3350" s="459"/>
      <c r="J3350" s="459"/>
      <c r="K3350" s="458"/>
    </row>
    <row r="3351" spans="1:11">
      <c r="A3351" s="450"/>
      <c r="B3351" s="597"/>
      <c r="C3351" s="598"/>
      <c r="D3351" s="598"/>
      <c r="E3351" s="598"/>
      <c r="F3351" s="599"/>
      <c r="G3351" s="600" t="s">
        <v>482</v>
      </c>
      <c r="H3351" s="502"/>
      <c r="I3351" s="502"/>
      <c r="J3351" s="505"/>
      <c r="K3351" s="458"/>
    </row>
    <row r="3352" spans="1:11">
      <c r="A3352" s="450"/>
      <c r="B3352" s="601"/>
      <c r="C3352" s="602"/>
      <c r="D3352" s="602"/>
      <c r="E3352" s="602"/>
      <c r="F3352" s="603"/>
      <c r="G3352" s="1648" t="s">
        <v>1145</v>
      </c>
      <c r="H3352" s="1649"/>
      <c r="I3352" s="1649"/>
      <c r="J3352" s="1650"/>
      <c r="K3352" s="458"/>
    </row>
    <row r="3353" spans="1:11">
      <c r="A3353" s="450"/>
      <c r="B3353" s="604"/>
      <c r="C3353" s="605"/>
      <c r="D3353" s="605"/>
      <c r="E3353" s="605"/>
      <c r="F3353" s="606"/>
      <c r="G3353" s="607"/>
      <c r="H3353" s="1651"/>
      <c r="I3353" s="1652"/>
      <c r="J3353" s="1653"/>
      <c r="K3353" s="458"/>
    </row>
    <row r="3354" spans="1:11" ht="15" thickBot="1">
      <c r="A3354" s="608"/>
      <c r="B3354" s="609"/>
      <c r="C3354" s="609"/>
      <c r="D3354" s="609"/>
      <c r="E3354" s="609"/>
      <c r="F3354" s="609"/>
      <c r="G3354" s="609"/>
      <c r="H3354" s="609"/>
      <c r="I3354" s="609"/>
      <c r="J3354" s="609"/>
      <c r="K3354" s="610"/>
    </row>
    <row r="3355" spans="1:11">
      <c r="A3355" s="447"/>
      <c r="B3355" s="448"/>
      <c r="C3355" s="448"/>
      <c r="D3355" s="448"/>
      <c r="E3355" s="448"/>
      <c r="F3355" s="448"/>
      <c r="G3355" s="448"/>
      <c r="H3355" s="448"/>
      <c r="I3355" s="448"/>
      <c r="J3355" s="448"/>
      <c r="K3355" s="449"/>
    </row>
    <row r="3356" spans="1:11">
      <c r="A3356" s="450"/>
      <c r="B3356" s="451" t="s">
        <v>141</v>
      </c>
      <c r="C3356" s="452"/>
      <c r="D3356" s="453" t="s">
        <v>1105</v>
      </c>
      <c r="E3356" s="454"/>
      <c r="F3356" s="455"/>
      <c r="G3356" s="455"/>
      <c r="H3356" s="456"/>
      <c r="I3356" s="456"/>
      <c r="J3356" s="457"/>
      <c r="K3356" s="458"/>
    </row>
    <row r="3357" spans="1:11">
      <c r="A3357" s="450"/>
      <c r="B3357" s="459"/>
      <c r="C3357" s="459"/>
      <c r="D3357" s="459"/>
      <c r="E3357" s="459"/>
      <c r="F3357" s="459"/>
      <c r="G3357" s="459"/>
      <c r="H3357" s="459"/>
      <c r="I3357" s="459"/>
      <c r="J3357" s="459"/>
      <c r="K3357" s="458"/>
    </row>
    <row r="3358" spans="1:11">
      <c r="A3358" s="450"/>
      <c r="B3358" s="460" t="s">
        <v>1169</v>
      </c>
      <c r="C3358" s="461" t="s">
        <v>1107</v>
      </c>
      <c r="D3358" s="1671" t="s">
        <v>198</v>
      </c>
      <c r="E3358" s="1672"/>
      <c r="F3358" s="1672"/>
      <c r="G3358" s="1672"/>
      <c r="H3358" s="1672"/>
      <c r="I3358" s="1673"/>
      <c r="J3358" s="462" t="s">
        <v>1108</v>
      </c>
      <c r="K3358" s="458"/>
    </row>
    <row r="3359" spans="1:11" ht="27.75" customHeight="1">
      <c r="A3359" s="450"/>
      <c r="B3359" s="463">
        <v>50848</v>
      </c>
      <c r="C3359" s="464"/>
      <c r="D3359" s="1674" t="s">
        <v>1280</v>
      </c>
      <c r="E3359" s="1675"/>
      <c r="F3359" s="1675"/>
      <c r="G3359" s="1675"/>
      <c r="H3359" s="1675"/>
      <c r="I3359" s="1676"/>
      <c r="J3359" s="468" t="str">
        <f>F3376</f>
        <v>m2</v>
      </c>
      <c r="K3359" s="458"/>
    </row>
    <row r="3360" spans="1:11">
      <c r="A3360" s="450"/>
      <c r="B3360" s="469"/>
      <c r="C3360" s="469"/>
      <c r="D3360" s="469"/>
      <c r="E3360" s="469"/>
      <c r="F3360" s="469"/>
      <c r="G3360" s="469"/>
      <c r="H3360" s="469"/>
      <c r="I3360" s="470"/>
      <c r="J3360" s="471"/>
      <c r="K3360" s="458"/>
    </row>
    <row r="3361" spans="1:11">
      <c r="A3361" s="450"/>
      <c r="B3361" s="1648" t="s">
        <v>1111</v>
      </c>
      <c r="C3361" s="1650"/>
      <c r="D3361" s="1679" t="s">
        <v>873</v>
      </c>
      <c r="E3361" s="1681" t="s">
        <v>1112</v>
      </c>
      <c r="F3361" s="472" t="s">
        <v>1113</v>
      </c>
      <c r="G3361" s="473"/>
      <c r="H3361" s="472" t="s">
        <v>1114</v>
      </c>
      <c r="I3361" s="473"/>
      <c r="J3361" s="474" t="s">
        <v>1115</v>
      </c>
      <c r="K3361" s="458"/>
    </row>
    <row r="3362" spans="1:11">
      <c r="A3362" s="450"/>
      <c r="B3362" s="1677"/>
      <c r="C3362" s="1678"/>
      <c r="D3362" s="1680"/>
      <c r="E3362" s="1682"/>
      <c r="F3362" s="475" t="s">
        <v>1116</v>
      </c>
      <c r="G3362" s="475" t="s">
        <v>1117</v>
      </c>
      <c r="H3362" s="475" t="s">
        <v>1116</v>
      </c>
      <c r="I3362" s="476" t="s">
        <v>1117</v>
      </c>
      <c r="J3362" s="477" t="s">
        <v>1118</v>
      </c>
      <c r="K3362" s="458"/>
    </row>
    <row r="3363" spans="1:11">
      <c r="A3363" s="450"/>
      <c r="B3363" s="486"/>
      <c r="C3363" s="487"/>
      <c r="D3363" s="488"/>
      <c r="E3363" s="481"/>
      <c r="F3363" s="481"/>
      <c r="G3363" s="482"/>
      <c r="H3363" s="490"/>
      <c r="I3363" s="484"/>
      <c r="J3363" s="492"/>
      <c r="K3363" s="458"/>
    </row>
    <row r="3364" spans="1:11">
      <c r="A3364" s="450"/>
      <c r="B3364" s="486"/>
      <c r="C3364" s="487"/>
      <c r="D3364" s="488"/>
      <c r="E3364" s="489"/>
      <c r="F3364" s="489"/>
      <c r="G3364" s="489"/>
      <c r="H3364" s="490"/>
      <c r="I3364" s="491"/>
      <c r="J3364" s="492">
        <f>H3364*F3364*E3364+I3364*G3364*E3364</f>
        <v>0</v>
      </c>
      <c r="K3364" s="458"/>
    </row>
    <row r="3365" spans="1:11">
      <c r="A3365" s="450"/>
      <c r="B3365" s="493"/>
      <c r="C3365" s="494"/>
      <c r="D3365" s="495"/>
      <c r="E3365" s="496"/>
      <c r="F3365" s="496"/>
      <c r="G3365" s="496"/>
      <c r="H3365" s="497"/>
      <c r="I3365" s="498"/>
      <c r="J3365" s="492">
        <f>H3365*F3365*E3365+I3365*G3365*E3365</f>
        <v>0</v>
      </c>
      <c r="K3365" s="458"/>
    </row>
    <row r="3366" spans="1:11">
      <c r="A3366" s="450"/>
      <c r="B3366" s="499" t="s">
        <v>1119</v>
      </c>
      <c r="C3366" s="469"/>
      <c r="D3366" s="469"/>
      <c r="E3366" s="469"/>
      <c r="F3366" s="469"/>
      <c r="G3366" s="469"/>
      <c r="H3366" s="469"/>
      <c r="I3366" s="500" t="s">
        <v>138</v>
      </c>
      <c r="J3366" s="501">
        <f>SUM(J3363:J3365)</f>
        <v>0</v>
      </c>
      <c r="K3366" s="458"/>
    </row>
    <row r="3367" spans="1:11">
      <c r="A3367" s="450"/>
      <c r="B3367" s="502"/>
      <c r="C3367" s="502"/>
      <c r="D3367" s="502"/>
      <c r="E3367" s="502"/>
      <c r="F3367" s="502"/>
      <c r="G3367" s="502"/>
      <c r="H3367" s="502"/>
      <c r="I3367" s="503"/>
      <c r="J3367" s="504"/>
      <c r="K3367" s="458"/>
    </row>
    <row r="3368" spans="1:11" ht="20.399999999999999">
      <c r="A3368" s="450"/>
      <c r="B3368" s="1664" t="s">
        <v>1120</v>
      </c>
      <c r="C3368" s="1665"/>
      <c r="D3368" s="1665"/>
      <c r="E3368" s="1666"/>
      <c r="F3368" s="505" t="s">
        <v>873</v>
      </c>
      <c r="G3368" s="506"/>
      <c r="H3368" s="507" t="s">
        <v>560</v>
      </c>
      <c r="I3368" s="508" t="s">
        <v>1121</v>
      </c>
      <c r="J3368" s="509" t="s">
        <v>1122</v>
      </c>
      <c r="K3368" s="458"/>
    </row>
    <row r="3369" spans="1:11">
      <c r="A3369" s="450"/>
      <c r="B3369" s="510"/>
      <c r="C3369" s="511"/>
      <c r="D3369" s="512"/>
      <c r="E3369" s="513"/>
      <c r="F3369" s="514"/>
      <c r="G3369" s="515"/>
      <c r="H3369" s="516"/>
      <c r="I3369" s="484"/>
      <c r="J3369" s="485"/>
      <c r="K3369" s="458"/>
    </row>
    <row r="3370" spans="1:11">
      <c r="A3370" s="450"/>
      <c r="B3370" s="517" t="s">
        <v>626</v>
      </c>
      <c r="C3370" s="518"/>
      <c r="D3370" s="459"/>
      <c r="E3370" s="487"/>
      <c r="F3370" s="488"/>
      <c r="G3370" s="519"/>
      <c r="H3370" s="520">
        <v>0.52</v>
      </c>
      <c r="I3370" s="521">
        <f>VLOOKUP(B3370,'MÃO DE OBRA'!$A:$E,5,FALSE)/220</f>
        <v>15.730909090909092</v>
      </c>
      <c r="J3370" s="492">
        <f t="shared" ref="J3370:J3371" si="61">H3370*I3370</f>
        <v>8.1800727272727283</v>
      </c>
      <c r="K3370" s="458"/>
    </row>
    <row r="3371" spans="1:11">
      <c r="A3371" s="450"/>
      <c r="B3371" s="517" t="s">
        <v>734</v>
      </c>
      <c r="C3371" s="518"/>
      <c r="D3371" s="459"/>
      <c r="E3371" s="487"/>
      <c r="F3371" s="488"/>
      <c r="G3371" s="519"/>
      <c r="H3371" s="520">
        <v>0.47</v>
      </c>
      <c r="I3371" s="521">
        <f>VLOOKUP(B3371,'MÃO DE OBRA'!$A:$E,5,FALSE)/220</f>
        <v>23.596363636363641</v>
      </c>
      <c r="J3371" s="492">
        <f t="shared" si="61"/>
        <v>11.090290909090911</v>
      </c>
      <c r="K3371" s="458"/>
    </row>
    <row r="3372" spans="1:11">
      <c r="A3372" s="450"/>
      <c r="B3372" s="517"/>
      <c r="C3372" s="518"/>
      <c r="D3372" s="459"/>
      <c r="E3372" s="487"/>
      <c r="F3372" s="488"/>
      <c r="G3372" s="519"/>
      <c r="H3372" s="520"/>
      <c r="I3372" s="521"/>
      <c r="J3372" s="492"/>
      <c r="K3372" s="458"/>
    </row>
    <row r="3373" spans="1:11">
      <c r="A3373" s="450"/>
      <c r="B3373" s="517"/>
      <c r="C3373" s="518"/>
      <c r="D3373" s="459"/>
      <c r="E3373" s="487"/>
      <c r="F3373" s="488"/>
      <c r="G3373" s="519"/>
      <c r="H3373" s="520"/>
      <c r="I3373" s="491"/>
      <c r="J3373" s="492">
        <f>H3373*I3373</f>
        <v>0</v>
      </c>
      <c r="K3373" s="458"/>
    </row>
    <row r="3374" spans="1:11">
      <c r="A3374" s="450"/>
      <c r="B3374" s="499" t="s">
        <v>1119</v>
      </c>
      <c r="C3374" s="502"/>
      <c r="D3374" s="502"/>
      <c r="E3374" s="502"/>
      <c r="F3374" s="502"/>
      <c r="G3374" s="502"/>
      <c r="H3374" s="502"/>
      <c r="I3374" s="522" t="s">
        <v>138</v>
      </c>
      <c r="J3374" s="501">
        <f>SUM(J3369:J3373)</f>
        <v>19.270363636363641</v>
      </c>
      <c r="K3374" s="458"/>
    </row>
    <row r="3375" spans="1:11">
      <c r="A3375" s="450"/>
      <c r="B3375" s="523"/>
      <c r="C3375" s="523"/>
      <c r="D3375" s="523"/>
      <c r="E3375" s="523"/>
      <c r="F3375" s="523"/>
      <c r="G3375" s="523"/>
      <c r="H3375" s="523"/>
      <c r="I3375" s="524"/>
      <c r="J3375" s="523"/>
      <c r="K3375" s="458"/>
    </row>
    <row r="3376" spans="1:11">
      <c r="A3376" s="450"/>
      <c r="B3376" s="525" t="s">
        <v>1123</v>
      </c>
      <c r="C3376" s="526"/>
      <c r="D3376" s="523"/>
      <c r="E3376" s="527">
        <v>1</v>
      </c>
      <c r="F3376" s="528" t="s">
        <v>1130</v>
      </c>
      <c r="G3376" s="506"/>
      <c r="H3376" s="506"/>
      <c r="I3376" s="529" t="s">
        <v>1124</v>
      </c>
      <c r="J3376" s="501">
        <f>J3366+J3374</f>
        <v>19.270363636363641</v>
      </c>
      <c r="K3376" s="458"/>
    </row>
    <row r="3377" spans="1:11">
      <c r="A3377" s="450"/>
      <c r="B3377" s="530"/>
      <c r="C3377" s="523"/>
      <c r="D3377" s="523"/>
      <c r="E3377" s="531"/>
      <c r="F3377" s="532"/>
      <c r="G3377" s="532"/>
      <c r="H3377" s="532"/>
      <c r="I3377" s="524"/>
      <c r="J3377" s="523"/>
      <c r="K3377" s="458"/>
    </row>
    <row r="3378" spans="1:11" ht="20.399999999999999">
      <c r="A3378" s="450"/>
      <c r="B3378" s="1667" t="s">
        <v>481</v>
      </c>
      <c r="C3378" s="1668"/>
      <c r="D3378" s="1668"/>
      <c r="E3378" s="1669"/>
      <c r="F3378" s="533" t="s">
        <v>873</v>
      </c>
      <c r="G3378" s="534" t="s">
        <v>493</v>
      </c>
      <c r="H3378" s="507" t="s">
        <v>1115</v>
      </c>
      <c r="I3378" s="535" t="s">
        <v>480</v>
      </c>
      <c r="J3378" s="536" t="s">
        <v>482</v>
      </c>
      <c r="K3378" s="458"/>
    </row>
    <row r="3379" spans="1:11">
      <c r="A3379" s="450"/>
      <c r="B3379" s="537"/>
      <c r="C3379" s="538"/>
      <c r="D3379" s="538"/>
      <c r="E3379" s="539"/>
      <c r="F3379" s="540"/>
      <c r="G3379" s="541"/>
      <c r="H3379" s="547"/>
      <c r="I3379" s="543"/>
      <c r="J3379" s="485"/>
      <c r="K3379" s="458"/>
    </row>
    <row r="3380" spans="1:11">
      <c r="A3380" s="450"/>
      <c r="B3380" s="537"/>
      <c r="C3380" s="518"/>
      <c r="D3380" s="518"/>
      <c r="E3380" s="487"/>
      <c r="F3380" s="540"/>
      <c r="G3380" s="541"/>
      <c r="H3380" s="547"/>
      <c r="I3380" s="543"/>
      <c r="J3380" s="492"/>
      <c r="K3380" s="458"/>
    </row>
    <row r="3381" spans="1:11">
      <c r="A3381" s="450"/>
      <c r="B3381" s="517"/>
      <c r="C3381" s="518"/>
      <c r="D3381" s="518"/>
      <c r="E3381" s="487"/>
      <c r="F3381" s="488"/>
      <c r="G3381" s="546"/>
      <c r="H3381" s="547"/>
      <c r="I3381" s="543"/>
      <c r="J3381" s="492">
        <f>H3381*I3381*E3363*F3363</f>
        <v>0</v>
      </c>
      <c r="K3381" s="458"/>
    </row>
    <row r="3382" spans="1:11">
      <c r="A3382" s="450"/>
      <c r="B3382" s="517"/>
      <c r="C3382" s="526"/>
      <c r="D3382" s="526"/>
      <c r="E3382" s="494"/>
      <c r="F3382" s="488"/>
      <c r="G3382" s="468"/>
      <c r="H3382" s="547"/>
      <c r="I3382" s="548"/>
      <c r="J3382" s="492">
        <f>H3382*I3382*E3364*F3364</f>
        <v>0</v>
      </c>
      <c r="K3382" s="458"/>
    </row>
    <row r="3383" spans="1:11">
      <c r="A3383" s="450"/>
      <c r="B3383" s="550" t="s">
        <v>1119</v>
      </c>
      <c r="C3383" s="526"/>
      <c r="D3383" s="526"/>
      <c r="E3383" s="526"/>
      <c r="F3383" s="523"/>
      <c r="G3383" s="526"/>
      <c r="H3383" s="551"/>
      <c r="I3383" s="552" t="s">
        <v>138</v>
      </c>
      <c r="J3383" s="501">
        <f>SUM(J3379:J3382)</f>
        <v>0</v>
      </c>
      <c r="K3383" s="458"/>
    </row>
    <row r="3384" spans="1:11">
      <c r="A3384" s="450"/>
      <c r="B3384" s="553"/>
      <c r="C3384" s="526"/>
      <c r="D3384" s="526"/>
      <c r="E3384" s="554"/>
      <c r="F3384" s="555"/>
      <c r="G3384" s="506"/>
      <c r="H3384" s="506"/>
      <c r="I3384" s="529"/>
      <c r="J3384" s="554"/>
      <c r="K3384" s="458"/>
    </row>
    <row r="3385" spans="1:11" ht="20.399999999999999">
      <c r="A3385" s="450"/>
      <c r="B3385" s="1667" t="s">
        <v>1125</v>
      </c>
      <c r="C3385" s="1668"/>
      <c r="D3385" s="1668"/>
      <c r="E3385" s="1668"/>
      <c r="F3385" s="1669"/>
      <c r="G3385" s="556" t="s">
        <v>494</v>
      </c>
      <c r="H3385" s="506" t="s">
        <v>1126</v>
      </c>
      <c r="I3385" s="557" t="s">
        <v>1115</v>
      </c>
      <c r="J3385" s="509" t="s">
        <v>482</v>
      </c>
      <c r="K3385" s="458"/>
    </row>
    <row r="3386" spans="1:11">
      <c r="A3386" s="450"/>
      <c r="B3386" s="558"/>
      <c r="C3386" s="559"/>
      <c r="D3386" s="560"/>
      <c r="E3386" s="560"/>
      <c r="F3386" s="561"/>
      <c r="G3386" s="489"/>
      <c r="H3386" s="489"/>
      <c r="I3386" s="562"/>
      <c r="J3386" s="492"/>
      <c r="K3386" s="458"/>
    </row>
    <row r="3387" spans="1:11">
      <c r="A3387" s="450"/>
      <c r="B3387" s="563"/>
      <c r="C3387" s="564"/>
      <c r="D3387" s="565"/>
      <c r="E3387" s="565"/>
      <c r="F3387" s="566"/>
      <c r="G3387" s="489"/>
      <c r="H3387" s="489"/>
      <c r="I3387" s="562"/>
      <c r="J3387" s="492"/>
      <c r="K3387" s="458"/>
    </row>
    <row r="3388" spans="1:11">
      <c r="A3388" s="450"/>
      <c r="B3388" s="1670" t="s">
        <v>138</v>
      </c>
      <c r="C3388" s="1670"/>
      <c r="D3388" s="1670"/>
      <c r="E3388" s="1670"/>
      <c r="F3388" s="1670"/>
      <c r="G3388" s="1670"/>
      <c r="H3388" s="1670"/>
      <c r="I3388" s="1670"/>
      <c r="J3388" s="501">
        <f>SUM(J3386:J3387)</f>
        <v>0</v>
      </c>
      <c r="K3388" s="458"/>
    </row>
    <row r="3389" spans="1:11">
      <c r="A3389" s="450"/>
      <c r="B3389" s="567"/>
      <c r="C3389" s="511"/>
      <c r="D3389" s="511"/>
      <c r="E3389" s="568"/>
      <c r="F3389" s="569"/>
      <c r="G3389" s="570"/>
      <c r="H3389" s="570"/>
      <c r="I3389" s="571"/>
      <c r="J3389" s="572"/>
      <c r="K3389" s="458"/>
    </row>
    <row r="3390" spans="1:11">
      <c r="A3390" s="450"/>
      <c r="B3390" s="573" t="s">
        <v>1127</v>
      </c>
      <c r="C3390" s="573"/>
      <c r="D3390" s="550"/>
      <c r="E3390" s="523"/>
      <c r="F3390" s="523"/>
      <c r="G3390" s="523"/>
      <c r="H3390" s="574"/>
      <c r="I3390" s="575"/>
      <c r="J3390" s="639">
        <f>(J3376+J3383+J3388)/E3376</f>
        <v>19.270363636363641</v>
      </c>
      <c r="K3390" s="458"/>
    </row>
    <row r="3391" spans="1:11">
      <c r="A3391" s="450"/>
      <c r="B3391" s="553"/>
      <c r="C3391" s="526"/>
      <c r="D3391" s="526"/>
      <c r="E3391" s="554"/>
      <c r="F3391" s="555"/>
      <c r="G3391" s="506"/>
      <c r="H3391" s="506"/>
      <c r="I3391" s="529"/>
      <c r="J3391" s="576"/>
      <c r="K3391" s="458"/>
    </row>
    <row r="3392" spans="1:11" ht="20.399999999999999">
      <c r="A3392" s="450"/>
      <c r="B3392" s="1667" t="s">
        <v>1128</v>
      </c>
      <c r="C3392" s="1668"/>
      <c r="D3392" s="1668"/>
      <c r="E3392" s="1668"/>
      <c r="F3392" s="1669"/>
      <c r="G3392" s="556" t="s">
        <v>494</v>
      </c>
      <c r="H3392" s="506" t="s">
        <v>1126</v>
      </c>
      <c r="I3392" s="557" t="s">
        <v>1115</v>
      </c>
      <c r="J3392" s="509" t="s">
        <v>482</v>
      </c>
      <c r="K3392" s="458"/>
    </row>
    <row r="3393" spans="1:11">
      <c r="A3393" s="450"/>
      <c r="B3393" s="558" t="s">
        <v>1281</v>
      </c>
      <c r="C3393" s="559"/>
      <c r="D3393" s="560"/>
      <c r="E3393" s="560"/>
      <c r="F3393" s="561"/>
      <c r="G3393" s="489">
        <v>6</v>
      </c>
      <c r="H3393" s="489" t="s">
        <v>1140</v>
      </c>
      <c r="I3393" s="562">
        <v>8.3699999999999992</v>
      </c>
      <c r="J3393" s="492">
        <f>G3393*I3393</f>
        <v>50.22</v>
      </c>
      <c r="K3393" s="458"/>
    </row>
    <row r="3394" spans="1:11">
      <c r="A3394" s="450"/>
      <c r="B3394" s="563" t="s">
        <v>1282</v>
      </c>
      <c r="C3394" s="564"/>
      <c r="D3394" s="565"/>
      <c r="E3394" s="565"/>
      <c r="F3394" s="566"/>
      <c r="G3394" s="489">
        <v>1</v>
      </c>
      <c r="H3394" s="489" t="s">
        <v>1165</v>
      </c>
      <c r="I3394" s="562">
        <v>66.12</v>
      </c>
      <c r="J3394" s="492">
        <f>G3394*I3394</f>
        <v>66.12</v>
      </c>
      <c r="K3394" s="458"/>
    </row>
    <row r="3395" spans="1:11">
      <c r="A3395" s="450"/>
      <c r="B3395" s="563" t="s">
        <v>1283</v>
      </c>
      <c r="C3395" s="564"/>
      <c r="D3395" s="565"/>
      <c r="E3395" s="565"/>
      <c r="F3395" s="566"/>
      <c r="G3395" s="489">
        <v>0.1</v>
      </c>
      <c r="H3395" s="489" t="s">
        <v>1205</v>
      </c>
      <c r="I3395" s="562">
        <v>750</v>
      </c>
      <c r="J3395" s="492">
        <f t="shared" ref="J3395:J3396" si="62">G3395*I3395</f>
        <v>75</v>
      </c>
      <c r="K3395" s="458"/>
    </row>
    <row r="3396" spans="1:11">
      <c r="A3396" s="450"/>
      <c r="B3396" s="563" t="s">
        <v>1284</v>
      </c>
      <c r="C3396" s="564"/>
      <c r="D3396" s="565"/>
      <c r="E3396" s="565"/>
      <c r="F3396" s="566"/>
      <c r="G3396" s="489">
        <v>1</v>
      </c>
      <c r="H3396" s="489" t="s">
        <v>1165</v>
      </c>
      <c r="I3396" s="562">
        <v>5.16</v>
      </c>
      <c r="J3396" s="492">
        <f t="shared" si="62"/>
        <v>5.16</v>
      </c>
      <c r="K3396" s="458"/>
    </row>
    <row r="3397" spans="1:11">
      <c r="A3397" s="450"/>
      <c r="B3397" s="577"/>
      <c r="C3397" s="578"/>
      <c r="D3397" s="579"/>
      <c r="E3397" s="579"/>
      <c r="F3397" s="580"/>
      <c r="G3397" s="489"/>
      <c r="H3397" s="489"/>
      <c r="I3397" s="742"/>
      <c r="J3397" s="492"/>
      <c r="K3397" s="458"/>
    </row>
    <row r="3398" spans="1:11">
      <c r="A3398" s="450"/>
      <c r="B3398" s="581"/>
      <c r="C3398" s="523"/>
      <c r="D3398" s="523"/>
      <c r="E3398" s="582"/>
      <c r="F3398" s="583"/>
      <c r="G3398" s="532"/>
      <c r="H3398" s="532"/>
      <c r="I3398" s="524" t="s">
        <v>138</v>
      </c>
      <c r="J3398" s="501">
        <f>SUM(J3393:J3397)</f>
        <v>196.5</v>
      </c>
      <c r="K3398" s="458"/>
    </row>
    <row r="3399" spans="1:11">
      <c r="A3399" s="450"/>
      <c r="B3399" s="584"/>
      <c r="C3399" s="523"/>
      <c r="D3399" s="523"/>
      <c r="E3399" s="582"/>
      <c r="F3399" s="583"/>
      <c r="G3399" s="532"/>
      <c r="H3399" s="532"/>
      <c r="I3399" s="524"/>
      <c r="J3399" s="582"/>
      <c r="K3399" s="458"/>
    </row>
    <row r="3400" spans="1:11" ht="20.399999999999999">
      <c r="A3400" s="450"/>
      <c r="B3400" s="1667" t="s">
        <v>1141</v>
      </c>
      <c r="C3400" s="1668"/>
      <c r="D3400" s="1668"/>
      <c r="E3400" s="1668"/>
      <c r="F3400" s="1669"/>
      <c r="G3400" s="587" t="s">
        <v>494</v>
      </c>
      <c r="H3400" s="506" t="s">
        <v>1115</v>
      </c>
      <c r="I3400" s="557"/>
      <c r="J3400" s="509" t="s">
        <v>482</v>
      </c>
      <c r="K3400" s="458"/>
    </row>
    <row r="3401" spans="1:11">
      <c r="A3401" s="450"/>
      <c r="B3401" s="1654"/>
      <c r="C3401" s="1655"/>
      <c r="D3401" s="1655"/>
      <c r="E3401" s="1655"/>
      <c r="F3401" s="1656"/>
      <c r="G3401" s="489"/>
      <c r="H3401" s="1657"/>
      <c r="I3401" s="1658"/>
      <c r="J3401" s="492"/>
      <c r="K3401" s="458"/>
    </row>
    <row r="3402" spans="1:11">
      <c r="A3402" s="450"/>
      <c r="B3402" s="1659"/>
      <c r="C3402" s="1660"/>
      <c r="D3402" s="1660"/>
      <c r="E3402" s="1660"/>
      <c r="F3402" s="1661"/>
      <c r="G3402" s="496"/>
      <c r="H3402" s="1662"/>
      <c r="I3402" s="1663"/>
      <c r="J3402" s="492"/>
      <c r="K3402" s="458"/>
    </row>
    <row r="3403" spans="1:11">
      <c r="A3403" s="450"/>
      <c r="B3403" s="581"/>
      <c r="C3403" s="523"/>
      <c r="D3403" s="523"/>
      <c r="E3403" s="582"/>
      <c r="F3403" s="583"/>
      <c r="G3403" s="532"/>
      <c r="H3403" s="532"/>
      <c r="I3403" s="524" t="s">
        <v>138</v>
      </c>
      <c r="J3403" s="501">
        <f>SUM(J3401:J3402)</f>
        <v>0</v>
      </c>
      <c r="K3403" s="458"/>
    </row>
    <row r="3404" spans="1:11">
      <c r="A3404" s="450"/>
      <c r="B3404" s="523"/>
      <c r="C3404" s="523"/>
      <c r="D3404" s="523"/>
      <c r="E3404" s="523"/>
      <c r="F3404" s="523"/>
      <c r="G3404" s="523"/>
      <c r="H3404" s="523"/>
      <c r="I3404" s="524"/>
      <c r="J3404" s="523"/>
      <c r="K3404" s="458"/>
    </row>
    <row r="3405" spans="1:11">
      <c r="A3405" s="450"/>
      <c r="B3405" s="1645" t="s">
        <v>1142</v>
      </c>
      <c r="C3405" s="1646"/>
      <c r="D3405" s="1646"/>
      <c r="E3405" s="1646"/>
      <c r="F3405" s="1646"/>
      <c r="G3405" s="1646"/>
      <c r="H3405" s="1646"/>
      <c r="I3405" s="1647"/>
      <c r="J3405" s="573">
        <f>J3403+J3398+J3390</f>
        <v>215.77036363636364</v>
      </c>
      <c r="K3405" s="458"/>
    </row>
    <row r="3406" spans="1:11">
      <c r="A3406" s="450"/>
      <c r="B3406" s="523"/>
      <c r="C3406" s="523"/>
      <c r="D3406" s="523"/>
      <c r="E3406" s="523"/>
      <c r="F3406" s="523"/>
      <c r="G3406" s="523"/>
      <c r="H3406" s="523"/>
      <c r="I3406" s="524"/>
      <c r="J3406" s="523"/>
      <c r="K3406" s="458"/>
    </row>
    <row r="3407" spans="1:11">
      <c r="A3407" s="450"/>
      <c r="B3407" s="1645" t="s">
        <v>1143</v>
      </c>
      <c r="C3407" s="1646"/>
      <c r="D3407" s="1646"/>
      <c r="E3407" s="1646"/>
      <c r="F3407" s="1646"/>
      <c r="G3407" s="1646"/>
      <c r="H3407" s="1646"/>
      <c r="I3407" s="1647"/>
      <c r="J3407" s="501">
        <f>J3405*0</f>
        <v>0</v>
      </c>
      <c r="K3407" s="458"/>
    </row>
    <row r="3408" spans="1:11">
      <c r="A3408" s="450"/>
      <c r="B3408" s="523"/>
      <c r="C3408" s="523"/>
      <c r="D3408" s="523"/>
      <c r="E3408" s="523"/>
      <c r="F3408" s="523"/>
      <c r="G3408" s="523"/>
      <c r="H3408" s="523"/>
      <c r="I3408" s="524"/>
      <c r="J3408" s="523"/>
      <c r="K3408" s="458"/>
    </row>
    <row r="3409" spans="1:11">
      <c r="A3409" s="450"/>
      <c r="B3409" s="1645" t="s">
        <v>1144</v>
      </c>
      <c r="C3409" s="1646"/>
      <c r="D3409" s="1646"/>
      <c r="E3409" s="1646"/>
      <c r="F3409" s="1646"/>
      <c r="G3409" s="1646"/>
      <c r="H3409" s="1646"/>
      <c r="I3409" s="1647"/>
      <c r="J3409" s="573">
        <f>J3405+J3407</f>
        <v>215.77036363636364</v>
      </c>
      <c r="K3409" s="458"/>
    </row>
    <row r="3410" spans="1:11">
      <c r="A3410" s="450"/>
      <c r="B3410" s="511"/>
      <c r="C3410" s="511"/>
      <c r="D3410" s="511"/>
      <c r="E3410" s="511"/>
      <c r="F3410" s="511"/>
      <c r="G3410" s="511"/>
      <c r="H3410" s="511"/>
      <c r="I3410" s="571"/>
      <c r="J3410" s="511"/>
      <c r="K3410" s="458"/>
    </row>
    <row r="3411" spans="1:11">
      <c r="A3411" s="450"/>
      <c r="B3411" s="589"/>
      <c r="C3411" s="559"/>
      <c r="D3411" s="559"/>
      <c r="E3411" s="559"/>
      <c r="F3411" s="559"/>
      <c r="G3411" s="559"/>
      <c r="H3411" s="559"/>
      <c r="I3411" s="559"/>
      <c r="J3411" s="590"/>
      <c r="K3411" s="458"/>
    </row>
    <row r="3412" spans="1:11">
      <c r="A3412" s="450"/>
      <c r="B3412" s="591"/>
      <c r="C3412" s="592"/>
      <c r="D3412" s="593"/>
      <c r="E3412" s="593"/>
      <c r="F3412" s="594" t="s">
        <v>1119</v>
      </c>
      <c r="G3412" s="595" t="s">
        <v>1119</v>
      </c>
      <c r="H3412" s="592"/>
      <c r="I3412" s="592"/>
      <c r="J3412" s="596"/>
      <c r="K3412" s="458"/>
    </row>
    <row r="3413" spans="1:11">
      <c r="A3413" s="450"/>
      <c r="B3413" s="459"/>
      <c r="C3413" s="459"/>
      <c r="D3413" s="459"/>
      <c r="E3413" s="459"/>
      <c r="F3413" s="459"/>
      <c r="G3413" s="459"/>
      <c r="H3413" s="459"/>
      <c r="I3413" s="459"/>
      <c r="J3413" s="459"/>
      <c r="K3413" s="458"/>
    </row>
    <row r="3414" spans="1:11">
      <c r="A3414" s="450"/>
      <c r="B3414" s="597"/>
      <c r="C3414" s="598"/>
      <c r="D3414" s="598"/>
      <c r="E3414" s="598"/>
      <c r="F3414" s="599"/>
      <c r="G3414" s="600" t="s">
        <v>482</v>
      </c>
      <c r="H3414" s="502"/>
      <c r="I3414" s="502"/>
      <c r="J3414" s="505"/>
      <c r="K3414" s="458"/>
    </row>
    <row r="3415" spans="1:11">
      <c r="A3415" s="450"/>
      <c r="B3415" s="601"/>
      <c r="C3415" s="602"/>
      <c r="D3415" s="602"/>
      <c r="E3415" s="602"/>
      <c r="F3415" s="603"/>
      <c r="G3415" s="1648" t="s">
        <v>1145</v>
      </c>
      <c r="H3415" s="1649"/>
      <c r="I3415" s="1649"/>
      <c r="J3415" s="1650"/>
      <c r="K3415" s="458"/>
    </row>
    <row r="3416" spans="1:11">
      <c r="A3416" s="450"/>
      <c r="B3416" s="604"/>
      <c r="C3416" s="605"/>
      <c r="D3416" s="605"/>
      <c r="E3416" s="605"/>
      <c r="F3416" s="606"/>
      <c r="G3416" s="607"/>
      <c r="H3416" s="1651"/>
      <c r="I3416" s="1652"/>
      <c r="J3416" s="1653"/>
      <c r="K3416" s="458"/>
    </row>
    <row r="3417" spans="1:11" ht="15" thickBot="1">
      <c r="A3417" s="608"/>
      <c r="B3417" s="609"/>
      <c r="C3417" s="609"/>
      <c r="D3417" s="609"/>
      <c r="E3417" s="609"/>
      <c r="F3417" s="609"/>
      <c r="G3417" s="609"/>
      <c r="H3417" s="609"/>
      <c r="I3417" s="609"/>
      <c r="J3417" s="609"/>
      <c r="K3417" s="610"/>
    </row>
    <row r="3418" spans="1:11">
      <c r="A3418" s="447"/>
      <c r="B3418" s="448"/>
      <c r="C3418" s="448"/>
      <c r="D3418" s="448"/>
      <c r="E3418" s="448"/>
      <c r="F3418" s="448"/>
      <c r="G3418" s="448"/>
      <c r="H3418" s="448"/>
      <c r="I3418" s="448"/>
      <c r="J3418" s="448"/>
      <c r="K3418" s="449"/>
    </row>
    <row r="3419" spans="1:11">
      <c r="A3419" s="450"/>
      <c r="B3419" s="451" t="s">
        <v>141</v>
      </c>
      <c r="C3419" s="452"/>
      <c r="D3419" s="453" t="s">
        <v>1105</v>
      </c>
      <c r="E3419" s="454"/>
      <c r="F3419" s="455"/>
      <c r="G3419" s="455"/>
      <c r="H3419" s="456"/>
      <c r="I3419" s="456"/>
      <c r="J3419" s="457"/>
      <c r="K3419" s="458"/>
    </row>
    <row r="3420" spans="1:11">
      <c r="A3420" s="450"/>
      <c r="B3420" s="459"/>
      <c r="C3420" s="459"/>
      <c r="D3420" s="459"/>
      <c r="E3420" s="459"/>
      <c r="F3420" s="459"/>
      <c r="G3420" s="459"/>
      <c r="H3420" s="459"/>
      <c r="I3420" s="459"/>
      <c r="J3420" s="459"/>
      <c r="K3420" s="458"/>
    </row>
    <row r="3421" spans="1:11">
      <c r="A3421" s="450"/>
      <c r="B3421" s="460" t="s">
        <v>1106</v>
      </c>
      <c r="C3421" s="461" t="s">
        <v>1107</v>
      </c>
      <c r="D3421" s="1671" t="s">
        <v>198</v>
      </c>
      <c r="E3421" s="1672"/>
      <c r="F3421" s="1672"/>
      <c r="G3421" s="1672"/>
      <c r="H3421" s="1672"/>
      <c r="I3421" s="1673"/>
      <c r="J3421" s="462" t="s">
        <v>1108</v>
      </c>
      <c r="K3421" s="458"/>
    </row>
    <row r="3422" spans="1:11" ht="29.25" customHeight="1">
      <c r="A3422" s="450"/>
      <c r="B3422" s="463"/>
      <c r="C3422" s="464"/>
      <c r="D3422" s="1674" t="s">
        <v>1285</v>
      </c>
      <c r="E3422" s="1675"/>
      <c r="F3422" s="1675"/>
      <c r="G3422" s="1675"/>
      <c r="H3422" s="1675"/>
      <c r="I3422" s="1676"/>
      <c r="J3422" s="468" t="str">
        <f>F3438</f>
        <v>m2</v>
      </c>
      <c r="K3422" s="458"/>
    </row>
    <row r="3423" spans="1:11">
      <c r="A3423" s="450"/>
      <c r="B3423" s="469"/>
      <c r="C3423" s="469"/>
      <c r="D3423" s="469"/>
      <c r="E3423" s="469"/>
      <c r="F3423" s="469"/>
      <c r="G3423" s="469"/>
      <c r="H3423" s="469"/>
      <c r="I3423" s="470"/>
      <c r="J3423" s="471"/>
      <c r="K3423" s="458"/>
    </row>
    <row r="3424" spans="1:11">
      <c r="A3424" s="450"/>
      <c r="B3424" s="1648" t="s">
        <v>1111</v>
      </c>
      <c r="C3424" s="1650"/>
      <c r="D3424" s="1679" t="s">
        <v>873</v>
      </c>
      <c r="E3424" s="1681" t="s">
        <v>1112</v>
      </c>
      <c r="F3424" s="472" t="s">
        <v>1113</v>
      </c>
      <c r="G3424" s="473"/>
      <c r="H3424" s="472" t="s">
        <v>1114</v>
      </c>
      <c r="I3424" s="473"/>
      <c r="J3424" s="474" t="s">
        <v>1115</v>
      </c>
      <c r="K3424" s="458"/>
    </row>
    <row r="3425" spans="1:15">
      <c r="A3425" s="450"/>
      <c r="B3425" s="1677"/>
      <c r="C3425" s="1678"/>
      <c r="D3425" s="1680"/>
      <c r="E3425" s="1682"/>
      <c r="F3425" s="475" t="s">
        <v>1116</v>
      </c>
      <c r="G3425" s="475" t="s">
        <v>1117</v>
      </c>
      <c r="H3425" s="475" t="s">
        <v>1116</v>
      </c>
      <c r="I3425" s="476" t="s">
        <v>1117</v>
      </c>
      <c r="J3425" s="477" t="s">
        <v>1118</v>
      </c>
      <c r="K3425" s="458"/>
    </row>
    <row r="3426" spans="1:15">
      <c r="A3426" s="450"/>
      <c r="B3426" s="486"/>
      <c r="C3426" s="487"/>
      <c r="D3426" s="488"/>
      <c r="E3426" s="481"/>
      <c r="F3426" s="481"/>
      <c r="G3426" s="482"/>
      <c r="H3426" s="490"/>
      <c r="I3426" s="484"/>
      <c r="J3426" s="492"/>
      <c r="K3426" s="458"/>
    </row>
    <row r="3427" spans="1:15">
      <c r="A3427" s="450"/>
      <c r="B3427" s="486"/>
      <c r="C3427" s="487"/>
      <c r="D3427" s="488"/>
      <c r="E3427" s="489"/>
      <c r="F3427" s="489"/>
      <c r="G3427" s="489"/>
      <c r="H3427" s="490"/>
      <c r="I3427" s="491"/>
      <c r="J3427" s="492">
        <f>H3427*F3427*E3427+I3427*G3427*E3427</f>
        <v>0</v>
      </c>
      <c r="K3427" s="458"/>
    </row>
    <row r="3428" spans="1:15">
      <c r="A3428" s="450"/>
      <c r="B3428" s="493"/>
      <c r="C3428" s="494"/>
      <c r="D3428" s="495"/>
      <c r="E3428" s="496"/>
      <c r="F3428" s="496"/>
      <c r="G3428" s="496"/>
      <c r="H3428" s="497"/>
      <c r="I3428" s="498"/>
      <c r="J3428" s="492">
        <f>H3428*F3428*E3428+I3428*G3428*E3428</f>
        <v>0</v>
      </c>
      <c r="K3428" s="458"/>
    </row>
    <row r="3429" spans="1:15">
      <c r="A3429" s="450"/>
      <c r="B3429" s="499" t="s">
        <v>1119</v>
      </c>
      <c r="C3429" s="469"/>
      <c r="D3429" s="469"/>
      <c r="E3429" s="469"/>
      <c r="F3429" s="469"/>
      <c r="G3429" s="469"/>
      <c r="H3429" s="469"/>
      <c r="I3429" s="500" t="s">
        <v>138</v>
      </c>
      <c r="J3429" s="501">
        <f>SUM(J3426:J3428)</f>
        <v>0</v>
      </c>
      <c r="K3429" s="458"/>
    </row>
    <row r="3430" spans="1:15">
      <c r="A3430" s="450"/>
      <c r="B3430" s="502"/>
      <c r="C3430" s="502"/>
      <c r="D3430" s="502"/>
      <c r="E3430" s="502"/>
      <c r="F3430" s="502"/>
      <c r="G3430" s="502"/>
      <c r="H3430" s="502"/>
      <c r="I3430" s="503"/>
      <c r="J3430" s="504"/>
      <c r="K3430" s="458"/>
    </row>
    <row r="3431" spans="1:15" ht="20.399999999999999">
      <c r="A3431" s="450"/>
      <c r="B3431" s="1664" t="s">
        <v>1120</v>
      </c>
      <c r="C3431" s="1665"/>
      <c r="D3431" s="1665"/>
      <c r="E3431" s="1666"/>
      <c r="F3431" s="505" t="s">
        <v>873</v>
      </c>
      <c r="G3431" s="506"/>
      <c r="H3431" s="507" t="s">
        <v>560</v>
      </c>
      <c r="I3431" s="508" t="s">
        <v>1121</v>
      </c>
      <c r="J3431" s="509" t="s">
        <v>1122</v>
      </c>
      <c r="K3431" s="458"/>
    </row>
    <row r="3432" spans="1:15">
      <c r="A3432" s="450"/>
      <c r="B3432" s="510"/>
      <c r="C3432" s="511"/>
      <c r="D3432" s="512"/>
      <c r="E3432" s="513"/>
      <c r="F3432" s="514"/>
      <c r="G3432" s="515"/>
      <c r="H3432" s="516"/>
      <c r="I3432" s="484"/>
      <c r="J3432" s="485"/>
      <c r="K3432" s="458"/>
    </row>
    <row r="3433" spans="1:15">
      <c r="A3433" s="450"/>
      <c r="B3433" s="517" t="s">
        <v>734</v>
      </c>
      <c r="C3433" s="518"/>
      <c r="D3433" s="459"/>
      <c r="E3433" s="487"/>
      <c r="F3433" s="488"/>
      <c r="G3433" s="519"/>
      <c r="H3433" s="520">
        <v>0.43</v>
      </c>
      <c r="I3433" s="521">
        <f>VLOOKUP(B3433,'MÃO DE OBRA'!$A:$E,5,FALSE)/220</f>
        <v>23.596363636363641</v>
      </c>
      <c r="J3433" s="492">
        <f t="shared" ref="J3433:J3434" si="63">H3433*I3433</f>
        <v>10.146436363636365</v>
      </c>
      <c r="K3433" s="458"/>
    </row>
    <row r="3434" spans="1:15">
      <c r="A3434" s="450"/>
      <c r="B3434" s="517" t="s">
        <v>626</v>
      </c>
      <c r="C3434" s="518"/>
      <c r="D3434" s="459"/>
      <c r="E3434" s="487"/>
      <c r="F3434" s="488"/>
      <c r="G3434" s="519"/>
      <c r="H3434" s="520">
        <v>0.24</v>
      </c>
      <c r="I3434" s="521">
        <f>VLOOKUP(B3434,'MÃO DE OBRA'!$A:$E,5,FALSE)/220</f>
        <v>15.730909090909092</v>
      </c>
      <c r="J3434" s="492">
        <f t="shared" si="63"/>
        <v>3.775418181818182</v>
      </c>
      <c r="K3434" s="458"/>
    </row>
    <row r="3435" spans="1:15">
      <c r="A3435" s="450"/>
      <c r="B3435" s="517"/>
      <c r="C3435" s="518"/>
      <c r="D3435" s="459"/>
      <c r="E3435" s="487"/>
      <c r="F3435" s="488"/>
      <c r="G3435" s="519"/>
      <c r="H3435" s="520"/>
      <c r="I3435" s="491"/>
      <c r="J3435" s="492">
        <f>H3435*I3435</f>
        <v>0</v>
      </c>
      <c r="K3435" s="458"/>
    </row>
    <row r="3436" spans="1:15">
      <c r="A3436" s="450"/>
      <c r="B3436" s="499" t="s">
        <v>1119</v>
      </c>
      <c r="C3436" s="502"/>
      <c r="D3436" s="502"/>
      <c r="E3436" s="502"/>
      <c r="F3436" s="502"/>
      <c r="G3436" s="502"/>
      <c r="H3436" s="502"/>
      <c r="I3436" s="522" t="s">
        <v>138</v>
      </c>
      <c r="J3436" s="501">
        <f>SUM(J3432:J3435)</f>
        <v>13.921854545454547</v>
      </c>
      <c r="K3436" s="458"/>
      <c r="O3436" s="6"/>
    </row>
    <row r="3437" spans="1:15">
      <c r="A3437" s="450"/>
      <c r="B3437" s="523"/>
      <c r="C3437" s="523"/>
      <c r="D3437" s="523"/>
      <c r="E3437" s="523"/>
      <c r="F3437" s="523"/>
      <c r="G3437" s="523"/>
      <c r="H3437" s="523"/>
      <c r="I3437" s="524"/>
      <c r="J3437" s="523"/>
      <c r="K3437" s="458"/>
    </row>
    <row r="3438" spans="1:15">
      <c r="A3438" s="450"/>
      <c r="B3438" s="525" t="s">
        <v>1123</v>
      </c>
      <c r="C3438" s="526"/>
      <c r="D3438" s="523"/>
      <c r="E3438" s="527">
        <v>1</v>
      </c>
      <c r="F3438" s="528" t="s">
        <v>1130</v>
      </c>
      <c r="G3438" s="506"/>
      <c r="H3438" s="506"/>
      <c r="I3438" s="529" t="s">
        <v>1124</v>
      </c>
      <c r="J3438" s="501">
        <f>J3429+J3436</f>
        <v>13.921854545454547</v>
      </c>
      <c r="K3438" s="458"/>
    </row>
    <row r="3439" spans="1:15">
      <c r="A3439" s="450"/>
      <c r="B3439" s="530"/>
      <c r="C3439" s="523"/>
      <c r="D3439" s="523"/>
      <c r="E3439" s="531"/>
      <c r="F3439" s="532"/>
      <c r="G3439" s="532"/>
      <c r="H3439" s="532"/>
      <c r="I3439" s="524"/>
      <c r="J3439" s="523"/>
      <c r="K3439" s="458"/>
    </row>
    <row r="3440" spans="1:15" ht="20.399999999999999">
      <c r="A3440" s="450"/>
      <c r="B3440" s="1667" t="s">
        <v>481</v>
      </c>
      <c r="C3440" s="1668"/>
      <c r="D3440" s="1668"/>
      <c r="E3440" s="1669"/>
      <c r="F3440" s="533" t="s">
        <v>873</v>
      </c>
      <c r="G3440" s="534" t="s">
        <v>493</v>
      </c>
      <c r="H3440" s="507" t="s">
        <v>1115</v>
      </c>
      <c r="I3440" s="535" t="s">
        <v>480</v>
      </c>
      <c r="J3440" s="536" t="s">
        <v>482</v>
      </c>
      <c r="K3440" s="458"/>
    </row>
    <row r="3441" spans="1:11">
      <c r="A3441" s="450"/>
      <c r="B3441" s="537"/>
      <c r="C3441" s="538"/>
      <c r="D3441" s="538"/>
      <c r="E3441" s="539"/>
      <c r="F3441" s="540"/>
      <c r="G3441" s="541"/>
      <c r="H3441" s="547"/>
      <c r="I3441" s="543"/>
      <c r="J3441" s="485"/>
      <c r="K3441" s="458"/>
    </row>
    <row r="3442" spans="1:11">
      <c r="A3442" s="450"/>
      <c r="B3442" s="537"/>
      <c r="C3442" s="518"/>
      <c r="D3442" s="518"/>
      <c r="E3442" s="487"/>
      <c r="F3442" s="540"/>
      <c r="G3442" s="541"/>
      <c r="H3442" s="547"/>
      <c r="I3442" s="543"/>
      <c r="J3442" s="492"/>
      <c r="K3442" s="458"/>
    </row>
    <row r="3443" spans="1:11">
      <c r="A3443" s="450"/>
      <c r="B3443" s="517"/>
      <c r="C3443" s="518"/>
      <c r="D3443" s="518"/>
      <c r="E3443" s="487"/>
      <c r="F3443" s="488"/>
      <c r="G3443" s="546"/>
      <c r="H3443" s="547"/>
      <c r="I3443" s="543"/>
      <c r="J3443" s="492">
        <f>H3443*I3443*E3426*F3426</f>
        <v>0</v>
      </c>
      <c r="K3443" s="458"/>
    </row>
    <row r="3444" spans="1:11">
      <c r="A3444" s="450"/>
      <c r="B3444" s="517"/>
      <c r="C3444" s="526"/>
      <c r="D3444" s="526"/>
      <c r="E3444" s="494"/>
      <c r="F3444" s="488"/>
      <c r="G3444" s="468"/>
      <c r="H3444" s="547"/>
      <c r="I3444" s="548"/>
      <c r="J3444" s="492">
        <f>H3444*I3444*E3427*F3427</f>
        <v>0</v>
      </c>
      <c r="K3444" s="458"/>
    </row>
    <row r="3445" spans="1:11">
      <c r="A3445" s="450"/>
      <c r="B3445" s="550" t="s">
        <v>1119</v>
      </c>
      <c r="C3445" s="526"/>
      <c r="D3445" s="526"/>
      <c r="E3445" s="526"/>
      <c r="F3445" s="523"/>
      <c r="G3445" s="526"/>
      <c r="H3445" s="551"/>
      <c r="I3445" s="552" t="s">
        <v>138</v>
      </c>
      <c r="J3445" s="501">
        <f>SUM(J3441:J3444)</f>
        <v>0</v>
      </c>
      <c r="K3445" s="458"/>
    </row>
    <row r="3446" spans="1:11">
      <c r="A3446" s="450"/>
      <c r="B3446" s="553"/>
      <c r="C3446" s="526"/>
      <c r="D3446" s="526"/>
      <c r="E3446" s="554"/>
      <c r="F3446" s="555"/>
      <c r="G3446" s="506"/>
      <c r="H3446" s="506"/>
      <c r="I3446" s="529"/>
      <c r="J3446" s="554"/>
      <c r="K3446" s="458"/>
    </row>
    <row r="3447" spans="1:11" ht="20.399999999999999">
      <c r="A3447" s="450"/>
      <c r="B3447" s="1667" t="s">
        <v>1125</v>
      </c>
      <c r="C3447" s="1668"/>
      <c r="D3447" s="1668"/>
      <c r="E3447" s="1668"/>
      <c r="F3447" s="1669"/>
      <c r="G3447" s="556" t="s">
        <v>494</v>
      </c>
      <c r="H3447" s="506" t="s">
        <v>1126</v>
      </c>
      <c r="I3447" s="557" t="s">
        <v>1115</v>
      </c>
      <c r="J3447" s="509" t="s">
        <v>482</v>
      </c>
      <c r="K3447" s="458"/>
    </row>
    <row r="3448" spans="1:11">
      <c r="A3448" s="450"/>
      <c r="B3448" s="558"/>
      <c r="C3448" s="559"/>
      <c r="D3448" s="560"/>
      <c r="E3448" s="560"/>
      <c r="F3448" s="561"/>
      <c r="G3448" s="489"/>
      <c r="H3448" s="489"/>
      <c r="I3448" s="562"/>
      <c r="J3448" s="492"/>
      <c r="K3448" s="458"/>
    </row>
    <row r="3449" spans="1:11">
      <c r="A3449" s="450"/>
      <c r="B3449" s="563"/>
      <c r="C3449" s="564"/>
      <c r="D3449" s="565"/>
      <c r="E3449" s="565"/>
      <c r="F3449" s="566"/>
      <c r="G3449" s="489"/>
      <c r="H3449" s="489"/>
      <c r="I3449" s="562"/>
      <c r="J3449" s="492"/>
      <c r="K3449" s="458"/>
    </row>
    <row r="3450" spans="1:11">
      <c r="A3450" s="450"/>
      <c r="B3450" s="1670" t="s">
        <v>138</v>
      </c>
      <c r="C3450" s="1670"/>
      <c r="D3450" s="1670"/>
      <c r="E3450" s="1670"/>
      <c r="F3450" s="1670"/>
      <c r="G3450" s="1670"/>
      <c r="H3450" s="1670"/>
      <c r="I3450" s="1670"/>
      <c r="J3450" s="501">
        <f>SUM(J3448:J3449)</f>
        <v>0</v>
      </c>
      <c r="K3450" s="458"/>
    </row>
    <row r="3451" spans="1:11">
      <c r="A3451" s="450"/>
      <c r="B3451" s="567"/>
      <c r="C3451" s="511"/>
      <c r="D3451" s="511"/>
      <c r="E3451" s="568"/>
      <c r="F3451" s="569"/>
      <c r="G3451" s="570"/>
      <c r="H3451" s="570"/>
      <c r="I3451" s="571"/>
      <c r="J3451" s="572"/>
      <c r="K3451" s="458"/>
    </row>
    <row r="3452" spans="1:11">
      <c r="A3452" s="450"/>
      <c r="B3452" s="573" t="s">
        <v>1127</v>
      </c>
      <c r="C3452" s="573"/>
      <c r="D3452" s="550"/>
      <c r="E3452" s="523"/>
      <c r="F3452" s="523"/>
      <c r="G3452" s="523"/>
      <c r="H3452" s="574"/>
      <c r="I3452" s="575"/>
      <c r="J3452" s="639">
        <f>(J3438+J3445+J3450)/E3438</f>
        <v>13.921854545454547</v>
      </c>
      <c r="K3452" s="458"/>
    </row>
    <row r="3453" spans="1:11">
      <c r="A3453" s="450"/>
      <c r="B3453" s="553"/>
      <c r="C3453" s="526"/>
      <c r="D3453" s="526"/>
      <c r="E3453" s="554"/>
      <c r="F3453" s="555"/>
      <c r="G3453" s="506"/>
      <c r="H3453" s="506"/>
      <c r="I3453" s="529"/>
      <c r="J3453" s="576"/>
      <c r="K3453" s="458"/>
    </row>
    <row r="3454" spans="1:11" ht="20.399999999999999">
      <c r="A3454" s="450"/>
      <c r="B3454" s="1667" t="s">
        <v>1128</v>
      </c>
      <c r="C3454" s="1668"/>
      <c r="D3454" s="1668"/>
      <c r="E3454" s="1668"/>
      <c r="F3454" s="1669"/>
      <c r="G3454" s="556" t="s">
        <v>494</v>
      </c>
      <c r="H3454" s="506" t="s">
        <v>1126</v>
      </c>
      <c r="I3454" s="557" t="s">
        <v>1115</v>
      </c>
      <c r="J3454" s="509" t="s">
        <v>482</v>
      </c>
      <c r="K3454" s="458"/>
    </row>
    <row r="3455" spans="1:11">
      <c r="A3455" s="450"/>
      <c r="B3455" s="558" t="s">
        <v>1286</v>
      </c>
      <c r="C3455" s="559"/>
      <c r="D3455" s="560"/>
      <c r="E3455" s="560"/>
      <c r="F3455" s="561"/>
      <c r="G3455" s="489">
        <v>49.4</v>
      </c>
      <c r="H3455" s="489" t="s">
        <v>1126</v>
      </c>
      <c r="I3455" s="562">
        <v>0.4</v>
      </c>
      <c r="J3455" s="492">
        <f>G3455*I3455</f>
        <v>19.760000000000002</v>
      </c>
      <c r="K3455" s="458"/>
    </row>
    <row r="3456" spans="1:11">
      <c r="A3456" s="450"/>
      <c r="B3456" s="563" t="s">
        <v>1287</v>
      </c>
      <c r="C3456" s="564"/>
      <c r="D3456" s="565"/>
      <c r="E3456" s="565"/>
      <c r="F3456" s="566"/>
      <c r="G3456" s="489">
        <v>7.5999999999999998E-2</v>
      </c>
      <c r="H3456" s="489" t="s">
        <v>1205</v>
      </c>
      <c r="I3456" s="743">
        <f>I3016</f>
        <v>95</v>
      </c>
      <c r="J3456" s="492">
        <f>G3456*I3456</f>
        <v>7.22</v>
      </c>
      <c r="K3456" s="458"/>
    </row>
    <row r="3457" spans="1:11">
      <c r="A3457" s="450"/>
      <c r="B3457" s="563" t="s">
        <v>1288</v>
      </c>
      <c r="C3457" s="564"/>
      <c r="D3457" s="565"/>
      <c r="E3457" s="565"/>
      <c r="F3457" s="566"/>
      <c r="G3457" s="489">
        <v>1.18</v>
      </c>
      <c r="H3457" s="489" t="s">
        <v>1140</v>
      </c>
      <c r="I3457" s="743">
        <v>0.99</v>
      </c>
      <c r="J3457" s="492">
        <f t="shared" ref="J3457:J3458" si="64">G3457*I3457</f>
        <v>1.1681999999999999</v>
      </c>
      <c r="K3457" s="458"/>
    </row>
    <row r="3458" spans="1:11">
      <c r="A3458" s="450"/>
      <c r="B3458" s="577" t="s">
        <v>1289</v>
      </c>
      <c r="C3458" s="578"/>
      <c r="D3458" s="579"/>
      <c r="E3458" s="579"/>
      <c r="F3458" s="580"/>
      <c r="G3458" s="489">
        <v>1.18</v>
      </c>
      <c r="H3458" s="489" t="s">
        <v>1140</v>
      </c>
      <c r="I3458" s="743">
        <v>0.88</v>
      </c>
      <c r="J3458" s="492">
        <f t="shared" si="64"/>
        <v>1.0384</v>
      </c>
      <c r="K3458" s="458"/>
    </row>
    <row r="3459" spans="1:11">
      <c r="A3459" s="450"/>
      <c r="B3459" s="581"/>
      <c r="C3459" s="523"/>
      <c r="D3459" s="523"/>
      <c r="E3459" s="582"/>
      <c r="F3459" s="583"/>
      <c r="G3459" s="532"/>
      <c r="H3459" s="532"/>
      <c r="I3459" s="524" t="s">
        <v>138</v>
      </c>
      <c r="J3459" s="501">
        <f>SUM(J3455:J3458)</f>
        <v>29.186599999999999</v>
      </c>
      <c r="K3459" s="458"/>
    </row>
    <row r="3460" spans="1:11">
      <c r="A3460" s="450"/>
      <c r="B3460" s="584"/>
      <c r="C3460" s="523"/>
      <c r="D3460" s="523"/>
      <c r="E3460" s="582"/>
      <c r="F3460" s="583"/>
      <c r="G3460" s="532"/>
      <c r="H3460" s="532"/>
      <c r="I3460" s="524"/>
      <c r="J3460" s="582"/>
      <c r="K3460" s="458"/>
    </row>
    <row r="3461" spans="1:11" ht="20.399999999999999">
      <c r="A3461" s="450"/>
      <c r="B3461" s="1667" t="s">
        <v>1141</v>
      </c>
      <c r="C3461" s="1668"/>
      <c r="D3461" s="1668"/>
      <c r="E3461" s="1668"/>
      <c r="F3461" s="1669"/>
      <c r="G3461" s="587" t="s">
        <v>494</v>
      </c>
      <c r="H3461" s="506" t="s">
        <v>1115</v>
      </c>
      <c r="I3461" s="557"/>
      <c r="J3461" s="509" t="s">
        <v>482</v>
      </c>
      <c r="K3461" s="458"/>
    </row>
    <row r="3462" spans="1:11">
      <c r="A3462" s="450"/>
      <c r="B3462" s="1654"/>
      <c r="C3462" s="1655"/>
      <c r="D3462" s="1655"/>
      <c r="E3462" s="1655"/>
      <c r="F3462" s="1656"/>
      <c r="G3462" s="489"/>
      <c r="H3462" s="1657"/>
      <c r="I3462" s="1658"/>
      <c r="J3462" s="492"/>
      <c r="K3462" s="458"/>
    </row>
    <row r="3463" spans="1:11">
      <c r="A3463" s="450"/>
      <c r="B3463" s="1659"/>
      <c r="C3463" s="1660"/>
      <c r="D3463" s="1660"/>
      <c r="E3463" s="1660"/>
      <c r="F3463" s="1661"/>
      <c r="G3463" s="496"/>
      <c r="H3463" s="1662"/>
      <c r="I3463" s="1663"/>
      <c r="J3463" s="492"/>
      <c r="K3463" s="458"/>
    </row>
    <row r="3464" spans="1:11">
      <c r="A3464" s="450"/>
      <c r="B3464" s="581"/>
      <c r="C3464" s="523"/>
      <c r="D3464" s="523"/>
      <c r="E3464" s="582"/>
      <c r="F3464" s="583"/>
      <c r="G3464" s="532"/>
      <c r="H3464" s="532"/>
      <c r="I3464" s="524" t="s">
        <v>138</v>
      </c>
      <c r="J3464" s="501">
        <f>SUM(J3462:J3463)</f>
        <v>0</v>
      </c>
      <c r="K3464" s="458"/>
    </row>
    <row r="3465" spans="1:11">
      <c r="A3465" s="450"/>
      <c r="B3465" s="523"/>
      <c r="C3465" s="523"/>
      <c r="D3465" s="523"/>
      <c r="E3465" s="523"/>
      <c r="F3465" s="523"/>
      <c r="G3465" s="523"/>
      <c r="H3465" s="523"/>
      <c r="I3465" s="524"/>
      <c r="J3465" s="523"/>
      <c r="K3465" s="458"/>
    </row>
    <row r="3466" spans="1:11">
      <c r="A3466" s="450"/>
      <c r="B3466" s="1645" t="s">
        <v>1142</v>
      </c>
      <c r="C3466" s="1646"/>
      <c r="D3466" s="1646"/>
      <c r="E3466" s="1646"/>
      <c r="F3466" s="1646"/>
      <c r="G3466" s="1646"/>
      <c r="H3466" s="1646"/>
      <c r="I3466" s="1647"/>
      <c r="J3466" s="573">
        <f>J3464+J3459+J3452</f>
        <v>43.108454545454549</v>
      </c>
      <c r="K3466" s="458"/>
    </row>
    <row r="3467" spans="1:11">
      <c r="A3467" s="450"/>
      <c r="B3467" s="523"/>
      <c r="C3467" s="523"/>
      <c r="D3467" s="523"/>
      <c r="E3467" s="523"/>
      <c r="F3467" s="523"/>
      <c r="G3467" s="523"/>
      <c r="H3467" s="523"/>
      <c r="I3467" s="524"/>
      <c r="J3467" s="523"/>
      <c r="K3467" s="458"/>
    </row>
    <row r="3468" spans="1:11">
      <c r="A3468" s="450"/>
      <c r="B3468" s="1645" t="s">
        <v>1143</v>
      </c>
      <c r="C3468" s="1646"/>
      <c r="D3468" s="1646"/>
      <c r="E3468" s="1646"/>
      <c r="F3468" s="1646"/>
      <c r="G3468" s="1646"/>
      <c r="H3468" s="1646"/>
      <c r="I3468" s="1647"/>
      <c r="J3468" s="501">
        <f>J3466*0</f>
        <v>0</v>
      </c>
      <c r="K3468" s="458"/>
    </row>
    <row r="3469" spans="1:11">
      <c r="A3469" s="450"/>
      <c r="B3469" s="523"/>
      <c r="C3469" s="523"/>
      <c r="D3469" s="523"/>
      <c r="E3469" s="523"/>
      <c r="F3469" s="523"/>
      <c r="G3469" s="523"/>
      <c r="H3469" s="523"/>
      <c r="I3469" s="524"/>
      <c r="J3469" s="523"/>
      <c r="K3469" s="458"/>
    </row>
    <row r="3470" spans="1:11">
      <c r="A3470" s="450"/>
      <c r="B3470" s="1645" t="s">
        <v>1144</v>
      </c>
      <c r="C3470" s="1646"/>
      <c r="D3470" s="1646"/>
      <c r="E3470" s="1646"/>
      <c r="F3470" s="1646"/>
      <c r="G3470" s="1646"/>
      <c r="H3470" s="1646"/>
      <c r="I3470" s="1647"/>
      <c r="J3470" s="573">
        <f>J3466+J3468</f>
        <v>43.108454545454549</v>
      </c>
      <c r="K3470" s="458"/>
    </row>
    <row r="3471" spans="1:11">
      <c r="A3471" s="450"/>
      <c r="B3471" s="511"/>
      <c r="C3471" s="511"/>
      <c r="D3471" s="511"/>
      <c r="E3471" s="511"/>
      <c r="F3471" s="511"/>
      <c r="G3471" s="511"/>
      <c r="H3471" s="511"/>
      <c r="I3471" s="571"/>
      <c r="J3471" s="511"/>
      <c r="K3471" s="458"/>
    </row>
    <row r="3472" spans="1:11">
      <c r="A3472" s="450"/>
      <c r="B3472" s="589"/>
      <c r="C3472" s="559"/>
      <c r="D3472" s="559"/>
      <c r="E3472" s="559"/>
      <c r="F3472" s="559"/>
      <c r="G3472" s="559"/>
      <c r="H3472" s="559"/>
      <c r="I3472" s="559"/>
      <c r="J3472" s="590"/>
      <c r="K3472" s="458"/>
    </row>
    <row r="3473" spans="1:11">
      <c r="A3473" s="450"/>
      <c r="B3473" s="591"/>
      <c r="C3473" s="592"/>
      <c r="D3473" s="593"/>
      <c r="E3473" s="593"/>
      <c r="F3473" s="594" t="s">
        <v>1119</v>
      </c>
      <c r="G3473" s="595" t="s">
        <v>1119</v>
      </c>
      <c r="H3473" s="592"/>
      <c r="I3473" s="592"/>
      <c r="J3473" s="596"/>
      <c r="K3473" s="458"/>
    </row>
    <row r="3474" spans="1:11">
      <c r="A3474" s="450"/>
      <c r="B3474" s="459"/>
      <c r="C3474" s="459"/>
      <c r="D3474" s="459"/>
      <c r="E3474" s="459"/>
      <c r="F3474" s="459"/>
      <c r="G3474" s="459"/>
      <c r="H3474" s="459"/>
      <c r="I3474" s="459"/>
      <c r="J3474" s="459"/>
      <c r="K3474" s="458"/>
    </row>
    <row r="3475" spans="1:11">
      <c r="A3475" s="450"/>
      <c r="B3475" s="597"/>
      <c r="C3475" s="598"/>
      <c r="D3475" s="598"/>
      <c r="E3475" s="598"/>
      <c r="F3475" s="599"/>
      <c r="G3475" s="600" t="s">
        <v>482</v>
      </c>
      <c r="H3475" s="502"/>
      <c r="I3475" s="502"/>
      <c r="J3475" s="505"/>
      <c r="K3475" s="458"/>
    </row>
    <row r="3476" spans="1:11">
      <c r="A3476" s="450"/>
      <c r="B3476" s="601"/>
      <c r="C3476" s="602"/>
      <c r="D3476" s="602"/>
      <c r="E3476" s="602"/>
      <c r="F3476" s="603"/>
      <c r="G3476" s="1648" t="s">
        <v>1145</v>
      </c>
      <c r="H3476" s="1649"/>
      <c r="I3476" s="1649"/>
      <c r="J3476" s="1650"/>
      <c r="K3476" s="458"/>
    </row>
    <row r="3477" spans="1:11">
      <c r="A3477" s="450"/>
      <c r="B3477" s="604"/>
      <c r="C3477" s="605"/>
      <c r="D3477" s="605"/>
      <c r="E3477" s="605"/>
      <c r="F3477" s="606"/>
      <c r="G3477" s="607"/>
      <c r="H3477" s="1651"/>
      <c r="I3477" s="1652"/>
      <c r="J3477" s="1653"/>
      <c r="K3477" s="458"/>
    </row>
    <row r="3478" spans="1:11" ht="15" thickBot="1">
      <c r="A3478" s="608"/>
      <c r="B3478" s="609"/>
      <c r="C3478" s="609"/>
      <c r="D3478" s="609"/>
      <c r="E3478" s="609"/>
      <c r="F3478" s="609"/>
      <c r="G3478" s="609"/>
      <c r="H3478" s="609"/>
      <c r="I3478" s="609"/>
      <c r="J3478" s="609"/>
      <c r="K3478" s="610"/>
    </row>
    <row r="3479" spans="1:11">
      <c r="A3479" s="447"/>
      <c r="B3479" s="448"/>
      <c r="C3479" s="448"/>
      <c r="D3479" s="448"/>
      <c r="E3479" s="448"/>
      <c r="F3479" s="448"/>
      <c r="G3479" s="448"/>
      <c r="H3479" s="448"/>
      <c r="I3479" s="448"/>
      <c r="J3479" s="448"/>
      <c r="K3479" s="449"/>
    </row>
    <row r="3480" spans="1:11">
      <c r="A3480" s="450"/>
      <c r="B3480" s="451" t="s">
        <v>141</v>
      </c>
      <c r="C3480" s="452"/>
      <c r="D3480" s="453" t="s">
        <v>1105</v>
      </c>
      <c r="E3480" s="454"/>
      <c r="F3480" s="455"/>
      <c r="G3480" s="455"/>
      <c r="H3480" s="456"/>
      <c r="I3480" s="456"/>
      <c r="J3480" s="457"/>
      <c r="K3480" s="458"/>
    </row>
    <row r="3481" spans="1:11">
      <c r="A3481" s="450"/>
      <c r="B3481" s="459"/>
      <c r="C3481" s="459"/>
      <c r="D3481" s="459"/>
      <c r="E3481" s="459"/>
      <c r="F3481" s="459"/>
      <c r="G3481" s="459"/>
      <c r="H3481" s="459"/>
      <c r="I3481" s="459"/>
      <c r="J3481" s="459"/>
      <c r="K3481" s="458"/>
    </row>
    <row r="3482" spans="1:11">
      <c r="A3482" s="450"/>
      <c r="B3482" s="460" t="s">
        <v>1106</v>
      </c>
      <c r="C3482" s="461" t="s">
        <v>1107</v>
      </c>
      <c r="D3482" s="1671" t="s">
        <v>198</v>
      </c>
      <c r="E3482" s="1672"/>
      <c r="F3482" s="1672"/>
      <c r="G3482" s="1672"/>
      <c r="H3482" s="1672"/>
      <c r="I3482" s="1673"/>
      <c r="J3482" s="462" t="s">
        <v>1108</v>
      </c>
      <c r="K3482" s="458"/>
    </row>
    <row r="3483" spans="1:11" ht="22.5" customHeight="1">
      <c r="A3483" s="450"/>
      <c r="B3483" s="463"/>
      <c r="C3483" s="464"/>
      <c r="D3483" s="1674" t="s">
        <v>1290</v>
      </c>
      <c r="E3483" s="1675"/>
      <c r="F3483" s="1675"/>
      <c r="G3483" s="1675"/>
      <c r="H3483" s="1675"/>
      <c r="I3483" s="1676"/>
      <c r="J3483" s="468" t="str">
        <f>F3499</f>
        <v>m2</v>
      </c>
      <c r="K3483" s="458"/>
    </row>
    <row r="3484" spans="1:11">
      <c r="A3484" s="450"/>
      <c r="B3484" s="469"/>
      <c r="C3484" s="469"/>
      <c r="D3484" s="469"/>
      <c r="E3484" s="469"/>
      <c r="F3484" s="469"/>
      <c r="G3484" s="469"/>
      <c r="H3484" s="469"/>
      <c r="I3484" s="470"/>
      <c r="J3484" s="471"/>
      <c r="K3484" s="458"/>
    </row>
    <row r="3485" spans="1:11">
      <c r="A3485" s="450"/>
      <c r="B3485" s="1648" t="s">
        <v>1111</v>
      </c>
      <c r="C3485" s="1650"/>
      <c r="D3485" s="1679" t="s">
        <v>873</v>
      </c>
      <c r="E3485" s="1681" t="s">
        <v>1112</v>
      </c>
      <c r="F3485" s="472" t="s">
        <v>1113</v>
      </c>
      <c r="G3485" s="473"/>
      <c r="H3485" s="472" t="s">
        <v>1114</v>
      </c>
      <c r="I3485" s="473"/>
      <c r="J3485" s="474" t="s">
        <v>1115</v>
      </c>
      <c r="K3485" s="458"/>
    </row>
    <row r="3486" spans="1:11">
      <c r="A3486" s="450"/>
      <c r="B3486" s="1677"/>
      <c r="C3486" s="1678"/>
      <c r="D3486" s="1680"/>
      <c r="E3486" s="1682"/>
      <c r="F3486" s="475" t="s">
        <v>1116</v>
      </c>
      <c r="G3486" s="475" t="s">
        <v>1117</v>
      </c>
      <c r="H3486" s="475" t="s">
        <v>1116</v>
      </c>
      <c r="I3486" s="476" t="s">
        <v>1117</v>
      </c>
      <c r="J3486" s="477" t="s">
        <v>1118</v>
      </c>
      <c r="K3486" s="458"/>
    </row>
    <row r="3487" spans="1:11">
      <c r="A3487" s="450"/>
      <c r="B3487" s="486"/>
      <c r="C3487" s="487"/>
      <c r="D3487" s="488"/>
      <c r="E3487" s="481"/>
      <c r="F3487" s="481"/>
      <c r="G3487" s="482"/>
      <c r="H3487" s="490"/>
      <c r="I3487" s="484"/>
      <c r="J3487" s="492"/>
      <c r="K3487" s="458"/>
    </row>
    <row r="3488" spans="1:11">
      <c r="A3488" s="450"/>
      <c r="B3488" s="486"/>
      <c r="C3488" s="487"/>
      <c r="D3488" s="488"/>
      <c r="E3488" s="489"/>
      <c r="F3488" s="489"/>
      <c r="G3488" s="489"/>
      <c r="H3488" s="490"/>
      <c r="I3488" s="491"/>
      <c r="J3488" s="492">
        <f>H3488*F3488*E3488+I3488*G3488*E3488</f>
        <v>0</v>
      </c>
      <c r="K3488" s="458"/>
    </row>
    <row r="3489" spans="1:11">
      <c r="A3489" s="450"/>
      <c r="B3489" s="493"/>
      <c r="C3489" s="494"/>
      <c r="D3489" s="495"/>
      <c r="E3489" s="496"/>
      <c r="F3489" s="496"/>
      <c r="G3489" s="496"/>
      <c r="H3489" s="497"/>
      <c r="I3489" s="498"/>
      <c r="J3489" s="492">
        <f>H3489*F3489*E3489+I3489*G3489*E3489</f>
        <v>0</v>
      </c>
      <c r="K3489" s="458"/>
    </row>
    <row r="3490" spans="1:11">
      <c r="A3490" s="450"/>
      <c r="B3490" s="499" t="s">
        <v>1119</v>
      </c>
      <c r="C3490" s="469"/>
      <c r="D3490" s="469"/>
      <c r="E3490" s="469"/>
      <c r="F3490" s="469"/>
      <c r="G3490" s="469"/>
      <c r="H3490" s="469"/>
      <c r="I3490" s="500" t="s">
        <v>138</v>
      </c>
      <c r="J3490" s="501">
        <f>SUM(J3487:J3489)</f>
        <v>0</v>
      </c>
      <c r="K3490" s="458"/>
    </row>
    <row r="3491" spans="1:11">
      <c r="A3491" s="450"/>
      <c r="B3491" s="502"/>
      <c r="C3491" s="502"/>
      <c r="D3491" s="502"/>
      <c r="E3491" s="502"/>
      <c r="F3491" s="502"/>
      <c r="G3491" s="502"/>
      <c r="H3491" s="502"/>
      <c r="I3491" s="503"/>
      <c r="J3491" s="504"/>
      <c r="K3491" s="458"/>
    </row>
    <row r="3492" spans="1:11" ht="20.399999999999999">
      <c r="A3492" s="450"/>
      <c r="B3492" s="1664" t="s">
        <v>1120</v>
      </c>
      <c r="C3492" s="1665"/>
      <c r="D3492" s="1665"/>
      <c r="E3492" s="1666"/>
      <c r="F3492" s="505" t="s">
        <v>873</v>
      </c>
      <c r="G3492" s="506"/>
      <c r="H3492" s="507" t="s">
        <v>560</v>
      </c>
      <c r="I3492" s="508" t="s">
        <v>1121</v>
      </c>
      <c r="J3492" s="509" t="s">
        <v>1122</v>
      </c>
      <c r="K3492" s="458"/>
    </row>
    <row r="3493" spans="1:11">
      <c r="A3493" s="450"/>
      <c r="B3493" s="510"/>
      <c r="C3493" s="511"/>
      <c r="D3493" s="512"/>
      <c r="E3493" s="513"/>
      <c r="F3493" s="514"/>
      <c r="G3493" s="515"/>
      <c r="H3493" s="516"/>
      <c r="I3493" s="484"/>
      <c r="J3493" s="485"/>
      <c r="K3493" s="458"/>
    </row>
    <row r="3494" spans="1:11">
      <c r="A3494" s="450"/>
      <c r="B3494" s="517" t="s">
        <v>626</v>
      </c>
      <c r="C3494" s="518"/>
      <c r="D3494" s="459"/>
      <c r="E3494" s="487"/>
      <c r="F3494" s="488"/>
      <c r="G3494" s="519"/>
      <c r="H3494" s="520">
        <v>0.24</v>
      </c>
      <c r="I3494" s="521">
        <f>VLOOKUP(B3494,'MÃO DE OBRA'!$A:$E,5,FALSE)/220</f>
        <v>15.730909090909092</v>
      </c>
      <c r="J3494" s="492">
        <f t="shared" ref="J3494:J3495" si="65">H3494*I3494</f>
        <v>3.775418181818182</v>
      </c>
      <c r="K3494" s="458"/>
    </row>
    <row r="3495" spans="1:11">
      <c r="A3495" s="450"/>
      <c r="B3495" s="517" t="s">
        <v>734</v>
      </c>
      <c r="C3495" s="518"/>
      <c r="D3495" s="459"/>
      <c r="E3495" s="487"/>
      <c r="F3495" s="488"/>
      <c r="G3495" s="519"/>
      <c r="H3495" s="520">
        <v>0.43</v>
      </c>
      <c r="I3495" s="521">
        <f>VLOOKUP(B3495,'MÃO DE OBRA'!$A:$E,5,FALSE)/220</f>
        <v>23.596363636363641</v>
      </c>
      <c r="J3495" s="492">
        <f t="shared" si="65"/>
        <v>10.146436363636365</v>
      </c>
      <c r="K3495" s="458"/>
    </row>
    <row r="3496" spans="1:11">
      <c r="A3496" s="450"/>
      <c r="B3496" s="517"/>
      <c r="C3496" s="518"/>
      <c r="D3496" s="459"/>
      <c r="E3496" s="487"/>
      <c r="F3496" s="488"/>
      <c r="G3496" s="519"/>
      <c r="H3496" s="520"/>
      <c r="I3496" s="491"/>
      <c r="J3496" s="492">
        <f>H3496*I3496</f>
        <v>0</v>
      </c>
      <c r="K3496" s="458"/>
    </row>
    <row r="3497" spans="1:11">
      <c r="A3497" s="450"/>
      <c r="B3497" s="499" t="s">
        <v>1119</v>
      </c>
      <c r="C3497" s="502"/>
      <c r="D3497" s="502"/>
      <c r="E3497" s="502"/>
      <c r="F3497" s="502"/>
      <c r="G3497" s="502"/>
      <c r="H3497" s="502"/>
      <c r="I3497" s="522" t="s">
        <v>138</v>
      </c>
      <c r="J3497" s="501">
        <f>SUM(J3493:J3496)</f>
        <v>13.921854545454547</v>
      </c>
      <c r="K3497" s="458"/>
    </row>
    <row r="3498" spans="1:11">
      <c r="A3498" s="450"/>
      <c r="B3498" s="523"/>
      <c r="C3498" s="523"/>
      <c r="D3498" s="523"/>
      <c r="E3498" s="523"/>
      <c r="F3498" s="523"/>
      <c r="G3498" s="523"/>
      <c r="H3498" s="523"/>
      <c r="I3498" s="524"/>
      <c r="J3498" s="523"/>
      <c r="K3498" s="458"/>
    </row>
    <row r="3499" spans="1:11">
      <c r="A3499" s="450"/>
      <c r="B3499" s="525" t="s">
        <v>1123</v>
      </c>
      <c r="C3499" s="526"/>
      <c r="D3499" s="523"/>
      <c r="E3499" s="527">
        <v>1</v>
      </c>
      <c r="F3499" s="528" t="s">
        <v>1130</v>
      </c>
      <c r="G3499" s="506"/>
      <c r="H3499" s="506"/>
      <c r="I3499" s="529" t="s">
        <v>1124</v>
      </c>
      <c r="J3499" s="501">
        <f>J3490+J3497</f>
        <v>13.921854545454547</v>
      </c>
      <c r="K3499" s="458"/>
    </row>
    <row r="3500" spans="1:11">
      <c r="A3500" s="450"/>
      <c r="B3500" s="530"/>
      <c r="C3500" s="523"/>
      <c r="D3500" s="523"/>
      <c r="E3500" s="531"/>
      <c r="F3500" s="532"/>
      <c r="G3500" s="532"/>
      <c r="H3500" s="532"/>
      <c r="I3500" s="524"/>
      <c r="J3500" s="523"/>
      <c r="K3500" s="458"/>
    </row>
    <row r="3501" spans="1:11" ht="20.399999999999999">
      <c r="A3501" s="450"/>
      <c r="B3501" s="1667" t="s">
        <v>481</v>
      </c>
      <c r="C3501" s="1668"/>
      <c r="D3501" s="1668"/>
      <c r="E3501" s="1669"/>
      <c r="F3501" s="533" t="s">
        <v>873</v>
      </c>
      <c r="G3501" s="534" t="s">
        <v>493</v>
      </c>
      <c r="H3501" s="507" t="s">
        <v>1115</v>
      </c>
      <c r="I3501" s="535" t="s">
        <v>480</v>
      </c>
      <c r="J3501" s="536" t="s">
        <v>482</v>
      </c>
      <c r="K3501" s="458"/>
    </row>
    <row r="3502" spans="1:11">
      <c r="A3502" s="450"/>
      <c r="B3502" s="537"/>
      <c r="C3502" s="538"/>
      <c r="D3502" s="538"/>
      <c r="E3502" s="539"/>
      <c r="F3502" s="540"/>
      <c r="G3502" s="541"/>
      <c r="H3502" s="547"/>
      <c r="I3502" s="543"/>
      <c r="J3502" s="485"/>
      <c r="K3502" s="458"/>
    </row>
    <row r="3503" spans="1:11">
      <c r="A3503" s="450"/>
      <c r="B3503" s="537"/>
      <c r="C3503" s="518"/>
      <c r="D3503" s="518"/>
      <c r="E3503" s="487"/>
      <c r="F3503" s="540"/>
      <c r="G3503" s="541"/>
      <c r="H3503" s="547"/>
      <c r="I3503" s="543"/>
      <c r="J3503" s="492"/>
      <c r="K3503" s="458"/>
    </row>
    <row r="3504" spans="1:11">
      <c r="A3504" s="450"/>
      <c r="B3504" s="517"/>
      <c r="C3504" s="518"/>
      <c r="D3504" s="518"/>
      <c r="E3504" s="487"/>
      <c r="F3504" s="488"/>
      <c r="G3504" s="546"/>
      <c r="H3504" s="547"/>
      <c r="I3504" s="543"/>
      <c r="J3504" s="492">
        <f>H3504*I3504*E3487*F3487</f>
        <v>0</v>
      </c>
      <c r="K3504" s="458"/>
    </row>
    <row r="3505" spans="1:11">
      <c r="A3505" s="450"/>
      <c r="B3505" s="517"/>
      <c r="C3505" s="526"/>
      <c r="D3505" s="526"/>
      <c r="E3505" s="494"/>
      <c r="F3505" s="488"/>
      <c r="G3505" s="468"/>
      <c r="H3505" s="547"/>
      <c r="I3505" s="548"/>
      <c r="J3505" s="492">
        <f>H3505*I3505*E3488*F3488</f>
        <v>0</v>
      </c>
      <c r="K3505" s="458"/>
    </row>
    <row r="3506" spans="1:11">
      <c r="A3506" s="450"/>
      <c r="B3506" s="550" t="s">
        <v>1119</v>
      </c>
      <c r="C3506" s="526"/>
      <c r="D3506" s="526"/>
      <c r="E3506" s="526"/>
      <c r="F3506" s="523"/>
      <c r="G3506" s="526"/>
      <c r="H3506" s="551"/>
      <c r="I3506" s="552" t="s">
        <v>138</v>
      </c>
      <c r="J3506" s="501">
        <f>SUM(J3502:J3505)</f>
        <v>0</v>
      </c>
      <c r="K3506" s="458"/>
    </row>
    <row r="3507" spans="1:11">
      <c r="A3507" s="450"/>
      <c r="B3507" s="553"/>
      <c r="C3507" s="526"/>
      <c r="D3507" s="526"/>
      <c r="E3507" s="554"/>
      <c r="F3507" s="555"/>
      <c r="G3507" s="506"/>
      <c r="H3507" s="506"/>
      <c r="I3507" s="529"/>
      <c r="J3507" s="554"/>
      <c r="K3507" s="458"/>
    </row>
    <row r="3508" spans="1:11" ht="20.399999999999999">
      <c r="A3508" s="450"/>
      <c r="B3508" s="1667" t="s">
        <v>1125</v>
      </c>
      <c r="C3508" s="1668"/>
      <c r="D3508" s="1668"/>
      <c r="E3508" s="1668"/>
      <c r="F3508" s="1669"/>
      <c r="G3508" s="556" t="s">
        <v>494</v>
      </c>
      <c r="H3508" s="506" t="s">
        <v>1126</v>
      </c>
      <c r="I3508" s="557" t="s">
        <v>1115</v>
      </c>
      <c r="J3508" s="509" t="s">
        <v>482</v>
      </c>
      <c r="K3508" s="458"/>
    </row>
    <row r="3509" spans="1:11">
      <c r="A3509" s="450"/>
      <c r="B3509" s="558"/>
      <c r="C3509" s="559"/>
      <c r="D3509" s="560"/>
      <c r="E3509" s="560"/>
      <c r="F3509" s="561"/>
      <c r="G3509" s="489"/>
      <c r="H3509" s="489"/>
      <c r="I3509" s="562"/>
      <c r="J3509" s="492"/>
      <c r="K3509" s="458"/>
    </row>
    <row r="3510" spans="1:11">
      <c r="A3510" s="450"/>
      <c r="B3510" s="563"/>
      <c r="C3510" s="564"/>
      <c r="D3510" s="565"/>
      <c r="E3510" s="565"/>
      <c r="F3510" s="566"/>
      <c r="G3510" s="489"/>
      <c r="H3510" s="489"/>
      <c r="I3510" s="562"/>
      <c r="J3510" s="492"/>
      <c r="K3510" s="458"/>
    </row>
    <row r="3511" spans="1:11">
      <c r="A3511" s="450"/>
      <c r="B3511" s="1670" t="s">
        <v>138</v>
      </c>
      <c r="C3511" s="1670"/>
      <c r="D3511" s="1670"/>
      <c r="E3511" s="1670"/>
      <c r="F3511" s="1670"/>
      <c r="G3511" s="1670"/>
      <c r="H3511" s="1670"/>
      <c r="I3511" s="1670"/>
      <c r="J3511" s="501">
        <f>SUM(J3509:J3510)</f>
        <v>0</v>
      </c>
      <c r="K3511" s="458"/>
    </row>
    <row r="3512" spans="1:11">
      <c r="A3512" s="450"/>
      <c r="B3512" s="567"/>
      <c r="C3512" s="511"/>
      <c r="D3512" s="511"/>
      <c r="E3512" s="568"/>
      <c r="F3512" s="569"/>
      <c r="G3512" s="570"/>
      <c r="H3512" s="570"/>
      <c r="I3512" s="571"/>
      <c r="J3512" s="572"/>
      <c r="K3512" s="458"/>
    </row>
    <row r="3513" spans="1:11">
      <c r="A3513" s="450"/>
      <c r="B3513" s="573" t="s">
        <v>1127</v>
      </c>
      <c r="C3513" s="573"/>
      <c r="D3513" s="550"/>
      <c r="E3513" s="523"/>
      <c r="F3513" s="523"/>
      <c r="G3513" s="523"/>
      <c r="H3513" s="574"/>
      <c r="I3513" s="575"/>
      <c r="J3513" s="639">
        <f>(J3499+J3506+J3511)/E3499</f>
        <v>13.921854545454547</v>
      </c>
      <c r="K3513" s="458"/>
    </row>
    <row r="3514" spans="1:11">
      <c r="A3514" s="450"/>
      <c r="B3514" s="553"/>
      <c r="C3514" s="526"/>
      <c r="D3514" s="526"/>
      <c r="E3514" s="554"/>
      <c r="F3514" s="555"/>
      <c r="G3514" s="506"/>
      <c r="H3514" s="506"/>
      <c r="I3514" s="529"/>
      <c r="J3514" s="576"/>
      <c r="K3514" s="458"/>
    </row>
    <row r="3515" spans="1:11" ht="20.399999999999999">
      <c r="A3515" s="450"/>
      <c r="B3515" s="1667" t="s">
        <v>1128</v>
      </c>
      <c r="C3515" s="1668"/>
      <c r="D3515" s="1668"/>
      <c r="E3515" s="1668"/>
      <c r="F3515" s="1669"/>
      <c r="G3515" s="556" t="s">
        <v>494</v>
      </c>
      <c r="H3515" s="506" t="s">
        <v>1126</v>
      </c>
      <c r="I3515" s="557" t="s">
        <v>1115</v>
      </c>
      <c r="J3515" s="509" t="s">
        <v>482</v>
      </c>
      <c r="K3515" s="458"/>
    </row>
    <row r="3516" spans="1:11">
      <c r="A3516" s="450"/>
      <c r="B3516" s="558" t="s">
        <v>1286</v>
      </c>
      <c r="C3516" s="559"/>
      <c r="D3516" s="560"/>
      <c r="E3516" s="560"/>
      <c r="F3516" s="561"/>
      <c r="G3516" s="489">
        <v>75.05</v>
      </c>
      <c r="H3516" s="489" t="s">
        <v>1126</v>
      </c>
      <c r="I3516" s="562">
        <f>I3455</f>
        <v>0.4</v>
      </c>
      <c r="J3516" s="492">
        <f>G3516*I3516</f>
        <v>30.02</v>
      </c>
      <c r="K3516" s="458"/>
    </row>
    <row r="3517" spans="1:11">
      <c r="A3517" s="450"/>
      <c r="B3517" s="563" t="s">
        <v>1255</v>
      </c>
      <c r="C3517" s="564"/>
      <c r="D3517" s="565"/>
      <c r="E3517" s="565"/>
      <c r="F3517" s="566"/>
      <c r="G3517" s="489">
        <v>2.1999999999999999E-2</v>
      </c>
      <c r="H3517" s="489" t="s">
        <v>1205</v>
      </c>
      <c r="I3517" s="562">
        <f t="shared" ref="I3517:I3519" si="66">I3456</f>
        <v>95</v>
      </c>
      <c r="J3517" s="492">
        <f t="shared" ref="J3517:J3519" si="67">G3517*I3517</f>
        <v>2.09</v>
      </c>
      <c r="K3517" s="458"/>
    </row>
    <row r="3518" spans="1:11">
      <c r="A3518" s="450"/>
      <c r="B3518" s="563" t="s">
        <v>1288</v>
      </c>
      <c r="C3518" s="564"/>
      <c r="D3518" s="565"/>
      <c r="E3518" s="565"/>
      <c r="F3518" s="566"/>
      <c r="G3518" s="489">
        <v>3.33</v>
      </c>
      <c r="H3518" s="489" t="s">
        <v>1140</v>
      </c>
      <c r="I3518" s="562">
        <f t="shared" si="66"/>
        <v>0.99</v>
      </c>
      <c r="J3518" s="492">
        <f t="shared" si="67"/>
        <v>3.2967</v>
      </c>
      <c r="K3518" s="458"/>
    </row>
    <row r="3519" spans="1:11">
      <c r="A3519" s="450"/>
      <c r="B3519" s="577" t="s">
        <v>1289</v>
      </c>
      <c r="C3519" s="578"/>
      <c r="D3519" s="579"/>
      <c r="E3519" s="579"/>
      <c r="F3519" s="580"/>
      <c r="G3519" s="489">
        <v>3.33</v>
      </c>
      <c r="H3519" s="489" t="s">
        <v>1140</v>
      </c>
      <c r="I3519" s="562">
        <f t="shared" si="66"/>
        <v>0.88</v>
      </c>
      <c r="J3519" s="492">
        <f t="shared" si="67"/>
        <v>2.9304000000000001</v>
      </c>
      <c r="K3519" s="458"/>
    </row>
    <row r="3520" spans="1:11">
      <c r="A3520" s="450"/>
      <c r="B3520" s="581"/>
      <c r="C3520" s="523"/>
      <c r="D3520" s="523"/>
      <c r="E3520" s="582"/>
      <c r="F3520" s="583"/>
      <c r="G3520" s="532"/>
      <c r="H3520" s="532"/>
      <c r="I3520" s="524" t="s">
        <v>138</v>
      </c>
      <c r="J3520" s="501">
        <f>SUM(J3516:J3519)</f>
        <v>38.3371</v>
      </c>
      <c r="K3520" s="458"/>
    </row>
    <row r="3521" spans="1:11">
      <c r="A3521" s="450"/>
      <c r="B3521" s="584"/>
      <c r="C3521" s="523"/>
      <c r="D3521" s="523"/>
      <c r="E3521" s="582"/>
      <c r="F3521" s="583"/>
      <c r="G3521" s="532"/>
      <c r="H3521" s="532"/>
      <c r="I3521" s="524"/>
      <c r="J3521" s="582"/>
      <c r="K3521" s="458"/>
    </row>
    <row r="3522" spans="1:11" ht="20.399999999999999">
      <c r="A3522" s="450"/>
      <c r="B3522" s="1667" t="s">
        <v>1141</v>
      </c>
      <c r="C3522" s="1668"/>
      <c r="D3522" s="1668"/>
      <c r="E3522" s="1668"/>
      <c r="F3522" s="1669"/>
      <c r="G3522" s="587" t="s">
        <v>494</v>
      </c>
      <c r="H3522" s="506" t="s">
        <v>1115</v>
      </c>
      <c r="I3522" s="557"/>
      <c r="J3522" s="509" t="s">
        <v>482</v>
      </c>
      <c r="K3522" s="458"/>
    </row>
    <row r="3523" spans="1:11">
      <c r="A3523" s="450"/>
      <c r="B3523" s="1654"/>
      <c r="C3523" s="1655"/>
      <c r="D3523" s="1655"/>
      <c r="E3523" s="1655"/>
      <c r="F3523" s="1656"/>
      <c r="G3523" s="489"/>
      <c r="H3523" s="1657"/>
      <c r="I3523" s="1658"/>
      <c r="J3523" s="492"/>
      <c r="K3523" s="458"/>
    </row>
    <row r="3524" spans="1:11">
      <c r="A3524" s="450"/>
      <c r="B3524" s="1659"/>
      <c r="C3524" s="1660"/>
      <c r="D3524" s="1660"/>
      <c r="E3524" s="1660"/>
      <c r="F3524" s="1661"/>
      <c r="G3524" s="496"/>
      <c r="H3524" s="1662"/>
      <c r="I3524" s="1663"/>
      <c r="J3524" s="492"/>
      <c r="K3524" s="458"/>
    </row>
    <row r="3525" spans="1:11">
      <c r="A3525" s="450"/>
      <c r="B3525" s="581"/>
      <c r="C3525" s="523"/>
      <c r="D3525" s="523"/>
      <c r="E3525" s="582"/>
      <c r="F3525" s="583"/>
      <c r="G3525" s="532"/>
      <c r="H3525" s="532"/>
      <c r="I3525" s="524" t="s">
        <v>138</v>
      </c>
      <c r="J3525" s="501">
        <f>SUM(J3523:J3524)</f>
        <v>0</v>
      </c>
      <c r="K3525" s="458"/>
    </row>
    <row r="3526" spans="1:11">
      <c r="A3526" s="450"/>
      <c r="B3526" s="523"/>
      <c r="C3526" s="523"/>
      <c r="D3526" s="523"/>
      <c r="E3526" s="523"/>
      <c r="F3526" s="523"/>
      <c r="G3526" s="523"/>
      <c r="H3526" s="523"/>
      <c r="I3526" s="524"/>
      <c r="J3526" s="523"/>
      <c r="K3526" s="458"/>
    </row>
    <row r="3527" spans="1:11">
      <c r="A3527" s="450"/>
      <c r="B3527" s="1645" t="s">
        <v>1142</v>
      </c>
      <c r="C3527" s="1646"/>
      <c r="D3527" s="1646"/>
      <c r="E3527" s="1646"/>
      <c r="F3527" s="1646"/>
      <c r="G3527" s="1646"/>
      <c r="H3527" s="1646"/>
      <c r="I3527" s="1647"/>
      <c r="J3527" s="573">
        <f>J3525+J3520+J3513</f>
        <v>52.258954545454543</v>
      </c>
      <c r="K3527" s="458"/>
    </row>
    <row r="3528" spans="1:11">
      <c r="A3528" s="450"/>
      <c r="B3528" s="523"/>
      <c r="C3528" s="523"/>
      <c r="D3528" s="523"/>
      <c r="E3528" s="523"/>
      <c r="F3528" s="523"/>
      <c r="G3528" s="523"/>
      <c r="H3528" s="523"/>
      <c r="I3528" s="524"/>
      <c r="J3528" s="523"/>
      <c r="K3528" s="458"/>
    </row>
    <row r="3529" spans="1:11">
      <c r="A3529" s="450"/>
      <c r="B3529" s="1645" t="s">
        <v>1143</v>
      </c>
      <c r="C3529" s="1646"/>
      <c r="D3529" s="1646"/>
      <c r="E3529" s="1646"/>
      <c r="F3529" s="1646"/>
      <c r="G3529" s="1646"/>
      <c r="H3529" s="1646"/>
      <c r="I3529" s="1647"/>
      <c r="J3529" s="501">
        <f>J3527*0</f>
        <v>0</v>
      </c>
      <c r="K3529" s="458"/>
    </row>
    <row r="3530" spans="1:11">
      <c r="A3530" s="450"/>
      <c r="B3530" s="523"/>
      <c r="C3530" s="523"/>
      <c r="D3530" s="523"/>
      <c r="E3530" s="523"/>
      <c r="F3530" s="523"/>
      <c r="G3530" s="523"/>
      <c r="H3530" s="523"/>
      <c r="I3530" s="524"/>
      <c r="J3530" s="523"/>
      <c r="K3530" s="458"/>
    </row>
    <row r="3531" spans="1:11">
      <c r="A3531" s="450"/>
      <c r="B3531" s="1645" t="s">
        <v>1144</v>
      </c>
      <c r="C3531" s="1646"/>
      <c r="D3531" s="1646"/>
      <c r="E3531" s="1646"/>
      <c r="F3531" s="1646"/>
      <c r="G3531" s="1646"/>
      <c r="H3531" s="1646"/>
      <c r="I3531" s="1647"/>
      <c r="J3531" s="573">
        <f>J3527+J3529</f>
        <v>52.258954545454543</v>
      </c>
      <c r="K3531" s="458"/>
    </row>
    <row r="3532" spans="1:11">
      <c r="A3532" s="450"/>
      <c r="B3532" s="511"/>
      <c r="C3532" s="511"/>
      <c r="D3532" s="511"/>
      <c r="E3532" s="511"/>
      <c r="F3532" s="511"/>
      <c r="G3532" s="511"/>
      <c r="H3532" s="511"/>
      <c r="I3532" s="571"/>
      <c r="J3532" s="511"/>
      <c r="K3532" s="458"/>
    </row>
    <row r="3533" spans="1:11">
      <c r="A3533" s="450"/>
      <c r="B3533" s="589"/>
      <c r="C3533" s="559"/>
      <c r="D3533" s="559"/>
      <c r="E3533" s="559"/>
      <c r="F3533" s="559"/>
      <c r="G3533" s="559"/>
      <c r="H3533" s="559"/>
      <c r="I3533" s="559"/>
      <c r="J3533" s="590"/>
      <c r="K3533" s="458"/>
    </row>
    <row r="3534" spans="1:11">
      <c r="A3534" s="450"/>
      <c r="B3534" s="591"/>
      <c r="C3534" s="592"/>
      <c r="D3534" s="593"/>
      <c r="E3534" s="593"/>
      <c r="F3534" s="594" t="s">
        <v>1119</v>
      </c>
      <c r="G3534" s="595" t="s">
        <v>1119</v>
      </c>
      <c r="H3534" s="592"/>
      <c r="I3534" s="592"/>
      <c r="J3534" s="596"/>
      <c r="K3534" s="458"/>
    </row>
    <row r="3535" spans="1:11">
      <c r="A3535" s="450"/>
      <c r="B3535" s="459"/>
      <c r="C3535" s="459"/>
      <c r="D3535" s="459"/>
      <c r="E3535" s="459"/>
      <c r="F3535" s="459"/>
      <c r="G3535" s="459"/>
      <c r="H3535" s="459"/>
      <c r="I3535" s="459"/>
      <c r="J3535" s="459"/>
      <c r="K3535" s="458"/>
    </row>
    <row r="3536" spans="1:11">
      <c r="A3536" s="450"/>
      <c r="B3536" s="597"/>
      <c r="C3536" s="598"/>
      <c r="D3536" s="598"/>
      <c r="E3536" s="598"/>
      <c r="F3536" s="599"/>
      <c r="G3536" s="600" t="s">
        <v>482</v>
      </c>
      <c r="H3536" s="502"/>
      <c r="I3536" s="502"/>
      <c r="J3536" s="505"/>
      <c r="K3536" s="458"/>
    </row>
    <row r="3537" spans="1:11">
      <c r="A3537" s="450"/>
      <c r="B3537" s="601"/>
      <c r="C3537" s="602"/>
      <c r="D3537" s="602"/>
      <c r="E3537" s="602"/>
      <c r="F3537" s="603"/>
      <c r="G3537" s="1648" t="s">
        <v>1145</v>
      </c>
      <c r="H3537" s="1649"/>
      <c r="I3537" s="1649"/>
      <c r="J3537" s="1650"/>
      <c r="K3537" s="458"/>
    </row>
    <row r="3538" spans="1:11">
      <c r="A3538" s="450"/>
      <c r="B3538" s="604"/>
      <c r="C3538" s="605"/>
      <c r="D3538" s="605"/>
      <c r="E3538" s="605"/>
      <c r="F3538" s="606"/>
      <c r="G3538" s="607"/>
      <c r="H3538" s="1651"/>
      <c r="I3538" s="1652"/>
      <c r="J3538" s="1653"/>
      <c r="K3538" s="458"/>
    </row>
    <row r="3539" spans="1:11" ht="15" thickBot="1">
      <c r="A3539" s="608"/>
      <c r="B3539" s="609"/>
      <c r="C3539" s="609"/>
      <c r="D3539" s="609"/>
      <c r="E3539" s="609"/>
      <c r="F3539" s="609"/>
      <c r="G3539" s="609"/>
      <c r="H3539" s="609"/>
      <c r="I3539" s="609"/>
      <c r="J3539" s="609"/>
      <c r="K3539" s="610"/>
    </row>
    <row r="3540" spans="1:11">
      <c r="A3540" s="447"/>
      <c r="B3540" s="448"/>
      <c r="C3540" s="448"/>
      <c r="D3540" s="448"/>
      <c r="E3540" s="448"/>
      <c r="F3540" s="448"/>
      <c r="G3540" s="448"/>
      <c r="H3540" s="448"/>
      <c r="I3540" s="448"/>
      <c r="J3540" s="448"/>
      <c r="K3540" s="449"/>
    </row>
    <row r="3541" spans="1:11">
      <c r="A3541" s="450"/>
      <c r="B3541" s="451" t="s">
        <v>141</v>
      </c>
      <c r="C3541" s="452"/>
      <c r="D3541" s="453" t="s">
        <v>1105</v>
      </c>
      <c r="E3541" s="454"/>
      <c r="F3541" s="455"/>
      <c r="G3541" s="455"/>
      <c r="H3541" s="456"/>
      <c r="I3541" s="456"/>
      <c r="J3541" s="457"/>
      <c r="K3541" s="458"/>
    </row>
    <row r="3542" spans="1:11">
      <c r="A3542" s="450"/>
      <c r="B3542" s="459"/>
      <c r="C3542" s="459"/>
      <c r="D3542" s="459"/>
      <c r="E3542" s="459"/>
      <c r="F3542" s="459"/>
      <c r="G3542" s="459"/>
      <c r="H3542" s="459"/>
      <c r="I3542" s="459"/>
      <c r="J3542" s="459"/>
      <c r="K3542" s="458"/>
    </row>
    <row r="3543" spans="1:11">
      <c r="A3543" s="450"/>
      <c r="B3543" s="460" t="s">
        <v>1259</v>
      </c>
      <c r="C3543" s="461" t="s">
        <v>1107</v>
      </c>
      <c r="D3543" s="1671" t="s">
        <v>198</v>
      </c>
      <c r="E3543" s="1672"/>
      <c r="F3543" s="1672"/>
      <c r="G3543" s="1672"/>
      <c r="H3543" s="1672"/>
      <c r="I3543" s="1673"/>
      <c r="J3543" s="462" t="s">
        <v>1108</v>
      </c>
      <c r="K3543" s="458"/>
    </row>
    <row r="3544" spans="1:11" ht="26.25" customHeight="1">
      <c r="A3544" s="450"/>
      <c r="B3544" s="463">
        <v>100155</v>
      </c>
      <c r="C3544" s="464"/>
      <c r="D3544" s="1674" t="s">
        <v>1291</v>
      </c>
      <c r="E3544" s="1675"/>
      <c r="F3544" s="1675"/>
      <c r="G3544" s="1675"/>
      <c r="H3544" s="1675"/>
      <c r="I3544" s="1676"/>
      <c r="J3544" s="468" t="str">
        <f>F3560</f>
        <v>m2</v>
      </c>
      <c r="K3544" s="458"/>
    </row>
    <row r="3545" spans="1:11">
      <c r="A3545" s="450"/>
      <c r="B3545" s="469"/>
      <c r="C3545" s="469"/>
      <c r="D3545" s="469"/>
      <c r="E3545" s="469"/>
      <c r="F3545" s="469"/>
      <c r="G3545" s="469"/>
      <c r="H3545" s="469"/>
      <c r="I3545" s="470"/>
      <c r="J3545" s="471"/>
      <c r="K3545" s="458"/>
    </row>
    <row r="3546" spans="1:11">
      <c r="A3546" s="450"/>
      <c r="B3546" s="1648" t="s">
        <v>1111</v>
      </c>
      <c r="C3546" s="1650"/>
      <c r="D3546" s="1679" t="s">
        <v>873</v>
      </c>
      <c r="E3546" s="1681" t="s">
        <v>1112</v>
      </c>
      <c r="F3546" s="472" t="s">
        <v>1113</v>
      </c>
      <c r="G3546" s="473"/>
      <c r="H3546" s="472" t="s">
        <v>1114</v>
      </c>
      <c r="I3546" s="473"/>
      <c r="J3546" s="474" t="s">
        <v>1115</v>
      </c>
      <c r="K3546" s="458"/>
    </row>
    <row r="3547" spans="1:11">
      <c r="A3547" s="450"/>
      <c r="B3547" s="1677"/>
      <c r="C3547" s="1678"/>
      <c r="D3547" s="1680"/>
      <c r="E3547" s="1682"/>
      <c r="F3547" s="475" t="s">
        <v>1116</v>
      </c>
      <c r="G3547" s="475" t="s">
        <v>1117</v>
      </c>
      <c r="H3547" s="475" t="s">
        <v>1116</v>
      </c>
      <c r="I3547" s="476" t="s">
        <v>1117</v>
      </c>
      <c r="J3547" s="477" t="s">
        <v>1118</v>
      </c>
      <c r="K3547" s="458"/>
    </row>
    <row r="3548" spans="1:11">
      <c r="A3548" s="450"/>
      <c r="B3548" s="486"/>
      <c r="C3548" s="487"/>
      <c r="D3548" s="488"/>
      <c r="E3548" s="481"/>
      <c r="F3548" s="481"/>
      <c r="G3548" s="482"/>
      <c r="H3548" s="490"/>
      <c r="I3548" s="484"/>
      <c r="J3548" s="492"/>
      <c r="K3548" s="458"/>
    </row>
    <row r="3549" spans="1:11">
      <c r="A3549" s="450"/>
      <c r="B3549" s="486"/>
      <c r="C3549" s="487"/>
      <c r="D3549" s="488"/>
      <c r="E3549" s="489"/>
      <c r="F3549" s="489"/>
      <c r="G3549" s="489"/>
      <c r="H3549" s="490"/>
      <c r="I3549" s="491"/>
      <c r="J3549" s="492">
        <f>H3549*F3549*E3549+I3549*G3549*E3549</f>
        <v>0</v>
      </c>
      <c r="K3549" s="458"/>
    </row>
    <row r="3550" spans="1:11">
      <c r="A3550" s="450"/>
      <c r="B3550" s="493"/>
      <c r="C3550" s="494"/>
      <c r="D3550" s="495"/>
      <c r="E3550" s="496"/>
      <c r="F3550" s="496"/>
      <c r="G3550" s="496"/>
      <c r="H3550" s="497"/>
      <c r="I3550" s="498"/>
      <c r="J3550" s="492">
        <f>H3550*F3550*E3550+I3550*G3550*E3550</f>
        <v>0</v>
      </c>
      <c r="K3550" s="458"/>
    </row>
    <row r="3551" spans="1:11">
      <c r="A3551" s="450"/>
      <c r="B3551" s="499" t="s">
        <v>1119</v>
      </c>
      <c r="C3551" s="469"/>
      <c r="D3551" s="469"/>
      <c r="E3551" s="469"/>
      <c r="F3551" s="469"/>
      <c r="G3551" s="469"/>
      <c r="H3551" s="469"/>
      <c r="I3551" s="500" t="s">
        <v>138</v>
      </c>
      <c r="J3551" s="501">
        <f>SUM(J3548:J3550)</f>
        <v>0</v>
      </c>
      <c r="K3551" s="458"/>
    </row>
    <row r="3552" spans="1:11">
      <c r="A3552" s="450"/>
      <c r="B3552" s="502"/>
      <c r="C3552" s="502"/>
      <c r="D3552" s="502"/>
      <c r="E3552" s="502"/>
      <c r="F3552" s="502"/>
      <c r="G3552" s="502"/>
      <c r="H3552" s="502"/>
      <c r="I3552" s="503"/>
      <c r="J3552" s="504"/>
      <c r="K3552" s="458"/>
    </row>
    <row r="3553" spans="1:11" ht="22.5" customHeight="1">
      <c r="A3553" s="450"/>
      <c r="B3553" s="1664" t="s">
        <v>1120</v>
      </c>
      <c r="C3553" s="1665"/>
      <c r="D3553" s="1665"/>
      <c r="E3553" s="1666"/>
      <c r="F3553" s="505" t="s">
        <v>873</v>
      </c>
      <c r="G3553" s="506"/>
      <c r="H3553" s="507" t="s">
        <v>560</v>
      </c>
      <c r="I3553" s="508" t="s">
        <v>1121</v>
      </c>
      <c r="J3553" s="509" t="s">
        <v>1122</v>
      </c>
      <c r="K3553" s="458"/>
    </row>
    <row r="3554" spans="1:11">
      <c r="A3554" s="450"/>
      <c r="B3554" s="510"/>
      <c r="C3554" s="511"/>
      <c r="D3554" s="512"/>
      <c r="E3554" s="513"/>
      <c r="F3554" s="514"/>
      <c r="G3554" s="515"/>
      <c r="H3554" s="516"/>
      <c r="I3554" s="484"/>
      <c r="J3554" s="485"/>
      <c r="K3554" s="458"/>
    </row>
    <row r="3555" spans="1:11">
      <c r="A3555" s="450"/>
      <c r="B3555" s="517" t="s">
        <v>626</v>
      </c>
      <c r="C3555" s="518"/>
      <c r="D3555" s="459"/>
      <c r="E3555" s="487"/>
      <c r="F3555" s="488"/>
      <c r="G3555" s="519"/>
      <c r="H3555" s="520">
        <v>0.89134503966485434</v>
      </c>
      <c r="I3555" s="521">
        <f>VLOOKUP(B3555,'MÃO DE OBRA'!$A:$E,5,FALSE)/220</f>
        <v>15.730909090909092</v>
      </c>
      <c r="J3555" s="492">
        <f t="shared" ref="J3555:J3556" si="68">H3555*I3555</f>
        <v>14.021667787600583</v>
      </c>
      <c r="K3555" s="458"/>
    </row>
    <row r="3556" spans="1:11">
      <c r="A3556" s="450"/>
      <c r="B3556" s="517" t="s">
        <v>734</v>
      </c>
      <c r="C3556" s="518"/>
      <c r="D3556" s="459"/>
      <c r="E3556" s="487"/>
      <c r="F3556" s="488"/>
      <c r="G3556" s="519"/>
      <c r="H3556" s="520">
        <v>1.3304949441192122</v>
      </c>
      <c r="I3556" s="521">
        <f>VLOOKUP(B3556,'MÃO DE OBRA'!$A:$E,5,FALSE)/220</f>
        <v>23.596363636363641</v>
      </c>
      <c r="J3556" s="492">
        <f t="shared" si="68"/>
        <v>31.394842517780255</v>
      </c>
      <c r="K3556" s="458"/>
    </row>
    <row r="3557" spans="1:11">
      <c r="A3557" s="450"/>
      <c r="B3557" s="517"/>
      <c r="C3557" s="518"/>
      <c r="D3557" s="459"/>
      <c r="E3557" s="487"/>
      <c r="F3557" s="488"/>
      <c r="G3557" s="519"/>
      <c r="H3557" s="520"/>
      <c r="I3557" s="491"/>
      <c r="J3557" s="492">
        <f>H3557*I3557</f>
        <v>0</v>
      </c>
      <c r="K3557" s="458"/>
    </row>
    <row r="3558" spans="1:11">
      <c r="A3558" s="450"/>
      <c r="B3558" s="499" t="s">
        <v>1119</v>
      </c>
      <c r="C3558" s="502"/>
      <c r="D3558" s="502"/>
      <c r="E3558" s="502"/>
      <c r="F3558" s="502"/>
      <c r="G3558" s="502"/>
      <c r="H3558" s="502"/>
      <c r="I3558" s="522" t="s">
        <v>138</v>
      </c>
      <c r="J3558" s="501">
        <f>SUM(J3554:J3557)</f>
        <v>45.416510305380839</v>
      </c>
      <c r="K3558" s="458"/>
    </row>
    <row r="3559" spans="1:11">
      <c r="A3559" s="450"/>
      <c r="B3559" s="523"/>
      <c r="C3559" s="523"/>
      <c r="D3559" s="523"/>
      <c r="E3559" s="523"/>
      <c r="F3559" s="523"/>
      <c r="G3559" s="523"/>
      <c r="H3559" s="523"/>
      <c r="I3559" s="524"/>
      <c r="J3559" s="523"/>
      <c r="K3559" s="458"/>
    </row>
    <row r="3560" spans="1:11">
      <c r="A3560" s="450"/>
      <c r="B3560" s="525" t="s">
        <v>1123</v>
      </c>
      <c r="C3560" s="526"/>
      <c r="D3560" s="523"/>
      <c r="E3560" s="527">
        <v>1</v>
      </c>
      <c r="F3560" s="528" t="s">
        <v>1130</v>
      </c>
      <c r="G3560" s="506"/>
      <c r="H3560" s="506"/>
      <c r="I3560" s="529" t="s">
        <v>1124</v>
      </c>
      <c r="J3560" s="501">
        <f>J3551+J3558</f>
        <v>45.416510305380839</v>
      </c>
      <c r="K3560" s="458"/>
    </row>
    <row r="3561" spans="1:11">
      <c r="A3561" s="450"/>
      <c r="B3561" s="530"/>
      <c r="C3561" s="523"/>
      <c r="D3561" s="523"/>
      <c r="E3561" s="531"/>
      <c r="F3561" s="532"/>
      <c r="G3561" s="532"/>
      <c r="H3561" s="532"/>
      <c r="I3561" s="524"/>
      <c r="J3561" s="523"/>
      <c r="K3561" s="458"/>
    </row>
    <row r="3562" spans="1:11" ht="20.399999999999999">
      <c r="A3562" s="450"/>
      <c r="B3562" s="1667" t="s">
        <v>481</v>
      </c>
      <c r="C3562" s="1668"/>
      <c r="D3562" s="1668"/>
      <c r="E3562" s="1669"/>
      <c r="F3562" s="533" t="s">
        <v>873</v>
      </c>
      <c r="G3562" s="534" t="s">
        <v>493</v>
      </c>
      <c r="H3562" s="507" t="s">
        <v>1115</v>
      </c>
      <c r="I3562" s="535" t="s">
        <v>480</v>
      </c>
      <c r="J3562" s="536" t="s">
        <v>482</v>
      </c>
      <c r="K3562" s="458"/>
    </row>
    <row r="3563" spans="1:11">
      <c r="A3563" s="450"/>
      <c r="B3563" s="537"/>
      <c r="C3563" s="538"/>
      <c r="D3563" s="538"/>
      <c r="E3563" s="539"/>
      <c r="F3563" s="540"/>
      <c r="G3563" s="541"/>
      <c r="H3563" s="547"/>
      <c r="I3563" s="543"/>
      <c r="J3563" s="485"/>
      <c r="K3563" s="458"/>
    </row>
    <row r="3564" spans="1:11">
      <c r="A3564" s="450"/>
      <c r="B3564" s="537"/>
      <c r="C3564" s="518"/>
      <c r="D3564" s="518"/>
      <c r="E3564" s="487"/>
      <c r="F3564" s="540"/>
      <c r="G3564" s="541"/>
      <c r="H3564" s="547"/>
      <c r="I3564" s="543"/>
      <c r="J3564" s="492"/>
      <c r="K3564" s="458"/>
    </row>
    <row r="3565" spans="1:11">
      <c r="A3565" s="450"/>
      <c r="B3565" s="517"/>
      <c r="C3565" s="518"/>
      <c r="D3565" s="518"/>
      <c r="E3565" s="487"/>
      <c r="F3565" s="488"/>
      <c r="G3565" s="546"/>
      <c r="H3565" s="547"/>
      <c r="I3565" s="543"/>
      <c r="J3565" s="492">
        <f>H3565*I3565*E3548*F3548</f>
        <v>0</v>
      </c>
      <c r="K3565" s="458"/>
    </row>
    <row r="3566" spans="1:11">
      <c r="A3566" s="450"/>
      <c r="B3566" s="517"/>
      <c r="C3566" s="526"/>
      <c r="D3566" s="526"/>
      <c r="E3566" s="494"/>
      <c r="F3566" s="488"/>
      <c r="G3566" s="468"/>
      <c r="H3566" s="547"/>
      <c r="I3566" s="548"/>
      <c r="J3566" s="492">
        <f>H3566*I3566*E3549*F3549</f>
        <v>0</v>
      </c>
      <c r="K3566" s="458"/>
    </row>
    <row r="3567" spans="1:11">
      <c r="A3567" s="450"/>
      <c r="B3567" s="550" t="s">
        <v>1119</v>
      </c>
      <c r="C3567" s="526"/>
      <c r="D3567" s="526"/>
      <c r="E3567" s="526"/>
      <c r="F3567" s="523"/>
      <c r="G3567" s="526"/>
      <c r="H3567" s="551"/>
      <c r="I3567" s="552" t="s">
        <v>138</v>
      </c>
      <c r="J3567" s="501">
        <f>SUM(J3563:J3566)</f>
        <v>0</v>
      </c>
      <c r="K3567" s="458"/>
    </row>
    <row r="3568" spans="1:11">
      <c r="A3568" s="450"/>
      <c r="B3568" s="553"/>
      <c r="C3568" s="526"/>
      <c r="D3568" s="526"/>
      <c r="E3568" s="554"/>
      <c r="F3568" s="555"/>
      <c r="G3568" s="506"/>
      <c r="H3568" s="506"/>
      <c r="I3568" s="529"/>
      <c r="J3568" s="554"/>
      <c r="K3568" s="458"/>
    </row>
    <row r="3569" spans="1:11" ht="20.399999999999999">
      <c r="A3569" s="450"/>
      <c r="B3569" s="1667" t="s">
        <v>1125</v>
      </c>
      <c r="C3569" s="1668"/>
      <c r="D3569" s="1668"/>
      <c r="E3569" s="1668"/>
      <c r="F3569" s="1669"/>
      <c r="G3569" s="556" t="s">
        <v>494</v>
      </c>
      <c r="H3569" s="506" t="s">
        <v>1126</v>
      </c>
      <c r="I3569" s="557" t="s">
        <v>1115</v>
      </c>
      <c r="J3569" s="509" t="s">
        <v>482</v>
      </c>
      <c r="K3569" s="458"/>
    </row>
    <row r="3570" spans="1:11">
      <c r="A3570" s="450"/>
      <c r="B3570" s="558"/>
      <c r="C3570" s="559"/>
      <c r="D3570" s="560"/>
      <c r="E3570" s="560"/>
      <c r="F3570" s="561"/>
      <c r="G3570" s="489"/>
      <c r="H3570" s="489"/>
      <c r="I3570" s="562"/>
      <c r="J3570" s="492"/>
      <c r="K3570" s="458"/>
    </row>
    <row r="3571" spans="1:11">
      <c r="A3571" s="450"/>
      <c r="B3571" s="563"/>
      <c r="C3571" s="564"/>
      <c r="D3571" s="565"/>
      <c r="E3571" s="565"/>
      <c r="F3571" s="566"/>
      <c r="G3571" s="489"/>
      <c r="H3571" s="489"/>
      <c r="I3571" s="562"/>
      <c r="J3571" s="492"/>
      <c r="K3571" s="458"/>
    </row>
    <row r="3572" spans="1:11">
      <c r="A3572" s="450"/>
      <c r="B3572" s="1670" t="s">
        <v>138</v>
      </c>
      <c r="C3572" s="1670"/>
      <c r="D3572" s="1670"/>
      <c r="E3572" s="1670"/>
      <c r="F3572" s="1670"/>
      <c r="G3572" s="1670"/>
      <c r="H3572" s="1670"/>
      <c r="I3572" s="1670"/>
      <c r="J3572" s="501">
        <f>SUM(J3570:J3571)</f>
        <v>0</v>
      </c>
      <c r="K3572" s="458"/>
    </row>
    <row r="3573" spans="1:11">
      <c r="A3573" s="450"/>
      <c r="B3573" s="567"/>
      <c r="C3573" s="511"/>
      <c r="D3573" s="511"/>
      <c r="E3573" s="568"/>
      <c r="F3573" s="569"/>
      <c r="G3573" s="570"/>
      <c r="H3573" s="570"/>
      <c r="I3573" s="571"/>
      <c r="J3573" s="572"/>
      <c r="K3573" s="458"/>
    </row>
    <row r="3574" spans="1:11">
      <c r="A3574" s="450"/>
      <c r="B3574" s="573" t="s">
        <v>1127</v>
      </c>
      <c r="C3574" s="573"/>
      <c r="D3574" s="550"/>
      <c r="E3574" s="523"/>
      <c r="F3574" s="523"/>
      <c r="G3574" s="523"/>
      <c r="H3574" s="574"/>
      <c r="I3574" s="575"/>
      <c r="J3574" s="639">
        <f>(J3560+J3567+J3572)/E3560</f>
        <v>45.416510305380839</v>
      </c>
      <c r="K3574" s="458"/>
    </row>
    <row r="3575" spans="1:11">
      <c r="A3575" s="450"/>
      <c r="B3575" s="553"/>
      <c r="C3575" s="526"/>
      <c r="D3575" s="526"/>
      <c r="E3575" s="554"/>
      <c r="F3575" s="555"/>
      <c r="G3575" s="506"/>
      <c r="H3575" s="506"/>
      <c r="I3575" s="529"/>
      <c r="J3575" s="576"/>
      <c r="K3575" s="458"/>
    </row>
    <row r="3576" spans="1:11" ht="20.399999999999999">
      <c r="A3576" s="450"/>
      <c r="B3576" s="1667" t="s">
        <v>1128</v>
      </c>
      <c r="C3576" s="1668"/>
      <c r="D3576" s="1668"/>
      <c r="E3576" s="1668"/>
      <c r="F3576" s="1669"/>
      <c r="G3576" s="556" t="s">
        <v>494</v>
      </c>
      <c r="H3576" s="506" t="s">
        <v>1126</v>
      </c>
      <c r="I3576" s="557" t="s">
        <v>1115</v>
      </c>
      <c r="J3576" s="509" t="s">
        <v>482</v>
      </c>
      <c r="K3576" s="458"/>
    </row>
    <row r="3577" spans="1:11">
      <c r="A3577" s="450"/>
      <c r="B3577" s="558" t="s">
        <v>1255</v>
      </c>
      <c r="C3577" s="559"/>
      <c r="D3577" s="560"/>
      <c r="E3577" s="560"/>
      <c r="F3577" s="561"/>
      <c r="G3577" s="489">
        <v>1.7100000000000001E-2</v>
      </c>
      <c r="H3577" s="489" t="s">
        <v>1205</v>
      </c>
      <c r="I3577" s="743">
        <f>I3517</f>
        <v>95</v>
      </c>
      <c r="J3577" s="492">
        <f>G3577*I3577</f>
        <v>1.6245000000000001</v>
      </c>
      <c r="K3577" s="458"/>
    </row>
    <row r="3578" spans="1:11">
      <c r="A3578" s="450"/>
      <c r="B3578" s="563" t="s">
        <v>1288</v>
      </c>
      <c r="C3578" s="564"/>
      <c r="D3578" s="565"/>
      <c r="E3578" s="565"/>
      <c r="F3578" s="566"/>
      <c r="G3578" s="489">
        <v>2.5594000000000001</v>
      </c>
      <c r="H3578" s="489" t="s">
        <v>1140</v>
      </c>
      <c r="I3578" s="743">
        <f>I3518</f>
        <v>0.99</v>
      </c>
      <c r="J3578" s="492">
        <f t="shared" ref="J3578:J3580" si="69">G3578*I3578</f>
        <v>2.5338060000000002</v>
      </c>
      <c r="K3578" s="458"/>
    </row>
    <row r="3579" spans="1:11">
      <c r="A3579" s="450"/>
      <c r="B3579" s="563" t="s">
        <v>1289</v>
      </c>
      <c r="C3579" s="564"/>
      <c r="D3579" s="565"/>
      <c r="E3579" s="565"/>
      <c r="F3579" s="566"/>
      <c r="G3579" s="489">
        <v>1.5333000000000001</v>
      </c>
      <c r="H3579" s="489" t="s">
        <v>1140</v>
      </c>
      <c r="I3579" s="743">
        <f>I3519</f>
        <v>0.88</v>
      </c>
      <c r="J3579" s="492">
        <f t="shared" si="69"/>
        <v>1.3493040000000001</v>
      </c>
      <c r="K3579" s="458"/>
    </row>
    <row r="3580" spans="1:11">
      <c r="A3580" s="450"/>
      <c r="B3580" s="577" t="s">
        <v>1292</v>
      </c>
      <c r="C3580" s="578"/>
      <c r="D3580" s="579"/>
      <c r="E3580" s="579"/>
      <c r="F3580" s="580"/>
      <c r="G3580" s="489">
        <v>33.25</v>
      </c>
      <c r="H3580" s="489" t="s">
        <v>1126</v>
      </c>
      <c r="I3580" s="743">
        <v>1.01</v>
      </c>
      <c r="J3580" s="492">
        <f t="shared" si="69"/>
        <v>33.582500000000003</v>
      </c>
      <c r="K3580" s="458"/>
    </row>
    <row r="3581" spans="1:11">
      <c r="A3581" s="450"/>
      <c r="B3581" s="581"/>
      <c r="C3581" s="523"/>
      <c r="D3581" s="523"/>
      <c r="E3581" s="582"/>
      <c r="F3581" s="583"/>
      <c r="G3581" s="532"/>
      <c r="H3581" s="532"/>
      <c r="I3581" s="524" t="s">
        <v>138</v>
      </c>
      <c r="J3581" s="501">
        <f>SUM(J3577:J3580)</f>
        <v>39.090110000000003</v>
      </c>
      <c r="K3581" s="458"/>
    </row>
    <row r="3582" spans="1:11">
      <c r="A3582" s="450"/>
      <c r="B3582" s="584"/>
      <c r="C3582" s="523"/>
      <c r="D3582" s="523"/>
      <c r="E3582" s="582"/>
      <c r="F3582" s="583"/>
      <c r="G3582" s="532"/>
      <c r="H3582" s="532"/>
      <c r="I3582" s="524"/>
      <c r="J3582" s="582"/>
      <c r="K3582" s="458"/>
    </row>
    <row r="3583" spans="1:11" ht="20.399999999999999">
      <c r="A3583" s="450"/>
      <c r="B3583" s="1667" t="s">
        <v>1141</v>
      </c>
      <c r="C3583" s="1668"/>
      <c r="D3583" s="1668"/>
      <c r="E3583" s="1668"/>
      <c r="F3583" s="1669"/>
      <c r="G3583" s="587" t="s">
        <v>494</v>
      </c>
      <c r="H3583" s="506" t="s">
        <v>1115</v>
      </c>
      <c r="I3583" s="557"/>
      <c r="J3583" s="509" t="s">
        <v>482</v>
      </c>
      <c r="K3583" s="458"/>
    </row>
    <row r="3584" spans="1:11">
      <c r="A3584" s="450"/>
      <c r="B3584" s="1654"/>
      <c r="C3584" s="1655"/>
      <c r="D3584" s="1655"/>
      <c r="E3584" s="1655"/>
      <c r="F3584" s="1656"/>
      <c r="G3584" s="489"/>
      <c r="H3584" s="1657"/>
      <c r="I3584" s="1658"/>
      <c r="J3584" s="492"/>
      <c r="K3584" s="458"/>
    </row>
    <row r="3585" spans="1:11">
      <c r="A3585" s="450"/>
      <c r="B3585" s="1659"/>
      <c r="C3585" s="1660"/>
      <c r="D3585" s="1660"/>
      <c r="E3585" s="1660"/>
      <c r="F3585" s="1661"/>
      <c r="G3585" s="496"/>
      <c r="H3585" s="1662"/>
      <c r="I3585" s="1663"/>
      <c r="J3585" s="492"/>
      <c r="K3585" s="458"/>
    </row>
    <row r="3586" spans="1:11">
      <c r="A3586" s="450"/>
      <c r="B3586" s="581"/>
      <c r="C3586" s="523"/>
      <c r="D3586" s="523"/>
      <c r="E3586" s="582"/>
      <c r="F3586" s="583"/>
      <c r="G3586" s="532"/>
      <c r="H3586" s="532"/>
      <c r="I3586" s="524" t="s">
        <v>138</v>
      </c>
      <c r="J3586" s="501">
        <f>SUM(J3584:J3585)</f>
        <v>0</v>
      </c>
      <c r="K3586" s="458"/>
    </row>
    <row r="3587" spans="1:11">
      <c r="A3587" s="450"/>
      <c r="B3587" s="523"/>
      <c r="C3587" s="523"/>
      <c r="D3587" s="523"/>
      <c r="E3587" s="523"/>
      <c r="F3587" s="523"/>
      <c r="G3587" s="523"/>
      <c r="H3587" s="523"/>
      <c r="I3587" s="524"/>
      <c r="J3587" s="523"/>
      <c r="K3587" s="458"/>
    </row>
    <row r="3588" spans="1:11">
      <c r="A3588" s="450"/>
      <c r="B3588" s="1645" t="s">
        <v>1142</v>
      </c>
      <c r="C3588" s="1646"/>
      <c r="D3588" s="1646"/>
      <c r="E3588" s="1646"/>
      <c r="F3588" s="1646"/>
      <c r="G3588" s="1646"/>
      <c r="H3588" s="1646"/>
      <c r="I3588" s="1647"/>
      <c r="J3588" s="573">
        <f>J3586+J3581+J3574</f>
        <v>84.506620305380835</v>
      </c>
      <c r="K3588" s="458"/>
    </row>
    <row r="3589" spans="1:11">
      <c r="A3589" s="450"/>
      <c r="B3589" s="523"/>
      <c r="C3589" s="523"/>
      <c r="D3589" s="523"/>
      <c r="E3589" s="523"/>
      <c r="F3589" s="523"/>
      <c r="G3589" s="523"/>
      <c r="H3589" s="523"/>
      <c r="I3589" s="524"/>
      <c r="J3589" s="523"/>
      <c r="K3589" s="458"/>
    </row>
    <row r="3590" spans="1:11">
      <c r="A3590" s="450"/>
      <c r="B3590" s="1645" t="s">
        <v>1143</v>
      </c>
      <c r="C3590" s="1646"/>
      <c r="D3590" s="1646"/>
      <c r="E3590" s="1646"/>
      <c r="F3590" s="1646"/>
      <c r="G3590" s="1646"/>
      <c r="H3590" s="1646"/>
      <c r="I3590" s="1647"/>
      <c r="J3590" s="501">
        <f>J3588*0</f>
        <v>0</v>
      </c>
      <c r="K3590" s="458"/>
    </row>
    <row r="3591" spans="1:11">
      <c r="A3591" s="450"/>
      <c r="B3591" s="523"/>
      <c r="C3591" s="523"/>
      <c r="D3591" s="523"/>
      <c r="E3591" s="523"/>
      <c r="F3591" s="523"/>
      <c r="G3591" s="523"/>
      <c r="H3591" s="523"/>
      <c r="I3591" s="524"/>
      <c r="J3591" s="523"/>
      <c r="K3591" s="458"/>
    </row>
    <row r="3592" spans="1:11">
      <c r="A3592" s="450"/>
      <c r="B3592" s="1645" t="s">
        <v>1144</v>
      </c>
      <c r="C3592" s="1646"/>
      <c r="D3592" s="1646"/>
      <c r="E3592" s="1646"/>
      <c r="F3592" s="1646"/>
      <c r="G3592" s="1646"/>
      <c r="H3592" s="1646"/>
      <c r="I3592" s="1647"/>
      <c r="J3592" s="573">
        <f>J3588+J3590</f>
        <v>84.506620305380835</v>
      </c>
      <c r="K3592" s="458"/>
    </row>
    <row r="3593" spans="1:11">
      <c r="A3593" s="450"/>
      <c r="B3593" s="511"/>
      <c r="C3593" s="511"/>
      <c r="D3593" s="511"/>
      <c r="E3593" s="511"/>
      <c r="F3593" s="511"/>
      <c r="G3593" s="511"/>
      <c r="H3593" s="511"/>
      <c r="I3593" s="571"/>
      <c r="J3593" s="511"/>
      <c r="K3593" s="458"/>
    </row>
    <row r="3594" spans="1:11">
      <c r="A3594" s="450"/>
      <c r="B3594" s="589"/>
      <c r="C3594" s="559"/>
      <c r="D3594" s="559"/>
      <c r="E3594" s="559"/>
      <c r="F3594" s="559"/>
      <c r="G3594" s="559"/>
      <c r="H3594" s="559"/>
      <c r="I3594" s="559"/>
      <c r="J3594" s="590"/>
      <c r="K3594" s="458"/>
    </row>
    <row r="3595" spans="1:11">
      <c r="A3595" s="450"/>
      <c r="B3595" s="591"/>
      <c r="C3595" s="592"/>
      <c r="D3595" s="593"/>
      <c r="E3595" s="593"/>
      <c r="F3595" s="594" t="s">
        <v>1119</v>
      </c>
      <c r="G3595" s="595" t="s">
        <v>1119</v>
      </c>
      <c r="H3595" s="592"/>
      <c r="I3595" s="592"/>
      <c r="J3595" s="596"/>
      <c r="K3595" s="458"/>
    </row>
    <row r="3596" spans="1:11">
      <c r="A3596" s="450"/>
      <c r="B3596" s="459"/>
      <c r="C3596" s="459"/>
      <c r="D3596" s="459"/>
      <c r="E3596" s="459"/>
      <c r="F3596" s="459"/>
      <c r="G3596" s="459"/>
      <c r="H3596" s="459"/>
      <c r="I3596" s="459"/>
      <c r="J3596" s="459"/>
      <c r="K3596" s="458"/>
    </row>
    <row r="3597" spans="1:11">
      <c r="A3597" s="450"/>
      <c r="B3597" s="597"/>
      <c r="C3597" s="598"/>
      <c r="D3597" s="598"/>
      <c r="E3597" s="598"/>
      <c r="F3597" s="599"/>
      <c r="G3597" s="600" t="s">
        <v>482</v>
      </c>
      <c r="H3597" s="502"/>
      <c r="I3597" s="502"/>
      <c r="J3597" s="505"/>
      <c r="K3597" s="458"/>
    </row>
    <row r="3598" spans="1:11">
      <c r="A3598" s="450"/>
      <c r="B3598" s="601"/>
      <c r="C3598" s="602"/>
      <c r="D3598" s="602"/>
      <c r="E3598" s="602"/>
      <c r="F3598" s="603"/>
      <c r="G3598" s="1648" t="s">
        <v>1145</v>
      </c>
      <c r="H3598" s="1649"/>
      <c r="I3598" s="1649"/>
      <c r="J3598" s="1650"/>
      <c r="K3598" s="458"/>
    </row>
    <row r="3599" spans="1:11">
      <c r="A3599" s="450"/>
      <c r="B3599" s="604"/>
      <c r="C3599" s="605"/>
      <c r="D3599" s="605"/>
      <c r="E3599" s="605"/>
      <c r="F3599" s="606"/>
      <c r="G3599" s="607"/>
      <c r="H3599" s="1651"/>
      <c r="I3599" s="1652"/>
      <c r="J3599" s="1653"/>
      <c r="K3599" s="458"/>
    </row>
    <row r="3600" spans="1:11" ht="15" thickBot="1">
      <c r="A3600" s="608"/>
      <c r="B3600" s="609"/>
      <c r="C3600" s="609"/>
      <c r="D3600" s="609"/>
      <c r="E3600" s="609"/>
      <c r="F3600" s="609"/>
      <c r="G3600" s="609"/>
      <c r="H3600" s="609"/>
      <c r="I3600" s="609"/>
      <c r="J3600" s="609"/>
      <c r="K3600" s="610"/>
    </row>
    <row r="3601" spans="1:11">
      <c r="A3601" s="447"/>
      <c r="B3601" s="448"/>
      <c r="C3601" s="448"/>
      <c r="D3601" s="448"/>
      <c r="E3601" s="448"/>
      <c r="F3601" s="448"/>
      <c r="G3601" s="448"/>
      <c r="H3601" s="448"/>
      <c r="I3601" s="448"/>
      <c r="J3601" s="448"/>
      <c r="K3601" s="449"/>
    </row>
    <row r="3602" spans="1:11">
      <c r="A3602" s="450"/>
      <c r="B3602" s="451" t="s">
        <v>141</v>
      </c>
      <c r="C3602" s="452"/>
      <c r="D3602" s="453" t="s">
        <v>1105</v>
      </c>
      <c r="E3602" s="454"/>
      <c r="F3602" s="455"/>
      <c r="G3602" s="455"/>
      <c r="H3602" s="456"/>
      <c r="I3602" s="456"/>
      <c r="J3602" s="457"/>
      <c r="K3602" s="458"/>
    </row>
    <row r="3603" spans="1:11">
      <c r="A3603" s="450"/>
      <c r="B3603" s="459"/>
      <c r="C3603" s="459"/>
      <c r="D3603" s="459"/>
      <c r="E3603" s="459"/>
      <c r="F3603" s="459"/>
      <c r="G3603" s="459"/>
      <c r="H3603" s="459"/>
      <c r="I3603" s="459"/>
      <c r="J3603" s="459"/>
      <c r="K3603" s="458"/>
    </row>
    <row r="3604" spans="1:11">
      <c r="A3604" s="450"/>
      <c r="B3604" s="460" t="s">
        <v>1259</v>
      </c>
      <c r="C3604" s="461" t="s">
        <v>1107</v>
      </c>
      <c r="D3604" s="1671" t="s">
        <v>198</v>
      </c>
      <c r="E3604" s="1672"/>
      <c r="F3604" s="1672"/>
      <c r="G3604" s="1672"/>
      <c r="H3604" s="1672"/>
      <c r="I3604" s="1673"/>
      <c r="J3604" s="462" t="s">
        <v>1108</v>
      </c>
      <c r="K3604" s="458"/>
    </row>
    <row r="3605" spans="1:11" ht="22.5" customHeight="1">
      <c r="A3605" s="450"/>
      <c r="B3605" s="463">
        <v>100202</v>
      </c>
      <c r="C3605" s="464"/>
      <c r="D3605" s="1674" t="s">
        <v>1293</v>
      </c>
      <c r="E3605" s="1675"/>
      <c r="F3605" s="1675"/>
      <c r="G3605" s="1675"/>
      <c r="H3605" s="1675"/>
      <c r="I3605" s="1676"/>
      <c r="J3605" s="468" t="str">
        <f>F3622</f>
        <v>m2</v>
      </c>
      <c r="K3605" s="458"/>
    </row>
    <row r="3606" spans="1:11">
      <c r="A3606" s="450"/>
      <c r="B3606" s="469"/>
      <c r="C3606" s="469"/>
      <c r="D3606" s="469"/>
      <c r="E3606" s="469"/>
      <c r="F3606" s="469"/>
      <c r="G3606" s="469"/>
      <c r="H3606" s="469"/>
      <c r="I3606" s="470"/>
      <c r="J3606" s="471"/>
      <c r="K3606" s="458"/>
    </row>
    <row r="3607" spans="1:11">
      <c r="A3607" s="450"/>
      <c r="B3607" s="1648" t="s">
        <v>1111</v>
      </c>
      <c r="C3607" s="1650"/>
      <c r="D3607" s="1679" t="s">
        <v>873</v>
      </c>
      <c r="E3607" s="1681" t="s">
        <v>1112</v>
      </c>
      <c r="F3607" s="472" t="s">
        <v>1113</v>
      </c>
      <c r="G3607" s="473"/>
      <c r="H3607" s="472" t="s">
        <v>1114</v>
      </c>
      <c r="I3607" s="473"/>
      <c r="J3607" s="474" t="s">
        <v>1115</v>
      </c>
      <c r="K3607" s="458"/>
    </row>
    <row r="3608" spans="1:11">
      <c r="A3608" s="450"/>
      <c r="B3608" s="1677"/>
      <c r="C3608" s="1678"/>
      <c r="D3608" s="1680"/>
      <c r="E3608" s="1682"/>
      <c r="F3608" s="475" t="s">
        <v>1116</v>
      </c>
      <c r="G3608" s="475" t="s">
        <v>1117</v>
      </c>
      <c r="H3608" s="475" t="s">
        <v>1116</v>
      </c>
      <c r="I3608" s="476" t="s">
        <v>1117</v>
      </c>
      <c r="J3608" s="477" t="s">
        <v>1118</v>
      </c>
      <c r="K3608" s="458"/>
    </row>
    <row r="3609" spans="1:11">
      <c r="A3609" s="450"/>
      <c r="B3609" s="486"/>
      <c r="C3609" s="487"/>
      <c r="D3609" s="488"/>
      <c r="E3609" s="481"/>
      <c r="F3609" s="481"/>
      <c r="G3609" s="482"/>
      <c r="H3609" s="490"/>
      <c r="I3609" s="484"/>
      <c r="J3609" s="492"/>
      <c r="K3609" s="458"/>
    </row>
    <row r="3610" spans="1:11">
      <c r="A3610" s="450"/>
      <c r="B3610" s="486"/>
      <c r="C3610" s="487"/>
      <c r="D3610" s="488"/>
      <c r="E3610" s="489"/>
      <c r="F3610" s="489"/>
      <c r="G3610" s="489"/>
      <c r="H3610" s="490"/>
      <c r="I3610" s="491"/>
      <c r="J3610" s="492">
        <f>H3610*F3610*E3610+I3610*G3610*E3610</f>
        <v>0</v>
      </c>
      <c r="K3610" s="458"/>
    </row>
    <row r="3611" spans="1:11">
      <c r="A3611" s="450"/>
      <c r="B3611" s="493"/>
      <c r="C3611" s="494"/>
      <c r="D3611" s="495"/>
      <c r="E3611" s="496"/>
      <c r="F3611" s="496"/>
      <c r="G3611" s="496"/>
      <c r="H3611" s="497"/>
      <c r="I3611" s="498"/>
      <c r="J3611" s="492">
        <f>H3611*F3611*E3611+I3611*G3611*E3611</f>
        <v>0</v>
      </c>
      <c r="K3611" s="458"/>
    </row>
    <row r="3612" spans="1:11">
      <c r="A3612" s="450"/>
      <c r="B3612" s="499" t="s">
        <v>1119</v>
      </c>
      <c r="C3612" s="469"/>
      <c r="D3612" s="469"/>
      <c r="E3612" s="469"/>
      <c r="F3612" s="469"/>
      <c r="G3612" s="469"/>
      <c r="H3612" s="469"/>
      <c r="I3612" s="500" t="s">
        <v>138</v>
      </c>
      <c r="J3612" s="501">
        <f>SUM(J3609:J3611)</f>
        <v>0</v>
      </c>
      <c r="K3612" s="458"/>
    </row>
    <row r="3613" spans="1:11">
      <c r="A3613" s="450"/>
      <c r="B3613" s="502"/>
      <c r="C3613" s="502"/>
      <c r="D3613" s="502"/>
      <c r="E3613" s="502"/>
      <c r="F3613" s="502"/>
      <c r="G3613" s="502"/>
      <c r="H3613" s="502"/>
      <c r="I3613" s="503"/>
      <c r="J3613" s="504"/>
      <c r="K3613" s="458"/>
    </row>
    <row r="3614" spans="1:11" ht="20.399999999999999">
      <c r="A3614" s="450"/>
      <c r="B3614" s="1664" t="s">
        <v>1120</v>
      </c>
      <c r="C3614" s="1665"/>
      <c r="D3614" s="1665"/>
      <c r="E3614" s="1666"/>
      <c r="F3614" s="505" t="s">
        <v>873</v>
      </c>
      <c r="G3614" s="506"/>
      <c r="H3614" s="507" t="s">
        <v>560</v>
      </c>
      <c r="I3614" s="508" t="s">
        <v>1121</v>
      </c>
      <c r="J3614" s="509" t="s">
        <v>1122</v>
      </c>
      <c r="K3614" s="458"/>
    </row>
    <row r="3615" spans="1:11">
      <c r="A3615" s="450"/>
      <c r="B3615" s="510"/>
      <c r="C3615" s="511"/>
      <c r="D3615" s="512"/>
      <c r="E3615" s="513"/>
      <c r="F3615" s="514"/>
      <c r="G3615" s="515"/>
      <c r="H3615" s="516"/>
      <c r="I3615" s="484"/>
      <c r="J3615" s="485"/>
      <c r="K3615" s="458"/>
    </row>
    <row r="3616" spans="1:11">
      <c r="A3616" s="450"/>
      <c r="B3616" s="517" t="s">
        <v>626</v>
      </c>
      <c r="C3616" s="518"/>
      <c r="D3616" s="459"/>
      <c r="E3616" s="487"/>
      <c r="F3616" s="488"/>
      <c r="G3616" s="519"/>
      <c r="H3616" s="520">
        <v>0.89</v>
      </c>
      <c r="I3616" s="521">
        <f>VLOOKUP(B3616,'MÃO DE OBRA'!$A:$E,5,FALSE)/220</f>
        <v>15.730909090909092</v>
      </c>
      <c r="J3616" s="492">
        <f t="shared" ref="J3616:J3617" si="70">H3616*I3616</f>
        <v>14.000509090909093</v>
      </c>
      <c r="K3616" s="458"/>
    </row>
    <row r="3617" spans="1:11">
      <c r="A3617" s="450"/>
      <c r="B3617" s="517" t="s">
        <v>734</v>
      </c>
      <c r="C3617" s="518"/>
      <c r="D3617" s="459"/>
      <c r="E3617" s="487"/>
      <c r="F3617" s="488"/>
      <c r="G3617" s="519"/>
      <c r="H3617" s="520">
        <v>1.33</v>
      </c>
      <c r="I3617" s="521">
        <f>VLOOKUP(B3617,'MÃO DE OBRA'!$A:$E,5,FALSE)/220</f>
        <v>23.596363636363641</v>
      </c>
      <c r="J3617" s="492">
        <f t="shared" si="70"/>
        <v>31.383163636363644</v>
      </c>
      <c r="K3617" s="458"/>
    </row>
    <row r="3618" spans="1:11">
      <c r="A3618" s="450"/>
      <c r="B3618" s="517"/>
      <c r="C3618" s="518"/>
      <c r="D3618" s="459"/>
      <c r="E3618" s="487"/>
      <c r="F3618" s="488"/>
      <c r="G3618" s="519"/>
      <c r="H3618" s="520"/>
      <c r="I3618" s="521"/>
      <c r="J3618" s="492"/>
      <c r="K3618" s="458"/>
    </row>
    <row r="3619" spans="1:11">
      <c r="A3619" s="450"/>
      <c r="B3619" s="517"/>
      <c r="C3619" s="518"/>
      <c r="D3619" s="459"/>
      <c r="E3619" s="487"/>
      <c r="F3619" s="488"/>
      <c r="G3619" s="519"/>
      <c r="H3619" s="520"/>
      <c r="I3619" s="491"/>
      <c r="J3619" s="492">
        <f>H3619*I3619</f>
        <v>0</v>
      </c>
      <c r="K3619" s="458"/>
    </row>
    <row r="3620" spans="1:11">
      <c r="A3620" s="450"/>
      <c r="B3620" s="499" t="s">
        <v>1119</v>
      </c>
      <c r="C3620" s="502"/>
      <c r="D3620" s="502"/>
      <c r="E3620" s="502"/>
      <c r="F3620" s="502"/>
      <c r="G3620" s="502"/>
      <c r="H3620" s="502"/>
      <c r="I3620" s="522" t="s">
        <v>138</v>
      </c>
      <c r="J3620" s="501">
        <f>SUM(J3615:J3619)</f>
        <v>45.383672727272739</v>
      </c>
      <c r="K3620" s="458"/>
    </row>
    <row r="3621" spans="1:11">
      <c r="A3621" s="450"/>
      <c r="B3621" s="523"/>
      <c r="C3621" s="523"/>
      <c r="D3621" s="523"/>
      <c r="E3621" s="523"/>
      <c r="F3621" s="523"/>
      <c r="G3621" s="523"/>
      <c r="H3621" s="523"/>
      <c r="I3621" s="524"/>
      <c r="J3621" s="523"/>
      <c r="K3621" s="458"/>
    </row>
    <row r="3622" spans="1:11">
      <c r="A3622" s="450"/>
      <c r="B3622" s="525" t="s">
        <v>1123</v>
      </c>
      <c r="C3622" s="526"/>
      <c r="D3622" s="523"/>
      <c r="E3622" s="527">
        <v>1</v>
      </c>
      <c r="F3622" s="528" t="s">
        <v>1130</v>
      </c>
      <c r="G3622" s="506"/>
      <c r="H3622" s="506"/>
      <c r="I3622" s="529" t="s">
        <v>1124</v>
      </c>
      <c r="J3622" s="501">
        <f>J3612+J3620</f>
        <v>45.383672727272739</v>
      </c>
      <c r="K3622" s="458"/>
    </row>
    <row r="3623" spans="1:11">
      <c r="A3623" s="450"/>
      <c r="B3623" s="530"/>
      <c r="C3623" s="523"/>
      <c r="D3623" s="523"/>
      <c r="E3623" s="531"/>
      <c r="F3623" s="532"/>
      <c r="G3623" s="532"/>
      <c r="H3623" s="532"/>
      <c r="I3623" s="524"/>
      <c r="J3623" s="523"/>
      <c r="K3623" s="458"/>
    </row>
    <row r="3624" spans="1:11" ht="20.399999999999999">
      <c r="A3624" s="450"/>
      <c r="B3624" s="1667" t="s">
        <v>481</v>
      </c>
      <c r="C3624" s="1668"/>
      <c r="D3624" s="1668"/>
      <c r="E3624" s="1669"/>
      <c r="F3624" s="533" t="s">
        <v>873</v>
      </c>
      <c r="G3624" s="534" t="s">
        <v>493</v>
      </c>
      <c r="H3624" s="507" t="s">
        <v>1115</v>
      </c>
      <c r="I3624" s="535" t="s">
        <v>480</v>
      </c>
      <c r="J3624" s="536" t="s">
        <v>482</v>
      </c>
      <c r="K3624" s="458"/>
    </row>
    <row r="3625" spans="1:11">
      <c r="A3625" s="450"/>
      <c r="B3625" s="537"/>
      <c r="C3625" s="538"/>
      <c r="D3625" s="538"/>
      <c r="E3625" s="539"/>
      <c r="F3625" s="540"/>
      <c r="G3625" s="541"/>
      <c r="H3625" s="547"/>
      <c r="I3625" s="543"/>
      <c r="J3625" s="485"/>
      <c r="K3625" s="458"/>
    </row>
    <row r="3626" spans="1:11">
      <c r="A3626" s="450"/>
      <c r="B3626" s="537"/>
      <c r="C3626" s="518"/>
      <c r="D3626" s="518"/>
      <c r="E3626" s="487"/>
      <c r="F3626" s="540"/>
      <c r="G3626" s="541"/>
      <c r="H3626" s="547"/>
      <c r="I3626" s="543"/>
      <c r="J3626" s="492"/>
      <c r="K3626" s="458"/>
    </row>
    <row r="3627" spans="1:11">
      <c r="A3627" s="450"/>
      <c r="B3627" s="517"/>
      <c r="C3627" s="518"/>
      <c r="D3627" s="518"/>
      <c r="E3627" s="487"/>
      <c r="F3627" s="488"/>
      <c r="G3627" s="546"/>
      <c r="H3627" s="547"/>
      <c r="I3627" s="543"/>
      <c r="J3627" s="492">
        <f>H3627*I3627*E3609*F3609</f>
        <v>0</v>
      </c>
      <c r="K3627" s="458"/>
    </row>
    <row r="3628" spans="1:11">
      <c r="A3628" s="450"/>
      <c r="B3628" s="517"/>
      <c r="C3628" s="526"/>
      <c r="D3628" s="526"/>
      <c r="E3628" s="494"/>
      <c r="F3628" s="488"/>
      <c r="G3628" s="468"/>
      <c r="H3628" s="547"/>
      <c r="I3628" s="548"/>
      <c r="J3628" s="492">
        <f>H3628*I3628*E3610*F3610</f>
        <v>0</v>
      </c>
      <c r="K3628" s="458"/>
    </row>
    <row r="3629" spans="1:11">
      <c r="A3629" s="450"/>
      <c r="B3629" s="550" t="s">
        <v>1119</v>
      </c>
      <c r="C3629" s="526"/>
      <c r="D3629" s="526"/>
      <c r="E3629" s="526"/>
      <c r="F3629" s="523"/>
      <c r="G3629" s="526"/>
      <c r="H3629" s="551"/>
      <c r="I3629" s="552" t="s">
        <v>138</v>
      </c>
      <c r="J3629" s="501">
        <f>SUM(J3625:J3628)</f>
        <v>0</v>
      </c>
      <c r="K3629" s="458"/>
    </row>
    <row r="3630" spans="1:11">
      <c r="A3630" s="450"/>
      <c r="B3630" s="553"/>
      <c r="C3630" s="526"/>
      <c r="D3630" s="526"/>
      <c r="E3630" s="554"/>
      <c r="F3630" s="555"/>
      <c r="G3630" s="506"/>
      <c r="H3630" s="506"/>
      <c r="I3630" s="529"/>
      <c r="J3630" s="554"/>
      <c r="K3630" s="458"/>
    </row>
    <row r="3631" spans="1:11" ht="20.399999999999999">
      <c r="A3631" s="450"/>
      <c r="B3631" s="1667" t="s">
        <v>1125</v>
      </c>
      <c r="C3631" s="1668"/>
      <c r="D3631" s="1668"/>
      <c r="E3631" s="1668"/>
      <c r="F3631" s="1669"/>
      <c r="G3631" s="556" t="s">
        <v>494</v>
      </c>
      <c r="H3631" s="506" t="s">
        <v>1126</v>
      </c>
      <c r="I3631" s="557" t="s">
        <v>1115</v>
      </c>
      <c r="J3631" s="509" t="s">
        <v>482</v>
      </c>
      <c r="K3631" s="458"/>
    </row>
    <row r="3632" spans="1:11">
      <c r="A3632" s="450"/>
      <c r="B3632" s="558"/>
      <c r="C3632" s="559"/>
      <c r="D3632" s="560"/>
      <c r="E3632" s="560"/>
      <c r="F3632" s="561"/>
      <c r="G3632" s="489"/>
      <c r="H3632" s="489"/>
      <c r="I3632" s="562"/>
      <c r="J3632" s="492"/>
      <c r="K3632" s="458"/>
    </row>
    <row r="3633" spans="1:11">
      <c r="A3633" s="450"/>
      <c r="B3633" s="563"/>
      <c r="C3633" s="564"/>
      <c r="D3633" s="565"/>
      <c r="E3633" s="565"/>
      <c r="F3633" s="566"/>
      <c r="G3633" s="489"/>
      <c r="H3633" s="489"/>
      <c r="I3633" s="562"/>
      <c r="J3633" s="492"/>
      <c r="K3633" s="458"/>
    </row>
    <row r="3634" spans="1:11">
      <c r="A3634" s="450"/>
      <c r="B3634" s="1670" t="s">
        <v>138</v>
      </c>
      <c r="C3634" s="1670"/>
      <c r="D3634" s="1670"/>
      <c r="E3634" s="1670"/>
      <c r="F3634" s="1670"/>
      <c r="G3634" s="1670"/>
      <c r="H3634" s="1670"/>
      <c r="I3634" s="1670"/>
      <c r="J3634" s="501">
        <f>SUM(J3632:J3633)</f>
        <v>0</v>
      </c>
      <c r="K3634" s="458"/>
    </row>
    <row r="3635" spans="1:11">
      <c r="A3635" s="450"/>
      <c r="B3635" s="567"/>
      <c r="C3635" s="511"/>
      <c r="D3635" s="511"/>
      <c r="E3635" s="568"/>
      <c r="F3635" s="569"/>
      <c r="G3635" s="570"/>
      <c r="H3635" s="570"/>
      <c r="I3635" s="571"/>
      <c r="J3635" s="572"/>
      <c r="K3635" s="458"/>
    </row>
    <row r="3636" spans="1:11">
      <c r="A3636" s="450"/>
      <c r="B3636" s="573" t="s">
        <v>1127</v>
      </c>
      <c r="C3636" s="573"/>
      <c r="D3636" s="550"/>
      <c r="E3636" s="523"/>
      <c r="F3636" s="523"/>
      <c r="G3636" s="523"/>
      <c r="H3636" s="574"/>
      <c r="I3636" s="575"/>
      <c r="J3636" s="639">
        <f>(J3622+J3629+J3634)/E3622</f>
        <v>45.383672727272739</v>
      </c>
      <c r="K3636" s="458"/>
    </row>
    <row r="3637" spans="1:11">
      <c r="A3637" s="450"/>
      <c r="B3637" s="553"/>
      <c r="C3637" s="526"/>
      <c r="D3637" s="526"/>
      <c r="E3637" s="554"/>
      <c r="F3637" s="555"/>
      <c r="G3637" s="506"/>
      <c r="H3637" s="506"/>
      <c r="I3637" s="529"/>
      <c r="J3637" s="576"/>
      <c r="K3637" s="458"/>
    </row>
    <row r="3638" spans="1:11" ht="20.399999999999999">
      <c r="A3638" s="450"/>
      <c r="B3638" s="1667" t="s">
        <v>1128</v>
      </c>
      <c r="C3638" s="1668"/>
      <c r="D3638" s="1668"/>
      <c r="E3638" s="1668"/>
      <c r="F3638" s="1669"/>
      <c r="G3638" s="556" t="s">
        <v>494</v>
      </c>
      <c r="H3638" s="506" t="s">
        <v>1126</v>
      </c>
      <c r="I3638" s="557" t="s">
        <v>1115</v>
      </c>
      <c r="J3638" s="509" t="s">
        <v>482</v>
      </c>
      <c r="K3638" s="458"/>
    </row>
    <row r="3639" spans="1:11">
      <c r="A3639" s="450"/>
      <c r="B3639" s="558" t="s">
        <v>1288</v>
      </c>
      <c r="C3639" s="559"/>
      <c r="D3639" s="560"/>
      <c r="E3639" s="560"/>
      <c r="F3639" s="561"/>
      <c r="G3639" s="489">
        <v>5.6740000000000004</v>
      </c>
      <c r="H3639" s="489" t="s">
        <v>1140</v>
      </c>
      <c r="I3639" s="562">
        <f>I3578</f>
        <v>0.99</v>
      </c>
      <c r="J3639" s="492">
        <f>G3639*I3639</f>
        <v>5.6172599999999999</v>
      </c>
      <c r="K3639" s="458"/>
    </row>
    <row r="3640" spans="1:11">
      <c r="A3640" s="450"/>
      <c r="B3640" s="563" t="s">
        <v>1289</v>
      </c>
      <c r="C3640" s="564"/>
      <c r="D3640" s="565"/>
      <c r="E3640" s="565"/>
      <c r="F3640" s="566"/>
      <c r="G3640" s="489">
        <v>3.4</v>
      </c>
      <c r="H3640" s="489" t="s">
        <v>1140</v>
      </c>
      <c r="I3640" s="562">
        <f>I3579</f>
        <v>0.88</v>
      </c>
      <c r="J3640" s="492">
        <f t="shared" ref="J3640:J3642" si="71">G3640*I3640</f>
        <v>2.992</v>
      </c>
      <c r="K3640" s="458"/>
    </row>
    <row r="3641" spans="1:11">
      <c r="A3641" s="450"/>
      <c r="B3641" s="563" t="s">
        <v>1287</v>
      </c>
      <c r="C3641" s="564"/>
      <c r="D3641" s="565"/>
      <c r="E3641" s="565"/>
      <c r="F3641" s="566"/>
      <c r="G3641" s="489">
        <v>3.7999999999999999E-2</v>
      </c>
      <c r="H3641" s="489" t="s">
        <v>1205</v>
      </c>
      <c r="I3641" s="743">
        <f>I3577</f>
        <v>95</v>
      </c>
      <c r="J3641" s="492">
        <f t="shared" si="71"/>
        <v>3.61</v>
      </c>
      <c r="K3641" s="458"/>
    </row>
    <row r="3642" spans="1:11">
      <c r="A3642" s="450"/>
      <c r="B3642" s="577" t="s">
        <v>1294</v>
      </c>
      <c r="C3642" s="578"/>
      <c r="D3642" s="579"/>
      <c r="E3642" s="579"/>
      <c r="F3642" s="580"/>
      <c r="G3642" s="489">
        <v>54</v>
      </c>
      <c r="H3642" s="489" t="s">
        <v>1126</v>
      </c>
      <c r="I3642" s="743">
        <v>0.88</v>
      </c>
      <c r="J3642" s="492">
        <f t="shared" si="71"/>
        <v>47.52</v>
      </c>
      <c r="K3642" s="458"/>
    </row>
    <row r="3643" spans="1:11">
      <c r="A3643" s="450"/>
      <c r="B3643" s="581"/>
      <c r="C3643" s="523"/>
      <c r="D3643" s="523"/>
      <c r="E3643" s="582"/>
      <c r="F3643" s="583"/>
      <c r="G3643" s="532"/>
      <c r="H3643" s="532"/>
      <c r="I3643" s="524" t="s">
        <v>138</v>
      </c>
      <c r="J3643" s="501">
        <f>SUM(J3639:J3642)</f>
        <v>59.739260000000002</v>
      </c>
      <c r="K3643" s="458"/>
    </row>
    <row r="3644" spans="1:11">
      <c r="A3644" s="450"/>
      <c r="B3644" s="584"/>
      <c r="C3644" s="523"/>
      <c r="D3644" s="523"/>
      <c r="E3644" s="582"/>
      <c r="F3644" s="583"/>
      <c r="G3644" s="532"/>
      <c r="H3644" s="532"/>
      <c r="I3644" s="524"/>
      <c r="J3644" s="582"/>
      <c r="K3644" s="458"/>
    </row>
    <row r="3645" spans="1:11" ht="20.399999999999999">
      <c r="A3645" s="450"/>
      <c r="B3645" s="1667" t="s">
        <v>1141</v>
      </c>
      <c r="C3645" s="1668"/>
      <c r="D3645" s="1668"/>
      <c r="E3645" s="1668"/>
      <c r="F3645" s="1669"/>
      <c r="G3645" s="587" t="s">
        <v>494</v>
      </c>
      <c r="H3645" s="506" t="s">
        <v>1115</v>
      </c>
      <c r="I3645" s="557"/>
      <c r="J3645" s="509" t="s">
        <v>482</v>
      </c>
      <c r="K3645" s="458"/>
    </row>
    <row r="3646" spans="1:11">
      <c r="A3646" s="450"/>
      <c r="B3646" s="1654"/>
      <c r="C3646" s="1655"/>
      <c r="D3646" s="1655"/>
      <c r="E3646" s="1655"/>
      <c r="F3646" s="1656"/>
      <c r="G3646" s="489"/>
      <c r="H3646" s="1657"/>
      <c r="I3646" s="1658"/>
      <c r="J3646" s="492"/>
      <c r="K3646" s="458"/>
    </row>
    <row r="3647" spans="1:11">
      <c r="A3647" s="450"/>
      <c r="B3647" s="1659"/>
      <c r="C3647" s="1660"/>
      <c r="D3647" s="1660"/>
      <c r="E3647" s="1660"/>
      <c r="F3647" s="1661"/>
      <c r="G3647" s="496"/>
      <c r="H3647" s="1662"/>
      <c r="I3647" s="1663"/>
      <c r="J3647" s="492"/>
      <c r="K3647" s="458"/>
    </row>
    <row r="3648" spans="1:11">
      <c r="A3648" s="450"/>
      <c r="B3648" s="581"/>
      <c r="C3648" s="523"/>
      <c r="D3648" s="523"/>
      <c r="E3648" s="582"/>
      <c r="F3648" s="583"/>
      <c r="G3648" s="532"/>
      <c r="H3648" s="532"/>
      <c r="I3648" s="524" t="s">
        <v>138</v>
      </c>
      <c r="J3648" s="501">
        <f>SUM(J3646:J3647)</f>
        <v>0</v>
      </c>
      <c r="K3648" s="458"/>
    </row>
    <row r="3649" spans="1:11">
      <c r="A3649" s="450"/>
      <c r="B3649" s="523"/>
      <c r="C3649" s="523"/>
      <c r="D3649" s="523"/>
      <c r="E3649" s="523"/>
      <c r="F3649" s="523"/>
      <c r="G3649" s="523"/>
      <c r="H3649" s="523"/>
      <c r="I3649" s="524"/>
      <c r="J3649" s="523"/>
      <c r="K3649" s="458"/>
    </row>
    <row r="3650" spans="1:11">
      <c r="A3650" s="450"/>
      <c r="B3650" s="1645" t="s">
        <v>1142</v>
      </c>
      <c r="C3650" s="1646"/>
      <c r="D3650" s="1646"/>
      <c r="E3650" s="1646"/>
      <c r="F3650" s="1646"/>
      <c r="G3650" s="1646"/>
      <c r="H3650" s="1646"/>
      <c r="I3650" s="1647"/>
      <c r="J3650" s="573">
        <f>J3648+J3643+J3636</f>
        <v>105.12293272727274</v>
      </c>
      <c r="K3650" s="458"/>
    </row>
    <row r="3651" spans="1:11">
      <c r="A3651" s="450"/>
      <c r="B3651" s="523"/>
      <c r="C3651" s="523"/>
      <c r="D3651" s="523"/>
      <c r="E3651" s="523"/>
      <c r="F3651" s="523"/>
      <c r="G3651" s="523"/>
      <c r="H3651" s="523"/>
      <c r="I3651" s="524"/>
      <c r="J3651" s="523"/>
      <c r="K3651" s="458"/>
    </row>
    <row r="3652" spans="1:11">
      <c r="A3652" s="450"/>
      <c r="B3652" s="1645" t="s">
        <v>1143</v>
      </c>
      <c r="C3652" s="1646"/>
      <c r="D3652" s="1646"/>
      <c r="E3652" s="1646"/>
      <c r="F3652" s="1646"/>
      <c r="G3652" s="1646"/>
      <c r="H3652" s="1646"/>
      <c r="I3652" s="1647"/>
      <c r="J3652" s="501">
        <f>J3650*0</f>
        <v>0</v>
      </c>
      <c r="K3652" s="458"/>
    </row>
    <row r="3653" spans="1:11">
      <c r="A3653" s="450"/>
      <c r="B3653" s="523"/>
      <c r="C3653" s="523"/>
      <c r="D3653" s="523"/>
      <c r="E3653" s="523"/>
      <c r="F3653" s="523"/>
      <c r="G3653" s="523"/>
      <c r="H3653" s="523"/>
      <c r="I3653" s="524"/>
      <c r="J3653" s="523"/>
      <c r="K3653" s="458"/>
    </row>
    <row r="3654" spans="1:11">
      <c r="A3654" s="450"/>
      <c r="B3654" s="1645" t="s">
        <v>1144</v>
      </c>
      <c r="C3654" s="1646"/>
      <c r="D3654" s="1646"/>
      <c r="E3654" s="1646"/>
      <c r="F3654" s="1646"/>
      <c r="G3654" s="1646"/>
      <c r="H3654" s="1646"/>
      <c r="I3654" s="1647"/>
      <c r="J3654" s="573">
        <f>J3650+J3652</f>
        <v>105.12293272727274</v>
      </c>
      <c r="K3654" s="458"/>
    </row>
    <row r="3655" spans="1:11">
      <c r="A3655" s="450"/>
      <c r="B3655" s="511"/>
      <c r="C3655" s="511"/>
      <c r="D3655" s="511"/>
      <c r="E3655" s="511"/>
      <c r="F3655" s="511"/>
      <c r="G3655" s="511"/>
      <c r="H3655" s="511"/>
      <c r="I3655" s="571"/>
      <c r="J3655" s="511"/>
      <c r="K3655" s="458"/>
    </row>
    <row r="3656" spans="1:11">
      <c r="A3656" s="450"/>
      <c r="B3656" s="589"/>
      <c r="C3656" s="559"/>
      <c r="D3656" s="559"/>
      <c r="E3656" s="559"/>
      <c r="F3656" s="559"/>
      <c r="G3656" s="559"/>
      <c r="H3656" s="559"/>
      <c r="I3656" s="559"/>
      <c r="J3656" s="590"/>
      <c r="K3656" s="458"/>
    </row>
    <row r="3657" spans="1:11">
      <c r="A3657" s="450"/>
      <c r="B3657" s="591"/>
      <c r="C3657" s="592"/>
      <c r="D3657" s="593"/>
      <c r="E3657" s="593"/>
      <c r="F3657" s="594" t="s">
        <v>1119</v>
      </c>
      <c r="G3657" s="595" t="s">
        <v>1119</v>
      </c>
      <c r="H3657" s="592"/>
      <c r="I3657" s="592"/>
      <c r="J3657" s="596"/>
      <c r="K3657" s="458"/>
    </row>
    <row r="3658" spans="1:11">
      <c r="A3658" s="450"/>
      <c r="B3658" s="459"/>
      <c r="C3658" s="459"/>
      <c r="D3658" s="459"/>
      <c r="E3658" s="459"/>
      <c r="F3658" s="459"/>
      <c r="G3658" s="459"/>
      <c r="H3658" s="459"/>
      <c r="I3658" s="459"/>
      <c r="J3658" s="459"/>
      <c r="K3658" s="458"/>
    </row>
    <row r="3659" spans="1:11">
      <c r="A3659" s="450"/>
      <c r="B3659" s="597"/>
      <c r="C3659" s="598"/>
      <c r="D3659" s="598"/>
      <c r="E3659" s="598"/>
      <c r="F3659" s="599"/>
      <c r="G3659" s="600" t="s">
        <v>482</v>
      </c>
      <c r="H3659" s="502"/>
      <c r="I3659" s="502"/>
      <c r="J3659" s="505"/>
      <c r="K3659" s="458"/>
    </row>
    <row r="3660" spans="1:11">
      <c r="A3660" s="450"/>
      <c r="B3660" s="601"/>
      <c r="C3660" s="602"/>
      <c r="D3660" s="602"/>
      <c r="E3660" s="602"/>
      <c r="F3660" s="603"/>
      <c r="G3660" s="1648" t="s">
        <v>1145</v>
      </c>
      <c r="H3660" s="1649"/>
      <c r="I3660" s="1649"/>
      <c r="J3660" s="1650"/>
      <c r="K3660" s="458"/>
    </row>
    <row r="3661" spans="1:11">
      <c r="A3661" s="450"/>
      <c r="B3661" s="604"/>
      <c r="C3661" s="605"/>
      <c r="D3661" s="605"/>
      <c r="E3661" s="605"/>
      <c r="F3661" s="606"/>
      <c r="G3661" s="607"/>
      <c r="H3661" s="1651"/>
      <c r="I3661" s="1652"/>
      <c r="J3661" s="1653"/>
      <c r="K3661" s="458"/>
    </row>
    <row r="3662" spans="1:11" ht="15" thickBot="1">
      <c r="A3662" s="608"/>
      <c r="B3662" s="609"/>
      <c r="C3662" s="609"/>
      <c r="D3662" s="609"/>
      <c r="E3662" s="609"/>
      <c r="F3662" s="609"/>
      <c r="G3662" s="609"/>
      <c r="H3662" s="609"/>
      <c r="I3662" s="609"/>
      <c r="J3662" s="609"/>
      <c r="K3662" s="610"/>
    </row>
    <row r="3663" spans="1:11">
      <c r="A3663" s="447"/>
      <c r="B3663" s="448"/>
      <c r="C3663" s="448"/>
      <c r="D3663" s="448"/>
      <c r="E3663" s="448"/>
      <c r="F3663" s="448"/>
      <c r="G3663" s="448"/>
      <c r="H3663" s="448"/>
      <c r="I3663" s="448"/>
      <c r="J3663" s="448"/>
      <c r="K3663" s="449"/>
    </row>
    <row r="3664" spans="1:11">
      <c r="A3664" s="450"/>
      <c r="B3664" s="451" t="s">
        <v>141</v>
      </c>
      <c r="C3664" s="452"/>
      <c r="D3664" s="453" t="s">
        <v>1105</v>
      </c>
      <c r="E3664" s="454"/>
      <c r="F3664" s="455"/>
      <c r="G3664" s="455"/>
      <c r="H3664" s="456"/>
      <c r="I3664" s="456"/>
      <c r="J3664" s="457"/>
      <c r="K3664" s="458"/>
    </row>
    <row r="3665" spans="1:11">
      <c r="A3665" s="450"/>
      <c r="B3665" s="459"/>
      <c r="C3665" s="459"/>
      <c r="D3665" s="459"/>
      <c r="E3665" s="459"/>
      <c r="F3665" s="459"/>
      <c r="G3665" s="459"/>
      <c r="H3665" s="459"/>
      <c r="I3665" s="459"/>
      <c r="J3665" s="459"/>
      <c r="K3665" s="458"/>
    </row>
    <row r="3666" spans="1:11">
      <c r="A3666" s="450"/>
      <c r="B3666" s="460" t="s">
        <v>1106</v>
      </c>
      <c r="C3666" s="461" t="s">
        <v>1107</v>
      </c>
      <c r="D3666" s="1671" t="s">
        <v>198</v>
      </c>
      <c r="E3666" s="1672"/>
      <c r="F3666" s="1672"/>
      <c r="G3666" s="1672"/>
      <c r="H3666" s="1672"/>
      <c r="I3666" s="1673"/>
      <c r="J3666" s="462" t="s">
        <v>1108</v>
      </c>
      <c r="K3666" s="458"/>
    </row>
    <row r="3667" spans="1:11" ht="22.5" customHeight="1">
      <c r="A3667" s="450"/>
      <c r="B3667" s="463"/>
      <c r="C3667" s="464"/>
      <c r="D3667" s="1674" t="s">
        <v>1295</v>
      </c>
      <c r="E3667" s="1675"/>
      <c r="F3667" s="1675"/>
      <c r="G3667" s="1675"/>
      <c r="H3667" s="1675"/>
      <c r="I3667" s="1676"/>
      <c r="J3667" s="468" t="str">
        <f>F3684</f>
        <v>m2</v>
      </c>
      <c r="K3667" s="458"/>
    </row>
    <row r="3668" spans="1:11">
      <c r="A3668" s="450"/>
      <c r="B3668" s="469"/>
      <c r="C3668" s="469"/>
      <c r="D3668" s="469"/>
      <c r="E3668" s="469"/>
      <c r="F3668" s="469"/>
      <c r="G3668" s="469"/>
      <c r="H3668" s="469"/>
      <c r="I3668" s="470"/>
      <c r="J3668" s="471"/>
      <c r="K3668" s="458"/>
    </row>
    <row r="3669" spans="1:11">
      <c r="A3669" s="450"/>
      <c r="B3669" s="1648" t="s">
        <v>1111</v>
      </c>
      <c r="C3669" s="1650"/>
      <c r="D3669" s="1679" t="s">
        <v>873</v>
      </c>
      <c r="E3669" s="1681" t="s">
        <v>1112</v>
      </c>
      <c r="F3669" s="472" t="s">
        <v>1113</v>
      </c>
      <c r="G3669" s="473"/>
      <c r="H3669" s="472" t="s">
        <v>1114</v>
      </c>
      <c r="I3669" s="473"/>
      <c r="J3669" s="474" t="s">
        <v>1115</v>
      </c>
      <c r="K3669" s="458"/>
    </row>
    <row r="3670" spans="1:11">
      <c r="A3670" s="450"/>
      <c r="B3670" s="1677"/>
      <c r="C3670" s="1678"/>
      <c r="D3670" s="1680"/>
      <c r="E3670" s="1682"/>
      <c r="F3670" s="475" t="s">
        <v>1116</v>
      </c>
      <c r="G3670" s="475" t="s">
        <v>1117</v>
      </c>
      <c r="H3670" s="475" t="s">
        <v>1116</v>
      </c>
      <c r="I3670" s="476" t="s">
        <v>1117</v>
      </c>
      <c r="J3670" s="477" t="s">
        <v>1118</v>
      </c>
      <c r="K3670" s="458"/>
    </row>
    <row r="3671" spans="1:11">
      <c r="A3671" s="450"/>
      <c r="B3671" s="486"/>
      <c r="C3671" s="487"/>
      <c r="D3671" s="488"/>
      <c r="E3671" s="481"/>
      <c r="F3671" s="481"/>
      <c r="G3671" s="482"/>
      <c r="H3671" s="490"/>
      <c r="I3671" s="484"/>
      <c r="J3671" s="492"/>
      <c r="K3671" s="458"/>
    </row>
    <row r="3672" spans="1:11">
      <c r="A3672" s="450"/>
      <c r="B3672" s="486"/>
      <c r="C3672" s="487"/>
      <c r="D3672" s="488"/>
      <c r="E3672" s="489"/>
      <c r="F3672" s="489"/>
      <c r="G3672" s="489"/>
      <c r="H3672" s="490"/>
      <c r="I3672" s="491"/>
      <c r="J3672" s="492">
        <f>H3672*F3672*E3672+I3672*G3672*E3672</f>
        <v>0</v>
      </c>
      <c r="K3672" s="458"/>
    </row>
    <row r="3673" spans="1:11">
      <c r="A3673" s="450"/>
      <c r="B3673" s="493"/>
      <c r="C3673" s="494"/>
      <c r="D3673" s="495"/>
      <c r="E3673" s="496"/>
      <c r="F3673" s="496"/>
      <c r="G3673" s="496"/>
      <c r="H3673" s="497"/>
      <c r="I3673" s="498"/>
      <c r="J3673" s="492">
        <f>H3673*F3673*E3673+I3673*G3673*E3673</f>
        <v>0</v>
      </c>
      <c r="K3673" s="458"/>
    </row>
    <row r="3674" spans="1:11">
      <c r="A3674" s="450"/>
      <c r="B3674" s="499" t="s">
        <v>1119</v>
      </c>
      <c r="C3674" s="469"/>
      <c r="D3674" s="469"/>
      <c r="E3674" s="469"/>
      <c r="F3674" s="469"/>
      <c r="G3674" s="469"/>
      <c r="H3674" s="469"/>
      <c r="I3674" s="500" t="s">
        <v>138</v>
      </c>
      <c r="J3674" s="501">
        <f>SUM(J3671:J3673)</f>
        <v>0</v>
      </c>
      <c r="K3674" s="458"/>
    </row>
    <row r="3675" spans="1:11">
      <c r="A3675" s="450"/>
      <c r="B3675" s="502"/>
      <c r="C3675" s="502"/>
      <c r="D3675" s="502"/>
      <c r="E3675" s="502"/>
      <c r="F3675" s="502"/>
      <c r="G3675" s="502"/>
      <c r="H3675" s="502"/>
      <c r="I3675" s="503"/>
      <c r="J3675" s="504"/>
      <c r="K3675" s="458"/>
    </row>
    <row r="3676" spans="1:11" ht="20.399999999999999">
      <c r="A3676" s="450"/>
      <c r="B3676" s="1664" t="s">
        <v>1120</v>
      </c>
      <c r="C3676" s="1665"/>
      <c r="D3676" s="1665"/>
      <c r="E3676" s="1666"/>
      <c r="F3676" s="505" t="s">
        <v>873</v>
      </c>
      <c r="G3676" s="506"/>
      <c r="H3676" s="507" t="s">
        <v>560</v>
      </c>
      <c r="I3676" s="508" t="s">
        <v>1121</v>
      </c>
      <c r="J3676" s="509" t="s">
        <v>1122</v>
      </c>
      <c r="K3676" s="458"/>
    </row>
    <row r="3677" spans="1:11">
      <c r="A3677" s="450"/>
      <c r="B3677" s="510"/>
      <c r="C3677" s="511"/>
      <c r="D3677" s="512"/>
      <c r="E3677" s="513"/>
      <c r="F3677" s="514"/>
      <c r="G3677" s="515"/>
      <c r="H3677" s="516"/>
      <c r="I3677" s="484"/>
      <c r="J3677" s="485"/>
      <c r="K3677" s="458"/>
    </row>
    <row r="3678" spans="1:11">
      <c r="A3678" s="450"/>
      <c r="B3678" s="517" t="s">
        <v>626</v>
      </c>
      <c r="C3678" s="518"/>
      <c r="D3678" s="459"/>
      <c r="E3678" s="487"/>
      <c r="F3678" s="488"/>
      <c r="G3678" s="519"/>
      <c r="H3678" s="520">
        <v>1.19</v>
      </c>
      <c r="I3678" s="521">
        <f>VLOOKUP(B3678,'MÃO DE OBRA'!$A:$E,5,FALSE)/220</f>
        <v>15.730909090909092</v>
      </c>
      <c r="J3678" s="492">
        <f t="shared" ref="J3678:J3679" si="72">H3678*I3678</f>
        <v>18.719781818181819</v>
      </c>
      <c r="K3678" s="458"/>
    </row>
    <row r="3679" spans="1:11">
      <c r="A3679" s="450"/>
      <c r="B3679" s="517" t="s">
        <v>734</v>
      </c>
      <c r="C3679" s="518"/>
      <c r="D3679" s="459"/>
      <c r="E3679" s="487"/>
      <c r="F3679" s="488"/>
      <c r="G3679" s="519"/>
      <c r="H3679" s="520">
        <v>1.28</v>
      </c>
      <c r="I3679" s="521">
        <f>VLOOKUP(B3679,'MÃO DE OBRA'!$A:$E,5,FALSE)/220</f>
        <v>23.596363636363641</v>
      </c>
      <c r="J3679" s="492">
        <f t="shared" si="72"/>
        <v>30.20334545454546</v>
      </c>
      <c r="K3679" s="458"/>
    </row>
    <row r="3680" spans="1:11">
      <c r="A3680" s="450"/>
      <c r="B3680" s="517"/>
      <c r="C3680" s="518"/>
      <c r="D3680" s="459"/>
      <c r="E3680" s="487"/>
      <c r="F3680" s="488"/>
      <c r="G3680" s="519"/>
      <c r="H3680" s="520"/>
      <c r="I3680" s="521"/>
      <c r="J3680" s="492"/>
      <c r="K3680" s="458"/>
    </row>
    <row r="3681" spans="1:11">
      <c r="A3681" s="450"/>
      <c r="B3681" s="517"/>
      <c r="C3681" s="518"/>
      <c r="D3681" s="459"/>
      <c r="E3681" s="487"/>
      <c r="F3681" s="488"/>
      <c r="G3681" s="519"/>
      <c r="H3681" s="520"/>
      <c r="I3681" s="491"/>
      <c r="J3681" s="492">
        <f>H3681*I3681</f>
        <v>0</v>
      </c>
      <c r="K3681" s="458"/>
    </row>
    <row r="3682" spans="1:11">
      <c r="A3682" s="450"/>
      <c r="B3682" s="499" t="s">
        <v>1119</v>
      </c>
      <c r="C3682" s="502"/>
      <c r="D3682" s="502"/>
      <c r="E3682" s="502"/>
      <c r="F3682" s="502"/>
      <c r="G3682" s="502"/>
      <c r="H3682" s="502"/>
      <c r="I3682" s="522" t="s">
        <v>138</v>
      </c>
      <c r="J3682" s="501">
        <f>SUM(J3677:J3681)</f>
        <v>48.923127272727278</v>
      </c>
      <c r="K3682" s="458"/>
    </row>
    <row r="3683" spans="1:11">
      <c r="A3683" s="450"/>
      <c r="B3683" s="523"/>
      <c r="C3683" s="523"/>
      <c r="D3683" s="523"/>
      <c r="E3683" s="523"/>
      <c r="F3683" s="523"/>
      <c r="G3683" s="523"/>
      <c r="H3683" s="523"/>
      <c r="I3683" s="524"/>
      <c r="J3683" s="523"/>
      <c r="K3683" s="458"/>
    </row>
    <row r="3684" spans="1:11">
      <c r="A3684" s="450"/>
      <c r="B3684" s="525" t="s">
        <v>1123</v>
      </c>
      <c r="C3684" s="526"/>
      <c r="D3684" s="523"/>
      <c r="E3684" s="527">
        <v>1</v>
      </c>
      <c r="F3684" s="528" t="s">
        <v>1130</v>
      </c>
      <c r="G3684" s="506"/>
      <c r="H3684" s="506"/>
      <c r="I3684" s="529" t="s">
        <v>1124</v>
      </c>
      <c r="J3684" s="501">
        <f>J3674+J3682</f>
        <v>48.923127272727278</v>
      </c>
      <c r="K3684" s="458"/>
    </row>
    <row r="3685" spans="1:11">
      <c r="A3685" s="450"/>
      <c r="B3685" s="530"/>
      <c r="C3685" s="523"/>
      <c r="D3685" s="523"/>
      <c r="E3685" s="531"/>
      <c r="F3685" s="532"/>
      <c r="G3685" s="532"/>
      <c r="H3685" s="532"/>
      <c r="I3685" s="524"/>
      <c r="J3685" s="523"/>
      <c r="K3685" s="458"/>
    </row>
    <row r="3686" spans="1:11" ht="20.399999999999999">
      <c r="A3686" s="450"/>
      <c r="B3686" s="1667" t="s">
        <v>481</v>
      </c>
      <c r="C3686" s="1668"/>
      <c r="D3686" s="1668"/>
      <c r="E3686" s="1669"/>
      <c r="F3686" s="533" t="s">
        <v>873</v>
      </c>
      <c r="G3686" s="534" t="s">
        <v>493</v>
      </c>
      <c r="H3686" s="507" t="s">
        <v>1115</v>
      </c>
      <c r="I3686" s="535" t="s">
        <v>480</v>
      </c>
      <c r="J3686" s="536" t="s">
        <v>482</v>
      </c>
      <c r="K3686" s="458"/>
    </row>
    <row r="3687" spans="1:11">
      <c r="A3687" s="450"/>
      <c r="B3687" s="537"/>
      <c r="C3687" s="538"/>
      <c r="D3687" s="538"/>
      <c r="E3687" s="539"/>
      <c r="F3687" s="540"/>
      <c r="G3687" s="541"/>
      <c r="H3687" s="547"/>
      <c r="I3687" s="543"/>
      <c r="J3687" s="485"/>
      <c r="K3687" s="458"/>
    </row>
    <row r="3688" spans="1:11">
      <c r="A3688" s="450"/>
      <c r="B3688" s="537"/>
      <c r="C3688" s="518"/>
      <c r="D3688" s="518"/>
      <c r="E3688" s="487"/>
      <c r="F3688" s="540"/>
      <c r="G3688" s="541"/>
      <c r="H3688" s="547"/>
      <c r="I3688" s="543"/>
      <c r="J3688" s="492"/>
      <c r="K3688" s="458"/>
    </row>
    <row r="3689" spans="1:11">
      <c r="A3689" s="450"/>
      <c r="B3689" s="517"/>
      <c r="C3689" s="518"/>
      <c r="D3689" s="518"/>
      <c r="E3689" s="487"/>
      <c r="F3689" s="488"/>
      <c r="G3689" s="546"/>
      <c r="H3689" s="547"/>
      <c r="I3689" s="543"/>
      <c r="J3689" s="492">
        <f>H3689*I3689*E3671*F3671</f>
        <v>0</v>
      </c>
      <c r="K3689" s="458"/>
    </row>
    <row r="3690" spans="1:11">
      <c r="A3690" s="450"/>
      <c r="B3690" s="517"/>
      <c r="C3690" s="526"/>
      <c r="D3690" s="526"/>
      <c r="E3690" s="494"/>
      <c r="F3690" s="488"/>
      <c r="G3690" s="468"/>
      <c r="H3690" s="547"/>
      <c r="I3690" s="548"/>
      <c r="J3690" s="492">
        <f>H3690*I3690*E3672*F3672</f>
        <v>0</v>
      </c>
      <c r="K3690" s="458"/>
    </row>
    <row r="3691" spans="1:11">
      <c r="A3691" s="450"/>
      <c r="B3691" s="550" t="s">
        <v>1119</v>
      </c>
      <c r="C3691" s="526"/>
      <c r="D3691" s="526"/>
      <c r="E3691" s="526"/>
      <c r="F3691" s="523"/>
      <c r="G3691" s="526"/>
      <c r="H3691" s="551"/>
      <c r="I3691" s="552" t="s">
        <v>138</v>
      </c>
      <c r="J3691" s="501">
        <f>SUM(J3687:J3690)</f>
        <v>0</v>
      </c>
      <c r="K3691" s="458"/>
    </row>
    <row r="3692" spans="1:11">
      <c r="A3692" s="450"/>
      <c r="B3692" s="553"/>
      <c r="C3692" s="526"/>
      <c r="D3692" s="526"/>
      <c r="E3692" s="554"/>
      <c r="F3692" s="555"/>
      <c r="G3692" s="506"/>
      <c r="H3692" s="506"/>
      <c r="I3692" s="529"/>
      <c r="J3692" s="554"/>
      <c r="K3692" s="458"/>
    </row>
    <row r="3693" spans="1:11" ht="20.399999999999999">
      <c r="A3693" s="450"/>
      <c r="B3693" s="1667" t="s">
        <v>1125</v>
      </c>
      <c r="C3693" s="1668"/>
      <c r="D3693" s="1668"/>
      <c r="E3693" s="1668"/>
      <c r="F3693" s="1669"/>
      <c r="G3693" s="556" t="s">
        <v>494</v>
      </c>
      <c r="H3693" s="506" t="s">
        <v>1126</v>
      </c>
      <c r="I3693" s="557" t="s">
        <v>1115</v>
      </c>
      <c r="J3693" s="509" t="s">
        <v>482</v>
      </c>
      <c r="K3693" s="458"/>
    </row>
    <row r="3694" spans="1:11">
      <c r="A3694" s="450"/>
      <c r="B3694" s="558"/>
      <c r="C3694" s="559"/>
      <c r="D3694" s="560"/>
      <c r="E3694" s="560"/>
      <c r="F3694" s="561"/>
      <c r="G3694" s="489"/>
      <c r="H3694" s="489"/>
      <c r="I3694" s="562"/>
      <c r="J3694" s="492"/>
      <c r="K3694" s="458"/>
    </row>
    <row r="3695" spans="1:11">
      <c r="A3695" s="450"/>
      <c r="B3695" s="563"/>
      <c r="C3695" s="564"/>
      <c r="D3695" s="565"/>
      <c r="E3695" s="565"/>
      <c r="F3695" s="566"/>
      <c r="G3695" s="489"/>
      <c r="H3695" s="489"/>
      <c r="I3695" s="562"/>
      <c r="J3695" s="492"/>
      <c r="K3695" s="458"/>
    </row>
    <row r="3696" spans="1:11">
      <c r="A3696" s="450"/>
      <c r="B3696" s="1670" t="s">
        <v>138</v>
      </c>
      <c r="C3696" s="1670"/>
      <c r="D3696" s="1670"/>
      <c r="E3696" s="1670"/>
      <c r="F3696" s="1670"/>
      <c r="G3696" s="1670"/>
      <c r="H3696" s="1670"/>
      <c r="I3696" s="1670"/>
      <c r="J3696" s="501">
        <f>SUM(J3694:J3695)</f>
        <v>0</v>
      </c>
      <c r="K3696" s="458"/>
    </row>
    <row r="3697" spans="1:11">
      <c r="A3697" s="450"/>
      <c r="B3697" s="567"/>
      <c r="C3697" s="511"/>
      <c r="D3697" s="511"/>
      <c r="E3697" s="568"/>
      <c r="F3697" s="569"/>
      <c r="G3697" s="570"/>
      <c r="H3697" s="570"/>
      <c r="I3697" s="571"/>
      <c r="J3697" s="572"/>
      <c r="K3697" s="458"/>
    </row>
    <row r="3698" spans="1:11">
      <c r="A3698" s="450"/>
      <c r="B3698" s="573" t="s">
        <v>1127</v>
      </c>
      <c r="C3698" s="573"/>
      <c r="D3698" s="550"/>
      <c r="E3698" s="523"/>
      <c r="F3698" s="523"/>
      <c r="G3698" s="523"/>
      <c r="H3698" s="574"/>
      <c r="I3698" s="575"/>
      <c r="J3698" s="639">
        <f>(J3684+J3691+J3696)/E3684</f>
        <v>48.923127272727278</v>
      </c>
      <c r="K3698" s="458"/>
    </row>
    <row r="3699" spans="1:11">
      <c r="A3699" s="450"/>
      <c r="B3699" s="553"/>
      <c r="C3699" s="526"/>
      <c r="D3699" s="526"/>
      <c r="E3699" s="554"/>
      <c r="F3699" s="555"/>
      <c r="G3699" s="506"/>
      <c r="H3699" s="506"/>
      <c r="I3699" s="529"/>
      <c r="J3699" s="576"/>
      <c r="K3699" s="458"/>
    </row>
    <row r="3700" spans="1:11" ht="20.399999999999999">
      <c r="A3700" s="450"/>
      <c r="B3700" s="1667" t="s">
        <v>1128</v>
      </c>
      <c r="C3700" s="1668"/>
      <c r="D3700" s="1668"/>
      <c r="E3700" s="1668"/>
      <c r="F3700" s="1669"/>
      <c r="G3700" s="556" t="s">
        <v>494</v>
      </c>
      <c r="H3700" s="506" t="s">
        <v>1126</v>
      </c>
      <c r="I3700" s="557" t="s">
        <v>1115</v>
      </c>
      <c r="J3700" s="509" t="s">
        <v>482</v>
      </c>
      <c r="K3700" s="458"/>
    </row>
    <row r="3701" spans="1:11">
      <c r="A3701" s="450"/>
      <c r="B3701" s="558" t="s">
        <v>1296</v>
      </c>
      <c r="C3701" s="559"/>
      <c r="D3701" s="560"/>
      <c r="E3701" s="560"/>
      <c r="F3701" s="561"/>
      <c r="G3701" s="489">
        <v>13.3</v>
      </c>
      <c r="H3701" s="489" t="s">
        <v>1126</v>
      </c>
      <c r="I3701" s="562">
        <v>3.5</v>
      </c>
      <c r="J3701" s="492">
        <f>G3701*I3701</f>
        <v>46.550000000000004</v>
      </c>
      <c r="K3701" s="458"/>
    </row>
    <row r="3702" spans="1:11">
      <c r="A3702" s="450"/>
      <c r="B3702" s="563" t="s">
        <v>1253</v>
      </c>
      <c r="C3702" s="564"/>
      <c r="D3702" s="565"/>
      <c r="E3702" s="565"/>
      <c r="F3702" s="566"/>
      <c r="G3702" s="489">
        <v>1.07</v>
      </c>
      <c r="H3702" s="489" t="s">
        <v>1140</v>
      </c>
      <c r="I3702" s="743">
        <f>I3640</f>
        <v>0.88</v>
      </c>
      <c r="J3702" s="492">
        <f t="shared" ref="J3702:J3703" si="73">G3702*I3702</f>
        <v>0.9416000000000001</v>
      </c>
      <c r="K3702" s="458"/>
    </row>
    <row r="3703" spans="1:11">
      <c r="A3703" s="450"/>
      <c r="B3703" s="577" t="s">
        <v>1297</v>
      </c>
      <c r="C3703" s="578"/>
      <c r="D3703" s="579"/>
      <c r="E3703" s="579"/>
      <c r="F3703" s="580"/>
      <c r="G3703" s="489">
        <v>8.0000000000000002E-3</v>
      </c>
      <c r="H3703" s="489" t="s">
        <v>1205</v>
      </c>
      <c r="I3703" s="743">
        <f>I3641</f>
        <v>95</v>
      </c>
      <c r="J3703" s="492">
        <f t="shared" si="73"/>
        <v>0.76</v>
      </c>
      <c r="K3703" s="458"/>
    </row>
    <row r="3704" spans="1:11">
      <c r="A3704" s="450"/>
      <c r="B3704" s="581"/>
      <c r="C3704" s="523"/>
      <c r="D3704" s="523"/>
      <c r="E3704" s="582"/>
      <c r="F3704" s="583"/>
      <c r="G3704" s="532"/>
      <c r="H3704" s="532"/>
      <c r="I3704" s="524" t="s">
        <v>138</v>
      </c>
      <c r="J3704" s="501">
        <f>SUM(J3701:J3703)</f>
        <v>48.251600000000003</v>
      </c>
      <c r="K3704" s="458"/>
    </row>
    <row r="3705" spans="1:11">
      <c r="A3705" s="450"/>
      <c r="B3705" s="584"/>
      <c r="C3705" s="523"/>
      <c r="D3705" s="523"/>
      <c r="E3705" s="582"/>
      <c r="F3705" s="583"/>
      <c r="G3705" s="532"/>
      <c r="H3705" s="532"/>
      <c r="I3705" s="524"/>
      <c r="J3705" s="582"/>
      <c r="K3705" s="458"/>
    </row>
    <row r="3706" spans="1:11" ht="20.399999999999999">
      <c r="A3706" s="450"/>
      <c r="B3706" s="1667" t="s">
        <v>1141</v>
      </c>
      <c r="C3706" s="1668"/>
      <c r="D3706" s="1668"/>
      <c r="E3706" s="1668"/>
      <c r="F3706" s="1669"/>
      <c r="G3706" s="587" t="s">
        <v>494</v>
      </c>
      <c r="H3706" s="506" t="s">
        <v>1115</v>
      </c>
      <c r="I3706" s="557"/>
      <c r="J3706" s="509" t="s">
        <v>482</v>
      </c>
      <c r="K3706" s="458"/>
    </row>
    <row r="3707" spans="1:11">
      <c r="A3707" s="450"/>
      <c r="B3707" s="1654"/>
      <c r="C3707" s="1655"/>
      <c r="D3707" s="1655"/>
      <c r="E3707" s="1655"/>
      <c r="F3707" s="1656"/>
      <c r="G3707" s="489"/>
      <c r="H3707" s="1657"/>
      <c r="I3707" s="1658"/>
      <c r="J3707" s="492"/>
      <c r="K3707" s="458"/>
    </row>
    <row r="3708" spans="1:11">
      <c r="A3708" s="450"/>
      <c r="B3708" s="1659"/>
      <c r="C3708" s="1660"/>
      <c r="D3708" s="1660"/>
      <c r="E3708" s="1660"/>
      <c r="F3708" s="1661"/>
      <c r="G3708" s="496"/>
      <c r="H3708" s="1662"/>
      <c r="I3708" s="1663"/>
      <c r="J3708" s="492"/>
      <c r="K3708" s="458"/>
    </row>
    <row r="3709" spans="1:11">
      <c r="A3709" s="450"/>
      <c r="B3709" s="581"/>
      <c r="C3709" s="523"/>
      <c r="D3709" s="523"/>
      <c r="E3709" s="582"/>
      <c r="F3709" s="583"/>
      <c r="G3709" s="532"/>
      <c r="H3709" s="532"/>
      <c r="I3709" s="524" t="s">
        <v>138</v>
      </c>
      <c r="J3709" s="501">
        <f>SUM(J3707:J3708)</f>
        <v>0</v>
      </c>
      <c r="K3709" s="458"/>
    </row>
    <row r="3710" spans="1:11">
      <c r="A3710" s="450"/>
      <c r="B3710" s="523"/>
      <c r="C3710" s="523"/>
      <c r="D3710" s="523"/>
      <c r="E3710" s="523"/>
      <c r="F3710" s="523"/>
      <c r="G3710" s="523"/>
      <c r="H3710" s="523"/>
      <c r="I3710" s="524"/>
      <c r="J3710" s="523"/>
      <c r="K3710" s="458"/>
    </row>
    <row r="3711" spans="1:11">
      <c r="A3711" s="450"/>
      <c r="B3711" s="1645" t="s">
        <v>1142</v>
      </c>
      <c r="C3711" s="1646"/>
      <c r="D3711" s="1646"/>
      <c r="E3711" s="1646"/>
      <c r="F3711" s="1646"/>
      <c r="G3711" s="1646"/>
      <c r="H3711" s="1646"/>
      <c r="I3711" s="1647"/>
      <c r="J3711" s="573">
        <f>J3709+J3704+J3698</f>
        <v>97.174727272727282</v>
      </c>
      <c r="K3711" s="458"/>
    </row>
    <row r="3712" spans="1:11">
      <c r="A3712" s="450"/>
      <c r="B3712" s="523"/>
      <c r="C3712" s="523"/>
      <c r="D3712" s="523"/>
      <c r="E3712" s="523"/>
      <c r="F3712" s="523"/>
      <c r="G3712" s="523"/>
      <c r="H3712" s="523"/>
      <c r="I3712" s="524"/>
      <c r="J3712" s="523"/>
      <c r="K3712" s="458"/>
    </row>
    <row r="3713" spans="1:11">
      <c r="A3713" s="450"/>
      <c r="B3713" s="1645" t="s">
        <v>1143</v>
      </c>
      <c r="C3713" s="1646"/>
      <c r="D3713" s="1646"/>
      <c r="E3713" s="1646"/>
      <c r="F3713" s="1646"/>
      <c r="G3713" s="1646"/>
      <c r="H3713" s="1646"/>
      <c r="I3713" s="1647"/>
      <c r="J3713" s="501">
        <f>J3711*0</f>
        <v>0</v>
      </c>
      <c r="K3713" s="458"/>
    </row>
    <row r="3714" spans="1:11">
      <c r="A3714" s="450"/>
      <c r="B3714" s="523"/>
      <c r="C3714" s="523"/>
      <c r="D3714" s="523"/>
      <c r="E3714" s="523"/>
      <c r="F3714" s="523"/>
      <c r="G3714" s="523"/>
      <c r="H3714" s="523"/>
      <c r="I3714" s="524"/>
      <c r="J3714" s="523"/>
      <c r="K3714" s="458"/>
    </row>
    <row r="3715" spans="1:11">
      <c r="A3715" s="450"/>
      <c r="B3715" s="1645" t="s">
        <v>1144</v>
      </c>
      <c r="C3715" s="1646"/>
      <c r="D3715" s="1646"/>
      <c r="E3715" s="1646"/>
      <c r="F3715" s="1646"/>
      <c r="G3715" s="1646"/>
      <c r="H3715" s="1646"/>
      <c r="I3715" s="1647"/>
      <c r="J3715" s="573">
        <f>J3711+J3713</f>
        <v>97.174727272727282</v>
      </c>
      <c r="K3715" s="458"/>
    </row>
    <row r="3716" spans="1:11">
      <c r="A3716" s="450"/>
      <c r="B3716" s="511"/>
      <c r="C3716" s="511"/>
      <c r="D3716" s="511"/>
      <c r="E3716" s="511"/>
      <c r="F3716" s="511"/>
      <c r="G3716" s="511"/>
      <c r="H3716" s="511"/>
      <c r="I3716" s="571"/>
      <c r="J3716" s="511"/>
      <c r="K3716" s="458"/>
    </row>
    <row r="3717" spans="1:11">
      <c r="A3717" s="450"/>
      <c r="B3717" s="589"/>
      <c r="C3717" s="559"/>
      <c r="D3717" s="559"/>
      <c r="E3717" s="559"/>
      <c r="F3717" s="559"/>
      <c r="G3717" s="559"/>
      <c r="H3717" s="559"/>
      <c r="I3717" s="559"/>
      <c r="J3717" s="590"/>
      <c r="K3717" s="458"/>
    </row>
    <row r="3718" spans="1:11">
      <c r="A3718" s="450"/>
      <c r="B3718" s="591"/>
      <c r="C3718" s="592"/>
      <c r="D3718" s="593"/>
      <c r="E3718" s="593"/>
      <c r="F3718" s="594" t="s">
        <v>1119</v>
      </c>
      <c r="G3718" s="595" t="s">
        <v>1119</v>
      </c>
      <c r="H3718" s="592"/>
      <c r="I3718" s="592"/>
      <c r="J3718" s="596"/>
      <c r="K3718" s="458"/>
    </row>
    <row r="3719" spans="1:11">
      <c r="A3719" s="450"/>
      <c r="B3719" s="459"/>
      <c r="C3719" s="459"/>
      <c r="D3719" s="459"/>
      <c r="E3719" s="459"/>
      <c r="F3719" s="459"/>
      <c r="G3719" s="459"/>
      <c r="H3719" s="459"/>
      <c r="I3719" s="459"/>
      <c r="J3719" s="459"/>
      <c r="K3719" s="458"/>
    </row>
    <row r="3720" spans="1:11">
      <c r="A3720" s="450"/>
      <c r="B3720" s="597"/>
      <c r="C3720" s="598"/>
      <c r="D3720" s="598"/>
      <c r="E3720" s="598"/>
      <c r="F3720" s="599"/>
      <c r="G3720" s="600" t="s">
        <v>482</v>
      </c>
      <c r="H3720" s="502"/>
      <c r="I3720" s="502"/>
      <c r="J3720" s="505"/>
      <c r="K3720" s="458"/>
    </row>
    <row r="3721" spans="1:11">
      <c r="A3721" s="450"/>
      <c r="B3721" s="601"/>
      <c r="C3721" s="602"/>
      <c r="D3721" s="602"/>
      <c r="E3721" s="602"/>
      <c r="F3721" s="603"/>
      <c r="G3721" s="1648" t="s">
        <v>1145</v>
      </c>
      <c r="H3721" s="1649"/>
      <c r="I3721" s="1649"/>
      <c r="J3721" s="1650"/>
      <c r="K3721" s="458"/>
    </row>
    <row r="3722" spans="1:11">
      <c r="A3722" s="450"/>
      <c r="B3722" s="604"/>
      <c r="C3722" s="605"/>
      <c r="D3722" s="605"/>
      <c r="E3722" s="605"/>
      <c r="F3722" s="606"/>
      <c r="G3722" s="607"/>
      <c r="H3722" s="1651"/>
      <c r="I3722" s="1652"/>
      <c r="J3722" s="1653"/>
      <c r="K3722" s="458"/>
    </row>
    <row r="3723" spans="1:11" ht="15" thickBot="1">
      <c r="A3723" s="608"/>
      <c r="B3723" s="609"/>
      <c r="C3723" s="609"/>
      <c r="D3723" s="609"/>
      <c r="E3723" s="609"/>
      <c r="F3723" s="609"/>
      <c r="G3723" s="609"/>
      <c r="H3723" s="609"/>
      <c r="I3723" s="609"/>
      <c r="J3723" s="609"/>
      <c r="K3723" s="610"/>
    </row>
    <row r="3724" spans="1:11">
      <c r="A3724" s="447"/>
      <c r="B3724" s="448"/>
      <c r="C3724" s="448"/>
      <c r="D3724" s="448"/>
      <c r="E3724" s="448"/>
      <c r="F3724" s="448"/>
      <c r="G3724" s="448"/>
      <c r="H3724" s="448"/>
      <c r="I3724" s="448"/>
      <c r="J3724" s="448"/>
      <c r="K3724" s="449"/>
    </row>
    <row r="3725" spans="1:11">
      <c r="A3725" s="450"/>
      <c r="B3725" s="451" t="s">
        <v>141</v>
      </c>
      <c r="C3725" s="452"/>
      <c r="D3725" s="453" t="s">
        <v>1105</v>
      </c>
      <c r="E3725" s="454"/>
      <c r="F3725" s="455"/>
      <c r="G3725" s="455"/>
      <c r="H3725" s="456"/>
      <c r="I3725" s="456"/>
      <c r="J3725" s="457"/>
      <c r="K3725" s="458"/>
    </row>
    <row r="3726" spans="1:11">
      <c r="A3726" s="450"/>
      <c r="B3726" s="459"/>
      <c r="C3726" s="459"/>
      <c r="D3726" s="459"/>
      <c r="E3726" s="459"/>
      <c r="F3726" s="459"/>
      <c r="G3726" s="459"/>
      <c r="H3726" s="459"/>
      <c r="I3726" s="459"/>
      <c r="J3726" s="459"/>
      <c r="K3726" s="458"/>
    </row>
    <row r="3727" spans="1:11">
      <c r="A3727" s="450"/>
      <c r="B3727" s="460" t="s">
        <v>1106</v>
      </c>
      <c r="C3727" s="461" t="s">
        <v>1107</v>
      </c>
      <c r="D3727" s="1671" t="s">
        <v>198</v>
      </c>
      <c r="E3727" s="1672"/>
      <c r="F3727" s="1672"/>
      <c r="G3727" s="1672"/>
      <c r="H3727" s="1672"/>
      <c r="I3727" s="1673"/>
      <c r="J3727" s="462" t="s">
        <v>1108</v>
      </c>
      <c r="K3727" s="458"/>
    </row>
    <row r="3728" spans="1:11" ht="24" customHeight="1">
      <c r="A3728" s="450"/>
      <c r="B3728" s="463"/>
      <c r="C3728" s="464"/>
      <c r="D3728" s="1674" t="s">
        <v>1298</v>
      </c>
      <c r="E3728" s="1675"/>
      <c r="F3728" s="1675"/>
      <c r="G3728" s="1675"/>
      <c r="H3728" s="1675"/>
      <c r="I3728" s="1676"/>
      <c r="J3728" s="468" t="str">
        <f>F3745</f>
        <v>m2</v>
      </c>
      <c r="K3728" s="458"/>
    </row>
    <row r="3729" spans="1:11">
      <c r="A3729" s="450"/>
      <c r="B3729" s="469"/>
      <c r="C3729" s="469"/>
      <c r="D3729" s="469"/>
      <c r="E3729" s="469"/>
      <c r="F3729" s="469"/>
      <c r="G3729" s="469"/>
      <c r="H3729" s="469"/>
      <c r="I3729" s="470"/>
      <c r="J3729" s="471"/>
      <c r="K3729" s="458"/>
    </row>
    <row r="3730" spans="1:11">
      <c r="A3730" s="450"/>
      <c r="B3730" s="1648" t="s">
        <v>1111</v>
      </c>
      <c r="C3730" s="1650"/>
      <c r="D3730" s="1679" t="s">
        <v>873</v>
      </c>
      <c r="E3730" s="1681" t="s">
        <v>1112</v>
      </c>
      <c r="F3730" s="472" t="s">
        <v>1113</v>
      </c>
      <c r="G3730" s="473"/>
      <c r="H3730" s="472" t="s">
        <v>1114</v>
      </c>
      <c r="I3730" s="473"/>
      <c r="J3730" s="474" t="s">
        <v>1115</v>
      </c>
      <c r="K3730" s="458"/>
    </row>
    <row r="3731" spans="1:11">
      <c r="A3731" s="450"/>
      <c r="B3731" s="1677"/>
      <c r="C3731" s="1678"/>
      <c r="D3731" s="1680"/>
      <c r="E3731" s="1682"/>
      <c r="F3731" s="475" t="s">
        <v>1116</v>
      </c>
      <c r="G3731" s="475" t="s">
        <v>1117</v>
      </c>
      <c r="H3731" s="475" t="s">
        <v>1116</v>
      </c>
      <c r="I3731" s="476" t="s">
        <v>1117</v>
      </c>
      <c r="J3731" s="477" t="s">
        <v>1118</v>
      </c>
      <c r="K3731" s="458"/>
    </row>
    <row r="3732" spans="1:11">
      <c r="A3732" s="450"/>
      <c r="B3732" s="486"/>
      <c r="C3732" s="487"/>
      <c r="D3732" s="488"/>
      <c r="E3732" s="481"/>
      <c r="F3732" s="481"/>
      <c r="G3732" s="482"/>
      <c r="H3732" s="490"/>
      <c r="I3732" s="484"/>
      <c r="J3732" s="492"/>
      <c r="K3732" s="458"/>
    </row>
    <row r="3733" spans="1:11">
      <c r="A3733" s="450"/>
      <c r="B3733" s="486"/>
      <c r="C3733" s="487"/>
      <c r="D3733" s="488"/>
      <c r="E3733" s="489"/>
      <c r="F3733" s="489"/>
      <c r="G3733" s="489"/>
      <c r="H3733" s="490"/>
      <c r="I3733" s="491"/>
      <c r="J3733" s="492">
        <f>H3733*F3733*E3733+I3733*G3733*E3733</f>
        <v>0</v>
      </c>
      <c r="K3733" s="458"/>
    </row>
    <row r="3734" spans="1:11">
      <c r="A3734" s="450"/>
      <c r="B3734" s="493"/>
      <c r="C3734" s="494"/>
      <c r="D3734" s="495"/>
      <c r="E3734" s="496"/>
      <c r="F3734" s="496"/>
      <c r="G3734" s="496"/>
      <c r="H3734" s="497"/>
      <c r="I3734" s="498"/>
      <c r="J3734" s="492">
        <f>H3734*F3734*E3734+I3734*G3734*E3734</f>
        <v>0</v>
      </c>
      <c r="K3734" s="458"/>
    </row>
    <row r="3735" spans="1:11">
      <c r="A3735" s="450"/>
      <c r="B3735" s="499" t="s">
        <v>1119</v>
      </c>
      <c r="C3735" s="469"/>
      <c r="D3735" s="469"/>
      <c r="E3735" s="469"/>
      <c r="F3735" s="469"/>
      <c r="G3735" s="469"/>
      <c r="H3735" s="469"/>
      <c r="I3735" s="500" t="s">
        <v>138</v>
      </c>
      <c r="J3735" s="501">
        <f>SUM(J3732:J3734)</f>
        <v>0</v>
      </c>
      <c r="K3735" s="458"/>
    </row>
    <row r="3736" spans="1:11">
      <c r="A3736" s="450"/>
      <c r="B3736" s="502"/>
      <c r="C3736" s="502"/>
      <c r="D3736" s="502"/>
      <c r="E3736" s="502"/>
      <c r="F3736" s="502"/>
      <c r="G3736" s="502"/>
      <c r="H3736" s="502"/>
      <c r="I3736" s="503"/>
      <c r="J3736" s="504"/>
      <c r="K3736" s="458"/>
    </row>
    <row r="3737" spans="1:11" ht="20.399999999999999">
      <c r="A3737" s="450"/>
      <c r="B3737" s="1664" t="s">
        <v>1120</v>
      </c>
      <c r="C3737" s="1665"/>
      <c r="D3737" s="1665"/>
      <c r="E3737" s="1666"/>
      <c r="F3737" s="505" t="s">
        <v>873</v>
      </c>
      <c r="G3737" s="506"/>
      <c r="H3737" s="507" t="s">
        <v>560</v>
      </c>
      <c r="I3737" s="508" t="s">
        <v>1121</v>
      </c>
      <c r="J3737" s="509" t="s">
        <v>1122</v>
      </c>
      <c r="K3737" s="458"/>
    </row>
    <row r="3738" spans="1:11">
      <c r="A3738" s="450"/>
      <c r="B3738" s="510"/>
      <c r="C3738" s="511"/>
      <c r="D3738" s="512"/>
      <c r="E3738" s="513"/>
      <c r="F3738" s="514"/>
      <c r="G3738" s="515"/>
      <c r="H3738" s="516"/>
      <c r="I3738" s="484"/>
      <c r="J3738" s="485"/>
      <c r="K3738" s="458"/>
    </row>
    <row r="3739" spans="1:11">
      <c r="A3739" s="450"/>
      <c r="B3739" s="517" t="s">
        <v>626</v>
      </c>
      <c r="C3739" s="518"/>
      <c r="D3739" s="459"/>
      <c r="E3739" s="487"/>
      <c r="F3739" s="488"/>
      <c r="G3739" s="519"/>
      <c r="H3739" s="520">
        <v>1.24</v>
      </c>
      <c r="I3739" s="521">
        <f>VLOOKUP(B3739,'MÃO DE OBRA'!$A:$E,5,FALSE)/220</f>
        <v>15.730909090909092</v>
      </c>
      <c r="J3739" s="492">
        <f t="shared" ref="J3739:J3740" si="74">H3739*I3739</f>
        <v>19.506327272727276</v>
      </c>
      <c r="K3739" s="458"/>
    </row>
    <row r="3740" spans="1:11">
      <c r="A3740" s="450"/>
      <c r="B3740" s="517" t="s">
        <v>734</v>
      </c>
      <c r="C3740" s="518"/>
      <c r="D3740" s="459"/>
      <c r="E3740" s="487"/>
      <c r="F3740" s="488"/>
      <c r="G3740" s="519"/>
      <c r="H3740" s="520">
        <v>1.33</v>
      </c>
      <c r="I3740" s="521">
        <f>VLOOKUP(B3740,'MÃO DE OBRA'!$A:$E,5,FALSE)/220</f>
        <v>23.596363636363641</v>
      </c>
      <c r="J3740" s="492">
        <f t="shared" si="74"/>
        <v>31.383163636363644</v>
      </c>
      <c r="K3740" s="458"/>
    </row>
    <row r="3741" spans="1:11">
      <c r="A3741" s="450"/>
      <c r="B3741" s="517"/>
      <c r="C3741" s="518"/>
      <c r="D3741" s="459"/>
      <c r="E3741" s="487"/>
      <c r="F3741" s="488"/>
      <c r="G3741" s="519"/>
      <c r="H3741" s="520"/>
      <c r="I3741" s="521"/>
      <c r="J3741" s="492"/>
      <c r="K3741" s="458"/>
    </row>
    <row r="3742" spans="1:11">
      <c r="A3742" s="450"/>
      <c r="B3742" s="517"/>
      <c r="C3742" s="518"/>
      <c r="D3742" s="459"/>
      <c r="E3742" s="487"/>
      <c r="F3742" s="488"/>
      <c r="G3742" s="519"/>
      <c r="H3742" s="520"/>
      <c r="I3742" s="491"/>
      <c r="J3742" s="492">
        <f>H3742*I3742</f>
        <v>0</v>
      </c>
      <c r="K3742" s="458"/>
    </row>
    <row r="3743" spans="1:11">
      <c r="A3743" s="450"/>
      <c r="B3743" s="499" t="s">
        <v>1119</v>
      </c>
      <c r="C3743" s="502"/>
      <c r="D3743" s="502"/>
      <c r="E3743" s="502"/>
      <c r="F3743" s="502"/>
      <c r="G3743" s="502"/>
      <c r="H3743" s="502"/>
      <c r="I3743" s="522" t="s">
        <v>138</v>
      </c>
      <c r="J3743" s="501">
        <f>SUM(J3738:J3742)</f>
        <v>50.889490909090924</v>
      </c>
      <c r="K3743" s="458"/>
    </row>
    <row r="3744" spans="1:11">
      <c r="A3744" s="450"/>
      <c r="B3744" s="523"/>
      <c r="C3744" s="523"/>
      <c r="D3744" s="523"/>
      <c r="E3744" s="523"/>
      <c r="F3744" s="523"/>
      <c r="G3744" s="523"/>
      <c r="H3744" s="523"/>
      <c r="I3744" s="524"/>
      <c r="J3744" s="523"/>
      <c r="K3744" s="458"/>
    </row>
    <row r="3745" spans="1:11">
      <c r="A3745" s="450"/>
      <c r="B3745" s="525" t="s">
        <v>1123</v>
      </c>
      <c r="C3745" s="526"/>
      <c r="D3745" s="523"/>
      <c r="E3745" s="527">
        <v>1</v>
      </c>
      <c r="F3745" s="528" t="s">
        <v>1130</v>
      </c>
      <c r="G3745" s="506"/>
      <c r="H3745" s="506"/>
      <c r="I3745" s="529" t="s">
        <v>1124</v>
      </c>
      <c r="J3745" s="501">
        <f>J3735+J3743</f>
        <v>50.889490909090924</v>
      </c>
      <c r="K3745" s="458"/>
    </row>
    <row r="3746" spans="1:11">
      <c r="A3746" s="450"/>
      <c r="B3746" s="530"/>
      <c r="C3746" s="523"/>
      <c r="D3746" s="523"/>
      <c r="E3746" s="531"/>
      <c r="F3746" s="532"/>
      <c r="G3746" s="532"/>
      <c r="H3746" s="532"/>
      <c r="I3746" s="524"/>
      <c r="J3746" s="523"/>
      <c r="K3746" s="458"/>
    </row>
    <row r="3747" spans="1:11" ht="20.399999999999999">
      <c r="A3747" s="450"/>
      <c r="B3747" s="1667" t="s">
        <v>481</v>
      </c>
      <c r="C3747" s="1668"/>
      <c r="D3747" s="1668"/>
      <c r="E3747" s="1669"/>
      <c r="F3747" s="533" t="s">
        <v>873</v>
      </c>
      <c r="G3747" s="534" t="s">
        <v>493</v>
      </c>
      <c r="H3747" s="507" t="s">
        <v>1115</v>
      </c>
      <c r="I3747" s="535" t="s">
        <v>480</v>
      </c>
      <c r="J3747" s="536" t="s">
        <v>482</v>
      </c>
      <c r="K3747" s="458"/>
    </row>
    <row r="3748" spans="1:11">
      <c r="A3748" s="450"/>
      <c r="B3748" s="537"/>
      <c r="C3748" s="538"/>
      <c r="D3748" s="538"/>
      <c r="E3748" s="539"/>
      <c r="F3748" s="540"/>
      <c r="G3748" s="541"/>
      <c r="H3748" s="547"/>
      <c r="I3748" s="543"/>
      <c r="J3748" s="485"/>
      <c r="K3748" s="458"/>
    </row>
    <row r="3749" spans="1:11">
      <c r="A3749" s="450"/>
      <c r="B3749" s="537"/>
      <c r="C3749" s="518"/>
      <c r="D3749" s="518"/>
      <c r="E3749" s="487"/>
      <c r="F3749" s="540"/>
      <c r="G3749" s="541"/>
      <c r="H3749" s="547"/>
      <c r="I3749" s="543"/>
      <c r="J3749" s="492"/>
      <c r="K3749" s="458"/>
    </row>
    <row r="3750" spans="1:11">
      <c r="A3750" s="450"/>
      <c r="B3750" s="517"/>
      <c r="C3750" s="518"/>
      <c r="D3750" s="518"/>
      <c r="E3750" s="487"/>
      <c r="F3750" s="488"/>
      <c r="G3750" s="546"/>
      <c r="H3750" s="547"/>
      <c r="I3750" s="543"/>
      <c r="J3750" s="492">
        <f>H3750*I3750*E3732*F3732</f>
        <v>0</v>
      </c>
      <c r="K3750" s="458"/>
    </row>
    <row r="3751" spans="1:11">
      <c r="A3751" s="450"/>
      <c r="B3751" s="517"/>
      <c r="C3751" s="526"/>
      <c r="D3751" s="526"/>
      <c r="E3751" s="494"/>
      <c r="F3751" s="488"/>
      <c r="G3751" s="468"/>
      <c r="H3751" s="547"/>
      <c r="I3751" s="548"/>
      <c r="J3751" s="492">
        <f>H3751*I3751*E3733*F3733</f>
        <v>0</v>
      </c>
      <c r="K3751" s="458"/>
    </row>
    <row r="3752" spans="1:11">
      <c r="A3752" s="450"/>
      <c r="B3752" s="550" t="s">
        <v>1119</v>
      </c>
      <c r="C3752" s="526"/>
      <c r="D3752" s="526"/>
      <c r="E3752" s="526"/>
      <c r="F3752" s="523"/>
      <c r="G3752" s="526"/>
      <c r="H3752" s="551"/>
      <c r="I3752" s="552" t="s">
        <v>138</v>
      </c>
      <c r="J3752" s="501">
        <f>SUM(J3748:J3751)</f>
        <v>0</v>
      </c>
      <c r="K3752" s="458"/>
    </row>
    <row r="3753" spans="1:11">
      <c r="A3753" s="450"/>
      <c r="B3753" s="553"/>
      <c r="C3753" s="526"/>
      <c r="D3753" s="526"/>
      <c r="E3753" s="554"/>
      <c r="F3753" s="555"/>
      <c r="G3753" s="506"/>
      <c r="H3753" s="506"/>
      <c r="I3753" s="529"/>
      <c r="J3753" s="554"/>
      <c r="K3753" s="458"/>
    </row>
    <row r="3754" spans="1:11" ht="20.399999999999999">
      <c r="A3754" s="450"/>
      <c r="B3754" s="1667" t="s">
        <v>1125</v>
      </c>
      <c r="C3754" s="1668"/>
      <c r="D3754" s="1668"/>
      <c r="E3754" s="1668"/>
      <c r="F3754" s="1669"/>
      <c r="G3754" s="556" t="s">
        <v>494</v>
      </c>
      <c r="H3754" s="506" t="s">
        <v>1126</v>
      </c>
      <c r="I3754" s="557" t="s">
        <v>1115</v>
      </c>
      <c r="J3754" s="509" t="s">
        <v>482</v>
      </c>
      <c r="K3754" s="458"/>
    </row>
    <row r="3755" spans="1:11">
      <c r="A3755" s="450"/>
      <c r="B3755" s="558"/>
      <c r="C3755" s="559"/>
      <c r="D3755" s="560"/>
      <c r="E3755" s="560"/>
      <c r="F3755" s="561"/>
      <c r="G3755" s="489"/>
      <c r="H3755" s="489"/>
      <c r="I3755" s="562"/>
      <c r="J3755" s="492"/>
      <c r="K3755" s="458"/>
    </row>
    <row r="3756" spans="1:11">
      <c r="A3756" s="450"/>
      <c r="B3756" s="563"/>
      <c r="C3756" s="564"/>
      <c r="D3756" s="565"/>
      <c r="E3756" s="565"/>
      <c r="F3756" s="566"/>
      <c r="G3756" s="489"/>
      <c r="H3756" s="489"/>
      <c r="I3756" s="562"/>
      <c r="J3756" s="492"/>
      <c r="K3756" s="458"/>
    </row>
    <row r="3757" spans="1:11">
      <c r="A3757" s="450"/>
      <c r="B3757" s="1670" t="s">
        <v>138</v>
      </c>
      <c r="C3757" s="1670"/>
      <c r="D3757" s="1670"/>
      <c r="E3757" s="1670"/>
      <c r="F3757" s="1670"/>
      <c r="G3757" s="1670"/>
      <c r="H3757" s="1670"/>
      <c r="I3757" s="1670"/>
      <c r="J3757" s="501">
        <f>SUM(J3755:J3756)</f>
        <v>0</v>
      </c>
      <c r="K3757" s="458"/>
    </row>
    <row r="3758" spans="1:11">
      <c r="A3758" s="450"/>
      <c r="B3758" s="567"/>
      <c r="C3758" s="511"/>
      <c r="D3758" s="511"/>
      <c r="E3758" s="568"/>
      <c r="F3758" s="569"/>
      <c r="G3758" s="570"/>
      <c r="H3758" s="570"/>
      <c r="I3758" s="571"/>
      <c r="J3758" s="572"/>
      <c r="K3758" s="458"/>
    </row>
    <row r="3759" spans="1:11">
      <c r="A3759" s="450"/>
      <c r="B3759" s="573" t="s">
        <v>1127</v>
      </c>
      <c r="C3759" s="573"/>
      <c r="D3759" s="550"/>
      <c r="E3759" s="523"/>
      <c r="F3759" s="523"/>
      <c r="G3759" s="523"/>
      <c r="H3759" s="574"/>
      <c r="I3759" s="575"/>
      <c r="J3759" s="639">
        <f>(J3745+J3752+J3757)/E3745</f>
        <v>50.889490909090924</v>
      </c>
      <c r="K3759" s="458"/>
    </row>
    <row r="3760" spans="1:11">
      <c r="A3760" s="450"/>
      <c r="B3760" s="553"/>
      <c r="C3760" s="526"/>
      <c r="D3760" s="526"/>
      <c r="E3760" s="554"/>
      <c r="F3760" s="555"/>
      <c r="G3760" s="506"/>
      <c r="H3760" s="506"/>
      <c r="I3760" s="529"/>
      <c r="J3760" s="576"/>
      <c r="K3760" s="458"/>
    </row>
    <row r="3761" spans="1:11" ht="20.399999999999999">
      <c r="A3761" s="450"/>
      <c r="B3761" s="1667" t="s">
        <v>1128</v>
      </c>
      <c r="C3761" s="1668"/>
      <c r="D3761" s="1668"/>
      <c r="E3761" s="1668"/>
      <c r="F3761" s="1669"/>
      <c r="G3761" s="556" t="s">
        <v>494</v>
      </c>
      <c r="H3761" s="506" t="s">
        <v>1126</v>
      </c>
      <c r="I3761" s="557" t="s">
        <v>1115</v>
      </c>
      <c r="J3761" s="509" t="s">
        <v>482</v>
      </c>
      <c r="K3761" s="458"/>
    </row>
    <row r="3762" spans="1:11">
      <c r="A3762" s="450"/>
      <c r="B3762" s="558" t="s">
        <v>1299</v>
      </c>
      <c r="C3762" s="559"/>
      <c r="D3762" s="560"/>
      <c r="E3762" s="560"/>
      <c r="F3762" s="561"/>
      <c r="G3762" s="489">
        <v>13.3</v>
      </c>
      <c r="H3762" s="489" t="s">
        <v>1126</v>
      </c>
      <c r="I3762" s="562">
        <v>3.9</v>
      </c>
      <c r="J3762" s="492">
        <f>G3762*I3762</f>
        <v>51.870000000000005</v>
      </c>
      <c r="K3762" s="458"/>
    </row>
    <row r="3763" spans="1:11">
      <c r="A3763" s="450"/>
      <c r="B3763" s="563" t="s">
        <v>1253</v>
      </c>
      <c r="C3763" s="564"/>
      <c r="D3763" s="565"/>
      <c r="E3763" s="565"/>
      <c r="F3763" s="566"/>
      <c r="G3763" s="489">
        <v>1.67</v>
      </c>
      <c r="H3763" s="489" t="s">
        <v>1140</v>
      </c>
      <c r="I3763" s="743">
        <f>I3702</f>
        <v>0.88</v>
      </c>
      <c r="J3763" s="492">
        <f t="shared" ref="J3763:J3764" si="75">G3763*I3763</f>
        <v>1.4696</v>
      </c>
      <c r="K3763" s="458"/>
    </row>
    <row r="3764" spans="1:11">
      <c r="A3764" s="450"/>
      <c r="B3764" s="577" t="s">
        <v>1297</v>
      </c>
      <c r="C3764" s="578"/>
      <c r="D3764" s="579"/>
      <c r="E3764" s="579"/>
      <c r="F3764" s="580"/>
      <c r="G3764" s="489">
        <v>1.0999999999999999E-2</v>
      </c>
      <c r="H3764" s="489" t="s">
        <v>1205</v>
      </c>
      <c r="I3764" s="743">
        <f>I3703</f>
        <v>95</v>
      </c>
      <c r="J3764" s="492">
        <f t="shared" si="75"/>
        <v>1.0449999999999999</v>
      </c>
      <c r="K3764" s="458"/>
    </row>
    <row r="3765" spans="1:11">
      <c r="A3765" s="450"/>
      <c r="B3765" s="581"/>
      <c r="C3765" s="523"/>
      <c r="D3765" s="523"/>
      <c r="E3765" s="582"/>
      <c r="F3765" s="583"/>
      <c r="G3765" s="532"/>
      <c r="H3765" s="532"/>
      <c r="I3765" s="524" t="s">
        <v>138</v>
      </c>
      <c r="J3765" s="501">
        <f>SUM(J3762:J3764)</f>
        <v>54.384600000000006</v>
      </c>
      <c r="K3765" s="458"/>
    </row>
    <row r="3766" spans="1:11">
      <c r="A3766" s="450"/>
      <c r="B3766" s="584"/>
      <c r="C3766" s="523"/>
      <c r="D3766" s="523"/>
      <c r="E3766" s="582"/>
      <c r="F3766" s="583"/>
      <c r="G3766" s="532"/>
      <c r="H3766" s="532"/>
      <c r="I3766" s="524"/>
      <c r="J3766" s="582"/>
      <c r="K3766" s="458"/>
    </row>
    <row r="3767" spans="1:11" ht="20.399999999999999">
      <c r="A3767" s="450"/>
      <c r="B3767" s="1667" t="s">
        <v>1141</v>
      </c>
      <c r="C3767" s="1668"/>
      <c r="D3767" s="1668"/>
      <c r="E3767" s="1668"/>
      <c r="F3767" s="1669"/>
      <c r="G3767" s="587" t="s">
        <v>494</v>
      </c>
      <c r="H3767" s="506" t="s">
        <v>1115</v>
      </c>
      <c r="I3767" s="557"/>
      <c r="J3767" s="509" t="s">
        <v>482</v>
      </c>
      <c r="K3767" s="458"/>
    </row>
    <row r="3768" spans="1:11">
      <c r="A3768" s="450"/>
      <c r="B3768" s="1654"/>
      <c r="C3768" s="1655"/>
      <c r="D3768" s="1655"/>
      <c r="E3768" s="1655"/>
      <c r="F3768" s="1656"/>
      <c r="G3768" s="489"/>
      <c r="H3768" s="1657"/>
      <c r="I3768" s="1658"/>
      <c r="J3768" s="492"/>
      <c r="K3768" s="458"/>
    </row>
    <row r="3769" spans="1:11">
      <c r="A3769" s="450"/>
      <c r="B3769" s="1659"/>
      <c r="C3769" s="1660"/>
      <c r="D3769" s="1660"/>
      <c r="E3769" s="1660"/>
      <c r="F3769" s="1661"/>
      <c r="G3769" s="496"/>
      <c r="H3769" s="1662"/>
      <c r="I3769" s="1663"/>
      <c r="J3769" s="492"/>
      <c r="K3769" s="458"/>
    </row>
    <row r="3770" spans="1:11">
      <c r="A3770" s="450"/>
      <c r="B3770" s="581"/>
      <c r="C3770" s="523"/>
      <c r="D3770" s="523"/>
      <c r="E3770" s="582"/>
      <c r="F3770" s="583"/>
      <c r="G3770" s="532"/>
      <c r="H3770" s="532"/>
      <c r="I3770" s="524" t="s">
        <v>138</v>
      </c>
      <c r="J3770" s="501">
        <f>SUM(J3768:J3769)</f>
        <v>0</v>
      </c>
      <c r="K3770" s="458"/>
    </row>
    <row r="3771" spans="1:11">
      <c r="A3771" s="450"/>
      <c r="B3771" s="523"/>
      <c r="C3771" s="523"/>
      <c r="D3771" s="523"/>
      <c r="E3771" s="523"/>
      <c r="F3771" s="523"/>
      <c r="G3771" s="523"/>
      <c r="H3771" s="523"/>
      <c r="I3771" s="524"/>
      <c r="J3771" s="523"/>
      <c r="K3771" s="458"/>
    </row>
    <row r="3772" spans="1:11">
      <c r="A3772" s="450"/>
      <c r="B3772" s="1645" t="s">
        <v>1142</v>
      </c>
      <c r="C3772" s="1646"/>
      <c r="D3772" s="1646"/>
      <c r="E3772" s="1646"/>
      <c r="F3772" s="1646"/>
      <c r="G3772" s="1646"/>
      <c r="H3772" s="1646"/>
      <c r="I3772" s="1647"/>
      <c r="J3772" s="573">
        <f>J3770+J3765+J3759</f>
        <v>105.27409090909093</v>
      </c>
      <c r="K3772" s="458"/>
    </row>
    <row r="3773" spans="1:11">
      <c r="A3773" s="450"/>
      <c r="B3773" s="523"/>
      <c r="C3773" s="523"/>
      <c r="D3773" s="523"/>
      <c r="E3773" s="523"/>
      <c r="F3773" s="523"/>
      <c r="G3773" s="523"/>
      <c r="H3773" s="523"/>
      <c r="I3773" s="524"/>
      <c r="J3773" s="523"/>
      <c r="K3773" s="458"/>
    </row>
    <row r="3774" spans="1:11">
      <c r="A3774" s="450"/>
      <c r="B3774" s="1645" t="s">
        <v>1143</v>
      </c>
      <c r="C3774" s="1646"/>
      <c r="D3774" s="1646"/>
      <c r="E3774" s="1646"/>
      <c r="F3774" s="1646"/>
      <c r="G3774" s="1646"/>
      <c r="H3774" s="1646"/>
      <c r="I3774" s="1647"/>
      <c r="J3774" s="501">
        <f>J3772*0</f>
        <v>0</v>
      </c>
      <c r="K3774" s="458"/>
    </row>
    <row r="3775" spans="1:11">
      <c r="A3775" s="450"/>
      <c r="B3775" s="523"/>
      <c r="C3775" s="523"/>
      <c r="D3775" s="523"/>
      <c r="E3775" s="523"/>
      <c r="F3775" s="523"/>
      <c r="G3775" s="523"/>
      <c r="H3775" s="523"/>
      <c r="I3775" s="524"/>
      <c r="J3775" s="523"/>
      <c r="K3775" s="458"/>
    </row>
    <row r="3776" spans="1:11">
      <c r="A3776" s="450"/>
      <c r="B3776" s="1645" t="s">
        <v>1144</v>
      </c>
      <c r="C3776" s="1646"/>
      <c r="D3776" s="1646"/>
      <c r="E3776" s="1646"/>
      <c r="F3776" s="1646"/>
      <c r="G3776" s="1646"/>
      <c r="H3776" s="1646"/>
      <c r="I3776" s="1647"/>
      <c r="J3776" s="573">
        <f>J3772+J3774</f>
        <v>105.27409090909093</v>
      </c>
      <c r="K3776" s="458"/>
    </row>
    <row r="3777" spans="1:11">
      <c r="A3777" s="450"/>
      <c r="B3777" s="511"/>
      <c r="C3777" s="511"/>
      <c r="D3777" s="511"/>
      <c r="E3777" s="511"/>
      <c r="F3777" s="511"/>
      <c r="G3777" s="511"/>
      <c r="H3777" s="511"/>
      <c r="I3777" s="571"/>
      <c r="J3777" s="511"/>
      <c r="K3777" s="458"/>
    </row>
    <row r="3778" spans="1:11">
      <c r="A3778" s="450"/>
      <c r="B3778" s="589"/>
      <c r="C3778" s="559"/>
      <c r="D3778" s="559"/>
      <c r="E3778" s="559"/>
      <c r="F3778" s="559"/>
      <c r="G3778" s="559"/>
      <c r="H3778" s="559"/>
      <c r="I3778" s="559"/>
      <c r="J3778" s="590"/>
      <c r="K3778" s="458"/>
    </row>
    <row r="3779" spans="1:11">
      <c r="A3779" s="450"/>
      <c r="B3779" s="591"/>
      <c r="C3779" s="592"/>
      <c r="D3779" s="593"/>
      <c r="E3779" s="593"/>
      <c r="F3779" s="594" t="s">
        <v>1119</v>
      </c>
      <c r="G3779" s="595" t="s">
        <v>1119</v>
      </c>
      <c r="H3779" s="592"/>
      <c r="I3779" s="592"/>
      <c r="J3779" s="596"/>
      <c r="K3779" s="458"/>
    </row>
    <row r="3780" spans="1:11">
      <c r="A3780" s="450"/>
      <c r="B3780" s="459"/>
      <c r="C3780" s="459"/>
      <c r="D3780" s="459"/>
      <c r="E3780" s="459"/>
      <c r="F3780" s="459"/>
      <c r="G3780" s="459"/>
      <c r="H3780" s="459"/>
      <c r="I3780" s="459"/>
      <c r="J3780" s="459"/>
      <c r="K3780" s="458"/>
    </row>
    <row r="3781" spans="1:11">
      <c r="A3781" s="450"/>
      <c r="B3781" s="597"/>
      <c r="C3781" s="598"/>
      <c r="D3781" s="598"/>
      <c r="E3781" s="598"/>
      <c r="F3781" s="599"/>
      <c r="G3781" s="600" t="s">
        <v>482</v>
      </c>
      <c r="H3781" s="502"/>
      <c r="I3781" s="502"/>
      <c r="J3781" s="505"/>
      <c r="K3781" s="458"/>
    </row>
    <row r="3782" spans="1:11">
      <c r="A3782" s="450"/>
      <c r="B3782" s="601"/>
      <c r="C3782" s="602"/>
      <c r="D3782" s="602"/>
      <c r="E3782" s="602"/>
      <c r="F3782" s="603"/>
      <c r="G3782" s="1648" t="s">
        <v>1145</v>
      </c>
      <c r="H3782" s="1649"/>
      <c r="I3782" s="1649"/>
      <c r="J3782" s="1650"/>
      <c r="K3782" s="458"/>
    </row>
    <row r="3783" spans="1:11">
      <c r="A3783" s="450"/>
      <c r="B3783" s="604"/>
      <c r="C3783" s="605"/>
      <c r="D3783" s="605"/>
      <c r="E3783" s="605"/>
      <c r="F3783" s="606"/>
      <c r="G3783" s="607"/>
      <c r="H3783" s="1651"/>
      <c r="I3783" s="1652"/>
      <c r="J3783" s="1653"/>
      <c r="K3783" s="458"/>
    </row>
    <row r="3784" spans="1:11" ht="15" thickBot="1">
      <c r="A3784" s="608"/>
      <c r="B3784" s="609"/>
      <c r="C3784" s="609"/>
      <c r="D3784" s="609"/>
      <c r="E3784" s="609"/>
      <c r="F3784" s="609"/>
      <c r="G3784" s="609"/>
      <c r="H3784" s="609"/>
      <c r="I3784" s="609"/>
      <c r="J3784" s="609"/>
      <c r="K3784" s="610"/>
    </row>
    <row r="3785" spans="1:11">
      <c r="A3785" s="447"/>
      <c r="B3785" s="448"/>
      <c r="C3785" s="448"/>
      <c r="D3785" s="448"/>
      <c r="E3785" s="448"/>
      <c r="F3785" s="448"/>
      <c r="G3785" s="448"/>
      <c r="H3785" s="448"/>
      <c r="I3785" s="448"/>
      <c r="J3785" s="448"/>
      <c r="K3785" s="449"/>
    </row>
    <row r="3786" spans="1:11">
      <c r="A3786" s="450"/>
      <c r="B3786" s="451" t="s">
        <v>141</v>
      </c>
      <c r="C3786" s="452"/>
      <c r="D3786" s="453" t="s">
        <v>1105</v>
      </c>
      <c r="E3786" s="454"/>
      <c r="F3786" s="455"/>
      <c r="G3786" s="455"/>
      <c r="H3786" s="456"/>
      <c r="I3786" s="456"/>
      <c r="J3786" s="457"/>
      <c r="K3786" s="458"/>
    </row>
    <row r="3787" spans="1:11">
      <c r="A3787" s="450"/>
      <c r="B3787" s="459"/>
      <c r="C3787" s="459"/>
      <c r="D3787" s="459"/>
      <c r="E3787" s="459"/>
      <c r="F3787" s="459"/>
      <c r="G3787" s="459"/>
      <c r="H3787" s="459"/>
      <c r="I3787" s="459"/>
      <c r="J3787" s="459"/>
      <c r="K3787" s="458"/>
    </row>
    <row r="3788" spans="1:11">
      <c r="A3788" s="450"/>
      <c r="B3788" s="460" t="s">
        <v>1106</v>
      </c>
      <c r="C3788" s="461" t="s">
        <v>1107</v>
      </c>
      <c r="D3788" s="1671" t="s">
        <v>198</v>
      </c>
      <c r="E3788" s="1672"/>
      <c r="F3788" s="1672"/>
      <c r="G3788" s="1672"/>
      <c r="H3788" s="1672"/>
      <c r="I3788" s="1673"/>
      <c r="J3788" s="462" t="s">
        <v>1108</v>
      </c>
      <c r="K3788" s="458"/>
    </row>
    <row r="3789" spans="1:11" ht="24" customHeight="1">
      <c r="A3789" s="450"/>
      <c r="B3789" s="463"/>
      <c r="C3789" s="464"/>
      <c r="D3789" s="1674" t="s">
        <v>1300</v>
      </c>
      <c r="E3789" s="1675"/>
      <c r="F3789" s="1675"/>
      <c r="G3789" s="1675"/>
      <c r="H3789" s="1675"/>
      <c r="I3789" s="1676"/>
      <c r="J3789" s="468" t="str">
        <f>F3806</f>
        <v>m2</v>
      </c>
      <c r="K3789" s="458"/>
    </row>
    <row r="3790" spans="1:11">
      <c r="A3790" s="450"/>
      <c r="B3790" s="469"/>
      <c r="C3790" s="469"/>
      <c r="D3790" s="469"/>
      <c r="E3790" s="469"/>
      <c r="F3790" s="469"/>
      <c r="G3790" s="469"/>
      <c r="H3790" s="469"/>
      <c r="I3790" s="470"/>
      <c r="J3790" s="471"/>
      <c r="K3790" s="458"/>
    </row>
    <row r="3791" spans="1:11">
      <c r="A3791" s="450"/>
      <c r="B3791" s="1648" t="s">
        <v>1111</v>
      </c>
      <c r="C3791" s="1650"/>
      <c r="D3791" s="1679" t="s">
        <v>873</v>
      </c>
      <c r="E3791" s="1681" t="s">
        <v>1112</v>
      </c>
      <c r="F3791" s="472" t="s">
        <v>1113</v>
      </c>
      <c r="G3791" s="473"/>
      <c r="H3791" s="472" t="s">
        <v>1114</v>
      </c>
      <c r="I3791" s="473"/>
      <c r="J3791" s="474" t="s">
        <v>1115</v>
      </c>
      <c r="K3791" s="458"/>
    </row>
    <row r="3792" spans="1:11">
      <c r="A3792" s="450"/>
      <c r="B3792" s="1677"/>
      <c r="C3792" s="1678"/>
      <c r="D3792" s="1680"/>
      <c r="E3792" s="1682"/>
      <c r="F3792" s="475" t="s">
        <v>1116</v>
      </c>
      <c r="G3792" s="475" t="s">
        <v>1117</v>
      </c>
      <c r="H3792" s="475" t="s">
        <v>1116</v>
      </c>
      <c r="I3792" s="476" t="s">
        <v>1117</v>
      </c>
      <c r="J3792" s="477" t="s">
        <v>1118</v>
      </c>
      <c r="K3792" s="458"/>
    </row>
    <row r="3793" spans="1:11">
      <c r="A3793" s="450"/>
      <c r="B3793" s="486"/>
      <c r="C3793" s="487"/>
      <c r="D3793" s="488"/>
      <c r="E3793" s="481"/>
      <c r="F3793" s="481"/>
      <c r="G3793" s="482"/>
      <c r="H3793" s="490"/>
      <c r="I3793" s="484"/>
      <c r="J3793" s="492"/>
      <c r="K3793" s="458"/>
    </row>
    <row r="3794" spans="1:11">
      <c r="A3794" s="450"/>
      <c r="B3794" s="486"/>
      <c r="C3794" s="487"/>
      <c r="D3794" s="488"/>
      <c r="E3794" s="489"/>
      <c r="F3794" s="489"/>
      <c r="G3794" s="489"/>
      <c r="H3794" s="490"/>
      <c r="I3794" s="491"/>
      <c r="J3794" s="492">
        <f>H3794*F3794*E3794+I3794*G3794*E3794</f>
        <v>0</v>
      </c>
      <c r="K3794" s="458"/>
    </row>
    <row r="3795" spans="1:11">
      <c r="A3795" s="450"/>
      <c r="B3795" s="493"/>
      <c r="C3795" s="494"/>
      <c r="D3795" s="495"/>
      <c r="E3795" s="496"/>
      <c r="F3795" s="496"/>
      <c r="G3795" s="496"/>
      <c r="H3795" s="497"/>
      <c r="I3795" s="498"/>
      <c r="J3795" s="492">
        <f>H3795*F3795*E3795+I3795*G3795*E3795</f>
        <v>0</v>
      </c>
      <c r="K3795" s="458"/>
    </row>
    <row r="3796" spans="1:11">
      <c r="A3796" s="450"/>
      <c r="B3796" s="499" t="s">
        <v>1119</v>
      </c>
      <c r="C3796" s="469"/>
      <c r="D3796" s="469"/>
      <c r="E3796" s="469"/>
      <c r="F3796" s="469"/>
      <c r="G3796" s="469"/>
      <c r="H3796" s="469"/>
      <c r="I3796" s="500" t="s">
        <v>138</v>
      </c>
      <c r="J3796" s="501">
        <f>SUM(J3793:J3795)</f>
        <v>0</v>
      </c>
      <c r="K3796" s="458"/>
    </row>
    <row r="3797" spans="1:11">
      <c r="A3797" s="450"/>
      <c r="B3797" s="502"/>
      <c r="C3797" s="502"/>
      <c r="D3797" s="502"/>
      <c r="E3797" s="502"/>
      <c r="F3797" s="502"/>
      <c r="G3797" s="502"/>
      <c r="H3797" s="502"/>
      <c r="I3797" s="503"/>
      <c r="J3797" s="504"/>
      <c r="K3797" s="458"/>
    </row>
    <row r="3798" spans="1:11" ht="20.399999999999999">
      <c r="A3798" s="450"/>
      <c r="B3798" s="1664" t="s">
        <v>1120</v>
      </c>
      <c r="C3798" s="1665"/>
      <c r="D3798" s="1665"/>
      <c r="E3798" s="1666"/>
      <c r="F3798" s="505" t="s">
        <v>873</v>
      </c>
      <c r="G3798" s="506"/>
      <c r="H3798" s="507" t="s">
        <v>560</v>
      </c>
      <c r="I3798" s="508" t="s">
        <v>1121</v>
      </c>
      <c r="J3798" s="509" t="s">
        <v>1122</v>
      </c>
      <c r="K3798" s="458"/>
    </row>
    <row r="3799" spans="1:11">
      <c r="A3799" s="450"/>
      <c r="B3799" s="510"/>
      <c r="C3799" s="511"/>
      <c r="D3799" s="512"/>
      <c r="E3799" s="513"/>
      <c r="F3799" s="514"/>
      <c r="G3799" s="515"/>
      <c r="H3799" s="516"/>
      <c r="I3799" s="484"/>
      <c r="J3799" s="485"/>
      <c r="K3799" s="458"/>
    </row>
    <row r="3800" spans="1:11">
      <c r="A3800" s="450"/>
      <c r="B3800" s="517" t="s">
        <v>626</v>
      </c>
      <c r="C3800" s="518"/>
      <c r="D3800" s="459"/>
      <c r="E3800" s="487"/>
      <c r="F3800" s="488"/>
      <c r="G3800" s="519"/>
      <c r="H3800" s="520">
        <v>0.91</v>
      </c>
      <c r="I3800" s="521">
        <f>VLOOKUP(B3800,'MÃO DE OBRA'!$A:$E,5,FALSE)/220</f>
        <v>15.730909090909092</v>
      </c>
      <c r="J3800" s="492">
        <f t="shared" ref="J3800:J3801" si="76">H3800*I3800</f>
        <v>14.315127272727274</v>
      </c>
      <c r="K3800" s="458"/>
    </row>
    <row r="3801" spans="1:11">
      <c r="A3801" s="450"/>
      <c r="B3801" s="517" t="s">
        <v>734</v>
      </c>
      <c r="C3801" s="518"/>
      <c r="D3801" s="459"/>
      <c r="E3801" s="487"/>
      <c r="F3801" s="488"/>
      <c r="G3801" s="519"/>
      <c r="H3801" s="520">
        <v>1.19</v>
      </c>
      <c r="I3801" s="521">
        <f>VLOOKUP(B3801,'MÃO DE OBRA'!$A:$E,5,FALSE)/220</f>
        <v>23.596363636363641</v>
      </c>
      <c r="J3801" s="492">
        <f t="shared" si="76"/>
        <v>28.079672727272733</v>
      </c>
      <c r="K3801" s="458"/>
    </row>
    <row r="3802" spans="1:11">
      <c r="A3802" s="450"/>
      <c r="B3802" s="517"/>
      <c r="C3802" s="518"/>
      <c r="D3802" s="459"/>
      <c r="E3802" s="487"/>
      <c r="F3802" s="488"/>
      <c r="G3802" s="519"/>
      <c r="H3802" s="520"/>
      <c r="I3802" s="521"/>
      <c r="J3802" s="492"/>
      <c r="K3802" s="458"/>
    </row>
    <row r="3803" spans="1:11">
      <c r="A3803" s="450"/>
      <c r="B3803" s="517"/>
      <c r="C3803" s="518"/>
      <c r="D3803" s="459"/>
      <c r="E3803" s="487"/>
      <c r="F3803" s="488"/>
      <c r="G3803" s="519"/>
      <c r="H3803" s="520"/>
      <c r="I3803" s="491"/>
      <c r="J3803" s="492">
        <f>H3803*I3803</f>
        <v>0</v>
      </c>
      <c r="K3803" s="458"/>
    </row>
    <row r="3804" spans="1:11">
      <c r="A3804" s="450"/>
      <c r="B3804" s="499" t="s">
        <v>1119</v>
      </c>
      <c r="C3804" s="502"/>
      <c r="D3804" s="502"/>
      <c r="E3804" s="502"/>
      <c r="F3804" s="502"/>
      <c r="G3804" s="502"/>
      <c r="H3804" s="502"/>
      <c r="I3804" s="522" t="s">
        <v>138</v>
      </c>
      <c r="J3804" s="501">
        <f>SUM(J3799:J3803)</f>
        <v>42.394800000000004</v>
      </c>
      <c r="K3804" s="458"/>
    </row>
    <row r="3805" spans="1:11">
      <c r="A3805" s="450"/>
      <c r="B3805" s="523"/>
      <c r="C3805" s="523"/>
      <c r="D3805" s="523"/>
      <c r="E3805" s="523"/>
      <c r="F3805" s="523"/>
      <c r="G3805" s="523"/>
      <c r="H3805" s="523"/>
      <c r="I3805" s="524"/>
      <c r="J3805" s="523"/>
      <c r="K3805" s="458"/>
    </row>
    <row r="3806" spans="1:11">
      <c r="A3806" s="450"/>
      <c r="B3806" s="525" t="s">
        <v>1123</v>
      </c>
      <c r="C3806" s="526"/>
      <c r="D3806" s="523"/>
      <c r="E3806" s="527">
        <v>1</v>
      </c>
      <c r="F3806" s="528" t="s">
        <v>1130</v>
      </c>
      <c r="G3806" s="506"/>
      <c r="H3806" s="506"/>
      <c r="I3806" s="529" t="s">
        <v>1124</v>
      </c>
      <c r="J3806" s="501">
        <f>J3796+J3804</f>
        <v>42.394800000000004</v>
      </c>
      <c r="K3806" s="458"/>
    </row>
    <row r="3807" spans="1:11">
      <c r="A3807" s="450"/>
      <c r="B3807" s="530"/>
      <c r="C3807" s="523"/>
      <c r="D3807" s="523"/>
      <c r="E3807" s="531"/>
      <c r="F3807" s="532"/>
      <c r="G3807" s="532"/>
      <c r="H3807" s="532"/>
      <c r="I3807" s="524"/>
      <c r="J3807" s="523"/>
      <c r="K3807" s="458"/>
    </row>
    <row r="3808" spans="1:11" ht="20.399999999999999">
      <c r="A3808" s="450"/>
      <c r="B3808" s="1667" t="s">
        <v>481</v>
      </c>
      <c r="C3808" s="1668"/>
      <c r="D3808" s="1668"/>
      <c r="E3808" s="1669"/>
      <c r="F3808" s="533" t="s">
        <v>873</v>
      </c>
      <c r="G3808" s="534" t="s">
        <v>493</v>
      </c>
      <c r="H3808" s="507" t="s">
        <v>1115</v>
      </c>
      <c r="I3808" s="535" t="s">
        <v>480</v>
      </c>
      <c r="J3808" s="536" t="s">
        <v>482</v>
      </c>
      <c r="K3808" s="458"/>
    </row>
    <row r="3809" spans="1:11">
      <c r="A3809" s="450"/>
      <c r="B3809" s="537"/>
      <c r="C3809" s="538"/>
      <c r="D3809" s="538"/>
      <c r="E3809" s="539"/>
      <c r="F3809" s="540"/>
      <c r="G3809" s="541"/>
      <c r="H3809" s="547"/>
      <c r="I3809" s="543"/>
      <c r="J3809" s="485"/>
      <c r="K3809" s="458"/>
    </row>
    <row r="3810" spans="1:11">
      <c r="A3810" s="450"/>
      <c r="B3810" s="537"/>
      <c r="C3810" s="518"/>
      <c r="D3810" s="518"/>
      <c r="E3810" s="487"/>
      <c r="F3810" s="540"/>
      <c r="G3810" s="541"/>
      <c r="H3810" s="547"/>
      <c r="I3810" s="543"/>
      <c r="J3810" s="492"/>
      <c r="K3810" s="458"/>
    </row>
    <row r="3811" spans="1:11">
      <c r="A3811" s="450"/>
      <c r="B3811" s="517"/>
      <c r="C3811" s="518"/>
      <c r="D3811" s="518"/>
      <c r="E3811" s="487"/>
      <c r="F3811" s="488"/>
      <c r="G3811" s="546"/>
      <c r="H3811" s="547"/>
      <c r="I3811" s="543"/>
      <c r="J3811" s="492">
        <f>H3811*I3811*E3793*F3793</f>
        <v>0</v>
      </c>
      <c r="K3811" s="458"/>
    </row>
    <row r="3812" spans="1:11">
      <c r="A3812" s="450"/>
      <c r="B3812" s="517"/>
      <c r="C3812" s="526"/>
      <c r="D3812" s="526"/>
      <c r="E3812" s="494"/>
      <c r="F3812" s="488"/>
      <c r="G3812" s="468"/>
      <c r="H3812" s="547"/>
      <c r="I3812" s="548"/>
      <c r="J3812" s="492">
        <f>H3812*I3812*E3794*F3794</f>
        <v>0</v>
      </c>
      <c r="K3812" s="458"/>
    </row>
    <row r="3813" spans="1:11">
      <c r="A3813" s="450"/>
      <c r="B3813" s="550" t="s">
        <v>1119</v>
      </c>
      <c r="C3813" s="526"/>
      <c r="D3813" s="526"/>
      <c r="E3813" s="526"/>
      <c r="F3813" s="523"/>
      <c r="G3813" s="526"/>
      <c r="H3813" s="551"/>
      <c r="I3813" s="552" t="s">
        <v>138</v>
      </c>
      <c r="J3813" s="501">
        <f>SUM(J3809:J3812)</f>
        <v>0</v>
      </c>
      <c r="K3813" s="458"/>
    </row>
    <row r="3814" spans="1:11">
      <c r="A3814" s="450"/>
      <c r="B3814" s="553"/>
      <c r="C3814" s="526"/>
      <c r="D3814" s="526"/>
      <c r="E3814" s="554"/>
      <c r="F3814" s="555"/>
      <c r="G3814" s="506"/>
      <c r="H3814" s="506"/>
      <c r="I3814" s="529"/>
      <c r="J3814" s="554"/>
      <c r="K3814" s="458"/>
    </row>
    <row r="3815" spans="1:11" ht="20.399999999999999">
      <c r="A3815" s="450"/>
      <c r="B3815" s="1667" t="s">
        <v>1125</v>
      </c>
      <c r="C3815" s="1668"/>
      <c r="D3815" s="1668"/>
      <c r="E3815" s="1668"/>
      <c r="F3815" s="1669"/>
      <c r="G3815" s="556" t="s">
        <v>494</v>
      </c>
      <c r="H3815" s="506" t="s">
        <v>1126</v>
      </c>
      <c r="I3815" s="557" t="s">
        <v>1115</v>
      </c>
      <c r="J3815" s="509" t="s">
        <v>482</v>
      </c>
      <c r="K3815" s="458"/>
    </row>
    <row r="3816" spans="1:11">
      <c r="A3816" s="450"/>
      <c r="B3816" s="558"/>
      <c r="C3816" s="559"/>
      <c r="D3816" s="560"/>
      <c r="E3816" s="560"/>
      <c r="F3816" s="561"/>
      <c r="G3816" s="489"/>
      <c r="H3816" s="489"/>
      <c r="I3816" s="562"/>
      <c r="J3816" s="492"/>
      <c r="K3816" s="458"/>
    </row>
    <row r="3817" spans="1:11">
      <c r="A3817" s="450"/>
      <c r="B3817" s="563"/>
      <c r="C3817" s="564"/>
      <c r="D3817" s="565"/>
      <c r="E3817" s="565"/>
      <c r="F3817" s="566"/>
      <c r="G3817" s="489"/>
      <c r="H3817" s="489"/>
      <c r="I3817" s="562"/>
      <c r="J3817" s="492"/>
      <c r="K3817" s="458"/>
    </row>
    <row r="3818" spans="1:11">
      <c r="A3818" s="450"/>
      <c r="B3818" s="1670" t="s">
        <v>138</v>
      </c>
      <c r="C3818" s="1670"/>
      <c r="D3818" s="1670"/>
      <c r="E3818" s="1670"/>
      <c r="F3818" s="1670"/>
      <c r="G3818" s="1670"/>
      <c r="H3818" s="1670"/>
      <c r="I3818" s="1670"/>
      <c r="J3818" s="501">
        <f>SUM(J3816:J3817)</f>
        <v>0</v>
      </c>
      <c r="K3818" s="458"/>
    </row>
    <row r="3819" spans="1:11">
      <c r="A3819" s="450"/>
      <c r="B3819" s="567"/>
      <c r="C3819" s="511"/>
      <c r="D3819" s="511"/>
      <c r="E3819" s="568"/>
      <c r="F3819" s="569"/>
      <c r="G3819" s="570"/>
      <c r="H3819" s="570"/>
      <c r="I3819" s="571"/>
      <c r="J3819" s="572"/>
      <c r="K3819" s="458"/>
    </row>
    <row r="3820" spans="1:11">
      <c r="A3820" s="450"/>
      <c r="B3820" s="573" t="s">
        <v>1127</v>
      </c>
      <c r="C3820" s="573"/>
      <c r="D3820" s="550"/>
      <c r="E3820" s="523"/>
      <c r="F3820" s="523"/>
      <c r="G3820" s="523"/>
      <c r="H3820" s="574"/>
      <c r="I3820" s="575"/>
      <c r="J3820" s="639">
        <f>(J3806+J3813+J3818)/E3806</f>
        <v>42.394800000000004</v>
      </c>
      <c r="K3820" s="458"/>
    </row>
    <row r="3821" spans="1:11">
      <c r="A3821" s="450"/>
      <c r="B3821" s="553"/>
      <c r="C3821" s="526"/>
      <c r="D3821" s="526"/>
      <c r="E3821" s="554"/>
      <c r="F3821" s="555"/>
      <c r="G3821" s="506"/>
      <c r="H3821" s="506"/>
      <c r="I3821" s="529"/>
      <c r="J3821" s="576"/>
      <c r="K3821" s="458"/>
    </row>
    <row r="3822" spans="1:11" ht="20.399999999999999">
      <c r="A3822" s="450"/>
      <c r="B3822" s="1667" t="s">
        <v>1128</v>
      </c>
      <c r="C3822" s="1668"/>
      <c r="D3822" s="1668"/>
      <c r="E3822" s="1668"/>
      <c r="F3822" s="1669"/>
      <c r="G3822" s="556" t="s">
        <v>494</v>
      </c>
      <c r="H3822" s="506" t="s">
        <v>1126</v>
      </c>
      <c r="I3822" s="557" t="s">
        <v>1115</v>
      </c>
      <c r="J3822" s="509" t="s">
        <v>482</v>
      </c>
      <c r="K3822" s="458"/>
    </row>
    <row r="3823" spans="1:11">
      <c r="A3823" s="450"/>
      <c r="B3823" s="558" t="s">
        <v>1301</v>
      </c>
      <c r="C3823" s="559"/>
      <c r="D3823" s="560"/>
      <c r="E3823" s="560"/>
      <c r="F3823" s="561"/>
      <c r="G3823" s="489">
        <v>13.3</v>
      </c>
      <c r="H3823" s="489" t="s">
        <v>1126</v>
      </c>
      <c r="I3823" s="562">
        <v>4.3</v>
      </c>
      <c r="J3823" s="492">
        <f>G3823*I3823</f>
        <v>57.19</v>
      </c>
      <c r="K3823" s="458"/>
    </row>
    <row r="3824" spans="1:11">
      <c r="A3824" s="450"/>
      <c r="B3824" s="563" t="s">
        <v>1253</v>
      </c>
      <c r="C3824" s="564"/>
      <c r="D3824" s="565"/>
      <c r="E3824" s="565"/>
      <c r="F3824" s="566"/>
      <c r="G3824" s="489">
        <v>2.27</v>
      </c>
      <c r="H3824" s="489" t="s">
        <v>1140</v>
      </c>
      <c r="I3824" s="743">
        <f>I3763</f>
        <v>0.88</v>
      </c>
      <c r="J3824" s="492">
        <f t="shared" ref="J3824:J3825" si="77">G3824*I3824</f>
        <v>1.9976</v>
      </c>
      <c r="K3824" s="458"/>
    </row>
    <row r="3825" spans="1:11">
      <c r="A3825" s="450"/>
      <c r="B3825" s="577" t="s">
        <v>1297</v>
      </c>
      <c r="C3825" s="578"/>
      <c r="D3825" s="579"/>
      <c r="E3825" s="579"/>
      <c r="F3825" s="580"/>
      <c r="G3825" s="489">
        <v>1.4999999999999999E-2</v>
      </c>
      <c r="H3825" s="489" t="s">
        <v>1205</v>
      </c>
      <c r="I3825" s="743">
        <f>I3764</f>
        <v>95</v>
      </c>
      <c r="J3825" s="492">
        <f t="shared" si="77"/>
        <v>1.425</v>
      </c>
      <c r="K3825" s="458"/>
    </row>
    <row r="3826" spans="1:11">
      <c r="A3826" s="450"/>
      <c r="B3826" s="581"/>
      <c r="C3826" s="523"/>
      <c r="D3826" s="523"/>
      <c r="E3826" s="582"/>
      <c r="F3826" s="583"/>
      <c r="G3826" s="532"/>
      <c r="H3826" s="532"/>
      <c r="I3826" s="524" t="s">
        <v>138</v>
      </c>
      <c r="J3826" s="501">
        <f>SUM(J3823:J3825)</f>
        <v>60.612599999999993</v>
      </c>
      <c r="K3826" s="458"/>
    </row>
    <row r="3827" spans="1:11">
      <c r="A3827" s="450"/>
      <c r="B3827" s="584"/>
      <c r="C3827" s="523"/>
      <c r="D3827" s="523"/>
      <c r="E3827" s="582"/>
      <c r="F3827" s="583"/>
      <c r="G3827" s="532"/>
      <c r="H3827" s="532"/>
      <c r="I3827" s="524"/>
      <c r="J3827" s="582"/>
      <c r="K3827" s="458"/>
    </row>
    <row r="3828" spans="1:11" ht="20.399999999999999">
      <c r="A3828" s="450"/>
      <c r="B3828" s="1667" t="s">
        <v>1141</v>
      </c>
      <c r="C3828" s="1668"/>
      <c r="D3828" s="1668"/>
      <c r="E3828" s="1668"/>
      <c r="F3828" s="1669"/>
      <c r="G3828" s="587" t="s">
        <v>494</v>
      </c>
      <c r="H3828" s="506" t="s">
        <v>1115</v>
      </c>
      <c r="I3828" s="557"/>
      <c r="J3828" s="509" t="s">
        <v>482</v>
      </c>
      <c r="K3828" s="458"/>
    </row>
    <row r="3829" spans="1:11">
      <c r="A3829" s="450"/>
      <c r="B3829" s="1654"/>
      <c r="C3829" s="1655"/>
      <c r="D3829" s="1655"/>
      <c r="E3829" s="1655"/>
      <c r="F3829" s="1656"/>
      <c r="G3829" s="489"/>
      <c r="H3829" s="1657"/>
      <c r="I3829" s="1658"/>
      <c r="J3829" s="492"/>
      <c r="K3829" s="458"/>
    </row>
    <row r="3830" spans="1:11">
      <c r="A3830" s="450"/>
      <c r="B3830" s="1659"/>
      <c r="C3830" s="1660"/>
      <c r="D3830" s="1660"/>
      <c r="E3830" s="1660"/>
      <c r="F3830" s="1661"/>
      <c r="G3830" s="496"/>
      <c r="H3830" s="1662"/>
      <c r="I3830" s="1663"/>
      <c r="J3830" s="492"/>
      <c r="K3830" s="458"/>
    </row>
    <row r="3831" spans="1:11">
      <c r="A3831" s="450"/>
      <c r="B3831" s="581"/>
      <c r="C3831" s="523"/>
      <c r="D3831" s="523"/>
      <c r="E3831" s="582"/>
      <c r="F3831" s="583"/>
      <c r="G3831" s="532"/>
      <c r="H3831" s="532"/>
      <c r="I3831" s="524" t="s">
        <v>138</v>
      </c>
      <c r="J3831" s="501">
        <f>SUM(J3829:J3830)</f>
        <v>0</v>
      </c>
      <c r="K3831" s="458"/>
    </row>
    <row r="3832" spans="1:11">
      <c r="A3832" s="450"/>
      <c r="B3832" s="523"/>
      <c r="C3832" s="523"/>
      <c r="D3832" s="523"/>
      <c r="E3832" s="523"/>
      <c r="F3832" s="523"/>
      <c r="G3832" s="523"/>
      <c r="H3832" s="523"/>
      <c r="I3832" s="524"/>
      <c r="J3832" s="523"/>
      <c r="K3832" s="458"/>
    </row>
    <row r="3833" spans="1:11">
      <c r="A3833" s="450"/>
      <c r="B3833" s="1645" t="s">
        <v>1142</v>
      </c>
      <c r="C3833" s="1646"/>
      <c r="D3833" s="1646"/>
      <c r="E3833" s="1646"/>
      <c r="F3833" s="1646"/>
      <c r="G3833" s="1646"/>
      <c r="H3833" s="1646"/>
      <c r="I3833" s="1647"/>
      <c r="J3833" s="573">
        <f>J3831+J3826+J3820</f>
        <v>103.00739999999999</v>
      </c>
      <c r="K3833" s="458"/>
    </row>
    <row r="3834" spans="1:11">
      <c r="A3834" s="450"/>
      <c r="B3834" s="523"/>
      <c r="C3834" s="523"/>
      <c r="D3834" s="523"/>
      <c r="E3834" s="523"/>
      <c r="F3834" s="523"/>
      <c r="G3834" s="523"/>
      <c r="H3834" s="523"/>
      <c r="I3834" s="524"/>
      <c r="J3834" s="523"/>
      <c r="K3834" s="458"/>
    </row>
    <row r="3835" spans="1:11">
      <c r="A3835" s="450"/>
      <c r="B3835" s="1645" t="s">
        <v>1143</v>
      </c>
      <c r="C3835" s="1646"/>
      <c r="D3835" s="1646"/>
      <c r="E3835" s="1646"/>
      <c r="F3835" s="1646"/>
      <c r="G3835" s="1646"/>
      <c r="H3835" s="1646"/>
      <c r="I3835" s="1647"/>
      <c r="J3835" s="501">
        <f>J3833*0</f>
        <v>0</v>
      </c>
      <c r="K3835" s="458"/>
    </row>
    <row r="3836" spans="1:11">
      <c r="A3836" s="450"/>
      <c r="B3836" s="523"/>
      <c r="C3836" s="523"/>
      <c r="D3836" s="523"/>
      <c r="E3836" s="523"/>
      <c r="F3836" s="523"/>
      <c r="G3836" s="523"/>
      <c r="H3836" s="523"/>
      <c r="I3836" s="524"/>
      <c r="J3836" s="523"/>
      <c r="K3836" s="458"/>
    </row>
    <row r="3837" spans="1:11">
      <c r="A3837" s="450"/>
      <c r="B3837" s="1645" t="s">
        <v>1144</v>
      </c>
      <c r="C3837" s="1646"/>
      <c r="D3837" s="1646"/>
      <c r="E3837" s="1646"/>
      <c r="F3837" s="1646"/>
      <c r="G3837" s="1646"/>
      <c r="H3837" s="1646"/>
      <c r="I3837" s="1647"/>
      <c r="J3837" s="573">
        <f>J3833+J3835</f>
        <v>103.00739999999999</v>
      </c>
      <c r="K3837" s="458"/>
    </row>
    <row r="3838" spans="1:11">
      <c r="A3838" s="450"/>
      <c r="B3838" s="511"/>
      <c r="C3838" s="511"/>
      <c r="D3838" s="511"/>
      <c r="E3838" s="511"/>
      <c r="F3838" s="511"/>
      <c r="G3838" s="511"/>
      <c r="H3838" s="511"/>
      <c r="I3838" s="571"/>
      <c r="J3838" s="511"/>
      <c r="K3838" s="458"/>
    </row>
    <row r="3839" spans="1:11">
      <c r="A3839" s="450"/>
      <c r="B3839" s="589"/>
      <c r="C3839" s="559"/>
      <c r="D3839" s="559"/>
      <c r="E3839" s="559"/>
      <c r="F3839" s="559"/>
      <c r="G3839" s="559"/>
      <c r="H3839" s="559"/>
      <c r="I3839" s="559"/>
      <c r="J3839" s="590"/>
      <c r="K3839" s="458"/>
    </row>
    <row r="3840" spans="1:11">
      <c r="A3840" s="450"/>
      <c r="B3840" s="591"/>
      <c r="C3840" s="592"/>
      <c r="D3840" s="593"/>
      <c r="E3840" s="593"/>
      <c r="F3840" s="594" t="s">
        <v>1119</v>
      </c>
      <c r="G3840" s="595" t="s">
        <v>1119</v>
      </c>
      <c r="H3840" s="592"/>
      <c r="I3840" s="592"/>
      <c r="J3840" s="596"/>
      <c r="K3840" s="458"/>
    </row>
    <row r="3841" spans="1:11">
      <c r="A3841" s="450"/>
      <c r="B3841" s="459"/>
      <c r="C3841" s="459"/>
      <c r="D3841" s="459"/>
      <c r="E3841" s="459"/>
      <c r="F3841" s="459"/>
      <c r="G3841" s="459"/>
      <c r="H3841" s="459"/>
      <c r="I3841" s="459"/>
      <c r="J3841" s="459"/>
      <c r="K3841" s="458"/>
    </row>
    <row r="3842" spans="1:11">
      <c r="A3842" s="450"/>
      <c r="B3842" s="597"/>
      <c r="C3842" s="598"/>
      <c r="D3842" s="598"/>
      <c r="E3842" s="598"/>
      <c r="F3842" s="599"/>
      <c r="G3842" s="600" t="s">
        <v>482</v>
      </c>
      <c r="H3842" s="502"/>
      <c r="I3842" s="502"/>
      <c r="J3842" s="505"/>
      <c r="K3842" s="458"/>
    </row>
    <row r="3843" spans="1:11">
      <c r="A3843" s="450"/>
      <c r="B3843" s="601"/>
      <c r="C3843" s="602"/>
      <c r="D3843" s="602"/>
      <c r="E3843" s="602"/>
      <c r="F3843" s="603"/>
      <c r="G3843" s="1648" t="s">
        <v>1145</v>
      </c>
      <c r="H3843" s="1649"/>
      <c r="I3843" s="1649"/>
      <c r="J3843" s="1650"/>
      <c r="K3843" s="458"/>
    </row>
    <row r="3844" spans="1:11">
      <c r="A3844" s="450"/>
      <c r="B3844" s="604"/>
      <c r="C3844" s="605"/>
      <c r="D3844" s="605"/>
      <c r="E3844" s="605"/>
      <c r="F3844" s="606"/>
      <c r="G3844" s="607"/>
      <c r="H3844" s="1651"/>
      <c r="I3844" s="1652"/>
      <c r="J3844" s="1653"/>
      <c r="K3844" s="458"/>
    </row>
    <row r="3845" spans="1:11" ht="15" thickBot="1">
      <c r="A3845" s="608"/>
      <c r="B3845" s="609"/>
      <c r="C3845" s="609"/>
      <c r="D3845" s="609"/>
      <c r="E3845" s="609"/>
      <c r="F3845" s="609"/>
      <c r="G3845" s="609"/>
      <c r="H3845" s="609"/>
      <c r="I3845" s="609"/>
      <c r="J3845" s="609"/>
      <c r="K3845" s="610"/>
    </row>
    <row r="3846" spans="1:11">
      <c r="A3846" s="447"/>
      <c r="B3846" s="448"/>
      <c r="C3846" s="448"/>
      <c r="D3846" s="448"/>
      <c r="E3846" s="448"/>
      <c r="F3846" s="448"/>
      <c r="G3846" s="448"/>
      <c r="H3846" s="448"/>
      <c r="I3846" s="448"/>
      <c r="J3846" s="448"/>
      <c r="K3846" s="449"/>
    </row>
    <row r="3847" spans="1:11">
      <c r="A3847" s="450"/>
      <c r="B3847" s="451" t="s">
        <v>141</v>
      </c>
      <c r="C3847" s="452"/>
      <c r="D3847" s="453" t="s">
        <v>1105</v>
      </c>
      <c r="E3847" s="454"/>
      <c r="F3847" s="455"/>
      <c r="G3847" s="455"/>
      <c r="H3847" s="456"/>
      <c r="I3847" s="456"/>
      <c r="J3847" s="457"/>
      <c r="K3847" s="458"/>
    </row>
    <row r="3848" spans="1:11">
      <c r="A3848" s="450"/>
      <c r="B3848" s="459"/>
      <c r="C3848" s="459"/>
      <c r="D3848" s="459"/>
      <c r="E3848" s="459"/>
      <c r="F3848" s="459"/>
      <c r="G3848" s="459"/>
      <c r="H3848" s="459"/>
      <c r="I3848" s="459"/>
      <c r="J3848" s="459"/>
      <c r="K3848" s="458"/>
    </row>
    <row r="3849" spans="1:11">
      <c r="A3849" s="450"/>
      <c r="B3849" s="460" t="s">
        <v>1106</v>
      </c>
      <c r="C3849" s="461" t="s">
        <v>1107</v>
      </c>
      <c r="D3849" s="1671" t="s">
        <v>198</v>
      </c>
      <c r="E3849" s="1672"/>
      <c r="F3849" s="1672"/>
      <c r="G3849" s="1672"/>
      <c r="H3849" s="1672"/>
      <c r="I3849" s="1673"/>
      <c r="J3849" s="462" t="s">
        <v>1108</v>
      </c>
      <c r="K3849" s="458"/>
    </row>
    <row r="3850" spans="1:11" ht="21" customHeight="1">
      <c r="A3850" s="450"/>
      <c r="B3850" s="463"/>
      <c r="C3850" s="464"/>
      <c r="D3850" s="1674" t="s">
        <v>1302</v>
      </c>
      <c r="E3850" s="1675"/>
      <c r="F3850" s="1675"/>
      <c r="G3850" s="1675"/>
      <c r="H3850" s="1675"/>
      <c r="I3850" s="1676"/>
      <c r="J3850" s="468" t="str">
        <f>F3867</f>
        <v>m2</v>
      </c>
      <c r="K3850" s="458"/>
    </row>
    <row r="3851" spans="1:11">
      <c r="A3851" s="450"/>
      <c r="B3851" s="469"/>
      <c r="C3851" s="469"/>
      <c r="D3851" s="469"/>
      <c r="E3851" s="469"/>
      <c r="F3851" s="469"/>
      <c r="G3851" s="469"/>
      <c r="H3851" s="469"/>
      <c r="I3851" s="470"/>
      <c r="J3851" s="471"/>
      <c r="K3851" s="458"/>
    </row>
    <row r="3852" spans="1:11">
      <c r="A3852" s="450"/>
      <c r="B3852" s="1648" t="s">
        <v>1111</v>
      </c>
      <c r="C3852" s="1650"/>
      <c r="D3852" s="1679" t="s">
        <v>873</v>
      </c>
      <c r="E3852" s="1681" t="s">
        <v>1112</v>
      </c>
      <c r="F3852" s="472" t="s">
        <v>1113</v>
      </c>
      <c r="G3852" s="473"/>
      <c r="H3852" s="472" t="s">
        <v>1114</v>
      </c>
      <c r="I3852" s="473"/>
      <c r="J3852" s="474" t="s">
        <v>1115</v>
      </c>
      <c r="K3852" s="458"/>
    </row>
    <row r="3853" spans="1:11">
      <c r="A3853" s="450"/>
      <c r="B3853" s="1677"/>
      <c r="C3853" s="1678"/>
      <c r="D3853" s="1680"/>
      <c r="E3853" s="1682"/>
      <c r="F3853" s="475" t="s">
        <v>1116</v>
      </c>
      <c r="G3853" s="475" t="s">
        <v>1117</v>
      </c>
      <c r="H3853" s="475" t="s">
        <v>1116</v>
      </c>
      <c r="I3853" s="476" t="s">
        <v>1117</v>
      </c>
      <c r="J3853" s="477" t="s">
        <v>1118</v>
      </c>
      <c r="K3853" s="458"/>
    </row>
    <row r="3854" spans="1:11">
      <c r="A3854" s="450"/>
      <c r="B3854" s="486"/>
      <c r="C3854" s="487"/>
      <c r="D3854" s="488"/>
      <c r="E3854" s="481"/>
      <c r="F3854" s="481"/>
      <c r="G3854" s="482"/>
      <c r="H3854" s="490"/>
      <c r="I3854" s="484"/>
      <c r="J3854" s="492"/>
      <c r="K3854" s="458"/>
    </row>
    <row r="3855" spans="1:11">
      <c r="A3855" s="450"/>
      <c r="B3855" s="486"/>
      <c r="C3855" s="487"/>
      <c r="D3855" s="488"/>
      <c r="E3855" s="489"/>
      <c r="F3855" s="489"/>
      <c r="G3855" s="489"/>
      <c r="H3855" s="490"/>
      <c r="I3855" s="491"/>
      <c r="J3855" s="492">
        <f>H3855*F3855*E3855+I3855*G3855*E3855</f>
        <v>0</v>
      </c>
      <c r="K3855" s="458"/>
    </row>
    <row r="3856" spans="1:11">
      <c r="A3856" s="450"/>
      <c r="B3856" s="493"/>
      <c r="C3856" s="494"/>
      <c r="D3856" s="495"/>
      <c r="E3856" s="496"/>
      <c r="F3856" s="496"/>
      <c r="G3856" s="496"/>
      <c r="H3856" s="497"/>
      <c r="I3856" s="498"/>
      <c r="J3856" s="492">
        <f>H3856*F3856*E3856+I3856*G3856*E3856</f>
        <v>0</v>
      </c>
      <c r="K3856" s="458"/>
    </row>
    <row r="3857" spans="1:11">
      <c r="A3857" s="450"/>
      <c r="B3857" s="499" t="s">
        <v>1119</v>
      </c>
      <c r="C3857" s="469"/>
      <c r="D3857" s="469"/>
      <c r="E3857" s="469"/>
      <c r="F3857" s="469"/>
      <c r="G3857" s="469"/>
      <c r="H3857" s="469"/>
      <c r="I3857" s="500" t="s">
        <v>138</v>
      </c>
      <c r="J3857" s="501">
        <f>SUM(J3854:J3856)</f>
        <v>0</v>
      </c>
      <c r="K3857" s="458"/>
    </row>
    <row r="3858" spans="1:11">
      <c r="A3858" s="450"/>
      <c r="B3858" s="502"/>
      <c r="C3858" s="502"/>
      <c r="D3858" s="502"/>
      <c r="E3858" s="502"/>
      <c r="F3858" s="502"/>
      <c r="G3858" s="502"/>
      <c r="H3858" s="502"/>
      <c r="I3858" s="503"/>
      <c r="J3858" s="504"/>
      <c r="K3858" s="458"/>
    </row>
    <row r="3859" spans="1:11" ht="20.399999999999999">
      <c r="A3859" s="450"/>
      <c r="B3859" s="1664" t="s">
        <v>1120</v>
      </c>
      <c r="C3859" s="1665"/>
      <c r="D3859" s="1665"/>
      <c r="E3859" s="1666"/>
      <c r="F3859" s="505" t="s">
        <v>873</v>
      </c>
      <c r="G3859" s="506"/>
      <c r="H3859" s="507" t="s">
        <v>560</v>
      </c>
      <c r="I3859" s="508" t="s">
        <v>1121</v>
      </c>
      <c r="J3859" s="509" t="s">
        <v>1122</v>
      </c>
      <c r="K3859" s="458"/>
    </row>
    <row r="3860" spans="1:11">
      <c r="A3860" s="450"/>
      <c r="B3860" s="510"/>
      <c r="C3860" s="511"/>
      <c r="D3860" s="512"/>
      <c r="E3860" s="513"/>
      <c r="F3860" s="514"/>
      <c r="G3860" s="515"/>
      <c r="H3860" s="516"/>
      <c r="I3860" s="484"/>
      <c r="J3860" s="485"/>
      <c r="K3860" s="458"/>
    </row>
    <row r="3861" spans="1:11">
      <c r="A3861" s="450"/>
      <c r="B3861" s="517" t="s">
        <v>626</v>
      </c>
      <c r="C3861" s="518"/>
      <c r="D3861" s="459"/>
      <c r="E3861" s="487"/>
      <c r="F3861" s="488"/>
      <c r="G3861" s="519"/>
      <c r="H3861" s="520">
        <v>1.19</v>
      </c>
      <c r="I3861" s="521">
        <f>VLOOKUP(B3861,'MÃO DE OBRA'!$A:$E,5,FALSE)/220</f>
        <v>15.730909090909092</v>
      </c>
      <c r="J3861" s="492">
        <f t="shared" ref="J3861:J3862" si="78">H3861*I3861</f>
        <v>18.719781818181819</v>
      </c>
      <c r="K3861" s="458"/>
    </row>
    <row r="3862" spans="1:11">
      <c r="A3862" s="450"/>
      <c r="B3862" s="517" t="s">
        <v>734</v>
      </c>
      <c r="C3862" s="518"/>
      <c r="D3862" s="459"/>
      <c r="E3862" s="487"/>
      <c r="F3862" s="488"/>
      <c r="G3862" s="519"/>
      <c r="H3862" s="520">
        <v>1.38</v>
      </c>
      <c r="I3862" s="521">
        <f>VLOOKUP(B3862,'MÃO DE OBRA'!$A:$E,5,FALSE)/220</f>
        <v>23.596363636363641</v>
      </c>
      <c r="J3862" s="492">
        <f t="shared" si="78"/>
        <v>32.562981818181825</v>
      </c>
      <c r="K3862" s="458"/>
    </row>
    <row r="3863" spans="1:11">
      <c r="A3863" s="450"/>
      <c r="B3863" s="517"/>
      <c r="C3863" s="518"/>
      <c r="D3863" s="459"/>
      <c r="E3863" s="487"/>
      <c r="F3863" s="488"/>
      <c r="G3863" s="519"/>
      <c r="H3863" s="520"/>
      <c r="I3863" s="521"/>
      <c r="J3863" s="492"/>
      <c r="K3863" s="458"/>
    </row>
    <row r="3864" spans="1:11">
      <c r="A3864" s="450"/>
      <c r="B3864" s="517"/>
      <c r="C3864" s="518"/>
      <c r="D3864" s="459"/>
      <c r="E3864" s="487"/>
      <c r="F3864" s="488"/>
      <c r="G3864" s="519"/>
      <c r="H3864" s="520"/>
      <c r="I3864" s="491"/>
      <c r="J3864" s="492">
        <f>H3864*I3864</f>
        <v>0</v>
      </c>
      <c r="K3864" s="458"/>
    </row>
    <row r="3865" spans="1:11">
      <c r="A3865" s="450"/>
      <c r="B3865" s="499" t="s">
        <v>1119</v>
      </c>
      <c r="C3865" s="502"/>
      <c r="D3865" s="502"/>
      <c r="E3865" s="502"/>
      <c r="F3865" s="502"/>
      <c r="G3865" s="502"/>
      <c r="H3865" s="502"/>
      <c r="I3865" s="522" t="s">
        <v>138</v>
      </c>
      <c r="J3865" s="501">
        <f>SUM(J3860:J3864)</f>
        <v>51.28276363636364</v>
      </c>
      <c r="K3865" s="458"/>
    </row>
    <row r="3866" spans="1:11">
      <c r="A3866" s="450"/>
      <c r="B3866" s="523"/>
      <c r="C3866" s="523"/>
      <c r="D3866" s="523"/>
      <c r="E3866" s="523"/>
      <c r="F3866" s="523"/>
      <c r="G3866" s="523"/>
      <c r="H3866" s="523"/>
      <c r="I3866" s="524"/>
      <c r="J3866" s="523"/>
      <c r="K3866" s="458"/>
    </row>
    <row r="3867" spans="1:11">
      <c r="A3867" s="450"/>
      <c r="B3867" s="525" t="s">
        <v>1123</v>
      </c>
      <c r="C3867" s="526"/>
      <c r="D3867" s="523"/>
      <c r="E3867" s="527">
        <v>1</v>
      </c>
      <c r="F3867" s="528" t="s">
        <v>1130</v>
      </c>
      <c r="G3867" s="506"/>
      <c r="H3867" s="506"/>
      <c r="I3867" s="529" t="s">
        <v>1124</v>
      </c>
      <c r="J3867" s="501">
        <f>J3857+J3865</f>
        <v>51.28276363636364</v>
      </c>
      <c r="K3867" s="458"/>
    </row>
    <row r="3868" spans="1:11">
      <c r="A3868" s="450"/>
      <c r="B3868" s="530"/>
      <c r="C3868" s="523"/>
      <c r="D3868" s="523"/>
      <c r="E3868" s="531"/>
      <c r="F3868" s="532"/>
      <c r="G3868" s="532"/>
      <c r="H3868" s="532"/>
      <c r="I3868" s="524"/>
      <c r="J3868" s="523"/>
      <c r="K3868" s="458"/>
    </row>
    <row r="3869" spans="1:11" ht="20.399999999999999">
      <c r="A3869" s="450"/>
      <c r="B3869" s="1667" t="s">
        <v>481</v>
      </c>
      <c r="C3869" s="1668"/>
      <c r="D3869" s="1668"/>
      <c r="E3869" s="1669"/>
      <c r="F3869" s="533" t="s">
        <v>873</v>
      </c>
      <c r="G3869" s="534" t="s">
        <v>493</v>
      </c>
      <c r="H3869" s="507" t="s">
        <v>1115</v>
      </c>
      <c r="I3869" s="535" t="s">
        <v>480</v>
      </c>
      <c r="J3869" s="536" t="s">
        <v>482</v>
      </c>
      <c r="K3869" s="458"/>
    </row>
    <row r="3870" spans="1:11">
      <c r="A3870" s="450"/>
      <c r="B3870" s="537"/>
      <c r="C3870" s="538"/>
      <c r="D3870" s="538"/>
      <c r="E3870" s="539"/>
      <c r="F3870" s="540"/>
      <c r="G3870" s="541"/>
      <c r="H3870" s="547"/>
      <c r="I3870" s="543"/>
      <c r="J3870" s="485"/>
      <c r="K3870" s="458"/>
    </row>
    <row r="3871" spans="1:11">
      <c r="A3871" s="450"/>
      <c r="B3871" s="537"/>
      <c r="C3871" s="518"/>
      <c r="D3871" s="518"/>
      <c r="E3871" s="487"/>
      <c r="F3871" s="540"/>
      <c r="G3871" s="541"/>
      <c r="H3871" s="547"/>
      <c r="I3871" s="543"/>
      <c r="J3871" s="492"/>
      <c r="K3871" s="458"/>
    </row>
    <row r="3872" spans="1:11">
      <c r="A3872" s="450"/>
      <c r="B3872" s="517"/>
      <c r="C3872" s="518"/>
      <c r="D3872" s="518"/>
      <c r="E3872" s="487"/>
      <c r="F3872" s="488"/>
      <c r="G3872" s="546"/>
      <c r="H3872" s="547"/>
      <c r="I3872" s="543"/>
      <c r="J3872" s="492">
        <f>H3872*I3872*E3854*F3854</f>
        <v>0</v>
      </c>
      <c r="K3872" s="458"/>
    </row>
    <row r="3873" spans="1:11">
      <c r="A3873" s="450"/>
      <c r="B3873" s="517"/>
      <c r="C3873" s="526"/>
      <c r="D3873" s="526"/>
      <c r="E3873" s="494"/>
      <c r="F3873" s="488"/>
      <c r="G3873" s="468"/>
      <c r="H3873" s="547"/>
      <c r="I3873" s="548"/>
      <c r="J3873" s="492">
        <f>H3873*I3873*E3855*F3855</f>
        <v>0</v>
      </c>
      <c r="K3873" s="458"/>
    </row>
    <row r="3874" spans="1:11">
      <c r="A3874" s="450"/>
      <c r="B3874" s="550" t="s">
        <v>1119</v>
      </c>
      <c r="C3874" s="526"/>
      <c r="D3874" s="526"/>
      <c r="E3874" s="526"/>
      <c r="F3874" s="523"/>
      <c r="G3874" s="526"/>
      <c r="H3874" s="551"/>
      <c r="I3874" s="552" t="s">
        <v>138</v>
      </c>
      <c r="J3874" s="501">
        <f>SUM(J3870:J3873)</f>
        <v>0</v>
      </c>
      <c r="K3874" s="458"/>
    </row>
    <row r="3875" spans="1:11">
      <c r="A3875" s="450"/>
      <c r="B3875" s="553"/>
      <c r="C3875" s="526"/>
      <c r="D3875" s="526"/>
      <c r="E3875" s="554"/>
      <c r="F3875" s="555"/>
      <c r="G3875" s="506"/>
      <c r="H3875" s="506"/>
      <c r="I3875" s="529"/>
      <c r="J3875" s="554"/>
      <c r="K3875" s="458"/>
    </row>
    <row r="3876" spans="1:11" ht="20.399999999999999">
      <c r="A3876" s="450"/>
      <c r="B3876" s="1667" t="s">
        <v>1125</v>
      </c>
      <c r="C3876" s="1668"/>
      <c r="D3876" s="1668"/>
      <c r="E3876" s="1668"/>
      <c r="F3876" s="1669"/>
      <c r="G3876" s="556" t="s">
        <v>494</v>
      </c>
      <c r="H3876" s="506" t="s">
        <v>1126</v>
      </c>
      <c r="I3876" s="557" t="s">
        <v>1115</v>
      </c>
      <c r="J3876" s="509" t="s">
        <v>482</v>
      </c>
      <c r="K3876" s="458"/>
    </row>
    <row r="3877" spans="1:11">
      <c r="A3877" s="450"/>
      <c r="B3877" s="558"/>
      <c r="C3877" s="559"/>
      <c r="D3877" s="560"/>
      <c r="E3877" s="560"/>
      <c r="F3877" s="561"/>
      <c r="G3877" s="489"/>
      <c r="H3877" s="489"/>
      <c r="I3877" s="562"/>
      <c r="J3877" s="492"/>
      <c r="K3877" s="458"/>
    </row>
    <row r="3878" spans="1:11">
      <c r="A3878" s="450"/>
      <c r="B3878" s="563"/>
      <c r="C3878" s="564"/>
      <c r="D3878" s="565"/>
      <c r="E3878" s="565"/>
      <c r="F3878" s="566"/>
      <c r="G3878" s="489"/>
      <c r="H3878" s="489"/>
      <c r="I3878" s="562"/>
      <c r="J3878" s="492"/>
      <c r="K3878" s="458"/>
    </row>
    <row r="3879" spans="1:11">
      <c r="A3879" s="450"/>
      <c r="B3879" s="1670" t="s">
        <v>138</v>
      </c>
      <c r="C3879" s="1670"/>
      <c r="D3879" s="1670"/>
      <c r="E3879" s="1670"/>
      <c r="F3879" s="1670"/>
      <c r="G3879" s="1670"/>
      <c r="H3879" s="1670"/>
      <c r="I3879" s="1670"/>
      <c r="J3879" s="501">
        <f>SUM(J3877:J3878)</f>
        <v>0</v>
      </c>
      <c r="K3879" s="458"/>
    </row>
    <row r="3880" spans="1:11">
      <c r="A3880" s="450"/>
      <c r="B3880" s="567"/>
      <c r="C3880" s="511"/>
      <c r="D3880" s="511"/>
      <c r="E3880" s="568"/>
      <c r="F3880" s="569"/>
      <c r="G3880" s="570"/>
      <c r="H3880" s="570"/>
      <c r="I3880" s="571"/>
      <c r="J3880" s="572"/>
      <c r="K3880" s="458"/>
    </row>
    <row r="3881" spans="1:11">
      <c r="A3881" s="450"/>
      <c r="B3881" s="573" t="s">
        <v>1127</v>
      </c>
      <c r="C3881" s="573"/>
      <c r="D3881" s="550"/>
      <c r="E3881" s="523"/>
      <c r="F3881" s="523"/>
      <c r="G3881" s="523"/>
      <c r="H3881" s="574"/>
      <c r="I3881" s="575"/>
      <c r="J3881" s="639">
        <f>(J3867+J3874+J3879)/E3867</f>
        <v>51.28276363636364</v>
      </c>
      <c r="K3881" s="458"/>
    </row>
    <row r="3882" spans="1:11">
      <c r="A3882" s="450"/>
      <c r="B3882" s="553"/>
      <c r="C3882" s="526"/>
      <c r="D3882" s="526"/>
      <c r="E3882" s="554"/>
      <c r="F3882" s="555"/>
      <c r="G3882" s="506"/>
      <c r="H3882" s="506"/>
      <c r="I3882" s="529"/>
      <c r="J3882" s="576"/>
      <c r="K3882" s="458"/>
    </row>
    <row r="3883" spans="1:11" ht="20.399999999999999">
      <c r="A3883" s="450"/>
      <c r="B3883" s="1667" t="s">
        <v>1128</v>
      </c>
      <c r="C3883" s="1668"/>
      <c r="D3883" s="1668"/>
      <c r="E3883" s="1668"/>
      <c r="F3883" s="1669"/>
      <c r="G3883" s="556" t="s">
        <v>494</v>
      </c>
      <c r="H3883" s="506" t="s">
        <v>1126</v>
      </c>
      <c r="I3883" s="557" t="s">
        <v>1115</v>
      </c>
      <c r="J3883" s="509" t="s">
        <v>482</v>
      </c>
      <c r="K3883" s="458"/>
    </row>
    <row r="3884" spans="1:11">
      <c r="A3884" s="450"/>
      <c r="B3884" s="558" t="s">
        <v>1303</v>
      </c>
      <c r="C3884" s="559"/>
      <c r="D3884" s="560"/>
      <c r="E3884" s="560"/>
      <c r="F3884" s="561"/>
      <c r="G3884" s="489">
        <v>13.3</v>
      </c>
      <c r="H3884" s="489" t="s">
        <v>1126</v>
      </c>
      <c r="I3884" s="562">
        <v>3.5</v>
      </c>
      <c r="J3884" s="492">
        <f>G3884*I3884</f>
        <v>46.550000000000004</v>
      </c>
      <c r="K3884" s="458"/>
    </row>
    <row r="3885" spans="1:11">
      <c r="A3885" s="450"/>
      <c r="B3885" s="563" t="s">
        <v>1253</v>
      </c>
      <c r="C3885" s="564"/>
      <c r="D3885" s="565"/>
      <c r="E3885" s="565"/>
      <c r="F3885" s="566"/>
      <c r="G3885" s="489">
        <v>1.07</v>
      </c>
      <c r="H3885" s="489" t="s">
        <v>1140</v>
      </c>
      <c r="I3885" s="743">
        <f>I3824</f>
        <v>0.88</v>
      </c>
      <c r="J3885" s="492">
        <f t="shared" ref="J3885:J3887" si="79">G3885*I3885</f>
        <v>0.9416000000000001</v>
      </c>
      <c r="K3885" s="458"/>
    </row>
    <row r="3886" spans="1:11">
      <c r="A3886" s="450"/>
      <c r="B3886" s="563" t="s">
        <v>1297</v>
      </c>
      <c r="C3886" s="564"/>
      <c r="D3886" s="565"/>
      <c r="E3886" s="565"/>
      <c r="F3886" s="566"/>
      <c r="G3886" s="489">
        <v>8.0000000000000002E-3</v>
      </c>
      <c r="H3886" s="489" t="s">
        <v>1137</v>
      </c>
      <c r="I3886" s="743">
        <f>I3825</f>
        <v>95</v>
      </c>
      <c r="J3886" s="492">
        <f t="shared" si="79"/>
        <v>0.76</v>
      </c>
      <c r="K3886" s="458"/>
    </row>
    <row r="3887" spans="1:11">
      <c r="A3887" s="450"/>
      <c r="B3887" s="563" t="s">
        <v>1304</v>
      </c>
      <c r="C3887" s="564"/>
      <c r="D3887" s="565"/>
      <c r="E3887" s="565"/>
      <c r="F3887" s="566"/>
      <c r="G3887" s="489">
        <v>0.09</v>
      </c>
      <c r="H3887" s="489" t="s">
        <v>1134</v>
      </c>
      <c r="I3887" s="743">
        <v>15.69</v>
      </c>
      <c r="J3887" s="492">
        <f t="shared" si="79"/>
        <v>1.4120999999999999</v>
      </c>
      <c r="K3887" s="458"/>
    </row>
    <row r="3888" spans="1:11">
      <c r="A3888" s="450"/>
      <c r="B3888" s="581"/>
      <c r="C3888" s="523"/>
      <c r="D3888" s="523"/>
      <c r="E3888" s="582"/>
      <c r="F3888" s="583"/>
      <c r="G3888" s="532"/>
      <c r="H3888" s="532"/>
      <c r="I3888" s="524" t="s">
        <v>138</v>
      </c>
      <c r="J3888" s="501">
        <f>SUM(J3884:J3887)</f>
        <v>49.663700000000006</v>
      </c>
      <c r="K3888" s="458"/>
    </row>
    <row r="3889" spans="1:11">
      <c r="A3889" s="450"/>
      <c r="B3889" s="584"/>
      <c r="C3889" s="523"/>
      <c r="D3889" s="523"/>
      <c r="E3889" s="582"/>
      <c r="F3889" s="583"/>
      <c r="G3889" s="532"/>
      <c r="H3889" s="532"/>
      <c r="I3889" s="524"/>
      <c r="J3889" s="582"/>
      <c r="K3889" s="458"/>
    </row>
    <row r="3890" spans="1:11" ht="20.399999999999999">
      <c r="A3890" s="450"/>
      <c r="B3890" s="1667" t="s">
        <v>1141</v>
      </c>
      <c r="C3890" s="1668"/>
      <c r="D3890" s="1668"/>
      <c r="E3890" s="1668"/>
      <c r="F3890" s="1669"/>
      <c r="G3890" s="587" t="s">
        <v>494</v>
      </c>
      <c r="H3890" s="506" t="s">
        <v>1115</v>
      </c>
      <c r="I3890" s="557"/>
      <c r="J3890" s="509" t="s">
        <v>482</v>
      </c>
      <c r="K3890" s="458"/>
    </row>
    <row r="3891" spans="1:11">
      <c r="A3891" s="450"/>
      <c r="B3891" s="1654"/>
      <c r="C3891" s="1655"/>
      <c r="D3891" s="1655"/>
      <c r="E3891" s="1655"/>
      <c r="F3891" s="1656"/>
      <c r="G3891" s="489"/>
      <c r="H3891" s="1657"/>
      <c r="I3891" s="1658"/>
      <c r="J3891" s="492"/>
      <c r="K3891" s="458"/>
    </row>
    <row r="3892" spans="1:11">
      <c r="A3892" s="450"/>
      <c r="B3892" s="1659"/>
      <c r="C3892" s="1660"/>
      <c r="D3892" s="1660"/>
      <c r="E3892" s="1660"/>
      <c r="F3892" s="1661"/>
      <c r="G3892" s="496"/>
      <c r="H3892" s="1662"/>
      <c r="I3892" s="1663"/>
      <c r="J3892" s="492"/>
      <c r="K3892" s="458"/>
    </row>
    <row r="3893" spans="1:11">
      <c r="A3893" s="450"/>
      <c r="B3893" s="581"/>
      <c r="C3893" s="523"/>
      <c r="D3893" s="523"/>
      <c r="E3893" s="582"/>
      <c r="F3893" s="583"/>
      <c r="G3893" s="532"/>
      <c r="H3893" s="532"/>
      <c r="I3893" s="524" t="s">
        <v>138</v>
      </c>
      <c r="J3893" s="501">
        <f>SUM(J3891:J3892)</f>
        <v>0</v>
      </c>
      <c r="K3893" s="458"/>
    </row>
    <row r="3894" spans="1:11">
      <c r="A3894" s="450"/>
      <c r="B3894" s="523"/>
      <c r="C3894" s="523"/>
      <c r="D3894" s="523"/>
      <c r="E3894" s="523"/>
      <c r="F3894" s="523"/>
      <c r="G3894" s="523"/>
      <c r="H3894" s="523"/>
      <c r="I3894" s="524"/>
      <c r="J3894" s="523"/>
      <c r="K3894" s="458"/>
    </row>
    <row r="3895" spans="1:11">
      <c r="A3895" s="450"/>
      <c r="B3895" s="1645" t="s">
        <v>1142</v>
      </c>
      <c r="C3895" s="1646"/>
      <c r="D3895" s="1646"/>
      <c r="E3895" s="1646"/>
      <c r="F3895" s="1646"/>
      <c r="G3895" s="1646"/>
      <c r="H3895" s="1646"/>
      <c r="I3895" s="1647"/>
      <c r="J3895" s="573">
        <f>J3893+J3888+J3881</f>
        <v>100.94646363636365</v>
      </c>
      <c r="K3895" s="458"/>
    </row>
    <row r="3896" spans="1:11">
      <c r="A3896" s="450"/>
      <c r="B3896" s="523"/>
      <c r="C3896" s="523"/>
      <c r="D3896" s="523"/>
      <c r="E3896" s="523"/>
      <c r="F3896" s="523"/>
      <c r="G3896" s="523"/>
      <c r="H3896" s="523"/>
      <c r="I3896" s="524"/>
      <c r="J3896" s="523"/>
      <c r="K3896" s="458"/>
    </row>
    <row r="3897" spans="1:11">
      <c r="A3897" s="450"/>
      <c r="B3897" s="1645" t="s">
        <v>1143</v>
      </c>
      <c r="C3897" s="1646"/>
      <c r="D3897" s="1646"/>
      <c r="E3897" s="1646"/>
      <c r="F3897" s="1646"/>
      <c r="G3897" s="1646"/>
      <c r="H3897" s="1646"/>
      <c r="I3897" s="1647"/>
      <c r="J3897" s="501">
        <f>J3895*0</f>
        <v>0</v>
      </c>
      <c r="K3897" s="458"/>
    </row>
    <row r="3898" spans="1:11">
      <c r="A3898" s="450"/>
      <c r="B3898" s="523"/>
      <c r="C3898" s="523"/>
      <c r="D3898" s="523"/>
      <c r="E3898" s="523"/>
      <c r="F3898" s="523"/>
      <c r="G3898" s="523"/>
      <c r="H3898" s="523"/>
      <c r="I3898" s="524"/>
      <c r="J3898" s="523"/>
      <c r="K3898" s="458"/>
    </row>
    <row r="3899" spans="1:11">
      <c r="A3899" s="450"/>
      <c r="B3899" s="1645" t="s">
        <v>1144</v>
      </c>
      <c r="C3899" s="1646"/>
      <c r="D3899" s="1646"/>
      <c r="E3899" s="1646"/>
      <c r="F3899" s="1646"/>
      <c r="G3899" s="1646"/>
      <c r="H3899" s="1646"/>
      <c r="I3899" s="1647"/>
      <c r="J3899" s="573">
        <f>J3895+J3897</f>
        <v>100.94646363636365</v>
      </c>
      <c r="K3899" s="458"/>
    </row>
    <row r="3900" spans="1:11">
      <c r="A3900" s="450"/>
      <c r="B3900" s="511"/>
      <c r="C3900" s="511"/>
      <c r="D3900" s="511"/>
      <c r="E3900" s="511"/>
      <c r="F3900" s="511"/>
      <c r="G3900" s="511"/>
      <c r="H3900" s="511"/>
      <c r="I3900" s="571"/>
      <c r="J3900" s="511"/>
      <c r="K3900" s="458"/>
    </row>
    <row r="3901" spans="1:11">
      <c r="A3901" s="450"/>
      <c r="B3901" s="589"/>
      <c r="C3901" s="559"/>
      <c r="D3901" s="559"/>
      <c r="E3901" s="559"/>
      <c r="F3901" s="559"/>
      <c r="G3901" s="559"/>
      <c r="H3901" s="559"/>
      <c r="I3901" s="559"/>
      <c r="J3901" s="590"/>
      <c r="K3901" s="458"/>
    </row>
    <row r="3902" spans="1:11">
      <c r="A3902" s="450"/>
      <c r="B3902" s="591"/>
      <c r="C3902" s="592"/>
      <c r="D3902" s="593"/>
      <c r="E3902" s="593"/>
      <c r="F3902" s="594" t="s">
        <v>1119</v>
      </c>
      <c r="G3902" s="595" t="s">
        <v>1119</v>
      </c>
      <c r="H3902" s="592"/>
      <c r="I3902" s="592"/>
      <c r="J3902" s="596"/>
      <c r="K3902" s="458"/>
    </row>
    <row r="3903" spans="1:11">
      <c r="A3903" s="450"/>
      <c r="B3903" s="459"/>
      <c r="C3903" s="459"/>
      <c r="D3903" s="459"/>
      <c r="E3903" s="459"/>
      <c r="F3903" s="459"/>
      <c r="G3903" s="459"/>
      <c r="H3903" s="459"/>
      <c r="I3903" s="459"/>
      <c r="J3903" s="459"/>
      <c r="K3903" s="458"/>
    </row>
    <row r="3904" spans="1:11">
      <c r="A3904" s="450"/>
      <c r="B3904" s="597"/>
      <c r="C3904" s="598"/>
      <c r="D3904" s="598"/>
      <c r="E3904" s="598"/>
      <c r="F3904" s="599"/>
      <c r="G3904" s="600" t="s">
        <v>482</v>
      </c>
      <c r="H3904" s="502"/>
      <c r="I3904" s="502"/>
      <c r="J3904" s="505"/>
      <c r="K3904" s="458"/>
    </row>
    <row r="3905" spans="1:11">
      <c r="A3905" s="450"/>
      <c r="B3905" s="601"/>
      <c r="C3905" s="602"/>
      <c r="D3905" s="602"/>
      <c r="E3905" s="602"/>
      <c r="F3905" s="603"/>
      <c r="G3905" s="1648" t="s">
        <v>1145</v>
      </c>
      <c r="H3905" s="1649"/>
      <c r="I3905" s="1649"/>
      <c r="J3905" s="1650"/>
      <c r="K3905" s="458"/>
    </row>
    <row r="3906" spans="1:11">
      <c r="A3906" s="450"/>
      <c r="B3906" s="604"/>
      <c r="C3906" s="605"/>
      <c r="D3906" s="605"/>
      <c r="E3906" s="605"/>
      <c r="F3906" s="606"/>
      <c r="G3906" s="607"/>
      <c r="H3906" s="1651"/>
      <c r="I3906" s="1652"/>
      <c r="J3906" s="1653"/>
      <c r="K3906" s="458"/>
    </row>
    <row r="3907" spans="1:11" ht="15" thickBot="1">
      <c r="A3907" s="608"/>
      <c r="B3907" s="609"/>
      <c r="C3907" s="609"/>
      <c r="D3907" s="609"/>
      <c r="E3907" s="609"/>
      <c r="F3907" s="609"/>
      <c r="G3907" s="609"/>
      <c r="H3907" s="609"/>
      <c r="I3907" s="609"/>
      <c r="J3907" s="609"/>
      <c r="K3907" s="610"/>
    </row>
    <row r="3908" spans="1:11">
      <c r="A3908" s="447"/>
      <c r="B3908" s="448"/>
      <c r="C3908" s="448"/>
      <c r="D3908" s="448"/>
      <c r="E3908" s="448"/>
      <c r="F3908" s="448"/>
      <c r="G3908" s="448"/>
      <c r="H3908" s="448"/>
      <c r="I3908" s="448"/>
      <c r="J3908" s="448"/>
      <c r="K3908" s="449"/>
    </row>
    <row r="3909" spans="1:11">
      <c r="A3909" s="450"/>
      <c r="B3909" s="451" t="s">
        <v>141</v>
      </c>
      <c r="C3909" s="452"/>
      <c r="D3909" s="453" t="s">
        <v>1105</v>
      </c>
      <c r="E3909" s="454"/>
      <c r="F3909" s="455"/>
      <c r="G3909" s="455"/>
      <c r="H3909" s="456"/>
      <c r="I3909" s="456"/>
      <c r="J3909" s="457"/>
      <c r="K3909" s="458"/>
    </row>
    <row r="3910" spans="1:11">
      <c r="A3910" s="450"/>
      <c r="B3910" s="459"/>
      <c r="C3910" s="459"/>
      <c r="D3910" s="459"/>
      <c r="E3910" s="459"/>
      <c r="F3910" s="459"/>
      <c r="G3910" s="459"/>
      <c r="H3910" s="459"/>
      <c r="I3910" s="459"/>
      <c r="J3910" s="459"/>
      <c r="K3910" s="458"/>
    </row>
    <row r="3911" spans="1:11">
      <c r="A3911" s="450"/>
      <c r="B3911" s="460" t="s">
        <v>1106</v>
      </c>
      <c r="C3911" s="461" t="s">
        <v>1107</v>
      </c>
      <c r="D3911" s="1671" t="s">
        <v>198</v>
      </c>
      <c r="E3911" s="1672"/>
      <c r="F3911" s="1672"/>
      <c r="G3911" s="1672"/>
      <c r="H3911" s="1672"/>
      <c r="I3911" s="1673"/>
      <c r="J3911" s="462" t="s">
        <v>1108</v>
      </c>
      <c r="K3911" s="458"/>
    </row>
    <row r="3912" spans="1:11" ht="34.5" customHeight="1">
      <c r="A3912" s="450"/>
      <c r="B3912" s="463"/>
      <c r="C3912" s="464"/>
      <c r="D3912" s="1674" t="s">
        <v>1305</v>
      </c>
      <c r="E3912" s="1675"/>
      <c r="F3912" s="1675"/>
      <c r="G3912" s="1675"/>
      <c r="H3912" s="1675"/>
      <c r="I3912" s="1676"/>
      <c r="J3912" s="468" t="str">
        <f>F3929</f>
        <v>M2</v>
      </c>
      <c r="K3912" s="458"/>
    </row>
    <row r="3913" spans="1:11">
      <c r="A3913" s="450"/>
      <c r="B3913" s="469"/>
      <c r="C3913" s="469"/>
      <c r="D3913" s="469"/>
      <c r="E3913" s="469"/>
      <c r="F3913" s="469"/>
      <c r="G3913" s="469"/>
      <c r="H3913" s="469"/>
      <c r="I3913" s="470"/>
      <c r="J3913" s="471"/>
      <c r="K3913" s="458"/>
    </row>
    <row r="3914" spans="1:11">
      <c r="A3914" s="450"/>
      <c r="B3914" s="1648" t="s">
        <v>1111</v>
      </c>
      <c r="C3914" s="1650"/>
      <c r="D3914" s="1679" t="s">
        <v>873</v>
      </c>
      <c r="E3914" s="1681" t="s">
        <v>1112</v>
      </c>
      <c r="F3914" s="472" t="s">
        <v>1113</v>
      </c>
      <c r="G3914" s="473"/>
      <c r="H3914" s="472" t="s">
        <v>1114</v>
      </c>
      <c r="I3914" s="473"/>
      <c r="J3914" s="474" t="s">
        <v>1115</v>
      </c>
      <c r="K3914" s="458"/>
    </row>
    <row r="3915" spans="1:11">
      <c r="A3915" s="450"/>
      <c r="B3915" s="1677"/>
      <c r="C3915" s="1678"/>
      <c r="D3915" s="1680"/>
      <c r="E3915" s="1682"/>
      <c r="F3915" s="475" t="s">
        <v>1116</v>
      </c>
      <c r="G3915" s="475" t="s">
        <v>1117</v>
      </c>
      <c r="H3915" s="475" t="s">
        <v>1116</v>
      </c>
      <c r="I3915" s="476" t="s">
        <v>1117</v>
      </c>
      <c r="J3915" s="477" t="s">
        <v>1118</v>
      </c>
      <c r="K3915" s="458"/>
    </row>
    <row r="3916" spans="1:11">
      <c r="A3916" s="450"/>
      <c r="B3916" s="486"/>
      <c r="C3916" s="487"/>
      <c r="D3916" s="488"/>
      <c r="E3916" s="481"/>
      <c r="F3916" s="481"/>
      <c r="G3916" s="482"/>
      <c r="H3916" s="490"/>
      <c r="I3916" s="484"/>
      <c r="J3916" s="492"/>
      <c r="K3916" s="458"/>
    </row>
    <row r="3917" spans="1:11">
      <c r="A3917" s="450"/>
      <c r="B3917" s="486"/>
      <c r="C3917" s="487"/>
      <c r="D3917" s="488"/>
      <c r="E3917" s="489"/>
      <c r="F3917" s="489"/>
      <c r="G3917" s="489"/>
      <c r="H3917" s="490"/>
      <c r="I3917" s="491"/>
      <c r="J3917" s="492">
        <f>H3917*F3917*E3917+I3917*G3917*E3917</f>
        <v>0</v>
      </c>
      <c r="K3917" s="458"/>
    </row>
    <row r="3918" spans="1:11">
      <c r="A3918" s="450"/>
      <c r="B3918" s="493"/>
      <c r="C3918" s="494"/>
      <c r="D3918" s="495"/>
      <c r="E3918" s="496"/>
      <c r="F3918" s="496"/>
      <c r="G3918" s="496"/>
      <c r="H3918" s="497"/>
      <c r="I3918" s="498"/>
      <c r="J3918" s="492">
        <f>H3918*F3918*E3918+I3918*G3918*E3918</f>
        <v>0</v>
      </c>
      <c r="K3918" s="458"/>
    </row>
    <row r="3919" spans="1:11">
      <c r="A3919" s="450"/>
      <c r="B3919" s="499" t="s">
        <v>1119</v>
      </c>
      <c r="C3919" s="469"/>
      <c r="D3919" s="469"/>
      <c r="E3919" s="469"/>
      <c r="F3919" s="469"/>
      <c r="G3919" s="469"/>
      <c r="H3919" s="469"/>
      <c r="I3919" s="500" t="s">
        <v>138</v>
      </c>
      <c r="J3919" s="501">
        <f>SUM(J3916:J3918)</f>
        <v>0</v>
      </c>
      <c r="K3919" s="458"/>
    </row>
    <row r="3920" spans="1:11">
      <c r="A3920" s="450"/>
      <c r="B3920" s="502"/>
      <c r="C3920" s="502"/>
      <c r="D3920" s="502"/>
      <c r="E3920" s="502"/>
      <c r="F3920" s="502"/>
      <c r="G3920" s="502"/>
      <c r="H3920" s="502"/>
      <c r="I3920" s="503"/>
      <c r="J3920" s="504"/>
      <c r="K3920" s="458"/>
    </row>
    <row r="3921" spans="1:11" ht="20.399999999999999">
      <c r="A3921" s="450"/>
      <c r="B3921" s="1664" t="s">
        <v>1120</v>
      </c>
      <c r="C3921" s="1665"/>
      <c r="D3921" s="1665"/>
      <c r="E3921" s="1666"/>
      <c r="F3921" s="505" t="s">
        <v>873</v>
      </c>
      <c r="G3921" s="506"/>
      <c r="H3921" s="507" t="s">
        <v>560</v>
      </c>
      <c r="I3921" s="508" t="s">
        <v>1121</v>
      </c>
      <c r="J3921" s="509" t="s">
        <v>1122</v>
      </c>
      <c r="K3921" s="458"/>
    </row>
    <row r="3922" spans="1:11">
      <c r="A3922" s="450"/>
      <c r="B3922" s="510"/>
      <c r="C3922" s="511"/>
      <c r="D3922" s="512"/>
      <c r="E3922" s="513"/>
      <c r="F3922" s="514"/>
      <c r="G3922" s="515"/>
      <c r="H3922" s="516"/>
      <c r="I3922" s="484"/>
      <c r="J3922" s="485"/>
      <c r="K3922" s="458"/>
    </row>
    <row r="3923" spans="1:11">
      <c r="A3923" s="450"/>
      <c r="B3923" s="517" t="s">
        <v>626</v>
      </c>
      <c r="C3923" s="518"/>
      <c r="D3923" s="459"/>
      <c r="E3923" s="487"/>
      <c r="F3923" s="488"/>
      <c r="G3923" s="519"/>
      <c r="H3923" s="520">
        <v>1.24</v>
      </c>
      <c r="I3923" s="521">
        <f>VLOOKUP(B3923,'MÃO DE OBRA'!$A:$E,5,FALSE)/220</f>
        <v>15.730909090909092</v>
      </c>
      <c r="J3923" s="492">
        <f t="shared" ref="J3923:J3924" si="80">H3923*I3923</f>
        <v>19.506327272727276</v>
      </c>
      <c r="K3923" s="458"/>
    </row>
    <row r="3924" spans="1:11">
      <c r="A3924" s="450"/>
      <c r="B3924" s="517" t="s">
        <v>734</v>
      </c>
      <c r="C3924" s="518"/>
      <c r="D3924" s="459"/>
      <c r="E3924" s="487"/>
      <c r="F3924" s="488"/>
      <c r="G3924" s="519"/>
      <c r="H3924" s="520">
        <v>1.43</v>
      </c>
      <c r="I3924" s="521">
        <f>VLOOKUP(B3924,'MÃO DE OBRA'!$A:$E,5,FALSE)/220</f>
        <v>23.596363636363641</v>
      </c>
      <c r="J3924" s="492">
        <f t="shared" si="80"/>
        <v>33.742800000000003</v>
      </c>
      <c r="K3924" s="458"/>
    </row>
    <row r="3925" spans="1:11">
      <c r="A3925" s="450"/>
      <c r="B3925" s="517"/>
      <c r="C3925" s="518"/>
      <c r="D3925" s="459"/>
      <c r="E3925" s="487"/>
      <c r="F3925" s="488"/>
      <c r="G3925" s="519"/>
      <c r="H3925" s="520"/>
      <c r="I3925" s="521"/>
      <c r="J3925" s="492"/>
      <c r="K3925" s="458"/>
    </row>
    <row r="3926" spans="1:11">
      <c r="A3926" s="450"/>
      <c r="B3926" s="517"/>
      <c r="C3926" s="518"/>
      <c r="D3926" s="459"/>
      <c r="E3926" s="487"/>
      <c r="F3926" s="488"/>
      <c r="G3926" s="519"/>
      <c r="H3926" s="520"/>
      <c r="I3926" s="491"/>
      <c r="J3926" s="492">
        <f>H3926*I3926</f>
        <v>0</v>
      </c>
      <c r="K3926" s="458"/>
    </row>
    <row r="3927" spans="1:11">
      <c r="A3927" s="450"/>
      <c r="B3927" s="499" t="s">
        <v>1119</v>
      </c>
      <c r="C3927" s="502"/>
      <c r="D3927" s="502"/>
      <c r="E3927" s="502"/>
      <c r="F3927" s="502"/>
      <c r="G3927" s="502"/>
      <c r="H3927" s="502"/>
      <c r="I3927" s="522" t="s">
        <v>138</v>
      </c>
      <c r="J3927" s="501">
        <f>SUM(J3922:J3926)</f>
        <v>53.249127272727279</v>
      </c>
      <c r="K3927" s="458"/>
    </row>
    <row r="3928" spans="1:11">
      <c r="A3928" s="450"/>
      <c r="B3928" s="523"/>
      <c r="C3928" s="523"/>
      <c r="D3928" s="523"/>
      <c r="E3928" s="523"/>
      <c r="F3928" s="523"/>
      <c r="G3928" s="523"/>
      <c r="H3928" s="523"/>
      <c r="I3928" s="524"/>
      <c r="J3928" s="523"/>
      <c r="K3928" s="458"/>
    </row>
    <row r="3929" spans="1:11">
      <c r="A3929" s="450"/>
      <c r="B3929" s="525" t="s">
        <v>1123</v>
      </c>
      <c r="C3929" s="526"/>
      <c r="D3929" s="523"/>
      <c r="E3929" s="527">
        <v>1</v>
      </c>
      <c r="F3929" s="528" t="s">
        <v>1165</v>
      </c>
      <c r="G3929" s="506"/>
      <c r="H3929" s="506"/>
      <c r="I3929" s="529" t="s">
        <v>1124</v>
      </c>
      <c r="J3929" s="501">
        <f>J3919+J3927</f>
        <v>53.249127272727279</v>
      </c>
      <c r="K3929" s="458"/>
    </row>
    <row r="3930" spans="1:11">
      <c r="A3930" s="450"/>
      <c r="B3930" s="530"/>
      <c r="C3930" s="523"/>
      <c r="D3930" s="523"/>
      <c r="E3930" s="531"/>
      <c r="F3930" s="532"/>
      <c r="G3930" s="532"/>
      <c r="H3930" s="532"/>
      <c r="I3930" s="524"/>
      <c r="J3930" s="523"/>
      <c r="K3930" s="458"/>
    </row>
    <row r="3931" spans="1:11" ht="20.399999999999999">
      <c r="A3931" s="450"/>
      <c r="B3931" s="1667" t="s">
        <v>481</v>
      </c>
      <c r="C3931" s="1668"/>
      <c r="D3931" s="1668"/>
      <c r="E3931" s="1669"/>
      <c r="F3931" s="533" t="s">
        <v>873</v>
      </c>
      <c r="G3931" s="534" t="s">
        <v>493</v>
      </c>
      <c r="H3931" s="507" t="s">
        <v>1115</v>
      </c>
      <c r="I3931" s="535" t="s">
        <v>480</v>
      </c>
      <c r="J3931" s="536" t="s">
        <v>482</v>
      </c>
      <c r="K3931" s="458"/>
    </row>
    <row r="3932" spans="1:11">
      <c r="A3932" s="450"/>
      <c r="B3932" s="537"/>
      <c r="C3932" s="538"/>
      <c r="D3932" s="538"/>
      <c r="E3932" s="539"/>
      <c r="F3932" s="540"/>
      <c r="G3932" s="541"/>
      <c r="H3932" s="547"/>
      <c r="I3932" s="543"/>
      <c r="J3932" s="485"/>
      <c r="K3932" s="458"/>
    </row>
    <row r="3933" spans="1:11">
      <c r="A3933" s="450"/>
      <c r="B3933" s="537"/>
      <c r="C3933" s="518"/>
      <c r="D3933" s="518"/>
      <c r="E3933" s="487"/>
      <c r="F3933" s="540"/>
      <c r="G3933" s="541"/>
      <c r="H3933" s="547"/>
      <c r="I3933" s="543"/>
      <c r="J3933" s="492"/>
      <c r="K3933" s="458"/>
    </row>
    <row r="3934" spans="1:11">
      <c r="A3934" s="450"/>
      <c r="B3934" s="517"/>
      <c r="C3934" s="518"/>
      <c r="D3934" s="518"/>
      <c r="E3934" s="487"/>
      <c r="F3934" s="488"/>
      <c r="G3934" s="546"/>
      <c r="H3934" s="547"/>
      <c r="I3934" s="543"/>
      <c r="J3934" s="492">
        <f>H3934*I3934*E3916*F3916</f>
        <v>0</v>
      </c>
      <c r="K3934" s="458"/>
    </row>
    <row r="3935" spans="1:11">
      <c r="A3935" s="450"/>
      <c r="B3935" s="517"/>
      <c r="C3935" s="526"/>
      <c r="D3935" s="526"/>
      <c r="E3935" s="494"/>
      <c r="F3935" s="488"/>
      <c r="G3935" s="468"/>
      <c r="H3935" s="547"/>
      <c r="I3935" s="548"/>
      <c r="J3935" s="492">
        <f>H3935*I3935*E3917*F3917</f>
        <v>0</v>
      </c>
      <c r="K3935" s="458"/>
    </row>
    <row r="3936" spans="1:11">
      <c r="A3936" s="450"/>
      <c r="B3936" s="550" t="s">
        <v>1119</v>
      </c>
      <c r="C3936" s="526"/>
      <c r="D3936" s="526"/>
      <c r="E3936" s="526"/>
      <c r="F3936" s="523"/>
      <c r="G3936" s="526"/>
      <c r="H3936" s="551"/>
      <c r="I3936" s="552" t="s">
        <v>138</v>
      </c>
      <c r="J3936" s="501">
        <f>SUM(J3932:J3935)</f>
        <v>0</v>
      </c>
      <c r="K3936" s="458"/>
    </row>
    <row r="3937" spans="1:11">
      <c r="A3937" s="450"/>
      <c r="B3937" s="553"/>
      <c r="C3937" s="526"/>
      <c r="D3937" s="526"/>
      <c r="E3937" s="554"/>
      <c r="F3937" s="555"/>
      <c r="G3937" s="506"/>
      <c r="H3937" s="506"/>
      <c r="I3937" s="529"/>
      <c r="J3937" s="554"/>
      <c r="K3937" s="458"/>
    </row>
    <row r="3938" spans="1:11" ht="20.399999999999999">
      <c r="A3938" s="450"/>
      <c r="B3938" s="1667" t="s">
        <v>1125</v>
      </c>
      <c r="C3938" s="1668"/>
      <c r="D3938" s="1668"/>
      <c r="E3938" s="1668"/>
      <c r="F3938" s="1669"/>
      <c r="G3938" s="556" t="s">
        <v>494</v>
      </c>
      <c r="H3938" s="506" t="s">
        <v>1126</v>
      </c>
      <c r="I3938" s="557" t="s">
        <v>1115</v>
      </c>
      <c r="J3938" s="509" t="s">
        <v>482</v>
      </c>
      <c r="K3938" s="458"/>
    </row>
    <row r="3939" spans="1:11">
      <c r="A3939" s="450"/>
      <c r="B3939" s="558"/>
      <c r="C3939" s="559"/>
      <c r="D3939" s="560"/>
      <c r="E3939" s="560"/>
      <c r="F3939" s="561"/>
      <c r="G3939" s="489"/>
      <c r="H3939" s="489"/>
      <c r="I3939" s="562"/>
      <c r="J3939" s="492"/>
      <c r="K3939" s="458"/>
    </row>
    <row r="3940" spans="1:11">
      <c r="A3940" s="450"/>
      <c r="B3940" s="563"/>
      <c r="C3940" s="564"/>
      <c r="D3940" s="565"/>
      <c r="E3940" s="565"/>
      <c r="F3940" s="566"/>
      <c r="G3940" s="489"/>
      <c r="H3940" s="489"/>
      <c r="I3940" s="562"/>
      <c r="J3940" s="492"/>
      <c r="K3940" s="458"/>
    </row>
    <row r="3941" spans="1:11">
      <c r="A3941" s="450"/>
      <c r="B3941" s="1670" t="s">
        <v>138</v>
      </c>
      <c r="C3941" s="1670"/>
      <c r="D3941" s="1670"/>
      <c r="E3941" s="1670"/>
      <c r="F3941" s="1670"/>
      <c r="G3941" s="1670"/>
      <c r="H3941" s="1670"/>
      <c r="I3941" s="1670"/>
      <c r="J3941" s="501">
        <f>SUM(J3939:J3940)</f>
        <v>0</v>
      </c>
      <c r="K3941" s="458"/>
    </row>
    <row r="3942" spans="1:11">
      <c r="A3942" s="450"/>
      <c r="B3942" s="567"/>
      <c r="C3942" s="511"/>
      <c r="D3942" s="511"/>
      <c r="E3942" s="568"/>
      <c r="F3942" s="569"/>
      <c r="G3942" s="570"/>
      <c r="H3942" s="570"/>
      <c r="I3942" s="571"/>
      <c r="J3942" s="572"/>
      <c r="K3942" s="458"/>
    </row>
    <row r="3943" spans="1:11">
      <c r="A3943" s="450"/>
      <c r="B3943" s="573" t="s">
        <v>1127</v>
      </c>
      <c r="C3943" s="573"/>
      <c r="D3943" s="550"/>
      <c r="E3943" s="523"/>
      <c r="F3943" s="523"/>
      <c r="G3943" s="523"/>
      <c r="H3943" s="574"/>
      <c r="I3943" s="575"/>
      <c r="J3943" s="639">
        <f>(J3929+J3936+J3941)/E3929</f>
        <v>53.249127272727279</v>
      </c>
      <c r="K3943" s="458"/>
    </row>
    <row r="3944" spans="1:11">
      <c r="A3944" s="450"/>
      <c r="B3944" s="553"/>
      <c r="C3944" s="526"/>
      <c r="D3944" s="526"/>
      <c r="E3944" s="554"/>
      <c r="F3944" s="555"/>
      <c r="G3944" s="506"/>
      <c r="H3944" s="506"/>
      <c r="I3944" s="529"/>
      <c r="J3944" s="576"/>
      <c r="K3944" s="458"/>
    </row>
    <row r="3945" spans="1:11" ht="20.399999999999999">
      <c r="A3945" s="450"/>
      <c r="B3945" s="1667" t="s">
        <v>1128</v>
      </c>
      <c r="C3945" s="1668"/>
      <c r="D3945" s="1668"/>
      <c r="E3945" s="1668"/>
      <c r="F3945" s="1669"/>
      <c r="G3945" s="556" t="s">
        <v>494</v>
      </c>
      <c r="H3945" s="506" t="s">
        <v>1126</v>
      </c>
      <c r="I3945" s="557" t="s">
        <v>1115</v>
      </c>
      <c r="J3945" s="509" t="s">
        <v>482</v>
      </c>
      <c r="K3945" s="458"/>
    </row>
    <row r="3946" spans="1:11">
      <c r="A3946" s="450"/>
      <c r="B3946" s="558" t="s">
        <v>1299</v>
      </c>
      <c r="C3946" s="559"/>
      <c r="D3946" s="560"/>
      <c r="E3946" s="560"/>
      <c r="F3946" s="561"/>
      <c r="G3946" s="489">
        <v>13.3</v>
      </c>
      <c r="H3946" s="489" t="s">
        <v>1126</v>
      </c>
      <c r="I3946" s="562">
        <v>3.9</v>
      </c>
      <c r="J3946" s="492">
        <f>G3946*I3946</f>
        <v>51.870000000000005</v>
      </c>
      <c r="K3946" s="458"/>
    </row>
    <row r="3947" spans="1:11">
      <c r="A3947" s="450"/>
      <c r="B3947" s="563" t="s">
        <v>1253</v>
      </c>
      <c r="C3947" s="564"/>
      <c r="D3947" s="565"/>
      <c r="E3947" s="565"/>
      <c r="F3947" s="566"/>
      <c r="G3947" s="489">
        <v>1.67</v>
      </c>
      <c r="H3947" s="489" t="s">
        <v>1140</v>
      </c>
      <c r="I3947" s="743">
        <f>I3885</f>
        <v>0.88</v>
      </c>
      <c r="J3947" s="492">
        <f t="shared" ref="J3947:J3949" si="81">G3947*I3947</f>
        <v>1.4696</v>
      </c>
      <c r="K3947" s="458"/>
    </row>
    <row r="3948" spans="1:11">
      <c r="A3948" s="450"/>
      <c r="B3948" s="563" t="s">
        <v>1297</v>
      </c>
      <c r="C3948" s="564"/>
      <c r="D3948" s="565"/>
      <c r="E3948" s="565"/>
      <c r="F3948" s="566"/>
      <c r="G3948" s="489">
        <v>1.0999999999999999E-2</v>
      </c>
      <c r="H3948" s="489" t="s">
        <v>1306</v>
      </c>
      <c r="I3948" s="743">
        <f t="shared" ref="I3948:I3949" si="82">I3886</f>
        <v>95</v>
      </c>
      <c r="J3948" s="492">
        <f t="shared" si="81"/>
        <v>1.0449999999999999</v>
      </c>
      <c r="K3948" s="458"/>
    </row>
    <row r="3949" spans="1:11">
      <c r="A3949" s="450"/>
      <c r="B3949" s="563" t="s">
        <v>1304</v>
      </c>
      <c r="C3949" s="564"/>
      <c r="D3949" s="565"/>
      <c r="E3949" s="565"/>
      <c r="F3949" s="566"/>
      <c r="G3949" s="489">
        <v>0.1</v>
      </c>
      <c r="H3949" s="489" t="s">
        <v>1134</v>
      </c>
      <c r="I3949" s="743">
        <f t="shared" si="82"/>
        <v>15.69</v>
      </c>
      <c r="J3949" s="492">
        <f t="shared" si="81"/>
        <v>1.569</v>
      </c>
      <c r="K3949" s="458"/>
    </row>
    <row r="3950" spans="1:11">
      <c r="A3950" s="450"/>
      <c r="B3950" s="581"/>
      <c r="C3950" s="523"/>
      <c r="D3950" s="523"/>
      <c r="E3950" s="582"/>
      <c r="F3950" s="583"/>
      <c r="G3950" s="532"/>
      <c r="H3950" s="532"/>
      <c r="I3950" s="524" t="s">
        <v>138</v>
      </c>
      <c r="J3950" s="501">
        <f>SUM(J3946:J3949)</f>
        <v>55.953600000000009</v>
      </c>
      <c r="K3950" s="458"/>
    </row>
    <row r="3951" spans="1:11">
      <c r="A3951" s="450"/>
      <c r="B3951" s="584"/>
      <c r="C3951" s="523"/>
      <c r="D3951" s="523"/>
      <c r="E3951" s="582"/>
      <c r="F3951" s="583"/>
      <c r="G3951" s="532"/>
      <c r="H3951" s="532"/>
      <c r="I3951" s="524"/>
      <c r="J3951" s="582"/>
      <c r="K3951" s="458"/>
    </row>
    <row r="3952" spans="1:11" ht="20.399999999999999">
      <c r="A3952" s="450"/>
      <c r="B3952" s="1667" t="s">
        <v>1141</v>
      </c>
      <c r="C3952" s="1668"/>
      <c r="D3952" s="1668"/>
      <c r="E3952" s="1668"/>
      <c r="F3952" s="1669"/>
      <c r="G3952" s="587" t="s">
        <v>494</v>
      </c>
      <c r="H3952" s="506" t="s">
        <v>1115</v>
      </c>
      <c r="I3952" s="557"/>
      <c r="J3952" s="509" t="s">
        <v>482</v>
      </c>
      <c r="K3952" s="458"/>
    </row>
    <row r="3953" spans="1:11">
      <c r="A3953" s="450"/>
      <c r="B3953" s="1654"/>
      <c r="C3953" s="1655"/>
      <c r="D3953" s="1655"/>
      <c r="E3953" s="1655"/>
      <c r="F3953" s="1656"/>
      <c r="G3953" s="489"/>
      <c r="H3953" s="1657"/>
      <c r="I3953" s="1658"/>
      <c r="J3953" s="492"/>
      <c r="K3953" s="458"/>
    </row>
    <row r="3954" spans="1:11">
      <c r="A3954" s="450"/>
      <c r="B3954" s="1659"/>
      <c r="C3954" s="1660"/>
      <c r="D3954" s="1660"/>
      <c r="E3954" s="1660"/>
      <c r="F3954" s="1661"/>
      <c r="G3954" s="496"/>
      <c r="H3954" s="1662"/>
      <c r="I3954" s="1663"/>
      <c r="J3954" s="492"/>
      <c r="K3954" s="458"/>
    </row>
    <row r="3955" spans="1:11">
      <c r="A3955" s="450"/>
      <c r="B3955" s="581"/>
      <c r="C3955" s="523"/>
      <c r="D3955" s="523"/>
      <c r="E3955" s="582"/>
      <c r="F3955" s="583"/>
      <c r="G3955" s="532"/>
      <c r="H3955" s="532"/>
      <c r="I3955" s="524" t="s">
        <v>138</v>
      </c>
      <c r="J3955" s="501">
        <f>SUM(J3953:J3954)</f>
        <v>0</v>
      </c>
      <c r="K3955" s="458"/>
    </row>
    <row r="3956" spans="1:11">
      <c r="A3956" s="450"/>
      <c r="B3956" s="523"/>
      <c r="C3956" s="523"/>
      <c r="D3956" s="523"/>
      <c r="E3956" s="523"/>
      <c r="F3956" s="523"/>
      <c r="G3956" s="523"/>
      <c r="H3956" s="523"/>
      <c r="I3956" s="524"/>
      <c r="J3956" s="523"/>
      <c r="K3956" s="458"/>
    </row>
    <row r="3957" spans="1:11">
      <c r="A3957" s="450"/>
      <c r="B3957" s="1645" t="s">
        <v>1142</v>
      </c>
      <c r="C3957" s="1646"/>
      <c r="D3957" s="1646"/>
      <c r="E3957" s="1646"/>
      <c r="F3957" s="1646"/>
      <c r="G3957" s="1646"/>
      <c r="H3957" s="1646"/>
      <c r="I3957" s="1647"/>
      <c r="J3957" s="573">
        <f>J3955+J3950+J3943</f>
        <v>109.20272727272729</v>
      </c>
      <c r="K3957" s="458"/>
    </row>
    <row r="3958" spans="1:11">
      <c r="A3958" s="450"/>
      <c r="B3958" s="523"/>
      <c r="C3958" s="523"/>
      <c r="D3958" s="523"/>
      <c r="E3958" s="523"/>
      <c r="F3958" s="523"/>
      <c r="G3958" s="523"/>
      <c r="H3958" s="523"/>
      <c r="I3958" s="524"/>
      <c r="J3958" s="523"/>
      <c r="K3958" s="458"/>
    </row>
    <row r="3959" spans="1:11">
      <c r="A3959" s="450"/>
      <c r="B3959" s="1645" t="s">
        <v>1143</v>
      </c>
      <c r="C3959" s="1646"/>
      <c r="D3959" s="1646"/>
      <c r="E3959" s="1646"/>
      <c r="F3959" s="1646"/>
      <c r="G3959" s="1646"/>
      <c r="H3959" s="1646"/>
      <c r="I3959" s="1647"/>
      <c r="J3959" s="501">
        <f>J3957*0</f>
        <v>0</v>
      </c>
      <c r="K3959" s="458"/>
    </row>
    <row r="3960" spans="1:11">
      <c r="A3960" s="450"/>
      <c r="B3960" s="523"/>
      <c r="C3960" s="523"/>
      <c r="D3960" s="523"/>
      <c r="E3960" s="523"/>
      <c r="F3960" s="523"/>
      <c r="G3960" s="523"/>
      <c r="H3960" s="523"/>
      <c r="I3960" s="524"/>
      <c r="J3960" s="523"/>
      <c r="K3960" s="458"/>
    </row>
    <row r="3961" spans="1:11">
      <c r="A3961" s="450"/>
      <c r="B3961" s="1645" t="s">
        <v>1144</v>
      </c>
      <c r="C3961" s="1646"/>
      <c r="D3961" s="1646"/>
      <c r="E3961" s="1646"/>
      <c r="F3961" s="1646"/>
      <c r="G3961" s="1646"/>
      <c r="H3961" s="1646"/>
      <c r="I3961" s="1647"/>
      <c r="J3961" s="573">
        <f>J3957+J3959</f>
        <v>109.20272727272729</v>
      </c>
      <c r="K3961" s="458"/>
    </row>
    <row r="3962" spans="1:11">
      <c r="A3962" s="450"/>
      <c r="B3962" s="511"/>
      <c r="C3962" s="511"/>
      <c r="D3962" s="511"/>
      <c r="E3962" s="511"/>
      <c r="F3962" s="511"/>
      <c r="G3962" s="511"/>
      <c r="H3962" s="511"/>
      <c r="I3962" s="571"/>
      <c r="J3962" s="511"/>
      <c r="K3962" s="458"/>
    </row>
    <row r="3963" spans="1:11">
      <c r="A3963" s="450"/>
      <c r="B3963" s="589"/>
      <c r="C3963" s="559"/>
      <c r="D3963" s="559"/>
      <c r="E3963" s="559"/>
      <c r="F3963" s="559"/>
      <c r="G3963" s="559"/>
      <c r="H3963" s="559"/>
      <c r="I3963" s="559"/>
      <c r="J3963" s="590"/>
      <c r="K3963" s="458"/>
    </row>
    <row r="3964" spans="1:11">
      <c r="A3964" s="450"/>
      <c r="B3964" s="591"/>
      <c r="C3964" s="592"/>
      <c r="D3964" s="593"/>
      <c r="E3964" s="593"/>
      <c r="F3964" s="594" t="s">
        <v>1119</v>
      </c>
      <c r="G3964" s="595" t="s">
        <v>1119</v>
      </c>
      <c r="H3964" s="592"/>
      <c r="I3964" s="592"/>
      <c r="J3964" s="596"/>
      <c r="K3964" s="458"/>
    </row>
    <row r="3965" spans="1:11">
      <c r="A3965" s="450"/>
      <c r="B3965" s="459"/>
      <c r="C3965" s="459"/>
      <c r="D3965" s="459"/>
      <c r="E3965" s="459"/>
      <c r="F3965" s="459"/>
      <c r="G3965" s="459"/>
      <c r="H3965" s="459"/>
      <c r="I3965" s="459"/>
      <c r="J3965" s="459"/>
      <c r="K3965" s="458"/>
    </row>
    <row r="3966" spans="1:11">
      <c r="A3966" s="450"/>
      <c r="B3966" s="597"/>
      <c r="C3966" s="598"/>
      <c r="D3966" s="598"/>
      <c r="E3966" s="598"/>
      <c r="F3966" s="599"/>
      <c r="G3966" s="600" t="s">
        <v>482</v>
      </c>
      <c r="H3966" s="502"/>
      <c r="I3966" s="502"/>
      <c r="J3966" s="505"/>
      <c r="K3966" s="458"/>
    </row>
    <row r="3967" spans="1:11">
      <c r="A3967" s="450"/>
      <c r="B3967" s="601"/>
      <c r="C3967" s="602"/>
      <c r="D3967" s="602"/>
      <c r="E3967" s="602"/>
      <c r="F3967" s="603"/>
      <c r="G3967" s="1648" t="s">
        <v>1145</v>
      </c>
      <c r="H3967" s="1649"/>
      <c r="I3967" s="1649"/>
      <c r="J3967" s="1650"/>
      <c r="K3967" s="458"/>
    </row>
    <row r="3968" spans="1:11">
      <c r="A3968" s="450"/>
      <c r="B3968" s="604"/>
      <c r="C3968" s="605"/>
      <c r="D3968" s="605"/>
      <c r="E3968" s="605"/>
      <c r="F3968" s="606"/>
      <c r="G3968" s="607"/>
      <c r="H3968" s="1651"/>
      <c r="I3968" s="1652"/>
      <c r="J3968" s="1653"/>
      <c r="K3968" s="458"/>
    </row>
    <row r="3969" spans="1:11" ht="15" thickBot="1">
      <c r="A3969" s="608"/>
      <c r="B3969" s="609"/>
      <c r="C3969" s="609"/>
      <c r="D3969" s="609"/>
      <c r="E3969" s="609"/>
      <c r="F3969" s="609"/>
      <c r="G3969" s="609"/>
      <c r="H3969" s="609"/>
      <c r="I3969" s="609"/>
      <c r="J3969" s="609"/>
      <c r="K3969" s="610"/>
    </row>
    <row r="3970" spans="1:11">
      <c r="A3970" s="447"/>
      <c r="B3970" s="448"/>
      <c r="C3970" s="448"/>
      <c r="D3970" s="448"/>
      <c r="E3970" s="448"/>
      <c r="F3970" s="448"/>
      <c r="G3970" s="448"/>
      <c r="H3970" s="448"/>
      <c r="I3970" s="448"/>
      <c r="J3970" s="448"/>
      <c r="K3970" s="449"/>
    </row>
    <row r="3971" spans="1:11">
      <c r="A3971" s="450"/>
      <c r="B3971" s="451" t="s">
        <v>141</v>
      </c>
      <c r="C3971" s="452"/>
      <c r="D3971" s="453" t="s">
        <v>1105</v>
      </c>
      <c r="E3971" s="454"/>
      <c r="F3971" s="455"/>
      <c r="G3971" s="455"/>
      <c r="H3971" s="456"/>
      <c r="I3971" s="456"/>
      <c r="J3971" s="457"/>
      <c r="K3971" s="458"/>
    </row>
    <row r="3972" spans="1:11">
      <c r="A3972" s="450"/>
      <c r="B3972" s="459"/>
      <c r="C3972" s="459"/>
      <c r="D3972" s="459"/>
      <c r="E3972" s="459"/>
      <c r="F3972" s="459"/>
      <c r="G3972" s="459"/>
      <c r="H3972" s="459"/>
      <c r="I3972" s="459"/>
      <c r="J3972" s="459"/>
      <c r="K3972" s="458"/>
    </row>
    <row r="3973" spans="1:11">
      <c r="A3973" s="450"/>
      <c r="B3973" s="460" t="s">
        <v>1106</v>
      </c>
      <c r="C3973" s="461" t="s">
        <v>1107</v>
      </c>
      <c r="D3973" s="1671" t="s">
        <v>198</v>
      </c>
      <c r="E3973" s="1672"/>
      <c r="F3973" s="1672"/>
      <c r="G3973" s="1672"/>
      <c r="H3973" s="1672"/>
      <c r="I3973" s="1673"/>
      <c r="J3973" s="462" t="s">
        <v>1108</v>
      </c>
      <c r="K3973" s="458"/>
    </row>
    <row r="3974" spans="1:11" ht="21.75" customHeight="1">
      <c r="A3974" s="450"/>
      <c r="B3974" s="463"/>
      <c r="C3974" s="464"/>
      <c r="D3974" s="1674" t="s">
        <v>1307</v>
      </c>
      <c r="E3974" s="1675"/>
      <c r="F3974" s="1675"/>
      <c r="G3974" s="1675"/>
      <c r="H3974" s="1675"/>
      <c r="I3974" s="1676"/>
      <c r="J3974" s="468" t="str">
        <f>F3991</f>
        <v>M2</v>
      </c>
      <c r="K3974" s="458"/>
    </row>
    <row r="3975" spans="1:11">
      <c r="A3975" s="450"/>
      <c r="B3975" s="469"/>
      <c r="C3975" s="469"/>
      <c r="D3975" s="469"/>
      <c r="E3975" s="469"/>
      <c r="F3975" s="469"/>
      <c r="G3975" s="469"/>
      <c r="H3975" s="469"/>
      <c r="I3975" s="470"/>
      <c r="J3975" s="471"/>
      <c r="K3975" s="458"/>
    </row>
    <row r="3976" spans="1:11">
      <c r="A3976" s="450"/>
      <c r="B3976" s="1648" t="s">
        <v>1111</v>
      </c>
      <c r="C3976" s="1650"/>
      <c r="D3976" s="1679" t="s">
        <v>873</v>
      </c>
      <c r="E3976" s="1681" t="s">
        <v>1112</v>
      </c>
      <c r="F3976" s="472" t="s">
        <v>1113</v>
      </c>
      <c r="G3976" s="473"/>
      <c r="H3976" s="472" t="s">
        <v>1114</v>
      </c>
      <c r="I3976" s="473"/>
      <c r="J3976" s="474" t="s">
        <v>1115</v>
      </c>
      <c r="K3976" s="458"/>
    </row>
    <row r="3977" spans="1:11">
      <c r="A3977" s="450"/>
      <c r="B3977" s="1677"/>
      <c r="C3977" s="1678"/>
      <c r="D3977" s="1680"/>
      <c r="E3977" s="1682"/>
      <c r="F3977" s="475" t="s">
        <v>1116</v>
      </c>
      <c r="G3977" s="475" t="s">
        <v>1117</v>
      </c>
      <c r="H3977" s="475" t="s">
        <v>1116</v>
      </c>
      <c r="I3977" s="476" t="s">
        <v>1117</v>
      </c>
      <c r="J3977" s="477" t="s">
        <v>1118</v>
      </c>
      <c r="K3977" s="458"/>
    </row>
    <row r="3978" spans="1:11">
      <c r="A3978" s="450"/>
      <c r="B3978" s="486"/>
      <c r="C3978" s="487"/>
      <c r="D3978" s="488"/>
      <c r="E3978" s="481"/>
      <c r="F3978" s="481"/>
      <c r="G3978" s="482"/>
      <c r="H3978" s="490"/>
      <c r="I3978" s="484"/>
      <c r="J3978" s="492"/>
      <c r="K3978" s="458"/>
    </row>
    <row r="3979" spans="1:11">
      <c r="A3979" s="450"/>
      <c r="B3979" s="486"/>
      <c r="C3979" s="487"/>
      <c r="D3979" s="488"/>
      <c r="E3979" s="489"/>
      <c r="F3979" s="489"/>
      <c r="G3979" s="489"/>
      <c r="H3979" s="490"/>
      <c r="I3979" s="491"/>
      <c r="J3979" s="492">
        <f>H3979*F3979*E3979+I3979*G3979*E3979</f>
        <v>0</v>
      </c>
      <c r="K3979" s="458"/>
    </row>
    <row r="3980" spans="1:11">
      <c r="A3980" s="450"/>
      <c r="B3980" s="493"/>
      <c r="C3980" s="494"/>
      <c r="D3980" s="495"/>
      <c r="E3980" s="496"/>
      <c r="F3980" s="496"/>
      <c r="G3980" s="496"/>
      <c r="H3980" s="497"/>
      <c r="I3980" s="498"/>
      <c r="J3980" s="492">
        <f>H3980*F3980*E3980+I3980*G3980*E3980</f>
        <v>0</v>
      </c>
      <c r="K3980" s="458"/>
    </row>
    <row r="3981" spans="1:11">
      <c r="A3981" s="450"/>
      <c r="B3981" s="499" t="s">
        <v>1119</v>
      </c>
      <c r="C3981" s="469"/>
      <c r="D3981" s="469"/>
      <c r="E3981" s="469"/>
      <c r="F3981" s="469"/>
      <c r="G3981" s="469"/>
      <c r="H3981" s="469"/>
      <c r="I3981" s="500" t="s">
        <v>138</v>
      </c>
      <c r="J3981" s="501">
        <f>SUM(J3978:J3980)</f>
        <v>0</v>
      </c>
      <c r="K3981" s="458"/>
    </row>
    <row r="3982" spans="1:11">
      <c r="A3982" s="450"/>
      <c r="B3982" s="502"/>
      <c r="C3982" s="502"/>
      <c r="D3982" s="502"/>
      <c r="E3982" s="502"/>
      <c r="F3982" s="502"/>
      <c r="G3982" s="502"/>
      <c r="H3982" s="502"/>
      <c r="I3982" s="503"/>
      <c r="J3982" s="504"/>
      <c r="K3982" s="458"/>
    </row>
    <row r="3983" spans="1:11" ht="20.399999999999999">
      <c r="A3983" s="450"/>
      <c r="B3983" s="1664" t="s">
        <v>1120</v>
      </c>
      <c r="C3983" s="1665"/>
      <c r="D3983" s="1665"/>
      <c r="E3983" s="1666"/>
      <c r="F3983" s="505" t="s">
        <v>873</v>
      </c>
      <c r="G3983" s="506"/>
      <c r="H3983" s="507" t="s">
        <v>560</v>
      </c>
      <c r="I3983" s="508" t="s">
        <v>1121</v>
      </c>
      <c r="J3983" s="509" t="s">
        <v>1122</v>
      </c>
      <c r="K3983" s="458"/>
    </row>
    <row r="3984" spans="1:11">
      <c r="A3984" s="450"/>
      <c r="B3984" s="510"/>
      <c r="C3984" s="511"/>
      <c r="D3984" s="512"/>
      <c r="E3984" s="513"/>
      <c r="F3984" s="514"/>
      <c r="G3984" s="515"/>
      <c r="H3984" s="516"/>
      <c r="I3984" s="484"/>
      <c r="J3984" s="485"/>
      <c r="K3984" s="458"/>
    </row>
    <row r="3985" spans="1:11">
      <c r="A3985" s="450"/>
      <c r="B3985" s="517" t="s">
        <v>626</v>
      </c>
      <c r="C3985" s="518"/>
      <c r="D3985" s="459"/>
      <c r="E3985" s="487"/>
      <c r="F3985" s="488"/>
      <c r="G3985" s="519"/>
      <c r="H3985" s="520">
        <v>1.33</v>
      </c>
      <c r="I3985" s="521">
        <f>VLOOKUP(B3985,'MÃO DE OBRA'!$A:$E,5,FALSE)/220</f>
        <v>15.730909090909092</v>
      </c>
      <c r="J3985" s="492">
        <f t="shared" ref="J3985:J3986" si="83">H3985*I3985</f>
        <v>20.922109090909093</v>
      </c>
      <c r="K3985" s="458"/>
    </row>
    <row r="3986" spans="1:11">
      <c r="A3986" s="450"/>
      <c r="B3986" s="517" t="s">
        <v>734</v>
      </c>
      <c r="C3986" s="518"/>
      <c r="D3986" s="459"/>
      <c r="E3986" s="487"/>
      <c r="F3986" s="488"/>
      <c r="G3986" s="519"/>
      <c r="H3986" s="520">
        <v>1.52</v>
      </c>
      <c r="I3986" s="521">
        <f>VLOOKUP(B3986,'MÃO DE OBRA'!$A:$E,5,FALSE)/220</f>
        <v>23.596363636363641</v>
      </c>
      <c r="J3986" s="492">
        <f t="shared" si="83"/>
        <v>35.866472727272736</v>
      </c>
      <c r="K3986" s="458"/>
    </row>
    <row r="3987" spans="1:11">
      <c r="A3987" s="450"/>
      <c r="B3987" s="517"/>
      <c r="C3987" s="518"/>
      <c r="D3987" s="459"/>
      <c r="E3987" s="487"/>
      <c r="F3987" s="488"/>
      <c r="G3987" s="519"/>
      <c r="H3987" s="520"/>
      <c r="I3987" s="521"/>
      <c r="J3987" s="492"/>
      <c r="K3987" s="458"/>
    </row>
    <row r="3988" spans="1:11">
      <c r="A3988" s="450"/>
      <c r="B3988" s="517"/>
      <c r="C3988" s="518"/>
      <c r="D3988" s="459"/>
      <c r="E3988" s="487"/>
      <c r="F3988" s="488"/>
      <c r="G3988" s="519"/>
      <c r="H3988" s="520"/>
      <c r="I3988" s="491"/>
      <c r="J3988" s="492">
        <f>H3988*I3988</f>
        <v>0</v>
      </c>
      <c r="K3988" s="458"/>
    </row>
    <row r="3989" spans="1:11">
      <c r="A3989" s="450"/>
      <c r="B3989" s="499" t="s">
        <v>1119</v>
      </c>
      <c r="C3989" s="502"/>
      <c r="D3989" s="502"/>
      <c r="E3989" s="502"/>
      <c r="F3989" s="502"/>
      <c r="G3989" s="502"/>
      <c r="H3989" s="502"/>
      <c r="I3989" s="522" t="s">
        <v>138</v>
      </c>
      <c r="J3989" s="501">
        <f>SUM(J3984:J3988)</f>
        <v>56.788581818181825</v>
      </c>
      <c r="K3989" s="458"/>
    </row>
    <row r="3990" spans="1:11">
      <c r="A3990" s="450"/>
      <c r="B3990" s="523"/>
      <c r="C3990" s="523"/>
      <c r="D3990" s="523"/>
      <c r="E3990" s="523"/>
      <c r="F3990" s="523"/>
      <c r="G3990" s="523"/>
      <c r="H3990" s="523"/>
      <c r="I3990" s="524"/>
      <c r="J3990" s="523"/>
      <c r="K3990" s="458"/>
    </row>
    <row r="3991" spans="1:11">
      <c r="A3991" s="450"/>
      <c r="B3991" s="525" t="s">
        <v>1123</v>
      </c>
      <c r="C3991" s="526"/>
      <c r="D3991" s="523"/>
      <c r="E3991" s="527">
        <v>1</v>
      </c>
      <c r="F3991" s="528" t="s">
        <v>1165</v>
      </c>
      <c r="G3991" s="506"/>
      <c r="H3991" s="506"/>
      <c r="I3991" s="529" t="s">
        <v>1124</v>
      </c>
      <c r="J3991" s="501">
        <f>J3981+J3989</f>
        <v>56.788581818181825</v>
      </c>
      <c r="K3991" s="458"/>
    </row>
    <row r="3992" spans="1:11">
      <c r="A3992" s="450"/>
      <c r="B3992" s="530"/>
      <c r="C3992" s="523"/>
      <c r="D3992" s="523"/>
      <c r="E3992" s="531"/>
      <c r="F3992" s="532"/>
      <c r="G3992" s="532"/>
      <c r="H3992" s="532"/>
      <c r="I3992" s="524"/>
      <c r="J3992" s="523"/>
      <c r="K3992" s="458"/>
    </row>
    <row r="3993" spans="1:11" ht="20.399999999999999">
      <c r="A3993" s="450"/>
      <c r="B3993" s="1667" t="s">
        <v>481</v>
      </c>
      <c r="C3993" s="1668"/>
      <c r="D3993" s="1668"/>
      <c r="E3993" s="1669"/>
      <c r="F3993" s="533" t="s">
        <v>873</v>
      </c>
      <c r="G3993" s="534" t="s">
        <v>493</v>
      </c>
      <c r="H3993" s="507" t="s">
        <v>1115</v>
      </c>
      <c r="I3993" s="535" t="s">
        <v>480</v>
      </c>
      <c r="J3993" s="536" t="s">
        <v>482</v>
      </c>
      <c r="K3993" s="458"/>
    </row>
    <row r="3994" spans="1:11">
      <c r="A3994" s="450"/>
      <c r="B3994" s="537"/>
      <c r="C3994" s="538"/>
      <c r="D3994" s="538"/>
      <c r="E3994" s="539"/>
      <c r="F3994" s="540"/>
      <c r="G3994" s="541"/>
      <c r="H3994" s="547"/>
      <c r="I3994" s="543"/>
      <c r="J3994" s="485"/>
      <c r="K3994" s="458"/>
    </row>
    <row r="3995" spans="1:11">
      <c r="A3995" s="450"/>
      <c r="B3995" s="537"/>
      <c r="C3995" s="518"/>
      <c r="D3995" s="518"/>
      <c r="E3995" s="487"/>
      <c r="F3995" s="540"/>
      <c r="G3995" s="541"/>
      <c r="H3995" s="547"/>
      <c r="I3995" s="543"/>
      <c r="J3995" s="492"/>
      <c r="K3995" s="458"/>
    </row>
    <row r="3996" spans="1:11">
      <c r="A3996" s="450"/>
      <c r="B3996" s="517"/>
      <c r="C3996" s="518"/>
      <c r="D3996" s="518"/>
      <c r="E3996" s="487"/>
      <c r="F3996" s="488"/>
      <c r="G3996" s="546"/>
      <c r="H3996" s="547"/>
      <c r="I3996" s="543"/>
      <c r="J3996" s="492">
        <f>H3996*I3996*E3978*F3978</f>
        <v>0</v>
      </c>
      <c r="K3996" s="458"/>
    </row>
    <row r="3997" spans="1:11">
      <c r="A3997" s="450"/>
      <c r="B3997" s="517"/>
      <c r="C3997" s="526"/>
      <c r="D3997" s="526"/>
      <c r="E3997" s="494"/>
      <c r="F3997" s="488"/>
      <c r="G3997" s="468"/>
      <c r="H3997" s="547"/>
      <c r="I3997" s="548"/>
      <c r="J3997" s="492">
        <f>H3997*I3997*E3979*F3979</f>
        <v>0</v>
      </c>
      <c r="K3997" s="458"/>
    </row>
    <row r="3998" spans="1:11">
      <c r="A3998" s="450"/>
      <c r="B3998" s="550" t="s">
        <v>1119</v>
      </c>
      <c r="C3998" s="526"/>
      <c r="D3998" s="526"/>
      <c r="E3998" s="526"/>
      <c r="F3998" s="523"/>
      <c r="G3998" s="526"/>
      <c r="H3998" s="551"/>
      <c r="I3998" s="552" t="s">
        <v>138</v>
      </c>
      <c r="J3998" s="501">
        <f>SUM(J3994:J3997)</f>
        <v>0</v>
      </c>
      <c r="K3998" s="458"/>
    </row>
    <row r="3999" spans="1:11">
      <c r="A3999" s="450"/>
      <c r="B3999" s="553"/>
      <c r="C3999" s="526"/>
      <c r="D3999" s="526"/>
      <c r="E3999" s="554"/>
      <c r="F3999" s="555"/>
      <c r="G3999" s="506"/>
      <c r="H3999" s="506"/>
      <c r="I3999" s="529"/>
      <c r="J3999" s="554"/>
      <c r="K3999" s="458"/>
    </row>
    <row r="4000" spans="1:11" ht="20.399999999999999">
      <c r="A4000" s="450"/>
      <c r="B4000" s="1667" t="s">
        <v>1125</v>
      </c>
      <c r="C4000" s="1668"/>
      <c r="D4000" s="1668"/>
      <c r="E4000" s="1668"/>
      <c r="F4000" s="1669"/>
      <c r="G4000" s="556" t="s">
        <v>494</v>
      </c>
      <c r="H4000" s="506" t="s">
        <v>1126</v>
      </c>
      <c r="I4000" s="557" t="s">
        <v>1115</v>
      </c>
      <c r="J4000" s="509" t="s">
        <v>482</v>
      </c>
      <c r="K4000" s="458"/>
    </row>
    <row r="4001" spans="1:11">
      <c r="A4001" s="450"/>
      <c r="B4001" s="558"/>
      <c r="C4001" s="559"/>
      <c r="D4001" s="560"/>
      <c r="E4001" s="560"/>
      <c r="F4001" s="561"/>
      <c r="G4001" s="489"/>
      <c r="H4001" s="489"/>
      <c r="I4001" s="562"/>
      <c r="J4001" s="492"/>
      <c r="K4001" s="458"/>
    </row>
    <row r="4002" spans="1:11">
      <c r="A4002" s="450"/>
      <c r="B4002" s="563"/>
      <c r="C4002" s="564"/>
      <c r="D4002" s="565"/>
      <c r="E4002" s="565"/>
      <c r="F4002" s="566"/>
      <c r="G4002" s="489"/>
      <c r="H4002" s="489"/>
      <c r="I4002" s="562"/>
      <c r="J4002" s="492"/>
      <c r="K4002" s="458"/>
    </row>
    <row r="4003" spans="1:11">
      <c r="A4003" s="450"/>
      <c r="B4003" s="1670" t="s">
        <v>138</v>
      </c>
      <c r="C4003" s="1670"/>
      <c r="D4003" s="1670"/>
      <c r="E4003" s="1670"/>
      <c r="F4003" s="1670"/>
      <c r="G4003" s="1670"/>
      <c r="H4003" s="1670"/>
      <c r="I4003" s="1670"/>
      <c r="J4003" s="501">
        <f>SUM(J4001:J4002)</f>
        <v>0</v>
      </c>
      <c r="K4003" s="458"/>
    </row>
    <row r="4004" spans="1:11">
      <c r="A4004" s="450"/>
      <c r="B4004" s="567"/>
      <c r="C4004" s="511"/>
      <c r="D4004" s="511"/>
      <c r="E4004" s="568"/>
      <c r="F4004" s="569"/>
      <c r="G4004" s="570"/>
      <c r="H4004" s="570"/>
      <c r="I4004" s="571"/>
      <c r="J4004" s="572"/>
      <c r="K4004" s="458"/>
    </row>
    <row r="4005" spans="1:11">
      <c r="A4005" s="450"/>
      <c r="B4005" s="573" t="s">
        <v>1127</v>
      </c>
      <c r="C4005" s="573"/>
      <c r="D4005" s="550"/>
      <c r="E4005" s="523"/>
      <c r="F4005" s="523"/>
      <c r="G4005" s="523"/>
      <c r="H4005" s="574"/>
      <c r="I4005" s="575"/>
      <c r="J4005" s="639">
        <f>(J3991+J3998+J4003)/E3991</f>
        <v>56.788581818181825</v>
      </c>
      <c r="K4005" s="458"/>
    </row>
    <row r="4006" spans="1:11">
      <c r="A4006" s="450"/>
      <c r="B4006" s="553"/>
      <c r="C4006" s="526"/>
      <c r="D4006" s="526"/>
      <c r="E4006" s="554"/>
      <c r="F4006" s="555"/>
      <c r="G4006" s="506"/>
      <c r="H4006" s="506"/>
      <c r="I4006" s="529"/>
      <c r="J4006" s="576"/>
      <c r="K4006" s="458"/>
    </row>
    <row r="4007" spans="1:11" ht="20.399999999999999">
      <c r="A4007" s="450"/>
      <c r="B4007" s="1667" t="s">
        <v>1128</v>
      </c>
      <c r="C4007" s="1668"/>
      <c r="D4007" s="1668"/>
      <c r="E4007" s="1668"/>
      <c r="F4007" s="1669"/>
      <c r="G4007" s="556" t="s">
        <v>494</v>
      </c>
      <c r="H4007" s="506" t="s">
        <v>1126</v>
      </c>
      <c r="I4007" s="557" t="s">
        <v>1115</v>
      </c>
      <c r="J4007" s="509" t="s">
        <v>482</v>
      </c>
      <c r="K4007" s="458"/>
    </row>
    <row r="4008" spans="1:11">
      <c r="A4008" s="450"/>
      <c r="B4008" s="558" t="s">
        <v>1301</v>
      </c>
      <c r="C4008" s="559"/>
      <c r="D4008" s="560"/>
      <c r="E4008" s="560"/>
      <c r="F4008" s="561"/>
      <c r="G4008" s="489">
        <v>13.3</v>
      </c>
      <c r="H4008" s="489" t="s">
        <v>1126</v>
      </c>
      <c r="I4008" s="562">
        <v>5</v>
      </c>
      <c r="J4008" s="492">
        <f>G4008*I4008</f>
        <v>66.5</v>
      </c>
      <c r="K4008" s="458"/>
    </row>
    <row r="4009" spans="1:11">
      <c r="A4009" s="450"/>
      <c r="B4009" s="563" t="s">
        <v>1253</v>
      </c>
      <c r="C4009" s="564"/>
      <c r="D4009" s="565"/>
      <c r="E4009" s="565"/>
      <c r="F4009" s="566"/>
      <c r="G4009" s="489">
        <v>2.27</v>
      </c>
      <c r="H4009" s="489" t="s">
        <v>1140</v>
      </c>
      <c r="I4009" s="743">
        <f>I3947</f>
        <v>0.88</v>
      </c>
      <c r="J4009" s="492">
        <f t="shared" ref="J4009:J4011" si="84">G4009*I4009</f>
        <v>1.9976</v>
      </c>
      <c r="K4009" s="458"/>
    </row>
    <row r="4010" spans="1:11">
      <c r="A4010" s="450"/>
      <c r="B4010" s="563" t="s">
        <v>1297</v>
      </c>
      <c r="C4010" s="564"/>
      <c r="D4010" s="565"/>
      <c r="E4010" s="565"/>
      <c r="F4010" s="566"/>
      <c r="G4010" s="489">
        <v>1.4999999999999999E-2</v>
      </c>
      <c r="H4010" s="489" t="s">
        <v>1205</v>
      </c>
      <c r="I4010" s="743">
        <f t="shared" ref="I4010:I4011" si="85">I3948</f>
        <v>95</v>
      </c>
      <c r="J4010" s="492">
        <f t="shared" si="84"/>
        <v>1.425</v>
      </c>
      <c r="K4010" s="458"/>
    </row>
    <row r="4011" spans="1:11">
      <c r="A4011" s="450"/>
      <c r="B4011" s="563" t="s">
        <v>1304</v>
      </c>
      <c r="C4011" s="564"/>
      <c r="D4011" s="565"/>
      <c r="E4011" s="565"/>
      <c r="F4011" s="566"/>
      <c r="G4011" s="489">
        <v>0.12</v>
      </c>
      <c r="H4011" s="489" t="s">
        <v>1134</v>
      </c>
      <c r="I4011" s="743">
        <f t="shared" si="85"/>
        <v>15.69</v>
      </c>
      <c r="J4011" s="492">
        <f t="shared" si="84"/>
        <v>1.8827999999999998</v>
      </c>
      <c r="K4011" s="458"/>
    </row>
    <row r="4012" spans="1:11">
      <c r="A4012" s="450"/>
      <c r="B4012" s="581"/>
      <c r="C4012" s="523"/>
      <c r="D4012" s="523"/>
      <c r="E4012" s="582"/>
      <c r="F4012" s="583"/>
      <c r="G4012" s="532"/>
      <c r="H4012" s="532"/>
      <c r="I4012" s="524" t="s">
        <v>138</v>
      </c>
      <c r="J4012" s="501">
        <f>SUM(J4008:J4011)</f>
        <v>71.805400000000006</v>
      </c>
      <c r="K4012" s="458"/>
    </row>
    <row r="4013" spans="1:11">
      <c r="A4013" s="450"/>
      <c r="B4013" s="584"/>
      <c r="C4013" s="523"/>
      <c r="D4013" s="523"/>
      <c r="E4013" s="582"/>
      <c r="F4013" s="583"/>
      <c r="G4013" s="532"/>
      <c r="H4013" s="532"/>
      <c r="I4013" s="524"/>
      <c r="J4013" s="582"/>
      <c r="K4013" s="458"/>
    </row>
    <row r="4014" spans="1:11" ht="20.399999999999999">
      <c r="A4014" s="450"/>
      <c r="B4014" s="1667" t="s">
        <v>1141</v>
      </c>
      <c r="C4014" s="1668"/>
      <c r="D4014" s="1668"/>
      <c r="E4014" s="1668"/>
      <c r="F4014" s="1669"/>
      <c r="G4014" s="587" t="s">
        <v>494</v>
      </c>
      <c r="H4014" s="506" t="s">
        <v>1115</v>
      </c>
      <c r="I4014" s="557"/>
      <c r="J4014" s="509" t="s">
        <v>482</v>
      </c>
      <c r="K4014" s="458"/>
    </row>
    <row r="4015" spans="1:11">
      <c r="A4015" s="450"/>
      <c r="B4015" s="1654"/>
      <c r="C4015" s="1655"/>
      <c r="D4015" s="1655"/>
      <c r="E4015" s="1655"/>
      <c r="F4015" s="1656"/>
      <c r="G4015" s="489"/>
      <c r="H4015" s="1657"/>
      <c r="I4015" s="1658"/>
      <c r="J4015" s="492"/>
      <c r="K4015" s="458"/>
    </row>
    <row r="4016" spans="1:11">
      <c r="A4016" s="450"/>
      <c r="B4016" s="1659"/>
      <c r="C4016" s="1660"/>
      <c r="D4016" s="1660"/>
      <c r="E4016" s="1660"/>
      <c r="F4016" s="1661"/>
      <c r="G4016" s="496"/>
      <c r="H4016" s="1662"/>
      <c r="I4016" s="1663"/>
      <c r="J4016" s="492"/>
      <c r="K4016" s="458"/>
    </row>
    <row r="4017" spans="1:11">
      <c r="A4017" s="450"/>
      <c r="B4017" s="581"/>
      <c r="C4017" s="523"/>
      <c r="D4017" s="523"/>
      <c r="E4017" s="582"/>
      <c r="F4017" s="583"/>
      <c r="G4017" s="532"/>
      <c r="H4017" s="532"/>
      <c r="I4017" s="524" t="s">
        <v>138</v>
      </c>
      <c r="J4017" s="501">
        <f>SUM(J4015:J4016)</f>
        <v>0</v>
      </c>
      <c r="K4017" s="458"/>
    </row>
    <row r="4018" spans="1:11">
      <c r="A4018" s="450"/>
      <c r="B4018" s="523"/>
      <c r="C4018" s="523"/>
      <c r="D4018" s="523"/>
      <c r="E4018" s="523"/>
      <c r="F4018" s="523"/>
      <c r="G4018" s="523"/>
      <c r="H4018" s="523"/>
      <c r="I4018" s="524"/>
      <c r="J4018" s="523"/>
      <c r="K4018" s="458"/>
    </row>
    <row r="4019" spans="1:11">
      <c r="A4019" s="450"/>
      <c r="B4019" s="1645" t="s">
        <v>1142</v>
      </c>
      <c r="C4019" s="1646"/>
      <c r="D4019" s="1646"/>
      <c r="E4019" s="1646"/>
      <c r="F4019" s="1646"/>
      <c r="G4019" s="1646"/>
      <c r="H4019" s="1646"/>
      <c r="I4019" s="1647"/>
      <c r="J4019" s="573">
        <f>J4017+J4012+J4005</f>
        <v>128.59398181818182</v>
      </c>
      <c r="K4019" s="458"/>
    </row>
    <row r="4020" spans="1:11">
      <c r="A4020" s="450"/>
      <c r="B4020" s="523"/>
      <c r="C4020" s="523"/>
      <c r="D4020" s="523"/>
      <c r="E4020" s="523"/>
      <c r="F4020" s="523"/>
      <c r="G4020" s="523"/>
      <c r="H4020" s="523"/>
      <c r="I4020" s="524"/>
      <c r="J4020" s="523"/>
      <c r="K4020" s="458"/>
    </row>
    <row r="4021" spans="1:11">
      <c r="A4021" s="450"/>
      <c r="B4021" s="1645" t="s">
        <v>1143</v>
      </c>
      <c r="C4021" s="1646"/>
      <c r="D4021" s="1646"/>
      <c r="E4021" s="1646"/>
      <c r="F4021" s="1646"/>
      <c r="G4021" s="1646"/>
      <c r="H4021" s="1646"/>
      <c r="I4021" s="1647"/>
      <c r="J4021" s="501">
        <f>J4019*0</f>
        <v>0</v>
      </c>
      <c r="K4021" s="458"/>
    </row>
    <row r="4022" spans="1:11">
      <c r="A4022" s="450"/>
      <c r="B4022" s="523"/>
      <c r="C4022" s="523"/>
      <c r="D4022" s="523"/>
      <c r="E4022" s="523"/>
      <c r="F4022" s="523"/>
      <c r="G4022" s="523"/>
      <c r="H4022" s="523"/>
      <c r="I4022" s="524"/>
      <c r="J4022" s="523"/>
      <c r="K4022" s="458"/>
    </row>
    <row r="4023" spans="1:11">
      <c r="A4023" s="450"/>
      <c r="B4023" s="1645" t="s">
        <v>1144</v>
      </c>
      <c r="C4023" s="1646"/>
      <c r="D4023" s="1646"/>
      <c r="E4023" s="1646"/>
      <c r="F4023" s="1646"/>
      <c r="G4023" s="1646"/>
      <c r="H4023" s="1646"/>
      <c r="I4023" s="1647"/>
      <c r="J4023" s="573">
        <f>J4019+J4021</f>
        <v>128.59398181818182</v>
      </c>
      <c r="K4023" s="458"/>
    </row>
    <row r="4024" spans="1:11">
      <c r="A4024" s="450"/>
      <c r="B4024" s="511"/>
      <c r="C4024" s="511"/>
      <c r="D4024" s="511"/>
      <c r="E4024" s="511"/>
      <c r="F4024" s="511"/>
      <c r="G4024" s="511"/>
      <c r="H4024" s="511"/>
      <c r="I4024" s="571"/>
      <c r="J4024" s="511"/>
      <c r="K4024" s="458"/>
    </row>
    <row r="4025" spans="1:11">
      <c r="A4025" s="450"/>
      <c r="B4025" s="589"/>
      <c r="C4025" s="559"/>
      <c r="D4025" s="559"/>
      <c r="E4025" s="559"/>
      <c r="F4025" s="559"/>
      <c r="G4025" s="559"/>
      <c r="H4025" s="559"/>
      <c r="I4025" s="559"/>
      <c r="J4025" s="590"/>
      <c r="K4025" s="458"/>
    </row>
    <row r="4026" spans="1:11">
      <c r="A4026" s="450"/>
      <c r="B4026" s="591"/>
      <c r="C4026" s="592"/>
      <c r="D4026" s="593"/>
      <c r="E4026" s="593"/>
      <c r="F4026" s="594" t="s">
        <v>1119</v>
      </c>
      <c r="G4026" s="595" t="s">
        <v>1119</v>
      </c>
      <c r="H4026" s="592"/>
      <c r="I4026" s="592"/>
      <c r="J4026" s="596"/>
      <c r="K4026" s="458"/>
    </row>
    <row r="4027" spans="1:11">
      <c r="A4027" s="450"/>
      <c r="B4027" s="459"/>
      <c r="C4027" s="459"/>
      <c r="D4027" s="459"/>
      <c r="E4027" s="459"/>
      <c r="F4027" s="459"/>
      <c r="G4027" s="459"/>
      <c r="H4027" s="459"/>
      <c r="I4027" s="459"/>
      <c r="J4027" s="459"/>
      <c r="K4027" s="458"/>
    </row>
    <row r="4028" spans="1:11">
      <c r="A4028" s="450"/>
      <c r="B4028" s="597"/>
      <c r="C4028" s="598"/>
      <c r="D4028" s="598"/>
      <c r="E4028" s="598"/>
      <c r="F4028" s="599"/>
      <c r="G4028" s="600" t="s">
        <v>482</v>
      </c>
      <c r="H4028" s="502"/>
      <c r="I4028" s="502"/>
      <c r="J4028" s="505"/>
      <c r="K4028" s="458"/>
    </row>
    <row r="4029" spans="1:11">
      <c r="A4029" s="450"/>
      <c r="B4029" s="601"/>
      <c r="C4029" s="602"/>
      <c r="D4029" s="602"/>
      <c r="E4029" s="602"/>
      <c r="F4029" s="603"/>
      <c r="G4029" s="1648" t="s">
        <v>1145</v>
      </c>
      <c r="H4029" s="1649"/>
      <c r="I4029" s="1649"/>
      <c r="J4029" s="1650"/>
      <c r="K4029" s="458"/>
    </row>
    <row r="4030" spans="1:11">
      <c r="A4030" s="450"/>
      <c r="B4030" s="604"/>
      <c r="C4030" s="605"/>
      <c r="D4030" s="605"/>
      <c r="E4030" s="605"/>
      <c r="F4030" s="606"/>
      <c r="G4030" s="607"/>
      <c r="H4030" s="1651"/>
      <c r="I4030" s="1652"/>
      <c r="J4030" s="1653"/>
      <c r="K4030" s="458"/>
    </row>
    <row r="4031" spans="1:11" ht="15" thickBot="1">
      <c r="A4031" s="608"/>
      <c r="B4031" s="609"/>
      <c r="C4031" s="609"/>
      <c r="D4031" s="609"/>
      <c r="E4031" s="609"/>
      <c r="F4031" s="609"/>
      <c r="G4031" s="609"/>
      <c r="H4031" s="609"/>
      <c r="I4031" s="609"/>
      <c r="J4031" s="609"/>
      <c r="K4031" s="610"/>
    </row>
    <row r="4032" spans="1:11">
      <c r="A4032" s="447"/>
      <c r="B4032" s="448"/>
      <c r="C4032" s="448"/>
      <c r="D4032" s="448"/>
      <c r="E4032" s="448"/>
      <c r="F4032" s="448"/>
      <c r="G4032" s="448"/>
      <c r="H4032" s="448"/>
      <c r="I4032" s="448"/>
      <c r="J4032" s="448"/>
      <c r="K4032" s="449"/>
    </row>
    <row r="4033" spans="1:11">
      <c r="A4033" s="450"/>
      <c r="B4033" s="451" t="s">
        <v>141</v>
      </c>
      <c r="C4033" s="452"/>
      <c r="D4033" s="453" t="s">
        <v>1105</v>
      </c>
      <c r="E4033" s="454"/>
      <c r="F4033" s="455"/>
      <c r="G4033" s="455"/>
      <c r="H4033" s="456"/>
      <c r="I4033" s="456"/>
      <c r="J4033" s="457"/>
      <c r="K4033" s="458"/>
    </row>
    <row r="4034" spans="1:11">
      <c r="A4034" s="450"/>
      <c r="B4034" s="459"/>
      <c r="C4034" s="459"/>
      <c r="D4034" s="459"/>
      <c r="E4034" s="459"/>
      <c r="F4034" s="459"/>
      <c r="G4034" s="459"/>
      <c r="H4034" s="459"/>
      <c r="I4034" s="459"/>
      <c r="J4034" s="459"/>
      <c r="K4034" s="458"/>
    </row>
    <row r="4035" spans="1:11">
      <c r="A4035" s="450"/>
      <c r="B4035" s="460" t="s">
        <v>1106</v>
      </c>
      <c r="C4035" s="461" t="s">
        <v>1107</v>
      </c>
      <c r="D4035" s="1671" t="s">
        <v>198</v>
      </c>
      <c r="E4035" s="1672"/>
      <c r="F4035" s="1672"/>
      <c r="G4035" s="1672"/>
      <c r="H4035" s="1672"/>
      <c r="I4035" s="1673"/>
      <c r="J4035" s="462" t="s">
        <v>1108</v>
      </c>
      <c r="K4035" s="458"/>
    </row>
    <row r="4036" spans="1:11" ht="36" customHeight="1">
      <c r="A4036" s="450"/>
      <c r="B4036" s="463"/>
      <c r="C4036" s="464"/>
      <c r="D4036" s="1674" t="s">
        <v>1308</v>
      </c>
      <c r="E4036" s="1675"/>
      <c r="F4036" s="1675"/>
      <c r="G4036" s="1675"/>
      <c r="H4036" s="1675"/>
      <c r="I4036" s="1676"/>
      <c r="J4036" s="468" t="str">
        <f>F4053</f>
        <v>m2</v>
      </c>
      <c r="K4036" s="458"/>
    </row>
    <row r="4037" spans="1:11">
      <c r="A4037" s="450"/>
      <c r="B4037" s="469"/>
      <c r="C4037" s="469"/>
      <c r="D4037" s="469"/>
      <c r="E4037" s="469"/>
      <c r="F4037" s="469"/>
      <c r="G4037" s="469"/>
      <c r="H4037" s="469"/>
      <c r="I4037" s="470"/>
      <c r="J4037" s="471"/>
      <c r="K4037" s="458"/>
    </row>
    <row r="4038" spans="1:11">
      <c r="A4038" s="450"/>
      <c r="B4038" s="1648" t="s">
        <v>1111</v>
      </c>
      <c r="C4038" s="1650"/>
      <c r="D4038" s="1679" t="s">
        <v>873</v>
      </c>
      <c r="E4038" s="1681" t="s">
        <v>1112</v>
      </c>
      <c r="F4038" s="472" t="s">
        <v>1113</v>
      </c>
      <c r="G4038" s="473"/>
      <c r="H4038" s="472" t="s">
        <v>1114</v>
      </c>
      <c r="I4038" s="473"/>
      <c r="J4038" s="474" t="s">
        <v>1115</v>
      </c>
      <c r="K4038" s="458"/>
    </row>
    <row r="4039" spans="1:11">
      <c r="A4039" s="450"/>
      <c r="B4039" s="1677"/>
      <c r="C4039" s="1678"/>
      <c r="D4039" s="1680"/>
      <c r="E4039" s="1682"/>
      <c r="F4039" s="475" t="s">
        <v>1116</v>
      </c>
      <c r="G4039" s="475" t="s">
        <v>1117</v>
      </c>
      <c r="H4039" s="475" t="s">
        <v>1116</v>
      </c>
      <c r="I4039" s="476" t="s">
        <v>1117</v>
      </c>
      <c r="J4039" s="477" t="s">
        <v>1118</v>
      </c>
      <c r="K4039" s="458"/>
    </row>
    <row r="4040" spans="1:11">
      <c r="A4040" s="450"/>
      <c r="B4040" s="486"/>
      <c r="C4040" s="487"/>
      <c r="D4040" s="488"/>
      <c r="E4040" s="481"/>
      <c r="F4040" s="481"/>
      <c r="G4040" s="482"/>
      <c r="H4040" s="490"/>
      <c r="I4040" s="484"/>
      <c r="J4040" s="492"/>
      <c r="K4040" s="458"/>
    </row>
    <row r="4041" spans="1:11">
      <c r="A4041" s="450"/>
      <c r="B4041" s="486"/>
      <c r="C4041" s="487"/>
      <c r="D4041" s="488"/>
      <c r="E4041" s="489"/>
      <c r="F4041" s="489"/>
      <c r="G4041" s="489"/>
      <c r="H4041" s="490"/>
      <c r="I4041" s="491"/>
      <c r="J4041" s="492">
        <f>H4041*F4041*E4041+I4041*G4041*E4041</f>
        <v>0</v>
      </c>
      <c r="K4041" s="458"/>
    </row>
    <row r="4042" spans="1:11">
      <c r="A4042" s="450"/>
      <c r="B4042" s="493"/>
      <c r="C4042" s="494"/>
      <c r="D4042" s="495"/>
      <c r="E4042" s="496"/>
      <c r="F4042" s="496"/>
      <c r="G4042" s="496"/>
      <c r="H4042" s="497"/>
      <c r="I4042" s="498"/>
      <c r="J4042" s="492">
        <f>H4042*F4042*E4042+I4042*G4042*E4042</f>
        <v>0</v>
      </c>
      <c r="K4042" s="458"/>
    </row>
    <row r="4043" spans="1:11">
      <c r="A4043" s="450"/>
      <c r="B4043" s="499" t="s">
        <v>1119</v>
      </c>
      <c r="C4043" s="469"/>
      <c r="D4043" s="469"/>
      <c r="E4043" s="469"/>
      <c r="F4043" s="469"/>
      <c r="G4043" s="469"/>
      <c r="H4043" s="469"/>
      <c r="I4043" s="500" t="s">
        <v>138</v>
      </c>
      <c r="J4043" s="501">
        <f>SUM(J4040:J4042)</f>
        <v>0</v>
      </c>
      <c r="K4043" s="458"/>
    </row>
    <row r="4044" spans="1:11">
      <c r="A4044" s="450"/>
      <c r="B4044" s="502"/>
      <c r="C4044" s="502"/>
      <c r="D4044" s="502"/>
      <c r="E4044" s="502"/>
      <c r="F4044" s="502"/>
      <c r="G4044" s="502"/>
      <c r="H4044" s="502"/>
      <c r="I4044" s="503"/>
      <c r="J4044" s="504"/>
      <c r="K4044" s="458"/>
    </row>
    <row r="4045" spans="1:11" ht="20.399999999999999">
      <c r="A4045" s="450"/>
      <c r="B4045" s="1664" t="s">
        <v>1120</v>
      </c>
      <c r="C4045" s="1665"/>
      <c r="D4045" s="1665"/>
      <c r="E4045" s="1666"/>
      <c r="F4045" s="505" t="s">
        <v>873</v>
      </c>
      <c r="G4045" s="506"/>
      <c r="H4045" s="507" t="s">
        <v>560</v>
      </c>
      <c r="I4045" s="508" t="s">
        <v>1121</v>
      </c>
      <c r="J4045" s="509" t="s">
        <v>1122</v>
      </c>
      <c r="K4045" s="458"/>
    </row>
    <row r="4046" spans="1:11">
      <c r="A4046" s="450"/>
      <c r="B4046" s="510"/>
      <c r="C4046" s="511"/>
      <c r="D4046" s="512"/>
      <c r="E4046" s="513"/>
      <c r="F4046" s="514"/>
      <c r="G4046" s="515"/>
      <c r="H4046" s="516"/>
      <c r="I4046" s="484"/>
      <c r="J4046" s="485"/>
      <c r="K4046" s="458"/>
    </row>
    <row r="4047" spans="1:11">
      <c r="A4047" s="450"/>
      <c r="B4047" s="517" t="s">
        <v>626</v>
      </c>
      <c r="C4047" s="518"/>
      <c r="D4047" s="459"/>
      <c r="E4047" s="487"/>
      <c r="F4047" s="488"/>
      <c r="G4047" s="519"/>
      <c r="H4047" s="520">
        <v>0.91</v>
      </c>
      <c r="I4047" s="521">
        <f>VLOOKUP(B4047,'MÃO DE OBRA'!$A:$E,5,FALSE)/220</f>
        <v>15.730909090909092</v>
      </c>
      <c r="J4047" s="492">
        <f t="shared" ref="J4047:J4048" si="86">H4047*I4047</f>
        <v>14.315127272727274</v>
      </c>
      <c r="K4047" s="458"/>
    </row>
    <row r="4048" spans="1:11">
      <c r="A4048" s="450"/>
      <c r="B4048" s="517" t="s">
        <v>734</v>
      </c>
      <c r="C4048" s="518"/>
      <c r="D4048" s="459"/>
      <c r="E4048" s="487"/>
      <c r="F4048" s="488"/>
      <c r="G4048" s="519"/>
      <c r="H4048" s="520">
        <v>1.19</v>
      </c>
      <c r="I4048" s="521">
        <f>VLOOKUP(B4048,'MÃO DE OBRA'!$A:$E,5,FALSE)/220</f>
        <v>23.596363636363641</v>
      </c>
      <c r="J4048" s="492">
        <f t="shared" si="86"/>
        <v>28.079672727272733</v>
      </c>
      <c r="K4048" s="458"/>
    </row>
    <row r="4049" spans="1:11">
      <c r="A4049" s="450"/>
      <c r="B4049" s="517"/>
      <c r="C4049" s="518"/>
      <c r="D4049" s="459"/>
      <c r="E4049" s="487"/>
      <c r="F4049" s="488"/>
      <c r="G4049" s="519"/>
      <c r="H4049" s="520"/>
      <c r="I4049" s="521"/>
      <c r="J4049" s="492"/>
      <c r="K4049" s="458"/>
    </row>
    <row r="4050" spans="1:11">
      <c r="A4050" s="450"/>
      <c r="B4050" s="517"/>
      <c r="C4050" s="518"/>
      <c r="D4050" s="459"/>
      <c r="E4050" s="487"/>
      <c r="F4050" s="488"/>
      <c r="G4050" s="519"/>
      <c r="H4050" s="520"/>
      <c r="I4050" s="491"/>
      <c r="J4050" s="492">
        <f>H4050*I4050</f>
        <v>0</v>
      </c>
      <c r="K4050" s="458"/>
    </row>
    <row r="4051" spans="1:11">
      <c r="A4051" s="450"/>
      <c r="B4051" s="499" t="s">
        <v>1119</v>
      </c>
      <c r="C4051" s="502"/>
      <c r="D4051" s="502"/>
      <c r="E4051" s="502"/>
      <c r="F4051" s="502"/>
      <c r="G4051" s="502"/>
      <c r="H4051" s="502"/>
      <c r="I4051" s="522" t="s">
        <v>138</v>
      </c>
      <c r="J4051" s="501">
        <f>SUM(J4046:J4050)</f>
        <v>42.394800000000004</v>
      </c>
      <c r="K4051" s="458"/>
    </row>
    <row r="4052" spans="1:11">
      <c r="A4052" s="450"/>
      <c r="B4052" s="523"/>
      <c r="C4052" s="523"/>
      <c r="D4052" s="523"/>
      <c r="E4052" s="523"/>
      <c r="F4052" s="523"/>
      <c r="G4052" s="523"/>
      <c r="H4052" s="523"/>
      <c r="I4052" s="524"/>
      <c r="J4052" s="523"/>
      <c r="K4052" s="458"/>
    </row>
    <row r="4053" spans="1:11">
      <c r="A4053" s="450"/>
      <c r="B4053" s="525" t="s">
        <v>1123</v>
      </c>
      <c r="C4053" s="526"/>
      <c r="D4053" s="523"/>
      <c r="E4053" s="527">
        <v>1</v>
      </c>
      <c r="F4053" s="528" t="s">
        <v>1130</v>
      </c>
      <c r="G4053" s="506"/>
      <c r="H4053" s="506"/>
      <c r="I4053" s="529" t="s">
        <v>1124</v>
      </c>
      <c r="J4053" s="501">
        <f>J4043+J4051</f>
        <v>42.394800000000004</v>
      </c>
      <c r="K4053" s="458"/>
    </row>
    <row r="4054" spans="1:11">
      <c r="A4054" s="450"/>
      <c r="B4054" s="530"/>
      <c r="C4054" s="523"/>
      <c r="D4054" s="523"/>
      <c r="E4054" s="531"/>
      <c r="F4054" s="532"/>
      <c r="G4054" s="532"/>
      <c r="H4054" s="532"/>
      <c r="I4054" s="524"/>
      <c r="J4054" s="523"/>
      <c r="K4054" s="458"/>
    </row>
    <row r="4055" spans="1:11" ht="20.399999999999999">
      <c r="A4055" s="450"/>
      <c r="B4055" s="1667" t="s">
        <v>481</v>
      </c>
      <c r="C4055" s="1668"/>
      <c r="D4055" s="1668"/>
      <c r="E4055" s="1669"/>
      <c r="F4055" s="533" t="s">
        <v>873</v>
      </c>
      <c r="G4055" s="534" t="s">
        <v>493</v>
      </c>
      <c r="H4055" s="507" t="s">
        <v>1115</v>
      </c>
      <c r="I4055" s="535" t="s">
        <v>480</v>
      </c>
      <c r="J4055" s="536" t="s">
        <v>482</v>
      </c>
      <c r="K4055" s="458"/>
    </row>
    <row r="4056" spans="1:11">
      <c r="A4056" s="450"/>
      <c r="B4056" s="537"/>
      <c r="C4056" s="538"/>
      <c r="D4056" s="538"/>
      <c r="E4056" s="539"/>
      <c r="F4056" s="540"/>
      <c r="G4056" s="541"/>
      <c r="H4056" s="547"/>
      <c r="I4056" s="543"/>
      <c r="J4056" s="485"/>
      <c r="K4056" s="458"/>
    </row>
    <row r="4057" spans="1:11">
      <c r="A4057" s="450"/>
      <c r="B4057" s="537"/>
      <c r="C4057" s="518"/>
      <c r="D4057" s="518"/>
      <c r="E4057" s="487"/>
      <c r="F4057" s="540"/>
      <c r="G4057" s="541"/>
      <c r="H4057" s="547"/>
      <c r="I4057" s="543"/>
      <c r="J4057" s="492"/>
      <c r="K4057" s="458"/>
    </row>
    <row r="4058" spans="1:11">
      <c r="A4058" s="450"/>
      <c r="B4058" s="517"/>
      <c r="C4058" s="518"/>
      <c r="D4058" s="518"/>
      <c r="E4058" s="487"/>
      <c r="F4058" s="488"/>
      <c r="G4058" s="546"/>
      <c r="H4058" s="547"/>
      <c r="I4058" s="543"/>
      <c r="J4058" s="492">
        <f>H4058*I4058*E4040*F4040</f>
        <v>0</v>
      </c>
      <c r="K4058" s="458"/>
    </row>
    <row r="4059" spans="1:11">
      <c r="A4059" s="450"/>
      <c r="B4059" s="517"/>
      <c r="C4059" s="526"/>
      <c r="D4059" s="526"/>
      <c r="E4059" s="494"/>
      <c r="F4059" s="488"/>
      <c r="G4059" s="468"/>
      <c r="H4059" s="547"/>
      <c r="I4059" s="548"/>
      <c r="J4059" s="492">
        <f>H4059*I4059*E4041*F4041</f>
        <v>0</v>
      </c>
      <c r="K4059" s="458"/>
    </row>
    <row r="4060" spans="1:11">
      <c r="A4060" s="450"/>
      <c r="B4060" s="550" t="s">
        <v>1119</v>
      </c>
      <c r="C4060" s="526"/>
      <c r="D4060" s="526"/>
      <c r="E4060" s="526"/>
      <c r="F4060" s="523"/>
      <c r="G4060" s="526"/>
      <c r="H4060" s="551"/>
      <c r="I4060" s="552" t="s">
        <v>138</v>
      </c>
      <c r="J4060" s="501">
        <f>SUM(J4056:J4059)</f>
        <v>0</v>
      </c>
      <c r="K4060" s="458"/>
    </row>
    <row r="4061" spans="1:11">
      <c r="A4061" s="450"/>
      <c r="B4061" s="553"/>
      <c r="C4061" s="526"/>
      <c r="D4061" s="526"/>
      <c r="E4061" s="554"/>
      <c r="F4061" s="555"/>
      <c r="G4061" s="506"/>
      <c r="H4061" s="506"/>
      <c r="I4061" s="529"/>
      <c r="J4061" s="554"/>
      <c r="K4061" s="458"/>
    </row>
    <row r="4062" spans="1:11" ht="20.399999999999999">
      <c r="A4062" s="450"/>
      <c r="B4062" s="1667" t="s">
        <v>1125</v>
      </c>
      <c r="C4062" s="1668"/>
      <c r="D4062" s="1668"/>
      <c r="E4062" s="1668"/>
      <c r="F4062" s="1669"/>
      <c r="G4062" s="556" t="s">
        <v>494</v>
      </c>
      <c r="H4062" s="506" t="s">
        <v>1126</v>
      </c>
      <c r="I4062" s="557" t="s">
        <v>1115</v>
      </c>
      <c r="J4062" s="509" t="s">
        <v>482</v>
      </c>
      <c r="K4062" s="458"/>
    </row>
    <row r="4063" spans="1:11">
      <c r="A4063" s="450"/>
      <c r="B4063" s="558"/>
      <c r="C4063" s="559"/>
      <c r="D4063" s="560"/>
      <c r="E4063" s="560"/>
      <c r="F4063" s="561"/>
      <c r="G4063" s="489"/>
      <c r="H4063" s="489"/>
      <c r="I4063" s="562"/>
      <c r="J4063" s="492"/>
      <c r="K4063" s="458"/>
    </row>
    <row r="4064" spans="1:11">
      <c r="A4064" s="450"/>
      <c r="B4064" s="563"/>
      <c r="C4064" s="564"/>
      <c r="D4064" s="565"/>
      <c r="E4064" s="565"/>
      <c r="F4064" s="566"/>
      <c r="G4064" s="489"/>
      <c r="H4064" s="489"/>
      <c r="I4064" s="562"/>
      <c r="J4064" s="492"/>
      <c r="K4064" s="458"/>
    </row>
    <row r="4065" spans="1:11">
      <c r="A4065" s="450"/>
      <c r="B4065" s="1670" t="s">
        <v>138</v>
      </c>
      <c r="C4065" s="1670"/>
      <c r="D4065" s="1670"/>
      <c r="E4065" s="1670"/>
      <c r="F4065" s="1670"/>
      <c r="G4065" s="1670"/>
      <c r="H4065" s="1670"/>
      <c r="I4065" s="1670"/>
      <c r="J4065" s="501">
        <f>SUM(J4063:J4064)</f>
        <v>0</v>
      </c>
      <c r="K4065" s="458"/>
    </row>
    <row r="4066" spans="1:11">
      <c r="A4066" s="450"/>
      <c r="B4066" s="567"/>
      <c r="C4066" s="511"/>
      <c r="D4066" s="511"/>
      <c r="E4066" s="568"/>
      <c r="F4066" s="569"/>
      <c r="G4066" s="570"/>
      <c r="H4066" s="570"/>
      <c r="I4066" s="571"/>
      <c r="J4066" s="572"/>
      <c r="K4066" s="458"/>
    </row>
    <row r="4067" spans="1:11">
      <c r="A4067" s="450"/>
      <c r="B4067" s="573" t="s">
        <v>1127</v>
      </c>
      <c r="C4067" s="573"/>
      <c r="D4067" s="550"/>
      <c r="E4067" s="523"/>
      <c r="F4067" s="523"/>
      <c r="G4067" s="523"/>
      <c r="H4067" s="574"/>
      <c r="I4067" s="575"/>
      <c r="J4067" s="639">
        <f>(J4053+J4060+J4065)/E4053</f>
        <v>42.394800000000004</v>
      </c>
      <c r="K4067" s="458"/>
    </row>
    <row r="4068" spans="1:11">
      <c r="A4068" s="450"/>
      <c r="B4068" s="553"/>
      <c r="C4068" s="526"/>
      <c r="D4068" s="526"/>
      <c r="E4068" s="554"/>
      <c r="F4068" s="555"/>
      <c r="G4068" s="506"/>
      <c r="H4068" s="506"/>
      <c r="I4068" s="529"/>
      <c r="J4068" s="576"/>
      <c r="K4068" s="458"/>
    </row>
    <row r="4069" spans="1:11" ht="20.399999999999999">
      <c r="A4069" s="450"/>
      <c r="B4069" s="1667" t="s">
        <v>1128</v>
      </c>
      <c r="C4069" s="1668"/>
      <c r="D4069" s="1668"/>
      <c r="E4069" s="1668"/>
      <c r="F4069" s="1669"/>
      <c r="G4069" s="556" t="s">
        <v>494</v>
      </c>
      <c r="H4069" s="506" t="s">
        <v>1126</v>
      </c>
      <c r="I4069" s="557" t="s">
        <v>1115</v>
      </c>
      <c r="J4069" s="509" t="s">
        <v>482</v>
      </c>
      <c r="K4069" s="458"/>
    </row>
    <row r="4070" spans="1:11">
      <c r="A4070" s="450"/>
      <c r="B4070" s="558" t="s">
        <v>1299</v>
      </c>
      <c r="C4070" s="559"/>
      <c r="D4070" s="560"/>
      <c r="E4070" s="560"/>
      <c r="F4070" s="561"/>
      <c r="G4070" s="489">
        <v>13.3</v>
      </c>
      <c r="H4070" s="489" t="s">
        <v>1126</v>
      </c>
      <c r="I4070" s="562">
        <v>3.9</v>
      </c>
      <c r="J4070" s="492">
        <f>G4070*I4070</f>
        <v>51.870000000000005</v>
      </c>
      <c r="K4070" s="458"/>
    </row>
    <row r="4071" spans="1:11">
      <c r="A4071" s="450"/>
      <c r="B4071" s="563" t="s">
        <v>1289</v>
      </c>
      <c r="C4071" s="564"/>
      <c r="D4071" s="565"/>
      <c r="E4071" s="565"/>
      <c r="F4071" s="566"/>
      <c r="G4071" s="489">
        <v>1.67</v>
      </c>
      <c r="H4071" s="489" t="s">
        <v>1140</v>
      </c>
      <c r="I4071" s="743">
        <v>0.88</v>
      </c>
      <c r="J4071" s="492">
        <f t="shared" ref="J4071:J4073" si="87">G4071*I4071</f>
        <v>1.4696</v>
      </c>
      <c r="K4071" s="458"/>
    </row>
    <row r="4072" spans="1:11">
      <c r="A4072" s="450"/>
      <c r="B4072" s="563" t="s">
        <v>1309</v>
      </c>
      <c r="C4072" s="564"/>
      <c r="D4072" s="565"/>
      <c r="E4072" s="565"/>
      <c r="F4072" s="566"/>
      <c r="G4072" s="489">
        <v>4.8000000000000001E-2</v>
      </c>
      <c r="H4072" s="489" t="s">
        <v>1205</v>
      </c>
      <c r="I4072" s="743">
        <v>556</v>
      </c>
      <c r="J4072" s="492">
        <f t="shared" si="87"/>
        <v>26.687999999999999</v>
      </c>
      <c r="K4072" s="458"/>
    </row>
    <row r="4073" spans="1:11">
      <c r="A4073" s="450"/>
      <c r="B4073" s="563" t="s">
        <v>1297</v>
      </c>
      <c r="C4073" s="564"/>
      <c r="D4073" s="565"/>
      <c r="E4073" s="565"/>
      <c r="F4073" s="566"/>
      <c r="G4073" s="489">
        <v>1.0999999999999999E-2</v>
      </c>
      <c r="H4073" s="489" t="s">
        <v>1205</v>
      </c>
      <c r="I4073" s="743">
        <f>I4010</f>
        <v>95</v>
      </c>
      <c r="J4073" s="492">
        <f t="shared" si="87"/>
        <v>1.0449999999999999</v>
      </c>
      <c r="K4073" s="458"/>
    </row>
    <row r="4074" spans="1:11">
      <c r="A4074" s="450"/>
      <c r="B4074" s="577"/>
      <c r="C4074" s="578"/>
      <c r="D4074" s="579"/>
      <c r="E4074" s="579"/>
      <c r="F4074" s="580"/>
      <c r="G4074" s="489"/>
      <c r="H4074" s="489"/>
      <c r="I4074" s="743"/>
      <c r="J4074" s="492"/>
      <c r="K4074" s="458"/>
    </row>
    <row r="4075" spans="1:11">
      <c r="A4075" s="450"/>
      <c r="B4075" s="581"/>
      <c r="C4075" s="523"/>
      <c r="D4075" s="523"/>
      <c r="E4075" s="582"/>
      <c r="F4075" s="583"/>
      <c r="G4075" s="532"/>
      <c r="H4075" s="532"/>
      <c r="I4075" s="524" t="s">
        <v>138</v>
      </c>
      <c r="J4075" s="501">
        <f>SUM(J4070:J4074)</f>
        <v>81.072600000000008</v>
      </c>
      <c r="K4075" s="458"/>
    </row>
    <row r="4076" spans="1:11">
      <c r="A4076" s="450"/>
      <c r="B4076" s="584"/>
      <c r="C4076" s="523"/>
      <c r="D4076" s="523"/>
      <c r="E4076" s="582"/>
      <c r="F4076" s="583"/>
      <c r="G4076" s="532"/>
      <c r="H4076" s="532"/>
      <c r="I4076" s="524"/>
      <c r="J4076" s="582"/>
      <c r="K4076" s="458"/>
    </row>
    <row r="4077" spans="1:11" ht="20.399999999999999">
      <c r="A4077" s="450"/>
      <c r="B4077" s="1667" t="s">
        <v>1141</v>
      </c>
      <c r="C4077" s="1668"/>
      <c r="D4077" s="1668"/>
      <c r="E4077" s="1668"/>
      <c r="F4077" s="1669"/>
      <c r="G4077" s="587" t="s">
        <v>494</v>
      </c>
      <c r="H4077" s="506" t="s">
        <v>1115</v>
      </c>
      <c r="I4077" s="557"/>
      <c r="J4077" s="509" t="s">
        <v>482</v>
      </c>
      <c r="K4077" s="458"/>
    </row>
    <row r="4078" spans="1:11">
      <c r="A4078" s="450"/>
      <c r="B4078" s="1654"/>
      <c r="C4078" s="1655"/>
      <c r="D4078" s="1655"/>
      <c r="E4078" s="1655"/>
      <c r="F4078" s="1656"/>
      <c r="G4078" s="489"/>
      <c r="H4078" s="1657"/>
      <c r="I4078" s="1658"/>
      <c r="J4078" s="492"/>
      <c r="K4078" s="458"/>
    </row>
    <row r="4079" spans="1:11">
      <c r="A4079" s="450"/>
      <c r="B4079" s="1659"/>
      <c r="C4079" s="1660"/>
      <c r="D4079" s="1660"/>
      <c r="E4079" s="1660"/>
      <c r="F4079" s="1661"/>
      <c r="G4079" s="496"/>
      <c r="H4079" s="1662"/>
      <c r="I4079" s="1663"/>
      <c r="J4079" s="492"/>
      <c r="K4079" s="458"/>
    </row>
    <row r="4080" spans="1:11">
      <c r="A4080" s="450"/>
      <c r="B4080" s="581"/>
      <c r="C4080" s="523"/>
      <c r="D4080" s="523"/>
      <c r="E4080" s="582"/>
      <c r="F4080" s="583"/>
      <c r="G4080" s="532"/>
      <c r="H4080" s="532"/>
      <c r="I4080" s="524" t="s">
        <v>138</v>
      </c>
      <c r="J4080" s="501">
        <f>SUM(J4078:J4079)</f>
        <v>0</v>
      </c>
      <c r="K4080" s="458"/>
    </row>
    <row r="4081" spans="1:11">
      <c r="A4081" s="450"/>
      <c r="B4081" s="523"/>
      <c r="C4081" s="523"/>
      <c r="D4081" s="523"/>
      <c r="E4081" s="523"/>
      <c r="F4081" s="523"/>
      <c r="G4081" s="523"/>
      <c r="H4081" s="523"/>
      <c r="I4081" s="524"/>
      <c r="J4081" s="523"/>
      <c r="K4081" s="458"/>
    </row>
    <row r="4082" spans="1:11">
      <c r="A4082" s="450"/>
      <c r="B4082" s="1645" t="s">
        <v>1142</v>
      </c>
      <c r="C4082" s="1646"/>
      <c r="D4082" s="1646"/>
      <c r="E4082" s="1646"/>
      <c r="F4082" s="1646"/>
      <c r="G4082" s="1646"/>
      <c r="H4082" s="1646"/>
      <c r="I4082" s="1647"/>
      <c r="J4082" s="573">
        <f>J4080+J4075+J4067</f>
        <v>123.46740000000001</v>
      </c>
      <c r="K4082" s="458"/>
    </row>
    <row r="4083" spans="1:11">
      <c r="A4083" s="450"/>
      <c r="B4083" s="523"/>
      <c r="C4083" s="523"/>
      <c r="D4083" s="523"/>
      <c r="E4083" s="523"/>
      <c r="F4083" s="523"/>
      <c r="G4083" s="523"/>
      <c r="H4083" s="523"/>
      <c r="I4083" s="524"/>
      <c r="J4083" s="523"/>
      <c r="K4083" s="458"/>
    </row>
    <row r="4084" spans="1:11">
      <c r="A4084" s="450"/>
      <c r="B4084" s="1645" t="s">
        <v>1143</v>
      </c>
      <c r="C4084" s="1646"/>
      <c r="D4084" s="1646"/>
      <c r="E4084" s="1646"/>
      <c r="F4084" s="1646"/>
      <c r="G4084" s="1646"/>
      <c r="H4084" s="1646"/>
      <c r="I4084" s="1647"/>
      <c r="J4084" s="501">
        <f>J4082*0</f>
        <v>0</v>
      </c>
      <c r="K4084" s="458"/>
    </row>
    <row r="4085" spans="1:11">
      <c r="A4085" s="450"/>
      <c r="B4085" s="523"/>
      <c r="C4085" s="523"/>
      <c r="D4085" s="523"/>
      <c r="E4085" s="523"/>
      <c r="F4085" s="523"/>
      <c r="G4085" s="523"/>
      <c r="H4085" s="523"/>
      <c r="I4085" s="524"/>
      <c r="J4085" s="523"/>
      <c r="K4085" s="458"/>
    </row>
    <row r="4086" spans="1:11">
      <c r="A4086" s="450"/>
      <c r="B4086" s="1645" t="s">
        <v>1144</v>
      </c>
      <c r="C4086" s="1646"/>
      <c r="D4086" s="1646"/>
      <c r="E4086" s="1646"/>
      <c r="F4086" s="1646"/>
      <c r="G4086" s="1646"/>
      <c r="H4086" s="1646"/>
      <c r="I4086" s="1647"/>
      <c r="J4086" s="573">
        <f>J4082+J4084</f>
        <v>123.46740000000001</v>
      </c>
      <c r="K4086" s="458"/>
    </row>
    <row r="4087" spans="1:11">
      <c r="A4087" s="450"/>
      <c r="B4087" s="511"/>
      <c r="C4087" s="511"/>
      <c r="D4087" s="511"/>
      <c r="E4087" s="511"/>
      <c r="F4087" s="511"/>
      <c r="G4087" s="511"/>
      <c r="H4087" s="511"/>
      <c r="I4087" s="571"/>
      <c r="J4087" s="511"/>
      <c r="K4087" s="458"/>
    </row>
    <row r="4088" spans="1:11">
      <c r="A4088" s="450"/>
      <c r="B4088" s="589"/>
      <c r="C4088" s="559"/>
      <c r="D4088" s="559"/>
      <c r="E4088" s="559"/>
      <c r="F4088" s="559"/>
      <c r="G4088" s="559"/>
      <c r="H4088" s="559"/>
      <c r="I4088" s="559"/>
      <c r="J4088" s="590"/>
      <c r="K4088" s="458"/>
    </row>
    <row r="4089" spans="1:11">
      <c r="A4089" s="450"/>
      <c r="B4089" s="591"/>
      <c r="C4089" s="592"/>
      <c r="D4089" s="593"/>
      <c r="E4089" s="593"/>
      <c r="F4089" s="594" t="s">
        <v>1119</v>
      </c>
      <c r="G4089" s="595" t="s">
        <v>1119</v>
      </c>
      <c r="H4089" s="592"/>
      <c r="I4089" s="592"/>
      <c r="J4089" s="596"/>
      <c r="K4089" s="458"/>
    </row>
    <row r="4090" spans="1:11">
      <c r="A4090" s="450"/>
      <c r="B4090" s="459"/>
      <c r="C4090" s="459"/>
      <c r="D4090" s="459"/>
      <c r="E4090" s="459"/>
      <c r="F4090" s="459"/>
      <c r="G4090" s="459"/>
      <c r="H4090" s="459"/>
      <c r="I4090" s="459"/>
      <c r="J4090" s="459"/>
      <c r="K4090" s="458"/>
    </row>
    <row r="4091" spans="1:11">
      <c r="A4091" s="450"/>
      <c r="B4091" s="597"/>
      <c r="C4091" s="598"/>
      <c r="D4091" s="598"/>
      <c r="E4091" s="598"/>
      <c r="F4091" s="599"/>
      <c r="G4091" s="600" t="s">
        <v>482</v>
      </c>
      <c r="H4091" s="502"/>
      <c r="I4091" s="502"/>
      <c r="J4091" s="505"/>
      <c r="K4091" s="458"/>
    </row>
    <row r="4092" spans="1:11">
      <c r="A4092" s="450"/>
      <c r="B4092" s="601"/>
      <c r="C4092" s="602"/>
      <c r="D4092" s="602"/>
      <c r="E4092" s="602"/>
      <c r="F4092" s="603"/>
      <c r="G4092" s="1648" t="s">
        <v>1145</v>
      </c>
      <c r="H4092" s="1649"/>
      <c r="I4092" s="1649"/>
      <c r="J4092" s="1650"/>
      <c r="K4092" s="458"/>
    </row>
    <row r="4093" spans="1:11">
      <c r="A4093" s="450"/>
      <c r="B4093" s="604"/>
      <c r="C4093" s="605"/>
      <c r="D4093" s="605"/>
      <c r="E4093" s="605"/>
      <c r="F4093" s="606"/>
      <c r="G4093" s="607"/>
      <c r="H4093" s="1651"/>
      <c r="I4093" s="1652"/>
      <c r="J4093" s="1653"/>
      <c r="K4093" s="458"/>
    </row>
    <row r="4094" spans="1:11" ht="15" thickBot="1">
      <c r="A4094" s="608"/>
      <c r="B4094" s="609"/>
      <c r="C4094" s="609"/>
      <c r="D4094" s="609"/>
      <c r="E4094" s="609"/>
      <c r="F4094" s="609"/>
      <c r="G4094" s="609"/>
      <c r="H4094" s="609"/>
      <c r="I4094" s="609"/>
      <c r="J4094" s="609"/>
      <c r="K4094" s="610"/>
    </row>
    <row r="4095" spans="1:11">
      <c r="A4095" s="447"/>
      <c r="B4095" s="448"/>
      <c r="C4095" s="448"/>
      <c r="D4095" s="448"/>
      <c r="E4095" s="448"/>
      <c r="F4095" s="448"/>
      <c r="G4095" s="448"/>
      <c r="H4095" s="448"/>
      <c r="I4095" s="448"/>
      <c r="J4095" s="448"/>
      <c r="K4095" s="449"/>
    </row>
    <row r="4096" spans="1:11">
      <c r="A4096" s="450"/>
      <c r="B4096" s="451" t="s">
        <v>141</v>
      </c>
      <c r="C4096" s="452"/>
      <c r="D4096" s="453" t="s">
        <v>1105</v>
      </c>
      <c r="E4096" s="454"/>
      <c r="F4096" s="455"/>
      <c r="G4096" s="455"/>
      <c r="H4096" s="456"/>
      <c r="I4096" s="456"/>
      <c r="J4096" s="457"/>
      <c r="K4096" s="458"/>
    </row>
    <row r="4097" spans="1:11">
      <c r="A4097" s="450"/>
      <c r="B4097" s="459"/>
      <c r="C4097" s="459"/>
      <c r="D4097" s="459"/>
      <c r="E4097" s="459"/>
      <c r="F4097" s="459"/>
      <c r="G4097" s="459"/>
      <c r="H4097" s="459"/>
      <c r="I4097" s="459"/>
      <c r="J4097" s="459"/>
      <c r="K4097" s="458"/>
    </row>
    <row r="4098" spans="1:11">
      <c r="A4098" s="450"/>
      <c r="B4098" s="460" t="s">
        <v>1106</v>
      </c>
      <c r="C4098" s="461" t="s">
        <v>1107</v>
      </c>
      <c r="D4098" s="1671" t="s">
        <v>198</v>
      </c>
      <c r="E4098" s="1672"/>
      <c r="F4098" s="1672"/>
      <c r="G4098" s="1672"/>
      <c r="H4098" s="1672"/>
      <c r="I4098" s="1673"/>
      <c r="J4098" s="462" t="s">
        <v>1108</v>
      </c>
      <c r="K4098" s="458"/>
    </row>
    <row r="4099" spans="1:11" ht="35.25" customHeight="1">
      <c r="A4099" s="450"/>
      <c r="B4099" s="463"/>
      <c r="C4099" s="464"/>
      <c r="D4099" s="1674" t="s">
        <v>1310</v>
      </c>
      <c r="E4099" s="1675"/>
      <c r="F4099" s="1675"/>
      <c r="G4099" s="1675"/>
      <c r="H4099" s="1675"/>
      <c r="I4099" s="1676"/>
      <c r="J4099" s="468" t="str">
        <f>F4116</f>
        <v>m2</v>
      </c>
      <c r="K4099" s="458"/>
    </row>
    <row r="4100" spans="1:11">
      <c r="A4100" s="450"/>
      <c r="B4100" s="469"/>
      <c r="C4100" s="469"/>
      <c r="D4100" s="469"/>
      <c r="E4100" s="469"/>
      <c r="F4100" s="469"/>
      <c r="G4100" s="469"/>
      <c r="H4100" s="469"/>
      <c r="I4100" s="470"/>
      <c r="J4100" s="471"/>
      <c r="K4100" s="458"/>
    </row>
    <row r="4101" spans="1:11">
      <c r="A4101" s="450"/>
      <c r="B4101" s="1648" t="s">
        <v>1111</v>
      </c>
      <c r="C4101" s="1650"/>
      <c r="D4101" s="1679" t="s">
        <v>873</v>
      </c>
      <c r="E4101" s="1681" t="s">
        <v>1112</v>
      </c>
      <c r="F4101" s="472" t="s">
        <v>1113</v>
      </c>
      <c r="G4101" s="473"/>
      <c r="H4101" s="472" t="s">
        <v>1114</v>
      </c>
      <c r="I4101" s="473"/>
      <c r="J4101" s="474" t="s">
        <v>1115</v>
      </c>
      <c r="K4101" s="458"/>
    </row>
    <row r="4102" spans="1:11">
      <c r="A4102" s="450"/>
      <c r="B4102" s="1677"/>
      <c r="C4102" s="1678"/>
      <c r="D4102" s="1680"/>
      <c r="E4102" s="1682"/>
      <c r="F4102" s="475" t="s">
        <v>1116</v>
      </c>
      <c r="G4102" s="475" t="s">
        <v>1117</v>
      </c>
      <c r="H4102" s="475" t="s">
        <v>1116</v>
      </c>
      <c r="I4102" s="476" t="s">
        <v>1117</v>
      </c>
      <c r="J4102" s="477" t="s">
        <v>1118</v>
      </c>
      <c r="K4102" s="458"/>
    </row>
    <row r="4103" spans="1:11">
      <c r="A4103" s="450"/>
      <c r="B4103" s="486"/>
      <c r="C4103" s="487"/>
      <c r="D4103" s="488"/>
      <c r="E4103" s="481"/>
      <c r="F4103" s="481"/>
      <c r="G4103" s="482"/>
      <c r="H4103" s="490"/>
      <c r="I4103" s="484"/>
      <c r="J4103" s="492"/>
      <c r="K4103" s="458"/>
    </row>
    <row r="4104" spans="1:11">
      <c r="A4104" s="450"/>
      <c r="B4104" s="486"/>
      <c r="C4104" s="487"/>
      <c r="D4104" s="488"/>
      <c r="E4104" s="489"/>
      <c r="F4104" s="489"/>
      <c r="G4104" s="489"/>
      <c r="H4104" s="490"/>
      <c r="I4104" s="491"/>
      <c r="J4104" s="492">
        <f>H4104*F4104*E4104+I4104*G4104*E4104</f>
        <v>0</v>
      </c>
      <c r="K4104" s="458"/>
    </row>
    <row r="4105" spans="1:11">
      <c r="A4105" s="450"/>
      <c r="B4105" s="493"/>
      <c r="C4105" s="494"/>
      <c r="D4105" s="495"/>
      <c r="E4105" s="496"/>
      <c r="F4105" s="496"/>
      <c r="G4105" s="496"/>
      <c r="H4105" s="497"/>
      <c r="I4105" s="498"/>
      <c r="J4105" s="492">
        <f>H4105*F4105*E4105+I4105*G4105*E4105</f>
        <v>0</v>
      </c>
      <c r="K4105" s="458"/>
    </row>
    <row r="4106" spans="1:11">
      <c r="A4106" s="450"/>
      <c r="B4106" s="499" t="s">
        <v>1119</v>
      </c>
      <c r="C4106" s="469"/>
      <c r="D4106" s="469"/>
      <c r="E4106" s="469"/>
      <c r="F4106" s="469"/>
      <c r="G4106" s="469"/>
      <c r="H4106" s="469"/>
      <c r="I4106" s="500" t="s">
        <v>138</v>
      </c>
      <c r="J4106" s="501">
        <f>SUM(J4103:J4105)</f>
        <v>0</v>
      </c>
      <c r="K4106" s="458"/>
    </row>
    <row r="4107" spans="1:11">
      <c r="A4107" s="450"/>
      <c r="B4107" s="502"/>
      <c r="C4107" s="502"/>
      <c r="D4107" s="502"/>
      <c r="E4107" s="502"/>
      <c r="F4107" s="502"/>
      <c r="G4107" s="502"/>
      <c r="H4107" s="502"/>
      <c r="I4107" s="503"/>
      <c r="J4107" s="504"/>
      <c r="K4107" s="458"/>
    </row>
    <row r="4108" spans="1:11" ht="20.399999999999999">
      <c r="A4108" s="450"/>
      <c r="B4108" s="1664" t="s">
        <v>1120</v>
      </c>
      <c r="C4108" s="1665"/>
      <c r="D4108" s="1665"/>
      <c r="E4108" s="1666"/>
      <c r="F4108" s="505" t="s">
        <v>873</v>
      </c>
      <c r="G4108" s="506"/>
      <c r="H4108" s="507" t="s">
        <v>560</v>
      </c>
      <c r="I4108" s="508" t="s">
        <v>1121</v>
      </c>
      <c r="J4108" s="509" t="s">
        <v>1122</v>
      </c>
      <c r="K4108" s="458"/>
    </row>
    <row r="4109" spans="1:11">
      <c r="A4109" s="450"/>
      <c r="B4109" s="510"/>
      <c r="C4109" s="511"/>
      <c r="D4109" s="512"/>
      <c r="E4109" s="513"/>
      <c r="F4109" s="514"/>
      <c r="G4109" s="515"/>
      <c r="H4109" s="516"/>
      <c r="I4109" s="484"/>
      <c r="J4109" s="485"/>
      <c r="K4109" s="458"/>
    </row>
    <row r="4110" spans="1:11">
      <c r="A4110" s="450"/>
      <c r="B4110" s="517" t="s">
        <v>626</v>
      </c>
      <c r="C4110" s="518"/>
      <c r="D4110" s="459"/>
      <c r="E4110" s="487"/>
      <c r="F4110" s="488"/>
      <c r="G4110" s="519"/>
      <c r="H4110" s="520">
        <v>0.91</v>
      </c>
      <c r="I4110" s="521">
        <f>VLOOKUP(B4110,'MÃO DE OBRA'!$A:$E,5,FALSE)/220</f>
        <v>15.730909090909092</v>
      </c>
      <c r="J4110" s="492">
        <f t="shared" ref="J4110:J4111" si="88">H4110*I4110</f>
        <v>14.315127272727274</v>
      </c>
      <c r="K4110" s="458"/>
    </row>
    <row r="4111" spans="1:11">
      <c r="A4111" s="450"/>
      <c r="B4111" s="517" t="s">
        <v>734</v>
      </c>
      <c r="C4111" s="518"/>
      <c r="D4111" s="459"/>
      <c r="E4111" s="487"/>
      <c r="F4111" s="488"/>
      <c r="G4111" s="519"/>
      <c r="H4111" s="520">
        <v>1.19</v>
      </c>
      <c r="I4111" s="521">
        <f>VLOOKUP(B4111,'MÃO DE OBRA'!$A:$E,5,FALSE)/220</f>
        <v>23.596363636363641</v>
      </c>
      <c r="J4111" s="492">
        <f t="shared" si="88"/>
        <v>28.079672727272733</v>
      </c>
      <c r="K4111" s="458"/>
    </row>
    <row r="4112" spans="1:11">
      <c r="A4112" s="450"/>
      <c r="B4112" s="517"/>
      <c r="C4112" s="518"/>
      <c r="D4112" s="459"/>
      <c r="E4112" s="487"/>
      <c r="F4112" s="488"/>
      <c r="G4112" s="519"/>
      <c r="H4112" s="520"/>
      <c r="I4112" s="521"/>
      <c r="J4112" s="492"/>
      <c r="K4112" s="458"/>
    </row>
    <row r="4113" spans="1:11">
      <c r="A4113" s="450"/>
      <c r="B4113" s="517"/>
      <c r="C4113" s="518"/>
      <c r="D4113" s="459"/>
      <c r="E4113" s="487"/>
      <c r="F4113" s="488"/>
      <c r="G4113" s="519"/>
      <c r="H4113" s="520"/>
      <c r="I4113" s="491"/>
      <c r="J4113" s="492">
        <f>H4113*I4113</f>
        <v>0</v>
      </c>
      <c r="K4113" s="458"/>
    </row>
    <row r="4114" spans="1:11">
      <c r="A4114" s="450"/>
      <c r="B4114" s="499" t="s">
        <v>1119</v>
      </c>
      <c r="C4114" s="502"/>
      <c r="D4114" s="502"/>
      <c r="E4114" s="502"/>
      <c r="F4114" s="502"/>
      <c r="G4114" s="502"/>
      <c r="H4114" s="502"/>
      <c r="I4114" s="522" t="s">
        <v>138</v>
      </c>
      <c r="J4114" s="501">
        <f>SUM(J4109:J4113)</f>
        <v>42.394800000000004</v>
      </c>
      <c r="K4114" s="458"/>
    </row>
    <row r="4115" spans="1:11">
      <c r="A4115" s="450"/>
      <c r="B4115" s="523"/>
      <c r="C4115" s="523"/>
      <c r="D4115" s="523"/>
      <c r="E4115" s="523"/>
      <c r="F4115" s="523"/>
      <c r="G4115" s="523"/>
      <c r="H4115" s="523"/>
      <c r="I4115" s="524"/>
      <c r="J4115" s="523"/>
      <c r="K4115" s="458"/>
    </row>
    <row r="4116" spans="1:11">
      <c r="A4116" s="450"/>
      <c r="B4116" s="525" t="s">
        <v>1123</v>
      </c>
      <c r="C4116" s="526"/>
      <c r="D4116" s="523"/>
      <c r="E4116" s="527">
        <v>1</v>
      </c>
      <c r="F4116" s="528" t="s">
        <v>1130</v>
      </c>
      <c r="G4116" s="506"/>
      <c r="H4116" s="506"/>
      <c r="I4116" s="529" t="s">
        <v>1124</v>
      </c>
      <c r="J4116" s="501">
        <f>J4106+J4114</f>
        <v>42.394800000000004</v>
      </c>
      <c r="K4116" s="458"/>
    </row>
    <row r="4117" spans="1:11">
      <c r="A4117" s="450"/>
      <c r="B4117" s="530"/>
      <c r="C4117" s="523"/>
      <c r="D4117" s="523"/>
      <c r="E4117" s="531"/>
      <c r="F4117" s="532"/>
      <c r="G4117" s="532"/>
      <c r="H4117" s="532"/>
      <c r="I4117" s="524"/>
      <c r="J4117" s="523"/>
      <c r="K4117" s="458"/>
    </row>
    <row r="4118" spans="1:11" ht="20.399999999999999">
      <c r="A4118" s="450"/>
      <c r="B4118" s="1667" t="s">
        <v>481</v>
      </c>
      <c r="C4118" s="1668"/>
      <c r="D4118" s="1668"/>
      <c r="E4118" s="1669"/>
      <c r="F4118" s="533" t="s">
        <v>873</v>
      </c>
      <c r="G4118" s="534" t="s">
        <v>493</v>
      </c>
      <c r="H4118" s="507" t="s">
        <v>1115</v>
      </c>
      <c r="I4118" s="535" t="s">
        <v>480</v>
      </c>
      <c r="J4118" s="536" t="s">
        <v>482</v>
      </c>
      <c r="K4118" s="458"/>
    </row>
    <row r="4119" spans="1:11">
      <c r="A4119" s="450"/>
      <c r="B4119" s="537"/>
      <c r="C4119" s="538"/>
      <c r="D4119" s="538"/>
      <c r="E4119" s="539"/>
      <c r="F4119" s="540"/>
      <c r="G4119" s="541"/>
      <c r="H4119" s="547"/>
      <c r="I4119" s="543"/>
      <c r="J4119" s="485"/>
      <c r="K4119" s="458"/>
    </row>
    <row r="4120" spans="1:11">
      <c r="A4120" s="450"/>
      <c r="B4120" s="537"/>
      <c r="C4120" s="518"/>
      <c r="D4120" s="518"/>
      <c r="E4120" s="487"/>
      <c r="F4120" s="540"/>
      <c r="G4120" s="541"/>
      <c r="H4120" s="547"/>
      <c r="I4120" s="543"/>
      <c r="J4120" s="492"/>
      <c r="K4120" s="458"/>
    </row>
    <row r="4121" spans="1:11">
      <c r="A4121" s="450"/>
      <c r="B4121" s="517"/>
      <c r="C4121" s="518"/>
      <c r="D4121" s="518"/>
      <c r="E4121" s="487"/>
      <c r="F4121" s="488"/>
      <c r="G4121" s="546"/>
      <c r="H4121" s="547"/>
      <c r="I4121" s="543"/>
      <c r="J4121" s="492">
        <f>H4121*I4121*E4103*F4103</f>
        <v>0</v>
      </c>
      <c r="K4121" s="458"/>
    </row>
    <row r="4122" spans="1:11">
      <c r="A4122" s="450"/>
      <c r="B4122" s="517"/>
      <c r="C4122" s="526"/>
      <c r="D4122" s="526"/>
      <c r="E4122" s="494"/>
      <c r="F4122" s="488"/>
      <c r="G4122" s="468"/>
      <c r="H4122" s="547"/>
      <c r="I4122" s="548"/>
      <c r="J4122" s="492">
        <f>H4122*I4122*E4104*F4104</f>
        <v>0</v>
      </c>
      <c r="K4122" s="458"/>
    </row>
    <row r="4123" spans="1:11">
      <c r="A4123" s="450"/>
      <c r="B4123" s="550" t="s">
        <v>1119</v>
      </c>
      <c r="C4123" s="526"/>
      <c r="D4123" s="526"/>
      <c r="E4123" s="526"/>
      <c r="F4123" s="523"/>
      <c r="G4123" s="526"/>
      <c r="H4123" s="551"/>
      <c r="I4123" s="552" t="s">
        <v>138</v>
      </c>
      <c r="J4123" s="501">
        <f>SUM(J4119:J4122)</f>
        <v>0</v>
      </c>
      <c r="K4123" s="458"/>
    </row>
    <row r="4124" spans="1:11">
      <c r="A4124" s="450"/>
      <c r="B4124" s="553"/>
      <c r="C4124" s="526"/>
      <c r="D4124" s="526"/>
      <c r="E4124" s="554"/>
      <c r="F4124" s="555"/>
      <c r="G4124" s="506"/>
      <c r="H4124" s="506"/>
      <c r="I4124" s="529"/>
      <c r="J4124" s="554"/>
      <c r="K4124" s="458"/>
    </row>
    <row r="4125" spans="1:11" ht="20.399999999999999">
      <c r="A4125" s="450"/>
      <c r="B4125" s="1667" t="s">
        <v>1125</v>
      </c>
      <c r="C4125" s="1668"/>
      <c r="D4125" s="1668"/>
      <c r="E4125" s="1668"/>
      <c r="F4125" s="1669"/>
      <c r="G4125" s="556" t="s">
        <v>494</v>
      </c>
      <c r="H4125" s="506" t="s">
        <v>1126</v>
      </c>
      <c r="I4125" s="557" t="s">
        <v>1115</v>
      </c>
      <c r="J4125" s="509" t="s">
        <v>482</v>
      </c>
      <c r="K4125" s="458"/>
    </row>
    <row r="4126" spans="1:11">
      <c r="A4126" s="450"/>
      <c r="B4126" s="558"/>
      <c r="C4126" s="559"/>
      <c r="D4126" s="560"/>
      <c r="E4126" s="560"/>
      <c r="F4126" s="561"/>
      <c r="G4126" s="489"/>
      <c r="H4126" s="489"/>
      <c r="I4126" s="562"/>
      <c r="J4126" s="492"/>
      <c r="K4126" s="458"/>
    </row>
    <row r="4127" spans="1:11">
      <c r="A4127" s="450"/>
      <c r="B4127" s="563"/>
      <c r="C4127" s="564"/>
      <c r="D4127" s="565"/>
      <c r="E4127" s="565"/>
      <c r="F4127" s="566"/>
      <c r="G4127" s="489"/>
      <c r="H4127" s="489"/>
      <c r="I4127" s="562"/>
      <c r="J4127" s="492"/>
      <c r="K4127" s="458"/>
    </row>
    <row r="4128" spans="1:11">
      <c r="A4128" s="450"/>
      <c r="B4128" s="1670" t="s">
        <v>138</v>
      </c>
      <c r="C4128" s="1670"/>
      <c r="D4128" s="1670"/>
      <c r="E4128" s="1670"/>
      <c r="F4128" s="1670"/>
      <c r="G4128" s="1670"/>
      <c r="H4128" s="1670"/>
      <c r="I4128" s="1670"/>
      <c r="J4128" s="501">
        <f>SUM(J4126:J4127)</f>
        <v>0</v>
      </c>
      <c r="K4128" s="458"/>
    </row>
    <row r="4129" spans="1:11">
      <c r="A4129" s="450"/>
      <c r="B4129" s="567"/>
      <c r="C4129" s="511"/>
      <c r="D4129" s="511"/>
      <c r="E4129" s="568"/>
      <c r="F4129" s="569"/>
      <c r="G4129" s="570"/>
      <c r="H4129" s="570"/>
      <c r="I4129" s="571"/>
      <c r="J4129" s="572"/>
      <c r="K4129" s="458"/>
    </row>
    <row r="4130" spans="1:11">
      <c r="A4130" s="450"/>
      <c r="B4130" s="573" t="s">
        <v>1127</v>
      </c>
      <c r="C4130" s="573"/>
      <c r="D4130" s="550"/>
      <c r="E4130" s="523"/>
      <c r="F4130" s="523"/>
      <c r="G4130" s="523"/>
      <c r="H4130" s="574"/>
      <c r="I4130" s="575"/>
      <c r="J4130" s="639">
        <f>(J4116+J4123+J4128)/E4116</f>
        <v>42.394800000000004</v>
      </c>
      <c r="K4130" s="458"/>
    </row>
    <row r="4131" spans="1:11">
      <c r="A4131" s="450"/>
      <c r="B4131" s="553"/>
      <c r="C4131" s="526"/>
      <c r="D4131" s="526"/>
      <c r="E4131" s="554"/>
      <c r="F4131" s="555"/>
      <c r="G4131" s="506"/>
      <c r="H4131" s="506"/>
      <c r="I4131" s="529"/>
      <c r="J4131" s="576"/>
      <c r="K4131" s="458"/>
    </row>
    <row r="4132" spans="1:11" ht="20.399999999999999">
      <c r="A4132" s="450"/>
      <c r="B4132" s="1667" t="s">
        <v>1128</v>
      </c>
      <c r="C4132" s="1668"/>
      <c r="D4132" s="1668"/>
      <c r="E4132" s="1668"/>
      <c r="F4132" s="1669"/>
      <c r="G4132" s="556" t="s">
        <v>494</v>
      </c>
      <c r="H4132" s="506" t="s">
        <v>1126</v>
      </c>
      <c r="I4132" s="557" t="s">
        <v>1115</v>
      </c>
      <c r="J4132" s="509" t="s">
        <v>482</v>
      </c>
      <c r="K4132" s="458"/>
    </row>
    <row r="4133" spans="1:11">
      <c r="A4133" s="450"/>
      <c r="B4133" s="558" t="s">
        <v>1301</v>
      </c>
      <c r="C4133" s="559"/>
      <c r="D4133" s="560"/>
      <c r="E4133" s="560"/>
      <c r="F4133" s="561"/>
      <c r="G4133" s="489">
        <v>13.3</v>
      </c>
      <c r="H4133" s="489" t="s">
        <v>1126</v>
      </c>
      <c r="I4133" s="562">
        <v>4.3</v>
      </c>
      <c r="J4133" s="492">
        <f>G4133*I4133</f>
        <v>57.19</v>
      </c>
      <c r="K4133" s="458"/>
    </row>
    <row r="4134" spans="1:11">
      <c r="A4134" s="450"/>
      <c r="B4134" s="563" t="s">
        <v>1289</v>
      </c>
      <c r="C4134" s="564"/>
      <c r="D4134" s="565"/>
      <c r="E4134" s="565"/>
      <c r="F4134" s="566"/>
      <c r="G4134" s="489">
        <v>2.27</v>
      </c>
      <c r="H4134" s="489" t="s">
        <v>1140</v>
      </c>
      <c r="I4134" s="743">
        <v>0.88</v>
      </c>
      <c r="J4134" s="492">
        <f t="shared" ref="J4134:J4136" si="89">G4134*I4134</f>
        <v>1.9976</v>
      </c>
      <c r="K4134" s="458"/>
    </row>
    <row r="4135" spans="1:11">
      <c r="A4135" s="450"/>
      <c r="B4135" s="563" t="s">
        <v>1311</v>
      </c>
      <c r="C4135" s="564"/>
      <c r="D4135" s="565"/>
      <c r="E4135" s="565"/>
      <c r="F4135" s="566"/>
      <c r="G4135" s="489">
        <v>6.7000000000000004E-2</v>
      </c>
      <c r="H4135" s="489" t="s">
        <v>1205</v>
      </c>
      <c r="I4135" s="743">
        <v>556</v>
      </c>
      <c r="J4135" s="492">
        <f t="shared" si="89"/>
        <v>37.252000000000002</v>
      </c>
      <c r="K4135" s="458"/>
    </row>
    <row r="4136" spans="1:11">
      <c r="A4136" s="450"/>
      <c r="B4136" s="577" t="s">
        <v>1297</v>
      </c>
      <c r="C4136" s="578"/>
      <c r="D4136" s="579"/>
      <c r="E4136" s="579"/>
      <c r="F4136" s="580"/>
      <c r="G4136" s="489">
        <v>1.4999999999999999E-2</v>
      </c>
      <c r="H4136" s="489" t="s">
        <v>1140</v>
      </c>
      <c r="I4136" s="743">
        <f>I4073</f>
        <v>95</v>
      </c>
      <c r="J4136" s="492">
        <f t="shared" si="89"/>
        <v>1.425</v>
      </c>
      <c r="K4136" s="458"/>
    </row>
    <row r="4137" spans="1:11">
      <c r="A4137" s="450"/>
      <c r="B4137" s="581"/>
      <c r="C4137" s="523"/>
      <c r="D4137" s="523"/>
      <c r="E4137" s="582"/>
      <c r="F4137" s="583"/>
      <c r="G4137" s="532"/>
      <c r="H4137" s="532"/>
      <c r="I4137" s="524" t="s">
        <v>138</v>
      </c>
      <c r="J4137" s="501">
        <f>SUM(J4133:J4136)</f>
        <v>97.864599999999996</v>
      </c>
      <c r="K4137" s="458"/>
    </row>
    <row r="4138" spans="1:11">
      <c r="A4138" s="450"/>
      <c r="B4138" s="584"/>
      <c r="C4138" s="523"/>
      <c r="D4138" s="523"/>
      <c r="E4138" s="582"/>
      <c r="F4138" s="583"/>
      <c r="G4138" s="532"/>
      <c r="H4138" s="532"/>
      <c r="I4138" s="524"/>
      <c r="J4138" s="582"/>
      <c r="K4138" s="458"/>
    </row>
    <row r="4139" spans="1:11" ht="20.399999999999999">
      <c r="A4139" s="450"/>
      <c r="B4139" s="1667" t="s">
        <v>1141</v>
      </c>
      <c r="C4139" s="1668"/>
      <c r="D4139" s="1668"/>
      <c r="E4139" s="1668"/>
      <c r="F4139" s="1669"/>
      <c r="G4139" s="587" t="s">
        <v>494</v>
      </c>
      <c r="H4139" s="506" t="s">
        <v>1115</v>
      </c>
      <c r="I4139" s="557"/>
      <c r="J4139" s="509" t="s">
        <v>482</v>
      </c>
      <c r="K4139" s="458"/>
    </row>
    <row r="4140" spans="1:11">
      <c r="A4140" s="450"/>
      <c r="B4140" s="1654"/>
      <c r="C4140" s="1655"/>
      <c r="D4140" s="1655"/>
      <c r="E4140" s="1655"/>
      <c r="F4140" s="1656"/>
      <c r="G4140" s="489"/>
      <c r="H4140" s="1657"/>
      <c r="I4140" s="1658"/>
      <c r="J4140" s="492"/>
      <c r="K4140" s="458"/>
    </row>
    <row r="4141" spans="1:11">
      <c r="A4141" s="450"/>
      <c r="B4141" s="1659"/>
      <c r="C4141" s="1660"/>
      <c r="D4141" s="1660"/>
      <c r="E4141" s="1660"/>
      <c r="F4141" s="1661"/>
      <c r="G4141" s="496"/>
      <c r="H4141" s="1662"/>
      <c r="I4141" s="1663"/>
      <c r="J4141" s="492"/>
      <c r="K4141" s="458"/>
    </row>
    <row r="4142" spans="1:11">
      <c r="A4142" s="450"/>
      <c r="B4142" s="581"/>
      <c r="C4142" s="523"/>
      <c r="D4142" s="523"/>
      <c r="E4142" s="582"/>
      <c r="F4142" s="583"/>
      <c r="G4142" s="532"/>
      <c r="H4142" s="532"/>
      <c r="I4142" s="524" t="s">
        <v>138</v>
      </c>
      <c r="J4142" s="501">
        <f>SUM(J4140:J4141)</f>
        <v>0</v>
      </c>
      <c r="K4142" s="458"/>
    </row>
    <row r="4143" spans="1:11">
      <c r="A4143" s="450"/>
      <c r="B4143" s="523"/>
      <c r="C4143" s="523"/>
      <c r="D4143" s="523"/>
      <c r="E4143" s="523"/>
      <c r="F4143" s="523"/>
      <c r="G4143" s="523"/>
      <c r="H4143" s="523"/>
      <c r="I4143" s="524"/>
      <c r="J4143" s="523"/>
      <c r="K4143" s="458"/>
    </row>
    <row r="4144" spans="1:11">
      <c r="A4144" s="450"/>
      <c r="B4144" s="1645" t="s">
        <v>1142</v>
      </c>
      <c r="C4144" s="1646"/>
      <c r="D4144" s="1646"/>
      <c r="E4144" s="1646"/>
      <c r="F4144" s="1646"/>
      <c r="G4144" s="1646"/>
      <c r="H4144" s="1646"/>
      <c r="I4144" s="1647"/>
      <c r="J4144" s="573">
        <f>J4142+J4137+J4130</f>
        <v>140.2594</v>
      </c>
      <c r="K4144" s="458"/>
    </row>
    <row r="4145" spans="1:11">
      <c r="A4145" s="450"/>
      <c r="B4145" s="523"/>
      <c r="C4145" s="523"/>
      <c r="D4145" s="523"/>
      <c r="E4145" s="523"/>
      <c r="F4145" s="523"/>
      <c r="G4145" s="523"/>
      <c r="H4145" s="523"/>
      <c r="I4145" s="524"/>
      <c r="J4145" s="523"/>
      <c r="K4145" s="458"/>
    </row>
    <row r="4146" spans="1:11">
      <c r="A4146" s="450"/>
      <c r="B4146" s="1645" t="s">
        <v>1143</v>
      </c>
      <c r="C4146" s="1646"/>
      <c r="D4146" s="1646"/>
      <c r="E4146" s="1646"/>
      <c r="F4146" s="1646"/>
      <c r="G4146" s="1646"/>
      <c r="H4146" s="1646"/>
      <c r="I4146" s="1647"/>
      <c r="J4146" s="501">
        <f>J4144*0</f>
        <v>0</v>
      </c>
      <c r="K4146" s="458"/>
    </row>
    <row r="4147" spans="1:11">
      <c r="A4147" s="450"/>
      <c r="B4147" s="523"/>
      <c r="C4147" s="523"/>
      <c r="D4147" s="523"/>
      <c r="E4147" s="523"/>
      <c r="F4147" s="523"/>
      <c r="G4147" s="523"/>
      <c r="H4147" s="523"/>
      <c r="I4147" s="524"/>
      <c r="J4147" s="523"/>
      <c r="K4147" s="458"/>
    </row>
    <row r="4148" spans="1:11">
      <c r="A4148" s="450"/>
      <c r="B4148" s="1645" t="s">
        <v>1144</v>
      </c>
      <c r="C4148" s="1646"/>
      <c r="D4148" s="1646"/>
      <c r="E4148" s="1646"/>
      <c r="F4148" s="1646"/>
      <c r="G4148" s="1646"/>
      <c r="H4148" s="1646"/>
      <c r="I4148" s="1647"/>
      <c r="J4148" s="573">
        <f>J4144+J4146</f>
        <v>140.2594</v>
      </c>
      <c r="K4148" s="458"/>
    </row>
    <row r="4149" spans="1:11">
      <c r="A4149" s="450"/>
      <c r="B4149" s="511"/>
      <c r="C4149" s="511"/>
      <c r="D4149" s="511"/>
      <c r="E4149" s="511"/>
      <c r="F4149" s="511"/>
      <c r="G4149" s="511"/>
      <c r="H4149" s="511"/>
      <c r="I4149" s="571"/>
      <c r="J4149" s="511"/>
      <c r="K4149" s="458"/>
    </row>
    <row r="4150" spans="1:11">
      <c r="A4150" s="450"/>
      <c r="B4150" s="589"/>
      <c r="C4150" s="559"/>
      <c r="D4150" s="559"/>
      <c r="E4150" s="559"/>
      <c r="F4150" s="559"/>
      <c r="G4150" s="559"/>
      <c r="H4150" s="559"/>
      <c r="I4150" s="559"/>
      <c r="J4150" s="590"/>
      <c r="K4150" s="458"/>
    </row>
    <row r="4151" spans="1:11">
      <c r="A4151" s="450"/>
      <c r="B4151" s="591"/>
      <c r="C4151" s="592"/>
      <c r="D4151" s="593"/>
      <c r="E4151" s="593"/>
      <c r="F4151" s="594" t="s">
        <v>1119</v>
      </c>
      <c r="G4151" s="595" t="s">
        <v>1119</v>
      </c>
      <c r="H4151" s="592"/>
      <c r="I4151" s="592"/>
      <c r="J4151" s="596"/>
      <c r="K4151" s="458"/>
    </row>
    <row r="4152" spans="1:11">
      <c r="A4152" s="450"/>
      <c r="B4152" s="459"/>
      <c r="C4152" s="459"/>
      <c r="D4152" s="459"/>
      <c r="E4152" s="459"/>
      <c r="F4152" s="459"/>
      <c r="G4152" s="459"/>
      <c r="H4152" s="459"/>
      <c r="I4152" s="459"/>
      <c r="J4152" s="459"/>
      <c r="K4152" s="458"/>
    </row>
    <row r="4153" spans="1:11">
      <c r="A4153" s="450"/>
      <c r="B4153" s="597"/>
      <c r="C4153" s="598"/>
      <c r="D4153" s="598"/>
      <c r="E4153" s="598"/>
      <c r="F4153" s="599"/>
      <c r="G4153" s="600" t="s">
        <v>482</v>
      </c>
      <c r="H4153" s="502"/>
      <c r="I4153" s="502"/>
      <c r="J4153" s="505"/>
      <c r="K4153" s="458"/>
    </row>
    <row r="4154" spans="1:11">
      <c r="A4154" s="450"/>
      <c r="B4154" s="601"/>
      <c r="C4154" s="602"/>
      <c r="D4154" s="602"/>
      <c r="E4154" s="602"/>
      <c r="F4154" s="603"/>
      <c r="G4154" s="1648" t="s">
        <v>1145</v>
      </c>
      <c r="H4154" s="1649"/>
      <c r="I4154" s="1649"/>
      <c r="J4154" s="1650"/>
      <c r="K4154" s="458"/>
    </row>
    <row r="4155" spans="1:11">
      <c r="A4155" s="450"/>
      <c r="B4155" s="604"/>
      <c r="C4155" s="605"/>
      <c r="D4155" s="605"/>
      <c r="E4155" s="605"/>
      <c r="F4155" s="606"/>
      <c r="G4155" s="607"/>
      <c r="H4155" s="1651"/>
      <c r="I4155" s="1652"/>
      <c r="J4155" s="1653"/>
      <c r="K4155" s="458"/>
    </row>
    <row r="4156" spans="1:11" ht="15" thickBot="1">
      <c r="A4156" s="608"/>
      <c r="B4156" s="609"/>
      <c r="C4156" s="609"/>
      <c r="D4156" s="609"/>
      <c r="E4156" s="609"/>
      <c r="F4156" s="609"/>
      <c r="G4156" s="609"/>
      <c r="H4156" s="609"/>
      <c r="I4156" s="609"/>
      <c r="J4156" s="609"/>
      <c r="K4156" s="610"/>
    </row>
    <row r="4157" spans="1:11">
      <c r="A4157" s="447"/>
      <c r="B4157" s="448"/>
      <c r="C4157" s="448"/>
      <c r="D4157" s="448"/>
      <c r="E4157" s="448"/>
      <c r="F4157" s="448"/>
      <c r="G4157" s="448"/>
      <c r="H4157" s="448"/>
      <c r="I4157" s="448"/>
      <c r="J4157" s="448"/>
      <c r="K4157" s="449"/>
    </row>
    <row r="4158" spans="1:11">
      <c r="A4158" s="450"/>
      <c r="B4158" s="451" t="s">
        <v>141</v>
      </c>
      <c r="C4158" s="452"/>
      <c r="D4158" s="453" t="s">
        <v>1105</v>
      </c>
      <c r="E4158" s="454"/>
      <c r="F4158" s="455"/>
      <c r="G4158" s="455"/>
      <c r="H4158" s="456"/>
      <c r="I4158" s="456"/>
      <c r="J4158" s="457"/>
      <c r="K4158" s="458"/>
    </row>
    <row r="4159" spans="1:11">
      <c r="A4159" s="450"/>
      <c r="B4159" s="459"/>
      <c r="C4159" s="459"/>
      <c r="D4159" s="459"/>
      <c r="E4159" s="459"/>
      <c r="F4159" s="459"/>
      <c r="G4159" s="459"/>
      <c r="H4159" s="459"/>
      <c r="I4159" s="459"/>
      <c r="J4159" s="459"/>
      <c r="K4159" s="458"/>
    </row>
    <row r="4160" spans="1:11">
      <c r="A4160" s="450"/>
      <c r="B4160" s="460" t="s">
        <v>1106</v>
      </c>
      <c r="C4160" s="461" t="s">
        <v>1107</v>
      </c>
      <c r="D4160" s="1671" t="s">
        <v>198</v>
      </c>
      <c r="E4160" s="1672"/>
      <c r="F4160" s="1672"/>
      <c r="G4160" s="1672"/>
      <c r="H4160" s="1672"/>
      <c r="I4160" s="1673"/>
      <c r="J4160" s="462" t="s">
        <v>1108</v>
      </c>
      <c r="K4160" s="458"/>
    </row>
    <row r="4161" spans="1:11" ht="24" customHeight="1">
      <c r="A4161" s="450"/>
      <c r="B4161" s="463" t="s">
        <v>1312</v>
      </c>
      <c r="C4161" s="464"/>
      <c r="D4161" s="1674" t="s">
        <v>1313</v>
      </c>
      <c r="E4161" s="1675"/>
      <c r="F4161" s="1675"/>
      <c r="G4161" s="1675"/>
      <c r="H4161" s="1675"/>
      <c r="I4161" s="1676"/>
      <c r="J4161" s="468" t="str">
        <f>F4178</f>
        <v>m2</v>
      </c>
      <c r="K4161" s="458"/>
    </row>
    <row r="4162" spans="1:11">
      <c r="A4162" s="450"/>
      <c r="B4162" s="469"/>
      <c r="C4162" s="469"/>
      <c r="D4162" s="469"/>
      <c r="E4162" s="469"/>
      <c r="F4162" s="469"/>
      <c r="G4162" s="469"/>
      <c r="H4162" s="469"/>
      <c r="I4162" s="470"/>
      <c r="J4162" s="471"/>
      <c r="K4162" s="458"/>
    </row>
    <row r="4163" spans="1:11">
      <c r="A4163" s="450"/>
      <c r="B4163" s="1648" t="s">
        <v>1111</v>
      </c>
      <c r="C4163" s="1650"/>
      <c r="D4163" s="1679" t="s">
        <v>873</v>
      </c>
      <c r="E4163" s="1681" t="s">
        <v>1112</v>
      </c>
      <c r="F4163" s="472" t="s">
        <v>1113</v>
      </c>
      <c r="G4163" s="473"/>
      <c r="H4163" s="472" t="s">
        <v>1114</v>
      </c>
      <c r="I4163" s="473"/>
      <c r="J4163" s="474" t="s">
        <v>1115</v>
      </c>
      <c r="K4163" s="458"/>
    </row>
    <row r="4164" spans="1:11">
      <c r="A4164" s="450"/>
      <c r="B4164" s="1677"/>
      <c r="C4164" s="1678"/>
      <c r="D4164" s="1680"/>
      <c r="E4164" s="1682"/>
      <c r="F4164" s="475" t="s">
        <v>1116</v>
      </c>
      <c r="G4164" s="475" t="s">
        <v>1117</v>
      </c>
      <c r="H4164" s="475" t="s">
        <v>1116</v>
      </c>
      <c r="I4164" s="476" t="s">
        <v>1117</v>
      </c>
      <c r="J4164" s="477" t="s">
        <v>1118</v>
      </c>
      <c r="K4164" s="458"/>
    </row>
    <row r="4165" spans="1:11">
      <c r="A4165" s="450"/>
      <c r="B4165" s="486"/>
      <c r="C4165" s="487"/>
      <c r="D4165" s="488"/>
      <c r="E4165" s="481"/>
      <c r="F4165" s="481"/>
      <c r="G4165" s="482"/>
      <c r="H4165" s="490"/>
      <c r="I4165" s="484"/>
      <c r="J4165" s="492"/>
      <c r="K4165" s="458"/>
    </row>
    <row r="4166" spans="1:11">
      <c r="A4166" s="450"/>
      <c r="B4166" s="486"/>
      <c r="C4166" s="487"/>
      <c r="D4166" s="488"/>
      <c r="E4166" s="489"/>
      <c r="F4166" s="489"/>
      <c r="G4166" s="489"/>
      <c r="H4166" s="490"/>
      <c r="I4166" s="491"/>
      <c r="J4166" s="492">
        <f>H4166*F4166*E4166+I4166*G4166*E4166</f>
        <v>0</v>
      </c>
      <c r="K4166" s="458"/>
    </row>
    <row r="4167" spans="1:11">
      <c r="A4167" s="450"/>
      <c r="B4167" s="493"/>
      <c r="C4167" s="494"/>
      <c r="D4167" s="495"/>
      <c r="E4167" s="496"/>
      <c r="F4167" s="496"/>
      <c r="G4167" s="496"/>
      <c r="H4167" s="497"/>
      <c r="I4167" s="498"/>
      <c r="J4167" s="492">
        <f>H4167*F4167*E4167+I4167*G4167*E4167</f>
        <v>0</v>
      </c>
      <c r="K4167" s="458"/>
    </row>
    <row r="4168" spans="1:11">
      <c r="A4168" s="450"/>
      <c r="B4168" s="499" t="s">
        <v>1119</v>
      </c>
      <c r="C4168" s="469"/>
      <c r="D4168" s="469"/>
      <c r="E4168" s="469"/>
      <c r="F4168" s="469"/>
      <c r="G4168" s="469"/>
      <c r="H4168" s="469"/>
      <c r="I4168" s="500" t="s">
        <v>138</v>
      </c>
      <c r="J4168" s="501">
        <f>SUM(J4165:J4167)</f>
        <v>0</v>
      </c>
      <c r="K4168" s="458"/>
    </row>
    <row r="4169" spans="1:11">
      <c r="A4169" s="450"/>
      <c r="B4169" s="502"/>
      <c r="C4169" s="502"/>
      <c r="D4169" s="502"/>
      <c r="E4169" s="502"/>
      <c r="F4169" s="502"/>
      <c r="G4169" s="502"/>
      <c r="H4169" s="502"/>
      <c r="I4169" s="503"/>
      <c r="J4169" s="504"/>
      <c r="K4169" s="458"/>
    </row>
    <row r="4170" spans="1:11" ht="20.399999999999999">
      <c r="A4170" s="450"/>
      <c r="B4170" s="1664" t="s">
        <v>1120</v>
      </c>
      <c r="C4170" s="1665"/>
      <c r="D4170" s="1665"/>
      <c r="E4170" s="1666"/>
      <c r="F4170" s="505" t="s">
        <v>873</v>
      </c>
      <c r="G4170" s="506"/>
      <c r="H4170" s="507" t="s">
        <v>560</v>
      </c>
      <c r="I4170" s="508" t="s">
        <v>1121</v>
      </c>
      <c r="J4170" s="509" t="s">
        <v>1122</v>
      </c>
      <c r="K4170" s="458"/>
    </row>
    <row r="4171" spans="1:11">
      <c r="A4171" s="450"/>
      <c r="B4171" s="510"/>
      <c r="C4171" s="511"/>
      <c r="D4171" s="512"/>
      <c r="E4171" s="513"/>
      <c r="F4171" s="514"/>
      <c r="G4171" s="515"/>
      <c r="H4171" s="516"/>
      <c r="I4171" s="484"/>
      <c r="J4171" s="485"/>
      <c r="K4171" s="458"/>
    </row>
    <row r="4172" spans="1:11">
      <c r="A4172" s="450"/>
      <c r="B4172" s="517" t="s">
        <v>626</v>
      </c>
      <c r="C4172" s="518"/>
      <c r="D4172" s="459"/>
      <c r="E4172" s="487"/>
      <c r="F4172" s="488"/>
      <c r="G4172" s="519"/>
      <c r="H4172" s="520">
        <v>0.81</v>
      </c>
      <c r="I4172" s="521">
        <f>VLOOKUP(B4172,'MÃO DE OBRA'!$A:$E,5,FALSE)/220</f>
        <v>15.730909090909092</v>
      </c>
      <c r="J4172" s="492">
        <f t="shared" ref="J4172:J4173" si="90">H4172*I4172</f>
        <v>12.742036363636366</v>
      </c>
      <c r="K4172" s="458"/>
    </row>
    <row r="4173" spans="1:11">
      <c r="A4173" s="450"/>
      <c r="B4173" s="517" t="s">
        <v>734</v>
      </c>
      <c r="C4173" s="518"/>
      <c r="D4173" s="459"/>
      <c r="E4173" s="487"/>
      <c r="F4173" s="488"/>
      <c r="G4173" s="519"/>
      <c r="H4173" s="520">
        <v>0.97</v>
      </c>
      <c r="I4173" s="521">
        <f>VLOOKUP(B4173,'MÃO DE OBRA'!$A:$E,5,FALSE)/220</f>
        <v>23.596363636363641</v>
      </c>
      <c r="J4173" s="492">
        <f t="shared" si="90"/>
        <v>22.888472727272731</v>
      </c>
      <c r="K4173" s="458"/>
    </row>
    <row r="4174" spans="1:11">
      <c r="A4174" s="450"/>
      <c r="B4174" s="517"/>
      <c r="C4174" s="518"/>
      <c r="D4174" s="459"/>
      <c r="E4174" s="487"/>
      <c r="F4174" s="488"/>
      <c r="G4174" s="519"/>
      <c r="H4174" s="520"/>
      <c r="I4174" s="521"/>
      <c r="J4174" s="492"/>
      <c r="K4174" s="458"/>
    </row>
    <row r="4175" spans="1:11">
      <c r="A4175" s="450"/>
      <c r="B4175" s="517"/>
      <c r="C4175" s="518"/>
      <c r="D4175" s="459"/>
      <c r="E4175" s="487"/>
      <c r="F4175" s="488"/>
      <c r="G4175" s="519"/>
      <c r="H4175" s="520"/>
      <c r="I4175" s="491"/>
      <c r="J4175" s="492">
        <f>H4175*I4175</f>
        <v>0</v>
      </c>
      <c r="K4175" s="458"/>
    </row>
    <row r="4176" spans="1:11">
      <c r="A4176" s="450"/>
      <c r="B4176" s="499" t="s">
        <v>1119</v>
      </c>
      <c r="C4176" s="502"/>
      <c r="D4176" s="502"/>
      <c r="E4176" s="502"/>
      <c r="F4176" s="502"/>
      <c r="G4176" s="502"/>
      <c r="H4176" s="502"/>
      <c r="I4176" s="522" t="s">
        <v>138</v>
      </c>
      <c r="J4176" s="501">
        <f>SUM(J4171:J4175)</f>
        <v>35.630509090909101</v>
      </c>
      <c r="K4176" s="458"/>
    </row>
    <row r="4177" spans="1:11">
      <c r="A4177" s="450"/>
      <c r="B4177" s="523"/>
      <c r="C4177" s="523"/>
      <c r="D4177" s="523"/>
      <c r="E4177" s="523"/>
      <c r="F4177" s="523"/>
      <c r="G4177" s="523"/>
      <c r="H4177" s="523"/>
      <c r="I4177" s="524"/>
      <c r="J4177" s="523"/>
      <c r="K4177" s="458"/>
    </row>
    <row r="4178" spans="1:11">
      <c r="A4178" s="450"/>
      <c r="B4178" s="525" t="s">
        <v>1123</v>
      </c>
      <c r="C4178" s="526"/>
      <c r="D4178" s="523"/>
      <c r="E4178" s="527">
        <v>1</v>
      </c>
      <c r="F4178" s="528" t="s">
        <v>1130</v>
      </c>
      <c r="G4178" s="506"/>
      <c r="H4178" s="506"/>
      <c r="I4178" s="529" t="s">
        <v>1124</v>
      </c>
      <c r="J4178" s="501">
        <f>J4168+J4176</f>
        <v>35.630509090909101</v>
      </c>
      <c r="K4178" s="458"/>
    </row>
    <row r="4179" spans="1:11">
      <c r="A4179" s="450"/>
      <c r="B4179" s="530"/>
      <c r="C4179" s="523"/>
      <c r="D4179" s="523"/>
      <c r="E4179" s="531"/>
      <c r="F4179" s="532"/>
      <c r="G4179" s="532"/>
      <c r="H4179" s="532"/>
      <c r="I4179" s="524"/>
      <c r="J4179" s="523"/>
      <c r="K4179" s="458"/>
    </row>
    <row r="4180" spans="1:11" ht="20.399999999999999">
      <c r="A4180" s="450"/>
      <c r="B4180" s="1667" t="s">
        <v>481</v>
      </c>
      <c r="C4180" s="1668"/>
      <c r="D4180" s="1668"/>
      <c r="E4180" s="1669"/>
      <c r="F4180" s="533" t="s">
        <v>873</v>
      </c>
      <c r="G4180" s="534" t="s">
        <v>493</v>
      </c>
      <c r="H4180" s="507" t="s">
        <v>1115</v>
      </c>
      <c r="I4180" s="535" t="s">
        <v>480</v>
      </c>
      <c r="J4180" s="536" t="s">
        <v>482</v>
      </c>
      <c r="K4180" s="458"/>
    </row>
    <row r="4181" spans="1:11">
      <c r="A4181" s="450"/>
      <c r="B4181" s="537"/>
      <c r="C4181" s="538"/>
      <c r="D4181" s="538"/>
      <c r="E4181" s="539"/>
      <c r="F4181" s="540"/>
      <c r="G4181" s="541"/>
      <c r="H4181" s="547"/>
      <c r="I4181" s="543"/>
      <c r="J4181" s="485"/>
      <c r="K4181" s="458"/>
    </row>
    <row r="4182" spans="1:11">
      <c r="A4182" s="450"/>
      <c r="B4182" s="537"/>
      <c r="C4182" s="518"/>
      <c r="D4182" s="518"/>
      <c r="E4182" s="487"/>
      <c r="F4182" s="540"/>
      <c r="G4182" s="541"/>
      <c r="H4182" s="547"/>
      <c r="I4182" s="543"/>
      <c r="J4182" s="492"/>
      <c r="K4182" s="458"/>
    </row>
    <row r="4183" spans="1:11">
      <c r="A4183" s="450"/>
      <c r="B4183" s="517"/>
      <c r="C4183" s="518"/>
      <c r="D4183" s="518"/>
      <c r="E4183" s="487"/>
      <c r="F4183" s="488"/>
      <c r="G4183" s="546"/>
      <c r="H4183" s="547"/>
      <c r="I4183" s="543"/>
      <c r="J4183" s="492">
        <f>H4183*I4183*E4165*F4165</f>
        <v>0</v>
      </c>
      <c r="K4183" s="458"/>
    </row>
    <row r="4184" spans="1:11">
      <c r="A4184" s="450"/>
      <c r="B4184" s="517"/>
      <c r="C4184" s="526"/>
      <c r="D4184" s="526"/>
      <c r="E4184" s="494"/>
      <c r="F4184" s="488"/>
      <c r="G4184" s="468"/>
      <c r="H4184" s="547"/>
      <c r="I4184" s="548"/>
      <c r="J4184" s="492">
        <f>H4184*I4184*E4166*F4166</f>
        <v>0</v>
      </c>
      <c r="K4184" s="458"/>
    </row>
    <row r="4185" spans="1:11">
      <c r="A4185" s="450"/>
      <c r="B4185" s="550" t="s">
        <v>1119</v>
      </c>
      <c r="C4185" s="526"/>
      <c r="D4185" s="526"/>
      <c r="E4185" s="526"/>
      <c r="F4185" s="523"/>
      <c r="G4185" s="526"/>
      <c r="H4185" s="551"/>
      <c r="I4185" s="552" t="s">
        <v>138</v>
      </c>
      <c r="J4185" s="501">
        <f>SUM(J4181:J4184)</f>
        <v>0</v>
      </c>
      <c r="K4185" s="458"/>
    </row>
    <row r="4186" spans="1:11">
      <c r="A4186" s="450"/>
      <c r="B4186" s="553"/>
      <c r="C4186" s="526"/>
      <c r="D4186" s="526"/>
      <c r="E4186" s="554"/>
      <c r="F4186" s="555"/>
      <c r="G4186" s="506"/>
      <c r="H4186" s="506"/>
      <c r="I4186" s="529"/>
      <c r="J4186" s="554"/>
      <c r="K4186" s="458"/>
    </row>
    <row r="4187" spans="1:11" ht="20.399999999999999">
      <c r="A4187" s="450"/>
      <c r="B4187" s="1667" t="s">
        <v>1125</v>
      </c>
      <c r="C4187" s="1668"/>
      <c r="D4187" s="1668"/>
      <c r="E4187" s="1668"/>
      <c r="F4187" s="1669"/>
      <c r="G4187" s="556" t="s">
        <v>494</v>
      </c>
      <c r="H4187" s="506" t="s">
        <v>1126</v>
      </c>
      <c r="I4187" s="557" t="s">
        <v>1115</v>
      </c>
      <c r="J4187" s="509" t="s">
        <v>482</v>
      </c>
      <c r="K4187" s="458"/>
    </row>
    <row r="4188" spans="1:11">
      <c r="A4188" s="450"/>
      <c r="B4188" s="558"/>
      <c r="C4188" s="559"/>
      <c r="D4188" s="560"/>
      <c r="E4188" s="560"/>
      <c r="F4188" s="561"/>
      <c r="G4188" s="489"/>
      <c r="H4188" s="489"/>
      <c r="I4188" s="562"/>
      <c r="J4188" s="492"/>
      <c r="K4188" s="458"/>
    </row>
    <row r="4189" spans="1:11">
      <c r="A4189" s="450"/>
      <c r="B4189" s="563"/>
      <c r="C4189" s="564"/>
      <c r="D4189" s="565"/>
      <c r="E4189" s="565"/>
      <c r="F4189" s="566"/>
      <c r="G4189" s="489"/>
      <c r="H4189" s="489"/>
      <c r="I4189" s="562"/>
      <c r="J4189" s="492"/>
      <c r="K4189" s="458"/>
    </row>
    <row r="4190" spans="1:11">
      <c r="A4190" s="450"/>
      <c r="B4190" s="1670" t="s">
        <v>138</v>
      </c>
      <c r="C4190" s="1670"/>
      <c r="D4190" s="1670"/>
      <c r="E4190" s="1670"/>
      <c r="F4190" s="1670"/>
      <c r="G4190" s="1670"/>
      <c r="H4190" s="1670"/>
      <c r="I4190" s="1670"/>
      <c r="J4190" s="501">
        <f>SUM(J4188:J4189)</f>
        <v>0</v>
      </c>
      <c r="K4190" s="458"/>
    </row>
    <row r="4191" spans="1:11">
      <c r="A4191" s="450"/>
      <c r="B4191" s="567"/>
      <c r="C4191" s="511"/>
      <c r="D4191" s="511"/>
      <c r="E4191" s="568"/>
      <c r="F4191" s="569"/>
      <c r="G4191" s="570"/>
      <c r="H4191" s="570"/>
      <c r="I4191" s="571"/>
      <c r="J4191" s="572"/>
      <c r="K4191" s="458"/>
    </row>
    <row r="4192" spans="1:11">
      <c r="A4192" s="450"/>
      <c r="B4192" s="573" t="s">
        <v>1127</v>
      </c>
      <c r="C4192" s="573"/>
      <c r="D4192" s="550"/>
      <c r="E4192" s="523"/>
      <c r="F4192" s="523"/>
      <c r="G4192" s="523"/>
      <c r="H4192" s="574"/>
      <c r="I4192" s="575"/>
      <c r="J4192" s="639">
        <f>(J4178+J4185+J4190)/E4178</f>
        <v>35.630509090909101</v>
      </c>
      <c r="K4192" s="458"/>
    </row>
    <row r="4193" spans="1:11">
      <c r="A4193" s="450"/>
      <c r="B4193" s="553"/>
      <c r="C4193" s="526"/>
      <c r="D4193" s="526"/>
      <c r="E4193" s="554"/>
      <c r="F4193" s="555"/>
      <c r="G4193" s="506"/>
      <c r="H4193" s="506"/>
      <c r="I4193" s="529"/>
      <c r="J4193" s="576"/>
      <c r="K4193" s="458"/>
    </row>
    <row r="4194" spans="1:11" ht="20.399999999999999">
      <c r="A4194" s="450"/>
      <c r="B4194" s="1667" t="s">
        <v>1128</v>
      </c>
      <c r="C4194" s="1668"/>
      <c r="D4194" s="1668"/>
      <c r="E4194" s="1668"/>
      <c r="F4194" s="1669"/>
      <c r="G4194" s="556" t="s">
        <v>494</v>
      </c>
      <c r="H4194" s="506" t="s">
        <v>1126</v>
      </c>
      <c r="I4194" s="557" t="s">
        <v>1115</v>
      </c>
      <c r="J4194" s="509" t="s">
        <v>482</v>
      </c>
      <c r="K4194" s="458"/>
    </row>
    <row r="4195" spans="1:11">
      <c r="A4195" s="450"/>
      <c r="B4195" s="558" t="s">
        <v>1314</v>
      </c>
      <c r="C4195" s="559"/>
      <c r="D4195" s="560"/>
      <c r="E4195" s="560"/>
      <c r="F4195" s="561"/>
      <c r="G4195" s="489">
        <v>2.1</v>
      </c>
      <c r="H4195" s="489" t="s">
        <v>1165</v>
      </c>
      <c r="I4195" s="562">
        <v>19.829999999999998</v>
      </c>
      <c r="J4195" s="492">
        <f>G4195*I4195</f>
        <v>41.643000000000001</v>
      </c>
      <c r="K4195" s="458"/>
    </row>
    <row r="4196" spans="1:11">
      <c r="A4196" s="450"/>
      <c r="B4196" s="563" t="s">
        <v>1315</v>
      </c>
      <c r="C4196" s="564"/>
      <c r="D4196" s="565"/>
      <c r="E4196" s="565"/>
      <c r="F4196" s="566"/>
      <c r="G4196" s="489">
        <v>3</v>
      </c>
      <c r="H4196" s="489" t="s">
        <v>1221</v>
      </c>
      <c r="I4196" s="743">
        <v>0.31</v>
      </c>
      <c r="J4196" s="492">
        <f t="shared" ref="J4196:J4204" si="91">G4196*I4196</f>
        <v>0.92999999999999994</v>
      </c>
      <c r="K4196" s="458"/>
    </row>
    <row r="4197" spans="1:11">
      <c r="A4197" s="450"/>
      <c r="B4197" s="563" t="s">
        <v>1316</v>
      </c>
      <c r="C4197" s="564"/>
      <c r="D4197" s="565"/>
      <c r="E4197" s="565"/>
      <c r="F4197" s="566"/>
      <c r="G4197" s="489">
        <v>0.1</v>
      </c>
      <c r="H4197" s="489" t="s">
        <v>1140</v>
      </c>
      <c r="I4197" s="743">
        <v>2.73</v>
      </c>
      <c r="J4197" s="492">
        <f t="shared" si="91"/>
        <v>0.27300000000000002</v>
      </c>
      <c r="K4197" s="458"/>
    </row>
    <row r="4198" spans="1:11">
      <c r="A4198" s="450"/>
      <c r="B4198" s="563" t="s">
        <v>1317</v>
      </c>
      <c r="C4198" s="564"/>
      <c r="D4198" s="565"/>
      <c r="E4198" s="565"/>
      <c r="F4198" s="566"/>
      <c r="G4198" s="489">
        <v>0.7</v>
      </c>
      <c r="H4198" s="489" t="s">
        <v>1140</v>
      </c>
      <c r="I4198" s="743">
        <v>3.37</v>
      </c>
      <c r="J4198" s="492">
        <f t="shared" si="91"/>
        <v>2.359</v>
      </c>
      <c r="K4198" s="458"/>
    </row>
    <row r="4199" spans="1:11">
      <c r="A4199" s="450"/>
      <c r="B4199" s="563" t="s">
        <v>1318</v>
      </c>
      <c r="C4199" s="564"/>
      <c r="D4199" s="565"/>
      <c r="E4199" s="565"/>
      <c r="F4199" s="566"/>
      <c r="G4199" s="489">
        <v>2</v>
      </c>
      <c r="H4199" s="489" t="s">
        <v>1126</v>
      </c>
      <c r="I4199" s="743">
        <v>0.24</v>
      </c>
      <c r="J4199" s="492">
        <f t="shared" si="91"/>
        <v>0.48</v>
      </c>
      <c r="K4199" s="458"/>
    </row>
    <row r="4200" spans="1:11">
      <c r="A4200" s="450"/>
      <c r="B4200" s="563" t="s">
        <v>1319</v>
      </c>
      <c r="C4200" s="564"/>
      <c r="D4200" s="565"/>
      <c r="E4200" s="565"/>
      <c r="F4200" s="566"/>
      <c r="G4200" s="489">
        <v>22</v>
      </c>
      <c r="H4200" s="489" t="s">
        <v>1126</v>
      </c>
      <c r="I4200" s="743">
        <v>0.14000000000000001</v>
      </c>
      <c r="J4200" s="492">
        <f t="shared" si="91"/>
        <v>3.08</v>
      </c>
      <c r="K4200" s="458"/>
    </row>
    <row r="4201" spans="1:11">
      <c r="A4201" s="450"/>
      <c r="B4201" s="563" t="s">
        <v>1320</v>
      </c>
      <c r="C4201" s="564"/>
      <c r="D4201" s="565"/>
      <c r="E4201" s="565"/>
      <c r="F4201" s="566"/>
      <c r="G4201" s="489">
        <v>2</v>
      </c>
      <c r="H4201" s="489" t="s">
        <v>1126</v>
      </c>
      <c r="I4201" s="743">
        <v>0.35</v>
      </c>
      <c r="J4201" s="492">
        <f t="shared" si="91"/>
        <v>0.7</v>
      </c>
      <c r="K4201" s="458"/>
    </row>
    <row r="4202" spans="1:11">
      <c r="A4202" s="450"/>
      <c r="B4202" s="563" t="s">
        <v>1321</v>
      </c>
      <c r="C4202" s="564"/>
      <c r="D4202" s="565"/>
      <c r="E4202" s="565"/>
      <c r="F4202" s="566"/>
      <c r="G4202" s="489">
        <v>0.9</v>
      </c>
      <c r="H4202" s="489" t="s">
        <v>1221</v>
      </c>
      <c r="I4202" s="743">
        <v>6.84</v>
      </c>
      <c r="J4202" s="492">
        <f t="shared" si="91"/>
        <v>6.1559999999999997</v>
      </c>
      <c r="K4202" s="458"/>
    </row>
    <row r="4203" spans="1:11">
      <c r="A4203" s="450"/>
      <c r="B4203" s="563" t="s">
        <v>1322</v>
      </c>
      <c r="C4203" s="564"/>
      <c r="D4203" s="565"/>
      <c r="E4203" s="565"/>
      <c r="F4203" s="566"/>
      <c r="G4203" s="489">
        <v>2.2999999999999998</v>
      </c>
      <c r="H4203" s="489" t="s">
        <v>1221</v>
      </c>
      <c r="I4203" s="743">
        <v>7.74</v>
      </c>
      <c r="J4203" s="492">
        <f t="shared" si="91"/>
        <v>17.802</v>
      </c>
      <c r="K4203" s="458"/>
    </row>
    <row r="4204" spans="1:11">
      <c r="A4204" s="450"/>
      <c r="B4204" s="577"/>
      <c r="C4204" s="578"/>
      <c r="D4204" s="579"/>
      <c r="E4204" s="579"/>
      <c r="F4204" s="580"/>
      <c r="G4204" s="489"/>
      <c r="H4204" s="489"/>
      <c r="I4204" s="743"/>
      <c r="J4204" s="492">
        <f t="shared" si="91"/>
        <v>0</v>
      </c>
      <c r="K4204" s="458"/>
    </row>
    <row r="4205" spans="1:11">
      <c r="A4205" s="450"/>
      <c r="B4205" s="581"/>
      <c r="C4205" s="523"/>
      <c r="D4205" s="523"/>
      <c r="E4205" s="582"/>
      <c r="F4205" s="583"/>
      <c r="G4205" s="532"/>
      <c r="H4205" s="532"/>
      <c r="I4205" s="524" t="s">
        <v>138</v>
      </c>
      <c r="J4205" s="501">
        <f>SUM(J4195:J4204)</f>
        <v>73.423000000000002</v>
      </c>
      <c r="K4205" s="458"/>
    </row>
    <row r="4206" spans="1:11">
      <c r="A4206" s="450"/>
      <c r="B4206" s="584"/>
      <c r="C4206" s="523"/>
      <c r="D4206" s="523"/>
      <c r="E4206" s="582"/>
      <c r="F4206" s="583"/>
      <c r="G4206" s="532"/>
      <c r="H4206" s="532"/>
      <c r="I4206" s="524"/>
      <c r="J4206" s="582"/>
      <c r="K4206" s="458"/>
    </row>
    <row r="4207" spans="1:11" ht="20.399999999999999">
      <c r="A4207" s="450"/>
      <c r="B4207" s="1667" t="s">
        <v>1141</v>
      </c>
      <c r="C4207" s="1668"/>
      <c r="D4207" s="1668"/>
      <c r="E4207" s="1668"/>
      <c r="F4207" s="1669"/>
      <c r="G4207" s="587" t="s">
        <v>494</v>
      </c>
      <c r="H4207" s="506" t="s">
        <v>1115</v>
      </c>
      <c r="I4207" s="557"/>
      <c r="J4207" s="509" t="s">
        <v>482</v>
      </c>
      <c r="K4207" s="458"/>
    </row>
    <row r="4208" spans="1:11">
      <c r="A4208" s="450"/>
      <c r="B4208" s="1654"/>
      <c r="C4208" s="1655"/>
      <c r="D4208" s="1655"/>
      <c r="E4208" s="1655"/>
      <c r="F4208" s="1656"/>
      <c r="G4208" s="489"/>
      <c r="H4208" s="1657"/>
      <c r="I4208" s="1658"/>
      <c r="J4208" s="492"/>
      <c r="K4208" s="458"/>
    </row>
    <row r="4209" spans="1:11">
      <c r="A4209" s="450"/>
      <c r="B4209" s="1659"/>
      <c r="C4209" s="1660"/>
      <c r="D4209" s="1660"/>
      <c r="E4209" s="1660"/>
      <c r="F4209" s="1661"/>
      <c r="G4209" s="496"/>
      <c r="H4209" s="1662"/>
      <c r="I4209" s="1663"/>
      <c r="J4209" s="492"/>
      <c r="K4209" s="458"/>
    </row>
    <row r="4210" spans="1:11">
      <c r="A4210" s="450"/>
      <c r="B4210" s="581"/>
      <c r="C4210" s="523"/>
      <c r="D4210" s="523"/>
      <c r="E4210" s="582"/>
      <c r="F4210" s="583"/>
      <c r="G4210" s="532"/>
      <c r="H4210" s="532"/>
      <c r="I4210" s="524" t="s">
        <v>138</v>
      </c>
      <c r="J4210" s="501">
        <f>SUM(J4208:J4209)</f>
        <v>0</v>
      </c>
      <c r="K4210" s="458"/>
    </row>
    <row r="4211" spans="1:11">
      <c r="A4211" s="450"/>
      <c r="B4211" s="523"/>
      <c r="C4211" s="523"/>
      <c r="D4211" s="523"/>
      <c r="E4211" s="523"/>
      <c r="F4211" s="523"/>
      <c r="G4211" s="523"/>
      <c r="H4211" s="523"/>
      <c r="I4211" s="524"/>
      <c r="J4211" s="523"/>
      <c r="K4211" s="458"/>
    </row>
    <row r="4212" spans="1:11">
      <c r="A4212" s="450"/>
      <c r="B4212" s="1645" t="s">
        <v>1142</v>
      </c>
      <c r="C4212" s="1646"/>
      <c r="D4212" s="1646"/>
      <c r="E4212" s="1646"/>
      <c r="F4212" s="1646"/>
      <c r="G4212" s="1646"/>
      <c r="H4212" s="1646"/>
      <c r="I4212" s="1647"/>
      <c r="J4212" s="573">
        <f>J4210+J4205+J4192</f>
        <v>109.0535090909091</v>
      </c>
      <c r="K4212" s="458"/>
    </row>
    <row r="4213" spans="1:11">
      <c r="A4213" s="450"/>
      <c r="B4213" s="523"/>
      <c r="C4213" s="523"/>
      <c r="D4213" s="523"/>
      <c r="E4213" s="523"/>
      <c r="F4213" s="523"/>
      <c r="G4213" s="523"/>
      <c r="H4213" s="523"/>
      <c r="I4213" s="524"/>
      <c r="J4213" s="523"/>
      <c r="K4213" s="458"/>
    </row>
    <row r="4214" spans="1:11">
      <c r="A4214" s="450"/>
      <c r="B4214" s="1645" t="s">
        <v>1143</v>
      </c>
      <c r="C4214" s="1646"/>
      <c r="D4214" s="1646"/>
      <c r="E4214" s="1646"/>
      <c r="F4214" s="1646"/>
      <c r="G4214" s="1646"/>
      <c r="H4214" s="1646"/>
      <c r="I4214" s="1647"/>
      <c r="J4214" s="501">
        <f>J4212*0</f>
        <v>0</v>
      </c>
      <c r="K4214" s="458"/>
    </row>
    <row r="4215" spans="1:11">
      <c r="A4215" s="450"/>
      <c r="B4215" s="523"/>
      <c r="C4215" s="523"/>
      <c r="D4215" s="523"/>
      <c r="E4215" s="523"/>
      <c r="F4215" s="523"/>
      <c r="G4215" s="523"/>
      <c r="H4215" s="523"/>
      <c r="I4215" s="524"/>
      <c r="J4215" s="523"/>
      <c r="K4215" s="458"/>
    </row>
    <row r="4216" spans="1:11">
      <c r="A4216" s="450"/>
      <c r="B4216" s="1645" t="s">
        <v>1144</v>
      </c>
      <c r="C4216" s="1646"/>
      <c r="D4216" s="1646"/>
      <c r="E4216" s="1646"/>
      <c r="F4216" s="1646"/>
      <c r="G4216" s="1646"/>
      <c r="H4216" s="1646"/>
      <c r="I4216" s="1647"/>
      <c r="J4216" s="573">
        <f>J4212+J4214</f>
        <v>109.0535090909091</v>
      </c>
      <c r="K4216" s="458"/>
    </row>
    <row r="4217" spans="1:11">
      <c r="A4217" s="450"/>
      <c r="B4217" s="511"/>
      <c r="C4217" s="511"/>
      <c r="D4217" s="511"/>
      <c r="E4217" s="511"/>
      <c r="F4217" s="511"/>
      <c r="G4217" s="511"/>
      <c r="H4217" s="511"/>
      <c r="I4217" s="571"/>
      <c r="J4217" s="511"/>
      <c r="K4217" s="458"/>
    </row>
    <row r="4218" spans="1:11">
      <c r="A4218" s="450"/>
      <c r="B4218" s="589"/>
      <c r="C4218" s="559"/>
      <c r="D4218" s="559"/>
      <c r="E4218" s="559"/>
      <c r="F4218" s="559"/>
      <c r="G4218" s="559"/>
      <c r="H4218" s="559"/>
      <c r="I4218" s="559"/>
      <c r="J4218" s="590"/>
      <c r="K4218" s="458"/>
    </row>
    <row r="4219" spans="1:11">
      <c r="A4219" s="450"/>
      <c r="B4219" s="591"/>
      <c r="C4219" s="592"/>
      <c r="D4219" s="593"/>
      <c r="E4219" s="593"/>
      <c r="F4219" s="594" t="s">
        <v>1119</v>
      </c>
      <c r="G4219" s="595" t="s">
        <v>1119</v>
      </c>
      <c r="H4219" s="592"/>
      <c r="I4219" s="592"/>
      <c r="J4219" s="596"/>
      <c r="K4219" s="458"/>
    </row>
    <row r="4220" spans="1:11">
      <c r="A4220" s="450"/>
      <c r="B4220" s="459"/>
      <c r="C4220" s="459"/>
      <c r="D4220" s="459"/>
      <c r="E4220" s="459"/>
      <c r="F4220" s="459"/>
      <c r="G4220" s="459"/>
      <c r="H4220" s="459"/>
      <c r="I4220" s="459"/>
      <c r="J4220" s="459"/>
      <c r="K4220" s="458"/>
    </row>
    <row r="4221" spans="1:11">
      <c r="A4221" s="450"/>
      <c r="B4221" s="597"/>
      <c r="C4221" s="598"/>
      <c r="D4221" s="598"/>
      <c r="E4221" s="598"/>
      <c r="F4221" s="599"/>
      <c r="G4221" s="600" t="s">
        <v>482</v>
      </c>
      <c r="H4221" s="502"/>
      <c r="I4221" s="502"/>
      <c r="J4221" s="505"/>
      <c r="K4221" s="458"/>
    </row>
    <row r="4222" spans="1:11">
      <c r="A4222" s="450"/>
      <c r="B4222" s="601"/>
      <c r="C4222" s="602"/>
      <c r="D4222" s="602"/>
      <c r="E4222" s="602"/>
      <c r="F4222" s="603"/>
      <c r="G4222" s="1648" t="s">
        <v>1145</v>
      </c>
      <c r="H4222" s="1649"/>
      <c r="I4222" s="1649"/>
      <c r="J4222" s="1650"/>
      <c r="K4222" s="458"/>
    </row>
    <row r="4223" spans="1:11">
      <c r="A4223" s="450"/>
      <c r="B4223" s="604"/>
      <c r="C4223" s="605"/>
      <c r="D4223" s="605"/>
      <c r="E4223" s="605"/>
      <c r="F4223" s="606"/>
      <c r="G4223" s="607"/>
      <c r="H4223" s="1651"/>
      <c r="I4223" s="1652"/>
      <c r="J4223" s="1653"/>
      <c r="K4223" s="458"/>
    </row>
    <row r="4224" spans="1:11" ht="15" thickBot="1">
      <c r="A4224" s="608"/>
      <c r="B4224" s="609"/>
      <c r="C4224" s="609"/>
      <c r="D4224" s="609"/>
      <c r="E4224" s="609"/>
      <c r="F4224" s="609"/>
      <c r="G4224" s="609"/>
      <c r="H4224" s="609"/>
      <c r="I4224" s="609"/>
      <c r="J4224" s="609"/>
      <c r="K4224" s="610"/>
    </row>
    <row r="4225" spans="1:11">
      <c r="A4225" s="447"/>
      <c r="B4225" s="448"/>
      <c r="C4225" s="448"/>
      <c r="D4225" s="448"/>
      <c r="E4225" s="448"/>
      <c r="F4225" s="448"/>
      <c r="G4225" s="448"/>
      <c r="H4225" s="448"/>
      <c r="I4225" s="448"/>
      <c r="J4225" s="448"/>
      <c r="K4225" s="449"/>
    </row>
    <row r="4226" spans="1:11">
      <c r="A4226" s="450"/>
      <c r="B4226" s="451" t="s">
        <v>141</v>
      </c>
      <c r="C4226" s="452"/>
      <c r="D4226" s="453" t="s">
        <v>1105</v>
      </c>
      <c r="E4226" s="454"/>
      <c r="F4226" s="455"/>
      <c r="G4226" s="455"/>
      <c r="H4226" s="456"/>
      <c r="I4226" s="456"/>
      <c r="J4226" s="457"/>
      <c r="K4226" s="458"/>
    </row>
    <row r="4227" spans="1:11">
      <c r="A4227" s="450"/>
      <c r="B4227" s="459"/>
      <c r="C4227" s="459"/>
      <c r="D4227" s="459"/>
      <c r="E4227" s="459"/>
      <c r="F4227" s="459"/>
      <c r="G4227" s="459"/>
      <c r="H4227" s="459"/>
      <c r="I4227" s="459"/>
      <c r="J4227" s="459"/>
      <c r="K4227" s="458"/>
    </row>
    <row r="4228" spans="1:11">
      <c r="A4228" s="450"/>
      <c r="B4228" s="460" t="s">
        <v>1173</v>
      </c>
      <c r="C4228" s="461" t="s">
        <v>1107</v>
      </c>
      <c r="D4228" s="1671" t="s">
        <v>198</v>
      </c>
      <c r="E4228" s="1672"/>
      <c r="F4228" s="1672"/>
      <c r="G4228" s="1672"/>
      <c r="H4228" s="1672"/>
      <c r="I4228" s="1673"/>
      <c r="J4228" s="462" t="s">
        <v>1108</v>
      </c>
      <c r="K4228" s="458"/>
    </row>
    <row r="4229" spans="1:11" ht="21" customHeight="1">
      <c r="A4229" s="450"/>
      <c r="B4229" s="463">
        <v>100302</v>
      </c>
      <c r="C4229" s="464"/>
      <c r="D4229" s="1674" t="s">
        <v>1323</v>
      </c>
      <c r="E4229" s="1675"/>
      <c r="F4229" s="1675"/>
      <c r="G4229" s="1675"/>
      <c r="H4229" s="1675"/>
      <c r="I4229" s="1676"/>
      <c r="J4229" s="468" t="str">
        <f>F4246</f>
        <v>M2</v>
      </c>
      <c r="K4229" s="458"/>
    </row>
    <row r="4230" spans="1:11">
      <c r="A4230" s="450"/>
      <c r="B4230" s="469"/>
      <c r="C4230" s="469"/>
      <c r="D4230" s="469"/>
      <c r="E4230" s="469"/>
      <c r="F4230" s="469"/>
      <c r="G4230" s="469"/>
      <c r="H4230" s="469"/>
      <c r="I4230" s="470"/>
      <c r="J4230" s="471"/>
      <c r="K4230" s="458"/>
    </row>
    <row r="4231" spans="1:11">
      <c r="A4231" s="450"/>
      <c r="B4231" s="1648" t="s">
        <v>1111</v>
      </c>
      <c r="C4231" s="1650"/>
      <c r="D4231" s="1679" t="s">
        <v>873</v>
      </c>
      <c r="E4231" s="1681" t="s">
        <v>1112</v>
      </c>
      <c r="F4231" s="472" t="s">
        <v>1113</v>
      </c>
      <c r="G4231" s="473"/>
      <c r="H4231" s="472" t="s">
        <v>1114</v>
      </c>
      <c r="I4231" s="473"/>
      <c r="J4231" s="474" t="s">
        <v>1115</v>
      </c>
      <c r="K4231" s="458"/>
    </row>
    <row r="4232" spans="1:11">
      <c r="A4232" s="450"/>
      <c r="B4232" s="1677"/>
      <c r="C4232" s="1678"/>
      <c r="D4232" s="1680"/>
      <c r="E4232" s="1682"/>
      <c r="F4232" s="475" t="s">
        <v>1116</v>
      </c>
      <c r="G4232" s="475" t="s">
        <v>1117</v>
      </c>
      <c r="H4232" s="475" t="s">
        <v>1116</v>
      </c>
      <c r="I4232" s="476" t="s">
        <v>1117</v>
      </c>
      <c r="J4232" s="477" t="s">
        <v>1118</v>
      </c>
      <c r="K4232" s="458"/>
    </row>
    <row r="4233" spans="1:11">
      <c r="A4233" s="450"/>
      <c r="B4233" s="486"/>
      <c r="C4233" s="487"/>
      <c r="D4233" s="488"/>
      <c r="E4233" s="481"/>
      <c r="F4233" s="481"/>
      <c r="G4233" s="482"/>
      <c r="H4233" s="490"/>
      <c r="I4233" s="484"/>
      <c r="J4233" s="492"/>
      <c r="K4233" s="458"/>
    </row>
    <row r="4234" spans="1:11">
      <c r="A4234" s="450"/>
      <c r="B4234" s="486"/>
      <c r="C4234" s="487"/>
      <c r="D4234" s="488"/>
      <c r="E4234" s="489"/>
      <c r="F4234" s="489"/>
      <c r="G4234" s="489"/>
      <c r="H4234" s="490"/>
      <c r="I4234" s="491"/>
      <c r="J4234" s="492">
        <f>H4234*F4234*E4234+I4234*G4234*E4234</f>
        <v>0</v>
      </c>
      <c r="K4234" s="458"/>
    </row>
    <row r="4235" spans="1:11">
      <c r="A4235" s="450"/>
      <c r="B4235" s="493"/>
      <c r="C4235" s="494"/>
      <c r="D4235" s="495"/>
      <c r="E4235" s="496"/>
      <c r="F4235" s="496"/>
      <c r="G4235" s="496"/>
      <c r="H4235" s="497"/>
      <c r="I4235" s="498"/>
      <c r="J4235" s="492">
        <f>H4235*F4235*E4235+I4235*G4235*E4235</f>
        <v>0</v>
      </c>
      <c r="K4235" s="458"/>
    </row>
    <row r="4236" spans="1:11">
      <c r="A4236" s="450"/>
      <c r="B4236" s="499" t="s">
        <v>1119</v>
      </c>
      <c r="C4236" s="469"/>
      <c r="D4236" s="469"/>
      <c r="E4236" s="469"/>
      <c r="F4236" s="469"/>
      <c r="G4236" s="469"/>
      <c r="H4236" s="469"/>
      <c r="I4236" s="500" t="s">
        <v>138</v>
      </c>
      <c r="J4236" s="501">
        <f>SUM(J4233:J4235)</f>
        <v>0</v>
      </c>
      <c r="K4236" s="458"/>
    </row>
    <row r="4237" spans="1:11">
      <c r="A4237" s="450"/>
      <c r="B4237" s="502"/>
      <c r="C4237" s="502"/>
      <c r="D4237" s="502"/>
      <c r="E4237" s="502"/>
      <c r="F4237" s="502"/>
      <c r="G4237" s="502"/>
      <c r="H4237" s="502"/>
      <c r="I4237" s="503"/>
      <c r="J4237" s="504"/>
      <c r="K4237" s="458"/>
    </row>
    <row r="4238" spans="1:11" ht="20.399999999999999">
      <c r="A4238" s="450"/>
      <c r="B4238" s="1664" t="s">
        <v>1120</v>
      </c>
      <c r="C4238" s="1665"/>
      <c r="D4238" s="1665"/>
      <c r="E4238" s="1666"/>
      <c r="F4238" s="505" t="s">
        <v>873</v>
      </c>
      <c r="G4238" s="506"/>
      <c r="H4238" s="507" t="s">
        <v>560</v>
      </c>
      <c r="I4238" s="508" t="s">
        <v>1121</v>
      </c>
      <c r="J4238" s="509" t="s">
        <v>1122</v>
      </c>
      <c r="K4238" s="458"/>
    </row>
    <row r="4239" spans="1:11">
      <c r="A4239" s="450"/>
      <c r="B4239" s="510"/>
      <c r="C4239" s="511"/>
      <c r="D4239" s="512"/>
      <c r="E4239" s="513"/>
      <c r="F4239" s="514"/>
      <c r="G4239" s="515"/>
      <c r="H4239" s="516"/>
      <c r="I4239" s="484"/>
      <c r="J4239" s="485"/>
      <c r="K4239" s="458"/>
    </row>
    <row r="4240" spans="1:11">
      <c r="A4240" s="450"/>
      <c r="B4240" s="517" t="s">
        <v>626</v>
      </c>
      <c r="C4240" s="518"/>
      <c r="D4240" s="459"/>
      <c r="E4240" s="487"/>
      <c r="F4240" s="488"/>
      <c r="G4240" s="519"/>
      <c r="H4240" s="520">
        <v>2.4</v>
      </c>
      <c r="I4240" s="521">
        <f>VLOOKUP(B4240,'MÃO DE OBRA'!$A:$E,5,FALSE)/220</f>
        <v>15.730909090909092</v>
      </c>
      <c r="J4240" s="492">
        <f t="shared" ref="J4240:J4241" si="92">H4240*I4240</f>
        <v>37.75418181818182</v>
      </c>
      <c r="K4240" s="458"/>
    </row>
    <row r="4241" spans="1:11">
      <c r="A4241" s="450"/>
      <c r="B4241" s="517" t="s">
        <v>734</v>
      </c>
      <c r="C4241" s="518"/>
      <c r="D4241" s="459"/>
      <c r="E4241" s="487"/>
      <c r="F4241" s="488"/>
      <c r="G4241" s="519"/>
      <c r="H4241" s="520">
        <v>1.2</v>
      </c>
      <c r="I4241" s="521">
        <f>VLOOKUP(B4241,'MÃO DE OBRA'!$A:$E,5,FALSE)/220</f>
        <v>23.596363636363641</v>
      </c>
      <c r="J4241" s="492">
        <f t="shared" si="92"/>
        <v>28.315636363636369</v>
      </c>
      <c r="K4241" s="458"/>
    </row>
    <row r="4242" spans="1:11">
      <c r="A4242" s="450"/>
      <c r="B4242" s="517"/>
      <c r="C4242" s="518"/>
      <c r="D4242" s="459"/>
      <c r="E4242" s="487"/>
      <c r="F4242" s="488"/>
      <c r="G4242" s="519"/>
      <c r="H4242" s="520"/>
      <c r="I4242" s="521"/>
      <c r="J4242" s="492"/>
      <c r="K4242" s="458"/>
    </row>
    <row r="4243" spans="1:11">
      <c r="A4243" s="450"/>
      <c r="B4243" s="517"/>
      <c r="C4243" s="518"/>
      <c r="D4243" s="459"/>
      <c r="E4243" s="487"/>
      <c r="F4243" s="488"/>
      <c r="G4243" s="519"/>
      <c r="H4243" s="520"/>
      <c r="I4243" s="491"/>
      <c r="J4243" s="492">
        <f>H4243*I4243</f>
        <v>0</v>
      </c>
      <c r="K4243" s="458"/>
    </row>
    <row r="4244" spans="1:11">
      <c r="A4244" s="450"/>
      <c r="B4244" s="499" t="s">
        <v>1119</v>
      </c>
      <c r="C4244" s="502"/>
      <c r="D4244" s="502"/>
      <c r="E4244" s="502"/>
      <c r="F4244" s="502"/>
      <c r="G4244" s="502"/>
      <c r="H4244" s="502"/>
      <c r="I4244" s="522" t="s">
        <v>138</v>
      </c>
      <c r="J4244" s="501">
        <f>SUM(J4239:J4243)</f>
        <v>66.069818181818192</v>
      </c>
      <c r="K4244" s="458"/>
    </row>
    <row r="4245" spans="1:11">
      <c r="A4245" s="450"/>
      <c r="B4245" s="523"/>
      <c r="C4245" s="523"/>
      <c r="D4245" s="523"/>
      <c r="E4245" s="523"/>
      <c r="F4245" s="523"/>
      <c r="G4245" s="523"/>
      <c r="H4245" s="523"/>
      <c r="I4245" s="524"/>
      <c r="J4245" s="523"/>
      <c r="K4245" s="458"/>
    </row>
    <row r="4246" spans="1:11">
      <c r="A4246" s="450"/>
      <c r="B4246" s="525" t="s">
        <v>1123</v>
      </c>
      <c r="C4246" s="526"/>
      <c r="D4246" s="523"/>
      <c r="E4246" s="527">
        <v>1</v>
      </c>
      <c r="F4246" s="528" t="s">
        <v>1165</v>
      </c>
      <c r="G4246" s="506"/>
      <c r="H4246" s="506"/>
      <c r="I4246" s="529" t="s">
        <v>1124</v>
      </c>
      <c r="J4246" s="501">
        <f>J4236+J4244</f>
        <v>66.069818181818192</v>
      </c>
      <c r="K4246" s="458"/>
    </row>
    <row r="4247" spans="1:11">
      <c r="A4247" s="450"/>
      <c r="B4247" s="530"/>
      <c r="C4247" s="523"/>
      <c r="D4247" s="523"/>
      <c r="E4247" s="531"/>
      <c r="F4247" s="532"/>
      <c r="G4247" s="532"/>
      <c r="H4247" s="532"/>
      <c r="I4247" s="524"/>
      <c r="J4247" s="523"/>
      <c r="K4247" s="458"/>
    </row>
    <row r="4248" spans="1:11" ht="20.399999999999999">
      <c r="A4248" s="450"/>
      <c r="B4248" s="1667" t="s">
        <v>481</v>
      </c>
      <c r="C4248" s="1668"/>
      <c r="D4248" s="1668"/>
      <c r="E4248" s="1669"/>
      <c r="F4248" s="533" t="s">
        <v>873</v>
      </c>
      <c r="G4248" s="534" t="s">
        <v>493</v>
      </c>
      <c r="H4248" s="507" t="s">
        <v>1115</v>
      </c>
      <c r="I4248" s="535" t="s">
        <v>480</v>
      </c>
      <c r="J4248" s="536" t="s">
        <v>482</v>
      </c>
      <c r="K4248" s="458"/>
    </row>
    <row r="4249" spans="1:11">
      <c r="A4249" s="450"/>
      <c r="B4249" s="537"/>
      <c r="C4249" s="538"/>
      <c r="D4249" s="538"/>
      <c r="E4249" s="539"/>
      <c r="F4249" s="540"/>
      <c r="G4249" s="541"/>
      <c r="H4249" s="547"/>
      <c r="I4249" s="543"/>
      <c r="J4249" s="485"/>
      <c r="K4249" s="458"/>
    </row>
    <row r="4250" spans="1:11">
      <c r="A4250" s="450"/>
      <c r="B4250" s="537"/>
      <c r="C4250" s="518"/>
      <c r="D4250" s="518"/>
      <c r="E4250" s="487"/>
      <c r="F4250" s="540"/>
      <c r="G4250" s="541"/>
      <c r="H4250" s="547"/>
      <c r="I4250" s="543"/>
      <c r="J4250" s="492"/>
      <c r="K4250" s="458"/>
    </row>
    <row r="4251" spans="1:11">
      <c r="A4251" s="450"/>
      <c r="B4251" s="517"/>
      <c r="C4251" s="518"/>
      <c r="D4251" s="518"/>
      <c r="E4251" s="487"/>
      <c r="F4251" s="488"/>
      <c r="G4251" s="546"/>
      <c r="H4251" s="547"/>
      <c r="I4251" s="543"/>
      <c r="J4251" s="492">
        <f>H4251*I4251*E4233*F4233</f>
        <v>0</v>
      </c>
      <c r="K4251" s="458"/>
    </row>
    <row r="4252" spans="1:11">
      <c r="A4252" s="450"/>
      <c r="B4252" s="517"/>
      <c r="C4252" s="526"/>
      <c r="D4252" s="526"/>
      <c r="E4252" s="494"/>
      <c r="F4252" s="488"/>
      <c r="G4252" s="468"/>
      <c r="H4252" s="547"/>
      <c r="I4252" s="548"/>
      <c r="J4252" s="492">
        <f>H4252*I4252*E4234*F4234</f>
        <v>0</v>
      </c>
      <c r="K4252" s="458"/>
    </row>
    <row r="4253" spans="1:11">
      <c r="A4253" s="450"/>
      <c r="B4253" s="550" t="s">
        <v>1119</v>
      </c>
      <c r="C4253" s="526"/>
      <c r="D4253" s="526"/>
      <c r="E4253" s="526"/>
      <c r="F4253" s="523"/>
      <c r="G4253" s="526"/>
      <c r="H4253" s="551"/>
      <c r="I4253" s="552" t="s">
        <v>138</v>
      </c>
      <c r="J4253" s="501">
        <f>SUM(J4249:J4252)</f>
        <v>0</v>
      </c>
      <c r="K4253" s="458"/>
    </row>
    <row r="4254" spans="1:11">
      <c r="A4254" s="450"/>
      <c r="B4254" s="553"/>
      <c r="C4254" s="526"/>
      <c r="D4254" s="526"/>
      <c r="E4254" s="554"/>
      <c r="F4254" s="555"/>
      <c r="G4254" s="506"/>
      <c r="H4254" s="506"/>
      <c r="I4254" s="529"/>
      <c r="J4254" s="554"/>
      <c r="K4254" s="458"/>
    </row>
    <row r="4255" spans="1:11" ht="20.399999999999999">
      <c r="A4255" s="450"/>
      <c r="B4255" s="1667" t="s">
        <v>1125</v>
      </c>
      <c r="C4255" s="1668"/>
      <c r="D4255" s="1668"/>
      <c r="E4255" s="1668"/>
      <c r="F4255" s="1669"/>
      <c r="G4255" s="556" t="s">
        <v>494</v>
      </c>
      <c r="H4255" s="506" t="s">
        <v>1126</v>
      </c>
      <c r="I4255" s="557" t="s">
        <v>1115</v>
      </c>
      <c r="J4255" s="509" t="s">
        <v>482</v>
      </c>
      <c r="K4255" s="458"/>
    </row>
    <row r="4256" spans="1:11">
      <c r="A4256" s="450"/>
      <c r="B4256" s="558"/>
      <c r="C4256" s="559"/>
      <c r="D4256" s="560"/>
      <c r="E4256" s="560"/>
      <c r="F4256" s="561"/>
      <c r="G4256" s="489"/>
      <c r="H4256" s="489"/>
      <c r="I4256" s="562"/>
      <c r="J4256" s="492"/>
      <c r="K4256" s="458"/>
    </row>
    <row r="4257" spans="1:11">
      <c r="A4257" s="450"/>
      <c r="B4257" s="563"/>
      <c r="C4257" s="564"/>
      <c r="D4257" s="565"/>
      <c r="E4257" s="565"/>
      <c r="F4257" s="566"/>
      <c r="G4257" s="489"/>
      <c r="H4257" s="489"/>
      <c r="I4257" s="562"/>
      <c r="J4257" s="492"/>
      <c r="K4257" s="458"/>
    </row>
    <row r="4258" spans="1:11">
      <c r="A4258" s="450"/>
      <c r="B4258" s="1670" t="s">
        <v>138</v>
      </c>
      <c r="C4258" s="1670"/>
      <c r="D4258" s="1670"/>
      <c r="E4258" s="1670"/>
      <c r="F4258" s="1670"/>
      <c r="G4258" s="1670"/>
      <c r="H4258" s="1670"/>
      <c r="I4258" s="1670"/>
      <c r="J4258" s="501">
        <f>SUM(J4256:J4257)</f>
        <v>0</v>
      </c>
      <c r="K4258" s="458"/>
    </row>
    <row r="4259" spans="1:11">
      <c r="A4259" s="450"/>
      <c r="B4259" s="567"/>
      <c r="C4259" s="511"/>
      <c r="D4259" s="511"/>
      <c r="E4259" s="568"/>
      <c r="F4259" s="569"/>
      <c r="G4259" s="570"/>
      <c r="H4259" s="570"/>
      <c r="I4259" s="571"/>
      <c r="J4259" s="572"/>
      <c r="K4259" s="458"/>
    </row>
    <row r="4260" spans="1:11">
      <c r="A4260" s="450"/>
      <c r="B4260" s="573" t="s">
        <v>1127</v>
      </c>
      <c r="C4260" s="573"/>
      <c r="D4260" s="550"/>
      <c r="E4260" s="523"/>
      <c r="F4260" s="523"/>
      <c r="G4260" s="523"/>
      <c r="H4260" s="574"/>
      <c r="I4260" s="575"/>
      <c r="J4260" s="639">
        <f>(J4246+J4253+J4258)/E4246</f>
        <v>66.069818181818192</v>
      </c>
      <c r="K4260" s="458"/>
    </row>
    <row r="4261" spans="1:11">
      <c r="A4261" s="450"/>
      <c r="B4261" s="553"/>
      <c r="C4261" s="526"/>
      <c r="D4261" s="526"/>
      <c r="E4261" s="554"/>
      <c r="F4261" s="555"/>
      <c r="G4261" s="506"/>
      <c r="H4261" s="506"/>
      <c r="I4261" s="529"/>
      <c r="J4261" s="576"/>
      <c r="K4261" s="458"/>
    </row>
    <row r="4262" spans="1:11" ht="20.399999999999999">
      <c r="A4262" s="450"/>
      <c r="B4262" s="1667" t="s">
        <v>1128</v>
      </c>
      <c r="C4262" s="1668"/>
      <c r="D4262" s="1668"/>
      <c r="E4262" s="1668"/>
      <c r="F4262" s="1669"/>
      <c r="G4262" s="556" t="s">
        <v>494</v>
      </c>
      <c r="H4262" s="506" t="s">
        <v>1126</v>
      </c>
      <c r="I4262" s="557" t="s">
        <v>1115</v>
      </c>
      <c r="J4262" s="509" t="s">
        <v>482</v>
      </c>
      <c r="K4262" s="458"/>
    </row>
    <row r="4263" spans="1:11">
      <c r="A4263" s="450"/>
      <c r="B4263" s="558" t="s">
        <v>1324</v>
      </c>
      <c r="C4263" s="559"/>
      <c r="D4263" s="560"/>
      <c r="E4263" s="560"/>
      <c r="F4263" s="561"/>
      <c r="G4263" s="489">
        <v>1.02</v>
      </c>
      <c r="H4263" s="489" t="s">
        <v>1205</v>
      </c>
      <c r="I4263" s="562">
        <v>260</v>
      </c>
      <c r="J4263" s="492">
        <f>G4263*I4263</f>
        <v>265.2</v>
      </c>
      <c r="K4263" s="458"/>
    </row>
    <row r="4264" spans="1:11">
      <c r="A4264" s="450"/>
      <c r="B4264" s="563" t="s">
        <v>1287</v>
      </c>
      <c r="C4264" s="564"/>
      <c r="D4264" s="565"/>
      <c r="E4264" s="565"/>
      <c r="F4264" s="566"/>
      <c r="G4264" s="489">
        <v>3.3999999999999998E-3</v>
      </c>
      <c r="H4264" s="489" t="s">
        <v>1221</v>
      </c>
      <c r="I4264" s="743">
        <f>I4136</f>
        <v>95</v>
      </c>
      <c r="J4264" s="492">
        <f t="shared" ref="J4264:J4272" si="93">G4264*I4264</f>
        <v>0.32300000000000001</v>
      </c>
      <c r="K4264" s="458"/>
    </row>
    <row r="4265" spans="1:11">
      <c r="A4265" s="450"/>
      <c r="B4265" s="563" t="s">
        <v>1325</v>
      </c>
      <c r="C4265" s="564"/>
      <c r="D4265" s="565"/>
      <c r="E4265" s="565"/>
      <c r="F4265" s="566"/>
      <c r="G4265" s="489">
        <v>0.02</v>
      </c>
      <c r="H4265" s="489" t="s">
        <v>1140</v>
      </c>
      <c r="I4265" s="743">
        <v>4.66</v>
      </c>
      <c r="J4265" s="492">
        <f t="shared" si="93"/>
        <v>9.3200000000000005E-2</v>
      </c>
      <c r="K4265" s="458"/>
    </row>
    <row r="4266" spans="1:11">
      <c r="A4266" s="450"/>
      <c r="B4266" s="563" t="s">
        <v>1326</v>
      </c>
      <c r="C4266" s="564"/>
      <c r="D4266" s="565"/>
      <c r="E4266" s="565"/>
      <c r="F4266" s="566"/>
      <c r="G4266" s="489">
        <v>1.5</v>
      </c>
      <c r="H4266" s="489" t="s">
        <v>1140</v>
      </c>
      <c r="I4266" s="743">
        <v>0.65</v>
      </c>
      <c r="J4266" s="492">
        <f t="shared" si="93"/>
        <v>0.97500000000000009</v>
      </c>
      <c r="K4266" s="458"/>
    </row>
    <row r="4267" spans="1:11">
      <c r="A4267" s="450"/>
      <c r="B4267" s="563"/>
      <c r="C4267" s="564"/>
      <c r="D4267" s="565"/>
      <c r="E4267" s="565"/>
      <c r="F4267" s="566"/>
      <c r="G4267" s="489"/>
      <c r="H4267" s="489"/>
      <c r="I4267" s="743"/>
      <c r="J4267" s="492"/>
      <c r="K4267" s="458"/>
    </row>
    <row r="4268" spans="1:11">
      <c r="A4268" s="450"/>
      <c r="B4268" s="563"/>
      <c r="C4268" s="564"/>
      <c r="D4268" s="565"/>
      <c r="E4268" s="565"/>
      <c r="F4268" s="566"/>
      <c r="G4268" s="489"/>
      <c r="H4268" s="489"/>
      <c r="I4268" s="743"/>
      <c r="J4268" s="492"/>
      <c r="K4268" s="458"/>
    </row>
    <row r="4269" spans="1:11">
      <c r="A4269" s="450"/>
      <c r="B4269" s="563"/>
      <c r="C4269" s="564"/>
      <c r="D4269" s="565"/>
      <c r="E4269" s="565"/>
      <c r="F4269" s="566"/>
      <c r="G4269" s="489"/>
      <c r="H4269" s="489"/>
      <c r="I4269" s="743"/>
      <c r="J4269" s="492"/>
      <c r="K4269" s="458"/>
    </row>
    <row r="4270" spans="1:11">
      <c r="A4270" s="450"/>
      <c r="B4270" s="563"/>
      <c r="C4270" s="564"/>
      <c r="D4270" s="565"/>
      <c r="E4270" s="565"/>
      <c r="F4270" s="566"/>
      <c r="G4270" s="489"/>
      <c r="H4270" s="489"/>
      <c r="I4270" s="743"/>
      <c r="J4270" s="492"/>
      <c r="K4270" s="458"/>
    </row>
    <row r="4271" spans="1:11">
      <c r="A4271" s="450"/>
      <c r="B4271" s="563"/>
      <c r="C4271" s="564"/>
      <c r="D4271" s="565"/>
      <c r="E4271" s="565"/>
      <c r="F4271" s="566"/>
      <c r="G4271" s="489"/>
      <c r="H4271" s="489"/>
      <c r="I4271" s="743"/>
      <c r="J4271" s="492"/>
      <c r="K4271" s="458"/>
    </row>
    <row r="4272" spans="1:11">
      <c r="A4272" s="450"/>
      <c r="B4272" s="577"/>
      <c r="C4272" s="578"/>
      <c r="D4272" s="579"/>
      <c r="E4272" s="579"/>
      <c r="F4272" s="580"/>
      <c r="G4272" s="489"/>
      <c r="H4272" s="489"/>
      <c r="I4272" s="743"/>
      <c r="J4272" s="492">
        <f t="shared" si="93"/>
        <v>0</v>
      </c>
      <c r="K4272" s="458"/>
    </row>
    <row r="4273" spans="1:11">
      <c r="A4273" s="450"/>
      <c r="B4273" s="581"/>
      <c r="C4273" s="523"/>
      <c r="D4273" s="523"/>
      <c r="E4273" s="582"/>
      <c r="F4273" s="583"/>
      <c r="G4273" s="532"/>
      <c r="H4273" s="532"/>
      <c r="I4273" s="524" t="s">
        <v>138</v>
      </c>
      <c r="J4273" s="501">
        <f>SUM(J4263:J4272)</f>
        <v>266.59120000000001</v>
      </c>
      <c r="K4273" s="458"/>
    </row>
    <row r="4274" spans="1:11">
      <c r="A4274" s="450"/>
      <c r="B4274" s="584"/>
      <c r="C4274" s="523"/>
      <c r="D4274" s="523"/>
      <c r="E4274" s="582"/>
      <c r="F4274" s="583"/>
      <c r="G4274" s="532"/>
      <c r="H4274" s="532"/>
      <c r="I4274" s="524"/>
      <c r="J4274" s="582"/>
      <c r="K4274" s="458"/>
    </row>
    <row r="4275" spans="1:11" ht="20.399999999999999">
      <c r="A4275" s="450"/>
      <c r="B4275" s="1667" t="s">
        <v>1141</v>
      </c>
      <c r="C4275" s="1668"/>
      <c r="D4275" s="1668"/>
      <c r="E4275" s="1668"/>
      <c r="F4275" s="1669"/>
      <c r="G4275" s="587" t="s">
        <v>494</v>
      </c>
      <c r="H4275" s="506" t="s">
        <v>1115</v>
      </c>
      <c r="I4275" s="557"/>
      <c r="J4275" s="509" t="s">
        <v>482</v>
      </c>
      <c r="K4275" s="458"/>
    </row>
    <row r="4276" spans="1:11">
      <c r="A4276" s="450"/>
      <c r="B4276" s="1654"/>
      <c r="C4276" s="1655"/>
      <c r="D4276" s="1655"/>
      <c r="E4276" s="1655"/>
      <c r="F4276" s="1656"/>
      <c r="G4276" s="489"/>
      <c r="H4276" s="1657"/>
      <c r="I4276" s="1658"/>
      <c r="J4276" s="492"/>
      <c r="K4276" s="458"/>
    </row>
    <row r="4277" spans="1:11">
      <c r="A4277" s="450"/>
      <c r="B4277" s="1659"/>
      <c r="C4277" s="1660"/>
      <c r="D4277" s="1660"/>
      <c r="E4277" s="1660"/>
      <c r="F4277" s="1661"/>
      <c r="G4277" s="496"/>
      <c r="H4277" s="1662"/>
      <c r="I4277" s="1663"/>
      <c r="J4277" s="492"/>
      <c r="K4277" s="458"/>
    </row>
    <row r="4278" spans="1:11">
      <c r="A4278" s="450"/>
      <c r="B4278" s="581"/>
      <c r="C4278" s="523"/>
      <c r="D4278" s="523"/>
      <c r="E4278" s="582"/>
      <c r="F4278" s="583"/>
      <c r="G4278" s="532"/>
      <c r="H4278" s="532"/>
      <c r="I4278" s="524" t="s">
        <v>138</v>
      </c>
      <c r="J4278" s="501">
        <f>SUM(J4276:J4277)</f>
        <v>0</v>
      </c>
      <c r="K4278" s="458"/>
    </row>
    <row r="4279" spans="1:11">
      <c r="A4279" s="450"/>
      <c r="B4279" s="523"/>
      <c r="C4279" s="523"/>
      <c r="D4279" s="523"/>
      <c r="E4279" s="523"/>
      <c r="F4279" s="523"/>
      <c r="G4279" s="523"/>
      <c r="H4279" s="523"/>
      <c r="I4279" s="524"/>
      <c r="J4279" s="523"/>
      <c r="K4279" s="458"/>
    </row>
    <row r="4280" spans="1:11">
      <c r="A4280" s="450"/>
      <c r="B4280" s="1645" t="s">
        <v>1142</v>
      </c>
      <c r="C4280" s="1646"/>
      <c r="D4280" s="1646"/>
      <c r="E4280" s="1646"/>
      <c r="F4280" s="1646"/>
      <c r="G4280" s="1646"/>
      <c r="H4280" s="1646"/>
      <c r="I4280" s="1647"/>
      <c r="J4280" s="573">
        <f>J4278+J4273+J4260</f>
        <v>332.66101818181824</v>
      </c>
      <c r="K4280" s="458"/>
    </row>
    <row r="4281" spans="1:11">
      <c r="A4281" s="450"/>
      <c r="B4281" s="523"/>
      <c r="C4281" s="523"/>
      <c r="D4281" s="523"/>
      <c r="E4281" s="523"/>
      <c r="F4281" s="523"/>
      <c r="G4281" s="523"/>
      <c r="H4281" s="523"/>
      <c r="I4281" s="524"/>
      <c r="J4281" s="523"/>
      <c r="K4281" s="458"/>
    </row>
    <row r="4282" spans="1:11">
      <c r="A4282" s="450"/>
      <c r="B4282" s="1645" t="s">
        <v>1143</v>
      </c>
      <c r="C4282" s="1646"/>
      <c r="D4282" s="1646"/>
      <c r="E4282" s="1646"/>
      <c r="F4282" s="1646"/>
      <c r="G4282" s="1646"/>
      <c r="H4282" s="1646"/>
      <c r="I4282" s="1647"/>
      <c r="J4282" s="501">
        <f>J4280*0</f>
        <v>0</v>
      </c>
      <c r="K4282" s="458"/>
    </row>
    <row r="4283" spans="1:11">
      <c r="A4283" s="450"/>
      <c r="B4283" s="523"/>
      <c r="C4283" s="523"/>
      <c r="D4283" s="523"/>
      <c r="E4283" s="523"/>
      <c r="F4283" s="523"/>
      <c r="G4283" s="523"/>
      <c r="H4283" s="523"/>
      <c r="I4283" s="524"/>
      <c r="J4283" s="523"/>
      <c r="K4283" s="458"/>
    </row>
    <row r="4284" spans="1:11">
      <c r="A4284" s="450"/>
      <c r="B4284" s="1645" t="s">
        <v>1144</v>
      </c>
      <c r="C4284" s="1646"/>
      <c r="D4284" s="1646"/>
      <c r="E4284" s="1646"/>
      <c r="F4284" s="1646"/>
      <c r="G4284" s="1646"/>
      <c r="H4284" s="1646"/>
      <c r="I4284" s="1647"/>
      <c r="J4284" s="573">
        <f>J4280+J4282</f>
        <v>332.66101818181824</v>
      </c>
      <c r="K4284" s="458"/>
    </row>
    <row r="4285" spans="1:11">
      <c r="A4285" s="450"/>
      <c r="B4285" s="511"/>
      <c r="C4285" s="511"/>
      <c r="D4285" s="511"/>
      <c r="E4285" s="511"/>
      <c r="F4285" s="511"/>
      <c r="G4285" s="511"/>
      <c r="H4285" s="511"/>
      <c r="I4285" s="571"/>
      <c r="J4285" s="511"/>
      <c r="K4285" s="458"/>
    </row>
    <row r="4286" spans="1:11">
      <c r="A4286" s="450"/>
      <c r="B4286" s="589"/>
      <c r="C4286" s="559"/>
      <c r="D4286" s="559"/>
      <c r="E4286" s="559"/>
      <c r="F4286" s="559"/>
      <c r="G4286" s="559"/>
      <c r="H4286" s="559"/>
      <c r="I4286" s="559"/>
      <c r="J4286" s="590"/>
      <c r="K4286" s="458"/>
    </row>
    <row r="4287" spans="1:11">
      <c r="A4287" s="450"/>
      <c r="B4287" s="591"/>
      <c r="C4287" s="592"/>
      <c r="D4287" s="593"/>
      <c r="E4287" s="593"/>
      <c r="F4287" s="594" t="s">
        <v>1119</v>
      </c>
      <c r="G4287" s="595" t="s">
        <v>1119</v>
      </c>
      <c r="H4287" s="592"/>
      <c r="I4287" s="592"/>
      <c r="J4287" s="596"/>
      <c r="K4287" s="458"/>
    </row>
    <row r="4288" spans="1:11">
      <c r="A4288" s="450"/>
      <c r="B4288" s="459"/>
      <c r="C4288" s="459"/>
      <c r="D4288" s="459"/>
      <c r="E4288" s="459"/>
      <c r="F4288" s="459"/>
      <c r="G4288" s="459"/>
      <c r="H4288" s="459"/>
      <c r="I4288" s="459"/>
      <c r="J4288" s="459"/>
      <c r="K4288" s="458"/>
    </row>
    <row r="4289" spans="1:11">
      <c r="A4289" s="450"/>
      <c r="B4289" s="597"/>
      <c r="C4289" s="598"/>
      <c r="D4289" s="598"/>
      <c r="E4289" s="598"/>
      <c r="F4289" s="599"/>
      <c r="G4289" s="600" t="s">
        <v>482</v>
      </c>
      <c r="H4289" s="502"/>
      <c r="I4289" s="502"/>
      <c r="J4289" s="505"/>
      <c r="K4289" s="458"/>
    </row>
    <row r="4290" spans="1:11">
      <c r="A4290" s="450"/>
      <c r="B4290" s="601"/>
      <c r="C4290" s="602"/>
      <c r="D4290" s="602"/>
      <c r="E4290" s="602"/>
      <c r="F4290" s="603"/>
      <c r="G4290" s="1648" t="s">
        <v>1145</v>
      </c>
      <c r="H4290" s="1649"/>
      <c r="I4290" s="1649"/>
      <c r="J4290" s="1650"/>
      <c r="K4290" s="458"/>
    </row>
    <row r="4291" spans="1:11">
      <c r="A4291" s="450"/>
      <c r="B4291" s="604"/>
      <c r="C4291" s="605"/>
      <c r="D4291" s="605"/>
      <c r="E4291" s="605"/>
      <c r="F4291" s="606"/>
      <c r="G4291" s="607"/>
      <c r="H4291" s="1651"/>
      <c r="I4291" s="1652"/>
      <c r="J4291" s="1653"/>
      <c r="K4291" s="458"/>
    </row>
    <row r="4292" spans="1:11" ht="15" thickBot="1">
      <c r="A4292" s="608"/>
      <c r="B4292" s="609"/>
      <c r="C4292" s="609"/>
      <c r="D4292" s="609"/>
      <c r="E4292" s="609"/>
      <c r="F4292" s="609"/>
      <c r="G4292" s="609"/>
      <c r="H4292" s="609"/>
      <c r="I4292" s="609"/>
      <c r="J4292" s="609"/>
      <c r="K4292" s="610"/>
    </row>
    <row r="4293" spans="1:11">
      <c r="A4293" s="447"/>
      <c r="B4293" s="448"/>
      <c r="C4293" s="448"/>
      <c r="D4293" s="448"/>
      <c r="E4293" s="448"/>
      <c r="F4293" s="448"/>
      <c r="G4293" s="448"/>
      <c r="H4293" s="448"/>
      <c r="I4293" s="448"/>
      <c r="J4293" s="448"/>
      <c r="K4293" s="449"/>
    </row>
    <row r="4294" spans="1:11">
      <c r="A4294" s="450"/>
      <c r="B4294" s="451" t="s">
        <v>141</v>
      </c>
      <c r="C4294" s="452"/>
      <c r="D4294" s="453" t="s">
        <v>1105</v>
      </c>
      <c r="E4294" s="454"/>
      <c r="F4294" s="455"/>
      <c r="G4294" s="455"/>
      <c r="H4294" s="456"/>
      <c r="I4294" s="456"/>
      <c r="J4294" s="457"/>
      <c r="K4294" s="458"/>
    </row>
    <row r="4295" spans="1:11">
      <c r="A4295" s="450"/>
      <c r="B4295" s="459"/>
      <c r="C4295" s="459"/>
      <c r="D4295" s="459"/>
      <c r="E4295" s="459"/>
      <c r="F4295" s="459"/>
      <c r="G4295" s="459"/>
      <c r="H4295" s="459"/>
      <c r="I4295" s="459"/>
      <c r="J4295" s="459"/>
      <c r="K4295" s="458"/>
    </row>
    <row r="4296" spans="1:11">
      <c r="A4296" s="450"/>
      <c r="B4296" s="460" t="s">
        <v>1146</v>
      </c>
      <c r="C4296" s="461" t="s">
        <v>1107</v>
      </c>
      <c r="D4296" s="1671" t="s">
        <v>198</v>
      </c>
      <c r="E4296" s="1672"/>
      <c r="F4296" s="1672"/>
      <c r="G4296" s="1672"/>
      <c r="H4296" s="1672"/>
      <c r="I4296" s="1673"/>
      <c r="J4296" s="462" t="s">
        <v>1108</v>
      </c>
      <c r="K4296" s="458"/>
    </row>
    <row r="4297" spans="1:11" ht="21" customHeight="1">
      <c r="A4297" s="450"/>
      <c r="B4297" s="463">
        <v>48533</v>
      </c>
      <c r="C4297" s="464"/>
      <c r="D4297" s="1674" t="s">
        <v>1327</v>
      </c>
      <c r="E4297" s="1675"/>
      <c r="F4297" s="1675"/>
      <c r="G4297" s="1675"/>
      <c r="H4297" s="1675"/>
      <c r="I4297" s="1676"/>
      <c r="J4297" s="468" t="str">
        <f>F4314</f>
        <v>M2</v>
      </c>
      <c r="K4297" s="458"/>
    </row>
    <row r="4298" spans="1:11">
      <c r="A4298" s="450"/>
      <c r="B4298" s="469"/>
      <c r="C4298" s="469"/>
      <c r="D4298" s="469"/>
      <c r="E4298" s="469"/>
      <c r="F4298" s="469"/>
      <c r="G4298" s="469"/>
      <c r="H4298" s="469"/>
      <c r="I4298" s="470"/>
      <c r="J4298" s="471"/>
      <c r="K4298" s="458"/>
    </row>
    <row r="4299" spans="1:11">
      <c r="A4299" s="450"/>
      <c r="B4299" s="1648" t="s">
        <v>1111</v>
      </c>
      <c r="C4299" s="1650"/>
      <c r="D4299" s="1679" t="s">
        <v>873</v>
      </c>
      <c r="E4299" s="1681" t="s">
        <v>1112</v>
      </c>
      <c r="F4299" s="472" t="s">
        <v>1113</v>
      </c>
      <c r="G4299" s="473"/>
      <c r="H4299" s="472" t="s">
        <v>1114</v>
      </c>
      <c r="I4299" s="473"/>
      <c r="J4299" s="474" t="s">
        <v>1115</v>
      </c>
      <c r="K4299" s="458"/>
    </row>
    <row r="4300" spans="1:11">
      <c r="A4300" s="450"/>
      <c r="B4300" s="1677"/>
      <c r="C4300" s="1678"/>
      <c r="D4300" s="1680"/>
      <c r="E4300" s="1682"/>
      <c r="F4300" s="475" t="s">
        <v>1116</v>
      </c>
      <c r="G4300" s="475" t="s">
        <v>1117</v>
      </c>
      <c r="H4300" s="475" t="s">
        <v>1116</v>
      </c>
      <c r="I4300" s="476" t="s">
        <v>1117</v>
      </c>
      <c r="J4300" s="477" t="s">
        <v>1118</v>
      </c>
      <c r="K4300" s="458"/>
    </row>
    <row r="4301" spans="1:11">
      <c r="A4301" s="450"/>
      <c r="B4301" s="486"/>
      <c r="C4301" s="487"/>
      <c r="D4301" s="488"/>
      <c r="E4301" s="481"/>
      <c r="F4301" s="481"/>
      <c r="G4301" s="482"/>
      <c r="H4301" s="490"/>
      <c r="I4301" s="484"/>
      <c r="J4301" s="492"/>
      <c r="K4301" s="458"/>
    </row>
    <row r="4302" spans="1:11">
      <c r="A4302" s="450"/>
      <c r="B4302" s="486"/>
      <c r="C4302" s="487"/>
      <c r="D4302" s="488"/>
      <c r="E4302" s="489"/>
      <c r="F4302" s="489"/>
      <c r="G4302" s="489"/>
      <c r="H4302" s="490"/>
      <c r="I4302" s="491"/>
      <c r="J4302" s="492">
        <f>H4302*F4302*E4302+I4302*G4302*E4302</f>
        <v>0</v>
      </c>
      <c r="K4302" s="458"/>
    </row>
    <row r="4303" spans="1:11">
      <c r="A4303" s="450"/>
      <c r="B4303" s="493"/>
      <c r="C4303" s="494"/>
      <c r="D4303" s="495"/>
      <c r="E4303" s="496"/>
      <c r="F4303" s="496"/>
      <c r="G4303" s="496"/>
      <c r="H4303" s="497"/>
      <c r="I4303" s="498"/>
      <c r="J4303" s="492">
        <f>H4303*F4303*E4303+I4303*G4303*E4303</f>
        <v>0</v>
      </c>
      <c r="K4303" s="458"/>
    </row>
    <row r="4304" spans="1:11">
      <c r="A4304" s="450"/>
      <c r="B4304" s="499" t="s">
        <v>1119</v>
      </c>
      <c r="C4304" s="469"/>
      <c r="D4304" s="469"/>
      <c r="E4304" s="469"/>
      <c r="F4304" s="469"/>
      <c r="G4304" s="469"/>
      <c r="H4304" s="469"/>
      <c r="I4304" s="500" t="s">
        <v>138</v>
      </c>
      <c r="J4304" s="501">
        <f>SUM(J4301:J4303)</f>
        <v>0</v>
      </c>
      <c r="K4304" s="458"/>
    </row>
    <row r="4305" spans="1:11">
      <c r="A4305" s="450"/>
      <c r="B4305" s="502"/>
      <c r="C4305" s="502"/>
      <c r="D4305" s="502"/>
      <c r="E4305" s="502"/>
      <c r="F4305" s="502"/>
      <c r="G4305" s="502"/>
      <c r="H4305" s="502"/>
      <c r="I4305" s="503"/>
      <c r="J4305" s="504"/>
      <c r="K4305" s="458"/>
    </row>
    <row r="4306" spans="1:11" ht="20.399999999999999">
      <c r="A4306" s="450"/>
      <c r="B4306" s="1664" t="s">
        <v>1120</v>
      </c>
      <c r="C4306" s="1665"/>
      <c r="D4306" s="1665"/>
      <c r="E4306" s="1666"/>
      <c r="F4306" s="505" t="s">
        <v>873</v>
      </c>
      <c r="G4306" s="506"/>
      <c r="H4306" s="507" t="s">
        <v>560</v>
      </c>
      <c r="I4306" s="508" t="s">
        <v>1121</v>
      </c>
      <c r="J4306" s="509" t="s">
        <v>1122</v>
      </c>
      <c r="K4306" s="458"/>
    </row>
    <row r="4307" spans="1:11">
      <c r="A4307" s="450"/>
      <c r="B4307" s="510"/>
      <c r="C4307" s="511"/>
      <c r="D4307" s="512"/>
      <c r="E4307" s="513"/>
      <c r="F4307" s="514"/>
      <c r="G4307" s="515"/>
      <c r="H4307" s="516"/>
      <c r="I4307" s="484"/>
      <c r="J4307" s="485"/>
      <c r="K4307" s="458"/>
    </row>
    <row r="4308" spans="1:11">
      <c r="A4308" s="450"/>
      <c r="B4308" s="517" t="s">
        <v>626</v>
      </c>
      <c r="C4308" s="518"/>
      <c r="D4308" s="459"/>
      <c r="E4308" s="487"/>
      <c r="F4308" s="488"/>
      <c r="G4308" s="519"/>
      <c r="H4308" s="520">
        <v>4.8</v>
      </c>
      <c r="I4308" s="521">
        <f>VLOOKUP(B4308,'MÃO DE OBRA'!$A:$E,5,FALSE)/220</f>
        <v>15.730909090909092</v>
      </c>
      <c r="J4308" s="492">
        <f t="shared" ref="J4308:J4309" si="94">H4308*I4308</f>
        <v>75.50836363636364</v>
      </c>
      <c r="K4308" s="458"/>
    </row>
    <row r="4309" spans="1:11">
      <c r="A4309" s="450"/>
      <c r="B4309" s="517" t="s">
        <v>734</v>
      </c>
      <c r="C4309" s="518"/>
      <c r="D4309" s="459"/>
      <c r="E4309" s="487"/>
      <c r="F4309" s="488"/>
      <c r="G4309" s="519"/>
      <c r="H4309" s="520">
        <v>2.4</v>
      </c>
      <c r="I4309" s="521">
        <f>VLOOKUP(B4309,'MÃO DE OBRA'!$A:$E,5,FALSE)/220</f>
        <v>23.596363636363641</v>
      </c>
      <c r="J4309" s="492">
        <f t="shared" si="94"/>
        <v>56.631272727272737</v>
      </c>
      <c r="K4309" s="458"/>
    </row>
    <row r="4310" spans="1:11">
      <c r="A4310" s="450"/>
      <c r="B4310" s="517"/>
      <c r="C4310" s="518"/>
      <c r="D4310" s="459"/>
      <c r="E4310" s="487"/>
      <c r="F4310" s="488"/>
      <c r="G4310" s="519"/>
      <c r="H4310" s="520"/>
      <c r="I4310" s="521"/>
      <c r="J4310" s="492"/>
      <c r="K4310" s="458"/>
    </row>
    <row r="4311" spans="1:11">
      <c r="A4311" s="450"/>
      <c r="B4311" s="517"/>
      <c r="C4311" s="518"/>
      <c r="D4311" s="459"/>
      <c r="E4311" s="487"/>
      <c r="F4311" s="488"/>
      <c r="G4311" s="519"/>
      <c r="H4311" s="520"/>
      <c r="I4311" s="491"/>
      <c r="J4311" s="492">
        <f>H4311*I4311</f>
        <v>0</v>
      </c>
      <c r="K4311" s="458"/>
    </row>
    <row r="4312" spans="1:11">
      <c r="A4312" s="450"/>
      <c r="B4312" s="499" t="s">
        <v>1119</v>
      </c>
      <c r="C4312" s="502"/>
      <c r="D4312" s="502"/>
      <c r="E4312" s="502"/>
      <c r="F4312" s="502"/>
      <c r="G4312" s="502"/>
      <c r="H4312" s="502"/>
      <c r="I4312" s="522" t="s">
        <v>138</v>
      </c>
      <c r="J4312" s="501">
        <f>SUM(J4307:J4311)</f>
        <v>132.13963636363638</v>
      </c>
      <c r="K4312" s="458"/>
    </row>
    <row r="4313" spans="1:11">
      <c r="A4313" s="450"/>
      <c r="B4313" s="523"/>
      <c r="C4313" s="523"/>
      <c r="D4313" s="523"/>
      <c r="E4313" s="523"/>
      <c r="F4313" s="523"/>
      <c r="G4313" s="523"/>
      <c r="H4313" s="523"/>
      <c r="I4313" s="524"/>
      <c r="J4313" s="523"/>
      <c r="K4313" s="458"/>
    </row>
    <row r="4314" spans="1:11">
      <c r="A4314" s="450"/>
      <c r="B4314" s="525" t="s">
        <v>1123</v>
      </c>
      <c r="C4314" s="526"/>
      <c r="D4314" s="523"/>
      <c r="E4314" s="527">
        <v>1</v>
      </c>
      <c r="F4314" s="528" t="s">
        <v>1165</v>
      </c>
      <c r="G4314" s="506"/>
      <c r="H4314" s="506"/>
      <c r="I4314" s="529" t="s">
        <v>1124</v>
      </c>
      <c r="J4314" s="501">
        <f>J4304+J4312</f>
        <v>132.13963636363638</v>
      </c>
      <c r="K4314" s="458"/>
    </row>
    <row r="4315" spans="1:11">
      <c r="A4315" s="450"/>
      <c r="B4315" s="530"/>
      <c r="C4315" s="523"/>
      <c r="D4315" s="523"/>
      <c r="E4315" s="531"/>
      <c r="F4315" s="532"/>
      <c r="G4315" s="532"/>
      <c r="H4315" s="532"/>
      <c r="I4315" s="524"/>
      <c r="J4315" s="523"/>
      <c r="K4315" s="458"/>
    </row>
    <row r="4316" spans="1:11" ht="20.399999999999999">
      <c r="A4316" s="450"/>
      <c r="B4316" s="1667" t="s">
        <v>481</v>
      </c>
      <c r="C4316" s="1668"/>
      <c r="D4316" s="1668"/>
      <c r="E4316" s="1669"/>
      <c r="F4316" s="533" t="s">
        <v>873</v>
      </c>
      <c r="G4316" s="534" t="s">
        <v>493</v>
      </c>
      <c r="H4316" s="507" t="s">
        <v>1115</v>
      </c>
      <c r="I4316" s="535" t="s">
        <v>480</v>
      </c>
      <c r="J4316" s="536" t="s">
        <v>482</v>
      </c>
      <c r="K4316" s="458"/>
    </row>
    <row r="4317" spans="1:11">
      <c r="A4317" s="450"/>
      <c r="B4317" s="537"/>
      <c r="C4317" s="538"/>
      <c r="D4317" s="538"/>
      <c r="E4317" s="539"/>
      <c r="F4317" s="540"/>
      <c r="G4317" s="541"/>
      <c r="H4317" s="547"/>
      <c r="I4317" s="543"/>
      <c r="J4317" s="485"/>
      <c r="K4317" s="458"/>
    </row>
    <row r="4318" spans="1:11">
      <c r="A4318" s="450"/>
      <c r="B4318" s="537"/>
      <c r="C4318" s="518"/>
      <c r="D4318" s="518"/>
      <c r="E4318" s="487"/>
      <c r="F4318" s="540"/>
      <c r="G4318" s="541"/>
      <c r="H4318" s="547"/>
      <c r="I4318" s="543"/>
      <c r="J4318" s="492"/>
      <c r="K4318" s="458"/>
    </row>
    <row r="4319" spans="1:11">
      <c r="A4319" s="450"/>
      <c r="B4319" s="517"/>
      <c r="C4319" s="518"/>
      <c r="D4319" s="518"/>
      <c r="E4319" s="487"/>
      <c r="F4319" s="488"/>
      <c r="G4319" s="546"/>
      <c r="H4319" s="547"/>
      <c r="I4319" s="543"/>
      <c r="J4319" s="492">
        <f>H4319*I4319*E4301*F4301</f>
        <v>0</v>
      </c>
      <c r="K4319" s="458"/>
    </row>
    <row r="4320" spans="1:11">
      <c r="A4320" s="450"/>
      <c r="B4320" s="517"/>
      <c r="C4320" s="526"/>
      <c r="D4320" s="526"/>
      <c r="E4320" s="494"/>
      <c r="F4320" s="488"/>
      <c r="G4320" s="468"/>
      <c r="H4320" s="547"/>
      <c r="I4320" s="548"/>
      <c r="J4320" s="492">
        <f>H4320*I4320*E4302*F4302</f>
        <v>0</v>
      </c>
      <c r="K4320" s="458"/>
    </row>
    <row r="4321" spans="1:11">
      <c r="A4321" s="450"/>
      <c r="B4321" s="550" t="s">
        <v>1119</v>
      </c>
      <c r="C4321" s="526"/>
      <c r="D4321" s="526"/>
      <c r="E4321" s="526"/>
      <c r="F4321" s="523"/>
      <c r="G4321" s="526"/>
      <c r="H4321" s="551"/>
      <c r="I4321" s="552" t="s">
        <v>138</v>
      </c>
      <c r="J4321" s="501">
        <f>SUM(J4317:J4320)</f>
        <v>0</v>
      </c>
      <c r="K4321" s="458"/>
    </row>
    <row r="4322" spans="1:11">
      <c r="A4322" s="450"/>
      <c r="B4322" s="553"/>
      <c r="C4322" s="526"/>
      <c r="D4322" s="526"/>
      <c r="E4322" s="554"/>
      <c r="F4322" s="555"/>
      <c r="G4322" s="506"/>
      <c r="H4322" s="506"/>
      <c r="I4322" s="529"/>
      <c r="J4322" s="554"/>
      <c r="K4322" s="458"/>
    </row>
    <row r="4323" spans="1:11" ht="20.399999999999999">
      <c r="A4323" s="450"/>
      <c r="B4323" s="1667" t="s">
        <v>1125</v>
      </c>
      <c r="C4323" s="1668"/>
      <c r="D4323" s="1668"/>
      <c r="E4323" s="1668"/>
      <c r="F4323" s="1669"/>
      <c r="G4323" s="556" t="s">
        <v>494</v>
      </c>
      <c r="H4323" s="506" t="s">
        <v>1126</v>
      </c>
      <c r="I4323" s="557" t="s">
        <v>1115</v>
      </c>
      <c r="J4323" s="509" t="s">
        <v>482</v>
      </c>
      <c r="K4323" s="458"/>
    </row>
    <row r="4324" spans="1:11">
      <c r="A4324" s="450"/>
      <c r="B4324" s="558"/>
      <c r="C4324" s="559"/>
      <c r="D4324" s="560"/>
      <c r="E4324" s="560"/>
      <c r="F4324" s="561"/>
      <c r="G4324" s="489"/>
      <c r="H4324" s="489"/>
      <c r="I4324" s="562"/>
      <c r="J4324" s="492"/>
      <c r="K4324" s="458"/>
    </row>
    <row r="4325" spans="1:11">
      <c r="A4325" s="450"/>
      <c r="B4325" s="563"/>
      <c r="C4325" s="564"/>
      <c r="D4325" s="565"/>
      <c r="E4325" s="565"/>
      <c r="F4325" s="566"/>
      <c r="G4325" s="489"/>
      <c r="H4325" s="489"/>
      <c r="I4325" s="562"/>
      <c r="J4325" s="492"/>
      <c r="K4325" s="458"/>
    </row>
    <row r="4326" spans="1:11">
      <c r="A4326" s="450"/>
      <c r="B4326" s="1670" t="s">
        <v>138</v>
      </c>
      <c r="C4326" s="1670"/>
      <c r="D4326" s="1670"/>
      <c r="E4326" s="1670"/>
      <c r="F4326" s="1670"/>
      <c r="G4326" s="1670"/>
      <c r="H4326" s="1670"/>
      <c r="I4326" s="1670"/>
      <c r="J4326" s="501">
        <f>SUM(J4324:J4325)</f>
        <v>0</v>
      </c>
      <c r="K4326" s="458"/>
    </row>
    <row r="4327" spans="1:11">
      <c r="A4327" s="450"/>
      <c r="B4327" s="567"/>
      <c r="C4327" s="511"/>
      <c r="D4327" s="511"/>
      <c r="E4327" s="568"/>
      <c r="F4327" s="569"/>
      <c r="G4327" s="570"/>
      <c r="H4327" s="570"/>
      <c r="I4327" s="571"/>
      <c r="J4327" s="572"/>
      <c r="K4327" s="458"/>
    </row>
    <row r="4328" spans="1:11">
      <c r="A4328" s="450"/>
      <c r="B4328" s="573" t="s">
        <v>1127</v>
      </c>
      <c r="C4328" s="573"/>
      <c r="D4328" s="550"/>
      <c r="E4328" s="523"/>
      <c r="F4328" s="523"/>
      <c r="G4328" s="523"/>
      <c r="H4328" s="574"/>
      <c r="I4328" s="575"/>
      <c r="J4328" s="639">
        <f>(J4314+J4321+J4326)/E4314</f>
        <v>132.13963636363638</v>
      </c>
      <c r="K4328" s="458"/>
    </row>
    <row r="4329" spans="1:11">
      <c r="A4329" s="450"/>
      <c r="B4329" s="553"/>
      <c r="C4329" s="526"/>
      <c r="D4329" s="526"/>
      <c r="E4329" s="554"/>
      <c r="F4329" s="555"/>
      <c r="G4329" s="506"/>
      <c r="H4329" s="506"/>
      <c r="I4329" s="529"/>
      <c r="J4329" s="576"/>
      <c r="K4329" s="458"/>
    </row>
    <row r="4330" spans="1:11" ht="20.399999999999999">
      <c r="A4330" s="450"/>
      <c r="B4330" s="1667" t="s">
        <v>1128</v>
      </c>
      <c r="C4330" s="1668"/>
      <c r="D4330" s="1668"/>
      <c r="E4330" s="1668"/>
      <c r="F4330" s="1669"/>
      <c r="G4330" s="556" t="s">
        <v>494</v>
      </c>
      <c r="H4330" s="506" t="s">
        <v>1126</v>
      </c>
      <c r="I4330" s="557" t="s">
        <v>1115</v>
      </c>
      <c r="J4330" s="509" t="s">
        <v>482</v>
      </c>
      <c r="K4330" s="458"/>
    </row>
    <row r="4331" spans="1:11">
      <c r="A4331" s="450"/>
      <c r="B4331" s="558" t="s">
        <v>1328</v>
      </c>
      <c r="C4331" s="559"/>
      <c r="D4331" s="560"/>
      <c r="E4331" s="560"/>
      <c r="F4331" s="561"/>
      <c r="G4331" s="489">
        <v>1</v>
      </c>
      <c r="H4331" s="489" t="s">
        <v>1165</v>
      </c>
      <c r="I4331" s="562">
        <v>295.39</v>
      </c>
      <c r="J4331" s="492">
        <f>G4331*I4331</f>
        <v>295.39</v>
      </c>
      <c r="K4331" s="458"/>
    </row>
    <row r="4332" spans="1:11">
      <c r="A4332" s="450"/>
      <c r="B4332" s="563" t="s">
        <v>1329</v>
      </c>
      <c r="C4332" s="564"/>
      <c r="D4332" s="565"/>
      <c r="E4332" s="565"/>
      <c r="F4332" s="566"/>
      <c r="G4332" s="489">
        <v>2.5667300000000001E-2</v>
      </c>
      <c r="H4332" s="489" t="s">
        <v>1140</v>
      </c>
      <c r="I4332" s="743">
        <v>29.51</v>
      </c>
      <c r="J4332" s="492">
        <f t="shared" ref="J4332:J4337" si="95">G4332*I4332</f>
        <v>0.75744202300000008</v>
      </c>
      <c r="K4332" s="458"/>
    </row>
    <row r="4333" spans="1:11">
      <c r="A4333" s="450"/>
      <c r="B4333" s="563" t="s">
        <v>1330</v>
      </c>
      <c r="C4333" s="564"/>
      <c r="D4333" s="565"/>
      <c r="E4333" s="565"/>
      <c r="F4333" s="566"/>
      <c r="G4333" s="489">
        <v>2.67</v>
      </c>
      <c r="H4333" s="489" t="s">
        <v>1126</v>
      </c>
      <c r="I4333" s="743">
        <v>8.61</v>
      </c>
      <c r="J4333" s="492">
        <f t="shared" si="95"/>
        <v>22.988699999999998</v>
      </c>
      <c r="K4333" s="458"/>
    </row>
    <row r="4334" spans="1:11">
      <c r="A4334" s="450"/>
      <c r="B4334" s="563" t="s">
        <v>1331</v>
      </c>
      <c r="C4334" s="564"/>
      <c r="D4334" s="565"/>
      <c r="E4334" s="565"/>
      <c r="F4334" s="566"/>
      <c r="G4334" s="489">
        <v>2.5499999999999998</v>
      </c>
      <c r="H4334" s="489" t="s">
        <v>1126</v>
      </c>
      <c r="I4334" s="743">
        <v>1.36</v>
      </c>
      <c r="J4334" s="492">
        <f t="shared" si="95"/>
        <v>3.468</v>
      </c>
      <c r="K4334" s="458"/>
    </row>
    <row r="4335" spans="1:11">
      <c r="A4335" s="450"/>
      <c r="B4335" s="563" t="s">
        <v>1332</v>
      </c>
      <c r="C4335" s="564"/>
      <c r="D4335" s="565"/>
      <c r="E4335" s="565"/>
      <c r="F4335" s="566"/>
      <c r="G4335" s="489">
        <v>3.72</v>
      </c>
      <c r="H4335" s="489" t="s">
        <v>1126</v>
      </c>
      <c r="I4335" s="743">
        <v>26.91</v>
      </c>
      <c r="J4335" s="492">
        <f t="shared" si="95"/>
        <v>100.10520000000001</v>
      </c>
      <c r="K4335" s="458"/>
    </row>
    <row r="4336" spans="1:11">
      <c r="A4336" s="450"/>
      <c r="B4336" s="563" t="s">
        <v>1333</v>
      </c>
      <c r="C4336" s="564"/>
      <c r="D4336" s="565"/>
      <c r="E4336" s="565"/>
      <c r="F4336" s="566"/>
      <c r="G4336" s="489">
        <v>1.53</v>
      </c>
      <c r="H4336" s="489" t="s">
        <v>1126</v>
      </c>
      <c r="I4336" s="743">
        <v>21.31</v>
      </c>
      <c r="J4336" s="492">
        <f t="shared" si="95"/>
        <v>32.604300000000002</v>
      </c>
      <c r="K4336" s="458"/>
    </row>
    <row r="4337" spans="1:11">
      <c r="A4337" s="450"/>
      <c r="B4337" s="563" t="s">
        <v>1334</v>
      </c>
      <c r="C4337" s="564"/>
      <c r="D4337" s="565"/>
      <c r="E4337" s="565"/>
      <c r="F4337" s="566"/>
      <c r="G4337" s="489">
        <v>0.27</v>
      </c>
      <c r="H4337" s="489" t="s">
        <v>1126</v>
      </c>
      <c r="I4337" s="743">
        <v>111.57</v>
      </c>
      <c r="J4337" s="492">
        <f t="shared" si="95"/>
        <v>30.123899999999999</v>
      </c>
      <c r="K4337" s="458"/>
    </row>
    <row r="4338" spans="1:11">
      <c r="A4338" s="450"/>
      <c r="B4338" s="563"/>
      <c r="C4338" s="564"/>
      <c r="D4338" s="565"/>
      <c r="E4338" s="565"/>
      <c r="F4338" s="566"/>
      <c r="G4338" s="489"/>
      <c r="H4338" s="489"/>
      <c r="I4338" s="743"/>
      <c r="J4338" s="492"/>
      <c r="K4338" s="458"/>
    </row>
    <row r="4339" spans="1:11">
      <c r="A4339" s="450"/>
      <c r="B4339" s="563"/>
      <c r="C4339" s="564"/>
      <c r="D4339" s="565"/>
      <c r="E4339" s="565"/>
      <c r="F4339" s="566"/>
      <c r="G4339" s="489"/>
      <c r="H4339" s="489"/>
      <c r="I4339" s="743"/>
      <c r="J4339" s="492"/>
      <c r="K4339" s="458"/>
    </row>
    <row r="4340" spans="1:11">
      <c r="A4340" s="450"/>
      <c r="B4340" s="577"/>
      <c r="C4340" s="578"/>
      <c r="D4340" s="579"/>
      <c r="E4340" s="579"/>
      <c r="F4340" s="580"/>
      <c r="G4340" s="489"/>
      <c r="H4340" s="489"/>
      <c r="I4340" s="743"/>
      <c r="J4340" s="492">
        <f t="shared" ref="J4340" si="96">G4340*I4340</f>
        <v>0</v>
      </c>
      <c r="K4340" s="458"/>
    </row>
    <row r="4341" spans="1:11">
      <c r="A4341" s="450"/>
      <c r="B4341" s="581"/>
      <c r="C4341" s="523"/>
      <c r="D4341" s="523"/>
      <c r="E4341" s="582"/>
      <c r="F4341" s="583"/>
      <c r="G4341" s="532"/>
      <c r="H4341" s="532"/>
      <c r="I4341" s="524" t="s">
        <v>138</v>
      </c>
      <c r="J4341" s="501">
        <f>SUM(J4331:J4340)</f>
        <v>485.43754202300005</v>
      </c>
      <c r="K4341" s="458"/>
    </row>
    <row r="4342" spans="1:11">
      <c r="A4342" s="450"/>
      <c r="B4342" s="584"/>
      <c r="C4342" s="523"/>
      <c r="D4342" s="523"/>
      <c r="E4342" s="582"/>
      <c r="F4342" s="583"/>
      <c r="G4342" s="532"/>
      <c r="H4342" s="532"/>
      <c r="I4342" s="524"/>
      <c r="J4342" s="582"/>
      <c r="K4342" s="458"/>
    </row>
    <row r="4343" spans="1:11" ht="20.399999999999999">
      <c r="A4343" s="450"/>
      <c r="B4343" s="1667" t="s">
        <v>1141</v>
      </c>
      <c r="C4343" s="1668"/>
      <c r="D4343" s="1668"/>
      <c r="E4343" s="1668"/>
      <c r="F4343" s="1669"/>
      <c r="G4343" s="587" t="s">
        <v>494</v>
      </c>
      <c r="H4343" s="506" t="s">
        <v>1115</v>
      </c>
      <c r="I4343" s="557"/>
      <c r="J4343" s="509" t="s">
        <v>482</v>
      </c>
      <c r="K4343" s="458"/>
    </row>
    <row r="4344" spans="1:11">
      <c r="A4344" s="450"/>
      <c r="B4344" s="1654"/>
      <c r="C4344" s="1655"/>
      <c r="D4344" s="1655"/>
      <c r="E4344" s="1655"/>
      <c r="F4344" s="1656"/>
      <c r="G4344" s="489"/>
      <c r="H4344" s="1657"/>
      <c r="I4344" s="1658"/>
      <c r="J4344" s="492"/>
      <c r="K4344" s="458"/>
    </row>
    <row r="4345" spans="1:11">
      <c r="A4345" s="450"/>
      <c r="B4345" s="1659"/>
      <c r="C4345" s="1660"/>
      <c r="D4345" s="1660"/>
      <c r="E4345" s="1660"/>
      <c r="F4345" s="1661"/>
      <c r="G4345" s="496"/>
      <c r="H4345" s="1662"/>
      <c r="I4345" s="1663"/>
      <c r="J4345" s="492"/>
      <c r="K4345" s="458"/>
    </row>
    <row r="4346" spans="1:11">
      <c r="A4346" s="450"/>
      <c r="B4346" s="581"/>
      <c r="C4346" s="523"/>
      <c r="D4346" s="523"/>
      <c r="E4346" s="582"/>
      <c r="F4346" s="583"/>
      <c r="G4346" s="532"/>
      <c r="H4346" s="532"/>
      <c r="I4346" s="524" t="s">
        <v>138</v>
      </c>
      <c r="J4346" s="501">
        <f>SUM(J4344:J4345)</f>
        <v>0</v>
      </c>
      <c r="K4346" s="458"/>
    </row>
    <row r="4347" spans="1:11">
      <c r="A4347" s="450"/>
      <c r="B4347" s="523"/>
      <c r="C4347" s="523"/>
      <c r="D4347" s="523"/>
      <c r="E4347" s="523"/>
      <c r="F4347" s="523"/>
      <c r="G4347" s="523"/>
      <c r="H4347" s="523"/>
      <c r="I4347" s="524"/>
      <c r="J4347" s="523"/>
      <c r="K4347" s="458"/>
    </row>
    <row r="4348" spans="1:11">
      <c r="A4348" s="450"/>
      <c r="B4348" s="1645" t="s">
        <v>1142</v>
      </c>
      <c r="C4348" s="1646"/>
      <c r="D4348" s="1646"/>
      <c r="E4348" s="1646"/>
      <c r="F4348" s="1646"/>
      <c r="G4348" s="1646"/>
      <c r="H4348" s="1646"/>
      <c r="I4348" s="1647"/>
      <c r="J4348" s="573">
        <f>J4346+J4341+J4328</f>
        <v>617.57717838663643</v>
      </c>
      <c r="K4348" s="458"/>
    </row>
    <row r="4349" spans="1:11">
      <c r="A4349" s="450"/>
      <c r="B4349" s="523"/>
      <c r="C4349" s="523"/>
      <c r="D4349" s="523"/>
      <c r="E4349" s="523"/>
      <c r="F4349" s="523"/>
      <c r="G4349" s="523"/>
      <c r="H4349" s="523"/>
      <c r="I4349" s="524"/>
      <c r="J4349" s="523"/>
      <c r="K4349" s="458"/>
    </row>
    <row r="4350" spans="1:11">
      <c r="A4350" s="450"/>
      <c r="B4350" s="1645" t="s">
        <v>1143</v>
      </c>
      <c r="C4350" s="1646"/>
      <c r="D4350" s="1646"/>
      <c r="E4350" s="1646"/>
      <c r="F4350" s="1646"/>
      <c r="G4350" s="1646"/>
      <c r="H4350" s="1646"/>
      <c r="I4350" s="1647"/>
      <c r="J4350" s="501">
        <f>J4348*0</f>
        <v>0</v>
      </c>
      <c r="K4350" s="458"/>
    </row>
    <row r="4351" spans="1:11">
      <c r="A4351" s="450"/>
      <c r="B4351" s="523"/>
      <c r="C4351" s="523"/>
      <c r="D4351" s="523"/>
      <c r="E4351" s="523"/>
      <c r="F4351" s="523"/>
      <c r="G4351" s="523"/>
      <c r="H4351" s="523"/>
      <c r="I4351" s="524"/>
      <c r="J4351" s="523"/>
      <c r="K4351" s="458"/>
    </row>
    <row r="4352" spans="1:11">
      <c r="A4352" s="450"/>
      <c r="B4352" s="1645" t="s">
        <v>1144</v>
      </c>
      <c r="C4352" s="1646"/>
      <c r="D4352" s="1646"/>
      <c r="E4352" s="1646"/>
      <c r="F4352" s="1646"/>
      <c r="G4352" s="1646"/>
      <c r="H4352" s="1646"/>
      <c r="I4352" s="1647"/>
      <c r="J4352" s="573">
        <f>J4348+J4350</f>
        <v>617.57717838663643</v>
      </c>
      <c r="K4352" s="458"/>
    </row>
    <row r="4353" spans="1:11">
      <c r="A4353" s="450"/>
      <c r="B4353" s="511"/>
      <c r="C4353" s="511"/>
      <c r="D4353" s="511"/>
      <c r="E4353" s="511"/>
      <c r="F4353" s="511"/>
      <c r="G4353" s="511"/>
      <c r="H4353" s="511"/>
      <c r="I4353" s="571"/>
      <c r="J4353" s="511"/>
      <c r="K4353" s="458"/>
    </row>
    <row r="4354" spans="1:11">
      <c r="A4354" s="450"/>
      <c r="B4354" s="589"/>
      <c r="C4354" s="559"/>
      <c r="D4354" s="559"/>
      <c r="E4354" s="559"/>
      <c r="F4354" s="559"/>
      <c r="G4354" s="559"/>
      <c r="H4354" s="559"/>
      <c r="I4354" s="559"/>
      <c r="J4354" s="590"/>
      <c r="K4354" s="458"/>
    </row>
    <row r="4355" spans="1:11">
      <c r="A4355" s="450"/>
      <c r="B4355" s="591"/>
      <c r="C4355" s="592"/>
      <c r="D4355" s="593"/>
      <c r="E4355" s="593"/>
      <c r="F4355" s="594" t="s">
        <v>1119</v>
      </c>
      <c r="G4355" s="595" t="s">
        <v>1119</v>
      </c>
      <c r="H4355" s="592"/>
      <c r="I4355" s="592"/>
      <c r="J4355" s="596"/>
      <c r="K4355" s="458"/>
    </row>
    <row r="4356" spans="1:11">
      <c r="A4356" s="450"/>
      <c r="B4356" s="459"/>
      <c r="C4356" s="459"/>
      <c r="D4356" s="459"/>
      <c r="E4356" s="459"/>
      <c r="F4356" s="459"/>
      <c r="G4356" s="459"/>
      <c r="H4356" s="459"/>
      <c r="I4356" s="459"/>
      <c r="J4356" s="459"/>
      <c r="K4356" s="458"/>
    </row>
    <row r="4357" spans="1:11">
      <c r="A4357" s="450"/>
      <c r="B4357" s="597"/>
      <c r="C4357" s="598"/>
      <c r="D4357" s="598"/>
      <c r="E4357" s="598"/>
      <c r="F4357" s="599"/>
      <c r="G4357" s="600" t="s">
        <v>482</v>
      </c>
      <c r="H4357" s="502"/>
      <c r="I4357" s="502"/>
      <c r="J4357" s="505"/>
      <c r="K4357" s="458"/>
    </row>
    <row r="4358" spans="1:11">
      <c r="A4358" s="450"/>
      <c r="B4358" s="601"/>
      <c r="C4358" s="602"/>
      <c r="D4358" s="602"/>
      <c r="E4358" s="602"/>
      <c r="F4358" s="603"/>
      <c r="G4358" s="1648" t="s">
        <v>1145</v>
      </c>
      <c r="H4358" s="1649"/>
      <c r="I4358" s="1649"/>
      <c r="J4358" s="1650"/>
      <c r="K4358" s="458"/>
    </row>
    <row r="4359" spans="1:11">
      <c r="A4359" s="450"/>
      <c r="B4359" s="604"/>
      <c r="C4359" s="605"/>
      <c r="D4359" s="605"/>
      <c r="E4359" s="605"/>
      <c r="F4359" s="606"/>
      <c r="G4359" s="607"/>
      <c r="H4359" s="1651"/>
      <c r="I4359" s="1652"/>
      <c r="J4359" s="1653"/>
      <c r="K4359" s="458"/>
    </row>
    <row r="4360" spans="1:11" ht="15" thickBot="1">
      <c r="A4360" s="608"/>
      <c r="B4360" s="609"/>
      <c r="C4360" s="609"/>
      <c r="D4360" s="609"/>
      <c r="E4360" s="609"/>
      <c r="F4360" s="609"/>
      <c r="G4360" s="609"/>
      <c r="H4360" s="609"/>
      <c r="I4360" s="609"/>
      <c r="J4360" s="609"/>
      <c r="K4360" s="610"/>
    </row>
    <row r="4361" spans="1:11">
      <c r="A4361" s="447"/>
      <c r="B4361" s="448"/>
      <c r="C4361" s="448"/>
      <c r="D4361" s="448"/>
      <c r="E4361" s="448"/>
      <c r="F4361" s="448"/>
      <c r="G4361" s="448"/>
      <c r="H4361" s="448"/>
      <c r="I4361" s="448"/>
      <c r="J4361" s="448"/>
      <c r="K4361" s="449"/>
    </row>
    <row r="4362" spans="1:11">
      <c r="A4362" s="450"/>
      <c r="B4362" s="451" t="s">
        <v>141</v>
      </c>
      <c r="C4362" s="452"/>
      <c r="D4362" s="453" t="s">
        <v>1105</v>
      </c>
      <c r="E4362" s="454"/>
      <c r="F4362" s="455"/>
      <c r="G4362" s="455"/>
      <c r="H4362" s="456"/>
      <c r="I4362" s="456"/>
      <c r="J4362" s="457"/>
      <c r="K4362" s="458"/>
    </row>
    <row r="4363" spans="1:11">
      <c r="A4363" s="450"/>
      <c r="B4363" s="459"/>
      <c r="C4363" s="459"/>
      <c r="D4363" s="459"/>
      <c r="E4363" s="459"/>
      <c r="F4363" s="459"/>
      <c r="G4363" s="459"/>
      <c r="H4363" s="459"/>
      <c r="I4363" s="459"/>
      <c r="J4363" s="459"/>
      <c r="K4363" s="458"/>
    </row>
    <row r="4364" spans="1:11">
      <c r="A4364" s="450"/>
      <c r="B4364" s="460" t="s">
        <v>1259</v>
      </c>
      <c r="C4364" s="461" t="s">
        <v>1107</v>
      </c>
      <c r="D4364" s="1671" t="s">
        <v>198</v>
      </c>
      <c r="E4364" s="1672"/>
      <c r="F4364" s="1672"/>
      <c r="G4364" s="1672"/>
      <c r="H4364" s="1672"/>
      <c r="I4364" s="1673"/>
      <c r="J4364" s="462" t="s">
        <v>1108</v>
      </c>
      <c r="K4364" s="458"/>
    </row>
    <row r="4365" spans="1:11" ht="22.5" customHeight="1">
      <c r="A4365" s="450"/>
      <c r="B4365" s="463">
        <v>120208</v>
      </c>
      <c r="C4365" s="464"/>
      <c r="D4365" s="1674" t="s">
        <v>1335</v>
      </c>
      <c r="E4365" s="1675"/>
      <c r="F4365" s="1675"/>
      <c r="G4365" s="1675"/>
      <c r="H4365" s="1675"/>
      <c r="I4365" s="1676"/>
      <c r="J4365" s="468" t="str">
        <f>F4382</f>
        <v>m2</v>
      </c>
      <c r="K4365" s="458"/>
    </row>
    <row r="4366" spans="1:11">
      <c r="A4366" s="450"/>
      <c r="B4366" s="469"/>
      <c r="C4366" s="469"/>
      <c r="D4366" s="469"/>
      <c r="E4366" s="469"/>
      <c r="F4366" s="469"/>
      <c r="G4366" s="469"/>
      <c r="H4366" s="469"/>
      <c r="I4366" s="470"/>
      <c r="J4366" s="471"/>
      <c r="K4366" s="458"/>
    </row>
    <row r="4367" spans="1:11">
      <c r="A4367" s="450"/>
      <c r="B4367" s="1648" t="s">
        <v>1111</v>
      </c>
      <c r="C4367" s="1650"/>
      <c r="D4367" s="1679" t="s">
        <v>873</v>
      </c>
      <c r="E4367" s="1681" t="s">
        <v>1112</v>
      </c>
      <c r="F4367" s="472" t="s">
        <v>1113</v>
      </c>
      <c r="G4367" s="473"/>
      <c r="H4367" s="472" t="s">
        <v>1114</v>
      </c>
      <c r="I4367" s="473"/>
      <c r="J4367" s="474" t="s">
        <v>1115</v>
      </c>
      <c r="K4367" s="458"/>
    </row>
    <row r="4368" spans="1:11">
      <c r="A4368" s="450"/>
      <c r="B4368" s="1677"/>
      <c r="C4368" s="1678"/>
      <c r="D4368" s="1680"/>
      <c r="E4368" s="1682"/>
      <c r="F4368" s="475" t="s">
        <v>1116</v>
      </c>
      <c r="G4368" s="475" t="s">
        <v>1117</v>
      </c>
      <c r="H4368" s="475" t="s">
        <v>1116</v>
      </c>
      <c r="I4368" s="476" t="s">
        <v>1117</v>
      </c>
      <c r="J4368" s="477" t="s">
        <v>1118</v>
      </c>
      <c r="K4368" s="458"/>
    </row>
    <row r="4369" spans="1:11">
      <c r="A4369" s="450"/>
      <c r="B4369" s="486"/>
      <c r="C4369" s="487"/>
      <c r="D4369" s="488"/>
      <c r="E4369" s="481"/>
      <c r="F4369" s="481"/>
      <c r="G4369" s="482"/>
      <c r="H4369" s="490"/>
      <c r="I4369" s="484"/>
      <c r="J4369" s="492"/>
      <c r="K4369" s="458"/>
    </row>
    <row r="4370" spans="1:11">
      <c r="A4370" s="450"/>
      <c r="B4370" s="486"/>
      <c r="C4370" s="487"/>
      <c r="D4370" s="488"/>
      <c r="E4370" s="489"/>
      <c r="F4370" s="489"/>
      <c r="G4370" s="489"/>
      <c r="H4370" s="490"/>
      <c r="I4370" s="491"/>
      <c r="J4370" s="492">
        <f>H4370*F4370*E4370+I4370*G4370*E4370</f>
        <v>0</v>
      </c>
      <c r="K4370" s="458"/>
    </row>
    <row r="4371" spans="1:11">
      <c r="A4371" s="450"/>
      <c r="B4371" s="493"/>
      <c r="C4371" s="494"/>
      <c r="D4371" s="495"/>
      <c r="E4371" s="496"/>
      <c r="F4371" s="496"/>
      <c r="G4371" s="496"/>
      <c r="H4371" s="497"/>
      <c r="I4371" s="498"/>
      <c r="J4371" s="492">
        <f>H4371*F4371*E4371+I4371*G4371*E4371</f>
        <v>0</v>
      </c>
      <c r="K4371" s="458"/>
    </row>
    <row r="4372" spans="1:11">
      <c r="A4372" s="450"/>
      <c r="B4372" s="499" t="s">
        <v>1119</v>
      </c>
      <c r="C4372" s="469"/>
      <c r="D4372" s="469"/>
      <c r="E4372" s="469"/>
      <c r="F4372" s="469"/>
      <c r="G4372" s="469"/>
      <c r="H4372" s="469"/>
      <c r="I4372" s="500" t="s">
        <v>138</v>
      </c>
      <c r="J4372" s="501">
        <f>SUM(J4369:J4371)</f>
        <v>0</v>
      </c>
      <c r="K4372" s="458"/>
    </row>
    <row r="4373" spans="1:11">
      <c r="A4373" s="450"/>
      <c r="B4373" s="502"/>
      <c r="C4373" s="502"/>
      <c r="D4373" s="502"/>
      <c r="E4373" s="502"/>
      <c r="F4373" s="502"/>
      <c r="G4373" s="502"/>
      <c r="H4373" s="502"/>
      <c r="I4373" s="503"/>
      <c r="J4373" s="504"/>
      <c r="K4373" s="458"/>
    </row>
    <row r="4374" spans="1:11" ht="20.399999999999999">
      <c r="A4374" s="450"/>
      <c r="B4374" s="1664" t="s">
        <v>1120</v>
      </c>
      <c r="C4374" s="1665"/>
      <c r="D4374" s="1665"/>
      <c r="E4374" s="1666"/>
      <c r="F4374" s="505" t="s">
        <v>873</v>
      </c>
      <c r="G4374" s="506"/>
      <c r="H4374" s="507" t="s">
        <v>560</v>
      </c>
      <c r="I4374" s="508" t="s">
        <v>1121</v>
      </c>
      <c r="J4374" s="509" t="s">
        <v>1122</v>
      </c>
      <c r="K4374" s="458"/>
    </row>
    <row r="4375" spans="1:11">
      <c r="A4375" s="450"/>
      <c r="B4375" s="510"/>
      <c r="C4375" s="511"/>
      <c r="D4375" s="512"/>
      <c r="E4375" s="513"/>
      <c r="F4375" s="514"/>
      <c r="G4375" s="515"/>
      <c r="H4375" s="516"/>
      <c r="I4375" s="484"/>
      <c r="J4375" s="485"/>
      <c r="K4375" s="458"/>
    </row>
    <row r="4376" spans="1:11">
      <c r="A4376" s="450"/>
      <c r="B4376" s="517" t="s">
        <v>626</v>
      </c>
      <c r="C4376" s="518"/>
      <c r="D4376" s="459"/>
      <c r="E4376" s="487"/>
      <c r="F4376" s="488"/>
      <c r="G4376" s="519"/>
      <c r="H4376" s="520">
        <v>0.108</v>
      </c>
      <c r="I4376" s="521">
        <f>VLOOKUP(B4376,'MÃO DE OBRA'!$A:$E,5,FALSE)/220</f>
        <v>15.730909090909092</v>
      </c>
      <c r="J4376" s="492">
        <f t="shared" ref="J4376:J4377" si="97">H4376*I4376</f>
        <v>1.6989381818181819</v>
      </c>
      <c r="K4376" s="458"/>
    </row>
    <row r="4377" spans="1:11">
      <c r="A4377" s="450"/>
      <c r="B4377" s="517" t="s">
        <v>734</v>
      </c>
      <c r="C4377" s="518"/>
      <c r="D4377" s="459"/>
      <c r="E4377" s="487"/>
      <c r="F4377" s="488"/>
      <c r="G4377" s="519"/>
      <c r="H4377" s="520">
        <v>0.53200000000000003</v>
      </c>
      <c r="I4377" s="521">
        <f>VLOOKUP(B4377,'MÃO DE OBRA'!$A:$E,5,FALSE)/220</f>
        <v>23.596363636363641</v>
      </c>
      <c r="J4377" s="492">
        <f t="shared" si="97"/>
        <v>12.553265454545457</v>
      </c>
      <c r="K4377" s="458"/>
    </row>
    <row r="4378" spans="1:11">
      <c r="A4378" s="450"/>
      <c r="B4378" s="517"/>
      <c r="C4378" s="518"/>
      <c r="D4378" s="459"/>
      <c r="E4378" s="487"/>
      <c r="F4378" s="488"/>
      <c r="G4378" s="519"/>
      <c r="H4378" s="520"/>
      <c r="I4378" s="521"/>
      <c r="J4378" s="492"/>
      <c r="K4378" s="458"/>
    </row>
    <row r="4379" spans="1:11">
      <c r="A4379" s="450"/>
      <c r="B4379" s="517"/>
      <c r="C4379" s="518"/>
      <c r="D4379" s="459"/>
      <c r="E4379" s="487"/>
      <c r="F4379" s="488"/>
      <c r="G4379" s="519"/>
      <c r="H4379" s="520"/>
      <c r="I4379" s="491"/>
      <c r="J4379" s="492">
        <f>H4379*I4379</f>
        <v>0</v>
      </c>
      <c r="K4379" s="458"/>
    </row>
    <row r="4380" spans="1:11">
      <c r="A4380" s="450"/>
      <c r="B4380" s="499" t="s">
        <v>1119</v>
      </c>
      <c r="C4380" s="502"/>
      <c r="D4380" s="502"/>
      <c r="E4380" s="502"/>
      <c r="F4380" s="502"/>
      <c r="G4380" s="502"/>
      <c r="H4380" s="502"/>
      <c r="I4380" s="522" t="s">
        <v>138</v>
      </c>
      <c r="J4380" s="501">
        <f>SUM(J4375:J4379)</f>
        <v>14.252203636363639</v>
      </c>
      <c r="K4380" s="458"/>
    </row>
    <row r="4381" spans="1:11">
      <c r="A4381" s="450"/>
      <c r="B4381" s="523"/>
      <c r="C4381" s="523"/>
      <c r="D4381" s="523"/>
      <c r="E4381" s="523"/>
      <c r="F4381" s="523"/>
      <c r="G4381" s="523"/>
      <c r="H4381" s="523"/>
      <c r="I4381" s="524"/>
      <c r="J4381" s="523"/>
      <c r="K4381" s="458"/>
    </row>
    <row r="4382" spans="1:11">
      <c r="A4382" s="450"/>
      <c r="B4382" s="525" t="s">
        <v>1123</v>
      </c>
      <c r="C4382" s="526"/>
      <c r="D4382" s="523"/>
      <c r="E4382" s="527">
        <v>1</v>
      </c>
      <c r="F4382" s="528" t="s">
        <v>1130</v>
      </c>
      <c r="G4382" s="506"/>
      <c r="H4382" s="506"/>
      <c r="I4382" s="529" t="s">
        <v>1124</v>
      </c>
      <c r="J4382" s="501">
        <f>J4372+J4380</f>
        <v>14.252203636363639</v>
      </c>
      <c r="K4382" s="458"/>
    </row>
    <row r="4383" spans="1:11">
      <c r="A4383" s="450"/>
      <c r="B4383" s="530"/>
      <c r="C4383" s="523"/>
      <c r="D4383" s="523"/>
      <c r="E4383" s="531"/>
      <c r="F4383" s="532"/>
      <c r="G4383" s="532"/>
      <c r="H4383" s="532"/>
      <c r="I4383" s="524"/>
      <c r="J4383" s="523"/>
      <c r="K4383" s="458"/>
    </row>
    <row r="4384" spans="1:11" ht="20.399999999999999">
      <c r="A4384" s="450"/>
      <c r="B4384" s="1667" t="s">
        <v>481</v>
      </c>
      <c r="C4384" s="1668"/>
      <c r="D4384" s="1668"/>
      <c r="E4384" s="1669"/>
      <c r="F4384" s="533" t="s">
        <v>873</v>
      </c>
      <c r="G4384" s="534" t="s">
        <v>493</v>
      </c>
      <c r="H4384" s="507" t="s">
        <v>1115</v>
      </c>
      <c r="I4384" s="535" t="s">
        <v>480</v>
      </c>
      <c r="J4384" s="536" t="s">
        <v>482</v>
      </c>
      <c r="K4384" s="458"/>
    </row>
    <row r="4385" spans="1:11">
      <c r="A4385" s="450"/>
      <c r="B4385" s="537"/>
      <c r="C4385" s="538"/>
      <c r="D4385" s="538"/>
      <c r="E4385" s="539"/>
      <c r="F4385" s="540"/>
      <c r="G4385" s="541"/>
      <c r="H4385" s="547"/>
      <c r="I4385" s="543"/>
      <c r="J4385" s="485"/>
      <c r="K4385" s="458"/>
    </row>
    <row r="4386" spans="1:11">
      <c r="A4386" s="450"/>
      <c r="B4386" s="537"/>
      <c r="C4386" s="518"/>
      <c r="D4386" s="518"/>
      <c r="E4386" s="487"/>
      <c r="F4386" s="540"/>
      <c r="G4386" s="541"/>
      <c r="H4386" s="547"/>
      <c r="I4386" s="543"/>
      <c r="J4386" s="492"/>
      <c r="K4386" s="458"/>
    </row>
    <row r="4387" spans="1:11">
      <c r="A4387" s="450"/>
      <c r="B4387" s="517"/>
      <c r="C4387" s="518"/>
      <c r="D4387" s="518"/>
      <c r="E4387" s="487"/>
      <c r="F4387" s="488"/>
      <c r="G4387" s="546"/>
      <c r="H4387" s="547"/>
      <c r="I4387" s="543"/>
      <c r="J4387" s="492">
        <f>H4387*I4387*E4369*F4369</f>
        <v>0</v>
      </c>
      <c r="K4387" s="458"/>
    </row>
    <row r="4388" spans="1:11">
      <c r="A4388" s="450"/>
      <c r="B4388" s="517"/>
      <c r="C4388" s="526"/>
      <c r="D4388" s="526"/>
      <c r="E4388" s="494"/>
      <c r="F4388" s="488"/>
      <c r="G4388" s="468"/>
      <c r="H4388" s="547"/>
      <c r="I4388" s="548"/>
      <c r="J4388" s="492">
        <f>H4388*I4388*E4370*F4370</f>
        <v>0</v>
      </c>
      <c r="K4388" s="458"/>
    </row>
    <row r="4389" spans="1:11">
      <c r="A4389" s="450"/>
      <c r="B4389" s="550" t="s">
        <v>1119</v>
      </c>
      <c r="C4389" s="526"/>
      <c r="D4389" s="526"/>
      <c r="E4389" s="526"/>
      <c r="F4389" s="523"/>
      <c r="G4389" s="526"/>
      <c r="H4389" s="551"/>
      <c r="I4389" s="552" t="s">
        <v>138</v>
      </c>
      <c r="J4389" s="501">
        <f>SUM(J4385:J4388)</f>
        <v>0</v>
      </c>
      <c r="K4389" s="458"/>
    </row>
    <row r="4390" spans="1:11">
      <c r="A4390" s="450"/>
      <c r="B4390" s="553"/>
      <c r="C4390" s="526"/>
      <c r="D4390" s="526"/>
      <c r="E4390" s="554"/>
      <c r="F4390" s="555"/>
      <c r="G4390" s="506"/>
      <c r="H4390" s="506"/>
      <c r="I4390" s="529"/>
      <c r="J4390" s="554"/>
      <c r="K4390" s="458"/>
    </row>
    <row r="4391" spans="1:11" ht="20.399999999999999">
      <c r="A4391" s="450"/>
      <c r="B4391" s="1667" t="s">
        <v>1125</v>
      </c>
      <c r="C4391" s="1668"/>
      <c r="D4391" s="1668"/>
      <c r="E4391" s="1668"/>
      <c r="F4391" s="1669"/>
      <c r="G4391" s="556" t="s">
        <v>494</v>
      </c>
      <c r="H4391" s="506" t="s">
        <v>1126</v>
      </c>
      <c r="I4391" s="557" t="s">
        <v>1115</v>
      </c>
      <c r="J4391" s="509" t="s">
        <v>482</v>
      </c>
      <c r="K4391" s="458"/>
    </row>
    <row r="4392" spans="1:11">
      <c r="A4392" s="450"/>
      <c r="B4392" s="558"/>
      <c r="C4392" s="559"/>
      <c r="D4392" s="560"/>
      <c r="E4392" s="560"/>
      <c r="F4392" s="561"/>
      <c r="G4392" s="489"/>
      <c r="H4392" s="489"/>
      <c r="I4392" s="562"/>
      <c r="J4392" s="492"/>
      <c r="K4392" s="458"/>
    </row>
    <row r="4393" spans="1:11">
      <c r="A4393" s="450"/>
      <c r="B4393" s="563"/>
      <c r="C4393" s="564"/>
      <c r="D4393" s="565"/>
      <c r="E4393" s="565"/>
      <c r="F4393" s="566"/>
      <c r="G4393" s="489"/>
      <c r="H4393" s="489"/>
      <c r="I4393" s="562"/>
      <c r="J4393" s="492"/>
      <c r="K4393" s="458"/>
    </row>
    <row r="4394" spans="1:11">
      <c r="A4394" s="450"/>
      <c r="B4394" s="1670" t="s">
        <v>138</v>
      </c>
      <c r="C4394" s="1670"/>
      <c r="D4394" s="1670"/>
      <c r="E4394" s="1670"/>
      <c r="F4394" s="1670"/>
      <c r="G4394" s="1670"/>
      <c r="H4394" s="1670"/>
      <c r="I4394" s="1670"/>
      <c r="J4394" s="501">
        <f>SUM(J4392:J4393)</f>
        <v>0</v>
      </c>
      <c r="K4394" s="458"/>
    </row>
    <row r="4395" spans="1:11">
      <c r="A4395" s="450"/>
      <c r="B4395" s="567"/>
      <c r="C4395" s="511"/>
      <c r="D4395" s="511"/>
      <c r="E4395" s="568"/>
      <c r="F4395" s="569"/>
      <c r="G4395" s="570"/>
      <c r="H4395" s="570"/>
      <c r="I4395" s="571"/>
      <c r="J4395" s="572"/>
      <c r="K4395" s="458"/>
    </row>
    <row r="4396" spans="1:11">
      <c r="A4396" s="450"/>
      <c r="B4396" s="573" t="s">
        <v>1127</v>
      </c>
      <c r="C4396" s="573"/>
      <c r="D4396" s="550"/>
      <c r="E4396" s="523"/>
      <c r="F4396" s="523"/>
      <c r="G4396" s="523"/>
      <c r="H4396" s="574"/>
      <c r="I4396" s="575"/>
      <c r="J4396" s="639">
        <f>(J4382+J4389+J4394)/E4382</f>
        <v>14.252203636363639</v>
      </c>
      <c r="K4396" s="458"/>
    </row>
    <row r="4397" spans="1:11">
      <c r="A4397" s="450"/>
      <c r="B4397" s="553"/>
      <c r="C4397" s="526"/>
      <c r="D4397" s="526"/>
      <c r="E4397" s="554"/>
      <c r="F4397" s="555"/>
      <c r="G4397" s="506"/>
      <c r="H4397" s="506"/>
      <c r="I4397" s="529"/>
      <c r="J4397" s="576"/>
      <c r="K4397" s="458"/>
    </row>
    <row r="4398" spans="1:11" ht="20.399999999999999">
      <c r="A4398" s="450"/>
      <c r="B4398" s="1667" t="s">
        <v>1128</v>
      </c>
      <c r="C4398" s="1668"/>
      <c r="D4398" s="1668"/>
      <c r="E4398" s="1668"/>
      <c r="F4398" s="1669"/>
      <c r="G4398" s="556" t="s">
        <v>494</v>
      </c>
      <c r="H4398" s="506" t="s">
        <v>1126</v>
      </c>
      <c r="I4398" s="557" t="s">
        <v>1115</v>
      </c>
      <c r="J4398" s="509" t="s">
        <v>482</v>
      </c>
      <c r="K4398" s="458"/>
    </row>
    <row r="4399" spans="1:11" ht="21.75" customHeight="1">
      <c r="A4399" s="450"/>
      <c r="B4399" s="1683" t="s">
        <v>1336</v>
      </c>
      <c r="C4399" s="1684"/>
      <c r="D4399" s="1684"/>
      <c r="E4399" s="1684"/>
      <c r="F4399" s="1685"/>
      <c r="G4399" s="489">
        <v>3.55</v>
      </c>
      <c r="H4399" s="489" t="s">
        <v>1140</v>
      </c>
      <c r="I4399" s="562">
        <v>12.22</v>
      </c>
      <c r="J4399" s="492">
        <f>G4399*I4399</f>
        <v>43.381</v>
      </c>
      <c r="K4399" s="458"/>
    </row>
    <row r="4400" spans="1:11">
      <c r="A4400" s="450"/>
      <c r="B4400" s="563"/>
      <c r="C4400" s="564"/>
      <c r="D4400" s="565"/>
      <c r="E4400" s="565"/>
      <c r="F4400" s="566"/>
      <c r="G4400" s="489"/>
      <c r="H4400" s="489"/>
      <c r="I4400" s="743"/>
      <c r="J4400" s="492"/>
      <c r="K4400" s="458"/>
    </row>
    <row r="4401" spans="1:11">
      <c r="A4401" s="450"/>
      <c r="B4401" s="563"/>
      <c r="C4401" s="564"/>
      <c r="D4401" s="565"/>
      <c r="E4401" s="565"/>
      <c r="F4401" s="566"/>
      <c r="G4401" s="489"/>
      <c r="H4401" s="489"/>
      <c r="I4401" s="743"/>
      <c r="J4401" s="492"/>
      <c r="K4401" s="458"/>
    </row>
    <row r="4402" spans="1:11">
      <c r="A4402" s="450"/>
      <c r="B4402" s="563"/>
      <c r="C4402" s="564"/>
      <c r="D4402" s="565"/>
      <c r="E4402" s="565"/>
      <c r="F4402" s="566"/>
      <c r="G4402" s="489"/>
      <c r="H4402" s="489"/>
      <c r="I4402" s="743"/>
      <c r="J4402" s="492"/>
      <c r="K4402" s="458"/>
    </row>
    <row r="4403" spans="1:11">
      <c r="A4403" s="450"/>
      <c r="B4403" s="577"/>
      <c r="C4403" s="578"/>
      <c r="D4403" s="579"/>
      <c r="E4403" s="579"/>
      <c r="F4403" s="580"/>
      <c r="G4403" s="489"/>
      <c r="H4403" s="489"/>
      <c r="I4403" s="743"/>
      <c r="J4403" s="492">
        <f t="shared" ref="J4403" si="98">G4403*I4403</f>
        <v>0</v>
      </c>
      <c r="K4403" s="458"/>
    </row>
    <row r="4404" spans="1:11">
      <c r="A4404" s="450"/>
      <c r="B4404" s="581"/>
      <c r="C4404" s="523"/>
      <c r="D4404" s="523"/>
      <c r="E4404" s="582"/>
      <c r="F4404" s="583"/>
      <c r="G4404" s="532"/>
      <c r="H4404" s="532"/>
      <c r="I4404" s="524" t="s">
        <v>138</v>
      </c>
      <c r="J4404" s="501">
        <f>SUM(J4399:J4403)</f>
        <v>43.381</v>
      </c>
      <c r="K4404" s="458"/>
    </row>
    <row r="4405" spans="1:11">
      <c r="A4405" s="450"/>
      <c r="B4405" s="584"/>
      <c r="C4405" s="523"/>
      <c r="D4405" s="523"/>
      <c r="E4405" s="582"/>
      <c r="F4405" s="583"/>
      <c r="G4405" s="532"/>
      <c r="H4405" s="532"/>
      <c r="I4405" s="524"/>
      <c r="J4405" s="582"/>
      <c r="K4405" s="458"/>
    </row>
    <row r="4406" spans="1:11" ht="20.399999999999999">
      <c r="A4406" s="450"/>
      <c r="B4406" s="1667" t="s">
        <v>1141</v>
      </c>
      <c r="C4406" s="1668"/>
      <c r="D4406" s="1668"/>
      <c r="E4406" s="1668"/>
      <c r="F4406" s="1669"/>
      <c r="G4406" s="587" t="s">
        <v>494</v>
      </c>
      <c r="H4406" s="506" t="s">
        <v>1115</v>
      </c>
      <c r="I4406" s="557"/>
      <c r="J4406" s="509" t="s">
        <v>482</v>
      </c>
      <c r="K4406" s="458"/>
    </row>
    <row r="4407" spans="1:11">
      <c r="A4407" s="450"/>
      <c r="B4407" s="1654"/>
      <c r="C4407" s="1655"/>
      <c r="D4407" s="1655"/>
      <c r="E4407" s="1655"/>
      <c r="F4407" s="1656"/>
      <c r="G4407" s="489"/>
      <c r="H4407" s="1657"/>
      <c r="I4407" s="1658"/>
      <c r="J4407" s="492"/>
      <c r="K4407" s="458"/>
    </row>
    <row r="4408" spans="1:11">
      <c r="A4408" s="450"/>
      <c r="B4408" s="1659"/>
      <c r="C4408" s="1660"/>
      <c r="D4408" s="1660"/>
      <c r="E4408" s="1660"/>
      <c r="F4408" s="1661"/>
      <c r="G4408" s="496"/>
      <c r="H4408" s="1662"/>
      <c r="I4408" s="1663"/>
      <c r="J4408" s="492"/>
      <c r="K4408" s="458"/>
    </row>
    <row r="4409" spans="1:11">
      <c r="A4409" s="450"/>
      <c r="B4409" s="581"/>
      <c r="C4409" s="523"/>
      <c r="D4409" s="523"/>
      <c r="E4409" s="582"/>
      <c r="F4409" s="583"/>
      <c r="G4409" s="532"/>
      <c r="H4409" s="532"/>
      <c r="I4409" s="524" t="s">
        <v>138</v>
      </c>
      <c r="J4409" s="501">
        <f>SUM(J4407:J4408)</f>
        <v>0</v>
      </c>
      <c r="K4409" s="458"/>
    </row>
    <row r="4410" spans="1:11">
      <c r="A4410" s="450"/>
      <c r="B4410" s="523"/>
      <c r="C4410" s="523"/>
      <c r="D4410" s="523"/>
      <c r="E4410" s="523"/>
      <c r="F4410" s="523"/>
      <c r="G4410" s="523"/>
      <c r="H4410" s="523"/>
      <c r="I4410" s="524"/>
      <c r="J4410" s="523"/>
      <c r="K4410" s="458"/>
    </row>
    <row r="4411" spans="1:11">
      <c r="A4411" s="450"/>
      <c r="B4411" s="1645" t="s">
        <v>1142</v>
      </c>
      <c r="C4411" s="1646"/>
      <c r="D4411" s="1646"/>
      <c r="E4411" s="1646"/>
      <c r="F4411" s="1646"/>
      <c r="G4411" s="1646"/>
      <c r="H4411" s="1646"/>
      <c r="I4411" s="1647"/>
      <c r="J4411" s="573">
        <f>J4409+J4404+J4396</f>
        <v>57.633203636363639</v>
      </c>
      <c r="K4411" s="458"/>
    </row>
    <row r="4412" spans="1:11">
      <c r="A4412" s="450"/>
      <c r="B4412" s="523"/>
      <c r="C4412" s="523"/>
      <c r="D4412" s="523"/>
      <c r="E4412" s="523"/>
      <c r="F4412" s="523"/>
      <c r="G4412" s="523"/>
      <c r="H4412" s="523"/>
      <c r="I4412" s="524"/>
      <c r="J4412" s="523"/>
      <c r="K4412" s="458"/>
    </row>
    <row r="4413" spans="1:11">
      <c r="A4413" s="450"/>
      <c r="B4413" s="1645" t="s">
        <v>1143</v>
      </c>
      <c r="C4413" s="1646"/>
      <c r="D4413" s="1646"/>
      <c r="E4413" s="1646"/>
      <c r="F4413" s="1646"/>
      <c r="G4413" s="1646"/>
      <c r="H4413" s="1646"/>
      <c r="I4413" s="1647"/>
      <c r="J4413" s="501">
        <f>J4411*0</f>
        <v>0</v>
      </c>
      <c r="K4413" s="458"/>
    </row>
    <row r="4414" spans="1:11">
      <c r="A4414" s="450"/>
      <c r="B4414" s="523"/>
      <c r="C4414" s="523"/>
      <c r="D4414" s="523"/>
      <c r="E4414" s="523"/>
      <c r="F4414" s="523"/>
      <c r="G4414" s="523"/>
      <c r="H4414" s="523"/>
      <c r="I4414" s="524"/>
      <c r="J4414" s="523"/>
      <c r="K4414" s="458"/>
    </row>
    <row r="4415" spans="1:11">
      <c r="A4415" s="450"/>
      <c r="B4415" s="1645" t="s">
        <v>1144</v>
      </c>
      <c r="C4415" s="1646"/>
      <c r="D4415" s="1646"/>
      <c r="E4415" s="1646"/>
      <c r="F4415" s="1646"/>
      <c r="G4415" s="1646"/>
      <c r="H4415" s="1646"/>
      <c r="I4415" s="1647"/>
      <c r="J4415" s="573">
        <f>J4411+J4413</f>
        <v>57.633203636363639</v>
      </c>
      <c r="K4415" s="458"/>
    </row>
    <row r="4416" spans="1:11">
      <c r="A4416" s="450"/>
      <c r="B4416" s="511"/>
      <c r="C4416" s="511"/>
      <c r="D4416" s="511"/>
      <c r="E4416" s="511"/>
      <c r="F4416" s="511"/>
      <c r="G4416" s="511"/>
      <c r="H4416" s="511"/>
      <c r="I4416" s="571"/>
      <c r="J4416" s="511"/>
      <c r="K4416" s="458"/>
    </row>
    <row r="4417" spans="1:11">
      <c r="A4417" s="450"/>
      <c r="B4417" s="589"/>
      <c r="C4417" s="559"/>
      <c r="D4417" s="559"/>
      <c r="E4417" s="559"/>
      <c r="F4417" s="559"/>
      <c r="G4417" s="559"/>
      <c r="H4417" s="559"/>
      <c r="I4417" s="559"/>
      <c r="J4417" s="590"/>
      <c r="K4417" s="458"/>
    </row>
    <row r="4418" spans="1:11">
      <c r="A4418" s="450"/>
      <c r="B4418" s="591"/>
      <c r="C4418" s="592"/>
      <c r="D4418" s="593"/>
      <c r="E4418" s="593"/>
      <c r="F4418" s="594" t="s">
        <v>1119</v>
      </c>
      <c r="G4418" s="595" t="s">
        <v>1119</v>
      </c>
      <c r="H4418" s="592"/>
      <c r="I4418" s="592"/>
      <c r="J4418" s="596"/>
      <c r="K4418" s="458"/>
    </row>
    <row r="4419" spans="1:11">
      <c r="A4419" s="450"/>
      <c r="B4419" s="459"/>
      <c r="C4419" s="459"/>
      <c r="D4419" s="459"/>
      <c r="E4419" s="459"/>
      <c r="F4419" s="459"/>
      <c r="G4419" s="459"/>
      <c r="H4419" s="459"/>
      <c r="I4419" s="459"/>
      <c r="J4419" s="459"/>
      <c r="K4419" s="458"/>
    </row>
    <row r="4420" spans="1:11">
      <c r="A4420" s="450"/>
      <c r="B4420" s="597"/>
      <c r="C4420" s="598"/>
      <c r="D4420" s="598"/>
      <c r="E4420" s="598"/>
      <c r="F4420" s="599"/>
      <c r="G4420" s="600" t="s">
        <v>482</v>
      </c>
      <c r="H4420" s="502"/>
      <c r="I4420" s="502"/>
      <c r="J4420" s="505"/>
      <c r="K4420" s="458"/>
    </row>
    <row r="4421" spans="1:11">
      <c r="A4421" s="450"/>
      <c r="B4421" s="601"/>
      <c r="C4421" s="602"/>
      <c r="D4421" s="602"/>
      <c r="E4421" s="602"/>
      <c r="F4421" s="603"/>
      <c r="G4421" s="1648" t="s">
        <v>1145</v>
      </c>
      <c r="H4421" s="1649"/>
      <c r="I4421" s="1649"/>
      <c r="J4421" s="1650"/>
      <c r="K4421" s="458"/>
    </row>
    <row r="4422" spans="1:11">
      <c r="A4422" s="450"/>
      <c r="B4422" s="604"/>
      <c r="C4422" s="605"/>
      <c r="D4422" s="605"/>
      <c r="E4422" s="605"/>
      <c r="F4422" s="606"/>
      <c r="G4422" s="607"/>
      <c r="H4422" s="1651"/>
      <c r="I4422" s="1652"/>
      <c r="J4422" s="1653"/>
      <c r="K4422" s="458"/>
    </row>
    <row r="4423" spans="1:11" ht="15" thickBot="1">
      <c r="A4423" s="608"/>
      <c r="B4423" s="609"/>
      <c r="C4423" s="609"/>
      <c r="D4423" s="609"/>
      <c r="E4423" s="609"/>
      <c r="F4423" s="609"/>
      <c r="G4423" s="609"/>
      <c r="H4423" s="609"/>
      <c r="I4423" s="609"/>
      <c r="J4423" s="609"/>
      <c r="K4423" s="610"/>
    </row>
    <row r="4424" spans="1:11">
      <c r="A4424" s="447"/>
      <c r="B4424" s="448"/>
      <c r="C4424" s="448"/>
      <c r="D4424" s="448"/>
      <c r="E4424" s="448"/>
      <c r="F4424" s="448"/>
      <c r="G4424" s="448"/>
      <c r="H4424" s="448"/>
      <c r="I4424" s="448"/>
      <c r="J4424" s="448"/>
      <c r="K4424" s="449"/>
    </row>
    <row r="4425" spans="1:11">
      <c r="A4425" s="450"/>
      <c r="B4425" s="451" t="s">
        <v>141</v>
      </c>
      <c r="C4425" s="452"/>
      <c r="D4425" s="453" t="s">
        <v>1105</v>
      </c>
      <c r="E4425" s="454"/>
      <c r="F4425" s="455"/>
      <c r="G4425" s="455"/>
      <c r="H4425" s="456"/>
      <c r="I4425" s="456"/>
      <c r="J4425" s="457"/>
      <c r="K4425" s="458"/>
    </row>
    <row r="4426" spans="1:11">
      <c r="A4426" s="450"/>
      <c r="B4426" s="459"/>
      <c r="C4426" s="459"/>
      <c r="D4426" s="459"/>
      <c r="E4426" s="459"/>
      <c r="F4426" s="459"/>
      <c r="G4426" s="459"/>
      <c r="H4426" s="459"/>
      <c r="I4426" s="459"/>
      <c r="J4426" s="459"/>
      <c r="K4426" s="458"/>
    </row>
    <row r="4427" spans="1:11">
      <c r="A4427" s="450"/>
      <c r="B4427" s="460" t="s">
        <v>1169</v>
      </c>
      <c r="C4427" s="461" t="s">
        <v>1107</v>
      </c>
      <c r="D4427" s="1671" t="s">
        <v>198</v>
      </c>
      <c r="E4427" s="1672"/>
      <c r="F4427" s="1672"/>
      <c r="G4427" s="1672"/>
      <c r="H4427" s="1672"/>
      <c r="I4427" s="1673"/>
      <c r="J4427" s="462" t="s">
        <v>1108</v>
      </c>
      <c r="K4427" s="458"/>
    </row>
    <row r="4428" spans="1:11" ht="21.75" customHeight="1">
      <c r="A4428" s="450"/>
      <c r="B4428" s="463">
        <v>50167</v>
      </c>
      <c r="C4428" s="464"/>
      <c r="D4428" s="1674" t="s">
        <v>1337</v>
      </c>
      <c r="E4428" s="1675"/>
      <c r="F4428" s="1675"/>
      <c r="G4428" s="1675"/>
      <c r="H4428" s="1675"/>
      <c r="I4428" s="1676"/>
      <c r="J4428" s="468" t="str">
        <f>F4445</f>
        <v>m2</v>
      </c>
      <c r="K4428" s="458"/>
    </row>
    <row r="4429" spans="1:11">
      <c r="A4429" s="450"/>
      <c r="B4429" s="469"/>
      <c r="C4429" s="469"/>
      <c r="D4429" s="469"/>
      <c r="E4429" s="469"/>
      <c r="F4429" s="469"/>
      <c r="G4429" s="469"/>
      <c r="H4429" s="469"/>
      <c r="I4429" s="470"/>
      <c r="J4429" s="471"/>
      <c r="K4429" s="458"/>
    </row>
    <row r="4430" spans="1:11">
      <c r="A4430" s="450"/>
      <c r="B4430" s="1648" t="s">
        <v>1111</v>
      </c>
      <c r="C4430" s="1650"/>
      <c r="D4430" s="1679" t="s">
        <v>873</v>
      </c>
      <c r="E4430" s="1681" t="s">
        <v>1112</v>
      </c>
      <c r="F4430" s="472" t="s">
        <v>1113</v>
      </c>
      <c r="G4430" s="473"/>
      <c r="H4430" s="472" t="s">
        <v>1114</v>
      </c>
      <c r="I4430" s="473"/>
      <c r="J4430" s="474" t="s">
        <v>1115</v>
      </c>
      <c r="K4430" s="458"/>
    </row>
    <row r="4431" spans="1:11">
      <c r="A4431" s="450"/>
      <c r="B4431" s="1677"/>
      <c r="C4431" s="1678"/>
      <c r="D4431" s="1680"/>
      <c r="E4431" s="1682"/>
      <c r="F4431" s="475" t="s">
        <v>1116</v>
      </c>
      <c r="G4431" s="475" t="s">
        <v>1117</v>
      </c>
      <c r="H4431" s="475" t="s">
        <v>1116</v>
      </c>
      <c r="I4431" s="476" t="s">
        <v>1117</v>
      </c>
      <c r="J4431" s="477" t="s">
        <v>1118</v>
      </c>
      <c r="K4431" s="458"/>
    </row>
    <row r="4432" spans="1:11">
      <c r="A4432" s="450"/>
      <c r="B4432" s="486"/>
      <c r="C4432" s="487"/>
      <c r="D4432" s="488"/>
      <c r="E4432" s="481"/>
      <c r="F4432" s="481"/>
      <c r="G4432" s="482"/>
      <c r="H4432" s="490"/>
      <c r="I4432" s="484"/>
      <c r="J4432" s="492"/>
      <c r="K4432" s="458"/>
    </row>
    <row r="4433" spans="1:11">
      <c r="A4433" s="450"/>
      <c r="B4433" s="486"/>
      <c r="C4433" s="487"/>
      <c r="D4433" s="488"/>
      <c r="E4433" s="489"/>
      <c r="F4433" s="489"/>
      <c r="G4433" s="489"/>
      <c r="H4433" s="490"/>
      <c r="I4433" s="491"/>
      <c r="J4433" s="492">
        <f>H4433*F4433*E4433+I4433*G4433*E4433</f>
        <v>0</v>
      </c>
      <c r="K4433" s="458"/>
    </row>
    <row r="4434" spans="1:11">
      <c r="A4434" s="450"/>
      <c r="B4434" s="493"/>
      <c r="C4434" s="494"/>
      <c r="D4434" s="495"/>
      <c r="E4434" s="496"/>
      <c r="F4434" s="496"/>
      <c r="G4434" s="496"/>
      <c r="H4434" s="497"/>
      <c r="I4434" s="498"/>
      <c r="J4434" s="492">
        <f>H4434*F4434*E4434+I4434*G4434*E4434</f>
        <v>0</v>
      </c>
      <c r="K4434" s="458"/>
    </row>
    <row r="4435" spans="1:11">
      <c r="A4435" s="450"/>
      <c r="B4435" s="499" t="s">
        <v>1119</v>
      </c>
      <c r="C4435" s="469"/>
      <c r="D4435" s="469"/>
      <c r="E4435" s="469"/>
      <c r="F4435" s="469"/>
      <c r="G4435" s="469"/>
      <c r="H4435" s="469"/>
      <c r="I4435" s="500" t="s">
        <v>138</v>
      </c>
      <c r="J4435" s="501">
        <f>SUM(J4432:J4434)</f>
        <v>0</v>
      </c>
      <c r="K4435" s="458"/>
    </row>
    <row r="4436" spans="1:11">
      <c r="A4436" s="450"/>
      <c r="B4436" s="502"/>
      <c r="C4436" s="502"/>
      <c r="D4436" s="502"/>
      <c r="E4436" s="502"/>
      <c r="F4436" s="502"/>
      <c r="G4436" s="502"/>
      <c r="H4436" s="502"/>
      <c r="I4436" s="503"/>
      <c r="J4436" s="504"/>
      <c r="K4436" s="458"/>
    </row>
    <row r="4437" spans="1:11" ht="20.399999999999999">
      <c r="A4437" s="450"/>
      <c r="B4437" s="1664" t="s">
        <v>1120</v>
      </c>
      <c r="C4437" s="1665"/>
      <c r="D4437" s="1665"/>
      <c r="E4437" s="1666"/>
      <c r="F4437" s="505" t="s">
        <v>873</v>
      </c>
      <c r="G4437" s="506"/>
      <c r="H4437" s="507" t="s">
        <v>560</v>
      </c>
      <c r="I4437" s="508" t="s">
        <v>1121</v>
      </c>
      <c r="J4437" s="509" t="s">
        <v>1122</v>
      </c>
      <c r="K4437" s="458"/>
    </row>
    <row r="4438" spans="1:11">
      <c r="A4438" s="450"/>
      <c r="B4438" s="510"/>
      <c r="C4438" s="511"/>
      <c r="D4438" s="512"/>
      <c r="E4438" s="513"/>
      <c r="F4438" s="514"/>
      <c r="G4438" s="515"/>
      <c r="H4438" s="516"/>
      <c r="I4438" s="484"/>
      <c r="J4438" s="485"/>
      <c r="K4438" s="458"/>
    </row>
    <row r="4439" spans="1:11">
      <c r="A4439" s="450"/>
      <c r="B4439" s="517" t="s">
        <v>626</v>
      </c>
      <c r="C4439" s="518"/>
      <c r="D4439" s="459"/>
      <c r="E4439" s="487"/>
      <c r="F4439" s="488"/>
      <c r="G4439" s="519"/>
      <c r="H4439" s="520">
        <v>0.3</v>
      </c>
      <c r="I4439" s="521">
        <f>VLOOKUP(B4439,'MÃO DE OBRA'!$A:$E,5,FALSE)/220</f>
        <v>15.730909090909092</v>
      </c>
      <c r="J4439" s="492">
        <f t="shared" ref="J4439:J4440" si="99">H4439*I4439</f>
        <v>4.7192727272727275</v>
      </c>
      <c r="K4439" s="458"/>
    </row>
    <row r="4440" spans="1:11">
      <c r="A4440" s="450"/>
      <c r="B4440" s="517" t="s">
        <v>734</v>
      </c>
      <c r="C4440" s="518"/>
      <c r="D4440" s="459"/>
      <c r="E4440" s="487"/>
      <c r="F4440" s="488"/>
      <c r="G4440" s="519"/>
      <c r="H4440" s="520">
        <v>0.6</v>
      </c>
      <c r="I4440" s="521">
        <f>VLOOKUP(B4440,'MÃO DE OBRA'!$A:$E,5,FALSE)/220</f>
        <v>23.596363636363641</v>
      </c>
      <c r="J4440" s="492">
        <f t="shared" si="99"/>
        <v>14.157818181818184</v>
      </c>
      <c r="K4440" s="458"/>
    </row>
    <row r="4441" spans="1:11">
      <c r="A4441" s="450"/>
      <c r="B4441" s="517"/>
      <c r="C4441" s="518"/>
      <c r="D4441" s="459"/>
      <c r="E4441" s="487"/>
      <c r="F4441" s="488"/>
      <c r="G4441" s="519"/>
      <c r="H4441" s="520"/>
      <c r="I4441" s="521"/>
      <c r="J4441" s="492"/>
      <c r="K4441" s="458"/>
    </row>
    <row r="4442" spans="1:11">
      <c r="A4442" s="450"/>
      <c r="B4442" s="517"/>
      <c r="C4442" s="518"/>
      <c r="D4442" s="459"/>
      <c r="E4442" s="487"/>
      <c r="F4442" s="488"/>
      <c r="G4442" s="519"/>
      <c r="H4442" s="520"/>
      <c r="I4442" s="491"/>
      <c r="J4442" s="492">
        <f>H4442*I4442</f>
        <v>0</v>
      </c>
      <c r="K4442" s="458"/>
    </row>
    <row r="4443" spans="1:11">
      <c r="A4443" s="450"/>
      <c r="B4443" s="499" t="s">
        <v>1119</v>
      </c>
      <c r="C4443" s="502"/>
      <c r="D4443" s="502"/>
      <c r="E4443" s="502"/>
      <c r="F4443" s="502"/>
      <c r="G4443" s="502"/>
      <c r="H4443" s="502"/>
      <c r="I4443" s="522" t="s">
        <v>138</v>
      </c>
      <c r="J4443" s="501">
        <f>SUM(J4438:J4442)</f>
        <v>18.87709090909091</v>
      </c>
      <c r="K4443" s="458"/>
    </row>
    <row r="4444" spans="1:11">
      <c r="A4444" s="450"/>
      <c r="B4444" s="523"/>
      <c r="C4444" s="523"/>
      <c r="D4444" s="523"/>
      <c r="E4444" s="523"/>
      <c r="F4444" s="523"/>
      <c r="G4444" s="523"/>
      <c r="H4444" s="523"/>
      <c r="I4444" s="524"/>
      <c r="J4444" s="523"/>
      <c r="K4444" s="458"/>
    </row>
    <row r="4445" spans="1:11">
      <c r="A4445" s="450"/>
      <c r="B4445" s="525" t="s">
        <v>1123</v>
      </c>
      <c r="C4445" s="526"/>
      <c r="D4445" s="523"/>
      <c r="E4445" s="527">
        <v>1</v>
      </c>
      <c r="F4445" s="528" t="s">
        <v>1130</v>
      </c>
      <c r="G4445" s="506"/>
      <c r="H4445" s="506"/>
      <c r="I4445" s="529" t="s">
        <v>1124</v>
      </c>
      <c r="J4445" s="501">
        <f>J4435+J4443</f>
        <v>18.87709090909091</v>
      </c>
      <c r="K4445" s="458"/>
    </row>
    <row r="4446" spans="1:11">
      <c r="A4446" s="450"/>
      <c r="B4446" s="530"/>
      <c r="C4446" s="523"/>
      <c r="D4446" s="523"/>
      <c r="E4446" s="531"/>
      <c r="F4446" s="532"/>
      <c r="G4446" s="532"/>
      <c r="H4446" s="532"/>
      <c r="I4446" s="524"/>
      <c r="J4446" s="523"/>
      <c r="K4446" s="458"/>
    </row>
    <row r="4447" spans="1:11" ht="20.399999999999999">
      <c r="A4447" s="450"/>
      <c r="B4447" s="1667" t="s">
        <v>481</v>
      </c>
      <c r="C4447" s="1668"/>
      <c r="D4447" s="1668"/>
      <c r="E4447" s="1669"/>
      <c r="F4447" s="533" t="s">
        <v>873</v>
      </c>
      <c r="G4447" s="534" t="s">
        <v>493</v>
      </c>
      <c r="H4447" s="507" t="s">
        <v>1115</v>
      </c>
      <c r="I4447" s="535" t="s">
        <v>480</v>
      </c>
      <c r="J4447" s="536" t="s">
        <v>482</v>
      </c>
      <c r="K4447" s="458"/>
    </row>
    <row r="4448" spans="1:11">
      <c r="A4448" s="450"/>
      <c r="B4448" s="537"/>
      <c r="C4448" s="538"/>
      <c r="D4448" s="538"/>
      <c r="E4448" s="539"/>
      <c r="F4448" s="540"/>
      <c r="G4448" s="541"/>
      <c r="H4448" s="547"/>
      <c r="I4448" s="543"/>
      <c r="J4448" s="485"/>
      <c r="K4448" s="458"/>
    </row>
    <row r="4449" spans="1:11">
      <c r="A4449" s="450"/>
      <c r="B4449" s="537"/>
      <c r="C4449" s="518"/>
      <c r="D4449" s="518"/>
      <c r="E4449" s="487"/>
      <c r="F4449" s="540"/>
      <c r="G4449" s="541"/>
      <c r="H4449" s="547"/>
      <c r="I4449" s="543"/>
      <c r="J4449" s="492"/>
      <c r="K4449" s="458"/>
    </row>
    <row r="4450" spans="1:11">
      <c r="A4450" s="450"/>
      <c r="B4450" s="517"/>
      <c r="C4450" s="518"/>
      <c r="D4450" s="518"/>
      <c r="E4450" s="487"/>
      <c r="F4450" s="488"/>
      <c r="G4450" s="546"/>
      <c r="H4450" s="547"/>
      <c r="I4450" s="543"/>
      <c r="J4450" s="492">
        <f>H4450*I4450*E4432*F4432</f>
        <v>0</v>
      </c>
      <c r="K4450" s="458"/>
    </row>
    <row r="4451" spans="1:11">
      <c r="A4451" s="450"/>
      <c r="B4451" s="517"/>
      <c r="C4451" s="526"/>
      <c r="D4451" s="526"/>
      <c r="E4451" s="494"/>
      <c r="F4451" s="488"/>
      <c r="G4451" s="468"/>
      <c r="H4451" s="547"/>
      <c r="I4451" s="548"/>
      <c r="J4451" s="492">
        <f>H4451*I4451*E4433*F4433</f>
        <v>0</v>
      </c>
      <c r="K4451" s="458"/>
    </row>
    <row r="4452" spans="1:11">
      <c r="A4452" s="450"/>
      <c r="B4452" s="550" t="s">
        <v>1119</v>
      </c>
      <c r="C4452" s="526"/>
      <c r="D4452" s="526"/>
      <c r="E4452" s="526"/>
      <c r="F4452" s="523"/>
      <c r="G4452" s="526"/>
      <c r="H4452" s="551"/>
      <c r="I4452" s="552" t="s">
        <v>138</v>
      </c>
      <c r="J4452" s="501">
        <f>SUM(J4448:J4451)</f>
        <v>0</v>
      </c>
      <c r="K4452" s="458"/>
    </row>
    <row r="4453" spans="1:11">
      <c r="A4453" s="450"/>
      <c r="B4453" s="553"/>
      <c r="C4453" s="526"/>
      <c r="D4453" s="526"/>
      <c r="E4453" s="554"/>
      <c r="F4453" s="555"/>
      <c r="G4453" s="506"/>
      <c r="H4453" s="506"/>
      <c r="I4453" s="529"/>
      <c r="J4453" s="554"/>
      <c r="K4453" s="458"/>
    </row>
    <row r="4454" spans="1:11" ht="20.399999999999999">
      <c r="A4454" s="450"/>
      <c r="B4454" s="1667" t="s">
        <v>1125</v>
      </c>
      <c r="C4454" s="1668"/>
      <c r="D4454" s="1668"/>
      <c r="E4454" s="1668"/>
      <c r="F4454" s="1669"/>
      <c r="G4454" s="556" t="s">
        <v>494</v>
      </c>
      <c r="H4454" s="506" t="s">
        <v>1126</v>
      </c>
      <c r="I4454" s="557" t="s">
        <v>1115</v>
      </c>
      <c r="J4454" s="509" t="s">
        <v>482</v>
      </c>
      <c r="K4454" s="458"/>
    </row>
    <row r="4455" spans="1:11">
      <c r="A4455" s="450"/>
      <c r="B4455" s="558"/>
      <c r="C4455" s="559"/>
      <c r="D4455" s="560"/>
      <c r="E4455" s="560"/>
      <c r="F4455" s="561"/>
      <c r="G4455" s="489"/>
      <c r="H4455" s="489"/>
      <c r="I4455" s="562"/>
      <c r="J4455" s="492"/>
      <c r="K4455" s="458"/>
    </row>
    <row r="4456" spans="1:11">
      <c r="A4456" s="450"/>
      <c r="B4456" s="563"/>
      <c r="C4456" s="564"/>
      <c r="D4456" s="565"/>
      <c r="E4456" s="565"/>
      <c r="F4456" s="566"/>
      <c r="G4456" s="489"/>
      <c r="H4456" s="489"/>
      <c r="I4456" s="562"/>
      <c r="J4456" s="492"/>
      <c r="K4456" s="458"/>
    </row>
    <row r="4457" spans="1:11">
      <c r="A4457" s="450"/>
      <c r="B4457" s="1670" t="s">
        <v>138</v>
      </c>
      <c r="C4457" s="1670"/>
      <c r="D4457" s="1670"/>
      <c r="E4457" s="1670"/>
      <c r="F4457" s="1670"/>
      <c r="G4457" s="1670"/>
      <c r="H4457" s="1670"/>
      <c r="I4457" s="1670"/>
      <c r="J4457" s="501">
        <f>SUM(J4455:J4456)</f>
        <v>0</v>
      </c>
      <c r="K4457" s="458"/>
    </row>
    <row r="4458" spans="1:11">
      <c r="A4458" s="450"/>
      <c r="B4458" s="567"/>
      <c r="C4458" s="511"/>
      <c r="D4458" s="511"/>
      <c r="E4458" s="568"/>
      <c r="F4458" s="569"/>
      <c r="G4458" s="570"/>
      <c r="H4458" s="570"/>
      <c r="I4458" s="571"/>
      <c r="J4458" s="572"/>
      <c r="K4458" s="458"/>
    </row>
    <row r="4459" spans="1:11">
      <c r="A4459" s="450"/>
      <c r="B4459" s="573" t="s">
        <v>1127</v>
      </c>
      <c r="C4459" s="573"/>
      <c r="D4459" s="550"/>
      <c r="E4459" s="523"/>
      <c r="F4459" s="523"/>
      <c r="G4459" s="523"/>
      <c r="H4459" s="574"/>
      <c r="I4459" s="575"/>
      <c r="J4459" s="639">
        <f>(J4445+J4452+J4457)/E4445</f>
        <v>18.87709090909091</v>
      </c>
      <c r="K4459" s="458"/>
    </row>
    <row r="4460" spans="1:11">
      <c r="A4460" s="450"/>
      <c r="B4460" s="553"/>
      <c r="C4460" s="526"/>
      <c r="D4460" s="526"/>
      <c r="E4460" s="554"/>
      <c r="F4460" s="555"/>
      <c r="G4460" s="506"/>
      <c r="H4460" s="506"/>
      <c r="I4460" s="529"/>
      <c r="J4460" s="576"/>
      <c r="K4460" s="458"/>
    </row>
    <row r="4461" spans="1:11" ht="20.399999999999999">
      <c r="A4461" s="450"/>
      <c r="B4461" s="1667" t="s">
        <v>1128</v>
      </c>
      <c r="C4461" s="1668"/>
      <c r="D4461" s="1668"/>
      <c r="E4461" s="1668"/>
      <c r="F4461" s="1669"/>
      <c r="G4461" s="556" t="s">
        <v>494</v>
      </c>
      <c r="H4461" s="506" t="s">
        <v>1126</v>
      </c>
      <c r="I4461" s="557" t="s">
        <v>1115</v>
      </c>
      <c r="J4461" s="509" t="s">
        <v>482</v>
      </c>
      <c r="K4461" s="458"/>
    </row>
    <row r="4462" spans="1:11" ht="15" customHeight="1">
      <c r="A4462" s="450"/>
      <c r="B4462" s="558" t="s">
        <v>1338</v>
      </c>
      <c r="C4462" s="559"/>
      <c r="D4462" s="560"/>
      <c r="E4462" s="560"/>
      <c r="F4462" s="561"/>
      <c r="G4462" s="489">
        <v>0.55000000000000004</v>
      </c>
      <c r="H4462" s="489" t="s">
        <v>1140</v>
      </c>
      <c r="I4462" s="562">
        <v>28.75</v>
      </c>
      <c r="J4462" s="492">
        <f>G4462*I4462</f>
        <v>15.812500000000002</v>
      </c>
      <c r="K4462" s="458"/>
    </row>
    <row r="4463" spans="1:11">
      <c r="A4463" s="450"/>
      <c r="B4463" s="563" t="s">
        <v>1339</v>
      </c>
      <c r="C4463" s="564"/>
      <c r="D4463" s="565"/>
      <c r="E4463" s="565"/>
      <c r="F4463" s="566"/>
      <c r="G4463" s="489">
        <v>2.5000000000000001E-2</v>
      </c>
      <c r="H4463" s="489" t="s">
        <v>1205</v>
      </c>
      <c r="I4463" s="743">
        <v>617.16</v>
      </c>
      <c r="J4463" s="492">
        <f>G4463*I4463</f>
        <v>15.429</v>
      </c>
      <c r="K4463" s="458"/>
    </row>
    <row r="4464" spans="1:11">
      <c r="A4464" s="450"/>
      <c r="B4464" s="563"/>
      <c r="C4464" s="564"/>
      <c r="D4464" s="565"/>
      <c r="E4464" s="565"/>
      <c r="F4464" s="566"/>
      <c r="G4464" s="489"/>
      <c r="H4464" s="489"/>
      <c r="I4464" s="743"/>
      <c r="J4464" s="492"/>
      <c r="K4464" s="458"/>
    </row>
    <row r="4465" spans="1:11">
      <c r="A4465" s="450"/>
      <c r="B4465" s="563"/>
      <c r="C4465" s="564"/>
      <c r="D4465" s="565"/>
      <c r="E4465" s="565"/>
      <c r="F4465" s="566"/>
      <c r="G4465" s="489"/>
      <c r="H4465" s="489"/>
      <c r="I4465" s="743"/>
      <c r="J4465" s="492"/>
      <c r="K4465" s="458"/>
    </row>
    <row r="4466" spans="1:11">
      <c r="A4466" s="450"/>
      <c r="B4466" s="577"/>
      <c r="C4466" s="578"/>
      <c r="D4466" s="579"/>
      <c r="E4466" s="579"/>
      <c r="F4466" s="580"/>
      <c r="G4466" s="489"/>
      <c r="H4466" s="489"/>
      <c r="I4466" s="743"/>
      <c r="J4466" s="492">
        <f t="shared" ref="J4466" si="100">G4466*I4466</f>
        <v>0</v>
      </c>
      <c r="K4466" s="458"/>
    </row>
    <row r="4467" spans="1:11">
      <c r="A4467" s="450"/>
      <c r="B4467" s="581"/>
      <c r="C4467" s="523"/>
      <c r="D4467" s="523"/>
      <c r="E4467" s="582"/>
      <c r="F4467" s="583"/>
      <c r="G4467" s="532"/>
      <c r="H4467" s="532"/>
      <c r="I4467" s="524" t="s">
        <v>138</v>
      </c>
      <c r="J4467" s="501">
        <f>SUM(J4462:J4466)</f>
        <v>31.241500000000002</v>
      </c>
      <c r="K4467" s="458"/>
    </row>
    <row r="4468" spans="1:11">
      <c r="A4468" s="450"/>
      <c r="B4468" s="584"/>
      <c r="C4468" s="523"/>
      <c r="D4468" s="523"/>
      <c r="E4468" s="582"/>
      <c r="F4468" s="583"/>
      <c r="G4468" s="532"/>
      <c r="H4468" s="532"/>
      <c r="I4468" s="524"/>
      <c r="J4468" s="582"/>
      <c r="K4468" s="458"/>
    </row>
    <row r="4469" spans="1:11" ht="20.399999999999999">
      <c r="A4469" s="450"/>
      <c r="B4469" s="1667" t="s">
        <v>1141</v>
      </c>
      <c r="C4469" s="1668"/>
      <c r="D4469" s="1668"/>
      <c r="E4469" s="1668"/>
      <c r="F4469" s="1669"/>
      <c r="G4469" s="587" t="s">
        <v>494</v>
      </c>
      <c r="H4469" s="506" t="s">
        <v>1115</v>
      </c>
      <c r="I4469" s="557"/>
      <c r="J4469" s="509" t="s">
        <v>482</v>
      </c>
      <c r="K4469" s="458"/>
    </row>
    <row r="4470" spans="1:11">
      <c r="A4470" s="450"/>
      <c r="B4470" s="1654"/>
      <c r="C4470" s="1655"/>
      <c r="D4470" s="1655"/>
      <c r="E4470" s="1655"/>
      <c r="F4470" s="1656"/>
      <c r="G4470" s="489"/>
      <c r="H4470" s="1657"/>
      <c r="I4470" s="1658"/>
      <c r="J4470" s="492"/>
      <c r="K4470" s="458"/>
    </row>
    <row r="4471" spans="1:11">
      <c r="A4471" s="450"/>
      <c r="B4471" s="1659"/>
      <c r="C4471" s="1660"/>
      <c r="D4471" s="1660"/>
      <c r="E4471" s="1660"/>
      <c r="F4471" s="1661"/>
      <c r="G4471" s="496"/>
      <c r="H4471" s="1662"/>
      <c r="I4471" s="1663"/>
      <c r="J4471" s="492"/>
      <c r="K4471" s="458"/>
    </row>
    <row r="4472" spans="1:11">
      <c r="A4472" s="450"/>
      <c r="B4472" s="581"/>
      <c r="C4472" s="523"/>
      <c r="D4472" s="523"/>
      <c r="E4472" s="582"/>
      <c r="F4472" s="583"/>
      <c r="G4472" s="532"/>
      <c r="H4472" s="532"/>
      <c r="I4472" s="524" t="s">
        <v>138</v>
      </c>
      <c r="J4472" s="501">
        <f>SUM(J4470:J4471)</f>
        <v>0</v>
      </c>
      <c r="K4472" s="458"/>
    </row>
    <row r="4473" spans="1:11">
      <c r="A4473" s="450"/>
      <c r="B4473" s="523"/>
      <c r="C4473" s="523"/>
      <c r="D4473" s="523"/>
      <c r="E4473" s="523"/>
      <c r="F4473" s="523"/>
      <c r="G4473" s="523"/>
      <c r="H4473" s="523"/>
      <c r="I4473" s="524"/>
      <c r="J4473" s="523"/>
      <c r="K4473" s="458"/>
    </row>
    <row r="4474" spans="1:11">
      <c r="A4474" s="450"/>
      <c r="B4474" s="1645" t="s">
        <v>1142</v>
      </c>
      <c r="C4474" s="1646"/>
      <c r="D4474" s="1646"/>
      <c r="E4474" s="1646"/>
      <c r="F4474" s="1646"/>
      <c r="G4474" s="1646"/>
      <c r="H4474" s="1646"/>
      <c r="I4474" s="1647"/>
      <c r="J4474" s="573">
        <f>J4472+J4467+J4459</f>
        <v>50.118590909090912</v>
      </c>
      <c r="K4474" s="458"/>
    </row>
    <row r="4475" spans="1:11">
      <c r="A4475" s="450"/>
      <c r="B4475" s="523"/>
      <c r="C4475" s="523"/>
      <c r="D4475" s="523"/>
      <c r="E4475" s="523"/>
      <c r="F4475" s="523"/>
      <c r="G4475" s="523"/>
      <c r="H4475" s="523"/>
      <c r="I4475" s="524"/>
      <c r="J4475" s="523"/>
      <c r="K4475" s="458"/>
    </row>
    <row r="4476" spans="1:11">
      <c r="A4476" s="450"/>
      <c r="B4476" s="1645" t="s">
        <v>1143</v>
      </c>
      <c r="C4476" s="1646"/>
      <c r="D4476" s="1646"/>
      <c r="E4476" s="1646"/>
      <c r="F4476" s="1646"/>
      <c r="G4476" s="1646"/>
      <c r="H4476" s="1646"/>
      <c r="I4476" s="1647"/>
      <c r="J4476" s="501">
        <f>J4474*0</f>
        <v>0</v>
      </c>
      <c r="K4476" s="458"/>
    </row>
    <row r="4477" spans="1:11">
      <c r="A4477" s="450"/>
      <c r="B4477" s="523"/>
      <c r="C4477" s="523"/>
      <c r="D4477" s="523"/>
      <c r="E4477" s="523"/>
      <c r="F4477" s="523"/>
      <c r="G4477" s="523"/>
      <c r="H4477" s="523"/>
      <c r="I4477" s="524"/>
      <c r="J4477" s="523"/>
      <c r="K4477" s="458"/>
    </row>
    <row r="4478" spans="1:11">
      <c r="A4478" s="450"/>
      <c r="B4478" s="1645" t="s">
        <v>1144</v>
      </c>
      <c r="C4478" s="1646"/>
      <c r="D4478" s="1646"/>
      <c r="E4478" s="1646"/>
      <c r="F4478" s="1646"/>
      <c r="G4478" s="1646"/>
      <c r="H4478" s="1646"/>
      <c r="I4478" s="1647"/>
      <c r="J4478" s="573">
        <f>J4474+J4476</f>
        <v>50.118590909090912</v>
      </c>
      <c r="K4478" s="458"/>
    </row>
    <row r="4479" spans="1:11">
      <c r="A4479" s="450"/>
      <c r="B4479" s="511"/>
      <c r="C4479" s="511"/>
      <c r="D4479" s="511"/>
      <c r="E4479" s="511"/>
      <c r="F4479" s="511"/>
      <c r="G4479" s="511"/>
      <c r="H4479" s="511"/>
      <c r="I4479" s="571"/>
      <c r="J4479" s="511"/>
      <c r="K4479" s="458"/>
    </row>
    <row r="4480" spans="1:11">
      <c r="A4480" s="450"/>
      <c r="B4480" s="589"/>
      <c r="C4480" s="559"/>
      <c r="D4480" s="559"/>
      <c r="E4480" s="559"/>
      <c r="F4480" s="559"/>
      <c r="G4480" s="559"/>
      <c r="H4480" s="559"/>
      <c r="I4480" s="559"/>
      <c r="J4480" s="590"/>
      <c r="K4480" s="458"/>
    </row>
    <row r="4481" spans="1:11">
      <c r="A4481" s="450"/>
      <c r="B4481" s="591"/>
      <c r="C4481" s="592"/>
      <c r="D4481" s="593"/>
      <c r="E4481" s="593"/>
      <c r="F4481" s="594" t="s">
        <v>1119</v>
      </c>
      <c r="G4481" s="595" t="s">
        <v>1119</v>
      </c>
      <c r="H4481" s="592"/>
      <c r="I4481" s="592"/>
      <c r="J4481" s="596"/>
      <c r="K4481" s="458"/>
    </row>
    <row r="4482" spans="1:11">
      <c r="A4482" s="450"/>
      <c r="B4482" s="459"/>
      <c r="C4482" s="459"/>
      <c r="D4482" s="459"/>
      <c r="E4482" s="459"/>
      <c r="F4482" s="459"/>
      <c r="G4482" s="459"/>
      <c r="H4482" s="459"/>
      <c r="I4482" s="459"/>
      <c r="J4482" s="459"/>
      <c r="K4482" s="458"/>
    </row>
    <row r="4483" spans="1:11">
      <c r="A4483" s="450"/>
      <c r="B4483" s="597"/>
      <c r="C4483" s="598"/>
      <c r="D4483" s="598"/>
      <c r="E4483" s="598"/>
      <c r="F4483" s="599"/>
      <c r="G4483" s="600" t="s">
        <v>482</v>
      </c>
      <c r="H4483" s="502"/>
      <c r="I4483" s="502"/>
      <c r="J4483" s="505"/>
      <c r="K4483" s="458"/>
    </row>
    <row r="4484" spans="1:11">
      <c r="A4484" s="450"/>
      <c r="B4484" s="601"/>
      <c r="C4484" s="602"/>
      <c r="D4484" s="602"/>
      <c r="E4484" s="602"/>
      <c r="F4484" s="603"/>
      <c r="G4484" s="1648" t="s">
        <v>1145</v>
      </c>
      <c r="H4484" s="1649"/>
      <c r="I4484" s="1649"/>
      <c r="J4484" s="1650"/>
      <c r="K4484" s="458"/>
    </row>
    <row r="4485" spans="1:11">
      <c r="A4485" s="450"/>
      <c r="B4485" s="604"/>
      <c r="C4485" s="605"/>
      <c r="D4485" s="605"/>
      <c r="E4485" s="605"/>
      <c r="F4485" s="606"/>
      <c r="G4485" s="607"/>
      <c r="H4485" s="1651"/>
      <c r="I4485" s="1652"/>
      <c r="J4485" s="1653"/>
      <c r="K4485" s="458"/>
    </row>
    <row r="4486" spans="1:11" ht="15" thickBot="1">
      <c r="A4486" s="608"/>
      <c r="B4486" s="609"/>
      <c r="C4486" s="609"/>
      <c r="D4486" s="609"/>
      <c r="E4486" s="609"/>
      <c r="F4486" s="609"/>
      <c r="G4486" s="609"/>
      <c r="H4486" s="609"/>
      <c r="I4486" s="609"/>
      <c r="J4486" s="609"/>
      <c r="K4486" s="610"/>
    </row>
    <row r="4487" spans="1:11">
      <c r="A4487" s="447"/>
      <c r="B4487" s="448"/>
      <c r="C4487" s="448"/>
      <c r="D4487" s="448"/>
      <c r="E4487" s="448"/>
      <c r="F4487" s="448"/>
      <c r="G4487" s="448"/>
      <c r="H4487" s="448"/>
      <c r="I4487" s="448"/>
      <c r="J4487" s="448"/>
      <c r="K4487" s="449"/>
    </row>
    <row r="4488" spans="1:11">
      <c r="A4488" s="450"/>
      <c r="B4488" s="451" t="s">
        <v>141</v>
      </c>
      <c r="C4488" s="452"/>
      <c r="D4488" s="453" t="s">
        <v>1105</v>
      </c>
      <c r="E4488" s="454"/>
      <c r="F4488" s="455"/>
      <c r="G4488" s="455"/>
      <c r="H4488" s="456"/>
      <c r="I4488" s="456"/>
      <c r="J4488" s="457"/>
      <c r="K4488" s="458"/>
    </row>
    <row r="4489" spans="1:11">
      <c r="A4489" s="450"/>
      <c r="B4489" s="459"/>
      <c r="C4489" s="459"/>
      <c r="D4489" s="459"/>
      <c r="E4489" s="459"/>
      <c r="F4489" s="459"/>
      <c r="G4489" s="459"/>
      <c r="H4489" s="459"/>
      <c r="I4489" s="459"/>
      <c r="J4489" s="459"/>
      <c r="K4489" s="458"/>
    </row>
    <row r="4490" spans="1:11">
      <c r="A4490" s="450"/>
      <c r="B4490" s="460" t="s">
        <v>1106</v>
      </c>
      <c r="C4490" s="461" t="s">
        <v>1107</v>
      </c>
      <c r="D4490" s="1671" t="s">
        <v>198</v>
      </c>
      <c r="E4490" s="1672"/>
      <c r="F4490" s="1672"/>
      <c r="G4490" s="1672"/>
      <c r="H4490" s="1672"/>
      <c r="I4490" s="1673"/>
      <c r="J4490" s="462" t="s">
        <v>1108</v>
      </c>
      <c r="K4490" s="458"/>
    </row>
    <row r="4491" spans="1:11" ht="27.75" customHeight="1">
      <c r="A4491" s="450"/>
      <c r="B4491" s="463"/>
      <c r="C4491" s="464"/>
      <c r="D4491" s="1674" t="s">
        <v>1340</v>
      </c>
      <c r="E4491" s="1675"/>
      <c r="F4491" s="1675"/>
      <c r="G4491" s="1675"/>
      <c r="H4491" s="1675"/>
      <c r="I4491" s="1676"/>
      <c r="J4491" s="468" t="str">
        <f>F4508</f>
        <v>M2</v>
      </c>
      <c r="K4491" s="458"/>
    </row>
    <row r="4492" spans="1:11">
      <c r="A4492" s="450"/>
      <c r="B4492" s="469"/>
      <c r="C4492" s="469"/>
      <c r="D4492" s="469"/>
      <c r="E4492" s="469"/>
      <c r="F4492" s="469"/>
      <c r="G4492" s="469"/>
      <c r="H4492" s="469"/>
      <c r="I4492" s="470"/>
      <c r="J4492" s="471"/>
      <c r="K4492" s="458"/>
    </row>
    <row r="4493" spans="1:11">
      <c r="A4493" s="450"/>
      <c r="B4493" s="1648" t="s">
        <v>1111</v>
      </c>
      <c r="C4493" s="1650"/>
      <c r="D4493" s="1679" t="s">
        <v>873</v>
      </c>
      <c r="E4493" s="1681" t="s">
        <v>1112</v>
      </c>
      <c r="F4493" s="472" t="s">
        <v>1113</v>
      </c>
      <c r="G4493" s="473"/>
      <c r="H4493" s="472" t="s">
        <v>1114</v>
      </c>
      <c r="I4493" s="473"/>
      <c r="J4493" s="474" t="s">
        <v>1115</v>
      </c>
      <c r="K4493" s="458"/>
    </row>
    <row r="4494" spans="1:11">
      <c r="A4494" s="450"/>
      <c r="B4494" s="1677"/>
      <c r="C4494" s="1678"/>
      <c r="D4494" s="1680"/>
      <c r="E4494" s="1682"/>
      <c r="F4494" s="475" t="s">
        <v>1116</v>
      </c>
      <c r="G4494" s="475" t="s">
        <v>1117</v>
      </c>
      <c r="H4494" s="475" t="s">
        <v>1116</v>
      </c>
      <c r="I4494" s="476" t="s">
        <v>1117</v>
      </c>
      <c r="J4494" s="477" t="s">
        <v>1118</v>
      </c>
      <c r="K4494" s="458"/>
    </row>
    <row r="4495" spans="1:11">
      <c r="A4495" s="450"/>
      <c r="B4495" s="486"/>
      <c r="C4495" s="487"/>
      <c r="D4495" s="488"/>
      <c r="E4495" s="481"/>
      <c r="F4495" s="481"/>
      <c r="G4495" s="482"/>
      <c r="H4495" s="490"/>
      <c r="I4495" s="484"/>
      <c r="J4495" s="492"/>
      <c r="K4495" s="458"/>
    </row>
    <row r="4496" spans="1:11">
      <c r="A4496" s="450"/>
      <c r="B4496" s="486"/>
      <c r="C4496" s="487"/>
      <c r="D4496" s="488"/>
      <c r="E4496" s="489"/>
      <c r="F4496" s="489"/>
      <c r="G4496" s="489"/>
      <c r="H4496" s="490"/>
      <c r="I4496" s="491"/>
      <c r="J4496" s="492">
        <f>H4496*F4496*E4496+I4496*G4496*E4496</f>
        <v>0</v>
      </c>
      <c r="K4496" s="458"/>
    </row>
    <row r="4497" spans="1:11">
      <c r="A4497" s="450"/>
      <c r="B4497" s="493"/>
      <c r="C4497" s="494"/>
      <c r="D4497" s="495"/>
      <c r="E4497" s="496"/>
      <c r="F4497" s="496"/>
      <c r="G4497" s="496"/>
      <c r="H4497" s="497"/>
      <c r="I4497" s="498"/>
      <c r="J4497" s="492">
        <f>H4497*F4497*E4497+I4497*G4497*E4497</f>
        <v>0</v>
      </c>
      <c r="K4497" s="458"/>
    </row>
    <row r="4498" spans="1:11">
      <c r="A4498" s="450"/>
      <c r="B4498" s="499" t="s">
        <v>1119</v>
      </c>
      <c r="C4498" s="469"/>
      <c r="D4498" s="469"/>
      <c r="E4498" s="469"/>
      <c r="F4498" s="469"/>
      <c r="G4498" s="469"/>
      <c r="H4498" s="469"/>
      <c r="I4498" s="500" t="s">
        <v>138</v>
      </c>
      <c r="J4498" s="501">
        <f>SUM(J4495:J4497)</f>
        <v>0</v>
      </c>
      <c r="K4498" s="458"/>
    </row>
    <row r="4499" spans="1:11">
      <c r="A4499" s="450"/>
      <c r="B4499" s="502"/>
      <c r="C4499" s="502"/>
      <c r="D4499" s="502"/>
      <c r="E4499" s="502"/>
      <c r="F4499" s="502"/>
      <c r="G4499" s="502"/>
      <c r="H4499" s="502"/>
      <c r="I4499" s="503"/>
      <c r="J4499" s="504"/>
      <c r="K4499" s="458"/>
    </row>
    <row r="4500" spans="1:11" ht="20.399999999999999">
      <c r="A4500" s="450"/>
      <c r="B4500" s="1664" t="s">
        <v>1120</v>
      </c>
      <c r="C4500" s="1665"/>
      <c r="D4500" s="1665"/>
      <c r="E4500" s="1666"/>
      <c r="F4500" s="505" t="s">
        <v>873</v>
      </c>
      <c r="G4500" s="506"/>
      <c r="H4500" s="507" t="s">
        <v>560</v>
      </c>
      <c r="I4500" s="508" t="s">
        <v>1121</v>
      </c>
      <c r="J4500" s="509" t="s">
        <v>1122</v>
      </c>
      <c r="K4500" s="458"/>
    </row>
    <row r="4501" spans="1:11">
      <c r="A4501" s="450"/>
      <c r="B4501" s="510"/>
      <c r="C4501" s="511"/>
      <c r="D4501" s="512"/>
      <c r="E4501" s="513"/>
      <c r="F4501" s="514"/>
      <c r="G4501" s="515"/>
      <c r="H4501" s="516"/>
      <c r="I4501" s="484"/>
      <c r="J4501" s="485"/>
      <c r="K4501" s="458"/>
    </row>
    <row r="4502" spans="1:11">
      <c r="A4502" s="450"/>
      <c r="B4502" s="517" t="s">
        <v>626</v>
      </c>
      <c r="C4502" s="518"/>
      <c r="D4502" s="459"/>
      <c r="E4502" s="487"/>
      <c r="F4502" s="488"/>
      <c r="G4502" s="519"/>
      <c r="H4502" s="520">
        <v>0.18</v>
      </c>
      <c r="I4502" s="521">
        <f>VLOOKUP(B4502,'MÃO DE OBRA'!$A:$E,5,FALSE)/220</f>
        <v>15.730909090909092</v>
      </c>
      <c r="J4502" s="492">
        <f t="shared" ref="J4502:J4503" si="101">H4502*I4502</f>
        <v>2.8315636363636365</v>
      </c>
      <c r="K4502" s="458"/>
    </row>
    <row r="4503" spans="1:11">
      <c r="A4503" s="450"/>
      <c r="B4503" s="517" t="s">
        <v>734</v>
      </c>
      <c r="C4503" s="518"/>
      <c r="D4503" s="459"/>
      <c r="E4503" s="487"/>
      <c r="F4503" s="488"/>
      <c r="G4503" s="519"/>
      <c r="H4503" s="520">
        <v>0.15</v>
      </c>
      <c r="I4503" s="521">
        <f>VLOOKUP(B4503,'MÃO DE OBRA'!$A:$E,5,FALSE)/220</f>
        <v>23.596363636363641</v>
      </c>
      <c r="J4503" s="492">
        <f t="shared" si="101"/>
        <v>3.5394545454545461</v>
      </c>
      <c r="K4503" s="458"/>
    </row>
    <row r="4504" spans="1:11">
      <c r="A4504" s="450"/>
      <c r="B4504" s="517"/>
      <c r="C4504" s="518"/>
      <c r="D4504" s="459"/>
      <c r="E4504" s="487"/>
      <c r="F4504" s="488"/>
      <c r="G4504" s="519"/>
      <c r="H4504" s="520"/>
      <c r="I4504" s="521"/>
      <c r="J4504" s="492"/>
      <c r="K4504" s="458"/>
    </row>
    <row r="4505" spans="1:11">
      <c r="A4505" s="450"/>
      <c r="B4505" s="517"/>
      <c r="C4505" s="518"/>
      <c r="D4505" s="459"/>
      <c r="E4505" s="487"/>
      <c r="F4505" s="488"/>
      <c r="G4505" s="519"/>
      <c r="H4505" s="520"/>
      <c r="I4505" s="491"/>
      <c r="J4505" s="492">
        <f>H4505*I4505</f>
        <v>0</v>
      </c>
      <c r="K4505" s="458"/>
    </row>
    <row r="4506" spans="1:11">
      <c r="A4506" s="450"/>
      <c r="B4506" s="499" t="s">
        <v>1119</v>
      </c>
      <c r="C4506" s="502"/>
      <c r="D4506" s="502"/>
      <c r="E4506" s="502"/>
      <c r="F4506" s="502"/>
      <c r="G4506" s="502"/>
      <c r="H4506" s="502"/>
      <c r="I4506" s="522" t="s">
        <v>138</v>
      </c>
      <c r="J4506" s="501">
        <f>SUM(J4501:J4505)</f>
        <v>6.371018181818183</v>
      </c>
      <c r="K4506" s="458"/>
    </row>
    <row r="4507" spans="1:11">
      <c r="A4507" s="450"/>
      <c r="B4507" s="523"/>
      <c r="C4507" s="523"/>
      <c r="D4507" s="523"/>
      <c r="E4507" s="523"/>
      <c r="F4507" s="523"/>
      <c r="G4507" s="523"/>
      <c r="H4507" s="523"/>
      <c r="I4507" s="524"/>
      <c r="J4507" s="523"/>
      <c r="K4507" s="458"/>
    </row>
    <row r="4508" spans="1:11">
      <c r="A4508" s="450"/>
      <c r="B4508" s="525" t="s">
        <v>1123</v>
      </c>
      <c r="C4508" s="526"/>
      <c r="D4508" s="523"/>
      <c r="E4508" s="527">
        <v>1</v>
      </c>
      <c r="F4508" s="528" t="s">
        <v>1165</v>
      </c>
      <c r="G4508" s="506"/>
      <c r="H4508" s="506"/>
      <c r="I4508" s="529" t="s">
        <v>1124</v>
      </c>
      <c r="J4508" s="501">
        <f>J4498+J4506</f>
        <v>6.371018181818183</v>
      </c>
      <c r="K4508" s="458"/>
    </row>
    <row r="4509" spans="1:11">
      <c r="A4509" s="450"/>
      <c r="B4509" s="530"/>
      <c r="C4509" s="523"/>
      <c r="D4509" s="523"/>
      <c r="E4509" s="531"/>
      <c r="F4509" s="532"/>
      <c r="G4509" s="532"/>
      <c r="H4509" s="532"/>
      <c r="I4509" s="524"/>
      <c r="J4509" s="523"/>
      <c r="K4509" s="458"/>
    </row>
    <row r="4510" spans="1:11" ht="20.399999999999999">
      <c r="A4510" s="450"/>
      <c r="B4510" s="1667" t="s">
        <v>481</v>
      </c>
      <c r="C4510" s="1668"/>
      <c r="D4510" s="1668"/>
      <c r="E4510" s="1669"/>
      <c r="F4510" s="533" t="s">
        <v>873</v>
      </c>
      <c r="G4510" s="534" t="s">
        <v>493</v>
      </c>
      <c r="H4510" s="507" t="s">
        <v>1115</v>
      </c>
      <c r="I4510" s="535" t="s">
        <v>480</v>
      </c>
      <c r="J4510" s="536" t="s">
        <v>482</v>
      </c>
      <c r="K4510" s="458"/>
    </row>
    <row r="4511" spans="1:11">
      <c r="A4511" s="450"/>
      <c r="B4511" s="537"/>
      <c r="C4511" s="538"/>
      <c r="D4511" s="538"/>
      <c r="E4511" s="539"/>
      <c r="F4511" s="540"/>
      <c r="G4511" s="541"/>
      <c r="H4511" s="547"/>
      <c r="I4511" s="543"/>
      <c r="J4511" s="485"/>
      <c r="K4511" s="458"/>
    </row>
    <row r="4512" spans="1:11">
      <c r="A4512" s="450"/>
      <c r="B4512" s="537"/>
      <c r="C4512" s="518"/>
      <c r="D4512" s="518"/>
      <c r="E4512" s="487"/>
      <c r="F4512" s="540"/>
      <c r="G4512" s="541"/>
      <c r="H4512" s="547"/>
      <c r="I4512" s="543"/>
      <c r="J4512" s="492"/>
      <c r="K4512" s="458"/>
    </row>
    <row r="4513" spans="1:11">
      <c r="A4513" s="450"/>
      <c r="B4513" s="517"/>
      <c r="C4513" s="518"/>
      <c r="D4513" s="518"/>
      <c r="E4513" s="487"/>
      <c r="F4513" s="488"/>
      <c r="G4513" s="546"/>
      <c r="H4513" s="547"/>
      <c r="I4513" s="543"/>
      <c r="J4513" s="492">
        <f>H4513*I4513*E4495*F4495</f>
        <v>0</v>
      </c>
      <c r="K4513" s="458"/>
    </row>
    <row r="4514" spans="1:11">
      <c r="A4514" s="450"/>
      <c r="B4514" s="517"/>
      <c r="C4514" s="526"/>
      <c r="D4514" s="526"/>
      <c r="E4514" s="494"/>
      <c r="F4514" s="488"/>
      <c r="G4514" s="468"/>
      <c r="H4514" s="547"/>
      <c r="I4514" s="548"/>
      <c r="J4514" s="492">
        <f>H4514*I4514*E4496*F4496</f>
        <v>0</v>
      </c>
      <c r="K4514" s="458"/>
    </row>
    <row r="4515" spans="1:11">
      <c r="A4515" s="450"/>
      <c r="B4515" s="550" t="s">
        <v>1119</v>
      </c>
      <c r="C4515" s="526"/>
      <c r="D4515" s="526"/>
      <c r="E4515" s="526"/>
      <c r="F4515" s="523"/>
      <c r="G4515" s="526"/>
      <c r="H4515" s="551"/>
      <c r="I4515" s="552" t="s">
        <v>138</v>
      </c>
      <c r="J4515" s="501">
        <f>SUM(J4511:J4514)</f>
        <v>0</v>
      </c>
      <c r="K4515" s="458"/>
    </row>
    <row r="4516" spans="1:11">
      <c r="A4516" s="450"/>
      <c r="B4516" s="553"/>
      <c r="C4516" s="526"/>
      <c r="D4516" s="526"/>
      <c r="E4516" s="554"/>
      <c r="F4516" s="555"/>
      <c r="G4516" s="506"/>
      <c r="H4516" s="506"/>
      <c r="I4516" s="529"/>
      <c r="J4516" s="554"/>
      <c r="K4516" s="458"/>
    </row>
    <row r="4517" spans="1:11" ht="20.399999999999999">
      <c r="A4517" s="450"/>
      <c r="B4517" s="1667" t="s">
        <v>1125</v>
      </c>
      <c r="C4517" s="1668"/>
      <c r="D4517" s="1668"/>
      <c r="E4517" s="1668"/>
      <c r="F4517" s="1669"/>
      <c r="G4517" s="556" t="s">
        <v>494</v>
      </c>
      <c r="H4517" s="506" t="s">
        <v>1126</v>
      </c>
      <c r="I4517" s="557" t="s">
        <v>1115</v>
      </c>
      <c r="J4517" s="509" t="s">
        <v>482</v>
      </c>
      <c r="K4517" s="458"/>
    </row>
    <row r="4518" spans="1:11">
      <c r="A4518" s="450"/>
      <c r="B4518" s="558"/>
      <c r="C4518" s="559"/>
      <c r="D4518" s="560"/>
      <c r="E4518" s="560"/>
      <c r="F4518" s="561"/>
      <c r="G4518" s="489"/>
      <c r="H4518" s="489"/>
      <c r="I4518" s="562"/>
      <c r="J4518" s="492"/>
      <c r="K4518" s="458"/>
    </row>
    <row r="4519" spans="1:11">
      <c r="A4519" s="450"/>
      <c r="B4519" s="563"/>
      <c r="C4519" s="564"/>
      <c r="D4519" s="565"/>
      <c r="E4519" s="565"/>
      <c r="F4519" s="566"/>
      <c r="G4519" s="489"/>
      <c r="H4519" s="489"/>
      <c r="I4519" s="562"/>
      <c r="J4519" s="492"/>
      <c r="K4519" s="458"/>
    </row>
    <row r="4520" spans="1:11">
      <c r="A4520" s="450"/>
      <c r="B4520" s="1670" t="s">
        <v>138</v>
      </c>
      <c r="C4520" s="1670"/>
      <c r="D4520" s="1670"/>
      <c r="E4520" s="1670"/>
      <c r="F4520" s="1670"/>
      <c r="G4520" s="1670"/>
      <c r="H4520" s="1670"/>
      <c r="I4520" s="1670"/>
      <c r="J4520" s="501">
        <f>SUM(J4518:J4519)</f>
        <v>0</v>
      </c>
      <c r="K4520" s="458"/>
    </row>
    <row r="4521" spans="1:11">
      <c r="A4521" s="450"/>
      <c r="B4521" s="567"/>
      <c r="C4521" s="511"/>
      <c r="D4521" s="511"/>
      <c r="E4521" s="568"/>
      <c r="F4521" s="569"/>
      <c r="G4521" s="570"/>
      <c r="H4521" s="570"/>
      <c r="I4521" s="571"/>
      <c r="J4521" s="572"/>
      <c r="K4521" s="458"/>
    </row>
    <row r="4522" spans="1:11">
      <c r="A4522" s="450"/>
      <c r="B4522" s="573" t="s">
        <v>1127</v>
      </c>
      <c r="C4522" s="573"/>
      <c r="D4522" s="550"/>
      <c r="E4522" s="523"/>
      <c r="F4522" s="523"/>
      <c r="G4522" s="523"/>
      <c r="H4522" s="574"/>
      <c r="I4522" s="575"/>
      <c r="J4522" s="639">
        <f>(J4508+J4515+J4520)/E4508</f>
        <v>6.371018181818183</v>
      </c>
      <c r="K4522" s="458"/>
    </row>
    <row r="4523" spans="1:11">
      <c r="A4523" s="450"/>
      <c r="B4523" s="553"/>
      <c r="C4523" s="526"/>
      <c r="D4523" s="526"/>
      <c r="E4523" s="554"/>
      <c r="F4523" s="555"/>
      <c r="G4523" s="506"/>
      <c r="H4523" s="506"/>
      <c r="I4523" s="529"/>
      <c r="J4523" s="576"/>
      <c r="K4523" s="458"/>
    </row>
    <row r="4524" spans="1:11" ht="20.399999999999999">
      <c r="A4524" s="450"/>
      <c r="B4524" s="1667" t="s">
        <v>1128</v>
      </c>
      <c r="C4524" s="1668"/>
      <c r="D4524" s="1668"/>
      <c r="E4524" s="1668"/>
      <c r="F4524" s="1669"/>
      <c r="G4524" s="556" t="s">
        <v>494</v>
      </c>
      <c r="H4524" s="506" t="s">
        <v>1126</v>
      </c>
      <c r="I4524" s="557" t="s">
        <v>1115</v>
      </c>
      <c r="J4524" s="509" t="s">
        <v>482</v>
      </c>
      <c r="K4524" s="458"/>
    </row>
    <row r="4525" spans="1:11">
      <c r="A4525" s="450"/>
      <c r="B4525" s="558" t="s">
        <v>1341</v>
      </c>
      <c r="C4525" s="559"/>
      <c r="D4525" s="560"/>
      <c r="E4525" s="560"/>
      <c r="F4525" s="561"/>
      <c r="G4525" s="489">
        <v>3.8</v>
      </c>
      <c r="H4525" s="489" t="s">
        <v>1140</v>
      </c>
      <c r="I4525" s="562">
        <v>3.5</v>
      </c>
      <c r="J4525" s="492">
        <f>G4525*I4525</f>
        <v>13.299999999999999</v>
      </c>
      <c r="K4525" s="458"/>
    </row>
    <row r="4526" spans="1:11">
      <c r="A4526" s="450"/>
      <c r="B4526" s="563" t="s">
        <v>1339</v>
      </c>
      <c r="C4526" s="564"/>
      <c r="D4526" s="565"/>
      <c r="E4526" s="565"/>
      <c r="F4526" s="566"/>
      <c r="G4526" s="489">
        <v>0.02</v>
      </c>
      <c r="H4526" s="489" t="s">
        <v>1205</v>
      </c>
      <c r="I4526" s="743">
        <f>I4463</f>
        <v>617.16</v>
      </c>
      <c r="J4526" s="492">
        <f>G4526*I4526</f>
        <v>12.3432</v>
      </c>
      <c r="K4526" s="458"/>
    </row>
    <row r="4527" spans="1:11">
      <c r="A4527" s="450"/>
      <c r="B4527" s="563"/>
      <c r="C4527" s="564"/>
      <c r="D4527" s="565"/>
      <c r="E4527" s="565"/>
      <c r="F4527" s="566"/>
      <c r="G4527" s="489"/>
      <c r="H4527" s="489"/>
      <c r="I4527" s="743"/>
      <c r="J4527" s="492"/>
      <c r="K4527" s="458"/>
    </row>
    <row r="4528" spans="1:11">
      <c r="A4528" s="450"/>
      <c r="B4528" s="563"/>
      <c r="C4528" s="564"/>
      <c r="D4528" s="565"/>
      <c r="E4528" s="565"/>
      <c r="F4528" s="566"/>
      <c r="G4528" s="489"/>
      <c r="H4528" s="489"/>
      <c r="I4528" s="743"/>
      <c r="J4528" s="492"/>
      <c r="K4528" s="458"/>
    </row>
    <row r="4529" spans="1:11">
      <c r="A4529" s="450"/>
      <c r="B4529" s="577"/>
      <c r="C4529" s="578"/>
      <c r="D4529" s="579"/>
      <c r="E4529" s="579"/>
      <c r="F4529" s="580"/>
      <c r="G4529" s="489"/>
      <c r="H4529" s="489"/>
      <c r="I4529" s="743"/>
      <c r="J4529" s="492">
        <f t="shared" ref="J4529" si="102">G4529*I4529</f>
        <v>0</v>
      </c>
      <c r="K4529" s="458"/>
    </row>
    <row r="4530" spans="1:11">
      <c r="A4530" s="450"/>
      <c r="B4530" s="581"/>
      <c r="C4530" s="523"/>
      <c r="D4530" s="523"/>
      <c r="E4530" s="582"/>
      <c r="F4530" s="583"/>
      <c r="G4530" s="532"/>
      <c r="H4530" s="532"/>
      <c r="I4530" s="524" t="s">
        <v>138</v>
      </c>
      <c r="J4530" s="501">
        <f>SUM(J4525:J4529)</f>
        <v>25.6432</v>
      </c>
      <c r="K4530" s="458"/>
    </row>
    <row r="4531" spans="1:11">
      <c r="A4531" s="450"/>
      <c r="B4531" s="584"/>
      <c r="C4531" s="523"/>
      <c r="D4531" s="523"/>
      <c r="E4531" s="582"/>
      <c r="F4531" s="583"/>
      <c r="G4531" s="532"/>
      <c r="H4531" s="532"/>
      <c r="I4531" s="524"/>
      <c r="J4531" s="582"/>
      <c r="K4531" s="458"/>
    </row>
    <row r="4532" spans="1:11" ht="20.399999999999999">
      <c r="A4532" s="450"/>
      <c r="B4532" s="1667" t="s">
        <v>1141</v>
      </c>
      <c r="C4532" s="1668"/>
      <c r="D4532" s="1668"/>
      <c r="E4532" s="1668"/>
      <c r="F4532" s="1669"/>
      <c r="G4532" s="587" t="s">
        <v>494</v>
      </c>
      <c r="H4532" s="506" t="s">
        <v>1115</v>
      </c>
      <c r="I4532" s="557"/>
      <c r="J4532" s="509" t="s">
        <v>482</v>
      </c>
      <c r="K4532" s="458"/>
    </row>
    <row r="4533" spans="1:11">
      <c r="A4533" s="450"/>
      <c r="B4533" s="1654"/>
      <c r="C4533" s="1655"/>
      <c r="D4533" s="1655"/>
      <c r="E4533" s="1655"/>
      <c r="F4533" s="1656"/>
      <c r="G4533" s="489"/>
      <c r="H4533" s="1657"/>
      <c r="I4533" s="1658"/>
      <c r="J4533" s="492"/>
      <c r="K4533" s="458"/>
    </row>
    <row r="4534" spans="1:11">
      <c r="A4534" s="450"/>
      <c r="B4534" s="1659"/>
      <c r="C4534" s="1660"/>
      <c r="D4534" s="1660"/>
      <c r="E4534" s="1660"/>
      <c r="F4534" s="1661"/>
      <c r="G4534" s="496"/>
      <c r="H4534" s="1662"/>
      <c r="I4534" s="1663"/>
      <c r="J4534" s="492"/>
      <c r="K4534" s="458"/>
    </row>
    <row r="4535" spans="1:11">
      <c r="A4535" s="450"/>
      <c r="B4535" s="581"/>
      <c r="C4535" s="523"/>
      <c r="D4535" s="523"/>
      <c r="E4535" s="582"/>
      <c r="F4535" s="583"/>
      <c r="G4535" s="532"/>
      <c r="H4535" s="532"/>
      <c r="I4535" s="524" t="s">
        <v>138</v>
      </c>
      <c r="J4535" s="501">
        <f>SUM(J4533:J4534)</f>
        <v>0</v>
      </c>
      <c r="K4535" s="458"/>
    </row>
    <row r="4536" spans="1:11">
      <c r="A4536" s="450"/>
      <c r="B4536" s="523"/>
      <c r="C4536" s="523"/>
      <c r="D4536" s="523"/>
      <c r="E4536" s="523"/>
      <c r="F4536" s="523"/>
      <c r="G4536" s="523"/>
      <c r="H4536" s="523"/>
      <c r="I4536" s="524"/>
      <c r="J4536" s="523"/>
      <c r="K4536" s="458"/>
    </row>
    <row r="4537" spans="1:11">
      <c r="A4537" s="450"/>
      <c r="B4537" s="1645" t="s">
        <v>1142</v>
      </c>
      <c r="C4537" s="1646"/>
      <c r="D4537" s="1646"/>
      <c r="E4537" s="1646"/>
      <c r="F4537" s="1646"/>
      <c r="G4537" s="1646"/>
      <c r="H4537" s="1646"/>
      <c r="I4537" s="1647"/>
      <c r="J4537" s="573">
        <f>J4535+J4530+J4522</f>
        <v>32.01421818181818</v>
      </c>
      <c r="K4537" s="458"/>
    </row>
    <row r="4538" spans="1:11">
      <c r="A4538" s="450"/>
      <c r="B4538" s="523"/>
      <c r="C4538" s="523"/>
      <c r="D4538" s="523"/>
      <c r="E4538" s="523"/>
      <c r="F4538" s="523"/>
      <c r="G4538" s="523"/>
      <c r="H4538" s="523"/>
      <c r="I4538" s="524"/>
      <c r="J4538" s="523"/>
      <c r="K4538" s="458"/>
    </row>
    <row r="4539" spans="1:11">
      <c r="A4539" s="450"/>
      <c r="B4539" s="1645" t="s">
        <v>1143</v>
      </c>
      <c r="C4539" s="1646"/>
      <c r="D4539" s="1646"/>
      <c r="E4539" s="1646"/>
      <c r="F4539" s="1646"/>
      <c r="G4539" s="1646"/>
      <c r="H4539" s="1646"/>
      <c r="I4539" s="1647"/>
      <c r="J4539" s="501">
        <f>J4537*0</f>
        <v>0</v>
      </c>
      <c r="K4539" s="458"/>
    </row>
    <row r="4540" spans="1:11">
      <c r="A4540" s="450"/>
      <c r="B4540" s="523"/>
      <c r="C4540" s="523"/>
      <c r="D4540" s="523"/>
      <c r="E4540" s="523"/>
      <c r="F4540" s="523"/>
      <c r="G4540" s="523"/>
      <c r="H4540" s="523"/>
      <c r="I4540" s="524"/>
      <c r="J4540" s="523"/>
      <c r="K4540" s="458"/>
    </row>
    <row r="4541" spans="1:11">
      <c r="A4541" s="450"/>
      <c r="B4541" s="1645" t="s">
        <v>1144</v>
      </c>
      <c r="C4541" s="1646"/>
      <c r="D4541" s="1646"/>
      <c r="E4541" s="1646"/>
      <c r="F4541" s="1646"/>
      <c r="G4541" s="1646"/>
      <c r="H4541" s="1646"/>
      <c r="I4541" s="1647"/>
      <c r="J4541" s="573">
        <f>J4537+J4539</f>
        <v>32.01421818181818</v>
      </c>
      <c r="K4541" s="458"/>
    </row>
    <row r="4542" spans="1:11">
      <c r="A4542" s="450"/>
      <c r="B4542" s="511"/>
      <c r="C4542" s="511"/>
      <c r="D4542" s="511"/>
      <c r="E4542" s="511"/>
      <c r="F4542" s="511"/>
      <c r="G4542" s="511"/>
      <c r="H4542" s="511"/>
      <c r="I4542" s="571"/>
      <c r="J4542" s="511"/>
      <c r="K4542" s="458"/>
    </row>
    <row r="4543" spans="1:11">
      <c r="A4543" s="450"/>
      <c r="B4543" s="589"/>
      <c r="C4543" s="559"/>
      <c r="D4543" s="559"/>
      <c r="E4543" s="559"/>
      <c r="F4543" s="559"/>
      <c r="G4543" s="559"/>
      <c r="H4543" s="559"/>
      <c r="I4543" s="559"/>
      <c r="J4543" s="590"/>
      <c r="K4543" s="458"/>
    </row>
    <row r="4544" spans="1:11">
      <c r="A4544" s="450"/>
      <c r="B4544" s="591"/>
      <c r="C4544" s="592"/>
      <c r="D4544" s="593"/>
      <c r="E4544" s="593"/>
      <c r="F4544" s="594" t="s">
        <v>1119</v>
      </c>
      <c r="G4544" s="595" t="s">
        <v>1119</v>
      </c>
      <c r="H4544" s="592"/>
      <c r="I4544" s="592"/>
      <c r="J4544" s="596"/>
      <c r="K4544" s="458"/>
    </row>
    <row r="4545" spans="1:11">
      <c r="A4545" s="450"/>
      <c r="B4545" s="459"/>
      <c r="C4545" s="459"/>
      <c r="D4545" s="459"/>
      <c r="E4545" s="459"/>
      <c r="F4545" s="459"/>
      <c r="G4545" s="459"/>
      <c r="H4545" s="459"/>
      <c r="I4545" s="459"/>
      <c r="J4545" s="459"/>
      <c r="K4545" s="458"/>
    </row>
    <row r="4546" spans="1:11">
      <c r="A4546" s="450"/>
      <c r="B4546" s="597"/>
      <c r="C4546" s="598"/>
      <c r="D4546" s="598"/>
      <c r="E4546" s="598"/>
      <c r="F4546" s="599"/>
      <c r="G4546" s="600" t="s">
        <v>482</v>
      </c>
      <c r="H4546" s="502"/>
      <c r="I4546" s="502"/>
      <c r="J4546" s="505"/>
      <c r="K4546" s="458"/>
    </row>
    <row r="4547" spans="1:11">
      <c r="A4547" s="450"/>
      <c r="B4547" s="601"/>
      <c r="C4547" s="602"/>
      <c r="D4547" s="602"/>
      <c r="E4547" s="602"/>
      <c r="F4547" s="603"/>
      <c r="G4547" s="1648" t="s">
        <v>1145</v>
      </c>
      <c r="H4547" s="1649"/>
      <c r="I4547" s="1649"/>
      <c r="J4547" s="1650"/>
      <c r="K4547" s="458"/>
    </row>
    <row r="4548" spans="1:11">
      <c r="A4548" s="450"/>
      <c r="B4548" s="604"/>
      <c r="C4548" s="605"/>
      <c r="D4548" s="605"/>
      <c r="E4548" s="605"/>
      <c r="F4548" s="606"/>
      <c r="G4548" s="607"/>
      <c r="H4548" s="1651"/>
      <c r="I4548" s="1652"/>
      <c r="J4548" s="1653"/>
      <c r="K4548" s="458"/>
    </row>
    <row r="4549" spans="1:11" ht="15" thickBot="1">
      <c r="A4549" s="608"/>
      <c r="B4549" s="609"/>
      <c r="C4549" s="609"/>
      <c r="D4549" s="609"/>
      <c r="E4549" s="609"/>
      <c r="F4549" s="609"/>
      <c r="G4549" s="609"/>
      <c r="H4549" s="609"/>
      <c r="I4549" s="609"/>
      <c r="J4549" s="609"/>
      <c r="K4549" s="610"/>
    </row>
    <row r="4550" spans="1:11">
      <c r="A4550" s="447"/>
      <c r="B4550" s="448"/>
      <c r="C4550" s="448"/>
      <c r="D4550" s="448"/>
      <c r="E4550" s="448"/>
      <c r="F4550" s="448"/>
      <c r="G4550" s="448"/>
      <c r="H4550" s="448"/>
      <c r="I4550" s="448"/>
      <c r="J4550" s="448"/>
      <c r="K4550" s="449"/>
    </row>
    <row r="4551" spans="1:11">
      <c r="A4551" s="450"/>
      <c r="B4551" s="451" t="s">
        <v>141</v>
      </c>
      <c r="C4551" s="452"/>
      <c r="D4551" s="453" t="s">
        <v>1105</v>
      </c>
      <c r="E4551" s="454"/>
      <c r="F4551" s="455"/>
      <c r="G4551" s="455"/>
      <c r="H4551" s="456"/>
      <c r="I4551" s="456"/>
      <c r="J4551" s="457"/>
      <c r="K4551" s="458"/>
    </row>
    <row r="4552" spans="1:11">
      <c r="A4552" s="450"/>
      <c r="B4552" s="459"/>
      <c r="C4552" s="459"/>
      <c r="D4552" s="459"/>
      <c r="E4552" s="459"/>
      <c r="F4552" s="459"/>
      <c r="G4552" s="459"/>
      <c r="H4552" s="459"/>
      <c r="I4552" s="459"/>
      <c r="J4552" s="459"/>
      <c r="K4552" s="458"/>
    </row>
    <row r="4553" spans="1:11">
      <c r="A4553" s="450"/>
      <c r="B4553" s="460" t="s">
        <v>1106</v>
      </c>
      <c r="C4553" s="461" t="s">
        <v>1107</v>
      </c>
      <c r="D4553" s="1671" t="s">
        <v>198</v>
      </c>
      <c r="E4553" s="1672"/>
      <c r="F4553" s="1672"/>
      <c r="G4553" s="1672"/>
      <c r="H4553" s="1672"/>
      <c r="I4553" s="1673"/>
      <c r="J4553" s="462" t="s">
        <v>1108</v>
      </c>
      <c r="K4553" s="458"/>
    </row>
    <row r="4554" spans="1:11">
      <c r="A4554" s="450"/>
      <c r="B4554" s="463"/>
      <c r="C4554" s="464"/>
      <c r="D4554" s="1674" t="s">
        <v>1342</v>
      </c>
      <c r="E4554" s="1675"/>
      <c r="F4554" s="1675"/>
      <c r="G4554" s="1675"/>
      <c r="H4554" s="1675"/>
      <c r="I4554" s="1676"/>
      <c r="J4554" s="468" t="str">
        <f>F4571</f>
        <v>L</v>
      </c>
      <c r="K4554" s="458"/>
    </row>
    <row r="4555" spans="1:11">
      <c r="A4555" s="450"/>
      <c r="B4555" s="469"/>
      <c r="C4555" s="469"/>
      <c r="D4555" s="469"/>
      <c r="E4555" s="469"/>
      <c r="F4555" s="469"/>
      <c r="G4555" s="469"/>
      <c r="H4555" s="469"/>
      <c r="I4555" s="470"/>
      <c r="J4555" s="471"/>
      <c r="K4555" s="458"/>
    </row>
    <row r="4556" spans="1:11">
      <c r="A4556" s="450"/>
      <c r="B4556" s="1648" t="s">
        <v>1111</v>
      </c>
      <c r="C4556" s="1650"/>
      <c r="D4556" s="1679" t="s">
        <v>873</v>
      </c>
      <c r="E4556" s="1681" t="s">
        <v>1112</v>
      </c>
      <c r="F4556" s="472" t="s">
        <v>1113</v>
      </c>
      <c r="G4556" s="473"/>
      <c r="H4556" s="472" t="s">
        <v>1114</v>
      </c>
      <c r="I4556" s="473"/>
      <c r="J4556" s="474" t="s">
        <v>1115</v>
      </c>
      <c r="K4556" s="458"/>
    </row>
    <row r="4557" spans="1:11">
      <c r="A4557" s="450"/>
      <c r="B4557" s="1677"/>
      <c r="C4557" s="1678"/>
      <c r="D4557" s="1680"/>
      <c r="E4557" s="1682"/>
      <c r="F4557" s="475" t="s">
        <v>1116</v>
      </c>
      <c r="G4557" s="475" t="s">
        <v>1117</v>
      </c>
      <c r="H4557" s="475" t="s">
        <v>1116</v>
      </c>
      <c r="I4557" s="476" t="s">
        <v>1117</v>
      </c>
      <c r="J4557" s="477" t="s">
        <v>1118</v>
      </c>
      <c r="K4557" s="458"/>
    </row>
    <row r="4558" spans="1:11">
      <c r="A4558" s="450"/>
      <c r="B4558" s="486"/>
      <c r="C4558" s="487"/>
      <c r="D4558" s="488"/>
      <c r="E4558" s="481"/>
      <c r="F4558" s="481"/>
      <c r="G4558" s="482"/>
      <c r="H4558" s="490"/>
      <c r="I4558" s="484"/>
      <c r="J4558" s="492"/>
      <c r="K4558" s="458"/>
    </row>
    <row r="4559" spans="1:11">
      <c r="A4559" s="450"/>
      <c r="B4559" s="486"/>
      <c r="C4559" s="487"/>
      <c r="D4559" s="488"/>
      <c r="E4559" s="489"/>
      <c r="F4559" s="489"/>
      <c r="G4559" s="489"/>
      <c r="H4559" s="490"/>
      <c r="I4559" s="491"/>
      <c r="J4559" s="492">
        <f>H4559*F4559*E4559+I4559*G4559*E4559</f>
        <v>0</v>
      </c>
      <c r="K4559" s="458"/>
    </row>
    <row r="4560" spans="1:11">
      <c r="A4560" s="450"/>
      <c r="B4560" s="493"/>
      <c r="C4560" s="494"/>
      <c r="D4560" s="495"/>
      <c r="E4560" s="496"/>
      <c r="F4560" s="496"/>
      <c r="G4560" s="496"/>
      <c r="H4560" s="497"/>
      <c r="I4560" s="498"/>
      <c r="J4560" s="492">
        <f>H4560*F4560*E4560+I4560*G4560*E4560</f>
        <v>0</v>
      </c>
      <c r="K4560" s="458"/>
    </row>
    <row r="4561" spans="1:11">
      <c r="A4561" s="450"/>
      <c r="B4561" s="499" t="s">
        <v>1119</v>
      </c>
      <c r="C4561" s="469"/>
      <c r="D4561" s="469"/>
      <c r="E4561" s="469"/>
      <c r="F4561" s="469"/>
      <c r="G4561" s="469"/>
      <c r="H4561" s="469"/>
      <c r="I4561" s="500" t="s">
        <v>138</v>
      </c>
      <c r="J4561" s="501">
        <f>SUM(J4558:J4560)</f>
        <v>0</v>
      </c>
      <c r="K4561" s="458"/>
    </row>
    <row r="4562" spans="1:11">
      <c r="A4562" s="450"/>
      <c r="B4562" s="502"/>
      <c r="C4562" s="502"/>
      <c r="D4562" s="502"/>
      <c r="E4562" s="502"/>
      <c r="F4562" s="502"/>
      <c r="G4562" s="502"/>
      <c r="H4562" s="502"/>
      <c r="I4562" s="503"/>
      <c r="J4562" s="504"/>
      <c r="K4562" s="458"/>
    </row>
    <row r="4563" spans="1:11" ht="20.399999999999999">
      <c r="A4563" s="450"/>
      <c r="B4563" s="1664" t="s">
        <v>1120</v>
      </c>
      <c r="C4563" s="1665"/>
      <c r="D4563" s="1665"/>
      <c r="E4563" s="1666"/>
      <c r="F4563" s="505" t="s">
        <v>873</v>
      </c>
      <c r="G4563" s="506"/>
      <c r="H4563" s="507" t="s">
        <v>560</v>
      </c>
      <c r="I4563" s="508" t="s">
        <v>1121</v>
      </c>
      <c r="J4563" s="509" t="s">
        <v>1122</v>
      </c>
      <c r="K4563" s="458"/>
    </row>
    <row r="4564" spans="1:11">
      <c r="A4564" s="450"/>
      <c r="B4564" s="510"/>
      <c r="C4564" s="511"/>
      <c r="D4564" s="512"/>
      <c r="E4564" s="513"/>
      <c r="F4564" s="514"/>
      <c r="G4564" s="515"/>
      <c r="H4564" s="516"/>
      <c r="I4564" s="484"/>
      <c r="J4564" s="485"/>
      <c r="K4564" s="458"/>
    </row>
    <row r="4565" spans="1:11">
      <c r="A4565" s="450"/>
      <c r="B4565" s="517" t="s">
        <v>626</v>
      </c>
      <c r="C4565" s="518"/>
      <c r="D4565" s="459"/>
      <c r="E4565" s="487"/>
      <c r="F4565" s="488"/>
      <c r="G4565" s="519"/>
      <c r="H4565" s="520">
        <v>0.01</v>
      </c>
      <c r="I4565" s="521">
        <f>VLOOKUP(B4565,'MÃO DE OBRA'!$A:$E,5,FALSE)/220</f>
        <v>15.730909090909092</v>
      </c>
      <c r="J4565" s="492">
        <f t="shared" ref="J4565:J4566" si="103">H4565*I4565</f>
        <v>0.15730909090909093</v>
      </c>
      <c r="K4565" s="458"/>
    </row>
    <row r="4566" spans="1:11">
      <c r="A4566" s="450"/>
      <c r="B4566" s="517" t="s">
        <v>734</v>
      </c>
      <c r="C4566" s="518"/>
      <c r="D4566" s="459"/>
      <c r="E4566" s="487"/>
      <c r="F4566" s="488"/>
      <c r="G4566" s="519"/>
      <c r="H4566" s="520">
        <v>0.01</v>
      </c>
      <c r="I4566" s="521">
        <f>VLOOKUP(B4566,'MÃO DE OBRA'!$A:$E,5,FALSE)/220</f>
        <v>23.596363636363641</v>
      </c>
      <c r="J4566" s="492">
        <f t="shared" si="103"/>
        <v>0.2359636363636364</v>
      </c>
      <c r="K4566" s="458"/>
    </row>
    <row r="4567" spans="1:11">
      <c r="A4567" s="450"/>
      <c r="B4567" s="517"/>
      <c r="C4567" s="518"/>
      <c r="D4567" s="459"/>
      <c r="E4567" s="487"/>
      <c r="F4567" s="488"/>
      <c r="G4567" s="519"/>
      <c r="H4567" s="520"/>
      <c r="I4567" s="521"/>
      <c r="J4567" s="492"/>
      <c r="K4567" s="458"/>
    </row>
    <row r="4568" spans="1:11">
      <c r="A4568" s="450"/>
      <c r="B4568" s="517"/>
      <c r="C4568" s="518"/>
      <c r="D4568" s="459"/>
      <c r="E4568" s="487"/>
      <c r="F4568" s="488"/>
      <c r="G4568" s="519"/>
      <c r="H4568" s="520"/>
      <c r="I4568" s="491"/>
      <c r="J4568" s="492">
        <f>H4568*I4568</f>
        <v>0</v>
      </c>
      <c r="K4568" s="458"/>
    </row>
    <row r="4569" spans="1:11">
      <c r="A4569" s="450"/>
      <c r="B4569" s="499" t="s">
        <v>1119</v>
      </c>
      <c r="C4569" s="502"/>
      <c r="D4569" s="502"/>
      <c r="E4569" s="502"/>
      <c r="F4569" s="502"/>
      <c r="G4569" s="502"/>
      <c r="H4569" s="502"/>
      <c r="I4569" s="522" t="s">
        <v>138</v>
      </c>
      <c r="J4569" s="501">
        <f>SUM(J4564:J4568)</f>
        <v>0.39327272727272733</v>
      </c>
      <c r="K4569" s="458"/>
    </row>
    <row r="4570" spans="1:11">
      <c r="A4570" s="450"/>
      <c r="B4570" s="523"/>
      <c r="C4570" s="523"/>
      <c r="D4570" s="523"/>
      <c r="E4570" s="523"/>
      <c r="F4570" s="523"/>
      <c r="G4570" s="523"/>
      <c r="H4570" s="523"/>
      <c r="I4570" s="524"/>
      <c r="J4570" s="523"/>
      <c r="K4570" s="458"/>
    </row>
    <row r="4571" spans="1:11">
      <c r="A4571" s="450"/>
      <c r="B4571" s="525" t="s">
        <v>1123</v>
      </c>
      <c r="C4571" s="526"/>
      <c r="D4571" s="523"/>
      <c r="E4571" s="527">
        <v>1</v>
      </c>
      <c r="F4571" s="528" t="s">
        <v>1047</v>
      </c>
      <c r="G4571" s="506"/>
      <c r="H4571" s="506"/>
      <c r="I4571" s="529" t="s">
        <v>1124</v>
      </c>
      <c r="J4571" s="501">
        <f>J4561+J4569</f>
        <v>0.39327272727272733</v>
      </c>
      <c r="K4571" s="458"/>
    </row>
    <row r="4572" spans="1:11">
      <c r="A4572" s="450"/>
      <c r="B4572" s="530"/>
      <c r="C4572" s="523"/>
      <c r="D4572" s="523"/>
      <c r="E4572" s="531"/>
      <c r="F4572" s="532"/>
      <c r="G4572" s="532"/>
      <c r="H4572" s="532"/>
      <c r="I4572" s="524"/>
      <c r="J4572" s="523"/>
      <c r="K4572" s="458"/>
    </row>
    <row r="4573" spans="1:11" ht="20.399999999999999">
      <c r="A4573" s="450"/>
      <c r="B4573" s="1667" t="s">
        <v>481</v>
      </c>
      <c r="C4573" s="1668"/>
      <c r="D4573" s="1668"/>
      <c r="E4573" s="1669"/>
      <c r="F4573" s="533" t="s">
        <v>873</v>
      </c>
      <c r="G4573" s="534" t="s">
        <v>493</v>
      </c>
      <c r="H4573" s="507" t="s">
        <v>1115</v>
      </c>
      <c r="I4573" s="535" t="s">
        <v>480</v>
      </c>
      <c r="J4573" s="536" t="s">
        <v>482</v>
      </c>
      <c r="K4573" s="458"/>
    </row>
    <row r="4574" spans="1:11">
      <c r="A4574" s="450"/>
      <c r="B4574" s="537"/>
      <c r="C4574" s="538"/>
      <c r="D4574" s="538"/>
      <c r="E4574" s="539"/>
      <c r="F4574" s="540"/>
      <c r="G4574" s="541"/>
      <c r="H4574" s="547"/>
      <c r="I4574" s="543"/>
      <c r="J4574" s="485"/>
      <c r="K4574" s="458"/>
    </row>
    <row r="4575" spans="1:11">
      <c r="A4575" s="450"/>
      <c r="B4575" s="537"/>
      <c r="C4575" s="518"/>
      <c r="D4575" s="518"/>
      <c r="E4575" s="487"/>
      <c r="F4575" s="540"/>
      <c r="G4575" s="541"/>
      <c r="H4575" s="547"/>
      <c r="I4575" s="543"/>
      <c r="J4575" s="492"/>
      <c r="K4575" s="458"/>
    </row>
    <row r="4576" spans="1:11">
      <c r="A4576" s="450"/>
      <c r="B4576" s="517"/>
      <c r="C4576" s="518"/>
      <c r="D4576" s="518"/>
      <c r="E4576" s="487"/>
      <c r="F4576" s="488"/>
      <c r="G4576" s="546"/>
      <c r="H4576" s="547"/>
      <c r="I4576" s="543"/>
      <c r="J4576" s="492">
        <f>H4576*I4576*E4558*F4558</f>
        <v>0</v>
      </c>
      <c r="K4576" s="458"/>
    </row>
    <row r="4577" spans="1:11">
      <c r="A4577" s="450"/>
      <c r="B4577" s="517"/>
      <c r="C4577" s="526"/>
      <c r="D4577" s="526"/>
      <c r="E4577" s="494"/>
      <c r="F4577" s="488"/>
      <c r="G4577" s="468"/>
      <c r="H4577" s="547"/>
      <c r="I4577" s="548"/>
      <c r="J4577" s="492">
        <f>H4577*I4577*E4559*F4559</f>
        <v>0</v>
      </c>
      <c r="K4577" s="458"/>
    </row>
    <row r="4578" spans="1:11">
      <c r="A4578" s="450"/>
      <c r="B4578" s="550" t="s">
        <v>1119</v>
      </c>
      <c r="C4578" s="526"/>
      <c r="D4578" s="526"/>
      <c r="E4578" s="526"/>
      <c r="F4578" s="523"/>
      <c r="G4578" s="526"/>
      <c r="H4578" s="551"/>
      <c r="I4578" s="552" t="s">
        <v>138</v>
      </c>
      <c r="J4578" s="501">
        <f>SUM(J4574:J4577)</f>
        <v>0</v>
      </c>
      <c r="K4578" s="458"/>
    </row>
    <row r="4579" spans="1:11">
      <c r="A4579" s="450"/>
      <c r="B4579" s="553"/>
      <c r="C4579" s="526"/>
      <c r="D4579" s="526"/>
      <c r="E4579" s="554"/>
      <c r="F4579" s="555"/>
      <c r="G4579" s="506"/>
      <c r="H4579" s="506"/>
      <c r="I4579" s="529"/>
      <c r="J4579" s="554"/>
      <c r="K4579" s="458"/>
    </row>
    <row r="4580" spans="1:11" ht="20.399999999999999">
      <c r="A4580" s="450"/>
      <c r="B4580" s="1667" t="s">
        <v>1125</v>
      </c>
      <c r="C4580" s="1668"/>
      <c r="D4580" s="1668"/>
      <c r="E4580" s="1668"/>
      <c r="F4580" s="1669"/>
      <c r="G4580" s="556" t="s">
        <v>494</v>
      </c>
      <c r="H4580" s="506" t="s">
        <v>1126</v>
      </c>
      <c r="I4580" s="557" t="s">
        <v>1115</v>
      </c>
      <c r="J4580" s="509" t="s">
        <v>482</v>
      </c>
      <c r="K4580" s="458"/>
    </row>
    <row r="4581" spans="1:11">
      <c r="A4581" s="450"/>
      <c r="B4581" s="558"/>
      <c r="C4581" s="559"/>
      <c r="D4581" s="560"/>
      <c r="E4581" s="560"/>
      <c r="F4581" s="561"/>
      <c r="G4581" s="489"/>
      <c r="H4581" s="489"/>
      <c r="I4581" s="562"/>
      <c r="J4581" s="492"/>
      <c r="K4581" s="458"/>
    </row>
    <row r="4582" spans="1:11">
      <c r="A4582" s="450"/>
      <c r="B4582" s="563"/>
      <c r="C4582" s="564"/>
      <c r="D4582" s="565"/>
      <c r="E4582" s="565"/>
      <c r="F4582" s="566"/>
      <c r="G4582" s="489"/>
      <c r="H4582" s="489"/>
      <c r="I4582" s="562"/>
      <c r="J4582" s="492"/>
      <c r="K4582" s="458"/>
    </row>
    <row r="4583" spans="1:11">
      <c r="A4583" s="450"/>
      <c r="B4583" s="1670" t="s">
        <v>138</v>
      </c>
      <c r="C4583" s="1670"/>
      <c r="D4583" s="1670"/>
      <c r="E4583" s="1670"/>
      <c r="F4583" s="1670"/>
      <c r="G4583" s="1670"/>
      <c r="H4583" s="1670"/>
      <c r="I4583" s="1670"/>
      <c r="J4583" s="501">
        <f>SUM(J4581:J4582)</f>
        <v>0</v>
      </c>
      <c r="K4583" s="458"/>
    </row>
    <row r="4584" spans="1:11">
      <c r="A4584" s="450"/>
      <c r="B4584" s="567"/>
      <c r="C4584" s="511"/>
      <c r="D4584" s="511"/>
      <c r="E4584" s="568"/>
      <c r="F4584" s="569"/>
      <c r="G4584" s="570"/>
      <c r="H4584" s="570"/>
      <c r="I4584" s="571"/>
      <c r="J4584" s="572"/>
      <c r="K4584" s="458"/>
    </row>
    <row r="4585" spans="1:11">
      <c r="A4585" s="450"/>
      <c r="B4585" s="573" t="s">
        <v>1127</v>
      </c>
      <c r="C4585" s="573"/>
      <c r="D4585" s="550"/>
      <c r="E4585" s="523"/>
      <c r="F4585" s="523"/>
      <c r="G4585" s="523"/>
      <c r="H4585" s="574"/>
      <c r="I4585" s="575"/>
      <c r="J4585" s="639">
        <f>(J4571+J4578+J4583)/E4571</f>
        <v>0.39327272727272733</v>
      </c>
      <c r="K4585" s="458"/>
    </row>
    <row r="4586" spans="1:11">
      <c r="A4586" s="450"/>
      <c r="B4586" s="553"/>
      <c r="C4586" s="526"/>
      <c r="D4586" s="526"/>
      <c r="E4586" s="554"/>
      <c r="F4586" s="555"/>
      <c r="G4586" s="506"/>
      <c r="H4586" s="506"/>
      <c r="I4586" s="529"/>
      <c r="J4586" s="576"/>
      <c r="K4586" s="458"/>
    </row>
    <row r="4587" spans="1:11" ht="20.399999999999999">
      <c r="A4587" s="450"/>
      <c r="B4587" s="1667" t="s">
        <v>1128</v>
      </c>
      <c r="C4587" s="1668"/>
      <c r="D4587" s="1668"/>
      <c r="E4587" s="1668"/>
      <c r="F4587" s="1669"/>
      <c r="G4587" s="556" t="s">
        <v>494</v>
      </c>
      <c r="H4587" s="506" t="s">
        <v>1126</v>
      </c>
      <c r="I4587" s="557" t="s">
        <v>1115</v>
      </c>
      <c r="J4587" s="509" t="s">
        <v>482</v>
      </c>
      <c r="K4587" s="458"/>
    </row>
    <row r="4588" spans="1:11">
      <c r="A4588" s="450"/>
      <c r="B4588" s="558" t="s">
        <v>1343</v>
      </c>
      <c r="C4588" s="559"/>
      <c r="D4588" s="560"/>
      <c r="E4588" s="560"/>
      <c r="F4588" s="561"/>
      <c r="G4588" s="489">
        <v>0.85</v>
      </c>
      <c r="H4588" s="489" t="s">
        <v>1047</v>
      </c>
      <c r="I4588" s="562">
        <v>17.600000000000001</v>
      </c>
      <c r="J4588" s="492">
        <f>G4588*I4588</f>
        <v>14.96</v>
      </c>
      <c r="K4588" s="458"/>
    </row>
    <row r="4589" spans="1:11">
      <c r="A4589" s="450"/>
      <c r="B4589" s="563"/>
      <c r="C4589" s="564"/>
      <c r="D4589" s="565"/>
      <c r="E4589" s="565"/>
      <c r="F4589" s="566"/>
      <c r="G4589" s="489"/>
      <c r="H4589" s="489"/>
      <c r="I4589" s="743"/>
      <c r="J4589" s="492"/>
      <c r="K4589" s="458"/>
    </row>
    <row r="4590" spans="1:11">
      <c r="A4590" s="450"/>
      <c r="B4590" s="563"/>
      <c r="C4590" s="564"/>
      <c r="D4590" s="565"/>
      <c r="E4590" s="565"/>
      <c r="F4590" s="566"/>
      <c r="G4590" s="489"/>
      <c r="H4590" s="489"/>
      <c r="I4590" s="743"/>
      <c r="J4590" s="492"/>
      <c r="K4590" s="458"/>
    </row>
    <row r="4591" spans="1:11">
      <c r="A4591" s="450"/>
      <c r="B4591" s="563"/>
      <c r="C4591" s="564"/>
      <c r="D4591" s="565"/>
      <c r="E4591" s="565"/>
      <c r="F4591" s="566"/>
      <c r="G4591" s="489"/>
      <c r="H4591" s="489"/>
      <c r="I4591" s="743"/>
      <c r="J4591" s="492"/>
      <c r="K4591" s="458"/>
    </row>
    <row r="4592" spans="1:11">
      <c r="A4592" s="450"/>
      <c r="B4592" s="577"/>
      <c r="C4592" s="578"/>
      <c r="D4592" s="579"/>
      <c r="E4592" s="579"/>
      <c r="F4592" s="580"/>
      <c r="G4592" s="489"/>
      <c r="H4592" s="489"/>
      <c r="I4592" s="743"/>
      <c r="J4592" s="492">
        <f t="shared" ref="J4592" si="104">G4592*I4592</f>
        <v>0</v>
      </c>
      <c r="K4592" s="458"/>
    </row>
    <row r="4593" spans="1:11">
      <c r="A4593" s="450"/>
      <c r="B4593" s="581"/>
      <c r="C4593" s="523"/>
      <c r="D4593" s="523"/>
      <c r="E4593" s="582"/>
      <c r="F4593" s="583"/>
      <c r="G4593" s="532"/>
      <c r="H4593" s="532"/>
      <c r="I4593" s="524" t="s">
        <v>138</v>
      </c>
      <c r="J4593" s="501">
        <f>SUM(J4588:J4592)</f>
        <v>14.96</v>
      </c>
      <c r="K4593" s="458"/>
    </row>
    <row r="4594" spans="1:11">
      <c r="A4594" s="450"/>
      <c r="B4594" s="584"/>
      <c r="C4594" s="523"/>
      <c r="D4594" s="523"/>
      <c r="E4594" s="582"/>
      <c r="F4594" s="583"/>
      <c r="G4594" s="532"/>
      <c r="H4594" s="532"/>
      <c r="I4594" s="524"/>
      <c r="J4594" s="582"/>
      <c r="K4594" s="458"/>
    </row>
    <row r="4595" spans="1:11" ht="20.399999999999999">
      <c r="A4595" s="450"/>
      <c r="B4595" s="1667" t="s">
        <v>1141</v>
      </c>
      <c r="C4595" s="1668"/>
      <c r="D4595" s="1668"/>
      <c r="E4595" s="1668"/>
      <c r="F4595" s="1669"/>
      <c r="G4595" s="587" t="s">
        <v>494</v>
      </c>
      <c r="H4595" s="506" t="s">
        <v>1115</v>
      </c>
      <c r="I4595" s="557"/>
      <c r="J4595" s="509" t="s">
        <v>482</v>
      </c>
      <c r="K4595" s="458"/>
    </row>
    <row r="4596" spans="1:11">
      <c r="A4596" s="450"/>
      <c r="B4596" s="1654"/>
      <c r="C4596" s="1655"/>
      <c r="D4596" s="1655"/>
      <c r="E4596" s="1655"/>
      <c r="F4596" s="1656"/>
      <c r="G4596" s="489"/>
      <c r="H4596" s="1657"/>
      <c r="I4596" s="1658"/>
      <c r="J4596" s="492"/>
      <c r="K4596" s="458"/>
    </row>
    <row r="4597" spans="1:11">
      <c r="A4597" s="450"/>
      <c r="B4597" s="1659"/>
      <c r="C4597" s="1660"/>
      <c r="D4597" s="1660"/>
      <c r="E4597" s="1660"/>
      <c r="F4597" s="1661"/>
      <c r="G4597" s="496"/>
      <c r="H4597" s="1662"/>
      <c r="I4597" s="1663"/>
      <c r="J4597" s="492"/>
      <c r="K4597" s="458"/>
    </row>
    <row r="4598" spans="1:11">
      <c r="A4598" s="450"/>
      <c r="B4598" s="581"/>
      <c r="C4598" s="523"/>
      <c r="D4598" s="523"/>
      <c r="E4598" s="582"/>
      <c r="F4598" s="583"/>
      <c r="G4598" s="532"/>
      <c r="H4598" s="532"/>
      <c r="I4598" s="524" t="s">
        <v>138</v>
      </c>
      <c r="J4598" s="501">
        <f>SUM(J4596:J4597)</f>
        <v>0</v>
      </c>
      <c r="K4598" s="458"/>
    </row>
    <row r="4599" spans="1:11">
      <c r="A4599" s="450"/>
      <c r="B4599" s="523"/>
      <c r="C4599" s="523"/>
      <c r="D4599" s="523"/>
      <c r="E4599" s="523"/>
      <c r="F4599" s="523"/>
      <c r="G4599" s="523"/>
      <c r="H4599" s="523"/>
      <c r="I4599" s="524"/>
      <c r="J4599" s="523"/>
      <c r="K4599" s="458"/>
    </row>
    <row r="4600" spans="1:11">
      <c r="A4600" s="450"/>
      <c r="B4600" s="1645" t="s">
        <v>1142</v>
      </c>
      <c r="C4600" s="1646"/>
      <c r="D4600" s="1646"/>
      <c r="E4600" s="1646"/>
      <c r="F4600" s="1646"/>
      <c r="G4600" s="1646"/>
      <c r="H4600" s="1646"/>
      <c r="I4600" s="1647"/>
      <c r="J4600" s="573">
        <f>J4598+J4593+J4585</f>
        <v>15.353272727272728</v>
      </c>
      <c r="K4600" s="458"/>
    </row>
    <row r="4601" spans="1:11">
      <c r="A4601" s="450"/>
      <c r="B4601" s="523"/>
      <c r="C4601" s="523"/>
      <c r="D4601" s="523"/>
      <c r="E4601" s="523"/>
      <c r="F4601" s="523"/>
      <c r="G4601" s="523"/>
      <c r="H4601" s="523"/>
      <c r="I4601" s="524"/>
      <c r="J4601" s="523"/>
      <c r="K4601" s="458"/>
    </row>
    <row r="4602" spans="1:11">
      <c r="A4602" s="450"/>
      <c r="B4602" s="1645" t="s">
        <v>1143</v>
      </c>
      <c r="C4602" s="1646"/>
      <c r="D4602" s="1646"/>
      <c r="E4602" s="1646"/>
      <c r="F4602" s="1646"/>
      <c r="G4602" s="1646"/>
      <c r="H4602" s="1646"/>
      <c r="I4602" s="1647"/>
      <c r="J4602" s="501">
        <f>J4600*0</f>
        <v>0</v>
      </c>
      <c r="K4602" s="458"/>
    </row>
    <row r="4603" spans="1:11">
      <c r="A4603" s="450"/>
      <c r="B4603" s="523"/>
      <c r="C4603" s="523"/>
      <c r="D4603" s="523"/>
      <c r="E4603" s="523"/>
      <c r="F4603" s="523"/>
      <c r="G4603" s="523"/>
      <c r="H4603" s="523"/>
      <c r="I4603" s="524"/>
      <c r="J4603" s="523"/>
      <c r="K4603" s="458"/>
    </row>
    <row r="4604" spans="1:11">
      <c r="A4604" s="450"/>
      <c r="B4604" s="1645" t="s">
        <v>1144</v>
      </c>
      <c r="C4604" s="1646"/>
      <c r="D4604" s="1646"/>
      <c r="E4604" s="1646"/>
      <c r="F4604" s="1646"/>
      <c r="G4604" s="1646"/>
      <c r="H4604" s="1646"/>
      <c r="I4604" s="1647"/>
      <c r="J4604" s="573">
        <f>J4600+J4602</f>
        <v>15.353272727272728</v>
      </c>
      <c r="K4604" s="458"/>
    </row>
    <row r="4605" spans="1:11">
      <c r="A4605" s="450"/>
      <c r="B4605" s="511"/>
      <c r="C4605" s="511"/>
      <c r="D4605" s="511"/>
      <c r="E4605" s="511"/>
      <c r="F4605" s="511"/>
      <c r="G4605" s="511"/>
      <c r="H4605" s="511"/>
      <c r="I4605" s="571"/>
      <c r="J4605" s="511"/>
      <c r="K4605" s="458"/>
    </row>
    <row r="4606" spans="1:11">
      <c r="A4606" s="450"/>
      <c r="B4606" s="589"/>
      <c r="C4606" s="559"/>
      <c r="D4606" s="559"/>
      <c r="E4606" s="559"/>
      <c r="F4606" s="559"/>
      <c r="G4606" s="559"/>
      <c r="H4606" s="559"/>
      <c r="I4606" s="559"/>
      <c r="J4606" s="590"/>
      <c r="K4606" s="458"/>
    </row>
    <row r="4607" spans="1:11">
      <c r="A4607" s="450"/>
      <c r="B4607" s="591"/>
      <c r="C4607" s="592"/>
      <c r="D4607" s="593"/>
      <c r="E4607" s="593"/>
      <c r="F4607" s="594" t="s">
        <v>1119</v>
      </c>
      <c r="G4607" s="595" t="s">
        <v>1119</v>
      </c>
      <c r="H4607" s="592"/>
      <c r="I4607" s="592"/>
      <c r="J4607" s="596"/>
      <c r="K4607" s="458"/>
    </row>
    <row r="4608" spans="1:11">
      <c r="A4608" s="450"/>
      <c r="B4608" s="459"/>
      <c r="C4608" s="459"/>
      <c r="D4608" s="459"/>
      <c r="E4608" s="459"/>
      <c r="F4608" s="459"/>
      <c r="G4608" s="459"/>
      <c r="H4608" s="459"/>
      <c r="I4608" s="459"/>
      <c r="J4608" s="459"/>
      <c r="K4608" s="458"/>
    </row>
    <row r="4609" spans="1:11">
      <c r="A4609" s="450"/>
      <c r="B4609" s="597"/>
      <c r="C4609" s="598"/>
      <c r="D4609" s="598"/>
      <c r="E4609" s="598"/>
      <c r="F4609" s="599"/>
      <c r="G4609" s="600" t="s">
        <v>482</v>
      </c>
      <c r="H4609" s="502"/>
      <c r="I4609" s="502"/>
      <c r="J4609" s="505"/>
      <c r="K4609" s="458"/>
    </row>
    <row r="4610" spans="1:11">
      <c r="A4610" s="450"/>
      <c r="B4610" s="601"/>
      <c r="C4610" s="602"/>
      <c r="D4610" s="602"/>
      <c r="E4610" s="602"/>
      <c r="F4610" s="603"/>
      <c r="G4610" s="1648" t="s">
        <v>1145</v>
      </c>
      <c r="H4610" s="1649"/>
      <c r="I4610" s="1649"/>
      <c r="J4610" s="1650"/>
      <c r="K4610" s="458"/>
    </row>
    <row r="4611" spans="1:11">
      <c r="A4611" s="450"/>
      <c r="B4611" s="604"/>
      <c r="C4611" s="605"/>
      <c r="D4611" s="605"/>
      <c r="E4611" s="605"/>
      <c r="F4611" s="606"/>
      <c r="G4611" s="607"/>
      <c r="H4611" s="1651"/>
      <c r="I4611" s="1652"/>
      <c r="J4611" s="1653"/>
      <c r="K4611" s="458"/>
    </row>
    <row r="4612" spans="1:11" ht="15" thickBot="1">
      <c r="A4612" s="608"/>
      <c r="B4612" s="609"/>
      <c r="C4612" s="609"/>
      <c r="D4612" s="609"/>
      <c r="E4612" s="609"/>
      <c r="F4612" s="609"/>
      <c r="G4612" s="609"/>
      <c r="H4612" s="609"/>
      <c r="I4612" s="609"/>
      <c r="J4612" s="609"/>
      <c r="K4612" s="610"/>
    </row>
    <row r="4613" spans="1:11">
      <c r="A4613" s="447"/>
      <c r="B4613" s="448"/>
      <c r="C4613" s="448"/>
      <c r="D4613" s="448"/>
      <c r="E4613" s="448"/>
      <c r="F4613" s="448"/>
      <c r="G4613" s="448"/>
      <c r="H4613" s="448"/>
      <c r="I4613" s="448"/>
      <c r="J4613" s="448"/>
      <c r="K4613" s="449"/>
    </row>
    <row r="4614" spans="1:11">
      <c r="A4614" s="450"/>
      <c r="B4614" s="451" t="s">
        <v>141</v>
      </c>
      <c r="C4614" s="452"/>
      <c r="D4614" s="453" t="s">
        <v>1105</v>
      </c>
      <c r="E4614" s="454"/>
      <c r="F4614" s="455"/>
      <c r="G4614" s="455"/>
      <c r="H4614" s="456"/>
      <c r="I4614" s="456"/>
      <c r="J4614" s="457"/>
      <c r="K4614" s="458"/>
    </row>
    <row r="4615" spans="1:11">
      <c r="A4615" s="450"/>
      <c r="B4615" s="459"/>
      <c r="C4615" s="459"/>
      <c r="D4615" s="459"/>
      <c r="E4615" s="459"/>
      <c r="F4615" s="459"/>
      <c r="G4615" s="459"/>
      <c r="H4615" s="459"/>
      <c r="I4615" s="459"/>
      <c r="J4615" s="459"/>
      <c r="K4615" s="458"/>
    </row>
    <row r="4616" spans="1:11">
      <c r="A4616" s="450"/>
      <c r="B4616" s="460" t="s">
        <v>1106</v>
      </c>
      <c r="C4616" s="461" t="s">
        <v>1107</v>
      </c>
      <c r="D4616" s="1671" t="s">
        <v>198</v>
      </c>
      <c r="E4616" s="1672"/>
      <c r="F4616" s="1672"/>
      <c r="G4616" s="1672"/>
      <c r="H4616" s="1672"/>
      <c r="I4616" s="1673"/>
      <c r="J4616" s="462" t="s">
        <v>1108</v>
      </c>
      <c r="K4616" s="458"/>
    </row>
    <row r="4617" spans="1:11">
      <c r="A4617" s="450"/>
      <c r="B4617" s="463"/>
      <c r="C4617" s="464"/>
      <c r="D4617" s="1674" t="s">
        <v>1344</v>
      </c>
      <c r="E4617" s="1675"/>
      <c r="F4617" s="1675"/>
      <c r="G4617" s="1675"/>
      <c r="H4617" s="1675"/>
      <c r="I4617" s="1676"/>
      <c r="J4617" s="468" t="str">
        <f>F4634</f>
        <v>L</v>
      </c>
      <c r="K4617" s="458"/>
    </row>
    <row r="4618" spans="1:11">
      <c r="A4618" s="450"/>
      <c r="B4618" s="469"/>
      <c r="C4618" s="469"/>
      <c r="D4618" s="469"/>
      <c r="E4618" s="469"/>
      <c r="F4618" s="469"/>
      <c r="G4618" s="469"/>
      <c r="H4618" s="469"/>
      <c r="I4618" s="470"/>
      <c r="J4618" s="471"/>
      <c r="K4618" s="458"/>
    </row>
    <row r="4619" spans="1:11">
      <c r="A4619" s="450"/>
      <c r="B4619" s="1648" t="s">
        <v>1111</v>
      </c>
      <c r="C4619" s="1650"/>
      <c r="D4619" s="1679" t="s">
        <v>873</v>
      </c>
      <c r="E4619" s="1681" t="s">
        <v>1112</v>
      </c>
      <c r="F4619" s="472" t="s">
        <v>1113</v>
      </c>
      <c r="G4619" s="473"/>
      <c r="H4619" s="472" t="s">
        <v>1114</v>
      </c>
      <c r="I4619" s="473"/>
      <c r="J4619" s="474" t="s">
        <v>1115</v>
      </c>
      <c r="K4619" s="458"/>
    </row>
    <row r="4620" spans="1:11">
      <c r="A4620" s="450"/>
      <c r="B4620" s="1677"/>
      <c r="C4620" s="1678"/>
      <c r="D4620" s="1680"/>
      <c r="E4620" s="1682"/>
      <c r="F4620" s="475" t="s">
        <v>1116</v>
      </c>
      <c r="G4620" s="475" t="s">
        <v>1117</v>
      </c>
      <c r="H4620" s="475" t="s">
        <v>1116</v>
      </c>
      <c r="I4620" s="476" t="s">
        <v>1117</v>
      </c>
      <c r="J4620" s="477" t="s">
        <v>1118</v>
      </c>
      <c r="K4620" s="458"/>
    </row>
    <row r="4621" spans="1:11">
      <c r="A4621" s="450"/>
      <c r="B4621" s="486"/>
      <c r="C4621" s="487"/>
      <c r="D4621" s="488"/>
      <c r="E4621" s="481"/>
      <c r="F4621" s="481"/>
      <c r="G4621" s="482"/>
      <c r="H4621" s="490"/>
      <c r="I4621" s="484"/>
      <c r="J4621" s="492"/>
      <c r="K4621" s="458"/>
    </row>
    <row r="4622" spans="1:11">
      <c r="A4622" s="450"/>
      <c r="B4622" s="486"/>
      <c r="C4622" s="487"/>
      <c r="D4622" s="488"/>
      <c r="E4622" s="489"/>
      <c r="F4622" s="489"/>
      <c r="G4622" s="489"/>
      <c r="H4622" s="490"/>
      <c r="I4622" s="491"/>
      <c r="J4622" s="492">
        <f>H4622*F4622*E4622+I4622*G4622*E4622</f>
        <v>0</v>
      </c>
      <c r="K4622" s="458"/>
    </row>
    <row r="4623" spans="1:11">
      <c r="A4623" s="450"/>
      <c r="B4623" s="493"/>
      <c r="C4623" s="494"/>
      <c r="D4623" s="495"/>
      <c r="E4623" s="496"/>
      <c r="F4623" s="496"/>
      <c r="G4623" s="496"/>
      <c r="H4623" s="497"/>
      <c r="I4623" s="498"/>
      <c r="J4623" s="492">
        <f>H4623*F4623*E4623+I4623*G4623*E4623</f>
        <v>0</v>
      </c>
      <c r="K4623" s="458"/>
    </row>
    <row r="4624" spans="1:11">
      <c r="A4624" s="450"/>
      <c r="B4624" s="499" t="s">
        <v>1119</v>
      </c>
      <c r="C4624" s="469"/>
      <c r="D4624" s="469"/>
      <c r="E4624" s="469"/>
      <c r="F4624" s="469"/>
      <c r="G4624" s="469"/>
      <c r="H4624" s="469"/>
      <c r="I4624" s="500" t="s">
        <v>138</v>
      </c>
      <c r="J4624" s="501">
        <f>SUM(J4621:J4623)</f>
        <v>0</v>
      </c>
      <c r="K4624" s="458"/>
    </row>
    <row r="4625" spans="1:11">
      <c r="A4625" s="450"/>
      <c r="B4625" s="502"/>
      <c r="C4625" s="502"/>
      <c r="D4625" s="502"/>
      <c r="E4625" s="502"/>
      <c r="F4625" s="502"/>
      <c r="G4625" s="502"/>
      <c r="H4625" s="502"/>
      <c r="I4625" s="503"/>
      <c r="J4625" s="504"/>
      <c r="K4625" s="458"/>
    </row>
    <row r="4626" spans="1:11" ht="20.399999999999999">
      <c r="A4626" s="450"/>
      <c r="B4626" s="1664" t="s">
        <v>1120</v>
      </c>
      <c r="C4626" s="1665"/>
      <c r="D4626" s="1665"/>
      <c r="E4626" s="1666"/>
      <c r="F4626" s="505" t="s">
        <v>873</v>
      </c>
      <c r="G4626" s="506"/>
      <c r="H4626" s="507" t="s">
        <v>560</v>
      </c>
      <c r="I4626" s="508" t="s">
        <v>1121</v>
      </c>
      <c r="J4626" s="509" t="s">
        <v>1122</v>
      </c>
      <c r="K4626" s="458"/>
    </row>
    <row r="4627" spans="1:11">
      <c r="A4627" s="450"/>
      <c r="B4627" s="510"/>
      <c r="C4627" s="511"/>
      <c r="D4627" s="512"/>
      <c r="E4627" s="513"/>
      <c r="F4627" s="514"/>
      <c r="G4627" s="515"/>
      <c r="H4627" s="516"/>
      <c r="I4627" s="484"/>
      <c r="J4627" s="485"/>
      <c r="K4627" s="458"/>
    </row>
    <row r="4628" spans="1:11">
      <c r="A4628" s="450"/>
      <c r="B4628" s="517" t="s">
        <v>626</v>
      </c>
      <c r="C4628" s="518"/>
      <c r="D4628" s="459"/>
      <c r="E4628" s="487"/>
      <c r="F4628" s="488"/>
      <c r="G4628" s="519"/>
      <c r="H4628" s="520">
        <v>0.01</v>
      </c>
      <c r="I4628" s="521">
        <f>VLOOKUP(B4628,'MÃO DE OBRA'!$A:$E,5,FALSE)/220</f>
        <v>15.730909090909092</v>
      </c>
      <c r="J4628" s="492">
        <f t="shared" ref="J4628:J4629" si="105">H4628*I4628</f>
        <v>0.15730909090909093</v>
      </c>
      <c r="K4628" s="458"/>
    </row>
    <row r="4629" spans="1:11">
      <c r="A4629" s="450"/>
      <c r="B4629" s="517" t="s">
        <v>734</v>
      </c>
      <c r="C4629" s="518"/>
      <c r="D4629" s="459"/>
      <c r="E4629" s="487"/>
      <c r="F4629" s="488"/>
      <c r="G4629" s="519"/>
      <c r="H4629" s="520">
        <v>0.01</v>
      </c>
      <c r="I4629" s="521">
        <f>VLOOKUP(B4629,'MÃO DE OBRA'!$A:$E,5,FALSE)/220</f>
        <v>23.596363636363641</v>
      </c>
      <c r="J4629" s="492">
        <f t="shared" si="105"/>
        <v>0.2359636363636364</v>
      </c>
      <c r="K4629" s="458"/>
    </row>
    <row r="4630" spans="1:11">
      <c r="A4630" s="450"/>
      <c r="B4630" s="517"/>
      <c r="C4630" s="518"/>
      <c r="D4630" s="459"/>
      <c r="E4630" s="487"/>
      <c r="F4630" s="488"/>
      <c r="G4630" s="519"/>
      <c r="H4630" s="520"/>
      <c r="I4630" s="521"/>
      <c r="J4630" s="492"/>
      <c r="K4630" s="458"/>
    </row>
    <row r="4631" spans="1:11">
      <c r="A4631" s="450"/>
      <c r="B4631" s="517"/>
      <c r="C4631" s="518"/>
      <c r="D4631" s="459"/>
      <c r="E4631" s="487"/>
      <c r="F4631" s="488"/>
      <c r="G4631" s="519"/>
      <c r="H4631" s="520"/>
      <c r="I4631" s="491"/>
      <c r="J4631" s="492">
        <f>H4631*I4631</f>
        <v>0</v>
      </c>
      <c r="K4631" s="458"/>
    </row>
    <row r="4632" spans="1:11">
      <c r="A4632" s="450"/>
      <c r="B4632" s="499" t="s">
        <v>1119</v>
      </c>
      <c r="C4632" s="502"/>
      <c r="D4632" s="502"/>
      <c r="E4632" s="502"/>
      <c r="F4632" s="502"/>
      <c r="G4632" s="502"/>
      <c r="H4632" s="502"/>
      <c r="I4632" s="522" t="s">
        <v>138</v>
      </c>
      <c r="J4632" s="501">
        <f>SUM(J4627:J4631)</f>
        <v>0.39327272727272733</v>
      </c>
      <c r="K4632" s="458"/>
    </row>
    <row r="4633" spans="1:11">
      <c r="A4633" s="450"/>
      <c r="B4633" s="523"/>
      <c r="C4633" s="523"/>
      <c r="D4633" s="523"/>
      <c r="E4633" s="523"/>
      <c r="F4633" s="523"/>
      <c r="G4633" s="523"/>
      <c r="H4633" s="523"/>
      <c r="I4633" s="524"/>
      <c r="J4633" s="523"/>
      <c r="K4633" s="458"/>
    </row>
    <row r="4634" spans="1:11">
      <c r="A4634" s="450"/>
      <c r="B4634" s="525" t="s">
        <v>1123</v>
      </c>
      <c r="C4634" s="526"/>
      <c r="D4634" s="523"/>
      <c r="E4634" s="527">
        <v>1</v>
      </c>
      <c r="F4634" s="528" t="s">
        <v>1047</v>
      </c>
      <c r="G4634" s="506"/>
      <c r="H4634" s="506"/>
      <c r="I4634" s="529" t="s">
        <v>1124</v>
      </c>
      <c r="J4634" s="501">
        <f>J4624+J4632</f>
        <v>0.39327272727272733</v>
      </c>
      <c r="K4634" s="458"/>
    </row>
    <row r="4635" spans="1:11">
      <c r="A4635" s="450"/>
      <c r="B4635" s="530"/>
      <c r="C4635" s="523"/>
      <c r="D4635" s="523"/>
      <c r="E4635" s="531"/>
      <c r="F4635" s="532"/>
      <c r="G4635" s="532"/>
      <c r="H4635" s="532"/>
      <c r="I4635" s="524"/>
      <c r="J4635" s="523"/>
      <c r="K4635" s="458"/>
    </row>
    <row r="4636" spans="1:11" ht="20.399999999999999">
      <c r="A4636" s="450"/>
      <c r="B4636" s="1667" t="s">
        <v>481</v>
      </c>
      <c r="C4636" s="1668"/>
      <c r="D4636" s="1668"/>
      <c r="E4636" s="1669"/>
      <c r="F4636" s="533" t="s">
        <v>873</v>
      </c>
      <c r="G4636" s="534" t="s">
        <v>493</v>
      </c>
      <c r="H4636" s="507" t="s">
        <v>1115</v>
      </c>
      <c r="I4636" s="535" t="s">
        <v>480</v>
      </c>
      <c r="J4636" s="536" t="s">
        <v>482</v>
      </c>
      <c r="K4636" s="458"/>
    </row>
    <row r="4637" spans="1:11">
      <c r="A4637" s="450"/>
      <c r="B4637" s="537"/>
      <c r="C4637" s="538"/>
      <c r="D4637" s="538"/>
      <c r="E4637" s="539"/>
      <c r="F4637" s="540"/>
      <c r="G4637" s="541"/>
      <c r="H4637" s="547"/>
      <c r="I4637" s="543"/>
      <c r="J4637" s="485"/>
      <c r="K4637" s="458"/>
    </row>
    <row r="4638" spans="1:11">
      <c r="A4638" s="450"/>
      <c r="B4638" s="537"/>
      <c r="C4638" s="518"/>
      <c r="D4638" s="518"/>
      <c r="E4638" s="487"/>
      <c r="F4638" s="540"/>
      <c r="G4638" s="541"/>
      <c r="H4638" s="547"/>
      <c r="I4638" s="543"/>
      <c r="J4638" s="492"/>
      <c r="K4638" s="458"/>
    </row>
    <row r="4639" spans="1:11">
      <c r="A4639" s="450"/>
      <c r="B4639" s="517"/>
      <c r="C4639" s="518"/>
      <c r="D4639" s="518"/>
      <c r="E4639" s="487"/>
      <c r="F4639" s="488"/>
      <c r="G4639" s="546"/>
      <c r="H4639" s="547"/>
      <c r="I4639" s="543"/>
      <c r="J4639" s="492">
        <f>H4639*I4639*E4621*F4621</f>
        <v>0</v>
      </c>
      <c r="K4639" s="458"/>
    </row>
    <row r="4640" spans="1:11">
      <c r="A4640" s="450"/>
      <c r="B4640" s="517"/>
      <c r="C4640" s="526"/>
      <c r="D4640" s="526"/>
      <c r="E4640" s="494"/>
      <c r="F4640" s="488"/>
      <c r="G4640" s="468"/>
      <c r="H4640" s="547"/>
      <c r="I4640" s="548"/>
      <c r="J4640" s="492">
        <f>H4640*I4640*E4622*F4622</f>
        <v>0</v>
      </c>
      <c r="K4640" s="458"/>
    </row>
    <row r="4641" spans="1:11">
      <c r="A4641" s="450"/>
      <c r="B4641" s="550" t="s">
        <v>1119</v>
      </c>
      <c r="C4641" s="526"/>
      <c r="D4641" s="526"/>
      <c r="E4641" s="526"/>
      <c r="F4641" s="523"/>
      <c r="G4641" s="526"/>
      <c r="H4641" s="551"/>
      <c r="I4641" s="552" t="s">
        <v>138</v>
      </c>
      <c r="J4641" s="501">
        <f>SUM(J4637:J4640)</f>
        <v>0</v>
      </c>
      <c r="K4641" s="458"/>
    </row>
    <row r="4642" spans="1:11">
      <c r="A4642" s="450"/>
      <c r="B4642" s="553"/>
      <c r="C4642" s="526"/>
      <c r="D4642" s="526"/>
      <c r="E4642" s="554"/>
      <c r="F4642" s="555"/>
      <c r="G4642" s="506"/>
      <c r="H4642" s="506"/>
      <c r="I4642" s="529"/>
      <c r="J4642" s="554"/>
      <c r="K4642" s="458"/>
    </row>
    <row r="4643" spans="1:11" ht="20.399999999999999">
      <c r="A4643" s="450"/>
      <c r="B4643" s="1667" t="s">
        <v>1125</v>
      </c>
      <c r="C4643" s="1668"/>
      <c r="D4643" s="1668"/>
      <c r="E4643" s="1668"/>
      <c r="F4643" s="1669"/>
      <c r="G4643" s="556" t="s">
        <v>494</v>
      </c>
      <c r="H4643" s="506" t="s">
        <v>1126</v>
      </c>
      <c r="I4643" s="557" t="s">
        <v>1115</v>
      </c>
      <c r="J4643" s="509" t="s">
        <v>482</v>
      </c>
      <c r="K4643" s="458"/>
    </row>
    <row r="4644" spans="1:11">
      <c r="A4644" s="450"/>
      <c r="B4644" s="558"/>
      <c r="C4644" s="559"/>
      <c r="D4644" s="560"/>
      <c r="E4644" s="560"/>
      <c r="F4644" s="561"/>
      <c r="G4644" s="489"/>
      <c r="H4644" s="489"/>
      <c r="I4644" s="562"/>
      <c r="J4644" s="492"/>
      <c r="K4644" s="458"/>
    </row>
    <row r="4645" spans="1:11">
      <c r="A4645" s="450"/>
      <c r="B4645" s="563"/>
      <c r="C4645" s="564"/>
      <c r="D4645" s="565"/>
      <c r="E4645" s="565"/>
      <c r="F4645" s="566"/>
      <c r="G4645" s="489"/>
      <c r="H4645" s="489"/>
      <c r="I4645" s="562"/>
      <c r="J4645" s="492"/>
      <c r="K4645" s="458"/>
    </row>
    <row r="4646" spans="1:11">
      <c r="A4646" s="450"/>
      <c r="B4646" s="1670" t="s">
        <v>138</v>
      </c>
      <c r="C4646" s="1670"/>
      <c r="D4646" s="1670"/>
      <c r="E4646" s="1670"/>
      <c r="F4646" s="1670"/>
      <c r="G4646" s="1670"/>
      <c r="H4646" s="1670"/>
      <c r="I4646" s="1670"/>
      <c r="J4646" s="501">
        <f>SUM(J4644:J4645)</f>
        <v>0</v>
      </c>
      <c r="K4646" s="458"/>
    </row>
    <row r="4647" spans="1:11">
      <c r="A4647" s="450"/>
      <c r="B4647" s="567"/>
      <c r="C4647" s="511"/>
      <c r="D4647" s="511"/>
      <c r="E4647" s="568"/>
      <c r="F4647" s="569"/>
      <c r="G4647" s="570"/>
      <c r="H4647" s="570"/>
      <c r="I4647" s="571"/>
      <c r="J4647" s="572"/>
      <c r="K4647" s="458"/>
    </row>
    <row r="4648" spans="1:11">
      <c r="A4648" s="450"/>
      <c r="B4648" s="573" t="s">
        <v>1127</v>
      </c>
      <c r="C4648" s="573"/>
      <c r="D4648" s="550"/>
      <c r="E4648" s="523"/>
      <c r="F4648" s="523"/>
      <c r="G4648" s="523"/>
      <c r="H4648" s="574"/>
      <c r="I4648" s="575"/>
      <c r="J4648" s="639">
        <f>(J4634+J4641+J4646)/E4634</f>
        <v>0.39327272727272733</v>
      </c>
      <c r="K4648" s="458"/>
    </row>
    <row r="4649" spans="1:11">
      <c r="A4649" s="450"/>
      <c r="B4649" s="553"/>
      <c r="C4649" s="526"/>
      <c r="D4649" s="526"/>
      <c r="E4649" s="554"/>
      <c r="F4649" s="555"/>
      <c r="G4649" s="506"/>
      <c r="H4649" s="506"/>
      <c r="I4649" s="529"/>
      <c r="J4649" s="576"/>
      <c r="K4649" s="458"/>
    </row>
    <row r="4650" spans="1:11" ht="20.399999999999999">
      <c r="A4650" s="450"/>
      <c r="B4650" s="1667" t="s">
        <v>1128</v>
      </c>
      <c r="C4650" s="1668"/>
      <c r="D4650" s="1668"/>
      <c r="E4650" s="1668"/>
      <c r="F4650" s="1669"/>
      <c r="G4650" s="556" t="s">
        <v>494</v>
      </c>
      <c r="H4650" s="506" t="s">
        <v>1126</v>
      </c>
      <c r="I4650" s="557" t="s">
        <v>1115</v>
      </c>
      <c r="J4650" s="509" t="s">
        <v>482</v>
      </c>
      <c r="K4650" s="458"/>
    </row>
    <row r="4651" spans="1:11">
      <c r="A4651" s="450"/>
      <c r="B4651" s="558" t="s">
        <v>1345</v>
      </c>
      <c r="C4651" s="559"/>
      <c r="D4651" s="560"/>
      <c r="E4651" s="560"/>
      <c r="F4651" s="561"/>
      <c r="G4651" s="489">
        <v>0.95</v>
      </c>
      <c r="H4651" s="489" t="s">
        <v>1047</v>
      </c>
      <c r="I4651" s="562">
        <v>12.85</v>
      </c>
      <c r="J4651" s="492">
        <f>G4651*I4651</f>
        <v>12.2075</v>
      </c>
      <c r="K4651" s="458"/>
    </row>
    <row r="4652" spans="1:11">
      <c r="A4652" s="450"/>
      <c r="B4652" s="563"/>
      <c r="C4652" s="564"/>
      <c r="D4652" s="565"/>
      <c r="E4652" s="565"/>
      <c r="F4652" s="566"/>
      <c r="G4652" s="489"/>
      <c r="H4652" s="489"/>
      <c r="I4652" s="743"/>
      <c r="J4652" s="492"/>
      <c r="K4652" s="458"/>
    </row>
    <row r="4653" spans="1:11">
      <c r="A4653" s="450"/>
      <c r="B4653" s="563"/>
      <c r="C4653" s="564"/>
      <c r="D4653" s="565"/>
      <c r="E4653" s="565"/>
      <c r="F4653" s="566"/>
      <c r="G4653" s="489"/>
      <c r="H4653" s="489"/>
      <c r="I4653" s="743"/>
      <c r="J4653" s="492"/>
      <c r="K4653" s="458"/>
    </row>
    <row r="4654" spans="1:11">
      <c r="A4654" s="450"/>
      <c r="B4654" s="563"/>
      <c r="C4654" s="564"/>
      <c r="D4654" s="565"/>
      <c r="E4654" s="565"/>
      <c r="F4654" s="566"/>
      <c r="G4654" s="489"/>
      <c r="H4654" s="489"/>
      <c r="I4654" s="743"/>
      <c r="J4654" s="492"/>
      <c r="K4654" s="458"/>
    </row>
    <row r="4655" spans="1:11">
      <c r="A4655" s="450"/>
      <c r="B4655" s="577"/>
      <c r="C4655" s="578"/>
      <c r="D4655" s="579"/>
      <c r="E4655" s="579"/>
      <c r="F4655" s="580"/>
      <c r="G4655" s="489"/>
      <c r="H4655" s="489"/>
      <c r="I4655" s="743"/>
      <c r="J4655" s="492">
        <f t="shared" ref="J4655" si="106">G4655*I4655</f>
        <v>0</v>
      </c>
      <c r="K4655" s="458"/>
    </row>
    <row r="4656" spans="1:11">
      <c r="A4656" s="450"/>
      <c r="B4656" s="581"/>
      <c r="C4656" s="523"/>
      <c r="D4656" s="523"/>
      <c r="E4656" s="582"/>
      <c r="F4656" s="583"/>
      <c r="G4656" s="532"/>
      <c r="H4656" s="532"/>
      <c r="I4656" s="524" t="s">
        <v>138</v>
      </c>
      <c r="J4656" s="501">
        <f>SUM(J4651:J4655)</f>
        <v>12.2075</v>
      </c>
      <c r="K4656" s="458"/>
    </row>
    <row r="4657" spans="1:11">
      <c r="A4657" s="450"/>
      <c r="B4657" s="584"/>
      <c r="C4657" s="523"/>
      <c r="D4657" s="523"/>
      <c r="E4657" s="582"/>
      <c r="F4657" s="583"/>
      <c r="G4657" s="532"/>
      <c r="H4657" s="532"/>
      <c r="I4657" s="524"/>
      <c r="J4657" s="582"/>
      <c r="K4657" s="458"/>
    </row>
    <row r="4658" spans="1:11" ht="20.399999999999999">
      <c r="A4658" s="450"/>
      <c r="B4658" s="1667" t="s">
        <v>1141</v>
      </c>
      <c r="C4658" s="1668"/>
      <c r="D4658" s="1668"/>
      <c r="E4658" s="1668"/>
      <c r="F4658" s="1669"/>
      <c r="G4658" s="587" t="s">
        <v>494</v>
      </c>
      <c r="H4658" s="506" t="s">
        <v>1115</v>
      </c>
      <c r="I4658" s="557"/>
      <c r="J4658" s="509" t="s">
        <v>482</v>
      </c>
      <c r="K4658" s="458"/>
    </row>
    <row r="4659" spans="1:11">
      <c r="A4659" s="450"/>
      <c r="B4659" s="1654"/>
      <c r="C4659" s="1655"/>
      <c r="D4659" s="1655"/>
      <c r="E4659" s="1655"/>
      <c r="F4659" s="1656"/>
      <c r="G4659" s="489"/>
      <c r="H4659" s="1657"/>
      <c r="I4659" s="1658"/>
      <c r="J4659" s="492"/>
      <c r="K4659" s="458"/>
    </row>
    <row r="4660" spans="1:11">
      <c r="A4660" s="450"/>
      <c r="B4660" s="1659"/>
      <c r="C4660" s="1660"/>
      <c r="D4660" s="1660"/>
      <c r="E4660" s="1660"/>
      <c r="F4660" s="1661"/>
      <c r="G4660" s="496"/>
      <c r="H4660" s="1662"/>
      <c r="I4660" s="1663"/>
      <c r="J4660" s="492"/>
      <c r="K4660" s="458"/>
    </row>
    <row r="4661" spans="1:11">
      <c r="A4661" s="450"/>
      <c r="B4661" s="581"/>
      <c r="C4661" s="523"/>
      <c r="D4661" s="523"/>
      <c r="E4661" s="582"/>
      <c r="F4661" s="583"/>
      <c r="G4661" s="532"/>
      <c r="H4661" s="532"/>
      <c r="I4661" s="524" t="s">
        <v>138</v>
      </c>
      <c r="J4661" s="501">
        <f>SUM(J4659:J4660)</f>
        <v>0</v>
      </c>
      <c r="K4661" s="458"/>
    </row>
    <row r="4662" spans="1:11">
      <c r="A4662" s="450"/>
      <c r="B4662" s="523"/>
      <c r="C4662" s="523"/>
      <c r="D4662" s="523"/>
      <c r="E4662" s="523"/>
      <c r="F4662" s="523"/>
      <c r="G4662" s="523"/>
      <c r="H4662" s="523"/>
      <c r="I4662" s="524"/>
      <c r="J4662" s="523"/>
      <c r="K4662" s="458"/>
    </row>
    <row r="4663" spans="1:11">
      <c r="A4663" s="450"/>
      <c r="B4663" s="1645" t="s">
        <v>1142</v>
      </c>
      <c r="C4663" s="1646"/>
      <c r="D4663" s="1646"/>
      <c r="E4663" s="1646"/>
      <c r="F4663" s="1646"/>
      <c r="G4663" s="1646"/>
      <c r="H4663" s="1646"/>
      <c r="I4663" s="1647"/>
      <c r="J4663" s="573">
        <f>J4661+J4656+J4648</f>
        <v>12.600772727272727</v>
      </c>
      <c r="K4663" s="458"/>
    </row>
    <row r="4664" spans="1:11">
      <c r="A4664" s="450"/>
      <c r="B4664" s="523"/>
      <c r="C4664" s="523"/>
      <c r="D4664" s="523"/>
      <c r="E4664" s="523"/>
      <c r="F4664" s="523"/>
      <c r="G4664" s="523"/>
      <c r="H4664" s="523"/>
      <c r="I4664" s="524"/>
      <c r="J4664" s="523"/>
      <c r="K4664" s="458"/>
    </row>
    <row r="4665" spans="1:11">
      <c r="A4665" s="450"/>
      <c r="B4665" s="1645" t="s">
        <v>1143</v>
      </c>
      <c r="C4665" s="1646"/>
      <c r="D4665" s="1646"/>
      <c r="E4665" s="1646"/>
      <c r="F4665" s="1646"/>
      <c r="G4665" s="1646"/>
      <c r="H4665" s="1646"/>
      <c r="I4665" s="1647"/>
      <c r="J4665" s="501">
        <f>J4663*0</f>
        <v>0</v>
      </c>
      <c r="K4665" s="458"/>
    </row>
    <row r="4666" spans="1:11">
      <c r="A4666" s="450"/>
      <c r="B4666" s="523"/>
      <c r="C4666" s="523"/>
      <c r="D4666" s="523"/>
      <c r="E4666" s="523"/>
      <c r="F4666" s="523"/>
      <c r="G4666" s="523"/>
      <c r="H4666" s="523"/>
      <c r="I4666" s="524"/>
      <c r="J4666" s="523"/>
      <c r="K4666" s="458"/>
    </row>
    <row r="4667" spans="1:11">
      <c r="A4667" s="450"/>
      <c r="B4667" s="1645" t="s">
        <v>1144</v>
      </c>
      <c r="C4667" s="1646"/>
      <c r="D4667" s="1646"/>
      <c r="E4667" s="1646"/>
      <c r="F4667" s="1646"/>
      <c r="G4667" s="1646"/>
      <c r="H4667" s="1646"/>
      <c r="I4667" s="1647"/>
      <c r="J4667" s="573">
        <f>J4663+J4665</f>
        <v>12.600772727272727</v>
      </c>
      <c r="K4667" s="458"/>
    </row>
    <row r="4668" spans="1:11">
      <c r="A4668" s="450"/>
      <c r="B4668" s="511"/>
      <c r="C4668" s="511"/>
      <c r="D4668" s="511"/>
      <c r="E4668" s="511"/>
      <c r="F4668" s="511"/>
      <c r="G4668" s="511"/>
      <c r="H4668" s="511"/>
      <c r="I4668" s="571"/>
      <c r="J4668" s="511"/>
      <c r="K4668" s="458"/>
    </row>
    <row r="4669" spans="1:11">
      <c r="A4669" s="450"/>
      <c r="B4669" s="589"/>
      <c r="C4669" s="559"/>
      <c r="D4669" s="559"/>
      <c r="E4669" s="559"/>
      <c r="F4669" s="559"/>
      <c r="G4669" s="559"/>
      <c r="H4669" s="559"/>
      <c r="I4669" s="559"/>
      <c r="J4669" s="590"/>
      <c r="K4669" s="458"/>
    </row>
    <row r="4670" spans="1:11">
      <c r="A4670" s="450"/>
      <c r="B4670" s="591"/>
      <c r="C4670" s="592"/>
      <c r="D4670" s="593"/>
      <c r="E4670" s="593"/>
      <c r="F4670" s="594" t="s">
        <v>1119</v>
      </c>
      <c r="G4670" s="595" t="s">
        <v>1119</v>
      </c>
      <c r="H4670" s="592"/>
      <c r="I4670" s="592"/>
      <c r="J4670" s="596"/>
      <c r="K4670" s="458"/>
    </row>
    <row r="4671" spans="1:11">
      <c r="A4671" s="450"/>
      <c r="B4671" s="459"/>
      <c r="C4671" s="459"/>
      <c r="D4671" s="459"/>
      <c r="E4671" s="459"/>
      <c r="F4671" s="459"/>
      <c r="G4671" s="459"/>
      <c r="H4671" s="459"/>
      <c r="I4671" s="459"/>
      <c r="J4671" s="459"/>
      <c r="K4671" s="458"/>
    </row>
    <row r="4672" spans="1:11">
      <c r="A4672" s="450"/>
      <c r="B4672" s="597"/>
      <c r="C4672" s="598"/>
      <c r="D4672" s="598"/>
      <c r="E4672" s="598"/>
      <c r="F4672" s="599"/>
      <c r="G4672" s="600" t="s">
        <v>482</v>
      </c>
      <c r="H4672" s="502"/>
      <c r="I4672" s="502"/>
      <c r="J4672" s="505"/>
      <c r="K4672" s="458"/>
    </row>
    <row r="4673" spans="1:11">
      <c r="A4673" s="450"/>
      <c r="B4673" s="601"/>
      <c r="C4673" s="602"/>
      <c r="D4673" s="602"/>
      <c r="E4673" s="602"/>
      <c r="F4673" s="603"/>
      <c r="G4673" s="1648" t="s">
        <v>1145</v>
      </c>
      <c r="H4673" s="1649"/>
      <c r="I4673" s="1649"/>
      <c r="J4673" s="1650"/>
      <c r="K4673" s="458"/>
    </row>
    <row r="4674" spans="1:11">
      <c r="A4674" s="450"/>
      <c r="B4674" s="604"/>
      <c r="C4674" s="605"/>
      <c r="D4674" s="605"/>
      <c r="E4674" s="605"/>
      <c r="F4674" s="606"/>
      <c r="G4674" s="607"/>
      <c r="H4674" s="1651"/>
      <c r="I4674" s="1652"/>
      <c r="J4674" s="1653"/>
      <c r="K4674" s="458"/>
    </row>
    <row r="4675" spans="1:11" ht="15" thickBot="1">
      <c r="A4675" s="608"/>
      <c r="B4675" s="609"/>
      <c r="C4675" s="609"/>
      <c r="D4675" s="609"/>
      <c r="E4675" s="609"/>
      <c r="F4675" s="609"/>
      <c r="G4675" s="609"/>
      <c r="H4675" s="609"/>
      <c r="I4675" s="609"/>
      <c r="J4675" s="609"/>
      <c r="K4675" s="610"/>
    </row>
    <row r="4676" spans="1:11">
      <c r="A4676" s="447"/>
      <c r="B4676" s="448"/>
      <c r="C4676" s="448"/>
      <c r="D4676" s="448"/>
      <c r="E4676" s="448"/>
      <c r="F4676" s="448"/>
      <c r="G4676" s="448"/>
      <c r="H4676" s="448"/>
      <c r="I4676" s="448"/>
      <c r="J4676" s="448"/>
      <c r="K4676" s="449"/>
    </row>
    <row r="4677" spans="1:11">
      <c r="A4677" s="450"/>
      <c r="B4677" s="451" t="s">
        <v>141</v>
      </c>
      <c r="C4677" s="452"/>
      <c r="D4677" s="453" t="s">
        <v>1105</v>
      </c>
      <c r="E4677" s="454"/>
      <c r="F4677" s="455"/>
      <c r="G4677" s="455"/>
      <c r="H4677" s="456"/>
      <c r="I4677" s="456"/>
      <c r="J4677" s="457"/>
      <c r="K4677" s="458"/>
    </row>
    <row r="4678" spans="1:11">
      <c r="A4678" s="450"/>
      <c r="B4678" s="459"/>
      <c r="C4678" s="459"/>
      <c r="D4678" s="459"/>
      <c r="E4678" s="459"/>
      <c r="F4678" s="459"/>
      <c r="G4678" s="459"/>
      <c r="H4678" s="459"/>
      <c r="I4678" s="459"/>
      <c r="J4678" s="459"/>
      <c r="K4678" s="458"/>
    </row>
    <row r="4679" spans="1:11">
      <c r="A4679" s="450"/>
      <c r="B4679" s="460" t="s">
        <v>1106</v>
      </c>
      <c r="C4679" s="461" t="s">
        <v>1107</v>
      </c>
      <c r="D4679" s="1671" t="s">
        <v>198</v>
      </c>
      <c r="E4679" s="1672"/>
      <c r="F4679" s="1672"/>
      <c r="G4679" s="1672"/>
      <c r="H4679" s="1672"/>
      <c r="I4679" s="1673"/>
      <c r="J4679" s="462" t="s">
        <v>1108</v>
      </c>
      <c r="K4679" s="458"/>
    </row>
    <row r="4680" spans="1:11" ht="24" customHeight="1">
      <c r="A4680" s="450"/>
      <c r="B4680" s="463"/>
      <c r="C4680" s="464"/>
      <c r="D4680" s="1674" t="s">
        <v>1346</v>
      </c>
      <c r="E4680" s="1675"/>
      <c r="F4680" s="1675"/>
      <c r="G4680" s="1675"/>
      <c r="H4680" s="1675"/>
      <c r="I4680" s="1676"/>
      <c r="J4680" s="468" t="str">
        <f>F4697</f>
        <v>m2</v>
      </c>
      <c r="K4680" s="458"/>
    </row>
    <row r="4681" spans="1:11">
      <c r="A4681" s="450"/>
      <c r="B4681" s="469"/>
      <c r="C4681" s="469"/>
      <c r="D4681" s="469"/>
      <c r="E4681" s="469"/>
      <c r="F4681" s="469"/>
      <c r="G4681" s="469"/>
      <c r="H4681" s="469"/>
      <c r="I4681" s="470"/>
      <c r="J4681" s="471"/>
      <c r="K4681" s="458"/>
    </row>
    <row r="4682" spans="1:11">
      <c r="A4682" s="450"/>
      <c r="B4682" s="1648" t="s">
        <v>1111</v>
      </c>
      <c r="C4682" s="1650"/>
      <c r="D4682" s="1679" t="s">
        <v>873</v>
      </c>
      <c r="E4682" s="1681" t="s">
        <v>1112</v>
      </c>
      <c r="F4682" s="472" t="s">
        <v>1113</v>
      </c>
      <c r="G4682" s="473"/>
      <c r="H4682" s="472" t="s">
        <v>1114</v>
      </c>
      <c r="I4682" s="473"/>
      <c r="J4682" s="474" t="s">
        <v>1115</v>
      </c>
      <c r="K4682" s="458"/>
    </row>
    <row r="4683" spans="1:11">
      <c r="A4683" s="450"/>
      <c r="B4683" s="1677"/>
      <c r="C4683" s="1678"/>
      <c r="D4683" s="1680"/>
      <c r="E4683" s="1682"/>
      <c r="F4683" s="475" t="s">
        <v>1116</v>
      </c>
      <c r="G4683" s="475" t="s">
        <v>1117</v>
      </c>
      <c r="H4683" s="475" t="s">
        <v>1116</v>
      </c>
      <c r="I4683" s="476" t="s">
        <v>1117</v>
      </c>
      <c r="J4683" s="477" t="s">
        <v>1118</v>
      </c>
      <c r="K4683" s="458"/>
    </row>
    <row r="4684" spans="1:11">
      <c r="A4684" s="450"/>
      <c r="B4684" s="486"/>
      <c r="C4684" s="487"/>
      <c r="D4684" s="488"/>
      <c r="E4684" s="481"/>
      <c r="F4684" s="481"/>
      <c r="G4684" s="482"/>
      <c r="H4684" s="490"/>
      <c r="I4684" s="484"/>
      <c r="J4684" s="492"/>
      <c r="K4684" s="458"/>
    </row>
    <row r="4685" spans="1:11">
      <c r="A4685" s="450"/>
      <c r="B4685" s="486"/>
      <c r="C4685" s="487"/>
      <c r="D4685" s="488"/>
      <c r="E4685" s="489"/>
      <c r="F4685" s="489"/>
      <c r="G4685" s="489"/>
      <c r="H4685" s="490"/>
      <c r="I4685" s="491"/>
      <c r="J4685" s="492">
        <f>H4685*F4685*E4685+I4685*G4685*E4685</f>
        <v>0</v>
      </c>
      <c r="K4685" s="458"/>
    </row>
    <row r="4686" spans="1:11">
      <c r="A4686" s="450"/>
      <c r="B4686" s="493"/>
      <c r="C4686" s="494"/>
      <c r="D4686" s="495"/>
      <c r="E4686" s="496"/>
      <c r="F4686" s="496"/>
      <c r="G4686" s="496"/>
      <c r="H4686" s="497"/>
      <c r="I4686" s="498"/>
      <c r="J4686" s="492">
        <f>H4686*F4686*E4686+I4686*G4686*E4686</f>
        <v>0</v>
      </c>
      <c r="K4686" s="458"/>
    </row>
    <row r="4687" spans="1:11">
      <c r="A4687" s="450"/>
      <c r="B4687" s="499" t="s">
        <v>1119</v>
      </c>
      <c r="C4687" s="469"/>
      <c r="D4687" s="469"/>
      <c r="E4687" s="469"/>
      <c r="F4687" s="469"/>
      <c r="G4687" s="469"/>
      <c r="H4687" s="469"/>
      <c r="I4687" s="500" t="s">
        <v>138</v>
      </c>
      <c r="J4687" s="501">
        <f>SUM(J4684:J4686)</f>
        <v>0</v>
      </c>
      <c r="K4687" s="458"/>
    </row>
    <row r="4688" spans="1:11">
      <c r="A4688" s="450"/>
      <c r="B4688" s="502"/>
      <c r="C4688" s="502"/>
      <c r="D4688" s="502"/>
      <c r="E4688" s="502"/>
      <c r="F4688" s="502"/>
      <c r="G4688" s="502"/>
      <c r="H4688" s="502"/>
      <c r="I4688" s="503"/>
      <c r="J4688" s="504"/>
      <c r="K4688" s="458"/>
    </row>
    <row r="4689" spans="1:11" ht="20.399999999999999">
      <c r="A4689" s="450"/>
      <c r="B4689" s="1664" t="s">
        <v>1120</v>
      </c>
      <c r="C4689" s="1665"/>
      <c r="D4689" s="1665"/>
      <c r="E4689" s="1666"/>
      <c r="F4689" s="505" t="s">
        <v>873</v>
      </c>
      <c r="G4689" s="506"/>
      <c r="H4689" s="507" t="s">
        <v>560</v>
      </c>
      <c r="I4689" s="508" t="s">
        <v>1121</v>
      </c>
      <c r="J4689" s="509" t="s">
        <v>1122</v>
      </c>
      <c r="K4689" s="458"/>
    </row>
    <row r="4690" spans="1:11">
      <c r="A4690" s="450"/>
      <c r="B4690" s="510"/>
      <c r="C4690" s="511"/>
      <c r="D4690" s="512"/>
      <c r="E4690" s="513"/>
      <c r="F4690" s="514"/>
      <c r="G4690" s="515"/>
      <c r="H4690" s="516"/>
      <c r="I4690" s="484"/>
      <c r="J4690" s="485"/>
      <c r="K4690" s="458"/>
    </row>
    <row r="4691" spans="1:11">
      <c r="A4691" s="450"/>
      <c r="B4691" s="517" t="s">
        <v>626</v>
      </c>
      <c r="C4691" s="518"/>
      <c r="D4691" s="459"/>
      <c r="E4691" s="487"/>
      <c r="F4691" s="488"/>
      <c r="G4691" s="519"/>
      <c r="H4691" s="520">
        <v>0.32</v>
      </c>
      <c r="I4691" s="521">
        <f>VLOOKUP(B4691,'MÃO DE OBRA'!$A:$E,5,FALSE)/220</f>
        <v>15.730909090909092</v>
      </c>
      <c r="J4691" s="492">
        <f t="shared" ref="J4691:J4692" si="107">H4691*I4691</f>
        <v>5.0338909090909096</v>
      </c>
      <c r="K4691" s="458"/>
    </row>
    <row r="4692" spans="1:11">
      <c r="A4692" s="450"/>
      <c r="B4692" s="517" t="s">
        <v>734</v>
      </c>
      <c r="C4692" s="518"/>
      <c r="D4692" s="459"/>
      <c r="E4692" s="487"/>
      <c r="F4692" s="488"/>
      <c r="G4692" s="519"/>
      <c r="H4692" s="520">
        <v>0.65</v>
      </c>
      <c r="I4692" s="521">
        <f>VLOOKUP(B4692,'MÃO DE OBRA'!$A:$E,5,FALSE)/220</f>
        <v>23.596363636363641</v>
      </c>
      <c r="J4692" s="492">
        <f t="shared" si="107"/>
        <v>15.337636363636367</v>
      </c>
      <c r="K4692" s="458"/>
    </row>
    <row r="4693" spans="1:11">
      <c r="A4693" s="450"/>
      <c r="B4693" s="517"/>
      <c r="C4693" s="518"/>
      <c r="D4693" s="459"/>
      <c r="E4693" s="487"/>
      <c r="F4693" s="488"/>
      <c r="G4693" s="519"/>
      <c r="H4693" s="520"/>
      <c r="I4693" s="521"/>
      <c r="J4693" s="492"/>
      <c r="K4693" s="458"/>
    </row>
    <row r="4694" spans="1:11">
      <c r="A4694" s="450"/>
      <c r="B4694" s="517"/>
      <c r="C4694" s="518"/>
      <c r="D4694" s="459"/>
      <c r="E4694" s="487"/>
      <c r="F4694" s="488"/>
      <c r="G4694" s="519"/>
      <c r="H4694" s="520"/>
      <c r="I4694" s="491"/>
      <c r="J4694" s="492">
        <f>H4694*I4694</f>
        <v>0</v>
      </c>
      <c r="K4694" s="458"/>
    </row>
    <row r="4695" spans="1:11">
      <c r="A4695" s="450"/>
      <c r="B4695" s="499" t="s">
        <v>1119</v>
      </c>
      <c r="C4695" s="502"/>
      <c r="D4695" s="502"/>
      <c r="E4695" s="502"/>
      <c r="F4695" s="502"/>
      <c r="G4695" s="502"/>
      <c r="H4695" s="502"/>
      <c r="I4695" s="522" t="s">
        <v>138</v>
      </c>
      <c r="J4695" s="501">
        <f>SUM(J4690:J4694)</f>
        <v>20.371527272727278</v>
      </c>
      <c r="K4695" s="458"/>
    </row>
    <row r="4696" spans="1:11">
      <c r="A4696" s="450"/>
      <c r="B4696" s="523"/>
      <c r="C4696" s="523"/>
      <c r="D4696" s="523"/>
      <c r="E4696" s="523"/>
      <c r="F4696" s="523"/>
      <c r="G4696" s="523"/>
      <c r="H4696" s="523"/>
      <c r="I4696" s="524"/>
      <c r="J4696" s="523"/>
      <c r="K4696" s="458"/>
    </row>
    <row r="4697" spans="1:11">
      <c r="A4697" s="450"/>
      <c r="B4697" s="525" t="s">
        <v>1123</v>
      </c>
      <c r="C4697" s="526"/>
      <c r="D4697" s="523"/>
      <c r="E4697" s="527">
        <v>1</v>
      </c>
      <c r="F4697" s="528" t="s">
        <v>1130</v>
      </c>
      <c r="G4697" s="506"/>
      <c r="H4697" s="506"/>
      <c r="I4697" s="529" t="s">
        <v>1124</v>
      </c>
      <c r="J4697" s="501">
        <f>J4687+J4695</f>
        <v>20.371527272727278</v>
      </c>
      <c r="K4697" s="458"/>
    </row>
    <row r="4698" spans="1:11">
      <c r="A4698" s="450"/>
      <c r="B4698" s="530"/>
      <c r="C4698" s="523"/>
      <c r="D4698" s="523"/>
      <c r="E4698" s="531"/>
      <c r="F4698" s="532"/>
      <c r="G4698" s="532"/>
      <c r="H4698" s="532"/>
      <c r="I4698" s="524"/>
      <c r="J4698" s="523"/>
      <c r="K4698" s="458"/>
    </row>
    <row r="4699" spans="1:11" ht="20.399999999999999">
      <c r="A4699" s="450"/>
      <c r="B4699" s="1667" t="s">
        <v>481</v>
      </c>
      <c r="C4699" s="1668"/>
      <c r="D4699" s="1668"/>
      <c r="E4699" s="1669"/>
      <c r="F4699" s="533" t="s">
        <v>873</v>
      </c>
      <c r="G4699" s="534" t="s">
        <v>493</v>
      </c>
      <c r="H4699" s="507" t="s">
        <v>1115</v>
      </c>
      <c r="I4699" s="535" t="s">
        <v>480</v>
      </c>
      <c r="J4699" s="536" t="s">
        <v>482</v>
      </c>
      <c r="K4699" s="458"/>
    </row>
    <row r="4700" spans="1:11">
      <c r="A4700" s="450"/>
      <c r="B4700" s="537"/>
      <c r="C4700" s="538"/>
      <c r="D4700" s="538"/>
      <c r="E4700" s="539"/>
      <c r="F4700" s="540"/>
      <c r="G4700" s="541"/>
      <c r="H4700" s="547"/>
      <c r="I4700" s="543"/>
      <c r="J4700" s="485"/>
      <c r="K4700" s="458"/>
    </row>
    <row r="4701" spans="1:11">
      <c r="A4701" s="450"/>
      <c r="B4701" s="537"/>
      <c r="C4701" s="518"/>
      <c r="D4701" s="518"/>
      <c r="E4701" s="487"/>
      <c r="F4701" s="540"/>
      <c r="G4701" s="541"/>
      <c r="H4701" s="547"/>
      <c r="I4701" s="543"/>
      <c r="J4701" s="492"/>
      <c r="K4701" s="458"/>
    </row>
    <row r="4702" spans="1:11">
      <c r="A4702" s="450"/>
      <c r="B4702" s="517"/>
      <c r="C4702" s="518"/>
      <c r="D4702" s="518"/>
      <c r="E4702" s="487"/>
      <c r="F4702" s="488"/>
      <c r="G4702" s="546"/>
      <c r="H4702" s="547"/>
      <c r="I4702" s="543"/>
      <c r="J4702" s="492">
        <f>H4702*I4702*E4684*F4684</f>
        <v>0</v>
      </c>
      <c r="K4702" s="458"/>
    </row>
    <row r="4703" spans="1:11">
      <c r="A4703" s="450"/>
      <c r="B4703" s="517"/>
      <c r="C4703" s="526"/>
      <c r="D4703" s="526"/>
      <c r="E4703" s="494"/>
      <c r="F4703" s="488"/>
      <c r="G4703" s="468"/>
      <c r="H4703" s="547"/>
      <c r="I4703" s="548"/>
      <c r="J4703" s="492">
        <f>H4703*I4703*E4685*F4685</f>
        <v>0</v>
      </c>
      <c r="K4703" s="458"/>
    </row>
    <row r="4704" spans="1:11">
      <c r="A4704" s="450"/>
      <c r="B4704" s="550" t="s">
        <v>1119</v>
      </c>
      <c r="C4704" s="526"/>
      <c r="D4704" s="526"/>
      <c r="E4704" s="526"/>
      <c r="F4704" s="523"/>
      <c r="G4704" s="526"/>
      <c r="H4704" s="551"/>
      <c r="I4704" s="552" t="s">
        <v>138</v>
      </c>
      <c r="J4704" s="501">
        <f>SUM(J4700:J4703)</f>
        <v>0</v>
      </c>
      <c r="K4704" s="458"/>
    </row>
    <row r="4705" spans="1:11">
      <c r="A4705" s="450"/>
      <c r="B4705" s="553"/>
      <c r="C4705" s="526"/>
      <c r="D4705" s="526"/>
      <c r="E4705" s="554"/>
      <c r="F4705" s="555"/>
      <c r="G4705" s="506"/>
      <c r="H4705" s="506"/>
      <c r="I4705" s="529"/>
      <c r="J4705" s="554"/>
      <c r="K4705" s="458"/>
    </row>
    <row r="4706" spans="1:11" ht="20.399999999999999">
      <c r="A4706" s="450"/>
      <c r="B4706" s="1667" t="s">
        <v>1125</v>
      </c>
      <c r="C4706" s="1668"/>
      <c r="D4706" s="1668"/>
      <c r="E4706" s="1668"/>
      <c r="F4706" s="1669"/>
      <c r="G4706" s="556" t="s">
        <v>494</v>
      </c>
      <c r="H4706" s="506" t="s">
        <v>1126</v>
      </c>
      <c r="I4706" s="557" t="s">
        <v>1115</v>
      </c>
      <c r="J4706" s="509" t="s">
        <v>482</v>
      </c>
      <c r="K4706" s="458"/>
    </row>
    <row r="4707" spans="1:11">
      <c r="A4707" s="450"/>
      <c r="B4707" s="558"/>
      <c r="C4707" s="559"/>
      <c r="D4707" s="560"/>
      <c r="E4707" s="560"/>
      <c r="F4707" s="561"/>
      <c r="G4707" s="489"/>
      <c r="H4707" s="489"/>
      <c r="I4707" s="562"/>
      <c r="J4707" s="492"/>
      <c r="K4707" s="458"/>
    </row>
    <row r="4708" spans="1:11">
      <c r="A4708" s="450"/>
      <c r="B4708" s="563"/>
      <c r="C4708" s="564"/>
      <c r="D4708" s="565"/>
      <c r="E4708" s="565"/>
      <c r="F4708" s="566"/>
      <c r="G4708" s="489"/>
      <c r="H4708" s="489"/>
      <c r="I4708" s="562"/>
      <c r="J4708" s="492"/>
      <c r="K4708" s="458"/>
    </row>
    <row r="4709" spans="1:11">
      <c r="A4709" s="450"/>
      <c r="B4709" s="1670" t="s">
        <v>138</v>
      </c>
      <c r="C4709" s="1670"/>
      <c r="D4709" s="1670"/>
      <c r="E4709" s="1670"/>
      <c r="F4709" s="1670"/>
      <c r="G4709" s="1670"/>
      <c r="H4709" s="1670"/>
      <c r="I4709" s="1670"/>
      <c r="J4709" s="501">
        <f>SUM(J4707:J4708)</f>
        <v>0</v>
      </c>
      <c r="K4709" s="458"/>
    </row>
    <row r="4710" spans="1:11">
      <c r="A4710" s="450"/>
      <c r="B4710" s="567"/>
      <c r="C4710" s="511"/>
      <c r="D4710" s="511"/>
      <c r="E4710" s="568"/>
      <c r="F4710" s="569"/>
      <c r="G4710" s="570"/>
      <c r="H4710" s="570"/>
      <c r="I4710" s="571"/>
      <c r="J4710" s="572"/>
      <c r="K4710" s="458"/>
    </row>
    <row r="4711" spans="1:11">
      <c r="A4711" s="450"/>
      <c r="B4711" s="573" t="s">
        <v>1127</v>
      </c>
      <c r="C4711" s="573"/>
      <c r="D4711" s="550"/>
      <c r="E4711" s="523"/>
      <c r="F4711" s="523"/>
      <c r="G4711" s="523"/>
      <c r="H4711" s="574"/>
      <c r="I4711" s="575"/>
      <c r="J4711" s="639">
        <f>(J4697+J4704+J4709)/E4697</f>
        <v>20.371527272727278</v>
      </c>
      <c r="K4711" s="458"/>
    </row>
    <row r="4712" spans="1:11">
      <c r="A4712" s="450"/>
      <c r="B4712" s="553"/>
      <c r="C4712" s="526"/>
      <c r="D4712" s="526"/>
      <c r="E4712" s="554"/>
      <c r="F4712" s="555"/>
      <c r="G4712" s="506"/>
      <c r="H4712" s="506"/>
      <c r="I4712" s="529"/>
      <c r="J4712" s="576"/>
      <c r="K4712" s="458"/>
    </row>
    <row r="4713" spans="1:11" ht="20.399999999999999">
      <c r="A4713" s="450"/>
      <c r="B4713" s="1667" t="s">
        <v>1128</v>
      </c>
      <c r="C4713" s="1668"/>
      <c r="D4713" s="1668"/>
      <c r="E4713" s="1668"/>
      <c r="F4713" s="1669"/>
      <c r="G4713" s="556" t="s">
        <v>494</v>
      </c>
      <c r="H4713" s="506" t="s">
        <v>1126</v>
      </c>
      <c r="I4713" s="557" t="s">
        <v>1115</v>
      </c>
      <c r="J4713" s="509" t="s">
        <v>482</v>
      </c>
      <c r="K4713" s="458"/>
    </row>
    <row r="4714" spans="1:11">
      <c r="A4714" s="450"/>
      <c r="B4714" s="510" t="s">
        <v>1347</v>
      </c>
      <c r="C4714" s="559"/>
      <c r="D4714" s="560"/>
      <c r="E4714" s="560"/>
      <c r="F4714" s="561"/>
      <c r="G4714" s="489">
        <v>2.8499999999999998E-2</v>
      </c>
      <c r="H4714" s="489" t="s">
        <v>1137</v>
      </c>
      <c r="I4714" s="562">
        <v>875</v>
      </c>
      <c r="J4714" s="492">
        <f>G4714*I4714</f>
        <v>24.937499999999996</v>
      </c>
      <c r="K4714" s="458"/>
    </row>
    <row r="4715" spans="1:11">
      <c r="A4715" s="450"/>
      <c r="B4715" s="802" t="s">
        <v>1348</v>
      </c>
      <c r="C4715" s="564"/>
      <c r="D4715" s="565"/>
      <c r="E4715" s="565"/>
      <c r="F4715" s="566"/>
      <c r="G4715" s="489">
        <v>9.4999999999999998E-3</v>
      </c>
      <c r="H4715" s="489" t="s">
        <v>1137</v>
      </c>
      <c r="I4715" s="743">
        <v>875</v>
      </c>
      <c r="J4715" s="492">
        <f>G4715*I4715</f>
        <v>8.3125</v>
      </c>
      <c r="K4715" s="458"/>
    </row>
    <row r="4716" spans="1:11">
      <c r="A4716" s="450"/>
      <c r="B4716" s="802" t="s">
        <v>1349</v>
      </c>
      <c r="C4716" s="564"/>
      <c r="D4716" s="565"/>
      <c r="E4716" s="565"/>
      <c r="F4716" s="566"/>
      <c r="G4716" s="489">
        <v>9.4999999999999998E-3</v>
      </c>
      <c r="H4716" s="489" t="s">
        <v>1137</v>
      </c>
      <c r="I4716" s="743">
        <v>875</v>
      </c>
      <c r="J4716" s="492">
        <f t="shared" ref="J4716:J4720" si="108">G4716*I4716</f>
        <v>8.3125</v>
      </c>
      <c r="K4716" s="458"/>
    </row>
    <row r="4717" spans="1:11">
      <c r="A4717" s="450"/>
      <c r="B4717" s="802" t="s">
        <v>1350</v>
      </c>
      <c r="C4717" s="564"/>
      <c r="D4717" s="565"/>
      <c r="E4717" s="565"/>
      <c r="F4717" s="566"/>
      <c r="G4717" s="489">
        <v>1.2635000000000001</v>
      </c>
      <c r="H4717" s="489" t="s">
        <v>1134</v>
      </c>
      <c r="I4717" s="743">
        <v>5.32</v>
      </c>
      <c r="J4717" s="492">
        <f t="shared" si="108"/>
        <v>6.721820000000001</v>
      </c>
      <c r="K4717" s="458"/>
    </row>
    <row r="4718" spans="1:11">
      <c r="A4718" s="450"/>
      <c r="B4718" s="802" t="s">
        <v>1351</v>
      </c>
      <c r="C4718" s="564"/>
      <c r="D4718" s="565"/>
      <c r="E4718" s="565"/>
      <c r="F4718" s="566"/>
      <c r="G4718" s="489">
        <v>1.577</v>
      </c>
      <c r="H4718" s="489" t="s">
        <v>1126</v>
      </c>
      <c r="I4718" s="743">
        <v>6.35</v>
      </c>
      <c r="J4718" s="492">
        <f t="shared" si="108"/>
        <v>10.013949999999999</v>
      </c>
      <c r="K4718" s="458"/>
    </row>
    <row r="4719" spans="1:11">
      <c r="A4719" s="450"/>
      <c r="B4719" s="802" t="s">
        <v>1352</v>
      </c>
      <c r="C4719" s="564"/>
      <c r="D4719" s="565"/>
      <c r="E4719" s="565"/>
      <c r="F4719" s="566"/>
      <c r="G4719" s="489">
        <v>0.19</v>
      </c>
      <c r="H4719" s="489" t="s">
        <v>1134</v>
      </c>
      <c r="I4719" s="743">
        <v>23</v>
      </c>
      <c r="J4719" s="492">
        <f t="shared" si="108"/>
        <v>4.37</v>
      </c>
      <c r="K4719" s="458"/>
    </row>
    <row r="4720" spans="1:11">
      <c r="A4720" s="450"/>
      <c r="B4720" s="577"/>
      <c r="C4720" s="578"/>
      <c r="D4720" s="579"/>
      <c r="E4720" s="579"/>
      <c r="F4720" s="580"/>
      <c r="G4720" s="489"/>
      <c r="H4720" s="489"/>
      <c r="I4720" s="743"/>
      <c r="J4720" s="492">
        <f t="shared" si="108"/>
        <v>0</v>
      </c>
      <c r="K4720" s="458"/>
    </row>
    <row r="4721" spans="1:11">
      <c r="A4721" s="450"/>
      <c r="B4721" s="581"/>
      <c r="C4721" s="523"/>
      <c r="D4721" s="523"/>
      <c r="E4721" s="582"/>
      <c r="F4721" s="583"/>
      <c r="G4721" s="532"/>
      <c r="H4721" s="532"/>
      <c r="I4721" s="524" t="s">
        <v>138</v>
      </c>
      <c r="J4721" s="501">
        <f>SUM(J4714:J4720)</f>
        <v>62.66827</v>
      </c>
      <c r="K4721" s="458"/>
    </row>
    <row r="4722" spans="1:11">
      <c r="A4722" s="450"/>
      <c r="B4722" s="584"/>
      <c r="C4722" s="523"/>
      <c r="D4722" s="523"/>
      <c r="E4722" s="582"/>
      <c r="F4722" s="583"/>
      <c r="G4722" s="532"/>
      <c r="H4722" s="532"/>
      <c r="I4722" s="524"/>
      <c r="J4722" s="582"/>
      <c r="K4722" s="458"/>
    </row>
    <row r="4723" spans="1:11" ht="20.399999999999999">
      <c r="A4723" s="450"/>
      <c r="B4723" s="1667" t="s">
        <v>1141</v>
      </c>
      <c r="C4723" s="1668"/>
      <c r="D4723" s="1668"/>
      <c r="E4723" s="1668"/>
      <c r="F4723" s="1669"/>
      <c r="G4723" s="587" t="s">
        <v>494</v>
      </c>
      <c r="H4723" s="506" t="s">
        <v>1115</v>
      </c>
      <c r="I4723" s="557"/>
      <c r="J4723" s="509" t="s">
        <v>482</v>
      </c>
      <c r="K4723" s="458"/>
    </row>
    <row r="4724" spans="1:11">
      <c r="A4724" s="450"/>
      <c r="B4724" s="1654"/>
      <c r="C4724" s="1655"/>
      <c r="D4724" s="1655"/>
      <c r="E4724" s="1655"/>
      <c r="F4724" s="1656"/>
      <c r="G4724" s="489"/>
      <c r="H4724" s="1657"/>
      <c r="I4724" s="1658"/>
      <c r="J4724" s="492"/>
      <c r="K4724" s="458"/>
    </row>
    <row r="4725" spans="1:11">
      <c r="A4725" s="450"/>
      <c r="B4725" s="1659"/>
      <c r="C4725" s="1660"/>
      <c r="D4725" s="1660"/>
      <c r="E4725" s="1660"/>
      <c r="F4725" s="1661"/>
      <c r="G4725" s="496"/>
      <c r="H4725" s="1662"/>
      <c r="I4725" s="1663"/>
      <c r="J4725" s="492"/>
      <c r="K4725" s="458"/>
    </row>
    <row r="4726" spans="1:11">
      <c r="A4726" s="450"/>
      <c r="B4726" s="581"/>
      <c r="C4726" s="523"/>
      <c r="D4726" s="523"/>
      <c r="E4726" s="582"/>
      <c r="F4726" s="583"/>
      <c r="G4726" s="532"/>
      <c r="H4726" s="532"/>
      <c r="I4726" s="524" t="s">
        <v>138</v>
      </c>
      <c r="J4726" s="501">
        <f>SUM(J4724:J4725)</f>
        <v>0</v>
      </c>
      <c r="K4726" s="458"/>
    </row>
    <row r="4727" spans="1:11">
      <c r="A4727" s="450"/>
      <c r="B4727" s="523"/>
      <c r="C4727" s="523"/>
      <c r="D4727" s="523"/>
      <c r="E4727" s="523"/>
      <c r="F4727" s="523"/>
      <c r="G4727" s="523"/>
      <c r="H4727" s="523"/>
      <c r="I4727" s="524"/>
      <c r="J4727" s="523"/>
      <c r="K4727" s="458"/>
    </row>
    <row r="4728" spans="1:11">
      <c r="A4728" s="450"/>
      <c r="B4728" s="1645" t="s">
        <v>1142</v>
      </c>
      <c r="C4728" s="1646"/>
      <c r="D4728" s="1646"/>
      <c r="E4728" s="1646"/>
      <c r="F4728" s="1646"/>
      <c r="G4728" s="1646"/>
      <c r="H4728" s="1646"/>
      <c r="I4728" s="1647"/>
      <c r="J4728" s="573">
        <f>J4726+J4721+J4711</f>
        <v>83.03979727272727</v>
      </c>
      <c r="K4728" s="458"/>
    </row>
    <row r="4729" spans="1:11">
      <c r="A4729" s="450"/>
      <c r="B4729" s="523"/>
      <c r="C4729" s="523"/>
      <c r="D4729" s="523"/>
      <c r="E4729" s="523"/>
      <c r="F4729" s="523"/>
      <c r="G4729" s="523"/>
      <c r="H4729" s="523"/>
      <c r="I4729" s="524"/>
      <c r="J4729" s="523"/>
      <c r="K4729" s="458"/>
    </row>
    <row r="4730" spans="1:11">
      <c r="A4730" s="450"/>
      <c r="B4730" s="1645" t="s">
        <v>1143</v>
      </c>
      <c r="C4730" s="1646"/>
      <c r="D4730" s="1646"/>
      <c r="E4730" s="1646"/>
      <c r="F4730" s="1646"/>
      <c r="G4730" s="1646"/>
      <c r="H4730" s="1646"/>
      <c r="I4730" s="1647"/>
      <c r="J4730" s="501">
        <f>J4728*0</f>
        <v>0</v>
      </c>
      <c r="K4730" s="458"/>
    </row>
    <row r="4731" spans="1:11">
      <c r="A4731" s="450"/>
      <c r="B4731" s="523"/>
      <c r="C4731" s="523"/>
      <c r="D4731" s="523"/>
      <c r="E4731" s="523"/>
      <c r="F4731" s="523"/>
      <c r="G4731" s="523"/>
      <c r="H4731" s="523"/>
      <c r="I4731" s="524"/>
      <c r="J4731" s="523"/>
      <c r="K4731" s="458"/>
    </row>
    <row r="4732" spans="1:11">
      <c r="A4732" s="450"/>
      <c r="B4732" s="1645" t="s">
        <v>1144</v>
      </c>
      <c r="C4732" s="1646"/>
      <c r="D4732" s="1646"/>
      <c r="E4732" s="1646"/>
      <c r="F4732" s="1646"/>
      <c r="G4732" s="1646"/>
      <c r="H4732" s="1646"/>
      <c r="I4732" s="1647"/>
      <c r="J4732" s="573">
        <f>J4728+J4730</f>
        <v>83.03979727272727</v>
      </c>
      <c r="K4732" s="458"/>
    </row>
    <row r="4733" spans="1:11">
      <c r="A4733" s="450"/>
      <c r="B4733" s="511"/>
      <c r="C4733" s="511"/>
      <c r="D4733" s="511"/>
      <c r="E4733" s="511"/>
      <c r="F4733" s="511"/>
      <c r="G4733" s="511"/>
      <c r="H4733" s="511"/>
      <c r="I4733" s="571"/>
      <c r="J4733" s="511"/>
      <c r="K4733" s="458"/>
    </row>
    <row r="4734" spans="1:11">
      <c r="A4734" s="450"/>
      <c r="B4734" s="589"/>
      <c r="C4734" s="559"/>
      <c r="D4734" s="559"/>
      <c r="E4734" s="559"/>
      <c r="F4734" s="559"/>
      <c r="G4734" s="559"/>
      <c r="H4734" s="559"/>
      <c r="I4734" s="559"/>
      <c r="J4734" s="590"/>
      <c r="K4734" s="458"/>
    </row>
    <row r="4735" spans="1:11">
      <c r="A4735" s="450"/>
      <c r="B4735" s="591"/>
      <c r="C4735" s="592"/>
      <c r="D4735" s="593"/>
      <c r="E4735" s="593"/>
      <c r="F4735" s="594" t="s">
        <v>1119</v>
      </c>
      <c r="G4735" s="595" t="s">
        <v>1119</v>
      </c>
      <c r="H4735" s="592"/>
      <c r="I4735" s="592"/>
      <c r="J4735" s="596"/>
      <c r="K4735" s="458"/>
    </row>
    <row r="4736" spans="1:11">
      <c r="A4736" s="450"/>
      <c r="B4736" s="459"/>
      <c r="C4736" s="459"/>
      <c r="D4736" s="459"/>
      <c r="E4736" s="459"/>
      <c r="F4736" s="459"/>
      <c r="G4736" s="459"/>
      <c r="H4736" s="459"/>
      <c r="I4736" s="459"/>
      <c r="J4736" s="459"/>
      <c r="K4736" s="458"/>
    </row>
    <row r="4737" spans="1:11">
      <c r="A4737" s="450"/>
      <c r="B4737" s="597"/>
      <c r="C4737" s="598"/>
      <c r="D4737" s="598"/>
      <c r="E4737" s="598"/>
      <c r="F4737" s="599"/>
      <c r="G4737" s="600" t="s">
        <v>482</v>
      </c>
      <c r="H4737" s="502"/>
      <c r="I4737" s="502"/>
      <c r="J4737" s="505"/>
      <c r="K4737" s="458"/>
    </row>
    <row r="4738" spans="1:11">
      <c r="A4738" s="450"/>
      <c r="B4738" s="601"/>
      <c r="C4738" s="602"/>
      <c r="D4738" s="602"/>
      <c r="E4738" s="602"/>
      <c r="F4738" s="603"/>
      <c r="G4738" s="1648" t="s">
        <v>1145</v>
      </c>
      <c r="H4738" s="1649"/>
      <c r="I4738" s="1649"/>
      <c r="J4738" s="1650"/>
      <c r="K4738" s="458"/>
    </row>
    <row r="4739" spans="1:11">
      <c r="A4739" s="450"/>
      <c r="B4739" s="604"/>
      <c r="C4739" s="605"/>
      <c r="D4739" s="605"/>
      <c r="E4739" s="605"/>
      <c r="F4739" s="606"/>
      <c r="G4739" s="607"/>
      <c r="H4739" s="1651"/>
      <c r="I4739" s="1652"/>
      <c r="J4739" s="1653"/>
      <c r="K4739" s="458"/>
    </row>
    <row r="4740" spans="1:11" ht="15" thickBot="1">
      <c r="A4740" s="608"/>
      <c r="B4740" s="609"/>
      <c r="C4740" s="609"/>
      <c r="D4740" s="609"/>
      <c r="E4740" s="609"/>
      <c r="F4740" s="609"/>
      <c r="G4740" s="609"/>
      <c r="H4740" s="609"/>
      <c r="I4740" s="609"/>
      <c r="J4740" s="609"/>
      <c r="K4740" s="610"/>
    </row>
    <row r="4741" spans="1:11">
      <c r="A4741" s="447"/>
      <c r="B4741" s="448"/>
      <c r="C4741" s="448"/>
      <c r="D4741" s="448"/>
      <c r="E4741" s="448"/>
      <c r="F4741" s="448"/>
      <c r="G4741" s="448"/>
      <c r="H4741" s="448"/>
      <c r="I4741" s="448"/>
      <c r="J4741" s="448"/>
      <c r="K4741" s="449"/>
    </row>
    <row r="4742" spans="1:11">
      <c r="A4742" s="450"/>
      <c r="B4742" s="451" t="s">
        <v>141</v>
      </c>
      <c r="C4742" s="452"/>
      <c r="D4742" s="453" t="s">
        <v>1105</v>
      </c>
      <c r="E4742" s="454"/>
      <c r="F4742" s="455"/>
      <c r="G4742" s="455"/>
      <c r="H4742" s="456"/>
      <c r="I4742" s="456"/>
      <c r="J4742" s="457"/>
      <c r="K4742" s="458"/>
    </row>
    <row r="4743" spans="1:11">
      <c r="A4743" s="450"/>
      <c r="B4743" s="459"/>
      <c r="C4743" s="459"/>
      <c r="D4743" s="459"/>
      <c r="E4743" s="459"/>
      <c r="F4743" s="459"/>
      <c r="G4743" s="459"/>
      <c r="H4743" s="459"/>
      <c r="I4743" s="459"/>
      <c r="J4743" s="459"/>
      <c r="K4743" s="458"/>
    </row>
    <row r="4744" spans="1:11">
      <c r="A4744" s="450"/>
      <c r="B4744" s="460" t="s">
        <v>1173</v>
      </c>
      <c r="C4744" s="461" t="s">
        <v>1107</v>
      </c>
      <c r="D4744" s="1671" t="s">
        <v>198</v>
      </c>
      <c r="E4744" s="1672"/>
      <c r="F4744" s="1672"/>
      <c r="G4744" s="1672"/>
      <c r="H4744" s="1672"/>
      <c r="I4744" s="1673"/>
      <c r="J4744" s="462" t="s">
        <v>1108</v>
      </c>
      <c r="K4744" s="458"/>
    </row>
    <row r="4745" spans="1:11" ht="23.25" customHeight="1">
      <c r="A4745" s="450"/>
      <c r="B4745" s="463">
        <v>140200</v>
      </c>
      <c r="C4745" s="464"/>
      <c r="D4745" s="1674" t="s">
        <v>1353</v>
      </c>
      <c r="E4745" s="1675"/>
      <c r="F4745" s="1675"/>
      <c r="G4745" s="1675"/>
      <c r="H4745" s="1675"/>
      <c r="I4745" s="1676"/>
      <c r="J4745" s="468" t="str">
        <f>F4762</f>
        <v>m2</v>
      </c>
      <c r="K4745" s="458"/>
    </row>
    <row r="4746" spans="1:11">
      <c r="A4746" s="450"/>
      <c r="B4746" s="469"/>
      <c r="C4746" s="469"/>
      <c r="D4746" s="469"/>
      <c r="E4746" s="469"/>
      <c r="F4746" s="469"/>
      <c r="G4746" s="469"/>
      <c r="H4746" s="469"/>
      <c r="I4746" s="470"/>
      <c r="J4746" s="471"/>
      <c r="K4746" s="458"/>
    </row>
    <row r="4747" spans="1:11">
      <c r="A4747" s="450"/>
      <c r="B4747" s="1648" t="s">
        <v>1111</v>
      </c>
      <c r="C4747" s="1650"/>
      <c r="D4747" s="1679" t="s">
        <v>873</v>
      </c>
      <c r="E4747" s="1681" t="s">
        <v>1112</v>
      </c>
      <c r="F4747" s="472" t="s">
        <v>1113</v>
      </c>
      <c r="G4747" s="473"/>
      <c r="H4747" s="472" t="s">
        <v>1114</v>
      </c>
      <c r="I4747" s="473"/>
      <c r="J4747" s="474" t="s">
        <v>1115</v>
      </c>
      <c r="K4747" s="458"/>
    </row>
    <row r="4748" spans="1:11">
      <c r="A4748" s="450"/>
      <c r="B4748" s="1677"/>
      <c r="C4748" s="1678"/>
      <c r="D4748" s="1680"/>
      <c r="E4748" s="1682"/>
      <c r="F4748" s="475" t="s">
        <v>1116</v>
      </c>
      <c r="G4748" s="475" t="s">
        <v>1117</v>
      </c>
      <c r="H4748" s="475" t="s">
        <v>1116</v>
      </c>
      <c r="I4748" s="476" t="s">
        <v>1117</v>
      </c>
      <c r="J4748" s="477" t="s">
        <v>1118</v>
      </c>
      <c r="K4748" s="458"/>
    </row>
    <row r="4749" spans="1:11">
      <c r="A4749" s="450"/>
      <c r="B4749" s="486"/>
      <c r="C4749" s="487"/>
      <c r="D4749" s="488"/>
      <c r="E4749" s="481"/>
      <c r="F4749" s="481"/>
      <c r="G4749" s="482"/>
      <c r="H4749" s="490"/>
      <c r="I4749" s="484"/>
      <c r="J4749" s="492"/>
      <c r="K4749" s="458"/>
    </row>
    <row r="4750" spans="1:11">
      <c r="A4750" s="450"/>
      <c r="B4750" s="486"/>
      <c r="C4750" s="487"/>
      <c r="D4750" s="488"/>
      <c r="E4750" s="489"/>
      <c r="F4750" s="489"/>
      <c r="G4750" s="489"/>
      <c r="H4750" s="490"/>
      <c r="I4750" s="491"/>
      <c r="J4750" s="492">
        <f>H4750*F4750*E4750+I4750*G4750*E4750</f>
        <v>0</v>
      </c>
      <c r="K4750" s="458"/>
    </row>
    <row r="4751" spans="1:11">
      <c r="A4751" s="450"/>
      <c r="B4751" s="493"/>
      <c r="C4751" s="494"/>
      <c r="D4751" s="495"/>
      <c r="E4751" s="496"/>
      <c r="F4751" s="496"/>
      <c r="G4751" s="496"/>
      <c r="H4751" s="497"/>
      <c r="I4751" s="498"/>
      <c r="J4751" s="492">
        <f>H4751*F4751*E4751+I4751*G4751*E4751</f>
        <v>0</v>
      </c>
      <c r="K4751" s="458"/>
    </row>
    <row r="4752" spans="1:11">
      <c r="A4752" s="450"/>
      <c r="B4752" s="499" t="s">
        <v>1119</v>
      </c>
      <c r="C4752" s="469"/>
      <c r="D4752" s="469"/>
      <c r="E4752" s="469"/>
      <c r="F4752" s="469"/>
      <c r="G4752" s="469"/>
      <c r="H4752" s="469"/>
      <c r="I4752" s="500" t="s">
        <v>138</v>
      </c>
      <c r="J4752" s="501">
        <f>SUM(J4749:J4751)</f>
        <v>0</v>
      </c>
      <c r="K4752" s="458"/>
    </row>
    <row r="4753" spans="1:11">
      <c r="A4753" s="450"/>
      <c r="B4753" s="502"/>
      <c r="C4753" s="502"/>
      <c r="D4753" s="502"/>
      <c r="E4753" s="502"/>
      <c r="F4753" s="502"/>
      <c r="G4753" s="502"/>
      <c r="H4753" s="502"/>
      <c r="I4753" s="503"/>
      <c r="J4753" s="504"/>
      <c r="K4753" s="458"/>
    </row>
    <row r="4754" spans="1:11" ht="20.399999999999999">
      <c r="A4754" s="450"/>
      <c r="B4754" s="1664" t="s">
        <v>1120</v>
      </c>
      <c r="C4754" s="1665"/>
      <c r="D4754" s="1665"/>
      <c r="E4754" s="1666"/>
      <c r="F4754" s="505" t="s">
        <v>873</v>
      </c>
      <c r="G4754" s="506"/>
      <c r="H4754" s="507" t="s">
        <v>560</v>
      </c>
      <c r="I4754" s="508" t="s">
        <v>1121</v>
      </c>
      <c r="J4754" s="509" t="s">
        <v>1122</v>
      </c>
      <c r="K4754" s="458"/>
    </row>
    <row r="4755" spans="1:11">
      <c r="A4755" s="450"/>
      <c r="B4755" s="510"/>
      <c r="C4755" s="511"/>
      <c r="D4755" s="512"/>
      <c r="E4755" s="513"/>
      <c r="F4755" s="514"/>
      <c r="G4755" s="515"/>
      <c r="H4755" s="516"/>
      <c r="I4755" s="484"/>
      <c r="J4755" s="485"/>
      <c r="K4755" s="458"/>
    </row>
    <row r="4756" spans="1:11">
      <c r="A4756" s="450"/>
      <c r="B4756" s="517" t="s">
        <v>626</v>
      </c>
      <c r="C4756" s="518"/>
      <c r="D4756" s="459"/>
      <c r="E4756" s="487"/>
      <c r="F4756" s="488"/>
      <c r="G4756" s="519"/>
      <c r="H4756" s="520">
        <v>0.43169999999999997</v>
      </c>
      <c r="I4756" s="521">
        <f>VLOOKUP(B4756,'MÃO DE OBRA'!$A:$E,5,FALSE)/220</f>
        <v>15.730909090909092</v>
      </c>
      <c r="J4756" s="492">
        <f t="shared" ref="J4756:J4757" si="109">H4756*I4756</f>
        <v>6.7910334545454552</v>
      </c>
      <c r="K4756" s="458"/>
    </row>
    <row r="4757" spans="1:11">
      <c r="A4757" s="450"/>
      <c r="B4757" s="517" t="s">
        <v>734</v>
      </c>
      <c r="C4757" s="518"/>
      <c r="D4757" s="459"/>
      <c r="E4757" s="487"/>
      <c r="F4757" s="488"/>
      <c r="G4757" s="519"/>
      <c r="H4757" s="520">
        <v>0.43169999999999997</v>
      </c>
      <c r="I4757" s="521">
        <f>VLOOKUP(B4757,'MÃO DE OBRA'!$A:$E,5,FALSE)/220</f>
        <v>23.596363636363641</v>
      </c>
      <c r="J4757" s="492">
        <f t="shared" si="109"/>
        <v>10.186550181818184</v>
      </c>
      <c r="K4757" s="458"/>
    </row>
    <row r="4758" spans="1:11">
      <c r="A4758" s="450"/>
      <c r="B4758" s="517"/>
      <c r="C4758" s="518"/>
      <c r="D4758" s="459"/>
      <c r="E4758" s="487"/>
      <c r="F4758" s="488"/>
      <c r="G4758" s="519"/>
      <c r="H4758" s="520"/>
      <c r="I4758" s="521"/>
      <c r="J4758" s="492"/>
      <c r="K4758" s="458"/>
    </row>
    <row r="4759" spans="1:11">
      <c r="A4759" s="450"/>
      <c r="B4759" s="517"/>
      <c r="C4759" s="518"/>
      <c r="D4759" s="459"/>
      <c r="E4759" s="487"/>
      <c r="F4759" s="488"/>
      <c r="G4759" s="519"/>
      <c r="H4759" s="520"/>
      <c r="I4759" s="491"/>
      <c r="J4759" s="492">
        <f>H4759*I4759</f>
        <v>0</v>
      </c>
      <c r="K4759" s="458"/>
    </row>
    <row r="4760" spans="1:11">
      <c r="A4760" s="450"/>
      <c r="B4760" s="499" t="s">
        <v>1119</v>
      </c>
      <c r="C4760" s="502"/>
      <c r="D4760" s="502"/>
      <c r="E4760" s="502"/>
      <c r="F4760" s="502"/>
      <c r="G4760" s="502"/>
      <c r="H4760" s="502"/>
      <c r="I4760" s="522" t="s">
        <v>138</v>
      </c>
      <c r="J4760" s="501">
        <f>SUM(J4755:J4759)</f>
        <v>16.97758363636364</v>
      </c>
      <c r="K4760" s="458"/>
    </row>
    <row r="4761" spans="1:11">
      <c r="A4761" s="450"/>
      <c r="B4761" s="523"/>
      <c r="C4761" s="523"/>
      <c r="D4761" s="523"/>
      <c r="E4761" s="523"/>
      <c r="F4761" s="523"/>
      <c r="G4761" s="523"/>
      <c r="H4761" s="523"/>
      <c r="I4761" s="524"/>
      <c r="J4761" s="523"/>
      <c r="K4761" s="458"/>
    </row>
    <row r="4762" spans="1:11">
      <c r="A4762" s="450"/>
      <c r="B4762" s="525" t="s">
        <v>1123</v>
      </c>
      <c r="C4762" s="526"/>
      <c r="D4762" s="523"/>
      <c r="E4762" s="527">
        <v>1</v>
      </c>
      <c r="F4762" s="528" t="s">
        <v>1130</v>
      </c>
      <c r="G4762" s="506"/>
      <c r="H4762" s="506"/>
      <c r="I4762" s="529" t="s">
        <v>1124</v>
      </c>
      <c r="J4762" s="501">
        <f>J4752+J4760</f>
        <v>16.97758363636364</v>
      </c>
      <c r="K4762" s="458"/>
    </row>
    <row r="4763" spans="1:11">
      <c r="A4763" s="450"/>
      <c r="B4763" s="530"/>
      <c r="C4763" s="523"/>
      <c r="D4763" s="523"/>
      <c r="E4763" s="531"/>
      <c r="F4763" s="532"/>
      <c r="G4763" s="532"/>
      <c r="H4763" s="532"/>
      <c r="I4763" s="524"/>
      <c r="J4763" s="523"/>
      <c r="K4763" s="458"/>
    </row>
    <row r="4764" spans="1:11" ht="20.399999999999999">
      <c r="A4764" s="450"/>
      <c r="B4764" s="1667" t="s">
        <v>481</v>
      </c>
      <c r="C4764" s="1668"/>
      <c r="D4764" s="1668"/>
      <c r="E4764" s="1669"/>
      <c r="F4764" s="533" t="s">
        <v>873</v>
      </c>
      <c r="G4764" s="534" t="s">
        <v>493</v>
      </c>
      <c r="H4764" s="507" t="s">
        <v>1115</v>
      </c>
      <c r="I4764" s="535" t="s">
        <v>480</v>
      </c>
      <c r="J4764" s="536" t="s">
        <v>482</v>
      </c>
      <c r="K4764" s="458"/>
    </row>
    <row r="4765" spans="1:11">
      <c r="A4765" s="450"/>
      <c r="B4765" s="537"/>
      <c r="C4765" s="538"/>
      <c r="D4765" s="538"/>
      <c r="E4765" s="539"/>
      <c r="F4765" s="540"/>
      <c r="G4765" s="541"/>
      <c r="H4765" s="547"/>
      <c r="I4765" s="543"/>
      <c r="J4765" s="485"/>
      <c r="K4765" s="458"/>
    </row>
    <row r="4766" spans="1:11">
      <c r="A4766" s="450"/>
      <c r="B4766" s="537"/>
      <c r="C4766" s="518"/>
      <c r="D4766" s="518"/>
      <c r="E4766" s="487"/>
      <c r="F4766" s="540"/>
      <c r="G4766" s="541"/>
      <c r="H4766" s="547"/>
      <c r="I4766" s="543"/>
      <c r="J4766" s="492"/>
      <c r="K4766" s="458"/>
    </row>
    <row r="4767" spans="1:11">
      <c r="A4767" s="450"/>
      <c r="B4767" s="517"/>
      <c r="C4767" s="518"/>
      <c r="D4767" s="518"/>
      <c r="E4767" s="487"/>
      <c r="F4767" s="488"/>
      <c r="G4767" s="546"/>
      <c r="H4767" s="547"/>
      <c r="I4767" s="543"/>
      <c r="J4767" s="492">
        <f>H4767*I4767*E4749*F4749</f>
        <v>0</v>
      </c>
      <c r="K4767" s="458"/>
    </row>
    <row r="4768" spans="1:11">
      <c r="A4768" s="450"/>
      <c r="B4768" s="517"/>
      <c r="C4768" s="526"/>
      <c r="D4768" s="526"/>
      <c r="E4768" s="494"/>
      <c r="F4768" s="488"/>
      <c r="G4768" s="468"/>
      <c r="H4768" s="547"/>
      <c r="I4768" s="548"/>
      <c r="J4768" s="492">
        <f>H4768*I4768*E4750*F4750</f>
        <v>0</v>
      </c>
      <c r="K4768" s="458"/>
    </row>
    <row r="4769" spans="1:11">
      <c r="A4769" s="450"/>
      <c r="B4769" s="550" t="s">
        <v>1119</v>
      </c>
      <c r="C4769" s="526"/>
      <c r="D4769" s="526"/>
      <c r="E4769" s="526"/>
      <c r="F4769" s="523"/>
      <c r="G4769" s="526"/>
      <c r="H4769" s="551"/>
      <c r="I4769" s="552" t="s">
        <v>138</v>
      </c>
      <c r="J4769" s="501">
        <f>SUM(J4765:J4768)</f>
        <v>0</v>
      </c>
      <c r="K4769" s="458"/>
    </row>
    <row r="4770" spans="1:11">
      <c r="A4770" s="450"/>
      <c r="B4770" s="553"/>
      <c r="C4770" s="526"/>
      <c r="D4770" s="526"/>
      <c r="E4770" s="554"/>
      <c r="F4770" s="555"/>
      <c r="G4770" s="506"/>
      <c r="H4770" s="506"/>
      <c r="I4770" s="529"/>
      <c r="J4770" s="554"/>
      <c r="K4770" s="458"/>
    </row>
    <row r="4771" spans="1:11" ht="20.399999999999999">
      <c r="A4771" s="450"/>
      <c r="B4771" s="1667" t="s">
        <v>1125</v>
      </c>
      <c r="C4771" s="1668"/>
      <c r="D4771" s="1668"/>
      <c r="E4771" s="1668"/>
      <c r="F4771" s="1669"/>
      <c r="G4771" s="556" t="s">
        <v>494</v>
      </c>
      <c r="H4771" s="506" t="s">
        <v>1126</v>
      </c>
      <c r="I4771" s="557" t="s">
        <v>1115</v>
      </c>
      <c r="J4771" s="509" t="s">
        <v>482</v>
      </c>
      <c r="K4771" s="458"/>
    </row>
    <row r="4772" spans="1:11">
      <c r="A4772" s="450"/>
      <c r="B4772" s="558"/>
      <c r="C4772" s="559"/>
      <c r="D4772" s="560"/>
      <c r="E4772" s="560"/>
      <c r="F4772" s="561"/>
      <c r="G4772" s="489"/>
      <c r="H4772" s="489"/>
      <c r="I4772" s="562"/>
      <c r="J4772" s="492"/>
      <c r="K4772" s="458"/>
    </row>
    <row r="4773" spans="1:11">
      <c r="A4773" s="450"/>
      <c r="B4773" s="563"/>
      <c r="C4773" s="564"/>
      <c r="D4773" s="565"/>
      <c r="E4773" s="565"/>
      <c r="F4773" s="566"/>
      <c r="G4773" s="489"/>
      <c r="H4773" s="489"/>
      <c r="I4773" s="562"/>
      <c r="J4773" s="492"/>
      <c r="K4773" s="458"/>
    </row>
    <row r="4774" spans="1:11">
      <c r="A4774" s="450"/>
      <c r="B4774" s="1670" t="s">
        <v>138</v>
      </c>
      <c r="C4774" s="1670"/>
      <c r="D4774" s="1670"/>
      <c r="E4774" s="1670"/>
      <c r="F4774" s="1670"/>
      <c r="G4774" s="1670"/>
      <c r="H4774" s="1670"/>
      <c r="I4774" s="1670"/>
      <c r="J4774" s="501">
        <f>SUM(J4772:J4773)</f>
        <v>0</v>
      </c>
      <c r="K4774" s="458"/>
    </row>
    <row r="4775" spans="1:11">
      <c r="A4775" s="450"/>
      <c r="B4775" s="567"/>
      <c r="C4775" s="511"/>
      <c r="D4775" s="511"/>
      <c r="E4775" s="568"/>
      <c r="F4775" s="569"/>
      <c r="G4775" s="570"/>
      <c r="H4775" s="570"/>
      <c r="I4775" s="571"/>
      <c r="J4775" s="572"/>
      <c r="K4775" s="458"/>
    </row>
    <row r="4776" spans="1:11">
      <c r="A4776" s="450"/>
      <c r="B4776" s="573" t="s">
        <v>1127</v>
      </c>
      <c r="C4776" s="573"/>
      <c r="D4776" s="550"/>
      <c r="E4776" s="523"/>
      <c r="F4776" s="523"/>
      <c r="G4776" s="523"/>
      <c r="H4776" s="574"/>
      <c r="I4776" s="575"/>
      <c r="J4776" s="639">
        <f>(J4762+J4769+J4774)/E4762</f>
        <v>16.97758363636364</v>
      </c>
      <c r="K4776" s="458"/>
    </row>
    <row r="4777" spans="1:11">
      <c r="A4777" s="450"/>
      <c r="B4777" s="553"/>
      <c r="C4777" s="526"/>
      <c r="D4777" s="526"/>
      <c r="E4777" s="554"/>
      <c r="F4777" s="555"/>
      <c r="G4777" s="506"/>
      <c r="H4777" s="506"/>
      <c r="I4777" s="529"/>
      <c r="J4777" s="576"/>
      <c r="K4777" s="458"/>
    </row>
    <row r="4778" spans="1:11" ht="20.399999999999999">
      <c r="A4778" s="450"/>
      <c r="B4778" s="1667" t="s">
        <v>1128</v>
      </c>
      <c r="C4778" s="1668"/>
      <c r="D4778" s="1668"/>
      <c r="E4778" s="1668"/>
      <c r="F4778" s="1669"/>
      <c r="G4778" s="556" t="s">
        <v>494</v>
      </c>
      <c r="H4778" s="506" t="s">
        <v>1126</v>
      </c>
      <c r="I4778" s="557" t="s">
        <v>1115</v>
      </c>
      <c r="J4778" s="509" t="s">
        <v>482</v>
      </c>
      <c r="K4778" s="458"/>
    </row>
    <row r="4779" spans="1:11">
      <c r="A4779" s="450"/>
      <c r="B4779" s="510" t="s">
        <v>1347</v>
      </c>
      <c r="C4779" s="559"/>
      <c r="D4779" s="560"/>
      <c r="E4779" s="560"/>
      <c r="F4779" s="561"/>
      <c r="G4779" s="489">
        <v>1.9949999999999999E-2</v>
      </c>
      <c r="H4779" s="489" t="s">
        <v>1140</v>
      </c>
      <c r="I4779" s="562">
        <v>840</v>
      </c>
      <c r="J4779" s="492">
        <f>G4779*I4779</f>
        <v>16.757999999999999</v>
      </c>
      <c r="K4779" s="458"/>
    </row>
    <row r="4780" spans="1:11">
      <c r="A4780" s="450"/>
      <c r="B4780" s="802" t="s">
        <v>1348</v>
      </c>
      <c r="C4780" s="564"/>
      <c r="D4780" s="565"/>
      <c r="E4780" s="565"/>
      <c r="F4780" s="566"/>
      <c r="G4780" s="489">
        <v>7.6E-3</v>
      </c>
      <c r="H4780" s="489" t="s">
        <v>1126</v>
      </c>
      <c r="I4780" s="562">
        <v>840</v>
      </c>
      <c r="J4780" s="492">
        <f>G4780*I4780</f>
        <v>6.3840000000000003</v>
      </c>
      <c r="K4780" s="458"/>
    </row>
    <row r="4781" spans="1:11">
      <c r="A4781" s="450"/>
      <c r="B4781" s="802" t="s">
        <v>1349</v>
      </c>
      <c r="C4781" s="564"/>
      <c r="D4781" s="565"/>
      <c r="E4781" s="565"/>
      <c r="F4781" s="566"/>
      <c r="G4781" s="489">
        <v>7.6E-3</v>
      </c>
      <c r="H4781" s="489" t="s">
        <v>1126</v>
      </c>
      <c r="I4781" s="562">
        <v>840</v>
      </c>
      <c r="J4781" s="492">
        <f t="shared" ref="J4781:J4784" si="110">G4781*I4781</f>
        <v>6.3840000000000003</v>
      </c>
      <c r="K4781" s="458"/>
    </row>
    <row r="4782" spans="1:11">
      <c r="A4782" s="450"/>
      <c r="B4782" s="802" t="s">
        <v>1350</v>
      </c>
      <c r="C4782" s="564"/>
      <c r="D4782" s="565"/>
      <c r="E4782" s="565"/>
      <c r="F4782" s="566"/>
      <c r="G4782" s="489">
        <v>1.1639999999999999</v>
      </c>
      <c r="H4782" s="489" t="s">
        <v>1140</v>
      </c>
      <c r="I4782" s="562">
        <v>2.2000000000000002</v>
      </c>
      <c r="J4782" s="492">
        <f t="shared" si="110"/>
        <v>2.5608</v>
      </c>
      <c r="K4782" s="458"/>
    </row>
    <row r="4783" spans="1:11">
      <c r="A4783" s="450"/>
      <c r="B4783" s="802" t="s">
        <v>1351</v>
      </c>
      <c r="C4783" s="564"/>
      <c r="D4783" s="565"/>
      <c r="E4783" s="565"/>
      <c r="F4783" s="566"/>
      <c r="G4783" s="489">
        <v>1.429</v>
      </c>
      <c r="H4783" s="489" t="s">
        <v>1126</v>
      </c>
      <c r="I4783" s="562">
        <v>6.35</v>
      </c>
      <c r="J4783" s="492">
        <f t="shared" si="110"/>
        <v>9.0741499999999995</v>
      </c>
      <c r="K4783" s="458"/>
    </row>
    <row r="4784" spans="1:11">
      <c r="A4784" s="450"/>
      <c r="B4784" s="816" t="s">
        <v>1352</v>
      </c>
      <c r="C4784" s="578"/>
      <c r="D4784" s="579"/>
      <c r="E4784" s="579"/>
      <c r="F4784" s="580"/>
      <c r="G4784" s="489">
        <v>0.16</v>
      </c>
      <c r="H4784" s="489" t="s">
        <v>1126</v>
      </c>
      <c r="I4784" s="562">
        <v>17.45</v>
      </c>
      <c r="J4784" s="492">
        <f t="shared" si="110"/>
        <v>2.7919999999999998</v>
      </c>
      <c r="K4784" s="458"/>
    </row>
    <row r="4785" spans="1:11">
      <c r="A4785" s="450"/>
      <c r="B4785" s="581"/>
      <c r="C4785" s="523"/>
      <c r="D4785" s="523"/>
      <c r="E4785" s="582"/>
      <c r="F4785" s="583"/>
      <c r="G4785" s="532"/>
      <c r="H4785" s="532"/>
      <c r="I4785" s="524" t="s">
        <v>138</v>
      </c>
      <c r="J4785" s="501">
        <f>SUM(J4779:J4784)</f>
        <v>43.952950000000001</v>
      </c>
      <c r="K4785" s="458"/>
    </row>
    <row r="4786" spans="1:11">
      <c r="A4786" s="450"/>
      <c r="B4786" s="584"/>
      <c r="C4786" s="523"/>
      <c r="D4786" s="523"/>
      <c r="E4786" s="582"/>
      <c r="F4786" s="583"/>
      <c r="G4786" s="532"/>
      <c r="H4786" s="532"/>
      <c r="I4786" s="524"/>
      <c r="J4786" s="582"/>
      <c r="K4786" s="458"/>
    </row>
    <row r="4787" spans="1:11" ht="20.399999999999999">
      <c r="A4787" s="450"/>
      <c r="B4787" s="1667" t="s">
        <v>1141</v>
      </c>
      <c r="C4787" s="1668"/>
      <c r="D4787" s="1668"/>
      <c r="E4787" s="1668"/>
      <c r="F4787" s="1669"/>
      <c r="G4787" s="587" t="s">
        <v>494</v>
      </c>
      <c r="H4787" s="506" t="s">
        <v>1115</v>
      </c>
      <c r="I4787" s="557"/>
      <c r="J4787" s="509" t="s">
        <v>482</v>
      </c>
      <c r="K4787" s="458"/>
    </row>
    <row r="4788" spans="1:11">
      <c r="A4788" s="450"/>
      <c r="B4788" s="1654"/>
      <c r="C4788" s="1655"/>
      <c r="D4788" s="1655"/>
      <c r="E4788" s="1655"/>
      <c r="F4788" s="1656"/>
      <c r="G4788" s="489"/>
      <c r="H4788" s="1657"/>
      <c r="I4788" s="1658"/>
      <c r="J4788" s="492"/>
      <c r="K4788" s="458"/>
    </row>
    <row r="4789" spans="1:11">
      <c r="A4789" s="450"/>
      <c r="B4789" s="1659"/>
      <c r="C4789" s="1660"/>
      <c r="D4789" s="1660"/>
      <c r="E4789" s="1660"/>
      <c r="F4789" s="1661"/>
      <c r="G4789" s="496"/>
      <c r="H4789" s="1662"/>
      <c r="I4789" s="1663"/>
      <c r="J4789" s="492"/>
      <c r="K4789" s="458"/>
    </row>
    <row r="4790" spans="1:11">
      <c r="A4790" s="450"/>
      <c r="B4790" s="581"/>
      <c r="C4790" s="523"/>
      <c r="D4790" s="523"/>
      <c r="E4790" s="582"/>
      <c r="F4790" s="583"/>
      <c r="G4790" s="532"/>
      <c r="H4790" s="532"/>
      <c r="I4790" s="524" t="s">
        <v>138</v>
      </c>
      <c r="J4790" s="501">
        <f>SUM(J4788:J4789)</f>
        <v>0</v>
      </c>
      <c r="K4790" s="458"/>
    </row>
    <row r="4791" spans="1:11">
      <c r="A4791" s="450"/>
      <c r="B4791" s="523"/>
      <c r="C4791" s="523"/>
      <c r="D4791" s="523"/>
      <c r="E4791" s="523"/>
      <c r="F4791" s="523"/>
      <c r="G4791" s="523"/>
      <c r="H4791" s="523"/>
      <c r="I4791" s="524"/>
      <c r="J4791" s="523"/>
      <c r="K4791" s="458"/>
    </row>
    <row r="4792" spans="1:11">
      <c r="A4792" s="450"/>
      <c r="B4792" s="1645" t="s">
        <v>1142</v>
      </c>
      <c r="C4792" s="1646"/>
      <c r="D4792" s="1646"/>
      <c r="E4792" s="1646"/>
      <c r="F4792" s="1646"/>
      <c r="G4792" s="1646"/>
      <c r="H4792" s="1646"/>
      <c r="I4792" s="1647"/>
      <c r="J4792" s="573">
        <f>J4790+J4785+J4776</f>
        <v>60.930533636363641</v>
      </c>
      <c r="K4792" s="458"/>
    </row>
    <row r="4793" spans="1:11">
      <c r="A4793" s="450"/>
      <c r="B4793" s="523"/>
      <c r="C4793" s="523"/>
      <c r="D4793" s="523"/>
      <c r="E4793" s="523"/>
      <c r="F4793" s="523"/>
      <c r="G4793" s="523"/>
      <c r="H4793" s="523"/>
      <c r="I4793" s="524"/>
      <c r="J4793" s="523"/>
      <c r="K4793" s="458"/>
    </row>
    <row r="4794" spans="1:11">
      <c r="A4794" s="450"/>
      <c r="B4794" s="1645" t="s">
        <v>1143</v>
      </c>
      <c r="C4794" s="1646"/>
      <c r="D4794" s="1646"/>
      <c r="E4794" s="1646"/>
      <c r="F4794" s="1646"/>
      <c r="G4794" s="1646"/>
      <c r="H4794" s="1646"/>
      <c r="I4794" s="1647"/>
      <c r="J4794" s="501">
        <f>J4792*0</f>
        <v>0</v>
      </c>
      <c r="K4794" s="458"/>
    </row>
    <row r="4795" spans="1:11">
      <c r="A4795" s="450"/>
      <c r="B4795" s="523"/>
      <c r="C4795" s="523"/>
      <c r="D4795" s="523"/>
      <c r="E4795" s="523"/>
      <c r="F4795" s="523"/>
      <c r="G4795" s="523"/>
      <c r="H4795" s="523"/>
      <c r="I4795" s="524"/>
      <c r="J4795" s="523"/>
      <c r="K4795" s="458"/>
    </row>
    <row r="4796" spans="1:11">
      <c r="A4796" s="450"/>
      <c r="B4796" s="1645" t="s">
        <v>1144</v>
      </c>
      <c r="C4796" s="1646"/>
      <c r="D4796" s="1646"/>
      <c r="E4796" s="1646"/>
      <c r="F4796" s="1646"/>
      <c r="G4796" s="1646"/>
      <c r="H4796" s="1646"/>
      <c r="I4796" s="1647"/>
      <c r="J4796" s="573">
        <f>J4792+J4794</f>
        <v>60.930533636363641</v>
      </c>
      <c r="K4796" s="458"/>
    </row>
    <row r="4797" spans="1:11">
      <c r="A4797" s="450"/>
      <c r="B4797" s="511"/>
      <c r="C4797" s="511"/>
      <c r="D4797" s="511"/>
      <c r="E4797" s="511"/>
      <c r="F4797" s="511"/>
      <c r="G4797" s="511"/>
      <c r="H4797" s="511"/>
      <c r="I4797" s="571"/>
      <c r="J4797" s="511"/>
      <c r="K4797" s="458"/>
    </row>
    <row r="4798" spans="1:11">
      <c r="A4798" s="450"/>
      <c r="B4798" s="589"/>
      <c r="C4798" s="559"/>
      <c r="D4798" s="559"/>
      <c r="E4798" s="559"/>
      <c r="F4798" s="559"/>
      <c r="G4798" s="559"/>
      <c r="H4798" s="559"/>
      <c r="I4798" s="559"/>
      <c r="J4798" s="590"/>
      <c r="K4798" s="458"/>
    </row>
    <row r="4799" spans="1:11">
      <c r="A4799" s="450"/>
      <c r="B4799" s="591"/>
      <c r="C4799" s="592"/>
      <c r="D4799" s="593"/>
      <c r="E4799" s="593"/>
      <c r="F4799" s="594" t="s">
        <v>1119</v>
      </c>
      <c r="G4799" s="595" t="s">
        <v>1119</v>
      </c>
      <c r="H4799" s="592"/>
      <c r="I4799" s="592"/>
      <c r="J4799" s="596"/>
      <c r="K4799" s="458"/>
    </row>
    <row r="4800" spans="1:11">
      <c r="A4800" s="450"/>
      <c r="B4800" s="459"/>
      <c r="C4800" s="459"/>
      <c r="D4800" s="459"/>
      <c r="E4800" s="459"/>
      <c r="F4800" s="459"/>
      <c r="G4800" s="459"/>
      <c r="H4800" s="459"/>
      <c r="I4800" s="459"/>
      <c r="J4800" s="459"/>
      <c r="K4800" s="458"/>
    </row>
    <row r="4801" spans="1:11">
      <c r="A4801" s="450"/>
      <c r="B4801" s="597"/>
      <c r="C4801" s="598"/>
      <c r="D4801" s="598"/>
      <c r="E4801" s="598"/>
      <c r="F4801" s="599"/>
      <c r="G4801" s="600" t="s">
        <v>482</v>
      </c>
      <c r="H4801" s="502"/>
      <c r="I4801" s="502"/>
      <c r="J4801" s="505"/>
      <c r="K4801" s="458"/>
    </row>
    <row r="4802" spans="1:11">
      <c r="A4802" s="450"/>
      <c r="B4802" s="601"/>
      <c r="C4802" s="602"/>
      <c r="D4802" s="602"/>
      <c r="E4802" s="602"/>
      <c r="F4802" s="603"/>
      <c r="G4802" s="1648" t="s">
        <v>1145</v>
      </c>
      <c r="H4802" s="1649"/>
      <c r="I4802" s="1649"/>
      <c r="J4802" s="1650"/>
      <c r="K4802" s="458"/>
    </row>
    <row r="4803" spans="1:11">
      <c r="A4803" s="450"/>
      <c r="B4803" s="604"/>
      <c r="C4803" s="605"/>
      <c r="D4803" s="605"/>
      <c r="E4803" s="605"/>
      <c r="F4803" s="606"/>
      <c r="G4803" s="607"/>
      <c r="H4803" s="1651"/>
      <c r="I4803" s="1652"/>
      <c r="J4803" s="1653"/>
      <c r="K4803" s="458"/>
    </row>
    <row r="4804" spans="1:11" ht="15" thickBot="1">
      <c r="A4804" s="608"/>
      <c r="B4804" s="609"/>
      <c r="C4804" s="609"/>
      <c r="D4804" s="609"/>
      <c r="E4804" s="609"/>
      <c r="F4804" s="609"/>
      <c r="G4804" s="609"/>
      <c r="H4804" s="609"/>
      <c r="I4804" s="609"/>
      <c r="J4804" s="609"/>
      <c r="K4804" s="610"/>
    </row>
    <row r="4805" spans="1:11">
      <c r="A4805" s="447"/>
      <c r="B4805" s="448"/>
      <c r="C4805" s="448"/>
      <c r="D4805" s="448"/>
      <c r="E4805" s="448"/>
      <c r="F4805" s="448"/>
      <c r="G4805" s="448"/>
      <c r="H4805" s="448"/>
      <c r="I4805" s="448"/>
      <c r="J4805" s="448"/>
      <c r="K4805" s="449"/>
    </row>
    <row r="4806" spans="1:11">
      <c r="A4806" s="450"/>
      <c r="B4806" s="451" t="s">
        <v>141</v>
      </c>
      <c r="C4806" s="452"/>
      <c r="D4806" s="453" t="s">
        <v>1105</v>
      </c>
      <c r="E4806" s="454"/>
      <c r="F4806" s="455"/>
      <c r="G4806" s="455"/>
      <c r="H4806" s="456"/>
      <c r="I4806" s="456"/>
      <c r="J4806" s="457"/>
      <c r="K4806" s="458"/>
    </row>
    <row r="4807" spans="1:11">
      <c r="A4807" s="450"/>
      <c r="B4807" s="459"/>
      <c r="C4807" s="459"/>
      <c r="D4807" s="459"/>
      <c r="E4807" s="459"/>
      <c r="F4807" s="459"/>
      <c r="G4807" s="459"/>
      <c r="H4807" s="459"/>
      <c r="I4807" s="459"/>
      <c r="J4807" s="459"/>
      <c r="K4807" s="458"/>
    </row>
    <row r="4808" spans="1:11">
      <c r="A4808" s="450"/>
      <c r="B4808" s="460" t="s">
        <v>1146</v>
      </c>
      <c r="C4808" s="461" t="s">
        <v>1107</v>
      </c>
      <c r="D4808" s="1671" t="s">
        <v>198</v>
      </c>
      <c r="E4808" s="1672"/>
      <c r="F4808" s="1672"/>
      <c r="G4808" s="1672"/>
      <c r="H4808" s="1672"/>
      <c r="I4808" s="1673"/>
      <c r="J4808" s="462" t="s">
        <v>1108</v>
      </c>
      <c r="K4808" s="458"/>
    </row>
    <row r="4809" spans="1:11" ht="27.75" customHeight="1">
      <c r="A4809" s="450"/>
      <c r="B4809" s="463">
        <v>20575</v>
      </c>
      <c r="C4809" s="464"/>
      <c r="D4809" s="1674" t="s">
        <v>1354</v>
      </c>
      <c r="E4809" s="1675"/>
      <c r="F4809" s="1675"/>
      <c r="G4809" s="1675"/>
      <c r="H4809" s="1675"/>
      <c r="I4809" s="1676"/>
      <c r="J4809" s="468" t="str">
        <f>F4826</f>
        <v>M2</v>
      </c>
      <c r="K4809" s="458"/>
    </row>
    <row r="4810" spans="1:11">
      <c r="A4810" s="450"/>
      <c r="B4810" s="469"/>
      <c r="C4810" s="469"/>
      <c r="D4810" s="469"/>
      <c r="E4810" s="469"/>
      <c r="F4810" s="469"/>
      <c r="G4810" s="469"/>
      <c r="H4810" s="469"/>
      <c r="I4810" s="470"/>
      <c r="J4810" s="471"/>
      <c r="K4810" s="458"/>
    </row>
    <row r="4811" spans="1:11">
      <c r="A4811" s="450"/>
      <c r="B4811" s="1648" t="s">
        <v>1111</v>
      </c>
      <c r="C4811" s="1650"/>
      <c r="D4811" s="1679" t="s">
        <v>873</v>
      </c>
      <c r="E4811" s="1681" t="s">
        <v>1112</v>
      </c>
      <c r="F4811" s="472" t="s">
        <v>1113</v>
      </c>
      <c r="G4811" s="473"/>
      <c r="H4811" s="472" t="s">
        <v>1114</v>
      </c>
      <c r="I4811" s="473"/>
      <c r="J4811" s="474" t="s">
        <v>1115</v>
      </c>
      <c r="K4811" s="458"/>
    </row>
    <row r="4812" spans="1:11">
      <c r="A4812" s="450"/>
      <c r="B4812" s="1677"/>
      <c r="C4812" s="1678"/>
      <c r="D4812" s="1680"/>
      <c r="E4812" s="1682"/>
      <c r="F4812" s="475" t="s">
        <v>1116</v>
      </c>
      <c r="G4812" s="475" t="s">
        <v>1117</v>
      </c>
      <c r="H4812" s="475" t="s">
        <v>1116</v>
      </c>
      <c r="I4812" s="476" t="s">
        <v>1117</v>
      </c>
      <c r="J4812" s="477" t="s">
        <v>1118</v>
      </c>
      <c r="K4812" s="458"/>
    </row>
    <row r="4813" spans="1:11">
      <c r="A4813" s="450"/>
      <c r="B4813" s="486"/>
      <c r="C4813" s="487"/>
      <c r="D4813" s="488"/>
      <c r="E4813" s="481"/>
      <c r="F4813" s="481"/>
      <c r="G4813" s="482"/>
      <c r="H4813" s="490"/>
      <c r="I4813" s="484"/>
      <c r="J4813" s="492"/>
      <c r="K4813" s="458"/>
    </row>
    <row r="4814" spans="1:11">
      <c r="A4814" s="450"/>
      <c r="B4814" s="486"/>
      <c r="C4814" s="487"/>
      <c r="D4814" s="488"/>
      <c r="E4814" s="489"/>
      <c r="F4814" s="489"/>
      <c r="G4814" s="489"/>
      <c r="H4814" s="490"/>
      <c r="I4814" s="491"/>
      <c r="J4814" s="492">
        <f>H4814*F4814*E4814+I4814*G4814*E4814</f>
        <v>0</v>
      </c>
      <c r="K4814" s="458"/>
    </row>
    <row r="4815" spans="1:11">
      <c r="A4815" s="450"/>
      <c r="B4815" s="493"/>
      <c r="C4815" s="494"/>
      <c r="D4815" s="495"/>
      <c r="E4815" s="496"/>
      <c r="F4815" s="496"/>
      <c r="G4815" s="496"/>
      <c r="H4815" s="497"/>
      <c r="I4815" s="498"/>
      <c r="J4815" s="492">
        <f>H4815*F4815*E4815+I4815*G4815*E4815</f>
        <v>0</v>
      </c>
      <c r="K4815" s="458"/>
    </row>
    <row r="4816" spans="1:11">
      <c r="A4816" s="450"/>
      <c r="B4816" s="499" t="s">
        <v>1119</v>
      </c>
      <c r="C4816" s="469"/>
      <c r="D4816" s="469"/>
      <c r="E4816" s="469"/>
      <c r="F4816" s="469"/>
      <c r="G4816" s="469"/>
      <c r="H4816" s="469"/>
      <c r="I4816" s="500" t="s">
        <v>138</v>
      </c>
      <c r="J4816" s="501">
        <f>SUM(J4813:J4815)</f>
        <v>0</v>
      </c>
      <c r="K4816" s="458"/>
    </row>
    <row r="4817" spans="1:11">
      <c r="A4817" s="450"/>
      <c r="B4817" s="502"/>
      <c r="C4817" s="502"/>
      <c r="D4817" s="502"/>
      <c r="E4817" s="502"/>
      <c r="F4817" s="502"/>
      <c r="G4817" s="502"/>
      <c r="H4817" s="502"/>
      <c r="I4817" s="503"/>
      <c r="J4817" s="504"/>
      <c r="K4817" s="458"/>
    </row>
    <row r="4818" spans="1:11" ht="20.399999999999999">
      <c r="A4818" s="450"/>
      <c r="B4818" s="1664" t="s">
        <v>1120</v>
      </c>
      <c r="C4818" s="1665"/>
      <c r="D4818" s="1665"/>
      <c r="E4818" s="1666"/>
      <c r="F4818" s="505" t="s">
        <v>873</v>
      </c>
      <c r="G4818" s="506"/>
      <c r="H4818" s="507" t="s">
        <v>560</v>
      </c>
      <c r="I4818" s="508" t="s">
        <v>1121</v>
      </c>
      <c r="J4818" s="509" t="s">
        <v>1122</v>
      </c>
      <c r="K4818" s="458"/>
    </row>
    <row r="4819" spans="1:11">
      <c r="A4819" s="450"/>
      <c r="B4819" s="510"/>
      <c r="C4819" s="511"/>
      <c r="D4819" s="512"/>
      <c r="E4819" s="513"/>
      <c r="F4819" s="514"/>
      <c r="G4819" s="515"/>
      <c r="H4819" s="516"/>
      <c r="I4819" s="484"/>
      <c r="J4819" s="485"/>
      <c r="K4819" s="458"/>
    </row>
    <row r="4820" spans="1:11">
      <c r="A4820" s="450"/>
      <c r="B4820" s="517" t="s">
        <v>626</v>
      </c>
      <c r="C4820" s="518"/>
      <c r="D4820" s="459"/>
      <c r="E4820" s="487"/>
      <c r="F4820" s="488"/>
      <c r="G4820" s="519"/>
      <c r="H4820" s="520">
        <v>0.2</v>
      </c>
      <c r="I4820" s="521">
        <f>VLOOKUP(B4820,'MÃO DE OBRA'!$A:$E,5,FALSE)/220</f>
        <v>15.730909090909092</v>
      </c>
      <c r="J4820" s="492">
        <f t="shared" ref="J4820:J4821" si="111">H4820*I4820</f>
        <v>3.1461818181818186</v>
      </c>
      <c r="K4820" s="458"/>
    </row>
    <row r="4821" spans="1:11">
      <c r="A4821" s="450"/>
      <c r="B4821" s="517" t="s">
        <v>734</v>
      </c>
      <c r="C4821" s="518"/>
      <c r="D4821" s="459"/>
      <c r="E4821" s="487"/>
      <c r="F4821" s="488"/>
      <c r="G4821" s="519"/>
      <c r="H4821" s="520">
        <v>0.4</v>
      </c>
      <c r="I4821" s="521">
        <f>VLOOKUP(B4821,'MÃO DE OBRA'!$A:$E,5,FALSE)/220</f>
        <v>23.596363636363641</v>
      </c>
      <c r="J4821" s="492">
        <f t="shared" si="111"/>
        <v>9.4385454545454568</v>
      </c>
      <c r="K4821" s="458"/>
    </row>
    <row r="4822" spans="1:11">
      <c r="A4822" s="450"/>
      <c r="B4822" s="517"/>
      <c r="C4822" s="518"/>
      <c r="D4822" s="459"/>
      <c r="E4822" s="487"/>
      <c r="F4822" s="488"/>
      <c r="G4822" s="519"/>
      <c r="H4822" s="520"/>
      <c r="I4822" s="521"/>
      <c r="J4822" s="492"/>
      <c r="K4822" s="458"/>
    </row>
    <row r="4823" spans="1:11">
      <c r="A4823" s="450"/>
      <c r="B4823" s="517"/>
      <c r="C4823" s="518"/>
      <c r="D4823" s="459"/>
      <c r="E4823" s="487"/>
      <c r="F4823" s="488"/>
      <c r="G4823" s="519"/>
      <c r="H4823" s="520"/>
      <c r="I4823" s="491"/>
      <c r="J4823" s="492">
        <f>H4823*I4823</f>
        <v>0</v>
      </c>
      <c r="K4823" s="458"/>
    </row>
    <row r="4824" spans="1:11">
      <c r="A4824" s="450"/>
      <c r="B4824" s="499" t="s">
        <v>1119</v>
      </c>
      <c r="C4824" s="502"/>
      <c r="D4824" s="502"/>
      <c r="E4824" s="502"/>
      <c r="F4824" s="502"/>
      <c r="G4824" s="502"/>
      <c r="H4824" s="502"/>
      <c r="I4824" s="522" t="s">
        <v>138</v>
      </c>
      <c r="J4824" s="501">
        <f>SUM(J4819:J4823)</f>
        <v>12.584727272727275</v>
      </c>
      <c r="K4824" s="458"/>
    </row>
    <row r="4825" spans="1:11">
      <c r="A4825" s="450"/>
      <c r="B4825" s="523"/>
      <c r="C4825" s="523"/>
      <c r="D4825" s="523"/>
      <c r="E4825" s="523"/>
      <c r="F4825" s="523"/>
      <c r="G4825" s="523"/>
      <c r="H4825" s="523"/>
      <c r="I4825" s="524"/>
      <c r="J4825" s="523"/>
      <c r="K4825" s="458"/>
    </row>
    <row r="4826" spans="1:11">
      <c r="A4826" s="450"/>
      <c r="B4826" s="525" t="s">
        <v>1123</v>
      </c>
      <c r="C4826" s="526"/>
      <c r="D4826" s="523"/>
      <c r="E4826" s="527">
        <v>1</v>
      </c>
      <c r="F4826" s="528" t="s">
        <v>1165</v>
      </c>
      <c r="G4826" s="506"/>
      <c r="H4826" s="506"/>
      <c r="I4826" s="529" t="s">
        <v>1124</v>
      </c>
      <c r="J4826" s="501">
        <f>J4816+J4824</f>
        <v>12.584727272727275</v>
      </c>
      <c r="K4826" s="458"/>
    </row>
    <row r="4827" spans="1:11">
      <c r="A4827" s="450"/>
      <c r="B4827" s="530"/>
      <c r="C4827" s="523"/>
      <c r="D4827" s="523"/>
      <c r="E4827" s="531"/>
      <c r="F4827" s="532"/>
      <c r="G4827" s="532"/>
      <c r="H4827" s="532"/>
      <c r="I4827" s="524"/>
      <c r="J4827" s="523"/>
      <c r="K4827" s="458"/>
    </row>
    <row r="4828" spans="1:11" ht="20.399999999999999">
      <c r="A4828" s="450"/>
      <c r="B4828" s="1667" t="s">
        <v>481</v>
      </c>
      <c r="C4828" s="1668"/>
      <c r="D4828" s="1668"/>
      <c r="E4828" s="1669"/>
      <c r="F4828" s="533" t="s">
        <v>873</v>
      </c>
      <c r="G4828" s="534" t="s">
        <v>493</v>
      </c>
      <c r="H4828" s="507" t="s">
        <v>1115</v>
      </c>
      <c r="I4828" s="535" t="s">
        <v>480</v>
      </c>
      <c r="J4828" s="536" t="s">
        <v>482</v>
      </c>
      <c r="K4828" s="458"/>
    </row>
    <row r="4829" spans="1:11">
      <c r="A4829" s="450"/>
      <c r="B4829" s="537"/>
      <c r="C4829" s="538"/>
      <c r="D4829" s="538"/>
      <c r="E4829" s="539"/>
      <c r="F4829" s="540"/>
      <c r="G4829" s="541"/>
      <c r="H4829" s="547"/>
      <c r="I4829" s="543"/>
      <c r="J4829" s="485"/>
      <c r="K4829" s="458"/>
    </row>
    <row r="4830" spans="1:11">
      <c r="A4830" s="450"/>
      <c r="B4830" s="537"/>
      <c r="C4830" s="518"/>
      <c r="D4830" s="518"/>
      <c r="E4830" s="487"/>
      <c r="F4830" s="540"/>
      <c r="G4830" s="541"/>
      <c r="H4830" s="547"/>
      <c r="I4830" s="543"/>
      <c r="J4830" s="492"/>
      <c r="K4830" s="458"/>
    </row>
    <row r="4831" spans="1:11">
      <c r="A4831" s="450"/>
      <c r="B4831" s="517"/>
      <c r="C4831" s="518"/>
      <c r="D4831" s="518"/>
      <c r="E4831" s="487"/>
      <c r="F4831" s="488"/>
      <c r="G4831" s="546"/>
      <c r="H4831" s="547"/>
      <c r="I4831" s="543"/>
      <c r="J4831" s="492">
        <f>H4831*I4831*E4813*F4813</f>
        <v>0</v>
      </c>
      <c r="K4831" s="458"/>
    </row>
    <row r="4832" spans="1:11">
      <c r="A4832" s="450"/>
      <c r="B4832" s="517"/>
      <c r="C4832" s="526"/>
      <c r="D4832" s="526"/>
      <c r="E4832" s="494"/>
      <c r="F4832" s="488"/>
      <c r="G4832" s="468"/>
      <c r="H4832" s="547"/>
      <c r="I4832" s="548"/>
      <c r="J4832" s="492">
        <f>H4832*I4832*E4814*F4814</f>
        <v>0</v>
      </c>
      <c r="K4832" s="458"/>
    </row>
    <row r="4833" spans="1:11">
      <c r="A4833" s="450"/>
      <c r="B4833" s="550" t="s">
        <v>1119</v>
      </c>
      <c r="C4833" s="526"/>
      <c r="D4833" s="526"/>
      <c r="E4833" s="526"/>
      <c r="F4833" s="523"/>
      <c r="G4833" s="526"/>
      <c r="H4833" s="551"/>
      <c r="I4833" s="552" t="s">
        <v>138</v>
      </c>
      <c r="J4833" s="501">
        <f>SUM(J4829:J4832)</f>
        <v>0</v>
      </c>
      <c r="K4833" s="458"/>
    </row>
    <row r="4834" spans="1:11">
      <c r="A4834" s="450"/>
      <c r="B4834" s="553"/>
      <c r="C4834" s="526"/>
      <c r="D4834" s="526"/>
      <c r="E4834" s="554"/>
      <c r="F4834" s="555"/>
      <c r="G4834" s="506"/>
      <c r="H4834" s="506"/>
      <c r="I4834" s="529"/>
      <c r="J4834" s="554"/>
      <c r="K4834" s="458"/>
    </row>
    <row r="4835" spans="1:11" ht="20.399999999999999">
      <c r="A4835" s="450"/>
      <c r="B4835" s="1667" t="s">
        <v>1125</v>
      </c>
      <c r="C4835" s="1668"/>
      <c r="D4835" s="1668"/>
      <c r="E4835" s="1668"/>
      <c r="F4835" s="1669"/>
      <c r="G4835" s="556" t="s">
        <v>494</v>
      </c>
      <c r="H4835" s="506" t="s">
        <v>1126</v>
      </c>
      <c r="I4835" s="557" t="s">
        <v>1115</v>
      </c>
      <c r="J4835" s="509" t="s">
        <v>482</v>
      </c>
      <c r="K4835" s="458"/>
    </row>
    <row r="4836" spans="1:11">
      <c r="A4836" s="450"/>
      <c r="B4836" s="558"/>
      <c r="C4836" s="559"/>
      <c r="D4836" s="560"/>
      <c r="E4836" s="560"/>
      <c r="F4836" s="561"/>
      <c r="G4836" s="489"/>
      <c r="H4836" s="489"/>
      <c r="I4836" s="562"/>
      <c r="J4836" s="492"/>
      <c r="K4836" s="458"/>
    </row>
    <row r="4837" spans="1:11">
      <c r="A4837" s="450"/>
      <c r="B4837" s="563"/>
      <c r="C4837" s="564"/>
      <c r="D4837" s="565"/>
      <c r="E4837" s="565"/>
      <c r="F4837" s="566"/>
      <c r="G4837" s="489"/>
      <c r="H4837" s="489"/>
      <c r="I4837" s="562"/>
      <c r="J4837" s="492"/>
      <c r="K4837" s="458"/>
    </row>
    <row r="4838" spans="1:11">
      <c r="A4838" s="450"/>
      <c r="B4838" s="1670" t="s">
        <v>138</v>
      </c>
      <c r="C4838" s="1670"/>
      <c r="D4838" s="1670"/>
      <c r="E4838" s="1670"/>
      <c r="F4838" s="1670"/>
      <c r="G4838" s="1670"/>
      <c r="H4838" s="1670"/>
      <c r="I4838" s="1670"/>
      <c r="J4838" s="501">
        <f>SUM(J4836:J4837)</f>
        <v>0</v>
      </c>
      <c r="K4838" s="458"/>
    </row>
    <row r="4839" spans="1:11">
      <c r="A4839" s="450"/>
      <c r="B4839" s="567"/>
      <c r="C4839" s="511"/>
      <c r="D4839" s="511"/>
      <c r="E4839" s="568"/>
      <c r="F4839" s="569"/>
      <c r="G4839" s="570"/>
      <c r="H4839" s="570"/>
      <c r="I4839" s="571"/>
      <c r="J4839" s="572"/>
      <c r="K4839" s="458"/>
    </row>
    <row r="4840" spans="1:11">
      <c r="A4840" s="450"/>
      <c r="B4840" s="573" t="s">
        <v>1127</v>
      </c>
      <c r="C4840" s="573"/>
      <c r="D4840" s="550"/>
      <c r="E4840" s="523"/>
      <c r="F4840" s="523"/>
      <c r="G4840" s="523"/>
      <c r="H4840" s="574"/>
      <c r="I4840" s="575"/>
      <c r="J4840" s="639">
        <f>(J4826+J4833+J4838)/E4826</f>
        <v>12.584727272727275</v>
      </c>
      <c r="K4840" s="458"/>
    </row>
    <row r="4841" spans="1:11">
      <c r="A4841" s="450"/>
      <c r="B4841" s="553"/>
      <c r="C4841" s="526"/>
      <c r="D4841" s="526"/>
      <c r="E4841" s="554"/>
      <c r="F4841" s="555"/>
      <c r="G4841" s="506"/>
      <c r="H4841" s="506"/>
      <c r="I4841" s="529"/>
      <c r="J4841" s="576"/>
      <c r="K4841" s="458"/>
    </row>
    <row r="4842" spans="1:11" ht="20.399999999999999">
      <c r="A4842" s="450"/>
      <c r="B4842" s="1667" t="s">
        <v>1128</v>
      </c>
      <c r="C4842" s="1668"/>
      <c r="D4842" s="1668"/>
      <c r="E4842" s="1668"/>
      <c r="F4842" s="1669"/>
      <c r="G4842" s="556" t="s">
        <v>494</v>
      </c>
      <c r="H4842" s="506" t="s">
        <v>1126</v>
      </c>
      <c r="I4842" s="557" t="s">
        <v>1115</v>
      </c>
      <c r="J4842" s="509" t="s">
        <v>482</v>
      </c>
      <c r="K4842" s="458"/>
    </row>
    <row r="4843" spans="1:11">
      <c r="A4843" s="450"/>
      <c r="B4843" s="558" t="s">
        <v>1355</v>
      </c>
      <c r="C4843" s="559"/>
      <c r="D4843" s="560"/>
      <c r="E4843" s="560"/>
      <c r="F4843" s="561"/>
      <c r="G4843" s="489">
        <v>13.8697312</v>
      </c>
      <c r="H4843" s="489" t="s">
        <v>1140</v>
      </c>
      <c r="I4843" s="562">
        <v>3.88</v>
      </c>
      <c r="J4843" s="492">
        <f>G4843*I4843</f>
        <v>53.814557055999998</v>
      </c>
      <c r="K4843" s="458"/>
    </row>
    <row r="4844" spans="1:11">
      <c r="A4844" s="450"/>
      <c r="B4844" s="563" t="s">
        <v>1356</v>
      </c>
      <c r="C4844" s="564"/>
      <c r="D4844" s="565"/>
      <c r="E4844" s="565"/>
      <c r="F4844" s="566"/>
      <c r="G4844" s="489">
        <f>G4843</f>
        <v>13.8697312</v>
      </c>
      <c r="H4844" s="489" t="s">
        <v>1140</v>
      </c>
      <c r="I4844" s="743">
        <v>7.17</v>
      </c>
      <c r="J4844" s="492">
        <f>G4844*I4844</f>
        <v>99.445972703999999</v>
      </c>
      <c r="K4844" s="458"/>
    </row>
    <row r="4845" spans="1:11">
      <c r="A4845" s="450"/>
      <c r="B4845" s="563" t="s">
        <v>1357</v>
      </c>
      <c r="C4845" s="564"/>
      <c r="D4845" s="565"/>
      <c r="E4845" s="565"/>
      <c r="F4845" s="566"/>
      <c r="G4845" s="489">
        <f>G4844</f>
        <v>13.8697312</v>
      </c>
      <c r="H4845" s="489" t="s">
        <v>1140</v>
      </c>
      <c r="I4845" s="743">
        <v>15</v>
      </c>
      <c r="J4845" s="492">
        <f t="shared" ref="J4845:J4848" si="112">G4845*I4845</f>
        <v>208.04596800000002</v>
      </c>
      <c r="K4845" s="458"/>
    </row>
    <row r="4846" spans="1:11">
      <c r="A4846" s="450"/>
      <c r="B4846" s="563" t="s">
        <v>1358</v>
      </c>
      <c r="C4846" s="564"/>
      <c r="D4846" s="565"/>
      <c r="E4846" s="565"/>
      <c r="F4846" s="566"/>
      <c r="G4846" s="489">
        <v>0.63419559999999997</v>
      </c>
      <c r="H4846" s="489" t="s">
        <v>1165</v>
      </c>
      <c r="I4846" s="743">
        <v>35.49</v>
      </c>
      <c r="J4846" s="492">
        <f t="shared" si="112"/>
        <v>22.507601844</v>
      </c>
      <c r="K4846" s="458"/>
    </row>
    <row r="4847" spans="1:11">
      <c r="A4847" s="450"/>
      <c r="B4847" s="563"/>
      <c r="C4847" s="564"/>
      <c r="D4847" s="565"/>
      <c r="E4847" s="565"/>
      <c r="F4847" s="566"/>
      <c r="G4847" s="489"/>
      <c r="H4847" s="489"/>
      <c r="I4847" s="743"/>
      <c r="J4847" s="492">
        <f t="shared" si="112"/>
        <v>0</v>
      </c>
      <c r="K4847" s="458"/>
    </row>
    <row r="4848" spans="1:11">
      <c r="A4848" s="450"/>
      <c r="B4848" s="577"/>
      <c r="C4848" s="578"/>
      <c r="D4848" s="579"/>
      <c r="E4848" s="579"/>
      <c r="F4848" s="580"/>
      <c r="G4848" s="489"/>
      <c r="H4848" s="489"/>
      <c r="I4848" s="743"/>
      <c r="J4848" s="492">
        <f t="shared" si="112"/>
        <v>0</v>
      </c>
      <c r="K4848" s="458"/>
    </row>
    <row r="4849" spans="1:11">
      <c r="A4849" s="450"/>
      <c r="B4849" s="581"/>
      <c r="C4849" s="523"/>
      <c r="D4849" s="523"/>
      <c r="E4849" s="582"/>
      <c r="F4849" s="583"/>
      <c r="G4849" s="532"/>
      <c r="H4849" s="532"/>
      <c r="I4849" s="524" t="s">
        <v>138</v>
      </c>
      <c r="J4849" s="501">
        <f>SUM(J4843:J4848)</f>
        <v>383.81409960400003</v>
      </c>
      <c r="K4849" s="458"/>
    </row>
    <row r="4850" spans="1:11">
      <c r="A4850" s="450"/>
      <c r="B4850" s="584"/>
      <c r="C4850" s="523"/>
      <c r="D4850" s="523"/>
      <c r="E4850" s="582"/>
      <c r="F4850" s="583"/>
      <c r="G4850" s="532"/>
      <c r="H4850" s="532"/>
      <c r="I4850" s="524"/>
      <c r="J4850" s="582"/>
      <c r="K4850" s="458"/>
    </row>
    <row r="4851" spans="1:11" ht="20.399999999999999">
      <c r="A4851" s="450"/>
      <c r="B4851" s="1667" t="s">
        <v>1141</v>
      </c>
      <c r="C4851" s="1668"/>
      <c r="D4851" s="1668"/>
      <c r="E4851" s="1668"/>
      <c r="F4851" s="1669"/>
      <c r="G4851" s="587" t="s">
        <v>494</v>
      </c>
      <c r="H4851" s="506" t="s">
        <v>1115</v>
      </c>
      <c r="I4851" s="557"/>
      <c r="J4851" s="509" t="s">
        <v>482</v>
      </c>
      <c r="K4851" s="458"/>
    </row>
    <row r="4852" spans="1:11">
      <c r="A4852" s="450"/>
      <c r="B4852" s="1654"/>
      <c r="C4852" s="1655"/>
      <c r="D4852" s="1655"/>
      <c r="E4852" s="1655"/>
      <c r="F4852" s="1656"/>
      <c r="G4852" s="489"/>
      <c r="H4852" s="1657"/>
      <c r="I4852" s="1658"/>
      <c r="J4852" s="492"/>
      <c r="K4852" s="458"/>
    </row>
    <row r="4853" spans="1:11">
      <c r="A4853" s="450"/>
      <c r="B4853" s="1659"/>
      <c r="C4853" s="1660"/>
      <c r="D4853" s="1660"/>
      <c r="E4853" s="1660"/>
      <c r="F4853" s="1661"/>
      <c r="G4853" s="496"/>
      <c r="H4853" s="1662"/>
      <c r="I4853" s="1663"/>
      <c r="J4853" s="492"/>
      <c r="K4853" s="458"/>
    </row>
    <row r="4854" spans="1:11">
      <c r="A4854" s="450"/>
      <c r="B4854" s="581"/>
      <c r="C4854" s="523"/>
      <c r="D4854" s="523"/>
      <c r="E4854" s="582"/>
      <c r="F4854" s="583"/>
      <c r="G4854" s="532"/>
      <c r="H4854" s="532"/>
      <c r="I4854" s="524" t="s">
        <v>138</v>
      </c>
      <c r="J4854" s="501">
        <f>SUM(J4852:J4853)</f>
        <v>0</v>
      </c>
      <c r="K4854" s="458"/>
    </row>
    <row r="4855" spans="1:11">
      <c r="A4855" s="450"/>
      <c r="B4855" s="523"/>
      <c r="C4855" s="523"/>
      <c r="D4855" s="523"/>
      <c r="E4855" s="523"/>
      <c r="F4855" s="523"/>
      <c r="G4855" s="523"/>
      <c r="H4855" s="523"/>
      <c r="I4855" s="524"/>
      <c r="J4855" s="523"/>
      <c r="K4855" s="458"/>
    </row>
    <row r="4856" spans="1:11">
      <c r="A4856" s="450"/>
      <c r="B4856" s="1645" t="s">
        <v>1142</v>
      </c>
      <c r="C4856" s="1646"/>
      <c r="D4856" s="1646"/>
      <c r="E4856" s="1646"/>
      <c r="F4856" s="1646"/>
      <c r="G4856" s="1646"/>
      <c r="H4856" s="1646"/>
      <c r="I4856" s="1647"/>
      <c r="J4856" s="573">
        <f>J4854+J4849+J4840</f>
        <v>396.3988268767273</v>
      </c>
      <c r="K4856" s="458"/>
    </row>
    <row r="4857" spans="1:11">
      <c r="A4857" s="450"/>
      <c r="B4857" s="523"/>
      <c r="C4857" s="523"/>
      <c r="D4857" s="523"/>
      <c r="E4857" s="523"/>
      <c r="F4857" s="523"/>
      <c r="G4857" s="523"/>
      <c r="H4857" s="523"/>
      <c r="I4857" s="524"/>
      <c r="J4857" s="523"/>
      <c r="K4857" s="458"/>
    </row>
    <row r="4858" spans="1:11">
      <c r="A4858" s="450"/>
      <c r="B4858" s="1645" t="s">
        <v>1143</v>
      </c>
      <c r="C4858" s="1646"/>
      <c r="D4858" s="1646"/>
      <c r="E4858" s="1646"/>
      <c r="F4858" s="1646"/>
      <c r="G4858" s="1646"/>
      <c r="H4858" s="1646"/>
      <c r="I4858" s="1647"/>
      <c r="J4858" s="501">
        <f>J4856*0</f>
        <v>0</v>
      </c>
      <c r="K4858" s="458"/>
    </row>
    <row r="4859" spans="1:11">
      <c r="A4859" s="450"/>
      <c r="B4859" s="523"/>
      <c r="C4859" s="523"/>
      <c r="D4859" s="523"/>
      <c r="E4859" s="523"/>
      <c r="F4859" s="523"/>
      <c r="G4859" s="523"/>
      <c r="H4859" s="523"/>
      <c r="I4859" s="524"/>
      <c r="J4859" s="523"/>
      <c r="K4859" s="458"/>
    </row>
    <row r="4860" spans="1:11">
      <c r="A4860" s="450"/>
      <c r="B4860" s="1645" t="s">
        <v>1144</v>
      </c>
      <c r="C4860" s="1646"/>
      <c r="D4860" s="1646"/>
      <c r="E4860" s="1646"/>
      <c r="F4860" s="1646"/>
      <c r="G4860" s="1646"/>
      <c r="H4860" s="1646"/>
      <c r="I4860" s="1647"/>
      <c r="J4860" s="573">
        <f>J4856+J4858</f>
        <v>396.3988268767273</v>
      </c>
      <c r="K4860" s="458"/>
    </row>
    <row r="4861" spans="1:11">
      <c r="A4861" s="450"/>
      <c r="B4861" s="511"/>
      <c r="C4861" s="511"/>
      <c r="D4861" s="511"/>
      <c r="E4861" s="511"/>
      <c r="F4861" s="511"/>
      <c r="G4861" s="511"/>
      <c r="H4861" s="511"/>
      <c r="I4861" s="571"/>
      <c r="J4861" s="511"/>
      <c r="K4861" s="458"/>
    </row>
    <row r="4862" spans="1:11">
      <c r="A4862" s="450"/>
      <c r="B4862" s="589"/>
      <c r="C4862" s="559"/>
      <c r="D4862" s="559"/>
      <c r="E4862" s="559"/>
      <c r="F4862" s="559"/>
      <c r="G4862" s="559"/>
      <c r="H4862" s="559"/>
      <c r="I4862" s="559"/>
      <c r="J4862" s="590"/>
      <c r="K4862" s="458"/>
    </row>
    <row r="4863" spans="1:11">
      <c r="A4863" s="450"/>
      <c r="B4863" s="591"/>
      <c r="C4863" s="592"/>
      <c r="D4863" s="593"/>
      <c r="E4863" s="593"/>
      <c r="F4863" s="594" t="s">
        <v>1119</v>
      </c>
      <c r="G4863" s="595" t="s">
        <v>1119</v>
      </c>
      <c r="H4863" s="592"/>
      <c r="I4863" s="592"/>
      <c r="J4863" s="596"/>
      <c r="K4863" s="458"/>
    </row>
    <row r="4864" spans="1:11">
      <c r="A4864" s="450"/>
      <c r="B4864" s="459"/>
      <c r="C4864" s="459"/>
      <c r="D4864" s="459"/>
      <c r="E4864" s="459"/>
      <c r="F4864" s="459"/>
      <c r="G4864" s="459"/>
      <c r="H4864" s="459"/>
      <c r="I4864" s="459"/>
      <c r="J4864" s="459"/>
      <c r="K4864" s="458"/>
    </row>
    <row r="4865" spans="1:11">
      <c r="A4865" s="450"/>
      <c r="B4865" s="597"/>
      <c r="C4865" s="598"/>
      <c r="D4865" s="598"/>
      <c r="E4865" s="598"/>
      <c r="F4865" s="599"/>
      <c r="G4865" s="600" t="s">
        <v>482</v>
      </c>
      <c r="H4865" s="502"/>
      <c r="I4865" s="502"/>
      <c r="J4865" s="505"/>
      <c r="K4865" s="458"/>
    </row>
    <row r="4866" spans="1:11">
      <c r="A4866" s="450"/>
      <c r="B4866" s="601"/>
      <c r="C4866" s="602"/>
      <c r="D4866" s="602"/>
      <c r="E4866" s="602"/>
      <c r="F4866" s="603"/>
      <c r="G4866" s="1648" t="s">
        <v>1145</v>
      </c>
      <c r="H4866" s="1649"/>
      <c r="I4866" s="1649"/>
      <c r="J4866" s="1650"/>
      <c r="K4866" s="458"/>
    </row>
    <row r="4867" spans="1:11">
      <c r="A4867" s="450"/>
      <c r="B4867" s="604"/>
      <c r="C4867" s="605"/>
      <c r="D4867" s="605"/>
      <c r="E4867" s="605"/>
      <c r="F4867" s="606"/>
      <c r="G4867" s="607"/>
      <c r="H4867" s="1651"/>
      <c r="I4867" s="1652"/>
      <c r="J4867" s="1653"/>
      <c r="K4867" s="458"/>
    </row>
    <row r="4868" spans="1:11" ht="15" thickBot="1">
      <c r="A4868" s="608"/>
      <c r="B4868" s="609"/>
      <c r="C4868" s="609"/>
      <c r="D4868" s="609"/>
      <c r="E4868" s="609"/>
      <c r="F4868" s="609"/>
      <c r="G4868" s="609"/>
      <c r="H4868" s="609"/>
      <c r="I4868" s="609"/>
      <c r="J4868" s="609"/>
      <c r="K4868" s="610"/>
    </row>
    <row r="4869" spans="1:11">
      <c r="A4869" s="447"/>
      <c r="B4869" s="448"/>
      <c r="C4869" s="448"/>
      <c r="D4869" s="448"/>
      <c r="E4869" s="448"/>
      <c r="F4869" s="448"/>
      <c r="G4869" s="448"/>
      <c r="H4869" s="448"/>
      <c r="I4869" s="448"/>
      <c r="J4869" s="448"/>
      <c r="K4869" s="449"/>
    </row>
    <row r="4870" spans="1:11">
      <c r="A4870" s="450"/>
      <c r="B4870" s="451" t="s">
        <v>141</v>
      </c>
      <c r="C4870" s="452"/>
      <c r="D4870" s="453" t="s">
        <v>1105</v>
      </c>
      <c r="E4870" s="454"/>
      <c r="F4870" s="455"/>
      <c r="G4870" s="455"/>
      <c r="H4870" s="456"/>
      <c r="I4870" s="456"/>
      <c r="J4870" s="457"/>
      <c r="K4870" s="458"/>
    </row>
    <row r="4871" spans="1:11">
      <c r="A4871" s="450"/>
      <c r="B4871" s="459"/>
      <c r="C4871" s="459"/>
      <c r="D4871" s="459"/>
      <c r="E4871" s="459"/>
      <c r="F4871" s="459"/>
      <c r="G4871" s="459"/>
      <c r="H4871" s="459"/>
      <c r="I4871" s="459"/>
      <c r="J4871" s="459"/>
      <c r="K4871" s="458"/>
    </row>
    <row r="4872" spans="1:11">
      <c r="A4872" s="450"/>
      <c r="B4872" s="460" t="s">
        <v>1106</v>
      </c>
      <c r="C4872" s="461" t="s">
        <v>1107</v>
      </c>
      <c r="D4872" s="1671" t="s">
        <v>198</v>
      </c>
      <c r="E4872" s="1672"/>
      <c r="F4872" s="1672"/>
      <c r="G4872" s="1672"/>
      <c r="H4872" s="1672"/>
      <c r="I4872" s="1673"/>
      <c r="J4872" s="462" t="s">
        <v>1108</v>
      </c>
      <c r="K4872" s="458"/>
    </row>
    <row r="4873" spans="1:11" ht="29.25" customHeight="1">
      <c r="A4873" s="450"/>
      <c r="B4873" s="463"/>
      <c r="C4873" s="464"/>
      <c r="D4873" s="1674" t="s">
        <v>1359</v>
      </c>
      <c r="E4873" s="1675"/>
      <c r="F4873" s="1675"/>
      <c r="G4873" s="1675"/>
      <c r="H4873" s="1675"/>
      <c r="I4873" s="1676"/>
      <c r="J4873" s="468" t="str">
        <f>F4890</f>
        <v>m2</v>
      </c>
      <c r="K4873" s="458"/>
    </row>
    <row r="4874" spans="1:11">
      <c r="A4874" s="450"/>
      <c r="B4874" s="469"/>
      <c r="C4874" s="469"/>
      <c r="D4874" s="469"/>
      <c r="E4874" s="469"/>
      <c r="F4874" s="469"/>
      <c r="G4874" s="469"/>
      <c r="H4874" s="469"/>
      <c r="I4874" s="470"/>
      <c r="J4874" s="471"/>
      <c r="K4874" s="458"/>
    </row>
    <row r="4875" spans="1:11">
      <c r="A4875" s="450"/>
      <c r="B4875" s="1648" t="s">
        <v>1111</v>
      </c>
      <c r="C4875" s="1650"/>
      <c r="D4875" s="1679" t="s">
        <v>873</v>
      </c>
      <c r="E4875" s="1681" t="s">
        <v>1112</v>
      </c>
      <c r="F4875" s="472" t="s">
        <v>1113</v>
      </c>
      <c r="G4875" s="473"/>
      <c r="H4875" s="472" t="s">
        <v>1114</v>
      </c>
      <c r="I4875" s="473"/>
      <c r="J4875" s="474" t="s">
        <v>1115</v>
      </c>
      <c r="K4875" s="458"/>
    </row>
    <row r="4876" spans="1:11">
      <c r="A4876" s="450"/>
      <c r="B4876" s="1677"/>
      <c r="C4876" s="1678"/>
      <c r="D4876" s="1680"/>
      <c r="E4876" s="1682"/>
      <c r="F4876" s="475" t="s">
        <v>1116</v>
      </c>
      <c r="G4876" s="475" t="s">
        <v>1117</v>
      </c>
      <c r="H4876" s="475" t="s">
        <v>1116</v>
      </c>
      <c r="I4876" s="476" t="s">
        <v>1117</v>
      </c>
      <c r="J4876" s="477" t="s">
        <v>1118</v>
      </c>
      <c r="K4876" s="458"/>
    </row>
    <row r="4877" spans="1:11">
      <c r="A4877" s="450"/>
      <c r="B4877" s="486"/>
      <c r="C4877" s="487"/>
      <c r="D4877" s="488"/>
      <c r="E4877" s="481"/>
      <c r="F4877" s="481"/>
      <c r="G4877" s="482"/>
      <c r="H4877" s="490"/>
      <c r="I4877" s="484"/>
      <c r="J4877" s="492"/>
      <c r="K4877" s="458"/>
    </row>
    <row r="4878" spans="1:11">
      <c r="A4878" s="450"/>
      <c r="B4878" s="486"/>
      <c r="C4878" s="487"/>
      <c r="D4878" s="488"/>
      <c r="E4878" s="489"/>
      <c r="F4878" s="489"/>
      <c r="G4878" s="489"/>
      <c r="H4878" s="490"/>
      <c r="I4878" s="491"/>
      <c r="J4878" s="492">
        <f>H4878*F4878*E4878+I4878*G4878*E4878</f>
        <v>0</v>
      </c>
      <c r="K4878" s="458"/>
    </row>
    <row r="4879" spans="1:11">
      <c r="A4879" s="450"/>
      <c r="B4879" s="493"/>
      <c r="C4879" s="494"/>
      <c r="D4879" s="495"/>
      <c r="E4879" s="496"/>
      <c r="F4879" s="496"/>
      <c r="G4879" s="496"/>
      <c r="H4879" s="497"/>
      <c r="I4879" s="498"/>
      <c r="J4879" s="492">
        <f>H4879*F4879*E4879+I4879*G4879*E4879</f>
        <v>0</v>
      </c>
      <c r="K4879" s="458"/>
    </row>
    <row r="4880" spans="1:11">
      <c r="A4880" s="450"/>
      <c r="B4880" s="499" t="s">
        <v>1119</v>
      </c>
      <c r="C4880" s="469"/>
      <c r="D4880" s="469"/>
      <c r="E4880" s="469"/>
      <c r="F4880" s="469"/>
      <c r="G4880" s="469"/>
      <c r="H4880" s="469"/>
      <c r="I4880" s="500" t="s">
        <v>138</v>
      </c>
      <c r="J4880" s="501">
        <f>SUM(J4877:J4879)</f>
        <v>0</v>
      </c>
      <c r="K4880" s="458"/>
    </row>
    <row r="4881" spans="1:11">
      <c r="A4881" s="450"/>
      <c r="B4881" s="502"/>
      <c r="C4881" s="502"/>
      <c r="D4881" s="502"/>
      <c r="E4881" s="502"/>
      <c r="F4881" s="502"/>
      <c r="G4881" s="502"/>
      <c r="H4881" s="502"/>
      <c r="I4881" s="503"/>
      <c r="J4881" s="504"/>
      <c r="K4881" s="458"/>
    </row>
    <row r="4882" spans="1:11" ht="20.399999999999999">
      <c r="A4882" s="450"/>
      <c r="B4882" s="1664" t="s">
        <v>1120</v>
      </c>
      <c r="C4882" s="1665"/>
      <c r="D4882" s="1665"/>
      <c r="E4882" s="1666"/>
      <c r="F4882" s="505" t="s">
        <v>873</v>
      </c>
      <c r="G4882" s="506"/>
      <c r="H4882" s="507" t="s">
        <v>560</v>
      </c>
      <c r="I4882" s="508" t="s">
        <v>1121</v>
      </c>
      <c r="J4882" s="509" t="s">
        <v>1122</v>
      </c>
      <c r="K4882" s="458"/>
    </row>
    <row r="4883" spans="1:11">
      <c r="A4883" s="450"/>
      <c r="B4883" s="510"/>
      <c r="C4883" s="511"/>
      <c r="D4883" s="512"/>
      <c r="E4883" s="513"/>
      <c r="F4883" s="514"/>
      <c r="G4883" s="515"/>
      <c r="H4883" s="516"/>
      <c r="I4883" s="484"/>
      <c r="J4883" s="485"/>
      <c r="K4883" s="458"/>
    </row>
    <row r="4884" spans="1:11">
      <c r="A4884" s="450"/>
      <c r="B4884" s="517" t="s">
        <v>626</v>
      </c>
      <c r="C4884" s="518"/>
      <c r="D4884" s="459"/>
      <c r="E4884" s="487"/>
      <c r="F4884" s="488"/>
      <c r="G4884" s="519"/>
      <c r="H4884" s="520">
        <v>0.47</v>
      </c>
      <c r="I4884" s="521">
        <f>VLOOKUP(B4884,'MÃO DE OBRA'!$A:$E,5,FALSE)/220</f>
        <v>15.730909090909092</v>
      </c>
      <c r="J4884" s="492">
        <f t="shared" ref="J4884:J4885" si="113">H4884*I4884</f>
        <v>7.3935272727272734</v>
      </c>
      <c r="K4884" s="458"/>
    </row>
    <row r="4885" spans="1:11">
      <c r="A4885" s="450"/>
      <c r="B4885" s="517" t="s">
        <v>734</v>
      </c>
      <c r="C4885" s="518"/>
      <c r="D4885" s="459"/>
      <c r="E4885" s="487"/>
      <c r="F4885" s="488"/>
      <c r="G4885" s="519"/>
      <c r="H4885" s="520">
        <v>0.51</v>
      </c>
      <c r="I4885" s="521">
        <f>VLOOKUP(B4885,'MÃO DE OBRA'!$A:$E,5,FALSE)/220</f>
        <v>23.596363636363641</v>
      </c>
      <c r="J4885" s="492">
        <f t="shared" si="113"/>
        <v>12.034145454545458</v>
      </c>
      <c r="K4885" s="458"/>
    </row>
    <row r="4886" spans="1:11">
      <c r="A4886" s="450"/>
      <c r="B4886" s="517"/>
      <c r="C4886" s="518"/>
      <c r="D4886" s="459"/>
      <c r="E4886" s="487"/>
      <c r="F4886" s="488"/>
      <c r="G4886" s="519"/>
      <c r="H4886" s="520"/>
      <c r="I4886" s="521"/>
      <c r="J4886" s="492"/>
      <c r="K4886" s="458"/>
    </row>
    <row r="4887" spans="1:11">
      <c r="A4887" s="450"/>
      <c r="B4887" s="517"/>
      <c r="C4887" s="518"/>
      <c r="D4887" s="459"/>
      <c r="E4887" s="487"/>
      <c r="F4887" s="488"/>
      <c r="G4887" s="519"/>
      <c r="H4887" s="520"/>
      <c r="I4887" s="491"/>
      <c r="J4887" s="492">
        <f>H4887*I4887</f>
        <v>0</v>
      </c>
      <c r="K4887" s="458"/>
    </row>
    <row r="4888" spans="1:11">
      <c r="A4888" s="450"/>
      <c r="B4888" s="499" t="s">
        <v>1119</v>
      </c>
      <c r="C4888" s="502"/>
      <c r="D4888" s="502"/>
      <c r="E4888" s="502"/>
      <c r="F4888" s="502"/>
      <c r="G4888" s="502"/>
      <c r="H4888" s="502"/>
      <c r="I4888" s="522" t="s">
        <v>138</v>
      </c>
      <c r="J4888" s="501">
        <f>SUM(J4883:J4887)</f>
        <v>19.427672727272732</v>
      </c>
      <c r="K4888" s="458"/>
    </row>
    <row r="4889" spans="1:11">
      <c r="A4889" s="450"/>
      <c r="B4889" s="523"/>
      <c r="C4889" s="523"/>
      <c r="D4889" s="523"/>
      <c r="E4889" s="523"/>
      <c r="F4889" s="523"/>
      <c r="G4889" s="523"/>
      <c r="H4889" s="523"/>
      <c r="I4889" s="524"/>
      <c r="J4889" s="523"/>
      <c r="K4889" s="458"/>
    </row>
    <row r="4890" spans="1:11">
      <c r="A4890" s="450"/>
      <c r="B4890" s="525" t="s">
        <v>1123</v>
      </c>
      <c r="C4890" s="526"/>
      <c r="D4890" s="523"/>
      <c r="E4890" s="527">
        <v>1</v>
      </c>
      <c r="F4890" s="528" t="s">
        <v>1130</v>
      </c>
      <c r="G4890" s="506"/>
      <c r="H4890" s="506"/>
      <c r="I4890" s="529" t="s">
        <v>1124</v>
      </c>
      <c r="J4890" s="501">
        <f>J4880+J4888</f>
        <v>19.427672727272732</v>
      </c>
      <c r="K4890" s="458"/>
    </row>
    <row r="4891" spans="1:11">
      <c r="A4891" s="450"/>
      <c r="B4891" s="530"/>
      <c r="C4891" s="523"/>
      <c r="D4891" s="523"/>
      <c r="E4891" s="531"/>
      <c r="F4891" s="532"/>
      <c r="G4891" s="532"/>
      <c r="H4891" s="532"/>
      <c r="I4891" s="524"/>
      <c r="J4891" s="523"/>
      <c r="K4891" s="458"/>
    </row>
    <row r="4892" spans="1:11" ht="20.399999999999999">
      <c r="A4892" s="450"/>
      <c r="B4892" s="1667" t="s">
        <v>481</v>
      </c>
      <c r="C4892" s="1668"/>
      <c r="D4892" s="1668"/>
      <c r="E4892" s="1669"/>
      <c r="F4892" s="533" t="s">
        <v>873</v>
      </c>
      <c r="G4892" s="534" t="s">
        <v>493</v>
      </c>
      <c r="H4892" s="507" t="s">
        <v>1115</v>
      </c>
      <c r="I4892" s="535" t="s">
        <v>480</v>
      </c>
      <c r="J4892" s="536" t="s">
        <v>482</v>
      </c>
      <c r="K4892" s="458"/>
    </row>
    <row r="4893" spans="1:11">
      <c r="A4893" s="450"/>
      <c r="B4893" s="537"/>
      <c r="C4893" s="538"/>
      <c r="D4893" s="538"/>
      <c r="E4893" s="539"/>
      <c r="F4893" s="540"/>
      <c r="G4893" s="541"/>
      <c r="H4893" s="547"/>
      <c r="I4893" s="543"/>
      <c r="J4893" s="485"/>
      <c r="K4893" s="458"/>
    </row>
    <row r="4894" spans="1:11">
      <c r="A4894" s="450"/>
      <c r="B4894" s="537"/>
      <c r="C4894" s="518"/>
      <c r="D4894" s="518"/>
      <c r="E4894" s="487"/>
      <c r="F4894" s="540"/>
      <c r="G4894" s="541"/>
      <c r="H4894" s="547"/>
      <c r="I4894" s="543"/>
      <c r="J4894" s="492"/>
      <c r="K4894" s="458"/>
    </row>
    <row r="4895" spans="1:11">
      <c r="A4895" s="450"/>
      <c r="B4895" s="517"/>
      <c r="C4895" s="518"/>
      <c r="D4895" s="518"/>
      <c r="E4895" s="487"/>
      <c r="F4895" s="488"/>
      <c r="G4895" s="546"/>
      <c r="H4895" s="547"/>
      <c r="I4895" s="543"/>
      <c r="J4895" s="492">
        <f>H4895*I4895*E4877*F4877</f>
        <v>0</v>
      </c>
      <c r="K4895" s="458"/>
    </row>
    <row r="4896" spans="1:11">
      <c r="A4896" s="450"/>
      <c r="B4896" s="517"/>
      <c r="C4896" s="526"/>
      <c r="D4896" s="526"/>
      <c r="E4896" s="494"/>
      <c r="F4896" s="488"/>
      <c r="G4896" s="468"/>
      <c r="H4896" s="547"/>
      <c r="I4896" s="548"/>
      <c r="J4896" s="492">
        <f>H4896*I4896*E4878*F4878</f>
        <v>0</v>
      </c>
      <c r="K4896" s="458"/>
    </row>
    <row r="4897" spans="1:11">
      <c r="A4897" s="450"/>
      <c r="B4897" s="550" t="s">
        <v>1119</v>
      </c>
      <c r="C4897" s="526"/>
      <c r="D4897" s="526"/>
      <c r="E4897" s="526"/>
      <c r="F4897" s="523"/>
      <c r="G4897" s="526"/>
      <c r="H4897" s="551"/>
      <c r="I4897" s="552" t="s">
        <v>138</v>
      </c>
      <c r="J4897" s="501">
        <f>SUM(J4893:J4896)</f>
        <v>0</v>
      </c>
      <c r="K4897" s="458"/>
    </row>
    <row r="4898" spans="1:11">
      <c r="A4898" s="450"/>
      <c r="B4898" s="553"/>
      <c r="C4898" s="526"/>
      <c r="D4898" s="526"/>
      <c r="E4898" s="554"/>
      <c r="F4898" s="555"/>
      <c r="G4898" s="506"/>
      <c r="H4898" s="506"/>
      <c r="I4898" s="529"/>
      <c r="J4898" s="554"/>
      <c r="K4898" s="458"/>
    </row>
    <row r="4899" spans="1:11" ht="20.399999999999999">
      <c r="A4899" s="450"/>
      <c r="B4899" s="1667" t="s">
        <v>1125</v>
      </c>
      <c r="C4899" s="1668"/>
      <c r="D4899" s="1668"/>
      <c r="E4899" s="1668"/>
      <c r="F4899" s="1669"/>
      <c r="G4899" s="556" t="s">
        <v>494</v>
      </c>
      <c r="H4899" s="506" t="s">
        <v>1126</v>
      </c>
      <c r="I4899" s="557" t="s">
        <v>1115</v>
      </c>
      <c r="J4899" s="509" t="s">
        <v>482</v>
      </c>
      <c r="K4899" s="458"/>
    </row>
    <row r="4900" spans="1:11">
      <c r="A4900" s="450"/>
      <c r="B4900" s="558"/>
      <c r="C4900" s="559"/>
      <c r="D4900" s="560"/>
      <c r="E4900" s="560"/>
      <c r="F4900" s="561"/>
      <c r="G4900" s="489"/>
      <c r="H4900" s="489"/>
      <c r="I4900" s="562"/>
      <c r="J4900" s="492"/>
      <c r="K4900" s="458"/>
    </row>
    <row r="4901" spans="1:11">
      <c r="A4901" s="450"/>
      <c r="B4901" s="563"/>
      <c r="C4901" s="564"/>
      <c r="D4901" s="565"/>
      <c r="E4901" s="565"/>
      <c r="F4901" s="566"/>
      <c r="G4901" s="489"/>
      <c r="H4901" s="489"/>
      <c r="I4901" s="562"/>
      <c r="J4901" s="492"/>
      <c r="K4901" s="458"/>
    </row>
    <row r="4902" spans="1:11">
      <c r="A4902" s="450"/>
      <c r="B4902" s="1670" t="s">
        <v>138</v>
      </c>
      <c r="C4902" s="1670"/>
      <c r="D4902" s="1670"/>
      <c r="E4902" s="1670"/>
      <c r="F4902" s="1670"/>
      <c r="G4902" s="1670"/>
      <c r="H4902" s="1670"/>
      <c r="I4902" s="1670"/>
      <c r="J4902" s="501">
        <f>SUM(J4900:J4901)</f>
        <v>0</v>
      </c>
      <c r="K4902" s="458"/>
    </row>
    <row r="4903" spans="1:11">
      <c r="A4903" s="450"/>
      <c r="B4903" s="567"/>
      <c r="C4903" s="511"/>
      <c r="D4903" s="511"/>
      <c r="E4903" s="568"/>
      <c r="F4903" s="569"/>
      <c r="G4903" s="570"/>
      <c r="H4903" s="570"/>
      <c r="I4903" s="571"/>
      <c r="J4903" s="572"/>
      <c r="K4903" s="458"/>
    </row>
    <row r="4904" spans="1:11">
      <c r="A4904" s="450"/>
      <c r="B4904" s="573" t="s">
        <v>1127</v>
      </c>
      <c r="C4904" s="573"/>
      <c r="D4904" s="550"/>
      <c r="E4904" s="523"/>
      <c r="F4904" s="523"/>
      <c r="G4904" s="523"/>
      <c r="H4904" s="574"/>
      <c r="I4904" s="575"/>
      <c r="J4904" s="639">
        <f>(J4890+J4897+J4902)/E4890</f>
        <v>19.427672727272732</v>
      </c>
      <c r="K4904" s="458"/>
    </row>
    <row r="4905" spans="1:11">
      <c r="A4905" s="450"/>
      <c r="B4905" s="553"/>
      <c r="C4905" s="526"/>
      <c r="D4905" s="526"/>
      <c r="E4905" s="554"/>
      <c r="F4905" s="555"/>
      <c r="G4905" s="506"/>
      <c r="H4905" s="506"/>
      <c r="I4905" s="529"/>
      <c r="J4905" s="576"/>
      <c r="K4905" s="458"/>
    </row>
    <row r="4906" spans="1:11" ht="20.399999999999999">
      <c r="A4906" s="450"/>
      <c r="B4906" s="1667" t="s">
        <v>1128</v>
      </c>
      <c r="C4906" s="1668"/>
      <c r="D4906" s="1668"/>
      <c r="E4906" s="1668"/>
      <c r="F4906" s="1669"/>
      <c r="G4906" s="556" t="s">
        <v>494</v>
      </c>
      <c r="H4906" s="506" t="s">
        <v>1126</v>
      </c>
      <c r="I4906" s="557" t="s">
        <v>1115</v>
      </c>
      <c r="J4906" s="509" t="s">
        <v>482</v>
      </c>
      <c r="K4906" s="458"/>
    </row>
    <row r="4907" spans="1:11">
      <c r="A4907" s="450"/>
      <c r="B4907" s="558" t="s">
        <v>1360</v>
      </c>
      <c r="C4907" s="559"/>
      <c r="D4907" s="560"/>
      <c r="E4907" s="560"/>
      <c r="F4907" s="561"/>
      <c r="G4907" s="489">
        <v>1.02</v>
      </c>
      <c r="H4907" s="489" t="s">
        <v>1165</v>
      </c>
      <c r="I4907" s="562">
        <v>40.200000000000003</v>
      </c>
      <c r="J4907" s="492">
        <f>G4907*I4907</f>
        <v>41.004000000000005</v>
      </c>
      <c r="K4907" s="458"/>
    </row>
    <row r="4908" spans="1:11">
      <c r="A4908" s="450"/>
      <c r="B4908" s="563"/>
      <c r="C4908" s="564"/>
      <c r="D4908" s="565"/>
      <c r="E4908" s="565"/>
      <c r="F4908" s="566"/>
      <c r="G4908" s="489"/>
      <c r="H4908" s="489"/>
      <c r="I4908" s="743"/>
      <c r="J4908" s="492">
        <f>G4908*I4908</f>
        <v>0</v>
      </c>
      <c r="K4908" s="458"/>
    </row>
    <row r="4909" spans="1:11">
      <c r="A4909" s="450"/>
      <c r="B4909" s="563"/>
      <c r="C4909" s="564"/>
      <c r="D4909" s="565"/>
      <c r="E4909" s="565"/>
      <c r="F4909" s="566"/>
      <c r="G4909" s="489"/>
      <c r="H4909" s="489"/>
      <c r="I4909" s="743"/>
      <c r="J4909" s="492">
        <f t="shared" ref="J4909:J4912" si="114">G4909*I4909</f>
        <v>0</v>
      </c>
      <c r="K4909" s="458"/>
    </row>
    <row r="4910" spans="1:11">
      <c r="A4910" s="450"/>
      <c r="B4910" s="563"/>
      <c r="C4910" s="564"/>
      <c r="D4910" s="565"/>
      <c r="E4910" s="565"/>
      <c r="F4910" s="566"/>
      <c r="G4910" s="489"/>
      <c r="H4910" s="489"/>
      <c r="I4910" s="743"/>
      <c r="J4910" s="492">
        <f t="shared" si="114"/>
        <v>0</v>
      </c>
      <c r="K4910" s="458"/>
    </row>
    <row r="4911" spans="1:11">
      <c r="A4911" s="450"/>
      <c r="B4911" s="563"/>
      <c r="C4911" s="564"/>
      <c r="D4911" s="565"/>
      <c r="E4911" s="565"/>
      <c r="F4911" s="566"/>
      <c r="G4911" s="489"/>
      <c r="H4911" s="489"/>
      <c r="I4911" s="743"/>
      <c r="J4911" s="492">
        <f t="shared" si="114"/>
        <v>0</v>
      </c>
      <c r="K4911" s="458"/>
    </row>
    <row r="4912" spans="1:11">
      <c r="A4912" s="450"/>
      <c r="B4912" s="577"/>
      <c r="C4912" s="578"/>
      <c r="D4912" s="579"/>
      <c r="E4912" s="579"/>
      <c r="F4912" s="580"/>
      <c r="G4912" s="489"/>
      <c r="H4912" s="489"/>
      <c r="I4912" s="743"/>
      <c r="J4912" s="492">
        <f t="shared" si="114"/>
        <v>0</v>
      </c>
      <c r="K4912" s="458"/>
    </row>
    <row r="4913" spans="1:11">
      <c r="A4913" s="450"/>
      <c r="B4913" s="581"/>
      <c r="C4913" s="523"/>
      <c r="D4913" s="523"/>
      <c r="E4913" s="582"/>
      <c r="F4913" s="583"/>
      <c r="G4913" s="532"/>
      <c r="H4913" s="532"/>
      <c r="I4913" s="524" t="s">
        <v>138</v>
      </c>
      <c r="J4913" s="501">
        <f>SUM(J4907:J4912)</f>
        <v>41.004000000000005</v>
      </c>
      <c r="K4913" s="458"/>
    </row>
    <row r="4914" spans="1:11">
      <c r="A4914" s="450"/>
      <c r="B4914" s="584"/>
      <c r="C4914" s="523"/>
      <c r="D4914" s="523"/>
      <c r="E4914" s="582"/>
      <c r="F4914" s="583"/>
      <c r="G4914" s="532"/>
      <c r="H4914" s="532"/>
      <c r="I4914" s="524"/>
      <c r="J4914" s="582"/>
      <c r="K4914" s="458"/>
    </row>
    <row r="4915" spans="1:11" ht="20.399999999999999">
      <c r="A4915" s="450"/>
      <c r="B4915" s="1667" t="s">
        <v>1141</v>
      </c>
      <c r="C4915" s="1668"/>
      <c r="D4915" s="1668"/>
      <c r="E4915" s="1668"/>
      <c r="F4915" s="1669"/>
      <c r="G4915" s="587" t="s">
        <v>494</v>
      </c>
      <c r="H4915" s="506" t="s">
        <v>1115</v>
      </c>
      <c r="I4915" s="557"/>
      <c r="J4915" s="509" t="s">
        <v>482</v>
      </c>
      <c r="K4915" s="458"/>
    </row>
    <row r="4916" spans="1:11">
      <c r="A4916" s="450"/>
      <c r="B4916" s="1654"/>
      <c r="C4916" s="1655"/>
      <c r="D4916" s="1655"/>
      <c r="E4916" s="1655"/>
      <c r="F4916" s="1656"/>
      <c r="G4916" s="489"/>
      <c r="H4916" s="1657"/>
      <c r="I4916" s="1658"/>
      <c r="J4916" s="492"/>
      <c r="K4916" s="458"/>
    </row>
    <row r="4917" spans="1:11">
      <c r="A4917" s="450"/>
      <c r="B4917" s="1659"/>
      <c r="C4917" s="1660"/>
      <c r="D4917" s="1660"/>
      <c r="E4917" s="1660"/>
      <c r="F4917" s="1661"/>
      <c r="G4917" s="496"/>
      <c r="H4917" s="1662"/>
      <c r="I4917" s="1663"/>
      <c r="J4917" s="492"/>
      <c r="K4917" s="458"/>
    </row>
    <row r="4918" spans="1:11">
      <c r="A4918" s="450"/>
      <c r="B4918" s="581"/>
      <c r="C4918" s="523"/>
      <c r="D4918" s="523"/>
      <c r="E4918" s="582"/>
      <c r="F4918" s="583"/>
      <c r="G4918" s="532"/>
      <c r="H4918" s="532"/>
      <c r="I4918" s="524" t="s">
        <v>138</v>
      </c>
      <c r="J4918" s="501">
        <f>SUM(J4916:J4917)</f>
        <v>0</v>
      </c>
      <c r="K4918" s="458"/>
    </row>
    <row r="4919" spans="1:11">
      <c r="A4919" s="450"/>
      <c r="B4919" s="523"/>
      <c r="C4919" s="523"/>
      <c r="D4919" s="523"/>
      <c r="E4919" s="523"/>
      <c r="F4919" s="523"/>
      <c r="G4919" s="523"/>
      <c r="H4919" s="523"/>
      <c r="I4919" s="524"/>
      <c r="J4919" s="523"/>
      <c r="K4919" s="458"/>
    </row>
    <row r="4920" spans="1:11">
      <c r="A4920" s="450"/>
      <c r="B4920" s="1645" t="s">
        <v>1142</v>
      </c>
      <c r="C4920" s="1646"/>
      <c r="D4920" s="1646"/>
      <c r="E4920" s="1646"/>
      <c r="F4920" s="1646"/>
      <c r="G4920" s="1646"/>
      <c r="H4920" s="1646"/>
      <c r="I4920" s="1647"/>
      <c r="J4920" s="573">
        <f>J4918+J4913+J4904</f>
        <v>60.431672727272741</v>
      </c>
      <c r="K4920" s="458"/>
    </row>
    <row r="4921" spans="1:11">
      <c r="A4921" s="450"/>
      <c r="B4921" s="523"/>
      <c r="C4921" s="523"/>
      <c r="D4921" s="523"/>
      <c r="E4921" s="523"/>
      <c r="F4921" s="523"/>
      <c r="G4921" s="523"/>
      <c r="H4921" s="523"/>
      <c r="I4921" s="524"/>
      <c r="J4921" s="523"/>
      <c r="K4921" s="458"/>
    </row>
    <row r="4922" spans="1:11">
      <c r="A4922" s="450"/>
      <c r="B4922" s="1645" t="s">
        <v>1143</v>
      </c>
      <c r="C4922" s="1646"/>
      <c r="D4922" s="1646"/>
      <c r="E4922" s="1646"/>
      <c r="F4922" s="1646"/>
      <c r="G4922" s="1646"/>
      <c r="H4922" s="1646"/>
      <c r="I4922" s="1647"/>
      <c r="J4922" s="501">
        <f>J4920*0</f>
        <v>0</v>
      </c>
      <c r="K4922" s="458"/>
    </row>
    <row r="4923" spans="1:11">
      <c r="A4923" s="450"/>
      <c r="B4923" s="523"/>
      <c r="C4923" s="523"/>
      <c r="D4923" s="523"/>
      <c r="E4923" s="523"/>
      <c r="F4923" s="523"/>
      <c r="G4923" s="523"/>
      <c r="H4923" s="523"/>
      <c r="I4923" s="524"/>
      <c r="J4923" s="523"/>
      <c r="K4923" s="458"/>
    </row>
    <row r="4924" spans="1:11">
      <c r="A4924" s="450"/>
      <c r="B4924" s="1645" t="s">
        <v>1144</v>
      </c>
      <c r="C4924" s="1646"/>
      <c r="D4924" s="1646"/>
      <c r="E4924" s="1646"/>
      <c r="F4924" s="1646"/>
      <c r="G4924" s="1646"/>
      <c r="H4924" s="1646"/>
      <c r="I4924" s="1647"/>
      <c r="J4924" s="573">
        <f>J4920+J4922</f>
        <v>60.431672727272741</v>
      </c>
      <c r="K4924" s="458"/>
    </row>
    <row r="4925" spans="1:11">
      <c r="A4925" s="450"/>
      <c r="B4925" s="511"/>
      <c r="C4925" s="511"/>
      <c r="D4925" s="511"/>
      <c r="E4925" s="511"/>
      <c r="F4925" s="511"/>
      <c r="G4925" s="511"/>
      <c r="H4925" s="511"/>
      <c r="I4925" s="571"/>
      <c r="J4925" s="511"/>
      <c r="K4925" s="458"/>
    </row>
    <row r="4926" spans="1:11">
      <c r="A4926" s="450"/>
      <c r="B4926" s="589"/>
      <c r="C4926" s="559"/>
      <c r="D4926" s="559"/>
      <c r="E4926" s="559"/>
      <c r="F4926" s="559"/>
      <c r="G4926" s="559"/>
      <c r="H4926" s="559"/>
      <c r="I4926" s="559"/>
      <c r="J4926" s="590"/>
      <c r="K4926" s="458"/>
    </row>
    <row r="4927" spans="1:11">
      <c r="A4927" s="450"/>
      <c r="B4927" s="591"/>
      <c r="C4927" s="592"/>
      <c r="D4927" s="593"/>
      <c r="E4927" s="593"/>
      <c r="F4927" s="594" t="s">
        <v>1119</v>
      </c>
      <c r="G4927" s="595" t="s">
        <v>1119</v>
      </c>
      <c r="H4927" s="592"/>
      <c r="I4927" s="592"/>
      <c r="J4927" s="596"/>
      <c r="K4927" s="458"/>
    </row>
    <row r="4928" spans="1:11">
      <c r="A4928" s="450"/>
      <c r="B4928" s="459"/>
      <c r="C4928" s="459"/>
      <c r="D4928" s="459"/>
      <c r="E4928" s="459"/>
      <c r="F4928" s="459"/>
      <c r="G4928" s="459"/>
      <c r="H4928" s="459"/>
      <c r="I4928" s="459"/>
      <c r="J4928" s="459"/>
      <c r="K4928" s="458"/>
    </row>
    <row r="4929" spans="1:11">
      <c r="A4929" s="450"/>
      <c r="B4929" s="597"/>
      <c r="C4929" s="598"/>
      <c r="D4929" s="598"/>
      <c r="E4929" s="598"/>
      <c r="F4929" s="599"/>
      <c r="G4929" s="600" t="s">
        <v>482</v>
      </c>
      <c r="H4929" s="502"/>
      <c r="I4929" s="502"/>
      <c r="J4929" s="505"/>
      <c r="K4929" s="458"/>
    </row>
    <row r="4930" spans="1:11">
      <c r="A4930" s="450"/>
      <c r="B4930" s="601"/>
      <c r="C4930" s="602"/>
      <c r="D4930" s="602"/>
      <c r="E4930" s="602"/>
      <c r="F4930" s="603"/>
      <c r="G4930" s="1648" t="s">
        <v>1145</v>
      </c>
      <c r="H4930" s="1649"/>
      <c r="I4930" s="1649"/>
      <c r="J4930" s="1650"/>
      <c r="K4930" s="458"/>
    </row>
    <row r="4931" spans="1:11">
      <c r="A4931" s="450"/>
      <c r="B4931" s="604"/>
      <c r="C4931" s="605"/>
      <c r="D4931" s="605"/>
      <c r="E4931" s="605"/>
      <c r="F4931" s="606"/>
      <c r="G4931" s="607"/>
      <c r="H4931" s="1651"/>
      <c r="I4931" s="1652"/>
      <c r="J4931" s="1653"/>
      <c r="K4931" s="458"/>
    </row>
    <row r="4932" spans="1:11" ht="15" thickBot="1">
      <c r="A4932" s="608"/>
      <c r="B4932" s="609"/>
      <c r="C4932" s="609"/>
      <c r="D4932" s="609"/>
      <c r="E4932" s="609"/>
      <c r="F4932" s="609"/>
      <c r="G4932" s="609"/>
      <c r="H4932" s="609"/>
      <c r="I4932" s="609"/>
      <c r="J4932" s="609"/>
      <c r="K4932" s="610"/>
    </row>
    <row r="4933" spans="1:11">
      <c r="A4933" s="447"/>
      <c r="B4933" s="448"/>
      <c r="C4933" s="448"/>
      <c r="D4933" s="448"/>
      <c r="E4933" s="448"/>
      <c r="F4933" s="448"/>
      <c r="G4933" s="448"/>
      <c r="H4933" s="448"/>
      <c r="I4933" s="448"/>
      <c r="J4933" s="448"/>
      <c r="K4933" s="449"/>
    </row>
    <row r="4934" spans="1:11">
      <c r="A4934" s="450"/>
      <c r="B4934" s="451" t="s">
        <v>141</v>
      </c>
      <c r="C4934" s="452"/>
      <c r="D4934" s="453" t="s">
        <v>1105</v>
      </c>
      <c r="E4934" s="454"/>
      <c r="F4934" s="455"/>
      <c r="G4934" s="455"/>
      <c r="H4934" s="456"/>
      <c r="I4934" s="456"/>
      <c r="J4934" s="457"/>
      <c r="K4934" s="458"/>
    </row>
    <row r="4935" spans="1:11">
      <c r="A4935" s="450"/>
      <c r="B4935" s="459"/>
      <c r="C4935" s="459"/>
      <c r="D4935" s="459"/>
      <c r="E4935" s="459"/>
      <c r="F4935" s="459"/>
      <c r="G4935" s="459"/>
      <c r="H4935" s="459"/>
      <c r="I4935" s="459"/>
      <c r="J4935" s="459"/>
      <c r="K4935" s="458"/>
    </row>
    <row r="4936" spans="1:11">
      <c r="A4936" s="450"/>
      <c r="B4936" s="460" t="s">
        <v>1106</v>
      </c>
      <c r="C4936" s="461" t="s">
        <v>1107</v>
      </c>
      <c r="D4936" s="1671" t="s">
        <v>198</v>
      </c>
      <c r="E4936" s="1672"/>
      <c r="F4936" s="1672"/>
      <c r="G4936" s="1672"/>
      <c r="H4936" s="1672"/>
      <c r="I4936" s="1673"/>
      <c r="J4936" s="462" t="s">
        <v>1108</v>
      </c>
      <c r="K4936" s="458"/>
    </row>
    <row r="4937" spans="1:11">
      <c r="A4937" s="450"/>
      <c r="B4937" s="463"/>
      <c r="C4937" s="464"/>
      <c r="D4937" s="1674" t="s">
        <v>1361</v>
      </c>
      <c r="E4937" s="1675"/>
      <c r="F4937" s="1675"/>
      <c r="G4937" s="1675"/>
      <c r="H4937" s="1675"/>
      <c r="I4937" s="1676"/>
      <c r="J4937" s="468" t="str">
        <f>F4954</f>
        <v>m2</v>
      </c>
      <c r="K4937" s="458"/>
    </row>
    <row r="4938" spans="1:11">
      <c r="A4938" s="450"/>
      <c r="B4938" s="469"/>
      <c r="C4938" s="469"/>
      <c r="D4938" s="469"/>
      <c r="E4938" s="469"/>
      <c r="F4938" s="469"/>
      <c r="G4938" s="469"/>
      <c r="H4938" s="469"/>
      <c r="I4938" s="470"/>
      <c r="J4938" s="471"/>
      <c r="K4938" s="458"/>
    </row>
    <row r="4939" spans="1:11">
      <c r="A4939" s="450"/>
      <c r="B4939" s="1648" t="s">
        <v>1111</v>
      </c>
      <c r="C4939" s="1650"/>
      <c r="D4939" s="1679" t="s">
        <v>873</v>
      </c>
      <c r="E4939" s="1681" t="s">
        <v>1112</v>
      </c>
      <c r="F4939" s="472" t="s">
        <v>1113</v>
      </c>
      <c r="G4939" s="473"/>
      <c r="H4939" s="472" t="s">
        <v>1114</v>
      </c>
      <c r="I4939" s="473"/>
      <c r="J4939" s="474" t="s">
        <v>1115</v>
      </c>
      <c r="K4939" s="458"/>
    </row>
    <row r="4940" spans="1:11">
      <c r="A4940" s="450"/>
      <c r="B4940" s="1677"/>
      <c r="C4940" s="1678"/>
      <c r="D4940" s="1680"/>
      <c r="E4940" s="1682"/>
      <c r="F4940" s="475" t="s">
        <v>1116</v>
      </c>
      <c r="G4940" s="475" t="s">
        <v>1117</v>
      </c>
      <c r="H4940" s="475" t="s">
        <v>1116</v>
      </c>
      <c r="I4940" s="476" t="s">
        <v>1117</v>
      </c>
      <c r="J4940" s="477" t="s">
        <v>1118</v>
      </c>
      <c r="K4940" s="458"/>
    </row>
    <row r="4941" spans="1:11">
      <c r="A4941" s="450"/>
      <c r="B4941" s="486"/>
      <c r="C4941" s="487"/>
      <c r="D4941" s="488"/>
      <c r="E4941" s="481"/>
      <c r="F4941" s="481"/>
      <c r="G4941" s="482"/>
      <c r="H4941" s="490"/>
      <c r="I4941" s="484"/>
      <c r="J4941" s="492"/>
      <c r="K4941" s="458"/>
    </row>
    <row r="4942" spans="1:11">
      <c r="A4942" s="450"/>
      <c r="B4942" s="486"/>
      <c r="C4942" s="487"/>
      <c r="D4942" s="488"/>
      <c r="E4942" s="489"/>
      <c r="F4942" s="489"/>
      <c r="G4942" s="489"/>
      <c r="H4942" s="490"/>
      <c r="I4942" s="491"/>
      <c r="J4942" s="492">
        <f>H4942*F4942*E4942+I4942*G4942*E4942</f>
        <v>0</v>
      </c>
      <c r="K4942" s="458"/>
    </row>
    <row r="4943" spans="1:11">
      <c r="A4943" s="450"/>
      <c r="B4943" s="493"/>
      <c r="C4943" s="494"/>
      <c r="D4943" s="495"/>
      <c r="E4943" s="496"/>
      <c r="F4943" s="496"/>
      <c r="G4943" s="496"/>
      <c r="H4943" s="497"/>
      <c r="I4943" s="498"/>
      <c r="J4943" s="492">
        <f>H4943*F4943*E4943+I4943*G4943*E4943</f>
        <v>0</v>
      </c>
      <c r="K4943" s="458"/>
    </row>
    <row r="4944" spans="1:11">
      <c r="A4944" s="450"/>
      <c r="B4944" s="499" t="s">
        <v>1119</v>
      </c>
      <c r="C4944" s="469"/>
      <c r="D4944" s="469"/>
      <c r="E4944" s="469"/>
      <c r="F4944" s="469"/>
      <c r="G4944" s="469"/>
      <c r="H4944" s="469"/>
      <c r="I4944" s="500" t="s">
        <v>138</v>
      </c>
      <c r="J4944" s="501">
        <f>SUM(J4941:J4943)</f>
        <v>0</v>
      </c>
      <c r="K4944" s="458"/>
    </row>
    <row r="4945" spans="1:11">
      <c r="A4945" s="450"/>
      <c r="B4945" s="502"/>
      <c r="C4945" s="502"/>
      <c r="D4945" s="502"/>
      <c r="E4945" s="502"/>
      <c r="F4945" s="502"/>
      <c r="G4945" s="502"/>
      <c r="H4945" s="502"/>
      <c r="I4945" s="503"/>
      <c r="J4945" s="504"/>
      <c r="K4945" s="458"/>
    </row>
    <row r="4946" spans="1:11" ht="20.399999999999999">
      <c r="A4946" s="450"/>
      <c r="B4946" s="1664" t="s">
        <v>1120</v>
      </c>
      <c r="C4946" s="1665"/>
      <c r="D4946" s="1665"/>
      <c r="E4946" s="1666"/>
      <c r="F4946" s="505" t="s">
        <v>873</v>
      </c>
      <c r="G4946" s="506"/>
      <c r="H4946" s="507" t="s">
        <v>560</v>
      </c>
      <c r="I4946" s="508" t="s">
        <v>1121</v>
      </c>
      <c r="J4946" s="509" t="s">
        <v>1122</v>
      </c>
      <c r="K4946" s="458"/>
    </row>
    <row r="4947" spans="1:11">
      <c r="A4947" s="450"/>
      <c r="B4947" s="510"/>
      <c r="C4947" s="511"/>
      <c r="D4947" s="512"/>
      <c r="E4947" s="513"/>
      <c r="F4947" s="514"/>
      <c r="G4947" s="515"/>
      <c r="H4947" s="516"/>
      <c r="I4947" s="484"/>
      <c r="J4947" s="485"/>
      <c r="K4947" s="458"/>
    </row>
    <row r="4948" spans="1:11">
      <c r="A4948" s="450"/>
      <c r="B4948" s="517" t="s">
        <v>626</v>
      </c>
      <c r="C4948" s="518"/>
      <c r="D4948" s="459"/>
      <c r="E4948" s="487"/>
      <c r="F4948" s="488"/>
      <c r="G4948" s="519"/>
      <c r="H4948" s="520">
        <v>0.47</v>
      </c>
      <c r="I4948" s="521">
        <f>VLOOKUP(B4948,'MÃO DE OBRA'!$A:$E,5,FALSE)/220</f>
        <v>15.730909090909092</v>
      </c>
      <c r="J4948" s="492">
        <f t="shared" ref="J4948:J4949" si="115">H4948*I4948</f>
        <v>7.3935272727272734</v>
      </c>
      <c r="K4948" s="458"/>
    </row>
    <row r="4949" spans="1:11">
      <c r="A4949" s="450"/>
      <c r="B4949" s="517" t="s">
        <v>734</v>
      </c>
      <c r="C4949" s="518"/>
      <c r="D4949" s="459"/>
      <c r="E4949" s="487"/>
      <c r="F4949" s="488"/>
      <c r="G4949" s="519"/>
      <c r="H4949" s="520">
        <v>0.51</v>
      </c>
      <c r="I4949" s="521">
        <f>VLOOKUP(B4949,'MÃO DE OBRA'!$A:$E,5,FALSE)/220</f>
        <v>23.596363636363641</v>
      </c>
      <c r="J4949" s="492">
        <f t="shared" si="115"/>
        <v>12.034145454545458</v>
      </c>
      <c r="K4949" s="458"/>
    </row>
    <row r="4950" spans="1:11">
      <c r="A4950" s="450"/>
      <c r="B4950" s="517"/>
      <c r="C4950" s="518"/>
      <c r="D4950" s="459"/>
      <c r="E4950" s="487"/>
      <c r="F4950" s="488"/>
      <c r="G4950" s="519"/>
      <c r="H4950" s="520"/>
      <c r="I4950" s="521"/>
      <c r="J4950" s="492"/>
      <c r="K4950" s="458"/>
    </row>
    <row r="4951" spans="1:11">
      <c r="A4951" s="450"/>
      <c r="B4951" s="517"/>
      <c r="C4951" s="518"/>
      <c r="D4951" s="459"/>
      <c r="E4951" s="487"/>
      <c r="F4951" s="488"/>
      <c r="G4951" s="519"/>
      <c r="H4951" s="520"/>
      <c r="I4951" s="491"/>
      <c r="J4951" s="492">
        <f>H4951*I4951</f>
        <v>0</v>
      </c>
      <c r="K4951" s="458"/>
    </row>
    <row r="4952" spans="1:11">
      <c r="A4952" s="450"/>
      <c r="B4952" s="499" t="s">
        <v>1119</v>
      </c>
      <c r="C4952" s="502"/>
      <c r="D4952" s="502"/>
      <c r="E4952" s="502"/>
      <c r="F4952" s="502"/>
      <c r="G4952" s="502"/>
      <c r="H4952" s="502"/>
      <c r="I4952" s="522" t="s">
        <v>138</v>
      </c>
      <c r="J4952" s="501">
        <f>SUM(J4947:J4951)</f>
        <v>19.427672727272732</v>
      </c>
      <c r="K4952" s="458"/>
    </row>
    <row r="4953" spans="1:11">
      <c r="A4953" s="450"/>
      <c r="B4953" s="523"/>
      <c r="C4953" s="523"/>
      <c r="D4953" s="523"/>
      <c r="E4953" s="523"/>
      <c r="F4953" s="523"/>
      <c r="G4953" s="523"/>
      <c r="H4953" s="523"/>
      <c r="I4953" s="524"/>
      <c r="J4953" s="523"/>
      <c r="K4953" s="458"/>
    </row>
    <row r="4954" spans="1:11">
      <c r="A4954" s="450"/>
      <c r="B4954" s="525" t="s">
        <v>1123</v>
      </c>
      <c r="C4954" s="526"/>
      <c r="D4954" s="523"/>
      <c r="E4954" s="527">
        <v>1</v>
      </c>
      <c r="F4954" s="528" t="s">
        <v>1130</v>
      </c>
      <c r="G4954" s="506"/>
      <c r="H4954" s="506"/>
      <c r="I4954" s="529" t="s">
        <v>1124</v>
      </c>
      <c r="J4954" s="501">
        <f>J4944+J4952</f>
        <v>19.427672727272732</v>
      </c>
      <c r="K4954" s="458"/>
    </row>
    <row r="4955" spans="1:11">
      <c r="A4955" s="450"/>
      <c r="B4955" s="530"/>
      <c r="C4955" s="523"/>
      <c r="D4955" s="523"/>
      <c r="E4955" s="531"/>
      <c r="F4955" s="532"/>
      <c r="G4955" s="532"/>
      <c r="H4955" s="532"/>
      <c r="I4955" s="524"/>
      <c r="J4955" s="523"/>
      <c r="K4955" s="458"/>
    </row>
    <row r="4956" spans="1:11" ht="20.399999999999999">
      <c r="A4956" s="450"/>
      <c r="B4956" s="1667" t="s">
        <v>481</v>
      </c>
      <c r="C4956" s="1668"/>
      <c r="D4956" s="1668"/>
      <c r="E4956" s="1669"/>
      <c r="F4956" s="533" t="s">
        <v>873</v>
      </c>
      <c r="G4956" s="534" t="s">
        <v>493</v>
      </c>
      <c r="H4956" s="507" t="s">
        <v>1115</v>
      </c>
      <c r="I4956" s="535" t="s">
        <v>480</v>
      </c>
      <c r="J4956" s="536" t="s">
        <v>482</v>
      </c>
      <c r="K4956" s="458"/>
    </row>
    <row r="4957" spans="1:11">
      <c r="A4957" s="450"/>
      <c r="B4957" s="537"/>
      <c r="C4957" s="538"/>
      <c r="D4957" s="538"/>
      <c r="E4957" s="539"/>
      <c r="F4957" s="540"/>
      <c r="G4957" s="541"/>
      <c r="H4957" s="547"/>
      <c r="I4957" s="543"/>
      <c r="J4957" s="485"/>
      <c r="K4957" s="458"/>
    </row>
    <row r="4958" spans="1:11">
      <c r="A4958" s="450"/>
      <c r="B4958" s="537"/>
      <c r="C4958" s="518"/>
      <c r="D4958" s="518"/>
      <c r="E4958" s="487"/>
      <c r="F4958" s="540"/>
      <c r="G4958" s="541"/>
      <c r="H4958" s="547"/>
      <c r="I4958" s="543"/>
      <c r="J4958" s="492"/>
      <c r="K4958" s="458"/>
    </row>
    <row r="4959" spans="1:11">
      <c r="A4959" s="450"/>
      <c r="B4959" s="517"/>
      <c r="C4959" s="518"/>
      <c r="D4959" s="518"/>
      <c r="E4959" s="487"/>
      <c r="F4959" s="488"/>
      <c r="G4959" s="546"/>
      <c r="H4959" s="547"/>
      <c r="I4959" s="543"/>
      <c r="J4959" s="492">
        <f>H4959*I4959*E4941*F4941</f>
        <v>0</v>
      </c>
      <c r="K4959" s="458"/>
    </row>
    <row r="4960" spans="1:11">
      <c r="A4960" s="450"/>
      <c r="B4960" s="517"/>
      <c r="C4960" s="526"/>
      <c r="D4960" s="526"/>
      <c r="E4960" s="494"/>
      <c r="F4960" s="488"/>
      <c r="G4960" s="468"/>
      <c r="H4960" s="547"/>
      <c r="I4960" s="548"/>
      <c r="J4960" s="492">
        <f>H4960*I4960*E4942*F4942</f>
        <v>0</v>
      </c>
      <c r="K4960" s="458"/>
    </row>
    <row r="4961" spans="1:11">
      <c r="A4961" s="450"/>
      <c r="B4961" s="550" t="s">
        <v>1119</v>
      </c>
      <c r="C4961" s="526"/>
      <c r="D4961" s="526"/>
      <c r="E4961" s="526"/>
      <c r="F4961" s="523"/>
      <c r="G4961" s="526"/>
      <c r="H4961" s="551"/>
      <c r="I4961" s="552" t="s">
        <v>138</v>
      </c>
      <c r="J4961" s="501">
        <f>SUM(J4957:J4960)</f>
        <v>0</v>
      </c>
      <c r="K4961" s="458"/>
    </row>
    <row r="4962" spans="1:11">
      <c r="A4962" s="450"/>
      <c r="B4962" s="553"/>
      <c r="C4962" s="526"/>
      <c r="D4962" s="526"/>
      <c r="E4962" s="554"/>
      <c r="F4962" s="555"/>
      <c r="G4962" s="506"/>
      <c r="H4962" s="506"/>
      <c r="I4962" s="529"/>
      <c r="J4962" s="554"/>
      <c r="K4962" s="458"/>
    </row>
    <row r="4963" spans="1:11" ht="20.399999999999999">
      <c r="A4963" s="450"/>
      <c r="B4963" s="1667" t="s">
        <v>1125</v>
      </c>
      <c r="C4963" s="1668"/>
      <c r="D4963" s="1668"/>
      <c r="E4963" s="1668"/>
      <c r="F4963" s="1669"/>
      <c r="G4963" s="556" t="s">
        <v>494</v>
      </c>
      <c r="H4963" s="506" t="s">
        <v>1126</v>
      </c>
      <c r="I4963" s="557" t="s">
        <v>1115</v>
      </c>
      <c r="J4963" s="509" t="s">
        <v>482</v>
      </c>
      <c r="K4963" s="458"/>
    </row>
    <row r="4964" spans="1:11">
      <c r="A4964" s="450"/>
      <c r="B4964" s="558"/>
      <c r="C4964" s="559"/>
      <c r="D4964" s="560"/>
      <c r="E4964" s="560"/>
      <c r="F4964" s="561"/>
      <c r="G4964" s="489"/>
      <c r="H4964" s="489"/>
      <c r="I4964" s="562"/>
      <c r="J4964" s="492"/>
      <c r="K4964" s="458"/>
    </row>
    <row r="4965" spans="1:11">
      <c r="A4965" s="450"/>
      <c r="B4965" s="563"/>
      <c r="C4965" s="564"/>
      <c r="D4965" s="565"/>
      <c r="E4965" s="565"/>
      <c r="F4965" s="566"/>
      <c r="G4965" s="489"/>
      <c r="H4965" s="489"/>
      <c r="I4965" s="562"/>
      <c r="J4965" s="492"/>
      <c r="K4965" s="458"/>
    </row>
    <row r="4966" spans="1:11">
      <c r="A4966" s="450"/>
      <c r="B4966" s="1670" t="s">
        <v>138</v>
      </c>
      <c r="C4966" s="1670"/>
      <c r="D4966" s="1670"/>
      <c r="E4966" s="1670"/>
      <c r="F4966" s="1670"/>
      <c r="G4966" s="1670"/>
      <c r="H4966" s="1670"/>
      <c r="I4966" s="1670"/>
      <c r="J4966" s="501">
        <f>SUM(J4964:J4965)</f>
        <v>0</v>
      </c>
      <c r="K4966" s="458"/>
    </row>
    <row r="4967" spans="1:11">
      <c r="A4967" s="450"/>
      <c r="B4967" s="567"/>
      <c r="C4967" s="511"/>
      <c r="D4967" s="511"/>
      <c r="E4967" s="568"/>
      <c r="F4967" s="569"/>
      <c r="G4967" s="570"/>
      <c r="H4967" s="570"/>
      <c r="I4967" s="571"/>
      <c r="J4967" s="572"/>
      <c r="K4967" s="458"/>
    </row>
    <row r="4968" spans="1:11">
      <c r="A4968" s="450"/>
      <c r="B4968" s="573" t="s">
        <v>1127</v>
      </c>
      <c r="C4968" s="573"/>
      <c r="D4968" s="550"/>
      <c r="E4968" s="523"/>
      <c r="F4968" s="523"/>
      <c r="G4968" s="523"/>
      <c r="H4968" s="574"/>
      <c r="I4968" s="575"/>
      <c r="J4968" s="639">
        <f>(J4954+J4961+J4966)/E4954</f>
        <v>19.427672727272732</v>
      </c>
      <c r="K4968" s="458"/>
    </row>
    <row r="4969" spans="1:11">
      <c r="A4969" s="450"/>
      <c r="B4969" s="553"/>
      <c r="C4969" s="526"/>
      <c r="D4969" s="526"/>
      <c r="E4969" s="554"/>
      <c r="F4969" s="555"/>
      <c r="G4969" s="506"/>
      <c r="H4969" s="506"/>
      <c r="I4969" s="529"/>
      <c r="J4969" s="576"/>
      <c r="K4969" s="458"/>
    </row>
    <row r="4970" spans="1:11" ht="20.399999999999999">
      <c r="A4970" s="450"/>
      <c r="B4970" s="1667" t="s">
        <v>1128</v>
      </c>
      <c r="C4970" s="1668"/>
      <c r="D4970" s="1668"/>
      <c r="E4970" s="1668"/>
      <c r="F4970" s="1669"/>
      <c r="G4970" s="556" t="s">
        <v>494</v>
      </c>
      <c r="H4970" s="506" t="s">
        <v>1126</v>
      </c>
      <c r="I4970" s="557" t="s">
        <v>1115</v>
      </c>
      <c r="J4970" s="509" t="s">
        <v>482</v>
      </c>
      <c r="K4970" s="458"/>
    </row>
    <row r="4971" spans="1:11">
      <c r="A4971" s="450"/>
      <c r="B4971" s="558" t="s">
        <v>1362</v>
      </c>
      <c r="C4971" s="559"/>
      <c r="D4971" s="560"/>
      <c r="E4971" s="560"/>
      <c r="F4971" s="561"/>
      <c r="G4971" s="489">
        <v>1.0449999999999999</v>
      </c>
      <c r="H4971" s="489" t="s">
        <v>1130</v>
      </c>
      <c r="I4971" s="562">
        <v>56.25</v>
      </c>
      <c r="J4971" s="492">
        <f>G4971*I4971</f>
        <v>58.781249999999993</v>
      </c>
      <c r="K4971" s="458"/>
    </row>
    <row r="4972" spans="1:11">
      <c r="A4972" s="450"/>
      <c r="B4972" s="563"/>
      <c r="C4972" s="564"/>
      <c r="D4972" s="565"/>
      <c r="E4972" s="565"/>
      <c r="F4972" s="566"/>
      <c r="G4972" s="489"/>
      <c r="H4972" s="489"/>
      <c r="I4972" s="743"/>
      <c r="J4972" s="492">
        <f>G4972*I4972</f>
        <v>0</v>
      </c>
      <c r="K4972" s="458"/>
    </row>
    <row r="4973" spans="1:11">
      <c r="A4973" s="450"/>
      <c r="B4973" s="563"/>
      <c r="C4973" s="564"/>
      <c r="D4973" s="565"/>
      <c r="E4973" s="565"/>
      <c r="F4973" s="566"/>
      <c r="G4973" s="489"/>
      <c r="H4973" s="489"/>
      <c r="I4973" s="743"/>
      <c r="J4973" s="492">
        <f t="shared" ref="J4973:J4976" si="116">G4973*I4973</f>
        <v>0</v>
      </c>
      <c r="K4973" s="458"/>
    </row>
    <row r="4974" spans="1:11">
      <c r="A4974" s="450"/>
      <c r="B4974" s="563"/>
      <c r="C4974" s="564"/>
      <c r="D4974" s="565"/>
      <c r="E4974" s="565"/>
      <c r="F4974" s="566"/>
      <c r="G4974" s="489"/>
      <c r="H4974" s="489"/>
      <c r="I4974" s="743"/>
      <c r="J4974" s="492">
        <f t="shared" si="116"/>
        <v>0</v>
      </c>
      <c r="K4974" s="458"/>
    </row>
    <row r="4975" spans="1:11">
      <c r="A4975" s="450"/>
      <c r="B4975" s="563"/>
      <c r="C4975" s="564"/>
      <c r="D4975" s="565"/>
      <c r="E4975" s="565"/>
      <c r="F4975" s="566"/>
      <c r="G4975" s="489"/>
      <c r="H4975" s="489"/>
      <c r="I4975" s="743"/>
      <c r="J4975" s="492">
        <f t="shared" si="116"/>
        <v>0</v>
      </c>
      <c r="K4975" s="458"/>
    </row>
    <row r="4976" spans="1:11">
      <c r="A4976" s="450"/>
      <c r="B4976" s="577"/>
      <c r="C4976" s="578"/>
      <c r="D4976" s="579"/>
      <c r="E4976" s="579"/>
      <c r="F4976" s="580"/>
      <c r="G4976" s="489"/>
      <c r="H4976" s="489"/>
      <c r="I4976" s="743"/>
      <c r="J4976" s="492">
        <f t="shared" si="116"/>
        <v>0</v>
      </c>
      <c r="K4976" s="458"/>
    </row>
    <row r="4977" spans="1:11">
      <c r="A4977" s="450"/>
      <c r="B4977" s="581"/>
      <c r="C4977" s="523"/>
      <c r="D4977" s="523"/>
      <c r="E4977" s="582"/>
      <c r="F4977" s="583"/>
      <c r="G4977" s="532"/>
      <c r="H4977" s="532"/>
      <c r="I4977" s="524" t="s">
        <v>138</v>
      </c>
      <c r="J4977" s="501">
        <f>SUM(J4971:J4976)</f>
        <v>58.781249999999993</v>
      </c>
      <c r="K4977" s="458"/>
    </row>
    <row r="4978" spans="1:11">
      <c r="A4978" s="450"/>
      <c r="B4978" s="584"/>
      <c r="C4978" s="523"/>
      <c r="D4978" s="523"/>
      <c r="E4978" s="582"/>
      <c r="F4978" s="583"/>
      <c r="G4978" s="532"/>
      <c r="H4978" s="532"/>
      <c r="I4978" s="524"/>
      <c r="J4978" s="582"/>
      <c r="K4978" s="458"/>
    </row>
    <row r="4979" spans="1:11" ht="20.399999999999999">
      <c r="A4979" s="450"/>
      <c r="B4979" s="1667" t="s">
        <v>1141</v>
      </c>
      <c r="C4979" s="1668"/>
      <c r="D4979" s="1668"/>
      <c r="E4979" s="1668"/>
      <c r="F4979" s="1669"/>
      <c r="G4979" s="587" t="s">
        <v>494</v>
      </c>
      <c r="H4979" s="506" t="s">
        <v>1115</v>
      </c>
      <c r="I4979" s="557"/>
      <c r="J4979" s="509" t="s">
        <v>482</v>
      </c>
      <c r="K4979" s="458"/>
    </row>
    <row r="4980" spans="1:11">
      <c r="A4980" s="450"/>
      <c r="B4980" s="1654"/>
      <c r="C4980" s="1655"/>
      <c r="D4980" s="1655"/>
      <c r="E4980" s="1655"/>
      <c r="F4980" s="1656"/>
      <c r="G4980" s="489"/>
      <c r="H4980" s="1657"/>
      <c r="I4980" s="1658"/>
      <c r="J4980" s="492"/>
      <c r="K4980" s="458"/>
    </row>
    <row r="4981" spans="1:11">
      <c r="A4981" s="450"/>
      <c r="B4981" s="1659"/>
      <c r="C4981" s="1660"/>
      <c r="D4981" s="1660"/>
      <c r="E4981" s="1660"/>
      <c r="F4981" s="1661"/>
      <c r="G4981" s="496"/>
      <c r="H4981" s="1662"/>
      <c r="I4981" s="1663"/>
      <c r="J4981" s="492"/>
      <c r="K4981" s="458"/>
    </row>
    <row r="4982" spans="1:11">
      <c r="A4982" s="450"/>
      <c r="B4982" s="581"/>
      <c r="C4982" s="523"/>
      <c r="D4982" s="523"/>
      <c r="E4982" s="582"/>
      <c r="F4982" s="583"/>
      <c r="G4982" s="532"/>
      <c r="H4982" s="532"/>
      <c r="I4982" s="524" t="s">
        <v>138</v>
      </c>
      <c r="J4982" s="501">
        <f>SUM(J4980:J4981)</f>
        <v>0</v>
      </c>
      <c r="K4982" s="458"/>
    </row>
    <row r="4983" spans="1:11">
      <c r="A4983" s="450"/>
      <c r="B4983" s="523"/>
      <c r="C4983" s="523"/>
      <c r="D4983" s="523"/>
      <c r="E4983" s="523"/>
      <c r="F4983" s="523"/>
      <c r="G4983" s="523"/>
      <c r="H4983" s="523"/>
      <c r="I4983" s="524"/>
      <c r="J4983" s="523"/>
      <c r="K4983" s="458"/>
    </row>
    <row r="4984" spans="1:11">
      <c r="A4984" s="450"/>
      <c r="B4984" s="1645" t="s">
        <v>1142</v>
      </c>
      <c r="C4984" s="1646"/>
      <c r="D4984" s="1646"/>
      <c r="E4984" s="1646"/>
      <c r="F4984" s="1646"/>
      <c r="G4984" s="1646"/>
      <c r="H4984" s="1646"/>
      <c r="I4984" s="1647"/>
      <c r="J4984" s="573">
        <f>J4982+J4977+J4968</f>
        <v>78.208922727272721</v>
      </c>
      <c r="K4984" s="458"/>
    </row>
    <row r="4985" spans="1:11">
      <c r="A4985" s="450"/>
      <c r="B4985" s="523"/>
      <c r="C4985" s="523"/>
      <c r="D4985" s="523"/>
      <c r="E4985" s="523"/>
      <c r="F4985" s="523"/>
      <c r="G4985" s="523"/>
      <c r="H4985" s="523"/>
      <c r="I4985" s="524"/>
      <c r="J4985" s="523"/>
      <c r="K4985" s="458"/>
    </row>
    <row r="4986" spans="1:11">
      <c r="A4986" s="450"/>
      <c r="B4986" s="1645" t="s">
        <v>1143</v>
      </c>
      <c r="C4986" s="1646"/>
      <c r="D4986" s="1646"/>
      <c r="E4986" s="1646"/>
      <c r="F4986" s="1646"/>
      <c r="G4986" s="1646"/>
      <c r="H4986" s="1646"/>
      <c r="I4986" s="1647"/>
      <c r="J4986" s="501">
        <f>J4984*0</f>
        <v>0</v>
      </c>
      <c r="K4986" s="458"/>
    </row>
    <row r="4987" spans="1:11">
      <c r="A4987" s="450"/>
      <c r="B4987" s="523"/>
      <c r="C4987" s="523"/>
      <c r="D4987" s="523"/>
      <c r="E4987" s="523"/>
      <c r="F4987" s="523"/>
      <c r="G4987" s="523"/>
      <c r="H4987" s="523"/>
      <c r="I4987" s="524"/>
      <c r="J4987" s="523"/>
      <c r="K4987" s="458"/>
    </row>
    <row r="4988" spans="1:11">
      <c r="A4988" s="450"/>
      <c r="B4988" s="1645" t="s">
        <v>1144</v>
      </c>
      <c r="C4988" s="1646"/>
      <c r="D4988" s="1646"/>
      <c r="E4988" s="1646"/>
      <c r="F4988" s="1646"/>
      <c r="G4988" s="1646"/>
      <c r="H4988" s="1646"/>
      <c r="I4988" s="1647"/>
      <c r="J4988" s="573">
        <f>J4984+J4986</f>
        <v>78.208922727272721</v>
      </c>
      <c r="K4988" s="458"/>
    </row>
    <row r="4989" spans="1:11">
      <c r="A4989" s="450"/>
      <c r="B4989" s="511"/>
      <c r="C4989" s="511"/>
      <c r="D4989" s="511"/>
      <c r="E4989" s="511"/>
      <c r="F4989" s="511"/>
      <c r="G4989" s="511"/>
      <c r="H4989" s="511"/>
      <c r="I4989" s="571"/>
      <c r="J4989" s="511"/>
      <c r="K4989" s="458"/>
    </row>
    <row r="4990" spans="1:11">
      <c r="A4990" s="450"/>
      <c r="B4990" s="589"/>
      <c r="C4990" s="559"/>
      <c r="D4990" s="559"/>
      <c r="E4990" s="559"/>
      <c r="F4990" s="559"/>
      <c r="G4990" s="559"/>
      <c r="H4990" s="559"/>
      <c r="I4990" s="559"/>
      <c r="J4990" s="590"/>
      <c r="K4990" s="458"/>
    </row>
    <row r="4991" spans="1:11">
      <c r="A4991" s="450"/>
      <c r="B4991" s="591"/>
      <c r="C4991" s="592"/>
      <c r="D4991" s="593"/>
      <c r="E4991" s="593"/>
      <c r="F4991" s="594" t="s">
        <v>1119</v>
      </c>
      <c r="G4991" s="595" t="s">
        <v>1119</v>
      </c>
      <c r="H4991" s="592"/>
      <c r="I4991" s="592"/>
      <c r="J4991" s="596"/>
      <c r="K4991" s="458"/>
    </row>
    <row r="4992" spans="1:11">
      <c r="A4992" s="450"/>
      <c r="B4992" s="459"/>
      <c r="C4992" s="459"/>
      <c r="D4992" s="459"/>
      <c r="E4992" s="459"/>
      <c r="F4992" s="459"/>
      <c r="G4992" s="459"/>
      <c r="H4992" s="459"/>
      <c r="I4992" s="459"/>
      <c r="J4992" s="459"/>
      <c r="K4992" s="458"/>
    </row>
    <row r="4993" spans="1:11">
      <c r="A4993" s="450"/>
      <c r="B4993" s="597"/>
      <c r="C4993" s="598"/>
      <c r="D4993" s="598"/>
      <c r="E4993" s="598"/>
      <c r="F4993" s="599"/>
      <c r="G4993" s="600" t="s">
        <v>482</v>
      </c>
      <c r="H4993" s="502"/>
      <c r="I4993" s="502"/>
      <c r="J4993" s="505"/>
      <c r="K4993" s="458"/>
    </row>
    <row r="4994" spans="1:11">
      <c r="A4994" s="450"/>
      <c r="B4994" s="601"/>
      <c r="C4994" s="602"/>
      <c r="D4994" s="602"/>
      <c r="E4994" s="602"/>
      <c r="F4994" s="603"/>
      <c r="G4994" s="1648" t="s">
        <v>1145</v>
      </c>
      <c r="H4994" s="1649"/>
      <c r="I4994" s="1649"/>
      <c r="J4994" s="1650"/>
      <c r="K4994" s="458"/>
    </row>
    <row r="4995" spans="1:11">
      <c r="A4995" s="450"/>
      <c r="B4995" s="604"/>
      <c r="C4995" s="605"/>
      <c r="D4995" s="605"/>
      <c r="E4995" s="605"/>
      <c r="F4995" s="606"/>
      <c r="G4995" s="607"/>
      <c r="H4995" s="1651"/>
      <c r="I4995" s="1652"/>
      <c r="J4995" s="1653"/>
      <c r="K4995" s="458"/>
    </row>
    <row r="4996" spans="1:11" ht="15" thickBot="1">
      <c r="A4996" s="608"/>
      <c r="B4996" s="609"/>
      <c r="C4996" s="609"/>
      <c r="D4996" s="609"/>
      <c r="E4996" s="609"/>
      <c r="F4996" s="609"/>
      <c r="G4996" s="609"/>
      <c r="H4996" s="609"/>
      <c r="I4996" s="609"/>
      <c r="J4996" s="609"/>
      <c r="K4996" s="610"/>
    </row>
    <row r="4997" spans="1:11">
      <c r="A4997" s="447"/>
      <c r="B4997" s="448"/>
      <c r="C4997" s="448"/>
      <c r="D4997" s="448"/>
      <c r="E4997" s="448"/>
      <c r="F4997" s="448"/>
      <c r="G4997" s="448"/>
      <c r="H4997" s="448"/>
      <c r="I4997" s="448"/>
      <c r="J4997" s="448"/>
      <c r="K4997" s="449"/>
    </row>
    <row r="4998" spans="1:11">
      <c r="A4998" s="450"/>
      <c r="B4998" s="451" t="s">
        <v>141</v>
      </c>
      <c r="C4998" s="452"/>
      <c r="D4998" s="453" t="s">
        <v>1105</v>
      </c>
      <c r="E4998" s="454"/>
      <c r="F4998" s="455"/>
      <c r="G4998" s="455"/>
      <c r="H4998" s="456"/>
      <c r="I4998" s="456"/>
      <c r="J4998" s="457"/>
      <c r="K4998" s="458"/>
    </row>
    <row r="4999" spans="1:11">
      <c r="A4999" s="450"/>
      <c r="B4999" s="459"/>
      <c r="C4999" s="459"/>
      <c r="D4999" s="459"/>
      <c r="E4999" s="459"/>
      <c r="F4999" s="459"/>
      <c r="G4999" s="459"/>
      <c r="H4999" s="459"/>
      <c r="I4999" s="459"/>
      <c r="J4999" s="459"/>
      <c r="K4999" s="458"/>
    </row>
    <row r="5000" spans="1:11">
      <c r="A5000" s="450"/>
      <c r="B5000" s="460" t="s">
        <v>1106</v>
      </c>
      <c r="C5000" s="461" t="s">
        <v>1107</v>
      </c>
      <c r="D5000" s="1671" t="s">
        <v>198</v>
      </c>
      <c r="E5000" s="1672"/>
      <c r="F5000" s="1672"/>
      <c r="G5000" s="1672"/>
      <c r="H5000" s="1672"/>
      <c r="I5000" s="1673"/>
      <c r="J5000" s="462" t="s">
        <v>1108</v>
      </c>
      <c r="K5000" s="458"/>
    </row>
    <row r="5001" spans="1:11" ht="40.5" customHeight="1">
      <c r="A5001" s="450"/>
      <c r="B5001" s="463"/>
      <c r="C5001" s="464"/>
      <c r="D5001" s="1674" t="s">
        <v>1363</v>
      </c>
      <c r="E5001" s="1675"/>
      <c r="F5001" s="1675"/>
      <c r="G5001" s="1675"/>
      <c r="H5001" s="1675"/>
      <c r="I5001" s="1676"/>
      <c r="J5001" s="468" t="str">
        <f>F5018</f>
        <v>m2</v>
      </c>
      <c r="K5001" s="458"/>
    </row>
    <row r="5002" spans="1:11">
      <c r="A5002" s="450"/>
      <c r="B5002" s="469"/>
      <c r="C5002" s="469"/>
      <c r="D5002" s="469"/>
      <c r="E5002" s="469"/>
      <c r="F5002" s="469"/>
      <c r="G5002" s="469"/>
      <c r="H5002" s="469"/>
      <c r="I5002" s="470"/>
      <c r="J5002" s="471"/>
      <c r="K5002" s="458"/>
    </row>
    <row r="5003" spans="1:11">
      <c r="A5003" s="450"/>
      <c r="B5003" s="1648" t="s">
        <v>1111</v>
      </c>
      <c r="C5003" s="1650"/>
      <c r="D5003" s="1679" t="s">
        <v>873</v>
      </c>
      <c r="E5003" s="1681" t="s">
        <v>1112</v>
      </c>
      <c r="F5003" s="472" t="s">
        <v>1113</v>
      </c>
      <c r="G5003" s="473"/>
      <c r="H5003" s="472" t="s">
        <v>1114</v>
      </c>
      <c r="I5003" s="473"/>
      <c r="J5003" s="474" t="s">
        <v>1115</v>
      </c>
      <c r="K5003" s="458"/>
    </row>
    <row r="5004" spans="1:11">
      <c r="A5004" s="450"/>
      <c r="B5004" s="1677"/>
      <c r="C5004" s="1678"/>
      <c r="D5004" s="1680"/>
      <c r="E5004" s="1682"/>
      <c r="F5004" s="475" t="s">
        <v>1116</v>
      </c>
      <c r="G5004" s="475" t="s">
        <v>1117</v>
      </c>
      <c r="H5004" s="475" t="s">
        <v>1116</v>
      </c>
      <c r="I5004" s="476" t="s">
        <v>1117</v>
      </c>
      <c r="J5004" s="477" t="s">
        <v>1118</v>
      </c>
      <c r="K5004" s="458"/>
    </row>
    <row r="5005" spans="1:11">
      <c r="A5005" s="450"/>
      <c r="B5005" s="486"/>
      <c r="C5005" s="487"/>
      <c r="D5005" s="488"/>
      <c r="E5005" s="481"/>
      <c r="F5005" s="481"/>
      <c r="G5005" s="482"/>
      <c r="H5005" s="490"/>
      <c r="I5005" s="484"/>
      <c r="J5005" s="492"/>
      <c r="K5005" s="458"/>
    </row>
    <row r="5006" spans="1:11">
      <c r="A5006" s="450"/>
      <c r="B5006" s="486"/>
      <c r="C5006" s="487"/>
      <c r="D5006" s="488"/>
      <c r="E5006" s="489"/>
      <c r="F5006" s="489"/>
      <c r="G5006" s="489"/>
      <c r="H5006" s="490"/>
      <c r="I5006" s="491"/>
      <c r="J5006" s="492">
        <f>H5006*F5006*E5006+I5006*G5006*E5006</f>
        <v>0</v>
      </c>
      <c r="K5006" s="458"/>
    </row>
    <row r="5007" spans="1:11">
      <c r="A5007" s="450"/>
      <c r="B5007" s="493"/>
      <c r="C5007" s="494"/>
      <c r="D5007" s="495"/>
      <c r="E5007" s="496"/>
      <c r="F5007" s="496"/>
      <c r="G5007" s="496"/>
      <c r="H5007" s="497"/>
      <c r="I5007" s="498"/>
      <c r="J5007" s="492">
        <f>H5007*F5007*E5007+I5007*G5007*E5007</f>
        <v>0</v>
      </c>
      <c r="K5007" s="458"/>
    </row>
    <row r="5008" spans="1:11">
      <c r="A5008" s="450"/>
      <c r="B5008" s="499" t="s">
        <v>1119</v>
      </c>
      <c r="C5008" s="469"/>
      <c r="D5008" s="469"/>
      <c r="E5008" s="469"/>
      <c r="F5008" s="469"/>
      <c r="G5008" s="469"/>
      <c r="H5008" s="469"/>
      <c r="I5008" s="500" t="s">
        <v>138</v>
      </c>
      <c r="J5008" s="501">
        <f>SUM(J5005:J5007)</f>
        <v>0</v>
      </c>
      <c r="K5008" s="458"/>
    </row>
    <row r="5009" spans="1:11">
      <c r="A5009" s="450"/>
      <c r="B5009" s="502"/>
      <c r="C5009" s="502"/>
      <c r="D5009" s="502"/>
      <c r="E5009" s="502"/>
      <c r="F5009" s="502"/>
      <c r="G5009" s="502"/>
      <c r="H5009" s="502"/>
      <c r="I5009" s="503"/>
      <c r="J5009" s="504"/>
      <c r="K5009" s="458"/>
    </row>
    <row r="5010" spans="1:11" ht="20.399999999999999">
      <c r="A5010" s="450"/>
      <c r="B5010" s="1664" t="s">
        <v>1120</v>
      </c>
      <c r="C5010" s="1665"/>
      <c r="D5010" s="1665"/>
      <c r="E5010" s="1666"/>
      <c r="F5010" s="505" t="s">
        <v>873</v>
      </c>
      <c r="G5010" s="506"/>
      <c r="H5010" s="507" t="s">
        <v>560</v>
      </c>
      <c r="I5010" s="508" t="s">
        <v>1121</v>
      </c>
      <c r="J5010" s="509" t="s">
        <v>1122</v>
      </c>
      <c r="K5010" s="458"/>
    </row>
    <row r="5011" spans="1:11">
      <c r="A5011" s="450"/>
      <c r="B5011" s="510"/>
      <c r="C5011" s="511"/>
      <c r="D5011" s="512"/>
      <c r="E5011" s="513"/>
      <c r="F5011" s="514"/>
      <c r="G5011" s="515"/>
      <c r="H5011" s="516"/>
      <c r="I5011" s="484"/>
      <c r="J5011" s="485"/>
      <c r="K5011" s="458"/>
    </row>
    <row r="5012" spans="1:11">
      <c r="A5012" s="450"/>
      <c r="B5012" s="517" t="s">
        <v>626</v>
      </c>
      <c r="C5012" s="518"/>
      <c r="D5012" s="459"/>
      <c r="E5012" s="487"/>
      <c r="F5012" s="488"/>
      <c r="G5012" s="519"/>
      <c r="H5012" s="520">
        <v>0.31</v>
      </c>
      <c r="I5012" s="521">
        <f>VLOOKUP(B5012,'MÃO DE OBRA'!$A:$E,5,FALSE)/220</f>
        <v>15.730909090909092</v>
      </c>
      <c r="J5012" s="492">
        <f t="shared" ref="J5012:J5013" si="117">H5012*I5012</f>
        <v>4.876581818181819</v>
      </c>
      <c r="K5012" s="458"/>
    </row>
    <row r="5013" spans="1:11">
      <c r="A5013" s="450"/>
      <c r="B5013" s="517" t="s">
        <v>734</v>
      </c>
      <c r="C5013" s="518"/>
      <c r="D5013" s="459"/>
      <c r="E5013" s="487"/>
      <c r="F5013" s="488"/>
      <c r="G5013" s="519"/>
      <c r="H5013" s="520">
        <v>0.39</v>
      </c>
      <c r="I5013" s="521">
        <f>VLOOKUP(B5013,'MÃO DE OBRA'!$A:$E,5,FALSE)/220</f>
        <v>23.596363636363641</v>
      </c>
      <c r="J5013" s="492">
        <f t="shared" si="117"/>
        <v>9.2025818181818195</v>
      </c>
      <c r="K5013" s="458"/>
    </row>
    <row r="5014" spans="1:11">
      <c r="A5014" s="450"/>
      <c r="B5014" s="517"/>
      <c r="C5014" s="518"/>
      <c r="D5014" s="459"/>
      <c r="E5014" s="487"/>
      <c r="F5014" s="488"/>
      <c r="G5014" s="519"/>
      <c r="H5014" s="520"/>
      <c r="I5014" s="521"/>
      <c r="J5014" s="492"/>
      <c r="K5014" s="458"/>
    </row>
    <row r="5015" spans="1:11">
      <c r="A5015" s="450"/>
      <c r="B5015" s="517"/>
      <c r="C5015" s="518"/>
      <c r="D5015" s="459"/>
      <c r="E5015" s="487"/>
      <c r="F5015" s="488"/>
      <c r="G5015" s="519"/>
      <c r="H5015" s="520"/>
      <c r="I5015" s="491"/>
      <c r="J5015" s="492">
        <f>H5015*I5015</f>
        <v>0</v>
      </c>
      <c r="K5015" s="458"/>
    </row>
    <row r="5016" spans="1:11">
      <c r="A5016" s="450"/>
      <c r="B5016" s="499" t="s">
        <v>1119</v>
      </c>
      <c r="C5016" s="502"/>
      <c r="D5016" s="502"/>
      <c r="E5016" s="502"/>
      <c r="F5016" s="502"/>
      <c r="G5016" s="502"/>
      <c r="H5016" s="502"/>
      <c r="I5016" s="522" t="s">
        <v>138</v>
      </c>
      <c r="J5016" s="501">
        <f>SUM(J5011:J5015)</f>
        <v>14.079163636363639</v>
      </c>
      <c r="K5016" s="458"/>
    </row>
    <row r="5017" spans="1:11">
      <c r="A5017" s="450"/>
      <c r="B5017" s="523"/>
      <c r="C5017" s="523"/>
      <c r="D5017" s="523"/>
      <c r="E5017" s="523"/>
      <c r="F5017" s="523"/>
      <c r="G5017" s="523"/>
      <c r="H5017" s="523"/>
      <c r="I5017" s="524"/>
      <c r="J5017" s="523"/>
      <c r="K5017" s="458"/>
    </row>
    <row r="5018" spans="1:11">
      <c r="A5018" s="450"/>
      <c r="B5018" s="525" t="s">
        <v>1123</v>
      </c>
      <c r="C5018" s="526"/>
      <c r="D5018" s="523"/>
      <c r="E5018" s="527">
        <v>1</v>
      </c>
      <c r="F5018" s="528" t="s">
        <v>1130</v>
      </c>
      <c r="G5018" s="506"/>
      <c r="H5018" s="506"/>
      <c r="I5018" s="529" t="s">
        <v>1124</v>
      </c>
      <c r="J5018" s="501">
        <f>J5008+J5016</f>
        <v>14.079163636363639</v>
      </c>
      <c r="K5018" s="458"/>
    </row>
    <row r="5019" spans="1:11">
      <c r="A5019" s="450"/>
      <c r="B5019" s="530"/>
      <c r="C5019" s="523"/>
      <c r="D5019" s="523"/>
      <c r="E5019" s="531"/>
      <c r="F5019" s="532"/>
      <c r="G5019" s="532"/>
      <c r="H5019" s="532"/>
      <c r="I5019" s="524"/>
      <c r="J5019" s="523"/>
      <c r="K5019" s="458"/>
    </row>
    <row r="5020" spans="1:11" ht="20.399999999999999">
      <c r="A5020" s="450"/>
      <c r="B5020" s="1667" t="s">
        <v>481</v>
      </c>
      <c r="C5020" s="1668"/>
      <c r="D5020" s="1668"/>
      <c r="E5020" s="1669"/>
      <c r="F5020" s="533" t="s">
        <v>873</v>
      </c>
      <c r="G5020" s="534" t="s">
        <v>493</v>
      </c>
      <c r="H5020" s="507" t="s">
        <v>1115</v>
      </c>
      <c r="I5020" s="535" t="s">
        <v>480</v>
      </c>
      <c r="J5020" s="536" t="s">
        <v>482</v>
      </c>
      <c r="K5020" s="458"/>
    </row>
    <row r="5021" spans="1:11">
      <c r="A5021" s="450"/>
      <c r="B5021" s="537"/>
      <c r="C5021" s="538"/>
      <c r="D5021" s="538"/>
      <c r="E5021" s="539"/>
      <c r="F5021" s="540"/>
      <c r="G5021" s="541"/>
      <c r="H5021" s="547"/>
      <c r="I5021" s="543"/>
      <c r="J5021" s="485"/>
      <c r="K5021" s="458"/>
    </row>
    <row r="5022" spans="1:11">
      <c r="A5022" s="450"/>
      <c r="B5022" s="537"/>
      <c r="C5022" s="518"/>
      <c r="D5022" s="518"/>
      <c r="E5022" s="487"/>
      <c r="F5022" s="540"/>
      <c r="G5022" s="541"/>
      <c r="H5022" s="547"/>
      <c r="I5022" s="543"/>
      <c r="J5022" s="492"/>
      <c r="K5022" s="458"/>
    </row>
    <row r="5023" spans="1:11">
      <c r="A5023" s="450"/>
      <c r="B5023" s="517"/>
      <c r="C5023" s="518"/>
      <c r="D5023" s="518"/>
      <c r="E5023" s="487"/>
      <c r="F5023" s="488"/>
      <c r="G5023" s="546"/>
      <c r="H5023" s="547"/>
      <c r="I5023" s="543"/>
      <c r="J5023" s="492">
        <f>H5023*I5023*E5005*F5005</f>
        <v>0</v>
      </c>
      <c r="K5023" s="458"/>
    </row>
    <row r="5024" spans="1:11">
      <c r="A5024" s="450"/>
      <c r="B5024" s="517"/>
      <c r="C5024" s="526"/>
      <c r="D5024" s="526"/>
      <c r="E5024" s="494"/>
      <c r="F5024" s="488"/>
      <c r="G5024" s="468"/>
      <c r="H5024" s="547"/>
      <c r="I5024" s="548"/>
      <c r="J5024" s="492">
        <f>H5024*I5024*E5006*F5006</f>
        <v>0</v>
      </c>
      <c r="K5024" s="458"/>
    </row>
    <row r="5025" spans="1:11">
      <c r="A5025" s="450"/>
      <c r="B5025" s="550" t="s">
        <v>1119</v>
      </c>
      <c r="C5025" s="526"/>
      <c r="D5025" s="526"/>
      <c r="E5025" s="526"/>
      <c r="F5025" s="523"/>
      <c r="G5025" s="526"/>
      <c r="H5025" s="551"/>
      <c r="I5025" s="552" t="s">
        <v>138</v>
      </c>
      <c r="J5025" s="501">
        <f>SUM(J5021:J5024)</f>
        <v>0</v>
      </c>
      <c r="K5025" s="458"/>
    </row>
    <row r="5026" spans="1:11">
      <c r="A5026" s="450"/>
      <c r="B5026" s="553"/>
      <c r="C5026" s="526"/>
      <c r="D5026" s="526"/>
      <c r="E5026" s="554"/>
      <c r="F5026" s="555"/>
      <c r="G5026" s="506"/>
      <c r="H5026" s="506"/>
      <c r="I5026" s="529"/>
      <c r="J5026" s="554"/>
      <c r="K5026" s="458"/>
    </row>
    <row r="5027" spans="1:11" ht="20.399999999999999">
      <c r="A5027" s="450"/>
      <c r="B5027" s="1667" t="s">
        <v>1125</v>
      </c>
      <c r="C5027" s="1668"/>
      <c r="D5027" s="1668"/>
      <c r="E5027" s="1668"/>
      <c r="F5027" s="1669"/>
      <c r="G5027" s="556" t="s">
        <v>494</v>
      </c>
      <c r="H5027" s="506" t="s">
        <v>1126</v>
      </c>
      <c r="I5027" s="557" t="s">
        <v>1115</v>
      </c>
      <c r="J5027" s="509" t="s">
        <v>482</v>
      </c>
      <c r="K5027" s="458"/>
    </row>
    <row r="5028" spans="1:11">
      <c r="A5028" s="450"/>
      <c r="B5028" s="558"/>
      <c r="C5028" s="559"/>
      <c r="D5028" s="560"/>
      <c r="E5028" s="560"/>
      <c r="F5028" s="561"/>
      <c r="G5028" s="489"/>
      <c r="H5028" s="489"/>
      <c r="I5028" s="562"/>
      <c r="J5028" s="492"/>
      <c r="K5028" s="458"/>
    </row>
    <row r="5029" spans="1:11">
      <c r="A5029" s="450"/>
      <c r="B5029" s="563"/>
      <c r="C5029" s="564"/>
      <c r="D5029" s="565"/>
      <c r="E5029" s="565"/>
      <c r="F5029" s="566"/>
      <c r="G5029" s="489"/>
      <c r="H5029" s="489"/>
      <c r="I5029" s="562"/>
      <c r="J5029" s="492"/>
      <c r="K5029" s="458"/>
    </row>
    <row r="5030" spans="1:11">
      <c r="A5030" s="450"/>
      <c r="B5030" s="1670" t="s">
        <v>138</v>
      </c>
      <c r="C5030" s="1670"/>
      <c r="D5030" s="1670"/>
      <c r="E5030" s="1670"/>
      <c r="F5030" s="1670"/>
      <c r="G5030" s="1670"/>
      <c r="H5030" s="1670"/>
      <c r="I5030" s="1670"/>
      <c r="J5030" s="501">
        <f>SUM(J5028:J5029)</f>
        <v>0</v>
      </c>
      <c r="K5030" s="458"/>
    </row>
    <row r="5031" spans="1:11">
      <c r="A5031" s="450"/>
      <c r="B5031" s="567"/>
      <c r="C5031" s="511"/>
      <c r="D5031" s="511"/>
      <c r="E5031" s="568"/>
      <c r="F5031" s="569"/>
      <c r="G5031" s="570"/>
      <c r="H5031" s="570"/>
      <c r="I5031" s="571"/>
      <c r="J5031" s="572"/>
      <c r="K5031" s="458"/>
    </row>
    <row r="5032" spans="1:11">
      <c r="A5032" s="450"/>
      <c r="B5032" s="573" t="s">
        <v>1127</v>
      </c>
      <c r="C5032" s="573"/>
      <c r="D5032" s="550"/>
      <c r="E5032" s="523"/>
      <c r="F5032" s="523"/>
      <c r="G5032" s="523"/>
      <c r="H5032" s="574"/>
      <c r="I5032" s="575"/>
      <c r="J5032" s="639">
        <f>(J5018+J5025+J5030)/E5018</f>
        <v>14.079163636363639</v>
      </c>
      <c r="K5032" s="458"/>
    </row>
    <row r="5033" spans="1:11">
      <c r="A5033" s="450"/>
      <c r="B5033" s="553"/>
      <c r="C5033" s="526"/>
      <c r="D5033" s="526"/>
      <c r="E5033" s="554"/>
      <c r="F5033" s="555"/>
      <c r="G5033" s="506"/>
      <c r="H5033" s="506"/>
      <c r="I5033" s="529"/>
      <c r="J5033" s="576"/>
      <c r="K5033" s="458"/>
    </row>
    <row r="5034" spans="1:11" ht="20.399999999999999">
      <c r="A5034" s="450"/>
      <c r="B5034" s="1667" t="s">
        <v>1128</v>
      </c>
      <c r="C5034" s="1668"/>
      <c r="D5034" s="1668"/>
      <c r="E5034" s="1668"/>
      <c r="F5034" s="1669"/>
      <c r="G5034" s="556" t="s">
        <v>494</v>
      </c>
      <c r="H5034" s="506" t="s">
        <v>1126</v>
      </c>
      <c r="I5034" s="557" t="s">
        <v>1115</v>
      </c>
      <c r="J5034" s="509" t="s">
        <v>482</v>
      </c>
      <c r="K5034" s="458"/>
    </row>
    <row r="5035" spans="1:11">
      <c r="A5035" s="450"/>
      <c r="B5035" s="558" t="s">
        <v>1364</v>
      </c>
      <c r="C5035" s="559"/>
      <c r="D5035" s="560"/>
      <c r="E5035" s="560"/>
      <c r="F5035" s="561"/>
      <c r="G5035" s="489">
        <v>1.42</v>
      </c>
      <c r="H5035" s="489" t="s">
        <v>1126</v>
      </c>
      <c r="I5035" s="562">
        <v>0.31</v>
      </c>
      <c r="J5035" s="492">
        <f>G5035*I5035</f>
        <v>0.44019999999999998</v>
      </c>
      <c r="K5035" s="458"/>
    </row>
    <row r="5036" spans="1:11">
      <c r="A5036" s="450"/>
      <c r="B5036" s="563" t="s">
        <v>1365</v>
      </c>
      <c r="C5036" s="564"/>
      <c r="D5036" s="565"/>
      <c r="E5036" s="565"/>
      <c r="F5036" s="566"/>
      <c r="G5036" s="489">
        <v>1.1499999999999999</v>
      </c>
      <c r="H5036" s="489" t="s">
        <v>1165</v>
      </c>
      <c r="I5036" s="743">
        <v>40</v>
      </c>
      <c r="J5036" s="492">
        <f>G5036*I5036</f>
        <v>46</v>
      </c>
      <c r="K5036" s="458"/>
    </row>
    <row r="5037" spans="1:11">
      <c r="A5037" s="450"/>
      <c r="B5037" s="563" t="s">
        <v>1366</v>
      </c>
      <c r="C5037" s="564"/>
      <c r="D5037" s="565"/>
      <c r="E5037" s="565"/>
      <c r="F5037" s="566"/>
      <c r="G5037" s="489">
        <v>1.42</v>
      </c>
      <c r="H5037" s="489" t="s">
        <v>1126</v>
      </c>
      <c r="I5037" s="743">
        <v>2.31</v>
      </c>
      <c r="J5037" s="492">
        <f t="shared" ref="J5037:J5040" si="118">G5037*I5037</f>
        <v>3.2801999999999998</v>
      </c>
      <c r="K5037" s="458"/>
    </row>
    <row r="5038" spans="1:11">
      <c r="A5038" s="450"/>
      <c r="B5038" s="563"/>
      <c r="C5038" s="564"/>
      <c r="D5038" s="565"/>
      <c r="E5038" s="565"/>
      <c r="F5038" s="566"/>
      <c r="G5038" s="489"/>
      <c r="H5038" s="489"/>
      <c r="I5038" s="743"/>
      <c r="J5038" s="492">
        <f t="shared" si="118"/>
        <v>0</v>
      </c>
      <c r="K5038" s="458"/>
    </row>
    <row r="5039" spans="1:11">
      <c r="A5039" s="450"/>
      <c r="B5039" s="563"/>
      <c r="C5039" s="564"/>
      <c r="D5039" s="565"/>
      <c r="E5039" s="565"/>
      <c r="F5039" s="566"/>
      <c r="G5039" s="489"/>
      <c r="H5039" s="489"/>
      <c r="I5039" s="743"/>
      <c r="J5039" s="492">
        <f t="shared" si="118"/>
        <v>0</v>
      </c>
      <c r="K5039" s="458"/>
    </row>
    <row r="5040" spans="1:11">
      <c r="A5040" s="450"/>
      <c r="B5040" s="577"/>
      <c r="C5040" s="578"/>
      <c r="D5040" s="579"/>
      <c r="E5040" s="579"/>
      <c r="F5040" s="580"/>
      <c r="G5040" s="489"/>
      <c r="H5040" s="489"/>
      <c r="I5040" s="743"/>
      <c r="J5040" s="492">
        <f t="shared" si="118"/>
        <v>0</v>
      </c>
      <c r="K5040" s="458"/>
    </row>
    <row r="5041" spans="1:11">
      <c r="A5041" s="450"/>
      <c r="B5041" s="581"/>
      <c r="C5041" s="523"/>
      <c r="D5041" s="523"/>
      <c r="E5041" s="582"/>
      <c r="F5041" s="583"/>
      <c r="G5041" s="532"/>
      <c r="H5041" s="532"/>
      <c r="I5041" s="524" t="s">
        <v>138</v>
      </c>
      <c r="J5041" s="501">
        <f>SUM(J5035:J5040)</f>
        <v>49.720399999999998</v>
      </c>
      <c r="K5041" s="458"/>
    </row>
    <row r="5042" spans="1:11">
      <c r="A5042" s="450"/>
      <c r="B5042" s="584"/>
      <c r="C5042" s="523"/>
      <c r="D5042" s="523"/>
      <c r="E5042" s="582"/>
      <c r="F5042" s="583"/>
      <c r="G5042" s="532"/>
      <c r="H5042" s="532"/>
      <c r="I5042" s="524"/>
      <c r="J5042" s="582"/>
      <c r="K5042" s="458"/>
    </row>
    <row r="5043" spans="1:11" ht="20.399999999999999">
      <c r="A5043" s="450"/>
      <c r="B5043" s="1667" t="s">
        <v>1141</v>
      </c>
      <c r="C5043" s="1668"/>
      <c r="D5043" s="1668"/>
      <c r="E5043" s="1668"/>
      <c r="F5043" s="1669"/>
      <c r="G5043" s="587" t="s">
        <v>494</v>
      </c>
      <c r="H5043" s="506" t="s">
        <v>1115</v>
      </c>
      <c r="I5043" s="557"/>
      <c r="J5043" s="509" t="s">
        <v>482</v>
      </c>
      <c r="K5043" s="458"/>
    </row>
    <row r="5044" spans="1:11">
      <c r="A5044" s="450"/>
      <c r="B5044" s="1654"/>
      <c r="C5044" s="1655"/>
      <c r="D5044" s="1655"/>
      <c r="E5044" s="1655"/>
      <c r="F5044" s="1656"/>
      <c r="G5044" s="489"/>
      <c r="H5044" s="1657"/>
      <c r="I5044" s="1658"/>
      <c r="J5044" s="492"/>
      <c r="K5044" s="458"/>
    </row>
    <row r="5045" spans="1:11">
      <c r="A5045" s="450"/>
      <c r="B5045" s="1659"/>
      <c r="C5045" s="1660"/>
      <c r="D5045" s="1660"/>
      <c r="E5045" s="1660"/>
      <c r="F5045" s="1661"/>
      <c r="G5045" s="496"/>
      <c r="H5045" s="1662"/>
      <c r="I5045" s="1663"/>
      <c r="J5045" s="492"/>
      <c r="K5045" s="458"/>
    </row>
    <row r="5046" spans="1:11">
      <c r="A5046" s="450"/>
      <c r="B5046" s="581"/>
      <c r="C5046" s="523"/>
      <c r="D5046" s="523"/>
      <c r="E5046" s="582"/>
      <c r="F5046" s="583"/>
      <c r="G5046" s="532"/>
      <c r="H5046" s="532"/>
      <c r="I5046" s="524" t="s">
        <v>138</v>
      </c>
      <c r="J5046" s="501">
        <f>SUM(J5044:J5045)</f>
        <v>0</v>
      </c>
      <c r="K5046" s="458"/>
    </row>
    <row r="5047" spans="1:11">
      <c r="A5047" s="450"/>
      <c r="B5047" s="523"/>
      <c r="C5047" s="523"/>
      <c r="D5047" s="523"/>
      <c r="E5047" s="523"/>
      <c r="F5047" s="523"/>
      <c r="G5047" s="523"/>
      <c r="H5047" s="523"/>
      <c r="I5047" s="524"/>
      <c r="J5047" s="523"/>
      <c r="K5047" s="458"/>
    </row>
    <row r="5048" spans="1:11">
      <c r="A5048" s="450"/>
      <c r="B5048" s="1645" t="s">
        <v>1142</v>
      </c>
      <c r="C5048" s="1646"/>
      <c r="D5048" s="1646"/>
      <c r="E5048" s="1646"/>
      <c r="F5048" s="1646"/>
      <c r="G5048" s="1646"/>
      <c r="H5048" s="1646"/>
      <c r="I5048" s="1647"/>
      <c r="J5048" s="573">
        <f>J5046+J5041+J5032</f>
        <v>63.799563636363636</v>
      </c>
      <c r="K5048" s="458"/>
    </row>
    <row r="5049" spans="1:11">
      <c r="A5049" s="450"/>
      <c r="B5049" s="523"/>
      <c r="C5049" s="523"/>
      <c r="D5049" s="523"/>
      <c r="E5049" s="523"/>
      <c r="F5049" s="523"/>
      <c r="G5049" s="523"/>
      <c r="H5049" s="523"/>
      <c r="I5049" s="524"/>
      <c r="J5049" s="523"/>
      <c r="K5049" s="458"/>
    </row>
    <row r="5050" spans="1:11">
      <c r="A5050" s="450"/>
      <c r="B5050" s="1645" t="s">
        <v>1143</v>
      </c>
      <c r="C5050" s="1646"/>
      <c r="D5050" s="1646"/>
      <c r="E5050" s="1646"/>
      <c r="F5050" s="1646"/>
      <c r="G5050" s="1646"/>
      <c r="H5050" s="1646"/>
      <c r="I5050" s="1647"/>
      <c r="J5050" s="501">
        <f>J5048*0</f>
        <v>0</v>
      </c>
      <c r="K5050" s="458"/>
    </row>
    <row r="5051" spans="1:11">
      <c r="A5051" s="450"/>
      <c r="B5051" s="523"/>
      <c r="C5051" s="523"/>
      <c r="D5051" s="523"/>
      <c r="E5051" s="523"/>
      <c r="F5051" s="523"/>
      <c r="G5051" s="523"/>
      <c r="H5051" s="523"/>
      <c r="I5051" s="524"/>
      <c r="J5051" s="523"/>
      <c r="K5051" s="458"/>
    </row>
    <row r="5052" spans="1:11">
      <c r="A5052" s="450"/>
      <c r="B5052" s="1645" t="s">
        <v>1144</v>
      </c>
      <c r="C5052" s="1646"/>
      <c r="D5052" s="1646"/>
      <c r="E5052" s="1646"/>
      <c r="F5052" s="1646"/>
      <c r="G5052" s="1646"/>
      <c r="H5052" s="1646"/>
      <c r="I5052" s="1647"/>
      <c r="J5052" s="573">
        <f>J5048+J5050</f>
        <v>63.799563636363636</v>
      </c>
      <c r="K5052" s="458"/>
    </row>
    <row r="5053" spans="1:11">
      <c r="A5053" s="450"/>
      <c r="B5053" s="511"/>
      <c r="C5053" s="511"/>
      <c r="D5053" s="511"/>
      <c r="E5053" s="511"/>
      <c r="F5053" s="511"/>
      <c r="G5053" s="511"/>
      <c r="H5053" s="511"/>
      <c r="I5053" s="571"/>
      <c r="J5053" s="511"/>
      <c r="K5053" s="458"/>
    </row>
    <row r="5054" spans="1:11">
      <c r="A5054" s="450"/>
      <c r="B5054" s="589"/>
      <c r="C5054" s="559"/>
      <c r="D5054" s="559"/>
      <c r="E5054" s="559"/>
      <c r="F5054" s="559"/>
      <c r="G5054" s="559"/>
      <c r="H5054" s="559"/>
      <c r="I5054" s="559"/>
      <c r="J5054" s="590"/>
      <c r="K5054" s="458"/>
    </row>
    <row r="5055" spans="1:11">
      <c r="A5055" s="450"/>
      <c r="B5055" s="591"/>
      <c r="C5055" s="592"/>
      <c r="D5055" s="593"/>
      <c r="E5055" s="593"/>
      <c r="F5055" s="594" t="s">
        <v>1119</v>
      </c>
      <c r="G5055" s="595" t="s">
        <v>1119</v>
      </c>
      <c r="H5055" s="592"/>
      <c r="I5055" s="592"/>
      <c r="J5055" s="596"/>
      <c r="K5055" s="458"/>
    </row>
    <row r="5056" spans="1:11">
      <c r="A5056" s="450"/>
      <c r="B5056" s="459"/>
      <c r="C5056" s="459"/>
      <c r="D5056" s="459"/>
      <c r="E5056" s="459"/>
      <c r="F5056" s="459"/>
      <c r="G5056" s="459"/>
      <c r="H5056" s="459"/>
      <c r="I5056" s="459"/>
      <c r="J5056" s="459"/>
      <c r="K5056" s="458"/>
    </row>
    <row r="5057" spans="1:11">
      <c r="A5057" s="450"/>
      <c r="B5057" s="597"/>
      <c r="C5057" s="598"/>
      <c r="D5057" s="598"/>
      <c r="E5057" s="598"/>
      <c r="F5057" s="599"/>
      <c r="G5057" s="600" t="s">
        <v>482</v>
      </c>
      <c r="H5057" s="502"/>
      <c r="I5057" s="502"/>
      <c r="J5057" s="505"/>
      <c r="K5057" s="458"/>
    </row>
    <row r="5058" spans="1:11">
      <c r="A5058" s="450"/>
      <c r="B5058" s="601"/>
      <c r="C5058" s="602"/>
      <c r="D5058" s="602"/>
      <c r="E5058" s="602"/>
      <c r="F5058" s="603"/>
      <c r="G5058" s="1648" t="s">
        <v>1145</v>
      </c>
      <c r="H5058" s="1649"/>
      <c r="I5058" s="1649"/>
      <c r="J5058" s="1650"/>
      <c r="K5058" s="458"/>
    </row>
    <row r="5059" spans="1:11">
      <c r="A5059" s="450"/>
      <c r="B5059" s="604"/>
      <c r="C5059" s="605"/>
      <c r="D5059" s="605"/>
      <c r="E5059" s="605"/>
      <c r="F5059" s="606"/>
      <c r="G5059" s="607"/>
      <c r="H5059" s="1651"/>
      <c r="I5059" s="1652"/>
      <c r="J5059" s="1653"/>
      <c r="K5059" s="458"/>
    </row>
    <row r="5060" spans="1:11" ht="15" thickBot="1">
      <c r="A5060" s="608"/>
      <c r="B5060" s="609"/>
      <c r="C5060" s="609"/>
      <c r="D5060" s="609"/>
      <c r="E5060" s="609"/>
      <c r="F5060" s="609"/>
      <c r="G5060" s="609"/>
      <c r="H5060" s="609"/>
      <c r="I5060" s="609"/>
      <c r="J5060" s="609"/>
      <c r="K5060" s="610"/>
    </row>
    <row r="5061" spans="1:11">
      <c r="A5061" s="447"/>
      <c r="B5061" s="448"/>
      <c r="C5061" s="448"/>
      <c r="D5061" s="448"/>
      <c r="E5061" s="448"/>
      <c r="F5061" s="448"/>
      <c r="G5061" s="448"/>
      <c r="H5061" s="448"/>
      <c r="I5061" s="448"/>
      <c r="J5061" s="448"/>
      <c r="K5061" s="449"/>
    </row>
    <row r="5062" spans="1:11">
      <c r="A5062" s="450"/>
      <c r="B5062" s="451" t="s">
        <v>141</v>
      </c>
      <c r="C5062" s="452"/>
      <c r="D5062" s="453" t="s">
        <v>1105</v>
      </c>
      <c r="E5062" s="454"/>
      <c r="F5062" s="455"/>
      <c r="G5062" s="455"/>
      <c r="H5062" s="456"/>
      <c r="I5062" s="456"/>
      <c r="J5062" s="457"/>
      <c r="K5062" s="458"/>
    </row>
    <row r="5063" spans="1:11">
      <c r="A5063" s="450"/>
      <c r="B5063" s="459"/>
      <c r="C5063" s="459"/>
      <c r="D5063" s="459"/>
      <c r="E5063" s="459"/>
      <c r="F5063" s="459"/>
      <c r="G5063" s="459"/>
      <c r="H5063" s="459"/>
      <c r="I5063" s="459"/>
      <c r="J5063" s="459"/>
      <c r="K5063" s="458"/>
    </row>
    <row r="5064" spans="1:11">
      <c r="A5064" s="450"/>
      <c r="B5064" s="460" t="s">
        <v>1106</v>
      </c>
      <c r="C5064" s="461" t="s">
        <v>1107</v>
      </c>
      <c r="D5064" s="1671" t="s">
        <v>198</v>
      </c>
      <c r="E5064" s="1672"/>
      <c r="F5064" s="1672"/>
      <c r="G5064" s="1672"/>
      <c r="H5064" s="1672"/>
      <c r="I5064" s="1673"/>
      <c r="J5064" s="462" t="s">
        <v>1108</v>
      </c>
      <c r="K5064" s="458"/>
    </row>
    <row r="5065" spans="1:11" ht="30.75" customHeight="1">
      <c r="A5065" s="450"/>
      <c r="B5065" s="463"/>
      <c r="C5065" s="464"/>
      <c r="D5065" s="1674" t="s">
        <v>1367</v>
      </c>
      <c r="E5065" s="1675"/>
      <c r="F5065" s="1675"/>
      <c r="G5065" s="1675"/>
      <c r="H5065" s="1675"/>
      <c r="I5065" s="1676"/>
      <c r="J5065" s="468" t="str">
        <f>F5082</f>
        <v>m2</v>
      </c>
      <c r="K5065" s="458"/>
    </row>
    <row r="5066" spans="1:11">
      <c r="A5066" s="450"/>
      <c r="B5066" s="469"/>
      <c r="C5066" s="469"/>
      <c r="D5066" s="469"/>
      <c r="E5066" s="469"/>
      <c r="F5066" s="469"/>
      <c r="G5066" s="469"/>
      <c r="H5066" s="469"/>
      <c r="I5066" s="470"/>
      <c r="J5066" s="471"/>
      <c r="K5066" s="458"/>
    </row>
    <row r="5067" spans="1:11">
      <c r="A5067" s="450"/>
      <c r="B5067" s="1648" t="s">
        <v>1111</v>
      </c>
      <c r="C5067" s="1650"/>
      <c r="D5067" s="1679" t="s">
        <v>873</v>
      </c>
      <c r="E5067" s="1681" t="s">
        <v>1112</v>
      </c>
      <c r="F5067" s="472" t="s">
        <v>1113</v>
      </c>
      <c r="G5067" s="473"/>
      <c r="H5067" s="472" t="s">
        <v>1114</v>
      </c>
      <c r="I5067" s="473"/>
      <c r="J5067" s="474" t="s">
        <v>1115</v>
      </c>
      <c r="K5067" s="458"/>
    </row>
    <row r="5068" spans="1:11">
      <c r="A5068" s="450"/>
      <c r="B5068" s="1677"/>
      <c r="C5068" s="1678"/>
      <c r="D5068" s="1680"/>
      <c r="E5068" s="1682"/>
      <c r="F5068" s="475" t="s">
        <v>1116</v>
      </c>
      <c r="G5068" s="475" t="s">
        <v>1117</v>
      </c>
      <c r="H5068" s="475" t="s">
        <v>1116</v>
      </c>
      <c r="I5068" s="476" t="s">
        <v>1117</v>
      </c>
      <c r="J5068" s="477" t="s">
        <v>1118</v>
      </c>
      <c r="K5068" s="458"/>
    </row>
    <row r="5069" spans="1:11">
      <c r="A5069" s="450"/>
      <c r="B5069" s="486"/>
      <c r="C5069" s="487"/>
      <c r="D5069" s="488"/>
      <c r="E5069" s="481"/>
      <c r="F5069" s="481"/>
      <c r="G5069" s="482"/>
      <c r="H5069" s="490"/>
      <c r="I5069" s="484"/>
      <c r="J5069" s="492"/>
      <c r="K5069" s="458"/>
    </row>
    <row r="5070" spans="1:11">
      <c r="A5070" s="450"/>
      <c r="B5070" s="486"/>
      <c r="C5070" s="487"/>
      <c r="D5070" s="488"/>
      <c r="E5070" s="489"/>
      <c r="F5070" s="489"/>
      <c r="G5070" s="489"/>
      <c r="H5070" s="490"/>
      <c r="I5070" s="491"/>
      <c r="J5070" s="492">
        <f>H5070*F5070*E5070+I5070*G5070*E5070</f>
        <v>0</v>
      </c>
      <c r="K5070" s="458"/>
    </row>
    <row r="5071" spans="1:11">
      <c r="A5071" s="450"/>
      <c r="B5071" s="493"/>
      <c r="C5071" s="494"/>
      <c r="D5071" s="495"/>
      <c r="E5071" s="496"/>
      <c r="F5071" s="496"/>
      <c r="G5071" s="496"/>
      <c r="H5071" s="497"/>
      <c r="I5071" s="498"/>
      <c r="J5071" s="492">
        <f>H5071*F5071*E5071+I5071*G5071*E5071</f>
        <v>0</v>
      </c>
      <c r="K5071" s="458"/>
    </row>
    <row r="5072" spans="1:11">
      <c r="A5072" s="450"/>
      <c r="B5072" s="499" t="s">
        <v>1119</v>
      </c>
      <c r="C5072" s="469"/>
      <c r="D5072" s="469"/>
      <c r="E5072" s="469"/>
      <c r="F5072" s="469"/>
      <c r="G5072" s="469"/>
      <c r="H5072" s="469"/>
      <c r="I5072" s="500" t="s">
        <v>138</v>
      </c>
      <c r="J5072" s="501">
        <f>SUM(J5069:J5071)</f>
        <v>0</v>
      </c>
      <c r="K5072" s="458"/>
    </row>
    <row r="5073" spans="1:11">
      <c r="A5073" s="450"/>
      <c r="B5073" s="502"/>
      <c r="C5073" s="502"/>
      <c r="D5073" s="502"/>
      <c r="E5073" s="502"/>
      <c r="F5073" s="502"/>
      <c r="G5073" s="502"/>
      <c r="H5073" s="502"/>
      <c r="I5073" s="503"/>
      <c r="J5073" s="504"/>
      <c r="K5073" s="458"/>
    </row>
    <row r="5074" spans="1:11" ht="20.399999999999999">
      <c r="A5074" s="450"/>
      <c r="B5074" s="1664" t="s">
        <v>1120</v>
      </c>
      <c r="C5074" s="1665"/>
      <c r="D5074" s="1665"/>
      <c r="E5074" s="1666"/>
      <c r="F5074" s="505" t="s">
        <v>873</v>
      </c>
      <c r="G5074" s="506"/>
      <c r="H5074" s="507" t="s">
        <v>560</v>
      </c>
      <c r="I5074" s="508" t="s">
        <v>1121</v>
      </c>
      <c r="J5074" s="509" t="s">
        <v>1122</v>
      </c>
      <c r="K5074" s="458"/>
    </row>
    <row r="5075" spans="1:11">
      <c r="A5075" s="450"/>
      <c r="B5075" s="510"/>
      <c r="C5075" s="511"/>
      <c r="D5075" s="512"/>
      <c r="E5075" s="513"/>
      <c r="F5075" s="514"/>
      <c r="G5075" s="515"/>
      <c r="H5075" s="516"/>
      <c r="I5075" s="484"/>
      <c r="J5075" s="485"/>
      <c r="K5075" s="458"/>
    </row>
    <row r="5076" spans="1:11">
      <c r="A5076" s="450"/>
      <c r="B5076" s="517" t="s">
        <v>626</v>
      </c>
      <c r="C5076" s="518"/>
      <c r="D5076" s="459"/>
      <c r="E5076" s="487"/>
      <c r="F5076" s="488"/>
      <c r="G5076" s="519"/>
      <c r="H5076" s="520">
        <v>0.31</v>
      </c>
      <c r="I5076" s="521">
        <f>VLOOKUP(B5076,'MÃO DE OBRA'!$A:$E,5,FALSE)/220</f>
        <v>15.730909090909092</v>
      </c>
      <c r="J5076" s="492">
        <f t="shared" ref="J5076:J5077" si="119">H5076*I5076</f>
        <v>4.876581818181819</v>
      </c>
      <c r="K5076" s="458"/>
    </row>
    <row r="5077" spans="1:11">
      <c r="A5077" s="450"/>
      <c r="B5077" s="517" t="s">
        <v>734</v>
      </c>
      <c r="C5077" s="518"/>
      <c r="D5077" s="459"/>
      <c r="E5077" s="487"/>
      <c r="F5077" s="488"/>
      <c r="G5077" s="519"/>
      <c r="H5077" s="520">
        <v>0.39</v>
      </c>
      <c r="I5077" s="521">
        <f>VLOOKUP(B5077,'MÃO DE OBRA'!$A:$E,5,FALSE)/220</f>
        <v>23.596363636363641</v>
      </c>
      <c r="J5077" s="492">
        <f t="shared" si="119"/>
        <v>9.2025818181818195</v>
      </c>
      <c r="K5077" s="458"/>
    </row>
    <row r="5078" spans="1:11">
      <c r="A5078" s="450"/>
      <c r="B5078" s="517"/>
      <c r="C5078" s="518"/>
      <c r="D5078" s="459"/>
      <c r="E5078" s="487"/>
      <c r="F5078" s="488"/>
      <c r="G5078" s="519"/>
      <c r="H5078" s="520"/>
      <c r="I5078" s="521"/>
      <c r="J5078" s="492"/>
      <c r="K5078" s="458"/>
    </row>
    <row r="5079" spans="1:11">
      <c r="A5079" s="450"/>
      <c r="B5079" s="517"/>
      <c r="C5079" s="518"/>
      <c r="D5079" s="459"/>
      <c r="E5079" s="487"/>
      <c r="F5079" s="488"/>
      <c r="G5079" s="519"/>
      <c r="H5079" s="520"/>
      <c r="I5079" s="491"/>
      <c r="J5079" s="492">
        <f>H5079*I5079</f>
        <v>0</v>
      </c>
      <c r="K5079" s="458"/>
    </row>
    <row r="5080" spans="1:11">
      <c r="A5080" s="450"/>
      <c r="B5080" s="499" t="s">
        <v>1119</v>
      </c>
      <c r="C5080" s="502"/>
      <c r="D5080" s="502"/>
      <c r="E5080" s="502"/>
      <c r="F5080" s="502"/>
      <c r="G5080" s="502"/>
      <c r="H5080" s="502"/>
      <c r="I5080" s="522" t="s">
        <v>138</v>
      </c>
      <c r="J5080" s="501">
        <f>SUM(J5075:J5079)</f>
        <v>14.079163636363639</v>
      </c>
      <c r="K5080" s="458"/>
    </row>
    <row r="5081" spans="1:11">
      <c r="A5081" s="450"/>
      <c r="B5081" s="523"/>
      <c r="C5081" s="523"/>
      <c r="D5081" s="523"/>
      <c r="E5081" s="523"/>
      <c r="F5081" s="523"/>
      <c r="G5081" s="523"/>
      <c r="H5081" s="523"/>
      <c r="I5081" s="524"/>
      <c r="J5081" s="523"/>
      <c r="K5081" s="458"/>
    </row>
    <row r="5082" spans="1:11">
      <c r="A5082" s="450"/>
      <c r="B5082" s="525" t="s">
        <v>1123</v>
      </c>
      <c r="C5082" s="526"/>
      <c r="D5082" s="523"/>
      <c r="E5082" s="527">
        <v>1</v>
      </c>
      <c r="F5082" s="528" t="s">
        <v>1130</v>
      </c>
      <c r="G5082" s="506"/>
      <c r="H5082" s="506"/>
      <c r="I5082" s="529" t="s">
        <v>1124</v>
      </c>
      <c r="J5082" s="501">
        <f>J5072+J5080</f>
        <v>14.079163636363639</v>
      </c>
      <c r="K5082" s="458"/>
    </row>
    <row r="5083" spans="1:11">
      <c r="A5083" s="450"/>
      <c r="B5083" s="530"/>
      <c r="C5083" s="523"/>
      <c r="D5083" s="523"/>
      <c r="E5083" s="531"/>
      <c r="F5083" s="532"/>
      <c r="G5083" s="532"/>
      <c r="H5083" s="532"/>
      <c r="I5083" s="524"/>
      <c r="J5083" s="523"/>
      <c r="K5083" s="458"/>
    </row>
    <row r="5084" spans="1:11" ht="20.399999999999999">
      <c r="A5084" s="450"/>
      <c r="B5084" s="1667" t="s">
        <v>481</v>
      </c>
      <c r="C5084" s="1668"/>
      <c r="D5084" s="1668"/>
      <c r="E5084" s="1669"/>
      <c r="F5084" s="533" t="s">
        <v>873</v>
      </c>
      <c r="G5084" s="534" t="s">
        <v>493</v>
      </c>
      <c r="H5084" s="507" t="s">
        <v>1115</v>
      </c>
      <c r="I5084" s="535" t="s">
        <v>480</v>
      </c>
      <c r="J5084" s="536" t="s">
        <v>482</v>
      </c>
      <c r="K5084" s="458"/>
    </row>
    <row r="5085" spans="1:11">
      <c r="A5085" s="450"/>
      <c r="B5085" s="537"/>
      <c r="C5085" s="538"/>
      <c r="D5085" s="538"/>
      <c r="E5085" s="539"/>
      <c r="F5085" s="540"/>
      <c r="G5085" s="541"/>
      <c r="H5085" s="547"/>
      <c r="I5085" s="543"/>
      <c r="J5085" s="485"/>
      <c r="K5085" s="458"/>
    </row>
    <row r="5086" spans="1:11">
      <c r="A5086" s="450"/>
      <c r="B5086" s="537"/>
      <c r="C5086" s="518"/>
      <c r="D5086" s="518"/>
      <c r="E5086" s="487"/>
      <c r="F5086" s="540"/>
      <c r="G5086" s="541"/>
      <c r="H5086" s="547"/>
      <c r="I5086" s="543"/>
      <c r="J5086" s="492"/>
      <c r="K5086" s="458"/>
    </row>
    <row r="5087" spans="1:11">
      <c r="A5087" s="450"/>
      <c r="B5087" s="517"/>
      <c r="C5087" s="518"/>
      <c r="D5087" s="518"/>
      <c r="E5087" s="487"/>
      <c r="F5087" s="488"/>
      <c r="G5087" s="546"/>
      <c r="H5087" s="547"/>
      <c r="I5087" s="543"/>
      <c r="J5087" s="492">
        <f>H5087*I5087*E5069*F5069</f>
        <v>0</v>
      </c>
      <c r="K5087" s="458"/>
    </row>
    <row r="5088" spans="1:11">
      <c r="A5088" s="450"/>
      <c r="B5088" s="517"/>
      <c r="C5088" s="526"/>
      <c r="D5088" s="526"/>
      <c r="E5088" s="494"/>
      <c r="F5088" s="488"/>
      <c r="G5088" s="468"/>
      <c r="H5088" s="547"/>
      <c r="I5088" s="548"/>
      <c r="J5088" s="492">
        <f>H5088*I5088*E5070*F5070</f>
        <v>0</v>
      </c>
      <c r="K5088" s="458"/>
    </row>
    <row r="5089" spans="1:11">
      <c r="A5089" s="450"/>
      <c r="B5089" s="550" t="s">
        <v>1119</v>
      </c>
      <c r="C5089" s="526"/>
      <c r="D5089" s="526"/>
      <c r="E5089" s="526"/>
      <c r="F5089" s="523"/>
      <c r="G5089" s="526"/>
      <c r="H5089" s="551"/>
      <c r="I5089" s="552" t="s">
        <v>138</v>
      </c>
      <c r="J5089" s="501">
        <f>SUM(J5085:J5088)</f>
        <v>0</v>
      </c>
      <c r="K5089" s="458"/>
    </row>
    <row r="5090" spans="1:11">
      <c r="A5090" s="450"/>
      <c r="B5090" s="553"/>
      <c r="C5090" s="526"/>
      <c r="D5090" s="526"/>
      <c r="E5090" s="554"/>
      <c r="F5090" s="555"/>
      <c r="G5090" s="506"/>
      <c r="H5090" s="506"/>
      <c r="I5090" s="529"/>
      <c r="J5090" s="554"/>
      <c r="K5090" s="458"/>
    </row>
    <row r="5091" spans="1:11" ht="20.399999999999999">
      <c r="A5091" s="450"/>
      <c r="B5091" s="1667" t="s">
        <v>1125</v>
      </c>
      <c r="C5091" s="1668"/>
      <c r="D5091" s="1668"/>
      <c r="E5091" s="1668"/>
      <c r="F5091" s="1669"/>
      <c r="G5091" s="556" t="s">
        <v>494</v>
      </c>
      <c r="H5091" s="506" t="s">
        <v>1126</v>
      </c>
      <c r="I5091" s="557" t="s">
        <v>1115</v>
      </c>
      <c r="J5091" s="509" t="s">
        <v>482</v>
      </c>
      <c r="K5091" s="458"/>
    </row>
    <row r="5092" spans="1:11">
      <c r="A5092" s="450"/>
      <c r="B5092" s="558"/>
      <c r="C5092" s="559"/>
      <c r="D5092" s="560"/>
      <c r="E5092" s="560"/>
      <c r="F5092" s="561"/>
      <c r="G5092" s="489"/>
      <c r="H5092" s="489"/>
      <c r="I5092" s="562"/>
      <c r="J5092" s="492"/>
      <c r="K5092" s="458"/>
    </row>
    <row r="5093" spans="1:11">
      <c r="A5093" s="450"/>
      <c r="B5093" s="563"/>
      <c r="C5093" s="564"/>
      <c r="D5093" s="565"/>
      <c r="E5093" s="565"/>
      <c r="F5093" s="566"/>
      <c r="G5093" s="489"/>
      <c r="H5093" s="489"/>
      <c r="I5093" s="562"/>
      <c r="J5093" s="492"/>
      <c r="K5093" s="458"/>
    </row>
    <row r="5094" spans="1:11">
      <c r="A5094" s="450"/>
      <c r="B5094" s="1670" t="s">
        <v>138</v>
      </c>
      <c r="C5094" s="1670"/>
      <c r="D5094" s="1670"/>
      <c r="E5094" s="1670"/>
      <c r="F5094" s="1670"/>
      <c r="G5094" s="1670"/>
      <c r="H5094" s="1670"/>
      <c r="I5094" s="1670"/>
      <c r="J5094" s="501">
        <f>SUM(J5092:J5093)</f>
        <v>0</v>
      </c>
      <c r="K5094" s="458"/>
    </row>
    <row r="5095" spans="1:11">
      <c r="A5095" s="450"/>
      <c r="B5095" s="567"/>
      <c r="C5095" s="511"/>
      <c r="D5095" s="511"/>
      <c r="E5095" s="568"/>
      <c r="F5095" s="569"/>
      <c r="G5095" s="570"/>
      <c r="H5095" s="570"/>
      <c r="I5095" s="571"/>
      <c r="J5095" s="572"/>
      <c r="K5095" s="458"/>
    </row>
    <row r="5096" spans="1:11">
      <c r="A5096" s="450"/>
      <c r="B5096" s="573" t="s">
        <v>1127</v>
      </c>
      <c r="C5096" s="573"/>
      <c r="D5096" s="550"/>
      <c r="E5096" s="523"/>
      <c r="F5096" s="523"/>
      <c r="G5096" s="523"/>
      <c r="H5096" s="574"/>
      <c r="I5096" s="575"/>
      <c r="J5096" s="639">
        <f>(J5082+J5089+J5094)/E5082</f>
        <v>14.079163636363639</v>
      </c>
      <c r="K5096" s="458"/>
    </row>
    <row r="5097" spans="1:11">
      <c r="A5097" s="450"/>
      <c r="B5097" s="553"/>
      <c r="C5097" s="526"/>
      <c r="D5097" s="526"/>
      <c r="E5097" s="554"/>
      <c r="F5097" s="555"/>
      <c r="G5097" s="506"/>
      <c r="H5097" s="506"/>
      <c r="I5097" s="529"/>
      <c r="J5097" s="576"/>
      <c r="K5097" s="458"/>
    </row>
    <row r="5098" spans="1:11" ht="20.399999999999999">
      <c r="A5098" s="450"/>
      <c r="B5098" s="1667" t="s">
        <v>1128</v>
      </c>
      <c r="C5098" s="1668"/>
      <c r="D5098" s="1668"/>
      <c r="E5098" s="1668"/>
      <c r="F5098" s="1669"/>
      <c r="G5098" s="556" t="s">
        <v>494</v>
      </c>
      <c r="H5098" s="506" t="s">
        <v>1126</v>
      </c>
      <c r="I5098" s="557" t="s">
        <v>1115</v>
      </c>
      <c r="J5098" s="509" t="s">
        <v>482</v>
      </c>
      <c r="K5098" s="458"/>
    </row>
    <row r="5099" spans="1:11">
      <c r="A5099" s="450"/>
      <c r="B5099" s="558" t="s">
        <v>1368</v>
      </c>
      <c r="C5099" s="559"/>
      <c r="D5099" s="560"/>
      <c r="E5099" s="560"/>
      <c r="F5099" s="561"/>
      <c r="G5099" s="489">
        <v>0.61</v>
      </c>
      <c r="H5099" s="489" t="s">
        <v>1126</v>
      </c>
      <c r="I5099" s="562">
        <v>0.3</v>
      </c>
      <c r="J5099" s="492">
        <f>G5099*I5099</f>
        <v>0.183</v>
      </c>
      <c r="K5099" s="458"/>
    </row>
    <row r="5100" spans="1:11">
      <c r="A5100" s="450"/>
      <c r="B5100" s="563" t="s">
        <v>1369</v>
      </c>
      <c r="C5100" s="564"/>
      <c r="D5100" s="565"/>
      <c r="E5100" s="565"/>
      <c r="F5100" s="566"/>
      <c r="G5100" s="489">
        <v>3</v>
      </c>
      <c r="H5100" s="489" t="s">
        <v>1126</v>
      </c>
      <c r="I5100" s="743">
        <v>1.58</v>
      </c>
      <c r="J5100" s="492">
        <f>G5100*I5100</f>
        <v>4.74</v>
      </c>
      <c r="K5100" s="458"/>
    </row>
    <row r="5101" spans="1:11">
      <c r="A5101" s="450"/>
      <c r="B5101" s="563" t="s">
        <v>1370</v>
      </c>
      <c r="C5101" s="564"/>
      <c r="D5101" s="565"/>
      <c r="E5101" s="565"/>
      <c r="F5101" s="566"/>
      <c r="G5101" s="489">
        <v>1.2</v>
      </c>
      <c r="H5101" s="489" t="s">
        <v>1165</v>
      </c>
      <c r="I5101" s="743">
        <v>59.36</v>
      </c>
      <c r="J5101" s="492">
        <f t="shared" ref="J5101:J5104" si="120">G5101*I5101</f>
        <v>71.231999999999999</v>
      </c>
      <c r="K5101" s="458"/>
    </row>
    <row r="5102" spans="1:11">
      <c r="A5102" s="450"/>
      <c r="B5102" s="563"/>
      <c r="C5102" s="564"/>
      <c r="D5102" s="565"/>
      <c r="E5102" s="565"/>
      <c r="F5102" s="566"/>
      <c r="G5102" s="489"/>
      <c r="H5102" s="489"/>
      <c r="I5102" s="743"/>
      <c r="J5102" s="492">
        <f t="shared" si="120"/>
        <v>0</v>
      </c>
      <c r="K5102" s="458"/>
    </row>
    <row r="5103" spans="1:11">
      <c r="A5103" s="450"/>
      <c r="B5103" s="563"/>
      <c r="C5103" s="564"/>
      <c r="D5103" s="565"/>
      <c r="E5103" s="565"/>
      <c r="F5103" s="566"/>
      <c r="G5103" s="489"/>
      <c r="H5103" s="489"/>
      <c r="I5103" s="743"/>
      <c r="J5103" s="492">
        <f t="shared" si="120"/>
        <v>0</v>
      </c>
      <c r="K5103" s="458"/>
    </row>
    <row r="5104" spans="1:11">
      <c r="A5104" s="450"/>
      <c r="B5104" s="577"/>
      <c r="C5104" s="578"/>
      <c r="D5104" s="579"/>
      <c r="E5104" s="579"/>
      <c r="F5104" s="580"/>
      <c r="G5104" s="489"/>
      <c r="H5104" s="489"/>
      <c r="I5104" s="743"/>
      <c r="J5104" s="492">
        <f t="shared" si="120"/>
        <v>0</v>
      </c>
      <c r="K5104" s="458"/>
    </row>
    <row r="5105" spans="1:11">
      <c r="A5105" s="450"/>
      <c r="B5105" s="581"/>
      <c r="C5105" s="523"/>
      <c r="D5105" s="523"/>
      <c r="E5105" s="582"/>
      <c r="F5105" s="583"/>
      <c r="G5105" s="532"/>
      <c r="H5105" s="532"/>
      <c r="I5105" s="524" t="s">
        <v>138</v>
      </c>
      <c r="J5105" s="501">
        <f>SUM(J5099:J5104)</f>
        <v>76.155000000000001</v>
      </c>
      <c r="K5105" s="458"/>
    </row>
    <row r="5106" spans="1:11">
      <c r="A5106" s="450"/>
      <c r="B5106" s="584"/>
      <c r="C5106" s="523"/>
      <c r="D5106" s="523"/>
      <c r="E5106" s="582"/>
      <c r="F5106" s="583"/>
      <c r="G5106" s="532"/>
      <c r="H5106" s="532"/>
      <c r="I5106" s="524"/>
      <c r="J5106" s="582"/>
      <c r="K5106" s="458"/>
    </row>
    <row r="5107" spans="1:11" ht="20.399999999999999">
      <c r="A5107" s="450"/>
      <c r="B5107" s="1667" t="s">
        <v>1141</v>
      </c>
      <c r="C5107" s="1668"/>
      <c r="D5107" s="1668"/>
      <c r="E5107" s="1668"/>
      <c r="F5107" s="1669"/>
      <c r="G5107" s="587" t="s">
        <v>494</v>
      </c>
      <c r="H5107" s="506" t="s">
        <v>1115</v>
      </c>
      <c r="I5107" s="557"/>
      <c r="J5107" s="509" t="s">
        <v>482</v>
      </c>
      <c r="K5107" s="458"/>
    </row>
    <row r="5108" spans="1:11">
      <c r="A5108" s="450"/>
      <c r="B5108" s="1654"/>
      <c r="C5108" s="1655"/>
      <c r="D5108" s="1655"/>
      <c r="E5108" s="1655"/>
      <c r="F5108" s="1656"/>
      <c r="G5108" s="489"/>
      <c r="H5108" s="1657"/>
      <c r="I5108" s="1658"/>
      <c r="J5108" s="492"/>
      <c r="K5108" s="458"/>
    </row>
    <row r="5109" spans="1:11">
      <c r="A5109" s="450"/>
      <c r="B5109" s="1659"/>
      <c r="C5109" s="1660"/>
      <c r="D5109" s="1660"/>
      <c r="E5109" s="1660"/>
      <c r="F5109" s="1661"/>
      <c r="G5109" s="496"/>
      <c r="H5109" s="1662"/>
      <c r="I5109" s="1663"/>
      <c r="J5109" s="492"/>
      <c r="K5109" s="458"/>
    </row>
    <row r="5110" spans="1:11">
      <c r="A5110" s="450"/>
      <c r="B5110" s="581"/>
      <c r="C5110" s="523"/>
      <c r="D5110" s="523"/>
      <c r="E5110" s="582"/>
      <c r="F5110" s="583"/>
      <c r="G5110" s="532"/>
      <c r="H5110" s="532"/>
      <c r="I5110" s="524" t="s">
        <v>138</v>
      </c>
      <c r="J5110" s="501">
        <f>SUM(J5108:J5109)</f>
        <v>0</v>
      </c>
      <c r="K5110" s="458"/>
    </row>
    <row r="5111" spans="1:11">
      <c r="A5111" s="450"/>
      <c r="B5111" s="523"/>
      <c r="C5111" s="523"/>
      <c r="D5111" s="523"/>
      <c r="E5111" s="523"/>
      <c r="F5111" s="523"/>
      <c r="G5111" s="523"/>
      <c r="H5111" s="523"/>
      <c r="I5111" s="524"/>
      <c r="J5111" s="523"/>
      <c r="K5111" s="458"/>
    </row>
    <row r="5112" spans="1:11">
      <c r="A5112" s="450"/>
      <c r="B5112" s="1645" t="s">
        <v>1142</v>
      </c>
      <c r="C5112" s="1646"/>
      <c r="D5112" s="1646"/>
      <c r="E5112" s="1646"/>
      <c r="F5112" s="1646"/>
      <c r="G5112" s="1646"/>
      <c r="H5112" s="1646"/>
      <c r="I5112" s="1647"/>
      <c r="J5112" s="573">
        <f>J5110+J5105+J5096</f>
        <v>90.234163636363633</v>
      </c>
      <c r="K5112" s="458"/>
    </row>
    <row r="5113" spans="1:11">
      <c r="A5113" s="450"/>
      <c r="B5113" s="523"/>
      <c r="C5113" s="523"/>
      <c r="D5113" s="523"/>
      <c r="E5113" s="523"/>
      <c r="F5113" s="523"/>
      <c r="G5113" s="523"/>
      <c r="H5113" s="523"/>
      <c r="I5113" s="524"/>
      <c r="J5113" s="523"/>
      <c r="K5113" s="458"/>
    </row>
    <row r="5114" spans="1:11">
      <c r="A5114" s="450"/>
      <c r="B5114" s="1645" t="s">
        <v>1143</v>
      </c>
      <c r="C5114" s="1646"/>
      <c r="D5114" s="1646"/>
      <c r="E5114" s="1646"/>
      <c r="F5114" s="1646"/>
      <c r="G5114" s="1646"/>
      <c r="H5114" s="1646"/>
      <c r="I5114" s="1647"/>
      <c r="J5114" s="501">
        <f>J5112*0</f>
        <v>0</v>
      </c>
      <c r="K5114" s="458"/>
    </row>
    <row r="5115" spans="1:11">
      <c r="A5115" s="450"/>
      <c r="B5115" s="523"/>
      <c r="C5115" s="523"/>
      <c r="D5115" s="523"/>
      <c r="E5115" s="523"/>
      <c r="F5115" s="523"/>
      <c r="G5115" s="523"/>
      <c r="H5115" s="523"/>
      <c r="I5115" s="524"/>
      <c r="J5115" s="523"/>
      <c r="K5115" s="458"/>
    </row>
    <row r="5116" spans="1:11">
      <c r="A5116" s="450"/>
      <c r="B5116" s="1645" t="s">
        <v>1144</v>
      </c>
      <c r="C5116" s="1646"/>
      <c r="D5116" s="1646"/>
      <c r="E5116" s="1646"/>
      <c r="F5116" s="1646"/>
      <c r="G5116" s="1646"/>
      <c r="H5116" s="1646"/>
      <c r="I5116" s="1647"/>
      <c r="J5116" s="573">
        <f>J5112+J5114</f>
        <v>90.234163636363633</v>
      </c>
      <c r="K5116" s="458"/>
    </row>
    <row r="5117" spans="1:11">
      <c r="A5117" s="450"/>
      <c r="B5117" s="511"/>
      <c r="C5117" s="511"/>
      <c r="D5117" s="511"/>
      <c r="E5117" s="511"/>
      <c r="F5117" s="511"/>
      <c r="G5117" s="511"/>
      <c r="H5117" s="511"/>
      <c r="I5117" s="571"/>
      <c r="J5117" s="511"/>
      <c r="K5117" s="458"/>
    </row>
    <row r="5118" spans="1:11">
      <c r="A5118" s="450"/>
      <c r="B5118" s="589"/>
      <c r="C5118" s="559"/>
      <c r="D5118" s="559"/>
      <c r="E5118" s="559"/>
      <c r="F5118" s="559"/>
      <c r="G5118" s="559"/>
      <c r="H5118" s="559"/>
      <c r="I5118" s="559"/>
      <c r="J5118" s="590"/>
      <c r="K5118" s="458"/>
    </row>
    <row r="5119" spans="1:11">
      <c r="A5119" s="450"/>
      <c r="B5119" s="591"/>
      <c r="C5119" s="592"/>
      <c r="D5119" s="593"/>
      <c r="E5119" s="593"/>
      <c r="F5119" s="594" t="s">
        <v>1119</v>
      </c>
      <c r="G5119" s="595" t="s">
        <v>1119</v>
      </c>
      <c r="H5119" s="592"/>
      <c r="I5119" s="592"/>
      <c r="J5119" s="596"/>
      <c r="K5119" s="458"/>
    </row>
    <row r="5120" spans="1:11">
      <c r="A5120" s="450"/>
      <c r="B5120" s="459"/>
      <c r="C5120" s="459"/>
      <c r="D5120" s="459"/>
      <c r="E5120" s="459"/>
      <c r="F5120" s="459"/>
      <c r="G5120" s="459"/>
      <c r="H5120" s="459"/>
      <c r="I5120" s="459"/>
      <c r="J5120" s="459"/>
      <c r="K5120" s="458"/>
    </row>
    <row r="5121" spans="1:11">
      <c r="A5121" s="450"/>
      <c r="B5121" s="597"/>
      <c r="C5121" s="598"/>
      <c r="D5121" s="598"/>
      <c r="E5121" s="598"/>
      <c r="F5121" s="599"/>
      <c r="G5121" s="600" t="s">
        <v>482</v>
      </c>
      <c r="H5121" s="502"/>
      <c r="I5121" s="502"/>
      <c r="J5121" s="505"/>
      <c r="K5121" s="458"/>
    </row>
    <row r="5122" spans="1:11">
      <c r="A5122" s="450"/>
      <c r="B5122" s="601"/>
      <c r="C5122" s="602"/>
      <c r="D5122" s="602"/>
      <c r="E5122" s="602"/>
      <c r="F5122" s="603"/>
      <c r="G5122" s="1648" t="s">
        <v>1145</v>
      </c>
      <c r="H5122" s="1649"/>
      <c r="I5122" s="1649"/>
      <c r="J5122" s="1650"/>
      <c r="K5122" s="458"/>
    </row>
    <row r="5123" spans="1:11">
      <c r="A5123" s="450"/>
      <c r="B5123" s="604"/>
      <c r="C5123" s="605"/>
      <c r="D5123" s="605"/>
      <c r="E5123" s="605"/>
      <c r="F5123" s="606"/>
      <c r="G5123" s="607"/>
      <c r="H5123" s="1651"/>
      <c r="I5123" s="1652"/>
      <c r="J5123" s="1653"/>
      <c r="K5123" s="458"/>
    </row>
    <row r="5124" spans="1:11" ht="15" thickBot="1">
      <c r="A5124" s="608"/>
      <c r="B5124" s="609"/>
      <c r="C5124" s="609"/>
      <c r="D5124" s="609"/>
      <c r="E5124" s="609"/>
      <c r="F5124" s="609"/>
      <c r="G5124" s="609"/>
      <c r="H5124" s="609"/>
      <c r="I5124" s="609"/>
      <c r="J5124" s="609"/>
      <c r="K5124" s="610"/>
    </row>
    <row r="5125" spans="1:11">
      <c r="A5125" s="447"/>
      <c r="B5125" s="448"/>
      <c r="C5125" s="448"/>
      <c r="D5125" s="448"/>
      <c r="E5125" s="448"/>
      <c r="F5125" s="448"/>
      <c r="G5125" s="448"/>
      <c r="H5125" s="448"/>
      <c r="I5125" s="448"/>
      <c r="J5125" s="448"/>
      <c r="K5125" s="449"/>
    </row>
    <row r="5126" spans="1:11">
      <c r="A5126" s="450"/>
      <c r="B5126" s="451" t="s">
        <v>141</v>
      </c>
      <c r="C5126" s="452"/>
      <c r="D5126" s="453" t="s">
        <v>1105</v>
      </c>
      <c r="E5126" s="454"/>
      <c r="F5126" s="455"/>
      <c r="G5126" s="455"/>
      <c r="H5126" s="456"/>
      <c r="I5126" s="456"/>
      <c r="J5126" s="457"/>
      <c r="K5126" s="458"/>
    </row>
    <row r="5127" spans="1:11">
      <c r="A5127" s="450"/>
      <c r="B5127" s="459"/>
      <c r="C5127" s="459"/>
      <c r="D5127" s="459"/>
      <c r="E5127" s="459"/>
      <c r="F5127" s="459"/>
      <c r="G5127" s="459"/>
      <c r="H5127" s="459"/>
      <c r="I5127" s="459"/>
      <c r="J5127" s="459"/>
      <c r="K5127" s="458"/>
    </row>
    <row r="5128" spans="1:11">
      <c r="A5128" s="450"/>
      <c r="B5128" s="460" t="s">
        <v>1106</v>
      </c>
      <c r="C5128" s="461" t="s">
        <v>1107</v>
      </c>
      <c r="D5128" s="1671" t="s">
        <v>198</v>
      </c>
      <c r="E5128" s="1672"/>
      <c r="F5128" s="1672"/>
      <c r="G5128" s="1672"/>
      <c r="H5128" s="1672"/>
      <c r="I5128" s="1673"/>
      <c r="J5128" s="462" t="s">
        <v>1108</v>
      </c>
      <c r="K5128" s="458"/>
    </row>
    <row r="5129" spans="1:11">
      <c r="A5129" s="450"/>
      <c r="B5129" s="463"/>
      <c r="C5129" s="464"/>
      <c r="D5129" s="1674" t="s">
        <v>1371</v>
      </c>
      <c r="E5129" s="1675"/>
      <c r="F5129" s="1675"/>
      <c r="G5129" s="1675"/>
      <c r="H5129" s="1675"/>
      <c r="I5129" s="1676"/>
      <c r="J5129" s="468" t="str">
        <f>F5146</f>
        <v>M2</v>
      </c>
      <c r="K5129" s="458"/>
    </row>
    <row r="5130" spans="1:11">
      <c r="A5130" s="450"/>
      <c r="B5130" s="469"/>
      <c r="C5130" s="469"/>
      <c r="D5130" s="469"/>
      <c r="E5130" s="469"/>
      <c r="F5130" s="469"/>
      <c r="G5130" s="469"/>
      <c r="H5130" s="469"/>
      <c r="I5130" s="470"/>
      <c r="J5130" s="471"/>
      <c r="K5130" s="458"/>
    </row>
    <row r="5131" spans="1:11">
      <c r="A5131" s="450"/>
      <c r="B5131" s="1648" t="s">
        <v>1111</v>
      </c>
      <c r="C5131" s="1650"/>
      <c r="D5131" s="1679" t="s">
        <v>873</v>
      </c>
      <c r="E5131" s="1681" t="s">
        <v>1112</v>
      </c>
      <c r="F5131" s="472" t="s">
        <v>1113</v>
      </c>
      <c r="G5131" s="473"/>
      <c r="H5131" s="472" t="s">
        <v>1114</v>
      </c>
      <c r="I5131" s="473"/>
      <c r="J5131" s="474" t="s">
        <v>1115</v>
      </c>
      <c r="K5131" s="458"/>
    </row>
    <row r="5132" spans="1:11">
      <c r="A5132" s="450"/>
      <c r="B5132" s="1677"/>
      <c r="C5132" s="1678"/>
      <c r="D5132" s="1680"/>
      <c r="E5132" s="1682"/>
      <c r="F5132" s="475" t="s">
        <v>1116</v>
      </c>
      <c r="G5132" s="475" t="s">
        <v>1117</v>
      </c>
      <c r="H5132" s="475" t="s">
        <v>1116</v>
      </c>
      <c r="I5132" s="476" t="s">
        <v>1117</v>
      </c>
      <c r="J5132" s="477" t="s">
        <v>1118</v>
      </c>
      <c r="K5132" s="458"/>
    </row>
    <row r="5133" spans="1:11">
      <c r="A5133" s="450"/>
      <c r="B5133" s="486"/>
      <c r="C5133" s="487"/>
      <c r="D5133" s="488"/>
      <c r="E5133" s="481"/>
      <c r="F5133" s="481"/>
      <c r="G5133" s="482"/>
      <c r="H5133" s="490"/>
      <c r="I5133" s="484"/>
      <c r="J5133" s="492"/>
      <c r="K5133" s="458"/>
    </row>
    <row r="5134" spans="1:11">
      <c r="A5134" s="450"/>
      <c r="B5134" s="486"/>
      <c r="C5134" s="487"/>
      <c r="D5134" s="488"/>
      <c r="E5134" s="489"/>
      <c r="F5134" s="489"/>
      <c r="G5134" s="489"/>
      <c r="H5134" s="490"/>
      <c r="I5134" s="491"/>
      <c r="J5134" s="492">
        <f>H5134*F5134*E5134+I5134*G5134*E5134</f>
        <v>0</v>
      </c>
      <c r="K5134" s="458"/>
    </row>
    <row r="5135" spans="1:11">
      <c r="A5135" s="450"/>
      <c r="B5135" s="493"/>
      <c r="C5135" s="494"/>
      <c r="D5135" s="495"/>
      <c r="E5135" s="496"/>
      <c r="F5135" s="496"/>
      <c r="G5135" s="496"/>
      <c r="H5135" s="497"/>
      <c r="I5135" s="498"/>
      <c r="J5135" s="492">
        <f>H5135*F5135*E5135+I5135*G5135*E5135</f>
        <v>0</v>
      </c>
      <c r="K5135" s="458"/>
    </row>
    <row r="5136" spans="1:11">
      <c r="A5136" s="450"/>
      <c r="B5136" s="499" t="s">
        <v>1119</v>
      </c>
      <c r="C5136" s="469"/>
      <c r="D5136" s="469"/>
      <c r="E5136" s="469"/>
      <c r="F5136" s="469"/>
      <c r="G5136" s="469"/>
      <c r="H5136" s="469"/>
      <c r="I5136" s="500" t="s">
        <v>138</v>
      </c>
      <c r="J5136" s="501">
        <f>SUM(J5133:J5135)</f>
        <v>0</v>
      </c>
      <c r="K5136" s="458"/>
    </row>
    <row r="5137" spans="1:11">
      <c r="A5137" s="450"/>
      <c r="B5137" s="502"/>
      <c r="C5137" s="502"/>
      <c r="D5137" s="502"/>
      <c r="E5137" s="502"/>
      <c r="F5137" s="502"/>
      <c r="G5137" s="502"/>
      <c r="H5137" s="502"/>
      <c r="I5137" s="503"/>
      <c r="J5137" s="504"/>
      <c r="K5137" s="458"/>
    </row>
    <row r="5138" spans="1:11" ht="20.399999999999999">
      <c r="A5138" s="450"/>
      <c r="B5138" s="1664" t="s">
        <v>1120</v>
      </c>
      <c r="C5138" s="1665"/>
      <c r="D5138" s="1665"/>
      <c r="E5138" s="1666"/>
      <c r="F5138" s="505" t="s">
        <v>873</v>
      </c>
      <c r="G5138" s="506"/>
      <c r="H5138" s="507" t="s">
        <v>560</v>
      </c>
      <c r="I5138" s="508" t="s">
        <v>1121</v>
      </c>
      <c r="J5138" s="509" t="s">
        <v>1122</v>
      </c>
      <c r="K5138" s="458"/>
    </row>
    <row r="5139" spans="1:11">
      <c r="A5139" s="450"/>
      <c r="B5139" s="510"/>
      <c r="C5139" s="511"/>
      <c r="D5139" s="512"/>
      <c r="E5139" s="513"/>
      <c r="F5139" s="514"/>
      <c r="G5139" s="515"/>
      <c r="H5139" s="516"/>
      <c r="I5139" s="484"/>
      <c r="J5139" s="485"/>
      <c r="K5139" s="458"/>
    </row>
    <row r="5140" spans="1:11">
      <c r="A5140" s="450"/>
      <c r="B5140" s="517" t="s">
        <v>626</v>
      </c>
      <c r="C5140" s="518"/>
      <c r="D5140" s="459"/>
      <c r="E5140" s="487"/>
      <c r="F5140" s="488"/>
      <c r="G5140" s="519"/>
      <c r="H5140" s="520">
        <v>0.31</v>
      </c>
      <c r="I5140" s="521">
        <f>VLOOKUP(B5140,'MÃO DE OBRA'!$A:$E,5,FALSE)/220</f>
        <v>15.730909090909092</v>
      </c>
      <c r="J5140" s="492">
        <f t="shared" ref="J5140:J5141" si="121">H5140*I5140</f>
        <v>4.876581818181819</v>
      </c>
      <c r="K5140" s="458"/>
    </row>
    <row r="5141" spans="1:11">
      <c r="A5141" s="450"/>
      <c r="B5141" s="517" t="s">
        <v>734</v>
      </c>
      <c r="C5141" s="518"/>
      <c r="D5141" s="459"/>
      <c r="E5141" s="487"/>
      <c r="F5141" s="488"/>
      <c r="G5141" s="519"/>
      <c r="H5141" s="520">
        <v>0.39</v>
      </c>
      <c r="I5141" s="521">
        <f>VLOOKUP(B5141,'MÃO DE OBRA'!$A:$E,5,FALSE)/220</f>
        <v>23.596363636363641</v>
      </c>
      <c r="J5141" s="492">
        <f t="shared" si="121"/>
        <v>9.2025818181818195</v>
      </c>
      <c r="K5141" s="458"/>
    </row>
    <row r="5142" spans="1:11">
      <c r="A5142" s="450"/>
      <c r="B5142" s="517"/>
      <c r="C5142" s="518"/>
      <c r="D5142" s="459"/>
      <c r="E5142" s="487"/>
      <c r="F5142" s="488"/>
      <c r="G5142" s="519"/>
      <c r="H5142" s="520"/>
      <c r="I5142" s="521"/>
      <c r="J5142" s="492"/>
      <c r="K5142" s="458"/>
    </row>
    <row r="5143" spans="1:11">
      <c r="A5143" s="450"/>
      <c r="B5143" s="517"/>
      <c r="C5143" s="518"/>
      <c r="D5143" s="459"/>
      <c r="E5143" s="487"/>
      <c r="F5143" s="488"/>
      <c r="G5143" s="519"/>
      <c r="H5143" s="520"/>
      <c r="I5143" s="491"/>
      <c r="J5143" s="492">
        <f>H5143*I5143</f>
        <v>0</v>
      </c>
      <c r="K5143" s="458"/>
    </row>
    <row r="5144" spans="1:11">
      <c r="A5144" s="450"/>
      <c r="B5144" s="499" t="s">
        <v>1119</v>
      </c>
      <c r="C5144" s="502"/>
      <c r="D5144" s="502"/>
      <c r="E5144" s="502"/>
      <c r="F5144" s="502"/>
      <c r="G5144" s="502"/>
      <c r="H5144" s="502"/>
      <c r="I5144" s="522" t="s">
        <v>138</v>
      </c>
      <c r="J5144" s="501">
        <f>SUM(J5139:J5143)</f>
        <v>14.079163636363639</v>
      </c>
      <c r="K5144" s="458"/>
    </row>
    <row r="5145" spans="1:11">
      <c r="A5145" s="450"/>
      <c r="B5145" s="523"/>
      <c r="C5145" s="523"/>
      <c r="D5145" s="523"/>
      <c r="E5145" s="523"/>
      <c r="F5145" s="523"/>
      <c r="G5145" s="523"/>
      <c r="H5145" s="523"/>
      <c r="I5145" s="524"/>
      <c r="J5145" s="523"/>
      <c r="K5145" s="458"/>
    </row>
    <row r="5146" spans="1:11">
      <c r="A5146" s="450"/>
      <c r="B5146" s="525" t="s">
        <v>1123</v>
      </c>
      <c r="C5146" s="526"/>
      <c r="D5146" s="523"/>
      <c r="E5146" s="527">
        <v>1</v>
      </c>
      <c r="F5146" s="528" t="s">
        <v>1165</v>
      </c>
      <c r="G5146" s="506"/>
      <c r="H5146" s="506"/>
      <c r="I5146" s="529" t="s">
        <v>1124</v>
      </c>
      <c r="J5146" s="501">
        <f>J5136+J5144</f>
        <v>14.079163636363639</v>
      </c>
      <c r="K5146" s="458"/>
    </row>
    <row r="5147" spans="1:11">
      <c r="A5147" s="450"/>
      <c r="B5147" s="530"/>
      <c r="C5147" s="523"/>
      <c r="D5147" s="523"/>
      <c r="E5147" s="531"/>
      <c r="F5147" s="532"/>
      <c r="G5147" s="532"/>
      <c r="H5147" s="532"/>
      <c r="I5147" s="524"/>
      <c r="J5147" s="523"/>
      <c r="K5147" s="458"/>
    </row>
    <row r="5148" spans="1:11" ht="20.399999999999999">
      <c r="A5148" s="450"/>
      <c r="B5148" s="1667" t="s">
        <v>481</v>
      </c>
      <c r="C5148" s="1668"/>
      <c r="D5148" s="1668"/>
      <c r="E5148" s="1669"/>
      <c r="F5148" s="533" t="s">
        <v>873</v>
      </c>
      <c r="G5148" s="534" t="s">
        <v>493</v>
      </c>
      <c r="H5148" s="507" t="s">
        <v>1115</v>
      </c>
      <c r="I5148" s="535" t="s">
        <v>480</v>
      </c>
      <c r="J5148" s="536" t="s">
        <v>482</v>
      </c>
      <c r="K5148" s="458"/>
    </row>
    <row r="5149" spans="1:11">
      <c r="A5149" s="450"/>
      <c r="B5149" s="537"/>
      <c r="C5149" s="538"/>
      <c r="D5149" s="538"/>
      <c r="E5149" s="539"/>
      <c r="F5149" s="540"/>
      <c r="G5149" s="541"/>
      <c r="H5149" s="547"/>
      <c r="I5149" s="543"/>
      <c r="J5149" s="485"/>
      <c r="K5149" s="458"/>
    </row>
    <row r="5150" spans="1:11">
      <c r="A5150" s="450"/>
      <c r="B5150" s="537"/>
      <c r="C5150" s="518"/>
      <c r="D5150" s="518"/>
      <c r="E5150" s="487"/>
      <c r="F5150" s="540"/>
      <c r="G5150" s="541"/>
      <c r="H5150" s="547"/>
      <c r="I5150" s="543"/>
      <c r="J5150" s="492"/>
      <c r="K5150" s="458"/>
    </row>
    <row r="5151" spans="1:11">
      <c r="A5151" s="450"/>
      <c r="B5151" s="517"/>
      <c r="C5151" s="518"/>
      <c r="D5151" s="518"/>
      <c r="E5151" s="487"/>
      <c r="F5151" s="488"/>
      <c r="G5151" s="546"/>
      <c r="H5151" s="547"/>
      <c r="I5151" s="543"/>
      <c r="J5151" s="492">
        <f>H5151*I5151*E5133*F5133</f>
        <v>0</v>
      </c>
      <c r="K5151" s="458"/>
    </row>
    <row r="5152" spans="1:11">
      <c r="A5152" s="450"/>
      <c r="B5152" s="517"/>
      <c r="C5152" s="526"/>
      <c r="D5152" s="526"/>
      <c r="E5152" s="494"/>
      <c r="F5152" s="488"/>
      <c r="G5152" s="468"/>
      <c r="H5152" s="547"/>
      <c r="I5152" s="548"/>
      <c r="J5152" s="492">
        <f>H5152*I5152*E5134*F5134</f>
        <v>0</v>
      </c>
      <c r="K5152" s="458"/>
    </row>
    <row r="5153" spans="1:11">
      <c r="A5153" s="450"/>
      <c r="B5153" s="550" t="s">
        <v>1119</v>
      </c>
      <c r="C5153" s="526"/>
      <c r="D5153" s="526"/>
      <c r="E5153" s="526"/>
      <c r="F5153" s="523"/>
      <c r="G5153" s="526"/>
      <c r="H5153" s="551"/>
      <c r="I5153" s="552" t="s">
        <v>138</v>
      </c>
      <c r="J5153" s="501">
        <f>SUM(J5149:J5152)</f>
        <v>0</v>
      </c>
      <c r="K5153" s="458"/>
    </row>
    <row r="5154" spans="1:11">
      <c r="A5154" s="450"/>
      <c r="B5154" s="553"/>
      <c r="C5154" s="526"/>
      <c r="D5154" s="526"/>
      <c r="E5154" s="554"/>
      <c r="F5154" s="555"/>
      <c r="G5154" s="506"/>
      <c r="H5154" s="506"/>
      <c r="I5154" s="529"/>
      <c r="J5154" s="554"/>
      <c r="K5154" s="458"/>
    </row>
    <row r="5155" spans="1:11" ht="20.399999999999999">
      <c r="A5155" s="450"/>
      <c r="B5155" s="1667" t="s">
        <v>1125</v>
      </c>
      <c r="C5155" s="1668"/>
      <c r="D5155" s="1668"/>
      <c r="E5155" s="1668"/>
      <c r="F5155" s="1669"/>
      <c r="G5155" s="556" t="s">
        <v>494</v>
      </c>
      <c r="H5155" s="506" t="s">
        <v>1126</v>
      </c>
      <c r="I5155" s="557" t="s">
        <v>1115</v>
      </c>
      <c r="J5155" s="509" t="s">
        <v>482</v>
      </c>
      <c r="K5155" s="458"/>
    </row>
    <row r="5156" spans="1:11">
      <c r="A5156" s="450"/>
      <c r="B5156" s="558"/>
      <c r="C5156" s="559"/>
      <c r="D5156" s="560"/>
      <c r="E5156" s="560"/>
      <c r="F5156" s="561"/>
      <c r="G5156" s="489"/>
      <c r="H5156" s="489"/>
      <c r="I5156" s="562"/>
      <c r="J5156" s="492"/>
      <c r="K5156" s="458"/>
    </row>
    <row r="5157" spans="1:11">
      <c r="A5157" s="450"/>
      <c r="B5157" s="563"/>
      <c r="C5157" s="564"/>
      <c r="D5157" s="565"/>
      <c r="E5157" s="565"/>
      <c r="F5157" s="566"/>
      <c r="G5157" s="489"/>
      <c r="H5157" s="489"/>
      <c r="I5157" s="562"/>
      <c r="J5157" s="492"/>
      <c r="K5157" s="458"/>
    </row>
    <row r="5158" spans="1:11">
      <c r="A5158" s="450"/>
      <c r="B5158" s="1670" t="s">
        <v>138</v>
      </c>
      <c r="C5158" s="1670"/>
      <c r="D5158" s="1670"/>
      <c r="E5158" s="1670"/>
      <c r="F5158" s="1670"/>
      <c r="G5158" s="1670"/>
      <c r="H5158" s="1670"/>
      <c r="I5158" s="1670"/>
      <c r="J5158" s="501">
        <f>SUM(J5156:J5157)</f>
        <v>0</v>
      </c>
      <c r="K5158" s="458"/>
    </row>
    <row r="5159" spans="1:11">
      <c r="A5159" s="450"/>
      <c r="B5159" s="567"/>
      <c r="C5159" s="511"/>
      <c r="D5159" s="511"/>
      <c r="E5159" s="568"/>
      <c r="F5159" s="569"/>
      <c r="G5159" s="570"/>
      <c r="H5159" s="570"/>
      <c r="I5159" s="571"/>
      <c r="J5159" s="572"/>
      <c r="K5159" s="458"/>
    </row>
    <row r="5160" spans="1:11">
      <c r="A5160" s="450"/>
      <c r="B5160" s="573" t="s">
        <v>1127</v>
      </c>
      <c r="C5160" s="573"/>
      <c r="D5160" s="550"/>
      <c r="E5160" s="523"/>
      <c r="F5160" s="523"/>
      <c r="G5160" s="523"/>
      <c r="H5160" s="574"/>
      <c r="I5160" s="575"/>
      <c r="J5160" s="639">
        <f>(J5146+J5153+J5158)/E5146</f>
        <v>14.079163636363639</v>
      </c>
      <c r="K5160" s="458"/>
    </row>
    <row r="5161" spans="1:11">
      <c r="A5161" s="450"/>
      <c r="B5161" s="553"/>
      <c r="C5161" s="526"/>
      <c r="D5161" s="526"/>
      <c r="E5161" s="554"/>
      <c r="F5161" s="555"/>
      <c r="G5161" s="506"/>
      <c r="H5161" s="506"/>
      <c r="I5161" s="529"/>
      <c r="J5161" s="576"/>
      <c r="K5161" s="458"/>
    </row>
    <row r="5162" spans="1:11" ht="20.399999999999999">
      <c r="A5162" s="450"/>
      <c r="B5162" s="1667" t="s">
        <v>1128</v>
      </c>
      <c r="C5162" s="1668"/>
      <c r="D5162" s="1668"/>
      <c r="E5162" s="1668"/>
      <c r="F5162" s="1669"/>
      <c r="G5162" s="556" t="s">
        <v>494</v>
      </c>
      <c r="H5162" s="506" t="s">
        <v>1126</v>
      </c>
      <c r="I5162" s="557" t="s">
        <v>1115</v>
      </c>
      <c r="J5162" s="509" t="s">
        <v>482</v>
      </c>
      <c r="K5162" s="458"/>
    </row>
    <row r="5163" spans="1:11">
      <c r="A5163" s="450"/>
      <c r="B5163" s="558" t="s">
        <v>1372</v>
      </c>
      <c r="C5163" s="559"/>
      <c r="D5163" s="560"/>
      <c r="E5163" s="560"/>
      <c r="F5163" s="561"/>
      <c r="G5163" s="489">
        <v>1.0449999999999999</v>
      </c>
      <c r="H5163" s="489" t="s">
        <v>1165</v>
      </c>
      <c r="I5163" s="562">
        <v>35.07</v>
      </c>
      <c r="J5163" s="492">
        <f>G5163*I5163</f>
        <v>36.648150000000001</v>
      </c>
      <c r="K5163" s="458"/>
    </row>
    <row r="5164" spans="1:11">
      <c r="A5164" s="450"/>
      <c r="B5164" s="563" t="s">
        <v>1373</v>
      </c>
      <c r="C5164" s="564"/>
      <c r="D5164" s="565"/>
      <c r="E5164" s="565"/>
      <c r="F5164" s="566"/>
      <c r="G5164" s="489">
        <v>0.19</v>
      </c>
      <c r="H5164" s="489" t="s">
        <v>533</v>
      </c>
      <c r="I5164" s="743">
        <v>38.58</v>
      </c>
      <c r="J5164" s="492">
        <f>G5164*I5164</f>
        <v>7.3301999999999996</v>
      </c>
      <c r="K5164" s="458"/>
    </row>
    <row r="5165" spans="1:11">
      <c r="A5165" s="450"/>
      <c r="B5165" s="563"/>
      <c r="C5165" s="564"/>
      <c r="D5165" s="565"/>
      <c r="E5165" s="565"/>
      <c r="F5165" s="566"/>
      <c r="G5165" s="489"/>
      <c r="H5165" s="489"/>
      <c r="I5165" s="743"/>
      <c r="J5165" s="492"/>
      <c r="K5165" s="458"/>
    </row>
    <row r="5166" spans="1:11">
      <c r="A5166" s="450"/>
      <c r="B5166" s="563"/>
      <c r="C5166" s="564"/>
      <c r="D5166" s="565"/>
      <c r="E5166" s="565"/>
      <c r="F5166" s="566"/>
      <c r="G5166" s="489"/>
      <c r="H5166" s="489"/>
      <c r="I5166" s="743"/>
      <c r="J5166" s="492"/>
      <c r="K5166" s="458"/>
    </row>
    <row r="5167" spans="1:11">
      <c r="A5167" s="450"/>
      <c r="B5167" s="563"/>
      <c r="C5167" s="564"/>
      <c r="D5167" s="565"/>
      <c r="E5167" s="565"/>
      <c r="F5167" s="566"/>
      <c r="G5167" s="489"/>
      <c r="H5167" s="489"/>
      <c r="I5167" s="743"/>
      <c r="J5167" s="492"/>
      <c r="K5167" s="458"/>
    </row>
    <row r="5168" spans="1:11">
      <c r="A5168" s="450"/>
      <c r="B5168" s="577"/>
      <c r="C5168" s="578"/>
      <c r="D5168" s="579"/>
      <c r="E5168" s="579"/>
      <c r="F5168" s="580"/>
      <c r="G5168" s="489"/>
      <c r="H5168" s="489"/>
      <c r="I5168" s="743"/>
      <c r="J5168" s="492">
        <f t="shared" ref="J5168" si="122">G5168*I5168</f>
        <v>0</v>
      </c>
      <c r="K5168" s="458"/>
    </row>
    <row r="5169" spans="1:11">
      <c r="A5169" s="450"/>
      <c r="B5169" s="581"/>
      <c r="C5169" s="523"/>
      <c r="D5169" s="523"/>
      <c r="E5169" s="582"/>
      <c r="F5169" s="583"/>
      <c r="G5169" s="532"/>
      <c r="H5169" s="532"/>
      <c r="I5169" s="524" t="s">
        <v>138</v>
      </c>
      <c r="J5169" s="501">
        <f>SUM(J5163:J5168)</f>
        <v>43.978349999999999</v>
      </c>
      <c r="K5169" s="458"/>
    </row>
    <row r="5170" spans="1:11">
      <c r="A5170" s="450"/>
      <c r="B5170" s="584"/>
      <c r="C5170" s="523"/>
      <c r="D5170" s="523"/>
      <c r="E5170" s="582"/>
      <c r="F5170" s="583"/>
      <c r="G5170" s="532"/>
      <c r="H5170" s="532"/>
      <c r="I5170" s="524"/>
      <c r="J5170" s="582"/>
      <c r="K5170" s="458"/>
    </row>
    <row r="5171" spans="1:11" ht="20.399999999999999">
      <c r="A5171" s="450"/>
      <c r="B5171" s="1667" t="s">
        <v>1141</v>
      </c>
      <c r="C5171" s="1668"/>
      <c r="D5171" s="1668"/>
      <c r="E5171" s="1668"/>
      <c r="F5171" s="1669"/>
      <c r="G5171" s="587" t="s">
        <v>494</v>
      </c>
      <c r="H5171" s="506" t="s">
        <v>1115</v>
      </c>
      <c r="I5171" s="557"/>
      <c r="J5171" s="509" t="s">
        <v>482</v>
      </c>
      <c r="K5171" s="458"/>
    </row>
    <row r="5172" spans="1:11">
      <c r="A5172" s="450"/>
      <c r="B5172" s="1654"/>
      <c r="C5172" s="1655"/>
      <c r="D5172" s="1655"/>
      <c r="E5172" s="1655"/>
      <c r="F5172" s="1656"/>
      <c r="G5172" s="489"/>
      <c r="H5172" s="1657"/>
      <c r="I5172" s="1658"/>
      <c r="J5172" s="492"/>
      <c r="K5172" s="458"/>
    </row>
    <row r="5173" spans="1:11">
      <c r="A5173" s="450"/>
      <c r="B5173" s="1659"/>
      <c r="C5173" s="1660"/>
      <c r="D5173" s="1660"/>
      <c r="E5173" s="1660"/>
      <c r="F5173" s="1661"/>
      <c r="G5173" s="496"/>
      <c r="H5173" s="1662"/>
      <c r="I5173" s="1663"/>
      <c r="J5173" s="492"/>
      <c r="K5173" s="458"/>
    </row>
    <row r="5174" spans="1:11">
      <c r="A5174" s="450"/>
      <c r="B5174" s="581"/>
      <c r="C5174" s="523"/>
      <c r="D5174" s="523"/>
      <c r="E5174" s="582"/>
      <c r="F5174" s="583"/>
      <c r="G5174" s="532"/>
      <c r="H5174" s="532"/>
      <c r="I5174" s="524" t="s">
        <v>138</v>
      </c>
      <c r="J5174" s="501">
        <f>SUM(J5172:J5173)</f>
        <v>0</v>
      </c>
      <c r="K5174" s="458"/>
    </row>
    <row r="5175" spans="1:11">
      <c r="A5175" s="450"/>
      <c r="B5175" s="523"/>
      <c r="C5175" s="523"/>
      <c r="D5175" s="523"/>
      <c r="E5175" s="523"/>
      <c r="F5175" s="523"/>
      <c r="G5175" s="523"/>
      <c r="H5175" s="523"/>
      <c r="I5175" s="524"/>
      <c r="J5175" s="523"/>
      <c r="K5175" s="458"/>
    </row>
    <row r="5176" spans="1:11">
      <c r="A5176" s="450"/>
      <c r="B5176" s="1645" t="s">
        <v>1142</v>
      </c>
      <c r="C5176" s="1646"/>
      <c r="D5176" s="1646"/>
      <c r="E5176" s="1646"/>
      <c r="F5176" s="1646"/>
      <c r="G5176" s="1646"/>
      <c r="H5176" s="1646"/>
      <c r="I5176" s="1647"/>
      <c r="J5176" s="573">
        <f>J5174+J5169+J5160</f>
        <v>58.057513636363637</v>
      </c>
      <c r="K5176" s="458"/>
    </row>
    <row r="5177" spans="1:11">
      <c r="A5177" s="450"/>
      <c r="B5177" s="523"/>
      <c r="C5177" s="523"/>
      <c r="D5177" s="523"/>
      <c r="E5177" s="523"/>
      <c r="F5177" s="523"/>
      <c r="G5177" s="523"/>
      <c r="H5177" s="523"/>
      <c r="I5177" s="524"/>
      <c r="J5177" s="523"/>
      <c r="K5177" s="458"/>
    </row>
    <row r="5178" spans="1:11">
      <c r="A5178" s="450"/>
      <c r="B5178" s="1645" t="s">
        <v>1143</v>
      </c>
      <c r="C5178" s="1646"/>
      <c r="D5178" s="1646"/>
      <c r="E5178" s="1646"/>
      <c r="F5178" s="1646"/>
      <c r="G5178" s="1646"/>
      <c r="H5178" s="1646"/>
      <c r="I5178" s="1647"/>
      <c r="J5178" s="501">
        <f>J5176*0</f>
        <v>0</v>
      </c>
      <c r="K5178" s="458"/>
    </row>
    <row r="5179" spans="1:11">
      <c r="A5179" s="450"/>
      <c r="B5179" s="523"/>
      <c r="C5179" s="523"/>
      <c r="D5179" s="523"/>
      <c r="E5179" s="523"/>
      <c r="F5179" s="523"/>
      <c r="G5179" s="523"/>
      <c r="H5179" s="523"/>
      <c r="I5179" s="524"/>
      <c r="J5179" s="523"/>
      <c r="K5179" s="458"/>
    </row>
    <row r="5180" spans="1:11">
      <c r="A5180" s="450"/>
      <c r="B5180" s="1645" t="s">
        <v>1144</v>
      </c>
      <c r="C5180" s="1646"/>
      <c r="D5180" s="1646"/>
      <c r="E5180" s="1646"/>
      <c r="F5180" s="1646"/>
      <c r="G5180" s="1646"/>
      <c r="H5180" s="1646"/>
      <c r="I5180" s="1647"/>
      <c r="J5180" s="573">
        <f>J5176+J5178</f>
        <v>58.057513636363637</v>
      </c>
      <c r="K5180" s="458"/>
    </row>
    <row r="5181" spans="1:11">
      <c r="A5181" s="450"/>
      <c r="B5181" s="511"/>
      <c r="C5181" s="511"/>
      <c r="D5181" s="511"/>
      <c r="E5181" s="511"/>
      <c r="F5181" s="511"/>
      <c r="G5181" s="511"/>
      <c r="H5181" s="511"/>
      <c r="I5181" s="571"/>
      <c r="J5181" s="511"/>
      <c r="K5181" s="458"/>
    </row>
    <row r="5182" spans="1:11">
      <c r="A5182" s="450"/>
      <c r="B5182" s="589"/>
      <c r="C5182" s="559"/>
      <c r="D5182" s="559"/>
      <c r="E5182" s="559"/>
      <c r="F5182" s="559"/>
      <c r="G5182" s="559"/>
      <c r="H5182" s="559"/>
      <c r="I5182" s="559"/>
      <c r="J5182" s="590"/>
      <c r="K5182" s="458"/>
    </row>
    <row r="5183" spans="1:11">
      <c r="A5183" s="450"/>
      <c r="B5183" s="591"/>
      <c r="C5183" s="592"/>
      <c r="D5183" s="593"/>
      <c r="E5183" s="593"/>
      <c r="F5183" s="594" t="s">
        <v>1119</v>
      </c>
      <c r="G5183" s="595" t="s">
        <v>1119</v>
      </c>
      <c r="H5183" s="592"/>
      <c r="I5183" s="592"/>
      <c r="J5183" s="596"/>
      <c r="K5183" s="458"/>
    </row>
    <row r="5184" spans="1:11">
      <c r="A5184" s="450"/>
      <c r="B5184" s="459"/>
      <c r="C5184" s="459"/>
      <c r="D5184" s="459"/>
      <c r="E5184" s="459"/>
      <c r="F5184" s="459"/>
      <c r="G5184" s="459"/>
      <c r="H5184" s="459"/>
      <c r="I5184" s="459"/>
      <c r="J5184" s="459"/>
      <c r="K5184" s="458"/>
    </row>
    <row r="5185" spans="1:11">
      <c r="A5185" s="450"/>
      <c r="B5185" s="597"/>
      <c r="C5185" s="598"/>
      <c r="D5185" s="598"/>
      <c r="E5185" s="598"/>
      <c r="F5185" s="599"/>
      <c r="G5185" s="600" t="s">
        <v>482</v>
      </c>
      <c r="H5185" s="502"/>
      <c r="I5185" s="502"/>
      <c r="J5185" s="505"/>
      <c r="K5185" s="458"/>
    </row>
    <row r="5186" spans="1:11">
      <c r="A5186" s="450"/>
      <c r="B5186" s="601"/>
      <c r="C5186" s="602"/>
      <c r="D5186" s="602"/>
      <c r="E5186" s="602"/>
      <c r="F5186" s="603"/>
      <c r="G5186" s="1648" t="s">
        <v>1145</v>
      </c>
      <c r="H5186" s="1649"/>
      <c r="I5186" s="1649"/>
      <c r="J5186" s="1650"/>
      <c r="K5186" s="458"/>
    </row>
    <row r="5187" spans="1:11">
      <c r="A5187" s="450"/>
      <c r="B5187" s="604"/>
      <c r="C5187" s="605"/>
      <c r="D5187" s="605"/>
      <c r="E5187" s="605"/>
      <c r="F5187" s="606"/>
      <c r="G5187" s="607"/>
      <c r="H5187" s="1651"/>
      <c r="I5187" s="1652"/>
      <c r="J5187" s="1653"/>
      <c r="K5187" s="458"/>
    </row>
    <row r="5188" spans="1:11" ht="15" thickBot="1">
      <c r="A5188" s="608"/>
      <c r="B5188" s="609"/>
      <c r="C5188" s="609"/>
      <c r="D5188" s="609"/>
      <c r="E5188" s="609"/>
      <c r="F5188" s="609"/>
      <c r="G5188" s="609"/>
      <c r="H5188" s="609"/>
      <c r="I5188" s="609"/>
      <c r="J5188" s="609"/>
      <c r="K5188" s="610"/>
    </row>
    <row r="5189" spans="1:11">
      <c r="A5189" s="447"/>
      <c r="B5189" s="448"/>
      <c r="C5189" s="448"/>
      <c r="D5189" s="448"/>
      <c r="E5189" s="448"/>
      <c r="F5189" s="448"/>
      <c r="G5189" s="448"/>
      <c r="H5189" s="448"/>
      <c r="I5189" s="448"/>
      <c r="J5189" s="448"/>
      <c r="K5189" s="449"/>
    </row>
    <row r="5190" spans="1:11">
      <c r="A5190" s="450"/>
      <c r="B5190" s="451" t="s">
        <v>141</v>
      </c>
      <c r="C5190" s="452"/>
      <c r="D5190" s="453" t="s">
        <v>1105</v>
      </c>
      <c r="E5190" s="454"/>
      <c r="F5190" s="455"/>
      <c r="G5190" s="455"/>
      <c r="H5190" s="456"/>
      <c r="I5190" s="456"/>
      <c r="J5190" s="457"/>
      <c r="K5190" s="458"/>
    </row>
    <row r="5191" spans="1:11">
      <c r="A5191" s="450"/>
      <c r="B5191" s="459"/>
      <c r="C5191" s="459"/>
      <c r="D5191" s="459"/>
      <c r="E5191" s="459"/>
      <c r="F5191" s="459"/>
      <c r="G5191" s="459"/>
      <c r="H5191" s="459"/>
      <c r="I5191" s="459"/>
      <c r="J5191" s="459"/>
      <c r="K5191" s="458"/>
    </row>
    <row r="5192" spans="1:11">
      <c r="A5192" s="450"/>
      <c r="B5192" s="460" t="s">
        <v>1173</v>
      </c>
      <c r="C5192" s="461" t="s">
        <v>1107</v>
      </c>
      <c r="D5192" s="1671" t="s">
        <v>198</v>
      </c>
      <c r="E5192" s="1672"/>
      <c r="F5192" s="1672"/>
      <c r="G5192" s="1672"/>
      <c r="H5192" s="1672"/>
      <c r="I5192" s="1673"/>
      <c r="J5192" s="462" t="s">
        <v>1108</v>
      </c>
      <c r="K5192" s="458"/>
    </row>
    <row r="5193" spans="1:11" ht="26.25" customHeight="1">
      <c r="A5193" s="450"/>
      <c r="B5193" s="463">
        <v>160502</v>
      </c>
      <c r="C5193" s="464"/>
      <c r="D5193" s="1674" t="s">
        <v>1374</v>
      </c>
      <c r="E5193" s="1675"/>
      <c r="F5193" s="1675"/>
      <c r="G5193" s="1675"/>
      <c r="H5193" s="1675"/>
      <c r="I5193" s="1676"/>
      <c r="J5193" s="468" t="str">
        <f>F5210</f>
        <v>m</v>
      </c>
      <c r="K5193" s="458"/>
    </row>
    <row r="5194" spans="1:11">
      <c r="A5194" s="450"/>
      <c r="B5194" s="469"/>
      <c r="C5194" s="469"/>
      <c r="D5194" s="469"/>
      <c r="E5194" s="469"/>
      <c r="F5194" s="469"/>
      <c r="G5194" s="469"/>
      <c r="H5194" s="469"/>
      <c r="I5194" s="470"/>
      <c r="J5194" s="471"/>
      <c r="K5194" s="458"/>
    </row>
    <row r="5195" spans="1:11">
      <c r="A5195" s="450"/>
      <c r="B5195" s="1648" t="s">
        <v>1111</v>
      </c>
      <c r="C5195" s="1650"/>
      <c r="D5195" s="1679" t="s">
        <v>873</v>
      </c>
      <c r="E5195" s="1681" t="s">
        <v>1112</v>
      </c>
      <c r="F5195" s="472" t="s">
        <v>1113</v>
      </c>
      <c r="G5195" s="473"/>
      <c r="H5195" s="472" t="s">
        <v>1114</v>
      </c>
      <c r="I5195" s="473"/>
      <c r="J5195" s="474" t="s">
        <v>1115</v>
      </c>
      <c r="K5195" s="458"/>
    </row>
    <row r="5196" spans="1:11">
      <c r="A5196" s="450"/>
      <c r="B5196" s="1677"/>
      <c r="C5196" s="1678"/>
      <c r="D5196" s="1680"/>
      <c r="E5196" s="1682"/>
      <c r="F5196" s="475" t="s">
        <v>1116</v>
      </c>
      <c r="G5196" s="475" t="s">
        <v>1117</v>
      </c>
      <c r="H5196" s="475" t="s">
        <v>1116</v>
      </c>
      <c r="I5196" s="476" t="s">
        <v>1117</v>
      </c>
      <c r="J5196" s="477" t="s">
        <v>1118</v>
      </c>
      <c r="K5196" s="458"/>
    </row>
    <row r="5197" spans="1:11">
      <c r="A5197" s="450"/>
      <c r="B5197" s="486"/>
      <c r="C5197" s="487"/>
      <c r="D5197" s="488"/>
      <c r="E5197" s="481"/>
      <c r="F5197" s="481"/>
      <c r="G5197" s="482"/>
      <c r="H5197" s="490"/>
      <c r="I5197" s="484"/>
      <c r="J5197" s="492"/>
      <c r="K5197" s="458"/>
    </row>
    <row r="5198" spans="1:11">
      <c r="A5198" s="450"/>
      <c r="B5198" s="486"/>
      <c r="C5198" s="487"/>
      <c r="D5198" s="488"/>
      <c r="E5198" s="489"/>
      <c r="F5198" s="489"/>
      <c r="G5198" s="489"/>
      <c r="H5198" s="490"/>
      <c r="I5198" s="491"/>
      <c r="J5198" s="492">
        <f>H5198*F5198*E5198+I5198*G5198*E5198</f>
        <v>0</v>
      </c>
      <c r="K5198" s="458"/>
    </row>
    <row r="5199" spans="1:11">
      <c r="A5199" s="450"/>
      <c r="B5199" s="493"/>
      <c r="C5199" s="494"/>
      <c r="D5199" s="495"/>
      <c r="E5199" s="496"/>
      <c r="F5199" s="496"/>
      <c r="G5199" s="496"/>
      <c r="H5199" s="497"/>
      <c r="I5199" s="498"/>
      <c r="J5199" s="492">
        <f>H5199*F5199*E5199+I5199*G5199*E5199</f>
        <v>0</v>
      </c>
      <c r="K5199" s="458"/>
    </row>
    <row r="5200" spans="1:11">
      <c r="A5200" s="450"/>
      <c r="B5200" s="499" t="s">
        <v>1119</v>
      </c>
      <c r="C5200" s="469"/>
      <c r="D5200" s="469"/>
      <c r="E5200" s="469"/>
      <c r="F5200" s="469"/>
      <c r="G5200" s="469"/>
      <c r="H5200" s="469"/>
      <c r="I5200" s="500" t="s">
        <v>138</v>
      </c>
      <c r="J5200" s="501">
        <f>SUM(J5197:J5199)</f>
        <v>0</v>
      </c>
      <c r="K5200" s="458"/>
    </row>
    <row r="5201" spans="1:11">
      <c r="A5201" s="450"/>
      <c r="B5201" s="502"/>
      <c r="C5201" s="502"/>
      <c r="D5201" s="502"/>
      <c r="E5201" s="502"/>
      <c r="F5201" s="502"/>
      <c r="G5201" s="502"/>
      <c r="H5201" s="502"/>
      <c r="I5201" s="503"/>
      <c r="J5201" s="504"/>
      <c r="K5201" s="458"/>
    </row>
    <row r="5202" spans="1:11" ht="20.399999999999999">
      <c r="A5202" s="450"/>
      <c r="B5202" s="1664" t="s">
        <v>1120</v>
      </c>
      <c r="C5202" s="1665"/>
      <c r="D5202" s="1665"/>
      <c r="E5202" s="1666"/>
      <c r="F5202" s="505" t="s">
        <v>873</v>
      </c>
      <c r="G5202" s="506"/>
      <c r="H5202" s="507" t="s">
        <v>560</v>
      </c>
      <c r="I5202" s="508" t="s">
        <v>1121</v>
      </c>
      <c r="J5202" s="509" t="s">
        <v>1122</v>
      </c>
      <c r="K5202" s="458"/>
    </row>
    <row r="5203" spans="1:11">
      <c r="A5203" s="450"/>
      <c r="B5203" s="510"/>
      <c r="C5203" s="511"/>
      <c r="D5203" s="512"/>
      <c r="E5203" s="513"/>
      <c r="F5203" s="514"/>
      <c r="G5203" s="515"/>
      <c r="H5203" s="516"/>
      <c r="I5203" s="484"/>
      <c r="J5203" s="485"/>
      <c r="K5203" s="458"/>
    </row>
    <row r="5204" spans="1:11">
      <c r="A5204" s="450"/>
      <c r="B5204" s="517" t="s">
        <v>626</v>
      </c>
      <c r="C5204" s="518"/>
      <c r="D5204" s="459"/>
      <c r="E5204" s="487"/>
      <c r="F5204" s="488"/>
      <c r="G5204" s="519"/>
      <c r="H5204" s="520">
        <v>0.12</v>
      </c>
      <c r="I5204" s="521">
        <f>VLOOKUP(B5204,'MÃO DE OBRA'!$A:$E,5,FALSE)/220</f>
        <v>15.730909090909092</v>
      </c>
      <c r="J5204" s="492">
        <f t="shared" ref="J5204:J5205" si="123">H5204*I5204</f>
        <v>1.887709090909091</v>
      </c>
      <c r="K5204" s="458"/>
    </row>
    <row r="5205" spans="1:11">
      <c r="A5205" s="450"/>
      <c r="B5205" s="517" t="s">
        <v>734</v>
      </c>
      <c r="C5205" s="518"/>
      <c r="D5205" s="459"/>
      <c r="E5205" s="487"/>
      <c r="F5205" s="488"/>
      <c r="G5205" s="519"/>
      <c r="H5205" s="520">
        <v>0.12</v>
      </c>
      <c r="I5205" s="521">
        <f>VLOOKUP(B5205,'MÃO DE OBRA'!$A:$E,5,FALSE)/220</f>
        <v>23.596363636363641</v>
      </c>
      <c r="J5205" s="492">
        <f t="shared" si="123"/>
        <v>2.8315636363636369</v>
      </c>
      <c r="K5205" s="458"/>
    </row>
    <row r="5206" spans="1:11">
      <c r="A5206" s="450"/>
      <c r="B5206" s="517"/>
      <c r="C5206" s="518"/>
      <c r="D5206" s="459"/>
      <c r="E5206" s="487"/>
      <c r="F5206" s="488"/>
      <c r="G5206" s="519"/>
      <c r="H5206" s="520"/>
      <c r="I5206" s="521"/>
      <c r="J5206" s="492"/>
      <c r="K5206" s="458"/>
    </row>
    <row r="5207" spans="1:11">
      <c r="A5207" s="450"/>
      <c r="B5207" s="517"/>
      <c r="C5207" s="518"/>
      <c r="D5207" s="459"/>
      <c r="E5207" s="487"/>
      <c r="F5207" s="488"/>
      <c r="G5207" s="519"/>
      <c r="H5207" s="520"/>
      <c r="I5207" s="491"/>
      <c r="J5207" s="492">
        <f>H5207*I5207</f>
        <v>0</v>
      </c>
      <c r="K5207" s="458"/>
    </row>
    <row r="5208" spans="1:11">
      <c r="A5208" s="450"/>
      <c r="B5208" s="499" t="s">
        <v>1119</v>
      </c>
      <c r="C5208" s="502"/>
      <c r="D5208" s="502"/>
      <c r="E5208" s="502"/>
      <c r="F5208" s="502"/>
      <c r="G5208" s="502"/>
      <c r="H5208" s="502"/>
      <c r="I5208" s="522" t="s">
        <v>138</v>
      </c>
      <c r="J5208" s="501">
        <f>SUM(J5203:J5207)</f>
        <v>4.7192727272727275</v>
      </c>
      <c r="K5208" s="458"/>
    </row>
    <row r="5209" spans="1:11">
      <c r="A5209" s="450"/>
      <c r="B5209" s="523"/>
      <c r="C5209" s="523"/>
      <c r="D5209" s="523"/>
      <c r="E5209" s="523"/>
      <c r="F5209" s="523"/>
      <c r="G5209" s="523"/>
      <c r="H5209" s="523"/>
      <c r="I5209" s="524"/>
      <c r="J5209" s="523"/>
      <c r="K5209" s="458"/>
    </row>
    <row r="5210" spans="1:11">
      <c r="A5210" s="450"/>
      <c r="B5210" s="525" t="s">
        <v>1123</v>
      </c>
      <c r="C5210" s="526"/>
      <c r="D5210" s="523"/>
      <c r="E5210" s="527">
        <v>1</v>
      </c>
      <c r="F5210" s="528" t="s">
        <v>169</v>
      </c>
      <c r="G5210" s="506"/>
      <c r="H5210" s="506"/>
      <c r="I5210" s="529" t="s">
        <v>1124</v>
      </c>
      <c r="J5210" s="501">
        <f>J5200+J5208</f>
        <v>4.7192727272727275</v>
      </c>
      <c r="K5210" s="458"/>
    </row>
    <row r="5211" spans="1:11">
      <c r="A5211" s="450"/>
      <c r="B5211" s="530"/>
      <c r="C5211" s="523"/>
      <c r="D5211" s="523"/>
      <c r="E5211" s="531"/>
      <c r="F5211" s="532"/>
      <c r="G5211" s="532"/>
      <c r="H5211" s="532"/>
      <c r="I5211" s="524"/>
      <c r="J5211" s="523"/>
      <c r="K5211" s="458"/>
    </row>
    <row r="5212" spans="1:11" ht="20.399999999999999">
      <c r="A5212" s="450"/>
      <c r="B5212" s="1667" t="s">
        <v>481</v>
      </c>
      <c r="C5212" s="1668"/>
      <c r="D5212" s="1668"/>
      <c r="E5212" s="1669"/>
      <c r="F5212" s="533" t="s">
        <v>873</v>
      </c>
      <c r="G5212" s="534" t="s">
        <v>493</v>
      </c>
      <c r="H5212" s="507" t="s">
        <v>1115</v>
      </c>
      <c r="I5212" s="535" t="s">
        <v>480</v>
      </c>
      <c r="J5212" s="536" t="s">
        <v>482</v>
      </c>
      <c r="K5212" s="458"/>
    </row>
    <row r="5213" spans="1:11">
      <c r="A5213" s="450"/>
      <c r="B5213" s="537"/>
      <c r="C5213" s="538"/>
      <c r="D5213" s="538"/>
      <c r="E5213" s="539"/>
      <c r="F5213" s="540"/>
      <c r="G5213" s="541"/>
      <c r="H5213" s="547"/>
      <c r="I5213" s="543"/>
      <c r="J5213" s="485"/>
      <c r="K5213" s="458"/>
    </row>
    <row r="5214" spans="1:11">
      <c r="A5214" s="450"/>
      <c r="B5214" s="537"/>
      <c r="C5214" s="518"/>
      <c r="D5214" s="518"/>
      <c r="E5214" s="487"/>
      <c r="F5214" s="540"/>
      <c r="G5214" s="541"/>
      <c r="H5214" s="547"/>
      <c r="I5214" s="543"/>
      <c r="J5214" s="492"/>
      <c r="K5214" s="458"/>
    </row>
    <row r="5215" spans="1:11">
      <c r="A5215" s="450"/>
      <c r="B5215" s="517"/>
      <c r="C5215" s="518"/>
      <c r="D5215" s="518"/>
      <c r="E5215" s="487"/>
      <c r="F5215" s="488"/>
      <c r="G5215" s="546"/>
      <c r="H5215" s="547"/>
      <c r="I5215" s="543"/>
      <c r="J5215" s="492">
        <f>H5215*I5215*E5197*F5197</f>
        <v>0</v>
      </c>
      <c r="K5215" s="458"/>
    </row>
    <row r="5216" spans="1:11">
      <c r="A5216" s="450"/>
      <c r="B5216" s="517"/>
      <c r="C5216" s="526"/>
      <c r="D5216" s="526"/>
      <c r="E5216" s="494"/>
      <c r="F5216" s="488"/>
      <c r="G5216" s="468"/>
      <c r="H5216" s="547"/>
      <c r="I5216" s="548"/>
      <c r="J5216" s="492">
        <f>H5216*I5216*E5198*F5198</f>
        <v>0</v>
      </c>
      <c r="K5216" s="458"/>
    </row>
    <row r="5217" spans="1:11">
      <c r="A5217" s="450"/>
      <c r="B5217" s="550" t="s">
        <v>1119</v>
      </c>
      <c r="C5217" s="526"/>
      <c r="D5217" s="526"/>
      <c r="E5217" s="526"/>
      <c r="F5217" s="523"/>
      <c r="G5217" s="526"/>
      <c r="H5217" s="551"/>
      <c r="I5217" s="552" t="s">
        <v>138</v>
      </c>
      <c r="J5217" s="501">
        <f>SUM(J5213:J5216)</f>
        <v>0</v>
      </c>
      <c r="K5217" s="458"/>
    </row>
    <row r="5218" spans="1:11">
      <c r="A5218" s="450"/>
      <c r="B5218" s="553"/>
      <c r="C5218" s="526"/>
      <c r="D5218" s="526"/>
      <c r="E5218" s="554"/>
      <c r="F5218" s="555"/>
      <c r="G5218" s="506"/>
      <c r="H5218" s="506"/>
      <c r="I5218" s="529"/>
      <c r="J5218" s="554"/>
      <c r="K5218" s="458"/>
    </row>
    <row r="5219" spans="1:11" ht="20.399999999999999">
      <c r="A5219" s="450"/>
      <c r="B5219" s="1667" t="s">
        <v>1125</v>
      </c>
      <c r="C5219" s="1668"/>
      <c r="D5219" s="1668"/>
      <c r="E5219" s="1668"/>
      <c r="F5219" s="1669"/>
      <c r="G5219" s="556" t="s">
        <v>494</v>
      </c>
      <c r="H5219" s="506" t="s">
        <v>1126</v>
      </c>
      <c r="I5219" s="557" t="s">
        <v>1115</v>
      </c>
      <c r="J5219" s="509" t="s">
        <v>482</v>
      </c>
      <c r="K5219" s="458"/>
    </row>
    <row r="5220" spans="1:11">
      <c r="A5220" s="450"/>
      <c r="B5220" s="558"/>
      <c r="C5220" s="559"/>
      <c r="D5220" s="560"/>
      <c r="E5220" s="560"/>
      <c r="F5220" s="561"/>
      <c r="G5220" s="489"/>
      <c r="H5220" s="489"/>
      <c r="I5220" s="562"/>
      <c r="J5220" s="492"/>
      <c r="K5220" s="458"/>
    </row>
    <row r="5221" spans="1:11">
      <c r="A5221" s="450"/>
      <c r="B5221" s="563"/>
      <c r="C5221" s="564"/>
      <c r="D5221" s="565"/>
      <c r="E5221" s="565"/>
      <c r="F5221" s="566"/>
      <c r="G5221" s="489"/>
      <c r="H5221" s="489"/>
      <c r="I5221" s="562"/>
      <c r="J5221" s="492"/>
      <c r="K5221" s="458"/>
    </row>
    <row r="5222" spans="1:11">
      <c r="A5222" s="450"/>
      <c r="B5222" s="1670" t="s">
        <v>138</v>
      </c>
      <c r="C5222" s="1670"/>
      <c r="D5222" s="1670"/>
      <c r="E5222" s="1670"/>
      <c r="F5222" s="1670"/>
      <c r="G5222" s="1670"/>
      <c r="H5222" s="1670"/>
      <c r="I5222" s="1670"/>
      <c r="J5222" s="501">
        <f>SUM(J5220:J5221)</f>
        <v>0</v>
      </c>
      <c r="K5222" s="458"/>
    </row>
    <row r="5223" spans="1:11">
      <c r="A5223" s="450"/>
      <c r="B5223" s="567"/>
      <c r="C5223" s="511"/>
      <c r="D5223" s="511"/>
      <c r="E5223" s="568"/>
      <c r="F5223" s="569"/>
      <c r="G5223" s="570"/>
      <c r="H5223" s="570"/>
      <c r="I5223" s="571"/>
      <c r="J5223" s="572"/>
      <c r="K5223" s="458"/>
    </row>
    <row r="5224" spans="1:11">
      <c r="A5224" s="450"/>
      <c r="B5224" s="573" t="s">
        <v>1127</v>
      </c>
      <c r="C5224" s="573"/>
      <c r="D5224" s="550"/>
      <c r="E5224" s="523"/>
      <c r="F5224" s="523"/>
      <c r="G5224" s="523"/>
      <c r="H5224" s="574"/>
      <c r="I5224" s="575"/>
      <c r="J5224" s="639">
        <f>(J5210+J5217+J5222)/E5210</f>
        <v>4.7192727272727275</v>
      </c>
      <c r="K5224" s="458"/>
    </row>
    <row r="5225" spans="1:11">
      <c r="A5225" s="450"/>
      <c r="B5225" s="553"/>
      <c r="C5225" s="526"/>
      <c r="D5225" s="526"/>
      <c r="E5225" s="554"/>
      <c r="F5225" s="555"/>
      <c r="G5225" s="506"/>
      <c r="H5225" s="506"/>
      <c r="I5225" s="529"/>
      <c r="J5225" s="576"/>
      <c r="K5225" s="458"/>
    </row>
    <row r="5226" spans="1:11" ht="20.399999999999999">
      <c r="A5226" s="450"/>
      <c r="B5226" s="1667" t="s">
        <v>1128</v>
      </c>
      <c r="C5226" s="1668"/>
      <c r="D5226" s="1668"/>
      <c r="E5226" s="1668"/>
      <c r="F5226" s="1669"/>
      <c r="G5226" s="556" t="s">
        <v>494</v>
      </c>
      <c r="H5226" s="506" t="s">
        <v>1126</v>
      </c>
      <c r="I5226" s="557" t="s">
        <v>1115</v>
      </c>
      <c r="J5226" s="509" t="s">
        <v>482</v>
      </c>
      <c r="K5226" s="458"/>
    </row>
    <row r="5227" spans="1:11">
      <c r="A5227" s="450"/>
      <c r="B5227" s="558" t="s">
        <v>1375</v>
      </c>
      <c r="C5227" s="559"/>
      <c r="D5227" s="560"/>
      <c r="E5227" s="560"/>
      <c r="F5227" s="561"/>
      <c r="G5227" s="489">
        <v>1.02</v>
      </c>
      <c r="H5227" s="489" t="s">
        <v>1126</v>
      </c>
      <c r="I5227" s="562">
        <v>45</v>
      </c>
      <c r="J5227" s="492">
        <f>G5227*I5227</f>
        <v>45.9</v>
      </c>
      <c r="K5227" s="458"/>
    </row>
    <row r="5228" spans="1:11">
      <c r="A5228" s="450"/>
      <c r="B5228" s="563"/>
      <c r="C5228" s="564"/>
      <c r="D5228" s="565"/>
      <c r="E5228" s="565"/>
      <c r="F5228" s="566"/>
      <c r="G5228" s="489"/>
      <c r="H5228" s="489"/>
      <c r="I5228" s="743"/>
      <c r="J5228" s="492">
        <f>G5228*I5228</f>
        <v>0</v>
      </c>
      <c r="K5228" s="458"/>
    </row>
    <row r="5229" spans="1:11">
      <c r="A5229" s="450"/>
      <c r="B5229" s="563"/>
      <c r="C5229" s="564"/>
      <c r="D5229" s="565"/>
      <c r="E5229" s="565"/>
      <c r="F5229" s="566"/>
      <c r="G5229" s="489"/>
      <c r="H5229" s="489"/>
      <c r="I5229" s="743"/>
      <c r="J5229" s="492">
        <f t="shared" ref="J5229:J5232" si="124">G5229*I5229</f>
        <v>0</v>
      </c>
      <c r="K5229" s="458"/>
    </row>
    <row r="5230" spans="1:11">
      <c r="A5230" s="450"/>
      <c r="B5230" s="563"/>
      <c r="C5230" s="564"/>
      <c r="D5230" s="565"/>
      <c r="E5230" s="565"/>
      <c r="F5230" s="566"/>
      <c r="G5230" s="489"/>
      <c r="H5230" s="489"/>
      <c r="I5230" s="743"/>
      <c r="J5230" s="492">
        <f t="shared" si="124"/>
        <v>0</v>
      </c>
      <c r="K5230" s="458"/>
    </row>
    <row r="5231" spans="1:11">
      <c r="A5231" s="450"/>
      <c r="B5231" s="563"/>
      <c r="C5231" s="564"/>
      <c r="D5231" s="565"/>
      <c r="E5231" s="565"/>
      <c r="F5231" s="566"/>
      <c r="G5231" s="489"/>
      <c r="H5231" s="489"/>
      <c r="I5231" s="743"/>
      <c r="J5231" s="492">
        <f t="shared" si="124"/>
        <v>0</v>
      </c>
      <c r="K5231" s="458"/>
    </row>
    <row r="5232" spans="1:11">
      <c r="A5232" s="450"/>
      <c r="B5232" s="577"/>
      <c r="C5232" s="578"/>
      <c r="D5232" s="579"/>
      <c r="E5232" s="579"/>
      <c r="F5232" s="580"/>
      <c r="G5232" s="489"/>
      <c r="H5232" s="489"/>
      <c r="I5232" s="743"/>
      <c r="J5232" s="492">
        <f t="shared" si="124"/>
        <v>0</v>
      </c>
      <c r="K5232" s="458"/>
    </row>
    <row r="5233" spans="1:11">
      <c r="A5233" s="450"/>
      <c r="B5233" s="581"/>
      <c r="C5233" s="523"/>
      <c r="D5233" s="523"/>
      <c r="E5233" s="582"/>
      <c r="F5233" s="583"/>
      <c r="G5233" s="532"/>
      <c r="H5233" s="532"/>
      <c r="I5233" s="524" t="s">
        <v>138</v>
      </c>
      <c r="J5233" s="501">
        <f>SUM(J5227:J5232)</f>
        <v>45.9</v>
      </c>
      <c r="K5233" s="458"/>
    </row>
    <row r="5234" spans="1:11">
      <c r="A5234" s="450"/>
      <c r="B5234" s="584"/>
      <c r="C5234" s="523"/>
      <c r="D5234" s="523"/>
      <c r="E5234" s="582"/>
      <c r="F5234" s="583"/>
      <c r="G5234" s="532"/>
      <c r="H5234" s="532"/>
      <c r="I5234" s="524"/>
      <c r="J5234" s="582"/>
      <c r="K5234" s="458"/>
    </row>
    <row r="5235" spans="1:11" ht="20.399999999999999">
      <c r="A5235" s="450"/>
      <c r="B5235" s="1667" t="s">
        <v>1141</v>
      </c>
      <c r="C5235" s="1668"/>
      <c r="D5235" s="1668"/>
      <c r="E5235" s="1668"/>
      <c r="F5235" s="1669"/>
      <c r="G5235" s="587" t="s">
        <v>494</v>
      </c>
      <c r="H5235" s="506" t="s">
        <v>1115</v>
      </c>
      <c r="I5235" s="557"/>
      <c r="J5235" s="509" t="s">
        <v>482</v>
      </c>
      <c r="K5235" s="458"/>
    </row>
    <row r="5236" spans="1:11">
      <c r="A5236" s="450"/>
      <c r="B5236" s="1654"/>
      <c r="C5236" s="1655"/>
      <c r="D5236" s="1655"/>
      <c r="E5236" s="1655"/>
      <c r="F5236" s="1656"/>
      <c r="G5236" s="489"/>
      <c r="H5236" s="1657"/>
      <c r="I5236" s="1658"/>
      <c r="J5236" s="492"/>
      <c r="K5236" s="458"/>
    </row>
    <row r="5237" spans="1:11">
      <c r="A5237" s="450"/>
      <c r="B5237" s="1659"/>
      <c r="C5237" s="1660"/>
      <c r="D5237" s="1660"/>
      <c r="E5237" s="1660"/>
      <c r="F5237" s="1661"/>
      <c r="G5237" s="496"/>
      <c r="H5237" s="1662"/>
      <c r="I5237" s="1663"/>
      <c r="J5237" s="492"/>
      <c r="K5237" s="458"/>
    </row>
    <row r="5238" spans="1:11">
      <c r="A5238" s="450"/>
      <c r="B5238" s="581"/>
      <c r="C5238" s="523"/>
      <c r="D5238" s="523"/>
      <c r="E5238" s="582"/>
      <c r="F5238" s="583"/>
      <c r="G5238" s="532"/>
      <c r="H5238" s="532"/>
      <c r="I5238" s="524" t="s">
        <v>138</v>
      </c>
      <c r="J5238" s="501">
        <f>SUM(J5236:J5237)</f>
        <v>0</v>
      </c>
      <c r="K5238" s="458"/>
    </row>
    <row r="5239" spans="1:11">
      <c r="A5239" s="450"/>
      <c r="B5239" s="523"/>
      <c r="C5239" s="523"/>
      <c r="D5239" s="523"/>
      <c r="E5239" s="523"/>
      <c r="F5239" s="523"/>
      <c r="G5239" s="523"/>
      <c r="H5239" s="523"/>
      <c r="I5239" s="524"/>
      <c r="J5239" s="523"/>
      <c r="K5239" s="458"/>
    </row>
    <row r="5240" spans="1:11">
      <c r="A5240" s="450"/>
      <c r="B5240" s="1645" t="s">
        <v>1142</v>
      </c>
      <c r="C5240" s="1646"/>
      <c r="D5240" s="1646"/>
      <c r="E5240" s="1646"/>
      <c r="F5240" s="1646"/>
      <c r="G5240" s="1646"/>
      <c r="H5240" s="1646"/>
      <c r="I5240" s="1647"/>
      <c r="J5240" s="573">
        <f>J5238+J5233+J5224</f>
        <v>50.61927272727273</v>
      </c>
      <c r="K5240" s="458"/>
    </row>
    <row r="5241" spans="1:11">
      <c r="A5241" s="450"/>
      <c r="B5241" s="523"/>
      <c r="C5241" s="523"/>
      <c r="D5241" s="523"/>
      <c r="E5241" s="523"/>
      <c r="F5241" s="523"/>
      <c r="G5241" s="523"/>
      <c r="H5241" s="523"/>
      <c r="I5241" s="524"/>
      <c r="J5241" s="523"/>
      <c r="K5241" s="458"/>
    </row>
    <row r="5242" spans="1:11">
      <c r="A5242" s="450"/>
      <c r="B5242" s="1645" t="s">
        <v>1143</v>
      </c>
      <c r="C5242" s="1646"/>
      <c r="D5242" s="1646"/>
      <c r="E5242" s="1646"/>
      <c r="F5242" s="1646"/>
      <c r="G5242" s="1646"/>
      <c r="H5242" s="1646"/>
      <c r="I5242" s="1647"/>
      <c r="J5242" s="501">
        <f>J5240*0</f>
        <v>0</v>
      </c>
      <c r="K5242" s="458"/>
    </row>
    <row r="5243" spans="1:11">
      <c r="A5243" s="450"/>
      <c r="B5243" s="523"/>
      <c r="C5243" s="523"/>
      <c r="D5243" s="523"/>
      <c r="E5243" s="523"/>
      <c r="F5243" s="523"/>
      <c r="G5243" s="523"/>
      <c r="H5243" s="523"/>
      <c r="I5243" s="524"/>
      <c r="J5243" s="523"/>
      <c r="K5243" s="458"/>
    </row>
    <row r="5244" spans="1:11">
      <c r="A5244" s="450"/>
      <c r="B5244" s="1645" t="s">
        <v>1144</v>
      </c>
      <c r="C5244" s="1646"/>
      <c r="D5244" s="1646"/>
      <c r="E5244" s="1646"/>
      <c r="F5244" s="1646"/>
      <c r="G5244" s="1646"/>
      <c r="H5244" s="1646"/>
      <c r="I5244" s="1647"/>
      <c r="J5244" s="573">
        <f>J5240+J5242</f>
        <v>50.61927272727273</v>
      </c>
      <c r="K5244" s="458"/>
    </row>
    <row r="5245" spans="1:11">
      <c r="A5245" s="450"/>
      <c r="B5245" s="511"/>
      <c r="C5245" s="511"/>
      <c r="D5245" s="511"/>
      <c r="E5245" s="511"/>
      <c r="F5245" s="511"/>
      <c r="G5245" s="511"/>
      <c r="H5245" s="511"/>
      <c r="I5245" s="571"/>
      <c r="J5245" s="511"/>
      <c r="K5245" s="458"/>
    </row>
    <row r="5246" spans="1:11">
      <c r="A5246" s="450"/>
      <c r="B5246" s="589"/>
      <c r="C5246" s="559"/>
      <c r="D5246" s="559"/>
      <c r="E5246" s="559"/>
      <c r="F5246" s="559"/>
      <c r="G5246" s="559"/>
      <c r="H5246" s="559"/>
      <c r="I5246" s="559"/>
      <c r="J5246" s="590"/>
      <c r="K5246" s="458"/>
    </row>
    <row r="5247" spans="1:11">
      <c r="A5247" s="450"/>
      <c r="B5247" s="591"/>
      <c r="C5247" s="592"/>
      <c r="D5247" s="593"/>
      <c r="E5247" s="593"/>
      <c r="F5247" s="594" t="s">
        <v>1119</v>
      </c>
      <c r="G5247" s="595" t="s">
        <v>1119</v>
      </c>
      <c r="H5247" s="592"/>
      <c r="I5247" s="592"/>
      <c r="J5247" s="596"/>
      <c r="K5247" s="458"/>
    </row>
    <row r="5248" spans="1:11">
      <c r="A5248" s="450"/>
      <c r="B5248" s="459"/>
      <c r="C5248" s="459"/>
      <c r="D5248" s="459"/>
      <c r="E5248" s="459"/>
      <c r="F5248" s="459"/>
      <c r="G5248" s="459"/>
      <c r="H5248" s="459"/>
      <c r="I5248" s="459"/>
      <c r="J5248" s="459"/>
      <c r="K5248" s="458"/>
    </row>
    <row r="5249" spans="1:11">
      <c r="A5249" s="450"/>
      <c r="B5249" s="597"/>
      <c r="C5249" s="598"/>
      <c r="D5249" s="598"/>
      <c r="E5249" s="598"/>
      <c r="F5249" s="599"/>
      <c r="G5249" s="600" t="s">
        <v>482</v>
      </c>
      <c r="H5249" s="502"/>
      <c r="I5249" s="502"/>
      <c r="J5249" s="505"/>
      <c r="K5249" s="458"/>
    </row>
    <row r="5250" spans="1:11">
      <c r="A5250" s="450"/>
      <c r="B5250" s="601"/>
      <c r="C5250" s="602"/>
      <c r="D5250" s="602"/>
      <c r="E5250" s="602"/>
      <c r="F5250" s="603"/>
      <c r="G5250" s="1648" t="s">
        <v>1145</v>
      </c>
      <c r="H5250" s="1649"/>
      <c r="I5250" s="1649"/>
      <c r="J5250" s="1650"/>
      <c r="K5250" s="458"/>
    </row>
    <row r="5251" spans="1:11">
      <c r="A5251" s="450"/>
      <c r="B5251" s="604"/>
      <c r="C5251" s="605"/>
      <c r="D5251" s="605"/>
      <c r="E5251" s="605"/>
      <c r="F5251" s="606"/>
      <c r="G5251" s="607"/>
      <c r="H5251" s="1651"/>
      <c r="I5251" s="1652"/>
      <c r="J5251" s="1653"/>
      <c r="K5251" s="458"/>
    </row>
    <row r="5252" spans="1:11" ht="15" thickBot="1">
      <c r="A5252" s="608"/>
      <c r="B5252" s="609"/>
      <c r="C5252" s="609"/>
      <c r="D5252" s="609"/>
      <c r="E5252" s="609"/>
      <c r="F5252" s="609"/>
      <c r="G5252" s="609"/>
      <c r="H5252" s="609"/>
      <c r="I5252" s="609"/>
      <c r="J5252" s="609"/>
      <c r="K5252" s="610"/>
    </row>
    <row r="5253" spans="1:11">
      <c r="A5253" s="447"/>
      <c r="B5253" s="448"/>
      <c r="C5253" s="448"/>
      <c r="D5253" s="448"/>
      <c r="E5253" s="448"/>
      <c r="F5253" s="448"/>
      <c r="G5253" s="448"/>
      <c r="H5253" s="448"/>
      <c r="I5253" s="448"/>
      <c r="J5253" s="448"/>
      <c r="K5253" s="449"/>
    </row>
    <row r="5254" spans="1:11">
      <c r="A5254" s="450"/>
      <c r="B5254" s="451" t="s">
        <v>141</v>
      </c>
      <c r="C5254" s="452"/>
      <c r="D5254" s="453" t="s">
        <v>1105</v>
      </c>
      <c r="E5254" s="454"/>
      <c r="F5254" s="455"/>
      <c r="G5254" s="455"/>
      <c r="H5254" s="456"/>
      <c r="I5254" s="456"/>
      <c r="J5254" s="457"/>
      <c r="K5254" s="458"/>
    </row>
    <row r="5255" spans="1:11">
      <c r="A5255" s="450"/>
      <c r="B5255" s="459"/>
      <c r="C5255" s="459"/>
      <c r="D5255" s="459"/>
      <c r="E5255" s="459"/>
      <c r="F5255" s="459"/>
      <c r="G5255" s="459"/>
      <c r="H5255" s="459"/>
      <c r="I5255" s="459"/>
      <c r="J5255" s="459"/>
      <c r="K5255" s="458"/>
    </row>
    <row r="5256" spans="1:11">
      <c r="A5256" s="450"/>
      <c r="B5256" s="460" t="s">
        <v>1173</v>
      </c>
      <c r="C5256" s="461" t="s">
        <v>1107</v>
      </c>
      <c r="D5256" s="1671" t="s">
        <v>198</v>
      </c>
      <c r="E5256" s="1672"/>
      <c r="F5256" s="1672"/>
      <c r="G5256" s="1672"/>
      <c r="H5256" s="1672"/>
      <c r="I5256" s="1673"/>
      <c r="J5256" s="462" t="s">
        <v>1108</v>
      </c>
      <c r="K5256" s="458"/>
    </row>
    <row r="5257" spans="1:11">
      <c r="A5257" s="450"/>
      <c r="B5257" s="463">
        <v>160302</v>
      </c>
      <c r="C5257" s="464"/>
      <c r="D5257" s="1674" t="s">
        <v>1376</v>
      </c>
      <c r="E5257" s="1675"/>
      <c r="F5257" s="1675"/>
      <c r="G5257" s="1675"/>
      <c r="H5257" s="1675"/>
      <c r="I5257" s="1676"/>
      <c r="J5257" s="468" t="str">
        <f>F5274</f>
        <v>m</v>
      </c>
      <c r="K5257" s="458"/>
    </row>
    <row r="5258" spans="1:11">
      <c r="A5258" s="450"/>
      <c r="B5258" s="469"/>
      <c r="C5258" s="469"/>
      <c r="D5258" s="469"/>
      <c r="E5258" s="469"/>
      <c r="F5258" s="469"/>
      <c r="G5258" s="469"/>
      <c r="H5258" s="469"/>
      <c r="I5258" s="470"/>
      <c r="J5258" s="471"/>
      <c r="K5258" s="458"/>
    </row>
    <row r="5259" spans="1:11">
      <c r="A5259" s="450"/>
      <c r="B5259" s="1648" t="s">
        <v>1111</v>
      </c>
      <c r="C5259" s="1650"/>
      <c r="D5259" s="1679" t="s">
        <v>873</v>
      </c>
      <c r="E5259" s="1681" t="s">
        <v>1112</v>
      </c>
      <c r="F5259" s="472" t="s">
        <v>1113</v>
      </c>
      <c r="G5259" s="473"/>
      <c r="H5259" s="472" t="s">
        <v>1114</v>
      </c>
      <c r="I5259" s="473"/>
      <c r="J5259" s="474" t="s">
        <v>1115</v>
      </c>
      <c r="K5259" s="458"/>
    </row>
    <row r="5260" spans="1:11">
      <c r="A5260" s="450"/>
      <c r="B5260" s="1677"/>
      <c r="C5260" s="1678"/>
      <c r="D5260" s="1680"/>
      <c r="E5260" s="1682"/>
      <c r="F5260" s="475" t="s">
        <v>1116</v>
      </c>
      <c r="G5260" s="475" t="s">
        <v>1117</v>
      </c>
      <c r="H5260" s="475" t="s">
        <v>1116</v>
      </c>
      <c r="I5260" s="476" t="s">
        <v>1117</v>
      </c>
      <c r="J5260" s="477" t="s">
        <v>1118</v>
      </c>
      <c r="K5260" s="458"/>
    </row>
    <row r="5261" spans="1:11">
      <c r="A5261" s="450"/>
      <c r="B5261" s="486"/>
      <c r="C5261" s="487"/>
      <c r="D5261" s="488"/>
      <c r="E5261" s="481"/>
      <c r="F5261" s="481"/>
      <c r="G5261" s="482"/>
      <c r="H5261" s="490"/>
      <c r="I5261" s="484"/>
      <c r="J5261" s="492"/>
      <c r="K5261" s="458"/>
    </row>
    <row r="5262" spans="1:11">
      <c r="A5262" s="450"/>
      <c r="B5262" s="486"/>
      <c r="C5262" s="487"/>
      <c r="D5262" s="488"/>
      <c r="E5262" s="489"/>
      <c r="F5262" s="489"/>
      <c r="G5262" s="489"/>
      <c r="H5262" s="490"/>
      <c r="I5262" s="491"/>
      <c r="J5262" s="492">
        <f>H5262*F5262*E5262+I5262*G5262*E5262</f>
        <v>0</v>
      </c>
      <c r="K5262" s="458"/>
    </row>
    <row r="5263" spans="1:11">
      <c r="A5263" s="450"/>
      <c r="B5263" s="493"/>
      <c r="C5263" s="494"/>
      <c r="D5263" s="495"/>
      <c r="E5263" s="496"/>
      <c r="F5263" s="496"/>
      <c r="G5263" s="496"/>
      <c r="H5263" s="497"/>
      <c r="I5263" s="498"/>
      <c r="J5263" s="492">
        <f>H5263*F5263*E5263+I5263*G5263*E5263</f>
        <v>0</v>
      </c>
      <c r="K5263" s="458"/>
    </row>
    <row r="5264" spans="1:11">
      <c r="A5264" s="450"/>
      <c r="B5264" s="499" t="s">
        <v>1119</v>
      </c>
      <c r="C5264" s="469"/>
      <c r="D5264" s="469"/>
      <c r="E5264" s="469"/>
      <c r="F5264" s="469"/>
      <c r="G5264" s="469"/>
      <c r="H5264" s="469"/>
      <c r="I5264" s="500" t="s">
        <v>138</v>
      </c>
      <c r="J5264" s="501">
        <f>SUM(J5261:J5263)</f>
        <v>0</v>
      </c>
      <c r="K5264" s="458"/>
    </row>
    <row r="5265" spans="1:11">
      <c r="A5265" s="450"/>
      <c r="B5265" s="502"/>
      <c r="C5265" s="502"/>
      <c r="D5265" s="502"/>
      <c r="E5265" s="502"/>
      <c r="F5265" s="502"/>
      <c r="G5265" s="502"/>
      <c r="H5265" s="502"/>
      <c r="I5265" s="503"/>
      <c r="J5265" s="504"/>
      <c r="K5265" s="458"/>
    </row>
    <row r="5266" spans="1:11" ht="20.399999999999999">
      <c r="A5266" s="450"/>
      <c r="B5266" s="1664" t="s">
        <v>1120</v>
      </c>
      <c r="C5266" s="1665"/>
      <c r="D5266" s="1665"/>
      <c r="E5266" s="1666"/>
      <c r="F5266" s="505" t="s">
        <v>873</v>
      </c>
      <c r="G5266" s="506"/>
      <c r="H5266" s="507" t="s">
        <v>560</v>
      </c>
      <c r="I5266" s="508" t="s">
        <v>1121</v>
      </c>
      <c r="J5266" s="509" t="s">
        <v>1122</v>
      </c>
      <c r="K5266" s="458"/>
    </row>
    <row r="5267" spans="1:11">
      <c r="A5267" s="450"/>
      <c r="B5267" s="510"/>
      <c r="C5267" s="511"/>
      <c r="D5267" s="512"/>
      <c r="E5267" s="513"/>
      <c r="F5267" s="514"/>
      <c r="G5267" s="515"/>
      <c r="H5267" s="516"/>
      <c r="I5267" s="484"/>
      <c r="J5267" s="485"/>
      <c r="K5267" s="458"/>
    </row>
    <row r="5268" spans="1:11">
      <c r="A5268" s="450"/>
      <c r="B5268" s="517" t="s">
        <v>626</v>
      </c>
      <c r="C5268" s="518"/>
      <c r="D5268" s="459"/>
      <c r="E5268" s="487"/>
      <c r="F5268" s="488"/>
      <c r="G5268" s="519"/>
      <c r="H5268" s="520">
        <v>0.58450000000000002</v>
      </c>
      <c r="I5268" s="521">
        <f>VLOOKUP(B5268,'MÃO DE OBRA'!$A:$E,5,FALSE)/220</f>
        <v>15.730909090909092</v>
      </c>
      <c r="J5268" s="492">
        <f t="shared" ref="J5268:J5269" si="125">H5268*I5268</f>
        <v>9.1947163636363651</v>
      </c>
      <c r="K5268" s="458"/>
    </row>
    <row r="5269" spans="1:11">
      <c r="A5269" s="450"/>
      <c r="B5269" s="517" t="s">
        <v>734</v>
      </c>
      <c r="C5269" s="518"/>
      <c r="D5269" s="459"/>
      <c r="E5269" s="487"/>
      <c r="F5269" s="488"/>
      <c r="G5269" s="519"/>
      <c r="H5269" s="520">
        <v>0.52480000000000004</v>
      </c>
      <c r="I5269" s="521">
        <f>VLOOKUP(B5269,'MÃO DE OBRA'!$A:$E,5,FALSE)/220</f>
        <v>23.596363636363641</v>
      </c>
      <c r="J5269" s="492">
        <f t="shared" si="125"/>
        <v>12.383371636363639</v>
      </c>
      <c r="K5269" s="458"/>
    </row>
    <row r="5270" spans="1:11">
      <c r="A5270" s="450"/>
      <c r="B5270" s="517"/>
      <c r="C5270" s="518"/>
      <c r="D5270" s="459"/>
      <c r="E5270" s="487"/>
      <c r="F5270" s="488"/>
      <c r="G5270" s="519"/>
      <c r="H5270" s="520"/>
      <c r="I5270" s="521"/>
      <c r="J5270" s="492"/>
      <c r="K5270" s="458"/>
    </row>
    <row r="5271" spans="1:11">
      <c r="A5271" s="450"/>
      <c r="B5271" s="517"/>
      <c r="C5271" s="518"/>
      <c r="D5271" s="459"/>
      <c r="E5271" s="487"/>
      <c r="F5271" s="488"/>
      <c r="G5271" s="519"/>
      <c r="H5271" s="520"/>
      <c r="I5271" s="491"/>
      <c r="J5271" s="492">
        <f>H5271*I5271</f>
        <v>0</v>
      </c>
      <c r="K5271" s="458"/>
    </row>
    <row r="5272" spans="1:11">
      <c r="A5272" s="450"/>
      <c r="B5272" s="499" t="s">
        <v>1119</v>
      </c>
      <c r="C5272" s="502"/>
      <c r="D5272" s="502"/>
      <c r="E5272" s="502"/>
      <c r="F5272" s="502"/>
      <c r="G5272" s="502"/>
      <c r="H5272" s="502"/>
      <c r="I5272" s="522" t="s">
        <v>138</v>
      </c>
      <c r="J5272" s="501">
        <f>SUM(J5267:J5271)</f>
        <v>21.578088000000005</v>
      </c>
      <c r="K5272" s="458"/>
    </row>
    <row r="5273" spans="1:11">
      <c r="A5273" s="450"/>
      <c r="B5273" s="523"/>
      <c r="C5273" s="523"/>
      <c r="D5273" s="523"/>
      <c r="E5273" s="523"/>
      <c r="F5273" s="523"/>
      <c r="G5273" s="523"/>
      <c r="H5273" s="523"/>
      <c r="I5273" s="524"/>
      <c r="J5273" s="523"/>
      <c r="K5273" s="458"/>
    </row>
    <row r="5274" spans="1:11">
      <c r="A5274" s="450"/>
      <c r="B5274" s="525" t="s">
        <v>1123</v>
      </c>
      <c r="C5274" s="526"/>
      <c r="D5274" s="523"/>
      <c r="E5274" s="527">
        <v>1</v>
      </c>
      <c r="F5274" s="528" t="s">
        <v>169</v>
      </c>
      <c r="G5274" s="506"/>
      <c r="H5274" s="506"/>
      <c r="I5274" s="529" t="s">
        <v>1124</v>
      </c>
      <c r="J5274" s="501">
        <f>J5264+J5272</f>
        <v>21.578088000000005</v>
      </c>
      <c r="K5274" s="458"/>
    </row>
    <row r="5275" spans="1:11">
      <c r="A5275" s="450"/>
      <c r="B5275" s="530"/>
      <c r="C5275" s="523"/>
      <c r="D5275" s="523"/>
      <c r="E5275" s="531"/>
      <c r="F5275" s="532"/>
      <c r="G5275" s="532"/>
      <c r="H5275" s="532"/>
      <c r="I5275" s="524"/>
      <c r="J5275" s="523"/>
      <c r="K5275" s="458"/>
    </row>
    <row r="5276" spans="1:11" ht="20.399999999999999">
      <c r="A5276" s="450"/>
      <c r="B5276" s="1667" t="s">
        <v>481</v>
      </c>
      <c r="C5276" s="1668"/>
      <c r="D5276" s="1668"/>
      <c r="E5276" s="1669"/>
      <c r="F5276" s="533" t="s">
        <v>873</v>
      </c>
      <c r="G5276" s="534" t="s">
        <v>493</v>
      </c>
      <c r="H5276" s="507" t="s">
        <v>1115</v>
      </c>
      <c r="I5276" s="535" t="s">
        <v>480</v>
      </c>
      <c r="J5276" s="536" t="s">
        <v>482</v>
      </c>
      <c r="K5276" s="458"/>
    </row>
    <row r="5277" spans="1:11">
      <c r="A5277" s="450"/>
      <c r="B5277" s="537"/>
      <c r="C5277" s="538"/>
      <c r="D5277" s="538"/>
      <c r="E5277" s="539"/>
      <c r="F5277" s="540"/>
      <c r="G5277" s="541"/>
      <c r="H5277" s="547"/>
      <c r="I5277" s="543"/>
      <c r="J5277" s="485"/>
      <c r="K5277" s="458"/>
    </row>
    <row r="5278" spans="1:11">
      <c r="A5278" s="450"/>
      <c r="B5278" s="537"/>
      <c r="C5278" s="518"/>
      <c r="D5278" s="518"/>
      <c r="E5278" s="487"/>
      <c r="F5278" s="540"/>
      <c r="G5278" s="541"/>
      <c r="H5278" s="547"/>
      <c r="I5278" s="543"/>
      <c r="J5278" s="492"/>
      <c r="K5278" s="458"/>
    </row>
    <row r="5279" spans="1:11">
      <c r="A5279" s="450"/>
      <c r="B5279" s="517"/>
      <c r="C5279" s="518"/>
      <c r="D5279" s="518"/>
      <c r="E5279" s="487"/>
      <c r="F5279" s="488"/>
      <c r="G5279" s="546"/>
      <c r="H5279" s="547"/>
      <c r="I5279" s="543"/>
      <c r="J5279" s="492">
        <f>H5279*I5279*E5261*F5261</f>
        <v>0</v>
      </c>
      <c r="K5279" s="458"/>
    </row>
    <row r="5280" spans="1:11">
      <c r="A5280" s="450"/>
      <c r="B5280" s="517"/>
      <c r="C5280" s="526"/>
      <c r="D5280" s="526"/>
      <c r="E5280" s="494"/>
      <c r="F5280" s="488"/>
      <c r="G5280" s="468"/>
      <c r="H5280" s="547"/>
      <c r="I5280" s="548"/>
      <c r="J5280" s="492">
        <f>H5280*I5280*E5262*F5262</f>
        <v>0</v>
      </c>
      <c r="K5280" s="458"/>
    </row>
    <row r="5281" spans="1:11">
      <c r="A5281" s="450"/>
      <c r="B5281" s="550" t="s">
        <v>1119</v>
      </c>
      <c r="C5281" s="526"/>
      <c r="D5281" s="526"/>
      <c r="E5281" s="526"/>
      <c r="F5281" s="523"/>
      <c r="G5281" s="526"/>
      <c r="H5281" s="551"/>
      <c r="I5281" s="552" t="s">
        <v>138</v>
      </c>
      <c r="J5281" s="501">
        <f>SUM(J5277:J5280)</f>
        <v>0</v>
      </c>
      <c r="K5281" s="458"/>
    </row>
    <row r="5282" spans="1:11">
      <c r="A5282" s="450"/>
      <c r="B5282" s="553"/>
      <c r="C5282" s="526"/>
      <c r="D5282" s="526"/>
      <c r="E5282" s="554"/>
      <c r="F5282" s="555"/>
      <c r="G5282" s="506"/>
      <c r="H5282" s="506"/>
      <c r="I5282" s="529"/>
      <c r="J5282" s="554"/>
      <c r="K5282" s="458"/>
    </row>
    <row r="5283" spans="1:11" ht="20.399999999999999">
      <c r="A5283" s="450"/>
      <c r="B5283" s="1667" t="s">
        <v>1125</v>
      </c>
      <c r="C5283" s="1668"/>
      <c r="D5283" s="1668"/>
      <c r="E5283" s="1668"/>
      <c r="F5283" s="1669"/>
      <c r="G5283" s="556" t="s">
        <v>494</v>
      </c>
      <c r="H5283" s="506" t="s">
        <v>1126</v>
      </c>
      <c r="I5283" s="557" t="s">
        <v>1115</v>
      </c>
      <c r="J5283" s="509" t="s">
        <v>482</v>
      </c>
      <c r="K5283" s="458"/>
    </row>
    <row r="5284" spans="1:11">
      <c r="A5284" s="450"/>
      <c r="B5284" s="558"/>
      <c r="C5284" s="559"/>
      <c r="D5284" s="560"/>
      <c r="E5284" s="560"/>
      <c r="F5284" s="561"/>
      <c r="G5284" s="489"/>
      <c r="H5284" s="489"/>
      <c r="I5284" s="562"/>
      <c r="J5284" s="492"/>
      <c r="K5284" s="458"/>
    </row>
    <row r="5285" spans="1:11">
      <c r="A5285" s="450"/>
      <c r="B5285" s="563"/>
      <c r="C5285" s="564"/>
      <c r="D5285" s="565"/>
      <c r="E5285" s="565"/>
      <c r="F5285" s="566"/>
      <c r="G5285" s="489"/>
      <c r="H5285" s="489"/>
      <c r="I5285" s="562"/>
      <c r="J5285" s="492"/>
      <c r="K5285" s="458"/>
    </row>
    <row r="5286" spans="1:11">
      <c r="A5286" s="450"/>
      <c r="B5286" s="1670" t="s">
        <v>138</v>
      </c>
      <c r="C5286" s="1670"/>
      <c r="D5286" s="1670"/>
      <c r="E5286" s="1670"/>
      <c r="F5286" s="1670"/>
      <c r="G5286" s="1670"/>
      <c r="H5286" s="1670"/>
      <c r="I5286" s="1670"/>
      <c r="J5286" s="501">
        <f>SUM(J5284:J5285)</f>
        <v>0</v>
      </c>
      <c r="K5286" s="458"/>
    </row>
    <row r="5287" spans="1:11">
      <c r="A5287" s="450"/>
      <c r="B5287" s="567"/>
      <c r="C5287" s="511"/>
      <c r="D5287" s="511"/>
      <c r="E5287" s="568"/>
      <c r="F5287" s="569"/>
      <c r="G5287" s="570"/>
      <c r="H5287" s="570"/>
      <c r="I5287" s="571"/>
      <c r="J5287" s="572"/>
      <c r="K5287" s="458"/>
    </row>
    <row r="5288" spans="1:11">
      <c r="A5288" s="450"/>
      <c r="B5288" s="573" t="s">
        <v>1127</v>
      </c>
      <c r="C5288" s="573"/>
      <c r="D5288" s="550"/>
      <c r="E5288" s="523"/>
      <c r="F5288" s="523"/>
      <c r="G5288" s="523"/>
      <c r="H5288" s="574"/>
      <c r="I5288" s="575"/>
      <c r="J5288" s="639">
        <f>(J5274+J5281+J5286)/E5274</f>
        <v>21.578088000000005</v>
      </c>
      <c r="K5288" s="458"/>
    </row>
    <row r="5289" spans="1:11">
      <c r="A5289" s="450"/>
      <c r="B5289" s="553"/>
      <c r="C5289" s="526"/>
      <c r="D5289" s="526"/>
      <c r="E5289" s="554"/>
      <c r="F5289" s="555"/>
      <c r="G5289" s="506"/>
      <c r="H5289" s="506"/>
      <c r="I5289" s="529"/>
      <c r="J5289" s="576"/>
      <c r="K5289" s="458"/>
    </row>
    <row r="5290" spans="1:11" ht="20.399999999999999">
      <c r="A5290" s="450"/>
      <c r="B5290" s="1667" t="s">
        <v>1128</v>
      </c>
      <c r="C5290" s="1668"/>
      <c r="D5290" s="1668"/>
      <c r="E5290" s="1668"/>
      <c r="F5290" s="1669"/>
      <c r="G5290" s="556" t="s">
        <v>494</v>
      </c>
      <c r="H5290" s="506" t="s">
        <v>1126</v>
      </c>
      <c r="I5290" s="557" t="s">
        <v>1115</v>
      </c>
      <c r="J5290" s="509" t="s">
        <v>482</v>
      </c>
      <c r="K5290" s="458"/>
    </row>
    <row r="5291" spans="1:11">
      <c r="A5291" s="450"/>
      <c r="B5291" s="558" t="s">
        <v>1377</v>
      </c>
      <c r="C5291" s="559"/>
      <c r="D5291" s="560"/>
      <c r="E5291" s="560"/>
      <c r="F5291" s="561"/>
      <c r="G5291" s="489">
        <v>1.0449999999999999</v>
      </c>
      <c r="H5291" s="489" t="s">
        <v>169</v>
      </c>
      <c r="I5291" s="562">
        <v>16.66</v>
      </c>
      <c r="J5291" s="492">
        <f>G5291*I5291</f>
        <v>17.409699999999997</v>
      </c>
      <c r="K5291" s="458"/>
    </row>
    <row r="5292" spans="1:11">
      <c r="A5292" s="450"/>
      <c r="B5292" s="563"/>
      <c r="C5292" s="564"/>
      <c r="D5292" s="565"/>
      <c r="E5292" s="565"/>
      <c r="F5292" s="566"/>
      <c r="G5292" s="489"/>
      <c r="H5292" s="489"/>
      <c r="I5292" s="743"/>
      <c r="J5292" s="492"/>
      <c r="K5292" s="458"/>
    </row>
    <row r="5293" spans="1:11">
      <c r="A5293" s="450"/>
      <c r="B5293" s="563"/>
      <c r="C5293" s="564"/>
      <c r="D5293" s="565"/>
      <c r="E5293" s="565"/>
      <c r="F5293" s="566"/>
      <c r="G5293" s="489"/>
      <c r="H5293" s="489"/>
      <c r="I5293" s="743"/>
      <c r="J5293" s="492"/>
      <c r="K5293" s="458"/>
    </row>
    <row r="5294" spans="1:11">
      <c r="A5294" s="450"/>
      <c r="B5294" s="563"/>
      <c r="C5294" s="564"/>
      <c r="D5294" s="565"/>
      <c r="E5294" s="565"/>
      <c r="F5294" s="566"/>
      <c r="G5294" s="489"/>
      <c r="H5294" s="489"/>
      <c r="I5294" s="743"/>
      <c r="J5294" s="492"/>
      <c r="K5294" s="458"/>
    </row>
    <row r="5295" spans="1:11">
      <c r="A5295" s="450"/>
      <c r="B5295" s="563"/>
      <c r="C5295" s="564"/>
      <c r="D5295" s="565"/>
      <c r="E5295" s="565"/>
      <c r="F5295" s="566"/>
      <c r="G5295" s="489"/>
      <c r="H5295" s="489"/>
      <c r="I5295" s="743"/>
      <c r="J5295" s="492">
        <f t="shared" ref="J5295:J5296" si="126">G5295*I5295</f>
        <v>0</v>
      </c>
      <c r="K5295" s="458"/>
    </row>
    <row r="5296" spans="1:11">
      <c r="A5296" s="450"/>
      <c r="B5296" s="577"/>
      <c r="C5296" s="578"/>
      <c r="D5296" s="579"/>
      <c r="E5296" s="579"/>
      <c r="F5296" s="580"/>
      <c r="G5296" s="489"/>
      <c r="H5296" s="489"/>
      <c r="I5296" s="743"/>
      <c r="J5296" s="492">
        <f t="shared" si="126"/>
        <v>0</v>
      </c>
      <c r="K5296" s="458"/>
    </row>
    <row r="5297" spans="1:11">
      <c r="A5297" s="450"/>
      <c r="B5297" s="581"/>
      <c r="C5297" s="523"/>
      <c r="D5297" s="523"/>
      <c r="E5297" s="582"/>
      <c r="F5297" s="583"/>
      <c r="G5297" s="532"/>
      <c r="H5297" s="532"/>
      <c r="I5297" s="524" t="s">
        <v>138</v>
      </c>
      <c r="J5297" s="501">
        <f>SUM(J5291:J5296)</f>
        <v>17.409699999999997</v>
      </c>
      <c r="K5297" s="458"/>
    </row>
    <row r="5298" spans="1:11">
      <c r="A5298" s="450"/>
      <c r="B5298" s="584"/>
      <c r="C5298" s="523"/>
      <c r="D5298" s="523"/>
      <c r="E5298" s="582"/>
      <c r="F5298" s="583"/>
      <c r="G5298" s="532"/>
      <c r="H5298" s="532"/>
      <c r="I5298" s="524"/>
      <c r="J5298" s="582"/>
      <c r="K5298" s="458"/>
    </row>
    <row r="5299" spans="1:11" ht="20.399999999999999">
      <c r="A5299" s="450"/>
      <c r="B5299" s="1667" t="s">
        <v>1141</v>
      </c>
      <c r="C5299" s="1668"/>
      <c r="D5299" s="1668"/>
      <c r="E5299" s="1668"/>
      <c r="F5299" s="1669"/>
      <c r="G5299" s="587" t="s">
        <v>494</v>
      </c>
      <c r="H5299" s="506" t="s">
        <v>1115</v>
      </c>
      <c r="I5299" s="557"/>
      <c r="J5299" s="509" t="s">
        <v>482</v>
      </c>
      <c r="K5299" s="458"/>
    </row>
    <row r="5300" spans="1:11">
      <c r="A5300" s="450"/>
      <c r="B5300" s="1654"/>
      <c r="C5300" s="1655"/>
      <c r="D5300" s="1655"/>
      <c r="E5300" s="1655"/>
      <c r="F5300" s="1656"/>
      <c r="G5300" s="489"/>
      <c r="H5300" s="1657"/>
      <c r="I5300" s="1658"/>
      <c r="J5300" s="492"/>
      <c r="K5300" s="458"/>
    </row>
    <row r="5301" spans="1:11">
      <c r="A5301" s="450"/>
      <c r="B5301" s="1659"/>
      <c r="C5301" s="1660"/>
      <c r="D5301" s="1660"/>
      <c r="E5301" s="1660"/>
      <c r="F5301" s="1661"/>
      <c r="G5301" s="496"/>
      <c r="H5301" s="1662"/>
      <c r="I5301" s="1663"/>
      <c r="J5301" s="492"/>
      <c r="K5301" s="458"/>
    </row>
    <row r="5302" spans="1:11">
      <c r="A5302" s="450"/>
      <c r="B5302" s="581"/>
      <c r="C5302" s="523"/>
      <c r="D5302" s="523"/>
      <c r="E5302" s="582"/>
      <c r="F5302" s="583"/>
      <c r="G5302" s="532"/>
      <c r="H5302" s="532"/>
      <c r="I5302" s="524" t="s">
        <v>138</v>
      </c>
      <c r="J5302" s="501">
        <f>SUM(J5300:J5301)</f>
        <v>0</v>
      </c>
      <c r="K5302" s="458"/>
    </row>
    <row r="5303" spans="1:11">
      <c r="A5303" s="450"/>
      <c r="B5303" s="523"/>
      <c r="C5303" s="523"/>
      <c r="D5303" s="523"/>
      <c r="E5303" s="523"/>
      <c r="F5303" s="523"/>
      <c r="G5303" s="523"/>
      <c r="H5303" s="523"/>
      <c r="I5303" s="524"/>
      <c r="J5303" s="523"/>
      <c r="K5303" s="458"/>
    </row>
    <row r="5304" spans="1:11">
      <c r="A5304" s="450"/>
      <c r="B5304" s="1645" t="s">
        <v>1142</v>
      </c>
      <c r="C5304" s="1646"/>
      <c r="D5304" s="1646"/>
      <c r="E5304" s="1646"/>
      <c r="F5304" s="1646"/>
      <c r="G5304" s="1646"/>
      <c r="H5304" s="1646"/>
      <c r="I5304" s="1647"/>
      <c r="J5304" s="573">
        <f>J5302+J5297+J5288</f>
        <v>38.987788000000002</v>
      </c>
      <c r="K5304" s="458"/>
    </row>
    <row r="5305" spans="1:11">
      <c r="A5305" s="450"/>
      <c r="B5305" s="523"/>
      <c r="C5305" s="523"/>
      <c r="D5305" s="523"/>
      <c r="E5305" s="523"/>
      <c r="F5305" s="523"/>
      <c r="G5305" s="523"/>
      <c r="H5305" s="523"/>
      <c r="I5305" s="524"/>
      <c r="J5305" s="523"/>
      <c r="K5305" s="458"/>
    </row>
    <row r="5306" spans="1:11">
      <c r="A5306" s="450"/>
      <c r="B5306" s="1645" t="s">
        <v>1143</v>
      </c>
      <c r="C5306" s="1646"/>
      <c r="D5306" s="1646"/>
      <c r="E5306" s="1646"/>
      <c r="F5306" s="1646"/>
      <c r="G5306" s="1646"/>
      <c r="H5306" s="1646"/>
      <c r="I5306" s="1647"/>
      <c r="J5306" s="501">
        <f>J5304*0</f>
        <v>0</v>
      </c>
      <c r="K5306" s="458"/>
    </row>
    <row r="5307" spans="1:11">
      <c r="A5307" s="450"/>
      <c r="B5307" s="523"/>
      <c r="C5307" s="523"/>
      <c r="D5307" s="523"/>
      <c r="E5307" s="523"/>
      <c r="F5307" s="523"/>
      <c r="G5307" s="523"/>
      <c r="H5307" s="523"/>
      <c r="I5307" s="524"/>
      <c r="J5307" s="523"/>
      <c r="K5307" s="458"/>
    </row>
    <row r="5308" spans="1:11">
      <c r="A5308" s="450"/>
      <c r="B5308" s="1645" t="s">
        <v>1144</v>
      </c>
      <c r="C5308" s="1646"/>
      <c r="D5308" s="1646"/>
      <c r="E5308" s="1646"/>
      <c r="F5308" s="1646"/>
      <c r="G5308" s="1646"/>
      <c r="H5308" s="1646"/>
      <c r="I5308" s="1647"/>
      <c r="J5308" s="573">
        <f>J5304+J5306</f>
        <v>38.987788000000002</v>
      </c>
      <c r="K5308" s="458"/>
    </row>
    <row r="5309" spans="1:11">
      <c r="A5309" s="450"/>
      <c r="B5309" s="511"/>
      <c r="C5309" s="511"/>
      <c r="D5309" s="511"/>
      <c r="E5309" s="511"/>
      <c r="F5309" s="511"/>
      <c r="G5309" s="511"/>
      <c r="H5309" s="511"/>
      <c r="I5309" s="571"/>
      <c r="J5309" s="511"/>
      <c r="K5309" s="458"/>
    </row>
    <row r="5310" spans="1:11">
      <c r="A5310" s="450"/>
      <c r="B5310" s="589"/>
      <c r="C5310" s="559"/>
      <c r="D5310" s="559"/>
      <c r="E5310" s="559"/>
      <c r="F5310" s="559"/>
      <c r="G5310" s="559"/>
      <c r="H5310" s="559"/>
      <c r="I5310" s="559"/>
      <c r="J5310" s="590"/>
      <c r="K5310" s="458"/>
    </row>
    <row r="5311" spans="1:11">
      <c r="A5311" s="450"/>
      <c r="B5311" s="591"/>
      <c r="C5311" s="592"/>
      <c r="D5311" s="593"/>
      <c r="E5311" s="593"/>
      <c r="F5311" s="594" t="s">
        <v>1119</v>
      </c>
      <c r="G5311" s="595" t="s">
        <v>1119</v>
      </c>
      <c r="H5311" s="592"/>
      <c r="I5311" s="592"/>
      <c r="J5311" s="596"/>
      <c r="K5311" s="458"/>
    </row>
    <row r="5312" spans="1:11">
      <c r="A5312" s="450"/>
      <c r="B5312" s="459"/>
      <c r="C5312" s="459"/>
      <c r="D5312" s="459"/>
      <c r="E5312" s="459"/>
      <c r="F5312" s="459"/>
      <c r="G5312" s="459"/>
      <c r="H5312" s="459"/>
      <c r="I5312" s="459"/>
      <c r="J5312" s="459"/>
      <c r="K5312" s="458"/>
    </row>
    <row r="5313" spans="1:11">
      <c r="A5313" s="450"/>
      <c r="B5313" s="597"/>
      <c r="C5313" s="598"/>
      <c r="D5313" s="598"/>
      <c r="E5313" s="598"/>
      <c r="F5313" s="599"/>
      <c r="G5313" s="600" t="s">
        <v>482</v>
      </c>
      <c r="H5313" s="502"/>
      <c r="I5313" s="502"/>
      <c r="J5313" s="505"/>
      <c r="K5313" s="458"/>
    </row>
    <row r="5314" spans="1:11">
      <c r="A5314" s="450"/>
      <c r="B5314" s="601"/>
      <c r="C5314" s="602"/>
      <c r="D5314" s="602"/>
      <c r="E5314" s="602"/>
      <c r="F5314" s="603"/>
      <c r="G5314" s="1648" t="s">
        <v>1145</v>
      </c>
      <c r="H5314" s="1649"/>
      <c r="I5314" s="1649"/>
      <c r="J5314" s="1650"/>
      <c r="K5314" s="458"/>
    </row>
    <row r="5315" spans="1:11">
      <c r="A5315" s="450"/>
      <c r="B5315" s="604"/>
      <c r="C5315" s="605"/>
      <c r="D5315" s="605"/>
      <c r="E5315" s="605"/>
      <c r="F5315" s="606"/>
      <c r="G5315" s="607"/>
      <c r="H5315" s="1651"/>
      <c r="I5315" s="1652"/>
      <c r="J5315" s="1653"/>
      <c r="K5315" s="458"/>
    </row>
    <row r="5316" spans="1:11" ht="15" thickBot="1">
      <c r="A5316" s="608"/>
      <c r="B5316" s="609"/>
      <c r="C5316" s="609"/>
      <c r="D5316" s="609"/>
      <c r="E5316" s="609"/>
      <c r="F5316" s="609"/>
      <c r="G5316" s="609"/>
      <c r="H5316" s="609"/>
      <c r="I5316" s="609"/>
      <c r="J5316" s="609"/>
      <c r="K5316" s="610"/>
    </row>
    <row r="5317" spans="1:11">
      <c r="A5317" s="447"/>
      <c r="B5317" s="448"/>
      <c r="C5317" s="448"/>
      <c r="D5317" s="448"/>
      <c r="E5317" s="448"/>
      <c r="F5317" s="448"/>
      <c r="G5317" s="448"/>
      <c r="H5317" s="448"/>
      <c r="I5317" s="448"/>
      <c r="J5317" s="448"/>
      <c r="K5317" s="449"/>
    </row>
    <row r="5318" spans="1:11">
      <c r="A5318" s="450"/>
      <c r="B5318" s="451" t="s">
        <v>141</v>
      </c>
      <c r="C5318" s="452"/>
      <c r="D5318" s="453" t="s">
        <v>1105</v>
      </c>
      <c r="E5318" s="454"/>
      <c r="F5318" s="455"/>
      <c r="G5318" s="455"/>
      <c r="H5318" s="456"/>
      <c r="I5318" s="456"/>
      <c r="J5318" s="457"/>
      <c r="K5318" s="458"/>
    </row>
    <row r="5319" spans="1:11">
      <c r="A5319" s="450"/>
      <c r="B5319" s="459"/>
      <c r="C5319" s="459"/>
      <c r="D5319" s="459"/>
      <c r="E5319" s="459"/>
      <c r="F5319" s="459"/>
      <c r="G5319" s="459"/>
      <c r="H5319" s="459"/>
      <c r="I5319" s="459"/>
      <c r="J5319" s="459"/>
      <c r="K5319" s="458"/>
    </row>
    <row r="5320" spans="1:11">
      <c r="A5320" s="450"/>
      <c r="B5320" s="460" t="s">
        <v>1106</v>
      </c>
      <c r="C5320" s="461" t="s">
        <v>1107</v>
      </c>
      <c r="D5320" s="1671" t="s">
        <v>198</v>
      </c>
      <c r="E5320" s="1672"/>
      <c r="F5320" s="1672"/>
      <c r="G5320" s="1672"/>
      <c r="H5320" s="1672"/>
      <c r="I5320" s="1673"/>
      <c r="J5320" s="462" t="s">
        <v>1108</v>
      </c>
      <c r="K5320" s="458"/>
    </row>
    <row r="5321" spans="1:11">
      <c r="A5321" s="450"/>
      <c r="B5321" s="463"/>
      <c r="C5321" s="464"/>
      <c r="D5321" s="1674" t="s">
        <v>1378</v>
      </c>
      <c r="E5321" s="1675"/>
      <c r="F5321" s="1675"/>
      <c r="G5321" s="1675"/>
      <c r="H5321" s="1675"/>
      <c r="I5321" s="1676"/>
      <c r="J5321" s="468" t="str">
        <f>F5338</f>
        <v>m</v>
      </c>
      <c r="K5321" s="458"/>
    </row>
    <row r="5322" spans="1:11">
      <c r="A5322" s="450"/>
      <c r="B5322" s="469"/>
      <c r="C5322" s="469"/>
      <c r="D5322" s="469"/>
      <c r="E5322" s="469"/>
      <c r="F5322" s="469"/>
      <c r="G5322" s="469"/>
      <c r="H5322" s="469"/>
      <c r="I5322" s="470"/>
      <c r="J5322" s="471"/>
      <c r="K5322" s="458"/>
    </row>
    <row r="5323" spans="1:11">
      <c r="A5323" s="450"/>
      <c r="B5323" s="1648" t="s">
        <v>1111</v>
      </c>
      <c r="C5323" s="1650"/>
      <c r="D5323" s="1679" t="s">
        <v>873</v>
      </c>
      <c r="E5323" s="1681" t="s">
        <v>1112</v>
      </c>
      <c r="F5323" s="472" t="s">
        <v>1113</v>
      </c>
      <c r="G5323" s="473"/>
      <c r="H5323" s="472" t="s">
        <v>1114</v>
      </c>
      <c r="I5323" s="473"/>
      <c r="J5323" s="474" t="s">
        <v>1115</v>
      </c>
      <c r="K5323" s="458"/>
    </row>
    <row r="5324" spans="1:11">
      <c r="A5324" s="450"/>
      <c r="B5324" s="1677"/>
      <c r="C5324" s="1678"/>
      <c r="D5324" s="1680"/>
      <c r="E5324" s="1682"/>
      <c r="F5324" s="475" t="s">
        <v>1116</v>
      </c>
      <c r="G5324" s="475" t="s">
        <v>1117</v>
      </c>
      <c r="H5324" s="475" t="s">
        <v>1116</v>
      </c>
      <c r="I5324" s="476" t="s">
        <v>1117</v>
      </c>
      <c r="J5324" s="477" t="s">
        <v>1118</v>
      </c>
      <c r="K5324" s="458"/>
    </row>
    <row r="5325" spans="1:11">
      <c r="A5325" s="450"/>
      <c r="B5325" s="486"/>
      <c r="C5325" s="487"/>
      <c r="D5325" s="488"/>
      <c r="E5325" s="481"/>
      <c r="F5325" s="481"/>
      <c r="G5325" s="482"/>
      <c r="H5325" s="490"/>
      <c r="I5325" s="484"/>
      <c r="J5325" s="492"/>
      <c r="K5325" s="458"/>
    </row>
    <row r="5326" spans="1:11">
      <c r="A5326" s="450"/>
      <c r="B5326" s="486"/>
      <c r="C5326" s="487"/>
      <c r="D5326" s="488"/>
      <c r="E5326" s="489"/>
      <c r="F5326" s="489"/>
      <c r="G5326" s="489"/>
      <c r="H5326" s="490"/>
      <c r="I5326" s="491"/>
      <c r="J5326" s="492">
        <f>H5326*F5326*E5326+I5326*G5326*E5326</f>
        <v>0</v>
      </c>
      <c r="K5326" s="458"/>
    </row>
    <row r="5327" spans="1:11">
      <c r="A5327" s="450"/>
      <c r="B5327" s="493"/>
      <c r="C5327" s="494"/>
      <c r="D5327" s="495"/>
      <c r="E5327" s="496"/>
      <c r="F5327" s="496"/>
      <c r="G5327" s="496"/>
      <c r="H5327" s="497"/>
      <c r="I5327" s="498"/>
      <c r="J5327" s="492">
        <f>H5327*F5327*E5327+I5327*G5327*E5327</f>
        <v>0</v>
      </c>
      <c r="K5327" s="458"/>
    </row>
    <row r="5328" spans="1:11">
      <c r="A5328" s="450"/>
      <c r="B5328" s="499" t="s">
        <v>1119</v>
      </c>
      <c r="C5328" s="469"/>
      <c r="D5328" s="469"/>
      <c r="E5328" s="469"/>
      <c r="F5328" s="469"/>
      <c r="G5328" s="469"/>
      <c r="H5328" s="469"/>
      <c r="I5328" s="500" t="s">
        <v>138</v>
      </c>
      <c r="J5328" s="501">
        <f>SUM(J5325:J5327)</f>
        <v>0</v>
      </c>
      <c r="K5328" s="458"/>
    </row>
    <row r="5329" spans="1:11">
      <c r="A5329" s="450"/>
      <c r="B5329" s="502"/>
      <c r="C5329" s="502"/>
      <c r="D5329" s="502"/>
      <c r="E5329" s="502"/>
      <c r="F5329" s="502"/>
      <c r="G5329" s="502"/>
      <c r="H5329" s="502"/>
      <c r="I5329" s="503"/>
      <c r="J5329" s="504"/>
      <c r="K5329" s="458"/>
    </row>
    <row r="5330" spans="1:11" ht="20.399999999999999">
      <c r="A5330" s="450"/>
      <c r="B5330" s="1664" t="s">
        <v>1120</v>
      </c>
      <c r="C5330" s="1665"/>
      <c r="D5330" s="1665"/>
      <c r="E5330" s="1666"/>
      <c r="F5330" s="505" t="s">
        <v>873</v>
      </c>
      <c r="G5330" s="506"/>
      <c r="H5330" s="507" t="s">
        <v>560</v>
      </c>
      <c r="I5330" s="508" t="s">
        <v>1121</v>
      </c>
      <c r="J5330" s="509" t="s">
        <v>1122</v>
      </c>
      <c r="K5330" s="458"/>
    </row>
    <row r="5331" spans="1:11">
      <c r="A5331" s="450"/>
      <c r="B5331" s="510"/>
      <c r="C5331" s="511"/>
      <c r="D5331" s="512"/>
      <c r="E5331" s="513"/>
      <c r="F5331" s="514"/>
      <c r="G5331" s="515"/>
      <c r="H5331" s="516"/>
      <c r="I5331" s="484"/>
      <c r="J5331" s="485"/>
      <c r="K5331" s="458"/>
    </row>
    <row r="5332" spans="1:11">
      <c r="A5332" s="450"/>
      <c r="B5332" s="517" t="s">
        <v>626</v>
      </c>
      <c r="C5332" s="518"/>
      <c r="D5332" s="459"/>
      <c r="E5332" s="487"/>
      <c r="F5332" s="488"/>
      <c r="G5332" s="519"/>
      <c r="H5332" s="520">
        <v>0.08</v>
      </c>
      <c r="I5332" s="521">
        <f>VLOOKUP(B5332,'MÃO DE OBRA'!$A:$E,5,FALSE)/220</f>
        <v>15.730909090909092</v>
      </c>
      <c r="J5332" s="492">
        <f t="shared" ref="J5332:J5333" si="127">H5332*I5332</f>
        <v>1.2584727272727274</v>
      </c>
      <c r="K5332" s="458"/>
    </row>
    <row r="5333" spans="1:11">
      <c r="A5333" s="450"/>
      <c r="B5333" s="517" t="s">
        <v>734</v>
      </c>
      <c r="C5333" s="518"/>
      <c r="D5333" s="459"/>
      <c r="E5333" s="487"/>
      <c r="F5333" s="488"/>
      <c r="G5333" s="519"/>
      <c r="H5333" s="520">
        <v>0.13</v>
      </c>
      <c r="I5333" s="521">
        <f>VLOOKUP(B5333,'MÃO DE OBRA'!$A:$E,5,FALSE)/220</f>
        <v>23.596363636363641</v>
      </c>
      <c r="J5333" s="492">
        <f t="shared" si="127"/>
        <v>3.0675272727272733</v>
      </c>
      <c r="K5333" s="458"/>
    </row>
    <row r="5334" spans="1:11">
      <c r="A5334" s="450"/>
      <c r="B5334" s="517"/>
      <c r="C5334" s="518"/>
      <c r="D5334" s="459"/>
      <c r="E5334" s="487"/>
      <c r="F5334" s="488"/>
      <c r="G5334" s="519"/>
      <c r="H5334" s="520"/>
      <c r="I5334" s="521"/>
      <c r="J5334" s="492"/>
      <c r="K5334" s="458"/>
    </row>
    <row r="5335" spans="1:11">
      <c r="A5335" s="450"/>
      <c r="B5335" s="517"/>
      <c r="C5335" s="518"/>
      <c r="D5335" s="459"/>
      <c r="E5335" s="487"/>
      <c r="F5335" s="488"/>
      <c r="G5335" s="519"/>
      <c r="H5335" s="520"/>
      <c r="I5335" s="491"/>
      <c r="J5335" s="492">
        <f>H5335*I5335</f>
        <v>0</v>
      </c>
      <c r="K5335" s="458"/>
    </row>
    <row r="5336" spans="1:11">
      <c r="A5336" s="450"/>
      <c r="B5336" s="499" t="s">
        <v>1119</v>
      </c>
      <c r="C5336" s="502"/>
      <c r="D5336" s="502"/>
      <c r="E5336" s="502"/>
      <c r="F5336" s="502"/>
      <c r="G5336" s="502"/>
      <c r="H5336" s="502"/>
      <c r="I5336" s="522" t="s">
        <v>138</v>
      </c>
      <c r="J5336" s="501">
        <f>SUM(J5331:J5335)</f>
        <v>4.3260000000000005</v>
      </c>
      <c r="K5336" s="458"/>
    </row>
    <row r="5337" spans="1:11">
      <c r="A5337" s="450"/>
      <c r="B5337" s="523"/>
      <c r="C5337" s="523"/>
      <c r="D5337" s="523"/>
      <c r="E5337" s="523"/>
      <c r="F5337" s="523"/>
      <c r="G5337" s="523"/>
      <c r="H5337" s="523"/>
      <c r="I5337" s="524"/>
      <c r="J5337" s="523"/>
      <c r="K5337" s="458"/>
    </row>
    <row r="5338" spans="1:11">
      <c r="A5338" s="450"/>
      <c r="B5338" s="525" t="s">
        <v>1123</v>
      </c>
      <c r="C5338" s="526"/>
      <c r="D5338" s="523"/>
      <c r="E5338" s="527">
        <v>1</v>
      </c>
      <c r="F5338" s="528" t="s">
        <v>169</v>
      </c>
      <c r="G5338" s="506"/>
      <c r="H5338" s="506"/>
      <c r="I5338" s="529" t="s">
        <v>1124</v>
      </c>
      <c r="J5338" s="501">
        <f>J5328+J5336</f>
        <v>4.3260000000000005</v>
      </c>
      <c r="K5338" s="458"/>
    </row>
    <row r="5339" spans="1:11">
      <c r="A5339" s="450"/>
      <c r="B5339" s="530"/>
      <c r="C5339" s="523"/>
      <c r="D5339" s="523"/>
      <c r="E5339" s="531"/>
      <c r="F5339" s="532"/>
      <c r="G5339" s="532"/>
      <c r="H5339" s="532"/>
      <c r="I5339" s="524"/>
      <c r="J5339" s="523"/>
      <c r="K5339" s="458"/>
    </row>
    <row r="5340" spans="1:11" ht="20.399999999999999">
      <c r="A5340" s="450"/>
      <c r="B5340" s="1667" t="s">
        <v>481</v>
      </c>
      <c r="C5340" s="1668"/>
      <c r="D5340" s="1668"/>
      <c r="E5340" s="1669"/>
      <c r="F5340" s="533" t="s">
        <v>873</v>
      </c>
      <c r="G5340" s="534" t="s">
        <v>493</v>
      </c>
      <c r="H5340" s="507" t="s">
        <v>1115</v>
      </c>
      <c r="I5340" s="535" t="s">
        <v>480</v>
      </c>
      <c r="J5340" s="536" t="s">
        <v>482</v>
      </c>
      <c r="K5340" s="458"/>
    </row>
    <row r="5341" spans="1:11">
      <c r="A5341" s="450"/>
      <c r="B5341" s="537"/>
      <c r="C5341" s="538"/>
      <c r="D5341" s="538"/>
      <c r="E5341" s="539"/>
      <c r="F5341" s="540"/>
      <c r="G5341" s="541"/>
      <c r="H5341" s="547"/>
      <c r="I5341" s="543"/>
      <c r="J5341" s="485"/>
      <c r="K5341" s="458"/>
    </row>
    <row r="5342" spans="1:11">
      <c r="A5342" s="450"/>
      <c r="B5342" s="537"/>
      <c r="C5342" s="518"/>
      <c r="D5342" s="518"/>
      <c r="E5342" s="487"/>
      <c r="F5342" s="540"/>
      <c r="G5342" s="541"/>
      <c r="H5342" s="547"/>
      <c r="I5342" s="543"/>
      <c r="J5342" s="492"/>
      <c r="K5342" s="458"/>
    </row>
    <row r="5343" spans="1:11">
      <c r="A5343" s="450"/>
      <c r="B5343" s="517"/>
      <c r="C5343" s="518"/>
      <c r="D5343" s="518"/>
      <c r="E5343" s="487"/>
      <c r="F5343" s="488"/>
      <c r="G5343" s="546"/>
      <c r="H5343" s="547"/>
      <c r="I5343" s="543"/>
      <c r="J5343" s="492">
        <f>H5343*I5343*E5325*F5325</f>
        <v>0</v>
      </c>
      <c r="K5343" s="458"/>
    </row>
    <row r="5344" spans="1:11">
      <c r="A5344" s="450"/>
      <c r="B5344" s="517"/>
      <c r="C5344" s="526"/>
      <c r="D5344" s="526"/>
      <c r="E5344" s="494"/>
      <c r="F5344" s="488"/>
      <c r="G5344" s="468"/>
      <c r="H5344" s="547"/>
      <c r="I5344" s="548"/>
      <c r="J5344" s="492">
        <f>H5344*I5344*E5326*F5326</f>
        <v>0</v>
      </c>
      <c r="K5344" s="458"/>
    </row>
    <row r="5345" spans="1:11">
      <c r="A5345" s="450"/>
      <c r="B5345" s="550" t="s">
        <v>1119</v>
      </c>
      <c r="C5345" s="526"/>
      <c r="D5345" s="526"/>
      <c r="E5345" s="526"/>
      <c r="F5345" s="523"/>
      <c r="G5345" s="526"/>
      <c r="H5345" s="551"/>
      <c r="I5345" s="552" t="s">
        <v>138</v>
      </c>
      <c r="J5345" s="501">
        <f>SUM(J5341:J5344)</f>
        <v>0</v>
      </c>
      <c r="K5345" s="458"/>
    </row>
    <row r="5346" spans="1:11">
      <c r="A5346" s="450"/>
      <c r="B5346" s="553"/>
      <c r="C5346" s="526"/>
      <c r="D5346" s="526"/>
      <c r="E5346" s="554"/>
      <c r="F5346" s="555"/>
      <c r="G5346" s="506"/>
      <c r="H5346" s="506"/>
      <c r="I5346" s="529"/>
      <c r="J5346" s="554"/>
      <c r="K5346" s="458"/>
    </row>
    <row r="5347" spans="1:11" ht="20.399999999999999">
      <c r="A5347" s="450"/>
      <c r="B5347" s="1667" t="s">
        <v>1125</v>
      </c>
      <c r="C5347" s="1668"/>
      <c r="D5347" s="1668"/>
      <c r="E5347" s="1668"/>
      <c r="F5347" s="1669"/>
      <c r="G5347" s="556" t="s">
        <v>494</v>
      </c>
      <c r="H5347" s="506" t="s">
        <v>1126</v>
      </c>
      <c r="I5347" s="557" t="s">
        <v>1115</v>
      </c>
      <c r="J5347" s="509" t="s">
        <v>482</v>
      </c>
      <c r="K5347" s="458"/>
    </row>
    <row r="5348" spans="1:11">
      <c r="A5348" s="450"/>
      <c r="B5348" s="558"/>
      <c r="C5348" s="559"/>
      <c r="D5348" s="560"/>
      <c r="E5348" s="560"/>
      <c r="F5348" s="561"/>
      <c r="G5348" s="489"/>
      <c r="H5348" s="489"/>
      <c r="I5348" s="562"/>
      <c r="J5348" s="492"/>
      <c r="K5348" s="458"/>
    </row>
    <row r="5349" spans="1:11">
      <c r="A5349" s="450"/>
      <c r="B5349" s="563"/>
      <c r="C5349" s="564"/>
      <c r="D5349" s="565"/>
      <c r="E5349" s="565"/>
      <c r="F5349" s="566"/>
      <c r="G5349" s="489"/>
      <c r="H5349" s="489"/>
      <c r="I5349" s="562"/>
      <c r="J5349" s="492"/>
      <c r="K5349" s="458"/>
    </row>
    <row r="5350" spans="1:11">
      <c r="A5350" s="450"/>
      <c r="B5350" s="1670" t="s">
        <v>138</v>
      </c>
      <c r="C5350" s="1670"/>
      <c r="D5350" s="1670"/>
      <c r="E5350" s="1670"/>
      <c r="F5350" s="1670"/>
      <c r="G5350" s="1670"/>
      <c r="H5350" s="1670"/>
      <c r="I5350" s="1670"/>
      <c r="J5350" s="501">
        <f>SUM(J5348:J5349)</f>
        <v>0</v>
      </c>
      <c r="K5350" s="458"/>
    </row>
    <row r="5351" spans="1:11">
      <c r="A5351" s="450"/>
      <c r="B5351" s="567"/>
      <c r="C5351" s="511"/>
      <c r="D5351" s="511"/>
      <c r="E5351" s="568"/>
      <c r="F5351" s="569"/>
      <c r="G5351" s="570"/>
      <c r="H5351" s="570"/>
      <c r="I5351" s="571"/>
      <c r="J5351" s="572"/>
      <c r="K5351" s="458"/>
    </row>
    <row r="5352" spans="1:11">
      <c r="A5352" s="450"/>
      <c r="B5352" s="573" t="s">
        <v>1127</v>
      </c>
      <c r="C5352" s="573"/>
      <c r="D5352" s="550"/>
      <c r="E5352" s="523"/>
      <c r="F5352" s="523"/>
      <c r="G5352" s="523"/>
      <c r="H5352" s="574"/>
      <c r="I5352" s="575"/>
      <c r="J5352" s="639">
        <f>(J5338+J5345+J5350)/E5338</f>
        <v>4.3260000000000005</v>
      </c>
      <c r="K5352" s="458"/>
    </row>
    <row r="5353" spans="1:11">
      <c r="A5353" s="450"/>
      <c r="B5353" s="553"/>
      <c r="C5353" s="526"/>
      <c r="D5353" s="526"/>
      <c r="E5353" s="554"/>
      <c r="F5353" s="555"/>
      <c r="G5353" s="506"/>
      <c r="H5353" s="506"/>
      <c r="I5353" s="529"/>
      <c r="J5353" s="576"/>
      <c r="K5353" s="458"/>
    </row>
    <row r="5354" spans="1:11" ht="20.399999999999999">
      <c r="A5354" s="450"/>
      <c r="B5354" s="1667" t="s">
        <v>1128</v>
      </c>
      <c r="C5354" s="1668"/>
      <c r="D5354" s="1668"/>
      <c r="E5354" s="1668"/>
      <c r="F5354" s="1669"/>
      <c r="G5354" s="556" t="s">
        <v>494</v>
      </c>
      <c r="H5354" s="506" t="s">
        <v>1126</v>
      </c>
      <c r="I5354" s="557" t="s">
        <v>1115</v>
      </c>
      <c r="J5354" s="509" t="s">
        <v>482</v>
      </c>
      <c r="K5354" s="458"/>
    </row>
    <row r="5355" spans="1:11">
      <c r="A5355" s="450"/>
      <c r="B5355" s="558" t="s">
        <v>1379</v>
      </c>
      <c r="C5355" s="559"/>
      <c r="D5355" s="560"/>
      <c r="E5355" s="560"/>
      <c r="F5355" s="561"/>
      <c r="G5355" s="489">
        <v>1.0449999999999999</v>
      </c>
      <c r="H5355" s="489" t="s">
        <v>1221</v>
      </c>
      <c r="I5355" s="562">
        <v>37</v>
      </c>
      <c r="J5355" s="492">
        <f>G5355*I5355</f>
        <v>38.664999999999999</v>
      </c>
      <c r="K5355" s="458"/>
    </row>
    <row r="5356" spans="1:11">
      <c r="A5356" s="450"/>
      <c r="B5356" s="563"/>
      <c r="C5356" s="564"/>
      <c r="D5356" s="565"/>
      <c r="E5356" s="565"/>
      <c r="F5356" s="566"/>
      <c r="G5356" s="489"/>
      <c r="H5356" s="489"/>
      <c r="I5356" s="743"/>
      <c r="J5356" s="492">
        <f>G5356*I5356</f>
        <v>0</v>
      </c>
      <c r="K5356" s="458"/>
    </row>
    <row r="5357" spans="1:11">
      <c r="A5357" s="450"/>
      <c r="B5357" s="563"/>
      <c r="C5357" s="564"/>
      <c r="D5357" s="565"/>
      <c r="E5357" s="565"/>
      <c r="F5357" s="566"/>
      <c r="G5357" s="489"/>
      <c r="H5357" s="489"/>
      <c r="I5357" s="743"/>
      <c r="J5357" s="492">
        <f t="shared" ref="J5357:J5360" si="128">G5357*I5357</f>
        <v>0</v>
      </c>
      <c r="K5357" s="458"/>
    </row>
    <row r="5358" spans="1:11">
      <c r="A5358" s="450"/>
      <c r="B5358" s="563"/>
      <c r="C5358" s="564"/>
      <c r="D5358" s="565"/>
      <c r="E5358" s="565"/>
      <c r="F5358" s="566"/>
      <c r="G5358" s="489"/>
      <c r="H5358" s="489"/>
      <c r="I5358" s="743"/>
      <c r="J5358" s="492">
        <f t="shared" si="128"/>
        <v>0</v>
      </c>
      <c r="K5358" s="458"/>
    </row>
    <row r="5359" spans="1:11">
      <c r="A5359" s="450"/>
      <c r="B5359" s="563"/>
      <c r="C5359" s="564"/>
      <c r="D5359" s="565"/>
      <c r="E5359" s="565"/>
      <c r="F5359" s="566"/>
      <c r="G5359" s="489"/>
      <c r="H5359" s="489"/>
      <c r="I5359" s="743"/>
      <c r="J5359" s="492">
        <f t="shared" si="128"/>
        <v>0</v>
      </c>
      <c r="K5359" s="458"/>
    </row>
    <row r="5360" spans="1:11">
      <c r="A5360" s="450"/>
      <c r="B5360" s="577"/>
      <c r="C5360" s="578"/>
      <c r="D5360" s="579"/>
      <c r="E5360" s="579"/>
      <c r="F5360" s="580"/>
      <c r="G5360" s="489"/>
      <c r="H5360" s="489"/>
      <c r="I5360" s="743"/>
      <c r="J5360" s="492">
        <f t="shared" si="128"/>
        <v>0</v>
      </c>
      <c r="K5360" s="458"/>
    </row>
    <row r="5361" spans="1:11">
      <c r="A5361" s="450"/>
      <c r="B5361" s="581"/>
      <c r="C5361" s="523"/>
      <c r="D5361" s="523"/>
      <c r="E5361" s="582"/>
      <c r="F5361" s="583"/>
      <c r="G5361" s="532"/>
      <c r="H5361" s="532"/>
      <c r="I5361" s="524" t="s">
        <v>138</v>
      </c>
      <c r="J5361" s="501">
        <f>SUM(J5355:J5360)</f>
        <v>38.664999999999999</v>
      </c>
      <c r="K5361" s="458"/>
    </row>
    <row r="5362" spans="1:11">
      <c r="A5362" s="450"/>
      <c r="B5362" s="584"/>
      <c r="C5362" s="523"/>
      <c r="D5362" s="523"/>
      <c r="E5362" s="582"/>
      <c r="F5362" s="583"/>
      <c r="G5362" s="532"/>
      <c r="H5362" s="532"/>
      <c r="I5362" s="524"/>
      <c r="J5362" s="582"/>
      <c r="K5362" s="458"/>
    </row>
    <row r="5363" spans="1:11" ht="20.399999999999999">
      <c r="A5363" s="450"/>
      <c r="B5363" s="1667" t="s">
        <v>1141</v>
      </c>
      <c r="C5363" s="1668"/>
      <c r="D5363" s="1668"/>
      <c r="E5363" s="1668"/>
      <c r="F5363" s="1669"/>
      <c r="G5363" s="587" t="s">
        <v>494</v>
      </c>
      <c r="H5363" s="506" t="s">
        <v>1115</v>
      </c>
      <c r="I5363" s="557"/>
      <c r="J5363" s="509" t="s">
        <v>482</v>
      </c>
      <c r="K5363" s="458"/>
    </row>
    <row r="5364" spans="1:11">
      <c r="A5364" s="450"/>
      <c r="B5364" s="1654"/>
      <c r="C5364" s="1655"/>
      <c r="D5364" s="1655"/>
      <c r="E5364" s="1655"/>
      <c r="F5364" s="1656"/>
      <c r="G5364" s="489"/>
      <c r="H5364" s="1657"/>
      <c r="I5364" s="1658"/>
      <c r="J5364" s="492"/>
      <c r="K5364" s="458"/>
    </row>
    <row r="5365" spans="1:11">
      <c r="A5365" s="450"/>
      <c r="B5365" s="1659"/>
      <c r="C5365" s="1660"/>
      <c r="D5365" s="1660"/>
      <c r="E5365" s="1660"/>
      <c r="F5365" s="1661"/>
      <c r="G5365" s="496"/>
      <c r="H5365" s="1662"/>
      <c r="I5365" s="1663"/>
      <c r="J5365" s="492"/>
      <c r="K5365" s="458"/>
    </row>
    <row r="5366" spans="1:11">
      <c r="A5366" s="450"/>
      <c r="B5366" s="581"/>
      <c r="C5366" s="523"/>
      <c r="D5366" s="523"/>
      <c r="E5366" s="582"/>
      <c r="F5366" s="583"/>
      <c r="G5366" s="532"/>
      <c r="H5366" s="532"/>
      <c r="I5366" s="524" t="s">
        <v>138</v>
      </c>
      <c r="J5366" s="501">
        <f>SUM(J5364:J5365)</f>
        <v>0</v>
      </c>
      <c r="K5366" s="458"/>
    </row>
    <row r="5367" spans="1:11">
      <c r="A5367" s="450"/>
      <c r="B5367" s="523"/>
      <c r="C5367" s="523"/>
      <c r="D5367" s="523"/>
      <c r="E5367" s="523"/>
      <c r="F5367" s="523"/>
      <c r="G5367" s="523"/>
      <c r="H5367" s="523"/>
      <c r="I5367" s="524"/>
      <c r="J5367" s="523"/>
      <c r="K5367" s="458"/>
    </row>
    <row r="5368" spans="1:11">
      <c r="A5368" s="450"/>
      <c r="B5368" s="1645" t="s">
        <v>1142</v>
      </c>
      <c r="C5368" s="1646"/>
      <c r="D5368" s="1646"/>
      <c r="E5368" s="1646"/>
      <c r="F5368" s="1646"/>
      <c r="G5368" s="1646"/>
      <c r="H5368" s="1646"/>
      <c r="I5368" s="1647"/>
      <c r="J5368" s="573">
        <f>J5366+J5361+J5352</f>
        <v>42.991</v>
      </c>
      <c r="K5368" s="458"/>
    </row>
    <row r="5369" spans="1:11">
      <c r="A5369" s="450"/>
      <c r="B5369" s="523"/>
      <c r="C5369" s="523"/>
      <c r="D5369" s="523"/>
      <c r="E5369" s="523"/>
      <c r="F5369" s="523"/>
      <c r="G5369" s="523"/>
      <c r="H5369" s="523"/>
      <c r="I5369" s="524"/>
      <c r="J5369" s="523"/>
      <c r="K5369" s="458"/>
    </row>
    <row r="5370" spans="1:11">
      <c r="A5370" s="450"/>
      <c r="B5370" s="1645" t="s">
        <v>1143</v>
      </c>
      <c r="C5370" s="1646"/>
      <c r="D5370" s="1646"/>
      <c r="E5370" s="1646"/>
      <c r="F5370" s="1646"/>
      <c r="G5370" s="1646"/>
      <c r="H5370" s="1646"/>
      <c r="I5370" s="1647"/>
      <c r="J5370" s="501">
        <f>J5368*0</f>
        <v>0</v>
      </c>
      <c r="K5370" s="458"/>
    </row>
    <row r="5371" spans="1:11">
      <c r="A5371" s="450"/>
      <c r="B5371" s="523"/>
      <c r="C5371" s="523"/>
      <c r="D5371" s="523"/>
      <c r="E5371" s="523"/>
      <c r="F5371" s="523"/>
      <c r="G5371" s="523"/>
      <c r="H5371" s="523"/>
      <c r="I5371" s="524"/>
      <c r="J5371" s="523"/>
      <c r="K5371" s="458"/>
    </row>
    <row r="5372" spans="1:11">
      <c r="A5372" s="450"/>
      <c r="B5372" s="1645" t="s">
        <v>1144</v>
      </c>
      <c r="C5372" s="1646"/>
      <c r="D5372" s="1646"/>
      <c r="E5372" s="1646"/>
      <c r="F5372" s="1646"/>
      <c r="G5372" s="1646"/>
      <c r="H5372" s="1646"/>
      <c r="I5372" s="1647"/>
      <c r="J5372" s="573">
        <f>J5368+J5370</f>
        <v>42.991</v>
      </c>
      <c r="K5372" s="458"/>
    </row>
    <row r="5373" spans="1:11">
      <c r="A5373" s="450"/>
      <c r="B5373" s="511"/>
      <c r="C5373" s="511"/>
      <c r="D5373" s="511"/>
      <c r="E5373" s="511"/>
      <c r="F5373" s="511"/>
      <c r="G5373" s="511"/>
      <c r="H5373" s="511"/>
      <c r="I5373" s="571"/>
      <c r="J5373" s="511"/>
      <c r="K5373" s="458"/>
    </row>
    <row r="5374" spans="1:11">
      <c r="A5374" s="450"/>
      <c r="B5374" s="589"/>
      <c r="C5374" s="559"/>
      <c r="D5374" s="559"/>
      <c r="E5374" s="559"/>
      <c r="F5374" s="559"/>
      <c r="G5374" s="559"/>
      <c r="H5374" s="559"/>
      <c r="I5374" s="559"/>
      <c r="J5374" s="590"/>
      <c r="K5374" s="458"/>
    </row>
    <row r="5375" spans="1:11">
      <c r="A5375" s="450"/>
      <c r="B5375" s="591"/>
      <c r="C5375" s="592"/>
      <c r="D5375" s="593"/>
      <c r="E5375" s="593"/>
      <c r="F5375" s="594" t="s">
        <v>1119</v>
      </c>
      <c r="G5375" s="595" t="s">
        <v>1119</v>
      </c>
      <c r="H5375" s="592"/>
      <c r="I5375" s="592"/>
      <c r="J5375" s="596"/>
      <c r="K5375" s="458"/>
    </row>
    <row r="5376" spans="1:11">
      <c r="A5376" s="450"/>
      <c r="B5376" s="459"/>
      <c r="C5376" s="459"/>
      <c r="D5376" s="459"/>
      <c r="E5376" s="459"/>
      <c r="F5376" s="459"/>
      <c r="G5376" s="459"/>
      <c r="H5376" s="459"/>
      <c r="I5376" s="459"/>
      <c r="J5376" s="459"/>
      <c r="K5376" s="458"/>
    </row>
    <row r="5377" spans="1:11">
      <c r="A5377" s="450"/>
      <c r="B5377" s="597"/>
      <c r="C5377" s="598"/>
      <c r="D5377" s="598"/>
      <c r="E5377" s="598"/>
      <c r="F5377" s="599"/>
      <c r="G5377" s="600" t="s">
        <v>482</v>
      </c>
      <c r="H5377" s="502"/>
      <c r="I5377" s="502"/>
      <c r="J5377" s="505"/>
      <c r="K5377" s="458"/>
    </row>
    <row r="5378" spans="1:11">
      <c r="A5378" s="450"/>
      <c r="B5378" s="601"/>
      <c r="C5378" s="602"/>
      <c r="D5378" s="602"/>
      <c r="E5378" s="602"/>
      <c r="F5378" s="603"/>
      <c r="G5378" s="1648" t="s">
        <v>1145</v>
      </c>
      <c r="H5378" s="1649"/>
      <c r="I5378" s="1649"/>
      <c r="J5378" s="1650"/>
      <c r="K5378" s="458"/>
    </row>
    <row r="5379" spans="1:11">
      <c r="A5379" s="450"/>
      <c r="B5379" s="604"/>
      <c r="C5379" s="605"/>
      <c r="D5379" s="605"/>
      <c r="E5379" s="605"/>
      <c r="F5379" s="606"/>
      <c r="G5379" s="607"/>
      <c r="H5379" s="1651"/>
      <c r="I5379" s="1652"/>
      <c r="J5379" s="1653"/>
      <c r="K5379" s="458"/>
    </row>
    <row r="5380" spans="1:11" ht="15" thickBot="1">
      <c r="A5380" s="608"/>
      <c r="B5380" s="609"/>
      <c r="C5380" s="609"/>
      <c r="D5380" s="609"/>
      <c r="E5380" s="609"/>
      <c r="F5380" s="609"/>
      <c r="G5380" s="609"/>
      <c r="H5380" s="609"/>
      <c r="I5380" s="609"/>
      <c r="J5380" s="609"/>
      <c r="K5380" s="610"/>
    </row>
    <row r="5381" spans="1:11">
      <c r="A5381" s="447"/>
      <c r="B5381" s="448"/>
      <c r="C5381" s="448"/>
      <c r="D5381" s="448"/>
      <c r="E5381" s="448"/>
      <c r="F5381" s="448"/>
      <c r="G5381" s="448"/>
      <c r="H5381" s="448"/>
      <c r="I5381" s="448"/>
      <c r="J5381" s="448"/>
      <c r="K5381" s="449"/>
    </row>
    <row r="5382" spans="1:11">
      <c r="A5382" s="450"/>
      <c r="B5382" s="451" t="s">
        <v>141</v>
      </c>
      <c r="C5382" s="452"/>
      <c r="D5382" s="453" t="s">
        <v>1105</v>
      </c>
      <c r="E5382" s="454"/>
      <c r="F5382" s="455"/>
      <c r="G5382" s="455"/>
      <c r="H5382" s="456"/>
      <c r="I5382" s="456"/>
      <c r="J5382" s="457"/>
      <c r="K5382" s="458"/>
    </row>
    <row r="5383" spans="1:11">
      <c r="A5383" s="450"/>
      <c r="B5383" s="459"/>
      <c r="C5383" s="459"/>
      <c r="D5383" s="459"/>
      <c r="E5383" s="459"/>
      <c r="F5383" s="459"/>
      <c r="G5383" s="459"/>
      <c r="H5383" s="459"/>
      <c r="I5383" s="459"/>
      <c r="J5383" s="459"/>
      <c r="K5383" s="458"/>
    </row>
    <row r="5384" spans="1:11">
      <c r="A5384" s="450"/>
      <c r="B5384" s="460" t="s">
        <v>1106</v>
      </c>
      <c r="C5384" s="461" t="s">
        <v>1107</v>
      </c>
      <c r="D5384" s="1671" t="s">
        <v>198</v>
      </c>
      <c r="E5384" s="1672"/>
      <c r="F5384" s="1672"/>
      <c r="G5384" s="1672"/>
      <c r="H5384" s="1672"/>
      <c r="I5384" s="1673"/>
      <c r="J5384" s="462" t="s">
        <v>1108</v>
      </c>
      <c r="K5384" s="458"/>
    </row>
    <row r="5385" spans="1:11">
      <c r="A5385" s="450"/>
      <c r="B5385" s="463"/>
      <c r="C5385" s="464"/>
      <c r="D5385" s="1674" t="s">
        <v>1380</v>
      </c>
      <c r="E5385" s="1675"/>
      <c r="F5385" s="1675"/>
      <c r="G5385" s="1675"/>
      <c r="H5385" s="1675"/>
      <c r="I5385" s="1676"/>
      <c r="J5385" s="468" t="str">
        <f>F5402</f>
        <v>m</v>
      </c>
      <c r="K5385" s="458"/>
    </row>
    <row r="5386" spans="1:11">
      <c r="A5386" s="450"/>
      <c r="B5386" s="469"/>
      <c r="C5386" s="469"/>
      <c r="D5386" s="469"/>
      <c r="E5386" s="469"/>
      <c r="F5386" s="469"/>
      <c r="G5386" s="469"/>
      <c r="H5386" s="469"/>
      <c r="I5386" s="470"/>
      <c r="J5386" s="471"/>
      <c r="K5386" s="458"/>
    </row>
    <row r="5387" spans="1:11">
      <c r="A5387" s="450"/>
      <c r="B5387" s="1648" t="s">
        <v>1111</v>
      </c>
      <c r="C5387" s="1650"/>
      <c r="D5387" s="1679" t="s">
        <v>873</v>
      </c>
      <c r="E5387" s="1681" t="s">
        <v>1112</v>
      </c>
      <c r="F5387" s="472" t="s">
        <v>1113</v>
      </c>
      <c r="G5387" s="473"/>
      <c r="H5387" s="472" t="s">
        <v>1114</v>
      </c>
      <c r="I5387" s="473"/>
      <c r="J5387" s="474" t="s">
        <v>1115</v>
      </c>
      <c r="K5387" s="458"/>
    </row>
    <row r="5388" spans="1:11">
      <c r="A5388" s="450"/>
      <c r="B5388" s="1677"/>
      <c r="C5388" s="1678"/>
      <c r="D5388" s="1680"/>
      <c r="E5388" s="1682"/>
      <c r="F5388" s="475" t="s">
        <v>1116</v>
      </c>
      <c r="G5388" s="475" t="s">
        <v>1117</v>
      </c>
      <c r="H5388" s="475" t="s">
        <v>1116</v>
      </c>
      <c r="I5388" s="476" t="s">
        <v>1117</v>
      </c>
      <c r="J5388" s="477" t="s">
        <v>1118</v>
      </c>
      <c r="K5388" s="458"/>
    </row>
    <row r="5389" spans="1:11">
      <c r="A5389" s="450"/>
      <c r="B5389" s="486"/>
      <c r="C5389" s="487"/>
      <c r="D5389" s="488"/>
      <c r="E5389" s="481"/>
      <c r="F5389" s="481"/>
      <c r="G5389" s="482"/>
      <c r="H5389" s="490"/>
      <c r="I5389" s="484"/>
      <c r="J5389" s="492"/>
      <c r="K5389" s="458"/>
    </row>
    <row r="5390" spans="1:11">
      <c r="A5390" s="450"/>
      <c r="B5390" s="486"/>
      <c r="C5390" s="487"/>
      <c r="D5390" s="488"/>
      <c r="E5390" s="489"/>
      <c r="F5390" s="489"/>
      <c r="G5390" s="489"/>
      <c r="H5390" s="490"/>
      <c r="I5390" s="491"/>
      <c r="J5390" s="492">
        <f>H5390*F5390*E5390+I5390*G5390*E5390</f>
        <v>0</v>
      </c>
      <c r="K5390" s="458"/>
    </row>
    <row r="5391" spans="1:11">
      <c r="A5391" s="450"/>
      <c r="B5391" s="493"/>
      <c r="C5391" s="494"/>
      <c r="D5391" s="495"/>
      <c r="E5391" s="496"/>
      <c r="F5391" s="496"/>
      <c r="G5391" s="496"/>
      <c r="H5391" s="497"/>
      <c r="I5391" s="498"/>
      <c r="J5391" s="492">
        <f>H5391*F5391*E5391+I5391*G5391*E5391</f>
        <v>0</v>
      </c>
      <c r="K5391" s="458"/>
    </row>
    <row r="5392" spans="1:11">
      <c r="A5392" s="450"/>
      <c r="B5392" s="499" t="s">
        <v>1119</v>
      </c>
      <c r="C5392" s="469"/>
      <c r="D5392" s="469"/>
      <c r="E5392" s="469"/>
      <c r="F5392" s="469"/>
      <c r="G5392" s="469"/>
      <c r="H5392" s="469"/>
      <c r="I5392" s="500" t="s">
        <v>138</v>
      </c>
      <c r="J5392" s="501">
        <f>SUM(J5389:J5391)</f>
        <v>0</v>
      </c>
      <c r="K5392" s="458"/>
    </row>
    <row r="5393" spans="1:11">
      <c r="A5393" s="450"/>
      <c r="B5393" s="502"/>
      <c r="C5393" s="502"/>
      <c r="D5393" s="502"/>
      <c r="E5393" s="502"/>
      <c r="F5393" s="502"/>
      <c r="G5393" s="502"/>
      <c r="H5393" s="502"/>
      <c r="I5393" s="503"/>
      <c r="J5393" s="504"/>
      <c r="K5393" s="458"/>
    </row>
    <row r="5394" spans="1:11" ht="20.399999999999999">
      <c r="A5394" s="450"/>
      <c r="B5394" s="1664" t="s">
        <v>1120</v>
      </c>
      <c r="C5394" s="1665"/>
      <c r="D5394" s="1665"/>
      <c r="E5394" s="1666"/>
      <c r="F5394" s="505" t="s">
        <v>873</v>
      </c>
      <c r="G5394" s="506"/>
      <c r="H5394" s="507" t="s">
        <v>560</v>
      </c>
      <c r="I5394" s="508" t="s">
        <v>1121</v>
      </c>
      <c r="J5394" s="509" t="s">
        <v>1122</v>
      </c>
      <c r="K5394" s="458"/>
    </row>
    <row r="5395" spans="1:11">
      <c r="A5395" s="450"/>
      <c r="B5395" s="510"/>
      <c r="C5395" s="511"/>
      <c r="D5395" s="512"/>
      <c r="E5395" s="513"/>
      <c r="F5395" s="514"/>
      <c r="G5395" s="515"/>
      <c r="H5395" s="516"/>
      <c r="I5395" s="484"/>
      <c r="J5395" s="485"/>
      <c r="K5395" s="458"/>
    </row>
    <row r="5396" spans="1:11">
      <c r="A5396" s="450"/>
      <c r="B5396" s="517" t="s">
        <v>626</v>
      </c>
      <c r="C5396" s="518"/>
      <c r="D5396" s="459"/>
      <c r="E5396" s="487"/>
      <c r="F5396" s="488"/>
      <c r="G5396" s="519"/>
      <c r="H5396" s="520">
        <v>0.09</v>
      </c>
      <c r="I5396" s="521">
        <f>VLOOKUP(B5396,'MÃO DE OBRA'!$A:$E,5,FALSE)/220</f>
        <v>15.730909090909092</v>
      </c>
      <c r="J5396" s="492">
        <f t="shared" ref="J5396:J5397" si="129">H5396*I5396</f>
        <v>1.4157818181818183</v>
      </c>
      <c r="K5396" s="458"/>
    </row>
    <row r="5397" spans="1:11">
      <c r="A5397" s="450"/>
      <c r="B5397" s="517" t="s">
        <v>734</v>
      </c>
      <c r="C5397" s="518"/>
      <c r="D5397" s="459"/>
      <c r="E5397" s="487"/>
      <c r="F5397" s="488"/>
      <c r="G5397" s="519"/>
      <c r="H5397" s="520">
        <v>0.11</v>
      </c>
      <c r="I5397" s="521">
        <f>VLOOKUP(B5397,'MÃO DE OBRA'!$A:$E,5,FALSE)/220</f>
        <v>23.596363636363641</v>
      </c>
      <c r="J5397" s="492">
        <f t="shared" si="129"/>
        <v>2.5956000000000006</v>
      </c>
      <c r="K5397" s="458"/>
    </row>
    <row r="5398" spans="1:11">
      <c r="A5398" s="450"/>
      <c r="B5398" s="517"/>
      <c r="C5398" s="518"/>
      <c r="D5398" s="459"/>
      <c r="E5398" s="487"/>
      <c r="F5398" s="488"/>
      <c r="G5398" s="519"/>
      <c r="H5398" s="520"/>
      <c r="I5398" s="521"/>
      <c r="J5398" s="492"/>
      <c r="K5398" s="458"/>
    </row>
    <row r="5399" spans="1:11">
      <c r="A5399" s="450"/>
      <c r="B5399" s="517"/>
      <c r="C5399" s="518"/>
      <c r="D5399" s="459"/>
      <c r="E5399" s="487"/>
      <c r="F5399" s="488"/>
      <c r="G5399" s="519"/>
      <c r="H5399" s="520"/>
      <c r="I5399" s="491"/>
      <c r="J5399" s="492">
        <f>H5399*I5399</f>
        <v>0</v>
      </c>
      <c r="K5399" s="458"/>
    </row>
    <row r="5400" spans="1:11">
      <c r="A5400" s="450"/>
      <c r="B5400" s="499" t="s">
        <v>1119</v>
      </c>
      <c r="C5400" s="502"/>
      <c r="D5400" s="502"/>
      <c r="E5400" s="502"/>
      <c r="F5400" s="502"/>
      <c r="G5400" s="502"/>
      <c r="H5400" s="502"/>
      <c r="I5400" s="522" t="s">
        <v>138</v>
      </c>
      <c r="J5400" s="501">
        <f>SUM(J5395:J5399)</f>
        <v>4.0113818181818193</v>
      </c>
      <c r="K5400" s="458"/>
    </row>
    <row r="5401" spans="1:11">
      <c r="A5401" s="450"/>
      <c r="B5401" s="523"/>
      <c r="C5401" s="523"/>
      <c r="D5401" s="523"/>
      <c r="E5401" s="523"/>
      <c r="F5401" s="523"/>
      <c r="G5401" s="523"/>
      <c r="H5401" s="523"/>
      <c r="I5401" s="524"/>
      <c r="J5401" s="523"/>
      <c r="K5401" s="458"/>
    </row>
    <row r="5402" spans="1:11">
      <c r="A5402" s="450"/>
      <c r="B5402" s="525" t="s">
        <v>1123</v>
      </c>
      <c r="C5402" s="526"/>
      <c r="D5402" s="523"/>
      <c r="E5402" s="527">
        <v>1</v>
      </c>
      <c r="F5402" s="528" t="s">
        <v>169</v>
      </c>
      <c r="G5402" s="506"/>
      <c r="H5402" s="506"/>
      <c r="I5402" s="529" t="s">
        <v>1124</v>
      </c>
      <c r="J5402" s="501">
        <f>J5392+J5400</f>
        <v>4.0113818181818193</v>
      </c>
      <c r="K5402" s="458"/>
    </row>
    <row r="5403" spans="1:11">
      <c r="A5403" s="450"/>
      <c r="B5403" s="530"/>
      <c r="C5403" s="523"/>
      <c r="D5403" s="523"/>
      <c r="E5403" s="531"/>
      <c r="F5403" s="532"/>
      <c r="G5403" s="532"/>
      <c r="H5403" s="532"/>
      <c r="I5403" s="524"/>
      <c r="J5403" s="523"/>
      <c r="K5403" s="458"/>
    </row>
    <row r="5404" spans="1:11" ht="20.399999999999999">
      <c r="A5404" s="450"/>
      <c r="B5404" s="1667" t="s">
        <v>481</v>
      </c>
      <c r="C5404" s="1668"/>
      <c r="D5404" s="1668"/>
      <c r="E5404" s="1669"/>
      <c r="F5404" s="533" t="s">
        <v>873</v>
      </c>
      <c r="G5404" s="534" t="s">
        <v>493</v>
      </c>
      <c r="H5404" s="507" t="s">
        <v>1115</v>
      </c>
      <c r="I5404" s="535" t="s">
        <v>480</v>
      </c>
      <c r="J5404" s="536" t="s">
        <v>482</v>
      </c>
      <c r="K5404" s="458"/>
    </row>
    <row r="5405" spans="1:11">
      <c r="A5405" s="450"/>
      <c r="B5405" s="537"/>
      <c r="C5405" s="538"/>
      <c r="D5405" s="538"/>
      <c r="E5405" s="539"/>
      <c r="F5405" s="540"/>
      <c r="G5405" s="541"/>
      <c r="H5405" s="547"/>
      <c r="I5405" s="543"/>
      <c r="J5405" s="485"/>
      <c r="K5405" s="458"/>
    </row>
    <row r="5406" spans="1:11">
      <c r="A5406" s="450"/>
      <c r="B5406" s="537"/>
      <c r="C5406" s="518"/>
      <c r="D5406" s="518"/>
      <c r="E5406" s="487"/>
      <c r="F5406" s="540"/>
      <c r="G5406" s="541"/>
      <c r="H5406" s="547"/>
      <c r="I5406" s="543"/>
      <c r="J5406" s="492"/>
      <c r="K5406" s="458"/>
    </row>
    <row r="5407" spans="1:11">
      <c r="A5407" s="450"/>
      <c r="B5407" s="517"/>
      <c r="C5407" s="518"/>
      <c r="D5407" s="518"/>
      <c r="E5407" s="487"/>
      <c r="F5407" s="488"/>
      <c r="G5407" s="546"/>
      <c r="H5407" s="547"/>
      <c r="I5407" s="543"/>
      <c r="J5407" s="492">
        <f>H5407*I5407*E5389*F5389</f>
        <v>0</v>
      </c>
      <c r="K5407" s="458"/>
    </row>
    <row r="5408" spans="1:11">
      <c r="A5408" s="450"/>
      <c r="B5408" s="517"/>
      <c r="C5408" s="526"/>
      <c r="D5408" s="526"/>
      <c r="E5408" s="494"/>
      <c r="F5408" s="488"/>
      <c r="G5408" s="468"/>
      <c r="H5408" s="547"/>
      <c r="I5408" s="548"/>
      <c r="J5408" s="492">
        <f>H5408*I5408*E5390*F5390</f>
        <v>0</v>
      </c>
      <c r="K5408" s="458"/>
    </row>
    <row r="5409" spans="1:11">
      <c r="A5409" s="450"/>
      <c r="B5409" s="550" t="s">
        <v>1119</v>
      </c>
      <c r="C5409" s="526"/>
      <c r="D5409" s="526"/>
      <c r="E5409" s="526"/>
      <c r="F5409" s="523"/>
      <c r="G5409" s="526"/>
      <c r="H5409" s="551"/>
      <c r="I5409" s="552" t="s">
        <v>138</v>
      </c>
      <c r="J5409" s="501">
        <f>SUM(J5405:J5408)</f>
        <v>0</v>
      </c>
      <c r="K5409" s="458"/>
    </row>
    <row r="5410" spans="1:11">
      <c r="A5410" s="450"/>
      <c r="B5410" s="553"/>
      <c r="C5410" s="526"/>
      <c r="D5410" s="526"/>
      <c r="E5410" s="554"/>
      <c r="F5410" s="555"/>
      <c r="G5410" s="506"/>
      <c r="H5410" s="506"/>
      <c r="I5410" s="529"/>
      <c r="J5410" s="554"/>
      <c r="K5410" s="458"/>
    </row>
    <row r="5411" spans="1:11" ht="20.399999999999999">
      <c r="A5411" s="450"/>
      <c r="B5411" s="1667" t="s">
        <v>1125</v>
      </c>
      <c r="C5411" s="1668"/>
      <c r="D5411" s="1668"/>
      <c r="E5411" s="1668"/>
      <c r="F5411" s="1669"/>
      <c r="G5411" s="556" t="s">
        <v>494</v>
      </c>
      <c r="H5411" s="506" t="s">
        <v>1126</v>
      </c>
      <c r="I5411" s="557" t="s">
        <v>1115</v>
      </c>
      <c r="J5411" s="509" t="s">
        <v>482</v>
      </c>
      <c r="K5411" s="458"/>
    </row>
    <row r="5412" spans="1:11">
      <c r="A5412" s="450"/>
      <c r="B5412" s="558"/>
      <c r="C5412" s="559"/>
      <c r="D5412" s="560"/>
      <c r="E5412" s="560"/>
      <c r="F5412" s="561"/>
      <c r="G5412" s="489"/>
      <c r="H5412" s="489"/>
      <c r="I5412" s="562"/>
      <c r="J5412" s="492"/>
      <c r="K5412" s="458"/>
    </row>
    <row r="5413" spans="1:11">
      <c r="A5413" s="450"/>
      <c r="B5413" s="563"/>
      <c r="C5413" s="564"/>
      <c r="D5413" s="565"/>
      <c r="E5413" s="565"/>
      <c r="F5413" s="566"/>
      <c r="G5413" s="489"/>
      <c r="H5413" s="489"/>
      <c r="I5413" s="562"/>
      <c r="J5413" s="492"/>
      <c r="K5413" s="458"/>
    </row>
    <row r="5414" spans="1:11">
      <c r="A5414" s="450"/>
      <c r="B5414" s="1670" t="s">
        <v>138</v>
      </c>
      <c r="C5414" s="1670"/>
      <c r="D5414" s="1670"/>
      <c r="E5414" s="1670"/>
      <c r="F5414" s="1670"/>
      <c r="G5414" s="1670"/>
      <c r="H5414" s="1670"/>
      <c r="I5414" s="1670"/>
      <c r="J5414" s="501">
        <f>SUM(J5412:J5413)</f>
        <v>0</v>
      </c>
      <c r="K5414" s="458"/>
    </row>
    <row r="5415" spans="1:11">
      <c r="A5415" s="450"/>
      <c r="B5415" s="567"/>
      <c r="C5415" s="511"/>
      <c r="D5415" s="511"/>
      <c r="E5415" s="568"/>
      <c r="F5415" s="569"/>
      <c r="G5415" s="570"/>
      <c r="H5415" s="570"/>
      <c r="I5415" s="571"/>
      <c r="J5415" s="572"/>
      <c r="K5415" s="458"/>
    </row>
    <row r="5416" spans="1:11">
      <c r="A5416" s="450"/>
      <c r="B5416" s="573" t="s">
        <v>1127</v>
      </c>
      <c r="C5416" s="573"/>
      <c r="D5416" s="550"/>
      <c r="E5416" s="523"/>
      <c r="F5416" s="523"/>
      <c r="G5416" s="523"/>
      <c r="H5416" s="574"/>
      <c r="I5416" s="575"/>
      <c r="J5416" s="639">
        <f>(J5402+J5409+J5414)/E5402</f>
        <v>4.0113818181818193</v>
      </c>
      <c r="K5416" s="458"/>
    </row>
    <row r="5417" spans="1:11">
      <c r="A5417" s="450"/>
      <c r="B5417" s="553"/>
      <c r="C5417" s="526"/>
      <c r="D5417" s="526"/>
      <c r="E5417" s="554"/>
      <c r="F5417" s="555"/>
      <c r="G5417" s="506"/>
      <c r="H5417" s="506"/>
      <c r="I5417" s="529"/>
      <c r="J5417" s="576"/>
      <c r="K5417" s="458"/>
    </row>
    <row r="5418" spans="1:11" ht="20.399999999999999">
      <c r="A5418" s="450"/>
      <c r="B5418" s="1667" t="s">
        <v>1128</v>
      </c>
      <c r="C5418" s="1668"/>
      <c r="D5418" s="1668"/>
      <c r="E5418" s="1668"/>
      <c r="F5418" s="1669"/>
      <c r="G5418" s="556" t="s">
        <v>494</v>
      </c>
      <c r="H5418" s="506" t="s">
        <v>1126</v>
      </c>
      <c r="I5418" s="557" t="s">
        <v>1115</v>
      </c>
      <c r="J5418" s="509" t="s">
        <v>482</v>
      </c>
      <c r="K5418" s="458"/>
    </row>
    <row r="5419" spans="1:11">
      <c r="A5419" s="450"/>
      <c r="B5419" s="558"/>
      <c r="C5419" s="559"/>
      <c r="D5419" s="560"/>
      <c r="E5419" s="560"/>
      <c r="F5419" s="561"/>
      <c r="G5419" s="489"/>
      <c r="H5419" s="489"/>
      <c r="I5419" s="562"/>
      <c r="J5419" s="492"/>
      <c r="K5419" s="458"/>
    </row>
    <row r="5420" spans="1:11">
      <c r="A5420" s="450"/>
      <c r="B5420" s="563" t="s">
        <v>1381</v>
      </c>
      <c r="C5420" s="564"/>
      <c r="D5420" s="565"/>
      <c r="E5420" s="565"/>
      <c r="F5420" s="566"/>
      <c r="G5420" s="489">
        <v>1.02</v>
      </c>
      <c r="H5420" s="489" t="s">
        <v>1205</v>
      </c>
      <c r="I5420" s="743">
        <v>80.33</v>
      </c>
      <c r="J5420" s="492">
        <f>G5420*I5420</f>
        <v>81.936599999999999</v>
      </c>
      <c r="K5420" s="458"/>
    </row>
    <row r="5421" spans="1:11">
      <c r="A5421" s="450"/>
      <c r="B5421" s="563"/>
      <c r="C5421" s="564"/>
      <c r="D5421" s="565"/>
      <c r="E5421" s="565"/>
      <c r="F5421" s="566"/>
      <c r="G5421" s="489"/>
      <c r="H5421" s="489"/>
      <c r="I5421" s="743"/>
      <c r="J5421" s="492">
        <f t="shared" ref="J5421:J5424" si="130">G5421*I5421</f>
        <v>0</v>
      </c>
      <c r="K5421" s="458"/>
    </row>
    <row r="5422" spans="1:11">
      <c r="A5422" s="450"/>
      <c r="B5422" s="563"/>
      <c r="C5422" s="564"/>
      <c r="D5422" s="565"/>
      <c r="E5422" s="565"/>
      <c r="F5422" s="566"/>
      <c r="G5422" s="489"/>
      <c r="H5422" s="489"/>
      <c r="I5422" s="743"/>
      <c r="J5422" s="492">
        <f t="shared" si="130"/>
        <v>0</v>
      </c>
      <c r="K5422" s="458"/>
    </row>
    <row r="5423" spans="1:11">
      <c r="A5423" s="450"/>
      <c r="B5423" s="563"/>
      <c r="C5423" s="564"/>
      <c r="D5423" s="565"/>
      <c r="E5423" s="565"/>
      <c r="F5423" s="566"/>
      <c r="G5423" s="489"/>
      <c r="H5423" s="489"/>
      <c r="I5423" s="743"/>
      <c r="J5423" s="492">
        <f t="shared" si="130"/>
        <v>0</v>
      </c>
      <c r="K5423" s="458"/>
    </row>
    <row r="5424" spans="1:11">
      <c r="A5424" s="450"/>
      <c r="B5424" s="577"/>
      <c r="C5424" s="578"/>
      <c r="D5424" s="579"/>
      <c r="E5424" s="579"/>
      <c r="F5424" s="580"/>
      <c r="G5424" s="489"/>
      <c r="H5424" s="489"/>
      <c r="I5424" s="743"/>
      <c r="J5424" s="492">
        <f t="shared" si="130"/>
        <v>0</v>
      </c>
      <c r="K5424" s="458"/>
    </row>
    <row r="5425" spans="1:11">
      <c r="A5425" s="450"/>
      <c r="B5425" s="581"/>
      <c r="C5425" s="523"/>
      <c r="D5425" s="523"/>
      <c r="E5425" s="582"/>
      <c r="F5425" s="583"/>
      <c r="G5425" s="532"/>
      <c r="H5425" s="532"/>
      <c r="I5425" s="524" t="s">
        <v>138</v>
      </c>
      <c r="J5425" s="501">
        <f>SUM(J5419:J5424)</f>
        <v>81.936599999999999</v>
      </c>
      <c r="K5425" s="458"/>
    </row>
    <row r="5426" spans="1:11">
      <c r="A5426" s="450"/>
      <c r="B5426" s="584"/>
      <c r="C5426" s="523"/>
      <c r="D5426" s="523"/>
      <c r="E5426" s="582"/>
      <c r="F5426" s="583"/>
      <c r="G5426" s="532"/>
      <c r="H5426" s="532"/>
      <c r="I5426" s="524"/>
      <c r="J5426" s="582"/>
      <c r="K5426" s="458"/>
    </row>
    <row r="5427" spans="1:11" ht="20.399999999999999">
      <c r="A5427" s="450"/>
      <c r="B5427" s="1667" t="s">
        <v>1141</v>
      </c>
      <c r="C5427" s="1668"/>
      <c r="D5427" s="1668"/>
      <c r="E5427" s="1668"/>
      <c r="F5427" s="1669"/>
      <c r="G5427" s="587" t="s">
        <v>494</v>
      </c>
      <c r="H5427" s="506" t="s">
        <v>1115</v>
      </c>
      <c r="I5427" s="557"/>
      <c r="J5427" s="509" t="s">
        <v>482</v>
      </c>
      <c r="K5427" s="458"/>
    </row>
    <row r="5428" spans="1:11">
      <c r="A5428" s="450"/>
      <c r="B5428" s="1654"/>
      <c r="C5428" s="1655"/>
      <c r="D5428" s="1655"/>
      <c r="E5428" s="1655"/>
      <c r="F5428" s="1656"/>
      <c r="G5428" s="489"/>
      <c r="H5428" s="1657"/>
      <c r="I5428" s="1658"/>
      <c r="J5428" s="492"/>
      <c r="K5428" s="458"/>
    </row>
    <row r="5429" spans="1:11">
      <c r="A5429" s="450"/>
      <c r="B5429" s="1659"/>
      <c r="C5429" s="1660"/>
      <c r="D5429" s="1660"/>
      <c r="E5429" s="1660"/>
      <c r="F5429" s="1661"/>
      <c r="G5429" s="496"/>
      <c r="H5429" s="1662"/>
      <c r="I5429" s="1663"/>
      <c r="J5429" s="492"/>
      <c r="K5429" s="458"/>
    </row>
    <row r="5430" spans="1:11">
      <c r="A5430" s="450"/>
      <c r="B5430" s="581"/>
      <c r="C5430" s="523"/>
      <c r="D5430" s="523"/>
      <c r="E5430" s="582"/>
      <c r="F5430" s="583"/>
      <c r="G5430" s="532"/>
      <c r="H5430" s="532"/>
      <c r="I5430" s="524" t="s">
        <v>138</v>
      </c>
      <c r="J5430" s="501">
        <f>SUM(J5428:J5429)</f>
        <v>0</v>
      </c>
      <c r="K5430" s="458"/>
    </row>
    <row r="5431" spans="1:11">
      <c r="A5431" s="450"/>
      <c r="B5431" s="523"/>
      <c r="C5431" s="523"/>
      <c r="D5431" s="523"/>
      <c r="E5431" s="523"/>
      <c r="F5431" s="523"/>
      <c r="G5431" s="523"/>
      <c r="H5431" s="523"/>
      <c r="I5431" s="524"/>
      <c r="J5431" s="523"/>
      <c r="K5431" s="458"/>
    </row>
    <row r="5432" spans="1:11">
      <c r="A5432" s="450"/>
      <c r="B5432" s="1645" t="s">
        <v>1142</v>
      </c>
      <c r="C5432" s="1646"/>
      <c r="D5432" s="1646"/>
      <c r="E5432" s="1646"/>
      <c r="F5432" s="1646"/>
      <c r="G5432" s="1646"/>
      <c r="H5432" s="1646"/>
      <c r="I5432" s="1647"/>
      <c r="J5432" s="573">
        <f>J5430+J5425+J5416</f>
        <v>85.947981818181816</v>
      </c>
      <c r="K5432" s="458"/>
    </row>
    <row r="5433" spans="1:11">
      <c r="A5433" s="450"/>
      <c r="B5433" s="523"/>
      <c r="C5433" s="523"/>
      <c r="D5433" s="523"/>
      <c r="E5433" s="523"/>
      <c r="F5433" s="523"/>
      <c r="G5433" s="523"/>
      <c r="H5433" s="523"/>
      <c r="I5433" s="524"/>
      <c r="J5433" s="523"/>
      <c r="K5433" s="458"/>
    </row>
    <row r="5434" spans="1:11">
      <c r="A5434" s="450"/>
      <c r="B5434" s="1645" t="s">
        <v>1143</v>
      </c>
      <c r="C5434" s="1646"/>
      <c r="D5434" s="1646"/>
      <c r="E5434" s="1646"/>
      <c r="F5434" s="1646"/>
      <c r="G5434" s="1646"/>
      <c r="H5434" s="1646"/>
      <c r="I5434" s="1647"/>
      <c r="J5434" s="501">
        <f>J5432*0</f>
        <v>0</v>
      </c>
      <c r="K5434" s="458"/>
    </row>
    <row r="5435" spans="1:11">
      <c r="A5435" s="450"/>
      <c r="B5435" s="523"/>
      <c r="C5435" s="523"/>
      <c r="D5435" s="523"/>
      <c r="E5435" s="523"/>
      <c r="F5435" s="523"/>
      <c r="G5435" s="523"/>
      <c r="H5435" s="523"/>
      <c r="I5435" s="524"/>
      <c r="J5435" s="523"/>
      <c r="K5435" s="458"/>
    </row>
    <row r="5436" spans="1:11">
      <c r="A5436" s="450"/>
      <c r="B5436" s="1645" t="s">
        <v>1144</v>
      </c>
      <c r="C5436" s="1646"/>
      <c r="D5436" s="1646"/>
      <c r="E5436" s="1646"/>
      <c r="F5436" s="1646"/>
      <c r="G5436" s="1646"/>
      <c r="H5436" s="1646"/>
      <c r="I5436" s="1647"/>
      <c r="J5436" s="573">
        <f>J5432+J5434</f>
        <v>85.947981818181816</v>
      </c>
      <c r="K5436" s="458"/>
    </row>
    <row r="5437" spans="1:11">
      <c r="A5437" s="450"/>
      <c r="B5437" s="511"/>
      <c r="C5437" s="511"/>
      <c r="D5437" s="511"/>
      <c r="E5437" s="511"/>
      <c r="F5437" s="511"/>
      <c r="G5437" s="511"/>
      <c r="H5437" s="511"/>
      <c r="I5437" s="571"/>
      <c r="J5437" s="511"/>
      <c r="K5437" s="458"/>
    </row>
    <row r="5438" spans="1:11">
      <c r="A5438" s="450"/>
      <c r="B5438" s="589"/>
      <c r="C5438" s="559"/>
      <c r="D5438" s="559"/>
      <c r="E5438" s="559"/>
      <c r="F5438" s="559"/>
      <c r="G5438" s="559"/>
      <c r="H5438" s="559"/>
      <c r="I5438" s="559"/>
      <c r="J5438" s="590"/>
      <c r="K5438" s="458"/>
    </row>
    <row r="5439" spans="1:11">
      <c r="A5439" s="450"/>
      <c r="B5439" s="591"/>
      <c r="C5439" s="592"/>
      <c r="D5439" s="593"/>
      <c r="E5439" s="593"/>
      <c r="F5439" s="594" t="s">
        <v>1119</v>
      </c>
      <c r="G5439" s="595" t="s">
        <v>1119</v>
      </c>
      <c r="H5439" s="592"/>
      <c r="I5439" s="592"/>
      <c r="J5439" s="596"/>
      <c r="K5439" s="458"/>
    </row>
    <row r="5440" spans="1:11">
      <c r="A5440" s="450"/>
      <c r="B5440" s="459"/>
      <c r="C5440" s="459"/>
      <c r="D5440" s="459"/>
      <c r="E5440" s="459"/>
      <c r="F5440" s="459"/>
      <c r="G5440" s="459"/>
      <c r="H5440" s="459"/>
      <c r="I5440" s="459"/>
      <c r="J5440" s="459"/>
      <c r="K5440" s="458"/>
    </row>
    <row r="5441" spans="1:11">
      <c r="A5441" s="450"/>
      <c r="B5441" s="597"/>
      <c r="C5441" s="598"/>
      <c r="D5441" s="598"/>
      <c r="E5441" s="598"/>
      <c r="F5441" s="599"/>
      <c r="G5441" s="600" t="s">
        <v>482</v>
      </c>
      <c r="H5441" s="502"/>
      <c r="I5441" s="502"/>
      <c r="J5441" s="505"/>
      <c r="K5441" s="458"/>
    </row>
    <row r="5442" spans="1:11">
      <c r="A5442" s="450"/>
      <c r="B5442" s="601"/>
      <c r="C5442" s="602"/>
      <c r="D5442" s="602"/>
      <c r="E5442" s="602"/>
      <c r="F5442" s="603"/>
      <c r="G5442" s="1648" t="s">
        <v>1145</v>
      </c>
      <c r="H5442" s="1649"/>
      <c r="I5442" s="1649"/>
      <c r="J5442" s="1650"/>
      <c r="K5442" s="458"/>
    </row>
    <row r="5443" spans="1:11">
      <c r="A5443" s="450"/>
      <c r="B5443" s="604"/>
      <c r="C5443" s="605"/>
      <c r="D5443" s="605"/>
      <c r="E5443" s="605"/>
      <c r="F5443" s="606"/>
      <c r="G5443" s="607"/>
      <c r="H5443" s="1651"/>
      <c r="I5443" s="1652"/>
      <c r="J5443" s="1653"/>
      <c r="K5443" s="458"/>
    </row>
    <row r="5444" spans="1:11" ht="15" thickBot="1">
      <c r="A5444" s="608"/>
      <c r="B5444" s="609"/>
      <c r="C5444" s="609"/>
      <c r="D5444" s="609"/>
      <c r="E5444" s="609"/>
      <c r="F5444" s="609"/>
      <c r="G5444" s="609"/>
      <c r="H5444" s="609"/>
      <c r="I5444" s="609"/>
      <c r="J5444" s="609"/>
      <c r="K5444" s="610"/>
    </row>
    <row r="5445" spans="1:11">
      <c r="A5445" s="447"/>
      <c r="B5445" s="448"/>
      <c r="C5445" s="448"/>
      <c r="D5445" s="448"/>
      <c r="E5445" s="448"/>
      <c r="F5445" s="448"/>
      <c r="G5445" s="448"/>
      <c r="H5445" s="448"/>
      <c r="I5445" s="448"/>
      <c r="J5445" s="448"/>
      <c r="K5445" s="449"/>
    </row>
    <row r="5446" spans="1:11">
      <c r="A5446" s="450"/>
      <c r="B5446" s="451" t="s">
        <v>141</v>
      </c>
      <c r="C5446" s="452"/>
      <c r="D5446" s="453" t="s">
        <v>1105</v>
      </c>
      <c r="E5446" s="454"/>
      <c r="F5446" s="455"/>
      <c r="G5446" s="455"/>
      <c r="H5446" s="456"/>
      <c r="I5446" s="456"/>
      <c r="J5446" s="457"/>
      <c r="K5446" s="458"/>
    </row>
    <row r="5447" spans="1:11">
      <c r="A5447" s="450"/>
      <c r="B5447" s="459"/>
      <c r="C5447" s="459"/>
      <c r="D5447" s="459"/>
      <c r="E5447" s="459"/>
      <c r="F5447" s="459"/>
      <c r="G5447" s="459"/>
      <c r="H5447" s="459"/>
      <c r="I5447" s="459"/>
      <c r="J5447" s="459"/>
      <c r="K5447" s="458"/>
    </row>
    <row r="5448" spans="1:11">
      <c r="A5448" s="450"/>
      <c r="B5448" s="460" t="s">
        <v>1106</v>
      </c>
      <c r="C5448" s="461" t="s">
        <v>1107</v>
      </c>
      <c r="D5448" s="1671" t="s">
        <v>198</v>
      </c>
      <c r="E5448" s="1672"/>
      <c r="F5448" s="1672"/>
      <c r="G5448" s="1672"/>
      <c r="H5448" s="1672"/>
      <c r="I5448" s="1673"/>
      <c r="J5448" s="462" t="s">
        <v>1108</v>
      </c>
      <c r="K5448" s="458"/>
    </row>
    <row r="5449" spans="1:11">
      <c r="A5449" s="450"/>
      <c r="B5449" s="463"/>
      <c r="C5449" s="464"/>
      <c r="D5449" s="1674" t="s">
        <v>1382</v>
      </c>
      <c r="E5449" s="1675"/>
      <c r="F5449" s="1675"/>
      <c r="G5449" s="1675"/>
      <c r="H5449" s="1675"/>
      <c r="I5449" s="1676"/>
      <c r="J5449" s="468" t="str">
        <f>F5466</f>
        <v>m</v>
      </c>
      <c r="K5449" s="458"/>
    </row>
    <row r="5450" spans="1:11">
      <c r="A5450" s="450"/>
      <c r="B5450" s="469"/>
      <c r="C5450" s="469"/>
      <c r="D5450" s="469"/>
      <c r="E5450" s="469"/>
      <c r="F5450" s="469"/>
      <c r="G5450" s="469"/>
      <c r="H5450" s="469"/>
      <c r="I5450" s="470"/>
      <c r="J5450" s="471"/>
      <c r="K5450" s="458"/>
    </row>
    <row r="5451" spans="1:11">
      <c r="A5451" s="450"/>
      <c r="B5451" s="1648" t="s">
        <v>1111</v>
      </c>
      <c r="C5451" s="1650"/>
      <c r="D5451" s="1679" t="s">
        <v>873</v>
      </c>
      <c r="E5451" s="1681" t="s">
        <v>1112</v>
      </c>
      <c r="F5451" s="472" t="s">
        <v>1113</v>
      </c>
      <c r="G5451" s="473"/>
      <c r="H5451" s="472" t="s">
        <v>1114</v>
      </c>
      <c r="I5451" s="473"/>
      <c r="J5451" s="474" t="s">
        <v>1115</v>
      </c>
      <c r="K5451" s="458"/>
    </row>
    <row r="5452" spans="1:11">
      <c r="A5452" s="450"/>
      <c r="B5452" s="1677"/>
      <c r="C5452" s="1678"/>
      <c r="D5452" s="1680"/>
      <c r="E5452" s="1682"/>
      <c r="F5452" s="475" t="s">
        <v>1116</v>
      </c>
      <c r="G5452" s="475" t="s">
        <v>1117</v>
      </c>
      <c r="H5452" s="475" t="s">
        <v>1116</v>
      </c>
      <c r="I5452" s="476" t="s">
        <v>1117</v>
      </c>
      <c r="J5452" s="477" t="s">
        <v>1118</v>
      </c>
      <c r="K5452" s="458"/>
    </row>
    <row r="5453" spans="1:11">
      <c r="A5453" s="450"/>
      <c r="B5453" s="486"/>
      <c r="C5453" s="487"/>
      <c r="D5453" s="488"/>
      <c r="E5453" s="481"/>
      <c r="F5453" s="481"/>
      <c r="G5453" s="482"/>
      <c r="H5453" s="490"/>
      <c r="I5453" s="484"/>
      <c r="J5453" s="492"/>
      <c r="K5453" s="458"/>
    </row>
    <row r="5454" spans="1:11">
      <c r="A5454" s="450"/>
      <c r="B5454" s="486"/>
      <c r="C5454" s="487"/>
      <c r="D5454" s="488"/>
      <c r="E5454" s="489"/>
      <c r="F5454" s="489"/>
      <c r="G5454" s="489"/>
      <c r="H5454" s="490"/>
      <c r="I5454" s="491"/>
      <c r="J5454" s="492">
        <f>H5454*F5454*E5454+I5454*G5454*E5454</f>
        <v>0</v>
      </c>
      <c r="K5454" s="458"/>
    </row>
    <row r="5455" spans="1:11">
      <c r="A5455" s="450"/>
      <c r="B5455" s="493"/>
      <c r="C5455" s="494"/>
      <c r="D5455" s="495"/>
      <c r="E5455" s="496"/>
      <c r="F5455" s="496"/>
      <c r="G5455" s="496"/>
      <c r="H5455" s="497"/>
      <c r="I5455" s="498"/>
      <c r="J5455" s="492">
        <f>H5455*F5455*E5455+I5455*G5455*E5455</f>
        <v>0</v>
      </c>
      <c r="K5455" s="458"/>
    </row>
    <row r="5456" spans="1:11">
      <c r="A5456" s="450"/>
      <c r="B5456" s="499" t="s">
        <v>1119</v>
      </c>
      <c r="C5456" s="469"/>
      <c r="D5456" s="469"/>
      <c r="E5456" s="469"/>
      <c r="F5456" s="469"/>
      <c r="G5456" s="469"/>
      <c r="H5456" s="469"/>
      <c r="I5456" s="500" t="s">
        <v>138</v>
      </c>
      <c r="J5456" s="501">
        <f>SUM(J5453:J5455)</f>
        <v>0</v>
      </c>
      <c r="K5456" s="458"/>
    </row>
    <row r="5457" spans="1:11">
      <c r="A5457" s="450"/>
      <c r="B5457" s="502"/>
      <c r="C5457" s="502"/>
      <c r="D5457" s="502"/>
      <c r="E5457" s="502"/>
      <c r="F5457" s="502"/>
      <c r="G5457" s="502"/>
      <c r="H5457" s="502"/>
      <c r="I5457" s="503"/>
      <c r="J5457" s="504"/>
      <c r="K5457" s="458"/>
    </row>
    <row r="5458" spans="1:11" ht="20.399999999999999">
      <c r="A5458" s="450"/>
      <c r="B5458" s="1664" t="s">
        <v>1120</v>
      </c>
      <c r="C5458" s="1665"/>
      <c r="D5458" s="1665"/>
      <c r="E5458" s="1666"/>
      <c r="F5458" s="505" t="s">
        <v>873</v>
      </c>
      <c r="G5458" s="506"/>
      <c r="H5458" s="507" t="s">
        <v>560</v>
      </c>
      <c r="I5458" s="508" t="s">
        <v>1121</v>
      </c>
      <c r="J5458" s="509" t="s">
        <v>1122</v>
      </c>
      <c r="K5458" s="458"/>
    </row>
    <row r="5459" spans="1:11">
      <c r="A5459" s="450"/>
      <c r="B5459" s="510"/>
      <c r="C5459" s="511"/>
      <c r="D5459" s="512"/>
      <c r="E5459" s="513"/>
      <c r="F5459" s="514"/>
      <c r="G5459" s="515"/>
      <c r="H5459" s="516"/>
      <c r="I5459" s="484"/>
      <c r="J5459" s="485"/>
      <c r="K5459" s="458"/>
    </row>
    <row r="5460" spans="1:11">
      <c r="A5460" s="450"/>
      <c r="B5460" s="517" t="s">
        <v>626</v>
      </c>
      <c r="C5460" s="518"/>
      <c r="D5460" s="459"/>
      <c r="E5460" s="487"/>
      <c r="F5460" s="488"/>
      <c r="G5460" s="519"/>
      <c r="H5460" s="520">
        <v>0.09</v>
      </c>
      <c r="I5460" s="521">
        <f>VLOOKUP(B5460,'MÃO DE OBRA'!$A:$E,5,FALSE)/220</f>
        <v>15.730909090909092</v>
      </c>
      <c r="J5460" s="492">
        <f t="shared" ref="J5460:J5461" si="131">H5460*I5460</f>
        <v>1.4157818181818183</v>
      </c>
      <c r="K5460" s="458"/>
    </row>
    <row r="5461" spans="1:11">
      <c r="A5461" s="450"/>
      <c r="B5461" s="517" t="s">
        <v>734</v>
      </c>
      <c r="C5461" s="518"/>
      <c r="D5461" s="459"/>
      <c r="E5461" s="487"/>
      <c r="F5461" s="488"/>
      <c r="G5461" s="519"/>
      <c r="H5461" s="520">
        <v>0.11</v>
      </c>
      <c r="I5461" s="521">
        <f>VLOOKUP(B5461,'MÃO DE OBRA'!$A:$E,5,FALSE)/220</f>
        <v>23.596363636363641</v>
      </c>
      <c r="J5461" s="492">
        <f t="shared" si="131"/>
        <v>2.5956000000000006</v>
      </c>
      <c r="K5461" s="458"/>
    </row>
    <row r="5462" spans="1:11">
      <c r="A5462" s="450"/>
      <c r="B5462" s="517"/>
      <c r="C5462" s="518"/>
      <c r="D5462" s="459"/>
      <c r="E5462" s="487"/>
      <c r="F5462" s="488"/>
      <c r="G5462" s="519"/>
      <c r="H5462" s="520"/>
      <c r="I5462" s="521"/>
      <c r="J5462" s="492"/>
      <c r="K5462" s="458"/>
    </row>
    <row r="5463" spans="1:11">
      <c r="A5463" s="450"/>
      <c r="B5463" s="517"/>
      <c r="C5463" s="518"/>
      <c r="D5463" s="459"/>
      <c r="E5463" s="487"/>
      <c r="F5463" s="488"/>
      <c r="G5463" s="519"/>
      <c r="H5463" s="520"/>
      <c r="I5463" s="491"/>
      <c r="J5463" s="492">
        <f>H5463*I5463</f>
        <v>0</v>
      </c>
      <c r="K5463" s="458"/>
    </row>
    <row r="5464" spans="1:11">
      <c r="A5464" s="450"/>
      <c r="B5464" s="499" t="s">
        <v>1119</v>
      </c>
      <c r="C5464" s="502"/>
      <c r="D5464" s="502"/>
      <c r="E5464" s="502"/>
      <c r="F5464" s="502"/>
      <c r="G5464" s="502"/>
      <c r="H5464" s="502"/>
      <c r="I5464" s="522" t="s">
        <v>138</v>
      </c>
      <c r="J5464" s="501">
        <f>SUM(J5459:J5463)</f>
        <v>4.0113818181818193</v>
      </c>
      <c r="K5464" s="458"/>
    </row>
    <row r="5465" spans="1:11">
      <c r="A5465" s="450"/>
      <c r="B5465" s="523"/>
      <c r="C5465" s="523"/>
      <c r="D5465" s="523"/>
      <c r="E5465" s="523"/>
      <c r="F5465" s="523"/>
      <c r="G5465" s="523"/>
      <c r="H5465" s="523"/>
      <c r="I5465" s="524"/>
      <c r="J5465" s="523"/>
      <c r="K5465" s="458"/>
    </row>
    <row r="5466" spans="1:11">
      <c r="A5466" s="450"/>
      <c r="B5466" s="525" t="s">
        <v>1123</v>
      </c>
      <c r="C5466" s="526"/>
      <c r="D5466" s="523"/>
      <c r="E5466" s="527">
        <v>1</v>
      </c>
      <c r="F5466" s="528" t="s">
        <v>169</v>
      </c>
      <c r="G5466" s="506"/>
      <c r="H5466" s="506"/>
      <c r="I5466" s="529" t="s">
        <v>1124</v>
      </c>
      <c r="J5466" s="501">
        <f>J5456+J5464</f>
        <v>4.0113818181818193</v>
      </c>
      <c r="K5466" s="458"/>
    </row>
    <row r="5467" spans="1:11">
      <c r="A5467" s="450"/>
      <c r="B5467" s="530"/>
      <c r="C5467" s="523"/>
      <c r="D5467" s="523"/>
      <c r="E5467" s="531"/>
      <c r="F5467" s="532"/>
      <c r="G5467" s="532"/>
      <c r="H5467" s="532"/>
      <c r="I5467" s="524"/>
      <c r="J5467" s="523"/>
      <c r="K5467" s="458"/>
    </row>
    <row r="5468" spans="1:11" ht="20.399999999999999">
      <c r="A5468" s="450"/>
      <c r="B5468" s="1667" t="s">
        <v>481</v>
      </c>
      <c r="C5468" s="1668"/>
      <c r="D5468" s="1668"/>
      <c r="E5468" s="1669"/>
      <c r="F5468" s="533" t="s">
        <v>873</v>
      </c>
      <c r="G5468" s="534" t="s">
        <v>493</v>
      </c>
      <c r="H5468" s="507" t="s">
        <v>1115</v>
      </c>
      <c r="I5468" s="535" t="s">
        <v>480</v>
      </c>
      <c r="J5468" s="536" t="s">
        <v>482</v>
      </c>
      <c r="K5468" s="458"/>
    </row>
    <row r="5469" spans="1:11">
      <c r="A5469" s="450"/>
      <c r="B5469" s="537"/>
      <c r="C5469" s="538"/>
      <c r="D5469" s="538"/>
      <c r="E5469" s="539"/>
      <c r="F5469" s="540"/>
      <c r="G5469" s="541"/>
      <c r="H5469" s="547"/>
      <c r="I5469" s="543"/>
      <c r="J5469" s="485"/>
      <c r="K5469" s="458"/>
    </row>
    <row r="5470" spans="1:11">
      <c r="A5470" s="450"/>
      <c r="B5470" s="537"/>
      <c r="C5470" s="518"/>
      <c r="D5470" s="518"/>
      <c r="E5470" s="487"/>
      <c r="F5470" s="540"/>
      <c r="G5470" s="541"/>
      <c r="H5470" s="547"/>
      <c r="I5470" s="543"/>
      <c r="J5470" s="492"/>
      <c r="K5470" s="458"/>
    </row>
    <row r="5471" spans="1:11">
      <c r="A5471" s="450"/>
      <c r="B5471" s="517"/>
      <c r="C5471" s="518"/>
      <c r="D5471" s="518"/>
      <c r="E5471" s="487"/>
      <c r="F5471" s="488"/>
      <c r="G5471" s="546"/>
      <c r="H5471" s="547"/>
      <c r="I5471" s="543"/>
      <c r="J5471" s="492">
        <f>H5471*I5471*E5453*F5453</f>
        <v>0</v>
      </c>
      <c r="K5471" s="458"/>
    </row>
    <row r="5472" spans="1:11">
      <c r="A5472" s="450"/>
      <c r="B5472" s="517"/>
      <c r="C5472" s="526"/>
      <c r="D5472" s="526"/>
      <c r="E5472" s="494"/>
      <c r="F5472" s="488"/>
      <c r="G5472" s="468"/>
      <c r="H5472" s="547"/>
      <c r="I5472" s="548"/>
      <c r="J5472" s="492">
        <f>H5472*I5472*E5454*F5454</f>
        <v>0</v>
      </c>
      <c r="K5472" s="458"/>
    </row>
    <row r="5473" spans="1:11">
      <c r="A5473" s="450"/>
      <c r="B5473" s="550" t="s">
        <v>1119</v>
      </c>
      <c r="C5473" s="526"/>
      <c r="D5473" s="526"/>
      <c r="E5473" s="526"/>
      <c r="F5473" s="523"/>
      <c r="G5473" s="526"/>
      <c r="H5473" s="551"/>
      <c r="I5473" s="552" t="s">
        <v>138</v>
      </c>
      <c r="J5473" s="501">
        <f>SUM(J5469:J5472)</f>
        <v>0</v>
      </c>
      <c r="K5473" s="458"/>
    </row>
    <row r="5474" spans="1:11">
      <c r="A5474" s="450"/>
      <c r="B5474" s="553"/>
      <c r="C5474" s="526"/>
      <c r="D5474" s="526"/>
      <c r="E5474" s="554"/>
      <c r="F5474" s="555"/>
      <c r="G5474" s="506"/>
      <c r="H5474" s="506"/>
      <c r="I5474" s="529"/>
      <c r="J5474" s="554"/>
      <c r="K5474" s="458"/>
    </row>
    <row r="5475" spans="1:11" ht="20.399999999999999">
      <c r="A5475" s="450"/>
      <c r="B5475" s="1667" t="s">
        <v>1125</v>
      </c>
      <c r="C5475" s="1668"/>
      <c r="D5475" s="1668"/>
      <c r="E5475" s="1668"/>
      <c r="F5475" s="1669"/>
      <c r="G5475" s="556" t="s">
        <v>494</v>
      </c>
      <c r="H5475" s="506" t="s">
        <v>1126</v>
      </c>
      <c r="I5475" s="557" t="s">
        <v>1115</v>
      </c>
      <c r="J5475" s="509" t="s">
        <v>482</v>
      </c>
      <c r="K5475" s="458"/>
    </row>
    <row r="5476" spans="1:11">
      <c r="A5476" s="450"/>
      <c r="B5476" s="558"/>
      <c r="C5476" s="559"/>
      <c r="D5476" s="560"/>
      <c r="E5476" s="560"/>
      <c r="F5476" s="561"/>
      <c r="G5476" s="489"/>
      <c r="H5476" s="489"/>
      <c r="I5476" s="562"/>
      <c r="J5476" s="492"/>
      <c r="K5476" s="458"/>
    </row>
    <row r="5477" spans="1:11">
      <c r="A5477" s="450"/>
      <c r="B5477" s="563"/>
      <c r="C5477" s="564"/>
      <c r="D5477" s="565"/>
      <c r="E5477" s="565"/>
      <c r="F5477" s="566"/>
      <c r="G5477" s="489"/>
      <c r="H5477" s="489"/>
      <c r="I5477" s="562"/>
      <c r="J5477" s="492"/>
      <c r="K5477" s="458"/>
    </row>
    <row r="5478" spans="1:11">
      <c r="A5478" s="450"/>
      <c r="B5478" s="1670" t="s">
        <v>138</v>
      </c>
      <c r="C5478" s="1670"/>
      <c r="D5478" s="1670"/>
      <c r="E5478" s="1670"/>
      <c r="F5478" s="1670"/>
      <c r="G5478" s="1670"/>
      <c r="H5478" s="1670"/>
      <c r="I5478" s="1670"/>
      <c r="J5478" s="501">
        <f>SUM(J5476:J5477)</f>
        <v>0</v>
      </c>
      <c r="K5478" s="458"/>
    </row>
    <row r="5479" spans="1:11">
      <c r="A5479" s="450"/>
      <c r="B5479" s="567"/>
      <c r="C5479" s="511"/>
      <c r="D5479" s="511"/>
      <c r="E5479" s="568"/>
      <c r="F5479" s="569"/>
      <c r="G5479" s="570"/>
      <c r="H5479" s="570"/>
      <c r="I5479" s="571"/>
      <c r="J5479" s="572"/>
      <c r="K5479" s="458"/>
    </row>
    <row r="5480" spans="1:11">
      <c r="A5480" s="450"/>
      <c r="B5480" s="573" t="s">
        <v>1127</v>
      </c>
      <c r="C5480" s="573"/>
      <c r="D5480" s="550"/>
      <c r="E5480" s="523"/>
      <c r="F5480" s="523"/>
      <c r="G5480" s="523"/>
      <c r="H5480" s="574"/>
      <c r="I5480" s="575"/>
      <c r="J5480" s="639">
        <f>(J5466+J5473+J5478)/E5466</f>
        <v>4.0113818181818193</v>
      </c>
      <c r="K5480" s="458"/>
    </row>
    <row r="5481" spans="1:11">
      <c r="A5481" s="450"/>
      <c r="B5481" s="553"/>
      <c r="C5481" s="526"/>
      <c r="D5481" s="526"/>
      <c r="E5481" s="554"/>
      <c r="F5481" s="555"/>
      <c r="G5481" s="506"/>
      <c r="H5481" s="506"/>
      <c r="I5481" s="529"/>
      <c r="J5481" s="576"/>
      <c r="K5481" s="458"/>
    </row>
    <row r="5482" spans="1:11" ht="20.399999999999999">
      <c r="A5482" s="450"/>
      <c r="B5482" s="1667" t="s">
        <v>1128</v>
      </c>
      <c r="C5482" s="1668"/>
      <c r="D5482" s="1668"/>
      <c r="E5482" s="1668"/>
      <c r="F5482" s="1669"/>
      <c r="G5482" s="556" t="s">
        <v>494</v>
      </c>
      <c r="H5482" s="506" t="s">
        <v>1126</v>
      </c>
      <c r="I5482" s="557" t="s">
        <v>1115</v>
      </c>
      <c r="J5482" s="509" t="s">
        <v>482</v>
      </c>
      <c r="K5482" s="458"/>
    </row>
    <row r="5483" spans="1:11">
      <c r="A5483" s="450"/>
      <c r="B5483" s="558"/>
      <c r="C5483" s="559"/>
      <c r="D5483" s="560"/>
      <c r="E5483" s="560"/>
      <c r="F5483" s="561"/>
      <c r="G5483" s="489"/>
      <c r="H5483" s="489"/>
      <c r="I5483" s="562"/>
      <c r="J5483" s="492"/>
      <c r="K5483" s="458"/>
    </row>
    <row r="5484" spans="1:11">
      <c r="A5484" s="450"/>
      <c r="B5484" s="563" t="s">
        <v>1383</v>
      </c>
      <c r="C5484" s="564"/>
      <c r="D5484" s="565"/>
      <c r="E5484" s="565"/>
      <c r="F5484" s="566"/>
      <c r="G5484" s="489">
        <v>1.02</v>
      </c>
      <c r="H5484" s="489" t="s">
        <v>1205</v>
      </c>
      <c r="I5484" s="743">
        <v>91.8</v>
      </c>
      <c r="J5484" s="492">
        <f>G5484*I5484</f>
        <v>93.635999999999996</v>
      </c>
      <c r="K5484" s="458"/>
    </row>
    <row r="5485" spans="1:11">
      <c r="A5485" s="450"/>
      <c r="B5485" s="563"/>
      <c r="C5485" s="564"/>
      <c r="D5485" s="565"/>
      <c r="E5485" s="565"/>
      <c r="F5485" s="566"/>
      <c r="G5485" s="489"/>
      <c r="H5485" s="489"/>
      <c r="I5485" s="743"/>
      <c r="J5485" s="492">
        <f t="shared" ref="J5485:J5488" si="132">G5485*I5485</f>
        <v>0</v>
      </c>
      <c r="K5485" s="458"/>
    </row>
    <row r="5486" spans="1:11">
      <c r="A5486" s="450"/>
      <c r="B5486" s="563"/>
      <c r="C5486" s="564"/>
      <c r="D5486" s="565"/>
      <c r="E5486" s="565"/>
      <c r="F5486" s="566"/>
      <c r="G5486" s="489"/>
      <c r="H5486" s="489"/>
      <c r="I5486" s="743"/>
      <c r="J5486" s="492">
        <f t="shared" si="132"/>
        <v>0</v>
      </c>
      <c r="K5486" s="458"/>
    </row>
    <row r="5487" spans="1:11">
      <c r="A5487" s="450"/>
      <c r="B5487" s="563"/>
      <c r="C5487" s="564"/>
      <c r="D5487" s="565"/>
      <c r="E5487" s="565"/>
      <c r="F5487" s="566"/>
      <c r="G5487" s="489"/>
      <c r="H5487" s="489"/>
      <c r="I5487" s="743"/>
      <c r="J5487" s="492">
        <f t="shared" si="132"/>
        <v>0</v>
      </c>
      <c r="K5487" s="458"/>
    </row>
    <row r="5488" spans="1:11">
      <c r="A5488" s="450"/>
      <c r="B5488" s="577"/>
      <c r="C5488" s="578"/>
      <c r="D5488" s="579"/>
      <c r="E5488" s="579"/>
      <c r="F5488" s="580"/>
      <c r="G5488" s="489"/>
      <c r="H5488" s="489"/>
      <c r="I5488" s="743"/>
      <c r="J5488" s="492">
        <f t="shared" si="132"/>
        <v>0</v>
      </c>
      <c r="K5488" s="458"/>
    </row>
    <row r="5489" spans="1:11">
      <c r="A5489" s="450"/>
      <c r="B5489" s="581"/>
      <c r="C5489" s="523"/>
      <c r="D5489" s="523"/>
      <c r="E5489" s="582"/>
      <c r="F5489" s="583"/>
      <c r="G5489" s="532"/>
      <c r="H5489" s="532"/>
      <c r="I5489" s="524" t="s">
        <v>138</v>
      </c>
      <c r="J5489" s="501">
        <f>SUM(J5483:J5488)</f>
        <v>93.635999999999996</v>
      </c>
      <c r="K5489" s="458"/>
    </row>
    <row r="5490" spans="1:11">
      <c r="A5490" s="450"/>
      <c r="B5490" s="584"/>
      <c r="C5490" s="523"/>
      <c r="D5490" s="523"/>
      <c r="E5490" s="582"/>
      <c r="F5490" s="583"/>
      <c r="G5490" s="532"/>
      <c r="H5490" s="532"/>
      <c r="I5490" s="524"/>
      <c r="J5490" s="582"/>
      <c r="K5490" s="458"/>
    </row>
    <row r="5491" spans="1:11" ht="20.399999999999999">
      <c r="A5491" s="450"/>
      <c r="B5491" s="1667" t="s">
        <v>1141</v>
      </c>
      <c r="C5491" s="1668"/>
      <c r="D5491" s="1668"/>
      <c r="E5491" s="1668"/>
      <c r="F5491" s="1669"/>
      <c r="G5491" s="587" t="s">
        <v>494</v>
      </c>
      <c r="H5491" s="506" t="s">
        <v>1115</v>
      </c>
      <c r="I5491" s="557"/>
      <c r="J5491" s="509" t="s">
        <v>482</v>
      </c>
      <c r="K5491" s="458"/>
    </row>
    <row r="5492" spans="1:11">
      <c r="A5492" s="450"/>
      <c r="B5492" s="1654"/>
      <c r="C5492" s="1655"/>
      <c r="D5492" s="1655"/>
      <c r="E5492" s="1655"/>
      <c r="F5492" s="1656"/>
      <c r="G5492" s="489"/>
      <c r="H5492" s="1657"/>
      <c r="I5492" s="1658"/>
      <c r="J5492" s="492"/>
      <c r="K5492" s="458"/>
    </row>
    <row r="5493" spans="1:11">
      <c r="A5493" s="450"/>
      <c r="B5493" s="1659"/>
      <c r="C5493" s="1660"/>
      <c r="D5493" s="1660"/>
      <c r="E5493" s="1660"/>
      <c r="F5493" s="1661"/>
      <c r="G5493" s="496"/>
      <c r="H5493" s="1662"/>
      <c r="I5493" s="1663"/>
      <c r="J5493" s="492"/>
      <c r="K5493" s="458"/>
    </row>
    <row r="5494" spans="1:11">
      <c r="A5494" s="450"/>
      <c r="B5494" s="581"/>
      <c r="C5494" s="523"/>
      <c r="D5494" s="523"/>
      <c r="E5494" s="582"/>
      <c r="F5494" s="583"/>
      <c r="G5494" s="532"/>
      <c r="H5494" s="532"/>
      <c r="I5494" s="524" t="s">
        <v>138</v>
      </c>
      <c r="J5494" s="501">
        <f>SUM(J5492:J5493)</f>
        <v>0</v>
      </c>
      <c r="K5494" s="458"/>
    </row>
    <row r="5495" spans="1:11">
      <c r="A5495" s="450"/>
      <c r="B5495" s="523"/>
      <c r="C5495" s="523"/>
      <c r="D5495" s="523"/>
      <c r="E5495" s="523"/>
      <c r="F5495" s="523"/>
      <c r="G5495" s="523"/>
      <c r="H5495" s="523"/>
      <c r="I5495" s="524"/>
      <c r="J5495" s="523"/>
      <c r="K5495" s="458"/>
    </row>
    <row r="5496" spans="1:11">
      <c r="A5496" s="450"/>
      <c r="B5496" s="1645" t="s">
        <v>1142</v>
      </c>
      <c r="C5496" s="1646"/>
      <c r="D5496" s="1646"/>
      <c r="E5496" s="1646"/>
      <c r="F5496" s="1646"/>
      <c r="G5496" s="1646"/>
      <c r="H5496" s="1646"/>
      <c r="I5496" s="1647"/>
      <c r="J5496" s="573">
        <f>J5494+J5489+J5480</f>
        <v>97.647381818181813</v>
      </c>
      <c r="K5496" s="458"/>
    </row>
    <row r="5497" spans="1:11">
      <c r="A5497" s="450"/>
      <c r="B5497" s="523"/>
      <c r="C5497" s="523"/>
      <c r="D5497" s="523"/>
      <c r="E5497" s="523"/>
      <c r="F5497" s="523"/>
      <c r="G5497" s="523"/>
      <c r="H5497" s="523"/>
      <c r="I5497" s="524"/>
      <c r="J5497" s="523"/>
      <c r="K5497" s="458"/>
    </row>
    <row r="5498" spans="1:11">
      <c r="A5498" s="450"/>
      <c r="B5498" s="1645" t="s">
        <v>1143</v>
      </c>
      <c r="C5498" s="1646"/>
      <c r="D5498" s="1646"/>
      <c r="E5498" s="1646"/>
      <c r="F5498" s="1646"/>
      <c r="G5498" s="1646"/>
      <c r="H5498" s="1646"/>
      <c r="I5498" s="1647"/>
      <c r="J5498" s="501">
        <f>J5496*0</f>
        <v>0</v>
      </c>
      <c r="K5498" s="458"/>
    </row>
    <row r="5499" spans="1:11">
      <c r="A5499" s="450"/>
      <c r="B5499" s="523"/>
      <c r="C5499" s="523"/>
      <c r="D5499" s="523"/>
      <c r="E5499" s="523"/>
      <c r="F5499" s="523"/>
      <c r="G5499" s="523"/>
      <c r="H5499" s="523"/>
      <c r="I5499" s="524"/>
      <c r="J5499" s="523"/>
      <c r="K5499" s="458"/>
    </row>
    <row r="5500" spans="1:11">
      <c r="A5500" s="450"/>
      <c r="B5500" s="1645" t="s">
        <v>1144</v>
      </c>
      <c r="C5500" s="1646"/>
      <c r="D5500" s="1646"/>
      <c r="E5500" s="1646"/>
      <c r="F5500" s="1646"/>
      <c r="G5500" s="1646"/>
      <c r="H5500" s="1646"/>
      <c r="I5500" s="1647"/>
      <c r="J5500" s="573">
        <f>J5496+J5498</f>
        <v>97.647381818181813</v>
      </c>
      <c r="K5500" s="458"/>
    </row>
    <row r="5501" spans="1:11">
      <c r="A5501" s="450"/>
      <c r="B5501" s="511"/>
      <c r="C5501" s="511"/>
      <c r="D5501" s="511"/>
      <c r="E5501" s="511"/>
      <c r="F5501" s="511"/>
      <c r="G5501" s="511"/>
      <c r="H5501" s="511"/>
      <c r="I5501" s="571"/>
      <c r="J5501" s="511"/>
      <c r="K5501" s="458"/>
    </row>
    <row r="5502" spans="1:11">
      <c r="A5502" s="450"/>
      <c r="B5502" s="589"/>
      <c r="C5502" s="559"/>
      <c r="D5502" s="559"/>
      <c r="E5502" s="559"/>
      <c r="F5502" s="559"/>
      <c r="G5502" s="559"/>
      <c r="H5502" s="559"/>
      <c r="I5502" s="559"/>
      <c r="J5502" s="590"/>
      <c r="K5502" s="458"/>
    </row>
    <row r="5503" spans="1:11">
      <c r="A5503" s="450"/>
      <c r="B5503" s="591"/>
      <c r="C5503" s="592"/>
      <c r="D5503" s="593"/>
      <c r="E5503" s="593"/>
      <c r="F5503" s="594" t="s">
        <v>1119</v>
      </c>
      <c r="G5503" s="595" t="s">
        <v>1119</v>
      </c>
      <c r="H5503" s="592"/>
      <c r="I5503" s="592"/>
      <c r="J5503" s="596"/>
      <c r="K5503" s="458"/>
    </row>
    <row r="5504" spans="1:11">
      <c r="A5504" s="450"/>
      <c r="B5504" s="459"/>
      <c r="C5504" s="459"/>
      <c r="D5504" s="459"/>
      <c r="E5504" s="459"/>
      <c r="F5504" s="459"/>
      <c r="G5504" s="459"/>
      <c r="H5504" s="459"/>
      <c r="I5504" s="459"/>
      <c r="J5504" s="459"/>
      <c r="K5504" s="458"/>
    </row>
    <row r="5505" spans="1:11">
      <c r="A5505" s="450"/>
      <c r="B5505" s="597"/>
      <c r="C5505" s="598"/>
      <c r="D5505" s="598"/>
      <c r="E5505" s="598"/>
      <c r="F5505" s="599"/>
      <c r="G5505" s="600" t="s">
        <v>482</v>
      </c>
      <c r="H5505" s="502"/>
      <c r="I5505" s="502"/>
      <c r="J5505" s="505"/>
      <c r="K5505" s="458"/>
    </row>
    <row r="5506" spans="1:11">
      <c r="A5506" s="450"/>
      <c r="B5506" s="601"/>
      <c r="C5506" s="602"/>
      <c r="D5506" s="602"/>
      <c r="E5506" s="602"/>
      <c r="F5506" s="603"/>
      <c r="G5506" s="1648" t="s">
        <v>1145</v>
      </c>
      <c r="H5506" s="1649"/>
      <c r="I5506" s="1649"/>
      <c r="J5506" s="1650"/>
      <c r="K5506" s="458"/>
    </row>
    <row r="5507" spans="1:11">
      <c r="A5507" s="450"/>
      <c r="B5507" s="604"/>
      <c r="C5507" s="605"/>
      <c r="D5507" s="605"/>
      <c r="E5507" s="605"/>
      <c r="F5507" s="606"/>
      <c r="G5507" s="607"/>
      <c r="H5507" s="1651"/>
      <c r="I5507" s="1652"/>
      <c r="J5507" s="1653"/>
      <c r="K5507" s="458"/>
    </row>
    <row r="5508" spans="1:11" ht="15" thickBot="1">
      <c r="A5508" s="608"/>
      <c r="B5508" s="609"/>
      <c r="C5508" s="609"/>
      <c r="D5508" s="609"/>
      <c r="E5508" s="609"/>
      <c r="F5508" s="609"/>
      <c r="G5508" s="609"/>
      <c r="H5508" s="609"/>
      <c r="I5508" s="609"/>
      <c r="J5508" s="609"/>
      <c r="K5508" s="610"/>
    </row>
    <row r="5509" spans="1:11">
      <c r="A5509" s="447"/>
      <c r="B5509" s="448"/>
      <c r="C5509" s="448"/>
      <c r="D5509" s="448"/>
      <c r="E5509" s="448"/>
      <c r="F5509" s="448"/>
      <c r="G5509" s="448"/>
      <c r="H5509" s="448"/>
      <c r="I5509" s="448"/>
      <c r="J5509" s="448"/>
      <c r="K5509" s="449"/>
    </row>
    <row r="5510" spans="1:11">
      <c r="A5510" s="450"/>
      <c r="B5510" s="451" t="s">
        <v>141</v>
      </c>
      <c r="C5510" s="452"/>
      <c r="D5510" s="453" t="s">
        <v>1105</v>
      </c>
      <c r="E5510" s="454"/>
      <c r="F5510" s="455"/>
      <c r="G5510" s="455"/>
      <c r="H5510" s="456"/>
      <c r="I5510" s="456"/>
      <c r="J5510" s="457"/>
      <c r="K5510" s="458"/>
    </row>
    <row r="5511" spans="1:11">
      <c r="A5511" s="450"/>
      <c r="B5511" s="459"/>
      <c r="C5511" s="459"/>
      <c r="D5511" s="459"/>
      <c r="E5511" s="459"/>
      <c r="F5511" s="459"/>
      <c r="G5511" s="459"/>
      <c r="H5511" s="459"/>
      <c r="I5511" s="459"/>
      <c r="J5511" s="459"/>
      <c r="K5511" s="458"/>
    </row>
    <row r="5512" spans="1:11">
      <c r="A5512" s="450"/>
      <c r="B5512" s="460" t="s">
        <v>1106</v>
      </c>
      <c r="C5512" s="461" t="s">
        <v>1107</v>
      </c>
      <c r="D5512" s="1671" t="s">
        <v>198</v>
      </c>
      <c r="E5512" s="1672"/>
      <c r="F5512" s="1672"/>
      <c r="G5512" s="1672"/>
      <c r="H5512" s="1672"/>
      <c r="I5512" s="1673"/>
      <c r="J5512" s="462" t="s">
        <v>1108</v>
      </c>
      <c r="K5512" s="458"/>
    </row>
    <row r="5513" spans="1:11">
      <c r="A5513" s="450"/>
      <c r="B5513" s="463"/>
      <c r="C5513" s="464"/>
      <c r="D5513" s="1674" t="s">
        <v>1384</v>
      </c>
      <c r="E5513" s="1675"/>
      <c r="F5513" s="1675"/>
      <c r="G5513" s="1675"/>
      <c r="H5513" s="1675"/>
      <c r="I5513" s="1676"/>
      <c r="J5513" s="468" t="str">
        <f>F5530</f>
        <v>m</v>
      </c>
      <c r="K5513" s="458"/>
    </row>
    <row r="5514" spans="1:11">
      <c r="A5514" s="450"/>
      <c r="B5514" s="469"/>
      <c r="C5514" s="469"/>
      <c r="D5514" s="469"/>
      <c r="E5514" s="469"/>
      <c r="F5514" s="469"/>
      <c r="G5514" s="469"/>
      <c r="H5514" s="469"/>
      <c r="I5514" s="470"/>
      <c r="J5514" s="471"/>
      <c r="K5514" s="458"/>
    </row>
    <row r="5515" spans="1:11">
      <c r="A5515" s="450"/>
      <c r="B5515" s="1648" t="s">
        <v>1111</v>
      </c>
      <c r="C5515" s="1650"/>
      <c r="D5515" s="1679" t="s">
        <v>873</v>
      </c>
      <c r="E5515" s="1681" t="s">
        <v>1112</v>
      </c>
      <c r="F5515" s="472" t="s">
        <v>1113</v>
      </c>
      <c r="G5515" s="473"/>
      <c r="H5515" s="472" t="s">
        <v>1114</v>
      </c>
      <c r="I5515" s="473"/>
      <c r="J5515" s="474" t="s">
        <v>1115</v>
      </c>
      <c r="K5515" s="458"/>
    </row>
    <row r="5516" spans="1:11">
      <c r="A5516" s="450"/>
      <c r="B5516" s="1677"/>
      <c r="C5516" s="1678"/>
      <c r="D5516" s="1680"/>
      <c r="E5516" s="1682"/>
      <c r="F5516" s="475" t="s">
        <v>1116</v>
      </c>
      <c r="G5516" s="475" t="s">
        <v>1117</v>
      </c>
      <c r="H5516" s="475" t="s">
        <v>1116</v>
      </c>
      <c r="I5516" s="476" t="s">
        <v>1117</v>
      </c>
      <c r="J5516" s="477" t="s">
        <v>1118</v>
      </c>
      <c r="K5516" s="458"/>
    </row>
    <row r="5517" spans="1:11">
      <c r="A5517" s="450"/>
      <c r="B5517" s="486"/>
      <c r="C5517" s="487"/>
      <c r="D5517" s="488"/>
      <c r="E5517" s="481"/>
      <c r="F5517" s="481"/>
      <c r="G5517" s="482"/>
      <c r="H5517" s="490"/>
      <c r="I5517" s="484"/>
      <c r="J5517" s="492"/>
      <c r="K5517" s="458"/>
    </row>
    <row r="5518" spans="1:11">
      <c r="A5518" s="450"/>
      <c r="B5518" s="486"/>
      <c r="C5518" s="487"/>
      <c r="D5518" s="488"/>
      <c r="E5518" s="489"/>
      <c r="F5518" s="489"/>
      <c r="G5518" s="489"/>
      <c r="H5518" s="490"/>
      <c r="I5518" s="491"/>
      <c r="J5518" s="492">
        <f>H5518*F5518*E5518+I5518*G5518*E5518</f>
        <v>0</v>
      </c>
      <c r="K5518" s="458"/>
    </row>
    <row r="5519" spans="1:11">
      <c r="A5519" s="450"/>
      <c r="B5519" s="493"/>
      <c r="C5519" s="494"/>
      <c r="D5519" s="495"/>
      <c r="E5519" s="496"/>
      <c r="F5519" s="496"/>
      <c r="G5519" s="496"/>
      <c r="H5519" s="497"/>
      <c r="I5519" s="498"/>
      <c r="J5519" s="492">
        <f>H5519*F5519*E5519+I5519*G5519*E5519</f>
        <v>0</v>
      </c>
      <c r="K5519" s="458"/>
    </row>
    <row r="5520" spans="1:11">
      <c r="A5520" s="450"/>
      <c r="B5520" s="499" t="s">
        <v>1119</v>
      </c>
      <c r="C5520" s="469"/>
      <c r="D5520" s="469"/>
      <c r="E5520" s="469"/>
      <c r="F5520" s="469"/>
      <c r="G5520" s="469"/>
      <c r="H5520" s="469"/>
      <c r="I5520" s="500" t="s">
        <v>138</v>
      </c>
      <c r="J5520" s="501">
        <f>SUM(J5517:J5519)</f>
        <v>0</v>
      </c>
      <c r="K5520" s="458"/>
    </row>
    <row r="5521" spans="1:11">
      <c r="A5521" s="450"/>
      <c r="B5521" s="502"/>
      <c r="C5521" s="502"/>
      <c r="D5521" s="502"/>
      <c r="E5521" s="502"/>
      <c r="F5521" s="502"/>
      <c r="G5521" s="502"/>
      <c r="H5521" s="502"/>
      <c r="I5521" s="503"/>
      <c r="J5521" s="504"/>
      <c r="K5521" s="458"/>
    </row>
    <row r="5522" spans="1:11" ht="20.399999999999999">
      <c r="A5522" s="450"/>
      <c r="B5522" s="1664" t="s">
        <v>1120</v>
      </c>
      <c r="C5522" s="1665"/>
      <c r="D5522" s="1665"/>
      <c r="E5522" s="1666"/>
      <c r="F5522" s="505" t="s">
        <v>873</v>
      </c>
      <c r="G5522" s="506"/>
      <c r="H5522" s="507" t="s">
        <v>560</v>
      </c>
      <c r="I5522" s="508" t="s">
        <v>1121</v>
      </c>
      <c r="J5522" s="509" t="s">
        <v>1122</v>
      </c>
      <c r="K5522" s="458"/>
    </row>
    <row r="5523" spans="1:11">
      <c r="A5523" s="450"/>
      <c r="B5523" s="510"/>
      <c r="C5523" s="511"/>
      <c r="D5523" s="512"/>
      <c r="E5523" s="513"/>
      <c r="F5523" s="514"/>
      <c r="G5523" s="515"/>
      <c r="H5523" s="516"/>
      <c r="I5523" s="484"/>
      <c r="J5523" s="485"/>
      <c r="K5523" s="458"/>
    </row>
    <row r="5524" spans="1:11">
      <c r="A5524" s="450"/>
      <c r="B5524" s="517" t="s">
        <v>626</v>
      </c>
      <c r="C5524" s="518"/>
      <c r="D5524" s="459"/>
      <c r="E5524" s="487"/>
      <c r="F5524" s="488"/>
      <c r="G5524" s="519"/>
      <c r="H5524" s="520">
        <v>0.09</v>
      </c>
      <c r="I5524" s="521">
        <f>VLOOKUP(B5524,'MÃO DE OBRA'!$A:$E,5,FALSE)/220</f>
        <v>15.730909090909092</v>
      </c>
      <c r="J5524" s="492">
        <f t="shared" ref="J5524:J5525" si="133">H5524*I5524</f>
        <v>1.4157818181818183</v>
      </c>
      <c r="K5524" s="458"/>
    </row>
    <row r="5525" spans="1:11">
      <c r="A5525" s="450"/>
      <c r="B5525" s="517" t="s">
        <v>734</v>
      </c>
      <c r="C5525" s="518"/>
      <c r="D5525" s="459"/>
      <c r="E5525" s="487"/>
      <c r="F5525" s="488"/>
      <c r="G5525" s="519"/>
      <c r="H5525" s="520">
        <v>0.11</v>
      </c>
      <c r="I5525" s="521">
        <f>VLOOKUP(B5525,'MÃO DE OBRA'!$A:$E,5,FALSE)/220</f>
        <v>23.596363636363641</v>
      </c>
      <c r="J5525" s="492">
        <f t="shared" si="133"/>
        <v>2.5956000000000006</v>
      </c>
      <c r="K5525" s="458"/>
    </row>
    <row r="5526" spans="1:11">
      <c r="A5526" s="450"/>
      <c r="B5526" s="517"/>
      <c r="C5526" s="518"/>
      <c r="D5526" s="459"/>
      <c r="E5526" s="487"/>
      <c r="F5526" s="488"/>
      <c r="G5526" s="519"/>
      <c r="H5526" s="520"/>
      <c r="I5526" s="521"/>
      <c r="J5526" s="492"/>
      <c r="K5526" s="458"/>
    </row>
    <row r="5527" spans="1:11">
      <c r="A5527" s="450"/>
      <c r="B5527" s="517"/>
      <c r="C5527" s="518"/>
      <c r="D5527" s="459"/>
      <c r="E5527" s="487"/>
      <c r="F5527" s="488"/>
      <c r="G5527" s="519"/>
      <c r="H5527" s="520"/>
      <c r="I5527" s="491"/>
      <c r="J5527" s="492">
        <f>H5527*I5527</f>
        <v>0</v>
      </c>
      <c r="K5527" s="458"/>
    </row>
    <row r="5528" spans="1:11">
      <c r="A5528" s="450"/>
      <c r="B5528" s="499" t="s">
        <v>1119</v>
      </c>
      <c r="C5528" s="502"/>
      <c r="D5528" s="502"/>
      <c r="E5528" s="502"/>
      <c r="F5528" s="502"/>
      <c r="G5528" s="502"/>
      <c r="H5528" s="502"/>
      <c r="I5528" s="522" t="s">
        <v>138</v>
      </c>
      <c r="J5528" s="501">
        <f>SUM(J5523:J5527)</f>
        <v>4.0113818181818193</v>
      </c>
      <c r="K5528" s="458"/>
    </row>
    <row r="5529" spans="1:11">
      <c r="A5529" s="450"/>
      <c r="B5529" s="523"/>
      <c r="C5529" s="523"/>
      <c r="D5529" s="523"/>
      <c r="E5529" s="523"/>
      <c r="F5529" s="523"/>
      <c r="G5529" s="523"/>
      <c r="H5529" s="523"/>
      <c r="I5529" s="524"/>
      <c r="J5529" s="523"/>
      <c r="K5529" s="458"/>
    </row>
    <row r="5530" spans="1:11">
      <c r="A5530" s="450"/>
      <c r="B5530" s="525" t="s">
        <v>1123</v>
      </c>
      <c r="C5530" s="526"/>
      <c r="D5530" s="523"/>
      <c r="E5530" s="527">
        <v>1</v>
      </c>
      <c r="F5530" s="528" t="s">
        <v>169</v>
      </c>
      <c r="G5530" s="506"/>
      <c r="H5530" s="506"/>
      <c r="I5530" s="529" t="s">
        <v>1124</v>
      </c>
      <c r="J5530" s="501">
        <f>J5520+J5528</f>
        <v>4.0113818181818193</v>
      </c>
      <c r="K5530" s="458"/>
    </row>
    <row r="5531" spans="1:11">
      <c r="A5531" s="450"/>
      <c r="B5531" s="530"/>
      <c r="C5531" s="523"/>
      <c r="D5531" s="523"/>
      <c r="E5531" s="531"/>
      <c r="F5531" s="532"/>
      <c r="G5531" s="532"/>
      <c r="H5531" s="532"/>
      <c r="I5531" s="524"/>
      <c r="J5531" s="523"/>
      <c r="K5531" s="458"/>
    </row>
    <row r="5532" spans="1:11" ht="20.399999999999999">
      <c r="A5532" s="450"/>
      <c r="B5532" s="1667" t="s">
        <v>481</v>
      </c>
      <c r="C5532" s="1668"/>
      <c r="D5532" s="1668"/>
      <c r="E5532" s="1669"/>
      <c r="F5532" s="533" t="s">
        <v>873</v>
      </c>
      <c r="G5532" s="534" t="s">
        <v>493</v>
      </c>
      <c r="H5532" s="507" t="s">
        <v>1115</v>
      </c>
      <c r="I5532" s="535" t="s">
        <v>480</v>
      </c>
      <c r="J5532" s="536" t="s">
        <v>482</v>
      </c>
      <c r="K5532" s="458"/>
    </row>
    <row r="5533" spans="1:11">
      <c r="A5533" s="450"/>
      <c r="B5533" s="537"/>
      <c r="C5533" s="538"/>
      <c r="D5533" s="538"/>
      <c r="E5533" s="539"/>
      <c r="F5533" s="540"/>
      <c r="G5533" s="541"/>
      <c r="H5533" s="547"/>
      <c r="I5533" s="543"/>
      <c r="J5533" s="485"/>
      <c r="K5533" s="458"/>
    </row>
    <row r="5534" spans="1:11">
      <c r="A5534" s="450"/>
      <c r="B5534" s="537"/>
      <c r="C5534" s="518"/>
      <c r="D5534" s="518"/>
      <c r="E5534" s="487"/>
      <c r="F5534" s="540"/>
      <c r="G5534" s="541"/>
      <c r="H5534" s="547"/>
      <c r="I5534" s="543"/>
      <c r="J5534" s="492"/>
      <c r="K5534" s="458"/>
    </row>
    <row r="5535" spans="1:11">
      <c r="A5535" s="450"/>
      <c r="B5535" s="517"/>
      <c r="C5535" s="518"/>
      <c r="D5535" s="518"/>
      <c r="E5535" s="487"/>
      <c r="F5535" s="488"/>
      <c r="G5535" s="546"/>
      <c r="H5535" s="547"/>
      <c r="I5535" s="543"/>
      <c r="J5535" s="492">
        <f>H5535*I5535*E5517*F5517</f>
        <v>0</v>
      </c>
      <c r="K5535" s="458"/>
    </row>
    <row r="5536" spans="1:11">
      <c r="A5536" s="450"/>
      <c r="B5536" s="517"/>
      <c r="C5536" s="526"/>
      <c r="D5536" s="526"/>
      <c r="E5536" s="494"/>
      <c r="F5536" s="488"/>
      <c r="G5536" s="468"/>
      <c r="H5536" s="547"/>
      <c r="I5536" s="548"/>
      <c r="J5536" s="492">
        <f>H5536*I5536*E5518*F5518</f>
        <v>0</v>
      </c>
      <c r="K5536" s="458"/>
    </row>
    <row r="5537" spans="1:11">
      <c r="A5537" s="450"/>
      <c r="B5537" s="550" t="s">
        <v>1119</v>
      </c>
      <c r="C5537" s="526"/>
      <c r="D5537" s="526"/>
      <c r="E5537" s="526"/>
      <c r="F5537" s="523"/>
      <c r="G5537" s="526"/>
      <c r="H5537" s="551"/>
      <c r="I5537" s="552" t="s">
        <v>138</v>
      </c>
      <c r="J5537" s="501">
        <f>SUM(J5533:J5536)</f>
        <v>0</v>
      </c>
      <c r="K5537" s="458"/>
    </row>
    <row r="5538" spans="1:11">
      <c r="A5538" s="450"/>
      <c r="B5538" s="553"/>
      <c r="C5538" s="526"/>
      <c r="D5538" s="526"/>
      <c r="E5538" s="554"/>
      <c r="F5538" s="555"/>
      <c r="G5538" s="506"/>
      <c r="H5538" s="506"/>
      <c r="I5538" s="529"/>
      <c r="J5538" s="554"/>
      <c r="K5538" s="458"/>
    </row>
    <row r="5539" spans="1:11" ht="20.399999999999999">
      <c r="A5539" s="450"/>
      <c r="B5539" s="1667" t="s">
        <v>1125</v>
      </c>
      <c r="C5539" s="1668"/>
      <c r="D5539" s="1668"/>
      <c r="E5539" s="1668"/>
      <c r="F5539" s="1669"/>
      <c r="G5539" s="556" t="s">
        <v>494</v>
      </c>
      <c r="H5539" s="506" t="s">
        <v>1126</v>
      </c>
      <c r="I5539" s="557" t="s">
        <v>1115</v>
      </c>
      <c r="J5539" s="509" t="s">
        <v>482</v>
      </c>
      <c r="K5539" s="458"/>
    </row>
    <row r="5540" spans="1:11">
      <c r="A5540" s="450"/>
      <c r="B5540" s="558"/>
      <c r="C5540" s="559"/>
      <c r="D5540" s="560"/>
      <c r="E5540" s="560"/>
      <c r="F5540" s="561"/>
      <c r="G5540" s="489"/>
      <c r="H5540" s="489"/>
      <c r="I5540" s="562"/>
      <c r="J5540" s="492"/>
      <c r="K5540" s="458"/>
    </row>
    <row r="5541" spans="1:11">
      <c r="A5541" s="450"/>
      <c r="B5541" s="563"/>
      <c r="C5541" s="564"/>
      <c r="D5541" s="565"/>
      <c r="E5541" s="565"/>
      <c r="F5541" s="566"/>
      <c r="G5541" s="489"/>
      <c r="H5541" s="489"/>
      <c r="I5541" s="562"/>
      <c r="J5541" s="492"/>
      <c r="K5541" s="458"/>
    </row>
    <row r="5542" spans="1:11">
      <c r="A5542" s="450"/>
      <c r="B5542" s="1670" t="s">
        <v>138</v>
      </c>
      <c r="C5542" s="1670"/>
      <c r="D5542" s="1670"/>
      <c r="E5542" s="1670"/>
      <c r="F5542" s="1670"/>
      <c r="G5542" s="1670"/>
      <c r="H5542" s="1670"/>
      <c r="I5542" s="1670"/>
      <c r="J5542" s="501">
        <f>SUM(J5540:J5541)</f>
        <v>0</v>
      </c>
      <c r="K5542" s="458"/>
    </row>
    <row r="5543" spans="1:11">
      <c r="A5543" s="450"/>
      <c r="B5543" s="567"/>
      <c r="C5543" s="511"/>
      <c r="D5543" s="511"/>
      <c r="E5543" s="568"/>
      <c r="F5543" s="569"/>
      <c r="G5543" s="570"/>
      <c r="H5543" s="570"/>
      <c r="I5543" s="571"/>
      <c r="J5543" s="572"/>
      <c r="K5543" s="458"/>
    </row>
    <row r="5544" spans="1:11">
      <c r="A5544" s="450"/>
      <c r="B5544" s="573" t="s">
        <v>1127</v>
      </c>
      <c r="C5544" s="573"/>
      <c r="D5544" s="550"/>
      <c r="E5544" s="523"/>
      <c r="F5544" s="523"/>
      <c r="G5544" s="523"/>
      <c r="H5544" s="574"/>
      <c r="I5544" s="575"/>
      <c r="J5544" s="639">
        <f>(J5530+J5537+J5542)/E5530</f>
        <v>4.0113818181818193</v>
      </c>
      <c r="K5544" s="458"/>
    </row>
    <row r="5545" spans="1:11">
      <c r="A5545" s="450"/>
      <c r="B5545" s="553"/>
      <c r="C5545" s="526"/>
      <c r="D5545" s="526"/>
      <c r="E5545" s="554"/>
      <c r="F5545" s="555"/>
      <c r="G5545" s="506"/>
      <c r="H5545" s="506"/>
      <c r="I5545" s="529"/>
      <c r="J5545" s="576"/>
      <c r="K5545" s="458"/>
    </row>
    <row r="5546" spans="1:11" ht="20.399999999999999">
      <c r="A5546" s="450"/>
      <c r="B5546" s="1667" t="s">
        <v>1128</v>
      </c>
      <c r="C5546" s="1668"/>
      <c r="D5546" s="1668"/>
      <c r="E5546" s="1668"/>
      <c r="F5546" s="1669"/>
      <c r="G5546" s="556" t="s">
        <v>494</v>
      </c>
      <c r="H5546" s="506" t="s">
        <v>1126</v>
      </c>
      <c r="I5546" s="557" t="s">
        <v>1115</v>
      </c>
      <c r="J5546" s="509" t="s">
        <v>482</v>
      </c>
      <c r="K5546" s="458"/>
    </row>
    <row r="5547" spans="1:11">
      <c r="A5547" s="450"/>
      <c r="B5547" s="558" t="s">
        <v>1385</v>
      </c>
      <c r="C5547" s="559"/>
      <c r="D5547" s="560"/>
      <c r="E5547" s="560"/>
      <c r="F5547" s="561"/>
      <c r="G5547" s="489">
        <v>1.02</v>
      </c>
      <c r="H5547" s="489" t="s">
        <v>1221</v>
      </c>
      <c r="I5547" s="562">
        <v>68</v>
      </c>
      <c r="J5547" s="492">
        <f>G5547*I5547</f>
        <v>69.36</v>
      </c>
      <c r="K5547" s="458"/>
    </row>
    <row r="5548" spans="1:11">
      <c r="A5548" s="450"/>
      <c r="B5548" s="563" t="s">
        <v>1386</v>
      </c>
      <c r="C5548" s="564"/>
      <c r="D5548" s="565"/>
      <c r="E5548" s="565"/>
      <c r="F5548" s="566"/>
      <c r="G5548" s="489">
        <v>0.06</v>
      </c>
      <c r="H5548" s="489" t="s">
        <v>533</v>
      </c>
      <c r="I5548" s="743">
        <v>88</v>
      </c>
      <c r="J5548" s="492">
        <f>G5548*I5548</f>
        <v>5.2799999999999994</v>
      </c>
      <c r="K5548" s="458"/>
    </row>
    <row r="5549" spans="1:11">
      <c r="A5549" s="450"/>
      <c r="B5549" s="563"/>
      <c r="C5549" s="564"/>
      <c r="D5549" s="565"/>
      <c r="E5549" s="565"/>
      <c r="F5549" s="566"/>
      <c r="G5549" s="489"/>
      <c r="H5549" s="489"/>
      <c r="I5549" s="743"/>
      <c r="J5549" s="492"/>
      <c r="K5549" s="458"/>
    </row>
    <row r="5550" spans="1:11">
      <c r="A5550" s="450"/>
      <c r="B5550" s="563"/>
      <c r="C5550" s="564"/>
      <c r="D5550" s="565"/>
      <c r="E5550" s="565"/>
      <c r="F5550" s="566"/>
      <c r="G5550" s="489"/>
      <c r="H5550" s="489"/>
      <c r="I5550" s="743"/>
      <c r="J5550" s="492">
        <f t="shared" ref="J5550:J5552" si="134">G5550*I5550</f>
        <v>0</v>
      </c>
      <c r="K5550" s="458"/>
    </row>
    <row r="5551" spans="1:11">
      <c r="A5551" s="450"/>
      <c r="B5551" s="563"/>
      <c r="C5551" s="564"/>
      <c r="D5551" s="565"/>
      <c r="E5551" s="565"/>
      <c r="F5551" s="566"/>
      <c r="G5551" s="489"/>
      <c r="H5551" s="489"/>
      <c r="I5551" s="743"/>
      <c r="J5551" s="492">
        <f t="shared" si="134"/>
        <v>0</v>
      </c>
      <c r="K5551" s="458"/>
    </row>
    <row r="5552" spans="1:11">
      <c r="A5552" s="450"/>
      <c r="B5552" s="577"/>
      <c r="C5552" s="578"/>
      <c r="D5552" s="579"/>
      <c r="E5552" s="579"/>
      <c r="F5552" s="580"/>
      <c r="G5552" s="489"/>
      <c r="H5552" s="489"/>
      <c r="I5552" s="743"/>
      <c r="J5552" s="492">
        <f t="shared" si="134"/>
        <v>0</v>
      </c>
      <c r="K5552" s="458"/>
    </row>
    <row r="5553" spans="1:11">
      <c r="A5553" s="450"/>
      <c r="B5553" s="581"/>
      <c r="C5553" s="523"/>
      <c r="D5553" s="523"/>
      <c r="E5553" s="582"/>
      <c r="F5553" s="583"/>
      <c r="G5553" s="532"/>
      <c r="H5553" s="532"/>
      <c r="I5553" s="524" t="s">
        <v>138</v>
      </c>
      <c r="J5553" s="501">
        <f>SUM(J5547:J5552)</f>
        <v>74.64</v>
      </c>
      <c r="K5553" s="458"/>
    </row>
    <row r="5554" spans="1:11">
      <c r="A5554" s="450"/>
      <c r="B5554" s="584"/>
      <c r="C5554" s="523"/>
      <c r="D5554" s="523"/>
      <c r="E5554" s="582"/>
      <c r="F5554" s="583"/>
      <c r="G5554" s="532"/>
      <c r="H5554" s="532"/>
      <c r="I5554" s="524"/>
      <c r="J5554" s="582"/>
      <c r="K5554" s="458"/>
    </row>
    <row r="5555" spans="1:11" ht="20.399999999999999">
      <c r="A5555" s="450"/>
      <c r="B5555" s="1667" t="s">
        <v>1141</v>
      </c>
      <c r="C5555" s="1668"/>
      <c r="D5555" s="1668"/>
      <c r="E5555" s="1668"/>
      <c r="F5555" s="1669"/>
      <c r="G5555" s="587" t="s">
        <v>494</v>
      </c>
      <c r="H5555" s="506" t="s">
        <v>1115</v>
      </c>
      <c r="I5555" s="557"/>
      <c r="J5555" s="509" t="s">
        <v>482</v>
      </c>
      <c r="K5555" s="458"/>
    </row>
    <row r="5556" spans="1:11">
      <c r="A5556" s="450"/>
      <c r="B5556" s="1654"/>
      <c r="C5556" s="1655"/>
      <c r="D5556" s="1655"/>
      <c r="E5556" s="1655"/>
      <c r="F5556" s="1656"/>
      <c r="G5556" s="489"/>
      <c r="H5556" s="1657"/>
      <c r="I5556" s="1658"/>
      <c r="J5556" s="492"/>
      <c r="K5556" s="458"/>
    </row>
    <row r="5557" spans="1:11">
      <c r="A5557" s="450"/>
      <c r="B5557" s="1659"/>
      <c r="C5557" s="1660"/>
      <c r="D5557" s="1660"/>
      <c r="E5557" s="1660"/>
      <c r="F5557" s="1661"/>
      <c r="G5557" s="496"/>
      <c r="H5557" s="1662"/>
      <c r="I5557" s="1663"/>
      <c r="J5557" s="492"/>
      <c r="K5557" s="458"/>
    </row>
    <row r="5558" spans="1:11">
      <c r="A5558" s="450"/>
      <c r="B5558" s="581"/>
      <c r="C5558" s="523"/>
      <c r="D5558" s="523"/>
      <c r="E5558" s="582"/>
      <c r="F5558" s="583"/>
      <c r="G5558" s="532"/>
      <c r="H5558" s="532"/>
      <c r="I5558" s="524" t="s">
        <v>138</v>
      </c>
      <c r="J5558" s="501">
        <f>SUM(J5556:J5557)</f>
        <v>0</v>
      </c>
      <c r="K5558" s="458"/>
    </row>
    <row r="5559" spans="1:11">
      <c r="A5559" s="450"/>
      <c r="B5559" s="523"/>
      <c r="C5559" s="523"/>
      <c r="D5559" s="523"/>
      <c r="E5559" s="523"/>
      <c r="F5559" s="523"/>
      <c r="G5559" s="523"/>
      <c r="H5559" s="523"/>
      <c r="I5559" s="524"/>
      <c r="J5559" s="523"/>
      <c r="K5559" s="458"/>
    </row>
    <row r="5560" spans="1:11">
      <c r="A5560" s="450"/>
      <c r="B5560" s="1645" t="s">
        <v>1142</v>
      </c>
      <c r="C5560" s="1646"/>
      <c r="D5560" s="1646"/>
      <c r="E5560" s="1646"/>
      <c r="F5560" s="1646"/>
      <c r="G5560" s="1646"/>
      <c r="H5560" s="1646"/>
      <c r="I5560" s="1647"/>
      <c r="J5560" s="573">
        <f>J5558+J5553+J5544</f>
        <v>78.651381818181818</v>
      </c>
      <c r="K5560" s="458"/>
    </row>
    <row r="5561" spans="1:11">
      <c r="A5561" s="450"/>
      <c r="B5561" s="523"/>
      <c r="C5561" s="523"/>
      <c r="D5561" s="523"/>
      <c r="E5561" s="523"/>
      <c r="F5561" s="523"/>
      <c r="G5561" s="523"/>
      <c r="H5561" s="523"/>
      <c r="I5561" s="524"/>
      <c r="J5561" s="523"/>
      <c r="K5561" s="458"/>
    </row>
    <row r="5562" spans="1:11">
      <c r="A5562" s="450"/>
      <c r="B5562" s="1645" t="s">
        <v>1143</v>
      </c>
      <c r="C5562" s="1646"/>
      <c r="D5562" s="1646"/>
      <c r="E5562" s="1646"/>
      <c r="F5562" s="1646"/>
      <c r="G5562" s="1646"/>
      <c r="H5562" s="1646"/>
      <c r="I5562" s="1647"/>
      <c r="J5562" s="501">
        <f>J5560*0</f>
        <v>0</v>
      </c>
      <c r="K5562" s="458"/>
    </row>
    <row r="5563" spans="1:11">
      <c r="A5563" s="450"/>
      <c r="B5563" s="523"/>
      <c r="C5563" s="523"/>
      <c r="D5563" s="523"/>
      <c r="E5563" s="523"/>
      <c r="F5563" s="523"/>
      <c r="G5563" s="523"/>
      <c r="H5563" s="523"/>
      <c r="I5563" s="524"/>
      <c r="J5563" s="523"/>
      <c r="K5563" s="458"/>
    </row>
    <row r="5564" spans="1:11">
      <c r="A5564" s="450"/>
      <c r="B5564" s="1645" t="s">
        <v>1144</v>
      </c>
      <c r="C5564" s="1646"/>
      <c r="D5564" s="1646"/>
      <c r="E5564" s="1646"/>
      <c r="F5564" s="1646"/>
      <c r="G5564" s="1646"/>
      <c r="H5564" s="1646"/>
      <c r="I5564" s="1647"/>
      <c r="J5564" s="573">
        <f>J5560+J5562</f>
        <v>78.651381818181818</v>
      </c>
      <c r="K5564" s="458"/>
    </row>
    <row r="5565" spans="1:11">
      <c r="A5565" s="450"/>
      <c r="B5565" s="511"/>
      <c r="C5565" s="511"/>
      <c r="D5565" s="511"/>
      <c r="E5565" s="511"/>
      <c r="F5565" s="511"/>
      <c r="G5565" s="511"/>
      <c r="H5565" s="511"/>
      <c r="I5565" s="571"/>
      <c r="J5565" s="511"/>
      <c r="K5565" s="458"/>
    </row>
    <row r="5566" spans="1:11">
      <c r="A5566" s="450"/>
      <c r="B5566" s="589"/>
      <c r="C5566" s="559"/>
      <c r="D5566" s="559"/>
      <c r="E5566" s="559"/>
      <c r="F5566" s="559"/>
      <c r="G5566" s="559"/>
      <c r="H5566" s="559"/>
      <c r="I5566" s="559"/>
      <c r="J5566" s="590"/>
      <c r="K5566" s="458"/>
    </row>
    <row r="5567" spans="1:11">
      <c r="A5567" s="450"/>
      <c r="B5567" s="591"/>
      <c r="C5567" s="592"/>
      <c r="D5567" s="593"/>
      <c r="E5567" s="593"/>
      <c r="F5567" s="594" t="s">
        <v>1119</v>
      </c>
      <c r="G5567" s="595" t="s">
        <v>1119</v>
      </c>
      <c r="H5567" s="592"/>
      <c r="I5567" s="592"/>
      <c r="J5567" s="596"/>
      <c r="K5567" s="458"/>
    </row>
    <row r="5568" spans="1:11">
      <c r="A5568" s="450"/>
      <c r="B5568" s="459"/>
      <c r="C5568" s="459"/>
      <c r="D5568" s="459"/>
      <c r="E5568" s="459"/>
      <c r="F5568" s="459"/>
      <c r="G5568" s="459"/>
      <c r="H5568" s="459"/>
      <c r="I5568" s="459"/>
      <c r="J5568" s="459"/>
      <c r="K5568" s="458"/>
    </row>
    <row r="5569" spans="1:11">
      <c r="A5569" s="450"/>
      <c r="B5569" s="597"/>
      <c r="C5569" s="598"/>
      <c r="D5569" s="598"/>
      <c r="E5569" s="598"/>
      <c r="F5569" s="599"/>
      <c r="G5569" s="600" t="s">
        <v>482</v>
      </c>
      <c r="H5569" s="502"/>
      <c r="I5569" s="502"/>
      <c r="J5569" s="505"/>
      <c r="K5569" s="458"/>
    </row>
    <row r="5570" spans="1:11">
      <c r="A5570" s="450"/>
      <c r="B5570" s="601"/>
      <c r="C5570" s="602"/>
      <c r="D5570" s="602"/>
      <c r="E5570" s="602"/>
      <c r="F5570" s="603"/>
      <c r="G5570" s="1648" t="s">
        <v>1145</v>
      </c>
      <c r="H5570" s="1649"/>
      <c r="I5570" s="1649"/>
      <c r="J5570" s="1650"/>
      <c r="K5570" s="458"/>
    </row>
    <row r="5571" spans="1:11">
      <c r="A5571" s="450"/>
      <c r="B5571" s="604"/>
      <c r="C5571" s="605"/>
      <c r="D5571" s="605"/>
      <c r="E5571" s="605"/>
      <c r="F5571" s="606"/>
      <c r="G5571" s="607"/>
      <c r="H5571" s="1651"/>
      <c r="I5571" s="1652"/>
      <c r="J5571" s="1653"/>
      <c r="K5571" s="458"/>
    </row>
    <row r="5572" spans="1:11" ht="15" thickBot="1">
      <c r="A5572" s="608"/>
      <c r="B5572" s="609"/>
      <c r="C5572" s="609"/>
      <c r="D5572" s="609"/>
      <c r="E5572" s="609"/>
      <c r="F5572" s="609"/>
      <c r="G5572" s="609"/>
      <c r="H5572" s="609"/>
      <c r="I5572" s="609"/>
      <c r="J5572" s="609"/>
      <c r="K5572" s="610"/>
    </row>
    <row r="5573" spans="1:11">
      <c r="A5573" s="447"/>
      <c r="B5573" s="448"/>
      <c r="C5573" s="448"/>
      <c r="D5573" s="448"/>
      <c r="E5573" s="448"/>
      <c r="F5573" s="448"/>
      <c r="G5573" s="448"/>
      <c r="H5573" s="448"/>
      <c r="I5573" s="448"/>
      <c r="J5573" s="448"/>
      <c r="K5573" s="449"/>
    </row>
    <row r="5574" spans="1:11">
      <c r="A5574" s="450"/>
      <c r="B5574" s="451" t="s">
        <v>141</v>
      </c>
      <c r="C5574" s="452"/>
      <c r="D5574" s="453" t="s">
        <v>1105</v>
      </c>
      <c r="E5574" s="454"/>
      <c r="F5574" s="455"/>
      <c r="G5574" s="455"/>
      <c r="H5574" s="456"/>
      <c r="I5574" s="456"/>
      <c r="J5574" s="457"/>
      <c r="K5574" s="458"/>
    </row>
    <row r="5575" spans="1:11">
      <c r="A5575" s="450"/>
      <c r="B5575" s="459"/>
      <c r="C5575" s="459"/>
      <c r="D5575" s="459"/>
      <c r="E5575" s="459"/>
      <c r="F5575" s="459"/>
      <c r="G5575" s="459"/>
      <c r="H5575" s="459"/>
      <c r="I5575" s="459"/>
      <c r="J5575" s="459"/>
      <c r="K5575" s="458"/>
    </row>
    <row r="5576" spans="1:11">
      <c r="A5576" s="450"/>
      <c r="B5576" s="460" t="s">
        <v>1106</v>
      </c>
      <c r="C5576" s="461" t="s">
        <v>1107</v>
      </c>
      <c r="D5576" s="1671" t="s">
        <v>198</v>
      </c>
      <c r="E5576" s="1672"/>
      <c r="F5576" s="1672"/>
      <c r="G5576" s="1672"/>
      <c r="H5576" s="1672"/>
      <c r="I5576" s="1673"/>
      <c r="J5576" s="462" t="s">
        <v>1108</v>
      </c>
      <c r="K5576" s="458"/>
    </row>
    <row r="5577" spans="1:11">
      <c r="A5577" s="450"/>
      <c r="B5577" s="463"/>
      <c r="C5577" s="464"/>
      <c r="D5577" s="1674" t="s">
        <v>1387</v>
      </c>
      <c r="E5577" s="1675"/>
      <c r="F5577" s="1675"/>
      <c r="G5577" s="1675"/>
      <c r="H5577" s="1675"/>
      <c r="I5577" s="1676"/>
      <c r="J5577" s="468" t="str">
        <f>F5594</f>
        <v>m</v>
      </c>
      <c r="K5577" s="458"/>
    </row>
    <row r="5578" spans="1:11">
      <c r="A5578" s="450"/>
      <c r="B5578" s="469"/>
      <c r="C5578" s="469"/>
      <c r="D5578" s="469"/>
      <c r="E5578" s="469"/>
      <c r="F5578" s="469"/>
      <c r="G5578" s="469"/>
      <c r="H5578" s="469"/>
      <c r="I5578" s="470"/>
      <c r="J5578" s="471"/>
      <c r="K5578" s="458"/>
    </row>
    <row r="5579" spans="1:11">
      <c r="A5579" s="450"/>
      <c r="B5579" s="1648" t="s">
        <v>1111</v>
      </c>
      <c r="C5579" s="1650"/>
      <c r="D5579" s="1679" t="s">
        <v>873</v>
      </c>
      <c r="E5579" s="1681" t="s">
        <v>1112</v>
      </c>
      <c r="F5579" s="472" t="s">
        <v>1113</v>
      </c>
      <c r="G5579" s="473"/>
      <c r="H5579" s="472" t="s">
        <v>1114</v>
      </c>
      <c r="I5579" s="473"/>
      <c r="J5579" s="474" t="s">
        <v>1115</v>
      </c>
      <c r="K5579" s="458"/>
    </row>
    <row r="5580" spans="1:11">
      <c r="A5580" s="450"/>
      <c r="B5580" s="1677"/>
      <c r="C5580" s="1678"/>
      <c r="D5580" s="1680"/>
      <c r="E5580" s="1682"/>
      <c r="F5580" s="475" t="s">
        <v>1116</v>
      </c>
      <c r="G5580" s="475" t="s">
        <v>1117</v>
      </c>
      <c r="H5580" s="475" t="s">
        <v>1116</v>
      </c>
      <c r="I5580" s="476" t="s">
        <v>1117</v>
      </c>
      <c r="J5580" s="477" t="s">
        <v>1118</v>
      </c>
      <c r="K5580" s="458"/>
    </row>
    <row r="5581" spans="1:11">
      <c r="A5581" s="450"/>
      <c r="B5581" s="486"/>
      <c r="C5581" s="487"/>
      <c r="D5581" s="488"/>
      <c r="E5581" s="481"/>
      <c r="F5581" s="481"/>
      <c r="G5581" s="482"/>
      <c r="H5581" s="490"/>
      <c r="I5581" s="484"/>
      <c r="J5581" s="492"/>
      <c r="K5581" s="458"/>
    </row>
    <row r="5582" spans="1:11">
      <c r="A5582" s="450"/>
      <c r="B5582" s="486"/>
      <c r="C5582" s="487"/>
      <c r="D5582" s="488"/>
      <c r="E5582" s="489"/>
      <c r="F5582" s="489"/>
      <c r="G5582" s="489"/>
      <c r="H5582" s="490"/>
      <c r="I5582" s="491"/>
      <c r="J5582" s="492">
        <f>H5582*F5582*E5582+I5582*G5582*E5582</f>
        <v>0</v>
      </c>
      <c r="K5582" s="458"/>
    </row>
    <row r="5583" spans="1:11">
      <c r="A5583" s="450"/>
      <c r="B5583" s="493"/>
      <c r="C5583" s="494"/>
      <c r="D5583" s="495"/>
      <c r="E5583" s="496"/>
      <c r="F5583" s="496"/>
      <c r="G5583" s="496"/>
      <c r="H5583" s="497"/>
      <c r="I5583" s="498"/>
      <c r="J5583" s="492">
        <f>H5583*F5583*E5583+I5583*G5583*E5583</f>
        <v>0</v>
      </c>
      <c r="K5583" s="458"/>
    </row>
    <row r="5584" spans="1:11">
      <c r="A5584" s="450"/>
      <c r="B5584" s="499" t="s">
        <v>1119</v>
      </c>
      <c r="C5584" s="469"/>
      <c r="D5584" s="469"/>
      <c r="E5584" s="469"/>
      <c r="F5584" s="469"/>
      <c r="G5584" s="469"/>
      <c r="H5584" s="469"/>
      <c r="I5584" s="500" t="s">
        <v>138</v>
      </c>
      <c r="J5584" s="501">
        <f>SUM(J5581:J5583)</f>
        <v>0</v>
      </c>
      <c r="K5584" s="458"/>
    </row>
    <row r="5585" spans="1:11">
      <c r="A5585" s="450"/>
      <c r="B5585" s="502"/>
      <c r="C5585" s="502"/>
      <c r="D5585" s="502"/>
      <c r="E5585" s="502"/>
      <c r="F5585" s="502"/>
      <c r="G5585" s="502"/>
      <c r="H5585" s="502"/>
      <c r="I5585" s="503"/>
      <c r="J5585" s="504"/>
      <c r="K5585" s="458"/>
    </row>
    <row r="5586" spans="1:11" ht="20.399999999999999">
      <c r="A5586" s="450"/>
      <c r="B5586" s="1664" t="s">
        <v>1120</v>
      </c>
      <c r="C5586" s="1665"/>
      <c r="D5586" s="1665"/>
      <c r="E5586" s="1666"/>
      <c r="F5586" s="505" t="s">
        <v>873</v>
      </c>
      <c r="G5586" s="506"/>
      <c r="H5586" s="507" t="s">
        <v>560</v>
      </c>
      <c r="I5586" s="508" t="s">
        <v>1121</v>
      </c>
      <c r="J5586" s="509" t="s">
        <v>1122</v>
      </c>
      <c r="K5586" s="458"/>
    </row>
    <row r="5587" spans="1:11">
      <c r="A5587" s="450"/>
      <c r="B5587" s="510"/>
      <c r="C5587" s="511"/>
      <c r="D5587" s="512"/>
      <c r="E5587" s="513"/>
      <c r="F5587" s="514"/>
      <c r="G5587" s="515"/>
      <c r="H5587" s="516"/>
      <c r="I5587" s="484"/>
      <c r="J5587" s="485"/>
      <c r="K5587" s="458"/>
    </row>
    <row r="5588" spans="1:11">
      <c r="A5588" s="450"/>
      <c r="B5588" s="517" t="s">
        <v>626</v>
      </c>
      <c r="C5588" s="518"/>
      <c r="D5588" s="459"/>
      <c r="E5588" s="487"/>
      <c r="F5588" s="488"/>
      <c r="G5588" s="519"/>
      <c r="H5588" s="520">
        <v>0.09</v>
      </c>
      <c r="I5588" s="521">
        <f>VLOOKUP(B5588,'MÃO DE OBRA'!$A:$E,5,FALSE)/220</f>
        <v>15.730909090909092</v>
      </c>
      <c r="J5588" s="492">
        <f t="shared" ref="J5588:J5589" si="135">H5588*I5588</f>
        <v>1.4157818181818183</v>
      </c>
      <c r="K5588" s="458"/>
    </row>
    <row r="5589" spans="1:11">
      <c r="A5589" s="450"/>
      <c r="B5589" s="517" t="s">
        <v>734</v>
      </c>
      <c r="C5589" s="518"/>
      <c r="D5589" s="459"/>
      <c r="E5589" s="487"/>
      <c r="F5589" s="488"/>
      <c r="G5589" s="519"/>
      <c r="H5589" s="520">
        <v>0.11</v>
      </c>
      <c r="I5589" s="521">
        <f>VLOOKUP(B5589,'MÃO DE OBRA'!$A:$E,5,FALSE)/220</f>
        <v>23.596363636363641</v>
      </c>
      <c r="J5589" s="492">
        <f t="shared" si="135"/>
        <v>2.5956000000000006</v>
      </c>
      <c r="K5589" s="458"/>
    </row>
    <row r="5590" spans="1:11">
      <c r="A5590" s="450"/>
      <c r="B5590" s="517"/>
      <c r="C5590" s="518"/>
      <c r="D5590" s="459"/>
      <c r="E5590" s="487"/>
      <c r="F5590" s="488"/>
      <c r="G5590" s="519"/>
      <c r="H5590" s="520"/>
      <c r="I5590" s="521"/>
      <c r="J5590" s="492"/>
      <c r="K5590" s="458"/>
    </row>
    <row r="5591" spans="1:11">
      <c r="A5591" s="450"/>
      <c r="B5591" s="517"/>
      <c r="C5591" s="518"/>
      <c r="D5591" s="459"/>
      <c r="E5591" s="487"/>
      <c r="F5591" s="488"/>
      <c r="G5591" s="519"/>
      <c r="H5591" s="520"/>
      <c r="I5591" s="491"/>
      <c r="J5591" s="492">
        <f>H5591*I5591</f>
        <v>0</v>
      </c>
      <c r="K5591" s="458"/>
    </row>
    <row r="5592" spans="1:11">
      <c r="A5592" s="450"/>
      <c r="B5592" s="499" t="s">
        <v>1119</v>
      </c>
      <c r="C5592" s="502"/>
      <c r="D5592" s="502"/>
      <c r="E5592" s="502"/>
      <c r="F5592" s="502"/>
      <c r="G5592" s="502"/>
      <c r="H5592" s="502"/>
      <c r="I5592" s="522" t="s">
        <v>138</v>
      </c>
      <c r="J5592" s="501">
        <f>SUM(J5587:J5591)</f>
        <v>4.0113818181818193</v>
      </c>
      <c r="K5592" s="458"/>
    </row>
    <row r="5593" spans="1:11">
      <c r="A5593" s="450"/>
      <c r="B5593" s="523"/>
      <c r="C5593" s="523"/>
      <c r="D5593" s="523"/>
      <c r="E5593" s="523"/>
      <c r="F5593" s="523"/>
      <c r="G5593" s="523"/>
      <c r="H5593" s="523"/>
      <c r="I5593" s="524"/>
      <c r="J5593" s="523"/>
      <c r="K5593" s="458"/>
    </row>
    <row r="5594" spans="1:11">
      <c r="A5594" s="450"/>
      <c r="B5594" s="525" t="s">
        <v>1123</v>
      </c>
      <c r="C5594" s="526"/>
      <c r="D5594" s="523"/>
      <c r="E5594" s="527">
        <v>1</v>
      </c>
      <c r="F5594" s="528" t="s">
        <v>169</v>
      </c>
      <c r="G5594" s="506"/>
      <c r="H5594" s="506"/>
      <c r="I5594" s="529" t="s">
        <v>1124</v>
      </c>
      <c r="J5594" s="501">
        <f>J5584+J5592</f>
        <v>4.0113818181818193</v>
      </c>
      <c r="K5594" s="458"/>
    </row>
    <row r="5595" spans="1:11">
      <c r="A5595" s="450"/>
      <c r="B5595" s="530"/>
      <c r="C5595" s="523"/>
      <c r="D5595" s="523"/>
      <c r="E5595" s="531"/>
      <c r="F5595" s="532"/>
      <c r="G5595" s="532"/>
      <c r="H5595" s="532"/>
      <c r="I5595" s="524"/>
      <c r="J5595" s="523"/>
      <c r="K5595" s="458"/>
    </row>
    <row r="5596" spans="1:11" ht="20.399999999999999">
      <c r="A5596" s="450"/>
      <c r="B5596" s="1667" t="s">
        <v>481</v>
      </c>
      <c r="C5596" s="1668"/>
      <c r="D5596" s="1668"/>
      <c r="E5596" s="1669"/>
      <c r="F5596" s="533" t="s">
        <v>873</v>
      </c>
      <c r="G5596" s="534" t="s">
        <v>493</v>
      </c>
      <c r="H5596" s="507" t="s">
        <v>1115</v>
      </c>
      <c r="I5596" s="535" t="s">
        <v>480</v>
      </c>
      <c r="J5596" s="536" t="s">
        <v>482</v>
      </c>
      <c r="K5596" s="458"/>
    </row>
    <row r="5597" spans="1:11">
      <c r="A5597" s="450"/>
      <c r="B5597" s="537"/>
      <c r="C5597" s="538"/>
      <c r="D5597" s="538"/>
      <c r="E5597" s="539"/>
      <c r="F5597" s="540"/>
      <c r="G5597" s="541"/>
      <c r="H5597" s="547"/>
      <c r="I5597" s="543"/>
      <c r="J5597" s="485"/>
      <c r="K5597" s="458"/>
    </row>
    <row r="5598" spans="1:11">
      <c r="A5598" s="450"/>
      <c r="B5598" s="537"/>
      <c r="C5598" s="518"/>
      <c r="D5598" s="518"/>
      <c r="E5598" s="487"/>
      <c r="F5598" s="540"/>
      <c r="G5598" s="541"/>
      <c r="H5598" s="547"/>
      <c r="I5598" s="543"/>
      <c r="J5598" s="492"/>
      <c r="K5598" s="458"/>
    </row>
    <row r="5599" spans="1:11">
      <c r="A5599" s="450"/>
      <c r="B5599" s="517"/>
      <c r="C5599" s="518"/>
      <c r="D5599" s="518"/>
      <c r="E5599" s="487"/>
      <c r="F5599" s="488"/>
      <c r="G5599" s="546"/>
      <c r="H5599" s="547"/>
      <c r="I5599" s="543"/>
      <c r="J5599" s="492">
        <f>H5599*I5599*E5581*F5581</f>
        <v>0</v>
      </c>
      <c r="K5599" s="458"/>
    </row>
    <row r="5600" spans="1:11">
      <c r="A5600" s="450"/>
      <c r="B5600" s="517"/>
      <c r="C5600" s="526"/>
      <c r="D5600" s="526"/>
      <c r="E5600" s="494"/>
      <c r="F5600" s="488"/>
      <c r="G5600" s="468"/>
      <c r="H5600" s="547"/>
      <c r="I5600" s="548"/>
      <c r="J5600" s="492">
        <f>H5600*I5600*E5582*F5582</f>
        <v>0</v>
      </c>
      <c r="K5600" s="458"/>
    </row>
    <row r="5601" spans="1:11">
      <c r="A5601" s="450"/>
      <c r="B5601" s="550" t="s">
        <v>1119</v>
      </c>
      <c r="C5601" s="526"/>
      <c r="D5601" s="526"/>
      <c r="E5601" s="526"/>
      <c r="F5601" s="523"/>
      <c r="G5601" s="526"/>
      <c r="H5601" s="551"/>
      <c r="I5601" s="552" t="s">
        <v>138</v>
      </c>
      <c r="J5601" s="501">
        <f>SUM(J5597:J5600)</f>
        <v>0</v>
      </c>
      <c r="K5601" s="458"/>
    </row>
    <row r="5602" spans="1:11">
      <c r="A5602" s="450"/>
      <c r="B5602" s="553"/>
      <c r="C5602" s="526"/>
      <c r="D5602" s="526"/>
      <c r="E5602" s="554"/>
      <c r="F5602" s="555"/>
      <c r="G5602" s="506"/>
      <c r="H5602" s="506"/>
      <c r="I5602" s="529"/>
      <c r="J5602" s="554"/>
      <c r="K5602" s="458"/>
    </row>
    <row r="5603" spans="1:11" ht="20.399999999999999">
      <c r="A5603" s="450"/>
      <c r="B5603" s="1667" t="s">
        <v>1125</v>
      </c>
      <c r="C5603" s="1668"/>
      <c r="D5603" s="1668"/>
      <c r="E5603" s="1668"/>
      <c r="F5603" s="1669"/>
      <c r="G5603" s="556" t="s">
        <v>494</v>
      </c>
      <c r="H5603" s="506" t="s">
        <v>1126</v>
      </c>
      <c r="I5603" s="557" t="s">
        <v>1115</v>
      </c>
      <c r="J5603" s="509" t="s">
        <v>482</v>
      </c>
      <c r="K5603" s="458"/>
    </row>
    <row r="5604" spans="1:11">
      <c r="A5604" s="450"/>
      <c r="B5604" s="558"/>
      <c r="C5604" s="559"/>
      <c r="D5604" s="560"/>
      <c r="E5604" s="560"/>
      <c r="F5604" s="561"/>
      <c r="G5604" s="489"/>
      <c r="H5604" s="489"/>
      <c r="I5604" s="562"/>
      <c r="J5604" s="492"/>
      <c r="K5604" s="458"/>
    </row>
    <row r="5605" spans="1:11">
      <c r="A5605" s="450"/>
      <c r="B5605" s="563"/>
      <c r="C5605" s="564"/>
      <c r="D5605" s="565"/>
      <c r="E5605" s="565"/>
      <c r="F5605" s="566"/>
      <c r="G5605" s="489"/>
      <c r="H5605" s="489"/>
      <c r="I5605" s="562"/>
      <c r="J5605" s="492"/>
      <c r="K5605" s="458"/>
    </row>
    <row r="5606" spans="1:11">
      <c r="A5606" s="450"/>
      <c r="B5606" s="1670" t="s">
        <v>138</v>
      </c>
      <c r="C5606" s="1670"/>
      <c r="D5606" s="1670"/>
      <c r="E5606" s="1670"/>
      <c r="F5606" s="1670"/>
      <c r="G5606" s="1670"/>
      <c r="H5606" s="1670"/>
      <c r="I5606" s="1670"/>
      <c r="J5606" s="501">
        <f>SUM(J5604:J5605)</f>
        <v>0</v>
      </c>
      <c r="K5606" s="458"/>
    </row>
    <row r="5607" spans="1:11">
      <c r="A5607" s="450"/>
      <c r="B5607" s="567"/>
      <c r="C5607" s="511"/>
      <c r="D5607" s="511"/>
      <c r="E5607" s="568"/>
      <c r="F5607" s="569"/>
      <c r="G5607" s="570"/>
      <c r="H5607" s="570"/>
      <c r="I5607" s="571"/>
      <c r="J5607" s="572"/>
      <c r="K5607" s="458"/>
    </row>
    <row r="5608" spans="1:11">
      <c r="A5608" s="450"/>
      <c r="B5608" s="573" t="s">
        <v>1127</v>
      </c>
      <c r="C5608" s="573"/>
      <c r="D5608" s="550"/>
      <c r="E5608" s="523"/>
      <c r="F5608" s="523"/>
      <c r="G5608" s="523"/>
      <c r="H5608" s="574"/>
      <c r="I5608" s="575"/>
      <c r="J5608" s="639">
        <f>(J5594+J5601+J5606)/E5594</f>
        <v>4.0113818181818193</v>
      </c>
      <c r="K5608" s="458"/>
    </row>
    <row r="5609" spans="1:11">
      <c r="A5609" s="450"/>
      <c r="B5609" s="553"/>
      <c r="C5609" s="526"/>
      <c r="D5609" s="526"/>
      <c r="E5609" s="554"/>
      <c r="F5609" s="555"/>
      <c r="G5609" s="506"/>
      <c r="H5609" s="506"/>
      <c r="I5609" s="529"/>
      <c r="J5609" s="576"/>
      <c r="K5609" s="458"/>
    </row>
    <row r="5610" spans="1:11" ht="20.399999999999999">
      <c r="A5610" s="450"/>
      <c r="B5610" s="1667" t="s">
        <v>1128</v>
      </c>
      <c r="C5610" s="1668"/>
      <c r="D5610" s="1668"/>
      <c r="E5610" s="1668"/>
      <c r="F5610" s="1669"/>
      <c r="G5610" s="556" t="s">
        <v>494</v>
      </c>
      <c r="H5610" s="506" t="s">
        <v>1126</v>
      </c>
      <c r="I5610" s="557" t="s">
        <v>1115</v>
      </c>
      <c r="J5610" s="509" t="s">
        <v>482</v>
      </c>
      <c r="K5610" s="458"/>
    </row>
    <row r="5611" spans="1:11">
      <c r="A5611" s="450"/>
      <c r="B5611" s="558" t="s">
        <v>1388</v>
      </c>
      <c r="C5611" s="559"/>
      <c r="D5611" s="560"/>
      <c r="E5611" s="560"/>
      <c r="F5611" s="561"/>
      <c r="G5611" s="489">
        <v>1.02</v>
      </c>
      <c r="H5611" s="489" t="s">
        <v>1221</v>
      </c>
      <c r="I5611" s="562">
        <v>85</v>
      </c>
      <c r="J5611" s="492">
        <f>G5611*I5611</f>
        <v>86.7</v>
      </c>
      <c r="K5611" s="458"/>
    </row>
    <row r="5612" spans="1:11">
      <c r="A5612" s="450"/>
      <c r="B5612" s="563" t="s">
        <v>1386</v>
      </c>
      <c r="C5612" s="564"/>
      <c r="D5612" s="565"/>
      <c r="E5612" s="565"/>
      <c r="F5612" s="566"/>
      <c r="G5612" s="489">
        <v>0.06</v>
      </c>
      <c r="H5612" s="489" t="s">
        <v>533</v>
      </c>
      <c r="I5612" s="743">
        <v>110</v>
      </c>
      <c r="J5612" s="492">
        <f>G5612*I5612</f>
        <v>6.6</v>
      </c>
      <c r="K5612" s="458"/>
    </row>
    <row r="5613" spans="1:11">
      <c r="A5613" s="450"/>
      <c r="B5613" s="563"/>
      <c r="C5613" s="564"/>
      <c r="D5613" s="565"/>
      <c r="E5613" s="565"/>
      <c r="F5613" s="566"/>
      <c r="G5613" s="489"/>
      <c r="H5613" s="489"/>
      <c r="I5613" s="743"/>
      <c r="J5613" s="492"/>
      <c r="K5613" s="458"/>
    </row>
    <row r="5614" spans="1:11">
      <c r="A5614" s="450"/>
      <c r="B5614" s="563"/>
      <c r="C5614" s="564"/>
      <c r="D5614" s="565"/>
      <c r="E5614" s="565"/>
      <c r="F5614" s="566"/>
      <c r="G5614" s="489"/>
      <c r="H5614" s="489"/>
      <c r="I5614" s="743"/>
      <c r="J5614" s="492">
        <f t="shared" ref="J5614:J5616" si="136">G5614*I5614</f>
        <v>0</v>
      </c>
      <c r="K5614" s="458"/>
    </row>
    <row r="5615" spans="1:11">
      <c r="A5615" s="450"/>
      <c r="B5615" s="563"/>
      <c r="C5615" s="564"/>
      <c r="D5615" s="565"/>
      <c r="E5615" s="565"/>
      <c r="F5615" s="566"/>
      <c r="G5615" s="489"/>
      <c r="H5615" s="489"/>
      <c r="I5615" s="743"/>
      <c r="J5615" s="492">
        <f t="shared" si="136"/>
        <v>0</v>
      </c>
      <c r="K5615" s="458"/>
    </row>
    <row r="5616" spans="1:11">
      <c r="A5616" s="450"/>
      <c r="B5616" s="577"/>
      <c r="C5616" s="578"/>
      <c r="D5616" s="579"/>
      <c r="E5616" s="579"/>
      <c r="F5616" s="580"/>
      <c r="G5616" s="489"/>
      <c r="H5616" s="489"/>
      <c r="I5616" s="743"/>
      <c r="J5616" s="492">
        <f t="shared" si="136"/>
        <v>0</v>
      </c>
      <c r="K5616" s="458"/>
    </row>
    <row r="5617" spans="1:11">
      <c r="A5617" s="450"/>
      <c r="B5617" s="581"/>
      <c r="C5617" s="523"/>
      <c r="D5617" s="523"/>
      <c r="E5617" s="582"/>
      <c r="F5617" s="583"/>
      <c r="G5617" s="532"/>
      <c r="H5617" s="532"/>
      <c r="I5617" s="524" t="s">
        <v>138</v>
      </c>
      <c r="J5617" s="501">
        <f>SUM(J5611:J5616)</f>
        <v>93.3</v>
      </c>
      <c r="K5617" s="458"/>
    </row>
    <row r="5618" spans="1:11">
      <c r="A5618" s="450"/>
      <c r="B5618" s="584"/>
      <c r="C5618" s="523"/>
      <c r="D5618" s="523"/>
      <c r="E5618" s="582"/>
      <c r="F5618" s="583"/>
      <c r="G5618" s="532"/>
      <c r="H5618" s="532"/>
      <c r="I5618" s="524"/>
      <c r="J5618" s="582"/>
      <c r="K5618" s="458"/>
    </row>
    <row r="5619" spans="1:11" ht="20.399999999999999">
      <c r="A5619" s="450"/>
      <c r="B5619" s="1667" t="s">
        <v>1141</v>
      </c>
      <c r="C5619" s="1668"/>
      <c r="D5619" s="1668"/>
      <c r="E5619" s="1668"/>
      <c r="F5619" s="1669"/>
      <c r="G5619" s="587" t="s">
        <v>494</v>
      </c>
      <c r="H5619" s="506" t="s">
        <v>1115</v>
      </c>
      <c r="I5619" s="557"/>
      <c r="J5619" s="509" t="s">
        <v>482</v>
      </c>
      <c r="K5619" s="458"/>
    </row>
    <row r="5620" spans="1:11">
      <c r="A5620" s="450"/>
      <c r="B5620" s="1654"/>
      <c r="C5620" s="1655"/>
      <c r="D5620" s="1655"/>
      <c r="E5620" s="1655"/>
      <c r="F5620" s="1656"/>
      <c r="G5620" s="489"/>
      <c r="H5620" s="1657"/>
      <c r="I5620" s="1658"/>
      <c r="J5620" s="492"/>
      <c r="K5620" s="458"/>
    </row>
    <row r="5621" spans="1:11">
      <c r="A5621" s="450"/>
      <c r="B5621" s="1659"/>
      <c r="C5621" s="1660"/>
      <c r="D5621" s="1660"/>
      <c r="E5621" s="1660"/>
      <c r="F5621" s="1661"/>
      <c r="G5621" s="496"/>
      <c r="H5621" s="1662"/>
      <c r="I5621" s="1663"/>
      <c r="J5621" s="492"/>
      <c r="K5621" s="458"/>
    </row>
    <row r="5622" spans="1:11">
      <c r="A5622" s="450"/>
      <c r="B5622" s="581"/>
      <c r="C5622" s="523"/>
      <c r="D5622" s="523"/>
      <c r="E5622" s="582"/>
      <c r="F5622" s="583"/>
      <c r="G5622" s="532"/>
      <c r="H5622" s="532"/>
      <c r="I5622" s="524" t="s">
        <v>138</v>
      </c>
      <c r="J5622" s="501">
        <f>SUM(J5620:J5621)</f>
        <v>0</v>
      </c>
      <c r="K5622" s="458"/>
    </row>
    <row r="5623" spans="1:11">
      <c r="A5623" s="450"/>
      <c r="B5623" s="523"/>
      <c r="C5623" s="523"/>
      <c r="D5623" s="523"/>
      <c r="E5623" s="523"/>
      <c r="F5623" s="523"/>
      <c r="G5623" s="523"/>
      <c r="H5623" s="523"/>
      <c r="I5623" s="524"/>
      <c r="J5623" s="523"/>
      <c r="K5623" s="458"/>
    </row>
    <row r="5624" spans="1:11">
      <c r="A5624" s="450"/>
      <c r="B5624" s="1645" t="s">
        <v>1142</v>
      </c>
      <c r="C5624" s="1646"/>
      <c r="D5624" s="1646"/>
      <c r="E5624" s="1646"/>
      <c r="F5624" s="1646"/>
      <c r="G5624" s="1646"/>
      <c r="H5624" s="1646"/>
      <c r="I5624" s="1647"/>
      <c r="J5624" s="573">
        <f>J5622+J5617+J5608</f>
        <v>97.311381818181815</v>
      </c>
      <c r="K5624" s="458"/>
    </row>
    <row r="5625" spans="1:11">
      <c r="A5625" s="450"/>
      <c r="B5625" s="523"/>
      <c r="C5625" s="523"/>
      <c r="D5625" s="523"/>
      <c r="E5625" s="523"/>
      <c r="F5625" s="523"/>
      <c r="G5625" s="523"/>
      <c r="H5625" s="523"/>
      <c r="I5625" s="524"/>
      <c r="J5625" s="523"/>
      <c r="K5625" s="458"/>
    </row>
    <row r="5626" spans="1:11">
      <c r="A5626" s="450"/>
      <c r="B5626" s="1645" t="s">
        <v>1143</v>
      </c>
      <c r="C5626" s="1646"/>
      <c r="D5626" s="1646"/>
      <c r="E5626" s="1646"/>
      <c r="F5626" s="1646"/>
      <c r="G5626" s="1646"/>
      <c r="H5626" s="1646"/>
      <c r="I5626" s="1647"/>
      <c r="J5626" s="501">
        <f>J5624*0</f>
        <v>0</v>
      </c>
      <c r="K5626" s="458"/>
    </row>
    <row r="5627" spans="1:11">
      <c r="A5627" s="450"/>
      <c r="B5627" s="523"/>
      <c r="C5627" s="523"/>
      <c r="D5627" s="523"/>
      <c r="E5627" s="523"/>
      <c r="F5627" s="523"/>
      <c r="G5627" s="523"/>
      <c r="H5627" s="523"/>
      <c r="I5627" s="524"/>
      <c r="J5627" s="523"/>
      <c r="K5627" s="458"/>
    </row>
    <row r="5628" spans="1:11">
      <c r="A5628" s="450"/>
      <c r="B5628" s="1645" t="s">
        <v>1144</v>
      </c>
      <c r="C5628" s="1646"/>
      <c r="D5628" s="1646"/>
      <c r="E5628" s="1646"/>
      <c r="F5628" s="1646"/>
      <c r="G5628" s="1646"/>
      <c r="H5628" s="1646"/>
      <c r="I5628" s="1647"/>
      <c r="J5628" s="573">
        <f>J5624+J5626</f>
        <v>97.311381818181815</v>
      </c>
      <c r="K5628" s="458"/>
    </row>
    <row r="5629" spans="1:11">
      <c r="A5629" s="450"/>
      <c r="B5629" s="511"/>
      <c r="C5629" s="511"/>
      <c r="D5629" s="511"/>
      <c r="E5629" s="511"/>
      <c r="F5629" s="511"/>
      <c r="G5629" s="511"/>
      <c r="H5629" s="511"/>
      <c r="I5629" s="571"/>
      <c r="J5629" s="511"/>
      <c r="K5629" s="458"/>
    </row>
    <row r="5630" spans="1:11">
      <c r="A5630" s="450"/>
      <c r="B5630" s="589"/>
      <c r="C5630" s="559"/>
      <c r="D5630" s="559"/>
      <c r="E5630" s="559"/>
      <c r="F5630" s="559"/>
      <c r="G5630" s="559"/>
      <c r="H5630" s="559"/>
      <c r="I5630" s="559"/>
      <c r="J5630" s="590"/>
      <c r="K5630" s="458"/>
    </row>
    <row r="5631" spans="1:11">
      <c r="A5631" s="450"/>
      <c r="B5631" s="591"/>
      <c r="C5631" s="592"/>
      <c r="D5631" s="593"/>
      <c r="E5631" s="593"/>
      <c r="F5631" s="594" t="s">
        <v>1119</v>
      </c>
      <c r="G5631" s="595" t="s">
        <v>1119</v>
      </c>
      <c r="H5631" s="592"/>
      <c r="I5631" s="592"/>
      <c r="J5631" s="596"/>
      <c r="K5631" s="458"/>
    </row>
    <row r="5632" spans="1:11">
      <c r="A5632" s="450"/>
      <c r="B5632" s="459"/>
      <c r="C5632" s="459"/>
      <c r="D5632" s="459"/>
      <c r="E5632" s="459"/>
      <c r="F5632" s="459"/>
      <c r="G5632" s="459"/>
      <c r="H5632" s="459"/>
      <c r="I5632" s="459"/>
      <c r="J5632" s="459"/>
      <c r="K5632" s="458"/>
    </row>
    <row r="5633" spans="1:11">
      <c r="A5633" s="450"/>
      <c r="B5633" s="597"/>
      <c r="C5633" s="598"/>
      <c r="D5633" s="598"/>
      <c r="E5633" s="598"/>
      <c r="F5633" s="599"/>
      <c r="G5633" s="600" t="s">
        <v>482</v>
      </c>
      <c r="H5633" s="502"/>
      <c r="I5633" s="502"/>
      <c r="J5633" s="505"/>
      <c r="K5633" s="458"/>
    </row>
    <row r="5634" spans="1:11">
      <c r="A5634" s="450"/>
      <c r="B5634" s="601"/>
      <c r="C5634" s="602"/>
      <c r="D5634" s="602"/>
      <c r="E5634" s="602"/>
      <c r="F5634" s="603"/>
      <c r="G5634" s="1648" t="s">
        <v>1145</v>
      </c>
      <c r="H5634" s="1649"/>
      <c r="I5634" s="1649"/>
      <c r="J5634" s="1650"/>
      <c r="K5634" s="458"/>
    </row>
    <row r="5635" spans="1:11">
      <c r="A5635" s="450"/>
      <c r="B5635" s="604"/>
      <c r="C5635" s="605"/>
      <c r="D5635" s="605"/>
      <c r="E5635" s="605"/>
      <c r="F5635" s="606"/>
      <c r="G5635" s="607"/>
      <c r="H5635" s="1651"/>
      <c r="I5635" s="1652"/>
      <c r="J5635" s="1653"/>
      <c r="K5635" s="458"/>
    </row>
    <row r="5636" spans="1:11" ht="15" thickBot="1">
      <c r="A5636" s="608"/>
      <c r="B5636" s="609"/>
      <c r="C5636" s="609"/>
      <c r="D5636" s="609"/>
      <c r="E5636" s="609"/>
      <c r="F5636" s="609"/>
      <c r="G5636" s="609"/>
      <c r="H5636" s="609"/>
      <c r="I5636" s="609"/>
      <c r="J5636" s="609"/>
      <c r="K5636" s="610"/>
    </row>
    <row r="5637" spans="1:11">
      <c r="A5637" s="447"/>
      <c r="B5637" s="448"/>
      <c r="C5637" s="448"/>
      <c r="D5637" s="448"/>
      <c r="E5637" s="448"/>
      <c r="F5637" s="448"/>
      <c r="G5637" s="448"/>
      <c r="H5637" s="448"/>
      <c r="I5637" s="448"/>
      <c r="J5637" s="448"/>
      <c r="K5637" s="449"/>
    </row>
    <row r="5638" spans="1:11">
      <c r="A5638" s="450"/>
      <c r="B5638" s="451" t="s">
        <v>141</v>
      </c>
      <c r="C5638" s="452"/>
      <c r="D5638" s="453" t="s">
        <v>1105</v>
      </c>
      <c r="E5638" s="454"/>
      <c r="F5638" s="455"/>
      <c r="G5638" s="455"/>
      <c r="H5638" s="456"/>
      <c r="I5638" s="456"/>
      <c r="J5638" s="457"/>
      <c r="K5638" s="458"/>
    </row>
    <row r="5639" spans="1:11">
      <c r="A5639" s="450"/>
      <c r="B5639" s="459"/>
      <c r="C5639" s="459"/>
      <c r="D5639" s="459"/>
      <c r="E5639" s="459"/>
      <c r="F5639" s="459"/>
      <c r="G5639" s="459"/>
      <c r="H5639" s="459"/>
      <c r="I5639" s="459"/>
      <c r="J5639" s="459"/>
      <c r="K5639" s="458"/>
    </row>
    <row r="5640" spans="1:11">
      <c r="A5640" s="450"/>
      <c r="B5640" s="460" t="s">
        <v>1106</v>
      </c>
      <c r="C5640" s="461" t="s">
        <v>1107</v>
      </c>
      <c r="D5640" s="1671" t="s">
        <v>198</v>
      </c>
      <c r="E5640" s="1672"/>
      <c r="F5640" s="1672"/>
      <c r="G5640" s="1672"/>
      <c r="H5640" s="1672"/>
      <c r="I5640" s="1673"/>
      <c r="J5640" s="462" t="s">
        <v>1108</v>
      </c>
      <c r="K5640" s="458"/>
    </row>
    <row r="5641" spans="1:11" ht="25.5" customHeight="1">
      <c r="A5641" s="450"/>
      <c r="B5641" s="463"/>
      <c r="C5641" s="464"/>
      <c r="D5641" s="1674" t="s">
        <v>1389</v>
      </c>
      <c r="E5641" s="1675"/>
      <c r="F5641" s="1675"/>
      <c r="G5641" s="1675"/>
      <c r="H5641" s="1675"/>
      <c r="I5641" s="1676"/>
      <c r="J5641" s="468" t="str">
        <f>F5658</f>
        <v>m</v>
      </c>
      <c r="K5641" s="458"/>
    </row>
    <row r="5642" spans="1:11">
      <c r="A5642" s="450"/>
      <c r="B5642" s="469"/>
      <c r="C5642" s="469"/>
      <c r="D5642" s="469"/>
      <c r="E5642" s="469"/>
      <c r="F5642" s="469"/>
      <c r="G5642" s="469"/>
      <c r="H5642" s="469"/>
      <c r="I5642" s="470"/>
      <c r="J5642" s="471"/>
      <c r="K5642" s="458"/>
    </row>
    <row r="5643" spans="1:11">
      <c r="A5643" s="450"/>
      <c r="B5643" s="1648" t="s">
        <v>1111</v>
      </c>
      <c r="C5643" s="1650"/>
      <c r="D5643" s="1679" t="s">
        <v>873</v>
      </c>
      <c r="E5643" s="1681" t="s">
        <v>1112</v>
      </c>
      <c r="F5643" s="472" t="s">
        <v>1113</v>
      </c>
      <c r="G5643" s="473"/>
      <c r="H5643" s="472" t="s">
        <v>1114</v>
      </c>
      <c r="I5643" s="473"/>
      <c r="J5643" s="474" t="s">
        <v>1115</v>
      </c>
      <c r="K5643" s="458"/>
    </row>
    <row r="5644" spans="1:11">
      <c r="A5644" s="450"/>
      <c r="B5644" s="1677"/>
      <c r="C5644" s="1678"/>
      <c r="D5644" s="1680"/>
      <c r="E5644" s="1682"/>
      <c r="F5644" s="475" t="s">
        <v>1116</v>
      </c>
      <c r="G5644" s="475" t="s">
        <v>1117</v>
      </c>
      <c r="H5644" s="475" t="s">
        <v>1116</v>
      </c>
      <c r="I5644" s="476" t="s">
        <v>1117</v>
      </c>
      <c r="J5644" s="477" t="s">
        <v>1118</v>
      </c>
      <c r="K5644" s="458"/>
    </row>
    <row r="5645" spans="1:11">
      <c r="A5645" s="450"/>
      <c r="B5645" s="486"/>
      <c r="C5645" s="487"/>
      <c r="D5645" s="488"/>
      <c r="E5645" s="481"/>
      <c r="F5645" s="481"/>
      <c r="G5645" s="482"/>
      <c r="H5645" s="490"/>
      <c r="I5645" s="484"/>
      <c r="J5645" s="492"/>
      <c r="K5645" s="458"/>
    </row>
    <row r="5646" spans="1:11">
      <c r="A5646" s="450"/>
      <c r="B5646" s="486"/>
      <c r="C5646" s="487"/>
      <c r="D5646" s="488"/>
      <c r="E5646" s="489"/>
      <c r="F5646" s="489"/>
      <c r="G5646" s="489"/>
      <c r="H5646" s="490"/>
      <c r="I5646" s="491"/>
      <c r="J5646" s="492">
        <f>H5646*F5646*E5646+I5646*G5646*E5646</f>
        <v>0</v>
      </c>
      <c r="K5646" s="458"/>
    </row>
    <row r="5647" spans="1:11">
      <c r="A5647" s="450"/>
      <c r="B5647" s="493"/>
      <c r="C5647" s="494"/>
      <c r="D5647" s="495"/>
      <c r="E5647" s="496"/>
      <c r="F5647" s="496"/>
      <c r="G5647" s="496"/>
      <c r="H5647" s="497"/>
      <c r="I5647" s="498"/>
      <c r="J5647" s="492">
        <f>H5647*F5647*E5647+I5647*G5647*E5647</f>
        <v>0</v>
      </c>
      <c r="K5647" s="458"/>
    </row>
    <row r="5648" spans="1:11">
      <c r="A5648" s="450"/>
      <c r="B5648" s="499" t="s">
        <v>1119</v>
      </c>
      <c r="C5648" s="469"/>
      <c r="D5648" s="469"/>
      <c r="E5648" s="469"/>
      <c r="F5648" s="469"/>
      <c r="G5648" s="469"/>
      <c r="H5648" s="469"/>
      <c r="I5648" s="500" t="s">
        <v>138</v>
      </c>
      <c r="J5648" s="501">
        <f>SUM(J5645:J5647)</f>
        <v>0</v>
      </c>
      <c r="K5648" s="458"/>
    </row>
    <row r="5649" spans="1:11">
      <c r="A5649" s="450"/>
      <c r="B5649" s="502"/>
      <c r="C5649" s="502"/>
      <c r="D5649" s="502"/>
      <c r="E5649" s="502"/>
      <c r="F5649" s="502"/>
      <c r="G5649" s="502"/>
      <c r="H5649" s="502"/>
      <c r="I5649" s="503"/>
      <c r="J5649" s="504"/>
      <c r="K5649" s="458"/>
    </row>
    <row r="5650" spans="1:11" ht="20.399999999999999">
      <c r="A5650" s="450"/>
      <c r="B5650" s="1664" t="s">
        <v>1120</v>
      </c>
      <c r="C5650" s="1665"/>
      <c r="D5650" s="1665"/>
      <c r="E5650" s="1666"/>
      <c r="F5650" s="505" t="s">
        <v>873</v>
      </c>
      <c r="G5650" s="506"/>
      <c r="H5650" s="507" t="s">
        <v>560</v>
      </c>
      <c r="I5650" s="508" t="s">
        <v>1121</v>
      </c>
      <c r="J5650" s="509" t="s">
        <v>1122</v>
      </c>
      <c r="K5650" s="458"/>
    </row>
    <row r="5651" spans="1:11">
      <c r="A5651" s="450"/>
      <c r="B5651" s="510"/>
      <c r="C5651" s="511"/>
      <c r="D5651" s="512"/>
      <c r="E5651" s="513"/>
      <c r="F5651" s="514"/>
      <c r="G5651" s="515"/>
      <c r="H5651" s="516"/>
      <c r="I5651" s="484"/>
      <c r="J5651" s="485"/>
      <c r="K5651" s="458"/>
    </row>
    <row r="5652" spans="1:11">
      <c r="A5652" s="450"/>
      <c r="B5652" s="517" t="s">
        <v>626</v>
      </c>
      <c r="C5652" s="518"/>
      <c r="D5652" s="459"/>
      <c r="E5652" s="487"/>
      <c r="F5652" s="488"/>
      <c r="G5652" s="519"/>
      <c r="H5652" s="520">
        <v>0.09</v>
      </c>
      <c r="I5652" s="521">
        <f>VLOOKUP(B5652,'MÃO DE OBRA'!$A:$E,5,FALSE)/220</f>
        <v>15.730909090909092</v>
      </c>
      <c r="J5652" s="492">
        <f t="shared" ref="J5652:J5653" si="137">H5652*I5652</f>
        <v>1.4157818181818183</v>
      </c>
      <c r="K5652" s="458"/>
    </row>
    <row r="5653" spans="1:11">
      <c r="A5653" s="450"/>
      <c r="B5653" s="517" t="s">
        <v>734</v>
      </c>
      <c r="C5653" s="518"/>
      <c r="D5653" s="459"/>
      <c r="E5653" s="487"/>
      <c r="F5653" s="488"/>
      <c r="G5653" s="519"/>
      <c r="H5653" s="520">
        <v>0.11</v>
      </c>
      <c r="I5653" s="521">
        <f>VLOOKUP(B5653,'MÃO DE OBRA'!$A:$E,5,FALSE)/220</f>
        <v>23.596363636363641</v>
      </c>
      <c r="J5653" s="492">
        <f t="shared" si="137"/>
        <v>2.5956000000000006</v>
      </c>
      <c r="K5653" s="458"/>
    </row>
    <row r="5654" spans="1:11">
      <c r="A5654" s="450"/>
      <c r="B5654" s="517"/>
      <c r="C5654" s="518"/>
      <c r="D5654" s="459"/>
      <c r="E5654" s="487"/>
      <c r="F5654" s="488"/>
      <c r="G5654" s="519"/>
      <c r="H5654" s="520"/>
      <c r="I5654" s="521"/>
      <c r="J5654" s="492"/>
      <c r="K5654" s="458"/>
    </row>
    <row r="5655" spans="1:11">
      <c r="A5655" s="450"/>
      <c r="B5655" s="517"/>
      <c r="C5655" s="518"/>
      <c r="D5655" s="459"/>
      <c r="E5655" s="487"/>
      <c r="F5655" s="488"/>
      <c r="G5655" s="519"/>
      <c r="H5655" s="520"/>
      <c r="I5655" s="491"/>
      <c r="J5655" s="492">
        <f>H5655*I5655</f>
        <v>0</v>
      </c>
      <c r="K5655" s="458"/>
    </row>
    <row r="5656" spans="1:11">
      <c r="A5656" s="450"/>
      <c r="B5656" s="499" t="s">
        <v>1119</v>
      </c>
      <c r="C5656" s="502"/>
      <c r="D5656" s="502"/>
      <c r="E5656" s="502"/>
      <c r="F5656" s="502"/>
      <c r="G5656" s="502"/>
      <c r="H5656" s="502"/>
      <c r="I5656" s="522" t="s">
        <v>138</v>
      </c>
      <c r="J5656" s="501">
        <f>SUM(J5651:J5655)</f>
        <v>4.0113818181818193</v>
      </c>
      <c r="K5656" s="458"/>
    </row>
    <row r="5657" spans="1:11">
      <c r="A5657" s="450"/>
      <c r="B5657" s="523"/>
      <c r="C5657" s="523"/>
      <c r="D5657" s="523"/>
      <c r="E5657" s="523"/>
      <c r="F5657" s="523"/>
      <c r="G5657" s="523"/>
      <c r="H5657" s="523"/>
      <c r="I5657" s="524"/>
      <c r="J5657" s="523"/>
      <c r="K5657" s="458"/>
    </row>
    <row r="5658" spans="1:11">
      <c r="A5658" s="450"/>
      <c r="B5658" s="525" t="s">
        <v>1123</v>
      </c>
      <c r="C5658" s="526"/>
      <c r="D5658" s="523"/>
      <c r="E5658" s="527">
        <v>1</v>
      </c>
      <c r="F5658" s="528" t="s">
        <v>169</v>
      </c>
      <c r="G5658" s="506"/>
      <c r="H5658" s="506"/>
      <c r="I5658" s="529" t="s">
        <v>1124</v>
      </c>
      <c r="J5658" s="501">
        <f>J5648+J5656</f>
        <v>4.0113818181818193</v>
      </c>
      <c r="K5658" s="458"/>
    </row>
    <row r="5659" spans="1:11">
      <c r="A5659" s="450"/>
      <c r="B5659" s="530"/>
      <c r="C5659" s="523"/>
      <c r="D5659" s="523"/>
      <c r="E5659" s="531"/>
      <c r="F5659" s="532"/>
      <c r="G5659" s="532"/>
      <c r="H5659" s="532"/>
      <c r="I5659" s="524"/>
      <c r="J5659" s="523"/>
      <c r="K5659" s="458"/>
    </row>
    <row r="5660" spans="1:11" ht="20.399999999999999">
      <c r="A5660" s="450"/>
      <c r="B5660" s="1667" t="s">
        <v>481</v>
      </c>
      <c r="C5660" s="1668"/>
      <c r="D5660" s="1668"/>
      <c r="E5660" s="1669"/>
      <c r="F5660" s="533" t="s">
        <v>873</v>
      </c>
      <c r="G5660" s="534" t="s">
        <v>493</v>
      </c>
      <c r="H5660" s="507" t="s">
        <v>1115</v>
      </c>
      <c r="I5660" s="535" t="s">
        <v>480</v>
      </c>
      <c r="J5660" s="536" t="s">
        <v>482</v>
      </c>
      <c r="K5660" s="458"/>
    </row>
    <row r="5661" spans="1:11">
      <c r="A5661" s="450"/>
      <c r="B5661" s="537"/>
      <c r="C5661" s="538"/>
      <c r="D5661" s="538"/>
      <c r="E5661" s="539"/>
      <c r="F5661" s="540"/>
      <c r="G5661" s="541"/>
      <c r="H5661" s="547"/>
      <c r="I5661" s="543"/>
      <c r="J5661" s="485"/>
      <c r="K5661" s="458"/>
    </row>
    <row r="5662" spans="1:11">
      <c r="A5662" s="450"/>
      <c r="B5662" s="537"/>
      <c r="C5662" s="518"/>
      <c r="D5662" s="518"/>
      <c r="E5662" s="487"/>
      <c r="F5662" s="540"/>
      <c r="G5662" s="541"/>
      <c r="H5662" s="547"/>
      <c r="I5662" s="543"/>
      <c r="J5662" s="492"/>
      <c r="K5662" s="458"/>
    </row>
    <row r="5663" spans="1:11">
      <c r="A5663" s="450"/>
      <c r="B5663" s="517"/>
      <c r="C5663" s="518"/>
      <c r="D5663" s="518"/>
      <c r="E5663" s="487"/>
      <c r="F5663" s="488"/>
      <c r="G5663" s="546"/>
      <c r="H5663" s="547"/>
      <c r="I5663" s="543"/>
      <c r="J5663" s="492">
        <f>H5663*I5663*E5645*F5645</f>
        <v>0</v>
      </c>
      <c r="K5663" s="458"/>
    </row>
    <row r="5664" spans="1:11">
      <c r="A5664" s="450"/>
      <c r="B5664" s="517"/>
      <c r="C5664" s="526"/>
      <c r="D5664" s="526"/>
      <c r="E5664" s="494"/>
      <c r="F5664" s="488"/>
      <c r="G5664" s="468"/>
      <c r="H5664" s="547"/>
      <c r="I5664" s="548"/>
      <c r="J5664" s="492">
        <f>H5664*I5664*E5646*F5646</f>
        <v>0</v>
      </c>
      <c r="K5664" s="458"/>
    </row>
    <row r="5665" spans="1:11">
      <c r="A5665" s="450"/>
      <c r="B5665" s="550" t="s">
        <v>1119</v>
      </c>
      <c r="C5665" s="526"/>
      <c r="D5665" s="526"/>
      <c r="E5665" s="526"/>
      <c r="F5665" s="523"/>
      <c r="G5665" s="526"/>
      <c r="H5665" s="551"/>
      <c r="I5665" s="552" t="s">
        <v>138</v>
      </c>
      <c r="J5665" s="501">
        <f>SUM(J5661:J5664)</f>
        <v>0</v>
      </c>
      <c r="K5665" s="458"/>
    </row>
    <row r="5666" spans="1:11">
      <c r="A5666" s="450"/>
      <c r="B5666" s="553"/>
      <c r="C5666" s="526"/>
      <c r="D5666" s="526"/>
      <c r="E5666" s="554"/>
      <c r="F5666" s="555"/>
      <c r="G5666" s="506"/>
      <c r="H5666" s="506"/>
      <c r="I5666" s="529"/>
      <c r="J5666" s="554"/>
      <c r="K5666" s="458"/>
    </row>
    <row r="5667" spans="1:11" ht="20.399999999999999">
      <c r="A5667" s="450"/>
      <c r="B5667" s="1667" t="s">
        <v>1125</v>
      </c>
      <c r="C5667" s="1668"/>
      <c r="D5667" s="1668"/>
      <c r="E5667" s="1668"/>
      <c r="F5667" s="1669"/>
      <c r="G5667" s="556" t="s">
        <v>494</v>
      </c>
      <c r="H5667" s="506" t="s">
        <v>1126</v>
      </c>
      <c r="I5667" s="557" t="s">
        <v>1115</v>
      </c>
      <c r="J5667" s="509" t="s">
        <v>482</v>
      </c>
      <c r="K5667" s="458"/>
    </row>
    <row r="5668" spans="1:11">
      <c r="A5668" s="450"/>
      <c r="B5668" s="558"/>
      <c r="C5668" s="559"/>
      <c r="D5668" s="560"/>
      <c r="E5668" s="560"/>
      <c r="F5668" s="561"/>
      <c r="G5668" s="489"/>
      <c r="H5668" s="489"/>
      <c r="I5668" s="562"/>
      <c r="J5668" s="492"/>
      <c r="K5668" s="458"/>
    </row>
    <row r="5669" spans="1:11">
      <c r="A5669" s="450"/>
      <c r="B5669" s="563"/>
      <c r="C5669" s="564"/>
      <c r="D5669" s="565"/>
      <c r="E5669" s="565"/>
      <c r="F5669" s="566"/>
      <c r="G5669" s="489"/>
      <c r="H5669" s="489"/>
      <c r="I5669" s="562"/>
      <c r="J5669" s="492"/>
      <c r="K5669" s="458"/>
    </row>
    <row r="5670" spans="1:11">
      <c r="A5670" s="450"/>
      <c r="B5670" s="1670" t="s">
        <v>138</v>
      </c>
      <c r="C5670" s="1670"/>
      <c r="D5670" s="1670"/>
      <c r="E5670" s="1670"/>
      <c r="F5670" s="1670"/>
      <c r="G5670" s="1670"/>
      <c r="H5670" s="1670"/>
      <c r="I5670" s="1670"/>
      <c r="J5670" s="501">
        <f>SUM(J5668:J5669)</f>
        <v>0</v>
      </c>
      <c r="K5670" s="458"/>
    </row>
    <row r="5671" spans="1:11">
      <c r="A5671" s="450"/>
      <c r="B5671" s="567"/>
      <c r="C5671" s="511"/>
      <c r="D5671" s="511"/>
      <c r="E5671" s="568"/>
      <c r="F5671" s="569"/>
      <c r="G5671" s="570"/>
      <c r="H5671" s="570"/>
      <c r="I5671" s="571"/>
      <c r="J5671" s="572"/>
      <c r="K5671" s="458"/>
    </row>
    <row r="5672" spans="1:11">
      <c r="A5672" s="450"/>
      <c r="B5672" s="573" t="s">
        <v>1127</v>
      </c>
      <c r="C5672" s="573"/>
      <c r="D5672" s="550"/>
      <c r="E5672" s="523"/>
      <c r="F5672" s="523"/>
      <c r="G5672" s="523"/>
      <c r="H5672" s="574"/>
      <c r="I5672" s="575"/>
      <c r="J5672" s="639">
        <f>(J5658+J5665+J5670)/E5658</f>
        <v>4.0113818181818193</v>
      </c>
      <c r="K5672" s="458"/>
    </row>
    <row r="5673" spans="1:11">
      <c r="A5673" s="450"/>
      <c r="B5673" s="553"/>
      <c r="C5673" s="526"/>
      <c r="D5673" s="526"/>
      <c r="E5673" s="554"/>
      <c r="F5673" s="555"/>
      <c r="G5673" s="506"/>
      <c r="H5673" s="506"/>
      <c r="I5673" s="529"/>
      <c r="J5673" s="576"/>
      <c r="K5673" s="458"/>
    </row>
    <row r="5674" spans="1:11" ht="20.399999999999999">
      <c r="A5674" s="450"/>
      <c r="B5674" s="1667" t="s">
        <v>1128</v>
      </c>
      <c r="C5674" s="1668"/>
      <c r="D5674" s="1668"/>
      <c r="E5674" s="1668"/>
      <c r="F5674" s="1669"/>
      <c r="G5674" s="556" t="s">
        <v>494</v>
      </c>
      <c r="H5674" s="506" t="s">
        <v>1126</v>
      </c>
      <c r="I5674" s="557" t="s">
        <v>1115</v>
      </c>
      <c r="J5674" s="509" t="s">
        <v>482</v>
      </c>
      <c r="K5674" s="458"/>
    </row>
    <row r="5675" spans="1:11">
      <c r="A5675" s="450"/>
      <c r="B5675" s="558" t="s">
        <v>1390</v>
      </c>
      <c r="C5675" s="559"/>
      <c r="D5675" s="560"/>
      <c r="E5675" s="560"/>
      <c r="F5675" s="561"/>
      <c r="G5675" s="489">
        <v>1.02</v>
      </c>
      <c r="H5675" s="489" t="s">
        <v>1221</v>
      </c>
      <c r="I5675" s="562">
        <v>102</v>
      </c>
      <c r="J5675" s="492">
        <f>G5675*I5675</f>
        <v>104.04</v>
      </c>
      <c r="K5675" s="458"/>
    </row>
    <row r="5676" spans="1:11">
      <c r="A5676" s="450"/>
      <c r="B5676" s="563" t="s">
        <v>1386</v>
      </c>
      <c r="C5676" s="564"/>
      <c r="D5676" s="565"/>
      <c r="E5676" s="565"/>
      <c r="F5676" s="566"/>
      <c r="G5676" s="489">
        <v>0.06</v>
      </c>
      <c r="H5676" s="489" t="s">
        <v>533</v>
      </c>
      <c r="I5676" s="743">
        <v>132</v>
      </c>
      <c r="J5676" s="492">
        <f>G5676*I5676</f>
        <v>7.92</v>
      </c>
      <c r="K5676" s="458"/>
    </row>
    <row r="5677" spans="1:11">
      <c r="A5677" s="450"/>
      <c r="B5677" s="563"/>
      <c r="C5677" s="564"/>
      <c r="D5677" s="565"/>
      <c r="E5677" s="565"/>
      <c r="F5677" s="566"/>
      <c r="G5677" s="489"/>
      <c r="H5677" s="489"/>
      <c r="I5677" s="743"/>
      <c r="J5677" s="492"/>
      <c r="K5677" s="458"/>
    </row>
    <row r="5678" spans="1:11">
      <c r="A5678" s="450"/>
      <c r="B5678" s="563"/>
      <c r="C5678" s="564"/>
      <c r="D5678" s="565"/>
      <c r="E5678" s="565"/>
      <c r="F5678" s="566"/>
      <c r="G5678" s="489"/>
      <c r="H5678" s="489"/>
      <c r="I5678" s="743"/>
      <c r="J5678" s="492">
        <f t="shared" ref="J5678:J5680" si="138">G5678*I5678</f>
        <v>0</v>
      </c>
      <c r="K5678" s="458"/>
    </row>
    <row r="5679" spans="1:11">
      <c r="A5679" s="450"/>
      <c r="B5679" s="563"/>
      <c r="C5679" s="564"/>
      <c r="D5679" s="565"/>
      <c r="E5679" s="565"/>
      <c r="F5679" s="566"/>
      <c r="G5679" s="489"/>
      <c r="H5679" s="489"/>
      <c r="I5679" s="743"/>
      <c r="J5679" s="492">
        <f t="shared" si="138"/>
        <v>0</v>
      </c>
      <c r="K5679" s="458"/>
    </row>
    <row r="5680" spans="1:11">
      <c r="A5680" s="450"/>
      <c r="B5680" s="577"/>
      <c r="C5680" s="578"/>
      <c r="D5680" s="579"/>
      <c r="E5680" s="579"/>
      <c r="F5680" s="580"/>
      <c r="G5680" s="489"/>
      <c r="H5680" s="489"/>
      <c r="I5680" s="743"/>
      <c r="J5680" s="492">
        <f t="shared" si="138"/>
        <v>0</v>
      </c>
      <c r="K5680" s="458"/>
    </row>
    <row r="5681" spans="1:11">
      <c r="A5681" s="450"/>
      <c r="B5681" s="581"/>
      <c r="C5681" s="523"/>
      <c r="D5681" s="523"/>
      <c r="E5681" s="582"/>
      <c r="F5681" s="583"/>
      <c r="G5681" s="532"/>
      <c r="H5681" s="532"/>
      <c r="I5681" s="524" t="s">
        <v>138</v>
      </c>
      <c r="J5681" s="501">
        <f>SUM(J5675:J5680)</f>
        <v>111.96000000000001</v>
      </c>
      <c r="K5681" s="458"/>
    </row>
    <row r="5682" spans="1:11">
      <c r="A5682" s="450"/>
      <c r="B5682" s="584"/>
      <c r="C5682" s="523"/>
      <c r="D5682" s="523"/>
      <c r="E5682" s="582"/>
      <c r="F5682" s="583"/>
      <c r="G5682" s="532"/>
      <c r="H5682" s="532"/>
      <c r="I5682" s="524"/>
      <c r="J5682" s="582"/>
      <c r="K5682" s="458"/>
    </row>
    <row r="5683" spans="1:11" ht="20.399999999999999">
      <c r="A5683" s="450"/>
      <c r="B5683" s="1667" t="s">
        <v>1141</v>
      </c>
      <c r="C5683" s="1668"/>
      <c r="D5683" s="1668"/>
      <c r="E5683" s="1668"/>
      <c r="F5683" s="1669"/>
      <c r="G5683" s="587" t="s">
        <v>494</v>
      </c>
      <c r="H5683" s="506" t="s">
        <v>1115</v>
      </c>
      <c r="I5683" s="557"/>
      <c r="J5683" s="509" t="s">
        <v>482</v>
      </c>
      <c r="K5683" s="458"/>
    </row>
    <row r="5684" spans="1:11">
      <c r="A5684" s="450"/>
      <c r="B5684" s="1654"/>
      <c r="C5684" s="1655"/>
      <c r="D5684" s="1655"/>
      <c r="E5684" s="1655"/>
      <c r="F5684" s="1656"/>
      <c r="G5684" s="489"/>
      <c r="H5684" s="1657"/>
      <c r="I5684" s="1658"/>
      <c r="J5684" s="492"/>
      <c r="K5684" s="458"/>
    </row>
    <row r="5685" spans="1:11">
      <c r="A5685" s="450"/>
      <c r="B5685" s="1659"/>
      <c r="C5685" s="1660"/>
      <c r="D5685" s="1660"/>
      <c r="E5685" s="1660"/>
      <c r="F5685" s="1661"/>
      <c r="G5685" s="496"/>
      <c r="H5685" s="1662"/>
      <c r="I5685" s="1663"/>
      <c r="J5685" s="492"/>
      <c r="K5685" s="458"/>
    </row>
    <row r="5686" spans="1:11">
      <c r="A5686" s="450"/>
      <c r="B5686" s="581"/>
      <c r="C5686" s="523"/>
      <c r="D5686" s="523"/>
      <c r="E5686" s="582"/>
      <c r="F5686" s="583"/>
      <c r="G5686" s="532"/>
      <c r="H5686" s="532"/>
      <c r="I5686" s="524" t="s">
        <v>138</v>
      </c>
      <c r="J5686" s="501">
        <f>SUM(J5684:J5685)</f>
        <v>0</v>
      </c>
      <c r="K5686" s="458"/>
    </row>
    <row r="5687" spans="1:11">
      <c r="A5687" s="450"/>
      <c r="B5687" s="523"/>
      <c r="C5687" s="523"/>
      <c r="D5687" s="523"/>
      <c r="E5687" s="523"/>
      <c r="F5687" s="523"/>
      <c r="G5687" s="523"/>
      <c r="H5687" s="523"/>
      <c r="I5687" s="524"/>
      <c r="J5687" s="523"/>
      <c r="K5687" s="458"/>
    </row>
    <row r="5688" spans="1:11">
      <c r="A5688" s="450"/>
      <c r="B5688" s="1645" t="s">
        <v>1142</v>
      </c>
      <c r="C5688" s="1646"/>
      <c r="D5688" s="1646"/>
      <c r="E5688" s="1646"/>
      <c r="F5688" s="1646"/>
      <c r="G5688" s="1646"/>
      <c r="H5688" s="1646"/>
      <c r="I5688" s="1647"/>
      <c r="J5688" s="573">
        <f>J5686+J5681+J5672</f>
        <v>115.97138181818183</v>
      </c>
      <c r="K5688" s="458"/>
    </row>
    <row r="5689" spans="1:11">
      <c r="A5689" s="450"/>
      <c r="B5689" s="523"/>
      <c r="C5689" s="523"/>
      <c r="D5689" s="523"/>
      <c r="E5689" s="523"/>
      <c r="F5689" s="523"/>
      <c r="G5689" s="523"/>
      <c r="H5689" s="523"/>
      <c r="I5689" s="524"/>
      <c r="J5689" s="523"/>
      <c r="K5689" s="458"/>
    </row>
    <row r="5690" spans="1:11">
      <c r="A5690" s="450"/>
      <c r="B5690" s="1645" t="s">
        <v>1143</v>
      </c>
      <c r="C5690" s="1646"/>
      <c r="D5690" s="1646"/>
      <c r="E5690" s="1646"/>
      <c r="F5690" s="1646"/>
      <c r="G5690" s="1646"/>
      <c r="H5690" s="1646"/>
      <c r="I5690" s="1647"/>
      <c r="J5690" s="501">
        <f>J5688*0</f>
        <v>0</v>
      </c>
      <c r="K5690" s="458"/>
    </row>
    <row r="5691" spans="1:11">
      <c r="A5691" s="450"/>
      <c r="B5691" s="523"/>
      <c r="C5691" s="523"/>
      <c r="D5691" s="523"/>
      <c r="E5691" s="523"/>
      <c r="F5691" s="523"/>
      <c r="G5691" s="523"/>
      <c r="H5691" s="523"/>
      <c r="I5691" s="524"/>
      <c r="J5691" s="523"/>
      <c r="K5691" s="458"/>
    </row>
    <row r="5692" spans="1:11">
      <c r="A5692" s="450"/>
      <c r="B5692" s="1645" t="s">
        <v>1144</v>
      </c>
      <c r="C5692" s="1646"/>
      <c r="D5692" s="1646"/>
      <c r="E5692" s="1646"/>
      <c r="F5692" s="1646"/>
      <c r="G5692" s="1646"/>
      <c r="H5692" s="1646"/>
      <c r="I5692" s="1647"/>
      <c r="J5692" s="573">
        <f>J5688+J5690</f>
        <v>115.97138181818183</v>
      </c>
      <c r="K5692" s="458"/>
    </row>
    <row r="5693" spans="1:11">
      <c r="A5693" s="450"/>
      <c r="B5693" s="511"/>
      <c r="C5693" s="511"/>
      <c r="D5693" s="511"/>
      <c r="E5693" s="511"/>
      <c r="F5693" s="511"/>
      <c r="G5693" s="511"/>
      <c r="H5693" s="511"/>
      <c r="I5693" s="571"/>
      <c r="J5693" s="511"/>
      <c r="K5693" s="458"/>
    </row>
    <row r="5694" spans="1:11">
      <c r="A5694" s="450"/>
      <c r="B5694" s="589"/>
      <c r="C5694" s="559"/>
      <c r="D5694" s="559"/>
      <c r="E5694" s="559"/>
      <c r="F5694" s="559"/>
      <c r="G5694" s="559"/>
      <c r="H5694" s="559"/>
      <c r="I5694" s="559"/>
      <c r="J5694" s="590"/>
      <c r="K5694" s="458"/>
    </row>
    <row r="5695" spans="1:11">
      <c r="A5695" s="450"/>
      <c r="B5695" s="591"/>
      <c r="C5695" s="592"/>
      <c r="D5695" s="593"/>
      <c r="E5695" s="593"/>
      <c r="F5695" s="594" t="s">
        <v>1119</v>
      </c>
      <c r="G5695" s="595" t="s">
        <v>1119</v>
      </c>
      <c r="H5695" s="592"/>
      <c r="I5695" s="592"/>
      <c r="J5695" s="596"/>
      <c r="K5695" s="458"/>
    </row>
    <row r="5696" spans="1:11">
      <c r="A5696" s="450"/>
      <c r="B5696" s="459"/>
      <c r="C5696" s="459"/>
      <c r="D5696" s="459"/>
      <c r="E5696" s="459"/>
      <c r="F5696" s="459"/>
      <c r="G5696" s="459"/>
      <c r="H5696" s="459"/>
      <c r="I5696" s="459"/>
      <c r="J5696" s="459"/>
      <c r="K5696" s="458"/>
    </row>
    <row r="5697" spans="1:11">
      <c r="A5697" s="450"/>
      <c r="B5697" s="597"/>
      <c r="C5697" s="598"/>
      <c r="D5697" s="598"/>
      <c r="E5697" s="598"/>
      <c r="F5697" s="599"/>
      <c r="G5697" s="600" t="s">
        <v>482</v>
      </c>
      <c r="H5697" s="502"/>
      <c r="I5697" s="502"/>
      <c r="J5697" s="505"/>
      <c r="K5697" s="458"/>
    </row>
    <row r="5698" spans="1:11">
      <c r="A5698" s="450"/>
      <c r="B5698" s="601"/>
      <c r="C5698" s="602"/>
      <c r="D5698" s="602"/>
      <c r="E5698" s="602"/>
      <c r="F5698" s="603"/>
      <c r="G5698" s="1648" t="s">
        <v>1145</v>
      </c>
      <c r="H5698" s="1649"/>
      <c r="I5698" s="1649"/>
      <c r="J5698" s="1650"/>
      <c r="K5698" s="458"/>
    </row>
    <row r="5699" spans="1:11">
      <c r="A5699" s="450"/>
      <c r="B5699" s="604"/>
      <c r="C5699" s="605"/>
      <c r="D5699" s="605"/>
      <c r="E5699" s="605"/>
      <c r="F5699" s="606"/>
      <c r="G5699" s="607"/>
      <c r="H5699" s="1651"/>
      <c r="I5699" s="1652"/>
      <c r="J5699" s="1653"/>
      <c r="K5699" s="458"/>
    </row>
    <row r="5700" spans="1:11" ht="15" thickBot="1">
      <c r="A5700" s="608"/>
      <c r="B5700" s="609"/>
      <c r="C5700" s="609"/>
      <c r="D5700" s="609"/>
      <c r="E5700" s="609"/>
      <c r="F5700" s="609"/>
      <c r="G5700" s="609"/>
      <c r="H5700" s="609"/>
      <c r="I5700" s="609"/>
      <c r="J5700" s="609"/>
      <c r="K5700" s="610"/>
    </row>
    <row r="5701" spans="1:11">
      <c r="A5701" s="447"/>
      <c r="B5701" s="448"/>
      <c r="C5701" s="448"/>
      <c r="D5701" s="448"/>
      <c r="E5701" s="448"/>
      <c r="F5701" s="448"/>
      <c r="G5701" s="448"/>
      <c r="H5701" s="448"/>
      <c r="I5701" s="448"/>
      <c r="J5701" s="448"/>
      <c r="K5701" s="449"/>
    </row>
    <row r="5702" spans="1:11">
      <c r="A5702" s="450"/>
      <c r="B5702" s="451" t="s">
        <v>141</v>
      </c>
      <c r="C5702" s="452"/>
      <c r="D5702" s="453" t="s">
        <v>1105</v>
      </c>
      <c r="E5702" s="454"/>
      <c r="F5702" s="455"/>
      <c r="G5702" s="455"/>
      <c r="H5702" s="456"/>
      <c r="I5702" s="456"/>
      <c r="J5702" s="457"/>
      <c r="K5702" s="458"/>
    </row>
    <row r="5703" spans="1:11">
      <c r="A5703" s="450"/>
      <c r="B5703" s="459"/>
      <c r="C5703" s="459"/>
      <c r="D5703" s="459"/>
      <c r="E5703" s="459"/>
      <c r="F5703" s="459"/>
      <c r="G5703" s="459"/>
      <c r="H5703" s="459"/>
      <c r="I5703" s="459"/>
      <c r="J5703" s="459"/>
      <c r="K5703" s="458"/>
    </row>
    <row r="5704" spans="1:11">
      <c r="A5704" s="450"/>
      <c r="B5704" s="460" t="s">
        <v>1173</v>
      </c>
      <c r="C5704" s="461" t="s">
        <v>1107</v>
      </c>
      <c r="D5704" s="1671" t="s">
        <v>198</v>
      </c>
      <c r="E5704" s="1672"/>
      <c r="F5704" s="1672"/>
      <c r="G5704" s="1672"/>
      <c r="H5704" s="1672"/>
      <c r="I5704" s="1673"/>
      <c r="J5704" s="462" t="s">
        <v>1108</v>
      </c>
      <c r="K5704" s="458"/>
    </row>
    <row r="5705" spans="1:11" ht="25.5" customHeight="1">
      <c r="A5705" s="450"/>
      <c r="B5705" s="463">
        <v>170101</v>
      </c>
      <c r="C5705" s="464"/>
      <c r="D5705" s="1674" t="s">
        <v>1391</v>
      </c>
      <c r="E5705" s="1675"/>
      <c r="F5705" s="1675"/>
      <c r="G5705" s="1675"/>
      <c r="H5705" s="1675"/>
      <c r="I5705" s="1676"/>
      <c r="J5705" s="468" t="str">
        <f>F5722</f>
        <v>UND</v>
      </c>
      <c r="K5705" s="458"/>
    </row>
    <row r="5706" spans="1:11">
      <c r="A5706" s="450"/>
      <c r="B5706" s="469"/>
      <c r="C5706" s="469"/>
      <c r="D5706" s="469"/>
      <c r="E5706" s="469"/>
      <c r="F5706" s="469"/>
      <c r="G5706" s="469"/>
      <c r="H5706" s="469"/>
      <c r="I5706" s="470"/>
      <c r="J5706" s="471"/>
      <c r="K5706" s="458"/>
    </row>
    <row r="5707" spans="1:11">
      <c r="A5707" s="450"/>
      <c r="B5707" s="1648" t="s">
        <v>1111</v>
      </c>
      <c r="C5707" s="1650"/>
      <c r="D5707" s="1679" t="s">
        <v>873</v>
      </c>
      <c r="E5707" s="1681" t="s">
        <v>1112</v>
      </c>
      <c r="F5707" s="472" t="s">
        <v>1113</v>
      </c>
      <c r="G5707" s="473"/>
      <c r="H5707" s="472" t="s">
        <v>1114</v>
      </c>
      <c r="I5707" s="473"/>
      <c r="J5707" s="474" t="s">
        <v>1115</v>
      </c>
      <c r="K5707" s="458"/>
    </row>
    <row r="5708" spans="1:11">
      <c r="A5708" s="450"/>
      <c r="B5708" s="1677"/>
      <c r="C5708" s="1678"/>
      <c r="D5708" s="1680"/>
      <c r="E5708" s="1682"/>
      <c r="F5708" s="475" t="s">
        <v>1116</v>
      </c>
      <c r="G5708" s="475" t="s">
        <v>1117</v>
      </c>
      <c r="H5708" s="475" t="s">
        <v>1116</v>
      </c>
      <c r="I5708" s="476" t="s">
        <v>1117</v>
      </c>
      <c r="J5708" s="477" t="s">
        <v>1118</v>
      </c>
      <c r="K5708" s="458"/>
    </row>
    <row r="5709" spans="1:11">
      <c r="A5709" s="450"/>
      <c r="B5709" s="486"/>
      <c r="C5709" s="487"/>
      <c r="D5709" s="488"/>
      <c r="E5709" s="481"/>
      <c r="F5709" s="481"/>
      <c r="G5709" s="482"/>
      <c r="H5709" s="490"/>
      <c r="I5709" s="484"/>
      <c r="J5709" s="492"/>
      <c r="K5709" s="458"/>
    </row>
    <row r="5710" spans="1:11">
      <c r="A5710" s="450"/>
      <c r="B5710" s="486"/>
      <c r="C5710" s="487"/>
      <c r="D5710" s="488"/>
      <c r="E5710" s="489"/>
      <c r="F5710" s="489"/>
      <c r="G5710" s="489"/>
      <c r="H5710" s="490"/>
      <c r="I5710" s="491"/>
      <c r="J5710" s="492">
        <f>H5710*F5710*E5710+I5710*G5710*E5710</f>
        <v>0</v>
      </c>
      <c r="K5710" s="458"/>
    </row>
    <row r="5711" spans="1:11">
      <c r="A5711" s="450"/>
      <c r="B5711" s="493"/>
      <c r="C5711" s="494"/>
      <c r="D5711" s="495"/>
      <c r="E5711" s="496"/>
      <c r="F5711" s="496"/>
      <c r="G5711" s="496"/>
      <c r="H5711" s="497"/>
      <c r="I5711" s="498"/>
      <c r="J5711" s="492">
        <f>H5711*F5711*E5711+I5711*G5711*E5711</f>
        <v>0</v>
      </c>
      <c r="K5711" s="458"/>
    </row>
    <row r="5712" spans="1:11">
      <c r="A5712" s="450"/>
      <c r="B5712" s="499" t="s">
        <v>1119</v>
      </c>
      <c r="C5712" s="469"/>
      <c r="D5712" s="469"/>
      <c r="E5712" s="469"/>
      <c r="F5712" s="469"/>
      <c r="G5712" s="469"/>
      <c r="H5712" s="469"/>
      <c r="I5712" s="500" t="s">
        <v>138</v>
      </c>
      <c r="J5712" s="501">
        <f>SUM(J5709:J5711)</f>
        <v>0</v>
      </c>
      <c r="K5712" s="458"/>
    </row>
    <row r="5713" spans="1:11">
      <c r="A5713" s="450"/>
      <c r="B5713" s="502"/>
      <c r="C5713" s="502"/>
      <c r="D5713" s="502"/>
      <c r="E5713" s="502"/>
      <c r="F5713" s="502"/>
      <c r="G5713" s="502"/>
      <c r="H5713" s="502"/>
      <c r="I5713" s="503"/>
      <c r="J5713" s="504"/>
      <c r="K5713" s="458"/>
    </row>
    <row r="5714" spans="1:11" ht="20.399999999999999">
      <c r="A5714" s="450"/>
      <c r="B5714" s="1664" t="s">
        <v>1120</v>
      </c>
      <c r="C5714" s="1665"/>
      <c r="D5714" s="1665"/>
      <c r="E5714" s="1666"/>
      <c r="F5714" s="505" t="s">
        <v>873</v>
      </c>
      <c r="G5714" s="506"/>
      <c r="H5714" s="507" t="s">
        <v>560</v>
      </c>
      <c r="I5714" s="508" t="s">
        <v>1121</v>
      </c>
      <c r="J5714" s="509" t="s">
        <v>1122</v>
      </c>
      <c r="K5714" s="458"/>
    </row>
    <row r="5715" spans="1:11">
      <c r="A5715" s="450"/>
      <c r="B5715" s="510"/>
      <c r="C5715" s="511"/>
      <c r="D5715" s="512"/>
      <c r="E5715" s="513"/>
      <c r="F5715" s="514"/>
      <c r="G5715" s="515"/>
      <c r="H5715" s="516"/>
      <c r="I5715" s="484"/>
      <c r="J5715" s="485"/>
      <c r="K5715" s="458"/>
    </row>
    <row r="5716" spans="1:11">
      <c r="A5716" s="450"/>
      <c r="B5716" s="517" t="s">
        <v>734</v>
      </c>
      <c r="C5716" s="518"/>
      <c r="D5716" s="459"/>
      <c r="E5716" s="487"/>
      <c r="F5716" s="488"/>
      <c r="G5716" s="519"/>
      <c r="H5716" s="520">
        <v>4.91</v>
      </c>
      <c r="I5716" s="521">
        <f>VLOOKUP(B5716,'MÃO DE OBRA'!$A:$E,5,FALSE)/220</f>
        <v>23.596363636363641</v>
      </c>
      <c r="J5716" s="492">
        <f t="shared" ref="J5716:J5717" si="139">H5716*I5716</f>
        <v>115.85814545454548</v>
      </c>
      <c r="K5716" s="458"/>
    </row>
    <row r="5717" spans="1:11">
      <c r="A5717" s="450"/>
      <c r="B5717" s="517" t="s">
        <v>626</v>
      </c>
      <c r="C5717" s="518"/>
      <c r="D5717" s="459"/>
      <c r="E5717" s="487"/>
      <c r="F5717" s="488"/>
      <c r="G5717" s="519"/>
      <c r="H5717" s="520">
        <v>3.2231000000000001</v>
      </c>
      <c r="I5717" s="521">
        <f>VLOOKUP(B5717,'MÃO DE OBRA'!$A:$E,5,FALSE)/220</f>
        <v>15.730909090909092</v>
      </c>
      <c r="J5717" s="492">
        <f t="shared" si="139"/>
        <v>50.702293090909095</v>
      </c>
      <c r="K5717" s="458"/>
    </row>
    <row r="5718" spans="1:11">
      <c r="A5718" s="450"/>
      <c r="B5718" s="517"/>
      <c r="C5718" s="518"/>
      <c r="D5718" s="459"/>
      <c r="E5718" s="487"/>
      <c r="F5718" s="488"/>
      <c r="G5718" s="519"/>
      <c r="H5718" s="520"/>
      <c r="I5718" s="521"/>
      <c r="J5718" s="492"/>
      <c r="K5718" s="458"/>
    </row>
    <row r="5719" spans="1:11">
      <c r="A5719" s="450"/>
      <c r="B5719" s="517"/>
      <c r="C5719" s="518"/>
      <c r="D5719" s="459"/>
      <c r="E5719" s="487"/>
      <c r="F5719" s="488"/>
      <c r="G5719" s="519"/>
      <c r="H5719" s="520"/>
      <c r="I5719" s="491"/>
      <c r="J5719" s="492">
        <f>H5719*I5719</f>
        <v>0</v>
      </c>
      <c r="K5719" s="458"/>
    </row>
    <row r="5720" spans="1:11">
      <c r="A5720" s="450"/>
      <c r="B5720" s="499" t="s">
        <v>1119</v>
      </c>
      <c r="C5720" s="502"/>
      <c r="D5720" s="502"/>
      <c r="E5720" s="502"/>
      <c r="F5720" s="502"/>
      <c r="G5720" s="502"/>
      <c r="H5720" s="502"/>
      <c r="I5720" s="522" t="s">
        <v>138</v>
      </c>
      <c r="J5720" s="501">
        <f>SUM(J5715:J5719)</f>
        <v>166.56043854545459</v>
      </c>
      <c r="K5720" s="458"/>
    </row>
    <row r="5721" spans="1:11">
      <c r="A5721" s="450"/>
      <c r="B5721" s="523"/>
      <c r="C5721" s="523"/>
      <c r="D5721" s="523"/>
      <c r="E5721" s="523"/>
      <c r="F5721" s="523"/>
      <c r="G5721" s="523"/>
      <c r="H5721" s="523"/>
      <c r="I5721" s="524"/>
      <c r="J5721" s="523"/>
      <c r="K5721" s="458"/>
    </row>
    <row r="5722" spans="1:11">
      <c r="A5722" s="450"/>
      <c r="B5722" s="525" t="s">
        <v>1123</v>
      </c>
      <c r="C5722" s="526"/>
      <c r="D5722" s="523"/>
      <c r="E5722" s="527">
        <v>1</v>
      </c>
      <c r="F5722" s="528" t="s">
        <v>1126</v>
      </c>
      <c r="G5722" s="506"/>
      <c r="H5722" s="506"/>
      <c r="I5722" s="529" t="s">
        <v>1124</v>
      </c>
      <c r="J5722" s="501">
        <f>J5712+J5720</f>
        <v>166.56043854545459</v>
      </c>
      <c r="K5722" s="458"/>
    </row>
    <row r="5723" spans="1:11">
      <c r="A5723" s="450"/>
      <c r="B5723" s="530"/>
      <c r="C5723" s="523"/>
      <c r="D5723" s="523"/>
      <c r="E5723" s="531"/>
      <c r="F5723" s="532"/>
      <c r="G5723" s="532"/>
      <c r="H5723" s="532"/>
      <c r="I5723" s="524"/>
      <c r="J5723" s="523"/>
      <c r="K5723" s="458"/>
    </row>
    <row r="5724" spans="1:11" ht="20.399999999999999">
      <c r="A5724" s="450"/>
      <c r="B5724" s="1667" t="s">
        <v>481</v>
      </c>
      <c r="C5724" s="1668"/>
      <c r="D5724" s="1668"/>
      <c r="E5724" s="1669"/>
      <c r="F5724" s="533" t="s">
        <v>873</v>
      </c>
      <c r="G5724" s="534" t="s">
        <v>493</v>
      </c>
      <c r="H5724" s="507" t="s">
        <v>1115</v>
      </c>
      <c r="I5724" s="535" t="s">
        <v>480</v>
      </c>
      <c r="J5724" s="536" t="s">
        <v>482</v>
      </c>
      <c r="K5724" s="458"/>
    </row>
    <row r="5725" spans="1:11">
      <c r="A5725" s="450"/>
      <c r="B5725" s="537"/>
      <c r="C5725" s="538"/>
      <c r="D5725" s="538"/>
      <c r="E5725" s="539"/>
      <c r="F5725" s="540"/>
      <c r="G5725" s="541"/>
      <c r="H5725" s="547"/>
      <c r="I5725" s="543"/>
      <c r="J5725" s="485"/>
      <c r="K5725" s="458"/>
    </row>
    <row r="5726" spans="1:11">
      <c r="A5726" s="450"/>
      <c r="B5726" s="537"/>
      <c r="C5726" s="518"/>
      <c r="D5726" s="518"/>
      <c r="E5726" s="487"/>
      <c r="F5726" s="540"/>
      <c r="G5726" s="541"/>
      <c r="H5726" s="547"/>
      <c r="I5726" s="543"/>
      <c r="J5726" s="492"/>
      <c r="K5726" s="458"/>
    </row>
    <row r="5727" spans="1:11">
      <c r="A5727" s="450"/>
      <c r="B5727" s="517"/>
      <c r="C5727" s="518"/>
      <c r="D5727" s="518"/>
      <c r="E5727" s="487"/>
      <c r="F5727" s="488"/>
      <c r="G5727" s="546"/>
      <c r="H5727" s="547"/>
      <c r="I5727" s="543"/>
      <c r="J5727" s="492">
        <f>H5727*I5727*E5709*F5709</f>
        <v>0</v>
      </c>
      <c r="K5727" s="458"/>
    </row>
    <row r="5728" spans="1:11">
      <c r="A5728" s="450"/>
      <c r="B5728" s="517"/>
      <c r="C5728" s="526"/>
      <c r="D5728" s="526"/>
      <c r="E5728" s="494"/>
      <c r="F5728" s="488"/>
      <c r="G5728" s="468"/>
      <c r="H5728" s="547"/>
      <c r="I5728" s="548"/>
      <c r="J5728" s="492">
        <f>H5728*I5728*E5710*F5710</f>
        <v>0</v>
      </c>
      <c r="K5728" s="458"/>
    </row>
    <row r="5729" spans="1:11">
      <c r="A5729" s="450"/>
      <c r="B5729" s="550" t="s">
        <v>1119</v>
      </c>
      <c r="C5729" s="526"/>
      <c r="D5729" s="526"/>
      <c r="E5729" s="526"/>
      <c r="F5729" s="523"/>
      <c r="G5729" s="526"/>
      <c r="H5729" s="551"/>
      <c r="I5729" s="552" t="s">
        <v>138</v>
      </c>
      <c r="J5729" s="501">
        <f>SUM(J5725:J5728)</f>
        <v>0</v>
      </c>
      <c r="K5729" s="458"/>
    </row>
    <row r="5730" spans="1:11">
      <c r="A5730" s="450"/>
      <c r="B5730" s="553"/>
      <c r="C5730" s="526"/>
      <c r="D5730" s="526"/>
      <c r="E5730" s="554"/>
      <c r="F5730" s="555"/>
      <c r="G5730" s="506"/>
      <c r="H5730" s="506"/>
      <c r="I5730" s="529"/>
      <c r="J5730" s="554"/>
      <c r="K5730" s="458"/>
    </row>
    <row r="5731" spans="1:11" ht="20.399999999999999">
      <c r="A5731" s="450"/>
      <c r="B5731" s="1667" t="s">
        <v>1125</v>
      </c>
      <c r="C5731" s="1668"/>
      <c r="D5731" s="1668"/>
      <c r="E5731" s="1668"/>
      <c r="F5731" s="1669"/>
      <c r="G5731" s="556" t="s">
        <v>494</v>
      </c>
      <c r="H5731" s="506" t="s">
        <v>1126</v>
      </c>
      <c r="I5731" s="557" t="s">
        <v>1115</v>
      </c>
      <c r="J5731" s="509" t="s">
        <v>482</v>
      </c>
      <c r="K5731" s="458"/>
    </row>
    <row r="5732" spans="1:11">
      <c r="A5732" s="450"/>
      <c r="B5732" s="558"/>
      <c r="C5732" s="559"/>
      <c r="D5732" s="560"/>
      <c r="E5732" s="560"/>
      <c r="F5732" s="561"/>
      <c r="G5732" s="489"/>
      <c r="H5732" s="489"/>
      <c r="I5732" s="562"/>
      <c r="J5732" s="492"/>
      <c r="K5732" s="458"/>
    </row>
    <row r="5733" spans="1:11">
      <c r="A5733" s="450"/>
      <c r="B5733" s="563"/>
      <c r="C5733" s="564"/>
      <c r="D5733" s="565"/>
      <c r="E5733" s="565"/>
      <c r="F5733" s="566"/>
      <c r="G5733" s="489"/>
      <c r="H5733" s="489"/>
      <c r="I5733" s="562"/>
      <c r="J5733" s="492"/>
      <c r="K5733" s="458"/>
    </row>
    <row r="5734" spans="1:11">
      <c r="A5734" s="450"/>
      <c r="B5734" s="1670" t="s">
        <v>138</v>
      </c>
      <c r="C5734" s="1670"/>
      <c r="D5734" s="1670"/>
      <c r="E5734" s="1670"/>
      <c r="F5734" s="1670"/>
      <c r="G5734" s="1670"/>
      <c r="H5734" s="1670"/>
      <c r="I5734" s="1670"/>
      <c r="J5734" s="501">
        <f>SUM(J5732:J5733)</f>
        <v>0</v>
      </c>
      <c r="K5734" s="458"/>
    </row>
    <row r="5735" spans="1:11">
      <c r="A5735" s="450"/>
      <c r="B5735" s="567"/>
      <c r="C5735" s="511"/>
      <c r="D5735" s="511"/>
      <c r="E5735" s="568"/>
      <c r="F5735" s="569"/>
      <c r="G5735" s="570"/>
      <c r="H5735" s="570"/>
      <c r="I5735" s="571"/>
      <c r="J5735" s="572"/>
      <c r="K5735" s="458"/>
    </row>
    <row r="5736" spans="1:11">
      <c r="A5736" s="450"/>
      <c r="B5736" s="573" t="s">
        <v>1127</v>
      </c>
      <c r="C5736" s="573"/>
      <c r="D5736" s="550"/>
      <c r="E5736" s="523"/>
      <c r="F5736" s="523"/>
      <c r="G5736" s="523"/>
      <c r="H5736" s="574"/>
      <c r="I5736" s="575"/>
      <c r="J5736" s="639">
        <f>(J5722+J5729+J5734)/E5722</f>
        <v>166.56043854545459</v>
      </c>
      <c r="K5736" s="458"/>
    </row>
    <row r="5737" spans="1:11">
      <c r="A5737" s="450"/>
      <c r="B5737" s="553"/>
      <c r="C5737" s="526"/>
      <c r="D5737" s="526"/>
      <c r="E5737" s="554"/>
      <c r="F5737" s="555"/>
      <c r="G5737" s="506"/>
      <c r="H5737" s="506"/>
      <c r="I5737" s="529"/>
      <c r="J5737" s="576"/>
      <c r="K5737" s="458"/>
    </row>
    <row r="5738" spans="1:11" ht="20.399999999999999">
      <c r="A5738" s="450"/>
      <c r="B5738" s="1667" t="s">
        <v>1128</v>
      </c>
      <c r="C5738" s="1668"/>
      <c r="D5738" s="1668"/>
      <c r="E5738" s="1668"/>
      <c r="F5738" s="1669"/>
      <c r="G5738" s="556" t="s">
        <v>494</v>
      </c>
      <c r="H5738" s="506" t="s">
        <v>1126</v>
      </c>
      <c r="I5738" s="557" t="s">
        <v>1115</v>
      </c>
      <c r="J5738" s="509" t="s">
        <v>482</v>
      </c>
      <c r="K5738" s="458"/>
    </row>
    <row r="5739" spans="1:11">
      <c r="A5739" s="450"/>
      <c r="B5739" s="558" t="s">
        <v>1392</v>
      </c>
      <c r="C5739" s="559"/>
      <c r="D5739" s="560"/>
      <c r="E5739" s="560"/>
      <c r="F5739" s="561"/>
      <c r="G5739" s="489">
        <v>0.2</v>
      </c>
      <c r="H5739" s="489" t="s">
        <v>1140</v>
      </c>
      <c r="I5739" s="562">
        <v>28.38</v>
      </c>
      <c r="J5739" s="492">
        <f>G5739*I5739</f>
        <v>5.6760000000000002</v>
      </c>
      <c r="K5739" s="458"/>
    </row>
    <row r="5740" spans="1:11">
      <c r="A5740" s="450"/>
      <c r="B5740" s="563" t="s">
        <v>1393</v>
      </c>
      <c r="C5740" s="564"/>
      <c r="D5740" s="565"/>
      <c r="E5740" s="565"/>
      <c r="F5740" s="566"/>
      <c r="G5740" s="489">
        <v>1</v>
      </c>
      <c r="H5740" s="489" t="s">
        <v>1126</v>
      </c>
      <c r="I5740" s="743">
        <v>225.86</v>
      </c>
      <c r="J5740" s="492">
        <f>G5740*I5740</f>
        <v>225.86</v>
      </c>
      <c r="K5740" s="458"/>
    </row>
    <row r="5741" spans="1:11">
      <c r="A5741" s="450"/>
      <c r="B5741" s="563" t="s">
        <v>1394</v>
      </c>
      <c r="C5741" s="564"/>
      <c r="D5741" s="565"/>
      <c r="E5741" s="565"/>
      <c r="F5741" s="566"/>
      <c r="G5741" s="489">
        <v>1</v>
      </c>
      <c r="H5741" s="489" t="s">
        <v>1395</v>
      </c>
      <c r="I5741" s="743">
        <v>214.71</v>
      </c>
      <c r="J5741" s="492">
        <f t="shared" ref="J5741:J5745" si="140">G5741*I5741</f>
        <v>214.71</v>
      </c>
      <c r="K5741" s="458"/>
    </row>
    <row r="5742" spans="1:11">
      <c r="A5742" s="450"/>
      <c r="B5742" s="563" t="s">
        <v>1288</v>
      </c>
      <c r="C5742" s="564"/>
      <c r="D5742" s="565"/>
      <c r="E5742" s="565"/>
      <c r="F5742" s="566"/>
      <c r="G5742" s="489">
        <v>1.72</v>
      </c>
      <c r="H5742" s="489" t="s">
        <v>1140</v>
      </c>
      <c r="I5742" s="743">
        <v>0.99</v>
      </c>
      <c r="J5742" s="492">
        <f t="shared" si="140"/>
        <v>1.7027999999999999</v>
      </c>
      <c r="K5742" s="458"/>
    </row>
    <row r="5743" spans="1:11">
      <c r="A5743" s="450"/>
      <c r="B5743" s="563" t="s">
        <v>1326</v>
      </c>
      <c r="C5743" s="564"/>
      <c r="D5743" s="565"/>
      <c r="E5743" s="565"/>
      <c r="F5743" s="566"/>
      <c r="G5743" s="489">
        <v>1.72</v>
      </c>
      <c r="H5743" s="489" t="s">
        <v>1140</v>
      </c>
      <c r="I5743" s="743">
        <v>0.65</v>
      </c>
      <c r="J5743" s="492">
        <f t="shared" si="140"/>
        <v>1.1180000000000001</v>
      </c>
      <c r="K5743" s="458"/>
    </row>
    <row r="5744" spans="1:11">
      <c r="A5744" s="450"/>
      <c r="B5744" s="563" t="s">
        <v>1287</v>
      </c>
      <c r="C5744" s="564"/>
      <c r="D5744" s="565"/>
      <c r="E5744" s="565"/>
      <c r="F5744" s="566"/>
      <c r="G5744" s="489">
        <v>1.6E-2</v>
      </c>
      <c r="H5744" s="489" t="s">
        <v>1205</v>
      </c>
      <c r="I5744" s="743">
        <f>I4136</f>
        <v>95</v>
      </c>
      <c r="J5744" s="492">
        <f t="shared" si="140"/>
        <v>1.52</v>
      </c>
      <c r="K5744" s="458"/>
    </row>
    <row r="5745" spans="1:11">
      <c r="A5745" s="450"/>
      <c r="B5745" s="577" t="s">
        <v>1396</v>
      </c>
      <c r="C5745" s="578"/>
      <c r="D5745" s="579"/>
      <c r="E5745" s="579"/>
      <c r="F5745" s="580"/>
      <c r="G5745" s="489">
        <v>10</v>
      </c>
      <c r="H5745" s="489" t="s">
        <v>1221</v>
      </c>
      <c r="I5745" s="743">
        <v>16.010000000000002</v>
      </c>
      <c r="J5745" s="492">
        <f t="shared" si="140"/>
        <v>160.10000000000002</v>
      </c>
      <c r="K5745" s="458"/>
    </row>
    <row r="5746" spans="1:11">
      <c r="A5746" s="450"/>
      <c r="B5746" s="581"/>
      <c r="C5746" s="523"/>
      <c r="D5746" s="523"/>
      <c r="E5746" s="582"/>
      <c r="F5746" s="583"/>
      <c r="G5746" s="532"/>
      <c r="H5746" s="532"/>
      <c r="I5746" s="524" t="s">
        <v>138</v>
      </c>
      <c r="J5746" s="501">
        <f>SUM(J5739:J5745)</f>
        <v>610.68679999999995</v>
      </c>
      <c r="K5746" s="458"/>
    </row>
    <row r="5747" spans="1:11">
      <c r="A5747" s="450"/>
      <c r="B5747" s="584"/>
      <c r="C5747" s="523"/>
      <c r="D5747" s="523"/>
      <c r="E5747" s="582"/>
      <c r="F5747" s="583"/>
      <c r="G5747" s="532"/>
      <c r="H5747" s="532"/>
      <c r="I5747" s="524"/>
      <c r="J5747" s="582"/>
      <c r="K5747" s="458"/>
    </row>
    <row r="5748" spans="1:11" ht="20.399999999999999">
      <c r="A5748" s="450"/>
      <c r="B5748" s="1667" t="s">
        <v>1141</v>
      </c>
      <c r="C5748" s="1668"/>
      <c r="D5748" s="1668"/>
      <c r="E5748" s="1668"/>
      <c r="F5748" s="1669"/>
      <c r="G5748" s="587" t="s">
        <v>494</v>
      </c>
      <c r="H5748" s="506" t="s">
        <v>1115</v>
      </c>
      <c r="I5748" s="557"/>
      <c r="J5748" s="509" t="s">
        <v>482</v>
      </c>
      <c r="K5748" s="458"/>
    </row>
    <row r="5749" spans="1:11">
      <c r="A5749" s="450"/>
      <c r="B5749" s="1654"/>
      <c r="C5749" s="1655"/>
      <c r="D5749" s="1655"/>
      <c r="E5749" s="1655"/>
      <c r="F5749" s="1656"/>
      <c r="G5749" s="489"/>
      <c r="H5749" s="1657"/>
      <c r="I5749" s="1658"/>
      <c r="J5749" s="492"/>
      <c r="K5749" s="458"/>
    </row>
    <row r="5750" spans="1:11">
      <c r="A5750" s="450"/>
      <c r="B5750" s="1659"/>
      <c r="C5750" s="1660"/>
      <c r="D5750" s="1660"/>
      <c r="E5750" s="1660"/>
      <c r="F5750" s="1661"/>
      <c r="G5750" s="496"/>
      <c r="H5750" s="1662"/>
      <c r="I5750" s="1663"/>
      <c r="J5750" s="492"/>
      <c r="K5750" s="458"/>
    </row>
    <row r="5751" spans="1:11">
      <c r="A5751" s="450"/>
      <c r="B5751" s="581"/>
      <c r="C5751" s="523"/>
      <c r="D5751" s="523"/>
      <c r="E5751" s="582"/>
      <c r="F5751" s="583"/>
      <c r="G5751" s="532"/>
      <c r="H5751" s="532"/>
      <c r="I5751" s="524" t="s">
        <v>138</v>
      </c>
      <c r="J5751" s="501">
        <f>SUM(J5749:J5750)</f>
        <v>0</v>
      </c>
      <c r="K5751" s="458"/>
    </row>
    <row r="5752" spans="1:11">
      <c r="A5752" s="450"/>
      <c r="B5752" s="523"/>
      <c r="C5752" s="523"/>
      <c r="D5752" s="523"/>
      <c r="E5752" s="523"/>
      <c r="F5752" s="523"/>
      <c r="G5752" s="523"/>
      <c r="H5752" s="523"/>
      <c r="I5752" s="524"/>
      <c r="J5752" s="523"/>
      <c r="K5752" s="458"/>
    </row>
    <row r="5753" spans="1:11">
      <c r="A5753" s="450"/>
      <c r="B5753" s="1645" t="s">
        <v>1142</v>
      </c>
      <c r="C5753" s="1646"/>
      <c r="D5753" s="1646"/>
      <c r="E5753" s="1646"/>
      <c r="F5753" s="1646"/>
      <c r="G5753" s="1646"/>
      <c r="H5753" s="1646"/>
      <c r="I5753" s="1647"/>
      <c r="J5753" s="573">
        <f>J5751+J5746+J5736</f>
        <v>777.24723854545459</v>
      </c>
      <c r="K5753" s="458"/>
    </row>
    <row r="5754" spans="1:11">
      <c r="A5754" s="450"/>
      <c r="B5754" s="523"/>
      <c r="C5754" s="523"/>
      <c r="D5754" s="523"/>
      <c r="E5754" s="523"/>
      <c r="F5754" s="523"/>
      <c r="G5754" s="523"/>
      <c r="H5754" s="523"/>
      <c r="I5754" s="524"/>
      <c r="J5754" s="523"/>
      <c r="K5754" s="458"/>
    </row>
    <row r="5755" spans="1:11">
      <c r="A5755" s="450"/>
      <c r="B5755" s="1645" t="s">
        <v>1143</v>
      </c>
      <c r="C5755" s="1646"/>
      <c r="D5755" s="1646"/>
      <c r="E5755" s="1646"/>
      <c r="F5755" s="1646"/>
      <c r="G5755" s="1646"/>
      <c r="H5755" s="1646"/>
      <c r="I5755" s="1647"/>
      <c r="J5755" s="501">
        <f>J5753*0</f>
        <v>0</v>
      </c>
      <c r="K5755" s="458"/>
    </row>
    <row r="5756" spans="1:11">
      <c r="A5756" s="450"/>
      <c r="B5756" s="523"/>
      <c r="C5756" s="523"/>
      <c r="D5756" s="523"/>
      <c r="E5756" s="523"/>
      <c r="F5756" s="523"/>
      <c r="G5756" s="523"/>
      <c r="H5756" s="523"/>
      <c r="I5756" s="524"/>
      <c r="J5756" s="523"/>
      <c r="K5756" s="458"/>
    </row>
    <row r="5757" spans="1:11">
      <c r="A5757" s="450"/>
      <c r="B5757" s="1645" t="s">
        <v>1144</v>
      </c>
      <c r="C5757" s="1646"/>
      <c r="D5757" s="1646"/>
      <c r="E5757" s="1646"/>
      <c r="F5757" s="1646"/>
      <c r="G5757" s="1646"/>
      <c r="H5757" s="1646"/>
      <c r="I5757" s="1647"/>
      <c r="J5757" s="573">
        <f>J5753+J5755</f>
        <v>777.24723854545459</v>
      </c>
      <c r="K5757" s="458"/>
    </row>
    <row r="5758" spans="1:11">
      <c r="A5758" s="450"/>
      <c r="B5758" s="511"/>
      <c r="C5758" s="511"/>
      <c r="D5758" s="511"/>
      <c r="E5758" s="511"/>
      <c r="F5758" s="511"/>
      <c r="G5758" s="511"/>
      <c r="H5758" s="511"/>
      <c r="I5758" s="571"/>
      <c r="J5758" s="511"/>
      <c r="K5758" s="458"/>
    </row>
    <row r="5759" spans="1:11">
      <c r="A5759" s="450"/>
      <c r="B5759" s="589"/>
      <c r="C5759" s="559"/>
      <c r="D5759" s="559"/>
      <c r="E5759" s="559"/>
      <c r="F5759" s="559"/>
      <c r="G5759" s="559"/>
      <c r="H5759" s="559"/>
      <c r="I5759" s="559"/>
      <c r="J5759" s="590"/>
      <c r="K5759" s="458"/>
    </row>
    <row r="5760" spans="1:11">
      <c r="A5760" s="450"/>
      <c r="B5760" s="591"/>
      <c r="C5760" s="592"/>
      <c r="D5760" s="593"/>
      <c r="E5760" s="593"/>
      <c r="F5760" s="594" t="s">
        <v>1119</v>
      </c>
      <c r="G5760" s="595" t="s">
        <v>1119</v>
      </c>
      <c r="H5760" s="592"/>
      <c r="I5760" s="592"/>
      <c r="J5760" s="596"/>
      <c r="K5760" s="458"/>
    </row>
    <row r="5761" spans="1:11">
      <c r="A5761" s="450"/>
      <c r="B5761" s="459"/>
      <c r="C5761" s="459"/>
      <c r="D5761" s="459"/>
      <c r="E5761" s="459"/>
      <c r="F5761" s="459"/>
      <c r="G5761" s="459"/>
      <c r="H5761" s="459"/>
      <c r="I5761" s="459"/>
      <c r="J5761" s="459"/>
      <c r="K5761" s="458"/>
    </row>
    <row r="5762" spans="1:11">
      <c r="A5762" s="450"/>
      <c r="B5762" s="597"/>
      <c r="C5762" s="598"/>
      <c r="D5762" s="598"/>
      <c r="E5762" s="598"/>
      <c r="F5762" s="599"/>
      <c r="G5762" s="600" t="s">
        <v>482</v>
      </c>
      <c r="H5762" s="502"/>
      <c r="I5762" s="502"/>
      <c r="J5762" s="505"/>
      <c r="K5762" s="458"/>
    </row>
    <row r="5763" spans="1:11">
      <c r="A5763" s="450"/>
      <c r="B5763" s="601"/>
      <c r="C5763" s="602"/>
      <c r="D5763" s="602"/>
      <c r="E5763" s="602"/>
      <c r="F5763" s="603"/>
      <c r="G5763" s="1648" t="s">
        <v>1145</v>
      </c>
      <c r="H5763" s="1649"/>
      <c r="I5763" s="1649"/>
      <c r="J5763" s="1650"/>
      <c r="K5763" s="458"/>
    </row>
    <row r="5764" spans="1:11">
      <c r="A5764" s="450"/>
      <c r="B5764" s="604"/>
      <c r="C5764" s="605"/>
      <c r="D5764" s="605"/>
      <c r="E5764" s="605"/>
      <c r="F5764" s="606"/>
      <c r="G5764" s="607"/>
      <c r="H5764" s="1651"/>
      <c r="I5764" s="1652"/>
      <c r="J5764" s="1653"/>
      <c r="K5764" s="458"/>
    </row>
    <row r="5765" spans="1:11" ht="15" thickBot="1">
      <c r="A5765" s="608"/>
      <c r="B5765" s="609"/>
      <c r="C5765" s="609"/>
      <c r="D5765" s="609"/>
      <c r="E5765" s="609"/>
      <c r="F5765" s="609"/>
      <c r="G5765" s="609"/>
      <c r="H5765" s="609"/>
      <c r="I5765" s="609"/>
      <c r="J5765" s="609"/>
      <c r="K5765" s="610"/>
    </row>
    <row r="5766" spans="1:11">
      <c r="A5766" s="447"/>
      <c r="B5766" s="448"/>
      <c r="C5766" s="448"/>
      <c r="D5766" s="448"/>
      <c r="E5766" s="448"/>
      <c r="F5766" s="448"/>
      <c r="G5766" s="448"/>
      <c r="H5766" s="448"/>
      <c r="I5766" s="448"/>
      <c r="J5766" s="448"/>
      <c r="K5766" s="449"/>
    </row>
    <row r="5767" spans="1:11">
      <c r="A5767" s="450"/>
      <c r="B5767" s="451" t="s">
        <v>141</v>
      </c>
      <c r="C5767" s="452"/>
      <c r="D5767" s="453" t="s">
        <v>1105</v>
      </c>
      <c r="E5767" s="454"/>
      <c r="F5767" s="455"/>
      <c r="G5767" s="455"/>
      <c r="H5767" s="456"/>
      <c r="I5767" s="456"/>
      <c r="J5767" s="457"/>
      <c r="K5767" s="458"/>
    </row>
    <row r="5768" spans="1:11">
      <c r="A5768" s="450"/>
      <c r="B5768" s="459"/>
      <c r="C5768" s="459"/>
      <c r="D5768" s="459"/>
      <c r="E5768" s="459"/>
      <c r="F5768" s="459"/>
      <c r="G5768" s="459"/>
      <c r="H5768" s="459"/>
      <c r="I5768" s="459"/>
      <c r="J5768" s="459"/>
      <c r="K5768" s="458"/>
    </row>
    <row r="5769" spans="1:11">
      <c r="A5769" s="450"/>
      <c r="B5769" s="460" t="s">
        <v>1173</v>
      </c>
      <c r="C5769" s="461" t="s">
        <v>1107</v>
      </c>
      <c r="D5769" s="1671" t="s">
        <v>198</v>
      </c>
      <c r="E5769" s="1672"/>
      <c r="F5769" s="1672"/>
      <c r="G5769" s="1672"/>
      <c r="H5769" s="1672"/>
      <c r="I5769" s="1673"/>
      <c r="J5769" s="462" t="s">
        <v>1108</v>
      </c>
      <c r="K5769" s="458"/>
    </row>
    <row r="5770" spans="1:11" ht="23.25" customHeight="1">
      <c r="A5770" s="450"/>
      <c r="B5770" s="463">
        <v>170102</v>
      </c>
      <c r="C5770" s="464"/>
      <c r="D5770" s="1674" t="s">
        <v>1397</v>
      </c>
      <c r="E5770" s="1675"/>
      <c r="F5770" s="1675"/>
      <c r="G5770" s="1675"/>
      <c r="H5770" s="1675"/>
      <c r="I5770" s="1676"/>
      <c r="J5770" s="468" t="str">
        <f>F5787</f>
        <v>UND</v>
      </c>
      <c r="K5770" s="458"/>
    </row>
    <row r="5771" spans="1:11">
      <c r="A5771" s="450"/>
      <c r="B5771" s="469"/>
      <c r="C5771" s="469"/>
      <c r="D5771" s="469"/>
      <c r="E5771" s="469"/>
      <c r="F5771" s="469"/>
      <c r="G5771" s="469"/>
      <c r="H5771" s="469"/>
      <c r="I5771" s="470"/>
      <c r="J5771" s="471"/>
      <c r="K5771" s="458"/>
    </row>
    <row r="5772" spans="1:11">
      <c r="A5772" s="450"/>
      <c r="B5772" s="1648" t="s">
        <v>1111</v>
      </c>
      <c r="C5772" s="1650"/>
      <c r="D5772" s="1679" t="s">
        <v>873</v>
      </c>
      <c r="E5772" s="1681" t="s">
        <v>1112</v>
      </c>
      <c r="F5772" s="472" t="s">
        <v>1113</v>
      </c>
      <c r="G5772" s="473"/>
      <c r="H5772" s="472" t="s">
        <v>1114</v>
      </c>
      <c r="I5772" s="473"/>
      <c r="J5772" s="474" t="s">
        <v>1115</v>
      </c>
      <c r="K5772" s="458"/>
    </row>
    <row r="5773" spans="1:11">
      <c r="A5773" s="450"/>
      <c r="B5773" s="1677"/>
      <c r="C5773" s="1678"/>
      <c r="D5773" s="1680"/>
      <c r="E5773" s="1682"/>
      <c r="F5773" s="475" t="s">
        <v>1116</v>
      </c>
      <c r="G5773" s="475" t="s">
        <v>1117</v>
      </c>
      <c r="H5773" s="475" t="s">
        <v>1116</v>
      </c>
      <c r="I5773" s="476" t="s">
        <v>1117</v>
      </c>
      <c r="J5773" s="477" t="s">
        <v>1118</v>
      </c>
      <c r="K5773" s="458"/>
    </row>
    <row r="5774" spans="1:11">
      <c r="A5774" s="450"/>
      <c r="B5774" s="486"/>
      <c r="C5774" s="487"/>
      <c r="D5774" s="488"/>
      <c r="E5774" s="481"/>
      <c r="F5774" s="481"/>
      <c r="G5774" s="482"/>
      <c r="H5774" s="490"/>
      <c r="I5774" s="484"/>
      <c r="J5774" s="492"/>
      <c r="K5774" s="458"/>
    </row>
    <row r="5775" spans="1:11">
      <c r="A5775" s="450"/>
      <c r="B5775" s="486"/>
      <c r="C5775" s="487"/>
      <c r="D5775" s="488"/>
      <c r="E5775" s="489"/>
      <c r="F5775" s="489"/>
      <c r="G5775" s="489"/>
      <c r="H5775" s="490"/>
      <c r="I5775" s="491"/>
      <c r="J5775" s="492">
        <f>H5775*F5775*E5775+I5775*G5775*E5775</f>
        <v>0</v>
      </c>
      <c r="K5775" s="458"/>
    </row>
    <row r="5776" spans="1:11">
      <c r="A5776" s="450"/>
      <c r="B5776" s="493"/>
      <c r="C5776" s="494"/>
      <c r="D5776" s="495"/>
      <c r="E5776" s="496"/>
      <c r="F5776" s="496"/>
      <c r="G5776" s="496"/>
      <c r="H5776" s="497"/>
      <c r="I5776" s="498"/>
      <c r="J5776" s="492">
        <f>H5776*F5776*E5776+I5776*G5776*E5776</f>
        <v>0</v>
      </c>
      <c r="K5776" s="458"/>
    </row>
    <row r="5777" spans="1:11">
      <c r="A5777" s="450"/>
      <c r="B5777" s="499" t="s">
        <v>1119</v>
      </c>
      <c r="C5777" s="469"/>
      <c r="D5777" s="469"/>
      <c r="E5777" s="469"/>
      <c r="F5777" s="469"/>
      <c r="G5777" s="469"/>
      <c r="H5777" s="469"/>
      <c r="I5777" s="500" t="s">
        <v>138</v>
      </c>
      <c r="J5777" s="501">
        <f>SUM(J5774:J5776)</f>
        <v>0</v>
      </c>
      <c r="K5777" s="458"/>
    </row>
    <row r="5778" spans="1:11">
      <c r="A5778" s="450"/>
      <c r="B5778" s="502"/>
      <c r="C5778" s="502"/>
      <c r="D5778" s="502"/>
      <c r="E5778" s="502"/>
      <c r="F5778" s="502"/>
      <c r="G5778" s="502"/>
      <c r="H5778" s="502"/>
      <c r="I5778" s="503"/>
      <c r="J5778" s="504"/>
      <c r="K5778" s="458"/>
    </row>
    <row r="5779" spans="1:11" ht="20.399999999999999">
      <c r="A5779" s="450"/>
      <c r="B5779" s="1664" t="s">
        <v>1120</v>
      </c>
      <c r="C5779" s="1665"/>
      <c r="D5779" s="1665"/>
      <c r="E5779" s="1666"/>
      <c r="F5779" s="505" t="s">
        <v>873</v>
      </c>
      <c r="G5779" s="506"/>
      <c r="H5779" s="507" t="s">
        <v>560</v>
      </c>
      <c r="I5779" s="508" t="s">
        <v>1121</v>
      </c>
      <c r="J5779" s="509" t="s">
        <v>1122</v>
      </c>
      <c r="K5779" s="458"/>
    </row>
    <row r="5780" spans="1:11">
      <c r="A5780" s="450"/>
      <c r="B5780" s="510"/>
      <c r="C5780" s="511"/>
      <c r="D5780" s="512"/>
      <c r="E5780" s="513"/>
      <c r="F5780" s="514"/>
      <c r="G5780" s="515"/>
      <c r="H5780" s="516"/>
      <c r="I5780" s="484"/>
      <c r="J5780" s="485"/>
      <c r="K5780" s="458"/>
    </row>
    <row r="5781" spans="1:11">
      <c r="A5781" s="450"/>
      <c r="B5781" s="517" t="s">
        <v>734</v>
      </c>
      <c r="C5781" s="518"/>
      <c r="D5781" s="459"/>
      <c r="E5781" s="487"/>
      <c r="F5781" s="488"/>
      <c r="G5781" s="519"/>
      <c r="H5781" s="520">
        <v>4.91</v>
      </c>
      <c r="I5781" s="521">
        <f>VLOOKUP(B5781,'MÃO DE OBRA'!$A:$E,5,FALSE)/220</f>
        <v>23.596363636363641</v>
      </c>
      <c r="J5781" s="492">
        <f t="shared" ref="J5781:J5782" si="141">H5781*I5781</f>
        <v>115.85814545454548</v>
      </c>
      <c r="K5781" s="458"/>
    </row>
    <row r="5782" spans="1:11">
      <c r="A5782" s="450"/>
      <c r="B5782" s="517" t="s">
        <v>626</v>
      </c>
      <c r="C5782" s="518"/>
      <c r="D5782" s="459"/>
      <c r="E5782" s="487"/>
      <c r="F5782" s="488"/>
      <c r="G5782" s="519"/>
      <c r="H5782" s="520">
        <v>3.2231000000000001</v>
      </c>
      <c r="I5782" s="521">
        <f>VLOOKUP(B5782,'MÃO DE OBRA'!$A:$E,5,FALSE)/220</f>
        <v>15.730909090909092</v>
      </c>
      <c r="J5782" s="492">
        <f t="shared" si="141"/>
        <v>50.702293090909095</v>
      </c>
      <c r="K5782" s="458"/>
    </row>
    <row r="5783" spans="1:11">
      <c r="A5783" s="450"/>
      <c r="B5783" s="517"/>
      <c r="C5783" s="518"/>
      <c r="D5783" s="459"/>
      <c r="E5783" s="487"/>
      <c r="F5783" s="488"/>
      <c r="G5783" s="519"/>
      <c r="H5783" s="520"/>
      <c r="I5783" s="521"/>
      <c r="J5783" s="492"/>
      <c r="K5783" s="458"/>
    </row>
    <row r="5784" spans="1:11">
      <c r="A5784" s="450"/>
      <c r="B5784" s="517"/>
      <c r="C5784" s="518"/>
      <c r="D5784" s="459"/>
      <c r="E5784" s="487"/>
      <c r="F5784" s="488"/>
      <c r="G5784" s="519"/>
      <c r="H5784" s="520"/>
      <c r="I5784" s="491"/>
      <c r="J5784" s="492">
        <f>H5784*I5784</f>
        <v>0</v>
      </c>
      <c r="K5784" s="458"/>
    </row>
    <row r="5785" spans="1:11">
      <c r="A5785" s="450"/>
      <c r="B5785" s="499" t="s">
        <v>1119</v>
      </c>
      <c r="C5785" s="502"/>
      <c r="D5785" s="502"/>
      <c r="E5785" s="502"/>
      <c r="F5785" s="502"/>
      <c r="G5785" s="502"/>
      <c r="H5785" s="502"/>
      <c r="I5785" s="522" t="s">
        <v>138</v>
      </c>
      <c r="J5785" s="501">
        <f>SUM(J5780:J5784)</f>
        <v>166.56043854545459</v>
      </c>
      <c r="K5785" s="458"/>
    </row>
    <row r="5786" spans="1:11">
      <c r="A5786" s="450"/>
      <c r="B5786" s="523"/>
      <c r="C5786" s="523"/>
      <c r="D5786" s="523"/>
      <c r="E5786" s="523"/>
      <c r="F5786" s="523"/>
      <c r="G5786" s="523"/>
      <c r="H5786" s="523"/>
      <c r="I5786" s="524"/>
      <c r="J5786" s="523"/>
      <c r="K5786" s="458"/>
    </row>
    <row r="5787" spans="1:11">
      <c r="A5787" s="450"/>
      <c r="B5787" s="525" t="s">
        <v>1123</v>
      </c>
      <c r="C5787" s="526"/>
      <c r="D5787" s="523"/>
      <c r="E5787" s="527">
        <v>1</v>
      </c>
      <c r="F5787" s="528" t="s">
        <v>1126</v>
      </c>
      <c r="G5787" s="506"/>
      <c r="H5787" s="506"/>
      <c r="I5787" s="529" t="s">
        <v>1124</v>
      </c>
      <c r="J5787" s="501">
        <f>J5777+J5785</f>
        <v>166.56043854545459</v>
      </c>
      <c r="K5787" s="458"/>
    </row>
    <row r="5788" spans="1:11">
      <c r="A5788" s="450"/>
      <c r="B5788" s="530"/>
      <c r="C5788" s="523"/>
      <c r="D5788" s="523"/>
      <c r="E5788" s="531"/>
      <c r="F5788" s="532"/>
      <c r="G5788" s="532"/>
      <c r="H5788" s="532"/>
      <c r="I5788" s="524"/>
      <c r="J5788" s="523"/>
      <c r="K5788" s="458"/>
    </row>
    <row r="5789" spans="1:11" ht="20.399999999999999">
      <c r="A5789" s="450"/>
      <c r="B5789" s="1667" t="s">
        <v>481</v>
      </c>
      <c r="C5789" s="1668"/>
      <c r="D5789" s="1668"/>
      <c r="E5789" s="1669"/>
      <c r="F5789" s="533" t="s">
        <v>873</v>
      </c>
      <c r="G5789" s="534" t="s">
        <v>493</v>
      </c>
      <c r="H5789" s="507" t="s">
        <v>1115</v>
      </c>
      <c r="I5789" s="535" t="s">
        <v>480</v>
      </c>
      <c r="J5789" s="536" t="s">
        <v>482</v>
      </c>
      <c r="K5789" s="458"/>
    </row>
    <row r="5790" spans="1:11">
      <c r="A5790" s="450"/>
      <c r="B5790" s="537"/>
      <c r="C5790" s="538"/>
      <c r="D5790" s="538"/>
      <c r="E5790" s="539"/>
      <c r="F5790" s="540"/>
      <c r="G5790" s="541"/>
      <c r="H5790" s="547"/>
      <c r="I5790" s="543"/>
      <c r="J5790" s="485"/>
      <c r="K5790" s="458"/>
    </row>
    <row r="5791" spans="1:11">
      <c r="A5791" s="450"/>
      <c r="B5791" s="537"/>
      <c r="C5791" s="518"/>
      <c r="D5791" s="518"/>
      <c r="E5791" s="487"/>
      <c r="F5791" s="540"/>
      <c r="G5791" s="541"/>
      <c r="H5791" s="547"/>
      <c r="I5791" s="543"/>
      <c r="J5791" s="492"/>
      <c r="K5791" s="458"/>
    </row>
    <row r="5792" spans="1:11">
      <c r="A5792" s="450"/>
      <c r="B5792" s="517"/>
      <c r="C5792" s="518"/>
      <c r="D5792" s="518"/>
      <c r="E5792" s="487"/>
      <c r="F5792" s="488"/>
      <c r="G5792" s="546"/>
      <c r="H5792" s="547"/>
      <c r="I5792" s="543"/>
      <c r="J5792" s="492">
        <f>H5792*I5792*E5774*F5774</f>
        <v>0</v>
      </c>
      <c r="K5792" s="458"/>
    </row>
    <row r="5793" spans="1:11">
      <c r="A5793" s="450"/>
      <c r="B5793" s="517"/>
      <c r="C5793" s="526"/>
      <c r="D5793" s="526"/>
      <c r="E5793" s="494"/>
      <c r="F5793" s="488"/>
      <c r="G5793" s="468"/>
      <c r="H5793" s="547"/>
      <c r="I5793" s="548"/>
      <c r="J5793" s="492">
        <f>H5793*I5793*E5775*F5775</f>
        <v>0</v>
      </c>
      <c r="K5793" s="458"/>
    </row>
    <row r="5794" spans="1:11">
      <c r="A5794" s="450"/>
      <c r="B5794" s="550" t="s">
        <v>1119</v>
      </c>
      <c r="C5794" s="526"/>
      <c r="D5794" s="526"/>
      <c r="E5794" s="526"/>
      <c r="F5794" s="523"/>
      <c r="G5794" s="526"/>
      <c r="H5794" s="551"/>
      <c r="I5794" s="552" t="s">
        <v>138</v>
      </c>
      <c r="J5794" s="501">
        <f>SUM(J5790:J5793)</f>
        <v>0</v>
      </c>
      <c r="K5794" s="458"/>
    </row>
    <row r="5795" spans="1:11">
      <c r="A5795" s="450"/>
      <c r="B5795" s="553"/>
      <c r="C5795" s="526"/>
      <c r="D5795" s="526"/>
      <c r="E5795" s="554"/>
      <c r="F5795" s="555"/>
      <c r="G5795" s="506"/>
      <c r="H5795" s="506"/>
      <c r="I5795" s="529"/>
      <c r="J5795" s="554"/>
      <c r="K5795" s="458"/>
    </row>
    <row r="5796" spans="1:11" ht="20.399999999999999">
      <c r="A5796" s="450"/>
      <c r="B5796" s="1667" t="s">
        <v>1125</v>
      </c>
      <c r="C5796" s="1668"/>
      <c r="D5796" s="1668"/>
      <c r="E5796" s="1668"/>
      <c r="F5796" s="1669"/>
      <c r="G5796" s="556" t="s">
        <v>494</v>
      </c>
      <c r="H5796" s="506" t="s">
        <v>1126</v>
      </c>
      <c r="I5796" s="557" t="s">
        <v>1115</v>
      </c>
      <c r="J5796" s="509" t="s">
        <v>482</v>
      </c>
      <c r="K5796" s="458"/>
    </row>
    <row r="5797" spans="1:11">
      <c r="A5797" s="450"/>
      <c r="B5797" s="558"/>
      <c r="C5797" s="559"/>
      <c r="D5797" s="560"/>
      <c r="E5797" s="560"/>
      <c r="F5797" s="561"/>
      <c r="G5797" s="489"/>
      <c r="H5797" s="489"/>
      <c r="I5797" s="562"/>
      <c r="J5797" s="492"/>
      <c r="K5797" s="458"/>
    </row>
    <row r="5798" spans="1:11">
      <c r="A5798" s="450"/>
      <c r="B5798" s="563"/>
      <c r="C5798" s="564"/>
      <c r="D5798" s="565"/>
      <c r="E5798" s="565"/>
      <c r="F5798" s="566"/>
      <c r="G5798" s="489"/>
      <c r="H5798" s="489"/>
      <c r="I5798" s="562"/>
      <c r="J5798" s="492"/>
      <c r="K5798" s="458"/>
    </row>
    <row r="5799" spans="1:11">
      <c r="A5799" s="450"/>
      <c r="B5799" s="1670" t="s">
        <v>138</v>
      </c>
      <c r="C5799" s="1670"/>
      <c r="D5799" s="1670"/>
      <c r="E5799" s="1670"/>
      <c r="F5799" s="1670"/>
      <c r="G5799" s="1670"/>
      <c r="H5799" s="1670"/>
      <c r="I5799" s="1670"/>
      <c r="J5799" s="501">
        <f>SUM(J5797:J5798)</f>
        <v>0</v>
      </c>
      <c r="K5799" s="458"/>
    </row>
    <row r="5800" spans="1:11">
      <c r="A5800" s="450"/>
      <c r="B5800" s="567"/>
      <c r="C5800" s="511"/>
      <c r="D5800" s="511"/>
      <c r="E5800" s="568"/>
      <c r="F5800" s="569"/>
      <c r="G5800" s="570"/>
      <c r="H5800" s="570"/>
      <c r="I5800" s="571"/>
      <c r="J5800" s="572"/>
      <c r="K5800" s="458"/>
    </row>
    <row r="5801" spans="1:11">
      <c r="A5801" s="450"/>
      <c r="B5801" s="573" t="s">
        <v>1127</v>
      </c>
      <c r="C5801" s="573"/>
      <c r="D5801" s="550"/>
      <c r="E5801" s="523"/>
      <c r="F5801" s="523"/>
      <c r="G5801" s="523"/>
      <c r="H5801" s="574"/>
      <c r="I5801" s="575"/>
      <c r="J5801" s="639">
        <f>(J5787+J5794+J5799)/E5787</f>
        <v>166.56043854545459</v>
      </c>
      <c r="K5801" s="458"/>
    </row>
    <row r="5802" spans="1:11">
      <c r="A5802" s="450"/>
      <c r="B5802" s="553"/>
      <c r="C5802" s="526"/>
      <c r="D5802" s="526"/>
      <c r="E5802" s="554"/>
      <c r="F5802" s="555"/>
      <c r="G5802" s="506"/>
      <c r="H5802" s="506"/>
      <c r="I5802" s="529"/>
      <c r="J5802" s="576"/>
      <c r="K5802" s="458"/>
    </row>
    <row r="5803" spans="1:11" ht="20.399999999999999">
      <c r="A5803" s="450"/>
      <c r="B5803" s="1667" t="s">
        <v>1128</v>
      </c>
      <c r="C5803" s="1668"/>
      <c r="D5803" s="1668"/>
      <c r="E5803" s="1668"/>
      <c r="F5803" s="1669"/>
      <c r="G5803" s="556" t="s">
        <v>494</v>
      </c>
      <c r="H5803" s="506" t="s">
        <v>1126</v>
      </c>
      <c r="I5803" s="557" t="s">
        <v>1115</v>
      </c>
      <c r="J5803" s="509" t="s">
        <v>482</v>
      </c>
      <c r="K5803" s="458"/>
    </row>
    <row r="5804" spans="1:11">
      <c r="A5804" s="450"/>
      <c r="B5804" s="558" t="s">
        <v>1396</v>
      </c>
      <c r="C5804" s="559"/>
      <c r="D5804" s="560"/>
      <c r="E5804" s="560"/>
      <c r="F5804" s="561"/>
      <c r="G5804" s="489">
        <v>10</v>
      </c>
      <c r="H5804" s="489" t="s">
        <v>1221</v>
      </c>
      <c r="I5804" s="562">
        <v>16.010000000000002</v>
      </c>
      <c r="J5804" s="492">
        <f>G5804*I5804</f>
        <v>160.10000000000002</v>
      </c>
      <c r="K5804" s="458"/>
    </row>
    <row r="5805" spans="1:11">
      <c r="A5805" s="450"/>
      <c r="B5805" s="563" t="s">
        <v>1287</v>
      </c>
      <c r="C5805" s="564"/>
      <c r="D5805" s="565"/>
      <c r="E5805" s="565"/>
      <c r="F5805" s="566"/>
      <c r="G5805" s="489">
        <v>1.06E-2</v>
      </c>
      <c r="H5805" s="489" t="s">
        <v>1205</v>
      </c>
      <c r="I5805" s="743">
        <f>I5744</f>
        <v>95</v>
      </c>
      <c r="J5805" s="492">
        <f>G5805*I5805</f>
        <v>1.0069999999999999</v>
      </c>
      <c r="K5805" s="458"/>
    </row>
    <row r="5806" spans="1:11">
      <c r="A5806" s="450"/>
      <c r="B5806" s="563" t="s">
        <v>1326</v>
      </c>
      <c r="C5806" s="564"/>
      <c r="D5806" s="565"/>
      <c r="E5806" s="565"/>
      <c r="F5806" s="566"/>
      <c r="G5806" s="489">
        <v>1.72</v>
      </c>
      <c r="H5806" s="489" t="s">
        <v>1140</v>
      </c>
      <c r="I5806" s="743">
        <v>0.65</v>
      </c>
      <c r="J5806" s="492">
        <f t="shared" ref="J5806:J5810" si="142">G5806*I5806</f>
        <v>1.1180000000000001</v>
      </c>
      <c r="K5806" s="458"/>
    </row>
    <row r="5807" spans="1:11">
      <c r="A5807" s="450"/>
      <c r="B5807" s="563" t="s">
        <v>1288</v>
      </c>
      <c r="C5807" s="564"/>
      <c r="D5807" s="565"/>
      <c r="E5807" s="565"/>
      <c r="F5807" s="566"/>
      <c r="G5807" s="489">
        <v>1.72</v>
      </c>
      <c r="H5807" s="489" t="s">
        <v>1140</v>
      </c>
      <c r="I5807" s="743">
        <v>0.99</v>
      </c>
      <c r="J5807" s="492">
        <f t="shared" si="142"/>
        <v>1.7027999999999999</v>
      </c>
      <c r="K5807" s="458"/>
    </row>
    <row r="5808" spans="1:11">
      <c r="A5808" s="450"/>
      <c r="B5808" s="563" t="s">
        <v>1398</v>
      </c>
      <c r="C5808" s="564"/>
      <c r="D5808" s="565"/>
      <c r="E5808" s="565"/>
      <c r="F5808" s="566"/>
      <c r="G5808" s="489">
        <v>1</v>
      </c>
      <c r="H5808" s="489" t="s">
        <v>1126</v>
      </c>
      <c r="I5808" s="743">
        <v>232.99</v>
      </c>
      <c r="J5808" s="492">
        <f t="shared" si="142"/>
        <v>232.99</v>
      </c>
      <c r="K5808" s="458"/>
    </row>
    <row r="5809" spans="1:11">
      <c r="A5809" s="450"/>
      <c r="B5809" s="563" t="s">
        <v>1394</v>
      </c>
      <c r="C5809" s="564"/>
      <c r="D5809" s="565"/>
      <c r="E5809" s="565"/>
      <c r="F5809" s="566"/>
      <c r="G5809" s="489">
        <v>1</v>
      </c>
      <c r="H5809" s="489" t="s">
        <v>1395</v>
      </c>
      <c r="I5809" s="743">
        <v>250</v>
      </c>
      <c r="J5809" s="492">
        <f t="shared" si="142"/>
        <v>250</v>
      </c>
      <c r="K5809" s="458"/>
    </row>
    <row r="5810" spans="1:11">
      <c r="A5810" s="450"/>
      <c r="B5810" s="577" t="s">
        <v>1392</v>
      </c>
      <c r="C5810" s="578"/>
      <c r="D5810" s="579"/>
      <c r="E5810" s="579"/>
      <c r="F5810" s="580"/>
      <c r="G5810" s="489">
        <v>0.2</v>
      </c>
      <c r="H5810" s="489" t="s">
        <v>1140</v>
      </c>
      <c r="I5810" s="743">
        <v>28.38</v>
      </c>
      <c r="J5810" s="492">
        <f t="shared" si="142"/>
        <v>5.6760000000000002</v>
      </c>
      <c r="K5810" s="458"/>
    </row>
    <row r="5811" spans="1:11">
      <c r="A5811" s="450"/>
      <c r="B5811" s="581"/>
      <c r="C5811" s="523"/>
      <c r="D5811" s="523"/>
      <c r="E5811" s="582"/>
      <c r="F5811" s="583"/>
      <c r="G5811" s="532"/>
      <c r="H5811" s="532"/>
      <c r="I5811" s="524" t="s">
        <v>138</v>
      </c>
      <c r="J5811" s="501">
        <f>SUM(J5804:J5810)</f>
        <v>652.5938000000001</v>
      </c>
      <c r="K5811" s="458"/>
    </row>
    <row r="5812" spans="1:11">
      <c r="A5812" s="450"/>
      <c r="B5812" s="584"/>
      <c r="C5812" s="523"/>
      <c r="D5812" s="523"/>
      <c r="E5812" s="582"/>
      <c r="F5812" s="583"/>
      <c r="G5812" s="532"/>
      <c r="H5812" s="532"/>
      <c r="I5812" s="524"/>
      <c r="J5812" s="582"/>
      <c r="K5812" s="458"/>
    </row>
    <row r="5813" spans="1:11" ht="20.399999999999999">
      <c r="A5813" s="450"/>
      <c r="B5813" s="1667" t="s">
        <v>1141</v>
      </c>
      <c r="C5813" s="1668"/>
      <c r="D5813" s="1668"/>
      <c r="E5813" s="1668"/>
      <c r="F5813" s="1669"/>
      <c r="G5813" s="587" t="s">
        <v>494</v>
      </c>
      <c r="H5813" s="506" t="s">
        <v>1115</v>
      </c>
      <c r="I5813" s="557"/>
      <c r="J5813" s="509" t="s">
        <v>482</v>
      </c>
      <c r="K5813" s="458"/>
    </row>
    <row r="5814" spans="1:11">
      <c r="A5814" s="450"/>
      <c r="B5814" s="1654"/>
      <c r="C5814" s="1655"/>
      <c r="D5814" s="1655"/>
      <c r="E5814" s="1655"/>
      <c r="F5814" s="1656"/>
      <c r="G5814" s="489"/>
      <c r="H5814" s="1657"/>
      <c r="I5814" s="1658"/>
      <c r="J5814" s="492"/>
      <c r="K5814" s="458"/>
    </row>
    <row r="5815" spans="1:11">
      <c r="A5815" s="450"/>
      <c r="B5815" s="1659"/>
      <c r="C5815" s="1660"/>
      <c r="D5815" s="1660"/>
      <c r="E5815" s="1660"/>
      <c r="F5815" s="1661"/>
      <c r="G5815" s="496"/>
      <c r="H5815" s="1662"/>
      <c r="I5815" s="1663"/>
      <c r="J5815" s="492"/>
      <c r="K5815" s="458"/>
    </row>
    <row r="5816" spans="1:11">
      <c r="A5816" s="450"/>
      <c r="B5816" s="581"/>
      <c r="C5816" s="523"/>
      <c r="D5816" s="523"/>
      <c r="E5816" s="582"/>
      <c r="F5816" s="583"/>
      <c r="G5816" s="532"/>
      <c r="H5816" s="532"/>
      <c r="I5816" s="524" t="s">
        <v>138</v>
      </c>
      <c r="J5816" s="501">
        <f>SUM(J5814:J5815)</f>
        <v>0</v>
      </c>
      <c r="K5816" s="458"/>
    </row>
    <row r="5817" spans="1:11">
      <c r="A5817" s="450"/>
      <c r="B5817" s="523"/>
      <c r="C5817" s="523"/>
      <c r="D5817" s="523"/>
      <c r="E5817" s="523"/>
      <c r="F5817" s="523"/>
      <c r="G5817" s="523"/>
      <c r="H5817" s="523"/>
      <c r="I5817" s="524"/>
      <c r="J5817" s="523"/>
      <c r="K5817" s="458"/>
    </row>
    <row r="5818" spans="1:11">
      <c r="A5818" s="450"/>
      <c r="B5818" s="1645" t="s">
        <v>1142</v>
      </c>
      <c r="C5818" s="1646"/>
      <c r="D5818" s="1646"/>
      <c r="E5818" s="1646"/>
      <c r="F5818" s="1646"/>
      <c r="G5818" s="1646"/>
      <c r="H5818" s="1646"/>
      <c r="I5818" s="1647"/>
      <c r="J5818" s="573">
        <f>J5816+J5811+J5801</f>
        <v>819.15423854545475</v>
      </c>
      <c r="K5818" s="458"/>
    </row>
    <row r="5819" spans="1:11">
      <c r="A5819" s="450"/>
      <c r="B5819" s="523"/>
      <c r="C5819" s="523"/>
      <c r="D5819" s="523"/>
      <c r="E5819" s="523"/>
      <c r="F5819" s="523"/>
      <c r="G5819" s="523"/>
      <c r="H5819" s="523"/>
      <c r="I5819" s="524"/>
      <c r="J5819" s="523"/>
      <c r="K5819" s="458"/>
    </row>
    <row r="5820" spans="1:11">
      <c r="A5820" s="450"/>
      <c r="B5820" s="1645" t="s">
        <v>1143</v>
      </c>
      <c r="C5820" s="1646"/>
      <c r="D5820" s="1646"/>
      <c r="E5820" s="1646"/>
      <c r="F5820" s="1646"/>
      <c r="G5820" s="1646"/>
      <c r="H5820" s="1646"/>
      <c r="I5820" s="1647"/>
      <c r="J5820" s="501">
        <f>J5818*0</f>
        <v>0</v>
      </c>
      <c r="K5820" s="458"/>
    </row>
    <row r="5821" spans="1:11">
      <c r="A5821" s="450"/>
      <c r="B5821" s="523"/>
      <c r="C5821" s="523"/>
      <c r="D5821" s="523"/>
      <c r="E5821" s="523"/>
      <c r="F5821" s="523"/>
      <c r="G5821" s="523"/>
      <c r="H5821" s="523"/>
      <c r="I5821" s="524"/>
      <c r="J5821" s="523"/>
      <c r="K5821" s="458"/>
    </row>
    <row r="5822" spans="1:11">
      <c r="A5822" s="450"/>
      <c r="B5822" s="1645" t="s">
        <v>1144</v>
      </c>
      <c r="C5822" s="1646"/>
      <c r="D5822" s="1646"/>
      <c r="E5822" s="1646"/>
      <c r="F5822" s="1646"/>
      <c r="G5822" s="1646"/>
      <c r="H5822" s="1646"/>
      <c r="I5822" s="1647"/>
      <c r="J5822" s="573">
        <f>J5818+J5820</f>
        <v>819.15423854545475</v>
      </c>
      <c r="K5822" s="458"/>
    </row>
    <row r="5823" spans="1:11">
      <c r="A5823" s="450"/>
      <c r="B5823" s="511"/>
      <c r="C5823" s="511"/>
      <c r="D5823" s="511"/>
      <c r="E5823" s="511"/>
      <c r="F5823" s="511"/>
      <c r="G5823" s="511"/>
      <c r="H5823" s="511"/>
      <c r="I5823" s="571"/>
      <c r="J5823" s="511"/>
      <c r="K5823" s="458"/>
    </row>
    <row r="5824" spans="1:11">
      <c r="A5824" s="450"/>
      <c r="B5824" s="589"/>
      <c r="C5824" s="559"/>
      <c r="D5824" s="559"/>
      <c r="E5824" s="559"/>
      <c r="F5824" s="559"/>
      <c r="G5824" s="559"/>
      <c r="H5824" s="559"/>
      <c r="I5824" s="559"/>
      <c r="J5824" s="590"/>
      <c r="K5824" s="458"/>
    </row>
    <row r="5825" spans="1:11">
      <c r="A5825" s="450"/>
      <c r="B5825" s="591"/>
      <c r="C5825" s="592"/>
      <c r="D5825" s="593"/>
      <c r="E5825" s="593"/>
      <c r="F5825" s="594" t="s">
        <v>1119</v>
      </c>
      <c r="G5825" s="595" t="s">
        <v>1119</v>
      </c>
      <c r="H5825" s="592"/>
      <c r="I5825" s="592"/>
      <c r="J5825" s="596"/>
      <c r="K5825" s="458"/>
    </row>
    <row r="5826" spans="1:11">
      <c r="A5826" s="450"/>
      <c r="B5826" s="459"/>
      <c r="C5826" s="459"/>
      <c r="D5826" s="459"/>
      <c r="E5826" s="459"/>
      <c r="F5826" s="459"/>
      <c r="G5826" s="459"/>
      <c r="H5826" s="459"/>
      <c r="I5826" s="459"/>
      <c r="J5826" s="459"/>
      <c r="K5826" s="458"/>
    </row>
    <row r="5827" spans="1:11">
      <c r="A5827" s="450"/>
      <c r="B5827" s="597"/>
      <c r="C5827" s="598"/>
      <c r="D5827" s="598"/>
      <c r="E5827" s="598"/>
      <c r="F5827" s="599"/>
      <c r="G5827" s="600" t="s">
        <v>482</v>
      </c>
      <c r="H5827" s="502"/>
      <c r="I5827" s="502"/>
      <c r="J5827" s="505"/>
      <c r="K5827" s="458"/>
    </row>
    <row r="5828" spans="1:11">
      <c r="A5828" s="450"/>
      <c r="B5828" s="601"/>
      <c r="C5828" s="602"/>
      <c r="D5828" s="602"/>
      <c r="E5828" s="602"/>
      <c r="F5828" s="603"/>
      <c r="G5828" s="1648" t="s">
        <v>1145</v>
      </c>
      <c r="H5828" s="1649"/>
      <c r="I5828" s="1649"/>
      <c r="J5828" s="1650"/>
      <c r="K5828" s="458"/>
    </row>
    <row r="5829" spans="1:11">
      <c r="A5829" s="450"/>
      <c r="B5829" s="604"/>
      <c r="C5829" s="605"/>
      <c r="D5829" s="605"/>
      <c r="E5829" s="605"/>
      <c r="F5829" s="606"/>
      <c r="G5829" s="607"/>
      <c r="H5829" s="1651"/>
      <c r="I5829" s="1652"/>
      <c r="J5829" s="1653"/>
      <c r="K5829" s="458"/>
    </row>
    <row r="5830" spans="1:11" ht="15" thickBot="1">
      <c r="A5830" s="608"/>
      <c r="B5830" s="609"/>
      <c r="C5830" s="609"/>
      <c r="D5830" s="609"/>
      <c r="E5830" s="609"/>
      <c r="F5830" s="609"/>
      <c r="G5830" s="609"/>
      <c r="H5830" s="609"/>
      <c r="I5830" s="609"/>
      <c r="J5830" s="609"/>
      <c r="K5830" s="610"/>
    </row>
    <row r="5831" spans="1:11">
      <c r="A5831" s="447"/>
      <c r="B5831" s="448"/>
      <c r="C5831" s="448"/>
      <c r="D5831" s="448"/>
      <c r="E5831" s="448"/>
      <c r="F5831" s="448"/>
      <c r="G5831" s="448"/>
      <c r="H5831" s="448"/>
      <c r="I5831" s="448"/>
      <c r="J5831" s="448"/>
      <c r="K5831" s="449"/>
    </row>
    <row r="5832" spans="1:11">
      <c r="A5832" s="450"/>
      <c r="B5832" s="451" t="s">
        <v>141</v>
      </c>
      <c r="C5832" s="452"/>
      <c r="D5832" s="453" t="s">
        <v>1105</v>
      </c>
      <c r="E5832" s="454"/>
      <c r="F5832" s="455"/>
      <c r="G5832" s="455"/>
      <c r="H5832" s="456"/>
      <c r="I5832" s="456"/>
      <c r="J5832" s="457"/>
      <c r="K5832" s="458"/>
    </row>
    <row r="5833" spans="1:11">
      <c r="A5833" s="450"/>
      <c r="B5833" s="459"/>
      <c r="C5833" s="459"/>
      <c r="D5833" s="459"/>
      <c r="E5833" s="459"/>
      <c r="F5833" s="459"/>
      <c r="G5833" s="459"/>
      <c r="H5833" s="459"/>
      <c r="I5833" s="459"/>
      <c r="J5833" s="459"/>
      <c r="K5833" s="458"/>
    </row>
    <row r="5834" spans="1:11">
      <c r="A5834" s="450"/>
      <c r="B5834" s="460" t="s">
        <v>1173</v>
      </c>
      <c r="C5834" s="461" t="s">
        <v>1107</v>
      </c>
      <c r="D5834" s="1671" t="s">
        <v>198</v>
      </c>
      <c r="E5834" s="1672"/>
      <c r="F5834" s="1672"/>
      <c r="G5834" s="1672"/>
      <c r="H5834" s="1672"/>
      <c r="I5834" s="1673"/>
      <c r="J5834" s="462" t="s">
        <v>1108</v>
      </c>
      <c r="K5834" s="458"/>
    </row>
    <row r="5835" spans="1:11" ht="34.5" customHeight="1">
      <c r="A5835" s="450"/>
      <c r="B5835" s="463">
        <v>170103</v>
      </c>
      <c r="C5835" s="464"/>
      <c r="D5835" s="1674" t="s">
        <v>1399</v>
      </c>
      <c r="E5835" s="1675"/>
      <c r="F5835" s="1675"/>
      <c r="G5835" s="1675"/>
      <c r="H5835" s="1675"/>
      <c r="I5835" s="1676"/>
      <c r="J5835" s="468" t="str">
        <f>F5852</f>
        <v>UND</v>
      </c>
      <c r="K5835" s="458"/>
    </row>
    <row r="5836" spans="1:11">
      <c r="A5836" s="450"/>
      <c r="B5836" s="469"/>
      <c r="C5836" s="469"/>
      <c r="D5836" s="469"/>
      <c r="E5836" s="469"/>
      <c r="F5836" s="469"/>
      <c r="G5836" s="469"/>
      <c r="H5836" s="469"/>
      <c r="I5836" s="470"/>
      <c r="J5836" s="471"/>
      <c r="K5836" s="458"/>
    </row>
    <row r="5837" spans="1:11">
      <c r="A5837" s="450"/>
      <c r="B5837" s="1648" t="s">
        <v>1111</v>
      </c>
      <c r="C5837" s="1650"/>
      <c r="D5837" s="1679" t="s">
        <v>873</v>
      </c>
      <c r="E5837" s="1681" t="s">
        <v>1112</v>
      </c>
      <c r="F5837" s="472" t="s">
        <v>1113</v>
      </c>
      <c r="G5837" s="473"/>
      <c r="H5837" s="472" t="s">
        <v>1114</v>
      </c>
      <c r="I5837" s="473"/>
      <c r="J5837" s="474" t="s">
        <v>1115</v>
      </c>
      <c r="K5837" s="458"/>
    </row>
    <row r="5838" spans="1:11">
      <c r="A5838" s="450"/>
      <c r="B5838" s="1677"/>
      <c r="C5838" s="1678"/>
      <c r="D5838" s="1680"/>
      <c r="E5838" s="1682"/>
      <c r="F5838" s="475" t="s">
        <v>1116</v>
      </c>
      <c r="G5838" s="475" t="s">
        <v>1117</v>
      </c>
      <c r="H5838" s="475" t="s">
        <v>1116</v>
      </c>
      <c r="I5838" s="476" t="s">
        <v>1117</v>
      </c>
      <c r="J5838" s="477" t="s">
        <v>1118</v>
      </c>
      <c r="K5838" s="458"/>
    </row>
    <row r="5839" spans="1:11">
      <c r="A5839" s="450"/>
      <c r="B5839" s="486"/>
      <c r="C5839" s="487"/>
      <c r="D5839" s="488"/>
      <c r="E5839" s="481"/>
      <c r="F5839" s="481"/>
      <c r="G5839" s="482"/>
      <c r="H5839" s="490"/>
      <c r="I5839" s="484"/>
      <c r="J5839" s="492"/>
      <c r="K5839" s="458"/>
    </row>
    <row r="5840" spans="1:11">
      <c r="A5840" s="450"/>
      <c r="B5840" s="486"/>
      <c r="C5840" s="487"/>
      <c r="D5840" s="488"/>
      <c r="E5840" s="489"/>
      <c r="F5840" s="489"/>
      <c r="G5840" s="489"/>
      <c r="H5840" s="490"/>
      <c r="I5840" s="491"/>
      <c r="J5840" s="492">
        <f>H5840*F5840*E5840+I5840*G5840*E5840</f>
        <v>0</v>
      </c>
      <c r="K5840" s="458"/>
    </row>
    <row r="5841" spans="1:11">
      <c r="A5841" s="450"/>
      <c r="B5841" s="493"/>
      <c r="C5841" s="494"/>
      <c r="D5841" s="495"/>
      <c r="E5841" s="496"/>
      <c r="F5841" s="496"/>
      <c r="G5841" s="496"/>
      <c r="H5841" s="497"/>
      <c r="I5841" s="498"/>
      <c r="J5841" s="492">
        <f>H5841*F5841*E5841+I5841*G5841*E5841</f>
        <v>0</v>
      </c>
      <c r="K5841" s="458"/>
    </row>
    <row r="5842" spans="1:11">
      <c r="A5842" s="450"/>
      <c r="B5842" s="499" t="s">
        <v>1119</v>
      </c>
      <c r="C5842" s="469"/>
      <c r="D5842" s="469"/>
      <c r="E5842" s="469"/>
      <c r="F5842" s="469"/>
      <c r="G5842" s="469"/>
      <c r="H5842" s="469"/>
      <c r="I5842" s="500" t="s">
        <v>138</v>
      </c>
      <c r="J5842" s="501">
        <f>SUM(J5839:J5841)</f>
        <v>0</v>
      </c>
      <c r="K5842" s="458"/>
    </row>
    <row r="5843" spans="1:11">
      <c r="A5843" s="450"/>
      <c r="B5843" s="502"/>
      <c r="C5843" s="502"/>
      <c r="D5843" s="502"/>
      <c r="E5843" s="502"/>
      <c r="F5843" s="502"/>
      <c r="G5843" s="502"/>
      <c r="H5843" s="502"/>
      <c r="I5843" s="503"/>
      <c r="J5843" s="504"/>
      <c r="K5843" s="458"/>
    </row>
    <row r="5844" spans="1:11" ht="20.399999999999999">
      <c r="A5844" s="450"/>
      <c r="B5844" s="1664" t="s">
        <v>1120</v>
      </c>
      <c r="C5844" s="1665"/>
      <c r="D5844" s="1665"/>
      <c r="E5844" s="1666"/>
      <c r="F5844" s="505" t="s">
        <v>873</v>
      </c>
      <c r="G5844" s="506"/>
      <c r="H5844" s="507" t="s">
        <v>560</v>
      </c>
      <c r="I5844" s="508" t="s">
        <v>1121</v>
      </c>
      <c r="J5844" s="509" t="s">
        <v>1122</v>
      </c>
      <c r="K5844" s="458"/>
    </row>
    <row r="5845" spans="1:11">
      <c r="A5845" s="450"/>
      <c r="B5845" s="510"/>
      <c r="C5845" s="511"/>
      <c r="D5845" s="512"/>
      <c r="E5845" s="513"/>
      <c r="F5845" s="514"/>
      <c r="G5845" s="515"/>
      <c r="H5845" s="516"/>
      <c r="I5845" s="484"/>
      <c r="J5845" s="485"/>
      <c r="K5845" s="458"/>
    </row>
    <row r="5846" spans="1:11">
      <c r="A5846" s="450"/>
      <c r="B5846" s="517" t="s">
        <v>734</v>
      </c>
      <c r="C5846" s="518"/>
      <c r="D5846" s="459"/>
      <c r="E5846" s="487"/>
      <c r="F5846" s="488"/>
      <c r="G5846" s="519"/>
      <c r="H5846" s="520">
        <v>4.91</v>
      </c>
      <c r="I5846" s="521">
        <f>VLOOKUP(B5846,'MÃO DE OBRA'!$A:$E,5,FALSE)/220</f>
        <v>23.596363636363641</v>
      </c>
      <c r="J5846" s="492">
        <f t="shared" ref="J5846:J5847" si="143">H5846*I5846</f>
        <v>115.85814545454548</v>
      </c>
      <c r="K5846" s="458"/>
    </row>
    <row r="5847" spans="1:11">
      <c r="A5847" s="450"/>
      <c r="B5847" s="517" t="s">
        <v>626</v>
      </c>
      <c r="C5847" s="518"/>
      <c r="D5847" s="459"/>
      <c r="E5847" s="487"/>
      <c r="F5847" s="488"/>
      <c r="G5847" s="519"/>
      <c r="H5847" s="520">
        <v>3.2231000000000001</v>
      </c>
      <c r="I5847" s="521">
        <f>VLOOKUP(B5847,'MÃO DE OBRA'!$A:$E,5,FALSE)/220</f>
        <v>15.730909090909092</v>
      </c>
      <c r="J5847" s="492">
        <f t="shared" si="143"/>
        <v>50.702293090909095</v>
      </c>
      <c r="K5847" s="458"/>
    </row>
    <row r="5848" spans="1:11">
      <c r="A5848" s="450"/>
      <c r="B5848" s="517"/>
      <c r="C5848" s="518"/>
      <c r="D5848" s="459"/>
      <c r="E5848" s="487"/>
      <c r="F5848" s="488"/>
      <c r="G5848" s="519"/>
      <c r="H5848" s="520"/>
      <c r="I5848" s="521"/>
      <c r="J5848" s="492"/>
      <c r="K5848" s="458"/>
    </row>
    <row r="5849" spans="1:11">
      <c r="A5849" s="450"/>
      <c r="B5849" s="517"/>
      <c r="C5849" s="518"/>
      <c r="D5849" s="459"/>
      <c r="E5849" s="487"/>
      <c r="F5849" s="488"/>
      <c r="G5849" s="519"/>
      <c r="H5849" s="520"/>
      <c r="I5849" s="491"/>
      <c r="J5849" s="492">
        <f>H5849*I5849</f>
        <v>0</v>
      </c>
      <c r="K5849" s="458"/>
    </row>
    <row r="5850" spans="1:11">
      <c r="A5850" s="450"/>
      <c r="B5850" s="499" t="s">
        <v>1119</v>
      </c>
      <c r="C5850" s="502"/>
      <c r="D5850" s="502"/>
      <c r="E5850" s="502"/>
      <c r="F5850" s="502"/>
      <c r="G5850" s="502"/>
      <c r="H5850" s="502"/>
      <c r="I5850" s="522" t="s">
        <v>138</v>
      </c>
      <c r="J5850" s="501">
        <f>SUM(J5845:J5849)</f>
        <v>166.56043854545459</v>
      </c>
      <c r="K5850" s="458"/>
    </row>
    <row r="5851" spans="1:11">
      <c r="A5851" s="450"/>
      <c r="B5851" s="523"/>
      <c r="C5851" s="523"/>
      <c r="D5851" s="523"/>
      <c r="E5851" s="523"/>
      <c r="F5851" s="523"/>
      <c r="G5851" s="523"/>
      <c r="H5851" s="523"/>
      <c r="I5851" s="524"/>
      <c r="J5851" s="523"/>
      <c r="K5851" s="458"/>
    </row>
    <row r="5852" spans="1:11">
      <c r="A5852" s="450"/>
      <c r="B5852" s="525" t="s">
        <v>1123</v>
      </c>
      <c r="C5852" s="526"/>
      <c r="D5852" s="523"/>
      <c r="E5852" s="527">
        <v>1</v>
      </c>
      <c r="F5852" s="528" t="s">
        <v>1126</v>
      </c>
      <c r="G5852" s="506"/>
      <c r="H5852" s="506"/>
      <c r="I5852" s="529" t="s">
        <v>1124</v>
      </c>
      <c r="J5852" s="501">
        <f>J5842+J5850</f>
        <v>166.56043854545459</v>
      </c>
      <c r="K5852" s="458"/>
    </row>
    <row r="5853" spans="1:11">
      <c r="A5853" s="450"/>
      <c r="B5853" s="530"/>
      <c r="C5853" s="523"/>
      <c r="D5853" s="523"/>
      <c r="E5853" s="531"/>
      <c r="F5853" s="532"/>
      <c r="G5853" s="532"/>
      <c r="H5853" s="532"/>
      <c r="I5853" s="524"/>
      <c r="J5853" s="523"/>
      <c r="K5853" s="458"/>
    </row>
    <row r="5854" spans="1:11" ht="20.399999999999999">
      <c r="A5854" s="450"/>
      <c r="B5854" s="1667" t="s">
        <v>481</v>
      </c>
      <c r="C5854" s="1668"/>
      <c r="D5854" s="1668"/>
      <c r="E5854" s="1669"/>
      <c r="F5854" s="533" t="s">
        <v>873</v>
      </c>
      <c r="G5854" s="534" t="s">
        <v>493</v>
      </c>
      <c r="H5854" s="507" t="s">
        <v>1115</v>
      </c>
      <c r="I5854" s="535" t="s">
        <v>480</v>
      </c>
      <c r="J5854" s="536" t="s">
        <v>482</v>
      </c>
      <c r="K5854" s="458"/>
    </row>
    <row r="5855" spans="1:11">
      <c r="A5855" s="450"/>
      <c r="B5855" s="537"/>
      <c r="C5855" s="538"/>
      <c r="D5855" s="538"/>
      <c r="E5855" s="539"/>
      <c r="F5855" s="540"/>
      <c r="G5855" s="541"/>
      <c r="H5855" s="547"/>
      <c r="I5855" s="543"/>
      <c r="J5855" s="485"/>
      <c r="K5855" s="458"/>
    </row>
    <row r="5856" spans="1:11">
      <c r="A5856" s="450"/>
      <c r="B5856" s="537"/>
      <c r="C5856" s="518"/>
      <c r="D5856" s="518"/>
      <c r="E5856" s="487"/>
      <c r="F5856" s="540"/>
      <c r="G5856" s="541"/>
      <c r="H5856" s="547"/>
      <c r="I5856" s="543"/>
      <c r="J5856" s="492"/>
      <c r="K5856" s="458"/>
    </row>
    <row r="5857" spans="1:11">
      <c r="A5857" s="450"/>
      <c r="B5857" s="517"/>
      <c r="C5857" s="518"/>
      <c r="D5857" s="518"/>
      <c r="E5857" s="487"/>
      <c r="F5857" s="488"/>
      <c r="G5857" s="546"/>
      <c r="H5857" s="547"/>
      <c r="I5857" s="543"/>
      <c r="J5857" s="492">
        <f>H5857*I5857*E5839*F5839</f>
        <v>0</v>
      </c>
      <c r="K5857" s="458"/>
    </row>
    <row r="5858" spans="1:11">
      <c r="A5858" s="450"/>
      <c r="B5858" s="517"/>
      <c r="C5858" s="526"/>
      <c r="D5858" s="526"/>
      <c r="E5858" s="494"/>
      <c r="F5858" s="488"/>
      <c r="G5858" s="468"/>
      <c r="H5858" s="547"/>
      <c r="I5858" s="548"/>
      <c r="J5858" s="492">
        <f>H5858*I5858*E5840*F5840</f>
        <v>0</v>
      </c>
      <c r="K5858" s="458"/>
    </row>
    <row r="5859" spans="1:11">
      <c r="A5859" s="450"/>
      <c r="B5859" s="550" t="s">
        <v>1119</v>
      </c>
      <c r="C5859" s="526"/>
      <c r="D5859" s="526"/>
      <c r="E5859" s="526"/>
      <c r="F5859" s="523"/>
      <c r="G5859" s="526"/>
      <c r="H5859" s="551"/>
      <c r="I5859" s="552" t="s">
        <v>138</v>
      </c>
      <c r="J5859" s="501">
        <f>SUM(J5855:J5858)</f>
        <v>0</v>
      </c>
      <c r="K5859" s="458"/>
    </row>
    <row r="5860" spans="1:11">
      <c r="A5860" s="450"/>
      <c r="B5860" s="553"/>
      <c r="C5860" s="526"/>
      <c r="D5860" s="526"/>
      <c r="E5860" s="554"/>
      <c r="F5860" s="555"/>
      <c r="G5860" s="506"/>
      <c r="H5860" s="506"/>
      <c r="I5860" s="529"/>
      <c r="J5860" s="554"/>
      <c r="K5860" s="458"/>
    </row>
    <row r="5861" spans="1:11" ht="20.399999999999999">
      <c r="A5861" s="450"/>
      <c r="B5861" s="1667" t="s">
        <v>1125</v>
      </c>
      <c r="C5861" s="1668"/>
      <c r="D5861" s="1668"/>
      <c r="E5861" s="1668"/>
      <c r="F5861" s="1669"/>
      <c r="G5861" s="556" t="s">
        <v>494</v>
      </c>
      <c r="H5861" s="506" t="s">
        <v>1126</v>
      </c>
      <c r="I5861" s="557" t="s">
        <v>1115</v>
      </c>
      <c r="J5861" s="509" t="s">
        <v>482</v>
      </c>
      <c r="K5861" s="458"/>
    </row>
    <row r="5862" spans="1:11">
      <c r="A5862" s="450"/>
      <c r="B5862" s="558"/>
      <c r="C5862" s="559"/>
      <c r="D5862" s="560"/>
      <c r="E5862" s="560"/>
      <c r="F5862" s="561"/>
      <c r="G5862" s="489"/>
      <c r="H5862" s="489"/>
      <c r="I5862" s="562"/>
      <c r="J5862" s="492"/>
      <c r="K5862" s="458"/>
    </row>
    <row r="5863" spans="1:11">
      <c r="A5863" s="450"/>
      <c r="B5863" s="563"/>
      <c r="C5863" s="564"/>
      <c r="D5863" s="565"/>
      <c r="E5863" s="565"/>
      <c r="F5863" s="566"/>
      <c r="G5863" s="489"/>
      <c r="H5863" s="489"/>
      <c r="I5863" s="562"/>
      <c r="J5863" s="492"/>
      <c r="K5863" s="458"/>
    </row>
    <row r="5864" spans="1:11">
      <c r="A5864" s="450"/>
      <c r="B5864" s="1670" t="s">
        <v>138</v>
      </c>
      <c r="C5864" s="1670"/>
      <c r="D5864" s="1670"/>
      <c r="E5864" s="1670"/>
      <c r="F5864" s="1670"/>
      <c r="G5864" s="1670"/>
      <c r="H5864" s="1670"/>
      <c r="I5864" s="1670"/>
      <c r="J5864" s="501">
        <f>SUM(J5862:J5863)</f>
        <v>0</v>
      </c>
      <c r="K5864" s="458"/>
    </row>
    <row r="5865" spans="1:11">
      <c r="A5865" s="450"/>
      <c r="B5865" s="567"/>
      <c r="C5865" s="511"/>
      <c r="D5865" s="511"/>
      <c r="E5865" s="568"/>
      <c r="F5865" s="569"/>
      <c r="G5865" s="570"/>
      <c r="H5865" s="570"/>
      <c r="I5865" s="571"/>
      <c r="J5865" s="572"/>
      <c r="K5865" s="458"/>
    </row>
    <row r="5866" spans="1:11">
      <c r="A5866" s="450"/>
      <c r="B5866" s="573" t="s">
        <v>1127</v>
      </c>
      <c r="C5866" s="573"/>
      <c r="D5866" s="550"/>
      <c r="E5866" s="523"/>
      <c r="F5866" s="523"/>
      <c r="G5866" s="523"/>
      <c r="H5866" s="574"/>
      <c r="I5866" s="575"/>
      <c r="J5866" s="639">
        <f>(J5852+J5859+J5864)/E5852</f>
        <v>166.56043854545459</v>
      </c>
      <c r="K5866" s="458"/>
    </row>
    <row r="5867" spans="1:11">
      <c r="A5867" s="450"/>
      <c r="B5867" s="553"/>
      <c r="C5867" s="526"/>
      <c r="D5867" s="526"/>
      <c r="E5867" s="554"/>
      <c r="F5867" s="555"/>
      <c r="G5867" s="506"/>
      <c r="H5867" s="506"/>
      <c r="I5867" s="529"/>
      <c r="J5867" s="576"/>
      <c r="K5867" s="458"/>
    </row>
    <row r="5868" spans="1:11" ht="20.399999999999999">
      <c r="A5868" s="450"/>
      <c r="B5868" s="1667" t="s">
        <v>1128</v>
      </c>
      <c r="C5868" s="1668"/>
      <c r="D5868" s="1668"/>
      <c r="E5868" s="1668"/>
      <c r="F5868" s="1669"/>
      <c r="G5868" s="556" t="s">
        <v>494</v>
      </c>
      <c r="H5868" s="506" t="s">
        <v>1126</v>
      </c>
      <c r="I5868" s="557" t="s">
        <v>1115</v>
      </c>
      <c r="J5868" s="509" t="s">
        <v>482</v>
      </c>
      <c r="K5868" s="458"/>
    </row>
    <row r="5869" spans="1:11">
      <c r="A5869" s="450"/>
      <c r="B5869" s="558" t="s">
        <v>1392</v>
      </c>
      <c r="C5869" s="559"/>
      <c r="D5869" s="560"/>
      <c r="E5869" s="560"/>
      <c r="F5869" s="561"/>
      <c r="G5869" s="489">
        <v>0.2</v>
      </c>
      <c r="H5869" s="489" t="s">
        <v>1140</v>
      </c>
      <c r="I5869" s="562">
        <v>28.38</v>
      </c>
      <c r="J5869" s="492">
        <f>G5869*I5869</f>
        <v>5.6760000000000002</v>
      </c>
      <c r="K5869" s="458"/>
    </row>
    <row r="5870" spans="1:11">
      <c r="A5870" s="450"/>
      <c r="B5870" s="563" t="s">
        <v>1394</v>
      </c>
      <c r="C5870" s="564"/>
      <c r="D5870" s="565"/>
      <c r="E5870" s="565"/>
      <c r="F5870" s="566"/>
      <c r="G5870" s="489">
        <v>1</v>
      </c>
      <c r="H5870" s="489" t="s">
        <v>1395</v>
      </c>
      <c r="I5870" s="743">
        <v>260</v>
      </c>
      <c r="J5870" s="492">
        <f>G5870*I5870</f>
        <v>260</v>
      </c>
      <c r="K5870" s="458"/>
    </row>
    <row r="5871" spans="1:11">
      <c r="A5871" s="450"/>
      <c r="B5871" s="563" t="s">
        <v>1400</v>
      </c>
      <c r="C5871" s="564"/>
      <c r="D5871" s="565"/>
      <c r="E5871" s="565"/>
      <c r="F5871" s="566"/>
      <c r="G5871" s="489">
        <v>1</v>
      </c>
      <c r="H5871" s="489" t="s">
        <v>1126</v>
      </c>
      <c r="I5871" s="743">
        <v>241.8</v>
      </c>
      <c r="J5871" s="492">
        <f t="shared" ref="J5871:J5875" si="144">G5871*I5871</f>
        <v>241.8</v>
      </c>
      <c r="K5871" s="458"/>
    </row>
    <row r="5872" spans="1:11">
      <c r="A5872" s="450"/>
      <c r="B5872" s="563" t="s">
        <v>1288</v>
      </c>
      <c r="C5872" s="564"/>
      <c r="D5872" s="565"/>
      <c r="E5872" s="565"/>
      <c r="F5872" s="566"/>
      <c r="G5872" s="489">
        <v>1.72</v>
      </c>
      <c r="H5872" s="489" t="s">
        <v>1140</v>
      </c>
      <c r="I5872" s="743">
        <v>0.99</v>
      </c>
      <c r="J5872" s="492">
        <f t="shared" si="144"/>
        <v>1.7027999999999999</v>
      </c>
      <c r="K5872" s="458"/>
    </row>
    <row r="5873" spans="1:11">
      <c r="A5873" s="450"/>
      <c r="B5873" s="563" t="s">
        <v>1401</v>
      </c>
      <c r="C5873" s="564"/>
      <c r="D5873" s="565"/>
      <c r="E5873" s="565"/>
      <c r="F5873" s="566"/>
      <c r="G5873" s="489">
        <v>1.72</v>
      </c>
      <c r="H5873" s="489" t="s">
        <v>1140</v>
      </c>
      <c r="I5873" s="743">
        <v>0.65</v>
      </c>
      <c r="J5873" s="492">
        <f t="shared" si="144"/>
        <v>1.1180000000000001</v>
      </c>
      <c r="K5873" s="458"/>
    </row>
    <row r="5874" spans="1:11">
      <c r="A5874" s="450"/>
      <c r="B5874" s="563" t="s">
        <v>1287</v>
      </c>
      <c r="C5874" s="564"/>
      <c r="D5874" s="565"/>
      <c r="E5874" s="565"/>
      <c r="F5874" s="566"/>
      <c r="G5874" s="489">
        <v>1.06E-2</v>
      </c>
      <c r="H5874" s="489" t="s">
        <v>1205</v>
      </c>
      <c r="I5874" s="743">
        <f>I5805</f>
        <v>95</v>
      </c>
      <c r="J5874" s="492">
        <f t="shared" si="144"/>
        <v>1.0069999999999999</v>
      </c>
      <c r="K5874" s="458"/>
    </row>
    <row r="5875" spans="1:11">
      <c r="A5875" s="450"/>
      <c r="B5875" s="577" t="s">
        <v>1396</v>
      </c>
      <c r="C5875" s="578"/>
      <c r="D5875" s="579"/>
      <c r="E5875" s="579"/>
      <c r="F5875" s="580"/>
      <c r="G5875" s="489">
        <v>10</v>
      </c>
      <c r="H5875" s="489" t="s">
        <v>1205</v>
      </c>
      <c r="I5875" s="743">
        <v>16.010000000000002</v>
      </c>
      <c r="J5875" s="492">
        <f t="shared" si="144"/>
        <v>160.10000000000002</v>
      </c>
      <c r="K5875" s="458"/>
    </row>
    <row r="5876" spans="1:11">
      <c r="A5876" s="450"/>
      <c r="B5876" s="581"/>
      <c r="C5876" s="523"/>
      <c r="D5876" s="523"/>
      <c r="E5876" s="582"/>
      <c r="F5876" s="583"/>
      <c r="G5876" s="532"/>
      <c r="H5876" s="532"/>
      <c r="I5876" s="524" t="s">
        <v>138</v>
      </c>
      <c r="J5876" s="501">
        <f>SUM(J5869:J5875)</f>
        <v>671.40380000000005</v>
      </c>
      <c r="K5876" s="458"/>
    </row>
    <row r="5877" spans="1:11">
      <c r="A5877" s="450"/>
      <c r="B5877" s="584"/>
      <c r="C5877" s="523"/>
      <c r="D5877" s="523"/>
      <c r="E5877" s="582"/>
      <c r="F5877" s="583"/>
      <c r="G5877" s="532"/>
      <c r="H5877" s="532"/>
      <c r="I5877" s="524"/>
      <c r="J5877" s="582"/>
      <c r="K5877" s="458"/>
    </row>
    <row r="5878" spans="1:11" ht="20.399999999999999">
      <c r="A5878" s="450"/>
      <c r="B5878" s="1667" t="s">
        <v>1141</v>
      </c>
      <c r="C5878" s="1668"/>
      <c r="D5878" s="1668"/>
      <c r="E5878" s="1668"/>
      <c r="F5878" s="1669"/>
      <c r="G5878" s="587" t="s">
        <v>494</v>
      </c>
      <c r="H5878" s="506" t="s">
        <v>1115</v>
      </c>
      <c r="I5878" s="557"/>
      <c r="J5878" s="509" t="s">
        <v>482</v>
      </c>
      <c r="K5878" s="458"/>
    </row>
    <row r="5879" spans="1:11">
      <c r="A5879" s="450"/>
      <c r="B5879" s="1654"/>
      <c r="C5879" s="1655"/>
      <c r="D5879" s="1655"/>
      <c r="E5879" s="1655"/>
      <c r="F5879" s="1656"/>
      <c r="G5879" s="489"/>
      <c r="H5879" s="1657"/>
      <c r="I5879" s="1658"/>
      <c r="J5879" s="492"/>
      <c r="K5879" s="458"/>
    </row>
    <row r="5880" spans="1:11">
      <c r="A5880" s="450"/>
      <c r="B5880" s="1659"/>
      <c r="C5880" s="1660"/>
      <c r="D5880" s="1660"/>
      <c r="E5880" s="1660"/>
      <c r="F5880" s="1661"/>
      <c r="G5880" s="496"/>
      <c r="H5880" s="1662"/>
      <c r="I5880" s="1663"/>
      <c r="J5880" s="492"/>
      <c r="K5880" s="458"/>
    </row>
    <row r="5881" spans="1:11">
      <c r="A5881" s="450"/>
      <c r="B5881" s="581"/>
      <c r="C5881" s="523"/>
      <c r="D5881" s="523"/>
      <c r="E5881" s="582"/>
      <c r="F5881" s="583"/>
      <c r="G5881" s="532"/>
      <c r="H5881" s="532"/>
      <c r="I5881" s="524" t="s">
        <v>138</v>
      </c>
      <c r="J5881" s="501">
        <f>SUM(J5879:J5880)</f>
        <v>0</v>
      </c>
      <c r="K5881" s="458"/>
    </row>
    <row r="5882" spans="1:11">
      <c r="A5882" s="450"/>
      <c r="B5882" s="523"/>
      <c r="C5882" s="523"/>
      <c r="D5882" s="523"/>
      <c r="E5882" s="523"/>
      <c r="F5882" s="523"/>
      <c r="G5882" s="523"/>
      <c r="H5882" s="523"/>
      <c r="I5882" s="524"/>
      <c r="J5882" s="523"/>
      <c r="K5882" s="458"/>
    </row>
    <row r="5883" spans="1:11">
      <c r="A5883" s="450"/>
      <c r="B5883" s="1645" t="s">
        <v>1142</v>
      </c>
      <c r="C5883" s="1646"/>
      <c r="D5883" s="1646"/>
      <c r="E5883" s="1646"/>
      <c r="F5883" s="1646"/>
      <c r="G5883" s="1646"/>
      <c r="H5883" s="1646"/>
      <c r="I5883" s="1647"/>
      <c r="J5883" s="573">
        <f>J5881+J5876+J5866</f>
        <v>837.96423854545469</v>
      </c>
      <c r="K5883" s="458"/>
    </row>
    <row r="5884" spans="1:11">
      <c r="A5884" s="450"/>
      <c r="B5884" s="523"/>
      <c r="C5884" s="523"/>
      <c r="D5884" s="523"/>
      <c r="E5884" s="523"/>
      <c r="F5884" s="523"/>
      <c r="G5884" s="523"/>
      <c r="H5884" s="523"/>
      <c r="I5884" s="524"/>
      <c r="J5884" s="523"/>
      <c r="K5884" s="458"/>
    </row>
    <row r="5885" spans="1:11">
      <c r="A5885" s="450"/>
      <c r="B5885" s="1645" t="s">
        <v>1143</v>
      </c>
      <c r="C5885" s="1646"/>
      <c r="D5885" s="1646"/>
      <c r="E5885" s="1646"/>
      <c r="F5885" s="1646"/>
      <c r="G5885" s="1646"/>
      <c r="H5885" s="1646"/>
      <c r="I5885" s="1647"/>
      <c r="J5885" s="501">
        <f>J5883*0</f>
        <v>0</v>
      </c>
      <c r="K5885" s="458"/>
    </row>
    <row r="5886" spans="1:11">
      <c r="A5886" s="450"/>
      <c r="B5886" s="523"/>
      <c r="C5886" s="523"/>
      <c r="D5886" s="523"/>
      <c r="E5886" s="523"/>
      <c r="F5886" s="523"/>
      <c r="G5886" s="523"/>
      <c r="H5886" s="523"/>
      <c r="I5886" s="524"/>
      <c r="J5886" s="523"/>
      <c r="K5886" s="458"/>
    </row>
    <row r="5887" spans="1:11">
      <c r="A5887" s="450"/>
      <c r="B5887" s="1645" t="s">
        <v>1144</v>
      </c>
      <c r="C5887" s="1646"/>
      <c r="D5887" s="1646"/>
      <c r="E5887" s="1646"/>
      <c r="F5887" s="1646"/>
      <c r="G5887" s="1646"/>
      <c r="H5887" s="1646"/>
      <c r="I5887" s="1647"/>
      <c r="J5887" s="573">
        <f>J5883+J5885</f>
        <v>837.96423854545469</v>
      </c>
      <c r="K5887" s="458"/>
    </row>
    <row r="5888" spans="1:11">
      <c r="A5888" s="450"/>
      <c r="B5888" s="511"/>
      <c r="C5888" s="511"/>
      <c r="D5888" s="511"/>
      <c r="E5888" s="511"/>
      <c r="F5888" s="511"/>
      <c r="G5888" s="511"/>
      <c r="H5888" s="511"/>
      <c r="I5888" s="571"/>
      <c r="J5888" s="511"/>
      <c r="K5888" s="458"/>
    </row>
    <row r="5889" spans="1:11">
      <c r="A5889" s="450"/>
      <c r="B5889" s="589"/>
      <c r="C5889" s="559"/>
      <c r="D5889" s="559"/>
      <c r="E5889" s="559"/>
      <c r="F5889" s="559"/>
      <c r="G5889" s="559"/>
      <c r="H5889" s="559"/>
      <c r="I5889" s="559"/>
      <c r="J5889" s="590"/>
      <c r="K5889" s="458"/>
    </row>
    <row r="5890" spans="1:11">
      <c r="A5890" s="450"/>
      <c r="B5890" s="591"/>
      <c r="C5890" s="592"/>
      <c r="D5890" s="593"/>
      <c r="E5890" s="593"/>
      <c r="F5890" s="594" t="s">
        <v>1119</v>
      </c>
      <c r="G5890" s="595" t="s">
        <v>1119</v>
      </c>
      <c r="H5890" s="592"/>
      <c r="I5890" s="592"/>
      <c r="J5890" s="596"/>
      <c r="K5890" s="458"/>
    </row>
    <row r="5891" spans="1:11">
      <c r="A5891" s="450"/>
      <c r="B5891" s="459"/>
      <c r="C5891" s="459"/>
      <c r="D5891" s="459"/>
      <c r="E5891" s="459"/>
      <c r="F5891" s="459"/>
      <c r="G5891" s="459"/>
      <c r="H5891" s="459"/>
      <c r="I5891" s="459"/>
      <c r="J5891" s="459"/>
      <c r="K5891" s="458"/>
    </row>
    <row r="5892" spans="1:11">
      <c r="A5892" s="450"/>
      <c r="B5892" s="597"/>
      <c r="C5892" s="598"/>
      <c r="D5892" s="598"/>
      <c r="E5892" s="598"/>
      <c r="F5892" s="599"/>
      <c r="G5892" s="600" t="s">
        <v>482</v>
      </c>
      <c r="H5892" s="502"/>
      <c r="I5892" s="502"/>
      <c r="J5892" s="505"/>
      <c r="K5892" s="458"/>
    </row>
    <row r="5893" spans="1:11">
      <c r="A5893" s="450"/>
      <c r="B5893" s="601"/>
      <c r="C5893" s="602"/>
      <c r="D5893" s="602"/>
      <c r="E5893" s="602"/>
      <c r="F5893" s="603"/>
      <c r="G5893" s="1648" t="s">
        <v>1145</v>
      </c>
      <c r="H5893" s="1649"/>
      <c r="I5893" s="1649"/>
      <c r="J5893" s="1650"/>
      <c r="K5893" s="458"/>
    </row>
    <row r="5894" spans="1:11">
      <c r="A5894" s="450"/>
      <c r="B5894" s="604"/>
      <c r="C5894" s="605"/>
      <c r="D5894" s="605"/>
      <c r="E5894" s="605"/>
      <c r="F5894" s="606"/>
      <c r="G5894" s="607"/>
      <c r="H5894" s="1651"/>
      <c r="I5894" s="1652"/>
      <c r="J5894" s="1653"/>
      <c r="K5894" s="458"/>
    </row>
    <row r="5895" spans="1:11" ht="15" thickBot="1">
      <c r="A5895" s="608"/>
      <c r="B5895" s="609"/>
      <c r="C5895" s="609"/>
      <c r="D5895" s="609"/>
      <c r="E5895" s="609"/>
      <c r="F5895" s="609"/>
      <c r="G5895" s="609"/>
      <c r="H5895" s="609"/>
      <c r="I5895" s="609"/>
      <c r="J5895" s="609"/>
      <c r="K5895" s="610"/>
    </row>
    <row r="5896" spans="1:11">
      <c r="A5896" s="447"/>
      <c r="B5896" s="448"/>
      <c r="C5896" s="448"/>
      <c r="D5896" s="448"/>
      <c r="E5896" s="448"/>
      <c r="F5896" s="448"/>
      <c r="G5896" s="448"/>
      <c r="H5896" s="448"/>
      <c r="I5896" s="448"/>
      <c r="J5896" s="448"/>
      <c r="K5896" s="449"/>
    </row>
    <row r="5897" spans="1:11">
      <c r="A5897" s="450"/>
      <c r="B5897" s="451" t="s">
        <v>141</v>
      </c>
      <c r="C5897" s="452"/>
      <c r="D5897" s="453" t="s">
        <v>1105</v>
      </c>
      <c r="E5897" s="454"/>
      <c r="F5897" s="455"/>
      <c r="G5897" s="455"/>
      <c r="H5897" s="456"/>
      <c r="I5897" s="456"/>
      <c r="J5897" s="457"/>
      <c r="K5897" s="458"/>
    </row>
    <row r="5898" spans="1:11">
      <c r="A5898" s="450"/>
      <c r="B5898" s="459"/>
      <c r="C5898" s="459"/>
      <c r="D5898" s="459"/>
      <c r="E5898" s="459"/>
      <c r="F5898" s="459"/>
      <c r="G5898" s="459"/>
      <c r="H5898" s="459"/>
      <c r="I5898" s="459"/>
      <c r="J5898" s="459"/>
      <c r="K5898" s="458"/>
    </row>
    <row r="5899" spans="1:11">
      <c r="A5899" s="450"/>
      <c r="B5899" s="460" t="s">
        <v>1173</v>
      </c>
      <c r="C5899" s="461" t="s">
        <v>1107</v>
      </c>
      <c r="D5899" s="1671" t="s">
        <v>198</v>
      </c>
      <c r="E5899" s="1672"/>
      <c r="F5899" s="1672"/>
      <c r="G5899" s="1672"/>
      <c r="H5899" s="1672"/>
      <c r="I5899" s="1673"/>
      <c r="J5899" s="462" t="s">
        <v>1108</v>
      </c>
      <c r="K5899" s="458"/>
    </row>
    <row r="5900" spans="1:11" ht="26.25" customHeight="1">
      <c r="A5900" s="450"/>
      <c r="B5900" s="463">
        <v>170111</v>
      </c>
      <c r="C5900" s="464"/>
      <c r="D5900" s="1674" t="s">
        <v>1402</v>
      </c>
      <c r="E5900" s="1675"/>
      <c r="F5900" s="1675"/>
      <c r="G5900" s="1675"/>
      <c r="H5900" s="1675"/>
      <c r="I5900" s="1676"/>
      <c r="J5900" s="468" t="str">
        <f>F5917</f>
        <v>UND</v>
      </c>
      <c r="K5900" s="458"/>
    </row>
    <row r="5901" spans="1:11">
      <c r="A5901" s="450"/>
      <c r="B5901" s="469"/>
      <c r="C5901" s="469"/>
      <c r="D5901" s="469"/>
      <c r="E5901" s="469"/>
      <c r="F5901" s="469"/>
      <c r="G5901" s="469"/>
      <c r="H5901" s="469"/>
      <c r="I5901" s="470"/>
      <c r="J5901" s="471"/>
      <c r="K5901" s="458"/>
    </row>
    <row r="5902" spans="1:11">
      <c r="A5902" s="450"/>
      <c r="B5902" s="1648" t="s">
        <v>1111</v>
      </c>
      <c r="C5902" s="1650"/>
      <c r="D5902" s="1679" t="s">
        <v>873</v>
      </c>
      <c r="E5902" s="1681" t="s">
        <v>1112</v>
      </c>
      <c r="F5902" s="472" t="s">
        <v>1113</v>
      </c>
      <c r="G5902" s="473"/>
      <c r="H5902" s="472" t="s">
        <v>1114</v>
      </c>
      <c r="I5902" s="473"/>
      <c r="J5902" s="474" t="s">
        <v>1115</v>
      </c>
      <c r="K5902" s="458"/>
    </row>
    <row r="5903" spans="1:11">
      <c r="A5903" s="450"/>
      <c r="B5903" s="1677"/>
      <c r="C5903" s="1678"/>
      <c r="D5903" s="1680"/>
      <c r="E5903" s="1682"/>
      <c r="F5903" s="475" t="s">
        <v>1116</v>
      </c>
      <c r="G5903" s="475" t="s">
        <v>1117</v>
      </c>
      <c r="H5903" s="475" t="s">
        <v>1116</v>
      </c>
      <c r="I5903" s="476" t="s">
        <v>1117</v>
      </c>
      <c r="J5903" s="477" t="s">
        <v>1118</v>
      </c>
      <c r="K5903" s="458"/>
    </row>
    <row r="5904" spans="1:11">
      <c r="A5904" s="450"/>
      <c r="B5904" s="486"/>
      <c r="C5904" s="487"/>
      <c r="D5904" s="488"/>
      <c r="E5904" s="481"/>
      <c r="F5904" s="481"/>
      <c r="G5904" s="482"/>
      <c r="H5904" s="490"/>
      <c r="I5904" s="484"/>
      <c r="J5904" s="492"/>
      <c r="K5904" s="458"/>
    </row>
    <row r="5905" spans="1:11">
      <c r="A5905" s="450"/>
      <c r="B5905" s="486"/>
      <c r="C5905" s="487"/>
      <c r="D5905" s="488"/>
      <c r="E5905" s="489"/>
      <c r="F5905" s="489"/>
      <c r="G5905" s="489"/>
      <c r="H5905" s="490"/>
      <c r="I5905" s="491"/>
      <c r="J5905" s="492">
        <f>H5905*F5905*E5905+I5905*G5905*E5905</f>
        <v>0</v>
      </c>
      <c r="K5905" s="458"/>
    </row>
    <row r="5906" spans="1:11">
      <c r="A5906" s="450"/>
      <c r="B5906" s="493"/>
      <c r="C5906" s="494"/>
      <c r="D5906" s="495"/>
      <c r="E5906" s="496"/>
      <c r="F5906" s="496"/>
      <c r="G5906" s="496"/>
      <c r="H5906" s="497"/>
      <c r="I5906" s="498"/>
      <c r="J5906" s="492">
        <f>H5906*F5906*E5906+I5906*G5906*E5906</f>
        <v>0</v>
      </c>
      <c r="K5906" s="458"/>
    </row>
    <row r="5907" spans="1:11">
      <c r="A5907" s="450"/>
      <c r="B5907" s="499" t="s">
        <v>1119</v>
      </c>
      <c r="C5907" s="469"/>
      <c r="D5907" s="469"/>
      <c r="E5907" s="469"/>
      <c r="F5907" s="469"/>
      <c r="G5907" s="469"/>
      <c r="H5907" s="469"/>
      <c r="I5907" s="500" t="s">
        <v>138</v>
      </c>
      <c r="J5907" s="501">
        <f>SUM(J5904:J5906)</f>
        <v>0</v>
      </c>
      <c r="K5907" s="458"/>
    </row>
    <row r="5908" spans="1:11">
      <c r="A5908" s="450"/>
      <c r="B5908" s="502"/>
      <c r="C5908" s="502"/>
      <c r="D5908" s="502"/>
      <c r="E5908" s="502"/>
      <c r="F5908" s="502"/>
      <c r="G5908" s="502"/>
      <c r="H5908" s="502"/>
      <c r="I5908" s="503"/>
      <c r="J5908" s="504"/>
      <c r="K5908" s="458"/>
    </row>
    <row r="5909" spans="1:11" ht="20.399999999999999">
      <c r="A5909" s="450"/>
      <c r="B5909" s="1664" t="s">
        <v>1120</v>
      </c>
      <c r="C5909" s="1665"/>
      <c r="D5909" s="1665"/>
      <c r="E5909" s="1666"/>
      <c r="F5909" s="505" t="s">
        <v>873</v>
      </c>
      <c r="G5909" s="506"/>
      <c r="H5909" s="507" t="s">
        <v>560</v>
      </c>
      <c r="I5909" s="508" t="s">
        <v>1121</v>
      </c>
      <c r="J5909" s="509" t="s">
        <v>1122</v>
      </c>
      <c r="K5909" s="458"/>
    </row>
    <row r="5910" spans="1:11">
      <c r="A5910" s="450"/>
      <c r="B5910" s="510"/>
      <c r="C5910" s="511"/>
      <c r="D5910" s="512"/>
      <c r="E5910" s="513"/>
      <c r="F5910" s="514"/>
      <c r="G5910" s="515"/>
      <c r="H5910" s="516"/>
      <c r="I5910" s="484"/>
      <c r="J5910" s="485"/>
      <c r="K5910" s="458"/>
    </row>
    <row r="5911" spans="1:11">
      <c r="A5911" s="450"/>
      <c r="B5911" s="517" t="s">
        <v>734</v>
      </c>
      <c r="C5911" s="518"/>
      <c r="D5911" s="459"/>
      <c r="E5911" s="487"/>
      <c r="F5911" s="488"/>
      <c r="G5911" s="519"/>
      <c r="H5911" s="520">
        <v>4.91</v>
      </c>
      <c r="I5911" s="521">
        <f>VLOOKUP(B5911,'MÃO DE OBRA'!$A:$E,5,FALSE)/220</f>
        <v>23.596363636363641</v>
      </c>
      <c r="J5911" s="492">
        <f t="shared" ref="J5911:J5912" si="145">H5911*I5911</f>
        <v>115.85814545454548</v>
      </c>
      <c r="K5911" s="458"/>
    </row>
    <row r="5912" spans="1:11">
      <c r="A5912" s="450"/>
      <c r="B5912" s="517" t="s">
        <v>626</v>
      </c>
      <c r="C5912" s="518"/>
      <c r="D5912" s="459"/>
      <c r="E5912" s="487"/>
      <c r="F5912" s="488"/>
      <c r="G5912" s="519"/>
      <c r="H5912" s="520">
        <v>3.2231000000000001</v>
      </c>
      <c r="I5912" s="521">
        <f>VLOOKUP(B5912,'MÃO DE OBRA'!$A:$E,5,FALSE)/220</f>
        <v>15.730909090909092</v>
      </c>
      <c r="J5912" s="492">
        <f t="shared" si="145"/>
        <v>50.702293090909095</v>
      </c>
      <c r="K5912" s="458"/>
    </row>
    <row r="5913" spans="1:11">
      <c r="A5913" s="450"/>
      <c r="B5913" s="517"/>
      <c r="C5913" s="518"/>
      <c r="D5913" s="459"/>
      <c r="E5913" s="487"/>
      <c r="F5913" s="488"/>
      <c r="G5913" s="519"/>
      <c r="H5913" s="520"/>
      <c r="I5913" s="521"/>
      <c r="J5913" s="492"/>
      <c r="K5913" s="458"/>
    </row>
    <row r="5914" spans="1:11">
      <c r="A5914" s="450"/>
      <c r="B5914" s="517"/>
      <c r="C5914" s="518"/>
      <c r="D5914" s="459"/>
      <c r="E5914" s="487"/>
      <c r="F5914" s="488"/>
      <c r="G5914" s="519"/>
      <c r="H5914" s="520"/>
      <c r="I5914" s="491"/>
      <c r="J5914" s="492">
        <f>H5914*I5914</f>
        <v>0</v>
      </c>
      <c r="K5914" s="458"/>
    </row>
    <row r="5915" spans="1:11">
      <c r="A5915" s="450"/>
      <c r="B5915" s="499" t="s">
        <v>1119</v>
      </c>
      <c r="C5915" s="502"/>
      <c r="D5915" s="502"/>
      <c r="E5915" s="502"/>
      <c r="F5915" s="502"/>
      <c r="G5915" s="502"/>
      <c r="H5915" s="502"/>
      <c r="I5915" s="522" t="s">
        <v>138</v>
      </c>
      <c r="J5915" s="501">
        <f>SUM(J5910:J5914)</f>
        <v>166.56043854545459</v>
      </c>
      <c r="K5915" s="458"/>
    </row>
    <row r="5916" spans="1:11">
      <c r="A5916" s="450"/>
      <c r="B5916" s="523"/>
      <c r="C5916" s="523"/>
      <c r="D5916" s="523"/>
      <c r="E5916" s="523"/>
      <c r="F5916" s="523"/>
      <c r="G5916" s="523"/>
      <c r="H5916" s="523"/>
      <c r="I5916" s="524"/>
      <c r="J5916" s="523"/>
      <c r="K5916" s="458"/>
    </row>
    <row r="5917" spans="1:11">
      <c r="A5917" s="450"/>
      <c r="B5917" s="525" t="s">
        <v>1123</v>
      </c>
      <c r="C5917" s="526"/>
      <c r="D5917" s="523"/>
      <c r="E5917" s="527">
        <v>1</v>
      </c>
      <c r="F5917" s="528" t="s">
        <v>1126</v>
      </c>
      <c r="G5917" s="506"/>
      <c r="H5917" s="506"/>
      <c r="I5917" s="529" t="s">
        <v>1124</v>
      </c>
      <c r="J5917" s="501">
        <f>J5907+J5915</f>
        <v>166.56043854545459</v>
      </c>
      <c r="K5917" s="458"/>
    </row>
    <row r="5918" spans="1:11">
      <c r="A5918" s="450"/>
      <c r="B5918" s="530"/>
      <c r="C5918" s="523"/>
      <c r="D5918" s="523"/>
      <c r="E5918" s="531"/>
      <c r="F5918" s="532"/>
      <c r="G5918" s="532"/>
      <c r="H5918" s="532"/>
      <c r="I5918" s="524"/>
      <c r="J5918" s="523"/>
      <c r="K5918" s="458"/>
    </row>
    <row r="5919" spans="1:11" ht="20.399999999999999">
      <c r="A5919" s="450"/>
      <c r="B5919" s="1667" t="s">
        <v>481</v>
      </c>
      <c r="C5919" s="1668"/>
      <c r="D5919" s="1668"/>
      <c r="E5919" s="1669"/>
      <c r="F5919" s="533" t="s">
        <v>873</v>
      </c>
      <c r="G5919" s="534" t="s">
        <v>493</v>
      </c>
      <c r="H5919" s="507" t="s">
        <v>1115</v>
      </c>
      <c r="I5919" s="535" t="s">
        <v>480</v>
      </c>
      <c r="J5919" s="536" t="s">
        <v>482</v>
      </c>
      <c r="K5919" s="458"/>
    </row>
    <row r="5920" spans="1:11">
      <c r="A5920" s="450"/>
      <c r="B5920" s="537"/>
      <c r="C5920" s="538"/>
      <c r="D5920" s="538"/>
      <c r="E5920" s="539"/>
      <c r="F5920" s="540"/>
      <c r="G5920" s="541"/>
      <c r="H5920" s="547"/>
      <c r="I5920" s="543"/>
      <c r="J5920" s="485"/>
      <c r="K5920" s="458"/>
    </row>
    <row r="5921" spans="1:11">
      <c r="A5921" s="450"/>
      <c r="B5921" s="537"/>
      <c r="C5921" s="518"/>
      <c r="D5921" s="518"/>
      <c r="E5921" s="487"/>
      <c r="F5921" s="540"/>
      <c r="G5921" s="541"/>
      <c r="H5921" s="547"/>
      <c r="I5921" s="543"/>
      <c r="J5921" s="492"/>
      <c r="K5921" s="458"/>
    </row>
    <row r="5922" spans="1:11">
      <c r="A5922" s="450"/>
      <c r="B5922" s="517"/>
      <c r="C5922" s="518"/>
      <c r="D5922" s="518"/>
      <c r="E5922" s="487"/>
      <c r="F5922" s="488"/>
      <c r="G5922" s="546"/>
      <c r="H5922" s="547"/>
      <c r="I5922" s="543"/>
      <c r="J5922" s="492">
        <f>H5922*I5922*E5904*F5904</f>
        <v>0</v>
      </c>
      <c r="K5922" s="458"/>
    </row>
    <row r="5923" spans="1:11">
      <c r="A5923" s="450"/>
      <c r="B5923" s="517"/>
      <c r="C5923" s="526"/>
      <c r="D5923" s="526"/>
      <c r="E5923" s="494"/>
      <c r="F5923" s="488"/>
      <c r="G5923" s="468"/>
      <c r="H5923" s="547"/>
      <c r="I5923" s="548"/>
      <c r="J5923" s="492">
        <f>H5923*I5923*E5905*F5905</f>
        <v>0</v>
      </c>
      <c r="K5923" s="458"/>
    </row>
    <row r="5924" spans="1:11">
      <c r="A5924" s="450"/>
      <c r="B5924" s="550" t="s">
        <v>1119</v>
      </c>
      <c r="C5924" s="526"/>
      <c r="D5924" s="526"/>
      <c r="E5924" s="526"/>
      <c r="F5924" s="523"/>
      <c r="G5924" s="526"/>
      <c r="H5924" s="551"/>
      <c r="I5924" s="552" t="s">
        <v>138</v>
      </c>
      <c r="J5924" s="501">
        <f>SUM(J5920:J5923)</f>
        <v>0</v>
      </c>
      <c r="K5924" s="458"/>
    </row>
    <row r="5925" spans="1:11">
      <c r="A5925" s="450"/>
      <c r="B5925" s="553"/>
      <c r="C5925" s="526"/>
      <c r="D5925" s="526"/>
      <c r="E5925" s="554"/>
      <c r="F5925" s="555"/>
      <c r="G5925" s="506"/>
      <c r="H5925" s="506"/>
      <c r="I5925" s="529"/>
      <c r="J5925" s="554"/>
      <c r="K5925" s="458"/>
    </row>
    <row r="5926" spans="1:11" ht="20.399999999999999">
      <c r="A5926" s="450"/>
      <c r="B5926" s="1667" t="s">
        <v>1125</v>
      </c>
      <c r="C5926" s="1668"/>
      <c r="D5926" s="1668"/>
      <c r="E5926" s="1668"/>
      <c r="F5926" s="1669"/>
      <c r="G5926" s="556" t="s">
        <v>494</v>
      </c>
      <c r="H5926" s="506" t="s">
        <v>1126</v>
      </c>
      <c r="I5926" s="557" t="s">
        <v>1115</v>
      </c>
      <c r="J5926" s="509" t="s">
        <v>482</v>
      </c>
      <c r="K5926" s="458"/>
    </row>
    <row r="5927" spans="1:11">
      <c r="A5927" s="450"/>
      <c r="B5927" s="558"/>
      <c r="C5927" s="559"/>
      <c r="D5927" s="560"/>
      <c r="E5927" s="560"/>
      <c r="F5927" s="561"/>
      <c r="G5927" s="489"/>
      <c r="H5927" s="489"/>
      <c r="I5927" s="562"/>
      <c r="J5927" s="492"/>
      <c r="K5927" s="458"/>
    </row>
    <row r="5928" spans="1:11">
      <c r="A5928" s="450"/>
      <c r="B5928" s="563"/>
      <c r="C5928" s="564"/>
      <c r="D5928" s="565"/>
      <c r="E5928" s="565"/>
      <c r="F5928" s="566"/>
      <c r="G5928" s="489"/>
      <c r="H5928" s="489"/>
      <c r="I5928" s="562"/>
      <c r="J5928" s="492"/>
      <c r="K5928" s="458"/>
    </row>
    <row r="5929" spans="1:11">
      <c r="A5929" s="450"/>
      <c r="B5929" s="1670" t="s">
        <v>138</v>
      </c>
      <c r="C5929" s="1670"/>
      <c r="D5929" s="1670"/>
      <c r="E5929" s="1670"/>
      <c r="F5929" s="1670"/>
      <c r="G5929" s="1670"/>
      <c r="H5929" s="1670"/>
      <c r="I5929" s="1670"/>
      <c r="J5929" s="501">
        <f>SUM(J5927:J5928)</f>
        <v>0</v>
      </c>
      <c r="K5929" s="458"/>
    </row>
    <row r="5930" spans="1:11">
      <c r="A5930" s="450"/>
      <c r="B5930" s="567"/>
      <c r="C5930" s="511"/>
      <c r="D5930" s="511"/>
      <c r="E5930" s="568"/>
      <c r="F5930" s="569"/>
      <c r="G5930" s="570"/>
      <c r="H5930" s="570"/>
      <c r="I5930" s="571"/>
      <c r="J5930" s="572"/>
      <c r="K5930" s="458"/>
    </row>
    <row r="5931" spans="1:11">
      <c r="A5931" s="450"/>
      <c r="B5931" s="573" t="s">
        <v>1127</v>
      </c>
      <c r="C5931" s="573"/>
      <c r="D5931" s="550"/>
      <c r="E5931" s="523"/>
      <c r="F5931" s="523"/>
      <c r="G5931" s="523"/>
      <c r="H5931" s="574"/>
      <c r="I5931" s="575"/>
      <c r="J5931" s="639">
        <f>(J5917+J5924+J5929)/E5917</f>
        <v>166.56043854545459</v>
      </c>
      <c r="K5931" s="458"/>
    </row>
    <row r="5932" spans="1:11">
      <c r="A5932" s="450"/>
      <c r="B5932" s="553"/>
      <c r="C5932" s="526"/>
      <c r="D5932" s="526"/>
      <c r="E5932" s="554"/>
      <c r="F5932" s="555"/>
      <c r="G5932" s="506"/>
      <c r="H5932" s="506"/>
      <c r="I5932" s="529"/>
      <c r="J5932" s="576"/>
      <c r="K5932" s="458"/>
    </row>
    <row r="5933" spans="1:11" ht="20.399999999999999">
      <c r="A5933" s="450"/>
      <c r="B5933" s="1667" t="s">
        <v>1128</v>
      </c>
      <c r="C5933" s="1668"/>
      <c r="D5933" s="1668"/>
      <c r="E5933" s="1668"/>
      <c r="F5933" s="1669"/>
      <c r="G5933" s="556" t="s">
        <v>494</v>
      </c>
      <c r="H5933" s="506" t="s">
        <v>1126</v>
      </c>
      <c r="I5933" s="557" t="s">
        <v>1115</v>
      </c>
      <c r="J5933" s="509" t="s">
        <v>482</v>
      </c>
      <c r="K5933" s="458"/>
    </row>
    <row r="5934" spans="1:11">
      <c r="A5934" s="450"/>
      <c r="B5934" s="558" t="s">
        <v>1287</v>
      </c>
      <c r="C5934" s="559"/>
      <c r="D5934" s="560"/>
      <c r="E5934" s="560"/>
      <c r="F5934" s="561"/>
      <c r="G5934" s="489">
        <v>1.6E-2</v>
      </c>
      <c r="H5934" s="489" t="s">
        <v>1205</v>
      </c>
      <c r="I5934" s="562">
        <f>I5874</f>
        <v>95</v>
      </c>
      <c r="J5934" s="492">
        <f>G5934*I5934</f>
        <v>1.52</v>
      </c>
      <c r="K5934" s="458"/>
    </row>
    <row r="5935" spans="1:11">
      <c r="A5935" s="450"/>
      <c r="B5935" s="563" t="s">
        <v>1396</v>
      </c>
      <c r="C5935" s="564"/>
      <c r="D5935" s="565"/>
      <c r="E5935" s="565"/>
      <c r="F5935" s="566"/>
      <c r="G5935" s="489">
        <v>10</v>
      </c>
      <c r="H5935" s="489" t="s">
        <v>1205</v>
      </c>
      <c r="I5935" s="743">
        <v>16.010000000000002</v>
      </c>
      <c r="J5935" s="492">
        <f>G5935*I5935</f>
        <v>160.10000000000002</v>
      </c>
      <c r="K5935" s="458"/>
    </row>
    <row r="5936" spans="1:11">
      <c r="A5936" s="450"/>
      <c r="B5936" s="563" t="s">
        <v>1326</v>
      </c>
      <c r="C5936" s="564"/>
      <c r="D5936" s="565"/>
      <c r="E5936" s="565"/>
      <c r="F5936" s="566"/>
      <c r="G5936" s="489">
        <v>1.72</v>
      </c>
      <c r="H5936" s="489" t="s">
        <v>1140</v>
      </c>
      <c r="I5936" s="743">
        <v>0.65</v>
      </c>
      <c r="J5936" s="492">
        <f t="shared" ref="J5936:J5940" si="146">G5936*I5936</f>
        <v>1.1180000000000001</v>
      </c>
      <c r="K5936" s="458"/>
    </row>
    <row r="5937" spans="1:11">
      <c r="A5937" s="450"/>
      <c r="B5937" s="563" t="s">
        <v>1288</v>
      </c>
      <c r="C5937" s="564"/>
      <c r="D5937" s="565"/>
      <c r="E5937" s="565"/>
      <c r="F5937" s="566"/>
      <c r="G5937" s="489">
        <v>1.72</v>
      </c>
      <c r="H5937" s="489" t="s">
        <v>1140</v>
      </c>
      <c r="I5937" s="743">
        <v>0.99</v>
      </c>
      <c r="J5937" s="492">
        <f t="shared" si="146"/>
        <v>1.7027999999999999</v>
      </c>
      <c r="K5937" s="458"/>
    </row>
    <row r="5938" spans="1:11">
      <c r="A5938" s="450"/>
      <c r="B5938" s="563" t="s">
        <v>1392</v>
      </c>
      <c r="C5938" s="564"/>
      <c r="D5938" s="565"/>
      <c r="E5938" s="565"/>
      <c r="F5938" s="566"/>
      <c r="G5938" s="489">
        <v>0.2</v>
      </c>
      <c r="H5938" s="489" t="s">
        <v>1140</v>
      </c>
      <c r="I5938" s="743">
        <v>28.38</v>
      </c>
      <c r="J5938" s="492">
        <f t="shared" si="146"/>
        <v>5.6760000000000002</v>
      </c>
      <c r="K5938" s="458"/>
    </row>
    <row r="5939" spans="1:11">
      <c r="A5939" s="450"/>
      <c r="B5939" s="563" t="s">
        <v>1394</v>
      </c>
      <c r="C5939" s="564"/>
      <c r="D5939" s="565"/>
      <c r="E5939" s="565"/>
      <c r="F5939" s="566"/>
      <c r="G5939" s="489">
        <v>1</v>
      </c>
      <c r="H5939" s="489" t="s">
        <v>1395</v>
      </c>
      <c r="I5939" s="743">
        <v>214.71</v>
      </c>
      <c r="J5939" s="492">
        <f t="shared" si="146"/>
        <v>214.71</v>
      </c>
      <c r="K5939" s="458"/>
    </row>
    <row r="5940" spans="1:11">
      <c r="A5940" s="450"/>
      <c r="B5940" s="577" t="s">
        <v>1403</v>
      </c>
      <c r="C5940" s="578"/>
      <c r="D5940" s="579"/>
      <c r="E5940" s="579"/>
      <c r="F5940" s="580"/>
      <c r="G5940" s="489">
        <v>1</v>
      </c>
      <c r="H5940" s="489" t="s">
        <v>1126</v>
      </c>
      <c r="I5940" s="743">
        <v>650</v>
      </c>
      <c r="J5940" s="492">
        <f t="shared" si="146"/>
        <v>650</v>
      </c>
      <c r="K5940" s="458"/>
    </row>
    <row r="5941" spans="1:11">
      <c r="A5941" s="450"/>
      <c r="B5941" s="581"/>
      <c r="C5941" s="523"/>
      <c r="D5941" s="523"/>
      <c r="E5941" s="582"/>
      <c r="F5941" s="583"/>
      <c r="G5941" s="532"/>
      <c r="H5941" s="532"/>
      <c r="I5941" s="524" t="s">
        <v>138</v>
      </c>
      <c r="J5941" s="501">
        <f>SUM(J5934:J5940)</f>
        <v>1034.8268</v>
      </c>
      <c r="K5941" s="458"/>
    </row>
    <row r="5942" spans="1:11">
      <c r="A5942" s="450"/>
      <c r="B5942" s="584"/>
      <c r="C5942" s="523"/>
      <c r="D5942" s="523"/>
      <c r="E5942" s="582"/>
      <c r="F5942" s="583"/>
      <c r="G5942" s="532"/>
      <c r="H5942" s="532"/>
      <c r="I5942" s="524"/>
      <c r="J5942" s="582"/>
      <c r="K5942" s="458"/>
    </row>
    <row r="5943" spans="1:11" ht="20.399999999999999">
      <c r="A5943" s="450"/>
      <c r="B5943" s="1667" t="s">
        <v>1141</v>
      </c>
      <c r="C5943" s="1668"/>
      <c r="D5943" s="1668"/>
      <c r="E5943" s="1668"/>
      <c r="F5943" s="1669"/>
      <c r="G5943" s="587" t="s">
        <v>494</v>
      </c>
      <c r="H5943" s="506" t="s">
        <v>1115</v>
      </c>
      <c r="I5943" s="557"/>
      <c r="J5943" s="509" t="s">
        <v>482</v>
      </c>
      <c r="K5943" s="458"/>
    </row>
    <row r="5944" spans="1:11">
      <c r="A5944" s="450"/>
      <c r="B5944" s="1654"/>
      <c r="C5944" s="1655"/>
      <c r="D5944" s="1655"/>
      <c r="E5944" s="1655"/>
      <c r="F5944" s="1656"/>
      <c r="G5944" s="489"/>
      <c r="H5944" s="1657"/>
      <c r="I5944" s="1658"/>
      <c r="J5944" s="492"/>
      <c r="K5944" s="458"/>
    </row>
    <row r="5945" spans="1:11">
      <c r="A5945" s="450"/>
      <c r="B5945" s="1659"/>
      <c r="C5945" s="1660"/>
      <c r="D5945" s="1660"/>
      <c r="E5945" s="1660"/>
      <c r="F5945" s="1661"/>
      <c r="G5945" s="496"/>
      <c r="H5945" s="1662"/>
      <c r="I5945" s="1663"/>
      <c r="J5945" s="492"/>
      <c r="K5945" s="458"/>
    </row>
    <row r="5946" spans="1:11">
      <c r="A5946" s="450"/>
      <c r="B5946" s="581"/>
      <c r="C5946" s="523"/>
      <c r="D5946" s="523"/>
      <c r="E5946" s="582"/>
      <c r="F5946" s="583"/>
      <c r="G5946" s="532"/>
      <c r="H5946" s="532"/>
      <c r="I5946" s="524" t="s">
        <v>138</v>
      </c>
      <c r="J5946" s="501">
        <f>SUM(J5944:J5945)</f>
        <v>0</v>
      </c>
      <c r="K5946" s="458"/>
    </row>
    <row r="5947" spans="1:11">
      <c r="A5947" s="450"/>
      <c r="B5947" s="523"/>
      <c r="C5947" s="523"/>
      <c r="D5947" s="523"/>
      <c r="E5947" s="523"/>
      <c r="F5947" s="523"/>
      <c r="G5947" s="523"/>
      <c r="H5947" s="523"/>
      <c r="I5947" s="524"/>
      <c r="J5947" s="523"/>
      <c r="K5947" s="458"/>
    </row>
    <row r="5948" spans="1:11">
      <c r="A5948" s="450"/>
      <c r="B5948" s="1645" t="s">
        <v>1142</v>
      </c>
      <c r="C5948" s="1646"/>
      <c r="D5948" s="1646"/>
      <c r="E5948" s="1646"/>
      <c r="F5948" s="1646"/>
      <c r="G5948" s="1646"/>
      <c r="H5948" s="1646"/>
      <c r="I5948" s="1647"/>
      <c r="J5948" s="573">
        <f>J5946+J5941+J5931</f>
        <v>1201.3872385454547</v>
      </c>
      <c r="K5948" s="458"/>
    </row>
    <row r="5949" spans="1:11">
      <c r="A5949" s="450"/>
      <c r="B5949" s="523"/>
      <c r="C5949" s="523"/>
      <c r="D5949" s="523"/>
      <c r="E5949" s="523"/>
      <c r="F5949" s="523"/>
      <c r="G5949" s="523"/>
      <c r="H5949" s="523"/>
      <c r="I5949" s="524"/>
      <c r="J5949" s="523"/>
      <c r="K5949" s="458"/>
    </row>
    <row r="5950" spans="1:11">
      <c r="A5950" s="450"/>
      <c r="B5950" s="1645" t="s">
        <v>1143</v>
      </c>
      <c r="C5950" s="1646"/>
      <c r="D5950" s="1646"/>
      <c r="E5950" s="1646"/>
      <c r="F5950" s="1646"/>
      <c r="G5950" s="1646"/>
      <c r="H5950" s="1646"/>
      <c r="I5950" s="1647"/>
      <c r="J5950" s="501">
        <f>J5948*0</f>
        <v>0</v>
      </c>
      <c r="K5950" s="458"/>
    </row>
    <row r="5951" spans="1:11">
      <c r="A5951" s="450"/>
      <c r="B5951" s="523"/>
      <c r="C5951" s="523"/>
      <c r="D5951" s="523"/>
      <c r="E5951" s="523"/>
      <c r="F5951" s="523"/>
      <c r="G5951" s="523"/>
      <c r="H5951" s="523"/>
      <c r="I5951" s="524"/>
      <c r="J5951" s="523"/>
      <c r="K5951" s="458"/>
    </row>
    <row r="5952" spans="1:11">
      <c r="A5952" s="450"/>
      <c r="B5952" s="1645" t="s">
        <v>1144</v>
      </c>
      <c r="C5952" s="1646"/>
      <c r="D5952" s="1646"/>
      <c r="E5952" s="1646"/>
      <c r="F5952" s="1646"/>
      <c r="G5952" s="1646"/>
      <c r="H5952" s="1646"/>
      <c r="I5952" s="1647"/>
      <c r="J5952" s="573">
        <f>J5948+J5950</f>
        <v>1201.3872385454547</v>
      </c>
      <c r="K5952" s="458"/>
    </row>
    <row r="5953" spans="1:11">
      <c r="A5953" s="450"/>
      <c r="B5953" s="511"/>
      <c r="C5953" s="511"/>
      <c r="D5953" s="511"/>
      <c r="E5953" s="511"/>
      <c r="F5953" s="511"/>
      <c r="G5953" s="511"/>
      <c r="H5953" s="511"/>
      <c r="I5953" s="571"/>
      <c r="J5953" s="511"/>
      <c r="K5953" s="458"/>
    </row>
    <row r="5954" spans="1:11">
      <c r="A5954" s="450"/>
      <c r="B5954" s="589"/>
      <c r="C5954" s="559"/>
      <c r="D5954" s="559"/>
      <c r="E5954" s="559"/>
      <c r="F5954" s="559"/>
      <c r="G5954" s="559"/>
      <c r="H5954" s="559"/>
      <c r="I5954" s="559"/>
      <c r="J5954" s="590"/>
      <c r="K5954" s="458"/>
    </row>
    <row r="5955" spans="1:11">
      <c r="A5955" s="450"/>
      <c r="B5955" s="591"/>
      <c r="C5955" s="592"/>
      <c r="D5955" s="593"/>
      <c r="E5955" s="593"/>
      <c r="F5955" s="594" t="s">
        <v>1119</v>
      </c>
      <c r="G5955" s="595" t="s">
        <v>1119</v>
      </c>
      <c r="H5955" s="592"/>
      <c r="I5955" s="592"/>
      <c r="J5955" s="596"/>
      <c r="K5955" s="458"/>
    </row>
    <row r="5956" spans="1:11">
      <c r="A5956" s="450"/>
      <c r="B5956" s="459"/>
      <c r="C5956" s="459"/>
      <c r="D5956" s="459"/>
      <c r="E5956" s="459"/>
      <c r="F5956" s="459"/>
      <c r="G5956" s="459"/>
      <c r="H5956" s="459"/>
      <c r="I5956" s="459"/>
      <c r="J5956" s="459"/>
      <c r="K5956" s="458"/>
    </row>
    <row r="5957" spans="1:11">
      <c r="A5957" s="450"/>
      <c r="B5957" s="597"/>
      <c r="C5957" s="598"/>
      <c r="D5957" s="598"/>
      <c r="E5957" s="598"/>
      <c r="F5957" s="599"/>
      <c r="G5957" s="600" t="s">
        <v>482</v>
      </c>
      <c r="H5957" s="502"/>
      <c r="I5957" s="502"/>
      <c r="J5957" s="505"/>
      <c r="K5957" s="458"/>
    </row>
    <row r="5958" spans="1:11">
      <c r="A5958" s="450"/>
      <c r="B5958" s="601"/>
      <c r="C5958" s="602"/>
      <c r="D5958" s="602"/>
      <c r="E5958" s="602"/>
      <c r="F5958" s="603"/>
      <c r="G5958" s="1648" t="s">
        <v>1145</v>
      </c>
      <c r="H5958" s="1649"/>
      <c r="I5958" s="1649"/>
      <c r="J5958" s="1650"/>
      <c r="K5958" s="458"/>
    </row>
    <row r="5959" spans="1:11">
      <c r="A5959" s="450"/>
      <c r="B5959" s="604"/>
      <c r="C5959" s="605"/>
      <c r="D5959" s="605"/>
      <c r="E5959" s="605"/>
      <c r="F5959" s="606"/>
      <c r="G5959" s="607"/>
      <c r="H5959" s="1651"/>
      <c r="I5959" s="1652"/>
      <c r="J5959" s="1653"/>
      <c r="K5959" s="458"/>
    </row>
    <row r="5960" spans="1:11" ht="15" thickBot="1">
      <c r="A5960" s="608"/>
      <c r="B5960" s="609"/>
      <c r="C5960" s="609"/>
      <c r="D5960" s="609"/>
      <c r="E5960" s="609"/>
      <c r="F5960" s="609"/>
      <c r="G5960" s="609"/>
      <c r="H5960" s="609"/>
      <c r="I5960" s="609"/>
      <c r="J5960" s="609"/>
      <c r="K5960" s="610"/>
    </row>
    <row r="5961" spans="1:11">
      <c r="A5961" s="447"/>
      <c r="B5961" s="448"/>
      <c r="C5961" s="448"/>
      <c r="D5961" s="448"/>
      <c r="E5961" s="448"/>
      <c r="F5961" s="448"/>
      <c r="G5961" s="448"/>
      <c r="H5961" s="448"/>
      <c r="I5961" s="448"/>
      <c r="J5961" s="448"/>
      <c r="K5961" s="449"/>
    </row>
    <row r="5962" spans="1:11">
      <c r="A5962" s="450"/>
      <c r="B5962" s="451" t="s">
        <v>141</v>
      </c>
      <c r="C5962" s="452"/>
      <c r="D5962" s="453" t="s">
        <v>1105</v>
      </c>
      <c r="E5962" s="454"/>
      <c r="F5962" s="455"/>
      <c r="G5962" s="455"/>
      <c r="H5962" s="456"/>
      <c r="I5962" s="456"/>
      <c r="J5962" s="457"/>
      <c r="K5962" s="458"/>
    </row>
    <row r="5963" spans="1:11">
      <c r="A5963" s="450"/>
      <c r="B5963" s="459"/>
      <c r="C5963" s="459"/>
      <c r="D5963" s="459"/>
      <c r="E5963" s="459"/>
      <c r="F5963" s="459"/>
      <c r="G5963" s="459"/>
      <c r="H5963" s="459"/>
      <c r="I5963" s="459"/>
      <c r="J5963" s="459"/>
      <c r="K5963" s="458"/>
    </row>
    <row r="5964" spans="1:11">
      <c r="A5964" s="450"/>
      <c r="B5964" s="460" t="s">
        <v>1173</v>
      </c>
      <c r="C5964" s="461" t="s">
        <v>1107</v>
      </c>
      <c r="D5964" s="1671" t="s">
        <v>198</v>
      </c>
      <c r="E5964" s="1672"/>
      <c r="F5964" s="1672"/>
      <c r="G5964" s="1672"/>
      <c r="H5964" s="1672"/>
      <c r="I5964" s="1673"/>
      <c r="J5964" s="462" t="s">
        <v>1108</v>
      </c>
      <c r="K5964" s="458"/>
    </row>
    <row r="5965" spans="1:11" ht="23.25" customHeight="1">
      <c r="A5965" s="450"/>
      <c r="B5965" s="463">
        <v>180114</v>
      </c>
      <c r="C5965" s="464"/>
      <c r="D5965" s="1674" t="s">
        <v>1404</v>
      </c>
      <c r="E5965" s="1675"/>
      <c r="F5965" s="1675"/>
      <c r="G5965" s="1675"/>
      <c r="H5965" s="1675"/>
      <c r="I5965" s="1676"/>
      <c r="J5965" s="468" t="str">
        <f>F5982</f>
        <v>UND</v>
      </c>
      <c r="K5965" s="458"/>
    </row>
    <row r="5966" spans="1:11">
      <c r="A5966" s="450"/>
      <c r="B5966" s="469"/>
      <c r="C5966" s="469"/>
      <c r="D5966" s="469"/>
      <c r="E5966" s="469"/>
      <c r="F5966" s="469"/>
      <c r="G5966" s="469"/>
      <c r="H5966" s="469"/>
      <c r="I5966" s="470"/>
      <c r="J5966" s="471"/>
      <c r="K5966" s="458"/>
    </row>
    <row r="5967" spans="1:11">
      <c r="A5967" s="450"/>
      <c r="B5967" s="1648" t="s">
        <v>1111</v>
      </c>
      <c r="C5967" s="1650"/>
      <c r="D5967" s="1679" t="s">
        <v>873</v>
      </c>
      <c r="E5967" s="1681" t="s">
        <v>1112</v>
      </c>
      <c r="F5967" s="472" t="s">
        <v>1113</v>
      </c>
      <c r="G5967" s="473"/>
      <c r="H5967" s="472" t="s">
        <v>1114</v>
      </c>
      <c r="I5967" s="473"/>
      <c r="J5967" s="474" t="s">
        <v>1115</v>
      </c>
      <c r="K5967" s="458"/>
    </row>
    <row r="5968" spans="1:11">
      <c r="A5968" s="450"/>
      <c r="B5968" s="1677"/>
      <c r="C5968" s="1678"/>
      <c r="D5968" s="1680"/>
      <c r="E5968" s="1682"/>
      <c r="F5968" s="475" t="s">
        <v>1116</v>
      </c>
      <c r="G5968" s="475" t="s">
        <v>1117</v>
      </c>
      <c r="H5968" s="475" t="s">
        <v>1116</v>
      </c>
      <c r="I5968" s="476" t="s">
        <v>1117</v>
      </c>
      <c r="J5968" s="477" t="s">
        <v>1118</v>
      </c>
      <c r="K5968" s="458"/>
    </row>
    <row r="5969" spans="1:11">
      <c r="A5969" s="450"/>
      <c r="B5969" s="486"/>
      <c r="C5969" s="487"/>
      <c r="D5969" s="488"/>
      <c r="E5969" s="481"/>
      <c r="F5969" s="481"/>
      <c r="G5969" s="482"/>
      <c r="H5969" s="490"/>
      <c r="I5969" s="484"/>
      <c r="J5969" s="492"/>
      <c r="K5969" s="458"/>
    </row>
    <row r="5970" spans="1:11">
      <c r="A5970" s="450"/>
      <c r="B5970" s="486"/>
      <c r="C5970" s="487"/>
      <c r="D5970" s="488"/>
      <c r="E5970" s="489"/>
      <c r="F5970" s="489"/>
      <c r="G5970" s="489"/>
      <c r="H5970" s="490"/>
      <c r="I5970" s="491"/>
      <c r="J5970" s="492">
        <f>H5970*F5970*E5970+I5970*G5970*E5970</f>
        <v>0</v>
      </c>
      <c r="K5970" s="458"/>
    </row>
    <row r="5971" spans="1:11">
      <c r="A5971" s="450"/>
      <c r="B5971" s="493"/>
      <c r="C5971" s="494"/>
      <c r="D5971" s="495"/>
      <c r="E5971" s="496"/>
      <c r="F5971" s="496"/>
      <c r="G5971" s="496"/>
      <c r="H5971" s="497"/>
      <c r="I5971" s="498"/>
      <c r="J5971" s="492">
        <f>H5971*F5971*E5971+I5971*G5971*E5971</f>
        <v>0</v>
      </c>
      <c r="K5971" s="458"/>
    </row>
    <row r="5972" spans="1:11">
      <c r="A5972" s="450"/>
      <c r="B5972" s="499" t="s">
        <v>1119</v>
      </c>
      <c r="C5972" s="469"/>
      <c r="D5972" s="469"/>
      <c r="E5972" s="469"/>
      <c r="F5972" s="469"/>
      <c r="G5972" s="469"/>
      <c r="H5972" s="469"/>
      <c r="I5972" s="500" t="s">
        <v>138</v>
      </c>
      <c r="J5972" s="501">
        <f>SUM(J5969:J5971)</f>
        <v>0</v>
      </c>
      <c r="K5972" s="458"/>
    </row>
    <row r="5973" spans="1:11">
      <c r="A5973" s="450"/>
      <c r="B5973" s="502"/>
      <c r="C5973" s="502"/>
      <c r="D5973" s="502"/>
      <c r="E5973" s="502"/>
      <c r="F5973" s="502"/>
      <c r="G5973" s="502"/>
      <c r="H5973" s="502"/>
      <c r="I5973" s="503"/>
      <c r="J5973" s="504"/>
      <c r="K5973" s="458"/>
    </row>
    <row r="5974" spans="1:11" ht="20.399999999999999">
      <c r="A5974" s="450"/>
      <c r="B5974" s="1664" t="s">
        <v>1120</v>
      </c>
      <c r="C5974" s="1665"/>
      <c r="D5974" s="1665"/>
      <c r="E5974" s="1666"/>
      <c r="F5974" s="505" t="s">
        <v>873</v>
      </c>
      <c r="G5974" s="506"/>
      <c r="H5974" s="507" t="s">
        <v>560</v>
      </c>
      <c r="I5974" s="508" t="s">
        <v>1121</v>
      </c>
      <c r="J5974" s="509" t="s">
        <v>1122</v>
      </c>
      <c r="K5974" s="458"/>
    </row>
    <row r="5975" spans="1:11">
      <c r="A5975" s="450"/>
      <c r="B5975" s="510"/>
      <c r="C5975" s="511"/>
      <c r="D5975" s="512"/>
      <c r="E5975" s="513"/>
      <c r="F5975" s="514"/>
      <c r="G5975" s="515"/>
      <c r="H5975" s="516"/>
      <c r="I5975" s="484"/>
      <c r="J5975" s="485"/>
      <c r="K5975" s="458"/>
    </row>
    <row r="5976" spans="1:11">
      <c r="A5976" s="450"/>
      <c r="B5976" s="517" t="s">
        <v>734</v>
      </c>
      <c r="C5976" s="518"/>
      <c r="D5976" s="459"/>
      <c r="E5976" s="487"/>
      <c r="F5976" s="488"/>
      <c r="G5976" s="519"/>
      <c r="H5976" s="520">
        <v>1.2995000000000001</v>
      </c>
      <c r="I5976" s="521">
        <f>VLOOKUP(B5976,'MÃO DE OBRA'!$A:$E,5,FALSE)/220</f>
        <v>23.596363636363641</v>
      </c>
      <c r="J5976" s="492">
        <f t="shared" ref="J5976:J5977" si="147">H5976*I5976</f>
        <v>30.663474545454555</v>
      </c>
      <c r="K5976" s="458"/>
    </row>
    <row r="5977" spans="1:11">
      <c r="A5977" s="450"/>
      <c r="B5977" s="517" t="s">
        <v>626</v>
      </c>
      <c r="C5977" s="518"/>
      <c r="D5977" s="459"/>
      <c r="E5977" s="487"/>
      <c r="F5977" s="488"/>
      <c r="G5977" s="519"/>
      <c r="H5977" s="520">
        <v>0.99950000000000006</v>
      </c>
      <c r="I5977" s="521">
        <f>VLOOKUP(B5977,'MÃO DE OBRA'!$A:$E,5,FALSE)/220</f>
        <v>15.730909090909092</v>
      </c>
      <c r="J5977" s="492">
        <f t="shared" si="147"/>
        <v>15.723043636363638</v>
      </c>
      <c r="K5977" s="458"/>
    </row>
    <row r="5978" spans="1:11">
      <c r="A5978" s="450"/>
      <c r="B5978" s="517"/>
      <c r="C5978" s="518"/>
      <c r="D5978" s="459"/>
      <c r="E5978" s="487"/>
      <c r="F5978" s="488"/>
      <c r="G5978" s="519"/>
      <c r="H5978" s="520"/>
      <c r="I5978" s="521"/>
      <c r="J5978" s="492"/>
      <c r="K5978" s="458"/>
    </row>
    <row r="5979" spans="1:11">
      <c r="A5979" s="450"/>
      <c r="B5979" s="517"/>
      <c r="C5979" s="518"/>
      <c r="D5979" s="459"/>
      <c r="E5979" s="487"/>
      <c r="F5979" s="488"/>
      <c r="G5979" s="519"/>
      <c r="H5979" s="520"/>
      <c r="I5979" s="491"/>
      <c r="J5979" s="492">
        <f>H5979*I5979</f>
        <v>0</v>
      </c>
      <c r="K5979" s="458"/>
    </row>
    <row r="5980" spans="1:11">
      <c r="A5980" s="450"/>
      <c r="B5980" s="499" t="s">
        <v>1119</v>
      </c>
      <c r="C5980" s="502"/>
      <c r="D5980" s="502"/>
      <c r="E5980" s="502"/>
      <c r="F5980" s="502"/>
      <c r="G5980" s="502"/>
      <c r="H5980" s="502"/>
      <c r="I5980" s="522" t="s">
        <v>138</v>
      </c>
      <c r="J5980" s="501">
        <f>SUM(J5975:J5979)</f>
        <v>46.38651818181819</v>
      </c>
      <c r="K5980" s="458"/>
    </row>
    <row r="5981" spans="1:11">
      <c r="A5981" s="450"/>
      <c r="B5981" s="523"/>
      <c r="C5981" s="523"/>
      <c r="D5981" s="523"/>
      <c r="E5981" s="523"/>
      <c r="F5981" s="523"/>
      <c r="G5981" s="523"/>
      <c r="H5981" s="523"/>
      <c r="I5981" s="524"/>
      <c r="J5981" s="523"/>
      <c r="K5981" s="458"/>
    </row>
    <row r="5982" spans="1:11">
      <c r="A5982" s="450"/>
      <c r="B5982" s="525" t="s">
        <v>1123</v>
      </c>
      <c r="C5982" s="526"/>
      <c r="D5982" s="523"/>
      <c r="E5982" s="527">
        <v>1</v>
      </c>
      <c r="F5982" s="528" t="s">
        <v>1126</v>
      </c>
      <c r="G5982" s="506"/>
      <c r="H5982" s="506"/>
      <c r="I5982" s="529" t="s">
        <v>1124</v>
      </c>
      <c r="J5982" s="501">
        <f>J5972+J5980</f>
        <v>46.38651818181819</v>
      </c>
      <c r="K5982" s="458"/>
    </row>
    <row r="5983" spans="1:11">
      <c r="A5983" s="450"/>
      <c r="B5983" s="530"/>
      <c r="C5983" s="523"/>
      <c r="D5983" s="523"/>
      <c r="E5983" s="531"/>
      <c r="F5983" s="532"/>
      <c r="G5983" s="532"/>
      <c r="H5983" s="532"/>
      <c r="I5983" s="524"/>
      <c r="J5983" s="523"/>
      <c r="K5983" s="458"/>
    </row>
    <row r="5984" spans="1:11" ht="20.399999999999999">
      <c r="A5984" s="450"/>
      <c r="B5984" s="1667" t="s">
        <v>481</v>
      </c>
      <c r="C5984" s="1668"/>
      <c r="D5984" s="1668"/>
      <c r="E5984" s="1669"/>
      <c r="F5984" s="533" t="s">
        <v>873</v>
      </c>
      <c r="G5984" s="534" t="s">
        <v>493</v>
      </c>
      <c r="H5984" s="507" t="s">
        <v>1115</v>
      </c>
      <c r="I5984" s="535" t="s">
        <v>480</v>
      </c>
      <c r="J5984" s="536" t="s">
        <v>482</v>
      </c>
      <c r="K5984" s="458"/>
    </row>
    <row r="5985" spans="1:11">
      <c r="A5985" s="450"/>
      <c r="B5985" s="537"/>
      <c r="C5985" s="538"/>
      <c r="D5985" s="538"/>
      <c r="E5985" s="539"/>
      <c r="F5985" s="540"/>
      <c r="G5985" s="541"/>
      <c r="H5985" s="547"/>
      <c r="I5985" s="543"/>
      <c r="J5985" s="485"/>
      <c r="K5985" s="458"/>
    </row>
    <row r="5986" spans="1:11">
      <c r="A5986" s="450"/>
      <c r="B5986" s="537"/>
      <c r="C5986" s="518"/>
      <c r="D5986" s="518"/>
      <c r="E5986" s="487"/>
      <c r="F5986" s="540"/>
      <c r="G5986" s="541"/>
      <c r="H5986" s="547"/>
      <c r="I5986" s="543"/>
      <c r="J5986" s="492"/>
      <c r="K5986" s="458"/>
    </row>
    <row r="5987" spans="1:11">
      <c r="A5987" s="450"/>
      <c r="B5987" s="517"/>
      <c r="C5987" s="518"/>
      <c r="D5987" s="518"/>
      <c r="E5987" s="487"/>
      <c r="F5987" s="488"/>
      <c r="G5987" s="546"/>
      <c r="H5987" s="547"/>
      <c r="I5987" s="543"/>
      <c r="J5987" s="492">
        <f>H5987*I5987*E5969*F5969</f>
        <v>0</v>
      </c>
      <c r="K5987" s="458"/>
    </row>
    <row r="5988" spans="1:11">
      <c r="A5988" s="450"/>
      <c r="B5988" s="517"/>
      <c r="C5988" s="526"/>
      <c r="D5988" s="526"/>
      <c r="E5988" s="494"/>
      <c r="F5988" s="488"/>
      <c r="G5988" s="468"/>
      <c r="H5988" s="547"/>
      <c r="I5988" s="548"/>
      <c r="J5988" s="492">
        <f>H5988*I5988*E5970*F5970</f>
        <v>0</v>
      </c>
      <c r="K5988" s="458"/>
    </row>
    <row r="5989" spans="1:11">
      <c r="A5989" s="450"/>
      <c r="B5989" s="550" t="s">
        <v>1119</v>
      </c>
      <c r="C5989" s="526"/>
      <c r="D5989" s="526"/>
      <c r="E5989" s="526"/>
      <c r="F5989" s="523"/>
      <c r="G5989" s="526"/>
      <c r="H5989" s="551"/>
      <c r="I5989" s="552" t="s">
        <v>138</v>
      </c>
      <c r="J5989" s="501">
        <f>SUM(J5985:J5988)</f>
        <v>0</v>
      </c>
      <c r="K5989" s="458"/>
    </row>
    <row r="5990" spans="1:11">
      <c r="A5990" s="450"/>
      <c r="B5990" s="553"/>
      <c r="C5990" s="526"/>
      <c r="D5990" s="526"/>
      <c r="E5990" s="554"/>
      <c r="F5990" s="555"/>
      <c r="G5990" s="506"/>
      <c r="H5990" s="506"/>
      <c r="I5990" s="529"/>
      <c r="J5990" s="554"/>
      <c r="K5990" s="458"/>
    </row>
    <row r="5991" spans="1:11" ht="20.399999999999999">
      <c r="A5991" s="450"/>
      <c r="B5991" s="1667" t="s">
        <v>1125</v>
      </c>
      <c r="C5991" s="1668"/>
      <c r="D5991" s="1668"/>
      <c r="E5991" s="1668"/>
      <c r="F5991" s="1669"/>
      <c r="G5991" s="556" t="s">
        <v>494</v>
      </c>
      <c r="H5991" s="506" t="s">
        <v>1126</v>
      </c>
      <c r="I5991" s="557" t="s">
        <v>1115</v>
      </c>
      <c r="J5991" s="509" t="s">
        <v>482</v>
      </c>
      <c r="K5991" s="458"/>
    </row>
    <row r="5992" spans="1:11">
      <c r="A5992" s="450"/>
      <c r="B5992" s="558"/>
      <c r="C5992" s="559"/>
      <c r="D5992" s="560"/>
      <c r="E5992" s="560"/>
      <c r="F5992" s="561"/>
      <c r="G5992" s="489"/>
      <c r="H5992" s="489"/>
      <c r="I5992" s="562"/>
      <c r="J5992" s="492"/>
      <c r="K5992" s="458"/>
    </row>
    <row r="5993" spans="1:11">
      <c r="A5993" s="450"/>
      <c r="B5993" s="563"/>
      <c r="C5993" s="564"/>
      <c r="D5993" s="565"/>
      <c r="E5993" s="565"/>
      <c r="F5993" s="566"/>
      <c r="G5993" s="489"/>
      <c r="H5993" s="489"/>
      <c r="I5993" s="562"/>
      <c r="J5993" s="492"/>
      <c r="K5993" s="458"/>
    </row>
    <row r="5994" spans="1:11">
      <c r="A5994" s="450"/>
      <c r="B5994" s="1670" t="s">
        <v>138</v>
      </c>
      <c r="C5994" s="1670"/>
      <c r="D5994" s="1670"/>
      <c r="E5994" s="1670"/>
      <c r="F5994" s="1670"/>
      <c r="G5994" s="1670"/>
      <c r="H5994" s="1670"/>
      <c r="I5994" s="1670"/>
      <c r="J5994" s="501">
        <f>SUM(J5992:J5993)</f>
        <v>0</v>
      </c>
      <c r="K5994" s="458"/>
    </row>
    <row r="5995" spans="1:11">
      <c r="A5995" s="450"/>
      <c r="B5995" s="567"/>
      <c r="C5995" s="511"/>
      <c r="D5995" s="511"/>
      <c r="E5995" s="568"/>
      <c r="F5995" s="569"/>
      <c r="G5995" s="570"/>
      <c r="H5995" s="570"/>
      <c r="I5995" s="571"/>
      <c r="J5995" s="572"/>
      <c r="K5995" s="458"/>
    </row>
    <row r="5996" spans="1:11">
      <c r="A5996" s="450"/>
      <c r="B5996" s="573" t="s">
        <v>1127</v>
      </c>
      <c r="C5996" s="573"/>
      <c r="D5996" s="550"/>
      <c r="E5996" s="523"/>
      <c r="F5996" s="523"/>
      <c r="G5996" s="523"/>
      <c r="H5996" s="574"/>
      <c r="I5996" s="575"/>
      <c r="J5996" s="639">
        <f>(J5982+J5989+J5994)/E5982</f>
        <v>46.38651818181819</v>
      </c>
      <c r="K5996" s="458"/>
    </row>
    <row r="5997" spans="1:11">
      <c r="A5997" s="450"/>
      <c r="B5997" s="553"/>
      <c r="C5997" s="526"/>
      <c r="D5997" s="526"/>
      <c r="E5997" s="554"/>
      <c r="F5997" s="555"/>
      <c r="G5997" s="506"/>
      <c r="H5997" s="506"/>
      <c r="I5997" s="529"/>
      <c r="J5997" s="576"/>
      <c r="K5997" s="458"/>
    </row>
    <row r="5998" spans="1:11" ht="20.399999999999999">
      <c r="A5998" s="450"/>
      <c r="B5998" s="1667" t="s">
        <v>1128</v>
      </c>
      <c r="C5998" s="1668"/>
      <c r="D5998" s="1668"/>
      <c r="E5998" s="1668"/>
      <c r="F5998" s="1669"/>
      <c r="G5998" s="556" t="s">
        <v>494</v>
      </c>
      <c r="H5998" s="506" t="s">
        <v>1126</v>
      </c>
      <c r="I5998" s="557" t="s">
        <v>1115</v>
      </c>
      <c r="J5998" s="509" t="s">
        <v>482</v>
      </c>
      <c r="K5998" s="458"/>
    </row>
    <row r="5999" spans="1:11">
      <c r="A5999" s="450"/>
      <c r="B5999" s="558" t="s">
        <v>1287</v>
      </c>
      <c r="C5999" s="559"/>
      <c r="D5999" s="560"/>
      <c r="E5999" s="560"/>
      <c r="F5999" s="561"/>
      <c r="G5999" s="489">
        <v>1.43E-2</v>
      </c>
      <c r="H5999" s="489" t="s">
        <v>1205</v>
      </c>
      <c r="I5999" s="562">
        <f>I5934</f>
        <v>95</v>
      </c>
      <c r="J5999" s="492">
        <f>G5999*I5999</f>
        <v>1.3585</v>
      </c>
      <c r="K5999" s="458"/>
    </row>
    <row r="6000" spans="1:11">
      <c r="A6000" s="450"/>
      <c r="B6000" s="563" t="s">
        <v>1326</v>
      </c>
      <c r="C6000" s="564"/>
      <c r="D6000" s="565"/>
      <c r="E6000" s="565"/>
      <c r="F6000" s="566"/>
      <c r="G6000" s="489">
        <v>5</v>
      </c>
      <c r="H6000" s="489" t="s">
        <v>1140</v>
      </c>
      <c r="I6000" s="743">
        <v>0.65</v>
      </c>
      <c r="J6000" s="492">
        <f>G6000*I6000</f>
        <v>3.25</v>
      </c>
      <c r="K6000" s="458"/>
    </row>
    <row r="6001" spans="1:11">
      <c r="A6001" s="450"/>
      <c r="B6001" s="563" t="s">
        <v>1405</v>
      </c>
      <c r="C6001" s="564"/>
      <c r="D6001" s="565"/>
      <c r="E6001" s="565"/>
      <c r="F6001" s="566"/>
      <c r="G6001" s="489">
        <v>1</v>
      </c>
      <c r="H6001" s="489" t="s">
        <v>1165</v>
      </c>
      <c r="I6001" s="743">
        <v>1120.75</v>
      </c>
      <c r="J6001" s="492">
        <f t="shared" ref="J6001:J6005" si="148">G6001*I6001</f>
        <v>1120.75</v>
      </c>
      <c r="K6001" s="458"/>
    </row>
    <row r="6002" spans="1:11">
      <c r="A6002" s="450"/>
      <c r="B6002" s="563"/>
      <c r="C6002" s="564"/>
      <c r="D6002" s="565"/>
      <c r="E6002" s="565"/>
      <c r="F6002" s="566"/>
      <c r="G6002" s="489"/>
      <c r="H6002" s="489"/>
      <c r="I6002" s="743"/>
      <c r="J6002" s="492">
        <f t="shared" si="148"/>
        <v>0</v>
      </c>
      <c r="K6002" s="458"/>
    </row>
    <row r="6003" spans="1:11">
      <c r="A6003" s="450"/>
      <c r="B6003" s="563"/>
      <c r="C6003" s="564"/>
      <c r="D6003" s="565"/>
      <c r="E6003" s="565"/>
      <c r="F6003" s="566"/>
      <c r="G6003" s="489"/>
      <c r="H6003" s="489"/>
      <c r="I6003" s="743"/>
      <c r="J6003" s="492">
        <f t="shared" si="148"/>
        <v>0</v>
      </c>
      <c r="K6003" s="458"/>
    </row>
    <row r="6004" spans="1:11">
      <c r="A6004" s="450"/>
      <c r="B6004" s="563"/>
      <c r="C6004" s="564"/>
      <c r="D6004" s="565"/>
      <c r="E6004" s="565"/>
      <c r="F6004" s="566"/>
      <c r="G6004" s="489"/>
      <c r="H6004" s="489"/>
      <c r="I6004" s="743"/>
      <c r="J6004" s="492">
        <f t="shared" si="148"/>
        <v>0</v>
      </c>
      <c r="K6004" s="458"/>
    </row>
    <row r="6005" spans="1:11">
      <c r="A6005" s="450"/>
      <c r="B6005" s="577"/>
      <c r="C6005" s="578"/>
      <c r="D6005" s="579"/>
      <c r="E6005" s="579"/>
      <c r="F6005" s="580"/>
      <c r="G6005" s="489"/>
      <c r="H6005" s="489"/>
      <c r="I6005" s="743"/>
      <c r="J6005" s="492">
        <f t="shared" si="148"/>
        <v>0</v>
      </c>
      <c r="K6005" s="458"/>
    </row>
    <row r="6006" spans="1:11">
      <c r="A6006" s="450"/>
      <c r="B6006" s="581"/>
      <c r="C6006" s="523"/>
      <c r="D6006" s="523"/>
      <c r="E6006" s="582"/>
      <c r="F6006" s="583"/>
      <c r="G6006" s="532"/>
      <c r="H6006" s="532"/>
      <c r="I6006" s="524" t="s">
        <v>138</v>
      </c>
      <c r="J6006" s="501">
        <f>SUM(J5999:J6005)</f>
        <v>1125.3585</v>
      </c>
      <c r="K6006" s="458"/>
    </row>
    <row r="6007" spans="1:11">
      <c r="A6007" s="450"/>
      <c r="B6007" s="584"/>
      <c r="C6007" s="523"/>
      <c r="D6007" s="523"/>
      <c r="E6007" s="582"/>
      <c r="F6007" s="583"/>
      <c r="G6007" s="532"/>
      <c r="H6007" s="532"/>
      <c r="I6007" s="524"/>
      <c r="J6007" s="582"/>
      <c r="K6007" s="458"/>
    </row>
    <row r="6008" spans="1:11" ht="20.399999999999999">
      <c r="A6008" s="450"/>
      <c r="B6008" s="1667" t="s">
        <v>1141</v>
      </c>
      <c r="C6008" s="1668"/>
      <c r="D6008" s="1668"/>
      <c r="E6008" s="1668"/>
      <c r="F6008" s="1669"/>
      <c r="G6008" s="587" t="s">
        <v>494</v>
      </c>
      <c r="H6008" s="506" t="s">
        <v>1115</v>
      </c>
      <c r="I6008" s="557"/>
      <c r="J6008" s="509" t="s">
        <v>482</v>
      </c>
      <c r="K6008" s="458"/>
    </row>
    <row r="6009" spans="1:11">
      <c r="A6009" s="450"/>
      <c r="B6009" s="1654"/>
      <c r="C6009" s="1655"/>
      <c r="D6009" s="1655"/>
      <c r="E6009" s="1655"/>
      <c r="F6009" s="1656"/>
      <c r="G6009" s="489"/>
      <c r="H6009" s="1657"/>
      <c r="I6009" s="1658"/>
      <c r="J6009" s="492"/>
      <c r="K6009" s="458"/>
    </row>
    <row r="6010" spans="1:11">
      <c r="A6010" s="450"/>
      <c r="B6010" s="1659"/>
      <c r="C6010" s="1660"/>
      <c r="D6010" s="1660"/>
      <c r="E6010" s="1660"/>
      <c r="F6010" s="1661"/>
      <c r="G6010" s="496"/>
      <c r="H6010" s="1662"/>
      <c r="I6010" s="1663"/>
      <c r="J6010" s="492"/>
      <c r="K6010" s="458"/>
    </row>
    <row r="6011" spans="1:11">
      <c r="A6011" s="450"/>
      <c r="B6011" s="581"/>
      <c r="C6011" s="523"/>
      <c r="D6011" s="523"/>
      <c r="E6011" s="582"/>
      <c r="F6011" s="583"/>
      <c r="G6011" s="532"/>
      <c r="H6011" s="532"/>
      <c r="I6011" s="524" t="s">
        <v>138</v>
      </c>
      <c r="J6011" s="501">
        <f>SUM(J6009:J6010)</f>
        <v>0</v>
      </c>
      <c r="K6011" s="458"/>
    </row>
    <row r="6012" spans="1:11">
      <c r="A6012" s="450"/>
      <c r="B6012" s="523"/>
      <c r="C6012" s="523"/>
      <c r="D6012" s="523"/>
      <c r="E6012" s="523"/>
      <c r="F6012" s="523"/>
      <c r="G6012" s="523"/>
      <c r="H6012" s="523"/>
      <c r="I6012" s="524"/>
      <c r="J6012" s="523"/>
      <c r="K6012" s="458"/>
    </row>
    <row r="6013" spans="1:11">
      <c r="A6013" s="450"/>
      <c r="B6013" s="1645" t="s">
        <v>1142</v>
      </c>
      <c r="C6013" s="1646"/>
      <c r="D6013" s="1646"/>
      <c r="E6013" s="1646"/>
      <c r="F6013" s="1646"/>
      <c r="G6013" s="1646"/>
      <c r="H6013" s="1646"/>
      <c r="I6013" s="1647"/>
      <c r="J6013" s="573">
        <f>J6011+J6006+J5996</f>
        <v>1171.7450181818183</v>
      </c>
      <c r="K6013" s="458"/>
    </row>
    <row r="6014" spans="1:11">
      <c r="A6014" s="450"/>
      <c r="B6014" s="523"/>
      <c r="C6014" s="523"/>
      <c r="D6014" s="523"/>
      <c r="E6014" s="523"/>
      <c r="F6014" s="523"/>
      <c r="G6014" s="523"/>
      <c r="H6014" s="523"/>
      <c r="I6014" s="524"/>
      <c r="J6014" s="523"/>
      <c r="K6014" s="458"/>
    </row>
    <row r="6015" spans="1:11">
      <c r="A6015" s="450"/>
      <c r="B6015" s="1645" t="s">
        <v>1143</v>
      </c>
      <c r="C6015" s="1646"/>
      <c r="D6015" s="1646"/>
      <c r="E6015" s="1646"/>
      <c r="F6015" s="1646"/>
      <c r="G6015" s="1646"/>
      <c r="H6015" s="1646"/>
      <c r="I6015" s="1647"/>
      <c r="J6015" s="501">
        <f>J6013*0</f>
        <v>0</v>
      </c>
      <c r="K6015" s="458"/>
    </row>
    <row r="6016" spans="1:11">
      <c r="A6016" s="450"/>
      <c r="B6016" s="523"/>
      <c r="C6016" s="523"/>
      <c r="D6016" s="523"/>
      <c r="E6016" s="523"/>
      <c r="F6016" s="523"/>
      <c r="G6016" s="523"/>
      <c r="H6016" s="523"/>
      <c r="I6016" s="524"/>
      <c r="J6016" s="523"/>
      <c r="K6016" s="458"/>
    </row>
    <row r="6017" spans="1:11">
      <c r="A6017" s="450"/>
      <c r="B6017" s="1645" t="s">
        <v>1144</v>
      </c>
      <c r="C6017" s="1646"/>
      <c r="D6017" s="1646"/>
      <c r="E6017" s="1646"/>
      <c r="F6017" s="1646"/>
      <c r="G6017" s="1646"/>
      <c r="H6017" s="1646"/>
      <c r="I6017" s="1647"/>
      <c r="J6017" s="573">
        <f>J6013+J6015</f>
        <v>1171.7450181818183</v>
      </c>
      <c r="K6017" s="458"/>
    </row>
    <row r="6018" spans="1:11">
      <c r="A6018" s="450"/>
      <c r="B6018" s="511"/>
      <c r="C6018" s="511"/>
      <c r="D6018" s="511"/>
      <c r="E6018" s="511"/>
      <c r="F6018" s="511"/>
      <c r="G6018" s="511"/>
      <c r="H6018" s="511"/>
      <c r="I6018" s="571"/>
      <c r="J6018" s="511"/>
      <c r="K6018" s="458"/>
    </row>
    <row r="6019" spans="1:11">
      <c r="A6019" s="450"/>
      <c r="B6019" s="589"/>
      <c r="C6019" s="559"/>
      <c r="D6019" s="559"/>
      <c r="E6019" s="559"/>
      <c r="F6019" s="559"/>
      <c r="G6019" s="559"/>
      <c r="H6019" s="559"/>
      <c r="I6019" s="559"/>
      <c r="J6019" s="590"/>
      <c r="K6019" s="458"/>
    </row>
    <row r="6020" spans="1:11">
      <c r="A6020" s="450"/>
      <c r="B6020" s="591"/>
      <c r="C6020" s="592"/>
      <c r="D6020" s="593"/>
      <c r="E6020" s="593"/>
      <c r="F6020" s="594" t="s">
        <v>1119</v>
      </c>
      <c r="G6020" s="595" t="s">
        <v>1119</v>
      </c>
      <c r="H6020" s="592"/>
      <c r="I6020" s="592"/>
      <c r="J6020" s="596"/>
      <c r="K6020" s="458"/>
    </row>
    <row r="6021" spans="1:11">
      <c r="A6021" s="450"/>
      <c r="B6021" s="459"/>
      <c r="C6021" s="459"/>
      <c r="D6021" s="459"/>
      <c r="E6021" s="459"/>
      <c r="F6021" s="459"/>
      <c r="G6021" s="459"/>
      <c r="H6021" s="459"/>
      <c r="I6021" s="459"/>
      <c r="J6021" s="459"/>
      <c r="K6021" s="458"/>
    </row>
    <row r="6022" spans="1:11">
      <c r="A6022" s="450"/>
      <c r="B6022" s="597"/>
      <c r="C6022" s="598"/>
      <c r="D6022" s="598"/>
      <c r="E6022" s="598"/>
      <c r="F6022" s="599"/>
      <c r="G6022" s="600" t="s">
        <v>482</v>
      </c>
      <c r="H6022" s="502"/>
      <c r="I6022" s="502"/>
      <c r="J6022" s="505"/>
      <c r="K6022" s="458"/>
    </row>
    <row r="6023" spans="1:11">
      <c r="A6023" s="450"/>
      <c r="B6023" s="601"/>
      <c r="C6023" s="602"/>
      <c r="D6023" s="602"/>
      <c r="E6023" s="602"/>
      <c r="F6023" s="603"/>
      <c r="G6023" s="1648" t="s">
        <v>1145</v>
      </c>
      <c r="H6023" s="1649"/>
      <c r="I6023" s="1649"/>
      <c r="J6023" s="1650"/>
      <c r="K6023" s="458"/>
    </row>
    <row r="6024" spans="1:11">
      <c r="A6024" s="450"/>
      <c r="B6024" s="604"/>
      <c r="C6024" s="605"/>
      <c r="D6024" s="605"/>
      <c r="E6024" s="605"/>
      <c r="F6024" s="606"/>
      <c r="G6024" s="607"/>
      <c r="H6024" s="1651"/>
      <c r="I6024" s="1652"/>
      <c r="J6024" s="1653"/>
      <c r="K6024" s="458"/>
    </row>
    <row r="6025" spans="1:11" ht="15" thickBot="1">
      <c r="A6025" s="608"/>
      <c r="B6025" s="609"/>
      <c r="C6025" s="609"/>
      <c r="D6025" s="609"/>
      <c r="E6025" s="609"/>
      <c r="F6025" s="609"/>
      <c r="G6025" s="609"/>
      <c r="H6025" s="609"/>
      <c r="I6025" s="609"/>
      <c r="J6025" s="609"/>
      <c r="K6025" s="610"/>
    </row>
    <row r="6026" spans="1:11">
      <c r="A6026" s="447"/>
      <c r="B6026" s="448"/>
      <c r="C6026" s="448"/>
      <c r="D6026" s="448"/>
      <c r="E6026" s="448"/>
      <c r="F6026" s="448"/>
      <c r="G6026" s="448"/>
      <c r="H6026" s="448"/>
      <c r="I6026" s="448"/>
      <c r="J6026" s="448"/>
      <c r="K6026" s="449"/>
    </row>
    <row r="6027" spans="1:11">
      <c r="A6027" s="450"/>
      <c r="B6027" s="451" t="s">
        <v>141</v>
      </c>
      <c r="C6027" s="452"/>
      <c r="D6027" s="453" t="s">
        <v>1105</v>
      </c>
      <c r="E6027" s="454"/>
      <c r="F6027" s="455"/>
      <c r="G6027" s="455"/>
      <c r="H6027" s="456"/>
      <c r="I6027" s="456"/>
      <c r="J6027" s="457"/>
      <c r="K6027" s="458"/>
    </row>
    <row r="6028" spans="1:11">
      <c r="A6028" s="450"/>
      <c r="B6028" s="459"/>
      <c r="C6028" s="459"/>
      <c r="D6028" s="459"/>
      <c r="E6028" s="459"/>
      <c r="F6028" s="459"/>
      <c r="G6028" s="459"/>
      <c r="H6028" s="459"/>
      <c r="I6028" s="459"/>
      <c r="J6028" s="459"/>
      <c r="K6028" s="458"/>
    </row>
    <row r="6029" spans="1:11">
      <c r="A6029" s="450"/>
      <c r="B6029" s="460" t="s">
        <v>1106</v>
      </c>
      <c r="C6029" s="461" t="s">
        <v>1107</v>
      </c>
      <c r="D6029" s="1671" t="s">
        <v>198</v>
      </c>
      <c r="E6029" s="1672"/>
      <c r="F6029" s="1672"/>
      <c r="G6029" s="1672"/>
      <c r="H6029" s="1672"/>
      <c r="I6029" s="1673"/>
      <c r="J6029" s="462" t="s">
        <v>1108</v>
      </c>
      <c r="K6029" s="458"/>
    </row>
    <row r="6030" spans="1:11" ht="28.5" customHeight="1">
      <c r="A6030" s="450"/>
      <c r="B6030" s="463"/>
      <c r="C6030" s="464"/>
      <c r="D6030" s="1674" t="s">
        <v>1406</v>
      </c>
      <c r="E6030" s="1675"/>
      <c r="F6030" s="1675"/>
      <c r="G6030" s="1675"/>
      <c r="H6030" s="1675"/>
      <c r="I6030" s="1676"/>
      <c r="J6030" s="468" t="str">
        <f>F6047</f>
        <v>UND</v>
      </c>
      <c r="K6030" s="458"/>
    </row>
    <row r="6031" spans="1:11">
      <c r="A6031" s="450"/>
      <c r="B6031" s="469"/>
      <c r="C6031" s="469"/>
      <c r="D6031" s="469"/>
      <c r="E6031" s="469"/>
      <c r="F6031" s="469"/>
      <c r="G6031" s="469"/>
      <c r="H6031" s="469"/>
      <c r="I6031" s="470"/>
      <c r="J6031" s="471"/>
      <c r="K6031" s="458"/>
    </row>
    <row r="6032" spans="1:11">
      <c r="A6032" s="450"/>
      <c r="B6032" s="1648" t="s">
        <v>1111</v>
      </c>
      <c r="C6032" s="1650"/>
      <c r="D6032" s="1679" t="s">
        <v>873</v>
      </c>
      <c r="E6032" s="1681" t="s">
        <v>1112</v>
      </c>
      <c r="F6032" s="472" t="s">
        <v>1113</v>
      </c>
      <c r="G6032" s="473"/>
      <c r="H6032" s="472" t="s">
        <v>1114</v>
      </c>
      <c r="I6032" s="473"/>
      <c r="J6032" s="474" t="s">
        <v>1115</v>
      </c>
      <c r="K6032" s="458"/>
    </row>
    <row r="6033" spans="1:11">
      <c r="A6033" s="450"/>
      <c r="B6033" s="1677"/>
      <c r="C6033" s="1678"/>
      <c r="D6033" s="1680"/>
      <c r="E6033" s="1682"/>
      <c r="F6033" s="475" t="s">
        <v>1116</v>
      </c>
      <c r="G6033" s="475" t="s">
        <v>1117</v>
      </c>
      <c r="H6033" s="475" t="s">
        <v>1116</v>
      </c>
      <c r="I6033" s="476" t="s">
        <v>1117</v>
      </c>
      <c r="J6033" s="477" t="s">
        <v>1118</v>
      </c>
      <c r="K6033" s="458"/>
    </row>
    <row r="6034" spans="1:11">
      <c r="A6034" s="450"/>
      <c r="B6034" s="486"/>
      <c r="C6034" s="487"/>
      <c r="D6034" s="488"/>
      <c r="E6034" s="481"/>
      <c r="F6034" s="481"/>
      <c r="G6034" s="482"/>
      <c r="H6034" s="490"/>
      <c r="I6034" s="484"/>
      <c r="J6034" s="492"/>
      <c r="K6034" s="458"/>
    </row>
    <row r="6035" spans="1:11">
      <c r="A6035" s="450"/>
      <c r="B6035" s="486"/>
      <c r="C6035" s="487"/>
      <c r="D6035" s="488"/>
      <c r="E6035" s="489"/>
      <c r="F6035" s="489"/>
      <c r="G6035" s="489"/>
      <c r="H6035" s="490"/>
      <c r="I6035" s="491"/>
      <c r="J6035" s="492">
        <f>H6035*F6035*E6035+I6035*G6035*E6035</f>
        <v>0</v>
      </c>
      <c r="K6035" s="458"/>
    </row>
    <row r="6036" spans="1:11">
      <c r="A6036" s="450"/>
      <c r="B6036" s="493"/>
      <c r="C6036" s="494"/>
      <c r="D6036" s="495"/>
      <c r="E6036" s="496"/>
      <c r="F6036" s="496"/>
      <c r="G6036" s="496"/>
      <c r="H6036" s="497"/>
      <c r="I6036" s="498"/>
      <c r="J6036" s="492">
        <f>H6036*F6036*E6036+I6036*G6036*E6036</f>
        <v>0</v>
      </c>
      <c r="K6036" s="458"/>
    </row>
    <row r="6037" spans="1:11">
      <c r="A6037" s="450"/>
      <c r="B6037" s="499" t="s">
        <v>1119</v>
      </c>
      <c r="C6037" s="469"/>
      <c r="D6037" s="469"/>
      <c r="E6037" s="469"/>
      <c r="F6037" s="469"/>
      <c r="G6037" s="469"/>
      <c r="H6037" s="469"/>
      <c r="I6037" s="500" t="s">
        <v>138</v>
      </c>
      <c r="J6037" s="501">
        <f>SUM(J6034:J6036)</f>
        <v>0</v>
      </c>
      <c r="K6037" s="458"/>
    </row>
    <row r="6038" spans="1:11">
      <c r="A6038" s="450"/>
      <c r="B6038" s="502"/>
      <c r="C6038" s="502"/>
      <c r="D6038" s="502"/>
      <c r="E6038" s="502"/>
      <c r="F6038" s="502"/>
      <c r="G6038" s="502"/>
      <c r="H6038" s="502"/>
      <c r="I6038" s="503"/>
      <c r="J6038" s="504"/>
      <c r="K6038" s="458"/>
    </row>
    <row r="6039" spans="1:11" ht="20.399999999999999">
      <c r="A6039" s="450"/>
      <c r="B6039" s="1664" t="s">
        <v>1120</v>
      </c>
      <c r="C6039" s="1665"/>
      <c r="D6039" s="1665"/>
      <c r="E6039" s="1666"/>
      <c r="F6039" s="505" t="s">
        <v>873</v>
      </c>
      <c r="G6039" s="506"/>
      <c r="H6039" s="507" t="s">
        <v>560</v>
      </c>
      <c r="I6039" s="508" t="s">
        <v>1121</v>
      </c>
      <c r="J6039" s="509" t="s">
        <v>1122</v>
      </c>
      <c r="K6039" s="458"/>
    </row>
    <row r="6040" spans="1:11">
      <c r="A6040" s="450"/>
      <c r="B6040" s="510"/>
      <c r="C6040" s="511"/>
      <c r="D6040" s="512"/>
      <c r="E6040" s="513"/>
      <c r="F6040" s="514"/>
      <c r="G6040" s="515"/>
      <c r="H6040" s="516"/>
      <c r="I6040" s="484"/>
      <c r="J6040" s="485"/>
      <c r="K6040" s="458"/>
    </row>
    <row r="6041" spans="1:11">
      <c r="A6041" s="450"/>
      <c r="B6041" s="517" t="s">
        <v>734</v>
      </c>
      <c r="C6041" s="518"/>
      <c r="D6041" s="459"/>
      <c r="E6041" s="487"/>
      <c r="F6041" s="488"/>
      <c r="G6041" s="519"/>
      <c r="H6041" s="520">
        <v>0.11</v>
      </c>
      <c r="I6041" s="521">
        <f>VLOOKUP(B6041,'MÃO DE OBRA'!$A:$E,5,FALSE)/220</f>
        <v>23.596363636363641</v>
      </c>
      <c r="J6041" s="492">
        <f t="shared" ref="J6041:J6042" si="149">H6041*I6041</f>
        <v>2.5956000000000006</v>
      </c>
      <c r="K6041" s="458"/>
    </row>
    <row r="6042" spans="1:11">
      <c r="A6042" s="450"/>
      <c r="B6042" s="517" t="s">
        <v>626</v>
      </c>
      <c r="C6042" s="518"/>
      <c r="D6042" s="459"/>
      <c r="E6042" s="487"/>
      <c r="F6042" s="488"/>
      <c r="G6042" s="519"/>
      <c r="H6042" s="520">
        <v>0.06</v>
      </c>
      <c r="I6042" s="521">
        <f>VLOOKUP(B6042,'MÃO DE OBRA'!$A:$E,5,FALSE)/220</f>
        <v>15.730909090909092</v>
      </c>
      <c r="J6042" s="492">
        <f t="shared" si="149"/>
        <v>0.9438545454545455</v>
      </c>
      <c r="K6042" s="458"/>
    </row>
    <row r="6043" spans="1:11">
      <c r="A6043" s="450"/>
      <c r="B6043" s="517"/>
      <c r="C6043" s="518"/>
      <c r="D6043" s="459"/>
      <c r="E6043" s="487"/>
      <c r="F6043" s="488"/>
      <c r="G6043" s="519"/>
      <c r="H6043" s="520"/>
      <c r="I6043" s="521"/>
      <c r="J6043" s="492"/>
      <c r="K6043" s="458"/>
    </row>
    <row r="6044" spans="1:11">
      <c r="A6044" s="450"/>
      <c r="B6044" s="517"/>
      <c r="C6044" s="518"/>
      <c r="D6044" s="459"/>
      <c r="E6044" s="487"/>
      <c r="F6044" s="488"/>
      <c r="G6044" s="519"/>
      <c r="H6044" s="520"/>
      <c r="I6044" s="491"/>
      <c r="J6044" s="492">
        <f>H6044*I6044</f>
        <v>0</v>
      </c>
      <c r="K6044" s="458"/>
    </row>
    <row r="6045" spans="1:11">
      <c r="A6045" s="450"/>
      <c r="B6045" s="499" t="s">
        <v>1119</v>
      </c>
      <c r="C6045" s="502"/>
      <c r="D6045" s="502"/>
      <c r="E6045" s="502"/>
      <c r="F6045" s="502"/>
      <c r="G6045" s="502"/>
      <c r="H6045" s="502"/>
      <c r="I6045" s="522" t="s">
        <v>138</v>
      </c>
      <c r="J6045" s="501">
        <f>SUM(J6040:J6044)</f>
        <v>3.5394545454545461</v>
      </c>
      <c r="K6045" s="458"/>
    </row>
    <row r="6046" spans="1:11">
      <c r="A6046" s="450"/>
      <c r="B6046" s="523"/>
      <c r="C6046" s="523"/>
      <c r="D6046" s="523"/>
      <c r="E6046" s="523"/>
      <c r="F6046" s="523"/>
      <c r="G6046" s="523"/>
      <c r="H6046" s="523"/>
      <c r="I6046" s="524"/>
      <c r="J6046" s="523"/>
      <c r="K6046" s="458"/>
    </row>
    <row r="6047" spans="1:11">
      <c r="A6047" s="450"/>
      <c r="B6047" s="525" t="s">
        <v>1123</v>
      </c>
      <c r="C6047" s="526"/>
      <c r="D6047" s="523"/>
      <c r="E6047" s="527">
        <v>1</v>
      </c>
      <c r="F6047" s="528" t="s">
        <v>1126</v>
      </c>
      <c r="G6047" s="506"/>
      <c r="H6047" s="506"/>
      <c r="I6047" s="529" t="s">
        <v>1124</v>
      </c>
      <c r="J6047" s="501">
        <f>J6037+J6045</f>
        <v>3.5394545454545461</v>
      </c>
      <c r="K6047" s="458"/>
    </row>
    <row r="6048" spans="1:11">
      <c r="A6048" s="450"/>
      <c r="B6048" s="530"/>
      <c r="C6048" s="523"/>
      <c r="D6048" s="523"/>
      <c r="E6048" s="531"/>
      <c r="F6048" s="532"/>
      <c r="G6048" s="532"/>
      <c r="H6048" s="532"/>
      <c r="I6048" s="524"/>
      <c r="J6048" s="523"/>
      <c r="K6048" s="458"/>
    </row>
    <row r="6049" spans="1:11" ht="20.399999999999999">
      <c r="A6049" s="450"/>
      <c r="B6049" s="1667" t="s">
        <v>481</v>
      </c>
      <c r="C6049" s="1668"/>
      <c r="D6049" s="1668"/>
      <c r="E6049" s="1669"/>
      <c r="F6049" s="533" t="s">
        <v>873</v>
      </c>
      <c r="G6049" s="534" t="s">
        <v>493</v>
      </c>
      <c r="H6049" s="507" t="s">
        <v>1115</v>
      </c>
      <c r="I6049" s="535" t="s">
        <v>480</v>
      </c>
      <c r="J6049" s="536" t="s">
        <v>482</v>
      </c>
      <c r="K6049" s="458"/>
    </row>
    <row r="6050" spans="1:11">
      <c r="A6050" s="450"/>
      <c r="B6050" s="537"/>
      <c r="C6050" s="538"/>
      <c r="D6050" s="538"/>
      <c r="E6050" s="539"/>
      <c r="F6050" s="540"/>
      <c r="G6050" s="541"/>
      <c r="H6050" s="547"/>
      <c r="I6050" s="543"/>
      <c r="J6050" s="485"/>
      <c r="K6050" s="458"/>
    </row>
    <row r="6051" spans="1:11">
      <c r="A6051" s="450"/>
      <c r="B6051" s="537"/>
      <c r="C6051" s="518"/>
      <c r="D6051" s="518"/>
      <c r="E6051" s="487"/>
      <c r="F6051" s="540"/>
      <c r="G6051" s="541"/>
      <c r="H6051" s="547"/>
      <c r="I6051" s="543"/>
      <c r="J6051" s="492"/>
      <c r="K6051" s="458"/>
    </row>
    <row r="6052" spans="1:11">
      <c r="A6052" s="450"/>
      <c r="B6052" s="517"/>
      <c r="C6052" s="518"/>
      <c r="D6052" s="518"/>
      <c r="E6052" s="487"/>
      <c r="F6052" s="488"/>
      <c r="G6052" s="546"/>
      <c r="H6052" s="547"/>
      <c r="I6052" s="543"/>
      <c r="J6052" s="492">
        <f>H6052*I6052*E6034*F6034</f>
        <v>0</v>
      </c>
      <c r="K6052" s="458"/>
    </row>
    <row r="6053" spans="1:11">
      <c r="A6053" s="450"/>
      <c r="B6053" s="517"/>
      <c r="C6053" s="526"/>
      <c r="D6053" s="526"/>
      <c r="E6053" s="494"/>
      <c r="F6053" s="488"/>
      <c r="G6053" s="468"/>
      <c r="H6053" s="547"/>
      <c r="I6053" s="548"/>
      <c r="J6053" s="492">
        <f>H6053*I6053*E6035*F6035</f>
        <v>0</v>
      </c>
      <c r="K6053" s="458"/>
    </row>
    <row r="6054" spans="1:11">
      <c r="A6054" s="450"/>
      <c r="B6054" s="550" t="s">
        <v>1119</v>
      </c>
      <c r="C6054" s="526"/>
      <c r="D6054" s="526"/>
      <c r="E6054" s="526"/>
      <c r="F6054" s="523"/>
      <c r="G6054" s="526"/>
      <c r="H6054" s="551"/>
      <c r="I6054" s="552" t="s">
        <v>138</v>
      </c>
      <c r="J6054" s="501">
        <f>SUM(J6050:J6053)</f>
        <v>0</v>
      </c>
      <c r="K6054" s="458"/>
    </row>
    <row r="6055" spans="1:11">
      <c r="A6055" s="450"/>
      <c r="B6055" s="553"/>
      <c r="C6055" s="526"/>
      <c r="D6055" s="526"/>
      <c r="E6055" s="554"/>
      <c r="F6055" s="555"/>
      <c r="G6055" s="506"/>
      <c r="H6055" s="506"/>
      <c r="I6055" s="529"/>
      <c r="J6055" s="554"/>
      <c r="K6055" s="458"/>
    </row>
    <row r="6056" spans="1:11" ht="20.399999999999999">
      <c r="A6056" s="450"/>
      <c r="B6056" s="1667" t="s">
        <v>1125</v>
      </c>
      <c r="C6056" s="1668"/>
      <c r="D6056" s="1668"/>
      <c r="E6056" s="1668"/>
      <c r="F6056" s="1669"/>
      <c r="G6056" s="556" t="s">
        <v>494</v>
      </c>
      <c r="H6056" s="506" t="s">
        <v>1126</v>
      </c>
      <c r="I6056" s="557" t="s">
        <v>1115</v>
      </c>
      <c r="J6056" s="509" t="s">
        <v>482</v>
      </c>
      <c r="K6056" s="458"/>
    </row>
    <row r="6057" spans="1:11">
      <c r="A6057" s="450"/>
      <c r="B6057" s="558"/>
      <c r="C6057" s="559"/>
      <c r="D6057" s="560"/>
      <c r="E6057" s="560"/>
      <c r="F6057" s="561"/>
      <c r="G6057" s="489"/>
      <c r="H6057" s="489"/>
      <c r="I6057" s="562"/>
      <c r="J6057" s="492"/>
      <c r="K6057" s="458"/>
    </row>
    <row r="6058" spans="1:11">
      <c r="A6058" s="450"/>
      <c r="B6058" s="563"/>
      <c r="C6058" s="564"/>
      <c r="D6058" s="565"/>
      <c r="E6058" s="565"/>
      <c r="F6058" s="566"/>
      <c r="G6058" s="489"/>
      <c r="H6058" s="489"/>
      <c r="I6058" s="562"/>
      <c r="J6058" s="492"/>
      <c r="K6058" s="458"/>
    </row>
    <row r="6059" spans="1:11">
      <c r="A6059" s="450"/>
      <c r="B6059" s="1670" t="s">
        <v>138</v>
      </c>
      <c r="C6059" s="1670"/>
      <c r="D6059" s="1670"/>
      <c r="E6059" s="1670"/>
      <c r="F6059" s="1670"/>
      <c r="G6059" s="1670"/>
      <c r="H6059" s="1670"/>
      <c r="I6059" s="1670"/>
      <c r="J6059" s="501">
        <f>SUM(J6057:J6058)</f>
        <v>0</v>
      </c>
      <c r="K6059" s="458"/>
    </row>
    <row r="6060" spans="1:11">
      <c r="A6060" s="450"/>
      <c r="B6060" s="567"/>
      <c r="C6060" s="511"/>
      <c r="D6060" s="511"/>
      <c r="E6060" s="568"/>
      <c r="F6060" s="569"/>
      <c r="G6060" s="570"/>
      <c r="H6060" s="570"/>
      <c r="I6060" s="571"/>
      <c r="J6060" s="572"/>
      <c r="K6060" s="458"/>
    </row>
    <row r="6061" spans="1:11">
      <c r="A6061" s="450"/>
      <c r="B6061" s="573" t="s">
        <v>1127</v>
      </c>
      <c r="C6061" s="573"/>
      <c r="D6061" s="550"/>
      <c r="E6061" s="523"/>
      <c r="F6061" s="523"/>
      <c r="G6061" s="523"/>
      <c r="H6061" s="574"/>
      <c r="I6061" s="575"/>
      <c r="J6061" s="639">
        <f>(J6047+J6054+J6059)/E6047</f>
        <v>3.5394545454545461</v>
      </c>
      <c r="K6061" s="458"/>
    </row>
    <row r="6062" spans="1:11">
      <c r="A6062" s="450"/>
      <c r="B6062" s="553"/>
      <c r="C6062" s="526"/>
      <c r="D6062" s="526"/>
      <c r="E6062" s="554"/>
      <c r="F6062" s="555"/>
      <c r="G6062" s="506"/>
      <c r="H6062" s="506"/>
      <c r="I6062" s="529"/>
      <c r="J6062" s="576"/>
      <c r="K6062" s="458"/>
    </row>
    <row r="6063" spans="1:11" ht="20.399999999999999">
      <c r="A6063" s="450"/>
      <c r="B6063" s="1667" t="s">
        <v>1128</v>
      </c>
      <c r="C6063" s="1668"/>
      <c r="D6063" s="1668"/>
      <c r="E6063" s="1668"/>
      <c r="F6063" s="1669"/>
      <c r="G6063" s="556" t="s">
        <v>494</v>
      </c>
      <c r="H6063" s="506" t="s">
        <v>1126</v>
      </c>
      <c r="I6063" s="557" t="s">
        <v>1115</v>
      </c>
      <c r="J6063" s="509" t="s">
        <v>482</v>
      </c>
      <c r="K6063" s="458"/>
    </row>
    <row r="6064" spans="1:11">
      <c r="A6064" s="450"/>
      <c r="B6064" s="558" t="s">
        <v>1407</v>
      </c>
      <c r="C6064" s="559"/>
      <c r="D6064" s="560"/>
      <c r="E6064" s="560"/>
      <c r="F6064" s="561"/>
      <c r="G6064" s="489">
        <v>1</v>
      </c>
      <c r="H6064" s="489" t="s">
        <v>1126</v>
      </c>
      <c r="I6064" s="562">
        <v>170</v>
      </c>
      <c r="J6064" s="492">
        <f>G6064*I6064</f>
        <v>170</v>
      </c>
      <c r="K6064" s="458"/>
    </row>
    <row r="6065" spans="1:11">
      <c r="A6065" s="450"/>
      <c r="B6065" s="563"/>
      <c r="C6065" s="564"/>
      <c r="D6065" s="565"/>
      <c r="E6065" s="565"/>
      <c r="F6065" s="566"/>
      <c r="G6065" s="489"/>
      <c r="H6065" s="489"/>
      <c r="I6065" s="743"/>
      <c r="J6065" s="492">
        <f>G6065*I6065</f>
        <v>0</v>
      </c>
      <c r="K6065" s="458"/>
    </row>
    <row r="6066" spans="1:11">
      <c r="A6066" s="450"/>
      <c r="B6066" s="563"/>
      <c r="C6066" s="564"/>
      <c r="D6066" s="565"/>
      <c r="E6066" s="565"/>
      <c r="F6066" s="566"/>
      <c r="G6066" s="489"/>
      <c r="H6066" s="489"/>
      <c r="I6066" s="743"/>
      <c r="J6066" s="492">
        <f t="shared" ref="J6066:J6070" si="150">G6066*I6066</f>
        <v>0</v>
      </c>
      <c r="K6066" s="458"/>
    </row>
    <row r="6067" spans="1:11">
      <c r="A6067" s="450"/>
      <c r="B6067" s="563"/>
      <c r="C6067" s="564"/>
      <c r="D6067" s="565"/>
      <c r="E6067" s="565"/>
      <c r="F6067" s="566"/>
      <c r="G6067" s="489"/>
      <c r="H6067" s="489"/>
      <c r="I6067" s="743"/>
      <c r="J6067" s="492">
        <f t="shared" si="150"/>
        <v>0</v>
      </c>
      <c r="K6067" s="458"/>
    </row>
    <row r="6068" spans="1:11">
      <c r="A6068" s="450"/>
      <c r="B6068" s="563"/>
      <c r="C6068" s="564"/>
      <c r="D6068" s="565"/>
      <c r="E6068" s="565"/>
      <c r="F6068" s="566"/>
      <c r="G6068" s="489"/>
      <c r="H6068" s="489"/>
      <c r="I6068" s="743"/>
      <c r="J6068" s="492">
        <f t="shared" si="150"/>
        <v>0</v>
      </c>
      <c r="K6068" s="458"/>
    </row>
    <row r="6069" spans="1:11">
      <c r="A6069" s="450"/>
      <c r="B6069" s="563"/>
      <c r="C6069" s="564"/>
      <c r="D6069" s="565"/>
      <c r="E6069" s="565"/>
      <c r="F6069" s="566"/>
      <c r="G6069" s="489"/>
      <c r="H6069" s="489"/>
      <c r="I6069" s="743"/>
      <c r="J6069" s="492">
        <f t="shared" si="150"/>
        <v>0</v>
      </c>
      <c r="K6069" s="458"/>
    </row>
    <row r="6070" spans="1:11">
      <c r="A6070" s="450"/>
      <c r="B6070" s="577"/>
      <c r="C6070" s="578"/>
      <c r="D6070" s="579"/>
      <c r="E6070" s="579"/>
      <c r="F6070" s="580"/>
      <c r="G6070" s="489"/>
      <c r="H6070" s="489"/>
      <c r="I6070" s="743"/>
      <c r="J6070" s="492">
        <f t="shared" si="150"/>
        <v>0</v>
      </c>
      <c r="K6070" s="458"/>
    </row>
    <row r="6071" spans="1:11">
      <c r="A6071" s="450"/>
      <c r="B6071" s="581"/>
      <c r="C6071" s="523"/>
      <c r="D6071" s="523"/>
      <c r="E6071" s="582"/>
      <c r="F6071" s="583"/>
      <c r="G6071" s="532"/>
      <c r="H6071" s="532"/>
      <c r="I6071" s="524" t="s">
        <v>138</v>
      </c>
      <c r="J6071" s="501">
        <f>SUM(J6064:J6070)</f>
        <v>170</v>
      </c>
      <c r="K6071" s="458"/>
    </row>
    <row r="6072" spans="1:11">
      <c r="A6072" s="450"/>
      <c r="B6072" s="584"/>
      <c r="C6072" s="523"/>
      <c r="D6072" s="523"/>
      <c r="E6072" s="582"/>
      <c r="F6072" s="583"/>
      <c r="G6072" s="532"/>
      <c r="H6072" s="532"/>
      <c r="I6072" s="524"/>
      <c r="J6072" s="582"/>
      <c r="K6072" s="458"/>
    </row>
    <row r="6073" spans="1:11" ht="20.399999999999999">
      <c r="A6073" s="450"/>
      <c r="B6073" s="1667" t="s">
        <v>1141</v>
      </c>
      <c r="C6073" s="1668"/>
      <c r="D6073" s="1668"/>
      <c r="E6073" s="1668"/>
      <c r="F6073" s="1669"/>
      <c r="G6073" s="587" t="s">
        <v>494</v>
      </c>
      <c r="H6073" s="506" t="s">
        <v>1115</v>
      </c>
      <c r="I6073" s="557"/>
      <c r="J6073" s="509" t="s">
        <v>482</v>
      </c>
      <c r="K6073" s="458"/>
    </row>
    <row r="6074" spans="1:11">
      <c r="A6074" s="450"/>
      <c r="B6074" s="1654"/>
      <c r="C6074" s="1655"/>
      <c r="D6074" s="1655"/>
      <c r="E6074" s="1655"/>
      <c r="F6074" s="1656"/>
      <c r="G6074" s="489"/>
      <c r="H6074" s="1657"/>
      <c r="I6074" s="1658"/>
      <c r="J6074" s="492"/>
      <c r="K6074" s="458"/>
    </row>
    <row r="6075" spans="1:11">
      <c r="A6075" s="450"/>
      <c r="B6075" s="1659"/>
      <c r="C6075" s="1660"/>
      <c r="D6075" s="1660"/>
      <c r="E6075" s="1660"/>
      <c r="F6075" s="1661"/>
      <c r="G6075" s="496"/>
      <c r="H6075" s="1662"/>
      <c r="I6075" s="1663"/>
      <c r="J6075" s="492"/>
      <c r="K6075" s="458"/>
    </row>
    <row r="6076" spans="1:11">
      <c r="A6076" s="450"/>
      <c r="B6076" s="581"/>
      <c r="C6076" s="523"/>
      <c r="D6076" s="523"/>
      <c r="E6076" s="582"/>
      <c r="F6076" s="583"/>
      <c r="G6076" s="532"/>
      <c r="H6076" s="532"/>
      <c r="I6076" s="524" t="s">
        <v>138</v>
      </c>
      <c r="J6076" s="501">
        <f>SUM(J6074:J6075)</f>
        <v>0</v>
      </c>
      <c r="K6076" s="458"/>
    </row>
    <row r="6077" spans="1:11">
      <c r="A6077" s="450"/>
      <c r="B6077" s="523"/>
      <c r="C6077" s="523"/>
      <c r="D6077" s="523"/>
      <c r="E6077" s="523"/>
      <c r="F6077" s="523"/>
      <c r="G6077" s="523"/>
      <c r="H6077" s="523"/>
      <c r="I6077" s="524"/>
      <c r="J6077" s="523"/>
      <c r="K6077" s="458"/>
    </row>
    <row r="6078" spans="1:11">
      <c r="A6078" s="450"/>
      <c r="B6078" s="1645" t="s">
        <v>1142</v>
      </c>
      <c r="C6078" s="1646"/>
      <c r="D6078" s="1646"/>
      <c r="E6078" s="1646"/>
      <c r="F6078" s="1646"/>
      <c r="G6078" s="1646"/>
      <c r="H6078" s="1646"/>
      <c r="I6078" s="1647"/>
      <c r="J6078" s="573">
        <f>J6076+J6071+J6061</f>
        <v>173.53945454545453</v>
      </c>
      <c r="K6078" s="458"/>
    </row>
    <row r="6079" spans="1:11">
      <c r="A6079" s="450"/>
      <c r="B6079" s="523"/>
      <c r="C6079" s="523"/>
      <c r="D6079" s="523"/>
      <c r="E6079" s="523"/>
      <c r="F6079" s="523"/>
      <c r="G6079" s="523"/>
      <c r="H6079" s="523"/>
      <c r="I6079" s="524"/>
      <c r="J6079" s="523"/>
      <c r="K6079" s="458"/>
    </row>
    <row r="6080" spans="1:11">
      <c r="A6080" s="450"/>
      <c r="B6080" s="1645" t="s">
        <v>1143</v>
      </c>
      <c r="C6080" s="1646"/>
      <c r="D6080" s="1646"/>
      <c r="E6080" s="1646"/>
      <c r="F6080" s="1646"/>
      <c r="G6080" s="1646"/>
      <c r="H6080" s="1646"/>
      <c r="I6080" s="1647"/>
      <c r="J6080" s="501">
        <f>J6078*0</f>
        <v>0</v>
      </c>
      <c r="K6080" s="458"/>
    </row>
    <row r="6081" spans="1:11">
      <c r="A6081" s="450"/>
      <c r="B6081" s="523"/>
      <c r="C6081" s="523"/>
      <c r="D6081" s="523"/>
      <c r="E6081" s="523"/>
      <c r="F6081" s="523"/>
      <c r="G6081" s="523"/>
      <c r="H6081" s="523"/>
      <c r="I6081" s="524"/>
      <c r="J6081" s="523"/>
      <c r="K6081" s="458"/>
    </row>
    <row r="6082" spans="1:11">
      <c r="A6082" s="450"/>
      <c r="B6082" s="1645" t="s">
        <v>1144</v>
      </c>
      <c r="C6082" s="1646"/>
      <c r="D6082" s="1646"/>
      <c r="E6082" s="1646"/>
      <c r="F6082" s="1646"/>
      <c r="G6082" s="1646"/>
      <c r="H6082" s="1646"/>
      <c r="I6082" s="1647"/>
      <c r="J6082" s="573">
        <f>J6078+J6080</f>
        <v>173.53945454545453</v>
      </c>
      <c r="K6082" s="458"/>
    </row>
    <row r="6083" spans="1:11">
      <c r="A6083" s="450"/>
      <c r="B6083" s="511"/>
      <c r="C6083" s="511"/>
      <c r="D6083" s="511"/>
      <c r="E6083" s="511"/>
      <c r="F6083" s="511"/>
      <c r="G6083" s="511"/>
      <c r="H6083" s="511"/>
      <c r="I6083" s="571"/>
      <c r="J6083" s="511"/>
      <c r="K6083" s="458"/>
    </row>
    <row r="6084" spans="1:11">
      <c r="A6084" s="450"/>
      <c r="B6084" s="589"/>
      <c r="C6084" s="559"/>
      <c r="D6084" s="559"/>
      <c r="E6084" s="559"/>
      <c r="F6084" s="559"/>
      <c r="G6084" s="559"/>
      <c r="H6084" s="559"/>
      <c r="I6084" s="559"/>
      <c r="J6084" s="590"/>
      <c r="K6084" s="458"/>
    </row>
    <row r="6085" spans="1:11">
      <c r="A6085" s="450"/>
      <c r="B6085" s="591"/>
      <c r="C6085" s="592"/>
      <c r="D6085" s="593"/>
      <c r="E6085" s="593"/>
      <c r="F6085" s="594" t="s">
        <v>1119</v>
      </c>
      <c r="G6085" s="595" t="s">
        <v>1119</v>
      </c>
      <c r="H6085" s="592"/>
      <c r="I6085" s="592"/>
      <c r="J6085" s="596"/>
      <c r="K6085" s="458"/>
    </row>
    <row r="6086" spans="1:11">
      <c r="A6086" s="450"/>
      <c r="B6086" s="459"/>
      <c r="C6086" s="459"/>
      <c r="D6086" s="459"/>
      <c r="E6086" s="459"/>
      <c r="F6086" s="459"/>
      <c r="G6086" s="459"/>
      <c r="H6086" s="459"/>
      <c r="I6086" s="459"/>
      <c r="J6086" s="459"/>
      <c r="K6086" s="458"/>
    </row>
    <row r="6087" spans="1:11">
      <c r="A6087" s="450"/>
      <c r="B6087" s="597"/>
      <c r="C6087" s="598"/>
      <c r="D6087" s="598"/>
      <c r="E6087" s="598"/>
      <c r="F6087" s="599"/>
      <c r="G6087" s="600" t="s">
        <v>482</v>
      </c>
      <c r="H6087" s="502"/>
      <c r="I6087" s="502"/>
      <c r="J6087" s="505"/>
      <c r="K6087" s="458"/>
    </row>
    <row r="6088" spans="1:11">
      <c r="A6088" s="450"/>
      <c r="B6088" s="601"/>
      <c r="C6088" s="602"/>
      <c r="D6088" s="602"/>
      <c r="E6088" s="602"/>
      <c r="F6088" s="603"/>
      <c r="G6088" s="1648" t="s">
        <v>1145</v>
      </c>
      <c r="H6088" s="1649"/>
      <c r="I6088" s="1649"/>
      <c r="J6088" s="1650"/>
      <c r="K6088" s="458"/>
    </row>
    <row r="6089" spans="1:11">
      <c r="A6089" s="450"/>
      <c r="B6089" s="604"/>
      <c r="C6089" s="605"/>
      <c r="D6089" s="605"/>
      <c r="E6089" s="605"/>
      <c r="F6089" s="606"/>
      <c r="G6089" s="607"/>
      <c r="H6089" s="1651"/>
      <c r="I6089" s="1652"/>
      <c r="J6089" s="1653"/>
      <c r="K6089" s="458"/>
    </row>
    <row r="6090" spans="1:11" ht="15" thickBot="1">
      <c r="A6090" s="608"/>
      <c r="B6090" s="609"/>
      <c r="C6090" s="609"/>
      <c r="D6090" s="609"/>
      <c r="E6090" s="609"/>
      <c r="F6090" s="609"/>
      <c r="G6090" s="609"/>
      <c r="H6090" s="609"/>
      <c r="I6090" s="609"/>
      <c r="J6090" s="609"/>
      <c r="K6090" s="610"/>
    </row>
    <row r="6091" spans="1:11">
      <c r="A6091" s="447"/>
      <c r="B6091" s="448"/>
      <c r="C6091" s="448"/>
      <c r="D6091" s="448"/>
      <c r="E6091" s="448"/>
      <c r="F6091" s="448"/>
      <c r="G6091" s="448"/>
      <c r="H6091" s="448"/>
      <c r="I6091" s="448"/>
      <c r="J6091" s="448"/>
      <c r="K6091" s="449"/>
    </row>
    <row r="6092" spans="1:11">
      <c r="A6092" s="450"/>
      <c r="B6092" s="451" t="s">
        <v>141</v>
      </c>
      <c r="C6092" s="452"/>
      <c r="D6092" s="453" t="s">
        <v>1105</v>
      </c>
      <c r="E6092" s="454"/>
      <c r="F6092" s="455"/>
      <c r="G6092" s="455"/>
      <c r="H6092" s="456"/>
      <c r="I6092" s="456"/>
      <c r="J6092" s="457"/>
      <c r="K6092" s="458"/>
    </row>
    <row r="6093" spans="1:11">
      <c r="A6093" s="450"/>
      <c r="B6093" s="459"/>
      <c r="C6093" s="459"/>
      <c r="D6093" s="459"/>
      <c r="E6093" s="459"/>
      <c r="F6093" s="459"/>
      <c r="G6093" s="459"/>
      <c r="H6093" s="459"/>
      <c r="I6093" s="459"/>
      <c r="J6093" s="459"/>
      <c r="K6093" s="458"/>
    </row>
    <row r="6094" spans="1:11">
      <c r="A6094" s="450"/>
      <c r="B6094" s="460" t="s">
        <v>1173</v>
      </c>
      <c r="C6094" s="461" t="s">
        <v>1107</v>
      </c>
      <c r="D6094" s="1671" t="s">
        <v>198</v>
      </c>
      <c r="E6094" s="1672"/>
      <c r="F6094" s="1672"/>
      <c r="G6094" s="1672"/>
      <c r="H6094" s="1672"/>
      <c r="I6094" s="1673"/>
      <c r="J6094" s="462" t="s">
        <v>1108</v>
      </c>
      <c r="K6094" s="458"/>
    </row>
    <row r="6095" spans="1:11" ht="24" customHeight="1">
      <c r="A6095" s="450"/>
      <c r="B6095" s="463">
        <v>180115</v>
      </c>
      <c r="C6095" s="464"/>
      <c r="D6095" s="1674" t="s">
        <v>1408</v>
      </c>
      <c r="E6095" s="1675"/>
      <c r="F6095" s="1675"/>
      <c r="G6095" s="1675"/>
      <c r="H6095" s="1675"/>
      <c r="I6095" s="1676"/>
      <c r="J6095" s="468" t="str">
        <f>F6112</f>
        <v>M2</v>
      </c>
      <c r="K6095" s="458"/>
    </row>
    <row r="6096" spans="1:11">
      <c r="A6096" s="450"/>
      <c r="B6096" s="469"/>
      <c r="C6096" s="469"/>
      <c r="D6096" s="469"/>
      <c r="E6096" s="469"/>
      <c r="F6096" s="469"/>
      <c r="G6096" s="469"/>
      <c r="H6096" s="469"/>
      <c r="I6096" s="470"/>
      <c r="J6096" s="471"/>
      <c r="K6096" s="458"/>
    </row>
    <row r="6097" spans="1:11">
      <c r="A6097" s="450"/>
      <c r="B6097" s="1648" t="s">
        <v>1111</v>
      </c>
      <c r="C6097" s="1650"/>
      <c r="D6097" s="1679" t="s">
        <v>873</v>
      </c>
      <c r="E6097" s="1681" t="s">
        <v>1112</v>
      </c>
      <c r="F6097" s="472" t="s">
        <v>1113</v>
      </c>
      <c r="G6097" s="473"/>
      <c r="H6097" s="472" t="s">
        <v>1114</v>
      </c>
      <c r="I6097" s="473"/>
      <c r="J6097" s="474" t="s">
        <v>1115</v>
      </c>
      <c r="K6097" s="458"/>
    </row>
    <row r="6098" spans="1:11">
      <c r="A6098" s="450"/>
      <c r="B6098" s="1677"/>
      <c r="C6098" s="1678"/>
      <c r="D6098" s="1680"/>
      <c r="E6098" s="1682"/>
      <c r="F6098" s="475" t="s">
        <v>1116</v>
      </c>
      <c r="G6098" s="475" t="s">
        <v>1117</v>
      </c>
      <c r="H6098" s="475" t="s">
        <v>1116</v>
      </c>
      <c r="I6098" s="476" t="s">
        <v>1117</v>
      </c>
      <c r="J6098" s="477" t="s">
        <v>1118</v>
      </c>
      <c r="K6098" s="458"/>
    </row>
    <row r="6099" spans="1:11">
      <c r="A6099" s="450"/>
      <c r="B6099" s="486"/>
      <c r="C6099" s="487"/>
      <c r="D6099" s="488"/>
      <c r="E6099" s="481"/>
      <c r="F6099" s="481"/>
      <c r="G6099" s="482"/>
      <c r="H6099" s="490"/>
      <c r="I6099" s="484"/>
      <c r="J6099" s="492"/>
      <c r="K6099" s="458"/>
    </row>
    <row r="6100" spans="1:11">
      <c r="A6100" s="450"/>
      <c r="B6100" s="486"/>
      <c r="C6100" s="487"/>
      <c r="D6100" s="488"/>
      <c r="E6100" s="489"/>
      <c r="F6100" s="489"/>
      <c r="G6100" s="489"/>
      <c r="H6100" s="490"/>
      <c r="I6100" s="491"/>
      <c r="J6100" s="492">
        <f>H6100*F6100*E6100+I6100*G6100*E6100</f>
        <v>0</v>
      </c>
      <c r="K6100" s="458"/>
    </row>
    <row r="6101" spans="1:11">
      <c r="A6101" s="450"/>
      <c r="B6101" s="493"/>
      <c r="C6101" s="494"/>
      <c r="D6101" s="495"/>
      <c r="E6101" s="496"/>
      <c r="F6101" s="496"/>
      <c r="G6101" s="496"/>
      <c r="H6101" s="497"/>
      <c r="I6101" s="498"/>
      <c r="J6101" s="492">
        <f>H6101*F6101*E6101+I6101*G6101*E6101</f>
        <v>0</v>
      </c>
      <c r="K6101" s="458"/>
    </row>
    <row r="6102" spans="1:11">
      <c r="A6102" s="450"/>
      <c r="B6102" s="499" t="s">
        <v>1119</v>
      </c>
      <c r="C6102" s="469"/>
      <c r="D6102" s="469"/>
      <c r="E6102" s="469"/>
      <c r="F6102" s="469"/>
      <c r="G6102" s="469"/>
      <c r="H6102" s="469"/>
      <c r="I6102" s="500" t="s">
        <v>138</v>
      </c>
      <c r="J6102" s="501">
        <f>SUM(J6099:J6101)</f>
        <v>0</v>
      </c>
      <c r="K6102" s="458"/>
    </row>
    <row r="6103" spans="1:11">
      <c r="A6103" s="450"/>
      <c r="B6103" s="502"/>
      <c r="C6103" s="502"/>
      <c r="D6103" s="502"/>
      <c r="E6103" s="502"/>
      <c r="F6103" s="502"/>
      <c r="G6103" s="502"/>
      <c r="H6103" s="502"/>
      <c r="I6103" s="503"/>
      <c r="J6103" s="504"/>
      <c r="K6103" s="458"/>
    </row>
    <row r="6104" spans="1:11" ht="20.399999999999999">
      <c r="A6104" s="450"/>
      <c r="B6104" s="1664" t="s">
        <v>1120</v>
      </c>
      <c r="C6104" s="1665"/>
      <c r="D6104" s="1665"/>
      <c r="E6104" s="1666"/>
      <c r="F6104" s="505" t="s">
        <v>873</v>
      </c>
      <c r="G6104" s="506"/>
      <c r="H6104" s="507" t="s">
        <v>560</v>
      </c>
      <c r="I6104" s="508" t="s">
        <v>1121</v>
      </c>
      <c r="J6104" s="509" t="s">
        <v>1122</v>
      </c>
      <c r="K6104" s="458"/>
    </row>
    <row r="6105" spans="1:11">
      <c r="A6105" s="450"/>
      <c r="B6105" s="510"/>
      <c r="C6105" s="511"/>
      <c r="D6105" s="512"/>
      <c r="E6105" s="513"/>
      <c r="F6105" s="514"/>
      <c r="G6105" s="515"/>
      <c r="H6105" s="516"/>
      <c r="I6105" s="484"/>
      <c r="J6105" s="485"/>
      <c r="K6105" s="458"/>
    </row>
    <row r="6106" spans="1:11">
      <c r="A6106" s="450"/>
      <c r="B6106" s="517" t="s">
        <v>626</v>
      </c>
      <c r="C6106" s="518"/>
      <c r="D6106" s="459"/>
      <c r="E6106" s="487"/>
      <c r="F6106" s="488"/>
      <c r="G6106" s="519"/>
      <c r="H6106" s="520">
        <v>1.0860000000000001</v>
      </c>
      <c r="I6106" s="521">
        <f>VLOOKUP(B6106,'MÃO DE OBRA'!$A:$E,5,FALSE)/220</f>
        <v>15.730909090909092</v>
      </c>
      <c r="J6106" s="492">
        <f t="shared" ref="J6106:J6107" si="151">H6106*I6106</f>
        <v>17.083767272727275</v>
      </c>
      <c r="K6106" s="458"/>
    </row>
    <row r="6107" spans="1:11">
      <c r="A6107" s="450"/>
      <c r="B6107" s="517" t="s">
        <v>734</v>
      </c>
      <c r="C6107" s="518"/>
      <c r="D6107" s="459"/>
      <c r="E6107" s="487"/>
      <c r="F6107" s="488"/>
      <c r="G6107" s="519"/>
      <c r="H6107" s="520">
        <v>1.3727</v>
      </c>
      <c r="I6107" s="521">
        <f>VLOOKUP(B6107,'MÃO DE OBRA'!$A:$E,5,FALSE)/220</f>
        <v>23.596363636363641</v>
      </c>
      <c r="J6107" s="492">
        <f t="shared" si="151"/>
        <v>32.39072836363637</v>
      </c>
      <c r="K6107" s="458"/>
    </row>
    <row r="6108" spans="1:11">
      <c r="A6108" s="450"/>
      <c r="B6108" s="517"/>
      <c r="C6108" s="518"/>
      <c r="D6108" s="459"/>
      <c r="E6108" s="487"/>
      <c r="F6108" s="488"/>
      <c r="G6108" s="519"/>
      <c r="H6108" s="520"/>
      <c r="I6108" s="521"/>
      <c r="J6108" s="492"/>
      <c r="K6108" s="458"/>
    </row>
    <row r="6109" spans="1:11">
      <c r="A6109" s="450"/>
      <c r="B6109" s="517"/>
      <c r="C6109" s="518"/>
      <c r="D6109" s="459"/>
      <c r="E6109" s="487"/>
      <c r="F6109" s="488"/>
      <c r="G6109" s="519"/>
      <c r="H6109" s="520"/>
      <c r="I6109" s="491"/>
      <c r="J6109" s="492">
        <f>H6109*I6109</f>
        <v>0</v>
      </c>
      <c r="K6109" s="458"/>
    </row>
    <row r="6110" spans="1:11">
      <c r="A6110" s="450"/>
      <c r="B6110" s="499" t="s">
        <v>1119</v>
      </c>
      <c r="C6110" s="502"/>
      <c r="D6110" s="502"/>
      <c r="E6110" s="502"/>
      <c r="F6110" s="502"/>
      <c r="G6110" s="502"/>
      <c r="H6110" s="502"/>
      <c r="I6110" s="522" t="s">
        <v>138</v>
      </c>
      <c r="J6110" s="501">
        <f>SUM(J6105:J6109)</f>
        <v>49.474495636363642</v>
      </c>
      <c r="K6110" s="458"/>
    </row>
    <row r="6111" spans="1:11">
      <c r="A6111" s="450"/>
      <c r="B6111" s="523"/>
      <c r="C6111" s="523"/>
      <c r="D6111" s="523"/>
      <c r="E6111" s="523"/>
      <c r="F6111" s="523"/>
      <c r="G6111" s="523"/>
      <c r="H6111" s="523"/>
      <c r="I6111" s="524"/>
      <c r="J6111" s="523"/>
      <c r="K6111" s="458"/>
    </row>
    <row r="6112" spans="1:11">
      <c r="A6112" s="450"/>
      <c r="B6112" s="525" t="s">
        <v>1123</v>
      </c>
      <c r="C6112" s="526"/>
      <c r="D6112" s="523"/>
      <c r="E6112" s="527">
        <v>1</v>
      </c>
      <c r="F6112" s="528" t="s">
        <v>1165</v>
      </c>
      <c r="G6112" s="506"/>
      <c r="H6112" s="506"/>
      <c r="I6112" s="529" t="s">
        <v>1124</v>
      </c>
      <c r="J6112" s="501">
        <f>J6102+J6110</f>
        <v>49.474495636363642</v>
      </c>
      <c r="K6112" s="458"/>
    </row>
    <row r="6113" spans="1:11">
      <c r="A6113" s="450"/>
      <c r="B6113" s="530"/>
      <c r="C6113" s="523"/>
      <c r="D6113" s="523"/>
      <c r="E6113" s="531"/>
      <c r="F6113" s="532"/>
      <c r="G6113" s="532"/>
      <c r="H6113" s="532"/>
      <c r="I6113" s="524"/>
      <c r="J6113" s="523"/>
      <c r="K6113" s="458"/>
    </row>
    <row r="6114" spans="1:11" ht="20.399999999999999">
      <c r="A6114" s="450"/>
      <c r="B6114" s="1667" t="s">
        <v>481</v>
      </c>
      <c r="C6114" s="1668"/>
      <c r="D6114" s="1668"/>
      <c r="E6114" s="1669"/>
      <c r="F6114" s="533" t="s">
        <v>873</v>
      </c>
      <c r="G6114" s="534" t="s">
        <v>493</v>
      </c>
      <c r="H6114" s="507" t="s">
        <v>1115</v>
      </c>
      <c r="I6114" s="535" t="s">
        <v>480</v>
      </c>
      <c r="J6114" s="536" t="s">
        <v>482</v>
      </c>
      <c r="K6114" s="458"/>
    </row>
    <row r="6115" spans="1:11">
      <c r="A6115" s="450"/>
      <c r="B6115" s="537"/>
      <c r="C6115" s="538"/>
      <c r="D6115" s="538"/>
      <c r="E6115" s="539"/>
      <c r="F6115" s="540"/>
      <c r="G6115" s="541"/>
      <c r="H6115" s="547"/>
      <c r="I6115" s="543"/>
      <c r="J6115" s="485"/>
      <c r="K6115" s="458"/>
    </row>
    <row r="6116" spans="1:11">
      <c r="A6116" s="450"/>
      <c r="B6116" s="537"/>
      <c r="C6116" s="518"/>
      <c r="D6116" s="518"/>
      <c r="E6116" s="487"/>
      <c r="F6116" s="540"/>
      <c r="G6116" s="541"/>
      <c r="H6116" s="547"/>
      <c r="I6116" s="543"/>
      <c r="J6116" s="492"/>
      <c r="K6116" s="458"/>
    </row>
    <row r="6117" spans="1:11">
      <c r="A6117" s="450"/>
      <c r="B6117" s="517"/>
      <c r="C6117" s="518"/>
      <c r="D6117" s="518"/>
      <c r="E6117" s="487"/>
      <c r="F6117" s="488"/>
      <c r="G6117" s="546"/>
      <c r="H6117" s="547"/>
      <c r="I6117" s="543"/>
      <c r="J6117" s="492">
        <f>H6117*I6117*E6099*F6099</f>
        <v>0</v>
      </c>
      <c r="K6117" s="458"/>
    </row>
    <row r="6118" spans="1:11">
      <c r="A6118" s="450"/>
      <c r="B6118" s="517"/>
      <c r="C6118" s="526"/>
      <c r="D6118" s="526"/>
      <c r="E6118" s="494"/>
      <c r="F6118" s="488"/>
      <c r="G6118" s="468"/>
      <c r="H6118" s="547"/>
      <c r="I6118" s="548"/>
      <c r="J6118" s="492">
        <f>H6118*I6118*E6100*F6100</f>
        <v>0</v>
      </c>
      <c r="K6118" s="458"/>
    </row>
    <row r="6119" spans="1:11">
      <c r="A6119" s="450"/>
      <c r="B6119" s="550" t="s">
        <v>1119</v>
      </c>
      <c r="C6119" s="526"/>
      <c r="D6119" s="526"/>
      <c r="E6119" s="526"/>
      <c r="F6119" s="523"/>
      <c r="G6119" s="526"/>
      <c r="H6119" s="551"/>
      <c r="I6119" s="552" t="s">
        <v>138</v>
      </c>
      <c r="J6119" s="501">
        <f>SUM(J6115:J6118)</f>
        <v>0</v>
      </c>
      <c r="K6119" s="458"/>
    </row>
    <row r="6120" spans="1:11">
      <c r="A6120" s="450"/>
      <c r="B6120" s="553"/>
      <c r="C6120" s="526"/>
      <c r="D6120" s="526"/>
      <c r="E6120" s="554"/>
      <c r="F6120" s="555"/>
      <c r="G6120" s="506"/>
      <c r="H6120" s="506"/>
      <c r="I6120" s="529"/>
      <c r="J6120" s="554"/>
      <c r="K6120" s="458"/>
    </row>
    <row r="6121" spans="1:11" ht="20.399999999999999">
      <c r="A6121" s="450"/>
      <c r="B6121" s="1667" t="s">
        <v>1125</v>
      </c>
      <c r="C6121" s="1668"/>
      <c r="D6121" s="1668"/>
      <c r="E6121" s="1668"/>
      <c r="F6121" s="1669"/>
      <c r="G6121" s="556" t="s">
        <v>494</v>
      </c>
      <c r="H6121" s="506" t="s">
        <v>1126</v>
      </c>
      <c r="I6121" s="557" t="s">
        <v>1115</v>
      </c>
      <c r="J6121" s="509" t="s">
        <v>482</v>
      </c>
      <c r="K6121" s="458"/>
    </row>
    <row r="6122" spans="1:11">
      <c r="A6122" s="450"/>
      <c r="B6122" s="558"/>
      <c r="C6122" s="559"/>
      <c r="D6122" s="560"/>
      <c r="E6122" s="560"/>
      <c r="F6122" s="561"/>
      <c r="G6122" s="489"/>
      <c r="H6122" s="489"/>
      <c r="I6122" s="562"/>
      <c r="J6122" s="492"/>
      <c r="K6122" s="458"/>
    </row>
    <row r="6123" spans="1:11">
      <c r="A6123" s="450"/>
      <c r="B6123" s="563"/>
      <c r="C6123" s="564"/>
      <c r="D6123" s="565"/>
      <c r="E6123" s="565"/>
      <c r="F6123" s="566"/>
      <c r="G6123" s="489"/>
      <c r="H6123" s="489"/>
      <c r="I6123" s="562"/>
      <c r="J6123" s="492"/>
      <c r="K6123" s="458"/>
    </row>
    <row r="6124" spans="1:11">
      <c r="A6124" s="450"/>
      <c r="B6124" s="1670" t="s">
        <v>138</v>
      </c>
      <c r="C6124" s="1670"/>
      <c r="D6124" s="1670"/>
      <c r="E6124" s="1670"/>
      <c r="F6124" s="1670"/>
      <c r="G6124" s="1670"/>
      <c r="H6124" s="1670"/>
      <c r="I6124" s="1670"/>
      <c r="J6124" s="501">
        <f>SUM(J6122:J6123)</f>
        <v>0</v>
      </c>
      <c r="K6124" s="458"/>
    </row>
    <row r="6125" spans="1:11">
      <c r="A6125" s="450"/>
      <c r="B6125" s="567"/>
      <c r="C6125" s="511"/>
      <c r="D6125" s="511"/>
      <c r="E6125" s="568"/>
      <c r="F6125" s="569"/>
      <c r="G6125" s="570"/>
      <c r="H6125" s="570"/>
      <c r="I6125" s="571"/>
      <c r="J6125" s="572"/>
      <c r="K6125" s="458"/>
    </row>
    <row r="6126" spans="1:11">
      <c r="A6126" s="450"/>
      <c r="B6126" s="573" t="s">
        <v>1127</v>
      </c>
      <c r="C6126" s="573"/>
      <c r="D6126" s="550"/>
      <c r="E6126" s="523"/>
      <c r="F6126" s="523"/>
      <c r="G6126" s="523"/>
      <c r="H6126" s="574"/>
      <c r="I6126" s="575"/>
      <c r="J6126" s="639">
        <f>(J6112+J6119+J6124)/E6112</f>
        <v>49.474495636363642</v>
      </c>
      <c r="K6126" s="458"/>
    </row>
    <row r="6127" spans="1:11">
      <c r="A6127" s="450"/>
      <c r="B6127" s="553"/>
      <c r="C6127" s="526"/>
      <c r="D6127" s="526"/>
      <c r="E6127" s="554"/>
      <c r="F6127" s="555"/>
      <c r="G6127" s="506"/>
      <c r="H6127" s="506"/>
      <c r="I6127" s="529"/>
      <c r="J6127" s="576"/>
      <c r="K6127" s="458"/>
    </row>
    <row r="6128" spans="1:11" ht="20.399999999999999">
      <c r="A6128" s="450"/>
      <c r="B6128" s="1667" t="s">
        <v>1128</v>
      </c>
      <c r="C6128" s="1668"/>
      <c r="D6128" s="1668"/>
      <c r="E6128" s="1668"/>
      <c r="F6128" s="1669"/>
      <c r="G6128" s="556" t="s">
        <v>494</v>
      </c>
      <c r="H6128" s="506" t="s">
        <v>1126</v>
      </c>
      <c r="I6128" s="557" t="s">
        <v>1115</v>
      </c>
      <c r="J6128" s="509" t="s">
        <v>482</v>
      </c>
      <c r="K6128" s="458"/>
    </row>
    <row r="6129" spans="1:11">
      <c r="A6129" s="450"/>
      <c r="B6129" s="558" t="s">
        <v>1409</v>
      </c>
      <c r="C6129" s="559"/>
      <c r="D6129" s="560"/>
      <c r="E6129" s="560"/>
      <c r="F6129" s="561"/>
      <c r="G6129" s="489">
        <v>1</v>
      </c>
      <c r="H6129" s="489" t="s">
        <v>1165</v>
      </c>
      <c r="I6129" s="562">
        <v>978.31</v>
      </c>
      <c r="J6129" s="492">
        <f>G6129*I6129</f>
        <v>978.31</v>
      </c>
      <c r="K6129" s="458"/>
    </row>
    <row r="6130" spans="1:11">
      <c r="A6130" s="450"/>
      <c r="B6130" s="563" t="s">
        <v>1326</v>
      </c>
      <c r="C6130" s="564"/>
      <c r="D6130" s="565"/>
      <c r="E6130" s="565"/>
      <c r="F6130" s="566"/>
      <c r="G6130" s="489">
        <v>3.7955999999999999</v>
      </c>
      <c r="H6130" s="489" t="s">
        <v>1140</v>
      </c>
      <c r="I6130" s="743">
        <v>0.65</v>
      </c>
      <c r="J6130" s="492">
        <f>G6130*I6130</f>
        <v>2.4671400000000001</v>
      </c>
      <c r="K6130" s="458"/>
    </row>
    <row r="6131" spans="1:11">
      <c r="A6131" s="450"/>
      <c r="B6131" s="563" t="s">
        <v>1287</v>
      </c>
      <c r="C6131" s="564"/>
      <c r="D6131" s="565"/>
      <c r="E6131" s="565"/>
      <c r="F6131" s="566"/>
      <c r="G6131" s="489">
        <v>1.0800000000000001E-2</v>
      </c>
      <c r="H6131" s="489" t="s">
        <v>1205</v>
      </c>
      <c r="I6131" s="743">
        <f>I5999</f>
        <v>95</v>
      </c>
      <c r="J6131" s="492">
        <f t="shared" ref="J6131:J6135" si="152">G6131*I6131</f>
        <v>1.026</v>
      </c>
      <c r="K6131" s="458"/>
    </row>
    <row r="6132" spans="1:11">
      <c r="A6132" s="450"/>
      <c r="B6132" s="563"/>
      <c r="C6132" s="564"/>
      <c r="D6132" s="565"/>
      <c r="E6132" s="565"/>
      <c r="F6132" s="566"/>
      <c r="G6132" s="489"/>
      <c r="H6132" s="489"/>
      <c r="I6132" s="743"/>
      <c r="J6132" s="492">
        <f t="shared" si="152"/>
        <v>0</v>
      </c>
      <c r="K6132" s="458"/>
    </row>
    <row r="6133" spans="1:11">
      <c r="A6133" s="450"/>
      <c r="B6133" s="563"/>
      <c r="C6133" s="564"/>
      <c r="D6133" s="565"/>
      <c r="E6133" s="565"/>
      <c r="F6133" s="566"/>
      <c r="G6133" s="489"/>
      <c r="H6133" s="489"/>
      <c r="I6133" s="743"/>
      <c r="J6133" s="492">
        <f t="shared" si="152"/>
        <v>0</v>
      </c>
      <c r="K6133" s="458"/>
    </row>
    <row r="6134" spans="1:11">
      <c r="A6134" s="450"/>
      <c r="B6134" s="563"/>
      <c r="C6134" s="564"/>
      <c r="D6134" s="565"/>
      <c r="E6134" s="565"/>
      <c r="F6134" s="566"/>
      <c r="G6134" s="489"/>
      <c r="H6134" s="489"/>
      <c r="I6134" s="743"/>
      <c r="J6134" s="492">
        <f t="shared" si="152"/>
        <v>0</v>
      </c>
      <c r="K6134" s="458"/>
    </row>
    <row r="6135" spans="1:11">
      <c r="A6135" s="450"/>
      <c r="B6135" s="577"/>
      <c r="C6135" s="578"/>
      <c r="D6135" s="579"/>
      <c r="E6135" s="579"/>
      <c r="F6135" s="580"/>
      <c r="G6135" s="489"/>
      <c r="H6135" s="489"/>
      <c r="I6135" s="743"/>
      <c r="J6135" s="492">
        <f t="shared" si="152"/>
        <v>0</v>
      </c>
      <c r="K6135" s="458"/>
    </row>
    <row r="6136" spans="1:11">
      <c r="A6136" s="450"/>
      <c r="B6136" s="581"/>
      <c r="C6136" s="523"/>
      <c r="D6136" s="523"/>
      <c r="E6136" s="582"/>
      <c r="F6136" s="583"/>
      <c r="G6136" s="532"/>
      <c r="H6136" s="532"/>
      <c r="I6136" s="524" t="s">
        <v>138</v>
      </c>
      <c r="J6136" s="501">
        <f>SUM(J6129:J6135)</f>
        <v>981.80313999999987</v>
      </c>
      <c r="K6136" s="458"/>
    </row>
    <row r="6137" spans="1:11">
      <c r="A6137" s="450"/>
      <c r="B6137" s="584"/>
      <c r="C6137" s="523"/>
      <c r="D6137" s="523"/>
      <c r="E6137" s="582"/>
      <c r="F6137" s="583"/>
      <c r="G6137" s="532"/>
      <c r="H6137" s="532"/>
      <c r="I6137" s="524"/>
      <c r="J6137" s="582"/>
      <c r="K6137" s="458"/>
    </row>
    <row r="6138" spans="1:11" ht="20.399999999999999">
      <c r="A6138" s="450"/>
      <c r="B6138" s="1667" t="s">
        <v>1141</v>
      </c>
      <c r="C6138" s="1668"/>
      <c r="D6138" s="1668"/>
      <c r="E6138" s="1668"/>
      <c r="F6138" s="1669"/>
      <c r="G6138" s="587" t="s">
        <v>494</v>
      </c>
      <c r="H6138" s="506" t="s">
        <v>1115</v>
      </c>
      <c r="I6138" s="557"/>
      <c r="J6138" s="509" t="s">
        <v>482</v>
      </c>
      <c r="K6138" s="458"/>
    </row>
    <row r="6139" spans="1:11">
      <c r="A6139" s="450"/>
      <c r="B6139" s="1654"/>
      <c r="C6139" s="1655"/>
      <c r="D6139" s="1655"/>
      <c r="E6139" s="1655"/>
      <c r="F6139" s="1656"/>
      <c r="G6139" s="489"/>
      <c r="H6139" s="1657"/>
      <c r="I6139" s="1658"/>
      <c r="J6139" s="492"/>
      <c r="K6139" s="458"/>
    </row>
    <row r="6140" spans="1:11">
      <c r="A6140" s="450"/>
      <c r="B6140" s="1659"/>
      <c r="C6140" s="1660"/>
      <c r="D6140" s="1660"/>
      <c r="E6140" s="1660"/>
      <c r="F6140" s="1661"/>
      <c r="G6140" s="496"/>
      <c r="H6140" s="1662"/>
      <c r="I6140" s="1663"/>
      <c r="J6140" s="492"/>
      <c r="K6140" s="458"/>
    </row>
    <row r="6141" spans="1:11">
      <c r="A6141" s="450"/>
      <c r="B6141" s="581"/>
      <c r="C6141" s="523"/>
      <c r="D6141" s="523"/>
      <c r="E6141" s="582"/>
      <c r="F6141" s="583"/>
      <c r="G6141" s="532"/>
      <c r="H6141" s="532"/>
      <c r="I6141" s="524" t="s">
        <v>138</v>
      </c>
      <c r="J6141" s="501">
        <f>SUM(J6139:J6140)</f>
        <v>0</v>
      </c>
      <c r="K6141" s="458"/>
    </row>
    <row r="6142" spans="1:11">
      <c r="A6142" s="450"/>
      <c r="B6142" s="523"/>
      <c r="C6142" s="523"/>
      <c r="D6142" s="523"/>
      <c r="E6142" s="523"/>
      <c r="F6142" s="523"/>
      <c r="G6142" s="523"/>
      <c r="H6142" s="523"/>
      <c r="I6142" s="524"/>
      <c r="J6142" s="523"/>
      <c r="K6142" s="458"/>
    </row>
    <row r="6143" spans="1:11">
      <c r="A6143" s="450"/>
      <c r="B6143" s="1645" t="s">
        <v>1142</v>
      </c>
      <c r="C6143" s="1646"/>
      <c r="D6143" s="1646"/>
      <c r="E6143" s="1646"/>
      <c r="F6143" s="1646"/>
      <c r="G6143" s="1646"/>
      <c r="H6143" s="1646"/>
      <c r="I6143" s="1647"/>
      <c r="J6143" s="573">
        <f>J6141+J6136+J6126</f>
        <v>1031.2776356363636</v>
      </c>
      <c r="K6143" s="458"/>
    </row>
    <row r="6144" spans="1:11">
      <c r="A6144" s="450"/>
      <c r="B6144" s="523"/>
      <c r="C6144" s="523"/>
      <c r="D6144" s="523"/>
      <c r="E6144" s="523"/>
      <c r="F6144" s="523"/>
      <c r="G6144" s="523"/>
      <c r="H6144" s="523"/>
      <c r="I6144" s="524"/>
      <c r="J6144" s="523"/>
      <c r="K6144" s="458"/>
    </row>
    <row r="6145" spans="1:11">
      <c r="A6145" s="450"/>
      <c r="B6145" s="1645" t="s">
        <v>1143</v>
      </c>
      <c r="C6145" s="1646"/>
      <c r="D6145" s="1646"/>
      <c r="E6145" s="1646"/>
      <c r="F6145" s="1646"/>
      <c r="G6145" s="1646"/>
      <c r="H6145" s="1646"/>
      <c r="I6145" s="1647"/>
      <c r="J6145" s="501">
        <f>J6143*0</f>
        <v>0</v>
      </c>
      <c r="K6145" s="458"/>
    </row>
    <row r="6146" spans="1:11">
      <c r="A6146" s="450"/>
      <c r="B6146" s="523"/>
      <c r="C6146" s="523"/>
      <c r="D6146" s="523"/>
      <c r="E6146" s="523"/>
      <c r="F6146" s="523"/>
      <c r="G6146" s="523"/>
      <c r="H6146" s="523"/>
      <c r="I6146" s="524"/>
      <c r="J6146" s="523"/>
      <c r="K6146" s="458"/>
    </row>
    <row r="6147" spans="1:11">
      <c r="A6147" s="450"/>
      <c r="B6147" s="1645" t="s">
        <v>1144</v>
      </c>
      <c r="C6147" s="1646"/>
      <c r="D6147" s="1646"/>
      <c r="E6147" s="1646"/>
      <c r="F6147" s="1646"/>
      <c r="G6147" s="1646"/>
      <c r="H6147" s="1646"/>
      <c r="I6147" s="1647"/>
      <c r="J6147" s="573">
        <f>J6143+J6145</f>
        <v>1031.2776356363636</v>
      </c>
      <c r="K6147" s="458"/>
    </row>
    <row r="6148" spans="1:11">
      <c r="A6148" s="450"/>
      <c r="B6148" s="511"/>
      <c r="C6148" s="511"/>
      <c r="D6148" s="511"/>
      <c r="E6148" s="511"/>
      <c r="F6148" s="511"/>
      <c r="G6148" s="511"/>
      <c r="H6148" s="511"/>
      <c r="I6148" s="571"/>
      <c r="J6148" s="511"/>
      <c r="K6148" s="458"/>
    </row>
    <row r="6149" spans="1:11">
      <c r="A6149" s="450"/>
      <c r="B6149" s="589"/>
      <c r="C6149" s="559"/>
      <c r="D6149" s="559"/>
      <c r="E6149" s="559"/>
      <c r="F6149" s="559"/>
      <c r="G6149" s="559"/>
      <c r="H6149" s="559"/>
      <c r="I6149" s="559"/>
      <c r="J6149" s="590"/>
      <c r="K6149" s="458"/>
    </row>
    <row r="6150" spans="1:11">
      <c r="A6150" s="450"/>
      <c r="B6150" s="591"/>
      <c r="C6150" s="592"/>
      <c r="D6150" s="593"/>
      <c r="E6150" s="593"/>
      <c r="F6150" s="594" t="s">
        <v>1119</v>
      </c>
      <c r="G6150" s="595" t="s">
        <v>1119</v>
      </c>
      <c r="H6150" s="592"/>
      <c r="I6150" s="592"/>
      <c r="J6150" s="596"/>
      <c r="K6150" s="458"/>
    </row>
    <row r="6151" spans="1:11">
      <c r="A6151" s="450"/>
      <c r="B6151" s="459"/>
      <c r="C6151" s="459"/>
      <c r="D6151" s="459"/>
      <c r="E6151" s="459"/>
      <c r="F6151" s="459"/>
      <c r="G6151" s="459"/>
      <c r="H6151" s="459"/>
      <c r="I6151" s="459"/>
      <c r="J6151" s="459"/>
      <c r="K6151" s="458"/>
    </row>
    <row r="6152" spans="1:11">
      <c r="A6152" s="450"/>
      <c r="B6152" s="597"/>
      <c r="C6152" s="598"/>
      <c r="D6152" s="598"/>
      <c r="E6152" s="598"/>
      <c r="F6152" s="599"/>
      <c r="G6152" s="600" t="s">
        <v>482</v>
      </c>
      <c r="H6152" s="502"/>
      <c r="I6152" s="502"/>
      <c r="J6152" s="505"/>
      <c r="K6152" s="458"/>
    </row>
    <row r="6153" spans="1:11">
      <c r="A6153" s="450"/>
      <c r="B6153" s="601"/>
      <c r="C6153" s="602"/>
      <c r="D6153" s="602"/>
      <c r="E6153" s="602"/>
      <c r="F6153" s="603"/>
      <c r="G6153" s="1648" t="s">
        <v>1145</v>
      </c>
      <c r="H6153" s="1649"/>
      <c r="I6153" s="1649"/>
      <c r="J6153" s="1650"/>
      <c r="K6153" s="458"/>
    </row>
    <row r="6154" spans="1:11">
      <c r="A6154" s="450"/>
      <c r="B6154" s="604"/>
      <c r="C6154" s="605"/>
      <c r="D6154" s="605"/>
      <c r="E6154" s="605"/>
      <c r="F6154" s="606"/>
      <c r="G6154" s="607"/>
      <c r="H6154" s="1651"/>
      <c r="I6154" s="1652"/>
      <c r="J6154" s="1653"/>
      <c r="K6154" s="458"/>
    </row>
    <row r="6155" spans="1:11" ht="15" thickBot="1">
      <c r="A6155" s="608"/>
      <c r="B6155" s="609"/>
      <c r="C6155" s="609"/>
      <c r="D6155" s="609"/>
      <c r="E6155" s="609"/>
      <c r="F6155" s="609"/>
      <c r="G6155" s="609"/>
      <c r="H6155" s="609"/>
      <c r="I6155" s="609"/>
      <c r="J6155" s="609"/>
      <c r="K6155" s="610"/>
    </row>
    <row r="6156" spans="1:11">
      <c r="A6156" s="447"/>
      <c r="B6156" s="448"/>
      <c r="C6156" s="448"/>
      <c r="D6156" s="448"/>
      <c r="E6156" s="448"/>
      <c r="F6156" s="448"/>
      <c r="G6156" s="448"/>
      <c r="H6156" s="448"/>
      <c r="I6156" s="448"/>
      <c r="J6156" s="448"/>
      <c r="K6156" s="449"/>
    </row>
    <row r="6157" spans="1:11">
      <c r="A6157" s="450"/>
      <c r="B6157" s="451" t="s">
        <v>141</v>
      </c>
      <c r="C6157" s="452"/>
      <c r="D6157" s="453" t="s">
        <v>1105</v>
      </c>
      <c r="E6157" s="454"/>
      <c r="F6157" s="455"/>
      <c r="G6157" s="455"/>
      <c r="H6157" s="456"/>
      <c r="I6157" s="456"/>
      <c r="J6157" s="457"/>
      <c r="K6157" s="458"/>
    </row>
    <row r="6158" spans="1:11">
      <c r="A6158" s="450"/>
      <c r="B6158" s="459"/>
      <c r="C6158" s="459"/>
      <c r="D6158" s="459"/>
      <c r="E6158" s="459"/>
      <c r="F6158" s="459"/>
      <c r="G6158" s="459"/>
      <c r="H6158" s="459"/>
      <c r="I6158" s="459"/>
      <c r="J6158" s="459"/>
      <c r="K6158" s="458"/>
    </row>
    <row r="6159" spans="1:11">
      <c r="A6159" s="450"/>
      <c r="B6159" s="460" t="s">
        <v>1146</v>
      </c>
      <c r="C6159" s="461" t="s">
        <v>1107</v>
      </c>
      <c r="D6159" s="1671" t="s">
        <v>198</v>
      </c>
      <c r="E6159" s="1672"/>
      <c r="F6159" s="1672"/>
      <c r="G6159" s="1672"/>
      <c r="H6159" s="1672"/>
      <c r="I6159" s="1673"/>
      <c r="J6159" s="462" t="s">
        <v>1108</v>
      </c>
      <c r="K6159" s="458"/>
    </row>
    <row r="6160" spans="1:11" ht="28.5" customHeight="1">
      <c r="A6160" s="450"/>
      <c r="B6160" s="463">
        <v>51156</v>
      </c>
      <c r="C6160" s="464"/>
      <c r="D6160" s="1674" t="s">
        <v>1410</v>
      </c>
      <c r="E6160" s="1675"/>
      <c r="F6160" s="1675"/>
      <c r="G6160" s="1675"/>
      <c r="H6160" s="1675"/>
      <c r="I6160" s="1676"/>
      <c r="J6160" s="468" t="str">
        <f>F6177</f>
        <v>m2</v>
      </c>
      <c r="K6160" s="458"/>
    </row>
    <row r="6161" spans="1:13">
      <c r="A6161" s="450"/>
      <c r="B6161" s="469"/>
      <c r="C6161" s="469"/>
      <c r="D6161" s="469"/>
      <c r="E6161" s="469"/>
      <c r="F6161" s="469"/>
      <c r="G6161" s="469"/>
      <c r="H6161" s="469"/>
      <c r="I6161" s="470"/>
      <c r="J6161" s="471"/>
      <c r="K6161" s="458"/>
    </row>
    <row r="6162" spans="1:13">
      <c r="A6162" s="450"/>
      <c r="B6162" s="1648" t="s">
        <v>1111</v>
      </c>
      <c r="C6162" s="1650"/>
      <c r="D6162" s="1679" t="s">
        <v>873</v>
      </c>
      <c r="E6162" s="1681" t="s">
        <v>1112</v>
      </c>
      <c r="F6162" s="472" t="s">
        <v>1113</v>
      </c>
      <c r="G6162" s="473"/>
      <c r="H6162" s="472" t="s">
        <v>1114</v>
      </c>
      <c r="I6162" s="473"/>
      <c r="J6162" s="474" t="s">
        <v>1115</v>
      </c>
      <c r="K6162" s="458"/>
    </row>
    <row r="6163" spans="1:13">
      <c r="A6163" s="450"/>
      <c r="B6163" s="1677"/>
      <c r="C6163" s="1678"/>
      <c r="D6163" s="1680"/>
      <c r="E6163" s="1682"/>
      <c r="F6163" s="475" t="s">
        <v>1116</v>
      </c>
      <c r="G6163" s="475" t="s">
        <v>1117</v>
      </c>
      <c r="H6163" s="475" t="s">
        <v>1116</v>
      </c>
      <c r="I6163" s="476" t="s">
        <v>1117</v>
      </c>
      <c r="J6163" s="477" t="s">
        <v>1118</v>
      </c>
      <c r="K6163" s="458"/>
    </row>
    <row r="6164" spans="1:13">
      <c r="A6164" s="450"/>
      <c r="B6164" s="486"/>
      <c r="C6164" s="487"/>
      <c r="D6164" s="488"/>
      <c r="E6164" s="481"/>
      <c r="F6164" s="481"/>
      <c r="G6164" s="482"/>
      <c r="H6164" s="490"/>
      <c r="I6164" s="484"/>
      <c r="J6164" s="492"/>
      <c r="K6164" s="458"/>
    </row>
    <row r="6165" spans="1:13">
      <c r="A6165" s="450"/>
      <c r="B6165" s="486"/>
      <c r="C6165" s="487"/>
      <c r="D6165" s="488"/>
      <c r="E6165" s="489"/>
      <c r="F6165" s="489"/>
      <c r="G6165" s="489"/>
      <c r="H6165" s="490"/>
      <c r="I6165" s="491"/>
      <c r="J6165" s="492">
        <f>H6165*F6165*E6165+I6165*G6165*E6165</f>
        <v>0</v>
      </c>
      <c r="K6165" s="458"/>
    </row>
    <row r="6166" spans="1:13">
      <c r="A6166" s="450"/>
      <c r="B6166" s="493"/>
      <c r="C6166" s="494"/>
      <c r="D6166" s="495"/>
      <c r="E6166" s="496"/>
      <c r="F6166" s="496"/>
      <c r="G6166" s="496"/>
      <c r="H6166" s="497"/>
      <c r="I6166" s="498"/>
      <c r="J6166" s="492">
        <f>H6166*F6166*E6166+I6166*G6166*E6166</f>
        <v>0</v>
      </c>
      <c r="K6166" s="458"/>
    </row>
    <row r="6167" spans="1:13">
      <c r="A6167" s="450"/>
      <c r="B6167" s="499" t="s">
        <v>1119</v>
      </c>
      <c r="C6167" s="469"/>
      <c r="D6167" s="469"/>
      <c r="E6167" s="469"/>
      <c r="F6167" s="469"/>
      <c r="G6167" s="469"/>
      <c r="H6167" s="469"/>
      <c r="I6167" s="500" t="s">
        <v>138</v>
      </c>
      <c r="J6167" s="501">
        <f>SUM(J6164:J6166)</f>
        <v>0</v>
      </c>
      <c r="K6167" s="458"/>
    </row>
    <row r="6168" spans="1:13">
      <c r="A6168" s="450"/>
      <c r="B6168" s="502"/>
      <c r="C6168" s="502"/>
      <c r="D6168" s="502"/>
      <c r="E6168" s="502"/>
      <c r="F6168" s="502"/>
      <c r="G6168" s="502"/>
      <c r="H6168" s="502"/>
      <c r="I6168" s="503"/>
      <c r="J6168" s="504"/>
      <c r="K6168" s="458"/>
    </row>
    <row r="6169" spans="1:13" ht="20.399999999999999">
      <c r="A6169" s="450"/>
      <c r="B6169" s="1664" t="s">
        <v>1120</v>
      </c>
      <c r="C6169" s="1665"/>
      <c r="D6169" s="1665"/>
      <c r="E6169" s="1666"/>
      <c r="F6169" s="505" t="s">
        <v>873</v>
      </c>
      <c r="G6169" s="506"/>
      <c r="H6169" s="507" t="s">
        <v>560</v>
      </c>
      <c r="I6169" s="508" t="s">
        <v>1121</v>
      </c>
      <c r="J6169" s="509" t="s">
        <v>1122</v>
      </c>
      <c r="K6169" s="458"/>
    </row>
    <row r="6170" spans="1:13">
      <c r="A6170" s="450"/>
      <c r="B6170" s="510"/>
      <c r="C6170" s="511"/>
      <c r="D6170" s="512"/>
      <c r="E6170" s="513"/>
      <c r="F6170" s="514"/>
      <c r="G6170" s="515"/>
      <c r="H6170" s="516"/>
      <c r="I6170" s="484"/>
      <c r="J6170" s="485"/>
      <c r="K6170" s="458"/>
    </row>
    <row r="6171" spans="1:13">
      <c r="A6171" s="450"/>
      <c r="B6171" s="517" t="s">
        <v>626</v>
      </c>
      <c r="C6171" s="518"/>
      <c r="D6171" s="459"/>
      <c r="E6171" s="487"/>
      <c r="F6171" s="488"/>
      <c r="G6171" s="519"/>
      <c r="H6171" s="520">
        <v>0.4583333</v>
      </c>
      <c r="I6171" s="521">
        <f>VLOOKUP(B6171,'MÃO DE OBRA'!$A:$E,5,FALSE)/220</f>
        <v>15.730909090909092</v>
      </c>
      <c r="J6171" s="492">
        <f t="shared" ref="J6171:J6172" si="153">H6171*I6171</f>
        <v>7.2099994756363639</v>
      </c>
      <c r="K6171" s="458"/>
    </row>
    <row r="6172" spans="1:13">
      <c r="A6172" s="450"/>
      <c r="B6172" s="517" t="s">
        <v>734</v>
      </c>
      <c r="C6172" s="518"/>
      <c r="D6172" s="459"/>
      <c r="E6172" s="487"/>
      <c r="F6172" s="488"/>
      <c r="G6172" s="519"/>
      <c r="H6172" s="520">
        <f>H6171</f>
        <v>0.4583333</v>
      </c>
      <c r="I6172" s="521">
        <f>VLOOKUP(B6172,'MÃO DE OBRA'!$A:$E,5,FALSE)/220</f>
        <v>23.596363636363641</v>
      </c>
      <c r="J6172" s="492">
        <f t="shared" si="153"/>
        <v>10.814999213454547</v>
      </c>
      <c r="K6172" s="458"/>
      <c r="M6172" s="817"/>
    </row>
    <row r="6173" spans="1:13">
      <c r="A6173" s="450"/>
      <c r="B6173" s="517"/>
      <c r="C6173" s="518"/>
      <c r="D6173" s="459"/>
      <c r="E6173" s="487"/>
      <c r="F6173" s="488"/>
      <c r="G6173" s="519"/>
      <c r="H6173" s="520"/>
      <c r="I6173" s="521"/>
      <c r="J6173" s="492"/>
      <c r="K6173" s="458"/>
    </row>
    <row r="6174" spans="1:13">
      <c r="A6174" s="450"/>
      <c r="B6174" s="517"/>
      <c r="C6174" s="518"/>
      <c r="D6174" s="459"/>
      <c r="E6174" s="487"/>
      <c r="F6174" s="488"/>
      <c r="G6174" s="519"/>
      <c r="H6174" s="520"/>
      <c r="I6174" s="491"/>
      <c r="J6174" s="492">
        <f>H6174*I6174</f>
        <v>0</v>
      </c>
      <c r="K6174" s="458"/>
    </row>
    <row r="6175" spans="1:13">
      <c r="A6175" s="450"/>
      <c r="B6175" s="499" t="s">
        <v>1119</v>
      </c>
      <c r="C6175" s="502"/>
      <c r="D6175" s="502"/>
      <c r="E6175" s="502"/>
      <c r="F6175" s="502"/>
      <c r="G6175" s="502"/>
      <c r="H6175" s="502"/>
      <c r="I6175" s="522" t="s">
        <v>138</v>
      </c>
      <c r="J6175" s="501">
        <f>SUM(J6170:J6174)</f>
        <v>18.024998689090911</v>
      </c>
      <c r="K6175" s="458"/>
    </row>
    <row r="6176" spans="1:13">
      <c r="A6176" s="450"/>
      <c r="B6176" s="523"/>
      <c r="C6176" s="523"/>
      <c r="D6176" s="523"/>
      <c r="E6176" s="523"/>
      <c r="F6176" s="523"/>
      <c r="G6176" s="523"/>
      <c r="H6176" s="523"/>
      <c r="I6176" s="524"/>
      <c r="J6176" s="523"/>
      <c r="K6176" s="458"/>
    </row>
    <row r="6177" spans="1:11">
      <c r="A6177" s="450"/>
      <c r="B6177" s="525" t="s">
        <v>1123</v>
      </c>
      <c r="C6177" s="526"/>
      <c r="D6177" s="523"/>
      <c r="E6177" s="527">
        <v>1</v>
      </c>
      <c r="F6177" s="528" t="s">
        <v>1130</v>
      </c>
      <c r="G6177" s="506"/>
      <c r="H6177" s="506"/>
      <c r="I6177" s="529" t="s">
        <v>1124</v>
      </c>
      <c r="J6177" s="501">
        <f>J6167+J6175</f>
        <v>18.024998689090911</v>
      </c>
      <c r="K6177" s="458"/>
    </row>
    <row r="6178" spans="1:11">
      <c r="A6178" s="450"/>
      <c r="B6178" s="530"/>
      <c r="C6178" s="523"/>
      <c r="D6178" s="523"/>
      <c r="E6178" s="531"/>
      <c r="F6178" s="532"/>
      <c r="G6178" s="532"/>
      <c r="H6178" s="532"/>
      <c r="I6178" s="524"/>
      <c r="J6178" s="523"/>
      <c r="K6178" s="458"/>
    </row>
    <row r="6179" spans="1:11" ht="20.399999999999999">
      <c r="A6179" s="450"/>
      <c r="B6179" s="1667" t="s">
        <v>481</v>
      </c>
      <c r="C6179" s="1668"/>
      <c r="D6179" s="1668"/>
      <c r="E6179" s="1669"/>
      <c r="F6179" s="533" t="s">
        <v>873</v>
      </c>
      <c r="G6179" s="534" t="s">
        <v>493</v>
      </c>
      <c r="H6179" s="507" t="s">
        <v>1115</v>
      </c>
      <c r="I6179" s="535" t="s">
        <v>480</v>
      </c>
      <c r="J6179" s="536" t="s">
        <v>482</v>
      </c>
      <c r="K6179" s="458"/>
    </row>
    <row r="6180" spans="1:11">
      <c r="A6180" s="450"/>
      <c r="B6180" s="537"/>
      <c r="C6180" s="538"/>
      <c r="D6180" s="538"/>
      <c r="E6180" s="539"/>
      <c r="F6180" s="540"/>
      <c r="G6180" s="541"/>
      <c r="H6180" s="547"/>
      <c r="I6180" s="543"/>
      <c r="J6180" s="485"/>
      <c r="K6180" s="458"/>
    </row>
    <row r="6181" spans="1:11">
      <c r="A6181" s="450"/>
      <c r="B6181" s="537"/>
      <c r="C6181" s="518"/>
      <c r="D6181" s="518"/>
      <c r="E6181" s="487"/>
      <c r="F6181" s="540"/>
      <c r="G6181" s="541"/>
      <c r="H6181" s="547"/>
      <c r="I6181" s="543"/>
      <c r="J6181" s="492"/>
      <c r="K6181" s="458"/>
    </row>
    <row r="6182" spans="1:11">
      <c r="A6182" s="450"/>
      <c r="B6182" s="517"/>
      <c r="C6182" s="518"/>
      <c r="D6182" s="518"/>
      <c r="E6182" s="487"/>
      <c r="F6182" s="488"/>
      <c r="G6182" s="546"/>
      <c r="H6182" s="547"/>
      <c r="I6182" s="543"/>
      <c r="J6182" s="492">
        <f>H6182*I6182*E6164*F6164</f>
        <v>0</v>
      </c>
      <c r="K6182" s="458"/>
    </row>
    <row r="6183" spans="1:11">
      <c r="A6183" s="450"/>
      <c r="B6183" s="517"/>
      <c r="C6183" s="526"/>
      <c r="D6183" s="526"/>
      <c r="E6183" s="494"/>
      <c r="F6183" s="488"/>
      <c r="G6183" s="468"/>
      <c r="H6183" s="547"/>
      <c r="I6183" s="548"/>
      <c r="J6183" s="492">
        <f>H6183*I6183*E6165*F6165</f>
        <v>0</v>
      </c>
      <c r="K6183" s="458"/>
    </row>
    <row r="6184" spans="1:11">
      <c r="A6184" s="450"/>
      <c r="B6184" s="550" t="s">
        <v>1119</v>
      </c>
      <c r="C6184" s="526"/>
      <c r="D6184" s="526"/>
      <c r="E6184" s="526"/>
      <c r="F6184" s="523"/>
      <c r="G6184" s="526"/>
      <c r="H6184" s="551"/>
      <c r="I6184" s="552" t="s">
        <v>138</v>
      </c>
      <c r="J6184" s="501">
        <f>SUM(J6180:J6183)</f>
        <v>0</v>
      </c>
      <c r="K6184" s="458"/>
    </row>
    <row r="6185" spans="1:11">
      <c r="A6185" s="450"/>
      <c r="B6185" s="553"/>
      <c r="C6185" s="526"/>
      <c r="D6185" s="526"/>
      <c r="E6185" s="554"/>
      <c r="F6185" s="555"/>
      <c r="G6185" s="506"/>
      <c r="H6185" s="506"/>
      <c r="I6185" s="529"/>
      <c r="J6185" s="554"/>
      <c r="K6185" s="458"/>
    </row>
    <row r="6186" spans="1:11" ht="20.399999999999999">
      <c r="A6186" s="450"/>
      <c r="B6186" s="1667" t="s">
        <v>1125</v>
      </c>
      <c r="C6186" s="1668"/>
      <c r="D6186" s="1668"/>
      <c r="E6186" s="1668"/>
      <c r="F6186" s="1669"/>
      <c r="G6186" s="556" t="s">
        <v>494</v>
      </c>
      <c r="H6186" s="506" t="s">
        <v>1126</v>
      </c>
      <c r="I6186" s="557" t="s">
        <v>1115</v>
      </c>
      <c r="J6186" s="509" t="s">
        <v>482</v>
      </c>
      <c r="K6186" s="458"/>
    </row>
    <row r="6187" spans="1:11">
      <c r="A6187" s="450"/>
      <c r="B6187" s="558"/>
      <c r="C6187" s="559"/>
      <c r="D6187" s="560"/>
      <c r="E6187" s="560"/>
      <c r="F6187" s="561"/>
      <c r="G6187" s="489"/>
      <c r="H6187" s="489"/>
      <c r="I6187" s="562"/>
      <c r="J6187" s="492"/>
      <c r="K6187" s="458"/>
    </row>
    <row r="6188" spans="1:11">
      <c r="A6188" s="450"/>
      <c r="B6188" s="563"/>
      <c r="C6188" s="564"/>
      <c r="D6188" s="565"/>
      <c r="E6188" s="565"/>
      <c r="F6188" s="566"/>
      <c r="G6188" s="489"/>
      <c r="H6188" s="489"/>
      <c r="I6188" s="562"/>
      <c r="J6188" s="492"/>
      <c r="K6188" s="458"/>
    </row>
    <row r="6189" spans="1:11">
      <c r="A6189" s="450"/>
      <c r="B6189" s="1670" t="s">
        <v>138</v>
      </c>
      <c r="C6189" s="1670"/>
      <c r="D6189" s="1670"/>
      <c r="E6189" s="1670"/>
      <c r="F6189" s="1670"/>
      <c r="G6189" s="1670"/>
      <c r="H6189" s="1670"/>
      <c r="I6189" s="1670"/>
      <c r="J6189" s="501">
        <f>SUM(J6187:J6188)</f>
        <v>0</v>
      </c>
      <c r="K6189" s="458"/>
    </row>
    <row r="6190" spans="1:11">
      <c r="A6190" s="450"/>
      <c r="B6190" s="567"/>
      <c r="C6190" s="511"/>
      <c r="D6190" s="511"/>
      <c r="E6190" s="568"/>
      <c r="F6190" s="569"/>
      <c r="G6190" s="570"/>
      <c r="H6190" s="570"/>
      <c r="I6190" s="571"/>
      <c r="J6190" s="572"/>
      <c r="K6190" s="458"/>
    </row>
    <row r="6191" spans="1:11">
      <c r="A6191" s="450"/>
      <c r="B6191" s="573" t="s">
        <v>1127</v>
      </c>
      <c r="C6191" s="573"/>
      <c r="D6191" s="550"/>
      <c r="E6191" s="523"/>
      <c r="F6191" s="523"/>
      <c r="G6191" s="523"/>
      <c r="H6191" s="574"/>
      <c r="I6191" s="575"/>
      <c r="J6191" s="639">
        <f>(J6177+J6184+J6189)/E6177</f>
        <v>18.024998689090911</v>
      </c>
      <c r="K6191" s="458"/>
    </row>
    <row r="6192" spans="1:11">
      <c r="A6192" s="450"/>
      <c r="B6192" s="553"/>
      <c r="C6192" s="526"/>
      <c r="D6192" s="526"/>
      <c r="E6192" s="554"/>
      <c r="F6192" s="555"/>
      <c r="G6192" s="506"/>
      <c r="H6192" s="506"/>
      <c r="I6192" s="529"/>
      <c r="J6192" s="576"/>
      <c r="K6192" s="458"/>
    </row>
    <row r="6193" spans="1:11" ht="20.399999999999999">
      <c r="A6193" s="450"/>
      <c r="B6193" s="1667" t="s">
        <v>1128</v>
      </c>
      <c r="C6193" s="1668"/>
      <c r="D6193" s="1668"/>
      <c r="E6193" s="1668"/>
      <c r="F6193" s="1669"/>
      <c r="G6193" s="556" t="s">
        <v>494</v>
      </c>
      <c r="H6193" s="506" t="s">
        <v>1126</v>
      </c>
      <c r="I6193" s="557" t="s">
        <v>1115</v>
      </c>
      <c r="J6193" s="509" t="s">
        <v>482</v>
      </c>
      <c r="K6193" s="458"/>
    </row>
    <row r="6194" spans="1:11">
      <c r="A6194" s="450"/>
      <c r="B6194" s="558" t="s">
        <v>1411</v>
      </c>
      <c r="C6194" s="559"/>
      <c r="D6194" s="560"/>
      <c r="E6194" s="560"/>
      <c r="F6194" s="561"/>
      <c r="G6194" s="489">
        <v>2.2000000000000002</v>
      </c>
      <c r="H6194" s="489" t="s">
        <v>1221</v>
      </c>
      <c r="I6194" s="562">
        <v>4.8899999999999997</v>
      </c>
      <c r="J6194" s="492">
        <f>G6194*I6194</f>
        <v>10.758000000000001</v>
      </c>
      <c r="K6194" s="458"/>
    </row>
    <row r="6195" spans="1:11">
      <c r="A6195" s="450"/>
      <c r="B6195" s="563" t="s">
        <v>1412</v>
      </c>
      <c r="C6195" s="564"/>
      <c r="D6195" s="565"/>
      <c r="E6195" s="565"/>
      <c r="F6195" s="566"/>
      <c r="G6195" s="489">
        <v>1.02</v>
      </c>
      <c r="H6195" s="489" t="s">
        <v>1165</v>
      </c>
      <c r="I6195" s="743">
        <v>218</v>
      </c>
      <c r="J6195" s="492">
        <f>G6195*I6195</f>
        <v>222.36</v>
      </c>
      <c r="K6195" s="458"/>
    </row>
    <row r="6196" spans="1:11">
      <c r="A6196" s="450"/>
      <c r="B6196" s="563"/>
      <c r="C6196" s="564"/>
      <c r="D6196" s="565"/>
      <c r="E6196" s="565"/>
      <c r="F6196" s="566"/>
      <c r="G6196" s="489"/>
      <c r="H6196" s="489"/>
      <c r="I6196" s="743"/>
      <c r="J6196" s="492"/>
      <c r="K6196" s="458"/>
    </row>
    <row r="6197" spans="1:11">
      <c r="A6197" s="450"/>
      <c r="B6197" s="563"/>
      <c r="C6197" s="564"/>
      <c r="D6197" s="565"/>
      <c r="E6197" s="565"/>
      <c r="F6197" s="566"/>
      <c r="G6197" s="489"/>
      <c r="H6197" s="489"/>
      <c r="I6197" s="743"/>
      <c r="J6197" s="492">
        <f t="shared" ref="J6197:J6200" si="154">G6197*I6197</f>
        <v>0</v>
      </c>
      <c r="K6197" s="458"/>
    </row>
    <row r="6198" spans="1:11">
      <c r="A6198" s="450"/>
      <c r="B6198" s="563"/>
      <c r="C6198" s="564"/>
      <c r="D6198" s="565"/>
      <c r="E6198" s="565"/>
      <c r="F6198" s="566"/>
      <c r="G6198" s="489"/>
      <c r="H6198" s="489"/>
      <c r="I6198" s="743"/>
      <c r="J6198" s="492">
        <f t="shared" si="154"/>
        <v>0</v>
      </c>
      <c r="K6198" s="458"/>
    </row>
    <row r="6199" spans="1:11">
      <c r="A6199" s="450"/>
      <c r="B6199" s="563"/>
      <c r="C6199" s="564"/>
      <c r="D6199" s="565"/>
      <c r="E6199" s="565"/>
      <c r="F6199" s="566"/>
      <c r="G6199" s="489"/>
      <c r="H6199" s="489"/>
      <c r="I6199" s="743"/>
      <c r="J6199" s="492">
        <f t="shared" si="154"/>
        <v>0</v>
      </c>
      <c r="K6199" s="458"/>
    </row>
    <row r="6200" spans="1:11">
      <c r="A6200" s="450"/>
      <c r="B6200" s="577"/>
      <c r="C6200" s="578"/>
      <c r="D6200" s="579"/>
      <c r="E6200" s="579"/>
      <c r="F6200" s="580"/>
      <c r="G6200" s="489"/>
      <c r="H6200" s="489"/>
      <c r="I6200" s="743"/>
      <c r="J6200" s="492">
        <f t="shared" si="154"/>
        <v>0</v>
      </c>
      <c r="K6200" s="458"/>
    </row>
    <row r="6201" spans="1:11">
      <c r="A6201" s="450"/>
      <c r="B6201" s="581"/>
      <c r="C6201" s="523"/>
      <c r="D6201" s="523"/>
      <c r="E6201" s="582"/>
      <c r="F6201" s="583"/>
      <c r="G6201" s="532"/>
      <c r="H6201" s="532"/>
      <c r="I6201" s="524" t="s">
        <v>138</v>
      </c>
      <c r="J6201" s="501">
        <f>SUM(J6194:J6200)</f>
        <v>233.11800000000002</v>
      </c>
      <c r="K6201" s="458"/>
    </row>
    <row r="6202" spans="1:11">
      <c r="A6202" s="450"/>
      <c r="B6202" s="584"/>
      <c r="C6202" s="523"/>
      <c r="D6202" s="523"/>
      <c r="E6202" s="582"/>
      <c r="F6202" s="583"/>
      <c r="G6202" s="532"/>
      <c r="H6202" s="532"/>
      <c r="I6202" s="524"/>
      <c r="J6202" s="582"/>
      <c r="K6202" s="458"/>
    </row>
    <row r="6203" spans="1:11" ht="20.399999999999999">
      <c r="A6203" s="450"/>
      <c r="B6203" s="1667" t="s">
        <v>1141</v>
      </c>
      <c r="C6203" s="1668"/>
      <c r="D6203" s="1668"/>
      <c r="E6203" s="1668"/>
      <c r="F6203" s="1669"/>
      <c r="G6203" s="587" t="s">
        <v>494</v>
      </c>
      <c r="H6203" s="506" t="s">
        <v>1115</v>
      </c>
      <c r="I6203" s="557"/>
      <c r="J6203" s="509" t="s">
        <v>482</v>
      </c>
      <c r="K6203" s="458"/>
    </row>
    <row r="6204" spans="1:11">
      <c r="A6204" s="450"/>
      <c r="B6204" s="1654"/>
      <c r="C6204" s="1655"/>
      <c r="D6204" s="1655"/>
      <c r="E6204" s="1655"/>
      <c r="F6204" s="1656"/>
      <c r="G6204" s="489"/>
      <c r="H6204" s="1657"/>
      <c r="I6204" s="1658"/>
      <c r="J6204" s="492"/>
      <c r="K6204" s="458"/>
    </row>
    <row r="6205" spans="1:11">
      <c r="A6205" s="450"/>
      <c r="B6205" s="1659"/>
      <c r="C6205" s="1660"/>
      <c r="D6205" s="1660"/>
      <c r="E6205" s="1660"/>
      <c r="F6205" s="1661"/>
      <c r="G6205" s="496"/>
      <c r="H6205" s="1662"/>
      <c r="I6205" s="1663"/>
      <c r="J6205" s="492"/>
      <c r="K6205" s="458"/>
    </row>
    <row r="6206" spans="1:11">
      <c r="A6206" s="450"/>
      <c r="B6206" s="581"/>
      <c r="C6206" s="523"/>
      <c r="D6206" s="523"/>
      <c r="E6206" s="582"/>
      <c r="F6206" s="583"/>
      <c r="G6206" s="532"/>
      <c r="H6206" s="532"/>
      <c r="I6206" s="524" t="s">
        <v>138</v>
      </c>
      <c r="J6206" s="501">
        <f>SUM(J6204:J6205)</f>
        <v>0</v>
      </c>
      <c r="K6206" s="458"/>
    </row>
    <row r="6207" spans="1:11">
      <c r="A6207" s="450"/>
      <c r="B6207" s="523"/>
      <c r="C6207" s="523"/>
      <c r="D6207" s="523"/>
      <c r="E6207" s="523"/>
      <c r="F6207" s="523"/>
      <c r="G6207" s="523"/>
      <c r="H6207" s="523"/>
      <c r="I6207" s="524"/>
      <c r="J6207" s="523"/>
      <c r="K6207" s="458"/>
    </row>
    <row r="6208" spans="1:11">
      <c r="A6208" s="450"/>
      <c r="B6208" s="1645" t="s">
        <v>1142</v>
      </c>
      <c r="C6208" s="1646"/>
      <c r="D6208" s="1646"/>
      <c r="E6208" s="1646"/>
      <c r="F6208" s="1646"/>
      <c r="G6208" s="1646"/>
      <c r="H6208" s="1646"/>
      <c r="I6208" s="1647"/>
      <c r="J6208" s="573">
        <f>J6206+J6201+J6191</f>
        <v>251.14299868909094</v>
      </c>
      <c r="K6208" s="458"/>
    </row>
    <row r="6209" spans="1:11">
      <c r="A6209" s="450"/>
      <c r="B6209" s="523"/>
      <c r="C6209" s="523"/>
      <c r="D6209" s="523"/>
      <c r="E6209" s="523"/>
      <c r="F6209" s="523"/>
      <c r="G6209" s="523"/>
      <c r="H6209" s="523"/>
      <c r="I6209" s="524"/>
      <c r="J6209" s="523"/>
      <c r="K6209" s="458"/>
    </row>
    <row r="6210" spans="1:11">
      <c r="A6210" s="450"/>
      <c r="B6210" s="1645" t="s">
        <v>1143</v>
      </c>
      <c r="C6210" s="1646"/>
      <c r="D6210" s="1646"/>
      <c r="E6210" s="1646"/>
      <c r="F6210" s="1646"/>
      <c r="G6210" s="1646"/>
      <c r="H6210" s="1646"/>
      <c r="I6210" s="1647"/>
      <c r="J6210" s="501">
        <f>J6208*0</f>
        <v>0</v>
      </c>
      <c r="K6210" s="458"/>
    </row>
    <row r="6211" spans="1:11">
      <c r="A6211" s="450"/>
      <c r="B6211" s="523"/>
      <c r="C6211" s="523"/>
      <c r="D6211" s="523"/>
      <c r="E6211" s="523"/>
      <c r="F6211" s="523"/>
      <c r="G6211" s="523"/>
      <c r="H6211" s="523"/>
      <c r="I6211" s="524"/>
      <c r="J6211" s="523"/>
      <c r="K6211" s="458"/>
    </row>
    <row r="6212" spans="1:11">
      <c r="A6212" s="450"/>
      <c r="B6212" s="1645" t="s">
        <v>1144</v>
      </c>
      <c r="C6212" s="1646"/>
      <c r="D6212" s="1646"/>
      <c r="E6212" s="1646"/>
      <c r="F6212" s="1646"/>
      <c r="G6212" s="1646"/>
      <c r="H6212" s="1646"/>
      <c r="I6212" s="1647"/>
      <c r="J6212" s="573">
        <f>J6208+J6210</f>
        <v>251.14299868909094</v>
      </c>
      <c r="K6212" s="458"/>
    </row>
    <row r="6213" spans="1:11">
      <c r="A6213" s="450"/>
      <c r="B6213" s="511"/>
      <c r="C6213" s="511"/>
      <c r="D6213" s="511"/>
      <c r="E6213" s="511"/>
      <c r="F6213" s="511"/>
      <c r="G6213" s="511"/>
      <c r="H6213" s="511"/>
      <c r="I6213" s="571"/>
      <c r="J6213" s="511"/>
      <c r="K6213" s="458"/>
    </row>
    <row r="6214" spans="1:11">
      <c r="A6214" s="450"/>
      <c r="B6214" s="589"/>
      <c r="C6214" s="559"/>
      <c r="D6214" s="559"/>
      <c r="E6214" s="559"/>
      <c r="F6214" s="559"/>
      <c r="G6214" s="559"/>
      <c r="H6214" s="559"/>
      <c r="I6214" s="559"/>
      <c r="J6214" s="590"/>
      <c r="K6214" s="458"/>
    </row>
    <row r="6215" spans="1:11">
      <c r="A6215" s="450"/>
      <c r="B6215" s="591"/>
      <c r="C6215" s="592"/>
      <c r="D6215" s="593"/>
      <c r="E6215" s="593"/>
      <c r="F6215" s="594" t="s">
        <v>1119</v>
      </c>
      <c r="G6215" s="595" t="s">
        <v>1119</v>
      </c>
      <c r="H6215" s="592"/>
      <c r="I6215" s="592"/>
      <c r="J6215" s="596"/>
      <c r="K6215" s="458"/>
    </row>
    <row r="6216" spans="1:11">
      <c r="A6216" s="450"/>
      <c r="B6216" s="459"/>
      <c r="C6216" s="459"/>
      <c r="D6216" s="459"/>
      <c r="E6216" s="459"/>
      <c r="F6216" s="459"/>
      <c r="G6216" s="459"/>
      <c r="H6216" s="459"/>
      <c r="I6216" s="459"/>
      <c r="J6216" s="459"/>
      <c r="K6216" s="458"/>
    </row>
    <row r="6217" spans="1:11">
      <c r="A6217" s="450"/>
      <c r="B6217" s="597"/>
      <c r="C6217" s="598"/>
      <c r="D6217" s="598"/>
      <c r="E6217" s="598"/>
      <c r="F6217" s="599"/>
      <c r="G6217" s="600" t="s">
        <v>482</v>
      </c>
      <c r="H6217" s="502"/>
      <c r="I6217" s="502"/>
      <c r="J6217" s="505"/>
      <c r="K6217" s="458"/>
    </row>
    <row r="6218" spans="1:11">
      <c r="A6218" s="450"/>
      <c r="B6218" s="601"/>
      <c r="C6218" s="602"/>
      <c r="D6218" s="602"/>
      <c r="E6218" s="602"/>
      <c r="F6218" s="603"/>
      <c r="G6218" s="1648" t="s">
        <v>1145</v>
      </c>
      <c r="H6218" s="1649"/>
      <c r="I6218" s="1649"/>
      <c r="J6218" s="1650"/>
      <c r="K6218" s="458"/>
    </row>
    <row r="6219" spans="1:11">
      <c r="A6219" s="450"/>
      <c r="B6219" s="604"/>
      <c r="C6219" s="605"/>
      <c r="D6219" s="605"/>
      <c r="E6219" s="605"/>
      <c r="F6219" s="606"/>
      <c r="G6219" s="607"/>
      <c r="H6219" s="1651"/>
      <c r="I6219" s="1652"/>
      <c r="J6219" s="1653"/>
      <c r="K6219" s="458"/>
    </row>
    <row r="6220" spans="1:11" ht="15" thickBot="1">
      <c r="A6220" s="608"/>
      <c r="B6220" s="609"/>
      <c r="C6220" s="609"/>
      <c r="D6220" s="609"/>
      <c r="E6220" s="609"/>
      <c r="F6220" s="609"/>
      <c r="G6220" s="609"/>
      <c r="H6220" s="609"/>
      <c r="I6220" s="609"/>
      <c r="J6220" s="609"/>
      <c r="K6220" s="610"/>
    </row>
    <row r="6221" spans="1:11">
      <c r="A6221" s="447"/>
      <c r="B6221" s="448"/>
      <c r="C6221" s="448"/>
      <c r="D6221" s="448"/>
      <c r="E6221" s="448"/>
      <c r="F6221" s="448"/>
      <c r="G6221" s="448"/>
      <c r="H6221" s="448"/>
      <c r="I6221" s="448"/>
      <c r="J6221" s="448"/>
      <c r="K6221" s="449"/>
    </row>
    <row r="6222" spans="1:11">
      <c r="A6222" s="450"/>
      <c r="B6222" s="451" t="s">
        <v>141</v>
      </c>
      <c r="C6222" s="452"/>
      <c r="D6222" s="453" t="s">
        <v>1105</v>
      </c>
      <c r="E6222" s="454"/>
      <c r="F6222" s="455"/>
      <c r="G6222" s="455"/>
      <c r="H6222" s="456"/>
      <c r="I6222" s="456"/>
      <c r="J6222" s="457"/>
      <c r="K6222" s="458"/>
    </row>
    <row r="6223" spans="1:11">
      <c r="A6223" s="450"/>
      <c r="B6223" s="459"/>
      <c r="C6223" s="459"/>
      <c r="D6223" s="459"/>
      <c r="E6223" s="459"/>
      <c r="F6223" s="459"/>
      <c r="G6223" s="459"/>
      <c r="H6223" s="459"/>
      <c r="I6223" s="459"/>
      <c r="J6223" s="459"/>
      <c r="K6223" s="458"/>
    </row>
    <row r="6224" spans="1:11">
      <c r="A6224" s="450"/>
      <c r="B6224" s="460" t="s">
        <v>1146</v>
      </c>
      <c r="C6224" s="461" t="s">
        <v>1107</v>
      </c>
      <c r="D6224" s="1671" t="s">
        <v>198</v>
      </c>
      <c r="E6224" s="1672"/>
      <c r="F6224" s="1672"/>
      <c r="G6224" s="1672"/>
      <c r="H6224" s="1672"/>
      <c r="I6224" s="1673"/>
      <c r="J6224" s="462" t="s">
        <v>1108</v>
      </c>
      <c r="K6224" s="458"/>
    </row>
    <row r="6225" spans="1:11" ht="27" customHeight="1">
      <c r="A6225" s="450"/>
      <c r="B6225" s="463">
        <v>51157</v>
      </c>
      <c r="C6225" s="464"/>
      <c r="D6225" s="1674" t="s">
        <v>1413</v>
      </c>
      <c r="E6225" s="1675"/>
      <c r="F6225" s="1675"/>
      <c r="G6225" s="1675"/>
      <c r="H6225" s="1675"/>
      <c r="I6225" s="1676"/>
      <c r="J6225" s="468" t="str">
        <f>F6242</f>
        <v>m2</v>
      </c>
      <c r="K6225" s="458"/>
    </row>
    <row r="6226" spans="1:11">
      <c r="A6226" s="450"/>
      <c r="B6226" s="469"/>
      <c r="C6226" s="469"/>
      <c r="D6226" s="469"/>
      <c r="E6226" s="469"/>
      <c r="F6226" s="469"/>
      <c r="G6226" s="469"/>
      <c r="H6226" s="469"/>
      <c r="I6226" s="470"/>
      <c r="J6226" s="471"/>
      <c r="K6226" s="458"/>
    </row>
    <row r="6227" spans="1:11">
      <c r="A6227" s="450"/>
      <c r="B6227" s="1648" t="s">
        <v>1111</v>
      </c>
      <c r="C6227" s="1650"/>
      <c r="D6227" s="1679" t="s">
        <v>873</v>
      </c>
      <c r="E6227" s="1681" t="s">
        <v>1112</v>
      </c>
      <c r="F6227" s="472" t="s">
        <v>1113</v>
      </c>
      <c r="G6227" s="473"/>
      <c r="H6227" s="472" t="s">
        <v>1114</v>
      </c>
      <c r="I6227" s="473"/>
      <c r="J6227" s="474" t="s">
        <v>1115</v>
      </c>
      <c r="K6227" s="458"/>
    </row>
    <row r="6228" spans="1:11">
      <c r="A6228" s="450"/>
      <c r="B6228" s="1677"/>
      <c r="C6228" s="1678"/>
      <c r="D6228" s="1680"/>
      <c r="E6228" s="1682"/>
      <c r="F6228" s="475" t="s">
        <v>1116</v>
      </c>
      <c r="G6228" s="475" t="s">
        <v>1117</v>
      </c>
      <c r="H6228" s="475" t="s">
        <v>1116</v>
      </c>
      <c r="I6228" s="476" t="s">
        <v>1117</v>
      </c>
      <c r="J6228" s="477" t="s">
        <v>1118</v>
      </c>
      <c r="K6228" s="458"/>
    </row>
    <row r="6229" spans="1:11">
      <c r="A6229" s="450"/>
      <c r="B6229" s="486"/>
      <c r="C6229" s="487"/>
      <c r="D6229" s="488"/>
      <c r="E6229" s="481"/>
      <c r="F6229" s="481"/>
      <c r="G6229" s="482"/>
      <c r="H6229" s="490"/>
      <c r="I6229" s="484"/>
      <c r="J6229" s="492"/>
      <c r="K6229" s="458"/>
    </row>
    <row r="6230" spans="1:11">
      <c r="A6230" s="450"/>
      <c r="B6230" s="486"/>
      <c r="C6230" s="487"/>
      <c r="D6230" s="488"/>
      <c r="E6230" s="489"/>
      <c r="F6230" s="489"/>
      <c r="G6230" s="489"/>
      <c r="H6230" s="490"/>
      <c r="I6230" s="491"/>
      <c r="J6230" s="492">
        <f>H6230*F6230*E6230+I6230*G6230*E6230</f>
        <v>0</v>
      </c>
      <c r="K6230" s="458"/>
    </row>
    <row r="6231" spans="1:11">
      <c r="A6231" s="450"/>
      <c r="B6231" s="493"/>
      <c r="C6231" s="494"/>
      <c r="D6231" s="495"/>
      <c r="E6231" s="496"/>
      <c r="F6231" s="496"/>
      <c r="G6231" s="496"/>
      <c r="H6231" s="497"/>
      <c r="I6231" s="498"/>
      <c r="J6231" s="492">
        <f>H6231*F6231*E6231+I6231*G6231*E6231</f>
        <v>0</v>
      </c>
      <c r="K6231" s="458"/>
    </row>
    <row r="6232" spans="1:11">
      <c r="A6232" s="450"/>
      <c r="B6232" s="499" t="s">
        <v>1119</v>
      </c>
      <c r="C6232" s="469"/>
      <c r="D6232" s="469"/>
      <c r="E6232" s="469"/>
      <c r="F6232" s="469"/>
      <c r="G6232" s="469"/>
      <c r="H6232" s="469"/>
      <c r="I6232" s="500" t="s">
        <v>138</v>
      </c>
      <c r="J6232" s="501">
        <f>SUM(J6229:J6231)</f>
        <v>0</v>
      </c>
      <c r="K6232" s="458"/>
    </row>
    <row r="6233" spans="1:11">
      <c r="A6233" s="450"/>
      <c r="B6233" s="502"/>
      <c r="C6233" s="502"/>
      <c r="D6233" s="502"/>
      <c r="E6233" s="502"/>
      <c r="F6233" s="502"/>
      <c r="G6233" s="502"/>
      <c r="H6233" s="502"/>
      <c r="I6233" s="503"/>
      <c r="J6233" s="504"/>
      <c r="K6233" s="458"/>
    </row>
    <row r="6234" spans="1:11" ht="20.399999999999999">
      <c r="A6234" s="450"/>
      <c r="B6234" s="1664" t="s">
        <v>1120</v>
      </c>
      <c r="C6234" s="1665"/>
      <c r="D6234" s="1665"/>
      <c r="E6234" s="1666"/>
      <c r="F6234" s="505" t="s">
        <v>873</v>
      </c>
      <c r="G6234" s="506"/>
      <c r="H6234" s="507" t="s">
        <v>560</v>
      </c>
      <c r="I6234" s="508" t="s">
        <v>1121</v>
      </c>
      <c r="J6234" s="509" t="s">
        <v>1122</v>
      </c>
      <c r="K6234" s="458"/>
    </row>
    <row r="6235" spans="1:11">
      <c r="A6235" s="450"/>
      <c r="B6235" s="510"/>
      <c r="C6235" s="511"/>
      <c r="D6235" s="512"/>
      <c r="E6235" s="513"/>
      <c r="F6235" s="514"/>
      <c r="G6235" s="515"/>
      <c r="H6235" s="516"/>
      <c r="I6235" s="484"/>
      <c r="J6235" s="485"/>
      <c r="K6235" s="458"/>
    </row>
    <row r="6236" spans="1:11">
      <c r="A6236" s="450"/>
      <c r="B6236" s="517" t="s">
        <v>626</v>
      </c>
      <c r="C6236" s="518"/>
      <c r="D6236" s="459"/>
      <c r="E6236" s="487"/>
      <c r="F6236" s="488"/>
      <c r="G6236" s="519"/>
      <c r="H6236" s="520">
        <v>0.5057471</v>
      </c>
      <c r="I6236" s="521">
        <f>VLOOKUP(B6236,'MÃO DE OBRA'!$A:$E,5,FALSE)/220</f>
        <v>15.730909090909092</v>
      </c>
      <c r="J6236" s="492">
        <f t="shared" ref="J6236:J6237" si="155">H6236*I6236</f>
        <v>7.9558616530909099</v>
      </c>
      <c r="K6236" s="458"/>
    </row>
    <row r="6237" spans="1:11">
      <c r="A6237" s="450"/>
      <c r="B6237" s="517" t="s">
        <v>734</v>
      </c>
      <c r="C6237" s="518"/>
      <c r="D6237" s="459"/>
      <c r="E6237" s="487"/>
      <c r="F6237" s="488"/>
      <c r="G6237" s="519"/>
      <c r="H6237" s="520">
        <f>H6236</f>
        <v>0.5057471</v>
      </c>
      <c r="I6237" s="521">
        <f>VLOOKUP(B6237,'MÃO DE OBRA'!$A:$E,5,FALSE)/220</f>
        <v>23.596363636363641</v>
      </c>
      <c r="J6237" s="492">
        <f t="shared" si="155"/>
        <v>11.933792479636367</v>
      </c>
      <c r="K6237" s="458"/>
    </row>
    <row r="6238" spans="1:11">
      <c r="A6238" s="450"/>
      <c r="B6238" s="517"/>
      <c r="C6238" s="518"/>
      <c r="D6238" s="459"/>
      <c r="E6238" s="487"/>
      <c r="F6238" s="488"/>
      <c r="G6238" s="519"/>
      <c r="H6238" s="520"/>
      <c r="I6238" s="521"/>
      <c r="J6238" s="492"/>
      <c r="K6238" s="458"/>
    </row>
    <row r="6239" spans="1:11">
      <c r="A6239" s="450"/>
      <c r="B6239" s="517"/>
      <c r="C6239" s="518"/>
      <c r="D6239" s="459"/>
      <c r="E6239" s="487"/>
      <c r="F6239" s="488"/>
      <c r="G6239" s="519"/>
      <c r="H6239" s="520"/>
      <c r="I6239" s="491"/>
      <c r="J6239" s="492">
        <f>H6239*I6239</f>
        <v>0</v>
      </c>
      <c r="K6239" s="458"/>
    </row>
    <row r="6240" spans="1:11">
      <c r="A6240" s="450"/>
      <c r="B6240" s="499" t="s">
        <v>1119</v>
      </c>
      <c r="C6240" s="502"/>
      <c r="D6240" s="502"/>
      <c r="E6240" s="502"/>
      <c r="F6240" s="502"/>
      <c r="G6240" s="502"/>
      <c r="H6240" s="502"/>
      <c r="I6240" s="522" t="s">
        <v>138</v>
      </c>
      <c r="J6240" s="501">
        <f>SUM(J6235:J6239)</f>
        <v>19.889654132727276</v>
      </c>
      <c r="K6240" s="458"/>
    </row>
    <row r="6241" spans="1:11">
      <c r="A6241" s="450"/>
      <c r="B6241" s="523"/>
      <c r="C6241" s="523"/>
      <c r="D6241" s="523"/>
      <c r="E6241" s="523"/>
      <c r="F6241" s="523"/>
      <c r="G6241" s="523"/>
      <c r="H6241" s="523"/>
      <c r="I6241" s="524"/>
      <c r="J6241" s="523"/>
      <c r="K6241" s="458"/>
    </row>
    <row r="6242" spans="1:11">
      <c r="A6242" s="450"/>
      <c r="B6242" s="525" t="s">
        <v>1123</v>
      </c>
      <c r="C6242" s="526"/>
      <c r="D6242" s="523"/>
      <c r="E6242" s="527">
        <v>1</v>
      </c>
      <c r="F6242" s="528" t="s">
        <v>1130</v>
      </c>
      <c r="G6242" s="506"/>
      <c r="H6242" s="506"/>
      <c r="I6242" s="529" t="s">
        <v>1124</v>
      </c>
      <c r="J6242" s="501">
        <f>J6232+J6240</f>
        <v>19.889654132727276</v>
      </c>
      <c r="K6242" s="458"/>
    </row>
    <row r="6243" spans="1:11">
      <c r="A6243" s="450"/>
      <c r="B6243" s="530"/>
      <c r="C6243" s="523"/>
      <c r="D6243" s="523"/>
      <c r="E6243" s="531"/>
      <c r="F6243" s="532"/>
      <c r="G6243" s="532"/>
      <c r="H6243" s="532"/>
      <c r="I6243" s="524"/>
      <c r="J6243" s="523"/>
      <c r="K6243" s="458"/>
    </row>
    <row r="6244" spans="1:11" ht="20.399999999999999">
      <c r="A6244" s="450"/>
      <c r="B6244" s="1667" t="s">
        <v>481</v>
      </c>
      <c r="C6244" s="1668"/>
      <c r="D6244" s="1668"/>
      <c r="E6244" s="1669"/>
      <c r="F6244" s="533" t="s">
        <v>873</v>
      </c>
      <c r="G6244" s="534" t="s">
        <v>493</v>
      </c>
      <c r="H6244" s="507" t="s">
        <v>1115</v>
      </c>
      <c r="I6244" s="535" t="s">
        <v>480</v>
      </c>
      <c r="J6244" s="536" t="s">
        <v>482</v>
      </c>
      <c r="K6244" s="458"/>
    </row>
    <row r="6245" spans="1:11">
      <c r="A6245" s="450"/>
      <c r="B6245" s="537"/>
      <c r="C6245" s="538"/>
      <c r="D6245" s="538"/>
      <c r="E6245" s="539"/>
      <c r="F6245" s="540"/>
      <c r="G6245" s="541"/>
      <c r="H6245" s="547"/>
      <c r="I6245" s="543"/>
      <c r="J6245" s="485"/>
      <c r="K6245" s="458"/>
    </row>
    <row r="6246" spans="1:11">
      <c r="A6246" s="450"/>
      <c r="B6246" s="537"/>
      <c r="C6246" s="518"/>
      <c r="D6246" s="518"/>
      <c r="E6246" s="487"/>
      <c r="F6246" s="540"/>
      <c r="G6246" s="541"/>
      <c r="H6246" s="547"/>
      <c r="I6246" s="543"/>
      <c r="J6246" s="492"/>
      <c r="K6246" s="458"/>
    </row>
    <row r="6247" spans="1:11">
      <c r="A6247" s="450"/>
      <c r="B6247" s="517"/>
      <c r="C6247" s="518"/>
      <c r="D6247" s="518"/>
      <c r="E6247" s="487"/>
      <c r="F6247" s="488"/>
      <c r="G6247" s="546"/>
      <c r="H6247" s="547"/>
      <c r="I6247" s="543"/>
      <c r="J6247" s="492">
        <f>H6247*I6247*E6229*F6229</f>
        <v>0</v>
      </c>
      <c r="K6247" s="458"/>
    </row>
    <row r="6248" spans="1:11">
      <c r="A6248" s="450"/>
      <c r="B6248" s="517"/>
      <c r="C6248" s="526"/>
      <c r="D6248" s="526"/>
      <c r="E6248" s="494"/>
      <c r="F6248" s="488"/>
      <c r="G6248" s="468"/>
      <c r="H6248" s="547"/>
      <c r="I6248" s="548"/>
      <c r="J6248" s="492">
        <f>H6248*I6248*E6230*F6230</f>
        <v>0</v>
      </c>
      <c r="K6248" s="458"/>
    </row>
    <row r="6249" spans="1:11">
      <c r="A6249" s="450"/>
      <c r="B6249" s="550" t="s">
        <v>1119</v>
      </c>
      <c r="C6249" s="526"/>
      <c r="D6249" s="526"/>
      <c r="E6249" s="526"/>
      <c r="F6249" s="523"/>
      <c r="G6249" s="526"/>
      <c r="H6249" s="551"/>
      <c r="I6249" s="552" t="s">
        <v>138</v>
      </c>
      <c r="J6249" s="501">
        <f>SUM(J6245:J6248)</f>
        <v>0</v>
      </c>
      <c r="K6249" s="458"/>
    </row>
    <row r="6250" spans="1:11">
      <c r="A6250" s="450"/>
      <c r="B6250" s="553"/>
      <c r="C6250" s="526"/>
      <c r="D6250" s="526"/>
      <c r="E6250" s="554"/>
      <c r="F6250" s="555"/>
      <c r="G6250" s="506"/>
      <c r="H6250" s="506"/>
      <c r="I6250" s="529"/>
      <c r="J6250" s="554"/>
      <c r="K6250" s="458"/>
    </row>
    <row r="6251" spans="1:11" ht="20.399999999999999">
      <c r="A6251" s="450"/>
      <c r="B6251" s="1667" t="s">
        <v>1125</v>
      </c>
      <c r="C6251" s="1668"/>
      <c r="D6251" s="1668"/>
      <c r="E6251" s="1668"/>
      <c r="F6251" s="1669"/>
      <c r="G6251" s="556" t="s">
        <v>494</v>
      </c>
      <c r="H6251" s="506" t="s">
        <v>1126</v>
      </c>
      <c r="I6251" s="557" t="s">
        <v>1115</v>
      </c>
      <c r="J6251" s="509" t="s">
        <v>482</v>
      </c>
      <c r="K6251" s="458"/>
    </row>
    <row r="6252" spans="1:11">
      <c r="A6252" s="450"/>
      <c r="B6252" s="558"/>
      <c r="C6252" s="559"/>
      <c r="D6252" s="560"/>
      <c r="E6252" s="560"/>
      <c r="F6252" s="561"/>
      <c r="G6252" s="489"/>
      <c r="H6252" s="489"/>
      <c r="I6252" s="562"/>
      <c r="J6252" s="492"/>
      <c r="K6252" s="458"/>
    </row>
    <row r="6253" spans="1:11">
      <c r="A6253" s="450"/>
      <c r="B6253" s="563"/>
      <c r="C6253" s="564"/>
      <c r="D6253" s="565"/>
      <c r="E6253" s="565"/>
      <c r="F6253" s="566"/>
      <c r="G6253" s="489"/>
      <c r="H6253" s="489"/>
      <c r="I6253" s="562"/>
      <c r="J6253" s="492"/>
      <c r="K6253" s="458"/>
    </row>
    <row r="6254" spans="1:11">
      <c r="A6254" s="450"/>
      <c r="B6254" s="1670" t="s">
        <v>138</v>
      </c>
      <c r="C6254" s="1670"/>
      <c r="D6254" s="1670"/>
      <c r="E6254" s="1670"/>
      <c r="F6254" s="1670"/>
      <c r="G6254" s="1670"/>
      <c r="H6254" s="1670"/>
      <c r="I6254" s="1670"/>
      <c r="J6254" s="501">
        <f>SUM(J6252:J6253)</f>
        <v>0</v>
      </c>
      <c r="K6254" s="458"/>
    </row>
    <row r="6255" spans="1:11">
      <c r="A6255" s="450"/>
      <c r="B6255" s="567"/>
      <c r="C6255" s="511"/>
      <c r="D6255" s="511"/>
      <c r="E6255" s="568"/>
      <c r="F6255" s="569"/>
      <c r="G6255" s="570"/>
      <c r="H6255" s="570"/>
      <c r="I6255" s="571"/>
      <c r="J6255" s="572"/>
      <c r="K6255" s="458"/>
    </row>
    <row r="6256" spans="1:11">
      <c r="A6256" s="450"/>
      <c r="B6256" s="573" t="s">
        <v>1127</v>
      </c>
      <c r="C6256" s="573"/>
      <c r="D6256" s="550"/>
      <c r="E6256" s="523"/>
      <c r="F6256" s="523"/>
      <c r="G6256" s="523"/>
      <c r="H6256" s="574"/>
      <c r="I6256" s="575"/>
      <c r="J6256" s="639">
        <f>(J6242+J6249+J6254)/E6242</f>
        <v>19.889654132727276</v>
      </c>
      <c r="K6256" s="458"/>
    </row>
    <row r="6257" spans="1:11">
      <c r="A6257" s="450"/>
      <c r="B6257" s="553"/>
      <c r="C6257" s="526"/>
      <c r="D6257" s="526"/>
      <c r="E6257" s="554"/>
      <c r="F6257" s="555"/>
      <c r="G6257" s="506"/>
      <c r="H6257" s="506"/>
      <c r="I6257" s="529"/>
      <c r="J6257" s="576"/>
      <c r="K6257" s="458"/>
    </row>
    <row r="6258" spans="1:11" ht="20.399999999999999">
      <c r="A6258" s="450"/>
      <c r="B6258" s="1667" t="s">
        <v>1128</v>
      </c>
      <c r="C6258" s="1668"/>
      <c r="D6258" s="1668"/>
      <c r="E6258" s="1668"/>
      <c r="F6258" s="1669"/>
      <c r="G6258" s="556" t="s">
        <v>494</v>
      </c>
      <c r="H6258" s="506" t="s">
        <v>1126</v>
      </c>
      <c r="I6258" s="557" t="s">
        <v>1115</v>
      </c>
      <c r="J6258" s="509" t="s">
        <v>482</v>
      </c>
      <c r="K6258" s="458"/>
    </row>
    <row r="6259" spans="1:11">
      <c r="A6259" s="450"/>
      <c r="B6259" s="558" t="s">
        <v>1411</v>
      </c>
      <c r="C6259" s="559"/>
      <c r="D6259" s="560"/>
      <c r="E6259" s="560"/>
      <c r="F6259" s="561"/>
      <c r="G6259" s="489">
        <v>2.2000000000000002</v>
      </c>
      <c r="H6259" s="489" t="s">
        <v>1221</v>
      </c>
      <c r="I6259" s="562">
        <v>4.8899999999999997</v>
      </c>
      <c r="J6259" s="492">
        <f>G6259*I6259</f>
        <v>10.758000000000001</v>
      </c>
      <c r="K6259" s="458"/>
    </row>
    <row r="6260" spans="1:11">
      <c r="A6260" s="450"/>
      <c r="B6260" s="563" t="s">
        <v>1414</v>
      </c>
      <c r="C6260" s="564"/>
      <c r="D6260" s="565"/>
      <c r="E6260" s="565"/>
      <c r="F6260" s="566"/>
      <c r="G6260" s="489">
        <v>1.02</v>
      </c>
      <c r="H6260" s="489" t="s">
        <v>1130</v>
      </c>
      <c r="I6260" s="743">
        <v>275</v>
      </c>
      <c r="J6260" s="492">
        <f>G6260*I6260</f>
        <v>280.5</v>
      </c>
      <c r="K6260" s="458"/>
    </row>
    <row r="6261" spans="1:11">
      <c r="A6261" s="450"/>
      <c r="B6261" s="563"/>
      <c r="C6261" s="564"/>
      <c r="D6261" s="565"/>
      <c r="E6261" s="565"/>
      <c r="F6261" s="566"/>
      <c r="G6261" s="489"/>
      <c r="H6261" s="489"/>
      <c r="I6261" s="743"/>
      <c r="J6261" s="492"/>
      <c r="K6261" s="458"/>
    </row>
    <row r="6262" spans="1:11">
      <c r="A6262" s="450"/>
      <c r="B6262" s="563"/>
      <c r="C6262" s="564"/>
      <c r="D6262" s="565"/>
      <c r="E6262" s="565"/>
      <c r="F6262" s="566"/>
      <c r="G6262" s="489"/>
      <c r="H6262" s="489"/>
      <c r="I6262" s="743"/>
      <c r="J6262" s="492">
        <f t="shared" ref="J6262:J6265" si="156">G6262*I6262</f>
        <v>0</v>
      </c>
      <c r="K6262" s="458"/>
    </row>
    <row r="6263" spans="1:11">
      <c r="A6263" s="450"/>
      <c r="B6263" s="563"/>
      <c r="C6263" s="564"/>
      <c r="D6263" s="565"/>
      <c r="E6263" s="565"/>
      <c r="F6263" s="566"/>
      <c r="G6263" s="489"/>
      <c r="H6263" s="489"/>
      <c r="I6263" s="743"/>
      <c r="J6263" s="492">
        <f t="shared" si="156"/>
        <v>0</v>
      </c>
      <c r="K6263" s="458"/>
    </row>
    <row r="6264" spans="1:11">
      <c r="A6264" s="450"/>
      <c r="B6264" s="563"/>
      <c r="C6264" s="564"/>
      <c r="D6264" s="565"/>
      <c r="E6264" s="565"/>
      <c r="F6264" s="566"/>
      <c r="G6264" s="489"/>
      <c r="H6264" s="489"/>
      <c r="I6264" s="743"/>
      <c r="J6264" s="492">
        <f t="shared" si="156"/>
        <v>0</v>
      </c>
      <c r="K6264" s="458"/>
    </row>
    <row r="6265" spans="1:11">
      <c r="A6265" s="450"/>
      <c r="B6265" s="577"/>
      <c r="C6265" s="578"/>
      <c r="D6265" s="579"/>
      <c r="E6265" s="579"/>
      <c r="F6265" s="580"/>
      <c r="G6265" s="489"/>
      <c r="H6265" s="489"/>
      <c r="I6265" s="743"/>
      <c r="J6265" s="492">
        <f t="shared" si="156"/>
        <v>0</v>
      </c>
      <c r="K6265" s="458"/>
    </row>
    <row r="6266" spans="1:11">
      <c r="A6266" s="450"/>
      <c r="B6266" s="581"/>
      <c r="C6266" s="523"/>
      <c r="D6266" s="523"/>
      <c r="E6266" s="582"/>
      <c r="F6266" s="583"/>
      <c r="G6266" s="532"/>
      <c r="H6266" s="532"/>
      <c r="I6266" s="524" t="s">
        <v>138</v>
      </c>
      <c r="J6266" s="501">
        <f>SUM(J6259:J6265)</f>
        <v>291.25799999999998</v>
      </c>
      <c r="K6266" s="458"/>
    </row>
    <row r="6267" spans="1:11">
      <c r="A6267" s="450"/>
      <c r="B6267" s="584"/>
      <c r="C6267" s="523"/>
      <c r="D6267" s="523"/>
      <c r="E6267" s="582"/>
      <c r="F6267" s="583"/>
      <c r="G6267" s="532"/>
      <c r="H6267" s="532"/>
      <c r="I6267" s="524"/>
      <c r="J6267" s="582"/>
      <c r="K6267" s="458"/>
    </row>
    <row r="6268" spans="1:11" ht="20.399999999999999">
      <c r="A6268" s="450"/>
      <c r="B6268" s="1667" t="s">
        <v>1141</v>
      </c>
      <c r="C6268" s="1668"/>
      <c r="D6268" s="1668"/>
      <c r="E6268" s="1668"/>
      <c r="F6268" s="1669"/>
      <c r="G6268" s="587" t="s">
        <v>494</v>
      </c>
      <c r="H6268" s="506" t="s">
        <v>1115</v>
      </c>
      <c r="I6268" s="557"/>
      <c r="J6268" s="509" t="s">
        <v>482</v>
      </c>
      <c r="K6268" s="458"/>
    </row>
    <row r="6269" spans="1:11">
      <c r="A6269" s="450"/>
      <c r="B6269" s="1654"/>
      <c r="C6269" s="1655"/>
      <c r="D6269" s="1655"/>
      <c r="E6269" s="1655"/>
      <c r="F6269" s="1656"/>
      <c r="G6269" s="489"/>
      <c r="H6269" s="1657"/>
      <c r="I6269" s="1658"/>
      <c r="J6269" s="492"/>
      <c r="K6269" s="458"/>
    </row>
    <row r="6270" spans="1:11">
      <c r="A6270" s="450"/>
      <c r="B6270" s="1659"/>
      <c r="C6270" s="1660"/>
      <c r="D6270" s="1660"/>
      <c r="E6270" s="1660"/>
      <c r="F6270" s="1661"/>
      <c r="G6270" s="496"/>
      <c r="H6270" s="1662"/>
      <c r="I6270" s="1663"/>
      <c r="J6270" s="492"/>
      <c r="K6270" s="458"/>
    </row>
    <row r="6271" spans="1:11">
      <c r="A6271" s="450"/>
      <c r="B6271" s="581"/>
      <c r="C6271" s="523"/>
      <c r="D6271" s="523"/>
      <c r="E6271" s="582"/>
      <c r="F6271" s="583"/>
      <c r="G6271" s="532"/>
      <c r="H6271" s="532"/>
      <c r="I6271" s="524" t="s">
        <v>138</v>
      </c>
      <c r="J6271" s="501">
        <f>SUM(J6269:J6270)</f>
        <v>0</v>
      </c>
      <c r="K6271" s="458"/>
    </row>
    <row r="6272" spans="1:11">
      <c r="A6272" s="450"/>
      <c r="B6272" s="523"/>
      <c r="C6272" s="523"/>
      <c r="D6272" s="523"/>
      <c r="E6272" s="523"/>
      <c r="F6272" s="523"/>
      <c r="G6272" s="523"/>
      <c r="H6272" s="523"/>
      <c r="I6272" s="524"/>
      <c r="J6272" s="523"/>
      <c r="K6272" s="458"/>
    </row>
    <row r="6273" spans="1:11">
      <c r="A6273" s="450"/>
      <c r="B6273" s="1645" t="s">
        <v>1142</v>
      </c>
      <c r="C6273" s="1646"/>
      <c r="D6273" s="1646"/>
      <c r="E6273" s="1646"/>
      <c r="F6273" s="1646"/>
      <c r="G6273" s="1646"/>
      <c r="H6273" s="1646"/>
      <c r="I6273" s="1647"/>
      <c r="J6273" s="573">
        <f>J6271+J6266+J6256</f>
        <v>311.14765413272727</v>
      </c>
      <c r="K6273" s="458"/>
    </row>
    <row r="6274" spans="1:11">
      <c r="A6274" s="450"/>
      <c r="B6274" s="523"/>
      <c r="C6274" s="523"/>
      <c r="D6274" s="523"/>
      <c r="E6274" s="523"/>
      <c r="F6274" s="523"/>
      <c r="G6274" s="523"/>
      <c r="H6274" s="523"/>
      <c r="I6274" s="524"/>
      <c r="J6274" s="523"/>
      <c r="K6274" s="458"/>
    </row>
    <row r="6275" spans="1:11">
      <c r="A6275" s="450"/>
      <c r="B6275" s="1645" t="s">
        <v>1143</v>
      </c>
      <c r="C6275" s="1646"/>
      <c r="D6275" s="1646"/>
      <c r="E6275" s="1646"/>
      <c r="F6275" s="1646"/>
      <c r="G6275" s="1646"/>
      <c r="H6275" s="1646"/>
      <c r="I6275" s="1647"/>
      <c r="J6275" s="501">
        <f>J6273*0</f>
        <v>0</v>
      </c>
      <c r="K6275" s="458"/>
    </row>
    <row r="6276" spans="1:11">
      <c r="A6276" s="450"/>
      <c r="B6276" s="523"/>
      <c r="C6276" s="523"/>
      <c r="D6276" s="523"/>
      <c r="E6276" s="523"/>
      <c r="F6276" s="523"/>
      <c r="G6276" s="523"/>
      <c r="H6276" s="523"/>
      <c r="I6276" s="524"/>
      <c r="J6276" s="523"/>
      <c r="K6276" s="458"/>
    </row>
    <row r="6277" spans="1:11">
      <c r="A6277" s="450"/>
      <c r="B6277" s="1645" t="s">
        <v>1144</v>
      </c>
      <c r="C6277" s="1646"/>
      <c r="D6277" s="1646"/>
      <c r="E6277" s="1646"/>
      <c r="F6277" s="1646"/>
      <c r="G6277" s="1646"/>
      <c r="H6277" s="1646"/>
      <c r="I6277" s="1647"/>
      <c r="J6277" s="573">
        <f>J6273+J6275</f>
        <v>311.14765413272727</v>
      </c>
      <c r="K6277" s="458"/>
    </row>
    <row r="6278" spans="1:11">
      <c r="A6278" s="450"/>
      <c r="B6278" s="511"/>
      <c r="C6278" s="511"/>
      <c r="D6278" s="511"/>
      <c r="E6278" s="511"/>
      <c r="F6278" s="511"/>
      <c r="G6278" s="511"/>
      <c r="H6278" s="511"/>
      <c r="I6278" s="571"/>
      <c r="J6278" s="511"/>
      <c r="K6278" s="458"/>
    </row>
    <row r="6279" spans="1:11">
      <c r="A6279" s="450"/>
      <c r="B6279" s="589"/>
      <c r="C6279" s="559"/>
      <c r="D6279" s="559"/>
      <c r="E6279" s="559"/>
      <c r="F6279" s="559"/>
      <c r="G6279" s="559"/>
      <c r="H6279" s="559"/>
      <c r="I6279" s="559"/>
      <c r="J6279" s="590"/>
      <c r="K6279" s="458"/>
    </row>
    <row r="6280" spans="1:11">
      <c r="A6280" s="450"/>
      <c r="B6280" s="591"/>
      <c r="C6280" s="592"/>
      <c r="D6280" s="593"/>
      <c r="E6280" s="593"/>
      <c r="F6280" s="594" t="s">
        <v>1119</v>
      </c>
      <c r="G6280" s="595" t="s">
        <v>1119</v>
      </c>
      <c r="H6280" s="592"/>
      <c r="I6280" s="592"/>
      <c r="J6280" s="596"/>
      <c r="K6280" s="458"/>
    </row>
    <row r="6281" spans="1:11">
      <c r="A6281" s="450"/>
      <c r="B6281" s="459"/>
      <c r="C6281" s="459"/>
      <c r="D6281" s="459"/>
      <c r="E6281" s="459"/>
      <c r="F6281" s="459"/>
      <c r="G6281" s="459"/>
      <c r="H6281" s="459"/>
      <c r="I6281" s="459"/>
      <c r="J6281" s="459"/>
      <c r="K6281" s="458"/>
    </row>
    <row r="6282" spans="1:11">
      <c r="A6282" s="450"/>
      <c r="B6282" s="597"/>
      <c r="C6282" s="598"/>
      <c r="D6282" s="598"/>
      <c r="E6282" s="598"/>
      <c r="F6282" s="599"/>
      <c r="G6282" s="600" t="s">
        <v>482</v>
      </c>
      <c r="H6282" s="502"/>
      <c r="I6282" s="502"/>
      <c r="J6282" s="505"/>
      <c r="K6282" s="458"/>
    </row>
    <row r="6283" spans="1:11">
      <c r="A6283" s="450"/>
      <c r="B6283" s="601"/>
      <c r="C6283" s="602"/>
      <c r="D6283" s="602"/>
      <c r="E6283" s="602"/>
      <c r="F6283" s="603"/>
      <c r="G6283" s="1648" t="s">
        <v>1145</v>
      </c>
      <c r="H6283" s="1649"/>
      <c r="I6283" s="1649"/>
      <c r="J6283" s="1650"/>
      <c r="K6283" s="458"/>
    </row>
    <row r="6284" spans="1:11">
      <c r="A6284" s="450"/>
      <c r="B6284" s="604"/>
      <c r="C6284" s="605"/>
      <c r="D6284" s="605"/>
      <c r="E6284" s="605"/>
      <c r="F6284" s="606"/>
      <c r="G6284" s="607"/>
      <c r="H6284" s="1651"/>
      <c r="I6284" s="1652"/>
      <c r="J6284" s="1653"/>
      <c r="K6284" s="458"/>
    </row>
    <row r="6285" spans="1:11" ht="15" thickBot="1">
      <c r="A6285" s="608"/>
      <c r="B6285" s="609"/>
      <c r="C6285" s="609"/>
      <c r="D6285" s="609"/>
      <c r="E6285" s="609"/>
      <c r="F6285" s="609"/>
      <c r="G6285" s="609"/>
      <c r="H6285" s="609"/>
      <c r="I6285" s="609"/>
      <c r="J6285" s="609"/>
      <c r="K6285" s="610"/>
    </row>
    <row r="6286" spans="1:11">
      <c r="A6286" s="447"/>
      <c r="B6286" s="448"/>
      <c r="C6286" s="448"/>
      <c r="D6286" s="448"/>
      <c r="E6286" s="448"/>
      <c r="F6286" s="448"/>
      <c r="G6286" s="448"/>
      <c r="H6286" s="448"/>
      <c r="I6286" s="448"/>
      <c r="J6286" s="448"/>
      <c r="K6286" s="449"/>
    </row>
    <row r="6287" spans="1:11">
      <c r="A6287" s="450"/>
      <c r="B6287" s="451" t="s">
        <v>141</v>
      </c>
      <c r="C6287" s="452"/>
      <c r="D6287" s="453" t="s">
        <v>1105</v>
      </c>
      <c r="E6287" s="454"/>
      <c r="F6287" s="455"/>
      <c r="G6287" s="455"/>
      <c r="H6287" s="456"/>
      <c r="I6287" s="456"/>
      <c r="J6287" s="457"/>
      <c r="K6287" s="458"/>
    </row>
    <row r="6288" spans="1:11">
      <c r="A6288" s="450"/>
      <c r="B6288" s="459"/>
      <c r="C6288" s="459"/>
      <c r="D6288" s="459"/>
      <c r="E6288" s="459"/>
      <c r="F6288" s="459"/>
      <c r="G6288" s="459"/>
      <c r="H6288" s="459"/>
      <c r="I6288" s="459"/>
      <c r="J6288" s="459"/>
      <c r="K6288" s="458"/>
    </row>
    <row r="6289" spans="1:11">
      <c r="A6289" s="450"/>
      <c r="B6289" s="460" t="s">
        <v>1146</v>
      </c>
      <c r="C6289" s="461" t="s">
        <v>1107</v>
      </c>
      <c r="D6289" s="1671" t="s">
        <v>198</v>
      </c>
      <c r="E6289" s="1672"/>
      <c r="F6289" s="1672"/>
      <c r="G6289" s="1672"/>
      <c r="H6289" s="1672"/>
      <c r="I6289" s="1673"/>
      <c r="J6289" s="462" t="s">
        <v>1108</v>
      </c>
      <c r="K6289" s="458"/>
    </row>
    <row r="6290" spans="1:11" ht="30.75" customHeight="1">
      <c r="A6290" s="450"/>
      <c r="B6290" s="463">
        <v>51159</v>
      </c>
      <c r="C6290" s="464"/>
      <c r="D6290" s="1674" t="s">
        <v>1415</v>
      </c>
      <c r="E6290" s="1675"/>
      <c r="F6290" s="1675"/>
      <c r="G6290" s="1675"/>
      <c r="H6290" s="1675"/>
      <c r="I6290" s="1676"/>
      <c r="J6290" s="468" t="str">
        <f>F6307</f>
        <v>m2</v>
      </c>
      <c r="K6290" s="458"/>
    </row>
    <row r="6291" spans="1:11">
      <c r="A6291" s="450"/>
      <c r="B6291" s="469"/>
      <c r="C6291" s="469"/>
      <c r="D6291" s="469"/>
      <c r="E6291" s="469"/>
      <c r="F6291" s="469"/>
      <c r="G6291" s="469"/>
      <c r="H6291" s="469"/>
      <c r="I6291" s="470"/>
      <c r="J6291" s="471"/>
      <c r="K6291" s="458"/>
    </row>
    <row r="6292" spans="1:11">
      <c r="A6292" s="450"/>
      <c r="B6292" s="1648" t="s">
        <v>1111</v>
      </c>
      <c r="C6292" s="1650"/>
      <c r="D6292" s="1679" t="s">
        <v>873</v>
      </c>
      <c r="E6292" s="1681" t="s">
        <v>1112</v>
      </c>
      <c r="F6292" s="472" t="s">
        <v>1113</v>
      </c>
      <c r="G6292" s="473"/>
      <c r="H6292" s="472" t="s">
        <v>1114</v>
      </c>
      <c r="I6292" s="473"/>
      <c r="J6292" s="474" t="s">
        <v>1115</v>
      </c>
      <c r="K6292" s="458"/>
    </row>
    <row r="6293" spans="1:11">
      <c r="A6293" s="450"/>
      <c r="B6293" s="1677"/>
      <c r="C6293" s="1678"/>
      <c r="D6293" s="1680"/>
      <c r="E6293" s="1682"/>
      <c r="F6293" s="475" t="s">
        <v>1116</v>
      </c>
      <c r="G6293" s="475" t="s">
        <v>1117</v>
      </c>
      <c r="H6293" s="475" t="s">
        <v>1116</v>
      </c>
      <c r="I6293" s="476" t="s">
        <v>1117</v>
      </c>
      <c r="J6293" s="477" t="s">
        <v>1118</v>
      </c>
      <c r="K6293" s="458"/>
    </row>
    <row r="6294" spans="1:11">
      <c r="A6294" s="450"/>
      <c r="B6294" s="486"/>
      <c r="C6294" s="487"/>
      <c r="D6294" s="488"/>
      <c r="E6294" s="481"/>
      <c r="F6294" s="481"/>
      <c r="G6294" s="482"/>
      <c r="H6294" s="490"/>
      <c r="I6294" s="484"/>
      <c r="J6294" s="492"/>
      <c r="K6294" s="458"/>
    </row>
    <row r="6295" spans="1:11">
      <c r="A6295" s="450"/>
      <c r="B6295" s="486"/>
      <c r="C6295" s="487"/>
      <c r="D6295" s="488"/>
      <c r="E6295" s="489"/>
      <c r="F6295" s="489"/>
      <c r="G6295" s="489"/>
      <c r="H6295" s="490"/>
      <c r="I6295" s="491"/>
      <c r="J6295" s="492">
        <f>H6295*F6295*E6295+I6295*G6295*E6295</f>
        <v>0</v>
      </c>
      <c r="K6295" s="458"/>
    </row>
    <row r="6296" spans="1:11">
      <c r="A6296" s="450"/>
      <c r="B6296" s="493"/>
      <c r="C6296" s="494"/>
      <c r="D6296" s="495"/>
      <c r="E6296" s="496"/>
      <c r="F6296" s="496"/>
      <c r="G6296" s="496"/>
      <c r="H6296" s="497"/>
      <c r="I6296" s="498"/>
      <c r="J6296" s="492">
        <f>H6296*F6296*E6296+I6296*G6296*E6296</f>
        <v>0</v>
      </c>
      <c r="K6296" s="458"/>
    </row>
    <row r="6297" spans="1:11">
      <c r="A6297" s="450"/>
      <c r="B6297" s="499" t="s">
        <v>1119</v>
      </c>
      <c r="C6297" s="469"/>
      <c r="D6297" s="469"/>
      <c r="E6297" s="469"/>
      <c r="F6297" s="469"/>
      <c r="G6297" s="469"/>
      <c r="H6297" s="469"/>
      <c r="I6297" s="500" t="s">
        <v>138</v>
      </c>
      <c r="J6297" s="501">
        <f>SUM(J6294:J6296)</f>
        <v>0</v>
      </c>
      <c r="K6297" s="458"/>
    </row>
    <row r="6298" spans="1:11">
      <c r="A6298" s="450"/>
      <c r="B6298" s="502"/>
      <c r="C6298" s="502"/>
      <c r="D6298" s="502"/>
      <c r="E6298" s="502"/>
      <c r="F6298" s="502"/>
      <c r="G6298" s="502"/>
      <c r="H6298" s="502"/>
      <c r="I6298" s="503"/>
      <c r="J6298" s="504"/>
      <c r="K6298" s="458"/>
    </row>
    <row r="6299" spans="1:11" ht="20.399999999999999">
      <c r="A6299" s="450"/>
      <c r="B6299" s="1664" t="s">
        <v>1120</v>
      </c>
      <c r="C6299" s="1665"/>
      <c r="D6299" s="1665"/>
      <c r="E6299" s="1666"/>
      <c r="F6299" s="505" t="s">
        <v>873</v>
      </c>
      <c r="G6299" s="506"/>
      <c r="H6299" s="507" t="s">
        <v>560</v>
      </c>
      <c r="I6299" s="508" t="s">
        <v>1121</v>
      </c>
      <c r="J6299" s="509" t="s">
        <v>1122</v>
      </c>
      <c r="K6299" s="458"/>
    </row>
    <row r="6300" spans="1:11">
      <c r="A6300" s="450"/>
      <c r="B6300" s="510"/>
      <c r="C6300" s="511"/>
      <c r="D6300" s="512"/>
      <c r="E6300" s="513"/>
      <c r="F6300" s="514"/>
      <c r="G6300" s="515"/>
      <c r="H6300" s="516"/>
      <c r="I6300" s="484"/>
      <c r="J6300" s="485"/>
      <c r="K6300" s="458"/>
    </row>
    <row r="6301" spans="1:11">
      <c r="A6301" s="450"/>
      <c r="B6301" s="517" t="s">
        <v>626</v>
      </c>
      <c r="C6301" s="518"/>
      <c r="D6301" s="459"/>
      <c r="E6301" s="487"/>
      <c r="F6301" s="488"/>
      <c r="G6301" s="519"/>
      <c r="H6301" s="520">
        <v>0.5057471</v>
      </c>
      <c r="I6301" s="521">
        <f>VLOOKUP(B6301,'MÃO DE OBRA'!$A:$E,5,FALSE)/220</f>
        <v>15.730909090909092</v>
      </c>
      <c r="J6301" s="492">
        <f t="shared" ref="J6301:J6302" si="157">H6301*I6301</f>
        <v>7.9558616530909099</v>
      </c>
      <c r="K6301" s="458"/>
    </row>
    <row r="6302" spans="1:11">
      <c r="A6302" s="450"/>
      <c r="B6302" s="517" t="s">
        <v>734</v>
      </c>
      <c r="C6302" s="518"/>
      <c r="D6302" s="459"/>
      <c r="E6302" s="487"/>
      <c r="F6302" s="488"/>
      <c r="G6302" s="519"/>
      <c r="H6302" s="520">
        <v>0.5057471</v>
      </c>
      <c r="I6302" s="521">
        <f>VLOOKUP(B6302,'MÃO DE OBRA'!$A:$E,5,FALSE)/220</f>
        <v>23.596363636363641</v>
      </c>
      <c r="J6302" s="492">
        <f t="shared" si="157"/>
        <v>11.933792479636367</v>
      </c>
      <c r="K6302" s="458"/>
    </row>
    <row r="6303" spans="1:11">
      <c r="A6303" s="450"/>
      <c r="B6303" s="517"/>
      <c r="C6303" s="518"/>
      <c r="D6303" s="459"/>
      <c r="E6303" s="487"/>
      <c r="F6303" s="488"/>
      <c r="G6303" s="519"/>
      <c r="H6303" s="520"/>
      <c r="I6303" s="521"/>
      <c r="J6303" s="492"/>
      <c r="K6303" s="458"/>
    </row>
    <row r="6304" spans="1:11">
      <c r="A6304" s="450"/>
      <c r="B6304" s="517"/>
      <c r="C6304" s="518"/>
      <c r="D6304" s="459"/>
      <c r="E6304" s="487"/>
      <c r="F6304" s="488"/>
      <c r="G6304" s="519"/>
      <c r="H6304" s="520"/>
      <c r="I6304" s="491"/>
      <c r="J6304" s="492">
        <f>H6304*I6304</f>
        <v>0</v>
      </c>
      <c r="K6304" s="458"/>
    </row>
    <row r="6305" spans="1:11">
      <c r="A6305" s="450"/>
      <c r="B6305" s="499" t="s">
        <v>1119</v>
      </c>
      <c r="C6305" s="502"/>
      <c r="D6305" s="502"/>
      <c r="E6305" s="502"/>
      <c r="F6305" s="502"/>
      <c r="G6305" s="502"/>
      <c r="H6305" s="502"/>
      <c r="I6305" s="522" t="s">
        <v>138</v>
      </c>
      <c r="J6305" s="501">
        <f>SUM(J6300:J6304)</f>
        <v>19.889654132727276</v>
      </c>
      <c r="K6305" s="458"/>
    </row>
    <row r="6306" spans="1:11">
      <c r="A6306" s="450"/>
      <c r="B6306" s="523"/>
      <c r="C6306" s="523"/>
      <c r="D6306" s="523"/>
      <c r="E6306" s="523"/>
      <c r="F6306" s="523"/>
      <c r="G6306" s="523"/>
      <c r="H6306" s="523"/>
      <c r="I6306" s="524"/>
      <c r="J6306" s="523"/>
      <c r="K6306" s="458"/>
    </row>
    <row r="6307" spans="1:11">
      <c r="A6307" s="450"/>
      <c r="B6307" s="525" t="s">
        <v>1123</v>
      </c>
      <c r="C6307" s="526"/>
      <c r="D6307" s="523"/>
      <c r="E6307" s="527">
        <v>1</v>
      </c>
      <c r="F6307" s="528" t="s">
        <v>1130</v>
      </c>
      <c r="G6307" s="506"/>
      <c r="H6307" s="506"/>
      <c r="I6307" s="529" t="s">
        <v>1124</v>
      </c>
      <c r="J6307" s="501">
        <f>J6297+J6305</f>
        <v>19.889654132727276</v>
      </c>
      <c r="K6307" s="458"/>
    </row>
    <row r="6308" spans="1:11">
      <c r="A6308" s="450"/>
      <c r="B6308" s="530"/>
      <c r="C6308" s="523"/>
      <c r="D6308" s="523"/>
      <c r="E6308" s="531"/>
      <c r="F6308" s="532"/>
      <c r="G6308" s="532"/>
      <c r="H6308" s="532"/>
      <c r="I6308" s="524"/>
      <c r="J6308" s="523"/>
      <c r="K6308" s="458"/>
    </row>
    <row r="6309" spans="1:11" ht="20.399999999999999">
      <c r="A6309" s="450"/>
      <c r="B6309" s="1667" t="s">
        <v>481</v>
      </c>
      <c r="C6309" s="1668"/>
      <c r="D6309" s="1668"/>
      <c r="E6309" s="1669"/>
      <c r="F6309" s="533" t="s">
        <v>873</v>
      </c>
      <c r="G6309" s="534" t="s">
        <v>493</v>
      </c>
      <c r="H6309" s="507" t="s">
        <v>1115</v>
      </c>
      <c r="I6309" s="535" t="s">
        <v>480</v>
      </c>
      <c r="J6309" s="536" t="s">
        <v>482</v>
      </c>
      <c r="K6309" s="458"/>
    </row>
    <row r="6310" spans="1:11">
      <c r="A6310" s="450"/>
      <c r="B6310" s="537"/>
      <c r="C6310" s="538"/>
      <c r="D6310" s="538"/>
      <c r="E6310" s="539"/>
      <c r="F6310" s="540"/>
      <c r="G6310" s="541"/>
      <c r="H6310" s="547"/>
      <c r="I6310" s="543"/>
      <c r="J6310" s="485"/>
      <c r="K6310" s="458"/>
    </row>
    <row r="6311" spans="1:11">
      <c r="A6311" s="450"/>
      <c r="B6311" s="537"/>
      <c r="C6311" s="518"/>
      <c r="D6311" s="518"/>
      <c r="E6311" s="487"/>
      <c r="F6311" s="540"/>
      <c r="G6311" s="541"/>
      <c r="H6311" s="547"/>
      <c r="I6311" s="543"/>
      <c r="J6311" s="492"/>
      <c r="K6311" s="458"/>
    </row>
    <row r="6312" spans="1:11">
      <c r="A6312" s="450"/>
      <c r="B6312" s="517"/>
      <c r="C6312" s="518"/>
      <c r="D6312" s="518"/>
      <c r="E6312" s="487"/>
      <c r="F6312" s="488"/>
      <c r="G6312" s="546"/>
      <c r="H6312" s="547"/>
      <c r="I6312" s="543"/>
      <c r="J6312" s="492">
        <f>H6312*I6312*E6294*F6294</f>
        <v>0</v>
      </c>
      <c r="K6312" s="458"/>
    </row>
    <row r="6313" spans="1:11">
      <c r="A6313" s="450"/>
      <c r="B6313" s="517"/>
      <c r="C6313" s="526"/>
      <c r="D6313" s="526"/>
      <c r="E6313" s="494"/>
      <c r="F6313" s="488"/>
      <c r="G6313" s="468"/>
      <c r="H6313" s="547"/>
      <c r="I6313" s="548"/>
      <c r="J6313" s="492">
        <f>H6313*I6313*E6295*F6295</f>
        <v>0</v>
      </c>
      <c r="K6313" s="458"/>
    </row>
    <row r="6314" spans="1:11">
      <c r="A6314" s="450"/>
      <c r="B6314" s="550" t="s">
        <v>1119</v>
      </c>
      <c r="C6314" s="526"/>
      <c r="D6314" s="526"/>
      <c r="E6314" s="526"/>
      <c r="F6314" s="523"/>
      <c r="G6314" s="526"/>
      <c r="H6314" s="551"/>
      <c r="I6314" s="552" t="s">
        <v>138</v>
      </c>
      <c r="J6314" s="501">
        <f>SUM(J6310:J6313)</f>
        <v>0</v>
      </c>
      <c r="K6314" s="458"/>
    </row>
    <row r="6315" spans="1:11">
      <c r="A6315" s="450"/>
      <c r="B6315" s="553"/>
      <c r="C6315" s="526"/>
      <c r="D6315" s="526"/>
      <c r="E6315" s="554"/>
      <c r="F6315" s="555"/>
      <c r="G6315" s="506"/>
      <c r="H6315" s="506"/>
      <c r="I6315" s="529"/>
      <c r="J6315" s="554"/>
      <c r="K6315" s="458"/>
    </row>
    <row r="6316" spans="1:11" ht="20.399999999999999">
      <c r="A6316" s="450"/>
      <c r="B6316" s="1667" t="s">
        <v>1125</v>
      </c>
      <c r="C6316" s="1668"/>
      <c r="D6316" s="1668"/>
      <c r="E6316" s="1668"/>
      <c r="F6316" s="1669"/>
      <c r="G6316" s="556" t="s">
        <v>494</v>
      </c>
      <c r="H6316" s="506" t="s">
        <v>1126</v>
      </c>
      <c r="I6316" s="557" t="s">
        <v>1115</v>
      </c>
      <c r="J6316" s="509" t="s">
        <v>482</v>
      </c>
      <c r="K6316" s="458"/>
    </row>
    <row r="6317" spans="1:11">
      <c r="A6317" s="450"/>
      <c r="B6317" s="558"/>
      <c r="C6317" s="559"/>
      <c r="D6317" s="560"/>
      <c r="E6317" s="560"/>
      <c r="F6317" s="561"/>
      <c r="G6317" s="489"/>
      <c r="H6317" s="489"/>
      <c r="I6317" s="562"/>
      <c r="J6317" s="492"/>
      <c r="K6317" s="458"/>
    </row>
    <row r="6318" spans="1:11">
      <c r="A6318" s="450"/>
      <c r="B6318" s="563"/>
      <c r="C6318" s="564"/>
      <c r="D6318" s="565"/>
      <c r="E6318" s="565"/>
      <c r="F6318" s="566"/>
      <c r="G6318" s="489"/>
      <c r="H6318" s="489"/>
      <c r="I6318" s="562"/>
      <c r="J6318" s="492"/>
      <c r="K6318" s="458"/>
    </row>
    <row r="6319" spans="1:11">
      <c r="A6319" s="450"/>
      <c r="B6319" s="1670" t="s">
        <v>138</v>
      </c>
      <c r="C6319" s="1670"/>
      <c r="D6319" s="1670"/>
      <c r="E6319" s="1670"/>
      <c r="F6319" s="1670"/>
      <c r="G6319" s="1670"/>
      <c r="H6319" s="1670"/>
      <c r="I6319" s="1670"/>
      <c r="J6319" s="501">
        <f>SUM(J6317:J6318)</f>
        <v>0</v>
      </c>
      <c r="K6319" s="458"/>
    </row>
    <row r="6320" spans="1:11">
      <c r="A6320" s="450"/>
      <c r="B6320" s="567"/>
      <c r="C6320" s="511"/>
      <c r="D6320" s="511"/>
      <c r="E6320" s="568"/>
      <c r="F6320" s="569"/>
      <c r="G6320" s="570"/>
      <c r="H6320" s="570"/>
      <c r="I6320" s="571"/>
      <c r="J6320" s="572"/>
      <c r="K6320" s="458"/>
    </row>
    <row r="6321" spans="1:11">
      <c r="A6321" s="450"/>
      <c r="B6321" s="573" t="s">
        <v>1127</v>
      </c>
      <c r="C6321" s="573"/>
      <c r="D6321" s="550"/>
      <c r="E6321" s="523"/>
      <c r="F6321" s="523"/>
      <c r="G6321" s="523"/>
      <c r="H6321" s="574"/>
      <c r="I6321" s="575"/>
      <c r="J6321" s="639">
        <f>(J6307+J6314+J6319)/E6307</f>
        <v>19.889654132727276</v>
      </c>
      <c r="K6321" s="458"/>
    </row>
    <row r="6322" spans="1:11">
      <c r="A6322" s="450"/>
      <c r="B6322" s="553"/>
      <c r="C6322" s="526"/>
      <c r="D6322" s="526"/>
      <c r="E6322" s="554"/>
      <c r="F6322" s="555"/>
      <c r="G6322" s="506"/>
      <c r="H6322" s="506"/>
      <c r="I6322" s="529"/>
      <c r="J6322" s="576"/>
      <c r="K6322" s="458"/>
    </row>
    <row r="6323" spans="1:11" ht="20.399999999999999">
      <c r="A6323" s="450"/>
      <c r="B6323" s="1667" t="s">
        <v>1128</v>
      </c>
      <c r="C6323" s="1668"/>
      <c r="D6323" s="1668"/>
      <c r="E6323" s="1668"/>
      <c r="F6323" s="1669"/>
      <c r="G6323" s="556" t="s">
        <v>494</v>
      </c>
      <c r="H6323" s="506" t="s">
        <v>1126</v>
      </c>
      <c r="I6323" s="557" t="s">
        <v>1115</v>
      </c>
      <c r="J6323" s="509" t="s">
        <v>482</v>
      </c>
      <c r="K6323" s="458"/>
    </row>
    <row r="6324" spans="1:11">
      <c r="A6324" s="450"/>
      <c r="B6324" s="558" t="s">
        <v>1411</v>
      </c>
      <c r="C6324" s="559"/>
      <c r="D6324" s="560"/>
      <c r="E6324" s="560"/>
      <c r="F6324" s="561"/>
      <c r="G6324" s="489">
        <v>2.2000000000000002</v>
      </c>
      <c r="H6324" s="489" t="s">
        <v>1221</v>
      </c>
      <c r="I6324" s="562">
        <v>4.8899999999999997</v>
      </c>
      <c r="J6324" s="492">
        <f>G6324*I6324</f>
        <v>10.758000000000001</v>
      </c>
      <c r="K6324" s="458"/>
    </row>
    <row r="6325" spans="1:11">
      <c r="A6325" s="450"/>
      <c r="B6325" s="563" t="s">
        <v>1416</v>
      </c>
      <c r="C6325" s="564"/>
      <c r="D6325" s="565"/>
      <c r="E6325" s="565"/>
      <c r="F6325" s="566"/>
      <c r="G6325" s="489">
        <v>1.02</v>
      </c>
      <c r="H6325" s="489" t="s">
        <v>1130</v>
      </c>
      <c r="I6325" s="743">
        <v>324</v>
      </c>
      <c r="J6325" s="492">
        <f>G6325*I6325</f>
        <v>330.48</v>
      </c>
      <c r="K6325" s="458"/>
    </row>
    <row r="6326" spans="1:11">
      <c r="A6326" s="450"/>
      <c r="B6326" s="563"/>
      <c r="C6326" s="564"/>
      <c r="D6326" s="565"/>
      <c r="E6326" s="565"/>
      <c r="F6326" s="566"/>
      <c r="G6326" s="489"/>
      <c r="H6326" s="489"/>
      <c r="I6326" s="743"/>
      <c r="J6326" s="492"/>
      <c r="K6326" s="458"/>
    </row>
    <row r="6327" spans="1:11">
      <c r="A6327" s="450"/>
      <c r="B6327" s="563"/>
      <c r="C6327" s="564"/>
      <c r="D6327" s="565"/>
      <c r="E6327" s="565"/>
      <c r="F6327" s="566"/>
      <c r="G6327" s="489"/>
      <c r="H6327" s="489"/>
      <c r="I6327" s="743"/>
      <c r="J6327" s="492">
        <f t="shared" ref="J6327:J6330" si="158">G6327*I6327</f>
        <v>0</v>
      </c>
      <c r="K6327" s="458"/>
    </row>
    <row r="6328" spans="1:11">
      <c r="A6328" s="450"/>
      <c r="B6328" s="563"/>
      <c r="C6328" s="564"/>
      <c r="D6328" s="565"/>
      <c r="E6328" s="565"/>
      <c r="F6328" s="566"/>
      <c r="G6328" s="489"/>
      <c r="H6328" s="489"/>
      <c r="I6328" s="743"/>
      <c r="J6328" s="492">
        <f t="shared" si="158"/>
        <v>0</v>
      </c>
      <c r="K6328" s="458"/>
    </row>
    <row r="6329" spans="1:11">
      <c r="A6329" s="450"/>
      <c r="B6329" s="563"/>
      <c r="C6329" s="564"/>
      <c r="D6329" s="565"/>
      <c r="E6329" s="565"/>
      <c r="F6329" s="566"/>
      <c r="G6329" s="489"/>
      <c r="H6329" s="489"/>
      <c r="I6329" s="743"/>
      <c r="J6329" s="492">
        <f t="shared" si="158"/>
        <v>0</v>
      </c>
      <c r="K6329" s="458"/>
    </row>
    <row r="6330" spans="1:11">
      <c r="A6330" s="450"/>
      <c r="B6330" s="577"/>
      <c r="C6330" s="578"/>
      <c r="D6330" s="579"/>
      <c r="E6330" s="579"/>
      <c r="F6330" s="580"/>
      <c r="G6330" s="489"/>
      <c r="H6330" s="489"/>
      <c r="I6330" s="743"/>
      <c r="J6330" s="492">
        <f t="shared" si="158"/>
        <v>0</v>
      </c>
      <c r="K6330" s="458"/>
    </row>
    <row r="6331" spans="1:11">
      <c r="A6331" s="450"/>
      <c r="B6331" s="581"/>
      <c r="C6331" s="523"/>
      <c r="D6331" s="523"/>
      <c r="E6331" s="582"/>
      <c r="F6331" s="583"/>
      <c r="G6331" s="532"/>
      <c r="H6331" s="532"/>
      <c r="I6331" s="524" t="s">
        <v>138</v>
      </c>
      <c r="J6331" s="501">
        <f>SUM(J6324:J6330)</f>
        <v>341.238</v>
      </c>
      <c r="K6331" s="458"/>
    </row>
    <row r="6332" spans="1:11">
      <c r="A6332" s="450"/>
      <c r="B6332" s="584"/>
      <c r="C6332" s="523"/>
      <c r="D6332" s="523"/>
      <c r="E6332" s="582"/>
      <c r="F6332" s="583"/>
      <c r="G6332" s="532"/>
      <c r="H6332" s="532"/>
      <c r="I6332" s="524"/>
      <c r="J6332" s="582"/>
      <c r="K6332" s="458"/>
    </row>
    <row r="6333" spans="1:11" ht="20.399999999999999">
      <c r="A6333" s="450"/>
      <c r="B6333" s="1667" t="s">
        <v>1141</v>
      </c>
      <c r="C6333" s="1668"/>
      <c r="D6333" s="1668"/>
      <c r="E6333" s="1668"/>
      <c r="F6333" s="1669"/>
      <c r="G6333" s="587" t="s">
        <v>494</v>
      </c>
      <c r="H6333" s="506" t="s">
        <v>1115</v>
      </c>
      <c r="I6333" s="557"/>
      <c r="J6333" s="509" t="s">
        <v>482</v>
      </c>
      <c r="K6333" s="458"/>
    </row>
    <row r="6334" spans="1:11">
      <c r="A6334" s="450"/>
      <c r="B6334" s="1654"/>
      <c r="C6334" s="1655"/>
      <c r="D6334" s="1655"/>
      <c r="E6334" s="1655"/>
      <c r="F6334" s="1656"/>
      <c r="G6334" s="489"/>
      <c r="H6334" s="1657"/>
      <c r="I6334" s="1658"/>
      <c r="J6334" s="492"/>
      <c r="K6334" s="458"/>
    </row>
    <row r="6335" spans="1:11">
      <c r="A6335" s="450"/>
      <c r="B6335" s="1659"/>
      <c r="C6335" s="1660"/>
      <c r="D6335" s="1660"/>
      <c r="E6335" s="1660"/>
      <c r="F6335" s="1661"/>
      <c r="G6335" s="496"/>
      <c r="H6335" s="1662"/>
      <c r="I6335" s="1663"/>
      <c r="J6335" s="492"/>
      <c r="K6335" s="458"/>
    </row>
    <row r="6336" spans="1:11">
      <c r="A6336" s="450"/>
      <c r="B6336" s="581"/>
      <c r="C6336" s="523"/>
      <c r="D6336" s="523"/>
      <c r="E6336" s="582"/>
      <c r="F6336" s="583"/>
      <c r="G6336" s="532"/>
      <c r="H6336" s="532"/>
      <c r="I6336" s="524" t="s">
        <v>138</v>
      </c>
      <c r="J6336" s="501">
        <f>SUM(J6334:J6335)</f>
        <v>0</v>
      </c>
      <c r="K6336" s="458"/>
    </row>
    <row r="6337" spans="1:11">
      <c r="A6337" s="450"/>
      <c r="B6337" s="523"/>
      <c r="C6337" s="523"/>
      <c r="D6337" s="523"/>
      <c r="E6337" s="523"/>
      <c r="F6337" s="523"/>
      <c r="G6337" s="523"/>
      <c r="H6337" s="523"/>
      <c r="I6337" s="524"/>
      <c r="J6337" s="523"/>
      <c r="K6337" s="458"/>
    </row>
    <row r="6338" spans="1:11">
      <c r="A6338" s="450"/>
      <c r="B6338" s="1645" t="s">
        <v>1142</v>
      </c>
      <c r="C6338" s="1646"/>
      <c r="D6338" s="1646"/>
      <c r="E6338" s="1646"/>
      <c r="F6338" s="1646"/>
      <c r="G6338" s="1646"/>
      <c r="H6338" s="1646"/>
      <c r="I6338" s="1647"/>
      <c r="J6338" s="573">
        <f>J6336+J6331+J6321</f>
        <v>361.12765413272729</v>
      </c>
      <c r="K6338" s="458"/>
    </row>
    <row r="6339" spans="1:11">
      <c r="A6339" s="450"/>
      <c r="B6339" s="523"/>
      <c r="C6339" s="523"/>
      <c r="D6339" s="523"/>
      <c r="E6339" s="523"/>
      <c r="F6339" s="523"/>
      <c r="G6339" s="523"/>
      <c r="H6339" s="523"/>
      <c r="I6339" s="524"/>
      <c r="J6339" s="523"/>
      <c r="K6339" s="458"/>
    </row>
    <row r="6340" spans="1:11">
      <c r="A6340" s="450"/>
      <c r="B6340" s="1645" t="s">
        <v>1143</v>
      </c>
      <c r="C6340" s="1646"/>
      <c r="D6340" s="1646"/>
      <c r="E6340" s="1646"/>
      <c r="F6340" s="1646"/>
      <c r="G6340" s="1646"/>
      <c r="H6340" s="1646"/>
      <c r="I6340" s="1647"/>
      <c r="J6340" s="501">
        <f>J6338*0</f>
        <v>0</v>
      </c>
      <c r="K6340" s="458"/>
    </row>
    <row r="6341" spans="1:11">
      <c r="A6341" s="450"/>
      <c r="B6341" s="523"/>
      <c r="C6341" s="523"/>
      <c r="D6341" s="523"/>
      <c r="E6341" s="523"/>
      <c r="F6341" s="523"/>
      <c r="G6341" s="523"/>
      <c r="H6341" s="523"/>
      <c r="I6341" s="524"/>
      <c r="J6341" s="523"/>
      <c r="K6341" s="458"/>
    </row>
    <row r="6342" spans="1:11">
      <c r="A6342" s="450"/>
      <c r="B6342" s="1645" t="s">
        <v>1144</v>
      </c>
      <c r="C6342" s="1646"/>
      <c r="D6342" s="1646"/>
      <c r="E6342" s="1646"/>
      <c r="F6342" s="1646"/>
      <c r="G6342" s="1646"/>
      <c r="H6342" s="1646"/>
      <c r="I6342" s="1647"/>
      <c r="J6342" s="573">
        <f>J6338+J6340</f>
        <v>361.12765413272729</v>
      </c>
      <c r="K6342" s="458"/>
    </row>
    <row r="6343" spans="1:11">
      <c r="A6343" s="450"/>
      <c r="B6343" s="511"/>
      <c r="C6343" s="511"/>
      <c r="D6343" s="511"/>
      <c r="E6343" s="511"/>
      <c r="F6343" s="511"/>
      <c r="G6343" s="511"/>
      <c r="H6343" s="511"/>
      <c r="I6343" s="571"/>
      <c r="J6343" s="511"/>
      <c r="K6343" s="458"/>
    </row>
    <row r="6344" spans="1:11">
      <c r="A6344" s="450"/>
      <c r="B6344" s="589"/>
      <c r="C6344" s="559"/>
      <c r="D6344" s="559"/>
      <c r="E6344" s="559"/>
      <c r="F6344" s="559"/>
      <c r="G6344" s="559"/>
      <c r="H6344" s="559"/>
      <c r="I6344" s="559"/>
      <c r="J6344" s="590"/>
      <c r="K6344" s="458"/>
    </row>
    <row r="6345" spans="1:11">
      <c r="A6345" s="450"/>
      <c r="B6345" s="591"/>
      <c r="C6345" s="592"/>
      <c r="D6345" s="593"/>
      <c r="E6345" s="593"/>
      <c r="F6345" s="594" t="s">
        <v>1119</v>
      </c>
      <c r="G6345" s="595" t="s">
        <v>1119</v>
      </c>
      <c r="H6345" s="592"/>
      <c r="I6345" s="592"/>
      <c r="J6345" s="596"/>
      <c r="K6345" s="458"/>
    </row>
    <row r="6346" spans="1:11">
      <c r="A6346" s="450"/>
      <c r="B6346" s="459"/>
      <c r="C6346" s="459"/>
      <c r="D6346" s="459"/>
      <c r="E6346" s="459"/>
      <c r="F6346" s="459"/>
      <c r="G6346" s="459"/>
      <c r="H6346" s="459"/>
      <c r="I6346" s="459"/>
      <c r="J6346" s="459"/>
      <c r="K6346" s="458"/>
    </row>
    <row r="6347" spans="1:11">
      <c r="A6347" s="450"/>
      <c r="B6347" s="597"/>
      <c r="C6347" s="598"/>
      <c r="D6347" s="598"/>
      <c r="E6347" s="598"/>
      <c r="F6347" s="599"/>
      <c r="G6347" s="600" t="s">
        <v>482</v>
      </c>
      <c r="H6347" s="502"/>
      <c r="I6347" s="502"/>
      <c r="J6347" s="505"/>
      <c r="K6347" s="458"/>
    </row>
    <row r="6348" spans="1:11">
      <c r="A6348" s="450"/>
      <c r="B6348" s="601"/>
      <c r="C6348" s="602"/>
      <c r="D6348" s="602"/>
      <c r="E6348" s="602"/>
      <c r="F6348" s="603"/>
      <c r="G6348" s="1648" t="s">
        <v>1145</v>
      </c>
      <c r="H6348" s="1649"/>
      <c r="I6348" s="1649"/>
      <c r="J6348" s="1650"/>
      <c r="K6348" s="458"/>
    </row>
    <row r="6349" spans="1:11">
      <c r="A6349" s="450"/>
      <c r="B6349" s="604"/>
      <c r="C6349" s="605"/>
      <c r="D6349" s="605"/>
      <c r="E6349" s="605"/>
      <c r="F6349" s="606"/>
      <c r="G6349" s="607"/>
      <c r="H6349" s="1651"/>
      <c r="I6349" s="1652"/>
      <c r="J6349" s="1653"/>
      <c r="K6349" s="458"/>
    </row>
    <row r="6350" spans="1:11" ht="15" thickBot="1">
      <c r="A6350" s="608"/>
      <c r="B6350" s="609"/>
      <c r="C6350" s="609"/>
      <c r="D6350" s="609"/>
      <c r="E6350" s="609"/>
      <c r="F6350" s="609"/>
      <c r="G6350" s="609"/>
      <c r="H6350" s="609"/>
      <c r="I6350" s="609"/>
      <c r="J6350" s="609"/>
      <c r="K6350" s="610"/>
    </row>
    <row r="6351" spans="1:11">
      <c r="A6351" s="447"/>
      <c r="B6351" s="448"/>
      <c r="C6351" s="448"/>
      <c r="D6351" s="448"/>
      <c r="E6351" s="448"/>
      <c r="F6351" s="448"/>
      <c r="G6351" s="448"/>
      <c r="H6351" s="448"/>
      <c r="I6351" s="448"/>
      <c r="J6351" s="448"/>
      <c r="K6351" s="449"/>
    </row>
    <row r="6352" spans="1:11">
      <c r="A6352" s="450"/>
      <c r="B6352" s="451" t="s">
        <v>141</v>
      </c>
      <c r="C6352" s="452"/>
      <c r="D6352" s="453" t="s">
        <v>1105</v>
      </c>
      <c r="E6352" s="454"/>
      <c r="F6352" s="455"/>
      <c r="G6352" s="455"/>
      <c r="H6352" s="456"/>
      <c r="I6352" s="456"/>
      <c r="J6352" s="457"/>
      <c r="K6352" s="458"/>
    </row>
    <row r="6353" spans="1:11">
      <c r="A6353" s="450"/>
      <c r="B6353" s="459"/>
      <c r="C6353" s="459"/>
      <c r="D6353" s="459"/>
      <c r="E6353" s="459"/>
      <c r="F6353" s="459"/>
      <c r="G6353" s="459"/>
      <c r="H6353" s="459"/>
      <c r="I6353" s="459"/>
      <c r="J6353" s="459"/>
      <c r="K6353" s="458"/>
    </row>
    <row r="6354" spans="1:11">
      <c r="A6354" s="450"/>
      <c r="B6354" s="460" t="s">
        <v>1146</v>
      </c>
      <c r="C6354" s="461" t="s">
        <v>1107</v>
      </c>
      <c r="D6354" s="1671" t="s">
        <v>198</v>
      </c>
      <c r="E6354" s="1672"/>
      <c r="F6354" s="1672"/>
      <c r="G6354" s="1672"/>
      <c r="H6354" s="1672"/>
      <c r="I6354" s="1673"/>
      <c r="J6354" s="462" t="s">
        <v>1108</v>
      </c>
      <c r="K6354" s="458"/>
    </row>
    <row r="6355" spans="1:11">
      <c r="A6355" s="450"/>
      <c r="B6355" s="463">
        <v>29731</v>
      </c>
      <c r="C6355" s="464"/>
      <c r="D6355" s="1674" t="s">
        <v>1417</v>
      </c>
      <c r="E6355" s="1675"/>
      <c r="F6355" s="1675"/>
      <c r="G6355" s="1675"/>
      <c r="H6355" s="1675"/>
      <c r="I6355" s="1676"/>
      <c r="J6355" s="468" t="str">
        <f>F6372</f>
        <v>m2</v>
      </c>
      <c r="K6355" s="458"/>
    </row>
    <row r="6356" spans="1:11">
      <c r="A6356" s="450"/>
      <c r="B6356" s="469"/>
      <c r="C6356" s="469"/>
      <c r="D6356" s="469"/>
      <c r="E6356" s="469"/>
      <c r="F6356" s="469"/>
      <c r="G6356" s="469"/>
      <c r="H6356" s="469"/>
      <c r="I6356" s="470"/>
      <c r="J6356" s="471"/>
      <c r="K6356" s="458"/>
    </row>
    <row r="6357" spans="1:11">
      <c r="A6357" s="450"/>
      <c r="B6357" s="1648" t="s">
        <v>1111</v>
      </c>
      <c r="C6357" s="1650"/>
      <c r="D6357" s="1679" t="s">
        <v>873</v>
      </c>
      <c r="E6357" s="1681" t="s">
        <v>1112</v>
      </c>
      <c r="F6357" s="472" t="s">
        <v>1113</v>
      </c>
      <c r="G6357" s="473"/>
      <c r="H6357" s="472" t="s">
        <v>1114</v>
      </c>
      <c r="I6357" s="473"/>
      <c r="J6357" s="474" t="s">
        <v>1115</v>
      </c>
      <c r="K6357" s="458"/>
    </row>
    <row r="6358" spans="1:11">
      <c r="A6358" s="450"/>
      <c r="B6358" s="1677"/>
      <c r="C6358" s="1678"/>
      <c r="D6358" s="1680"/>
      <c r="E6358" s="1682"/>
      <c r="F6358" s="475" t="s">
        <v>1116</v>
      </c>
      <c r="G6358" s="475" t="s">
        <v>1117</v>
      </c>
      <c r="H6358" s="475" t="s">
        <v>1116</v>
      </c>
      <c r="I6358" s="476" t="s">
        <v>1117</v>
      </c>
      <c r="J6358" s="477" t="s">
        <v>1118</v>
      </c>
      <c r="K6358" s="458"/>
    </row>
    <row r="6359" spans="1:11">
      <c r="A6359" s="450"/>
      <c r="B6359" s="486"/>
      <c r="C6359" s="487"/>
      <c r="D6359" s="488"/>
      <c r="E6359" s="481"/>
      <c r="F6359" s="481"/>
      <c r="G6359" s="482"/>
      <c r="H6359" s="490"/>
      <c r="I6359" s="484"/>
      <c r="J6359" s="492"/>
      <c r="K6359" s="458"/>
    </row>
    <row r="6360" spans="1:11">
      <c r="A6360" s="450"/>
      <c r="B6360" s="486"/>
      <c r="C6360" s="487"/>
      <c r="D6360" s="488"/>
      <c r="E6360" s="489"/>
      <c r="F6360" s="489"/>
      <c r="G6360" s="489"/>
      <c r="H6360" s="490"/>
      <c r="I6360" s="491"/>
      <c r="J6360" s="492">
        <f>H6360*F6360*E6360+I6360*G6360*E6360</f>
        <v>0</v>
      </c>
      <c r="K6360" s="458"/>
    </row>
    <row r="6361" spans="1:11">
      <c r="A6361" s="450"/>
      <c r="B6361" s="493"/>
      <c r="C6361" s="494"/>
      <c r="D6361" s="495"/>
      <c r="E6361" s="496"/>
      <c r="F6361" s="496"/>
      <c r="G6361" s="496"/>
      <c r="H6361" s="497"/>
      <c r="I6361" s="498"/>
      <c r="J6361" s="492">
        <f>H6361*F6361*E6361+I6361*G6361*E6361</f>
        <v>0</v>
      </c>
      <c r="K6361" s="458"/>
    </row>
    <row r="6362" spans="1:11">
      <c r="A6362" s="450"/>
      <c r="B6362" s="499" t="s">
        <v>1119</v>
      </c>
      <c r="C6362" s="469"/>
      <c r="D6362" s="469"/>
      <c r="E6362" s="469"/>
      <c r="F6362" s="469"/>
      <c r="G6362" s="469"/>
      <c r="H6362" s="469"/>
      <c r="I6362" s="500" t="s">
        <v>138</v>
      </c>
      <c r="J6362" s="501">
        <f>SUM(J6359:J6361)</f>
        <v>0</v>
      </c>
      <c r="K6362" s="458"/>
    </row>
    <row r="6363" spans="1:11">
      <c r="A6363" s="450"/>
      <c r="B6363" s="502"/>
      <c r="C6363" s="502"/>
      <c r="D6363" s="502"/>
      <c r="E6363" s="502"/>
      <c r="F6363" s="502"/>
      <c r="G6363" s="502"/>
      <c r="H6363" s="502"/>
      <c r="I6363" s="503"/>
      <c r="J6363" s="504"/>
      <c r="K6363" s="458"/>
    </row>
    <row r="6364" spans="1:11" ht="20.399999999999999">
      <c r="A6364" s="450"/>
      <c r="B6364" s="1664" t="s">
        <v>1120</v>
      </c>
      <c r="C6364" s="1665"/>
      <c r="D6364" s="1665"/>
      <c r="E6364" s="1666"/>
      <c r="F6364" s="505" t="s">
        <v>873</v>
      </c>
      <c r="G6364" s="506"/>
      <c r="H6364" s="507" t="s">
        <v>560</v>
      </c>
      <c r="I6364" s="508" t="s">
        <v>1121</v>
      </c>
      <c r="J6364" s="509" t="s">
        <v>1122</v>
      </c>
      <c r="K6364" s="458"/>
    </row>
    <row r="6365" spans="1:11">
      <c r="A6365" s="450"/>
      <c r="B6365" s="510"/>
      <c r="C6365" s="511"/>
      <c r="D6365" s="512"/>
      <c r="E6365" s="513"/>
      <c r="F6365" s="514"/>
      <c r="G6365" s="515"/>
      <c r="H6365" s="516"/>
      <c r="I6365" s="484"/>
      <c r="J6365" s="485"/>
      <c r="K6365" s="458"/>
    </row>
    <row r="6366" spans="1:11">
      <c r="A6366" s="450"/>
      <c r="B6366" s="517" t="s">
        <v>626</v>
      </c>
      <c r="C6366" s="518"/>
      <c r="D6366" s="459"/>
      <c r="E6366" s="487"/>
      <c r="F6366" s="488"/>
      <c r="G6366" s="519"/>
      <c r="H6366" s="520">
        <v>0.45833299999999999</v>
      </c>
      <c r="I6366" s="521">
        <f>VLOOKUP(B6366,'MÃO DE OBRA'!$A:$E,5,FALSE)/220</f>
        <v>15.730909090909092</v>
      </c>
      <c r="J6366" s="492">
        <f t="shared" ref="J6366:J6367" si="159">H6366*I6366</f>
        <v>7.2099947563636366</v>
      </c>
      <c r="K6366" s="458"/>
    </row>
    <row r="6367" spans="1:11">
      <c r="A6367" s="450"/>
      <c r="B6367" s="517" t="s">
        <v>734</v>
      </c>
      <c r="C6367" s="518"/>
      <c r="D6367" s="459"/>
      <c r="E6367" s="487"/>
      <c r="F6367" s="488"/>
      <c r="G6367" s="519"/>
      <c r="H6367" s="520">
        <v>0.45833299999999999</v>
      </c>
      <c r="I6367" s="521">
        <f>VLOOKUP(B6367,'MÃO DE OBRA'!$A:$E,5,FALSE)/220</f>
        <v>23.596363636363641</v>
      </c>
      <c r="J6367" s="492">
        <f t="shared" si="159"/>
        <v>10.814992134545456</v>
      </c>
      <c r="K6367" s="458"/>
    </row>
    <row r="6368" spans="1:11">
      <c r="A6368" s="450"/>
      <c r="B6368" s="517"/>
      <c r="C6368" s="518"/>
      <c r="D6368" s="459"/>
      <c r="E6368" s="487"/>
      <c r="F6368" s="488"/>
      <c r="G6368" s="519"/>
      <c r="H6368" s="520"/>
      <c r="I6368" s="521"/>
      <c r="J6368" s="492"/>
      <c r="K6368" s="458"/>
    </row>
    <row r="6369" spans="1:11">
      <c r="A6369" s="450"/>
      <c r="B6369" s="517"/>
      <c r="C6369" s="518"/>
      <c r="D6369" s="459"/>
      <c r="E6369" s="487"/>
      <c r="F6369" s="488"/>
      <c r="G6369" s="519"/>
      <c r="H6369" s="520"/>
      <c r="I6369" s="491"/>
      <c r="J6369" s="492">
        <f>H6369*I6369</f>
        <v>0</v>
      </c>
      <c r="K6369" s="458"/>
    </row>
    <row r="6370" spans="1:11">
      <c r="A6370" s="450"/>
      <c r="B6370" s="499" t="s">
        <v>1119</v>
      </c>
      <c r="C6370" s="502"/>
      <c r="D6370" s="502"/>
      <c r="E6370" s="502"/>
      <c r="F6370" s="502"/>
      <c r="G6370" s="502"/>
      <c r="H6370" s="502"/>
      <c r="I6370" s="522" t="s">
        <v>138</v>
      </c>
      <c r="J6370" s="501">
        <f>SUM(J6365:J6369)</f>
        <v>18.024986890909091</v>
      </c>
      <c r="K6370" s="458"/>
    </row>
    <row r="6371" spans="1:11">
      <c r="A6371" s="450"/>
      <c r="B6371" s="523"/>
      <c r="C6371" s="523"/>
      <c r="D6371" s="523"/>
      <c r="E6371" s="523"/>
      <c r="F6371" s="523"/>
      <c r="G6371" s="523"/>
      <c r="H6371" s="523"/>
      <c r="I6371" s="524"/>
      <c r="J6371" s="523"/>
      <c r="K6371" s="458"/>
    </row>
    <row r="6372" spans="1:11">
      <c r="A6372" s="450"/>
      <c r="B6372" s="525" t="s">
        <v>1123</v>
      </c>
      <c r="C6372" s="526"/>
      <c r="D6372" s="523"/>
      <c r="E6372" s="527">
        <v>1</v>
      </c>
      <c r="F6372" s="528" t="s">
        <v>1130</v>
      </c>
      <c r="G6372" s="506"/>
      <c r="H6372" s="506"/>
      <c r="I6372" s="529" t="s">
        <v>1124</v>
      </c>
      <c r="J6372" s="501">
        <f>J6362+J6370</f>
        <v>18.024986890909091</v>
      </c>
      <c r="K6372" s="458"/>
    </row>
    <row r="6373" spans="1:11">
      <c r="A6373" s="450"/>
      <c r="B6373" s="530"/>
      <c r="C6373" s="523"/>
      <c r="D6373" s="523"/>
      <c r="E6373" s="531"/>
      <c r="F6373" s="532"/>
      <c r="G6373" s="532"/>
      <c r="H6373" s="532"/>
      <c r="I6373" s="524"/>
      <c r="J6373" s="523"/>
      <c r="K6373" s="458"/>
    </row>
    <row r="6374" spans="1:11" ht="20.399999999999999">
      <c r="A6374" s="450"/>
      <c r="B6374" s="1667" t="s">
        <v>481</v>
      </c>
      <c r="C6374" s="1668"/>
      <c r="D6374" s="1668"/>
      <c r="E6374" s="1669"/>
      <c r="F6374" s="533" t="s">
        <v>873</v>
      </c>
      <c r="G6374" s="534" t="s">
        <v>493</v>
      </c>
      <c r="H6374" s="507" t="s">
        <v>1115</v>
      </c>
      <c r="I6374" s="535" t="s">
        <v>480</v>
      </c>
      <c r="J6374" s="536" t="s">
        <v>482</v>
      </c>
      <c r="K6374" s="458"/>
    </row>
    <row r="6375" spans="1:11">
      <c r="A6375" s="450"/>
      <c r="B6375" s="537"/>
      <c r="C6375" s="538"/>
      <c r="D6375" s="538"/>
      <c r="E6375" s="539"/>
      <c r="F6375" s="540"/>
      <c r="G6375" s="541"/>
      <c r="H6375" s="547"/>
      <c r="I6375" s="543"/>
      <c r="J6375" s="485"/>
      <c r="K6375" s="458"/>
    </row>
    <row r="6376" spans="1:11">
      <c r="A6376" s="450"/>
      <c r="B6376" s="537"/>
      <c r="C6376" s="518"/>
      <c r="D6376" s="518"/>
      <c r="E6376" s="487"/>
      <c r="F6376" s="540"/>
      <c r="G6376" s="541"/>
      <c r="H6376" s="547"/>
      <c r="I6376" s="543"/>
      <c r="J6376" s="492"/>
      <c r="K6376" s="458"/>
    </row>
    <row r="6377" spans="1:11">
      <c r="A6377" s="450"/>
      <c r="B6377" s="517"/>
      <c r="C6377" s="518"/>
      <c r="D6377" s="518"/>
      <c r="E6377" s="487"/>
      <c r="F6377" s="488"/>
      <c r="G6377" s="546"/>
      <c r="H6377" s="547"/>
      <c r="I6377" s="543"/>
      <c r="J6377" s="492">
        <f>H6377*I6377*E6359*F6359</f>
        <v>0</v>
      </c>
      <c r="K6377" s="458"/>
    </row>
    <row r="6378" spans="1:11">
      <c r="A6378" s="450"/>
      <c r="B6378" s="517"/>
      <c r="C6378" s="526"/>
      <c r="D6378" s="526"/>
      <c r="E6378" s="494"/>
      <c r="F6378" s="488"/>
      <c r="G6378" s="468"/>
      <c r="H6378" s="547"/>
      <c r="I6378" s="548"/>
      <c r="J6378" s="492">
        <f>H6378*I6378*E6360*F6360</f>
        <v>0</v>
      </c>
      <c r="K6378" s="458"/>
    </row>
    <row r="6379" spans="1:11">
      <c r="A6379" s="450"/>
      <c r="B6379" s="550" t="s">
        <v>1119</v>
      </c>
      <c r="C6379" s="526"/>
      <c r="D6379" s="526"/>
      <c r="E6379" s="526"/>
      <c r="F6379" s="523"/>
      <c r="G6379" s="526"/>
      <c r="H6379" s="551"/>
      <c r="I6379" s="552" t="s">
        <v>138</v>
      </c>
      <c r="J6379" s="501">
        <f>SUM(J6375:J6378)</f>
        <v>0</v>
      </c>
      <c r="K6379" s="458"/>
    </row>
    <row r="6380" spans="1:11">
      <c r="A6380" s="450"/>
      <c r="B6380" s="553"/>
      <c r="C6380" s="526"/>
      <c r="D6380" s="526"/>
      <c r="E6380" s="554"/>
      <c r="F6380" s="555"/>
      <c r="G6380" s="506"/>
      <c r="H6380" s="506"/>
      <c r="I6380" s="529"/>
      <c r="J6380" s="554"/>
      <c r="K6380" s="458"/>
    </row>
    <row r="6381" spans="1:11" ht="20.399999999999999">
      <c r="A6381" s="450"/>
      <c r="B6381" s="1667" t="s">
        <v>1125</v>
      </c>
      <c r="C6381" s="1668"/>
      <c r="D6381" s="1668"/>
      <c r="E6381" s="1668"/>
      <c r="F6381" s="1669"/>
      <c r="G6381" s="556" t="s">
        <v>494</v>
      </c>
      <c r="H6381" s="506" t="s">
        <v>1126</v>
      </c>
      <c r="I6381" s="557" t="s">
        <v>1115</v>
      </c>
      <c r="J6381" s="509" t="s">
        <v>482</v>
      </c>
      <c r="K6381" s="458"/>
    </row>
    <row r="6382" spans="1:11">
      <c r="A6382" s="450"/>
      <c r="B6382" s="558"/>
      <c r="C6382" s="559"/>
      <c r="D6382" s="560"/>
      <c r="E6382" s="560"/>
      <c r="F6382" s="561"/>
      <c r="G6382" s="489"/>
      <c r="H6382" s="489"/>
      <c r="I6382" s="562"/>
      <c r="J6382" s="492"/>
      <c r="K6382" s="458"/>
    </row>
    <row r="6383" spans="1:11">
      <c r="A6383" s="450"/>
      <c r="B6383" s="563"/>
      <c r="C6383" s="564"/>
      <c r="D6383" s="565"/>
      <c r="E6383" s="565"/>
      <c r="F6383" s="566"/>
      <c r="G6383" s="489"/>
      <c r="H6383" s="489"/>
      <c r="I6383" s="562"/>
      <c r="J6383" s="492"/>
      <c r="K6383" s="458"/>
    </row>
    <row r="6384" spans="1:11">
      <c r="A6384" s="450"/>
      <c r="B6384" s="1670" t="s">
        <v>138</v>
      </c>
      <c r="C6384" s="1670"/>
      <c r="D6384" s="1670"/>
      <c r="E6384" s="1670"/>
      <c r="F6384" s="1670"/>
      <c r="G6384" s="1670"/>
      <c r="H6384" s="1670"/>
      <c r="I6384" s="1670"/>
      <c r="J6384" s="501">
        <f>SUM(J6382:J6383)</f>
        <v>0</v>
      </c>
      <c r="K6384" s="458"/>
    </row>
    <row r="6385" spans="1:11">
      <c r="A6385" s="450"/>
      <c r="B6385" s="567"/>
      <c r="C6385" s="511"/>
      <c r="D6385" s="511"/>
      <c r="E6385" s="568"/>
      <c r="F6385" s="569"/>
      <c r="G6385" s="570"/>
      <c r="H6385" s="570"/>
      <c r="I6385" s="571"/>
      <c r="J6385" s="572"/>
      <c r="K6385" s="458"/>
    </row>
    <row r="6386" spans="1:11">
      <c r="A6386" s="450"/>
      <c r="B6386" s="573" t="s">
        <v>1127</v>
      </c>
      <c r="C6386" s="573"/>
      <c r="D6386" s="550"/>
      <c r="E6386" s="523"/>
      <c r="F6386" s="523"/>
      <c r="G6386" s="523"/>
      <c r="H6386" s="574"/>
      <c r="I6386" s="575"/>
      <c r="J6386" s="639">
        <f>(J6372+J6379+J6384)/E6372</f>
        <v>18.024986890909091</v>
      </c>
      <c r="K6386" s="458"/>
    </row>
    <row r="6387" spans="1:11">
      <c r="A6387" s="450"/>
      <c r="B6387" s="553"/>
      <c r="C6387" s="526"/>
      <c r="D6387" s="526"/>
      <c r="E6387" s="554"/>
      <c r="F6387" s="555"/>
      <c r="G6387" s="506"/>
      <c r="H6387" s="506"/>
      <c r="I6387" s="529"/>
      <c r="J6387" s="576"/>
      <c r="K6387" s="458"/>
    </row>
    <row r="6388" spans="1:11" ht="20.399999999999999">
      <c r="A6388" s="450"/>
      <c r="B6388" s="1667" t="s">
        <v>1128</v>
      </c>
      <c r="C6388" s="1668"/>
      <c r="D6388" s="1668"/>
      <c r="E6388" s="1668"/>
      <c r="F6388" s="1669"/>
      <c r="G6388" s="556" t="s">
        <v>494</v>
      </c>
      <c r="H6388" s="506" t="s">
        <v>1126</v>
      </c>
      <c r="I6388" s="557" t="s">
        <v>1115</v>
      </c>
      <c r="J6388" s="509" t="s">
        <v>482</v>
      </c>
      <c r="K6388" s="458"/>
    </row>
    <row r="6389" spans="1:11">
      <c r="A6389" s="450"/>
      <c r="B6389" s="558" t="s">
        <v>1411</v>
      </c>
      <c r="C6389" s="559"/>
      <c r="D6389" s="560"/>
      <c r="E6389" s="560"/>
      <c r="F6389" s="561"/>
      <c r="G6389" s="489">
        <v>2.2000000000000002</v>
      </c>
      <c r="H6389" s="489" t="s">
        <v>1221</v>
      </c>
      <c r="I6389" s="562">
        <v>4.8899999999999997</v>
      </c>
      <c r="J6389" s="492">
        <f>G6389*I6389</f>
        <v>10.758000000000001</v>
      </c>
      <c r="K6389" s="458"/>
    </row>
    <row r="6390" spans="1:11">
      <c r="A6390" s="450"/>
      <c r="B6390" s="563" t="s">
        <v>1418</v>
      </c>
      <c r="C6390" s="564"/>
      <c r="D6390" s="565"/>
      <c r="E6390" s="565"/>
      <c r="F6390" s="566"/>
      <c r="G6390" s="489">
        <v>1.02</v>
      </c>
      <c r="H6390" s="489" t="s">
        <v>1130</v>
      </c>
      <c r="I6390" s="743">
        <v>218</v>
      </c>
      <c r="J6390" s="492">
        <f>G6390*I6390</f>
        <v>222.36</v>
      </c>
      <c r="K6390" s="458"/>
    </row>
    <row r="6391" spans="1:11">
      <c r="A6391" s="450"/>
      <c r="B6391" s="563"/>
      <c r="C6391" s="564"/>
      <c r="D6391" s="565"/>
      <c r="E6391" s="565"/>
      <c r="F6391" s="566"/>
      <c r="G6391" s="489"/>
      <c r="H6391" s="489"/>
      <c r="I6391" s="743"/>
      <c r="J6391" s="492"/>
      <c r="K6391" s="458"/>
    </row>
    <row r="6392" spans="1:11">
      <c r="A6392" s="450"/>
      <c r="B6392" s="563"/>
      <c r="C6392" s="564"/>
      <c r="D6392" s="565"/>
      <c r="E6392" s="565"/>
      <c r="F6392" s="566"/>
      <c r="G6392" s="489"/>
      <c r="H6392" s="489"/>
      <c r="I6392" s="743"/>
      <c r="J6392" s="492">
        <f t="shared" ref="J6392:J6395" si="160">G6392*I6392</f>
        <v>0</v>
      </c>
      <c r="K6392" s="458"/>
    </row>
    <row r="6393" spans="1:11">
      <c r="A6393" s="450"/>
      <c r="B6393" s="563"/>
      <c r="C6393" s="564"/>
      <c r="D6393" s="565"/>
      <c r="E6393" s="565"/>
      <c r="F6393" s="566"/>
      <c r="G6393" s="489"/>
      <c r="H6393" s="489"/>
      <c r="I6393" s="743"/>
      <c r="J6393" s="492">
        <f t="shared" si="160"/>
        <v>0</v>
      </c>
      <c r="K6393" s="458"/>
    </row>
    <row r="6394" spans="1:11">
      <c r="A6394" s="450"/>
      <c r="B6394" s="563"/>
      <c r="C6394" s="564"/>
      <c r="D6394" s="565"/>
      <c r="E6394" s="565"/>
      <c r="F6394" s="566"/>
      <c r="G6394" s="489"/>
      <c r="H6394" s="489"/>
      <c r="I6394" s="743"/>
      <c r="J6394" s="492">
        <f t="shared" si="160"/>
        <v>0</v>
      </c>
      <c r="K6394" s="458"/>
    </row>
    <row r="6395" spans="1:11">
      <c r="A6395" s="450"/>
      <c r="B6395" s="577"/>
      <c r="C6395" s="578"/>
      <c r="D6395" s="579"/>
      <c r="E6395" s="579"/>
      <c r="F6395" s="580"/>
      <c r="G6395" s="489"/>
      <c r="H6395" s="489"/>
      <c r="I6395" s="743"/>
      <c r="J6395" s="492">
        <f t="shared" si="160"/>
        <v>0</v>
      </c>
      <c r="K6395" s="458"/>
    </row>
    <row r="6396" spans="1:11">
      <c r="A6396" s="450"/>
      <c r="B6396" s="581"/>
      <c r="C6396" s="523"/>
      <c r="D6396" s="523"/>
      <c r="E6396" s="582"/>
      <c r="F6396" s="583"/>
      <c r="G6396" s="532"/>
      <c r="H6396" s="532"/>
      <c r="I6396" s="524" t="s">
        <v>138</v>
      </c>
      <c r="J6396" s="501">
        <f>SUM(J6389:J6395)</f>
        <v>233.11800000000002</v>
      </c>
      <c r="K6396" s="458"/>
    </row>
    <row r="6397" spans="1:11">
      <c r="A6397" s="450"/>
      <c r="B6397" s="584"/>
      <c r="C6397" s="523"/>
      <c r="D6397" s="523"/>
      <c r="E6397" s="582"/>
      <c r="F6397" s="583"/>
      <c r="G6397" s="532"/>
      <c r="H6397" s="532"/>
      <c r="I6397" s="524"/>
      <c r="J6397" s="582"/>
      <c r="K6397" s="458"/>
    </row>
    <row r="6398" spans="1:11" ht="20.399999999999999">
      <c r="A6398" s="450"/>
      <c r="B6398" s="1667" t="s">
        <v>1141</v>
      </c>
      <c r="C6398" s="1668"/>
      <c r="D6398" s="1668"/>
      <c r="E6398" s="1668"/>
      <c r="F6398" s="1669"/>
      <c r="G6398" s="587" t="s">
        <v>494</v>
      </c>
      <c r="H6398" s="506" t="s">
        <v>1115</v>
      </c>
      <c r="I6398" s="557"/>
      <c r="J6398" s="509" t="s">
        <v>482</v>
      </c>
      <c r="K6398" s="458"/>
    </row>
    <row r="6399" spans="1:11">
      <c r="A6399" s="450"/>
      <c r="B6399" s="1654"/>
      <c r="C6399" s="1655"/>
      <c r="D6399" s="1655"/>
      <c r="E6399" s="1655"/>
      <c r="F6399" s="1656"/>
      <c r="G6399" s="489"/>
      <c r="H6399" s="1657"/>
      <c r="I6399" s="1658"/>
      <c r="J6399" s="492"/>
      <c r="K6399" s="458"/>
    </row>
    <row r="6400" spans="1:11">
      <c r="A6400" s="450"/>
      <c r="B6400" s="1659"/>
      <c r="C6400" s="1660"/>
      <c r="D6400" s="1660"/>
      <c r="E6400" s="1660"/>
      <c r="F6400" s="1661"/>
      <c r="G6400" s="496"/>
      <c r="H6400" s="1662"/>
      <c r="I6400" s="1663"/>
      <c r="J6400" s="492"/>
      <c r="K6400" s="458"/>
    </row>
    <row r="6401" spans="1:11">
      <c r="A6401" s="450"/>
      <c r="B6401" s="581"/>
      <c r="C6401" s="523"/>
      <c r="D6401" s="523"/>
      <c r="E6401" s="582"/>
      <c r="F6401" s="583"/>
      <c r="G6401" s="532"/>
      <c r="H6401" s="532"/>
      <c r="I6401" s="524" t="s">
        <v>138</v>
      </c>
      <c r="J6401" s="501">
        <f>SUM(J6399:J6400)</f>
        <v>0</v>
      </c>
      <c r="K6401" s="458"/>
    </row>
    <row r="6402" spans="1:11">
      <c r="A6402" s="450"/>
      <c r="B6402" s="523"/>
      <c r="C6402" s="523"/>
      <c r="D6402" s="523"/>
      <c r="E6402" s="523"/>
      <c r="F6402" s="523"/>
      <c r="G6402" s="523"/>
      <c r="H6402" s="523"/>
      <c r="I6402" s="524"/>
      <c r="J6402" s="523"/>
      <c r="K6402" s="458"/>
    </row>
    <row r="6403" spans="1:11">
      <c r="A6403" s="450"/>
      <c r="B6403" s="1645" t="s">
        <v>1142</v>
      </c>
      <c r="C6403" s="1646"/>
      <c r="D6403" s="1646"/>
      <c r="E6403" s="1646"/>
      <c r="F6403" s="1646"/>
      <c r="G6403" s="1646"/>
      <c r="H6403" s="1646"/>
      <c r="I6403" s="1647"/>
      <c r="J6403" s="573">
        <f>J6401+J6396+J6386</f>
        <v>251.14298689090913</v>
      </c>
      <c r="K6403" s="458"/>
    </row>
    <row r="6404" spans="1:11">
      <c r="A6404" s="450"/>
      <c r="B6404" s="523"/>
      <c r="C6404" s="523"/>
      <c r="D6404" s="523"/>
      <c r="E6404" s="523"/>
      <c r="F6404" s="523"/>
      <c r="G6404" s="523"/>
      <c r="H6404" s="523"/>
      <c r="I6404" s="524"/>
      <c r="J6404" s="523"/>
      <c r="K6404" s="458"/>
    </row>
    <row r="6405" spans="1:11">
      <c r="A6405" s="450"/>
      <c r="B6405" s="1645" t="s">
        <v>1143</v>
      </c>
      <c r="C6405" s="1646"/>
      <c r="D6405" s="1646"/>
      <c r="E6405" s="1646"/>
      <c r="F6405" s="1646"/>
      <c r="G6405" s="1646"/>
      <c r="H6405" s="1646"/>
      <c r="I6405" s="1647"/>
      <c r="J6405" s="501">
        <f>J6403*0</f>
        <v>0</v>
      </c>
      <c r="K6405" s="458"/>
    </row>
    <row r="6406" spans="1:11">
      <c r="A6406" s="450"/>
      <c r="B6406" s="523"/>
      <c r="C6406" s="523"/>
      <c r="D6406" s="523"/>
      <c r="E6406" s="523"/>
      <c r="F6406" s="523"/>
      <c r="G6406" s="523"/>
      <c r="H6406" s="523"/>
      <c r="I6406" s="524"/>
      <c r="J6406" s="523"/>
      <c r="K6406" s="458"/>
    </row>
    <row r="6407" spans="1:11">
      <c r="A6407" s="450"/>
      <c r="B6407" s="1645" t="s">
        <v>1144</v>
      </c>
      <c r="C6407" s="1646"/>
      <c r="D6407" s="1646"/>
      <c r="E6407" s="1646"/>
      <c r="F6407" s="1646"/>
      <c r="G6407" s="1646"/>
      <c r="H6407" s="1646"/>
      <c r="I6407" s="1647"/>
      <c r="J6407" s="573">
        <f>J6403+J6405</f>
        <v>251.14298689090913</v>
      </c>
      <c r="K6407" s="458"/>
    </row>
    <row r="6408" spans="1:11">
      <c r="A6408" s="450"/>
      <c r="B6408" s="511"/>
      <c r="C6408" s="511"/>
      <c r="D6408" s="511"/>
      <c r="E6408" s="511"/>
      <c r="F6408" s="511"/>
      <c r="G6408" s="511"/>
      <c r="H6408" s="511"/>
      <c r="I6408" s="571"/>
      <c r="J6408" s="511"/>
      <c r="K6408" s="458"/>
    </row>
    <row r="6409" spans="1:11">
      <c r="A6409" s="450"/>
      <c r="B6409" s="589"/>
      <c r="C6409" s="559"/>
      <c r="D6409" s="559"/>
      <c r="E6409" s="559"/>
      <c r="F6409" s="559"/>
      <c r="G6409" s="559"/>
      <c r="H6409" s="559"/>
      <c r="I6409" s="559"/>
      <c r="J6409" s="590"/>
      <c r="K6409" s="458"/>
    </row>
    <row r="6410" spans="1:11">
      <c r="A6410" s="450"/>
      <c r="B6410" s="591"/>
      <c r="C6410" s="592"/>
      <c r="D6410" s="593"/>
      <c r="E6410" s="593"/>
      <c r="F6410" s="594" t="s">
        <v>1119</v>
      </c>
      <c r="G6410" s="595" t="s">
        <v>1119</v>
      </c>
      <c r="H6410" s="592"/>
      <c r="I6410" s="592"/>
      <c r="J6410" s="596"/>
      <c r="K6410" s="458"/>
    </row>
    <row r="6411" spans="1:11">
      <c r="A6411" s="450"/>
      <c r="B6411" s="459"/>
      <c r="C6411" s="459"/>
      <c r="D6411" s="459"/>
      <c r="E6411" s="459"/>
      <c r="F6411" s="459"/>
      <c r="G6411" s="459"/>
      <c r="H6411" s="459"/>
      <c r="I6411" s="459"/>
      <c r="J6411" s="459"/>
      <c r="K6411" s="458"/>
    </row>
    <row r="6412" spans="1:11">
      <c r="A6412" s="450"/>
      <c r="B6412" s="597"/>
      <c r="C6412" s="598"/>
      <c r="D6412" s="598"/>
      <c r="E6412" s="598"/>
      <c r="F6412" s="599"/>
      <c r="G6412" s="600" t="s">
        <v>482</v>
      </c>
      <c r="H6412" s="502"/>
      <c r="I6412" s="502"/>
      <c r="J6412" s="505"/>
      <c r="K6412" s="458"/>
    </row>
    <row r="6413" spans="1:11">
      <c r="A6413" s="450"/>
      <c r="B6413" s="601"/>
      <c r="C6413" s="602"/>
      <c r="D6413" s="602"/>
      <c r="E6413" s="602"/>
      <c r="F6413" s="603"/>
      <c r="G6413" s="1648" t="s">
        <v>1145</v>
      </c>
      <c r="H6413" s="1649"/>
      <c r="I6413" s="1649"/>
      <c r="J6413" s="1650"/>
      <c r="K6413" s="458"/>
    </row>
    <row r="6414" spans="1:11">
      <c r="A6414" s="450"/>
      <c r="B6414" s="604"/>
      <c r="C6414" s="605"/>
      <c r="D6414" s="605"/>
      <c r="E6414" s="605"/>
      <c r="F6414" s="606"/>
      <c r="G6414" s="607"/>
      <c r="H6414" s="1651"/>
      <c r="I6414" s="1652"/>
      <c r="J6414" s="1653"/>
      <c r="K6414" s="458"/>
    </row>
    <row r="6415" spans="1:11" ht="15" thickBot="1">
      <c r="A6415" s="608"/>
      <c r="B6415" s="609"/>
      <c r="C6415" s="609"/>
      <c r="D6415" s="609"/>
      <c r="E6415" s="609"/>
      <c r="F6415" s="609"/>
      <c r="G6415" s="609"/>
      <c r="H6415" s="609"/>
      <c r="I6415" s="609"/>
      <c r="J6415" s="609"/>
      <c r="K6415" s="610"/>
    </row>
    <row r="6416" spans="1:11">
      <c r="A6416" s="447"/>
      <c r="B6416" s="448"/>
      <c r="C6416" s="448"/>
      <c r="D6416" s="448"/>
      <c r="E6416" s="448"/>
      <c r="F6416" s="448"/>
      <c r="G6416" s="448"/>
      <c r="H6416" s="448"/>
      <c r="I6416" s="448"/>
      <c r="J6416" s="448"/>
      <c r="K6416" s="449"/>
    </row>
    <row r="6417" spans="1:11">
      <c r="A6417" s="450"/>
      <c r="B6417" s="451" t="s">
        <v>141</v>
      </c>
      <c r="C6417" s="452"/>
      <c r="D6417" s="453" t="s">
        <v>1105</v>
      </c>
      <c r="E6417" s="454"/>
      <c r="F6417" s="455"/>
      <c r="G6417" s="455"/>
      <c r="H6417" s="456"/>
      <c r="I6417" s="456"/>
      <c r="J6417" s="457"/>
      <c r="K6417" s="458"/>
    </row>
    <row r="6418" spans="1:11">
      <c r="A6418" s="450"/>
      <c r="B6418" s="459"/>
      <c r="C6418" s="459"/>
      <c r="D6418" s="459"/>
      <c r="E6418" s="459"/>
      <c r="F6418" s="459"/>
      <c r="G6418" s="459"/>
      <c r="H6418" s="459"/>
      <c r="I6418" s="459"/>
      <c r="J6418" s="459"/>
      <c r="K6418" s="458"/>
    </row>
    <row r="6419" spans="1:11">
      <c r="A6419" s="450"/>
      <c r="B6419" s="460" t="s">
        <v>1106</v>
      </c>
      <c r="C6419" s="461" t="s">
        <v>1107</v>
      </c>
      <c r="D6419" s="1671" t="s">
        <v>198</v>
      </c>
      <c r="E6419" s="1672"/>
      <c r="F6419" s="1672"/>
      <c r="G6419" s="1672"/>
      <c r="H6419" s="1672"/>
      <c r="I6419" s="1673"/>
      <c r="J6419" s="462" t="s">
        <v>1108</v>
      </c>
      <c r="K6419" s="458"/>
    </row>
    <row r="6420" spans="1:11" ht="29.25" customHeight="1">
      <c r="A6420" s="450"/>
      <c r="B6420" s="463"/>
      <c r="C6420" s="464"/>
      <c r="D6420" s="1674" t="s">
        <v>1419</v>
      </c>
      <c r="E6420" s="1675"/>
      <c r="F6420" s="1675"/>
      <c r="G6420" s="1675"/>
      <c r="H6420" s="1675"/>
      <c r="I6420" s="1676"/>
      <c r="J6420" s="468" t="str">
        <f>F6437</f>
        <v>M2</v>
      </c>
      <c r="K6420" s="458"/>
    </row>
    <row r="6421" spans="1:11">
      <c r="A6421" s="450"/>
      <c r="B6421" s="469"/>
      <c r="C6421" s="469"/>
      <c r="D6421" s="469"/>
      <c r="E6421" s="469"/>
      <c r="F6421" s="469"/>
      <c r="G6421" s="469"/>
      <c r="H6421" s="469"/>
      <c r="I6421" s="470"/>
      <c r="J6421" s="471"/>
      <c r="K6421" s="458"/>
    </row>
    <row r="6422" spans="1:11">
      <c r="A6422" s="450"/>
      <c r="B6422" s="1648" t="s">
        <v>1111</v>
      </c>
      <c r="C6422" s="1650"/>
      <c r="D6422" s="1679" t="s">
        <v>873</v>
      </c>
      <c r="E6422" s="1681" t="s">
        <v>1112</v>
      </c>
      <c r="F6422" s="472" t="s">
        <v>1113</v>
      </c>
      <c r="G6422" s="473"/>
      <c r="H6422" s="472" t="s">
        <v>1114</v>
      </c>
      <c r="I6422" s="473"/>
      <c r="J6422" s="474" t="s">
        <v>1115</v>
      </c>
      <c r="K6422" s="458"/>
    </row>
    <row r="6423" spans="1:11">
      <c r="A6423" s="450"/>
      <c r="B6423" s="1677"/>
      <c r="C6423" s="1678"/>
      <c r="D6423" s="1680"/>
      <c r="E6423" s="1682"/>
      <c r="F6423" s="475" t="s">
        <v>1116</v>
      </c>
      <c r="G6423" s="475" t="s">
        <v>1117</v>
      </c>
      <c r="H6423" s="475" t="s">
        <v>1116</v>
      </c>
      <c r="I6423" s="476" t="s">
        <v>1117</v>
      </c>
      <c r="J6423" s="477" t="s">
        <v>1118</v>
      </c>
      <c r="K6423" s="458"/>
    </row>
    <row r="6424" spans="1:11">
      <c r="A6424" s="450"/>
      <c r="B6424" s="486"/>
      <c r="C6424" s="487"/>
      <c r="D6424" s="488"/>
      <c r="E6424" s="481"/>
      <c r="F6424" s="481"/>
      <c r="G6424" s="482"/>
      <c r="H6424" s="490"/>
      <c r="I6424" s="484"/>
      <c r="J6424" s="492"/>
      <c r="K6424" s="458"/>
    </row>
    <row r="6425" spans="1:11">
      <c r="A6425" s="450"/>
      <c r="B6425" s="486"/>
      <c r="C6425" s="487"/>
      <c r="D6425" s="488"/>
      <c r="E6425" s="489"/>
      <c r="F6425" s="489"/>
      <c r="G6425" s="489"/>
      <c r="H6425" s="490"/>
      <c r="I6425" s="491"/>
      <c r="J6425" s="492">
        <f>H6425*F6425*E6425+I6425*G6425*E6425</f>
        <v>0</v>
      </c>
      <c r="K6425" s="458"/>
    </row>
    <row r="6426" spans="1:11">
      <c r="A6426" s="450"/>
      <c r="B6426" s="493"/>
      <c r="C6426" s="494"/>
      <c r="D6426" s="495"/>
      <c r="E6426" s="496"/>
      <c r="F6426" s="496"/>
      <c r="G6426" s="496"/>
      <c r="H6426" s="497"/>
      <c r="I6426" s="498"/>
      <c r="J6426" s="492">
        <f>H6426*F6426*E6426+I6426*G6426*E6426</f>
        <v>0</v>
      </c>
      <c r="K6426" s="458"/>
    </row>
    <row r="6427" spans="1:11">
      <c r="A6427" s="450"/>
      <c r="B6427" s="499" t="s">
        <v>1119</v>
      </c>
      <c r="C6427" s="469"/>
      <c r="D6427" s="469"/>
      <c r="E6427" s="469"/>
      <c r="F6427" s="469"/>
      <c r="G6427" s="469"/>
      <c r="H6427" s="469"/>
      <c r="I6427" s="500" t="s">
        <v>138</v>
      </c>
      <c r="J6427" s="501">
        <f>SUM(J6424:J6426)</f>
        <v>0</v>
      </c>
      <c r="K6427" s="458"/>
    </row>
    <row r="6428" spans="1:11">
      <c r="A6428" s="450"/>
      <c r="B6428" s="502"/>
      <c r="C6428" s="502"/>
      <c r="D6428" s="502"/>
      <c r="E6428" s="502"/>
      <c r="F6428" s="502"/>
      <c r="G6428" s="502"/>
      <c r="H6428" s="502"/>
      <c r="I6428" s="503"/>
      <c r="J6428" s="504"/>
      <c r="K6428" s="458"/>
    </row>
    <row r="6429" spans="1:11" ht="20.399999999999999">
      <c r="A6429" s="450"/>
      <c r="B6429" s="1664" t="s">
        <v>1120</v>
      </c>
      <c r="C6429" s="1665"/>
      <c r="D6429" s="1665"/>
      <c r="E6429" s="1666"/>
      <c r="F6429" s="505" t="s">
        <v>873</v>
      </c>
      <c r="G6429" s="506"/>
      <c r="H6429" s="507" t="s">
        <v>560</v>
      </c>
      <c r="I6429" s="508" t="s">
        <v>1121</v>
      </c>
      <c r="J6429" s="509" t="s">
        <v>1122</v>
      </c>
      <c r="K6429" s="458"/>
    </row>
    <row r="6430" spans="1:11">
      <c r="A6430" s="450"/>
      <c r="B6430" s="510"/>
      <c r="C6430" s="511"/>
      <c r="D6430" s="512"/>
      <c r="E6430" s="513"/>
      <c r="F6430" s="514"/>
      <c r="G6430" s="515"/>
      <c r="H6430" s="516"/>
      <c r="I6430" s="484"/>
      <c r="J6430" s="485"/>
      <c r="K6430" s="458"/>
    </row>
    <row r="6431" spans="1:11">
      <c r="A6431" s="450"/>
      <c r="B6431" s="517" t="s">
        <v>741</v>
      </c>
      <c r="C6431" s="518"/>
      <c r="D6431" s="459"/>
      <c r="E6431" s="487"/>
      <c r="F6431" s="488"/>
      <c r="G6431" s="519"/>
      <c r="H6431" s="520">
        <v>1.04</v>
      </c>
      <c r="I6431" s="521">
        <f>VLOOKUP(B6431,'MÃO DE OBRA'!$A:$E,5,FALSE)/220</f>
        <v>14.214</v>
      </c>
      <c r="J6431" s="492">
        <f t="shared" ref="J6431:J6432" si="161">H6431*I6431</f>
        <v>14.78256</v>
      </c>
      <c r="K6431" s="458"/>
    </row>
    <row r="6432" spans="1:11">
      <c r="A6432" s="450"/>
      <c r="B6432" s="517" t="s">
        <v>734</v>
      </c>
      <c r="C6432" s="518"/>
      <c r="D6432" s="459"/>
      <c r="E6432" s="487"/>
      <c r="F6432" s="488"/>
      <c r="G6432" s="519"/>
      <c r="H6432" s="520">
        <v>0.6</v>
      </c>
      <c r="I6432" s="521">
        <f>VLOOKUP(B6432,'MÃO DE OBRA'!$A:$E,5,FALSE)/220</f>
        <v>23.596363636363641</v>
      </c>
      <c r="J6432" s="492">
        <f t="shared" si="161"/>
        <v>14.157818181818184</v>
      </c>
      <c r="K6432" s="458"/>
    </row>
    <row r="6433" spans="1:11">
      <c r="A6433" s="450"/>
      <c r="B6433" s="517"/>
      <c r="C6433" s="518"/>
      <c r="D6433" s="459"/>
      <c r="E6433" s="487"/>
      <c r="F6433" s="488"/>
      <c r="G6433" s="519"/>
      <c r="H6433" s="520"/>
      <c r="I6433" s="521"/>
      <c r="J6433" s="492"/>
      <c r="K6433" s="458"/>
    </row>
    <row r="6434" spans="1:11">
      <c r="A6434" s="450"/>
      <c r="B6434" s="517"/>
      <c r="C6434" s="518"/>
      <c r="D6434" s="459"/>
      <c r="E6434" s="487"/>
      <c r="F6434" s="488"/>
      <c r="G6434" s="519"/>
      <c r="H6434" s="520"/>
      <c r="I6434" s="491"/>
      <c r="J6434" s="492">
        <f>H6434*I6434</f>
        <v>0</v>
      </c>
      <c r="K6434" s="458"/>
    </row>
    <row r="6435" spans="1:11">
      <c r="A6435" s="450"/>
      <c r="B6435" s="499" t="s">
        <v>1119</v>
      </c>
      <c r="C6435" s="502"/>
      <c r="D6435" s="502"/>
      <c r="E6435" s="502"/>
      <c r="F6435" s="502"/>
      <c r="G6435" s="502"/>
      <c r="H6435" s="502"/>
      <c r="I6435" s="522" t="s">
        <v>138</v>
      </c>
      <c r="J6435" s="501">
        <f>SUM(J6430:J6434)</f>
        <v>28.940378181818183</v>
      </c>
      <c r="K6435" s="458"/>
    </row>
    <row r="6436" spans="1:11">
      <c r="A6436" s="450"/>
      <c r="B6436" s="523"/>
      <c r="C6436" s="523"/>
      <c r="D6436" s="523"/>
      <c r="E6436" s="523"/>
      <c r="F6436" s="523"/>
      <c r="G6436" s="523"/>
      <c r="H6436" s="523"/>
      <c r="I6436" s="524"/>
      <c r="J6436" s="523"/>
      <c r="K6436" s="458"/>
    </row>
    <row r="6437" spans="1:11">
      <c r="A6437" s="450"/>
      <c r="B6437" s="525" t="s">
        <v>1123</v>
      </c>
      <c r="C6437" s="526"/>
      <c r="D6437" s="523"/>
      <c r="E6437" s="527">
        <v>1</v>
      </c>
      <c r="F6437" s="528" t="s">
        <v>1165</v>
      </c>
      <c r="G6437" s="506"/>
      <c r="H6437" s="506"/>
      <c r="I6437" s="529" t="s">
        <v>1124</v>
      </c>
      <c r="J6437" s="501">
        <f>J6427+J6435</f>
        <v>28.940378181818183</v>
      </c>
      <c r="K6437" s="458"/>
    </row>
    <row r="6438" spans="1:11">
      <c r="A6438" s="450"/>
      <c r="B6438" s="530"/>
      <c r="C6438" s="523"/>
      <c r="D6438" s="523"/>
      <c r="E6438" s="531"/>
      <c r="F6438" s="532"/>
      <c r="G6438" s="532"/>
      <c r="H6438" s="532"/>
      <c r="I6438" s="524"/>
      <c r="J6438" s="523"/>
      <c r="K6438" s="458"/>
    </row>
    <row r="6439" spans="1:11" ht="20.399999999999999">
      <c r="A6439" s="450"/>
      <c r="B6439" s="1667" t="s">
        <v>481</v>
      </c>
      <c r="C6439" s="1668"/>
      <c r="D6439" s="1668"/>
      <c r="E6439" s="1669"/>
      <c r="F6439" s="533" t="s">
        <v>873</v>
      </c>
      <c r="G6439" s="534" t="s">
        <v>493</v>
      </c>
      <c r="H6439" s="507" t="s">
        <v>1115</v>
      </c>
      <c r="I6439" s="535" t="s">
        <v>480</v>
      </c>
      <c r="J6439" s="536" t="s">
        <v>482</v>
      </c>
      <c r="K6439" s="458"/>
    </row>
    <row r="6440" spans="1:11">
      <c r="A6440" s="450"/>
      <c r="B6440" s="537"/>
      <c r="C6440" s="538"/>
      <c r="D6440" s="538"/>
      <c r="E6440" s="539"/>
      <c r="F6440" s="540"/>
      <c r="G6440" s="541"/>
      <c r="H6440" s="547"/>
      <c r="I6440" s="543"/>
      <c r="J6440" s="485"/>
      <c r="K6440" s="458"/>
    </row>
    <row r="6441" spans="1:11">
      <c r="A6441" s="450"/>
      <c r="B6441" s="537"/>
      <c r="C6441" s="518"/>
      <c r="D6441" s="518"/>
      <c r="E6441" s="487"/>
      <c r="F6441" s="540"/>
      <c r="G6441" s="541"/>
      <c r="H6441" s="547"/>
      <c r="I6441" s="543"/>
      <c r="J6441" s="492"/>
      <c r="K6441" s="458"/>
    </row>
    <row r="6442" spans="1:11">
      <c r="A6442" s="450"/>
      <c r="B6442" s="517"/>
      <c r="C6442" s="518"/>
      <c r="D6442" s="518"/>
      <c r="E6442" s="487"/>
      <c r="F6442" s="488"/>
      <c r="G6442" s="546"/>
      <c r="H6442" s="547"/>
      <c r="I6442" s="543"/>
      <c r="J6442" s="492">
        <f>H6442*I6442*E6424*F6424</f>
        <v>0</v>
      </c>
      <c r="K6442" s="458"/>
    </row>
    <row r="6443" spans="1:11">
      <c r="A6443" s="450"/>
      <c r="B6443" s="517"/>
      <c r="C6443" s="526"/>
      <c r="D6443" s="526"/>
      <c r="E6443" s="494"/>
      <c r="F6443" s="488"/>
      <c r="G6443" s="468"/>
      <c r="H6443" s="547"/>
      <c r="I6443" s="548"/>
      <c r="J6443" s="492">
        <f>H6443*I6443*E6425*F6425</f>
        <v>0</v>
      </c>
      <c r="K6443" s="458"/>
    </row>
    <row r="6444" spans="1:11">
      <c r="A6444" s="450"/>
      <c r="B6444" s="550" t="s">
        <v>1119</v>
      </c>
      <c r="C6444" s="526"/>
      <c r="D6444" s="526"/>
      <c r="E6444" s="526"/>
      <c r="F6444" s="523"/>
      <c r="G6444" s="526"/>
      <c r="H6444" s="551"/>
      <c r="I6444" s="552" t="s">
        <v>138</v>
      </c>
      <c r="J6444" s="501">
        <f>SUM(J6440:J6443)</f>
        <v>0</v>
      </c>
      <c r="K6444" s="458"/>
    </row>
    <row r="6445" spans="1:11">
      <c r="A6445" s="450"/>
      <c r="B6445" s="553"/>
      <c r="C6445" s="526"/>
      <c r="D6445" s="526"/>
      <c r="E6445" s="554"/>
      <c r="F6445" s="555"/>
      <c r="G6445" s="506"/>
      <c r="H6445" s="506"/>
      <c r="I6445" s="529"/>
      <c r="J6445" s="554"/>
      <c r="K6445" s="458"/>
    </row>
    <row r="6446" spans="1:11" ht="20.399999999999999">
      <c r="A6446" s="450"/>
      <c r="B6446" s="1667" t="s">
        <v>1125</v>
      </c>
      <c r="C6446" s="1668"/>
      <c r="D6446" s="1668"/>
      <c r="E6446" s="1668"/>
      <c r="F6446" s="1669"/>
      <c r="G6446" s="556" t="s">
        <v>494</v>
      </c>
      <c r="H6446" s="506" t="s">
        <v>1126</v>
      </c>
      <c r="I6446" s="557" t="s">
        <v>1115</v>
      </c>
      <c r="J6446" s="509" t="s">
        <v>482</v>
      </c>
      <c r="K6446" s="458"/>
    </row>
    <row r="6447" spans="1:11">
      <c r="A6447" s="450"/>
      <c r="B6447" s="558"/>
      <c r="C6447" s="559"/>
      <c r="D6447" s="560"/>
      <c r="E6447" s="560"/>
      <c r="F6447" s="561"/>
      <c r="G6447" s="489"/>
      <c r="H6447" s="489"/>
      <c r="I6447" s="562"/>
      <c r="J6447" s="492"/>
      <c r="K6447" s="458"/>
    </row>
    <row r="6448" spans="1:11">
      <c r="A6448" s="450"/>
      <c r="B6448" s="563"/>
      <c r="C6448" s="564"/>
      <c r="D6448" s="565"/>
      <c r="E6448" s="565"/>
      <c r="F6448" s="566"/>
      <c r="G6448" s="489"/>
      <c r="H6448" s="489"/>
      <c r="I6448" s="562"/>
      <c r="J6448" s="492"/>
      <c r="K6448" s="458"/>
    </row>
    <row r="6449" spans="1:11">
      <c r="A6449" s="450"/>
      <c r="B6449" s="1670" t="s">
        <v>138</v>
      </c>
      <c r="C6449" s="1670"/>
      <c r="D6449" s="1670"/>
      <c r="E6449" s="1670"/>
      <c r="F6449" s="1670"/>
      <c r="G6449" s="1670"/>
      <c r="H6449" s="1670"/>
      <c r="I6449" s="1670"/>
      <c r="J6449" s="501">
        <f>SUM(J6447:J6448)</f>
        <v>0</v>
      </c>
      <c r="K6449" s="458"/>
    </row>
    <row r="6450" spans="1:11">
      <c r="A6450" s="450"/>
      <c r="B6450" s="567"/>
      <c r="C6450" s="511"/>
      <c r="D6450" s="511"/>
      <c r="E6450" s="568"/>
      <c r="F6450" s="569"/>
      <c r="G6450" s="570"/>
      <c r="H6450" s="570"/>
      <c r="I6450" s="571"/>
      <c r="J6450" s="572"/>
      <c r="K6450" s="458"/>
    </row>
    <row r="6451" spans="1:11">
      <c r="A6451" s="450"/>
      <c r="B6451" s="573" t="s">
        <v>1127</v>
      </c>
      <c r="C6451" s="573"/>
      <c r="D6451" s="550"/>
      <c r="E6451" s="523"/>
      <c r="F6451" s="523"/>
      <c r="G6451" s="523"/>
      <c r="H6451" s="574"/>
      <c r="I6451" s="575"/>
      <c r="J6451" s="639">
        <f>(J6437+J6444+J6449)/E6437</f>
        <v>28.940378181818183</v>
      </c>
      <c r="K6451" s="458"/>
    </row>
    <row r="6452" spans="1:11">
      <c r="A6452" s="450"/>
      <c r="B6452" s="553"/>
      <c r="C6452" s="526"/>
      <c r="D6452" s="526"/>
      <c r="E6452" s="554"/>
      <c r="F6452" s="555"/>
      <c r="G6452" s="506"/>
      <c r="H6452" s="506"/>
      <c r="I6452" s="529"/>
      <c r="J6452" s="576"/>
      <c r="K6452" s="458"/>
    </row>
    <row r="6453" spans="1:11" ht="20.399999999999999">
      <c r="A6453" s="450"/>
      <c r="B6453" s="1667" t="s">
        <v>1128</v>
      </c>
      <c r="C6453" s="1668"/>
      <c r="D6453" s="1668"/>
      <c r="E6453" s="1668"/>
      <c r="F6453" s="1669"/>
      <c r="G6453" s="556" t="s">
        <v>494</v>
      </c>
      <c r="H6453" s="506" t="s">
        <v>1126</v>
      </c>
      <c r="I6453" s="557" t="s">
        <v>1115</v>
      </c>
      <c r="J6453" s="509" t="s">
        <v>482</v>
      </c>
      <c r="K6453" s="458"/>
    </row>
    <row r="6454" spans="1:11">
      <c r="A6454" s="450"/>
      <c r="B6454" s="558" t="s">
        <v>1420</v>
      </c>
      <c r="C6454" s="559"/>
      <c r="D6454" s="560"/>
      <c r="E6454" s="560"/>
      <c r="F6454" s="561"/>
      <c r="G6454" s="489">
        <v>0.67</v>
      </c>
      <c r="H6454" s="489" t="s">
        <v>1221</v>
      </c>
      <c r="I6454" s="562">
        <v>2.38</v>
      </c>
      <c r="J6454" s="492">
        <f>G6454*I6454</f>
        <v>1.5946</v>
      </c>
      <c r="K6454" s="458"/>
    </row>
    <row r="6455" spans="1:11">
      <c r="A6455" s="450"/>
      <c r="B6455" s="563" t="s">
        <v>1421</v>
      </c>
      <c r="C6455" s="564"/>
      <c r="D6455" s="565"/>
      <c r="E6455" s="565"/>
      <c r="F6455" s="566"/>
      <c r="G6455" s="489">
        <v>0.09</v>
      </c>
      <c r="H6455" s="489" t="s">
        <v>1137</v>
      </c>
      <c r="I6455" s="743">
        <v>650</v>
      </c>
      <c r="J6455" s="492">
        <f>G6455*I6455</f>
        <v>58.5</v>
      </c>
      <c r="K6455" s="458"/>
    </row>
    <row r="6456" spans="1:11">
      <c r="A6456" s="450"/>
      <c r="B6456" s="563"/>
      <c r="C6456" s="564"/>
      <c r="D6456" s="565"/>
      <c r="E6456" s="565"/>
      <c r="F6456" s="566"/>
      <c r="G6456" s="489"/>
      <c r="H6456" s="489"/>
      <c r="I6456" s="743"/>
      <c r="J6456" s="492"/>
      <c r="K6456" s="458"/>
    </row>
    <row r="6457" spans="1:11">
      <c r="A6457" s="450"/>
      <c r="B6457" s="563"/>
      <c r="C6457" s="564"/>
      <c r="D6457" s="565"/>
      <c r="E6457" s="565"/>
      <c r="F6457" s="566"/>
      <c r="G6457" s="489"/>
      <c r="H6457" s="489"/>
      <c r="I6457" s="743"/>
      <c r="J6457" s="492">
        <f t="shared" ref="J6457:J6460" si="162">G6457*I6457</f>
        <v>0</v>
      </c>
      <c r="K6457" s="458"/>
    </row>
    <row r="6458" spans="1:11">
      <c r="A6458" s="450"/>
      <c r="B6458" s="563"/>
      <c r="C6458" s="564"/>
      <c r="D6458" s="565"/>
      <c r="E6458" s="565"/>
      <c r="F6458" s="566"/>
      <c r="G6458" s="489"/>
      <c r="H6458" s="489"/>
      <c r="I6458" s="743"/>
      <c r="J6458" s="492">
        <f t="shared" si="162"/>
        <v>0</v>
      </c>
      <c r="K6458" s="458"/>
    </row>
    <row r="6459" spans="1:11">
      <c r="A6459" s="450"/>
      <c r="B6459" s="563"/>
      <c r="C6459" s="564"/>
      <c r="D6459" s="565"/>
      <c r="E6459" s="565"/>
      <c r="F6459" s="566"/>
      <c r="G6459" s="489"/>
      <c r="H6459" s="489"/>
      <c r="I6459" s="743"/>
      <c r="J6459" s="492">
        <f t="shared" si="162"/>
        <v>0</v>
      </c>
      <c r="K6459" s="458"/>
    </row>
    <row r="6460" spans="1:11">
      <c r="A6460" s="450"/>
      <c r="B6460" s="577"/>
      <c r="C6460" s="578"/>
      <c r="D6460" s="579"/>
      <c r="E6460" s="579"/>
      <c r="F6460" s="580"/>
      <c r="G6460" s="489"/>
      <c r="H6460" s="489"/>
      <c r="I6460" s="743"/>
      <c r="J6460" s="492">
        <f t="shared" si="162"/>
        <v>0</v>
      </c>
      <c r="K6460" s="458"/>
    </row>
    <row r="6461" spans="1:11">
      <c r="A6461" s="450"/>
      <c r="B6461" s="581"/>
      <c r="C6461" s="523"/>
      <c r="D6461" s="523"/>
      <c r="E6461" s="582"/>
      <c r="F6461" s="583"/>
      <c r="G6461" s="532"/>
      <c r="H6461" s="532"/>
      <c r="I6461" s="524" t="s">
        <v>138</v>
      </c>
      <c r="J6461" s="501">
        <f>SUM(J6454:J6460)</f>
        <v>60.0946</v>
      </c>
      <c r="K6461" s="458"/>
    </row>
    <row r="6462" spans="1:11">
      <c r="A6462" s="450"/>
      <c r="B6462" s="584"/>
      <c r="C6462" s="523"/>
      <c r="D6462" s="523"/>
      <c r="E6462" s="582"/>
      <c r="F6462" s="583"/>
      <c r="G6462" s="532"/>
      <c r="H6462" s="532"/>
      <c r="I6462" s="524"/>
      <c r="J6462" s="582"/>
      <c r="K6462" s="458"/>
    </row>
    <row r="6463" spans="1:11" ht="20.399999999999999">
      <c r="A6463" s="450"/>
      <c r="B6463" s="1667" t="s">
        <v>1141</v>
      </c>
      <c r="C6463" s="1668"/>
      <c r="D6463" s="1668"/>
      <c r="E6463" s="1668"/>
      <c r="F6463" s="1669"/>
      <c r="G6463" s="587" t="s">
        <v>494</v>
      </c>
      <c r="H6463" s="506" t="s">
        <v>1115</v>
      </c>
      <c r="I6463" s="557"/>
      <c r="J6463" s="509" t="s">
        <v>482</v>
      </c>
      <c r="K6463" s="458"/>
    </row>
    <row r="6464" spans="1:11">
      <c r="A6464" s="450"/>
      <c r="B6464" s="1654"/>
      <c r="C6464" s="1655"/>
      <c r="D6464" s="1655"/>
      <c r="E6464" s="1655"/>
      <c r="F6464" s="1656"/>
      <c r="G6464" s="489"/>
      <c r="H6464" s="1657"/>
      <c r="I6464" s="1658"/>
      <c r="J6464" s="492"/>
      <c r="K6464" s="458"/>
    </row>
    <row r="6465" spans="1:11">
      <c r="A6465" s="450"/>
      <c r="B6465" s="1659"/>
      <c r="C6465" s="1660"/>
      <c r="D6465" s="1660"/>
      <c r="E6465" s="1660"/>
      <c r="F6465" s="1661"/>
      <c r="G6465" s="496"/>
      <c r="H6465" s="1662"/>
      <c r="I6465" s="1663"/>
      <c r="J6465" s="492"/>
      <c r="K6465" s="458"/>
    </row>
    <row r="6466" spans="1:11">
      <c r="A6466" s="450"/>
      <c r="B6466" s="581"/>
      <c r="C6466" s="523"/>
      <c r="D6466" s="523"/>
      <c r="E6466" s="582"/>
      <c r="F6466" s="583"/>
      <c r="G6466" s="532"/>
      <c r="H6466" s="532"/>
      <c r="I6466" s="524" t="s">
        <v>138</v>
      </c>
      <c r="J6466" s="501">
        <f>SUM(J6464:J6465)</f>
        <v>0</v>
      </c>
      <c r="K6466" s="458"/>
    </row>
    <row r="6467" spans="1:11">
      <c r="A6467" s="450"/>
      <c r="B6467" s="523"/>
      <c r="C6467" s="523"/>
      <c r="D6467" s="523"/>
      <c r="E6467" s="523"/>
      <c r="F6467" s="523"/>
      <c r="G6467" s="523"/>
      <c r="H6467" s="523"/>
      <c r="I6467" s="524"/>
      <c r="J6467" s="523"/>
      <c r="K6467" s="458"/>
    </row>
    <row r="6468" spans="1:11">
      <c r="A6468" s="450"/>
      <c r="B6468" s="1645" t="s">
        <v>1142</v>
      </c>
      <c r="C6468" s="1646"/>
      <c r="D6468" s="1646"/>
      <c r="E6468" s="1646"/>
      <c r="F6468" s="1646"/>
      <c r="G6468" s="1646"/>
      <c r="H6468" s="1646"/>
      <c r="I6468" s="1647"/>
      <c r="J6468" s="573">
        <f>J6466+J6461+J6451</f>
        <v>89.03497818181819</v>
      </c>
      <c r="K6468" s="458"/>
    </row>
    <row r="6469" spans="1:11">
      <c r="A6469" s="450"/>
      <c r="B6469" s="523"/>
      <c r="C6469" s="523"/>
      <c r="D6469" s="523"/>
      <c r="E6469" s="523"/>
      <c r="F6469" s="523"/>
      <c r="G6469" s="523"/>
      <c r="H6469" s="523"/>
      <c r="I6469" s="524"/>
      <c r="J6469" s="523"/>
      <c r="K6469" s="458"/>
    </row>
    <row r="6470" spans="1:11">
      <c r="A6470" s="450"/>
      <c r="B6470" s="1645" t="s">
        <v>1143</v>
      </c>
      <c r="C6470" s="1646"/>
      <c r="D6470" s="1646"/>
      <c r="E6470" s="1646"/>
      <c r="F6470" s="1646"/>
      <c r="G6470" s="1646"/>
      <c r="H6470" s="1646"/>
      <c r="I6470" s="1647"/>
      <c r="J6470" s="501">
        <f>J6468*0</f>
        <v>0</v>
      </c>
      <c r="K6470" s="458"/>
    </row>
    <row r="6471" spans="1:11">
      <c r="A6471" s="450"/>
      <c r="B6471" s="523"/>
      <c r="C6471" s="523"/>
      <c r="D6471" s="523"/>
      <c r="E6471" s="523"/>
      <c r="F6471" s="523"/>
      <c r="G6471" s="523"/>
      <c r="H6471" s="523"/>
      <c r="I6471" s="524"/>
      <c r="J6471" s="523"/>
      <c r="K6471" s="458"/>
    </row>
    <row r="6472" spans="1:11">
      <c r="A6472" s="450"/>
      <c r="B6472" s="1645" t="s">
        <v>1144</v>
      </c>
      <c r="C6472" s="1646"/>
      <c r="D6472" s="1646"/>
      <c r="E6472" s="1646"/>
      <c r="F6472" s="1646"/>
      <c r="G6472" s="1646"/>
      <c r="H6472" s="1646"/>
      <c r="I6472" s="1647"/>
      <c r="J6472" s="573">
        <f>J6468+J6470</f>
        <v>89.03497818181819</v>
      </c>
      <c r="K6472" s="458"/>
    </row>
    <row r="6473" spans="1:11">
      <c r="A6473" s="450"/>
      <c r="B6473" s="511"/>
      <c r="C6473" s="511"/>
      <c r="D6473" s="511"/>
      <c r="E6473" s="511"/>
      <c r="F6473" s="511"/>
      <c r="G6473" s="511"/>
      <c r="H6473" s="511"/>
      <c r="I6473" s="571"/>
      <c r="J6473" s="511"/>
      <c r="K6473" s="458"/>
    </row>
    <row r="6474" spans="1:11">
      <c r="A6474" s="450"/>
      <c r="B6474" s="589"/>
      <c r="C6474" s="559"/>
      <c r="D6474" s="559"/>
      <c r="E6474" s="559"/>
      <c r="F6474" s="559"/>
      <c r="G6474" s="559"/>
      <c r="H6474" s="559"/>
      <c r="I6474" s="559"/>
      <c r="J6474" s="590"/>
      <c r="K6474" s="458"/>
    </row>
    <row r="6475" spans="1:11">
      <c r="A6475" s="450"/>
      <c r="B6475" s="591"/>
      <c r="C6475" s="592"/>
      <c r="D6475" s="593"/>
      <c r="E6475" s="593"/>
      <c r="F6475" s="594" t="s">
        <v>1119</v>
      </c>
      <c r="G6475" s="595" t="s">
        <v>1119</v>
      </c>
      <c r="H6475" s="592"/>
      <c r="I6475" s="592"/>
      <c r="J6475" s="596"/>
      <c r="K6475" s="458"/>
    </row>
    <row r="6476" spans="1:11">
      <c r="A6476" s="450"/>
      <c r="B6476" s="459"/>
      <c r="C6476" s="459"/>
      <c r="D6476" s="459"/>
      <c r="E6476" s="459"/>
      <c r="F6476" s="459"/>
      <c r="G6476" s="459"/>
      <c r="H6476" s="459"/>
      <c r="I6476" s="459"/>
      <c r="J6476" s="459"/>
      <c r="K6476" s="458"/>
    </row>
    <row r="6477" spans="1:11">
      <c r="A6477" s="450"/>
      <c r="B6477" s="597"/>
      <c r="C6477" s="598"/>
      <c r="D6477" s="598"/>
      <c r="E6477" s="598"/>
      <c r="F6477" s="599"/>
      <c r="G6477" s="600" t="s">
        <v>482</v>
      </c>
      <c r="H6477" s="502"/>
      <c r="I6477" s="502"/>
      <c r="J6477" s="505"/>
      <c r="K6477" s="458"/>
    </row>
    <row r="6478" spans="1:11">
      <c r="A6478" s="450"/>
      <c r="B6478" s="601"/>
      <c r="C6478" s="602"/>
      <c r="D6478" s="602"/>
      <c r="E6478" s="602"/>
      <c r="F6478" s="603"/>
      <c r="G6478" s="1648" t="s">
        <v>1145</v>
      </c>
      <c r="H6478" s="1649"/>
      <c r="I6478" s="1649"/>
      <c r="J6478" s="1650"/>
      <c r="K6478" s="458"/>
    </row>
    <row r="6479" spans="1:11">
      <c r="A6479" s="450"/>
      <c r="B6479" s="604"/>
      <c r="C6479" s="605"/>
      <c r="D6479" s="605"/>
      <c r="E6479" s="605"/>
      <c r="F6479" s="606"/>
      <c r="G6479" s="607"/>
      <c r="H6479" s="1651"/>
      <c r="I6479" s="1652"/>
      <c r="J6479" s="1653"/>
      <c r="K6479" s="458"/>
    </row>
    <row r="6480" spans="1:11" ht="15" thickBot="1">
      <c r="A6480" s="608"/>
      <c r="B6480" s="609"/>
      <c r="C6480" s="609"/>
      <c r="D6480" s="609"/>
      <c r="E6480" s="609"/>
      <c r="F6480" s="609"/>
      <c r="G6480" s="609"/>
      <c r="H6480" s="609"/>
      <c r="I6480" s="609"/>
      <c r="J6480" s="609"/>
      <c r="K6480" s="610"/>
    </row>
    <row r="6481" spans="1:11">
      <c r="A6481" s="447"/>
      <c r="B6481" s="448"/>
      <c r="C6481" s="448"/>
      <c r="D6481" s="448"/>
      <c r="E6481" s="448"/>
      <c r="F6481" s="448"/>
      <c r="G6481" s="448"/>
      <c r="H6481" s="448"/>
      <c r="I6481" s="448"/>
      <c r="J6481" s="448"/>
      <c r="K6481" s="449"/>
    </row>
    <row r="6482" spans="1:11">
      <c r="A6482" s="450"/>
      <c r="B6482" s="451" t="s">
        <v>141</v>
      </c>
      <c r="C6482" s="452"/>
      <c r="D6482" s="453" t="s">
        <v>1105</v>
      </c>
      <c r="E6482" s="454"/>
      <c r="F6482" s="455"/>
      <c r="G6482" s="455"/>
      <c r="H6482" s="456"/>
      <c r="I6482" s="456"/>
      <c r="J6482" s="457"/>
      <c r="K6482" s="458"/>
    </row>
    <row r="6483" spans="1:11">
      <c r="A6483" s="450"/>
      <c r="B6483" s="459"/>
      <c r="C6483" s="459"/>
      <c r="D6483" s="459"/>
      <c r="E6483" s="459"/>
      <c r="F6483" s="459"/>
      <c r="G6483" s="459"/>
      <c r="H6483" s="459"/>
      <c r="I6483" s="459"/>
      <c r="J6483" s="459"/>
      <c r="K6483" s="458"/>
    </row>
    <row r="6484" spans="1:11">
      <c r="A6484" s="450"/>
      <c r="B6484" s="460" t="s">
        <v>1106</v>
      </c>
      <c r="C6484" s="461" t="s">
        <v>1107</v>
      </c>
      <c r="D6484" s="1671" t="s">
        <v>198</v>
      </c>
      <c r="E6484" s="1672"/>
      <c r="F6484" s="1672"/>
      <c r="G6484" s="1672"/>
      <c r="H6484" s="1672"/>
      <c r="I6484" s="1673"/>
      <c r="J6484" s="462" t="s">
        <v>1108</v>
      </c>
      <c r="K6484" s="458"/>
    </row>
    <row r="6485" spans="1:11" ht="27" customHeight="1">
      <c r="A6485" s="450"/>
      <c r="B6485" s="463"/>
      <c r="C6485" s="464"/>
      <c r="D6485" s="1674" t="s">
        <v>1422</v>
      </c>
      <c r="E6485" s="1675"/>
      <c r="F6485" s="1675"/>
      <c r="G6485" s="1675"/>
      <c r="H6485" s="1675"/>
      <c r="I6485" s="1676"/>
      <c r="J6485" s="468" t="str">
        <f>F6502</f>
        <v>M2</v>
      </c>
      <c r="K6485" s="458"/>
    </row>
    <row r="6486" spans="1:11">
      <c r="A6486" s="450"/>
      <c r="B6486" s="469"/>
      <c r="C6486" s="469"/>
      <c r="D6486" s="469"/>
      <c r="E6486" s="469"/>
      <c r="F6486" s="469"/>
      <c r="G6486" s="469"/>
      <c r="H6486" s="469"/>
      <c r="I6486" s="470"/>
      <c r="J6486" s="471"/>
      <c r="K6486" s="458"/>
    </row>
    <row r="6487" spans="1:11">
      <c r="A6487" s="450"/>
      <c r="B6487" s="1648" t="s">
        <v>1111</v>
      </c>
      <c r="C6487" s="1650"/>
      <c r="D6487" s="1679" t="s">
        <v>873</v>
      </c>
      <c r="E6487" s="1681" t="s">
        <v>1112</v>
      </c>
      <c r="F6487" s="472" t="s">
        <v>1113</v>
      </c>
      <c r="G6487" s="473"/>
      <c r="H6487" s="472" t="s">
        <v>1114</v>
      </c>
      <c r="I6487" s="473"/>
      <c r="J6487" s="474" t="s">
        <v>1115</v>
      </c>
      <c r="K6487" s="458"/>
    </row>
    <row r="6488" spans="1:11">
      <c r="A6488" s="450"/>
      <c r="B6488" s="1677"/>
      <c r="C6488" s="1678"/>
      <c r="D6488" s="1680"/>
      <c r="E6488" s="1682"/>
      <c r="F6488" s="475" t="s">
        <v>1116</v>
      </c>
      <c r="G6488" s="475" t="s">
        <v>1117</v>
      </c>
      <c r="H6488" s="475" t="s">
        <v>1116</v>
      </c>
      <c r="I6488" s="476" t="s">
        <v>1117</v>
      </c>
      <c r="J6488" s="477" t="s">
        <v>1118</v>
      </c>
      <c r="K6488" s="458"/>
    </row>
    <row r="6489" spans="1:11">
      <c r="A6489" s="450"/>
      <c r="B6489" s="486"/>
      <c r="C6489" s="487"/>
      <c r="D6489" s="488"/>
      <c r="E6489" s="481"/>
      <c r="F6489" s="481"/>
      <c r="G6489" s="482"/>
      <c r="H6489" s="490"/>
      <c r="I6489" s="484"/>
      <c r="J6489" s="492"/>
      <c r="K6489" s="458"/>
    </row>
    <row r="6490" spans="1:11">
      <c r="A6490" s="450"/>
      <c r="B6490" s="486"/>
      <c r="C6490" s="487"/>
      <c r="D6490" s="488"/>
      <c r="E6490" s="489"/>
      <c r="F6490" s="489"/>
      <c r="G6490" s="489"/>
      <c r="H6490" s="490"/>
      <c r="I6490" s="491"/>
      <c r="J6490" s="492">
        <f>H6490*F6490*E6490+I6490*G6490*E6490</f>
        <v>0</v>
      </c>
      <c r="K6490" s="458"/>
    </row>
    <row r="6491" spans="1:11">
      <c r="A6491" s="450"/>
      <c r="B6491" s="493"/>
      <c r="C6491" s="494"/>
      <c r="D6491" s="495"/>
      <c r="E6491" s="496"/>
      <c r="F6491" s="496"/>
      <c r="G6491" s="496"/>
      <c r="H6491" s="497"/>
      <c r="I6491" s="498"/>
      <c r="J6491" s="492">
        <f>H6491*F6491*E6491+I6491*G6491*E6491</f>
        <v>0</v>
      </c>
      <c r="K6491" s="458"/>
    </row>
    <row r="6492" spans="1:11">
      <c r="A6492" s="450"/>
      <c r="B6492" s="499" t="s">
        <v>1119</v>
      </c>
      <c r="C6492" s="469"/>
      <c r="D6492" s="469"/>
      <c r="E6492" s="469"/>
      <c r="F6492" s="469"/>
      <c r="G6492" s="469"/>
      <c r="H6492" s="469"/>
      <c r="I6492" s="500" t="s">
        <v>138</v>
      </c>
      <c r="J6492" s="501">
        <f>SUM(J6489:J6491)</f>
        <v>0</v>
      </c>
      <c r="K6492" s="458"/>
    </row>
    <row r="6493" spans="1:11">
      <c r="A6493" s="450"/>
      <c r="B6493" s="502"/>
      <c r="C6493" s="502"/>
      <c r="D6493" s="502"/>
      <c r="E6493" s="502"/>
      <c r="F6493" s="502"/>
      <c r="G6493" s="502"/>
      <c r="H6493" s="502"/>
      <c r="I6493" s="503"/>
      <c r="J6493" s="504"/>
      <c r="K6493" s="458"/>
    </row>
    <row r="6494" spans="1:11" ht="20.399999999999999">
      <c r="A6494" s="450"/>
      <c r="B6494" s="1664" t="s">
        <v>1120</v>
      </c>
      <c r="C6494" s="1665"/>
      <c r="D6494" s="1665"/>
      <c r="E6494" s="1666"/>
      <c r="F6494" s="505" t="s">
        <v>873</v>
      </c>
      <c r="G6494" s="506"/>
      <c r="H6494" s="507" t="s">
        <v>560</v>
      </c>
      <c r="I6494" s="508" t="s">
        <v>1121</v>
      </c>
      <c r="J6494" s="509" t="s">
        <v>1122</v>
      </c>
      <c r="K6494" s="458"/>
    </row>
    <row r="6495" spans="1:11">
      <c r="A6495" s="450"/>
      <c r="B6495" s="510"/>
      <c r="C6495" s="511"/>
      <c r="D6495" s="512"/>
      <c r="E6495" s="513"/>
      <c r="F6495" s="514"/>
      <c r="G6495" s="515"/>
      <c r="H6495" s="516"/>
      <c r="I6495" s="484"/>
      <c r="J6495" s="485"/>
      <c r="K6495" s="458"/>
    </row>
    <row r="6496" spans="1:11">
      <c r="A6496" s="450"/>
      <c r="B6496" s="517" t="s">
        <v>626</v>
      </c>
      <c r="C6496" s="518"/>
      <c r="D6496" s="459"/>
      <c r="E6496" s="487"/>
      <c r="F6496" s="488"/>
      <c r="G6496" s="519"/>
      <c r="H6496" s="520">
        <v>1.04</v>
      </c>
      <c r="I6496" s="521">
        <f>VLOOKUP(B6496,'MÃO DE OBRA'!$A:$E,5,FALSE)/220</f>
        <v>15.730909090909092</v>
      </c>
      <c r="J6496" s="492">
        <f t="shared" ref="J6496:J6497" si="163">H6496*I6496</f>
        <v>16.360145454545457</v>
      </c>
      <c r="K6496" s="458"/>
    </row>
    <row r="6497" spans="1:11">
      <c r="A6497" s="450"/>
      <c r="B6497" s="517" t="s">
        <v>734</v>
      </c>
      <c r="C6497" s="518"/>
      <c r="D6497" s="459"/>
      <c r="E6497" s="487"/>
      <c r="F6497" s="488"/>
      <c r="G6497" s="519"/>
      <c r="H6497" s="520">
        <v>0.6</v>
      </c>
      <c r="I6497" s="521">
        <f>VLOOKUP(B6497,'MÃO DE OBRA'!$A:$E,5,FALSE)/220</f>
        <v>23.596363636363641</v>
      </c>
      <c r="J6497" s="492">
        <f t="shared" si="163"/>
        <v>14.157818181818184</v>
      </c>
      <c r="K6497" s="458"/>
    </row>
    <row r="6498" spans="1:11">
      <c r="A6498" s="450"/>
      <c r="B6498" s="517"/>
      <c r="C6498" s="518"/>
      <c r="D6498" s="459"/>
      <c r="E6498" s="487"/>
      <c r="F6498" s="488"/>
      <c r="G6498" s="519"/>
      <c r="H6498" s="520"/>
      <c r="I6498" s="521"/>
      <c r="J6498" s="492"/>
      <c r="K6498" s="458"/>
    </row>
    <row r="6499" spans="1:11">
      <c r="A6499" s="450"/>
      <c r="B6499" s="517"/>
      <c r="C6499" s="518"/>
      <c r="D6499" s="459"/>
      <c r="E6499" s="487"/>
      <c r="F6499" s="488"/>
      <c r="G6499" s="519"/>
      <c r="H6499" s="520"/>
      <c r="I6499" s="491"/>
      <c r="J6499" s="492">
        <f>H6499*I6499</f>
        <v>0</v>
      </c>
      <c r="K6499" s="458"/>
    </row>
    <row r="6500" spans="1:11">
      <c r="A6500" s="450"/>
      <c r="B6500" s="499" t="s">
        <v>1119</v>
      </c>
      <c r="C6500" s="502"/>
      <c r="D6500" s="502"/>
      <c r="E6500" s="502"/>
      <c r="F6500" s="502"/>
      <c r="G6500" s="502"/>
      <c r="H6500" s="502"/>
      <c r="I6500" s="522" t="s">
        <v>138</v>
      </c>
      <c r="J6500" s="501">
        <f>SUM(J6495:J6499)</f>
        <v>30.517963636363639</v>
      </c>
      <c r="K6500" s="458"/>
    </row>
    <row r="6501" spans="1:11">
      <c r="A6501" s="450"/>
      <c r="B6501" s="523"/>
      <c r="C6501" s="523"/>
      <c r="D6501" s="523"/>
      <c r="E6501" s="523"/>
      <c r="F6501" s="523"/>
      <c r="G6501" s="523"/>
      <c r="H6501" s="523"/>
      <c r="I6501" s="524"/>
      <c r="J6501" s="523"/>
      <c r="K6501" s="458"/>
    </row>
    <row r="6502" spans="1:11">
      <c r="A6502" s="450"/>
      <c r="B6502" s="525" t="s">
        <v>1123</v>
      </c>
      <c r="C6502" s="526"/>
      <c r="D6502" s="523"/>
      <c r="E6502" s="527">
        <v>1</v>
      </c>
      <c r="F6502" s="528" t="s">
        <v>1165</v>
      </c>
      <c r="G6502" s="506"/>
      <c r="H6502" s="506"/>
      <c r="I6502" s="529" t="s">
        <v>1124</v>
      </c>
      <c r="J6502" s="501">
        <f>J6492+J6500</f>
        <v>30.517963636363639</v>
      </c>
      <c r="K6502" s="458"/>
    </row>
    <row r="6503" spans="1:11">
      <c r="A6503" s="450"/>
      <c r="B6503" s="530"/>
      <c r="C6503" s="523"/>
      <c r="D6503" s="523"/>
      <c r="E6503" s="531"/>
      <c r="F6503" s="532"/>
      <c r="G6503" s="532"/>
      <c r="H6503" s="532"/>
      <c r="I6503" s="524"/>
      <c r="J6503" s="523"/>
      <c r="K6503" s="458"/>
    </row>
    <row r="6504" spans="1:11" ht="20.399999999999999">
      <c r="A6504" s="450"/>
      <c r="B6504" s="1667" t="s">
        <v>481</v>
      </c>
      <c r="C6504" s="1668"/>
      <c r="D6504" s="1668"/>
      <c r="E6504" s="1669"/>
      <c r="F6504" s="533" t="s">
        <v>873</v>
      </c>
      <c r="G6504" s="534" t="s">
        <v>493</v>
      </c>
      <c r="H6504" s="507" t="s">
        <v>1115</v>
      </c>
      <c r="I6504" s="535" t="s">
        <v>480</v>
      </c>
      <c r="J6504" s="536" t="s">
        <v>482</v>
      </c>
      <c r="K6504" s="458"/>
    </row>
    <row r="6505" spans="1:11">
      <c r="A6505" s="450"/>
      <c r="B6505" s="537"/>
      <c r="C6505" s="538"/>
      <c r="D6505" s="538"/>
      <c r="E6505" s="539"/>
      <c r="F6505" s="540"/>
      <c r="G6505" s="541"/>
      <c r="H6505" s="547"/>
      <c r="I6505" s="543"/>
      <c r="J6505" s="485"/>
      <c r="K6505" s="458"/>
    </row>
    <row r="6506" spans="1:11">
      <c r="A6506" s="450"/>
      <c r="B6506" s="537"/>
      <c r="C6506" s="518"/>
      <c r="D6506" s="518"/>
      <c r="E6506" s="487"/>
      <c r="F6506" s="540"/>
      <c r="G6506" s="541"/>
      <c r="H6506" s="547"/>
      <c r="I6506" s="543"/>
      <c r="J6506" s="492"/>
      <c r="K6506" s="458"/>
    </row>
    <row r="6507" spans="1:11">
      <c r="A6507" s="450"/>
      <c r="B6507" s="517"/>
      <c r="C6507" s="518"/>
      <c r="D6507" s="518"/>
      <c r="E6507" s="487"/>
      <c r="F6507" s="488"/>
      <c r="G6507" s="546"/>
      <c r="H6507" s="547"/>
      <c r="I6507" s="543"/>
      <c r="J6507" s="492">
        <f>H6507*I6507*E6489*F6489</f>
        <v>0</v>
      </c>
      <c r="K6507" s="458"/>
    </row>
    <row r="6508" spans="1:11">
      <c r="A6508" s="450"/>
      <c r="B6508" s="517"/>
      <c r="C6508" s="526"/>
      <c r="D6508" s="526"/>
      <c r="E6508" s="494"/>
      <c r="F6508" s="488"/>
      <c r="G6508" s="468"/>
      <c r="H6508" s="547"/>
      <c r="I6508" s="548"/>
      <c r="J6508" s="492">
        <f>H6508*I6508*E6490*F6490</f>
        <v>0</v>
      </c>
      <c r="K6508" s="458"/>
    </row>
    <row r="6509" spans="1:11">
      <c r="A6509" s="450"/>
      <c r="B6509" s="550" t="s">
        <v>1119</v>
      </c>
      <c r="C6509" s="526"/>
      <c r="D6509" s="526"/>
      <c r="E6509" s="526"/>
      <c r="F6509" s="523"/>
      <c r="G6509" s="526"/>
      <c r="H6509" s="551"/>
      <c r="I6509" s="552" t="s">
        <v>138</v>
      </c>
      <c r="J6509" s="501">
        <f>SUM(J6505:J6508)</f>
        <v>0</v>
      </c>
      <c r="K6509" s="458"/>
    </row>
    <row r="6510" spans="1:11">
      <c r="A6510" s="450"/>
      <c r="B6510" s="553"/>
      <c r="C6510" s="526"/>
      <c r="D6510" s="526"/>
      <c r="E6510" s="554"/>
      <c r="F6510" s="555"/>
      <c r="G6510" s="506"/>
      <c r="H6510" s="506"/>
      <c r="I6510" s="529"/>
      <c r="J6510" s="554"/>
      <c r="K6510" s="458"/>
    </row>
    <row r="6511" spans="1:11" ht="20.399999999999999">
      <c r="A6511" s="450"/>
      <c r="B6511" s="1667" t="s">
        <v>1125</v>
      </c>
      <c r="C6511" s="1668"/>
      <c r="D6511" s="1668"/>
      <c r="E6511" s="1668"/>
      <c r="F6511" s="1669"/>
      <c r="G6511" s="556" t="s">
        <v>494</v>
      </c>
      <c r="H6511" s="506" t="s">
        <v>1126</v>
      </c>
      <c r="I6511" s="557" t="s">
        <v>1115</v>
      </c>
      <c r="J6511" s="509" t="s">
        <v>482</v>
      </c>
      <c r="K6511" s="458"/>
    </row>
    <row r="6512" spans="1:11">
      <c r="A6512" s="450"/>
      <c r="B6512" s="558"/>
      <c r="C6512" s="559"/>
      <c r="D6512" s="560"/>
      <c r="E6512" s="560"/>
      <c r="F6512" s="561"/>
      <c r="G6512" s="489"/>
      <c r="H6512" s="489"/>
      <c r="I6512" s="562"/>
      <c r="J6512" s="492"/>
      <c r="K6512" s="458"/>
    </row>
    <row r="6513" spans="1:11">
      <c r="A6513" s="450"/>
      <c r="B6513" s="563"/>
      <c r="C6513" s="564"/>
      <c r="D6513" s="565"/>
      <c r="E6513" s="565"/>
      <c r="F6513" s="566"/>
      <c r="G6513" s="489"/>
      <c r="H6513" s="489"/>
      <c r="I6513" s="562"/>
      <c r="J6513" s="492"/>
      <c r="K6513" s="458"/>
    </row>
    <row r="6514" spans="1:11">
      <c r="A6514" s="450"/>
      <c r="B6514" s="1670" t="s">
        <v>138</v>
      </c>
      <c r="C6514" s="1670"/>
      <c r="D6514" s="1670"/>
      <c r="E6514" s="1670"/>
      <c r="F6514" s="1670"/>
      <c r="G6514" s="1670"/>
      <c r="H6514" s="1670"/>
      <c r="I6514" s="1670"/>
      <c r="J6514" s="501">
        <f>SUM(J6512:J6513)</f>
        <v>0</v>
      </c>
      <c r="K6514" s="458"/>
    </row>
    <row r="6515" spans="1:11">
      <c r="A6515" s="450"/>
      <c r="B6515" s="567"/>
      <c r="C6515" s="511"/>
      <c r="D6515" s="511"/>
      <c r="E6515" s="568"/>
      <c r="F6515" s="569"/>
      <c r="G6515" s="570"/>
      <c r="H6515" s="570"/>
      <c r="I6515" s="571"/>
      <c r="J6515" s="572"/>
      <c r="K6515" s="458"/>
    </row>
    <row r="6516" spans="1:11">
      <c r="A6516" s="450"/>
      <c r="B6516" s="573" t="s">
        <v>1127</v>
      </c>
      <c r="C6516" s="573"/>
      <c r="D6516" s="550"/>
      <c r="E6516" s="523"/>
      <c r="F6516" s="523"/>
      <c r="G6516" s="523"/>
      <c r="H6516" s="574"/>
      <c r="I6516" s="575"/>
      <c r="J6516" s="639">
        <f>(J6502+J6509+J6514)/E6502</f>
        <v>30.517963636363639</v>
      </c>
      <c r="K6516" s="458"/>
    </row>
    <row r="6517" spans="1:11">
      <c r="A6517" s="450"/>
      <c r="B6517" s="553"/>
      <c r="C6517" s="526"/>
      <c r="D6517" s="526"/>
      <c r="E6517" s="554"/>
      <c r="F6517" s="555"/>
      <c r="G6517" s="506"/>
      <c r="H6517" s="506"/>
      <c r="I6517" s="529"/>
      <c r="J6517" s="576"/>
      <c r="K6517" s="458"/>
    </row>
    <row r="6518" spans="1:11" ht="20.399999999999999">
      <c r="A6518" s="450"/>
      <c r="B6518" s="1667" t="s">
        <v>1128</v>
      </c>
      <c r="C6518" s="1668"/>
      <c r="D6518" s="1668"/>
      <c r="E6518" s="1668"/>
      <c r="F6518" s="1669"/>
      <c r="G6518" s="556" t="s">
        <v>494</v>
      </c>
      <c r="H6518" s="506" t="s">
        <v>1126</v>
      </c>
      <c r="I6518" s="557" t="s">
        <v>1115</v>
      </c>
      <c r="J6518" s="509" t="s">
        <v>482</v>
      </c>
      <c r="K6518" s="458"/>
    </row>
    <row r="6519" spans="1:11">
      <c r="A6519" s="450"/>
      <c r="B6519" s="558" t="s">
        <v>1420</v>
      </c>
      <c r="C6519" s="559"/>
      <c r="D6519" s="560"/>
      <c r="E6519" s="560"/>
      <c r="F6519" s="561"/>
      <c r="G6519" s="489">
        <v>0.67</v>
      </c>
      <c r="H6519" s="489" t="s">
        <v>1221</v>
      </c>
      <c r="I6519" s="562">
        <v>2.6</v>
      </c>
      <c r="J6519" s="492">
        <f>G6519*I6519</f>
        <v>1.7420000000000002</v>
      </c>
      <c r="K6519" s="458"/>
    </row>
    <row r="6520" spans="1:11">
      <c r="A6520" s="450"/>
      <c r="B6520" s="563" t="s">
        <v>1421</v>
      </c>
      <c r="C6520" s="564"/>
      <c r="D6520" s="565"/>
      <c r="E6520" s="565"/>
      <c r="F6520" s="566"/>
      <c r="G6520" s="489">
        <v>0.13</v>
      </c>
      <c r="H6520" s="489" t="s">
        <v>1205</v>
      </c>
      <c r="I6520" s="743">
        <v>650</v>
      </c>
      <c r="J6520" s="492">
        <f>G6520*I6520</f>
        <v>84.5</v>
      </c>
      <c r="K6520" s="458"/>
    </row>
    <row r="6521" spans="1:11">
      <c r="A6521" s="450"/>
      <c r="B6521" s="563"/>
      <c r="C6521" s="564"/>
      <c r="D6521" s="565"/>
      <c r="E6521" s="565"/>
      <c r="F6521" s="566"/>
      <c r="G6521" s="489"/>
      <c r="H6521" s="489"/>
      <c r="I6521" s="743"/>
      <c r="J6521" s="492"/>
      <c r="K6521" s="458"/>
    </row>
    <row r="6522" spans="1:11">
      <c r="A6522" s="450"/>
      <c r="B6522" s="563"/>
      <c r="C6522" s="564"/>
      <c r="D6522" s="565"/>
      <c r="E6522" s="565"/>
      <c r="F6522" s="566"/>
      <c r="G6522" s="489"/>
      <c r="H6522" s="489"/>
      <c r="I6522" s="743"/>
      <c r="J6522" s="492">
        <f t="shared" ref="J6522:J6525" si="164">G6522*I6522</f>
        <v>0</v>
      </c>
      <c r="K6522" s="458"/>
    </row>
    <row r="6523" spans="1:11">
      <c r="A6523" s="450"/>
      <c r="B6523" s="563"/>
      <c r="C6523" s="564"/>
      <c r="D6523" s="565"/>
      <c r="E6523" s="565"/>
      <c r="F6523" s="566"/>
      <c r="G6523" s="489"/>
      <c r="H6523" s="489"/>
      <c r="I6523" s="743"/>
      <c r="J6523" s="492">
        <f t="shared" si="164"/>
        <v>0</v>
      </c>
      <c r="K6523" s="458"/>
    </row>
    <row r="6524" spans="1:11">
      <c r="A6524" s="450"/>
      <c r="B6524" s="563"/>
      <c r="C6524" s="564"/>
      <c r="D6524" s="565"/>
      <c r="E6524" s="565"/>
      <c r="F6524" s="566"/>
      <c r="G6524" s="489"/>
      <c r="H6524" s="489"/>
      <c r="I6524" s="743"/>
      <c r="J6524" s="492">
        <f t="shared" si="164"/>
        <v>0</v>
      </c>
      <c r="K6524" s="458"/>
    </row>
    <row r="6525" spans="1:11">
      <c r="A6525" s="450"/>
      <c r="B6525" s="577"/>
      <c r="C6525" s="578"/>
      <c r="D6525" s="579"/>
      <c r="E6525" s="579"/>
      <c r="F6525" s="580"/>
      <c r="G6525" s="489"/>
      <c r="H6525" s="489"/>
      <c r="I6525" s="743"/>
      <c r="J6525" s="492">
        <f t="shared" si="164"/>
        <v>0</v>
      </c>
      <c r="K6525" s="458"/>
    </row>
    <row r="6526" spans="1:11">
      <c r="A6526" s="450"/>
      <c r="B6526" s="581"/>
      <c r="C6526" s="523"/>
      <c r="D6526" s="523"/>
      <c r="E6526" s="582"/>
      <c r="F6526" s="583"/>
      <c r="G6526" s="532"/>
      <c r="H6526" s="532"/>
      <c r="I6526" s="524" t="s">
        <v>138</v>
      </c>
      <c r="J6526" s="501">
        <f>SUM(J6519:J6525)</f>
        <v>86.242000000000004</v>
      </c>
      <c r="K6526" s="458"/>
    </row>
    <row r="6527" spans="1:11">
      <c r="A6527" s="450"/>
      <c r="B6527" s="584"/>
      <c r="C6527" s="523"/>
      <c r="D6527" s="523"/>
      <c r="E6527" s="582"/>
      <c r="F6527" s="583"/>
      <c r="G6527" s="532"/>
      <c r="H6527" s="532"/>
      <c r="I6527" s="524"/>
      <c r="J6527" s="582"/>
      <c r="K6527" s="458"/>
    </row>
    <row r="6528" spans="1:11" ht="20.399999999999999">
      <c r="A6528" s="450"/>
      <c r="B6528" s="1667" t="s">
        <v>1141</v>
      </c>
      <c r="C6528" s="1668"/>
      <c r="D6528" s="1668"/>
      <c r="E6528" s="1668"/>
      <c r="F6528" s="1669"/>
      <c r="G6528" s="587" t="s">
        <v>494</v>
      </c>
      <c r="H6528" s="506" t="s">
        <v>1115</v>
      </c>
      <c r="I6528" s="557"/>
      <c r="J6528" s="509" t="s">
        <v>482</v>
      </c>
      <c r="K6528" s="458"/>
    </row>
    <row r="6529" spans="1:11">
      <c r="A6529" s="450"/>
      <c r="B6529" s="1654"/>
      <c r="C6529" s="1655"/>
      <c r="D6529" s="1655"/>
      <c r="E6529" s="1655"/>
      <c r="F6529" s="1656"/>
      <c r="G6529" s="489"/>
      <c r="H6529" s="1657"/>
      <c r="I6529" s="1658"/>
      <c r="J6529" s="492"/>
      <c r="K6529" s="458"/>
    </row>
    <row r="6530" spans="1:11">
      <c r="A6530" s="450"/>
      <c r="B6530" s="1659"/>
      <c r="C6530" s="1660"/>
      <c r="D6530" s="1660"/>
      <c r="E6530" s="1660"/>
      <c r="F6530" s="1661"/>
      <c r="G6530" s="496"/>
      <c r="H6530" s="1662"/>
      <c r="I6530" s="1663"/>
      <c r="J6530" s="492"/>
      <c r="K6530" s="458"/>
    </row>
    <row r="6531" spans="1:11">
      <c r="A6531" s="450"/>
      <c r="B6531" s="581"/>
      <c r="C6531" s="523"/>
      <c r="D6531" s="523"/>
      <c r="E6531" s="582"/>
      <c r="F6531" s="583"/>
      <c r="G6531" s="532"/>
      <c r="H6531" s="532"/>
      <c r="I6531" s="524" t="s">
        <v>138</v>
      </c>
      <c r="J6531" s="501">
        <f>SUM(J6529:J6530)</f>
        <v>0</v>
      </c>
      <c r="K6531" s="458"/>
    </row>
    <row r="6532" spans="1:11">
      <c r="A6532" s="450"/>
      <c r="B6532" s="523"/>
      <c r="C6532" s="523"/>
      <c r="D6532" s="523"/>
      <c r="E6532" s="523"/>
      <c r="F6532" s="523"/>
      <c r="G6532" s="523"/>
      <c r="H6532" s="523"/>
      <c r="I6532" s="524"/>
      <c r="J6532" s="523"/>
      <c r="K6532" s="458"/>
    </row>
    <row r="6533" spans="1:11">
      <c r="A6533" s="450"/>
      <c r="B6533" s="1645" t="s">
        <v>1142</v>
      </c>
      <c r="C6533" s="1646"/>
      <c r="D6533" s="1646"/>
      <c r="E6533" s="1646"/>
      <c r="F6533" s="1646"/>
      <c r="G6533" s="1646"/>
      <c r="H6533" s="1646"/>
      <c r="I6533" s="1647"/>
      <c r="J6533" s="573">
        <f>J6531+J6526+J6516</f>
        <v>116.75996363636364</v>
      </c>
      <c r="K6533" s="458"/>
    </row>
    <row r="6534" spans="1:11">
      <c r="A6534" s="450"/>
      <c r="B6534" s="523"/>
      <c r="C6534" s="523"/>
      <c r="D6534" s="523"/>
      <c r="E6534" s="523"/>
      <c r="F6534" s="523"/>
      <c r="G6534" s="523"/>
      <c r="H6534" s="523"/>
      <c r="I6534" s="524"/>
      <c r="J6534" s="523"/>
      <c r="K6534" s="458"/>
    </row>
    <row r="6535" spans="1:11">
      <c r="A6535" s="450"/>
      <c r="B6535" s="1645" t="s">
        <v>1143</v>
      </c>
      <c r="C6535" s="1646"/>
      <c r="D6535" s="1646"/>
      <c r="E6535" s="1646"/>
      <c r="F6535" s="1646"/>
      <c r="G6535" s="1646"/>
      <c r="H6535" s="1646"/>
      <c r="I6535" s="1647"/>
      <c r="J6535" s="501">
        <f>J6533*0</f>
        <v>0</v>
      </c>
      <c r="K6535" s="458"/>
    </row>
    <row r="6536" spans="1:11">
      <c r="A6536" s="450"/>
      <c r="B6536" s="523"/>
      <c r="C6536" s="523"/>
      <c r="D6536" s="523"/>
      <c r="E6536" s="523"/>
      <c r="F6536" s="523"/>
      <c r="G6536" s="523"/>
      <c r="H6536" s="523"/>
      <c r="I6536" s="524"/>
      <c r="J6536" s="523"/>
      <c r="K6536" s="458"/>
    </row>
    <row r="6537" spans="1:11">
      <c r="A6537" s="450"/>
      <c r="B6537" s="1645" t="s">
        <v>1144</v>
      </c>
      <c r="C6537" s="1646"/>
      <c r="D6537" s="1646"/>
      <c r="E6537" s="1646"/>
      <c r="F6537" s="1646"/>
      <c r="G6537" s="1646"/>
      <c r="H6537" s="1646"/>
      <c r="I6537" s="1647"/>
      <c r="J6537" s="573">
        <f>J6533+J6535</f>
        <v>116.75996363636364</v>
      </c>
      <c r="K6537" s="458"/>
    </row>
    <row r="6538" spans="1:11">
      <c r="A6538" s="450"/>
      <c r="B6538" s="511"/>
      <c r="C6538" s="511"/>
      <c r="D6538" s="511"/>
      <c r="E6538" s="511"/>
      <c r="F6538" s="511"/>
      <c r="G6538" s="511"/>
      <c r="H6538" s="511"/>
      <c r="I6538" s="571"/>
      <c r="J6538" s="511"/>
      <c r="K6538" s="458"/>
    </row>
    <row r="6539" spans="1:11">
      <c r="A6539" s="450"/>
      <c r="B6539" s="589"/>
      <c r="C6539" s="559"/>
      <c r="D6539" s="559"/>
      <c r="E6539" s="559"/>
      <c r="F6539" s="559"/>
      <c r="G6539" s="559"/>
      <c r="H6539" s="559"/>
      <c r="I6539" s="559"/>
      <c r="J6539" s="590"/>
      <c r="K6539" s="458"/>
    </row>
    <row r="6540" spans="1:11">
      <c r="A6540" s="450"/>
      <c r="B6540" s="591"/>
      <c r="C6540" s="592"/>
      <c r="D6540" s="593"/>
      <c r="E6540" s="593"/>
      <c r="F6540" s="594" t="s">
        <v>1119</v>
      </c>
      <c r="G6540" s="595" t="s">
        <v>1119</v>
      </c>
      <c r="H6540" s="592"/>
      <c r="I6540" s="592"/>
      <c r="J6540" s="596"/>
      <c r="K6540" s="458"/>
    </row>
    <row r="6541" spans="1:11">
      <c r="A6541" s="450"/>
      <c r="B6541" s="459"/>
      <c r="C6541" s="459"/>
      <c r="D6541" s="459"/>
      <c r="E6541" s="459"/>
      <c r="F6541" s="459"/>
      <c r="G6541" s="459"/>
      <c r="H6541" s="459"/>
      <c r="I6541" s="459"/>
      <c r="J6541" s="459"/>
      <c r="K6541" s="458"/>
    </row>
    <row r="6542" spans="1:11">
      <c r="A6542" s="450"/>
      <c r="B6542" s="597"/>
      <c r="C6542" s="598"/>
      <c r="D6542" s="598"/>
      <c r="E6542" s="598"/>
      <c r="F6542" s="599"/>
      <c r="G6542" s="600" t="s">
        <v>482</v>
      </c>
      <c r="H6542" s="502"/>
      <c r="I6542" s="502"/>
      <c r="J6542" s="505"/>
      <c r="K6542" s="458"/>
    </row>
    <row r="6543" spans="1:11">
      <c r="A6543" s="450"/>
      <c r="B6543" s="601"/>
      <c r="C6543" s="602"/>
      <c r="D6543" s="602"/>
      <c r="E6543" s="602"/>
      <c r="F6543" s="603"/>
      <c r="G6543" s="1648" t="s">
        <v>1145</v>
      </c>
      <c r="H6543" s="1649"/>
      <c r="I6543" s="1649"/>
      <c r="J6543" s="1650"/>
      <c r="K6543" s="458"/>
    </row>
    <row r="6544" spans="1:11">
      <c r="A6544" s="450"/>
      <c r="B6544" s="604"/>
      <c r="C6544" s="605"/>
      <c r="D6544" s="605"/>
      <c r="E6544" s="605"/>
      <c r="F6544" s="606"/>
      <c r="G6544" s="607"/>
      <c r="H6544" s="1651"/>
      <c r="I6544" s="1652"/>
      <c r="J6544" s="1653"/>
      <c r="K6544" s="458"/>
    </row>
    <row r="6545" spans="1:11" ht="15" thickBot="1">
      <c r="A6545" s="608"/>
      <c r="B6545" s="609"/>
      <c r="C6545" s="609"/>
      <c r="D6545" s="609"/>
      <c r="E6545" s="609"/>
      <c r="F6545" s="609"/>
      <c r="G6545" s="609"/>
      <c r="H6545" s="609"/>
      <c r="I6545" s="609"/>
      <c r="J6545" s="609"/>
      <c r="K6545" s="610"/>
    </row>
    <row r="6546" spans="1:11">
      <c r="A6546" s="447"/>
      <c r="B6546" s="448"/>
      <c r="C6546" s="448"/>
      <c r="D6546" s="448"/>
      <c r="E6546" s="448"/>
      <c r="F6546" s="448"/>
      <c r="G6546" s="448"/>
      <c r="H6546" s="448"/>
      <c r="I6546" s="448"/>
      <c r="J6546" s="448"/>
      <c r="K6546" s="449"/>
    </row>
    <row r="6547" spans="1:11">
      <c r="A6547" s="450"/>
      <c r="B6547" s="451" t="s">
        <v>141</v>
      </c>
      <c r="C6547" s="452"/>
      <c r="D6547" s="453" t="s">
        <v>1105</v>
      </c>
      <c r="E6547" s="454"/>
      <c r="F6547" s="455"/>
      <c r="G6547" s="455"/>
      <c r="H6547" s="456"/>
      <c r="I6547" s="456"/>
      <c r="J6547" s="457"/>
      <c r="K6547" s="458"/>
    </row>
    <row r="6548" spans="1:11">
      <c r="A6548" s="450"/>
      <c r="B6548" s="459"/>
      <c r="C6548" s="459"/>
      <c r="D6548" s="459"/>
      <c r="E6548" s="459"/>
      <c r="F6548" s="459"/>
      <c r="G6548" s="459"/>
      <c r="H6548" s="459"/>
      <c r="I6548" s="459"/>
      <c r="J6548" s="459"/>
      <c r="K6548" s="458"/>
    </row>
    <row r="6549" spans="1:11">
      <c r="A6549" s="450"/>
      <c r="B6549" s="460" t="s">
        <v>1106</v>
      </c>
      <c r="C6549" s="461" t="s">
        <v>1107</v>
      </c>
      <c r="D6549" s="1671" t="s">
        <v>198</v>
      </c>
      <c r="E6549" s="1672"/>
      <c r="F6549" s="1672"/>
      <c r="G6549" s="1672"/>
      <c r="H6549" s="1672"/>
      <c r="I6549" s="1673"/>
      <c r="J6549" s="462" t="s">
        <v>1108</v>
      </c>
      <c r="K6549" s="458"/>
    </row>
    <row r="6550" spans="1:11" ht="25.5" customHeight="1">
      <c r="A6550" s="450"/>
      <c r="B6550" s="463"/>
      <c r="C6550" s="464"/>
      <c r="D6550" s="1674" t="s">
        <v>1423</v>
      </c>
      <c r="E6550" s="1675"/>
      <c r="F6550" s="1675"/>
      <c r="G6550" s="1675"/>
      <c r="H6550" s="1675"/>
      <c r="I6550" s="1676"/>
      <c r="J6550" s="468" t="str">
        <f>F6567</f>
        <v>m3</v>
      </c>
      <c r="K6550" s="458"/>
    </row>
    <row r="6551" spans="1:11">
      <c r="A6551" s="450"/>
      <c r="B6551" s="469"/>
      <c r="C6551" s="469"/>
      <c r="D6551" s="469"/>
      <c r="E6551" s="469"/>
      <c r="F6551" s="469"/>
      <c r="G6551" s="469"/>
      <c r="H6551" s="469"/>
      <c r="I6551" s="470"/>
      <c r="J6551" s="471"/>
      <c r="K6551" s="458"/>
    </row>
    <row r="6552" spans="1:11">
      <c r="A6552" s="450"/>
      <c r="B6552" s="1648" t="s">
        <v>1111</v>
      </c>
      <c r="C6552" s="1650"/>
      <c r="D6552" s="1679" t="s">
        <v>873</v>
      </c>
      <c r="E6552" s="1681" t="s">
        <v>1112</v>
      </c>
      <c r="F6552" s="472" t="s">
        <v>1113</v>
      </c>
      <c r="G6552" s="473"/>
      <c r="H6552" s="472" t="s">
        <v>1114</v>
      </c>
      <c r="I6552" s="473"/>
      <c r="J6552" s="474" t="s">
        <v>1115</v>
      </c>
      <c r="K6552" s="458"/>
    </row>
    <row r="6553" spans="1:11">
      <c r="A6553" s="450"/>
      <c r="B6553" s="1677"/>
      <c r="C6553" s="1678"/>
      <c r="D6553" s="1680"/>
      <c r="E6553" s="1682"/>
      <c r="F6553" s="475" t="s">
        <v>1116</v>
      </c>
      <c r="G6553" s="475" t="s">
        <v>1117</v>
      </c>
      <c r="H6553" s="475" t="s">
        <v>1116</v>
      </c>
      <c r="I6553" s="476" t="s">
        <v>1117</v>
      </c>
      <c r="J6553" s="477" t="s">
        <v>1118</v>
      </c>
      <c r="K6553" s="458"/>
    </row>
    <row r="6554" spans="1:11">
      <c r="A6554" s="450"/>
      <c r="B6554" s="486"/>
      <c r="C6554" s="487"/>
      <c r="D6554" s="488"/>
      <c r="E6554" s="481"/>
      <c r="F6554" s="481"/>
      <c r="G6554" s="482"/>
      <c r="H6554" s="490"/>
      <c r="I6554" s="484"/>
      <c r="J6554" s="492"/>
      <c r="K6554" s="458"/>
    </row>
    <row r="6555" spans="1:11">
      <c r="A6555" s="450"/>
      <c r="B6555" s="486"/>
      <c r="C6555" s="487"/>
      <c r="D6555" s="488"/>
      <c r="E6555" s="489"/>
      <c r="F6555" s="489"/>
      <c r="G6555" s="489"/>
      <c r="H6555" s="490"/>
      <c r="I6555" s="491"/>
      <c r="J6555" s="492">
        <f>H6555*F6555*E6555+I6555*G6555*E6555</f>
        <v>0</v>
      </c>
      <c r="K6555" s="458"/>
    </row>
    <row r="6556" spans="1:11">
      <c r="A6556" s="450"/>
      <c r="B6556" s="493"/>
      <c r="C6556" s="494"/>
      <c r="D6556" s="495"/>
      <c r="E6556" s="496"/>
      <c r="F6556" s="496"/>
      <c r="G6556" s="496"/>
      <c r="H6556" s="497"/>
      <c r="I6556" s="498"/>
      <c r="J6556" s="492">
        <f>H6556*F6556*E6556+I6556*G6556*E6556</f>
        <v>0</v>
      </c>
      <c r="K6556" s="458"/>
    </row>
    <row r="6557" spans="1:11">
      <c r="A6557" s="450"/>
      <c r="B6557" s="499" t="s">
        <v>1119</v>
      </c>
      <c r="C6557" s="469"/>
      <c r="D6557" s="469"/>
      <c r="E6557" s="469"/>
      <c r="F6557" s="469"/>
      <c r="G6557" s="469"/>
      <c r="H6557" s="469"/>
      <c r="I6557" s="500" t="s">
        <v>138</v>
      </c>
      <c r="J6557" s="501">
        <f>SUM(J6554:J6556)</f>
        <v>0</v>
      </c>
      <c r="K6557" s="458"/>
    </row>
    <row r="6558" spans="1:11">
      <c r="A6558" s="450"/>
      <c r="B6558" s="502"/>
      <c r="C6558" s="502"/>
      <c r="D6558" s="502"/>
      <c r="E6558" s="502"/>
      <c r="F6558" s="502"/>
      <c r="G6558" s="502"/>
      <c r="H6558" s="502"/>
      <c r="I6558" s="503"/>
      <c r="J6558" s="504"/>
      <c r="K6558" s="458"/>
    </row>
    <row r="6559" spans="1:11" ht="20.399999999999999">
      <c r="A6559" s="450"/>
      <c r="B6559" s="1664" t="s">
        <v>1120</v>
      </c>
      <c r="C6559" s="1665"/>
      <c r="D6559" s="1665"/>
      <c r="E6559" s="1666"/>
      <c r="F6559" s="505" t="s">
        <v>873</v>
      </c>
      <c r="G6559" s="506"/>
      <c r="H6559" s="507" t="s">
        <v>560</v>
      </c>
      <c r="I6559" s="508" t="s">
        <v>1121</v>
      </c>
      <c r="J6559" s="509" t="s">
        <v>1122</v>
      </c>
      <c r="K6559" s="458"/>
    </row>
    <row r="6560" spans="1:11">
      <c r="A6560" s="450"/>
      <c r="B6560" s="510"/>
      <c r="C6560" s="511"/>
      <c r="D6560" s="512"/>
      <c r="E6560" s="513"/>
      <c r="F6560" s="514"/>
      <c r="G6560" s="515"/>
      <c r="H6560" s="516"/>
      <c r="I6560" s="484"/>
      <c r="J6560" s="485"/>
      <c r="K6560" s="458"/>
    </row>
    <row r="6561" spans="1:11">
      <c r="A6561" s="450"/>
      <c r="B6561" s="517" t="s">
        <v>626</v>
      </c>
      <c r="C6561" s="518"/>
      <c r="D6561" s="459"/>
      <c r="E6561" s="487"/>
      <c r="F6561" s="488"/>
      <c r="G6561" s="519"/>
      <c r="H6561" s="520">
        <v>3.28</v>
      </c>
      <c r="I6561" s="521">
        <f>VLOOKUP(B6561,'MÃO DE OBRA'!$A:$E,5,FALSE)/220</f>
        <v>15.730909090909092</v>
      </c>
      <c r="J6561" s="492">
        <f t="shared" ref="J6561:J6562" si="165">H6561*I6561</f>
        <v>51.597381818181823</v>
      </c>
      <c r="K6561" s="458"/>
    </row>
    <row r="6562" spans="1:11">
      <c r="A6562" s="450"/>
      <c r="B6562" s="517" t="s">
        <v>734</v>
      </c>
      <c r="C6562" s="518"/>
      <c r="D6562" s="459"/>
      <c r="E6562" s="487"/>
      <c r="F6562" s="488"/>
      <c r="G6562" s="519"/>
      <c r="H6562" s="520">
        <v>0.44</v>
      </c>
      <c r="I6562" s="521">
        <f>VLOOKUP(B6562,'MÃO DE OBRA'!$A:$E,5,FALSE)/220</f>
        <v>23.596363636363641</v>
      </c>
      <c r="J6562" s="492">
        <f t="shared" si="165"/>
        <v>10.382400000000002</v>
      </c>
      <c r="K6562" s="458"/>
    </row>
    <row r="6563" spans="1:11">
      <c r="A6563" s="450"/>
      <c r="B6563" s="517"/>
      <c r="C6563" s="518"/>
      <c r="D6563" s="459"/>
      <c r="E6563" s="487"/>
      <c r="F6563" s="488"/>
      <c r="G6563" s="519"/>
      <c r="H6563" s="520"/>
      <c r="I6563" s="521"/>
      <c r="J6563" s="492"/>
      <c r="K6563" s="458"/>
    </row>
    <row r="6564" spans="1:11">
      <c r="A6564" s="450"/>
      <c r="B6564" s="517"/>
      <c r="C6564" s="518"/>
      <c r="D6564" s="459"/>
      <c r="E6564" s="487"/>
      <c r="F6564" s="488"/>
      <c r="G6564" s="519"/>
      <c r="H6564" s="520"/>
      <c r="I6564" s="491"/>
      <c r="J6564" s="492">
        <f>H6564*I6564</f>
        <v>0</v>
      </c>
      <c r="K6564" s="458"/>
    </row>
    <row r="6565" spans="1:11">
      <c r="A6565" s="450"/>
      <c r="B6565" s="499" t="s">
        <v>1119</v>
      </c>
      <c r="C6565" s="502"/>
      <c r="D6565" s="502"/>
      <c r="E6565" s="502"/>
      <c r="F6565" s="502"/>
      <c r="G6565" s="502"/>
      <c r="H6565" s="502"/>
      <c r="I6565" s="522" t="s">
        <v>138</v>
      </c>
      <c r="J6565" s="501">
        <f>SUM(J6560:J6564)</f>
        <v>61.979781818181827</v>
      </c>
      <c r="K6565" s="458"/>
    </row>
    <row r="6566" spans="1:11">
      <c r="A6566" s="450"/>
      <c r="B6566" s="523"/>
      <c r="C6566" s="523"/>
      <c r="D6566" s="523"/>
      <c r="E6566" s="523"/>
      <c r="F6566" s="523"/>
      <c r="G6566" s="523"/>
      <c r="H6566" s="523"/>
      <c r="I6566" s="524"/>
      <c r="J6566" s="523"/>
      <c r="K6566" s="458"/>
    </row>
    <row r="6567" spans="1:11">
      <c r="A6567" s="450"/>
      <c r="B6567" s="525" t="s">
        <v>1123</v>
      </c>
      <c r="C6567" s="526"/>
      <c r="D6567" s="523"/>
      <c r="E6567" s="527">
        <v>1</v>
      </c>
      <c r="F6567" s="528" t="s">
        <v>1137</v>
      </c>
      <c r="G6567" s="506"/>
      <c r="H6567" s="506"/>
      <c r="I6567" s="529" t="s">
        <v>1124</v>
      </c>
      <c r="J6567" s="501">
        <f>J6557+J6565</f>
        <v>61.979781818181827</v>
      </c>
      <c r="K6567" s="458"/>
    </row>
    <row r="6568" spans="1:11">
      <c r="A6568" s="450"/>
      <c r="B6568" s="530"/>
      <c r="C6568" s="523"/>
      <c r="D6568" s="523"/>
      <c r="E6568" s="531"/>
      <c r="F6568" s="532"/>
      <c r="G6568" s="532"/>
      <c r="H6568" s="532"/>
      <c r="I6568" s="524"/>
      <c r="J6568" s="523"/>
      <c r="K6568" s="458"/>
    </row>
    <row r="6569" spans="1:11" ht="20.399999999999999">
      <c r="A6569" s="450"/>
      <c r="B6569" s="1667" t="s">
        <v>481</v>
      </c>
      <c r="C6569" s="1668"/>
      <c r="D6569" s="1668"/>
      <c r="E6569" s="1669"/>
      <c r="F6569" s="533" t="s">
        <v>873</v>
      </c>
      <c r="G6569" s="534" t="s">
        <v>493</v>
      </c>
      <c r="H6569" s="507" t="s">
        <v>1115</v>
      </c>
      <c r="I6569" s="535" t="s">
        <v>480</v>
      </c>
      <c r="J6569" s="536" t="s">
        <v>482</v>
      </c>
      <c r="K6569" s="458"/>
    </row>
    <row r="6570" spans="1:11">
      <c r="A6570" s="450"/>
      <c r="B6570" s="537"/>
      <c r="C6570" s="538"/>
      <c r="D6570" s="538"/>
      <c r="E6570" s="539"/>
      <c r="F6570" s="540"/>
      <c r="G6570" s="541"/>
      <c r="H6570" s="547"/>
      <c r="I6570" s="543"/>
      <c r="J6570" s="485"/>
      <c r="K6570" s="458"/>
    </row>
    <row r="6571" spans="1:11">
      <c r="A6571" s="450"/>
      <c r="B6571" s="537"/>
      <c r="C6571" s="518"/>
      <c r="D6571" s="518"/>
      <c r="E6571" s="487"/>
      <c r="F6571" s="540"/>
      <c r="G6571" s="541"/>
      <c r="H6571" s="547"/>
      <c r="I6571" s="543"/>
      <c r="J6571" s="492"/>
      <c r="K6571" s="458"/>
    </row>
    <row r="6572" spans="1:11">
      <c r="A6572" s="450"/>
      <c r="B6572" s="517"/>
      <c r="C6572" s="518"/>
      <c r="D6572" s="518"/>
      <c r="E6572" s="487"/>
      <c r="F6572" s="488"/>
      <c r="G6572" s="546"/>
      <c r="H6572" s="547"/>
      <c r="I6572" s="543"/>
      <c r="J6572" s="492">
        <f>H6572*I6572*E6554*F6554</f>
        <v>0</v>
      </c>
      <c r="K6572" s="458"/>
    </row>
    <row r="6573" spans="1:11">
      <c r="A6573" s="450"/>
      <c r="B6573" s="517"/>
      <c r="C6573" s="526"/>
      <c r="D6573" s="526"/>
      <c r="E6573" s="494"/>
      <c r="F6573" s="488"/>
      <c r="G6573" s="468"/>
      <c r="H6573" s="547"/>
      <c r="I6573" s="548"/>
      <c r="J6573" s="492">
        <f>H6573*I6573*E6555*F6555</f>
        <v>0</v>
      </c>
      <c r="K6573" s="458"/>
    </row>
    <row r="6574" spans="1:11">
      <c r="A6574" s="450"/>
      <c r="B6574" s="550" t="s">
        <v>1119</v>
      </c>
      <c r="C6574" s="526"/>
      <c r="D6574" s="526"/>
      <c r="E6574" s="526"/>
      <c r="F6574" s="523"/>
      <c r="G6574" s="526"/>
      <c r="H6574" s="551"/>
      <c r="I6574" s="552" t="s">
        <v>138</v>
      </c>
      <c r="J6574" s="501">
        <f>SUM(J6570:J6573)</f>
        <v>0</v>
      </c>
      <c r="K6574" s="458"/>
    </row>
    <row r="6575" spans="1:11">
      <c r="A6575" s="450"/>
      <c r="B6575" s="553"/>
      <c r="C6575" s="526"/>
      <c r="D6575" s="526"/>
      <c r="E6575" s="554"/>
      <c r="F6575" s="555"/>
      <c r="G6575" s="506"/>
      <c r="H6575" s="506"/>
      <c r="I6575" s="529"/>
      <c r="J6575" s="554"/>
      <c r="K6575" s="458"/>
    </row>
    <row r="6576" spans="1:11" ht="20.399999999999999">
      <c r="A6576" s="450"/>
      <c r="B6576" s="1667" t="s">
        <v>1125</v>
      </c>
      <c r="C6576" s="1668"/>
      <c r="D6576" s="1668"/>
      <c r="E6576" s="1668"/>
      <c r="F6576" s="1669"/>
      <c r="G6576" s="556" t="s">
        <v>494</v>
      </c>
      <c r="H6576" s="506" t="s">
        <v>1126</v>
      </c>
      <c r="I6576" s="557" t="s">
        <v>1115</v>
      </c>
      <c r="J6576" s="509" t="s">
        <v>482</v>
      </c>
      <c r="K6576" s="458"/>
    </row>
    <row r="6577" spans="1:11">
      <c r="A6577" s="450"/>
      <c r="B6577" s="558"/>
      <c r="C6577" s="559"/>
      <c r="D6577" s="560"/>
      <c r="E6577" s="560"/>
      <c r="F6577" s="561"/>
      <c r="G6577" s="489"/>
      <c r="H6577" s="489"/>
      <c r="I6577" s="562"/>
      <c r="J6577" s="492"/>
      <c r="K6577" s="458"/>
    </row>
    <row r="6578" spans="1:11">
      <c r="A6578" s="450"/>
      <c r="B6578" s="563"/>
      <c r="C6578" s="564"/>
      <c r="D6578" s="565"/>
      <c r="E6578" s="565"/>
      <c r="F6578" s="566"/>
      <c r="G6578" s="489"/>
      <c r="H6578" s="489"/>
      <c r="I6578" s="562"/>
      <c r="J6578" s="492"/>
      <c r="K6578" s="458"/>
    </row>
    <row r="6579" spans="1:11">
      <c r="A6579" s="450"/>
      <c r="B6579" s="1670" t="s">
        <v>138</v>
      </c>
      <c r="C6579" s="1670"/>
      <c r="D6579" s="1670"/>
      <c r="E6579" s="1670"/>
      <c r="F6579" s="1670"/>
      <c r="G6579" s="1670"/>
      <c r="H6579" s="1670"/>
      <c r="I6579" s="1670"/>
      <c r="J6579" s="501">
        <f>SUM(J6577:J6578)</f>
        <v>0</v>
      </c>
      <c r="K6579" s="458"/>
    </row>
    <row r="6580" spans="1:11">
      <c r="A6580" s="450"/>
      <c r="B6580" s="567"/>
      <c r="C6580" s="511"/>
      <c r="D6580" s="511"/>
      <c r="E6580" s="568"/>
      <c r="F6580" s="569"/>
      <c r="G6580" s="570"/>
      <c r="H6580" s="570"/>
      <c r="I6580" s="571"/>
      <c r="J6580" s="572"/>
      <c r="K6580" s="458"/>
    </row>
    <row r="6581" spans="1:11">
      <c r="A6581" s="450"/>
      <c r="B6581" s="573" t="s">
        <v>1127</v>
      </c>
      <c r="C6581" s="573"/>
      <c r="D6581" s="550"/>
      <c r="E6581" s="523"/>
      <c r="F6581" s="523"/>
      <c r="G6581" s="523"/>
      <c r="H6581" s="574"/>
      <c r="I6581" s="575"/>
      <c r="J6581" s="639">
        <f>(J6567+J6574+J6579)/E6567</f>
        <v>61.979781818181827</v>
      </c>
      <c r="K6581" s="458"/>
    </row>
    <row r="6582" spans="1:11">
      <c r="A6582" s="450"/>
      <c r="B6582" s="553"/>
      <c r="C6582" s="526"/>
      <c r="D6582" s="526"/>
      <c r="E6582" s="554"/>
      <c r="F6582" s="555"/>
      <c r="G6582" s="506"/>
      <c r="H6582" s="506"/>
      <c r="I6582" s="529"/>
      <c r="J6582" s="576"/>
      <c r="K6582" s="458"/>
    </row>
    <row r="6583" spans="1:11" ht="20.399999999999999">
      <c r="A6583" s="450"/>
      <c r="B6583" s="1667" t="s">
        <v>1128</v>
      </c>
      <c r="C6583" s="1668"/>
      <c r="D6583" s="1668"/>
      <c r="E6583" s="1668"/>
      <c r="F6583" s="1669"/>
      <c r="G6583" s="556" t="s">
        <v>494</v>
      </c>
      <c r="H6583" s="506" t="s">
        <v>1126</v>
      </c>
      <c r="I6583" s="557" t="s">
        <v>1115</v>
      </c>
      <c r="J6583" s="509" t="s">
        <v>482</v>
      </c>
      <c r="K6583" s="458"/>
    </row>
    <row r="6584" spans="1:11">
      <c r="A6584" s="450"/>
      <c r="B6584" s="558"/>
      <c r="C6584" s="559"/>
      <c r="D6584" s="560"/>
      <c r="E6584" s="560"/>
      <c r="F6584" s="561"/>
      <c r="G6584" s="489"/>
      <c r="H6584" s="489"/>
      <c r="I6584" s="562"/>
      <c r="J6584" s="492"/>
      <c r="K6584" s="458"/>
    </row>
    <row r="6585" spans="1:11">
      <c r="A6585" s="450"/>
      <c r="B6585" s="802" t="s">
        <v>1424</v>
      </c>
      <c r="C6585" s="564"/>
      <c r="D6585" s="565"/>
      <c r="E6585" s="565"/>
      <c r="F6585" s="566"/>
      <c r="G6585" s="489">
        <v>1.52</v>
      </c>
      <c r="H6585" s="489" t="s">
        <v>1205</v>
      </c>
      <c r="I6585" s="743">
        <f>I6131</f>
        <v>95</v>
      </c>
      <c r="J6585" s="492">
        <f>G6585*I6585</f>
        <v>144.4</v>
      </c>
      <c r="K6585" s="458"/>
    </row>
    <row r="6586" spans="1:11">
      <c r="A6586" s="450"/>
      <c r="B6586" s="802" t="s">
        <v>1425</v>
      </c>
      <c r="C6586" s="564"/>
      <c r="D6586" s="565"/>
      <c r="E6586" s="565"/>
      <c r="F6586" s="566"/>
      <c r="G6586" s="489">
        <v>1.52</v>
      </c>
      <c r="H6586" s="489" t="s">
        <v>1137</v>
      </c>
      <c r="I6586" s="743">
        <f>I3015</f>
        <v>200</v>
      </c>
      <c r="J6586" s="492">
        <f>G6586*I6586</f>
        <v>304</v>
      </c>
      <c r="K6586" s="458"/>
    </row>
    <row r="6587" spans="1:11">
      <c r="A6587" s="450"/>
      <c r="B6587" s="802" t="s">
        <v>1426</v>
      </c>
      <c r="C6587" s="564"/>
      <c r="D6587" s="565"/>
      <c r="E6587" s="565"/>
      <c r="F6587" s="566"/>
      <c r="G6587" s="489">
        <v>369.94</v>
      </c>
      <c r="H6587" s="489" t="s">
        <v>1134</v>
      </c>
      <c r="I6587" s="743">
        <v>0.88</v>
      </c>
      <c r="J6587" s="492">
        <f t="shared" ref="J6587:J6590" si="166">G6587*I6587</f>
        <v>325.54719999999998</v>
      </c>
      <c r="K6587" s="458"/>
    </row>
    <row r="6588" spans="1:11">
      <c r="A6588" s="450"/>
      <c r="B6588" s="802" t="s">
        <v>1427</v>
      </c>
      <c r="C6588" s="564"/>
      <c r="D6588" s="565"/>
      <c r="E6588" s="565"/>
      <c r="F6588" s="566"/>
      <c r="G6588" s="489">
        <v>2.8499999999999998E-2</v>
      </c>
      <c r="H6588" s="489" t="s">
        <v>486</v>
      </c>
      <c r="I6588" s="743">
        <v>250</v>
      </c>
      <c r="J6588" s="492">
        <f t="shared" si="166"/>
        <v>7.1249999999999991</v>
      </c>
      <c r="K6588" s="458"/>
    </row>
    <row r="6589" spans="1:11">
      <c r="A6589" s="450"/>
      <c r="B6589" s="563"/>
      <c r="C6589" s="564"/>
      <c r="D6589" s="565"/>
      <c r="E6589" s="565"/>
      <c r="F6589" s="566"/>
      <c r="G6589" s="489"/>
      <c r="H6589" s="489"/>
      <c r="I6589" s="743"/>
      <c r="J6589" s="492">
        <f t="shared" si="166"/>
        <v>0</v>
      </c>
      <c r="K6589" s="458"/>
    </row>
    <row r="6590" spans="1:11">
      <c r="A6590" s="450"/>
      <c r="B6590" s="577"/>
      <c r="C6590" s="578"/>
      <c r="D6590" s="579"/>
      <c r="E6590" s="579"/>
      <c r="F6590" s="580"/>
      <c r="G6590" s="489"/>
      <c r="H6590" s="489"/>
      <c r="I6590" s="743"/>
      <c r="J6590" s="492">
        <f t="shared" si="166"/>
        <v>0</v>
      </c>
      <c r="K6590" s="458"/>
    </row>
    <row r="6591" spans="1:11">
      <c r="A6591" s="450"/>
      <c r="B6591" s="581"/>
      <c r="C6591" s="523"/>
      <c r="D6591" s="523"/>
      <c r="E6591" s="582"/>
      <c r="F6591" s="583"/>
      <c r="G6591" s="532"/>
      <c r="H6591" s="532"/>
      <c r="I6591" s="524" t="s">
        <v>138</v>
      </c>
      <c r="J6591" s="501">
        <f>SUM(J6584:J6590)</f>
        <v>781.07219999999995</v>
      </c>
      <c r="K6591" s="458"/>
    </row>
    <row r="6592" spans="1:11">
      <c r="A6592" s="450"/>
      <c r="B6592" s="584"/>
      <c r="C6592" s="523"/>
      <c r="D6592" s="523"/>
      <c r="E6592" s="582"/>
      <c r="F6592" s="583"/>
      <c r="G6592" s="532"/>
      <c r="H6592" s="532"/>
      <c r="I6592" s="524"/>
      <c r="J6592" s="582"/>
      <c r="K6592" s="458"/>
    </row>
    <row r="6593" spans="1:11" ht="20.399999999999999">
      <c r="A6593" s="450"/>
      <c r="B6593" s="1667" t="s">
        <v>1141</v>
      </c>
      <c r="C6593" s="1668"/>
      <c r="D6593" s="1668"/>
      <c r="E6593" s="1668"/>
      <c r="F6593" s="1669"/>
      <c r="G6593" s="587" t="s">
        <v>494</v>
      </c>
      <c r="H6593" s="506" t="s">
        <v>1115</v>
      </c>
      <c r="I6593" s="557"/>
      <c r="J6593" s="509" t="s">
        <v>482</v>
      </c>
      <c r="K6593" s="458"/>
    </row>
    <row r="6594" spans="1:11">
      <c r="A6594" s="450"/>
      <c r="B6594" s="1654"/>
      <c r="C6594" s="1655"/>
      <c r="D6594" s="1655"/>
      <c r="E6594" s="1655"/>
      <c r="F6594" s="1656"/>
      <c r="G6594" s="489"/>
      <c r="H6594" s="1657"/>
      <c r="I6594" s="1658"/>
      <c r="J6594" s="492"/>
      <c r="K6594" s="458"/>
    </row>
    <row r="6595" spans="1:11">
      <c r="A6595" s="450"/>
      <c r="B6595" s="1659"/>
      <c r="C6595" s="1660"/>
      <c r="D6595" s="1660"/>
      <c r="E6595" s="1660"/>
      <c r="F6595" s="1661"/>
      <c r="G6595" s="496"/>
      <c r="H6595" s="1662"/>
      <c r="I6595" s="1663"/>
      <c r="J6595" s="492"/>
      <c r="K6595" s="458"/>
    </row>
    <row r="6596" spans="1:11">
      <c r="A6596" s="450"/>
      <c r="B6596" s="581"/>
      <c r="C6596" s="523"/>
      <c r="D6596" s="523"/>
      <c r="E6596" s="582"/>
      <c r="F6596" s="583"/>
      <c r="G6596" s="532"/>
      <c r="H6596" s="532"/>
      <c r="I6596" s="524" t="s">
        <v>138</v>
      </c>
      <c r="J6596" s="501">
        <f>SUM(J6594:J6595)</f>
        <v>0</v>
      </c>
      <c r="K6596" s="458"/>
    </row>
    <row r="6597" spans="1:11">
      <c r="A6597" s="450"/>
      <c r="B6597" s="523"/>
      <c r="C6597" s="523"/>
      <c r="D6597" s="523"/>
      <c r="E6597" s="523"/>
      <c r="F6597" s="523"/>
      <c r="G6597" s="523"/>
      <c r="H6597" s="523"/>
      <c r="I6597" s="524"/>
      <c r="J6597" s="523"/>
      <c r="K6597" s="458"/>
    </row>
    <row r="6598" spans="1:11">
      <c r="A6598" s="450"/>
      <c r="B6598" s="1645" t="s">
        <v>1142</v>
      </c>
      <c r="C6598" s="1646"/>
      <c r="D6598" s="1646"/>
      <c r="E6598" s="1646"/>
      <c r="F6598" s="1646"/>
      <c r="G6598" s="1646"/>
      <c r="H6598" s="1646"/>
      <c r="I6598" s="1647"/>
      <c r="J6598" s="573">
        <f>J6596+J6591+J6581</f>
        <v>843.05198181818173</v>
      </c>
      <c r="K6598" s="458"/>
    </row>
    <row r="6599" spans="1:11">
      <c r="A6599" s="450"/>
      <c r="B6599" s="523"/>
      <c r="C6599" s="523"/>
      <c r="D6599" s="523"/>
      <c r="E6599" s="523"/>
      <c r="F6599" s="523"/>
      <c r="G6599" s="523"/>
      <c r="H6599" s="523"/>
      <c r="I6599" s="524"/>
      <c r="J6599" s="523"/>
      <c r="K6599" s="458"/>
    </row>
    <row r="6600" spans="1:11">
      <c r="A6600" s="450"/>
      <c r="B6600" s="1645" t="s">
        <v>1143</v>
      </c>
      <c r="C6600" s="1646"/>
      <c r="D6600" s="1646"/>
      <c r="E6600" s="1646"/>
      <c r="F6600" s="1646"/>
      <c r="G6600" s="1646"/>
      <c r="H6600" s="1646"/>
      <c r="I6600" s="1647"/>
      <c r="J6600" s="501">
        <f>J6598*0</f>
        <v>0</v>
      </c>
      <c r="K6600" s="458"/>
    </row>
    <row r="6601" spans="1:11">
      <c r="A6601" s="450"/>
      <c r="B6601" s="523"/>
      <c r="C6601" s="523"/>
      <c r="D6601" s="523"/>
      <c r="E6601" s="523"/>
      <c r="F6601" s="523"/>
      <c r="G6601" s="523"/>
      <c r="H6601" s="523"/>
      <c r="I6601" s="524"/>
      <c r="J6601" s="523"/>
      <c r="K6601" s="458"/>
    </row>
    <row r="6602" spans="1:11">
      <c r="A6602" s="450"/>
      <c r="B6602" s="1645" t="s">
        <v>1144</v>
      </c>
      <c r="C6602" s="1646"/>
      <c r="D6602" s="1646"/>
      <c r="E6602" s="1646"/>
      <c r="F6602" s="1646"/>
      <c r="G6602" s="1646"/>
      <c r="H6602" s="1646"/>
      <c r="I6602" s="1647"/>
      <c r="J6602" s="573">
        <f>J6598+J6600</f>
        <v>843.05198181818173</v>
      </c>
      <c r="K6602" s="458"/>
    </row>
    <row r="6603" spans="1:11">
      <c r="A6603" s="450"/>
      <c r="B6603" s="511"/>
      <c r="C6603" s="511"/>
      <c r="D6603" s="511"/>
      <c r="E6603" s="511"/>
      <c r="F6603" s="511"/>
      <c r="G6603" s="511"/>
      <c r="H6603" s="511"/>
      <c r="I6603" s="571"/>
      <c r="J6603" s="511"/>
      <c r="K6603" s="458"/>
    </row>
    <row r="6604" spans="1:11">
      <c r="A6604" s="450"/>
      <c r="B6604" s="589"/>
      <c r="C6604" s="559"/>
      <c r="D6604" s="559"/>
      <c r="E6604" s="559"/>
      <c r="F6604" s="559"/>
      <c r="G6604" s="559"/>
      <c r="H6604" s="559"/>
      <c r="I6604" s="559"/>
      <c r="J6604" s="590"/>
      <c r="K6604" s="458"/>
    </row>
    <row r="6605" spans="1:11">
      <c r="A6605" s="450"/>
      <c r="B6605" s="591"/>
      <c r="C6605" s="592"/>
      <c r="D6605" s="593"/>
      <c r="E6605" s="593"/>
      <c r="F6605" s="594" t="s">
        <v>1119</v>
      </c>
      <c r="G6605" s="595" t="s">
        <v>1119</v>
      </c>
      <c r="H6605" s="592"/>
      <c r="I6605" s="592"/>
      <c r="J6605" s="596"/>
      <c r="K6605" s="458"/>
    </row>
    <row r="6606" spans="1:11">
      <c r="A6606" s="450"/>
      <c r="B6606" s="459"/>
      <c r="C6606" s="459"/>
      <c r="D6606" s="459"/>
      <c r="E6606" s="459"/>
      <c r="F6606" s="459"/>
      <c r="G6606" s="459"/>
      <c r="H6606" s="459"/>
      <c r="I6606" s="459"/>
      <c r="J6606" s="459"/>
      <c r="K6606" s="458"/>
    </row>
    <row r="6607" spans="1:11">
      <c r="A6607" s="450"/>
      <c r="B6607" s="597"/>
      <c r="C6607" s="598"/>
      <c r="D6607" s="598"/>
      <c r="E6607" s="598"/>
      <c r="F6607" s="599"/>
      <c r="G6607" s="600" t="s">
        <v>482</v>
      </c>
      <c r="H6607" s="502"/>
      <c r="I6607" s="502"/>
      <c r="J6607" s="505"/>
      <c r="K6607" s="458"/>
    </row>
    <row r="6608" spans="1:11">
      <c r="A6608" s="450"/>
      <c r="B6608" s="601"/>
      <c r="C6608" s="602"/>
      <c r="D6608" s="602"/>
      <c r="E6608" s="602"/>
      <c r="F6608" s="603"/>
      <c r="G6608" s="1648" t="s">
        <v>1145</v>
      </c>
      <c r="H6608" s="1649"/>
      <c r="I6608" s="1649"/>
      <c r="J6608" s="1650"/>
      <c r="K6608" s="458"/>
    </row>
    <row r="6609" spans="1:11">
      <c r="A6609" s="450"/>
      <c r="B6609" s="604"/>
      <c r="C6609" s="605"/>
      <c r="D6609" s="605"/>
      <c r="E6609" s="605"/>
      <c r="F6609" s="606"/>
      <c r="G6609" s="607"/>
      <c r="H6609" s="1651"/>
      <c r="I6609" s="1652"/>
      <c r="J6609" s="1653"/>
      <c r="K6609" s="458"/>
    </row>
    <row r="6610" spans="1:11" ht="15" thickBot="1">
      <c r="A6610" s="608"/>
      <c r="B6610" s="609"/>
      <c r="C6610" s="609"/>
      <c r="D6610" s="609"/>
      <c r="E6610" s="609"/>
      <c r="F6610" s="609"/>
      <c r="G6610" s="609"/>
      <c r="H6610" s="609"/>
      <c r="I6610" s="609"/>
      <c r="J6610" s="609"/>
      <c r="K6610" s="610"/>
    </row>
    <row r="6611" spans="1:11">
      <c r="A6611" s="447"/>
      <c r="B6611" s="448"/>
      <c r="C6611" s="448"/>
      <c r="D6611" s="448"/>
      <c r="E6611" s="448"/>
      <c r="F6611" s="448"/>
      <c r="G6611" s="448"/>
      <c r="H6611" s="448"/>
      <c r="I6611" s="448"/>
      <c r="J6611" s="448"/>
      <c r="K6611" s="449"/>
    </row>
    <row r="6612" spans="1:11">
      <c r="A6612" s="450"/>
      <c r="B6612" s="451" t="s">
        <v>141</v>
      </c>
      <c r="C6612" s="452"/>
      <c r="D6612" s="453" t="s">
        <v>1105</v>
      </c>
      <c r="E6612" s="454"/>
      <c r="F6612" s="455"/>
      <c r="G6612" s="455"/>
      <c r="H6612" s="456"/>
      <c r="I6612" s="456"/>
      <c r="J6612" s="457"/>
      <c r="K6612" s="458"/>
    </row>
    <row r="6613" spans="1:11">
      <c r="A6613" s="450"/>
      <c r="B6613" s="459"/>
      <c r="C6613" s="459"/>
      <c r="D6613" s="459"/>
      <c r="E6613" s="459"/>
      <c r="F6613" s="459"/>
      <c r="G6613" s="459"/>
      <c r="H6613" s="459"/>
      <c r="I6613" s="459"/>
      <c r="J6613" s="459"/>
      <c r="K6613" s="458"/>
    </row>
    <row r="6614" spans="1:11">
      <c r="A6614" s="450"/>
      <c r="B6614" s="460" t="s">
        <v>1106</v>
      </c>
      <c r="C6614" s="461" t="s">
        <v>1107</v>
      </c>
      <c r="D6614" s="1671" t="s">
        <v>198</v>
      </c>
      <c r="E6614" s="1672"/>
      <c r="F6614" s="1672"/>
      <c r="G6614" s="1672"/>
      <c r="H6614" s="1672"/>
      <c r="I6614" s="1673"/>
      <c r="J6614" s="462" t="s">
        <v>1108</v>
      </c>
      <c r="K6614" s="458"/>
    </row>
    <row r="6615" spans="1:11" ht="26.25" customHeight="1">
      <c r="A6615" s="450"/>
      <c r="B6615" s="463"/>
      <c r="C6615" s="464"/>
      <c r="D6615" s="1674" t="s">
        <v>1428</v>
      </c>
      <c r="E6615" s="1675"/>
      <c r="F6615" s="1675"/>
      <c r="G6615" s="1675"/>
      <c r="H6615" s="1675"/>
      <c r="I6615" s="1676"/>
      <c r="J6615" s="468" t="str">
        <f>F6632</f>
        <v>M2</v>
      </c>
      <c r="K6615" s="458"/>
    </row>
    <row r="6616" spans="1:11">
      <c r="A6616" s="450"/>
      <c r="B6616" s="469"/>
      <c r="C6616" s="469"/>
      <c r="D6616" s="469"/>
      <c r="E6616" s="469"/>
      <c r="F6616" s="469"/>
      <c r="G6616" s="469"/>
      <c r="H6616" s="469"/>
      <c r="I6616" s="470"/>
      <c r="J6616" s="471"/>
      <c r="K6616" s="458"/>
    </row>
    <row r="6617" spans="1:11">
      <c r="A6617" s="450"/>
      <c r="B6617" s="1648" t="s">
        <v>1111</v>
      </c>
      <c r="C6617" s="1650"/>
      <c r="D6617" s="1679" t="s">
        <v>873</v>
      </c>
      <c r="E6617" s="1681" t="s">
        <v>1112</v>
      </c>
      <c r="F6617" s="472" t="s">
        <v>1113</v>
      </c>
      <c r="G6617" s="473"/>
      <c r="H6617" s="472" t="s">
        <v>1114</v>
      </c>
      <c r="I6617" s="473"/>
      <c r="J6617" s="474" t="s">
        <v>1115</v>
      </c>
      <c r="K6617" s="458"/>
    </row>
    <row r="6618" spans="1:11">
      <c r="A6618" s="450"/>
      <c r="B6618" s="1677"/>
      <c r="C6618" s="1678"/>
      <c r="D6618" s="1680"/>
      <c r="E6618" s="1682"/>
      <c r="F6618" s="475" t="s">
        <v>1116</v>
      </c>
      <c r="G6618" s="475" t="s">
        <v>1117</v>
      </c>
      <c r="H6618" s="475" t="s">
        <v>1116</v>
      </c>
      <c r="I6618" s="476" t="s">
        <v>1117</v>
      </c>
      <c r="J6618" s="477" t="s">
        <v>1118</v>
      </c>
      <c r="K6618" s="458"/>
    </row>
    <row r="6619" spans="1:11">
      <c r="A6619" s="450"/>
      <c r="B6619" s="486"/>
      <c r="C6619" s="487"/>
      <c r="D6619" s="488"/>
      <c r="E6619" s="481"/>
      <c r="F6619" s="481"/>
      <c r="G6619" s="482"/>
      <c r="H6619" s="490"/>
      <c r="I6619" s="484"/>
      <c r="J6619" s="492"/>
      <c r="K6619" s="458"/>
    </row>
    <row r="6620" spans="1:11">
      <c r="A6620" s="450"/>
      <c r="B6620" s="486"/>
      <c r="C6620" s="487"/>
      <c r="D6620" s="488"/>
      <c r="E6620" s="489"/>
      <c r="F6620" s="489"/>
      <c r="G6620" s="489"/>
      <c r="H6620" s="490"/>
      <c r="I6620" s="491"/>
      <c r="J6620" s="492">
        <f>H6620*F6620*E6620+I6620*G6620*E6620</f>
        <v>0</v>
      </c>
      <c r="K6620" s="458"/>
    </row>
    <row r="6621" spans="1:11">
      <c r="A6621" s="450"/>
      <c r="B6621" s="493"/>
      <c r="C6621" s="494"/>
      <c r="D6621" s="495"/>
      <c r="E6621" s="496"/>
      <c r="F6621" s="496"/>
      <c r="G6621" s="496"/>
      <c r="H6621" s="497"/>
      <c r="I6621" s="498"/>
      <c r="J6621" s="492">
        <f>H6621*F6621*E6621+I6621*G6621*E6621</f>
        <v>0</v>
      </c>
      <c r="K6621" s="458"/>
    </row>
    <row r="6622" spans="1:11">
      <c r="A6622" s="450"/>
      <c r="B6622" s="499" t="s">
        <v>1119</v>
      </c>
      <c r="C6622" s="469"/>
      <c r="D6622" s="469"/>
      <c r="E6622" s="469"/>
      <c r="F6622" s="469"/>
      <c r="G6622" s="469"/>
      <c r="H6622" s="469"/>
      <c r="I6622" s="500" t="s">
        <v>138</v>
      </c>
      <c r="J6622" s="501">
        <f>SUM(J6619:J6621)</f>
        <v>0</v>
      </c>
      <c r="K6622" s="458"/>
    </row>
    <row r="6623" spans="1:11">
      <c r="A6623" s="450"/>
      <c r="B6623" s="502"/>
      <c r="C6623" s="502"/>
      <c r="D6623" s="502"/>
      <c r="E6623" s="502"/>
      <c r="F6623" s="502"/>
      <c r="G6623" s="502"/>
      <c r="H6623" s="502"/>
      <c r="I6623" s="503"/>
      <c r="J6623" s="504"/>
      <c r="K6623" s="458"/>
    </row>
    <row r="6624" spans="1:11" ht="20.399999999999999">
      <c r="A6624" s="450"/>
      <c r="B6624" s="1664" t="s">
        <v>1120</v>
      </c>
      <c r="C6624" s="1665"/>
      <c r="D6624" s="1665"/>
      <c r="E6624" s="1666"/>
      <c r="F6624" s="505" t="s">
        <v>873</v>
      </c>
      <c r="G6624" s="506"/>
      <c r="H6624" s="507" t="s">
        <v>560</v>
      </c>
      <c r="I6624" s="508" t="s">
        <v>1121</v>
      </c>
      <c r="J6624" s="509" t="s">
        <v>1122</v>
      </c>
      <c r="K6624" s="458"/>
    </row>
    <row r="6625" spans="1:11">
      <c r="A6625" s="450"/>
      <c r="B6625" s="510"/>
      <c r="C6625" s="511"/>
      <c r="D6625" s="512"/>
      <c r="E6625" s="513"/>
      <c r="F6625" s="514"/>
      <c r="G6625" s="515"/>
      <c r="H6625" s="516"/>
      <c r="I6625" s="484"/>
      <c r="J6625" s="485"/>
      <c r="K6625" s="458"/>
    </row>
    <row r="6626" spans="1:11">
      <c r="A6626" s="450"/>
      <c r="B6626" s="517" t="s">
        <v>626</v>
      </c>
      <c r="C6626" s="518"/>
      <c r="D6626" s="459"/>
      <c r="E6626" s="487"/>
      <c r="F6626" s="488"/>
      <c r="G6626" s="519"/>
      <c r="H6626" s="520">
        <v>0.91</v>
      </c>
      <c r="I6626" s="521">
        <f>VLOOKUP(B6626,'MÃO DE OBRA'!$A:$E,5,FALSE)/220</f>
        <v>15.730909090909092</v>
      </c>
      <c r="J6626" s="492">
        <f t="shared" ref="J6626:J6627" si="167">H6626*I6626</f>
        <v>14.315127272727274</v>
      </c>
      <c r="K6626" s="458"/>
    </row>
    <row r="6627" spans="1:11">
      <c r="A6627" s="450"/>
      <c r="B6627" s="517" t="s">
        <v>734</v>
      </c>
      <c r="C6627" s="518"/>
      <c r="D6627" s="459"/>
      <c r="E6627" s="487"/>
      <c r="F6627" s="488"/>
      <c r="G6627" s="519"/>
      <c r="H6627" s="520">
        <v>0.49</v>
      </c>
      <c r="I6627" s="521">
        <f>VLOOKUP(B6627,'MÃO DE OBRA'!$A:$E,5,FALSE)/220</f>
        <v>23.596363636363641</v>
      </c>
      <c r="J6627" s="492">
        <f t="shared" si="167"/>
        <v>11.562218181818183</v>
      </c>
      <c r="K6627" s="458"/>
    </row>
    <row r="6628" spans="1:11">
      <c r="A6628" s="450"/>
      <c r="B6628" s="517"/>
      <c r="C6628" s="518"/>
      <c r="D6628" s="459"/>
      <c r="E6628" s="487"/>
      <c r="F6628" s="488"/>
      <c r="G6628" s="519"/>
      <c r="H6628" s="520"/>
      <c r="I6628" s="521"/>
      <c r="J6628" s="492"/>
      <c r="K6628" s="458"/>
    </row>
    <row r="6629" spans="1:11">
      <c r="A6629" s="450"/>
      <c r="B6629" s="517"/>
      <c r="C6629" s="518"/>
      <c r="D6629" s="459"/>
      <c r="E6629" s="487"/>
      <c r="F6629" s="488"/>
      <c r="G6629" s="519"/>
      <c r="H6629" s="520"/>
      <c r="I6629" s="491"/>
      <c r="J6629" s="492">
        <f>H6629*I6629</f>
        <v>0</v>
      </c>
      <c r="K6629" s="458"/>
    </row>
    <row r="6630" spans="1:11">
      <c r="A6630" s="450"/>
      <c r="B6630" s="499" t="s">
        <v>1119</v>
      </c>
      <c r="C6630" s="502"/>
      <c r="D6630" s="502"/>
      <c r="E6630" s="502"/>
      <c r="F6630" s="502"/>
      <c r="G6630" s="502"/>
      <c r="H6630" s="502"/>
      <c r="I6630" s="522" t="s">
        <v>138</v>
      </c>
      <c r="J6630" s="501">
        <f>SUM(J6625:J6629)</f>
        <v>25.877345454545456</v>
      </c>
      <c r="K6630" s="458"/>
    </row>
    <row r="6631" spans="1:11">
      <c r="A6631" s="450"/>
      <c r="B6631" s="523"/>
      <c r="C6631" s="523"/>
      <c r="D6631" s="523"/>
      <c r="E6631" s="523"/>
      <c r="F6631" s="523"/>
      <c r="G6631" s="523"/>
      <c r="H6631" s="523"/>
      <c r="I6631" s="524"/>
      <c r="J6631" s="523"/>
      <c r="K6631" s="458"/>
    </row>
    <row r="6632" spans="1:11">
      <c r="A6632" s="450"/>
      <c r="B6632" s="525" t="s">
        <v>1123</v>
      </c>
      <c r="C6632" s="526"/>
      <c r="D6632" s="523"/>
      <c r="E6632" s="527">
        <v>1</v>
      </c>
      <c r="F6632" s="528" t="s">
        <v>1165</v>
      </c>
      <c r="G6632" s="506"/>
      <c r="H6632" s="506"/>
      <c r="I6632" s="529" t="s">
        <v>1124</v>
      </c>
      <c r="J6632" s="501">
        <f>J6622+J6630</f>
        <v>25.877345454545456</v>
      </c>
      <c r="K6632" s="458"/>
    </row>
    <row r="6633" spans="1:11">
      <c r="A6633" s="450"/>
      <c r="B6633" s="530"/>
      <c r="C6633" s="523"/>
      <c r="D6633" s="523"/>
      <c r="E6633" s="531"/>
      <c r="F6633" s="532"/>
      <c r="G6633" s="532"/>
      <c r="H6633" s="532"/>
      <c r="I6633" s="524"/>
      <c r="J6633" s="523"/>
      <c r="K6633" s="458"/>
    </row>
    <row r="6634" spans="1:11" ht="20.399999999999999">
      <c r="A6634" s="450"/>
      <c r="B6634" s="1667" t="s">
        <v>481</v>
      </c>
      <c r="C6634" s="1668"/>
      <c r="D6634" s="1668"/>
      <c r="E6634" s="1669"/>
      <c r="F6634" s="533" t="s">
        <v>873</v>
      </c>
      <c r="G6634" s="534" t="s">
        <v>493</v>
      </c>
      <c r="H6634" s="507" t="s">
        <v>1115</v>
      </c>
      <c r="I6634" s="535" t="s">
        <v>480</v>
      </c>
      <c r="J6634" s="536" t="s">
        <v>482</v>
      </c>
      <c r="K6634" s="458"/>
    </row>
    <row r="6635" spans="1:11">
      <c r="A6635" s="450"/>
      <c r="B6635" s="537"/>
      <c r="C6635" s="538"/>
      <c r="D6635" s="538"/>
      <c r="E6635" s="539"/>
      <c r="F6635" s="540"/>
      <c r="G6635" s="541"/>
      <c r="H6635" s="547"/>
      <c r="I6635" s="543"/>
      <c r="J6635" s="485"/>
      <c r="K6635" s="458"/>
    </row>
    <row r="6636" spans="1:11">
      <c r="A6636" s="450"/>
      <c r="B6636" s="537"/>
      <c r="C6636" s="518"/>
      <c r="D6636" s="518"/>
      <c r="E6636" s="487"/>
      <c r="F6636" s="540"/>
      <c r="G6636" s="541"/>
      <c r="H6636" s="547"/>
      <c r="I6636" s="543"/>
      <c r="J6636" s="492"/>
      <c r="K6636" s="458"/>
    </row>
    <row r="6637" spans="1:11">
      <c r="A6637" s="450"/>
      <c r="B6637" s="517"/>
      <c r="C6637" s="518"/>
      <c r="D6637" s="518"/>
      <c r="E6637" s="487"/>
      <c r="F6637" s="488"/>
      <c r="G6637" s="546"/>
      <c r="H6637" s="547"/>
      <c r="I6637" s="543"/>
      <c r="J6637" s="492">
        <f>H6637*I6637*E6619*F6619</f>
        <v>0</v>
      </c>
      <c r="K6637" s="458"/>
    </row>
    <row r="6638" spans="1:11">
      <c r="A6638" s="450"/>
      <c r="B6638" s="517"/>
      <c r="C6638" s="526"/>
      <c r="D6638" s="526"/>
      <c r="E6638" s="494"/>
      <c r="F6638" s="488"/>
      <c r="G6638" s="468"/>
      <c r="H6638" s="547"/>
      <c r="I6638" s="548"/>
      <c r="J6638" s="492">
        <f>H6638*I6638*E6620*F6620</f>
        <v>0</v>
      </c>
      <c r="K6638" s="458"/>
    </row>
    <row r="6639" spans="1:11">
      <c r="A6639" s="450"/>
      <c r="B6639" s="550" t="s">
        <v>1119</v>
      </c>
      <c r="C6639" s="526"/>
      <c r="D6639" s="526"/>
      <c r="E6639" s="526"/>
      <c r="F6639" s="523"/>
      <c r="G6639" s="526"/>
      <c r="H6639" s="551"/>
      <c r="I6639" s="552" t="s">
        <v>138</v>
      </c>
      <c r="J6639" s="501">
        <f>SUM(J6635:J6638)</f>
        <v>0</v>
      </c>
      <c r="K6639" s="458"/>
    </row>
    <row r="6640" spans="1:11">
      <c r="A6640" s="450"/>
      <c r="B6640" s="553"/>
      <c r="C6640" s="526"/>
      <c r="D6640" s="526"/>
      <c r="E6640" s="554"/>
      <c r="F6640" s="555"/>
      <c r="G6640" s="506"/>
      <c r="H6640" s="506"/>
      <c r="I6640" s="529"/>
      <c r="J6640" s="554"/>
      <c r="K6640" s="458"/>
    </row>
    <row r="6641" spans="1:11" ht="20.399999999999999">
      <c r="A6641" s="450"/>
      <c r="B6641" s="1667" t="s">
        <v>1125</v>
      </c>
      <c r="C6641" s="1668"/>
      <c r="D6641" s="1668"/>
      <c r="E6641" s="1668"/>
      <c r="F6641" s="1669"/>
      <c r="G6641" s="556" t="s">
        <v>494</v>
      </c>
      <c r="H6641" s="506" t="s">
        <v>1126</v>
      </c>
      <c r="I6641" s="557" t="s">
        <v>1115</v>
      </c>
      <c r="J6641" s="509" t="s">
        <v>482</v>
      </c>
      <c r="K6641" s="458"/>
    </row>
    <row r="6642" spans="1:11">
      <c r="A6642" s="450"/>
      <c r="B6642" s="558"/>
      <c r="C6642" s="559"/>
      <c r="D6642" s="560"/>
      <c r="E6642" s="560"/>
      <c r="F6642" s="561"/>
      <c r="G6642" s="489"/>
      <c r="H6642" s="489"/>
      <c r="I6642" s="562"/>
      <c r="J6642" s="492"/>
      <c r="K6642" s="458"/>
    </row>
    <row r="6643" spans="1:11">
      <c r="A6643" s="450"/>
      <c r="B6643" s="563"/>
      <c r="C6643" s="564"/>
      <c r="D6643" s="565"/>
      <c r="E6643" s="565"/>
      <c r="F6643" s="566"/>
      <c r="G6643" s="489"/>
      <c r="H6643" s="489"/>
      <c r="I6643" s="562"/>
      <c r="J6643" s="492"/>
      <c r="K6643" s="458"/>
    </row>
    <row r="6644" spans="1:11">
      <c r="A6644" s="450"/>
      <c r="B6644" s="1670" t="s">
        <v>138</v>
      </c>
      <c r="C6644" s="1670"/>
      <c r="D6644" s="1670"/>
      <c r="E6644" s="1670"/>
      <c r="F6644" s="1670"/>
      <c r="G6644" s="1670"/>
      <c r="H6644" s="1670"/>
      <c r="I6644" s="1670"/>
      <c r="J6644" s="501">
        <f>SUM(J6642:J6643)</f>
        <v>0</v>
      </c>
      <c r="K6644" s="458"/>
    </row>
    <row r="6645" spans="1:11">
      <c r="A6645" s="450"/>
      <c r="B6645" s="567"/>
      <c r="C6645" s="511"/>
      <c r="D6645" s="511"/>
      <c r="E6645" s="568"/>
      <c r="F6645" s="569"/>
      <c r="G6645" s="570"/>
      <c r="H6645" s="570"/>
      <c r="I6645" s="571"/>
      <c r="J6645" s="572"/>
      <c r="K6645" s="458"/>
    </row>
    <row r="6646" spans="1:11">
      <c r="A6646" s="450"/>
      <c r="B6646" s="573" t="s">
        <v>1127</v>
      </c>
      <c r="C6646" s="573"/>
      <c r="D6646" s="550"/>
      <c r="E6646" s="523"/>
      <c r="F6646" s="523"/>
      <c r="G6646" s="523"/>
      <c r="H6646" s="574"/>
      <c r="I6646" s="575"/>
      <c r="J6646" s="639">
        <f>(J6632+J6639+J6644)/E6632</f>
        <v>25.877345454545456</v>
      </c>
      <c r="K6646" s="458"/>
    </row>
    <row r="6647" spans="1:11">
      <c r="A6647" s="450"/>
      <c r="B6647" s="553"/>
      <c r="C6647" s="526"/>
      <c r="D6647" s="526"/>
      <c r="E6647" s="554"/>
      <c r="F6647" s="555"/>
      <c r="G6647" s="506"/>
      <c r="H6647" s="506"/>
      <c r="I6647" s="529"/>
      <c r="J6647" s="576"/>
      <c r="K6647" s="458"/>
    </row>
    <row r="6648" spans="1:11" ht="20.399999999999999">
      <c r="A6648" s="450"/>
      <c r="B6648" s="1667" t="s">
        <v>1128</v>
      </c>
      <c r="C6648" s="1668"/>
      <c r="D6648" s="1668"/>
      <c r="E6648" s="1668"/>
      <c r="F6648" s="1669"/>
      <c r="G6648" s="556" t="s">
        <v>494</v>
      </c>
      <c r="H6648" s="506" t="s">
        <v>1126</v>
      </c>
      <c r="I6648" s="557" t="s">
        <v>1115</v>
      </c>
      <c r="J6648" s="509" t="s">
        <v>482</v>
      </c>
      <c r="K6648" s="458"/>
    </row>
    <row r="6649" spans="1:11">
      <c r="A6649" s="450"/>
      <c r="B6649" s="558" t="s">
        <v>1429</v>
      </c>
      <c r="C6649" s="559"/>
      <c r="D6649" s="560"/>
      <c r="E6649" s="560"/>
      <c r="F6649" s="561"/>
      <c r="G6649" s="489">
        <v>0.13</v>
      </c>
      <c r="H6649" s="489" t="s">
        <v>1205</v>
      </c>
      <c r="I6649" s="562">
        <v>650</v>
      </c>
      <c r="J6649" s="492">
        <f>G6649*I6649</f>
        <v>84.5</v>
      </c>
      <c r="K6649" s="458"/>
    </row>
    <row r="6650" spans="1:11">
      <c r="A6650" s="450"/>
      <c r="B6650" s="563" t="s">
        <v>1430</v>
      </c>
      <c r="C6650" s="564"/>
      <c r="D6650" s="565"/>
      <c r="E6650" s="565"/>
      <c r="F6650" s="566"/>
      <c r="G6650" s="489">
        <v>1.6999999999999999E-3</v>
      </c>
      <c r="H6650" s="489" t="s">
        <v>1431</v>
      </c>
      <c r="I6650" s="743">
        <v>8.8800000000000008</v>
      </c>
      <c r="J6650" s="492">
        <f>G6650*I6650</f>
        <v>1.5096E-2</v>
      </c>
      <c r="K6650" s="458"/>
    </row>
    <row r="6651" spans="1:11">
      <c r="A6651" s="450"/>
      <c r="B6651" s="563" t="s">
        <v>1223</v>
      </c>
      <c r="C6651" s="564"/>
      <c r="D6651" s="565"/>
      <c r="E6651" s="565"/>
      <c r="F6651" s="566"/>
      <c r="G6651" s="489">
        <v>0.25</v>
      </c>
      <c r="H6651" s="489" t="s">
        <v>169</v>
      </c>
      <c r="I6651" s="743">
        <v>4.28</v>
      </c>
      <c r="J6651" s="492">
        <f>G6651*I6651</f>
        <v>1.07</v>
      </c>
      <c r="K6651" s="458"/>
    </row>
    <row r="6652" spans="1:11">
      <c r="A6652" s="450"/>
      <c r="B6652" s="563" t="s">
        <v>1432</v>
      </c>
      <c r="C6652" s="564"/>
      <c r="D6652" s="565"/>
      <c r="E6652" s="565"/>
      <c r="F6652" s="566"/>
      <c r="G6652" s="489">
        <v>0.2</v>
      </c>
      <c r="H6652" s="489" t="s">
        <v>169</v>
      </c>
      <c r="I6652" s="743">
        <v>2.95</v>
      </c>
      <c r="J6652" s="492">
        <f t="shared" ref="J6652:J6655" si="168">G6652*I6652</f>
        <v>0.59000000000000008</v>
      </c>
      <c r="K6652" s="458"/>
    </row>
    <row r="6653" spans="1:11">
      <c r="A6653" s="450"/>
      <c r="B6653" s="563" t="s">
        <v>1433</v>
      </c>
      <c r="C6653" s="564"/>
      <c r="D6653" s="565"/>
      <c r="E6653" s="565"/>
      <c r="F6653" s="566"/>
      <c r="G6653" s="489">
        <v>2.4E-2</v>
      </c>
      <c r="H6653" s="489" t="s">
        <v>1134</v>
      </c>
      <c r="I6653" s="743">
        <v>23</v>
      </c>
      <c r="J6653" s="492">
        <f t="shared" si="168"/>
        <v>0.55200000000000005</v>
      </c>
      <c r="K6653" s="458"/>
    </row>
    <row r="6654" spans="1:11">
      <c r="A6654" s="450"/>
      <c r="B6654" s="563"/>
      <c r="C6654" s="564"/>
      <c r="D6654" s="565"/>
      <c r="E6654" s="565"/>
      <c r="F6654" s="566"/>
      <c r="G6654" s="489"/>
      <c r="H6654" s="489"/>
      <c r="I6654" s="743"/>
      <c r="J6654" s="492">
        <f t="shared" si="168"/>
        <v>0</v>
      </c>
      <c r="K6654" s="458"/>
    </row>
    <row r="6655" spans="1:11">
      <c r="A6655" s="450"/>
      <c r="B6655" s="577"/>
      <c r="C6655" s="578"/>
      <c r="D6655" s="579"/>
      <c r="E6655" s="579"/>
      <c r="F6655" s="580"/>
      <c r="G6655" s="489"/>
      <c r="H6655" s="489"/>
      <c r="I6655" s="743"/>
      <c r="J6655" s="492">
        <f t="shared" si="168"/>
        <v>0</v>
      </c>
      <c r="K6655" s="458"/>
    </row>
    <row r="6656" spans="1:11">
      <c r="A6656" s="450"/>
      <c r="B6656" s="581"/>
      <c r="C6656" s="523"/>
      <c r="D6656" s="523"/>
      <c r="E6656" s="582"/>
      <c r="F6656" s="583"/>
      <c r="G6656" s="532"/>
      <c r="H6656" s="532"/>
      <c r="I6656" s="524" t="s">
        <v>138</v>
      </c>
      <c r="J6656" s="501">
        <f>SUM(J6649:J6655)</f>
        <v>86.727096000000003</v>
      </c>
      <c r="K6656" s="458"/>
    </row>
    <row r="6657" spans="1:11">
      <c r="A6657" s="450"/>
      <c r="B6657" s="584"/>
      <c r="C6657" s="523"/>
      <c r="D6657" s="523"/>
      <c r="E6657" s="582"/>
      <c r="F6657" s="583"/>
      <c r="G6657" s="532"/>
      <c r="H6657" s="532"/>
      <c r="I6657" s="524"/>
      <c r="J6657" s="582"/>
      <c r="K6657" s="458"/>
    </row>
    <row r="6658" spans="1:11" ht="20.399999999999999">
      <c r="A6658" s="450"/>
      <c r="B6658" s="1667" t="s">
        <v>1141</v>
      </c>
      <c r="C6658" s="1668"/>
      <c r="D6658" s="1668"/>
      <c r="E6658" s="1668"/>
      <c r="F6658" s="1669"/>
      <c r="G6658" s="587" t="s">
        <v>494</v>
      </c>
      <c r="H6658" s="506" t="s">
        <v>1115</v>
      </c>
      <c r="I6658" s="557"/>
      <c r="J6658" s="509" t="s">
        <v>482</v>
      </c>
      <c r="K6658" s="458"/>
    </row>
    <row r="6659" spans="1:11">
      <c r="A6659" s="450"/>
      <c r="B6659" s="1654"/>
      <c r="C6659" s="1655"/>
      <c r="D6659" s="1655"/>
      <c r="E6659" s="1655"/>
      <c r="F6659" s="1656"/>
      <c r="G6659" s="489"/>
      <c r="H6659" s="1657"/>
      <c r="I6659" s="1658"/>
      <c r="J6659" s="492"/>
      <c r="K6659" s="458"/>
    </row>
    <row r="6660" spans="1:11">
      <c r="A6660" s="450"/>
      <c r="B6660" s="1659"/>
      <c r="C6660" s="1660"/>
      <c r="D6660" s="1660"/>
      <c r="E6660" s="1660"/>
      <c r="F6660" s="1661"/>
      <c r="G6660" s="496"/>
      <c r="H6660" s="1662"/>
      <c r="I6660" s="1663"/>
      <c r="J6660" s="492"/>
      <c r="K6660" s="458"/>
    </row>
    <row r="6661" spans="1:11">
      <c r="A6661" s="450"/>
      <c r="B6661" s="581"/>
      <c r="C6661" s="523"/>
      <c r="D6661" s="523"/>
      <c r="E6661" s="582"/>
      <c r="F6661" s="583"/>
      <c r="G6661" s="532"/>
      <c r="H6661" s="532"/>
      <c r="I6661" s="524" t="s">
        <v>138</v>
      </c>
      <c r="J6661" s="501">
        <f>SUM(J6659:J6660)</f>
        <v>0</v>
      </c>
      <c r="K6661" s="458"/>
    </row>
    <row r="6662" spans="1:11">
      <c r="A6662" s="450"/>
      <c r="B6662" s="523"/>
      <c r="C6662" s="523"/>
      <c r="D6662" s="523"/>
      <c r="E6662" s="523"/>
      <c r="F6662" s="523"/>
      <c r="G6662" s="523"/>
      <c r="H6662" s="523"/>
      <c r="I6662" s="524"/>
      <c r="J6662" s="523"/>
      <c r="K6662" s="458"/>
    </row>
    <row r="6663" spans="1:11">
      <c r="A6663" s="450"/>
      <c r="B6663" s="1645" t="s">
        <v>1142</v>
      </c>
      <c r="C6663" s="1646"/>
      <c r="D6663" s="1646"/>
      <c r="E6663" s="1646"/>
      <c r="F6663" s="1646"/>
      <c r="G6663" s="1646"/>
      <c r="H6663" s="1646"/>
      <c r="I6663" s="1647"/>
      <c r="J6663" s="573">
        <f>J6661+J6656+J6646</f>
        <v>112.60444145454545</v>
      </c>
      <c r="K6663" s="458"/>
    </row>
    <row r="6664" spans="1:11">
      <c r="A6664" s="450"/>
      <c r="B6664" s="523"/>
      <c r="C6664" s="523"/>
      <c r="D6664" s="523"/>
      <c r="E6664" s="523"/>
      <c r="F6664" s="523"/>
      <c r="G6664" s="523"/>
      <c r="H6664" s="523"/>
      <c r="I6664" s="524"/>
      <c r="J6664" s="523"/>
      <c r="K6664" s="458"/>
    </row>
    <row r="6665" spans="1:11">
      <c r="A6665" s="450"/>
      <c r="B6665" s="1645" t="s">
        <v>1143</v>
      </c>
      <c r="C6665" s="1646"/>
      <c r="D6665" s="1646"/>
      <c r="E6665" s="1646"/>
      <c r="F6665" s="1646"/>
      <c r="G6665" s="1646"/>
      <c r="H6665" s="1646"/>
      <c r="I6665" s="1647"/>
      <c r="J6665" s="501">
        <f>J6663*0</f>
        <v>0</v>
      </c>
      <c r="K6665" s="458"/>
    </row>
    <row r="6666" spans="1:11">
      <c r="A6666" s="450"/>
      <c r="B6666" s="523"/>
      <c r="C6666" s="523"/>
      <c r="D6666" s="523"/>
      <c r="E6666" s="523"/>
      <c r="F6666" s="523"/>
      <c r="G6666" s="523"/>
      <c r="H6666" s="523"/>
      <c r="I6666" s="524"/>
      <c r="J6666" s="523"/>
      <c r="K6666" s="458"/>
    </row>
    <row r="6667" spans="1:11">
      <c r="A6667" s="450"/>
      <c r="B6667" s="1645" t="s">
        <v>1144</v>
      </c>
      <c r="C6667" s="1646"/>
      <c r="D6667" s="1646"/>
      <c r="E6667" s="1646"/>
      <c r="F6667" s="1646"/>
      <c r="G6667" s="1646"/>
      <c r="H6667" s="1646"/>
      <c r="I6667" s="1647"/>
      <c r="J6667" s="573">
        <f>J6663+J6665</f>
        <v>112.60444145454545</v>
      </c>
      <c r="K6667" s="458"/>
    </row>
    <row r="6668" spans="1:11">
      <c r="A6668" s="450"/>
      <c r="B6668" s="511"/>
      <c r="C6668" s="511"/>
      <c r="D6668" s="511"/>
      <c r="E6668" s="511"/>
      <c r="F6668" s="511"/>
      <c r="G6668" s="511"/>
      <c r="H6668" s="511"/>
      <c r="I6668" s="571"/>
      <c r="J6668" s="511"/>
      <c r="K6668" s="458"/>
    </row>
    <row r="6669" spans="1:11">
      <c r="A6669" s="450"/>
      <c r="B6669" s="589"/>
      <c r="C6669" s="559"/>
      <c r="D6669" s="559"/>
      <c r="E6669" s="559"/>
      <c r="F6669" s="559"/>
      <c r="G6669" s="559"/>
      <c r="H6669" s="559"/>
      <c r="I6669" s="559"/>
      <c r="J6669" s="590"/>
      <c r="K6669" s="458"/>
    </row>
    <row r="6670" spans="1:11">
      <c r="A6670" s="450"/>
      <c r="B6670" s="591"/>
      <c r="C6670" s="592"/>
      <c r="D6670" s="593"/>
      <c r="E6670" s="593"/>
      <c r="F6670" s="594" t="s">
        <v>1119</v>
      </c>
      <c r="G6670" s="595" t="s">
        <v>1119</v>
      </c>
      <c r="H6670" s="592"/>
      <c r="I6670" s="592"/>
      <c r="J6670" s="596"/>
      <c r="K6670" s="458"/>
    </row>
    <row r="6671" spans="1:11">
      <c r="A6671" s="450"/>
      <c r="B6671" s="459"/>
      <c r="C6671" s="459"/>
      <c r="D6671" s="459"/>
      <c r="E6671" s="459"/>
      <c r="F6671" s="459"/>
      <c r="G6671" s="459"/>
      <c r="H6671" s="459"/>
      <c r="I6671" s="459"/>
      <c r="J6671" s="459"/>
      <c r="K6671" s="458"/>
    </row>
    <row r="6672" spans="1:11">
      <c r="A6672" s="450"/>
      <c r="B6672" s="597"/>
      <c r="C6672" s="598"/>
      <c r="D6672" s="598"/>
      <c r="E6672" s="598"/>
      <c r="F6672" s="599"/>
      <c r="G6672" s="600" t="s">
        <v>482</v>
      </c>
      <c r="H6672" s="502"/>
      <c r="I6672" s="502"/>
      <c r="J6672" s="505"/>
      <c r="K6672" s="458"/>
    </row>
    <row r="6673" spans="1:11">
      <c r="A6673" s="450"/>
      <c r="B6673" s="601"/>
      <c r="C6673" s="602"/>
      <c r="D6673" s="602"/>
      <c r="E6673" s="602"/>
      <c r="F6673" s="603"/>
      <c r="G6673" s="1648" t="s">
        <v>1145</v>
      </c>
      <c r="H6673" s="1649"/>
      <c r="I6673" s="1649"/>
      <c r="J6673" s="1650"/>
      <c r="K6673" s="458"/>
    </row>
    <row r="6674" spans="1:11">
      <c r="A6674" s="450"/>
      <c r="B6674" s="604"/>
      <c r="C6674" s="605"/>
      <c r="D6674" s="605"/>
      <c r="E6674" s="605"/>
      <c r="F6674" s="606"/>
      <c r="G6674" s="607"/>
      <c r="H6674" s="1651"/>
      <c r="I6674" s="1652"/>
      <c r="J6674" s="1653"/>
      <c r="K6674" s="458"/>
    </row>
    <row r="6675" spans="1:11" ht="15" thickBot="1">
      <c r="A6675" s="608"/>
      <c r="B6675" s="609"/>
      <c r="C6675" s="609"/>
      <c r="D6675" s="609"/>
      <c r="E6675" s="609"/>
      <c r="F6675" s="609"/>
      <c r="G6675" s="609"/>
      <c r="H6675" s="609"/>
      <c r="I6675" s="609"/>
      <c r="J6675" s="609"/>
      <c r="K6675" s="610"/>
    </row>
    <row r="6676" spans="1:11">
      <c r="A6676" s="447"/>
      <c r="B6676" s="448"/>
      <c r="C6676" s="448"/>
      <c r="D6676" s="448"/>
      <c r="E6676" s="448"/>
      <c r="F6676" s="448"/>
      <c r="G6676" s="448"/>
      <c r="H6676" s="448"/>
      <c r="I6676" s="448"/>
      <c r="J6676" s="448"/>
      <c r="K6676" s="449"/>
    </row>
    <row r="6677" spans="1:11">
      <c r="A6677" s="450"/>
      <c r="B6677" s="451" t="s">
        <v>141</v>
      </c>
      <c r="C6677" s="452"/>
      <c r="D6677" s="453" t="s">
        <v>1105</v>
      </c>
      <c r="E6677" s="454"/>
      <c r="F6677" s="455"/>
      <c r="G6677" s="455"/>
      <c r="H6677" s="456"/>
      <c r="I6677" s="456"/>
      <c r="J6677" s="457"/>
      <c r="K6677" s="458"/>
    </row>
    <row r="6678" spans="1:11">
      <c r="A6678" s="450"/>
      <c r="B6678" s="459"/>
      <c r="C6678" s="459"/>
      <c r="D6678" s="459"/>
      <c r="E6678" s="459"/>
      <c r="F6678" s="459"/>
      <c r="G6678" s="459"/>
      <c r="H6678" s="459"/>
      <c r="I6678" s="459"/>
      <c r="J6678" s="459"/>
      <c r="K6678" s="458"/>
    </row>
    <row r="6679" spans="1:11">
      <c r="A6679" s="450"/>
      <c r="B6679" s="460" t="s">
        <v>1106</v>
      </c>
      <c r="C6679" s="461" t="s">
        <v>1107</v>
      </c>
      <c r="D6679" s="1671" t="s">
        <v>198</v>
      </c>
      <c r="E6679" s="1672"/>
      <c r="F6679" s="1672"/>
      <c r="G6679" s="1672"/>
      <c r="H6679" s="1672"/>
      <c r="I6679" s="1673"/>
      <c r="J6679" s="462" t="s">
        <v>1108</v>
      </c>
      <c r="K6679" s="458"/>
    </row>
    <row r="6680" spans="1:11">
      <c r="A6680" s="450"/>
      <c r="B6680" s="463"/>
      <c r="C6680" s="464"/>
      <c r="D6680" s="1674" t="s">
        <v>1434</v>
      </c>
      <c r="E6680" s="1675"/>
      <c r="F6680" s="1675"/>
      <c r="G6680" s="1675"/>
      <c r="H6680" s="1675"/>
      <c r="I6680" s="1676"/>
      <c r="J6680" s="468" t="str">
        <f>F6697</f>
        <v>M2</v>
      </c>
      <c r="K6680" s="458"/>
    </row>
    <row r="6681" spans="1:11">
      <c r="A6681" s="450"/>
      <c r="B6681" s="469"/>
      <c r="C6681" s="469"/>
      <c r="D6681" s="469"/>
      <c r="E6681" s="469"/>
      <c r="F6681" s="469"/>
      <c r="G6681" s="469"/>
      <c r="H6681" s="469"/>
      <c r="I6681" s="470"/>
      <c r="J6681" s="471"/>
      <c r="K6681" s="458"/>
    </row>
    <row r="6682" spans="1:11">
      <c r="A6682" s="450"/>
      <c r="B6682" s="1648" t="s">
        <v>1111</v>
      </c>
      <c r="C6682" s="1650"/>
      <c r="D6682" s="1679" t="s">
        <v>873</v>
      </c>
      <c r="E6682" s="1681" t="s">
        <v>1112</v>
      </c>
      <c r="F6682" s="472" t="s">
        <v>1113</v>
      </c>
      <c r="G6682" s="473"/>
      <c r="H6682" s="472" t="s">
        <v>1114</v>
      </c>
      <c r="I6682" s="473"/>
      <c r="J6682" s="474" t="s">
        <v>1115</v>
      </c>
      <c r="K6682" s="458"/>
    </row>
    <row r="6683" spans="1:11">
      <c r="A6683" s="450"/>
      <c r="B6683" s="1677"/>
      <c r="C6683" s="1678"/>
      <c r="D6683" s="1680"/>
      <c r="E6683" s="1682"/>
      <c r="F6683" s="475" t="s">
        <v>1116</v>
      </c>
      <c r="G6683" s="475" t="s">
        <v>1117</v>
      </c>
      <c r="H6683" s="475" t="s">
        <v>1116</v>
      </c>
      <c r="I6683" s="476" t="s">
        <v>1117</v>
      </c>
      <c r="J6683" s="477" t="s">
        <v>1118</v>
      </c>
      <c r="K6683" s="458"/>
    </row>
    <row r="6684" spans="1:11">
      <c r="A6684" s="450"/>
      <c r="B6684" s="486"/>
      <c r="C6684" s="487"/>
      <c r="D6684" s="488"/>
      <c r="E6684" s="481"/>
      <c r="F6684" s="481"/>
      <c r="G6684" s="482"/>
      <c r="H6684" s="490"/>
      <c r="I6684" s="484"/>
      <c r="J6684" s="492"/>
      <c r="K6684" s="458"/>
    </row>
    <row r="6685" spans="1:11">
      <c r="A6685" s="450"/>
      <c r="B6685" s="486"/>
      <c r="C6685" s="487"/>
      <c r="D6685" s="488"/>
      <c r="E6685" s="489"/>
      <c r="F6685" s="489"/>
      <c r="G6685" s="489"/>
      <c r="H6685" s="490"/>
      <c r="I6685" s="491"/>
      <c r="J6685" s="492">
        <f>H6685*F6685*E6685+I6685*G6685*E6685</f>
        <v>0</v>
      </c>
      <c r="K6685" s="458"/>
    </row>
    <row r="6686" spans="1:11">
      <c r="A6686" s="450"/>
      <c r="B6686" s="493"/>
      <c r="C6686" s="494"/>
      <c r="D6686" s="495"/>
      <c r="E6686" s="496"/>
      <c r="F6686" s="496"/>
      <c r="G6686" s="496"/>
      <c r="H6686" s="497"/>
      <c r="I6686" s="498"/>
      <c r="J6686" s="492">
        <f>H6686*F6686*E6686+I6686*G6686*E6686</f>
        <v>0</v>
      </c>
      <c r="K6686" s="458"/>
    </row>
    <row r="6687" spans="1:11">
      <c r="A6687" s="450"/>
      <c r="B6687" s="499" t="s">
        <v>1119</v>
      </c>
      <c r="C6687" s="469"/>
      <c r="D6687" s="469"/>
      <c r="E6687" s="469"/>
      <c r="F6687" s="469"/>
      <c r="G6687" s="469"/>
      <c r="H6687" s="469"/>
      <c r="I6687" s="500" t="s">
        <v>138</v>
      </c>
      <c r="J6687" s="501">
        <f>SUM(J6684:J6686)</f>
        <v>0</v>
      </c>
      <c r="K6687" s="458"/>
    </row>
    <row r="6688" spans="1:11">
      <c r="A6688" s="450"/>
      <c r="B6688" s="502"/>
      <c r="C6688" s="502"/>
      <c r="D6688" s="502"/>
      <c r="E6688" s="502"/>
      <c r="F6688" s="502"/>
      <c r="G6688" s="502"/>
      <c r="H6688" s="502"/>
      <c r="I6688" s="503"/>
      <c r="J6688" s="504"/>
      <c r="K6688" s="458"/>
    </row>
    <row r="6689" spans="1:11" ht="20.399999999999999">
      <c r="A6689" s="450"/>
      <c r="B6689" s="1664" t="s">
        <v>1120</v>
      </c>
      <c r="C6689" s="1665"/>
      <c r="D6689" s="1665"/>
      <c r="E6689" s="1666"/>
      <c r="F6689" s="505" t="s">
        <v>873</v>
      </c>
      <c r="G6689" s="506"/>
      <c r="H6689" s="507" t="s">
        <v>560</v>
      </c>
      <c r="I6689" s="508" t="s">
        <v>1121</v>
      </c>
      <c r="J6689" s="509" t="s">
        <v>1122</v>
      </c>
      <c r="K6689" s="458"/>
    </row>
    <row r="6690" spans="1:11">
      <c r="A6690" s="450"/>
      <c r="B6690" s="510"/>
      <c r="C6690" s="511"/>
      <c r="D6690" s="512"/>
      <c r="E6690" s="513"/>
      <c r="F6690" s="514"/>
      <c r="G6690" s="515"/>
      <c r="H6690" s="516"/>
      <c r="I6690" s="484"/>
      <c r="J6690" s="485"/>
      <c r="K6690" s="458"/>
    </row>
    <row r="6691" spans="1:11">
      <c r="A6691" s="450"/>
      <c r="B6691" s="517" t="s">
        <v>734</v>
      </c>
      <c r="C6691" s="518"/>
      <c r="D6691" s="459"/>
      <c r="E6691" s="487"/>
      <c r="F6691" s="488"/>
      <c r="G6691" s="519"/>
      <c r="H6691" s="520">
        <v>0.91</v>
      </c>
      <c r="I6691" s="521">
        <f>VLOOKUP(B6691,'MÃO DE OBRA'!$A:$E,5,FALSE)/220</f>
        <v>23.596363636363641</v>
      </c>
      <c r="J6691" s="492">
        <f t="shared" ref="J6691:J6692" si="169">H6691*I6691</f>
        <v>21.472690909090915</v>
      </c>
      <c r="K6691" s="458"/>
    </row>
    <row r="6692" spans="1:11">
      <c r="A6692" s="450"/>
      <c r="B6692" s="517" t="s">
        <v>626</v>
      </c>
      <c r="C6692" s="518"/>
      <c r="D6692" s="459"/>
      <c r="E6692" s="487"/>
      <c r="F6692" s="488"/>
      <c r="G6692" s="519"/>
      <c r="H6692" s="520">
        <v>0.49</v>
      </c>
      <c r="I6692" s="521">
        <f>VLOOKUP(B6692,'MÃO DE OBRA'!$A:$E,5,FALSE)/220</f>
        <v>15.730909090909092</v>
      </c>
      <c r="J6692" s="492">
        <f t="shared" si="169"/>
        <v>7.7081454545454555</v>
      </c>
      <c r="K6692" s="458"/>
    </row>
    <row r="6693" spans="1:11">
      <c r="A6693" s="450"/>
      <c r="B6693" s="517"/>
      <c r="C6693" s="518"/>
      <c r="D6693" s="459"/>
      <c r="E6693" s="487"/>
      <c r="F6693" s="488"/>
      <c r="G6693" s="519"/>
      <c r="H6693" s="520"/>
      <c r="I6693" s="521"/>
      <c r="J6693" s="492"/>
      <c r="K6693" s="458"/>
    </row>
    <row r="6694" spans="1:11">
      <c r="A6694" s="450"/>
      <c r="B6694" s="517"/>
      <c r="C6694" s="518"/>
      <c r="D6694" s="459"/>
      <c r="E6694" s="487"/>
      <c r="F6694" s="488"/>
      <c r="G6694" s="519"/>
      <c r="H6694" s="520"/>
      <c r="I6694" s="491"/>
      <c r="J6694" s="492">
        <f>H6694*I6694</f>
        <v>0</v>
      </c>
      <c r="K6694" s="458"/>
    </row>
    <row r="6695" spans="1:11">
      <c r="A6695" s="450"/>
      <c r="B6695" s="499" t="s">
        <v>1119</v>
      </c>
      <c r="C6695" s="502"/>
      <c r="D6695" s="502"/>
      <c r="E6695" s="502"/>
      <c r="F6695" s="502"/>
      <c r="G6695" s="502"/>
      <c r="H6695" s="502"/>
      <c r="I6695" s="522" t="s">
        <v>138</v>
      </c>
      <c r="J6695" s="501">
        <f>SUM(J6690:J6694)</f>
        <v>29.18083636363637</v>
      </c>
      <c r="K6695" s="458"/>
    </row>
    <row r="6696" spans="1:11">
      <c r="A6696" s="450"/>
      <c r="B6696" s="523"/>
      <c r="C6696" s="523"/>
      <c r="D6696" s="523"/>
      <c r="E6696" s="523"/>
      <c r="F6696" s="523"/>
      <c r="G6696" s="523"/>
      <c r="H6696" s="523"/>
      <c r="I6696" s="524"/>
      <c r="J6696" s="523"/>
      <c r="K6696" s="458"/>
    </row>
    <row r="6697" spans="1:11">
      <c r="A6697" s="450"/>
      <c r="B6697" s="525" t="s">
        <v>1123</v>
      </c>
      <c r="C6697" s="526"/>
      <c r="D6697" s="523"/>
      <c r="E6697" s="527">
        <v>1</v>
      </c>
      <c r="F6697" s="528" t="s">
        <v>1165</v>
      </c>
      <c r="G6697" s="506"/>
      <c r="H6697" s="506"/>
      <c r="I6697" s="529" t="s">
        <v>1124</v>
      </c>
      <c r="J6697" s="501">
        <f>J6687+J6695</f>
        <v>29.18083636363637</v>
      </c>
      <c r="K6697" s="458"/>
    </row>
    <row r="6698" spans="1:11">
      <c r="A6698" s="450"/>
      <c r="B6698" s="530"/>
      <c r="C6698" s="523"/>
      <c r="D6698" s="523"/>
      <c r="E6698" s="531"/>
      <c r="F6698" s="532"/>
      <c r="G6698" s="532"/>
      <c r="H6698" s="532"/>
      <c r="I6698" s="524"/>
      <c r="J6698" s="523"/>
      <c r="K6698" s="458"/>
    </row>
    <row r="6699" spans="1:11" ht="20.399999999999999">
      <c r="A6699" s="450"/>
      <c r="B6699" s="1667" t="s">
        <v>481</v>
      </c>
      <c r="C6699" s="1668"/>
      <c r="D6699" s="1668"/>
      <c r="E6699" s="1669"/>
      <c r="F6699" s="533" t="s">
        <v>873</v>
      </c>
      <c r="G6699" s="534" t="s">
        <v>493</v>
      </c>
      <c r="H6699" s="507" t="s">
        <v>1115</v>
      </c>
      <c r="I6699" s="535" t="s">
        <v>480</v>
      </c>
      <c r="J6699" s="536" t="s">
        <v>482</v>
      </c>
      <c r="K6699" s="458"/>
    </row>
    <row r="6700" spans="1:11">
      <c r="A6700" s="450"/>
      <c r="B6700" s="537"/>
      <c r="C6700" s="538"/>
      <c r="D6700" s="538"/>
      <c r="E6700" s="539"/>
      <c r="F6700" s="540"/>
      <c r="G6700" s="541"/>
      <c r="H6700" s="547"/>
      <c r="I6700" s="543"/>
      <c r="J6700" s="485"/>
      <c r="K6700" s="458"/>
    </row>
    <row r="6701" spans="1:11">
      <c r="A6701" s="450"/>
      <c r="B6701" s="537"/>
      <c r="C6701" s="518"/>
      <c r="D6701" s="518"/>
      <c r="E6701" s="487"/>
      <c r="F6701" s="540"/>
      <c r="G6701" s="541"/>
      <c r="H6701" s="547"/>
      <c r="I6701" s="543"/>
      <c r="J6701" s="492"/>
      <c r="K6701" s="458"/>
    </row>
    <row r="6702" spans="1:11">
      <c r="A6702" s="450"/>
      <c r="B6702" s="517"/>
      <c r="C6702" s="518"/>
      <c r="D6702" s="518"/>
      <c r="E6702" s="487"/>
      <c r="F6702" s="488"/>
      <c r="G6702" s="546"/>
      <c r="H6702" s="547"/>
      <c r="I6702" s="543"/>
      <c r="J6702" s="492">
        <f>H6702*I6702*E6684*F6684</f>
        <v>0</v>
      </c>
      <c r="K6702" s="458"/>
    </row>
    <row r="6703" spans="1:11">
      <c r="A6703" s="450"/>
      <c r="B6703" s="517"/>
      <c r="C6703" s="526"/>
      <c r="D6703" s="526"/>
      <c r="E6703" s="494"/>
      <c r="F6703" s="488"/>
      <c r="G6703" s="468"/>
      <c r="H6703" s="547"/>
      <c r="I6703" s="548"/>
      <c r="J6703" s="492">
        <f>H6703*I6703*E6685*F6685</f>
        <v>0</v>
      </c>
      <c r="K6703" s="458"/>
    </row>
    <row r="6704" spans="1:11">
      <c r="A6704" s="450"/>
      <c r="B6704" s="550" t="s">
        <v>1119</v>
      </c>
      <c r="C6704" s="526"/>
      <c r="D6704" s="526"/>
      <c r="E6704" s="526"/>
      <c r="F6704" s="523"/>
      <c r="G6704" s="526"/>
      <c r="H6704" s="551"/>
      <c r="I6704" s="552" t="s">
        <v>138</v>
      </c>
      <c r="J6704" s="501">
        <f>SUM(J6700:J6703)</f>
        <v>0</v>
      </c>
      <c r="K6704" s="458"/>
    </row>
    <row r="6705" spans="1:11">
      <c r="A6705" s="450"/>
      <c r="B6705" s="553"/>
      <c r="C6705" s="526"/>
      <c r="D6705" s="526"/>
      <c r="E6705" s="554"/>
      <c r="F6705" s="555"/>
      <c r="G6705" s="506"/>
      <c r="H6705" s="506"/>
      <c r="I6705" s="529"/>
      <c r="J6705" s="554"/>
      <c r="K6705" s="458"/>
    </row>
    <row r="6706" spans="1:11" ht="20.399999999999999">
      <c r="A6706" s="450"/>
      <c r="B6706" s="1667" t="s">
        <v>1125</v>
      </c>
      <c r="C6706" s="1668"/>
      <c r="D6706" s="1668"/>
      <c r="E6706" s="1668"/>
      <c r="F6706" s="1669"/>
      <c r="G6706" s="556" t="s">
        <v>494</v>
      </c>
      <c r="H6706" s="506" t="s">
        <v>1126</v>
      </c>
      <c r="I6706" s="557" t="s">
        <v>1115</v>
      </c>
      <c r="J6706" s="509" t="s">
        <v>482</v>
      </c>
      <c r="K6706" s="458"/>
    </row>
    <row r="6707" spans="1:11">
      <c r="A6707" s="450"/>
      <c r="B6707" s="558"/>
      <c r="C6707" s="559"/>
      <c r="D6707" s="560"/>
      <c r="E6707" s="560"/>
      <c r="F6707" s="561"/>
      <c r="G6707" s="489"/>
      <c r="H6707" s="489"/>
      <c r="I6707" s="562"/>
      <c r="J6707" s="492"/>
      <c r="K6707" s="458"/>
    </row>
    <row r="6708" spans="1:11">
      <c r="A6708" s="450"/>
      <c r="B6708" s="563"/>
      <c r="C6708" s="564"/>
      <c r="D6708" s="565"/>
      <c r="E6708" s="565"/>
      <c r="F6708" s="566"/>
      <c r="G6708" s="489"/>
      <c r="H6708" s="489"/>
      <c r="I6708" s="562"/>
      <c r="J6708" s="492"/>
      <c r="K6708" s="458"/>
    </row>
    <row r="6709" spans="1:11">
      <c r="A6709" s="450"/>
      <c r="B6709" s="1670" t="s">
        <v>138</v>
      </c>
      <c r="C6709" s="1670"/>
      <c r="D6709" s="1670"/>
      <c r="E6709" s="1670"/>
      <c r="F6709" s="1670"/>
      <c r="G6709" s="1670"/>
      <c r="H6709" s="1670"/>
      <c r="I6709" s="1670"/>
      <c r="J6709" s="501">
        <f>SUM(J6707:J6708)</f>
        <v>0</v>
      </c>
      <c r="K6709" s="458"/>
    </row>
    <row r="6710" spans="1:11">
      <c r="A6710" s="450"/>
      <c r="B6710" s="567"/>
      <c r="C6710" s="511"/>
      <c r="D6710" s="511"/>
      <c r="E6710" s="568"/>
      <c r="F6710" s="569"/>
      <c r="G6710" s="570"/>
      <c r="H6710" s="570"/>
      <c r="I6710" s="571"/>
      <c r="J6710" s="572"/>
      <c r="K6710" s="458"/>
    </row>
    <row r="6711" spans="1:11">
      <c r="A6711" s="450"/>
      <c r="B6711" s="573" t="s">
        <v>1127</v>
      </c>
      <c r="C6711" s="573"/>
      <c r="D6711" s="550"/>
      <c r="E6711" s="523"/>
      <c r="F6711" s="523"/>
      <c r="G6711" s="523"/>
      <c r="H6711" s="574"/>
      <c r="I6711" s="575"/>
      <c r="J6711" s="639">
        <f>(J6697+J6704+J6709)/E6697</f>
        <v>29.18083636363637</v>
      </c>
      <c r="K6711" s="458"/>
    </row>
    <row r="6712" spans="1:11">
      <c r="A6712" s="450"/>
      <c r="B6712" s="553"/>
      <c r="C6712" s="526"/>
      <c r="D6712" s="526"/>
      <c r="E6712" s="554"/>
      <c r="F6712" s="555"/>
      <c r="G6712" s="506"/>
      <c r="H6712" s="506"/>
      <c r="I6712" s="529"/>
      <c r="J6712" s="576"/>
      <c r="K6712" s="458"/>
    </row>
    <row r="6713" spans="1:11" ht="20.399999999999999">
      <c r="A6713" s="450"/>
      <c r="B6713" s="1667" t="s">
        <v>1128</v>
      </c>
      <c r="C6713" s="1668"/>
      <c r="D6713" s="1668"/>
      <c r="E6713" s="1668"/>
      <c r="F6713" s="1669"/>
      <c r="G6713" s="556" t="s">
        <v>494</v>
      </c>
      <c r="H6713" s="506" t="s">
        <v>1126</v>
      </c>
      <c r="I6713" s="557" t="s">
        <v>1115</v>
      </c>
      <c r="J6713" s="509" t="s">
        <v>482</v>
      </c>
      <c r="K6713" s="458"/>
    </row>
    <row r="6714" spans="1:11">
      <c r="A6714" s="450"/>
      <c r="B6714" s="558" t="s">
        <v>1287</v>
      </c>
      <c r="C6714" s="559"/>
      <c r="D6714" s="560"/>
      <c r="E6714" s="560"/>
      <c r="F6714" s="561"/>
      <c r="G6714" s="489">
        <v>3.9E-2</v>
      </c>
      <c r="H6714" s="489" t="s">
        <v>1205</v>
      </c>
      <c r="I6714" s="562">
        <f>I6585</f>
        <v>95</v>
      </c>
      <c r="J6714" s="492">
        <f>G6714*I6714</f>
        <v>3.7050000000000001</v>
      </c>
      <c r="K6714" s="458"/>
    </row>
    <row r="6715" spans="1:11">
      <c r="A6715" s="450"/>
      <c r="B6715" s="563" t="s">
        <v>1326</v>
      </c>
      <c r="C6715" s="564"/>
      <c r="D6715" s="565"/>
      <c r="E6715" s="565"/>
      <c r="F6715" s="566"/>
      <c r="G6715" s="489">
        <v>15.68</v>
      </c>
      <c r="H6715" s="489" t="s">
        <v>1140</v>
      </c>
      <c r="I6715" s="743">
        <v>0.88</v>
      </c>
      <c r="J6715" s="492">
        <f>G6715*I6715</f>
        <v>13.798399999999999</v>
      </c>
      <c r="K6715" s="458"/>
    </row>
    <row r="6716" spans="1:11">
      <c r="A6716" s="450"/>
      <c r="B6716" s="563"/>
      <c r="C6716" s="564"/>
      <c r="D6716" s="565"/>
      <c r="E6716" s="565"/>
      <c r="F6716" s="566"/>
      <c r="G6716" s="489"/>
      <c r="H6716" s="489"/>
      <c r="I6716" s="743"/>
      <c r="J6716" s="492">
        <f>G6716*I6716</f>
        <v>0</v>
      </c>
      <c r="K6716" s="458"/>
    </row>
    <row r="6717" spans="1:11">
      <c r="A6717" s="450"/>
      <c r="B6717" s="563"/>
      <c r="C6717" s="564"/>
      <c r="D6717" s="565"/>
      <c r="E6717" s="565"/>
      <c r="F6717" s="566"/>
      <c r="G6717" s="489"/>
      <c r="H6717" s="489"/>
      <c r="I6717" s="743"/>
      <c r="J6717" s="492">
        <f t="shared" ref="J6717:J6720" si="170">G6717*I6717</f>
        <v>0</v>
      </c>
      <c r="K6717" s="458"/>
    </row>
    <row r="6718" spans="1:11">
      <c r="A6718" s="450"/>
      <c r="B6718" s="563"/>
      <c r="C6718" s="564"/>
      <c r="D6718" s="565"/>
      <c r="E6718" s="565"/>
      <c r="F6718" s="566"/>
      <c r="G6718" s="489"/>
      <c r="H6718" s="489"/>
      <c r="I6718" s="743"/>
      <c r="J6718" s="492">
        <f t="shared" si="170"/>
        <v>0</v>
      </c>
      <c r="K6718" s="458"/>
    </row>
    <row r="6719" spans="1:11">
      <c r="A6719" s="450"/>
      <c r="B6719" s="563"/>
      <c r="C6719" s="564"/>
      <c r="D6719" s="565"/>
      <c r="E6719" s="565"/>
      <c r="F6719" s="566"/>
      <c r="G6719" s="489"/>
      <c r="H6719" s="489"/>
      <c r="I6719" s="743"/>
      <c r="J6719" s="492">
        <f t="shared" si="170"/>
        <v>0</v>
      </c>
      <c r="K6719" s="458"/>
    </row>
    <row r="6720" spans="1:11">
      <c r="A6720" s="450"/>
      <c r="B6720" s="577"/>
      <c r="C6720" s="578"/>
      <c r="D6720" s="579"/>
      <c r="E6720" s="579"/>
      <c r="F6720" s="580"/>
      <c r="G6720" s="489"/>
      <c r="H6720" s="489"/>
      <c r="I6720" s="743"/>
      <c r="J6720" s="492">
        <f t="shared" si="170"/>
        <v>0</v>
      </c>
      <c r="K6720" s="458"/>
    </row>
    <row r="6721" spans="1:11">
      <c r="A6721" s="450"/>
      <c r="B6721" s="581"/>
      <c r="C6721" s="523"/>
      <c r="D6721" s="523"/>
      <c r="E6721" s="582"/>
      <c r="F6721" s="583"/>
      <c r="G6721" s="532"/>
      <c r="H6721" s="532"/>
      <c r="I6721" s="524" t="s">
        <v>138</v>
      </c>
      <c r="J6721" s="501">
        <f>SUM(J6714:J6720)</f>
        <v>17.503399999999999</v>
      </c>
      <c r="K6721" s="458"/>
    </row>
    <row r="6722" spans="1:11">
      <c r="A6722" s="450"/>
      <c r="B6722" s="584"/>
      <c r="C6722" s="523"/>
      <c r="D6722" s="523"/>
      <c r="E6722" s="582"/>
      <c r="F6722" s="583"/>
      <c r="G6722" s="532"/>
      <c r="H6722" s="532"/>
      <c r="I6722" s="524"/>
      <c r="J6722" s="582"/>
      <c r="K6722" s="458"/>
    </row>
    <row r="6723" spans="1:11" ht="20.399999999999999">
      <c r="A6723" s="450"/>
      <c r="B6723" s="1667" t="s">
        <v>1141</v>
      </c>
      <c r="C6723" s="1668"/>
      <c r="D6723" s="1668"/>
      <c r="E6723" s="1668"/>
      <c r="F6723" s="1669"/>
      <c r="G6723" s="587" t="s">
        <v>494</v>
      </c>
      <c r="H6723" s="506" t="s">
        <v>1115</v>
      </c>
      <c r="I6723" s="557"/>
      <c r="J6723" s="509" t="s">
        <v>482</v>
      </c>
      <c r="K6723" s="458"/>
    </row>
    <row r="6724" spans="1:11">
      <c r="A6724" s="450"/>
      <c r="B6724" s="1654"/>
      <c r="C6724" s="1655"/>
      <c r="D6724" s="1655"/>
      <c r="E6724" s="1655"/>
      <c r="F6724" s="1656"/>
      <c r="G6724" s="489"/>
      <c r="H6724" s="1657"/>
      <c r="I6724" s="1658"/>
      <c r="J6724" s="492"/>
      <c r="K6724" s="458"/>
    </row>
    <row r="6725" spans="1:11">
      <c r="A6725" s="450"/>
      <c r="B6725" s="1659"/>
      <c r="C6725" s="1660"/>
      <c r="D6725" s="1660"/>
      <c r="E6725" s="1660"/>
      <c r="F6725" s="1661"/>
      <c r="G6725" s="496"/>
      <c r="H6725" s="1662"/>
      <c r="I6725" s="1663"/>
      <c r="J6725" s="492"/>
      <c r="K6725" s="458"/>
    </row>
    <row r="6726" spans="1:11">
      <c r="A6726" s="450"/>
      <c r="B6726" s="581"/>
      <c r="C6726" s="523"/>
      <c r="D6726" s="523"/>
      <c r="E6726" s="582"/>
      <c r="F6726" s="583"/>
      <c r="G6726" s="532"/>
      <c r="H6726" s="532"/>
      <c r="I6726" s="524" t="s">
        <v>138</v>
      </c>
      <c r="J6726" s="501">
        <f>SUM(J6724:J6725)</f>
        <v>0</v>
      </c>
      <c r="K6726" s="458"/>
    </row>
    <row r="6727" spans="1:11">
      <c r="A6727" s="450"/>
      <c r="B6727" s="523"/>
      <c r="C6727" s="523"/>
      <c r="D6727" s="523"/>
      <c r="E6727" s="523"/>
      <c r="F6727" s="523"/>
      <c r="G6727" s="523"/>
      <c r="H6727" s="523"/>
      <c r="I6727" s="524"/>
      <c r="J6727" s="523"/>
      <c r="K6727" s="458"/>
    </row>
    <row r="6728" spans="1:11">
      <c r="A6728" s="450"/>
      <c r="B6728" s="1645" t="s">
        <v>1142</v>
      </c>
      <c r="C6728" s="1646"/>
      <c r="D6728" s="1646"/>
      <c r="E6728" s="1646"/>
      <c r="F6728" s="1646"/>
      <c r="G6728" s="1646"/>
      <c r="H6728" s="1646"/>
      <c r="I6728" s="1647"/>
      <c r="J6728" s="573">
        <f>J6726+J6721+J6711</f>
        <v>46.684236363636373</v>
      </c>
      <c r="K6728" s="458"/>
    </row>
    <row r="6729" spans="1:11">
      <c r="A6729" s="450"/>
      <c r="B6729" s="523"/>
      <c r="C6729" s="523"/>
      <c r="D6729" s="523"/>
      <c r="E6729" s="523"/>
      <c r="F6729" s="523"/>
      <c r="G6729" s="523"/>
      <c r="H6729" s="523"/>
      <c r="I6729" s="524"/>
      <c r="J6729" s="523"/>
      <c r="K6729" s="458"/>
    </row>
    <row r="6730" spans="1:11">
      <c r="A6730" s="450"/>
      <c r="B6730" s="1645" t="s">
        <v>1143</v>
      </c>
      <c r="C6730" s="1646"/>
      <c r="D6730" s="1646"/>
      <c r="E6730" s="1646"/>
      <c r="F6730" s="1646"/>
      <c r="G6730" s="1646"/>
      <c r="H6730" s="1646"/>
      <c r="I6730" s="1647"/>
      <c r="J6730" s="501">
        <f>J6728*0</f>
        <v>0</v>
      </c>
      <c r="K6730" s="458"/>
    </row>
    <row r="6731" spans="1:11">
      <c r="A6731" s="450"/>
      <c r="B6731" s="523"/>
      <c r="C6731" s="523"/>
      <c r="D6731" s="523"/>
      <c r="E6731" s="523"/>
      <c r="F6731" s="523"/>
      <c r="G6731" s="523"/>
      <c r="H6731" s="523"/>
      <c r="I6731" s="524"/>
      <c r="J6731" s="523"/>
      <c r="K6731" s="458"/>
    </row>
    <row r="6732" spans="1:11">
      <c r="A6732" s="450"/>
      <c r="B6732" s="1645" t="s">
        <v>1144</v>
      </c>
      <c r="C6732" s="1646"/>
      <c r="D6732" s="1646"/>
      <c r="E6732" s="1646"/>
      <c r="F6732" s="1646"/>
      <c r="G6732" s="1646"/>
      <c r="H6732" s="1646"/>
      <c r="I6732" s="1647"/>
      <c r="J6732" s="573">
        <f>J6728+J6730</f>
        <v>46.684236363636373</v>
      </c>
      <c r="K6732" s="458"/>
    </row>
    <row r="6733" spans="1:11">
      <c r="A6733" s="450"/>
      <c r="B6733" s="511"/>
      <c r="C6733" s="511"/>
      <c r="D6733" s="511"/>
      <c r="E6733" s="511"/>
      <c r="F6733" s="511"/>
      <c r="G6733" s="511"/>
      <c r="H6733" s="511"/>
      <c r="I6733" s="571"/>
      <c r="J6733" s="511"/>
      <c r="K6733" s="458"/>
    </row>
    <row r="6734" spans="1:11">
      <c r="A6734" s="450"/>
      <c r="B6734" s="589"/>
      <c r="C6734" s="559"/>
      <c r="D6734" s="559"/>
      <c r="E6734" s="559"/>
      <c r="F6734" s="559"/>
      <c r="G6734" s="559"/>
      <c r="H6734" s="559"/>
      <c r="I6734" s="559"/>
      <c r="J6734" s="590"/>
      <c r="K6734" s="458"/>
    </row>
    <row r="6735" spans="1:11">
      <c r="A6735" s="450"/>
      <c r="B6735" s="591"/>
      <c r="C6735" s="592"/>
      <c r="D6735" s="593"/>
      <c r="E6735" s="593"/>
      <c r="F6735" s="594" t="s">
        <v>1119</v>
      </c>
      <c r="G6735" s="595" t="s">
        <v>1119</v>
      </c>
      <c r="H6735" s="592"/>
      <c r="I6735" s="592"/>
      <c r="J6735" s="596"/>
      <c r="K6735" s="458"/>
    </row>
    <row r="6736" spans="1:11">
      <c r="A6736" s="450"/>
      <c r="B6736" s="459"/>
      <c r="C6736" s="459"/>
      <c r="D6736" s="459"/>
      <c r="E6736" s="459"/>
      <c r="F6736" s="459"/>
      <c r="G6736" s="459"/>
      <c r="H6736" s="459"/>
      <c r="I6736" s="459"/>
      <c r="J6736" s="459"/>
      <c r="K6736" s="458"/>
    </row>
    <row r="6737" spans="1:11">
      <c r="A6737" s="450"/>
      <c r="B6737" s="597"/>
      <c r="C6737" s="598"/>
      <c r="D6737" s="598"/>
      <c r="E6737" s="598"/>
      <c r="F6737" s="599"/>
      <c r="G6737" s="600" t="s">
        <v>482</v>
      </c>
      <c r="H6737" s="502"/>
      <c r="I6737" s="502"/>
      <c r="J6737" s="505"/>
      <c r="K6737" s="458"/>
    </row>
    <row r="6738" spans="1:11">
      <c r="A6738" s="450"/>
      <c r="B6738" s="601"/>
      <c r="C6738" s="602"/>
      <c r="D6738" s="602"/>
      <c r="E6738" s="602"/>
      <c r="F6738" s="603"/>
      <c r="G6738" s="1648" t="s">
        <v>1145</v>
      </c>
      <c r="H6738" s="1649"/>
      <c r="I6738" s="1649"/>
      <c r="J6738" s="1650"/>
      <c r="K6738" s="458"/>
    </row>
    <row r="6739" spans="1:11">
      <c r="A6739" s="450"/>
      <c r="B6739" s="604"/>
      <c r="C6739" s="605"/>
      <c r="D6739" s="605"/>
      <c r="E6739" s="605"/>
      <c r="F6739" s="606"/>
      <c r="G6739" s="607"/>
      <c r="H6739" s="1651"/>
      <c r="I6739" s="1652"/>
      <c r="J6739" s="1653"/>
      <c r="K6739" s="458"/>
    </row>
    <row r="6740" spans="1:11" ht="15" thickBot="1">
      <c r="A6740" s="608"/>
      <c r="B6740" s="609"/>
      <c r="C6740" s="609"/>
      <c r="D6740" s="609"/>
      <c r="E6740" s="609"/>
      <c r="F6740" s="609"/>
      <c r="G6740" s="609"/>
      <c r="H6740" s="609"/>
      <c r="I6740" s="609"/>
      <c r="J6740" s="609"/>
      <c r="K6740" s="610"/>
    </row>
    <row r="6741" spans="1:11">
      <c r="A6741" s="447"/>
      <c r="B6741" s="448"/>
      <c r="C6741" s="448"/>
      <c r="D6741" s="448"/>
      <c r="E6741" s="448"/>
      <c r="F6741" s="448"/>
      <c r="G6741" s="448"/>
      <c r="H6741" s="448"/>
      <c r="I6741" s="448"/>
      <c r="J6741" s="448"/>
      <c r="K6741" s="449"/>
    </row>
    <row r="6742" spans="1:11">
      <c r="A6742" s="450"/>
      <c r="B6742" s="451" t="s">
        <v>141</v>
      </c>
      <c r="C6742" s="452"/>
      <c r="D6742" s="453" t="s">
        <v>1105</v>
      </c>
      <c r="E6742" s="454"/>
      <c r="F6742" s="455"/>
      <c r="G6742" s="455"/>
      <c r="H6742" s="456"/>
      <c r="I6742" s="456"/>
      <c r="J6742" s="457"/>
      <c r="K6742" s="458"/>
    </row>
    <row r="6743" spans="1:11">
      <c r="A6743" s="450"/>
      <c r="B6743" s="459"/>
      <c r="C6743" s="459"/>
      <c r="D6743" s="459"/>
      <c r="E6743" s="459"/>
      <c r="F6743" s="459"/>
      <c r="G6743" s="459"/>
      <c r="H6743" s="459"/>
      <c r="I6743" s="459"/>
      <c r="J6743" s="459"/>
      <c r="K6743" s="458"/>
    </row>
    <row r="6744" spans="1:11">
      <c r="A6744" s="450"/>
      <c r="B6744" s="460" t="s">
        <v>1173</v>
      </c>
      <c r="C6744" s="461" t="s">
        <v>1107</v>
      </c>
      <c r="D6744" s="1671" t="s">
        <v>198</v>
      </c>
      <c r="E6744" s="1672"/>
      <c r="F6744" s="1672"/>
      <c r="G6744" s="1672"/>
      <c r="H6744" s="1672"/>
      <c r="I6744" s="1673"/>
      <c r="J6744" s="462" t="s">
        <v>1108</v>
      </c>
      <c r="K6744" s="458"/>
    </row>
    <row r="6745" spans="1:11" ht="25.5" customHeight="1">
      <c r="A6745" s="450"/>
      <c r="B6745" s="463">
        <v>270601</v>
      </c>
      <c r="C6745" s="464"/>
      <c r="D6745" s="1674" t="s">
        <v>1435</v>
      </c>
      <c r="E6745" s="1675"/>
      <c r="F6745" s="1675"/>
      <c r="G6745" s="1675"/>
      <c r="H6745" s="1675"/>
      <c r="I6745" s="1676"/>
      <c r="J6745" s="468" t="str">
        <f>F6762</f>
        <v>M2</v>
      </c>
      <c r="K6745" s="458"/>
    </row>
    <row r="6746" spans="1:11">
      <c r="A6746" s="450"/>
      <c r="B6746" s="469"/>
      <c r="C6746" s="469"/>
      <c r="D6746" s="469"/>
      <c r="E6746" s="469"/>
      <c r="F6746" s="469"/>
      <c r="G6746" s="469"/>
      <c r="H6746" s="469"/>
      <c r="I6746" s="470"/>
      <c r="J6746" s="471"/>
      <c r="K6746" s="458"/>
    </row>
    <row r="6747" spans="1:11">
      <c r="A6747" s="450"/>
      <c r="B6747" s="1648" t="s">
        <v>1111</v>
      </c>
      <c r="C6747" s="1650"/>
      <c r="D6747" s="1679" t="s">
        <v>873</v>
      </c>
      <c r="E6747" s="1681" t="s">
        <v>1112</v>
      </c>
      <c r="F6747" s="472" t="s">
        <v>1113</v>
      </c>
      <c r="G6747" s="473"/>
      <c r="H6747" s="472" t="s">
        <v>1114</v>
      </c>
      <c r="I6747" s="473"/>
      <c r="J6747" s="474" t="s">
        <v>1115</v>
      </c>
      <c r="K6747" s="458"/>
    </row>
    <row r="6748" spans="1:11">
      <c r="A6748" s="450"/>
      <c r="B6748" s="1677"/>
      <c r="C6748" s="1678"/>
      <c r="D6748" s="1680"/>
      <c r="E6748" s="1682"/>
      <c r="F6748" s="475" t="s">
        <v>1116</v>
      </c>
      <c r="G6748" s="475" t="s">
        <v>1117</v>
      </c>
      <c r="H6748" s="475" t="s">
        <v>1116</v>
      </c>
      <c r="I6748" s="476" t="s">
        <v>1117</v>
      </c>
      <c r="J6748" s="477" t="s">
        <v>1118</v>
      </c>
      <c r="K6748" s="458"/>
    </row>
    <row r="6749" spans="1:11">
      <c r="A6749" s="450"/>
      <c r="B6749" s="486" t="s">
        <v>832</v>
      </c>
      <c r="C6749" s="487"/>
      <c r="D6749" s="488"/>
      <c r="E6749" s="481">
        <v>0.5</v>
      </c>
      <c r="F6749" s="481">
        <v>0.5</v>
      </c>
      <c r="G6749" s="482">
        <f>1-F6749</f>
        <v>0.5</v>
      </c>
      <c r="H6749" s="490">
        <f>EQUIPAMENTOS!H24</f>
        <v>10</v>
      </c>
      <c r="I6749" s="484">
        <f>H6749</f>
        <v>10</v>
      </c>
      <c r="J6749" s="492">
        <f>H6749*F6749*E6749+I6749*G6749*E6749</f>
        <v>5</v>
      </c>
      <c r="K6749" s="458"/>
    </row>
    <row r="6750" spans="1:11">
      <c r="A6750" s="450"/>
      <c r="B6750" s="486"/>
      <c r="C6750" s="487"/>
      <c r="D6750" s="488"/>
      <c r="E6750" s="489"/>
      <c r="F6750" s="489"/>
      <c r="G6750" s="489"/>
      <c r="H6750" s="490"/>
      <c r="I6750" s="491"/>
      <c r="J6750" s="492">
        <f>H6750*F6750*E6750+I6750*G6750*E6750</f>
        <v>0</v>
      </c>
      <c r="K6750" s="458"/>
    </row>
    <row r="6751" spans="1:11">
      <c r="A6751" s="450"/>
      <c r="B6751" s="493"/>
      <c r="C6751" s="494"/>
      <c r="D6751" s="495"/>
      <c r="E6751" s="496"/>
      <c r="F6751" s="496"/>
      <c r="G6751" s="496"/>
      <c r="H6751" s="497"/>
      <c r="I6751" s="498"/>
      <c r="J6751" s="492">
        <f>H6751*F6751*E6751+I6751*G6751*E6751</f>
        <v>0</v>
      </c>
      <c r="K6751" s="458"/>
    </row>
    <row r="6752" spans="1:11">
      <c r="A6752" s="450"/>
      <c r="B6752" s="499" t="s">
        <v>1119</v>
      </c>
      <c r="C6752" s="469"/>
      <c r="D6752" s="469"/>
      <c r="E6752" s="469"/>
      <c r="F6752" s="469"/>
      <c r="G6752" s="469"/>
      <c r="H6752" s="469"/>
      <c r="I6752" s="500" t="s">
        <v>138</v>
      </c>
      <c r="J6752" s="501">
        <f>SUM(J6749:J6751)</f>
        <v>5</v>
      </c>
      <c r="K6752" s="458"/>
    </row>
    <row r="6753" spans="1:11">
      <c r="A6753" s="450"/>
      <c r="B6753" s="502"/>
      <c r="C6753" s="502"/>
      <c r="D6753" s="502"/>
      <c r="E6753" s="502"/>
      <c r="F6753" s="502"/>
      <c r="G6753" s="502"/>
      <c r="H6753" s="502"/>
      <c r="I6753" s="503"/>
      <c r="J6753" s="504"/>
      <c r="K6753" s="458"/>
    </row>
    <row r="6754" spans="1:11" ht="20.399999999999999">
      <c r="A6754" s="450"/>
      <c r="B6754" s="1664" t="s">
        <v>1120</v>
      </c>
      <c r="C6754" s="1665"/>
      <c r="D6754" s="1665"/>
      <c r="E6754" s="1666"/>
      <c r="F6754" s="505" t="s">
        <v>873</v>
      </c>
      <c r="G6754" s="506"/>
      <c r="H6754" s="507" t="s">
        <v>560</v>
      </c>
      <c r="I6754" s="508" t="s">
        <v>1121</v>
      </c>
      <c r="J6754" s="509" t="s">
        <v>1122</v>
      </c>
      <c r="K6754" s="458"/>
    </row>
    <row r="6755" spans="1:11">
      <c r="A6755" s="450"/>
      <c r="B6755" s="510"/>
      <c r="C6755" s="511"/>
      <c r="D6755" s="512"/>
      <c r="E6755" s="513"/>
      <c r="F6755" s="514"/>
      <c r="G6755" s="515"/>
      <c r="H6755" s="516"/>
      <c r="I6755" s="484"/>
      <c r="J6755" s="485"/>
      <c r="K6755" s="458"/>
    </row>
    <row r="6756" spans="1:11">
      <c r="A6756" s="450"/>
      <c r="B6756" s="517" t="s">
        <v>626</v>
      </c>
      <c r="C6756" s="518"/>
      <c r="D6756" s="459"/>
      <c r="E6756" s="487"/>
      <c r="F6756" s="488"/>
      <c r="G6756" s="519"/>
      <c r="H6756" s="520">
        <v>0.48</v>
      </c>
      <c r="I6756" s="521">
        <f>VLOOKUP(B6756,'MÃO DE OBRA'!$A:$E,5,FALSE)/220</f>
        <v>15.730909090909092</v>
      </c>
      <c r="J6756" s="492">
        <f t="shared" ref="J6756:J6757" si="171">H6756*I6756</f>
        <v>7.550836363636364</v>
      </c>
      <c r="K6756" s="458"/>
    </row>
    <row r="6757" spans="1:11">
      <c r="A6757" s="450"/>
      <c r="B6757" s="517" t="s">
        <v>734</v>
      </c>
      <c r="C6757" s="518"/>
      <c r="D6757" s="459"/>
      <c r="E6757" s="487"/>
      <c r="F6757" s="488"/>
      <c r="G6757" s="519"/>
      <c r="H6757" s="520">
        <v>0.16</v>
      </c>
      <c r="I6757" s="521">
        <f>VLOOKUP(B6757,'MÃO DE OBRA'!$A:$E,5,FALSE)/220</f>
        <v>23.596363636363641</v>
      </c>
      <c r="J6757" s="492">
        <f t="shared" si="171"/>
        <v>3.7754181818181825</v>
      </c>
      <c r="K6757" s="458"/>
    </row>
    <row r="6758" spans="1:11">
      <c r="A6758" s="450"/>
      <c r="B6758" s="517"/>
      <c r="C6758" s="518"/>
      <c r="D6758" s="459"/>
      <c r="E6758" s="487"/>
      <c r="F6758" s="488"/>
      <c r="G6758" s="519"/>
      <c r="H6758" s="520"/>
      <c r="I6758" s="521"/>
      <c r="J6758" s="492"/>
      <c r="K6758" s="458"/>
    </row>
    <row r="6759" spans="1:11">
      <c r="A6759" s="450"/>
      <c r="B6759" s="517"/>
      <c r="C6759" s="518"/>
      <c r="D6759" s="459"/>
      <c r="E6759" s="487"/>
      <c r="F6759" s="488"/>
      <c r="G6759" s="519"/>
      <c r="H6759" s="520"/>
      <c r="I6759" s="491"/>
      <c r="J6759" s="492">
        <f>H6759*I6759</f>
        <v>0</v>
      </c>
      <c r="K6759" s="458"/>
    </row>
    <row r="6760" spans="1:11">
      <c r="A6760" s="450"/>
      <c r="B6760" s="499" t="s">
        <v>1119</v>
      </c>
      <c r="C6760" s="502"/>
      <c r="D6760" s="502"/>
      <c r="E6760" s="502"/>
      <c r="F6760" s="502"/>
      <c r="G6760" s="502"/>
      <c r="H6760" s="502"/>
      <c r="I6760" s="522" t="s">
        <v>138</v>
      </c>
      <c r="J6760" s="501">
        <f>SUM(J6755:J6759)</f>
        <v>11.326254545454546</v>
      </c>
      <c r="K6760" s="458"/>
    </row>
    <row r="6761" spans="1:11">
      <c r="A6761" s="450"/>
      <c r="B6761" s="523"/>
      <c r="C6761" s="523"/>
      <c r="D6761" s="523"/>
      <c r="E6761" s="523"/>
      <c r="F6761" s="523"/>
      <c r="G6761" s="523"/>
      <c r="H6761" s="523"/>
      <c r="I6761" s="524"/>
      <c r="J6761" s="523"/>
      <c r="K6761" s="458"/>
    </row>
    <row r="6762" spans="1:11">
      <c r="A6762" s="450"/>
      <c r="B6762" s="525" t="s">
        <v>1123</v>
      </c>
      <c r="C6762" s="526"/>
      <c r="D6762" s="523"/>
      <c r="E6762" s="527">
        <v>1</v>
      </c>
      <c r="F6762" s="528" t="s">
        <v>1165</v>
      </c>
      <c r="G6762" s="506"/>
      <c r="H6762" s="506"/>
      <c r="I6762" s="529" t="s">
        <v>1124</v>
      </c>
      <c r="J6762" s="501">
        <f>J6752+J6760</f>
        <v>16.326254545454546</v>
      </c>
      <c r="K6762" s="458"/>
    </row>
    <row r="6763" spans="1:11">
      <c r="A6763" s="450"/>
      <c r="B6763" s="530"/>
      <c r="C6763" s="523"/>
      <c r="D6763" s="523"/>
      <c r="E6763" s="531"/>
      <c r="F6763" s="532"/>
      <c r="G6763" s="532"/>
      <c r="H6763" s="532"/>
      <c r="I6763" s="524"/>
      <c r="J6763" s="523"/>
      <c r="K6763" s="458"/>
    </row>
    <row r="6764" spans="1:11" ht="20.399999999999999">
      <c r="A6764" s="450"/>
      <c r="B6764" s="1667" t="s">
        <v>481</v>
      </c>
      <c r="C6764" s="1668"/>
      <c r="D6764" s="1668"/>
      <c r="E6764" s="1669"/>
      <c r="F6764" s="533" t="s">
        <v>873</v>
      </c>
      <c r="G6764" s="534" t="s">
        <v>493</v>
      </c>
      <c r="H6764" s="507" t="s">
        <v>1115</v>
      </c>
      <c r="I6764" s="535" t="s">
        <v>480</v>
      </c>
      <c r="J6764" s="536" t="s">
        <v>482</v>
      </c>
      <c r="K6764" s="458"/>
    </row>
    <row r="6765" spans="1:11">
      <c r="A6765" s="450"/>
      <c r="B6765" s="537" t="str">
        <f>B6749</f>
        <v>Placa vibratória</v>
      </c>
      <c r="C6765" s="538"/>
      <c r="D6765" s="538"/>
      <c r="E6765" s="539"/>
      <c r="F6765" s="540" t="s">
        <v>792</v>
      </c>
      <c r="G6765" s="541" t="s">
        <v>1047</v>
      </c>
      <c r="H6765" s="547">
        <f>VLOOKUP(B6765,EQUIPAMENTOS!$A:$N,13,FALSE)</f>
        <v>6</v>
      </c>
      <c r="I6765" s="543">
        <f>VLOOKUP(B6765,EQUIPAMENTOS!$A:$N,14,FALSE)</f>
        <v>3</v>
      </c>
      <c r="J6765" s="485">
        <f>H6765*I6765*E6749*F6749</f>
        <v>4.5</v>
      </c>
      <c r="K6765" s="458"/>
    </row>
    <row r="6766" spans="1:11">
      <c r="A6766" s="450"/>
      <c r="B6766" s="537"/>
      <c r="C6766" s="518"/>
      <c r="D6766" s="518"/>
      <c r="E6766" s="487"/>
      <c r="F6766" s="540"/>
      <c r="G6766" s="541"/>
      <c r="H6766" s="547"/>
      <c r="I6766" s="543"/>
      <c r="J6766" s="492"/>
      <c r="K6766" s="458"/>
    </row>
    <row r="6767" spans="1:11">
      <c r="A6767" s="450"/>
      <c r="B6767" s="517"/>
      <c r="C6767" s="518"/>
      <c r="D6767" s="518"/>
      <c r="E6767" s="487"/>
      <c r="F6767" s="488"/>
      <c r="G6767" s="546"/>
      <c r="H6767" s="547"/>
      <c r="I6767" s="543"/>
      <c r="J6767" s="492">
        <f>H6767*I6767*E6749*F6749</f>
        <v>0</v>
      </c>
      <c r="K6767" s="458"/>
    </row>
    <row r="6768" spans="1:11">
      <c r="A6768" s="450"/>
      <c r="B6768" s="517"/>
      <c r="C6768" s="526"/>
      <c r="D6768" s="526"/>
      <c r="E6768" s="494"/>
      <c r="F6768" s="488"/>
      <c r="G6768" s="468"/>
      <c r="H6768" s="547"/>
      <c r="I6768" s="548"/>
      <c r="J6768" s="492">
        <f>H6768*I6768*E6750*F6750</f>
        <v>0</v>
      </c>
      <c r="K6768" s="458"/>
    </row>
    <row r="6769" spans="1:11">
      <c r="A6769" s="450"/>
      <c r="B6769" s="550" t="s">
        <v>1119</v>
      </c>
      <c r="C6769" s="526"/>
      <c r="D6769" s="526"/>
      <c r="E6769" s="526"/>
      <c r="F6769" s="523"/>
      <c r="G6769" s="526"/>
      <c r="H6769" s="551"/>
      <c r="I6769" s="552" t="s">
        <v>138</v>
      </c>
      <c r="J6769" s="501">
        <f>SUM(J6765:J6768)</f>
        <v>4.5</v>
      </c>
      <c r="K6769" s="458"/>
    </row>
    <row r="6770" spans="1:11">
      <c r="A6770" s="450"/>
      <c r="B6770" s="553"/>
      <c r="C6770" s="526"/>
      <c r="D6770" s="526"/>
      <c r="E6770" s="554"/>
      <c r="F6770" s="555"/>
      <c r="G6770" s="506"/>
      <c r="H6770" s="506"/>
      <c r="I6770" s="529"/>
      <c r="J6770" s="554"/>
      <c r="K6770" s="458"/>
    </row>
    <row r="6771" spans="1:11" ht="20.399999999999999">
      <c r="A6771" s="450"/>
      <c r="B6771" s="1667" t="s">
        <v>1125</v>
      </c>
      <c r="C6771" s="1668"/>
      <c r="D6771" s="1668"/>
      <c r="E6771" s="1668"/>
      <c r="F6771" s="1669"/>
      <c r="G6771" s="556" t="s">
        <v>494</v>
      </c>
      <c r="H6771" s="506" t="s">
        <v>1126</v>
      </c>
      <c r="I6771" s="557" t="s">
        <v>1115</v>
      </c>
      <c r="J6771" s="509" t="s">
        <v>482</v>
      </c>
      <c r="K6771" s="458"/>
    </row>
    <row r="6772" spans="1:11">
      <c r="A6772" s="450"/>
      <c r="B6772" s="558"/>
      <c r="C6772" s="559"/>
      <c r="D6772" s="560"/>
      <c r="E6772" s="560"/>
      <c r="F6772" s="561"/>
      <c r="G6772" s="489"/>
      <c r="H6772" s="489"/>
      <c r="I6772" s="562"/>
      <c r="J6772" s="492"/>
      <c r="K6772" s="458"/>
    </row>
    <row r="6773" spans="1:11">
      <c r="A6773" s="450"/>
      <c r="B6773" s="563"/>
      <c r="C6773" s="564"/>
      <c r="D6773" s="565"/>
      <c r="E6773" s="565"/>
      <c r="F6773" s="566"/>
      <c r="G6773" s="489"/>
      <c r="H6773" s="489"/>
      <c r="I6773" s="562"/>
      <c r="J6773" s="492"/>
      <c r="K6773" s="458"/>
    </row>
    <row r="6774" spans="1:11">
      <c r="A6774" s="450"/>
      <c r="B6774" s="1670" t="s">
        <v>138</v>
      </c>
      <c r="C6774" s="1670"/>
      <c r="D6774" s="1670"/>
      <c r="E6774" s="1670"/>
      <c r="F6774" s="1670"/>
      <c r="G6774" s="1670"/>
      <c r="H6774" s="1670"/>
      <c r="I6774" s="1670"/>
      <c r="J6774" s="501">
        <f>SUM(J6772:J6773)</f>
        <v>0</v>
      </c>
      <c r="K6774" s="458"/>
    </row>
    <row r="6775" spans="1:11">
      <c r="A6775" s="450"/>
      <c r="B6775" s="567"/>
      <c r="C6775" s="511"/>
      <c r="D6775" s="511"/>
      <c r="E6775" s="568"/>
      <c r="F6775" s="569"/>
      <c r="G6775" s="570"/>
      <c r="H6775" s="570"/>
      <c r="I6775" s="571"/>
      <c r="J6775" s="572"/>
      <c r="K6775" s="458"/>
    </row>
    <row r="6776" spans="1:11">
      <c r="A6776" s="450"/>
      <c r="B6776" s="573" t="s">
        <v>1127</v>
      </c>
      <c r="C6776" s="573"/>
      <c r="D6776" s="550"/>
      <c r="E6776" s="523"/>
      <c r="F6776" s="523"/>
      <c r="G6776" s="523"/>
      <c r="H6776" s="574"/>
      <c r="I6776" s="575"/>
      <c r="J6776" s="639">
        <f>(J6762+J6769+J6774)/E6762</f>
        <v>20.826254545454546</v>
      </c>
      <c r="K6776" s="458"/>
    </row>
    <row r="6777" spans="1:11">
      <c r="A6777" s="450"/>
      <c r="B6777" s="553"/>
      <c r="C6777" s="526"/>
      <c r="D6777" s="526"/>
      <c r="E6777" s="554"/>
      <c r="F6777" s="555"/>
      <c r="G6777" s="506"/>
      <c r="H6777" s="506"/>
      <c r="I6777" s="529"/>
      <c r="J6777" s="576"/>
      <c r="K6777" s="458"/>
    </row>
    <row r="6778" spans="1:11" ht="20.399999999999999">
      <c r="A6778" s="450"/>
      <c r="B6778" s="1667" t="s">
        <v>1128</v>
      </c>
      <c r="C6778" s="1668"/>
      <c r="D6778" s="1668"/>
      <c r="E6778" s="1668"/>
      <c r="F6778" s="1669"/>
      <c r="G6778" s="556" t="s">
        <v>494</v>
      </c>
      <c r="H6778" s="506" t="s">
        <v>1126</v>
      </c>
      <c r="I6778" s="557" t="s">
        <v>1115</v>
      </c>
      <c r="J6778" s="509" t="s">
        <v>482</v>
      </c>
      <c r="K6778" s="458"/>
    </row>
    <row r="6779" spans="1:11">
      <c r="A6779" s="450"/>
      <c r="B6779" s="558" t="s">
        <v>1287</v>
      </c>
      <c r="C6779" s="559"/>
      <c r="D6779" s="560"/>
      <c r="E6779" s="560"/>
      <c r="F6779" s="561"/>
      <c r="G6779" s="489">
        <v>5.3999999999999999E-2</v>
      </c>
      <c r="H6779" s="489" t="s">
        <v>1137</v>
      </c>
      <c r="I6779" s="562">
        <f>I6714</f>
        <v>95</v>
      </c>
      <c r="J6779" s="492">
        <f>G6779*I6779</f>
        <v>5.13</v>
      </c>
      <c r="K6779" s="458"/>
    </row>
    <row r="6780" spans="1:11">
      <c r="A6780" s="450"/>
      <c r="B6780" s="563" t="s">
        <v>1436</v>
      </c>
      <c r="C6780" s="564"/>
      <c r="D6780" s="565"/>
      <c r="E6780" s="565"/>
      <c r="F6780" s="566"/>
      <c r="G6780" s="489">
        <v>1</v>
      </c>
      <c r="H6780" s="489" t="s">
        <v>1130</v>
      </c>
      <c r="I6780" s="743">
        <v>101</v>
      </c>
      <c r="J6780" s="492">
        <f>G6780*I6780</f>
        <v>101</v>
      </c>
      <c r="K6780" s="458"/>
    </row>
    <row r="6781" spans="1:11">
      <c r="A6781" s="450"/>
      <c r="B6781" s="563" t="s">
        <v>1289</v>
      </c>
      <c r="C6781" s="564"/>
      <c r="D6781" s="565"/>
      <c r="E6781" s="565"/>
      <c r="F6781" s="566"/>
      <c r="G6781" s="489">
        <v>6.22</v>
      </c>
      <c r="H6781" s="489" t="s">
        <v>1140</v>
      </c>
      <c r="I6781" s="743">
        <v>0.88</v>
      </c>
      <c r="J6781" s="492">
        <f>G6781*I6781</f>
        <v>5.4736000000000002</v>
      </c>
      <c r="K6781" s="458"/>
    </row>
    <row r="6782" spans="1:11">
      <c r="A6782" s="450"/>
      <c r="B6782" s="563"/>
      <c r="C6782" s="564"/>
      <c r="D6782" s="565"/>
      <c r="E6782" s="565"/>
      <c r="F6782" s="566"/>
      <c r="G6782" s="489"/>
      <c r="H6782" s="489"/>
      <c r="I6782" s="743"/>
      <c r="J6782" s="492">
        <f t="shared" ref="J6782:J6785" si="172">G6782*I6782</f>
        <v>0</v>
      </c>
      <c r="K6782" s="458"/>
    </row>
    <row r="6783" spans="1:11">
      <c r="A6783" s="450"/>
      <c r="B6783" s="563"/>
      <c r="C6783" s="564"/>
      <c r="D6783" s="565"/>
      <c r="E6783" s="565"/>
      <c r="F6783" s="566"/>
      <c r="G6783" s="489"/>
      <c r="H6783" s="489"/>
      <c r="I6783" s="743"/>
      <c r="J6783" s="492">
        <f t="shared" si="172"/>
        <v>0</v>
      </c>
      <c r="K6783" s="458"/>
    </row>
    <row r="6784" spans="1:11">
      <c r="A6784" s="450"/>
      <c r="B6784" s="563"/>
      <c r="C6784" s="564"/>
      <c r="D6784" s="565"/>
      <c r="E6784" s="565"/>
      <c r="F6784" s="566"/>
      <c r="G6784" s="489"/>
      <c r="H6784" s="489"/>
      <c r="I6784" s="743"/>
      <c r="J6784" s="492">
        <f t="shared" si="172"/>
        <v>0</v>
      </c>
      <c r="K6784" s="458"/>
    </row>
    <row r="6785" spans="1:11">
      <c r="A6785" s="450"/>
      <c r="B6785" s="577"/>
      <c r="C6785" s="578"/>
      <c r="D6785" s="579"/>
      <c r="E6785" s="579"/>
      <c r="F6785" s="580"/>
      <c r="G6785" s="489"/>
      <c r="H6785" s="489"/>
      <c r="I6785" s="743"/>
      <c r="J6785" s="492">
        <f t="shared" si="172"/>
        <v>0</v>
      </c>
      <c r="K6785" s="458"/>
    </row>
    <row r="6786" spans="1:11">
      <c r="A6786" s="450"/>
      <c r="B6786" s="581"/>
      <c r="C6786" s="523"/>
      <c r="D6786" s="523"/>
      <c r="E6786" s="582"/>
      <c r="F6786" s="583"/>
      <c r="G6786" s="532"/>
      <c r="H6786" s="532"/>
      <c r="I6786" s="524" t="s">
        <v>138</v>
      </c>
      <c r="J6786" s="501">
        <f>SUM(J6779:J6785)</f>
        <v>111.6036</v>
      </c>
      <c r="K6786" s="458"/>
    </row>
    <row r="6787" spans="1:11">
      <c r="A6787" s="450"/>
      <c r="B6787" s="584"/>
      <c r="C6787" s="523"/>
      <c r="D6787" s="523"/>
      <c r="E6787" s="582"/>
      <c r="F6787" s="583"/>
      <c r="G6787" s="532"/>
      <c r="H6787" s="532"/>
      <c r="I6787" s="524"/>
      <c r="J6787" s="582"/>
      <c r="K6787" s="458"/>
    </row>
    <row r="6788" spans="1:11" ht="20.399999999999999">
      <c r="A6788" s="450"/>
      <c r="B6788" s="1667" t="s">
        <v>1141</v>
      </c>
      <c r="C6788" s="1668"/>
      <c r="D6788" s="1668"/>
      <c r="E6788" s="1668"/>
      <c r="F6788" s="1669"/>
      <c r="G6788" s="587" t="s">
        <v>494</v>
      </c>
      <c r="H6788" s="506" t="s">
        <v>1115</v>
      </c>
      <c r="I6788" s="557"/>
      <c r="J6788" s="509" t="s">
        <v>482</v>
      </c>
      <c r="K6788" s="458"/>
    </row>
    <row r="6789" spans="1:11">
      <c r="A6789" s="450"/>
      <c r="B6789" s="1654"/>
      <c r="C6789" s="1655"/>
      <c r="D6789" s="1655"/>
      <c r="E6789" s="1655"/>
      <c r="F6789" s="1656"/>
      <c r="G6789" s="489"/>
      <c r="H6789" s="1657"/>
      <c r="I6789" s="1658"/>
      <c r="J6789" s="492"/>
      <c r="K6789" s="458"/>
    </row>
    <row r="6790" spans="1:11">
      <c r="A6790" s="450"/>
      <c r="B6790" s="1659"/>
      <c r="C6790" s="1660"/>
      <c r="D6790" s="1660"/>
      <c r="E6790" s="1660"/>
      <c r="F6790" s="1661"/>
      <c r="G6790" s="496"/>
      <c r="H6790" s="1662"/>
      <c r="I6790" s="1663"/>
      <c r="J6790" s="492"/>
      <c r="K6790" s="458"/>
    </row>
    <row r="6791" spans="1:11">
      <c r="A6791" s="450"/>
      <c r="B6791" s="581"/>
      <c r="C6791" s="523"/>
      <c r="D6791" s="523"/>
      <c r="E6791" s="582"/>
      <c r="F6791" s="583"/>
      <c r="G6791" s="532"/>
      <c r="H6791" s="532"/>
      <c r="I6791" s="524" t="s">
        <v>138</v>
      </c>
      <c r="J6791" s="501">
        <f>SUM(J6789:J6790)</f>
        <v>0</v>
      </c>
      <c r="K6791" s="458"/>
    </row>
    <row r="6792" spans="1:11">
      <c r="A6792" s="450"/>
      <c r="B6792" s="523"/>
      <c r="C6792" s="523"/>
      <c r="D6792" s="523"/>
      <c r="E6792" s="523"/>
      <c r="F6792" s="523"/>
      <c r="G6792" s="523"/>
      <c r="H6792" s="523"/>
      <c r="I6792" s="524"/>
      <c r="J6792" s="523"/>
      <c r="K6792" s="458"/>
    </row>
    <row r="6793" spans="1:11">
      <c r="A6793" s="450"/>
      <c r="B6793" s="1645" t="s">
        <v>1142</v>
      </c>
      <c r="C6793" s="1646"/>
      <c r="D6793" s="1646"/>
      <c r="E6793" s="1646"/>
      <c r="F6793" s="1646"/>
      <c r="G6793" s="1646"/>
      <c r="H6793" s="1646"/>
      <c r="I6793" s="1647"/>
      <c r="J6793" s="573">
        <f>J6791+J6786+J6776</f>
        <v>132.42985454545453</v>
      </c>
      <c r="K6793" s="458"/>
    </row>
    <row r="6794" spans="1:11">
      <c r="A6794" s="450"/>
      <c r="B6794" s="523"/>
      <c r="C6794" s="523"/>
      <c r="D6794" s="523"/>
      <c r="E6794" s="523"/>
      <c r="F6794" s="523"/>
      <c r="G6794" s="523"/>
      <c r="H6794" s="523"/>
      <c r="I6794" s="524"/>
      <c r="J6794" s="523"/>
      <c r="K6794" s="458"/>
    </row>
    <row r="6795" spans="1:11">
      <c r="A6795" s="450"/>
      <c r="B6795" s="1645" t="s">
        <v>1143</v>
      </c>
      <c r="C6795" s="1646"/>
      <c r="D6795" s="1646"/>
      <c r="E6795" s="1646"/>
      <c r="F6795" s="1646"/>
      <c r="G6795" s="1646"/>
      <c r="H6795" s="1646"/>
      <c r="I6795" s="1647"/>
      <c r="J6795" s="501">
        <f>J6793*0</f>
        <v>0</v>
      </c>
      <c r="K6795" s="458"/>
    </row>
    <row r="6796" spans="1:11">
      <c r="A6796" s="450"/>
      <c r="B6796" s="523"/>
      <c r="C6796" s="523"/>
      <c r="D6796" s="523"/>
      <c r="E6796" s="523"/>
      <c r="F6796" s="523"/>
      <c r="G6796" s="523"/>
      <c r="H6796" s="523"/>
      <c r="I6796" s="524"/>
      <c r="J6796" s="523"/>
      <c r="K6796" s="458"/>
    </row>
    <row r="6797" spans="1:11">
      <c r="A6797" s="450"/>
      <c r="B6797" s="1645" t="s">
        <v>1144</v>
      </c>
      <c r="C6797" s="1646"/>
      <c r="D6797" s="1646"/>
      <c r="E6797" s="1646"/>
      <c r="F6797" s="1646"/>
      <c r="G6797" s="1646"/>
      <c r="H6797" s="1646"/>
      <c r="I6797" s="1647"/>
      <c r="J6797" s="573">
        <f>J6793+J6795</f>
        <v>132.42985454545453</v>
      </c>
      <c r="K6797" s="458"/>
    </row>
    <row r="6798" spans="1:11">
      <c r="A6798" s="450"/>
      <c r="B6798" s="511"/>
      <c r="C6798" s="511"/>
      <c r="D6798" s="511"/>
      <c r="E6798" s="511"/>
      <c r="F6798" s="511"/>
      <c r="G6798" s="511"/>
      <c r="H6798" s="511"/>
      <c r="I6798" s="571"/>
      <c r="J6798" s="511"/>
      <c r="K6798" s="458"/>
    </row>
    <row r="6799" spans="1:11">
      <c r="A6799" s="450"/>
      <c r="B6799" s="589"/>
      <c r="C6799" s="559"/>
      <c r="D6799" s="559"/>
      <c r="E6799" s="559"/>
      <c r="F6799" s="559"/>
      <c r="G6799" s="559"/>
      <c r="H6799" s="559"/>
      <c r="I6799" s="559"/>
      <c r="J6799" s="590"/>
      <c r="K6799" s="458"/>
    </row>
    <row r="6800" spans="1:11">
      <c r="A6800" s="450"/>
      <c r="B6800" s="591"/>
      <c r="C6800" s="592"/>
      <c r="D6800" s="593"/>
      <c r="E6800" s="593"/>
      <c r="F6800" s="594" t="s">
        <v>1119</v>
      </c>
      <c r="G6800" s="595" t="s">
        <v>1119</v>
      </c>
      <c r="H6800" s="592"/>
      <c r="I6800" s="592"/>
      <c r="J6800" s="596"/>
      <c r="K6800" s="458"/>
    </row>
    <row r="6801" spans="1:11">
      <c r="A6801" s="450"/>
      <c r="B6801" s="459"/>
      <c r="C6801" s="459"/>
      <c r="D6801" s="459"/>
      <c r="E6801" s="459"/>
      <c r="F6801" s="459"/>
      <c r="G6801" s="459"/>
      <c r="H6801" s="459"/>
      <c r="I6801" s="459"/>
      <c r="J6801" s="459"/>
      <c r="K6801" s="458"/>
    </row>
    <row r="6802" spans="1:11">
      <c r="A6802" s="450"/>
      <c r="B6802" s="597"/>
      <c r="C6802" s="598"/>
      <c r="D6802" s="598"/>
      <c r="E6802" s="598"/>
      <c r="F6802" s="599"/>
      <c r="G6802" s="600" t="s">
        <v>482</v>
      </c>
      <c r="H6802" s="502"/>
      <c r="I6802" s="502"/>
      <c r="J6802" s="505"/>
      <c r="K6802" s="458"/>
    </row>
    <row r="6803" spans="1:11">
      <c r="A6803" s="450"/>
      <c r="B6803" s="601"/>
      <c r="C6803" s="602"/>
      <c r="D6803" s="602"/>
      <c r="E6803" s="602"/>
      <c r="F6803" s="603"/>
      <c r="G6803" s="1648" t="s">
        <v>1145</v>
      </c>
      <c r="H6803" s="1649"/>
      <c r="I6803" s="1649"/>
      <c r="J6803" s="1650"/>
      <c r="K6803" s="458"/>
    </row>
    <row r="6804" spans="1:11">
      <c r="A6804" s="450"/>
      <c r="B6804" s="604"/>
      <c r="C6804" s="605"/>
      <c r="D6804" s="605"/>
      <c r="E6804" s="605"/>
      <c r="F6804" s="606"/>
      <c r="G6804" s="607"/>
      <c r="H6804" s="1651"/>
      <c r="I6804" s="1652"/>
      <c r="J6804" s="1653"/>
      <c r="K6804" s="458"/>
    </row>
    <row r="6805" spans="1:11" ht="15" thickBot="1">
      <c r="A6805" s="608"/>
      <c r="B6805" s="609"/>
      <c r="C6805" s="609"/>
      <c r="D6805" s="609"/>
      <c r="E6805" s="609"/>
      <c r="F6805" s="609"/>
      <c r="G6805" s="609"/>
      <c r="H6805" s="609"/>
      <c r="I6805" s="609"/>
      <c r="J6805" s="609"/>
      <c r="K6805" s="610"/>
    </row>
    <row r="6806" spans="1:11">
      <c r="A6806" s="447"/>
      <c r="B6806" s="448"/>
      <c r="C6806" s="448"/>
      <c r="D6806" s="448"/>
      <c r="E6806" s="448"/>
      <c r="F6806" s="448"/>
      <c r="G6806" s="448"/>
      <c r="H6806" s="448"/>
      <c r="I6806" s="448"/>
      <c r="J6806" s="448"/>
      <c r="K6806" s="449"/>
    </row>
    <row r="6807" spans="1:11">
      <c r="A6807" s="450"/>
      <c r="B6807" s="451" t="s">
        <v>141</v>
      </c>
      <c r="C6807" s="452"/>
      <c r="D6807" s="453" t="s">
        <v>1105</v>
      </c>
      <c r="E6807" s="454"/>
      <c r="F6807" s="455"/>
      <c r="G6807" s="455"/>
      <c r="H6807" s="456"/>
      <c r="I6807" s="456"/>
      <c r="J6807" s="457"/>
      <c r="K6807" s="458"/>
    </row>
    <row r="6808" spans="1:11">
      <c r="A6808" s="450"/>
      <c r="B6808" s="459"/>
      <c r="C6808" s="459"/>
      <c r="D6808" s="459"/>
      <c r="E6808" s="459"/>
      <c r="F6808" s="459"/>
      <c r="G6808" s="459"/>
      <c r="H6808" s="459"/>
      <c r="I6808" s="459"/>
      <c r="J6808" s="459"/>
      <c r="K6808" s="458"/>
    </row>
    <row r="6809" spans="1:11">
      <c r="A6809" s="450"/>
      <c r="B6809" s="460" t="s">
        <v>1437</v>
      </c>
      <c r="C6809" s="461" t="s">
        <v>1107</v>
      </c>
      <c r="D6809" s="1671" t="s">
        <v>198</v>
      </c>
      <c r="E6809" s="1672"/>
      <c r="F6809" s="1672"/>
      <c r="G6809" s="1672"/>
      <c r="H6809" s="1672"/>
      <c r="I6809" s="1673"/>
      <c r="J6809" s="462" t="s">
        <v>1108</v>
      </c>
      <c r="K6809" s="458"/>
    </row>
    <row r="6810" spans="1:11" ht="26.25" customHeight="1">
      <c r="A6810" s="450"/>
      <c r="B6810" s="463"/>
      <c r="C6810" s="464"/>
      <c r="D6810" s="1674" t="s">
        <v>1438</v>
      </c>
      <c r="E6810" s="1675"/>
      <c r="F6810" s="1675"/>
      <c r="G6810" s="1675"/>
      <c r="H6810" s="1675"/>
      <c r="I6810" s="1676"/>
      <c r="J6810" s="468" t="str">
        <f>F6827</f>
        <v>m2</v>
      </c>
      <c r="K6810" s="458"/>
    </row>
    <row r="6811" spans="1:11">
      <c r="A6811" s="450"/>
      <c r="B6811" s="469"/>
      <c r="C6811" s="469"/>
      <c r="D6811" s="469"/>
      <c r="E6811" s="469"/>
      <c r="F6811" s="469"/>
      <c r="G6811" s="469"/>
      <c r="H6811" s="469"/>
      <c r="I6811" s="470"/>
      <c r="J6811" s="471"/>
      <c r="K6811" s="458"/>
    </row>
    <row r="6812" spans="1:11">
      <c r="A6812" s="450"/>
      <c r="B6812" s="1648" t="s">
        <v>1111</v>
      </c>
      <c r="C6812" s="1650"/>
      <c r="D6812" s="1679" t="s">
        <v>873</v>
      </c>
      <c r="E6812" s="1681" t="s">
        <v>1112</v>
      </c>
      <c r="F6812" s="472" t="s">
        <v>1113</v>
      </c>
      <c r="G6812" s="473"/>
      <c r="H6812" s="472" t="s">
        <v>1114</v>
      </c>
      <c r="I6812" s="473"/>
      <c r="J6812" s="474" t="s">
        <v>1115</v>
      </c>
      <c r="K6812" s="458"/>
    </row>
    <row r="6813" spans="1:11">
      <c r="A6813" s="450"/>
      <c r="B6813" s="1677"/>
      <c r="C6813" s="1678"/>
      <c r="D6813" s="1680"/>
      <c r="E6813" s="1682"/>
      <c r="F6813" s="475" t="s">
        <v>1116</v>
      </c>
      <c r="G6813" s="475" t="s">
        <v>1117</v>
      </c>
      <c r="H6813" s="475" t="s">
        <v>1116</v>
      </c>
      <c r="I6813" s="476" t="s">
        <v>1117</v>
      </c>
      <c r="J6813" s="477" t="s">
        <v>1118</v>
      </c>
      <c r="K6813" s="458"/>
    </row>
    <row r="6814" spans="1:11">
      <c r="A6814" s="450"/>
      <c r="B6814" s="486"/>
      <c r="C6814" s="487"/>
      <c r="D6814" s="488"/>
      <c r="E6814" s="481"/>
      <c r="F6814" s="481"/>
      <c r="G6814" s="482"/>
      <c r="H6814" s="490"/>
      <c r="I6814" s="484"/>
      <c r="J6814" s="492">
        <f>H6814*F6814*E6814+I6814*G6814*E6814</f>
        <v>0</v>
      </c>
      <c r="K6814" s="458"/>
    </row>
    <row r="6815" spans="1:11">
      <c r="A6815" s="450"/>
      <c r="B6815" s="486"/>
      <c r="C6815" s="487"/>
      <c r="D6815" s="488"/>
      <c r="E6815" s="489"/>
      <c r="F6815" s="489"/>
      <c r="G6815" s="489"/>
      <c r="H6815" s="490"/>
      <c r="I6815" s="491"/>
      <c r="J6815" s="492">
        <f>H6815*F6815*E6815+I6815*G6815*E6815</f>
        <v>0</v>
      </c>
      <c r="K6815" s="458"/>
    </row>
    <row r="6816" spans="1:11">
      <c r="A6816" s="450"/>
      <c r="B6816" s="493"/>
      <c r="C6816" s="494"/>
      <c r="D6816" s="495"/>
      <c r="E6816" s="496"/>
      <c r="F6816" s="496"/>
      <c r="G6816" s="496"/>
      <c r="H6816" s="497"/>
      <c r="I6816" s="498"/>
      <c r="J6816" s="492">
        <f>H6816*F6816*E6816+I6816*G6816*E6816</f>
        <v>0</v>
      </c>
      <c r="K6816" s="458"/>
    </row>
    <row r="6817" spans="1:13">
      <c r="A6817" s="450"/>
      <c r="B6817" s="499" t="s">
        <v>1119</v>
      </c>
      <c r="C6817" s="469"/>
      <c r="D6817" s="469"/>
      <c r="E6817" s="469"/>
      <c r="F6817" s="469"/>
      <c r="G6817" s="469"/>
      <c r="H6817" s="469"/>
      <c r="I6817" s="500" t="s">
        <v>138</v>
      </c>
      <c r="J6817" s="501">
        <f>SUM(J6814:J6816)</f>
        <v>0</v>
      </c>
      <c r="K6817" s="458"/>
    </row>
    <row r="6818" spans="1:13">
      <c r="A6818" s="450"/>
      <c r="B6818" s="502"/>
      <c r="C6818" s="502"/>
      <c r="D6818" s="502"/>
      <c r="E6818" s="502"/>
      <c r="F6818" s="502"/>
      <c r="G6818" s="502"/>
      <c r="H6818" s="502"/>
      <c r="I6818" s="503"/>
      <c r="J6818" s="504"/>
      <c r="K6818" s="458"/>
    </row>
    <row r="6819" spans="1:13" ht="20.399999999999999">
      <c r="A6819" s="450"/>
      <c r="B6819" s="1664" t="s">
        <v>1120</v>
      </c>
      <c r="C6819" s="1665"/>
      <c r="D6819" s="1665"/>
      <c r="E6819" s="1666"/>
      <c r="F6819" s="505" t="s">
        <v>873</v>
      </c>
      <c r="G6819" s="506"/>
      <c r="H6819" s="507" t="s">
        <v>560</v>
      </c>
      <c r="I6819" s="508" t="s">
        <v>1121</v>
      </c>
      <c r="J6819" s="509" t="s">
        <v>1122</v>
      </c>
      <c r="K6819" s="458"/>
    </row>
    <row r="6820" spans="1:13">
      <c r="A6820" s="450"/>
      <c r="B6820" s="510"/>
      <c r="C6820" s="511"/>
      <c r="D6820" s="512"/>
      <c r="E6820" s="513"/>
      <c r="F6820" s="514"/>
      <c r="G6820" s="515"/>
      <c r="H6820" s="516"/>
      <c r="I6820" s="484"/>
      <c r="J6820" s="485"/>
      <c r="K6820" s="458"/>
    </row>
    <row r="6821" spans="1:13">
      <c r="A6821" s="450"/>
      <c r="B6821" s="517" t="s">
        <v>626</v>
      </c>
      <c r="C6821" s="518"/>
      <c r="D6821" s="459"/>
      <c r="E6821" s="487"/>
      <c r="F6821" s="488"/>
      <c r="G6821" s="519"/>
      <c r="H6821" s="520">
        <v>1.3</v>
      </c>
      <c r="I6821" s="521">
        <f>VLOOKUP(B6821,'MÃO DE OBRA'!$A:$E,5,FALSE)/220</f>
        <v>15.730909090909092</v>
      </c>
      <c r="J6821" s="492">
        <f t="shared" ref="J6821:J6822" si="173">H6821*I6821</f>
        <v>20.450181818181822</v>
      </c>
      <c r="K6821" s="458"/>
      <c r="M6821">
        <f>1/0.3</f>
        <v>3.3333333333333335</v>
      </c>
    </row>
    <row r="6822" spans="1:13">
      <c r="A6822" s="450"/>
      <c r="B6822" s="517" t="s">
        <v>734</v>
      </c>
      <c r="C6822" s="518"/>
      <c r="D6822" s="459"/>
      <c r="E6822" s="487"/>
      <c r="F6822" s="488"/>
      <c r="G6822" s="519"/>
      <c r="H6822" s="520">
        <v>1</v>
      </c>
      <c r="I6822" s="521">
        <f>VLOOKUP(B6822,'MÃO DE OBRA'!$A:$E,5,FALSE)/220</f>
        <v>23.596363636363641</v>
      </c>
      <c r="J6822" s="492">
        <f t="shared" si="173"/>
        <v>23.596363636363641</v>
      </c>
      <c r="K6822" s="458"/>
    </row>
    <row r="6823" spans="1:13">
      <c r="A6823" s="450"/>
      <c r="B6823" s="517"/>
      <c r="C6823" s="518"/>
      <c r="D6823" s="459"/>
      <c r="E6823" s="487"/>
      <c r="F6823" s="488"/>
      <c r="G6823" s="519"/>
      <c r="H6823" s="520"/>
      <c r="I6823" s="521"/>
      <c r="J6823" s="492"/>
      <c r="K6823" s="458"/>
    </row>
    <row r="6824" spans="1:13">
      <c r="A6824" s="450"/>
      <c r="B6824" s="517"/>
      <c r="C6824" s="518"/>
      <c r="D6824" s="459"/>
      <c r="E6824" s="487"/>
      <c r="F6824" s="488"/>
      <c r="G6824" s="519"/>
      <c r="H6824" s="520"/>
      <c r="I6824" s="491"/>
      <c r="J6824" s="492">
        <f>H6824*I6824</f>
        <v>0</v>
      </c>
      <c r="K6824" s="458"/>
    </row>
    <row r="6825" spans="1:13">
      <c r="A6825" s="450"/>
      <c r="B6825" s="499" t="s">
        <v>1119</v>
      </c>
      <c r="C6825" s="502"/>
      <c r="D6825" s="502"/>
      <c r="E6825" s="502"/>
      <c r="F6825" s="502"/>
      <c r="G6825" s="502"/>
      <c r="H6825" s="502"/>
      <c r="I6825" s="522" t="s">
        <v>138</v>
      </c>
      <c r="J6825" s="501">
        <f>SUM(J6820:J6824)</f>
        <v>44.046545454545466</v>
      </c>
      <c r="K6825" s="458"/>
    </row>
    <row r="6826" spans="1:13">
      <c r="A6826" s="450"/>
      <c r="B6826" s="523"/>
      <c r="C6826" s="523"/>
      <c r="D6826" s="523"/>
      <c r="E6826" s="523"/>
      <c r="F6826" s="523"/>
      <c r="G6826" s="523"/>
      <c r="H6826" s="523"/>
      <c r="I6826" s="524"/>
      <c r="J6826" s="523"/>
      <c r="K6826" s="458"/>
    </row>
    <row r="6827" spans="1:13">
      <c r="A6827" s="450"/>
      <c r="B6827" s="525" t="s">
        <v>1123</v>
      </c>
      <c r="C6827" s="526"/>
      <c r="D6827" s="523"/>
      <c r="E6827" s="527">
        <v>1</v>
      </c>
      <c r="F6827" s="528" t="s">
        <v>1130</v>
      </c>
      <c r="G6827" s="506"/>
      <c r="H6827" s="506"/>
      <c r="I6827" s="529" t="s">
        <v>1124</v>
      </c>
      <c r="J6827" s="501">
        <f>J6817+J6825</f>
        <v>44.046545454545466</v>
      </c>
      <c r="K6827" s="458"/>
    </row>
    <row r="6828" spans="1:13">
      <c r="A6828" s="450"/>
      <c r="B6828" s="530"/>
      <c r="C6828" s="523"/>
      <c r="D6828" s="523"/>
      <c r="E6828" s="531"/>
      <c r="F6828" s="532"/>
      <c r="G6828" s="532"/>
      <c r="H6828" s="532"/>
      <c r="I6828" s="524"/>
      <c r="J6828" s="523"/>
      <c r="K6828" s="458"/>
    </row>
    <row r="6829" spans="1:13" ht="20.399999999999999">
      <c r="A6829" s="450"/>
      <c r="B6829" s="1667" t="s">
        <v>481</v>
      </c>
      <c r="C6829" s="1668"/>
      <c r="D6829" s="1668"/>
      <c r="E6829" s="1669"/>
      <c r="F6829" s="533" t="s">
        <v>873</v>
      </c>
      <c r="G6829" s="534" t="s">
        <v>493</v>
      </c>
      <c r="H6829" s="507" t="s">
        <v>1115</v>
      </c>
      <c r="I6829" s="535" t="s">
        <v>480</v>
      </c>
      <c r="J6829" s="536" t="s">
        <v>482</v>
      </c>
      <c r="K6829" s="458"/>
    </row>
    <row r="6830" spans="1:13">
      <c r="A6830" s="450"/>
      <c r="B6830" s="537"/>
      <c r="C6830" s="538"/>
      <c r="D6830" s="538"/>
      <c r="E6830" s="539"/>
      <c r="F6830" s="540"/>
      <c r="G6830" s="541"/>
      <c r="H6830" s="547"/>
      <c r="I6830" s="543"/>
      <c r="J6830" s="485"/>
      <c r="K6830" s="458"/>
    </row>
    <row r="6831" spans="1:13">
      <c r="A6831" s="450"/>
      <c r="B6831" s="537"/>
      <c r="C6831" s="518"/>
      <c r="D6831" s="518"/>
      <c r="E6831" s="487"/>
      <c r="F6831" s="540"/>
      <c r="G6831" s="541"/>
      <c r="H6831" s="547"/>
      <c r="I6831" s="543"/>
      <c r="J6831" s="492"/>
      <c r="K6831" s="458"/>
    </row>
    <row r="6832" spans="1:13">
      <c r="A6832" s="450"/>
      <c r="B6832" s="517"/>
      <c r="C6832" s="518"/>
      <c r="D6832" s="518"/>
      <c r="E6832" s="487"/>
      <c r="F6832" s="488"/>
      <c r="G6832" s="546"/>
      <c r="H6832" s="547"/>
      <c r="I6832" s="543"/>
      <c r="J6832" s="492">
        <f>H6832*I6832*E6814*F6814</f>
        <v>0</v>
      </c>
      <c r="K6832" s="458"/>
    </row>
    <row r="6833" spans="1:11">
      <c r="A6833" s="450"/>
      <c r="B6833" s="517"/>
      <c r="C6833" s="526"/>
      <c r="D6833" s="526"/>
      <c r="E6833" s="494"/>
      <c r="F6833" s="488"/>
      <c r="G6833" s="468"/>
      <c r="H6833" s="547"/>
      <c r="I6833" s="548"/>
      <c r="J6833" s="492">
        <f>H6833*I6833*E6815*F6815</f>
        <v>0</v>
      </c>
      <c r="K6833" s="458"/>
    </row>
    <row r="6834" spans="1:11">
      <c r="A6834" s="450"/>
      <c r="B6834" s="550" t="s">
        <v>1119</v>
      </c>
      <c r="C6834" s="526"/>
      <c r="D6834" s="526"/>
      <c r="E6834" s="526"/>
      <c r="F6834" s="523"/>
      <c r="G6834" s="526"/>
      <c r="H6834" s="551"/>
      <c r="I6834" s="552" t="s">
        <v>138</v>
      </c>
      <c r="J6834" s="501">
        <f>SUM(J6830:J6833)</f>
        <v>0</v>
      </c>
      <c r="K6834" s="458"/>
    </row>
    <row r="6835" spans="1:11">
      <c r="A6835" s="450"/>
      <c r="B6835" s="553"/>
      <c r="C6835" s="526"/>
      <c r="D6835" s="526"/>
      <c r="E6835" s="554"/>
      <c r="F6835" s="555"/>
      <c r="G6835" s="506"/>
      <c r="H6835" s="506"/>
      <c r="I6835" s="529"/>
      <c r="J6835" s="554"/>
      <c r="K6835" s="458"/>
    </row>
    <row r="6836" spans="1:11" ht="20.399999999999999">
      <c r="A6836" s="450"/>
      <c r="B6836" s="1667" t="s">
        <v>1125</v>
      </c>
      <c r="C6836" s="1668"/>
      <c r="D6836" s="1668"/>
      <c r="E6836" s="1668"/>
      <c r="F6836" s="1669"/>
      <c r="G6836" s="556" t="s">
        <v>494</v>
      </c>
      <c r="H6836" s="506" t="s">
        <v>1126</v>
      </c>
      <c r="I6836" s="557" t="s">
        <v>1115</v>
      </c>
      <c r="J6836" s="509" t="s">
        <v>482</v>
      </c>
      <c r="K6836" s="458"/>
    </row>
    <row r="6837" spans="1:11">
      <c r="A6837" s="450"/>
      <c r="B6837" s="558"/>
      <c r="C6837" s="559"/>
      <c r="D6837" s="560"/>
      <c r="E6837" s="560"/>
      <c r="F6837" s="561"/>
      <c r="G6837" s="489"/>
      <c r="H6837" s="489"/>
      <c r="I6837" s="562"/>
      <c r="J6837" s="492"/>
      <c r="K6837" s="458"/>
    </row>
    <row r="6838" spans="1:11">
      <c r="A6838" s="450"/>
      <c r="B6838" s="563"/>
      <c r="C6838" s="564"/>
      <c r="D6838" s="565"/>
      <c r="E6838" s="565"/>
      <c r="F6838" s="566"/>
      <c r="G6838" s="489"/>
      <c r="H6838" s="489"/>
      <c r="I6838" s="562"/>
      <c r="J6838" s="492"/>
      <c r="K6838" s="458"/>
    </row>
    <row r="6839" spans="1:11">
      <c r="A6839" s="450"/>
      <c r="B6839" s="1670" t="s">
        <v>138</v>
      </c>
      <c r="C6839" s="1670"/>
      <c r="D6839" s="1670"/>
      <c r="E6839" s="1670"/>
      <c r="F6839" s="1670"/>
      <c r="G6839" s="1670"/>
      <c r="H6839" s="1670"/>
      <c r="I6839" s="1670"/>
      <c r="J6839" s="501">
        <f>SUM(J6837:J6838)</f>
        <v>0</v>
      </c>
      <c r="K6839" s="458"/>
    </row>
    <row r="6840" spans="1:11">
      <c r="A6840" s="450"/>
      <c r="B6840" s="567"/>
      <c r="C6840" s="511"/>
      <c r="D6840" s="511"/>
      <c r="E6840" s="568"/>
      <c r="F6840" s="569"/>
      <c r="G6840" s="570"/>
      <c r="H6840" s="570"/>
      <c r="I6840" s="571"/>
      <c r="J6840" s="572"/>
      <c r="K6840" s="458"/>
    </row>
    <row r="6841" spans="1:11">
      <c r="A6841" s="450"/>
      <c r="B6841" s="573" t="s">
        <v>1127</v>
      </c>
      <c r="C6841" s="573"/>
      <c r="D6841" s="550"/>
      <c r="E6841" s="523"/>
      <c r="F6841" s="523"/>
      <c r="G6841" s="523"/>
      <c r="H6841" s="574"/>
      <c r="I6841" s="575"/>
      <c r="J6841" s="639">
        <f>(J6827+J6834+J6839)/E6827</f>
        <v>44.046545454545466</v>
      </c>
      <c r="K6841" s="458"/>
    </row>
    <row r="6842" spans="1:11">
      <c r="A6842" s="450"/>
      <c r="B6842" s="553"/>
      <c r="C6842" s="526"/>
      <c r="D6842" s="526"/>
      <c r="E6842" s="554"/>
      <c r="F6842" s="555"/>
      <c r="G6842" s="506"/>
      <c r="H6842" s="506"/>
      <c r="I6842" s="529"/>
      <c r="J6842" s="576"/>
      <c r="K6842" s="458"/>
    </row>
    <row r="6843" spans="1:11" ht="20.399999999999999">
      <c r="A6843" s="450"/>
      <c r="B6843" s="1667" t="s">
        <v>1128</v>
      </c>
      <c r="C6843" s="1668"/>
      <c r="D6843" s="1668"/>
      <c r="E6843" s="1668"/>
      <c r="F6843" s="1669"/>
      <c r="G6843" s="556" t="s">
        <v>494</v>
      </c>
      <c r="H6843" s="506" t="s">
        <v>1126</v>
      </c>
      <c r="I6843" s="557" t="s">
        <v>1115</v>
      </c>
      <c r="J6843" s="509" t="s">
        <v>482</v>
      </c>
      <c r="K6843" s="458"/>
    </row>
    <row r="6844" spans="1:11">
      <c r="A6844" s="450"/>
      <c r="B6844" s="558" t="s">
        <v>1287</v>
      </c>
      <c r="C6844" s="559"/>
      <c r="D6844" s="560"/>
      <c r="E6844" s="560"/>
      <c r="F6844" s="561"/>
      <c r="G6844" s="489">
        <v>5.5E-2</v>
      </c>
      <c r="H6844" s="489" t="s">
        <v>1205</v>
      </c>
      <c r="I6844" s="562">
        <f>I6779</f>
        <v>95</v>
      </c>
      <c r="J6844" s="492">
        <f>G6844*I6844</f>
        <v>5.2249999999999996</v>
      </c>
      <c r="K6844" s="458"/>
    </row>
    <row r="6845" spans="1:11">
      <c r="A6845" s="450"/>
      <c r="B6845" s="802" t="s">
        <v>1439</v>
      </c>
      <c r="C6845" s="564"/>
      <c r="D6845" s="565"/>
      <c r="E6845" s="565"/>
      <c r="F6845" s="566"/>
      <c r="G6845" s="489">
        <v>13.5</v>
      </c>
      <c r="H6845" s="489" t="s">
        <v>1140</v>
      </c>
      <c r="I6845" s="743">
        <v>12.1</v>
      </c>
      <c r="J6845" s="492">
        <f>G6845*I6845</f>
        <v>163.35</v>
      </c>
      <c r="K6845" s="458"/>
    </row>
    <row r="6846" spans="1:11">
      <c r="A6846" s="450"/>
      <c r="B6846" s="802" t="s">
        <v>1426</v>
      </c>
      <c r="C6846" s="564"/>
      <c r="D6846" s="565"/>
      <c r="E6846" s="565"/>
      <c r="F6846" s="566"/>
      <c r="G6846" s="489">
        <v>30.42</v>
      </c>
      <c r="H6846" s="489" t="s">
        <v>1140</v>
      </c>
      <c r="I6846" s="743">
        <v>0.88</v>
      </c>
      <c r="J6846" s="492">
        <f>G6846*I6846</f>
        <v>26.769600000000001</v>
      </c>
      <c r="K6846" s="458"/>
    </row>
    <row r="6847" spans="1:11">
      <c r="A6847" s="450"/>
      <c r="B6847" s="802" t="s">
        <v>1440</v>
      </c>
      <c r="C6847" s="564"/>
      <c r="D6847" s="565"/>
      <c r="E6847" s="565"/>
      <c r="F6847" s="566"/>
      <c r="G6847" s="489">
        <v>1.43</v>
      </c>
      <c r="H6847" s="489" t="s">
        <v>1221</v>
      </c>
      <c r="I6847" s="743">
        <v>4.66</v>
      </c>
      <c r="J6847" s="492">
        <f t="shared" ref="J6847:J6850" si="174">G6847*I6847</f>
        <v>6.6638000000000002</v>
      </c>
      <c r="K6847" s="458"/>
    </row>
    <row r="6848" spans="1:11">
      <c r="A6848" s="450"/>
      <c r="B6848" s="563"/>
      <c r="C6848" s="564"/>
      <c r="D6848" s="565"/>
      <c r="E6848" s="565"/>
      <c r="F6848" s="566"/>
      <c r="G6848" s="489"/>
      <c r="H6848" s="489"/>
      <c r="I6848" s="743"/>
      <c r="J6848" s="492"/>
      <c r="K6848" s="458"/>
    </row>
    <row r="6849" spans="1:11">
      <c r="A6849" s="450"/>
      <c r="B6849" s="563"/>
      <c r="C6849" s="564"/>
      <c r="D6849" s="565"/>
      <c r="E6849" s="565"/>
      <c r="F6849" s="566"/>
      <c r="G6849" s="489"/>
      <c r="H6849" s="489"/>
      <c r="I6849" s="743"/>
      <c r="J6849" s="492">
        <f t="shared" si="174"/>
        <v>0</v>
      </c>
      <c r="K6849" s="458"/>
    </row>
    <row r="6850" spans="1:11">
      <c r="A6850" s="450"/>
      <c r="B6850" s="577"/>
      <c r="C6850" s="578"/>
      <c r="D6850" s="579"/>
      <c r="E6850" s="579"/>
      <c r="F6850" s="580"/>
      <c r="G6850" s="489"/>
      <c r="H6850" s="489"/>
      <c r="I6850" s="743"/>
      <c r="J6850" s="492">
        <f t="shared" si="174"/>
        <v>0</v>
      </c>
      <c r="K6850" s="458"/>
    </row>
    <row r="6851" spans="1:11">
      <c r="A6851" s="450"/>
      <c r="B6851" s="581"/>
      <c r="C6851" s="523"/>
      <c r="D6851" s="523"/>
      <c r="E6851" s="582"/>
      <c r="F6851" s="583"/>
      <c r="G6851" s="532"/>
      <c r="H6851" s="532"/>
      <c r="I6851" s="524" t="s">
        <v>138</v>
      </c>
      <c r="J6851" s="501">
        <f>SUM(J6844:J6850)</f>
        <v>202.00839999999999</v>
      </c>
      <c r="K6851" s="458"/>
    </row>
    <row r="6852" spans="1:11">
      <c r="A6852" s="450"/>
      <c r="B6852" s="584"/>
      <c r="C6852" s="523"/>
      <c r="D6852" s="523"/>
      <c r="E6852" s="582"/>
      <c r="F6852" s="583"/>
      <c r="G6852" s="532"/>
      <c r="H6852" s="532"/>
      <c r="I6852" s="524"/>
      <c r="J6852" s="582"/>
      <c r="K6852" s="458"/>
    </row>
    <row r="6853" spans="1:11" ht="20.399999999999999">
      <c r="A6853" s="450"/>
      <c r="B6853" s="1667" t="s">
        <v>1141</v>
      </c>
      <c r="C6853" s="1668"/>
      <c r="D6853" s="1668"/>
      <c r="E6853" s="1668"/>
      <c r="F6853" s="1669"/>
      <c r="G6853" s="587" t="s">
        <v>494</v>
      </c>
      <c r="H6853" s="506" t="s">
        <v>1115</v>
      </c>
      <c r="I6853" s="557"/>
      <c r="J6853" s="509" t="s">
        <v>482</v>
      </c>
      <c r="K6853" s="458"/>
    </row>
    <row r="6854" spans="1:11">
      <c r="A6854" s="450"/>
      <c r="B6854" s="1654"/>
      <c r="C6854" s="1655"/>
      <c r="D6854" s="1655"/>
      <c r="E6854" s="1655"/>
      <c r="F6854" s="1656"/>
      <c r="G6854" s="489"/>
      <c r="H6854" s="1657"/>
      <c r="I6854" s="1658"/>
      <c r="J6854" s="492"/>
      <c r="K6854" s="458"/>
    </row>
    <row r="6855" spans="1:11">
      <c r="A6855" s="450"/>
      <c r="B6855" s="1659"/>
      <c r="C6855" s="1660"/>
      <c r="D6855" s="1660"/>
      <c r="E6855" s="1660"/>
      <c r="F6855" s="1661"/>
      <c r="G6855" s="496"/>
      <c r="H6855" s="1662"/>
      <c r="I6855" s="1663"/>
      <c r="J6855" s="492"/>
      <c r="K6855" s="458"/>
    </row>
    <row r="6856" spans="1:11">
      <c r="A6856" s="450"/>
      <c r="B6856" s="581"/>
      <c r="C6856" s="523"/>
      <c r="D6856" s="523"/>
      <c r="E6856" s="582"/>
      <c r="F6856" s="583"/>
      <c r="G6856" s="532"/>
      <c r="H6856" s="532"/>
      <c r="I6856" s="524" t="s">
        <v>138</v>
      </c>
      <c r="J6856" s="501">
        <f>SUM(J6854:J6855)</f>
        <v>0</v>
      </c>
      <c r="K6856" s="458"/>
    </row>
    <row r="6857" spans="1:11">
      <c r="A6857" s="450"/>
      <c r="B6857" s="523"/>
      <c r="C6857" s="523"/>
      <c r="D6857" s="523"/>
      <c r="E6857" s="523"/>
      <c r="F6857" s="523"/>
      <c r="G6857" s="523"/>
      <c r="H6857" s="523"/>
      <c r="I6857" s="524"/>
      <c r="J6857" s="523"/>
      <c r="K6857" s="458"/>
    </row>
    <row r="6858" spans="1:11">
      <c r="A6858" s="450"/>
      <c r="B6858" s="1645" t="s">
        <v>1142</v>
      </c>
      <c r="C6858" s="1646"/>
      <c r="D6858" s="1646"/>
      <c r="E6858" s="1646"/>
      <c r="F6858" s="1646"/>
      <c r="G6858" s="1646"/>
      <c r="H6858" s="1646"/>
      <c r="I6858" s="1647"/>
      <c r="J6858" s="573">
        <f>J6856+J6851+J6841</f>
        <v>246.05494545454548</v>
      </c>
      <c r="K6858" s="458"/>
    </row>
    <row r="6859" spans="1:11">
      <c r="A6859" s="450"/>
      <c r="B6859" s="523"/>
      <c r="C6859" s="523"/>
      <c r="D6859" s="523"/>
      <c r="E6859" s="523"/>
      <c r="F6859" s="523"/>
      <c r="G6859" s="523"/>
      <c r="H6859" s="523"/>
      <c r="I6859" s="524"/>
      <c r="J6859" s="523"/>
      <c r="K6859" s="458"/>
    </row>
    <row r="6860" spans="1:11">
      <c r="A6860" s="450"/>
      <c r="B6860" s="1645" t="s">
        <v>1143</v>
      </c>
      <c r="C6860" s="1646"/>
      <c r="D6860" s="1646"/>
      <c r="E6860" s="1646"/>
      <c r="F6860" s="1646"/>
      <c r="G6860" s="1646"/>
      <c r="H6860" s="1646"/>
      <c r="I6860" s="1647"/>
      <c r="J6860" s="501">
        <f>J6858*0</f>
        <v>0</v>
      </c>
      <c r="K6860" s="458"/>
    </row>
    <row r="6861" spans="1:11">
      <c r="A6861" s="450"/>
      <c r="B6861" s="523"/>
      <c r="C6861" s="523"/>
      <c r="D6861" s="523"/>
      <c r="E6861" s="523"/>
      <c r="F6861" s="523"/>
      <c r="G6861" s="523"/>
      <c r="H6861" s="523"/>
      <c r="I6861" s="524"/>
      <c r="J6861" s="523"/>
      <c r="K6861" s="458"/>
    </row>
    <row r="6862" spans="1:11">
      <c r="A6862" s="450"/>
      <c r="B6862" s="1645" t="s">
        <v>1144</v>
      </c>
      <c r="C6862" s="1646"/>
      <c r="D6862" s="1646"/>
      <c r="E6862" s="1646"/>
      <c r="F6862" s="1646"/>
      <c r="G6862" s="1646"/>
      <c r="H6862" s="1646"/>
      <c r="I6862" s="1647"/>
      <c r="J6862" s="573">
        <f>J6858+J6860</f>
        <v>246.05494545454548</v>
      </c>
      <c r="K6862" s="458"/>
    </row>
    <row r="6863" spans="1:11">
      <c r="A6863" s="450"/>
      <c r="B6863" s="511"/>
      <c r="C6863" s="511"/>
      <c r="D6863" s="511"/>
      <c r="E6863" s="511"/>
      <c r="F6863" s="511"/>
      <c r="G6863" s="511"/>
      <c r="H6863" s="511"/>
      <c r="I6863" s="571"/>
      <c r="J6863" s="511"/>
      <c r="K6863" s="458"/>
    </row>
    <row r="6864" spans="1:11">
      <c r="A6864" s="450"/>
      <c r="B6864" s="589"/>
      <c r="C6864" s="559"/>
      <c r="D6864" s="559"/>
      <c r="E6864" s="559"/>
      <c r="F6864" s="559"/>
      <c r="G6864" s="559"/>
      <c r="H6864" s="559"/>
      <c r="I6864" s="559"/>
      <c r="J6864" s="590"/>
      <c r="K6864" s="458"/>
    </row>
    <row r="6865" spans="1:11">
      <c r="A6865" s="450"/>
      <c r="B6865" s="591"/>
      <c r="C6865" s="592"/>
      <c r="D6865" s="593"/>
      <c r="E6865" s="593"/>
      <c r="F6865" s="594" t="s">
        <v>1119</v>
      </c>
      <c r="G6865" s="595" t="s">
        <v>1119</v>
      </c>
      <c r="H6865" s="592"/>
      <c r="I6865" s="592"/>
      <c r="J6865" s="596"/>
      <c r="K6865" s="458"/>
    </row>
    <row r="6866" spans="1:11">
      <c r="A6866" s="450"/>
      <c r="B6866" s="459"/>
      <c r="C6866" s="459"/>
      <c r="D6866" s="459"/>
      <c r="E6866" s="459"/>
      <c r="F6866" s="459"/>
      <c r="G6866" s="459"/>
      <c r="H6866" s="459"/>
      <c r="I6866" s="459"/>
      <c r="J6866" s="459"/>
      <c r="K6866" s="458"/>
    </row>
    <row r="6867" spans="1:11">
      <c r="A6867" s="450"/>
      <c r="B6867" s="597"/>
      <c r="C6867" s="598"/>
      <c r="D6867" s="598"/>
      <c r="E6867" s="598"/>
      <c r="F6867" s="599"/>
      <c r="G6867" s="600" t="s">
        <v>482</v>
      </c>
      <c r="H6867" s="502"/>
      <c r="I6867" s="502"/>
      <c r="J6867" s="505"/>
      <c r="K6867" s="458"/>
    </row>
    <row r="6868" spans="1:11">
      <c r="A6868" s="450"/>
      <c r="B6868" s="601"/>
      <c r="C6868" s="602"/>
      <c r="D6868" s="602"/>
      <c r="E6868" s="602"/>
      <c r="F6868" s="603"/>
      <c r="G6868" s="1648" t="s">
        <v>1145</v>
      </c>
      <c r="H6868" s="1649"/>
      <c r="I6868" s="1649"/>
      <c r="J6868" s="1650"/>
      <c r="K6868" s="458"/>
    </row>
    <row r="6869" spans="1:11">
      <c r="A6869" s="450"/>
      <c r="B6869" s="604"/>
      <c r="C6869" s="605"/>
      <c r="D6869" s="605"/>
      <c r="E6869" s="605"/>
      <c r="F6869" s="606"/>
      <c r="G6869" s="607"/>
      <c r="H6869" s="1651"/>
      <c r="I6869" s="1652"/>
      <c r="J6869" s="1653"/>
      <c r="K6869" s="458"/>
    </row>
    <row r="6870" spans="1:11" ht="15" thickBot="1">
      <c r="A6870" s="608"/>
      <c r="B6870" s="609"/>
      <c r="C6870" s="609"/>
      <c r="D6870" s="609"/>
      <c r="E6870" s="609"/>
      <c r="F6870" s="609"/>
      <c r="G6870" s="609"/>
      <c r="H6870" s="609"/>
      <c r="I6870" s="609"/>
      <c r="J6870" s="609"/>
      <c r="K6870" s="610"/>
    </row>
    <row r="6871" spans="1:11">
      <c r="A6871" s="447"/>
      <c r="B6871" s="448"/>
      <c r="C6871" s="448"/>
      <c r="D6871" s="448"/>
      <c r="E6871" s="448"/>
      <c r="F6871" s="448"/>
      <c r="G6871" s="448"/>
      <c r="H6871" s="448"/>
      <c r="I6871" s="448"/>
      <c r="J6871" s="448"/>
      <c r="K6871" s="449"/>
    </row>
    <row r="6872" spans="1:11">
      <c r="A6872" s="450"/>
      <c r="B6872" s="451" t="s">
        <v>141</v>
      </c>
      <c r="C6872" s="452"/>
      <c r="D6872" s="453" t="s">
        <v>1105</v>
      </c>
      <c r="E6872" s="454"/>
      <c r="F6872" s="455"/>
      <c r="G6872" s="455"/>
      <c r="H6872" s="456"/>
      <c r="I6872" s="456"/>
      <c r="J6872" s="457"/>
      <c r="K6872" s="458"/>
    </row>
    <row r="6873" spans="1:11">
      <c r="A6873" s="450"/>
      <c r="B6873" s="459"/>
      <c r="C6873" s="459"/>
      <c r="D6873" s="459"/>
      <c r="E6873" s="459"/>
      <c r="F6873" s="459"/>
      <c r="G6873" s="459"/>
      <c r="H6873" s="459"/>
      <c r="I6873" s="459"/>
      <c r="J6873" s="459"/>
      <c r="K6873" s="458"/>
    </row>
    <row r="6874" spans="1:11">
      <c r="A6874" s="450"/>
      <c r="B6874" s="460" t="s">
        <v>1173</v>
      </c>
      <c r="C6874" s="461" t="s">
        <v>1107</v>
      </c>
      <c r="D6874" s="1671" t="s">
        <v>198</v>
      </c>
      <c r="E6874" s="1672"/>
      <c r="F6874" s="1672"/>
      <c r="G6874" s="1672"/>
      <c r="H6874" s="1672"/>
      <c r="I6874" s="1673"/>
      <c r="J6874" s="462" t="s">
        <v>1108</v>
      </c>
      <c r="K6874" s="458"/>
    </row>
    <row r="6875" spans="1:11" ht="25.5" customHeight="1">
      <c r="A6875" s="450"/>
      <c r="B6875" s="463">
        <v>220309</v>
      </c>
      <c r="C6875" s="464"/>
      <c r="D6875" s="1674" t="s">
        <v>1441</v>
      </c>
      <c r="E6875" s="1675"/>
      <c r="F6875" s="1675"/>
      <c r="G6875" s="1675"/>
      <c r="H6875" s="1675"/>
      <c r="I6875" s="1676"/>
      <c r="J6875" s="468" t="str">
        <f>F6892</f>
        <v>M2</v>
      </c>
      <c r="K6875" s="458"/>
    </row>
    <row r="6876" spans="1:11">
      <c r="A6876" s="450"/>
      <c r="B6876" s="469"/>
      <c r="C6876" s="469"/>
      <c r="D6876" s="469"/>
      <c r="E6876" s="469"/>
      <c r="F6876" s="469"/>
      <c r="G6876" s="469"/>
      <c r="H6876" s="469"/>
      <c r="I6876" s="470"/>
      <c r="J6876" s="471"/>
      <c r="K6876" s="458"/>
    </row>
    <row r="6877" spans="1:11">
      <c r="A6877" s="450"/>
      <c r="B6877" s="1648" t="s">
        <v>1111</v>
      </c>
      <c r="C6877" s="1650"/>
      <c r="D6877" s="1679" t="s">
        <v>873</v>
      </c>
      <c r="E6877" s="1681" t="s">
        <v>1112</v>
      </c>
      <c r="F6877" s="472" t="s">
        <v>1113</v>
      </c>
      <c r="G6877" s="473"/>
      <c r="H6877" s="472" t="s">
        <v>1114</v>
      </c>
      <c r="I6877" s="473"/>
      <c r="J6877" s="474" t="s">
        <v>1115</v>
      </c>
      <c r="K6877" s="458"/>
    </row>
    <row r="6878" spans="1:11">
      <c r="A6878" s="450"/>
      <c r="B6878" s="1677"/>
      <c r="C6878" s="1678"/>
      <c r="D6878" s="1680"/>
      <c r="E6878" s="1682"/>
      <c r="F6878" s="475" t="s">
        <v>1116</v>
      </c>
      <c r="G6878" s="475" t="s">
        <v>1117</v>
      </c>
      <c r="H6878" s="475" t="s">
        <v>1116</v>
      </c>
      <c r="I6878" s="476" t="s">
        <v>1117</v>
      </c>
      <c r="J6878" s="477" t="s">
        <v>1118</v>
      </c>
      <c r="K6878" s="458"/>
    </row>
    <row r="6879" spans="1:11">
      <c r="A6879" s="450"/>
      <c r="B6879" s="486"/>
      <c r="C6879" s="487"/>
      <c r="D6879" s="488"/>
      <c r="E6879" s="481"/>
      <c r="F6879" s="481"/>
      <c r="G6879" s="482"/>
      <c r="H6879" s="490"/>
      <c r="I6879" s="484"/>
      <c r="J6879" s="492">
        <f>H6879*F6879*E6879+I6879*G6879*E6879</f>
        <v>0</v>
      </c>
      <c r="K6879" s="458"/>
    </row>
    <row r="6880" spans="1:11">
      <c r="A6880" s="450"/>
      <c r="B6880" s="486"/>
      <c r="C6880" s="487"/>
      <c r="D6880" s="488"/>
      <c r="E6880" s="489"/>
      <c r="F6880" s="489"/>
      <c r="G6880" s="489"/>
      <c r="H6880" s="490"/>
      <c r="I6880" s="491"/>
      <c r="J6880" s="492">
        <f>H6880*F6880*E6880+I6880*G6880*E6880</f>
        <v>0</v>
      </c>
      <c r="K6880" s="458"/>
    </row>
    <row r="6881" spans="1:11">
      <c r="A6881" s="450"/>
      <c r="B6881" s="493"/>
      <c r="C6881" s="494"/>
      <c r="D6881" s="495"/>
      <c r="E6881" s="496"/>
      <c r="F6881" s="496"/>
      <c r="G6881" s="496"/>
      <c r="H6881" s="497"/>
      <c r="I6881" s="498"/>
      <c r="J6881" s="492">
        <f>H6881*F6881*E6881+I6881*G6881*E6881</f>
        <v>0</v>
      </c>
      <c r="K6881" s="458"/>
    </row>
    <row r="6882" spans="1:11">
      <c r="A6882" s="450"/>
      <c r="B6882" s="499" t="s">
        <v>1119</v>
      </c>
      <c r="C6882" s="469"/>
      <c r="D6882" s="469"/>
      <c r="E6882" s="469"/>
      <c r="F6882" s="469"/>
      <c r="G6882" s="469"/>
      <c r="H6882" s="469"/>
      <c r="I6882" s="500" t="s">
        <v>138</v>
      </c>
      <c r="J6882" s="501">
        <f>SUM(J6879:J6881)</f>
        <v>0</v>
      </c>
      <c r="K6882" s="458"/>
    </row>
    <row r="6883" spans="1:11">
      <c r="A6883" s="450"/>
      <c r="B6883" s="502"/>
      <c r="C6883" s="502"/>
      <c r="D6883" s="502"/>
      <c r="E6883" s="502"/>
      <c r="F6883" s="502"/>
      <c r="G6883" s="502"/>
      <c r="H6883" s="502"/>
      <c r="I6883" s="503"/>
      <c r="J6883" s="504"/>
      <c r="K6883" s="458"/>
    </row>
    <row r="6884" spans="1:11" ht="20.399999999999999">
      <c r="A6884" s="450"/>
      <c r="B6884" s="1664" t="s">
        <v>1120</v>
      </c>
      <c r="C6884" s="1665"/>
      <c r="D6884" s="1665"/>
      <c r="E6884" s="1666"/>
      <c r="F6884" s="505" t="s">
        <v>873</v>
      </c>
      <c r="G6884" s="506"/>
      <c r="H6884" s="507" t="s">
        <v>560</v>
      </c>
      <c r="I6884" s="508" t="s">
        <v>1121</v>
      </c>
      <c r="J6884" s="509" t="s">
        <v>1122</v>
      </c>
      <c r="K6884" s="458"/>
    </row>
    <row r="6885" spans="1:11">
      <c r="A6885" s="450"/>
      <c r="B6885" s="510"/>
      <c r="C6885" s="511"/>
      <c r="D6885" s="512"/>
      <c r="E6885" s="513"/>
      <c r="F6885" s="514"/>
      <c r="G6885" s="515"/>
      <c r="H6885" s="516"/>
      <c r="I6885" s="484"/>
      <c r="J6885" s="485"/>
      <c r="K6885" s="458"/>
    </row>
    <row r="6886" spans="1:11">
      <c r="A6886" s="450"/>
      <c r="B6886" s="517" t="s">
        <v>626</v>
      </c>
      <c r="C6886" s="518"/>
      <c r="D6886" s="459"/>
      <c r="E6886" s="487"/>
      <c r="F6886" s="488"/>
      <c r="G6886" s="519"/>
      <c r="H6886" s="520">
        <v>0.98460000000000003</v>
      </c>
      <c r="I6886" s="521">
        <f>VLOOKUP(B6886,'MÃO DE OBRA'!$A:$E,5,FALSE)/220</f>
        <v>15.730909090909092</v>
      </c>
      <c r="J6886" s="492">
        <f t="shared" ref="J6886:J6887" si="175">H6886*I6886</f>
        <v>15.488653090909093</v>
      </c>
      <c r="K6886" s="458"/>
    </row>
    <row r="6887" spans="1:11">
      <c r="A6887" s="450"/>
      <c r="B6887" s="517" t="s">
        <v>734</v>
      </c>
      <c r="C6887" s="518"/>
      <c r="D6887" s="459"/>
      <c r="E6887" s="487"/>
      <c r="F6887" s="488"/>
      <c r="G6887" s="519"/>
      <c r="H6887" s="520">
        <v>0.67110000000000003</v>
      </c>
      <c r="I6887" s="521">
        <f>VLOOKUP(B6887,'MÃO DE OBRA'!$A:$E,5,FALSE)/220</f>
        <v>23.596363636363641</v>
      </c>
      <c r="J6887" s="492">
        <f t="shared" si="175"/>
        <v>15.835519636363641</v>
      </c>
      <c r="K6887" s="458"/>
    </row>
    <row r="6888" spans="1:11">
      <c r="A6888" s="450"/>
      <c r="B6888" s="517"/>
      <c r="C6888" s="518"/>
      <c r="D6888" s="459"/>
      <c r="E6888" s="487"/>
      <c r="F6888" s="488"/>
      <c r="G6888" s="519"/>
      <c r="H6888" s="520"/>
      <c r="I6888" s="521"/>
      <c r="J6888" s="492"/>
      <c r="K6888" s="458"/>
    </row>
    <row r="6889" spans="1:11">
      <c r="A6889" s="450"/>
      <c r="B6889" s="517"/>
      <c r="C6889" s="518"/>
      <c r="D6889" s="459"/>
      <c r="E6889" s="487"/>
      <c r="F6889" s="488"/>
      <c r="G6889" s="519"/>
      <c r="H6889" s="520"/>
      <c r="I6889" s="491"/>
      <c r="J6889" s="492">
        <f>H6889*I6889</f>
        <v>0</v>
      </c>
      <c r="K6889" s="458"/>
    </row>
    <row r="6890" spans="1:11">
      <c r="A6890" s="450"/>
      <c r="B6890" s="499" t="s">
        <v>1119</v>
      </c>
      <c r="C6890" s="502"/>
      <c r="D6890" s="502"/>
      <c r="E6890" s="502"/>
      <c r="F6890" s="502"/>
      <c r="G6890" s="502"/>
      <c r="H6890" s="502"/>
      <c r="I6890" s="522" t="s">
        <v>138</v>
      </c>
      <c r="J6890" s="501">
        <f>SUM(J6885:J6889)</f>
        <v>31.324172727272732</v>
      </c>
      <c r="K6890" s="458"/>
    </row>
    <row r="6891" spans="1:11">
      <c r="A6891" s="450"/>
      <c r="B6891" s="523"/>
      <c r="C6891" s="523"/>
      <c r="D6891" s="523"/>
      <c r="E6891" s="523"/>
      <c r="F6891" s="523"/>
      <c r="G6891" s="523"/>
      <c r="H6891" s="523"/>
      <c r="I6891" s="524"/>
      <c r="J6891" s="523"/>
      <c r="K6891" s="458"/>
    </row>
    <row r="6892" spans="1:11">
      <c r="A6892" s="450"/>
      <c r="B6892" s="525" t="s">
        <v>1123</v>
      </c>
      <c r="C6892" s="526"/>
      <c r="D6892" s="523"/>
      <c r="E6892" s="527">
        <v>1</v>
      </c>
      <c r="F6892" s="528" t="s">
        <v>1165</v>
      </c>
      <c r="G6892" s="506"/>
      <c r="H6892" s="506"/>
      <c r="I6892" s="529" t="s">
        <v>1124</v>
      </c>
      <c r="J6892" s="501">
        <f>J6882+J6890</f>
        <v>31.324172727272732</v>
      </c>
      <c r="K6892" s="458"/>
    </row>
    <row r="6893" spans="1:11">
      <c r="A6893" s="450"/>
      <c r="B6893" s="530"/>
      <c r="C6893" s="523"/>
      <c r="D6893" s="523"/>
      <c r="E6893" s="531"/>
      <c r="F6893" s="532"/>
      <c r="G6893" s="532"/>
      <c r="H6893" s="532"/>
      <c r="I6893" s="524"/>
      <c r="J6893" s="523"/>
      <c r="K6893" s="458"/>
    </row>
    <row r="6894" spans="1:11" ht="20.399999999999999">
      <c r="A6894" s="450"/>
      <c r="B6894" s="1667" t="s">
        <v>481</v>
      </c>
      <c r="C6894" s="1668"/>
      <c r="D6894" s="1668"/>
      <c r="E6894" s="1669"/>
      <c r="F6894" s="533" t="s">
        <v>873</v>
      </c>
      <c r="G6894" s="534" t="s">
        <v>493</v>
      </c>
      <c r="H6894" s="507" t="s">
        <v>1115</v>
      </c>
      <c r="I6894" s="535" t="s">
        <v>480</v>
      </c>
      <c r="J6894" s="536" t="s">
        <v>482</v>
      </c>
      <c r="K6894" s="458"/>
    </row>
    <row r="6895" spans="1:11">
      <c r="A6895" s="450"/>
      <c r="B6895" s="537"/>
      <c r="C6895" s="538"/>
      <c r="D6895" s="538"/>
      <c r="E6895" s="539"/>
      <c r="F6895" s="540"/>
      <c r="G6895" s="541"/>
      <c r="H6895" s="547"/>
      <c r="I6895" s="543"/>
      <c r="J6895" s="485"/>
      <c r="K6895" s="458"/>
    </row>
    <row r="6896" spans="1:11">
      <c r="A6896" s="450"/>
      <c r="B6896" s="537"/>
      <c r="C6896" s="518"/>
      <c r="D6896" s="518"/>
      <c r="E6896" s="487"/>
      <c r="F6896" s="540"/>
      <c r="G6896" s="541"/>
      <c r="H6896" s="547"/>
      <c r="I6896" s="543"/>
      <c r="J6896" s="492"/>
      <c r="K6896" s="458"/>
    </row>
    <row r="6897" spans="1:11">
      <c r="A6897" s="450"/>
      <c r="B6897" s="517"/>
      <c r="C6897" s="518"/>
      <c r="D6897" s="518"/>
      <c r="E6897" s="487"/>
      <c r="F6897" s="488"/>
      <c r="G6897" s="546"/>
      <c r="H6897" s="547"/>
      <c r="I6897" s="543"/>
      <c r="J6897" s="492">
        <f>H6897*I6897*E6879*F6879</f>
        <v>0</v>
      </c>
      <c r="K6897" s="458"/>
    </row>
    <row r="6898" spans="1:11">
      <c r="A6898" s="450"/>
      <c r="B6898" s="517"/>
      <c r="C6898" s="526"/>
      <c r="D6898" s="526"/>
      <c r="E6898" s="494"/>
      <c r="F6898" s="488"/>
      <c r="G6898" s="468"/>
      <c r="H6898" s="547"/>
      <c r="I6898" s="548"/>
      <c r="J6898" s="492">
        <f>H6898*I6898*E6880*F6880</f>
        <v>0</v>
      </c>
      <c r="K6898" s="458"/>
    </row>
    <row r="6899" spans="1:11">
      <c r="A6899" s="450"/>
      <c r="B6899" s="550" t="s">
        <v>1119</v>
      </c>
      <c r="C6899" s="526"/>
      <c r="D6899" s="526"/>
      <c r="E6899" s="526"/>
      <c r="F6899" s="523"/>
      <c r="G6899" s="526"/>
      <c r="H6899" s="551"/>
      <c r="I6899" s="552" t="s">
        <v>138</v>
      </c>
      <c r="J6899" s="501">
        <f>SUM(J6895:J6898)</f>
        <v>0</v>
      </c>
      <c r="K6899" s="458"/>
    </row>
    <row r="6900" spans="1:11">
      <c r="A6900" s="450"/>
      <c r="B6900" s="553"/>
      <c r="C6900" s="526"/>
      <c r="D6900" s="526"/>
      <c r="E6900" s="554"/>
      <c r="F6900" s="555"/>
      <c r="G6900" s="506"/>
      <c r="H6900" s="506"/>
      <c r="I6900" s="529"/>
      <c r="J6900" s="554"/>
      <c r="K6900" s="458"/>
    </row>
    <row r="6901" spans="1:11" ht="20.399999999999999">
      <c r="A6901" s="450"/>
      <c r="B6901" s="1667" t="s">
        <v>1125</v>
      </c>
      <c r="C6901" s="1668"/>
      <c r="D6901" s="1668"/>
      <c r="E6901" s="1668"/>
      <c r="F6901" s="1669"/>
      <c r="G6901" s="556" t="s">
        <v>494</v>
      </c>
      <c r="H6901" s="506" t="s">
        <v>1126</v>
      </c>
      <c r="I6901" s="557" t="s">
        <v>1115</v>
      </c>
      <c r="J6901" s="509" t="s">
        <v>482</v>
      </c>
      <c r="K6901" s="458"/>
    </row>
    <row r="6902" spans="1:11">
      <c r="A6902" s="450"/>
      <c r="B6902" s="558"/>
      <c r="C6902" s="559"/>
      <c r="D6902" s="560"/>
      <c r="E6902" s="560"/>
      <c r="F6902" s="561"/>
      <c r="G6902" s="489"/>
      <c r="H6902" s="489"/>
      <c r="I6902" s="562"/>
      <c r="J6902" s="492"/>
      <c r="K6902" s="458"/>
    </row>
    <row r="6903" spans="1:11">
      <c r="A6903" s="450"/>
      <c r="B6903" s="563"/>
      <c r="C6903" s="564"/>
      <c r="D6903" s="565"/>
      <c r="E6903" s="565"/>
      <c r="F6903" s="566"/>
      <c r="G6903" s="489"/>
      <c r="H6903" s="489"/>
      <c r="I6903" s="562"/>
      <c r="J6903" s="492"/>
      <c r="K6903" s="458"/>
    </row>
    <row r="6904" spans="1:11">
      <c r="A6904" s="450"/>
      <c r="B6904" s="1670" t="s">
        <v>138</v>
      </c>
      <c r="C6904" s="1670"/>
      <c r="D6904" s="1670"/>
      <c r="E6904" s="1670"/>
      <c r="F6904" s="1670"/>
      <c r="G6904" s="1670"/>
      <c r="H6904" s="1670"/>
      <c r="I6904" s="1670"/>
      <c r="J6904" s="501">
        <f>SUM(J6902:J6903)</f>
        <v>0</v>
      </c>
      <c r="K6904" s="458"/>
    </row>
    <row r="6905" spans="1:11">
      <c r="A6905" s="450"/>
      <c r="B6905" s="567"/>
      <c r="C6905" s="511"/>
      <c r="D6905" s="511"/>
      <c r="E6905" s="568"/>
      <c r="F6905" s="569"/>
      <c r="G6905" s="570"/>
      <c r="H6905" s="570"/>
      <c r="I6905" s="571"/>
      <c r="J6905" s="572"/>
      <c r="K6905" s="458"/>
    </row>
    <row r="6906" spans="1:11">
      <c r="A6906" s="450"/>
      <c r="B6906" s="573" t="s">
        <v>1127</v>
      </c>
      <c r="C6906" s="573"/>
      <c r="D6906" s="550"/>
      <c r="E6906" s="523"/>
      <c r="F6906" s="523"/>
      <c r="G6906" s="523"/>
      <c r="H6906" s="574"/>
      <c r="I6906" s="575"/>
      <c r="J6906" s="639">
        <f>(J6892+J6899+J6904)/E6892</f>
        <v>31.324172727272732</v>
      </c>
      <c r="K6906" s="458"/>
    </row>
    <row r="6907" spans="1:11">
      <c r="A6907" s="450"/>
      <c r="B6907" s="553"/>
      <c r="C6907" s="526"/>
      <c r="D6907" s="526"/>
      <c r="E6907" s="554"/>
      <c r="F6907" s="555"/>
      <c r="G6907" s="506"/>
      <c r="H6907" s="506"/>
      <c r="I6907" s="529"/>
      <c r="J6907" s="576"/>
      <c r="K6907" s="458"/>
    </row>
    <row r="6908" spans="1:11" ht="20.399999999999999">
      <c r="A6908" s="450"/>
      <c r="B6908" s="1667" t="s">
        <v>1128</v>
      </c>
      <c r="C6908" s="1668"/>
      <c r="D6908" s="1668"/>
      <c r="E6908" s="1668"/>
      <c r="F6908" s="1669"/>
      <c r="G6908" s="556" t="s">
        <v>494</v>
      </c>
      <c r="H6908" s="506" t="s">
        <v>1126</v>
      </c>
      <c r="I6908" s="557" t="s">
        <v>1115</v>
      </c>
      <c r="J6908" s="509" t="s">
        <v>482</v>
      </c>
      <c r="K6908" s="458"/>
    </row>
    <row r="6909" spans="1:11">
      <c r="A6909" s="450"/>
      <c r="B6909" s="558" t="s">
        <v>1287</v>
      </c>
      <c r="C6909" s="559"/>
      <c r="D6909" s="560"/>
      <c r="E6909" s="560"/>
      <c r="F6909" s="561"/>
      <c r="G6909" s="489">
        <v>2.4299999999999999E-2</v>
      </c>
      <c r="H6909" s="489" t="s">
        <v>1205</v>
      </c>
      <c r="I6909" s="562">
        <f>I6844</f>
        <v>95</v>
      </c>
      <c r="J6909" s="492">
        <f>G6909*I6909</f>
        <v>2.3085</v>
      </c>
      <c r="K6909" s="458"/>
    </row>
    <row r="6910" spans="1:11">
      <c r="A6910" s="450"/>
      <c r="B6910" s="563" t="s">
        <v>1442</v>
      </c>
      <c r="C6910" s="564"/>
      <c r="D6910" s="565"/>
      <c r="E6910" s="565"/>
      <c r="F6910" s="566"/>
      <c r="G6910" s="489">
        <v>13.68</v>
      </c>
      <c r="H6910" s="489" t="s">
        <v>1140</v>
      </c>
      <c r="I6910" s="743">
        <v>1.65</v>
      </c>
      <c r="J6910" s="492">
        <f>G6910*I6910</f>
        <v>22.571999999999999</v>
      </c>
      <c r="K6910" s="458"/>
    </row>
    <row r="6911" spans="1:11">
      <c r="A6911" s="450"/>
      <c r="B6911" s="563" t="s">
        <v>1443</v>
      </c>
      <c r="C6911" s="564"/>
      <c r="D6911" s="565"/>
      <c r="E6911" s="565"/>
      <c r="F6911" s="566"/>
      <c r="G6911" s="489">
        <v>0.2409</v>
      </c>
      <c r="H6911" s="489" t="s">
        <v>1140</v>
      </c>
      <c r="I6911" s="743">
        <v>22.9</v>
      </c>
      <c r="J6911" s="492">
        <f>G6911*I6911</f>
        <v>5.51661</v>
      </c>
      <c r="K6911" s="458"/>
    </row>
    <row r="6912" spans="1:11">
      <c r="A6912" s="450"/>
      <c r="B6912" s="563" t="s">
        <v>1444</v>
      </c>
      <c r="C6912" s="564"/>
      <c r="D6912" s="565"/>
      <c r="E6912" s="565"/>
      <c r="F6912" s="566"/>
      <c r="G6912" s="489">
        <v>1.05</v>
      </c>
      <c r="H6912" s="489" t="s">
        <v>1165</v>
      </c>
      <c r="I6912" s="743">
        <v>45</v>
      </c>
      <c r="J6912" s="492">
        <f t="shared" ref="J6912:J6914" si="176">G6912*I6912</f>
        <v>47.25</v>
      </c>
      <c r="K6912" s="458"/>
    </row>
    <row r="6913" spans="1:11">
      <c r="A6913" s="450"/>
      <c r="B6913" s="563"/>
      <c r="C6913" s="564"/>
      <c r="D6913" s="565"/>
      <c r="E6913" s="565"/>
      <c r="F6913" s="566"/>
      <c r="G6913" s="489"/>
      <c r="H6913" s="489"/>
      <c r="I6913" s="743"/>
      <c r="J6913" s="492">
        <f t="shared" si="176"/>
        <v>0</v>
      </c>
      <c r="K6913" s="458"/>
    </row>
    <row r="6914" spans="1:11">
      <c r="A6914" s="450"/>
      <c r="B6914" s="577"/>
      <c r="C6914" s="578"/>
      <c r="D6914" s="579"/>
      <c r="E6914" s="579"/>
      <c r="F6914" s="580"/>
      <c r="G6914" s="489"/>
      <c r="H6914" s="489"/>
      <c r="I6914" s="743"/>
      <c r="J6914" s="492">
        <f t="shared" si="176"/>
        <v>0</v>
      </c>
      <c r="K6914" s="458"/>
    </row>
    <row r="6915" spans="1:11">
      <c r="A6915" s="450"/>
      <c r="B6915" s="581"/>
      <c r="C6915" s="523"/>
      <c r="D6915" s="523"/>
      <c r="E6915" s="582"/>
      <c r="F6915" s="583"/>
      <c r="G6915" s="532"/>
      <c r="H6915" s="532"/>
      <c r="I6915" s="524" t="s">
        <v>138</v>
      </c>
      <c r="J6915" s="501">
        <f>SUM(J6909:J6914)</f>
        <v>77.647109999999998</v>
      </c>
      <c r="K6915" s="458"/>
    </row>
    <row r="6916" spans="1:11">
      <c r="A6916" s="450"/>
      <c r="B6916" s="584"/>
      <c r="C6916" s="523"/>
      <c r="D6916" s="523"/>
      <c r="E6916" s="582"/>
      <c r="F6916" s="583"/>
      <c r="G6916" s="532"/>
      <c r="H6916" s="532"/>
      <c r="I6916" s="524"/>
      <c r="J6916" s="582"/>
      <c r="K6916" s="458"/>
    </row>
    <row r="6917" spans="1:11" ht="20.399999999999999">
      <c r="A6917" s="450"/>
      <c r="B6917" s="1667" t="s">
        <v>1141</v>
      </c>
      <c r="C6917" s="1668"/>
      <c r="D6917" s="1668"/>
      <c r="E6917" s="1668"/>
      <c r="F6917" s="1669"/>
      <c r="G6917" s="587" t="s">
        <v>494</v>
      </c>
      <c r="H6917" s="506" t="s">
        <v>1115</v>
      </c>
      <c r="I6917" s="557"/>
      <c r="J6917" s="509" t="s">
        <v>482</v>
      </c>
      <c r="K6917" s="458"/>
    </row>
    <row r="6918" spans="1:11">
      <c r="A6918" s="450"/>
      <c r="B6918" s="1654"/>
      <c r="C6918" s="1655"/>
      <c r="D6918" s="1655"/>
      <c r="E6918" s="1655"/>
      <c r="F6918" s="1656"/>
      <c r="G6918" s="489"/>
      <c r="H6918" s="1657"/>
      <c r="I6918" s="1658"/>
      <c r="J6918" s="492"/>
      <c r="K6918" s="458"/>
    </row>
    <row r="6919" spans="1:11">
      <c r="A6919" s="450"/>
      <c r="B6919" s="1659"/>
      <c r="C6919" s="1660"/>
      <c r="D6919" s="1660"/>
      <c r="E6919" s="1660"/>
      <c r="F6919" s="1661"/>
      <c r="G6919" s="496"/>
      <c r="H6919" s="1662"/>
      <c r="I6919" s="1663"/>
      <c r="J6919" s="492"/>
      <c r="K6919" s="458"/>
    </row>
    <row r="6920" spans="1:11">
      <c r="A6920" s="450"/>
      <c r="B6920" s="581"/>
      <c r="C6920" s="523"/>
      <c r="D6920" s="523"/>
      <c r="E6920" s="582"/>
      <c r="F6920" s="583"/>
      <c r="G6920" s="532"/>
      <c r="H6920" s="532"/>
      <c r="I6920" s="524" t="s">
        <v>138</v>
      </c>
      <c r="J6920" s="501">
        <f>SUM(J6918:J6919)</f>
        <v>0</v>
      </c>
      <c r="K6920" s="458"/>
    </row>
    <row r="6921" spans="1:11">
      <c r="A6921" s="450"/>
      <c r="B6921" s="523"/>
      <c r="C6921" s="523"/>
      <c r="D6921" s="523"/>
      <c r="E6921" s="523"/>
      <c r="F6921" s="523"/>
      <c r="G6921" s="523"/>
      <c r="H6921" s="523"/>
      <c r="I6921" s="524"/>
      <c r="J6921" s="523"/>
      <c r="K6921" s="458"/>
    </row>
    <row r="6922" spans="1:11">
      <c r="A6922" s="450"/>
      <c r="B6922" s="1645" t="s">
        <v>1142</v>
      </c>
      <c r="C6922" s="1646"/>
      <c r="D6922" s="1646"/>
      <c r="E6922" s="1646"/>
      <c r="F6922" s="1646"/>
      <c r="G6922" s="1646"/>
      <c r="H6922" s="1646"/>
      <c r="I6922" s="1647"/>
      <c r="J6922" s="573">
        <f>J6920+J6915+J6906</f>
        <v>108.97128272727272</v>
      </c>
      <c r="K6922" s="458"/>
    </row>
    <row r="6923" spans="1:11">
      <c r="A6923" s="450"/>
      <c r="B6923" s="523"/>
      <c r="C6923" s="523"/>
      <c r="D6923" s="523"/>
      <c r="E6923" s="523"/>
      <c r="F6923" s="523"/>
      <c r="G6923" s="523"/>
      <c r="H6923" s="523"/>
      <c r="I6923" s="524"/>
      <c r="J6923" s="523"/>
      <c r="K6923" s="458"/>
    </row>
    <row r="6924" spans="1:11">
      <c r="A6924" s="450"/>
      <c r="B6924" s="1645" t="s">
        <v>1143</v>
      </c>
      <c r="C6924" s="1646"/>
      <c r="D6924" s="1646"/>
      <c r="E6924" s="1646"/>
      <c r="F6924" s="1646"/>
      <c r="G6924" s="1646"/>
      <c r="H6924" s="1646"/>
      <c r="I6924" s="1647"/>
      <c r="J6924" s="501">
        <f>J6922*0</f>
        <v>0</v>
      </c>
      <c r="K6924" s="458"/>
    </row>
    <row r="6925" spans="1:11">
      <c r="A6925" s="450"/>
      <c r="B6925" s="523"/>
      <c r="C6925" s="523"/>
      <c r="D6925" s="523"/>
      <c r="E6925" s="523"/>
      <c r="F6925" s="523"/>
      <c r="G6925" s="523"/>
      <c r="H6925" s="523"/>
      <c r="I6925" s="524"/>
      <c r="J6925" s="523"/>
      <c r="K6925" s="458"/>
    </row>
    <row r="6926" spans="1:11">
      <c r="A6926" s="450"/>
      <c r="B6926" s="1645" t="s">
        <v>1144</v>
      </c>
      <c r="C6926" s="1646"/>
      <c r="D6926" s="1646"/>
      <c r="E6926" s="1646"/>
      <c r="F6926" s="1646"/>
      <c r="G6926" s="1646"/>
      <c r="H6926" s="1646"/>
      <c r="I6926" s="1647"/>
      <c r="J6926" s="573">
        <f>J6922+J6924</f>
        <v>108.97128272727272</v>
      </c>
      <c r="K6926" s="458"/>
    </row>
    <row r="6927" spans="1:11">
      <c r="A6927" s="450"/>
      <c r="B6927" s="511"/>
      <c r="C6927" s="511"/>
      <c r="D6927" s="511"/>
      <c r="E6927" s="511"/>
      <c r="F6927" s="511"/>
      <c r="G6927" s="511"/>
      <c r="H6927" s="511"/>
      <c r="I6927" s="571"/>
      <c r="J6927" s="511"/>
      <c r="K6927" s="458"/>
    </row>
    <row r="6928" spans="1:11">
      <c r="A6928" s="450"/>
      <c r="B6928" s="589"/>
      <c r="C6928" s="559"/>
      <c r="D6928" s="559"/>
      <c r="E6928" s="559"/>
      <c r="F6928" s="559"/>
      <c r="G6928" s="559"/>
      <c r="H6928" s="559"/>
      <c r="I6928" s="559"/>
      <c r="J6928" s="590"/>
      <c r="K6928" s="458"/>
    </row>
    <row r="6929" spans="1:11">
      <c r="A6929" s="450"/>
      <c r="B6929" s="591"/>
      <c r="C6929" s="592"/>
      <c r="D6929" s="593"/>
      <c r="E6929" s="593"/>
      <c r="F6929" s="594" t="s">
        <v>1119</v>
      </c>
      <c r="G6929" s="595" t="s">
        <v>1119</v>
      </c>
      <c r="H6929" s="592"/>
      <c r="I6929" s="592"/>
      <c r="J6929" s="596"/>
      <c r="K6929" s="458"/>
    </row>
    <row r="6930" spans="1:11">
      <c r="A6930" s="450"/>
      <c r="B6930" s="459"/>
      <c r="C6930" s="459"/>
      <c r="D6930" s="459"/>
      <c r="E6930" s="459"/>
      <c r="F6930" s="459"/>
      <c r="G6930" s="459"/>
      <c r="H6930" s="459"/>
      <c r="I6930" s="459"/>
      <c r="J6930" s="459"/>
      <c r="K6930" s="458"/>
    </row>
    <row r="6931" spans="1:11">
      <c r="A6931" s="450"/>
      <c r="B6931" s="597"/>
      <c r="C6931" s="598"/>
      <c r="D6931" s="598"/>
      <c r="E6931" s="598"/>
      <c r="F6931" s="599"/>
      <c r="G6931" s="600" t="s">
        <v>482</v>
      </c>
      <c r="H6931" s="502"/>
      <c r="I6931" s="502"/>
      <c r="J6931" s="505"/>
      <c r="K6931" s="458"/>
    </row>
    <row r="6932" spans="1:11">
      <c r="A6932" s="450"/>
      <c r="B6932" s="601"/>
      <c r="C6932" s="602"/>
      <c r="D6932" s="602"/>
      <c r="E6932" s="602"/>
      <c r="F6932" s="603"/>
      <c r="G6932" s="1648" t="s">
        <v>1145</v>
      </c>
      <c r="H6932" s="1649"/>
      <c r="I6932" s="1649"/>
      <c r="J6932" s="1650"/>
      <c r="K6932" s="458"/>
    </row>
    <row r="6933" spans="1:11">
      <c r="A6933" s="450"/>
      <c r="B6933" s="604"/>
      <c r="C6933" s="605"/>
      <c r="D6933" s="605"/>
      <c r="E6933" s="605"/>
      <c r="F6933" s="606"/>
      <c r="G6933" s="607"/>
      <c r="H6933" s="1651"/>
      <c r="I6933" s="1652"/>
      <c r="J6933" s="1653"/>
      <c r="K6933" s="458"/>
    </row>
    <row r="6934" spans="1:11" ht="15" thickBot="1">
      <c r="A6934" s="608"/>
      <c r="B6934" s="609"/>
      <c r="C6934" s="609"/>
      <c r="D6934" s="609"/>
      <c r="E6934" s="609"/>
      <c r="F6934" s="609"/>
      <c r="G6934" s="609"/>
      <c r="H6934" s="609"/>
      <c r="I6934" s="609"/>
      <c r="J6934" s="609"/>
      <c r="K6934" s="610"/>
    </row>
    <row r="6935" spans="1:11">
      <c r="A6935" s="447"/>
      <c r="B6935" s="448"/>
      <c r="C6935" s="448"/>
      <c r="D6935" s="448"/>
      <c r="E6935" s="448"/>
      <c r="F6935" s="448"/>
      <c r="G6935" s="448"/>
      <c r="H6935" s="448"/>
      <c r="I6935" s="448"/>
      <c r="J6935" s="448"/>
      <c r="K6935" s="449"/>
    </row>
    <row r="6936" spans="1:11">
      <c r="A6936" s="450"/>
      <c r="B6936" s="451" t="s">
        <v>141</v>
      </c>
      <c r="C6936" s="452"/>
      <c r="D6936" s="453" t="s">
        <v>1105</v>
      </c>
      <c r="E6936" s="454"/>
      <c r="F6936" s="455"/>
      <c r="G6936" s="455"/>
      <c r="H6936" s="456"/>
      <c r="I6936" s="456"/>
      <c r="J6936" s="457"/>
      <c r="K6936" s="458"/>
    </row>
    <row r="6937" spans="1:11">
      <c r="A6937" s="450"/>
      <c r="B6937" s="459"/>
      <c r="C6937" s="459"/>
      <c r="D6937" s="459"/>
      <c r="E6937" s="459"/>
      <c r="F6937" s="459"/>
      <c r="G6937" s="459"/>
      <c r="H6937" s="459"/>
      <c r="I6937" s="459"/>
      <c r="J6937" s="459"/>
      <c r="K6937" s="458"/>
    </row>
    <row r="6938" spans="1:11">
      <c r="A6938" s="450"/>
      <c r="B6938" s="460" t="s">
        <v>1445</v>
      </c>
      <c r="C6938" s="461" t="s">
        <v>1107</v>
      </c>
      <c r="D6938" s="1671" t="s">
        <v>198</v>
      </c>
      <c r="E6938" s="1672"/>
      <c r="F6938" s="1672"/>
      <c r="G6938" s="1672"/>
      <c r="H6938" s="1672"/>
      <c r="I6938" s="1673"/>
      <c r="J6938" s="462" t="s">
        <v>1108</v>
      </c>
      <c r="K6938" s="458"/>
    </row>
    <row r="6939" spans="1:11" ht="36.75" customHeight="1">
      <c r="A6939" s="450"/>
      <c r="B6939" s="463">
        <v>50754</v>
      </c>
      <c r="C6939" s="464"/>
      <c r="D6939" s="1674" t="s">
        <v>1446</v>
      </c>
      <c r="E6939" s="1675"/>
      <c r="F6939" s="1675"/>
      <c r="G6939" s="1675"/>
      <c r="H6939" s="1675"/>
      <c r="I6939" s="1676"/>
      <c r="J6939" s="468" t="str">
        <f>F6956</f>
        <v>m2</v>
      </c>
      <c r="K6939" s="458"/>
    </row>
    <row r="6940" spans="1:11">
      <c r="A6940" s="450"/>
      <c r="B6940" s="469"/>
      <c r="C6940" s="469"/>
      <c r="D6940" s="469"/>
      <c r="E6940" s="469"/>
      <c r="F6940" s="469"/>
      <c r="G6940" s="469"/>
      <c r="H6940" s="469"/>
      <c r="I6940" s="470"/>
      <c r="J6940" s="471"/>
      <c r="K6940" s="458"/>
    </row>
    <row r="6941" spans="1:11">
      <c r="A6941" s="450"/>
      <c r="B6941" s="1648" t="s">
        <v>1111</v>
      </c>
      <c r="C6941" s="1650"/>
      <c r="D6941" s="1679" t="s">
        <v>873</v>
      </c>
      <c r="E6941" s="1681" t="s">
        <v>1112</v>
      </c>
      <c r="F6941" s="472" t="s">
        <v>1113</v>
      </c>
      <c r="G6941" s="473"/>
      <c r="H6941" s="472" t="s">
        <v>1114</v>
      </c>
      <c r="I6941" s="473"/>
      <c r="J6941" s="474" t="s">
        <v>1115</v>
      </c>
      <c r="K6941" s="458"/>
    </row>
    <row r="6942" spans="1:11">
      <c r="A6942" s="450"/>
      <c r="B6942" s="1677"/>
      <c r="C6942" s="1678"/>
      <c r="D6942" s="1680"/>
      <c r="E6942" s="1682"/>
      <c r="F6942" s="475" t="s">
        <v>1116</v>
      </c>
      <c r="G6942" s="475" t="s">
        <v>1117</v>
      </c>
      <c r="H6942" s="475" t="s">
        <v>1116</v>
      </c>
      <c r="I6942" s="476" t="s">
        <v>1117</v>
      </c>
      <c r="J6942" s="477" t="s">
        <v>1118</v>
      </c>
      <c r="K6942" s="458"/>
    </row>
    <row r="6943" spans="1:11">
      <c r="A6943" s="450"/>
      <c r="B6943" s="486"/>
      <c r="C6943" s="487"/>
      <c r="D6943" s="488"/>
      <c r="E6943" s="481"/>
      <c r="F6943" s="481"/>
      <c r="G6943" s="482"/>
      <c r="H6943" s="490"/>
      <c r="I6943" s="484"/>
      <c r="J6943" s="492">
        <f>H6943*F6943*E6943+I6943*G6943*E6943</f>
        <v>0</v>
      </c>
      <c r="K6943" s="458"/>
    </row>
    <row r="6944" spans="1:11">
      <c r="A6944" s="450"/>
      <c r="B6944" s="486"/>
      <c r="C6944" s="487"/>
      <c r="D6944" s="488"/>
      <c r="E6944" s="489"/>
      <c r="F6944" s="489"/>
      <c r="G6944" s="489"/>
      <c r="H6944" s="490"/>
      <c r="I6944" s="491"/>
      <c r="J6944" s="492">
        <f>H6944*F6944*E6944+I6944*G6944*E6944</f>
        <v>0</v>
      </c>
      <c r="K6944" s="458"/>
    </row>
    <row r="6945" spans="1:11">
      <c r="A6945" s="450"/>
      <c r="B6945" s="493"/>
      <c r="C6945" s="494"/>
      <c r="D6945" s="495"/>
      <c r="E6945" s="496"/>
      <c r="F6945" s="496"/>
      <c r="G6945" s="496"/>
      <c r="H6945" s="497"/>
      <c r="I6945" s="498"/>
      <c r="J6945" s="492">
        <f>H6945*F6945*E6945+I6945*G6945*E6945</f>
        <v>0</v>
      </c>
      <c r="K6945" s="458"/>
    </row>
    <row r="6946" spans="1:11">
      <c r="A6946" s="450"/>
      <c r="B6946" s="499" t="s">
        <v>1119</v>
      </c>
      <c r="C6946" s="469"/>
      <c r="D6946" s="469"/>
      <c r="E6946" s="469"/>
      <c r="F6946" s="469"/>
      <c r="G6946" s="469"/>
      <c r="H6946" s="469"/>
      <c r="I6946" s="500" t="s">
        <v>138</v>
      </c>
      <c r="J6946" s="501">
        <f>SUM(J6943:J6945)</f>
        <v>0</v>
      </c>
      <c r="K6946" s="458"/>
    </row>
    <row r="6947" spans="1:11">
      <c r="A6947" s="450"/>
      <c r="B6947" s="502"/>
      <c r="C6947" s="502"/>
      <c r="D6947" s="502"/>
      <c r="E6947" s="502"/>
      <c r="F6947" s="502"/>
      <c r="G6947" s="502"/>
      <c r="H6947" s="502"/>
      <c r="I6947" s="503"/>
      <c r="J6947" s="504"/>
      <c r="K6947" s="458"/>
    </row>
    <row r="6948" spans="1:11" ht="20.399999999999999">
      <c r="A6948" s="450"/>
      <c r="B6948" s="1664" t="s">
        <v>1120</v>
      </c>
      <c r="C6948" s="1665"/>
      <c r="D6948" s="1665"/>
      <c r="E6948" s="1666"/>
      <c r="F6948" s="505" t="s">
        <v>873</v>
      </c>
      <c r="G6948" s="506"/>
      <c r="H6948" s="507" t="s">
        <v>560</v>
      </c>
      <c r="I6948" s="508" t="s">
        <v>1121</v>
      </c>
      <c r="J6948" s="509" t="s">
        <v>1122</v>
      </c>
      <c r="K6948" s="458"/>
    </row>
    <row r="6949" spans="1:11">
      <c r="A6949" s="450"/>
      <c r="B6949" s="510"/>
      <c r="C6949" s="511"/>
      <c r="D6949" s="512"/>
      <c r="E6949" s="513"/>
      <c r="F6949" s="514"/>
      <c r="G6949" s="515"/>
      <c r="H6949" s="516"/>
      <c r="I6949" s="484"/>
      <c r="J6949" s="485"/>
      <c r="K6949" s="458"/>
    </row>
    <row r="6950" spans="1:11">
      <c r="A6950" s="450"/>
      <c r="B6950" s="517" t="s">
        <v>626</v>
      </c>
      <c r="C6950" s="518"/>
      <c r="D6950" s="459"/>
      <c r="E6950" s="487"/>
      <c r="F6950" s="488"/>
      <c r="G6950" s="519"/>
      <c r="H6950" s="520">
        <v>0.22222</v>
      </c>
      <c r="I6950" s="521">
        <f>VLOOKUP(B6950,'MÃO DE OBRA'!$A:$E,5,FALSE)/220</f>
        <v>15.730909090909092</v>
      </c>
      <c r="J6950" s="492">
        <f t="shared" ref="J6950:J6951" si="177">H6950*I6950</f>
        <v>3.4957226181818184</v>
      </c>
      <c r="K6950" s="458"/>
    </row>
    <row r="6951" spans="1:11">
      <c r="A6951" s="450"/>
      <c r="B6951" s="517" t="s">
        <v>734</v>
      </c>
      <c r="C6951" s="518"/>
      <c r="D6951" s="459"/>
      <c r="E6951" s="487"/>
      <c r="F6951" s="488"/>
      <c r="G6951" s="519"/>
      <c r="H6951" s="520">
        <v>0.44444</v>
      </c>
      <c r="I6951" s="521">
        <f>VLOOKUP(B6951,'MÃO DE OBRA'!$A:$E,5,FALSE)/220</f>
        <v>23.596363636363641</v>
      </c>
      <c r="J6951" s="492">
        <f t="shared" si="177"/>
        <v>10.487167854545456</v>
      </c>
      <c r="K6951" s="458"/>
    </row>
    <row r="6952" spans="1:11">
      <c r="A6952" s="450"/>
      <c r="B6952" s="517"/>
      <c r="C6952" s="518"/>
      <c r="D6952" s="459"/>
      <c r="E6952" s="487"/>
      <c r="F6952" s="488"/>
      <c r="G6952" s="519"/>
      <c r="H6952" s="520"/>
      <c r="I6952" s="521"/>
      <c r="J6952" s="492"/>
      <c r="K6952" s="458"/>
    </row>
    <row r="6953" spans="1:11">
      <c r="A6953" s="450"/>
      <c r="B6953" s="517"/>
      <c r="C6953" s="518"/>
      <c r="D6953" s="459"/>
      <c r="E6953" s="487"/>
      <c r="F6953" s="488"/>
      <c r="G6953" s="519"/>
      <c r="H6953" s="520"/>
      <c r="I6953" s="491"/>
      <c r="J6953" s="492">
        <f>H6953*I6953</f>
        <v>0</v>
      </c>
      <c r="K6953" s="458"/>
    </row>
    <row r="6954" spans="1:11">
      <c r="A6954" s="450"/>
      <c r="B6954" s="499" t="s">
        <v>1119</v>
      </c>
      <c r="C6954" s="502"/>
      <c r="D6954" s="502"/>
      <c r="E6954" s="502"/>
      <c r="F6954" s="502"/>
      <c r="G6954" s="502"/>
      <c r="H6954" s="502"/>
      <c r="I6954" s="522" t="s">
        <v>138</v>
      </c>
      <c r="J6954" s="501">
        <f>SUM(J6949:J6953)</f>
        <v>13.982890472727274</v>
      </c>
      <c r="K6954" s="458"/>
    </row>
    <row r="6955" spans="1:11">
      <c r="A6955" s="450"/>
      <c r="B6955" s="523"/>
      <c r="C6955" s="523"/>
      <c r="D6955" s="523"/>
      <c r="E6955" s="523"/>
      <c r="F6955" s="523"/>
      <c r="G6955" s="523"/>
      <c r="H6955" s="523"/>
      <c r="I6955" s="524"/>
      <c r="J6955" s="523"/>
      <c r="K6955" s="458"/>
    </row>
    <row r="6956" spans="1:11">
      <c r="A6956" s="450"/>
      <c r="B6956" s="525" t="s">
        <v>1123</v>
      </c>
      <c r="C6956" s="526"/>
      <c r="D6956" s="523"/>
      <c r="E6956" s="527">
        <v>1</v>
      </c>
      <c r="F6956" s="528" t="s">
        <v>1130</v>
      </c>
      <c r="G6956" s="506"/>
      <c r="H6956" s="506"/>
      <c r="I6956" s="529" t="s">
        <v>1124</v>
      </c>
      <c r="J6956" s="501">
        <f>J6946+J6954</f>
        <v>13.982890472727274</v>
      </c>
      <c r="K6956" s="458"/>
    </row>
    <row r="6957" spans="1:11">
      <c r="A6957" s="450"/>
      <c r="B6957" s="530"/>
      <c r="C6957" s="523"/>
      <c r="D6957" s="523"/>
      <c r="E6957" s="531"/>
      <c r="F6957" s="532"/>
      <c r="G6957" s="532"/>
      <c r="H6957" s="532"/>
      <c r="I6957" s="524"/>
      <c r="J6957" s="523"/>
      <c r="K6957" s="458"/>
    </row>
    <row r="6958" spans="1:11" ht="20.399999999999999">
      <c r="A6958" s="450"/>
      <c r="B6958" s="1667" t="s">
        <v>481</v>
      </c>
      <c r="C6958" s="1668"/>
      <c r="D6958" s="1668"/>
      <c r="E6958" s="1669"/>
      <c r="F6958" s="533" t="s">
        <v>873</v>
      </c>
      <c r="G6958" s="534" t="s">
        <v>493</v>
      </c>
      <c r="H6958" s="507" t="s">
        <v>1115</v>
      </c>
      <c r="I6958" s="535" t="s">
        <v>480</v>
      </c>
      <c r="J6958" s="536" t="s">
        <v>482</v>
      </c>
      <c r="K6958" s="458"/>
    </row>
    <row r="6959" spans="1:11">
      <c r="A6959" s="450"/>
      <c r="B6959" s="537"/>
      <c r="C6959" s="538"/>
      <c r="D6959" s="538"/>
      <c r="E6959" s="539"/>
      <c r="F6959" s="540"/>
      <c r="G6959" s="541"/>
      <c r="H6959" s="547"/>
      <c r="I6959" s="543"/>
      <c r="J6959" s="485"/>
      <c r="K6959" s="458"/>
    </row>
    <row r="6960" spans="1:11">
      <c r="A6960" s="450"/>
      <c r="B6960" s="537"/>
      <c r="C6960" s="518"/>
      <c r="D6960" s="518"/>
      <c r="E6960" s="487"/>
      <c r="F6960" s="540"/>
      <c r="G6960" s="541"/>
      <c r="H6960" s="547"/>
      <c r="I6960" s="543"/>
      <c r="J6960" s="492"/>
      <c r="K6960" s="458"/>
    </row>
    <row r="6961" spans="1:11">
      <c r="A6961" s="450"/>
      <c r="B6961" s="517"/>
      <c r="C6961" s="518"/>
      <c r="D6961" s="518"/>
      <c r="E6961" s="487"/>
      <c r="F6961" s="488"/>
      <c r="G6961" s="546"/>
      <c r="H6961" s="547"/>
      <c r="I6961" s="543"/>
      <c r="J6961" s="492">
        <f>H6961*I6961*E6943*F6943</f>
        <v>0</v>
      </c>
      <c r="K6961" s="458"/>
    </row>
    <row r="6962" spans="1:11">
      <c r="A6962" s="450"/>
      <c r="B6962" s="517"/>
      <c r="C6962" s="526"/>
      <c r="D6962" s="526"/>
      <c r="E6962" s="494"/>
      <c r="F6962" s="488"/>
      <c r="G6962" s="468"/>
      <c r="H6962" s="547"/>
      <c r="I6962" s="548"/>
      <c r="J6962" s="492">
        <f>H6962*I6962*E6944*F6944</f>
        <v>0</v>
      </c>
      <c r="K6962" s="458"/>
    </row>
    <row r="6963" spans="1:11">
      <c r="A6963" s="450"/>
      <c r="B6963" s="550" t="s">
        <v>1119</v>
      </c>
      <c r="C6963" s="526"/>
      <c r="D6963" s="526"/>
      <c r="E6963" s="526"/>
      <c r="F6963" s="523"/>
      <c r="G6963" s="526"/>
      <c r="H6963" s="551"/>
      <c r="I6963" s="552" t="s">
        <v>138</v>
      </c>
      <c r="J6963" s="501">
        <f>SUM(J6959:J6962)</f>
        <v>0</v>
      </c>
      <c r="K6963" s="458"/>
    </row>
    <row r="6964" spans="1:11">
      <c r="A6964" s="450"/>
      <c r="B6964" s="553"/>
      <c r="C6964" s="526"/>
      <c r="D6964" s="526"/>
      <c r="E6964" s="554"/>
      <c r="F6964" s="555"/>
      <c r="G6964" s="506"/>
      <c r="H6964" s="506"/>
      <c r="I6964" s="529"/>
      <c r="J6964" s="554"/>
      <c r="K6964" s="458"/>
    </row>
    <row r="6965" spans="1:11" ht="20.399999999999999">
      <c r="A6965" s="450"/>
      <c r="B6965" s="1667" t="s">
        <v>1125</v>
      </c>
      <c r="C6965" s="1668"/>
      <c r="D6965" s="1668"/>
      <c r="E6965" s="1668"/>
      <c r="F6965" s="1669"/>
      <c r="G6965" s="556" t="s">
        <v>494</v>
      </c>
      <c r="H6965" s="506" t="s">
        <v>1126</v>
      </c>
      <c r="I6965" s="557" t="s">
        <v>1115</v>
      </c>
      <c r="J6965" s="509" t="s">
        <v>482</v>
      </c>
      <c r="K6965" s="458"/>
    </row>
    <row r="6966" spans="1:11">
      <c r="A6966" s="450"/>
      <c r="B6966" s="558"/>
      <c r="C6966" s="559"/>
      <c r="D6966" s="560"/>
      <c r="E6966" s="560"/>
      <c r="F6966" s="561"/>
      <c r="G6966" s="489"/>
      <c r="H6966" s="489"/>
      <c r="I6966" s="562"/>
      <c r="J6966" s="492"/>
      <c r="K6966" s="458"/>
    </row>
    <row r="6967" spans="1:11">
      <c r="A6967" s="450"/>
      <c r="B6967" s="563"/>
      <c r="C6967" s="564"/>
      <c r="D6967" s="565"/>
      <c r="E6967" s="565"/>
      <c r="F6967" s="566"/>
      <c r="G6967" s="489"/>
      <c r="H6967" s="489"/>
      <c r="I6967" s="562"/>
      <c r="J6967" s="492"/>
      <c r="K6967" s="458"/>
    </row>
    <row r="6968" spans="1:11">
      <c r="A6968" s="450"/>
      <c r="B6968" s="1670" t="s">
        <v>138</v>
      </c>
      <c r="C6968" s="1670"/>
      <c r="D6968" s="1670"/>
      <c r="E6968" s="1670"/>
      <c r="F6968" s="1670"/>
      <c r="G6968" s="1670"/>
      <c r="H6968" s="1670"/>
      <c r="I6968" s="1670"/>
      <c r="J6968" s="501">
        <f>SUM(J6966:J6967)</f>
        <v>0</v>
      </c>
      <c r="K6968" s="458"/>
    </row>
    <row r="6969" spans="1:11">
      <c r="A6969" s="450"/>
      <c r="B6969" s="567"/>
      <c r="C6969" s="511"/>
      <c r="D6969" s="511"/>
      <c r="E6969" s="568"/>
      <c r="F6969" s="569"/>
      <c r="G6969" s="570"/>
      <c r="H6969" s="570"/>
      <c r="I6969" s="571"/>
      <c r="J6969" s="572"/>
      <c r="K6969" s="458"/>
    </row>
    <row r="6970" spans="1:11">
      <c r="A6970" s="450"/>
      <c r="B6970" s="573" t="s">
        <v>1127</v>
      </c>
      <c r="C6970" s="573"/>
      <c r="D6970" s="550"/>
      <c r="E6970" s="523"/>
      <c r="F6970" s="523"/>
      <c r="G6970" s="523"/>
      <c r="H6970" s="574"/>
      <c r="I6970" s="575"/>
      <c r="J6970" s="639">
        <f>(J6956+J6963+J6968)/E6956</f>
        <v>13.982890472727274</v>
      </c>
      <c r="K6970" s="458"/>
    </row>
    <row r="6971" spans="1:11">
      <c r="A6971" s="450"/>
      <c r="B6971" s="553"/>
      <c r="C6971" s="526"/>
      <c r="D6971" s="526"/>
      <c r="E6971" s="554"/>
      <c r="F6971" s="555"/>
      <c r="G6971" s="506"/>
      <c r="H6971" s="506"/>
      <c r="I6971" s="529"/>
      <c r="J6971" s="576"/>
      <c r="K6971" s="458"/>
    </row>
    <row r="6972" spans="1:11" ht="20.399999999999999">
      <c r="A6972" s="450"/>
      <c r="B6972" s="1667" t="s">
        <v>1128</v>
      </c>
      <c r="C6972" s="1668"/>
      <c r="D6972" s="1668"/>
      <c r="E6972" s="1668"/>
      <c r="F6972" s="1669"/>
      <c r="G6972" s="556" t="s">
        <v>494</v>
      </c>
      <c r="H6972" s="506" t="s">
        <v>1126</v>
      </c>
      <c r="I6972" s="557" t="s">
        <v>1115</v>
      </c>
      <c r="J6972" s="509" t="s">
        <v>482</v>
      </c>
      <c r="K6972" s="458"/>
    </row>
    <row r="6973" spans="1:11">
      <c r="A6973" s="450"/>
      <c r="B6973" s="558" t="s">
        <v>1447</v>
      </c>
      <c r="C6973" s="559"/>
      <c r="D6973" s="560"/>
      <c r="E6973" s="560"/>
      <c r="F6973" s="561"/>
      <c r="G6973" s="489">
        <v>13.68</v>
      </c>
      <c r="H6973" s="489" t="s">
        <v>1140</v>
      </c>
      <c r="I6973" s="562">
        <v>2.4</v>
      </c>
      <c r="J6973" s="492">
        <f>G6973*I6973</f>
        <v>32.832000000000001</v>
      </c>
      <c r="K6973" s="458"/>
    </row>
    <row r="6974" spans="1:11">
      <c r="A6974" s="450"/>
      <c r="B6974" s="563" t="s">
        <v>1448</v>
      </c>
      <c r="C6974" s="564"/>
      <c r="D6974" s="565"/>
      <c r="E6974" s="565"/>
      <c r="F6974" s="566"/>
      <c r="G6974" s="489">
        <v>1.1000000000000001</v>
      </c>
      <c r="H6974" s="489" t="s">
        <v>1165</v>
      </c>
      <c r="I6974" s="743">
        <v>85.78</v>
      </c>
      <c r="J6974" s="492">
        <f>G6974*I6974</f>
        <v>94.358000000000004</v>
      </c>
      <c r="K6974" s="458"/>
    </row>
    <row r="6975" spans="1:11">
      <c r="A6975" s="450"/>
      <c r="B6975" s="563" t="s">
        <v>1449</v>
      </c>
      <c r="C6975" s="564"/>
      <c r="D6975" s="565"/>
      <c r="E6975" s="565"/>
      <c r="F6975" s="566"/>
      <c r="G6975" s="489">
        <v>1</v>
      </c>
      <c r="H6975" s="489" t="s">
        <v>1165</v>
      </c>
      <c r="I6975" s="743">
        <v>5.67</v>
      </c>
      <c r="J6975" s="492">
        <f>G6975*I6975</f>
        <v>5.67</v>
      </c>
      <c r="K6975" s="458"/>
    </row>
    <row r="6976" spans="1:11">
      <c r="A6976" s="450"/>
      <c r="B6976" s="563"/>
      <c r="C6976" s="564"/>
      <c r="D6976" s="565"/>
      <c r="E6976" s="565"/>
      <c r="F6976" s="566"/>
      <c r="G6976" s="489"/>
      <c r="H6976" s="489"/>
      <c r="I6976" s="743"/>
      <c r="J6976" s="492">
        <f t="shared" ref="J6976:J6979" si="178">G6976*I6976</f>
        <v>0</v>
      </c>
      <c r="K6976" s="458"/>
    </row>
    <row r="6977" spans="1:11">
      <c r="A6977" s="450"/>
      <c r="B6977" s="563"/>
      <c r="C6977" s="564"/>
      <c r="D6977" s="565"/>
      <c r="E6977" s="565"/>
      <c r="F6977" s="566"/>
      <c r="G6977" s="489"/>
      <c r="H6977" s="489"/>
      <c r="I6977" s="743"/>
      <c r="J6977" s="492">
        <f t="shared" si="178"/>
        <v>0</v>
      </c>
      <c r="K6977" s="458"/>
    </row>
    <row r="6978" spans="1:11">
      <c r="A6978" s="450"/>
      <c r="B6978" s="563"/>
      <c r="C6978" s="564"/>
      <c r="D6978" s="565"/>
      <c r="E6978" s="565"/>
      <c r="F6978" s="566"/>
      <c r="G6978" s="489"/>
      <c r="H6978" s="489"/>
      <c r="I6978" s="743"/>
      <c r="J6978" s="492">
        <f t="shared" si="178"/>
        <v>0</v>
      </c>
      <c r="K6978" s="458"/>
    </row>
    <row r="6979" spans="1:11">
      <c r="A6979" s="450"/>
      <c r="B6979" s="577"/>
      <c r="C6979" s="578"/>
      <c r="D6979" s="579"/>
      <c r="E6979" s="579"/>
      <c r="F6979" s="580"/>
      <c r="G6979" s="489"/>
      <c r="H6979" s="489"/>
      <c r="I6979" s="743"/>
      <c r="J6979" s="492">
        <f t="shared" si="178"/>
        <v>0</v>
      </c>
      <c r="K6979" s="458"/>
    </row>
    <row r="6980" spans="1:11">
      <c r="A6980" s="450"/>
      <c r="B6980" s="581"/>
      <c r="C6980" s="523"/>
      <c r="D6980" s="523"/>
      <c r="E6980" s="582"/>
      <c r="F6980" s="583"/>
      <c r="G6980" s="532"/>
      <c r="H6980" s="532"/>
      <c r="I6980" s="524" t="s">
        <v>138</v>
      </c>
      <c r="J6980" s="501">
        <f>SUM(J6973:J6979)</f>
        <v>132.85999999999999</v>
      </c>
      <c r="K6980" s="458"/>
    </row>
    <row r="6981" spans="1:11">
      <c r="A6981" s="450"/>
      <c r="B6981" s="584"/>
      <c r="C6981" s="523"/>
      <c r="D6981" s="523"/>
      <c r="E6981" s="582"/>
      <c r="F6981" s="583"/>
      <c r="G6981" s="532"/>
      <c r="H6981" s="532"/>
      <c r="I6981" s="524"/>
      <c r="J6981" s="582"/>
      <c r="K6981" s="458"/>
    </row>
    <row r="6982" spans="1:11" ht="20.399999999999999">
      <c r="A6982" s="450"/>
      <c r="B6982" s="1667" t="s">
        <v>1141</v>
      </c>
      <c r="C6982" s="1668"/>
      <c r="D6982" s="1668"/>
      <c r="E6982" s="1668"/>
      <c r="F6982" s="1669"/>
      <c r="G6982" s="587" t="s">
        <v>494</v>
      </c>
      <c r="H6982" s="506" t="s">
        <v>1115</v>
      </c>
      <c r="I6982" s="557"/>
      <c r="J6982" s="509" t="s">
        <v>482</v>
      </c>
      <c r="K6982" s="458"/>
    </row>
    <row r="6983" spans="1:11">
      <c r="A6983" s="450"/>
      <c r="B6983" s="1654"/>
      <c r="C6983" s="1655"/>
      <c r="D6983" s="1655"/>
      <c r="E6983" s="1655"/>
      <c r="F6983" s="1656"/>
      <c r="G6983" s="489"/>
      <c r="H6983" s="1657"/>
      <c r="I6983" s="1658"/>
      <c r="J6983" s="492"/>
      <c r="K6983" s="458"/>
    </row>
    <row r="6984" spans="1:11">
      <c r="A6984" s="450"/>
      <c r="B6984" s="1659"/>
      <c r="C6984" s="1660"/>
      <c r="D6984" s="1660"/>
      <c r="E6984" s="1660"/>
      <c r="F6984" s="1661"/>
      <c r="G6984" s="496"/>
      <c r="H6984" s="1662"/>
      <c r="I6984" s="1663"/>
      <c r="J6984" s="492"/>
      <c r="K6984" s="458"/>
    </row>
    <row r="6985" spans="1:11">
      <c r="A6985" s="450"/>
      <c r="B6985" s="581"/>
      <c r="C6985" s="523"/>
      <c r="D6985" s="523"/>
      <c r="E6985" s="582"/>
      <c r="F6985" s="583"/>
      <c r="G6985" s="532"/>
      <c r="H6985" s="532"/>
      <c r="I6985" s="524" t="s">
        <v>138</v>
      </c>
      <c r="J6985" s="501">
        <f>SUM(J6983:J6984)</f>
        <v>0</v>
      </c>
      <c r="K6985" s="458"/>
    </row>
    <row r="6986" spans="1:11">
      <c r="A6986" s="450"/>
      <c r="B6986" s="523"/>
      <c r="C6986" s="523"/>
      <c r="D6986" s="523"/>
      <c r="E6986" s="523"/>
      <c r="F6986" s="523"/>
      <c r="G6986" s="523"/>
      <c r="H6986" s="523"/>
      <c r="I6986" s="524"/>
      <c r="J6986" s="523"/>
      <c r="K6986" s="458"/>
    </row>
    <row r="6987" spans="1:11">
      <c r="A6987" s="450"/>
      <c r="B6987" s="1645" t="s">
        <v>1142</v>
      </c>
      <c r="C6987" s="1646"/>
      <c r="D6987" s="1646"/>
      <c r="E6987" s="1646"/>
      <c r="F6987" s="1646"/>
      <c r="G6987" s="1646"/>
      <c r="H6987" s="1646"/>
      <c r="I6987" s="1647"/>
      <c r="J6987" s="573">
        <f>J6985+J6980+J6970</f>
        <v>146.84289047272725</v>
      </c>
      <c r="K6987" s="458"/>
    </row>
    <row r="6988" spans="1:11">
      <c r="A6988" s="450"/>
      <c r="B6988" s="523"/>
      <c r="C6988" s="523"/>
      <c r="D6988" s="523"/>
      <c r="E6988" s="523"/>
      <c r="F6988" s="523"/>
      <c r="G6988" s="523"/>
      <c r="H6988" s="523"/>
      <c r="I6988" s="524"/>
      <c r="J6988" s="523"/>
      <c r="K6988" s="458"/>
    </row>
    <row r="6989" spans="1:11">
      <c r="A6989" s="450"/>
      <c r="B6989" s="1645" t="s">
        <v>1143</v>
      </c>
      <c r="C6989" s="1646"/>
      <c r="D6989" s="1646"/>
      <c r="E6989" s="1646"/>
      <c r="F6989" s="1646"/>
      <c r="G6989" s="1646"/>
      <c r="H6989" s="1646"/>
      <c r="I6989" s="1647"/>
      <c r="J6989" s="501">
        <f>J6987*0</f>
        <v>0</v>
      </c>
      <c r="K6989" s="458"/>
    </row>
    <row r="6990" spans="1:11">
      <c r="A6990" s="450"/>
      <c r="B6990" s="523"/>
      <c r="C6990" s="523"/>
      <c r="D6990" s="523"/>
      <c r="E6990" s="523"/>
      <c r="F6990" s="523"/>
      <c r="G6990" s="523"/>
      <c r="H6990" s="523"/>
      <c r="I6990" s="524"/>
      <c r="J6990" s="523"/>
      <c r="K6990" s="458"/>
    </row>
    <row r="6991" spans="1:11">
      <c r="A6991" s="450"/>
      <c r="B6991" s="1645" t="s">
        <v>1144</v>
      </c>
      <c r="C6991" s="1646"/>
      <c r="D6991" s="1646"/>
      <c r="E6991" s="1646"/>
      <c r="F6991" s="1646"/>
      <c r="G6991" s="1646"/>
      <c r="H6991" s="1646"/>
      <c r="I6991" s="1647"/>
      <c r="J6991" s="573">
        <f>J6987+J6989</f>
        <v>146.84289047272725</v>
      </c>
      <c r="K6991" s="458"/>
    </row>
    <row r="6992" spans="1:11">
      <c r="A6992" s="450"/>
      <c r="B6992" s="511"/>
      <c r="C6992" s="511"/>
      <c r="D6992" s="511"/>
      <c r="E6992" s="511"/>
      <c r="F6992" s="511"/>
      <c r="G6992" s="511"/>
      <c r="H6992" s="511"/>
      <c r="I6992" s="571"/>
      <c r="J6992" s="511"/>
      <c r="K6992" s="458"/>
    </row>
    <row r="6993" spans="1:11">
      <c r="A6993" s="450"/>
      <c r="B6993" s="589"/>
      <c r="C6993" s="559"/>
      <c r="D6993" s="559"/>
      <c r="E6993" s="559"/>
      <c r="F6993" s="559"/>
      <c r="G6993" s="559"/>
      <c r="H6993" s="559"/>
      <c r="I6993" s="559"/>
      <c r="J6993" s="590"/>
      <c r="K6993" s="458"/>
    </row>
    <row r="6994" spans="1:11">
      <c r="A6994" s="450"/>
      <c r="B6994" s="591"/>
      <c r="C6994" s="592"/>
      <c r="D6994" s="593"/>
      <c r="E6994" s="593"/>
      <c r="F6994" s="594" t="s">
        <v>1119</v>
      </c>
      <c r="G6994" s="595" t="s">
        <v>1119</v>
      </c>
      <c r="H6994" s="592"/>
      <c r="I6994" s="592"/>
      <c r="J6994" s="596"/>
      <c r="K6994" s="458"/>
    </row>
    <row r="6995" spans="1:11">
      <c r="A6995" s="450"/>
      <c r="B6995" s="459"/>
      <c r="C6995" s="459"/>
      <c r="D6995" s="459"/>
      <c r="E6995" s="459"/>
      <c r="F6995" s="459"/>
      <c r="G6995" s="459"/>
      <c r="H6995" s="459"/>
      <c r="I6995" s="459"/>
      <c r="J6995" s="459"/>
      <c r="K6995" s="458"/>
    </row>
    <row r="6996" spans="1:11">
      <c r="A6996" s="450"/>
      <c r="B6996" s="597"/>
      <c r="C6996" s="598"/>
      <c r="D6996" s="598"/>
      <c r="E6996" s="598"/>
      <c r="F6996" s="599"/>
      <c r="G6996" s="600" t="s">
        <v>482</v>
      </c>
      <c r="H6996" s="502"/>
      <c r="I6996" s="502"/>
      <c r="J6996" s="505"/>
      <c r="K6996" s="458"/>
    </row>
    <row r="6997" spans="1:11">
      <c r="A6997" s="450"/>
      <c r="B6997" s="601"/>
      <c r="C6997" s="602"/>
      <c r="D6997" s="602"/>
      <c r="E6997" s="602"/>
      <c r="F6997" s="603"/>
      <c r="G6997" s="1648" t="s">
        <v>1145</v>
      </c>
      <c r="H6997" s="1649"/>
      <c r="I6997" s="1649"/>
      <c r="J6997" s="1650"/>
      <c r="K6997" s="458"/>
    </row>
    <row r="6998" spans="1:11">
      <c r="A6998" s="450"/>
      <c r="B6998" s="604"/>
      <c r="C6998" s="605"/>
      <c r="D6998" s="605"/>
      <c r="E6998" s="605"/>
      <c r="F6998" s="606"/>
      <c r="G6998" s="607"/>
      <c r="H6998" s="1651"/>
      <c r="I6998" s="1652"/>
      <c r="J6998" s="1653"/>
      <c r="K6998" s="458"/>
    </row>
    <row r="6999" spans="1:11" ht="15" thickBot="1">
      <c r="A6999" s="608"/>
      <c r="B6999" s="609"/>
      <c r="C6999" s="609"/>
      <c r="D6999" s="609"/>
      <c r="E6999" s="609"/>
      <c r="F6999" s="609"/>
      <c r="G6999" s="609"/>
      <c r="H6999" s="609"/>
      <c r="I6999" s="609"/>
      <c r="J6999" s="609"/>
      <c r="K6999" s="610"/>
    </row>
    <row r="7000" spans="1:11">
      <c r="A7000" s="447"/>
      <c r="B7000" s="448"/>
      <c r="C7000" s="448"/>
      <c r="D7000" s="448"/>
      <c r="E7000" s="448"/>
      <c r="F7000" s="448"/>
      <c r="G7000" s="448"/>
      <c r="H7000" s="448"/>
      <c r="I7000" s="448"/>
      <c r="J7000" s="448"/>
      <c r="K7000" s="449"/>
    </row>
    <row r="7001" spans="1:11">
      <c r="A7001" s="450"/>
      <c r="B7001" s="451" t="s">
        <v>141</v>
      </c>
      <c r="C7001" s="452"/>
      <c r="D7001" s="453" t="s">
        <v>1105</v>
      </c>
      <c r="E7001" s="454"/>
      <c r="F7001" s="455"/>
      <c r="G7001" s="455"/>
      <c r="H7001" s="456"/>
      <c r="I7001" s="456"/>
      <c r="J7001" s="457"/>
      <c r="K7001" s="458"/>
    </row>
    <row r="7002" spans="1:11">
      <c r="A7002" s="450"/>
      <c r="B7002" s="459"/>
      <c r="C7002" s="459"/>
      <c r="D7002" s="459"/>
      <c r="E7002" s="459"/>
      <c r="F7002" s="459"/>
      <c r="G7002" s="459"/>
      <c r="H7002" s="459"/>
      <c r="I7002" s="459"/>
      <c r="J7002" s="459"/>
      <c r="K7002" s="458"/>
    </row>
    <row r="7003" spans="1:11">
      <c r="A7003" s="450"/>
      <c r="B7003" s="460" t="s">
        <v>1173</v>
      </c>
      <c r="C7003" s="461" t="s">
        <v>1107</v>
      </c>
      <c r="D7003" s="1671" t="s">
        <v>198</v>
      </c>
      <c r="E7003" s="1672"/>
      <c r="F7003" s="1672"/>
      <c r="G7003" s="1672"/>
      <c r="H7003" s="1672"/>
      <c r="I7003" s="1673"/>
      <c r="J7003" s="462" t="s">
        <v>1108</v>
      </c>
      <c r="K7003" s="458"/>
    </row>
    <row r="7004" spans="1:11" ht="25.5" customHeight="1">
      <c r="A7004" s="450"/>
      <c r="B7004" s="463">
        <v>221001</v>
      </c>
      <c r="C7004" s="464"/>
      <c r="D7004" s="1674" t="s">
        <v>1450</v>
      </c>
      <c r="E7004" s="1675"/>
      <c r="F7004" s="1675"/>
      <c r="G7004" s="1675"/>
      <c r="H7004" s="1675"/>
      <c r="I7004" s="1676"/>
      <c r="J7004" s="468" t="str">
        <f>F7021</f>
        <v>m2</v>
      </c>
      <c r="K7004" s="458"/>
    </row>
    <row r="7005" spans="1:11">
      <c r="A7005" s="450"/>
      <c r="B7005" s="469"/>
      <c r="C7005" s="469"/>
      <c r="D7005" s="469"/>
      <c r="E7005" s="469"/>
      <c r="F7005" s="469"/>
      <c r="G7005" s="469"/>
      <c r="H7005" s="469"/>
      <c r="I7005" s="470"/>
      <c r="J7005" s="471"/>
      <c r="K7005" s="458"/>
    </row>
    <row r="7006" spans="1:11">
      <c r="A7006" s="450"/>
      <c r="B7006" s="1648" t="s">
        <v>1111</v>
      </c>
      <c r="C7006" s="1650"/>
      <c r="D7006" s="1679" t="s">
        <v>873</v>
      </c>
      <c r="E7006" s="1681" t="s">
        <v>1112</v>
      </c>
      <c r="F7006" s="472" t="s">
        <v>1113</v>
      </c>
      <c r="G7006" s="473"/>
      <c r="H7006" s="472" t="s">
        <v>1114</v>
      </c>
      <c r="I7006" s="473"/>
      <c r="J7006" s="474" t="s">
        <v>1115</v>
      </c>
      <c r="K7006" s="458"/>
    </row>
    <row r="7007" spans="1:11">
      <c r="A7007" s="450"/>
      <c r="B7007" s="1677"/>
      <c r="C7007" s="1678"/>
      <c r="D7007" s="1680"/>
      <c r="E7007" s="1682"/>
      <c r="F7007" s="475" t="s">
        <v>1116</v>
      </c>
      <c r="G7007" s="475" t="s">
        <v>1117</v>
      </c>
      <c r="H7007" s="475" t="s">
        <v>1116</v>
      </c>
      <c r="I7007" s="476" t="s">
        <v>1117</v>
      </c>
      <c r="J7007" s="477" t="s">
        <v>1118</v>
      </c>
      <c r="K7007" s="458"/>
    </row>
    <row r="7008" spans="1:11">
      <c r="A7008" s="450"/>
      <c r="B7008" s="486"/>
      <c r="C7008" s="487"/>
      <c r="D7008" s="488"/>
      <c r="E7008" s="481"/>
      <c r="F7008" s="481"/>
      <c r="G7008" s="482"/>
      <c r="H7008" s="490"/>
      <c r="I7008" s="484"/>
      <c r="J7008" s="492">
        <f>H7008*F7008*E7008+I7008*G7008*E7008</f>
        <v>0</v>
      </c>
      <c r="K7008" s="458"/>
    </row>
    <row r="7009" spans="1:11">
      <c r="A7009" s="450"/>
      <c r="B7009" s="486"/>
      <c r="C7009" s="487"/>
      <c r="D7009" s="488"/>
      <c r="E7009" s="489"/>
      <c r="F7009" s="489"/>
      <c r="G7009" s="489"/>
      <c r="H7009" s="490"/>
      <c r="I7009" s="491"/>
      <c r="J7009" s="492">
        <f>H7009*F7009*E7009+I7009*G7009*E7009</f>
        <v>0</v>
      </c>
      <c r="K7009" s="458"/>
    </row>
    <row r="7010" spans="1:11">
      <c r="A7010" s="450"/>
      <c r="B7010" s="493"/>
      <c r="C7010" s="494"/>
      <c r="D7010" s="495"/>
      <c r="E7010" s="496"/>
      <c r="F7010" s="496"/>
      <c r="G7010" s="496"/>
      <c r="H7010" s="497"/>
      <c r="I7010" s="498"/>
      <c r="J7010" s="492">
        <f>H7010*F7010*E7010+I7010*G7010*E7010</f>
        <v>0</v>
      </c>
      <c r="K7010" s="458"/>
    </row>
    <row r="7011" spans="1:11">
      <c r="A7011" s="450"/>
      <c r="B7011" s="499" t="s">
        <v>1119</v>
      </c>
      <c r="C7011" s="469"/>
      <c r="D7011" s="469"/>
      <c r="E7011" s="469"/>
      <c r="F7011" s="469"/>
      <c r="G7011" s="469"/>
      <c r="H7011" s="469"/>
      <c r="I7011" s="500" t="s">
        <v>138</v>
      </c>
      <c r="J7011" s="501">
        <f>SUM(J7008:J7010)</f>
        <v>0</v>
      </c>
      <c r="K7011" s="458"/>
    </row>
    <row r="7012" spans="1:11">
      <c r="A7012" s="450"/>
      <c r="B7012" s="502"/>
      <c r="C7012" s="502"/>
      <c r="D7012" s="502"/>
      <c r="E7012" s="502"/>
      <c r="F7012" s="502"/>
      <c r="G7012" s="502"/>
      <c r="H7012" s="502"/>
      <c r="I7012" s="503"/>
      <c r="J7012" s="504"/>
      <c r="K7012" s="458"/>
    </row>
    <row r="7013" spans="1:11" ht="20.399999999999999">
      <c r="A7013" s="450"/>
      <c r="B7013" s="1664" t="s">
        <v>1120</v>
      </c>
      <c r="C7013" s="1665"/>
      <c r="D7013" s="1665"/>
      <c r="E7013" s="1666"/>
      <c r="F7013" s="505" t="s">
        <v>873</v>
      </c>
      <c r="G7013" s="506"/>
      <c r="H7013" s="507" t="s">
        <v>560</v>
      </c>
      <c r="I7013" s="508" t="s">
        <v>1121</v>
      </c>
      <c r="J7013" s="509" t="s">
        <v>1122</v>
      </c>
      <c r="K7013" s="458"/>
    </row>
    <row r="7014" spans="1:11">
      <c r="A7014" s="450"/>
      <c r="B7014" s="510"/>
      <c r="C7014" s="511"/>
      <c r="D7014" s="512"/>
      <c r="E7014" s="513"/>
      <c r="F7014" s="514"/>
      <c r="G7014" s="515"/>
      <c r="H7014" s="516"/>
      <c r="I7014" s="484"/>
      <c r="J7014" s="485"/>
      <c r="K7014" s="458"/>
    </row>
    <row r="7015" spans="1:11">
      <c r="A7015" s="450"/>
      <c r="B7015" s="517" t="s">
        <v>741</v>
      </c>
      <c r="C7015" s="518"/>
      <c r="D7015" s="459"/>
      <c r="E7015" s="487"/>
      <c r="F7015" s="488"/>
      <c r="G7015" s="519"/>
      <c r="H7015" s="520">
        <v>0.69410000000000005</v>
      </c>
      <c r="I7015" s="521">
        <f>VLOOKUP(B7015,'MÃO DE OBRA'!$A:$E,5,FALSE)/220</f>
        <v>14.214</v>
      </c>
      <c r="J7015" s="492">
        <f t="shared" ref="J7015:J7016" si="179">H7015*I7015</f>
        <v>9.8659374000000017</v>
      </c>
      <c r="K7015" s="458"/>
    </row>
    <row r="7016" spans="1:11">
      <c r="A7016" s="450"/>
      <c r="B7016" s="517" t="s">
        <v>734</v>
      </c>
      <c r="C7016" s="518"/>
      <c r="D7016" s="459"/>
      <c r="E7016" s="487"/>
      <c r="F7016" s="488"/>
      <c r="G7016" s="519"/>
      <c r="H7016" s="520">
        <v>0.62790000000000001</v>
      </c>
      <c r="I7016" s="521">
        <f>VLOOKUP(B7016,'MÃO DE OBRA'!$A:$E,5,FALSE)/220</f>
        <v>23.596363636363641</v>
      </c>
      <c r="J7016" s="492">
        <f t="shared" si="179"/>
        <v>14.81615672727273</v>
      </c>
      <c r="K7016" s="458"/>
    </row>
    <row r="7017" spans="1:11">
      <c r="A7017" s="450"/>
      <c r="B7017" s="517"/>
      <c r="C7017" s="518"/>
      <c r="D7017" s="459"/>
      <c r="E7017" s="487"/>
      <c r="F7017" s="488"/>
      <c r="G7017" s="519"/>
      <c r="H7017" s="520"/>
      <c r="I7017" s="521"/>
      <c r="J7017" s="492"/>
      <c r="K7017" s="458"/>
    </row>
    <row r="7018" spans="1:11">
      <c r="A7018" s="450"/>
      <c r="B7018" s="517"/>
      <c r="C7018" s="518"/>
      <c r="D7018" s="459"/>
      <c r="E7018" s="487"/>
      <c r="F7018" s="488"/>
      <c r="G7018" s="519"/>
      <c r="H7018" s="520"/>
      <c r="I7018" s="491"/>
      <c r="J7018" s="492">
        <f>H7018*I7018</f>
        <v>0</v>
      </c>
      <c r="K7018" s="458"/>
    </row>
    <row r="7019" spans="1:11">
      <c r="A7019" s="450"/>
      <c r="B7019" s="499" t="s">
        <v>1119</v>
      </c>
      <c r="C7019" s="502"/>
      <c r="D7019" s="502"/>
      <c r="E7019" s="502"/>
      <c r="F7019" s="502"/>
      <c r="G7019" s="502"/>
      <c r="H7019" s="502"/>
      <c r="I7019" s="522" t="s">
        <v>138</v>
      </c>
      <c r="J7019" s="501">
        <f>SUM(J7014:J7018)</f>
        <v>24.682094127272734</v>
      </c>
      <c r="K7019" s="458"/>
    </row>
    <row r="7020" spans="1:11">
      <c r="A7020" s="450"/>
      <c r="B7020" s="523"/>
      <c r="C7020" s="523"/>
      <c r="D7020" s="523"/>
      <c r="E7020" s="523"/>
      <c r="F7020" s="523"/>
      <c r="G7020" s="523"/>
      <c r="H7020" s="523"/>
      <c r="I7020" s="524"/>
      <c r="J7020" s="523"/>
      <c r="K7020" s="458"/>
    </row>
    <row r="7021" spans="1:11">
      <c r="A7021" s="450"/>
      <c r="B7021" s="525" t="s">
        <v>1123</v>
      </c>
      <c r="C7021" s="526"/>
      <c r="D7021" s="523"/>
      <c r="E7021" s="527">
        <v>1</v>
      </c>
      <c r="F7021" s="528" t="s">
        <v>1130</v>
      </c>
      <c r="G7021" s="506"/>
      <c r="H7021" s="506"/>
      <c r="I7021" s="529" t="s">
        <v>1124</v>
      </c>
      <c r="J7021" s="501">
        <f>J7011+J7019</f>
        <v>24.682094127272734</v>
      </c>
      <c r="K7021" s="458"/>
    </row>
    <row r="7022" spans="1:11">
      <c r="A7022" s="450"/>
      <c r="B7022" s="530"/>
      <c r="C7022" s="523"/>
      <c r="D7022" s="523"/>
      <c r="E7022" s="531"/>
      <c r="F7022" s="532"/>
      <c r="G7022" s="532"/>
      <c r="H7022" s="532"/>
      <c r="I7022" s="524"/>
      <c r="J7022" s="523"/>
      <c r="K7022" s="458"/>
    </row>
    <row r="7023" spans="1:11" ht="20.399999999999999">
      <c r="A7023" s="450"/>
      <c r="B7023" s="1667" t="s">
        <v>481</v>
      </c>
      <c r="C7023" s="1668"/>
      <c r="D7023" s="1668"/>
      <c r="E7023" s="1669"/>
      <c r="F7023" s="533" t="s">
        <v>873</v>
      </c>
      <c r="G7023" s="534" t="s">
        <v>493</v>
      </c>
      <c r="H7023" s="507" t="s">
        <v>1115</v>
      </c>
      <c r="I7023" s="535" t="s">
        <v>480</v>
      </c>
      <c r="J7023" s="536" t="s">
        <v>482</v>
      </c>
      <c r="K7023" s="458"/>
    </row>
    <row r="7024" spans="1:11">
      <c r="A7024" s="450"/>
      <c r="B7024" s="537"/>
      <c r="C7024" s="538"/>
      <c r="D7024" s="538"/>
      <c r="E7024" s="539"/>
      <c r="F7024" s="540"/>
      <c r="G7024" s="541"/>
      <c r="H7024" s="547"/>
      <c r="I7024" s="543"/>
      <c r="J7024" s="485"/>
      <c r="K7024" s="458"/>
    </row>
    <row r="7025" spans="1:11">
      <c r="A7025" s="450"/>
      <c r="B7025" s="537"/>
      <c r="C7025" s="518"/>
      <c r="D7025" s="518"/>
      <c r="E7025" s="487"/>
      <c r="F7025" s="540"/>
      <c r="G7025" s="541"/>
      <c r="H7025" s="547"/>
      <c r="I7025" s="543"/>
      <c r="J7025" s="492"/>
      <c r="K7025" s="458"/>
    </row>
    <row r="7026" spans="1:11">
      <c r="A7026" s="450"/>
      <c r="B7026" s="517"/>
      <c r="C7026" s="518"/>
      <c r="D7026" s="518"/>
      <c r="E7026" s="487"/>
      <c r="F7026" s="488"/>
      <c r="G7026" s="546"/>
      <c r="H7026" s="547"/>
      <c r="I7026" s="543"/>
      <c r="J7026" s="492">
        <f>H7026*I7026*E7008*F7008</f>
        <v>0</v>
      </c>
      <c r="K7026" s="458"/>
    </row>
    <row r="7027" spans="1:11">
      <c r="A7027" s="450"/>
      <c r="B7027" s="517"/>
      <c r="C7027" s="526"/>
      <c r="D7027" s="526"/>
      <c r="E7027" s="494"/>
      <c r="F7027" s="488"/>
      <c r="G7027" s="468"/>
      <c r="H7027" s="547"/>
      <c r="I7027" s="548"/>
      <c r="J7027" s="492">
        <f>H7027*I7027*E7009*F7009</f>
        <v>0</v>
      </c>
      <c r="K7027" s="458"/>
    </row>
    <row r="7028" spans="1:11">
      <c r="A7028" s="450"/>
      <c r="B7028" s="550" t="s">
        <v>1119</v>
      </c>
      <c r="C7028" s="526"/>
      <c r="D7028" s="526"/>
      <c r="E7028" s="526"/>
      <c r="F7028" s="523"/>
      <c r="G7028" s="526"/>
      <c r="H7028" s="551"/>
      <c r="I7028" s="552" t="s">
        <v>138</v>
      </c>
      <c r="J7028" s="501">
        <f>SUM(J7024:J7027)</f>
        <v>0</v>
      </c>
      <c r="K7028" s="458"/>
    </row>
    <row r="7029" spans="1:11">
      <c r="A7029" s="450"/>
      <c r="B7029" s="553"/>
      <c r="C7029" s="526"/>
      <c r="D7029" s="526"/>
      <c r="E7029" s="554"/>
      <c r="F7029" s="555"/>
      <c r="G7029" s="506"/>
      <c r="H7029" s="506"/>
      <c r="I7029" s="529"/>
      <c r="J7029" s="554"/>
      <c r="K7029" s="458"/>
    </row>
    <row r="7030" spans="1:11" ht="20.399999999999999">
      <c r="A7030" s="450"/>
      <c r="B7030" s="1667" t="s">
        <v>1125</v>
      </c>
      <c r="C7030" s="1668"/>
      <c r="D7030" s="1668"/>
      <c r="E7030" s="1668"/>
      <c r="F7030" s="1669"/>
      <c r="G7030" s="556" t="s">
        <v>494</v>
      </c>
      <c r="H7030" s="506" t="s">
        <v>1126</v>
      </c>
      <c r="I7030" s="557" t="s">
        <v>1115</v>
      </c>
      <c r="J7030" s="509" t="s">
        <v>482</v>
      </c>
      <c r="K7030" s="458"/>
    </row>
    <row r="7031" spans="1:11">
      <c r="A7031" s="450"/>
      <c r="B7031" s="558"/>
      <c r="C7031" s="559"/>
      <c r="D7031" s="560"/>
      <c r="E7031" s="560"/>
      <c r="F7031" s="561"/>
      <c r="G7031" s="489"/>
      <c r="H7031" s="489"/>
      <c r="I7031" s="562"/>
      <c r="J7031" s="492"/>
      <c r="K7031" s="458"/>
    </row>
    <row r="7032" spans="1:11">
      <c r="A7032" s="450"/>
      <c r="B7032" s="563"/>
      <c r="C7032" s="564"/>
      <c r="D7032" s="565"/>
      <c r="E7032" s="565"/>
      <c r="F7032" s="566"/>
      <c r="G7032" s="489"/>
      <c r="H7032" s="489"/>
      <c r="I7032" s="562"/>
      <c r="J7032" s="492"/>
      <c r="K7032" s="458"/>
    </row>
    <row r="7033" spans="1:11">
      <c r="A7033" s="450"/>
      <c r="B7033" s="1670" t="s">
        <v>138</v>
      </c>
      <c r="C7033" s="1670"/>
      <c r="D7033" s="1670"/>
      <c r="E7033" s="1670"/>
      <c r="F7033" s="1670"/>
      <c r="G7033" s="1670"/>
      <c r="H7033" s="1670"/>
      <c r="I7033" s="1670"/>
      <c r="J7033" s="501">
        <f>SUM(J7031:J7032)</f>
        <v>0</v>
      </c>
      <c r="K7033" s="458"/>
    </row>
    <row r="7034" spans="1:11">
      <c r="A7034" s="450"/>
      <c r="B7034" s="567"/>
      <c r="C7034" s="511"/>
      <c r="D7034" s="511"/>
      <c r="E7034" s="568"/>
      <c r="F7034" s="569"/>
      <c r="G7034" s="570"/>
      <c r="H7034" s="570"/>
      <c r="I7034" s="571"/>
      <c r="J7034" s="572"/>
      <c r="K7034" s="458"/>
    </row>
    <row r="7035" spans="1:11">
      <c r="A7035" s="450"/>
      <c r="B7035" s="573" t="s">
        <v>1127</v>
      </c>
      <c r="C7035" s="573"/>
      <c r="D7035" s="550"/>
      <c r="E7035" s="523"/>
      <c r="F7035" s="523"/>
      <c r="G7035" s="523"/>
      <c r="H7035" s="574"/>
      <c r="I7035" s="575"/>
      <c r="J7035" s="639">
        <f>(J7021+J7028+J7033)/E7021</f>
        <v>24.682094127272734</v>
      </c>
      <c r="K7035" s="458"/>
    </row>
    <row r="7036" spans="1:11">
      <c r="A7036" s="450"/>
      <c r="B7036" s="553"/>
      <c r="C7036" s="526"/>
      <c r="D7036" s="526"/>
      <c r="E7036" s="554"/>
      <c r="F7036" s="555"/>
      <c r="G7036" s="506"/>
      <c r="H7036" s="506"/>
      <c r="I7036" s="529"/>
      <c r="J7036" s="576"/>
      <c r="K7036" s="458"/>
    </row>
    <row r="7037" spans="1:11" ht="20.399999999999999">
      <c r="A7037" s="450"/>
      <c r="B7037" s="1667" t="s">
        <v>1128</v>
      </c>
      <c r="C7037" s="1668"/>
      <c r="D7037" s="1668"/>
      <c r="E7037" s="1668"/>
      <c r="F7037" s="1669"/>
      <c r="G7037" s="556" t="s">
        <v>494</v>
      </c>
      <c r="H7037" s="506" t="s">
        <v>1126</v>
      </c>
      <c r="I7037" s="557" t="s">
        <v>1115</v>
      </c>
      <c r="J7037" s="509" t="s">
        <v>482</v>
      </c>
      <c r="K7037" s="458"/>
    </row>
    <row r="7038" spans="1:11">
      <c r="A7038" s="450"/>
      <c r="B7038" s="558" t="s">
        <v>1326</v>
      </c>
      <c r="C7038" s="559"/>
      <c r="D7038" s="560"/>
      <c r="E7038" s="560"/>
      <c r="F7038" s="561"/>
      <c r="G7038" s="489">
        <v>13.16</v>
      </c>
      <c r="H7038" s="489" t="s">
        <v>1140</v>
      </c>
      <c r="I7038" s="562">
        <v>0.65</v>
      </c>
      <c r="J7038" s="492">
        <f>G7038*I7038</f>
        <v>8.5540000000000003</v>
      </c>
      <c r="K7038" s="458"/>
    </row>
    <row r="7039" spans="1:11">
      <c r="A7039" s="450"/>
      <c r="B7039" s="563" t="s">
        <v>1287</v>
      </c>
      <c r="C7039" s="564"/>
      <c r="D7039" s="565"/>
      <c r="E7039" s="565"/>
      <c r="F7039" s="566"/>
      <c r="G7039" s="489">
        <v>2.52E-2</v>
      </c>
      <c r="H7039" s="489" t="s">
        <v>1205</v>
      </c>
      <c r="I7039" s="743">
        <f>I6909</f>
        <v>95</v>
      </c>
      <c r="J7039" s="492">
        <f>G7039*I7039</f>
        <v>2.3940000000000001</v>
      </c>
      <c r="K7039" s="458"/>
    </row>
    <row r="7040" spans="1:11">
      <c r="A7040" s="450"/>
      <c r="B7040" s="563" t="s">
        <v>1451</v>
      </c>
      <c r="C7040" s="564"/>
      <c r="D7040" s="565"/>
      <c r="E7040" s="565"/>
      <c r="F7040" s="566"/>
      <c r="G7040" s="489">
        <v>1.1100000000000001</v>
      </c>
      <c r="H7040" s="489" t="s">
        <v>1165</v>
      </c>
      <c r="I7040" s="743">
        <v>91.87</v>
      </c>
      <c r="J7040" s="492">
        <f>G7040*I7040</f>
        <v>101.97570000000002</v>
      </c>
      <c r="K7040" s="458"/>
    </row>
    <row r="7041" spans="1:11">
      <c r="A7041" s="450"/>
      <c r="B7041" s="563" t="s">
        <v>1452</v>
      </c>
      <c r="C7041" s="564"/>
      <c r="D7041" s="565"/>
      <c r="E7041" s="565"/>
      <c r="F7041" s="566"/>
      <c r="G7041" s="489">
        <v>9.5000000000000001E-2</v>
      </c>
      <c r="H7041" s="489" t="s">
        <v>1140</v>
      </c>
      <c r="I7041" s="743">
        <v>33.31</v>
      </c>
      <c r="J7041" s="492">
        <f t="shared" ref="J7041:J7044" si="180">G7041*I7041</f>
        <v>3.1644500000000004</v>
      </c>
      <c r="K7041" s="458"/>
    </row>
    <row r="7042" spans="1:11">
      <c r="A7042" s="450"/>
      <c r="B7042" s="563"/>
      <c r="C7042" s="564"/>
      <c r="D7042" s="565"/>
      <c r="E7042" s="565"/>
      <c r="F7042" s="566"/>
      <c r="G7042" s="489"/>
      <c r="H7042" s="489"/>
      <c r="I7042" s="743"/>
      <c r="J7042" s="492">
        <f t="shared" si="180"/>
        <v>0</v>
      </c>
      <c r="K7042" s="458"/>
    </row>
    <row r="7043" spans="1:11">
      <c r="A7043" s="450"/>
      <c r="B7043" s="563"/>
      <c r="C7043" s="564"/>
      <c r="D7043" s="565"/>
      <c r="E7043" s="565"/>
      <c r="F7043" s="566"/>
      <c r="G7043" s="489"/>
      <c r="H7043" s="489"/>
      <c r="I7043" s="743"/>
      <c r="J7043" s="492">
        <f t="shared" si="180"/>
        <v>0</v>
      </c>
      <c r="K7043" s="458"/>
    </row>
    <row r="7044" spans="1:11">
      <c r="A7044" s="450"/>
      <c r="B7044" s="577"/>
      <c r="C7044" s="578"/>
      <c r="D7044" s="579"/>
      <c r="E7044" s="579"/>
      <c r="F7044" s="580"/>
      <c r="G7044" s="489"/>
      <c r="H7044" s="489"/>
      <c r="I7044" s="743"/>
      <c r="J7044" s="492">
        <f t="shared" si="180"/>
        <v>0</v>
      </c>
      <c r="K7044" s="458"/>
    </row>
    <row r="7045" spans="1:11">
      <c r="A7045" s="450"/>
      <c r="B7045" s="581"/>
      <c r="C7045" s="523"/>
      <c r="D7045" s="523"/>
      <c r="E7045" s="582"/>
      <c r="F7045" s="583"/>
      <c r="G7045" s="532"/>
      <c r="H7045" s="532"/>
      <c r="I7045" s="524" t="s">
        <v>138</v>
      </c>
      <c r="J7045" s="501">
        <f>SUM(J7038:J7044)</f>
        <v>116.08815000000003</v>
      </c>
      <c r="K7045" s="458"/>
    </row>
    <row r="7046" spans="1:11">
      <c r="A7046" s="450"/>
      <c r="B7046" s="584"/>
      <c r="C7046" s="523"/>
      <c r="D7046" s="523"/>
      <c r="E7046" s="582"/>
      <c r="F7046" s="583"/>
      <c r="G7046" s="532"/>
      <c r="H7046" s="532"/>
      <c r="I7046" s="524"/>
      <c r="J7046" s="582"/>
      <c r="K7046" s="458"/>
    </row>
    <row r="7047" spans="1:11" ht="20.399999999999999">
      <c r="A7047" s="450"/>
      <c r="B7047" s="1667" t="s">
        <v>1141</v>
      </c>
      <c r="C7047" s="1668"/>
      <c r="D7047" s="1668"/>
      <c r="E7047" s="1668"/>
      <c r="F7047" s="1669"/>
      <c r="G7047" s="587" t="s">
        <v>494</v>
      </c>
      <c r="H7047" s="506" t="s">
        <v>1115</v>
      </c>
      <c r="I7047" s="557"/>
      <c r="J7047" s="509" t="s">
        <v>482</v>
      </c>
      <c r="K7047" s="458"/>
    </row>
    <row r="7048" spans="1:11">
      <c r="A7048" s="450"/>
      <c r="B7048" s="1654"/>
      <c r="C7048" s="1655"/>
      <c r="D7048" s="1655"/>
      <c r="E7048" s="1655"/>
      <c r="F7048" s="1656"/>
      <c r="G7048" s="489"/>
      <c r="H7048" s="1657"/>
      <c r="I7048" s="1658"/>
      <c r="J7048" s="492"/>
      <c r="K7048" s="458"/>
    </row>
    <row r="7049" spans="1:11">
      <c r="A7049" s="450"/>
      <c r="B7049" s="1659"/>
      <c r="C7049" s="1660"/>
      <c r="D7049" s="1660"/>
      <c r="E7049" s="1660"/>
      <c r="F7049" s="1661"/>
      <c r="G7049" s="496"/>
      <c r="H7049" s="1662"/>
      <c r="I7049" s="1663"/>
      <c r="J7049" s="492"/>
      <c r="K7049" s="458"/>
    </row>
    <row r="7050" spans="1:11">
      <c r="A7050" s="450"/>
      <c r="B7050" s="581"/>
      <c r="C7050" s="523"/>
      <c r="D7050" s="523"/>
      <c r="E7050" s="582"/>
      <c r="F7050" s="583"/>
      <c r="G7050" s="532"/>
      <c r="H7050" s="532"/>
      <c r="I7050" s="524" t="s">
        <v>138</v>
      </c>
      <c r="J7050" s="501">
        <f>SUM(J7048:J7049)</f>
        <v>0</v>
      </c>
      <c r="K7050" s="458"/>
    </row>
    <row r="7051" spans="1:11">
      <c r="A7051" s="450"/>
      <c r="B7051" s="523"/>
      <c r="C7051" s="523"/>
      <c r="D7051" s="523"/>
      <c r="E7051" s="523"/>
      <c r="F7051" s="523"/>
      <c r="G7051" s="523"/>
      <c r="H7051" s="523"/>
      <c r="I7051" s="524"/>
      <c r="J7051" s="523"/>
      <c r="K7051" s="458"/>
    </row>
    <row r="7052" spans="1:11">
      <c r="A7052" s="450"/>
      <c r="B7052" s="1645" t="s">
        <v>1142</v>
      </c>
      <c r="C7052" s="1646"/>
      <c r="D7052" s="1646"/>
      <c r="E7052" s="1646"/>
      <c r="F7052" s="1646"/>
      <c r="G7052" s="1646"/>
      <c r="H7052" s="1646"/>
      <c r="I7052" s="1647"/>
      <c r="J7052" s="573">
        <f>J7050+J7045+J7035</f>
        <v>140.77024412727275</v>
      </c>
      <c r="K7052" s="458"/>
    </row>
    <row r="7053" spans="1:11">
      <c r="A7053" s="450"/>
      <c r="B7053" s="523"/>
      <c r="C7053" s="523"/>
      <c r="D7053" s="523"/>
      <c r="E7053" s="523"/>
      <c r="F7053" s="523"/>
      <c r="G7053" s="523"/>
      <c r="H7053" s="523"/>
      <c r="I7053" s="524"/>
      <c r="J7053" s="523"/>
      <c r="K7053" s="458"/>
    </row>
    <row r="7054" spans="1:11">
      <c r="A7054" s="450"/>
      <c r="B7054" s="1645" t="s">
        <v>1143</v>
      </c>
      <c r="C7054" s="1646"/>
      <c r="D7054" s="1646"/>
      <c r="E7054" s="1646"/>
      <c r="F7054" s="1646"/>
      <c r="G7054" s="1646"/>
      <c r="H7054" s="1646"/>
      <c r="I7054" s="1647"/>
      <c r="J7054" s="501">
        <f>J7052*0</f>
        <v>0</v>
      </c>
      <c r="K7054" s="458"/>
    </row>
    <row r="7055" spans="1:11">
      <c r="A7055" s="450"/>
      <c r="B7055" s="523"/>
      <c r="C7055" s="523"/>
      <c r="D7055" s="523"/>
      <c r="E7055" s="523"/>
      <c r="F7055" s="523"/>
      <c r="G7055" s="523"/>
      <c r="H7055" s="523"/>
      <c r="I7055" s="524"/>
      <c r="J7055" s="523"/>
      <c r="K7055" s="458"/>
    </row>
    <row r="7056" spans="1:11">
      <c r="A7056" s="450"/>
      <c r="B7056" s="1645" t="s">
        <v>1144</v>
      </c>
      <c r="C7056" s="1646"/>
      <c r="D7056" s="1646"/>
      <c r="E7056" s="1646"/>
      <c r="F7056" s="1646"/>
      <c r="G7056" s="1646"/>
      <c r="H7056" s="1646"/>
      <c r="I7056" s="1647"/>
      <c r="J7056" s="573">
        <f>J7052+J7054</f>
        <v>140.77024412727275</v>
      </c>
      <c r="K7056" s="458"/>
    </row>
    <row r="7057" spans="1:11">
      <c r="A7057" s="450"/>
      <c r="B7057" s="511"/>
      <c r="C7057" s="511"/>
      <c r="D7057" s="511"/>
      <c r="E7057" s="511"/>
      <c r="F7057" s="511"/>
      <c r="G7057" s="511"/>
      <c r="H7057" s="511"/>
      <c r="I7057" s="571"/>
      <c r="J7057" s="511"/>
      <c r="K7057" s="458"/>
    </row>
    <row r="7058" spans="1:11">
      <c r="A7058" s="450"/>
      <c r="B7058" s="589"/>
      <c r="C7058" s="559"/>
      <c r="D7058" s="559"/>
      <c r="E7058" s="559"/>
      <c r="F7058" s="559"/>
      <c r="G7058" s="559"/>
      <c r="H7058" s="559"/>
      <c r="I7058" s="559"/>
      <c r="J7058" s="590"/>
      <c r="K7058" s="458"/>
    </row>
    <row r="7059" spans="1:11">
      <c r="A7059" s="450"/>
      <c r="B7059" s="591"/>
      <c r="C7059" s="592"/>
      <c r="D7059" s="593"/>
      <c r="E7059" s="593"/>
      <c r="F7059" s="594" t="s">
        <v>1119</v>
      </c>
      <c r="G7059" s="595" t="s">
        <v>1119</v>
      </c>
      <c r="H7059" s="592"/>
      <c r="I7059" s="592"/>
      <c r="J7059" s="596"/>
      <c r="K7059" s="458"/>
    </row>
    <row r="7060" spans="1:11">
      <c r="A7060" s="450"/>
      <c r="B7060" s="459"/>
      <c r="C7060" s="459"/>
      <c r="D7060" s="459"/>
      <c r="E7060" s="459"/>
      <c r="F7060" s="459"/>
      <c r="G7060" s="459"/>
      <c r="H7060" s="459"/>
      <c r="I7060" s="459"/>
      <c r="J7060" s="459"/>
      <c r="K7060" s="458"/>
    </row>
    <row r="7061" spans="1:11">
      <c r="A7061" s="450"/>
      <c r="B7061" s="597"/>
      <c r="C7061" s="598"/>
      <c r="D7061" s="598"/>
      <c r="E7061" s="598"/>
      <c r="F7061" s="599"/>
      <c r="G7061" s="600" t="s">
        <v>482</v>
      </c>
      <c r="H7061" s="502"/>
      <c r="I7061" s="502"/>
      <c r="J7061" s="505"/>
      <c r="K7061" s="458"/>
    </row>
    <row r="7062" spans="1:11">
      <c r="A7062" s="450"/>
      <c r="B7062" s="601"/>
      <c r="C7062" s="602"/>
      <c r="D7062" s="602"/>
      <c r="E7062" s="602"/>
      <c r="F7062" s="603"/>
      <c r="G7062" s="1648" t="s">
        <v>1145</v>
      </c>
      <c r="H7062" s="1649"/>
      <c r="I7062" s="1649"/>
      <c r="J7062" s="1650"/>
      <c r="K7062" s="458"/>
    </row>
    <row r="7063" spans="1:11">
      <c r="A7063" s="450"/>
      <c r="B7063" s="604"/>
      <c r="C7063" s="605"/>
      <c r="D7063" s="605"/>
      <c r="E7063" s="605"/>
      <c r="F7063" s="606"/>
      <c r="G7063" s="607"/>
      <c r="H7063" s="1651"/>
      <c r="I7063" s="1652"/>
      <c r="J7063" s="1653"/>
      <c r="K7063" s="458"/>
    </row>
    <row r="7064" spans="1:11" ht="15" thickBot="1">
      <c r="A7064" s="608"/>
      <c r="B7064" s="609"/>
      <c r="C7064" s="609"/>
      <c r="D7064" s="609"/>
      <c r="E7064" s="609"/>
      <c r="F7064" s="609"/>
      <c r="G7064" s="609"/>
      <c r="H7064" s="609"/>
      <c r="I7064" s="609"/>
      <c r="J7064" s="609"/>
      <c r="K7064" s="610"/>
    </row>
    <row r="7065" spans="1:11">
      <c r="A7065" s="447"/>
      <c r="B7065" s="448"/>
      <c r="C7065" s="448"/>
      <c r="D7065" s="448"/>
      <c r="E7065" s="448"/>
      <c r="F7065" s="448"/>
      <c r="G7065" s="448"/>
      <c r="H7065" s="448"/>
      <c r="I7065" s="448"/>
      <c r="J7065" s="448"/>
      <c r="K7065" s="449"/>
    </row>
    <row r="7066" spans="1:11">
      <c r="A7066" s="450"/>
      <c r="B7066" s="451" t="s">
        <v>141</v>
      </c>
      <c r="C7066" s="452"/>
      <c r="D7066" s="453" t="s">
        <v>1105</v>
      </c>
      <c r="E7066" s="454"/>
      <c r="F7066" s="455"/>
      <c r="G7066" s="455"/>
      <c r="H7066" s="456"/>
      <c r="I7066" s="456"/>
      <c r="J7066" s="457"/>
      <c r="K7066" s="458"/>
    </row>
    <row r="7067" spans="1:11">
      <c r="A7067" s="450"/>
      <c r="B7067" s="459"/>
      <c r="C7067" s="459"/>
      <c r="D7067" s="459"/>
      <c r="E7067" s="459"/>
      <c r="F7067" s="459"/>
      <c r="G7067" s="459"/>
      <c r="H7067" s="459"/>
      <c r="I7067" s="459"/>
      <c r="J7067" s="459"/>
      <c r="K7067" s="458"/>
    </row>
    <row r="7068" spans="1:11">
      <c r="A7068" s="450"/>
      <c r="B7068" s="460" t="s">
        <v>1106</v>
      </c>
      <c r="C7068" s="461" t="s">
        <v>1107</v>
      </c>
      <c r="D7068" s="1671" t="s">
        <v>198</v>
      </c>
      <c r="E7068" s="1672"/>
      <c r="F7068" s="1672"/>
      <c r="G7068" s="1672"/>
      <c r="H7068" s="1672"/>
      <c r="I7068" s="1673"/>
      <c r="J7068" s="462" t="s">
        <v>1108</v>
      </c>
      <c r="K7068" s="458"/>
    </row>
    <row r="7069" spans="1:11" ht="23.25" customHeight="1">
      <c r="A7069" s="450"/>
      <c r="B7069" s="463"/>
      <c r="C7069" s="464"/>
      <c r="D7069" s="1674" t="s">
        <v>1453</v>
      </c>
      <c r="E7069" s="1675"/>
      <c r="F7069" s="1675"/>
      <c r="G7069" s="1675"/>
      <c r="H7069" s="1675"/>
      <c r="I7069" s="1676"/>
      <c r="J7069" s="468" t="str">
        <f>F7086</f>
        <v>M2</v>
      </c>
      <c r="K7069" s="458"/>
    </row>
    <row r="7070" spans="1:11">
      <c r="A7070" s="450"/>
      <c r="B7070" s="469"/>
      <c r="C7070" s="469"/>
      <c r="D7070" s="469"/>
      <c r="E7070" s="469"/>
      <c r="F7070" s="469"/>
      <c r="G7070" s="469"/>
      <c r="H7070" s="469"/>
      <c r="I7070" s="470"/>
      <c r="J7070" s="471"/>
      <c r="K7070" s="458"/>
    </row>
    <row r="7071" spans="1:11">
      <c r="A7071" s="450"/>
      <c r="B7071" s="1648" t="s">
        <v>1111</v>
      </c>
      <c r="C7071" s="1650"/>
      <c r="D7071" s="1679" t="s">
        <v>873</v>
      </c>
      <c r="E7071" s="1681" t="s">
        <v>1112</v>
      </c>
      <c r="F7071" s="472" t="s">
        <v>1113</v>
      </c>
      <c r="G7071" s="473"/>
      <c r="H7071" s="472" t="s">
        <v>1114</v>
      </c>
      <c r="I7071" s="473"/>
      <c r="J7071" s="474" t="s">
        <v>1115</v>
      </c>
      <c r="K7071" s="458"/>
    </row>
    <row r="7072" spans="1:11">
      <c r="A7072" s="450"/>
      <c r="B7072" s="1677"/>
      <c r="C7072" s="1678"/>
      <c r="D7072" s="1680"/>
      <c r="E7072" s="1682"/>
      <c r="F7072" s="475" t="s">
        <v>1116</v>
      </c>
      <c r="G7072" s="475" t="s">
        <v>1117</v>
      </c>
      <c r="H7072" s="475" t="s">
        <v>1116</v>
      </c>
      <c r="I7072" s="476" t="s">
        <v>1117</v>
      </c>
      <c r="J7072" s="477" t="s">
        <v>1118</v>
      </c>
      <c r="K7072" s="458"/>
    </row>
    <row r="7073" spans="1:11">
      <c r="A7073" s="450"/>
      <c r="B7073" s="486"/>
      <c r="C7073" s="487"/>
      <c r="D7073" s="488"/>
      <c r="E7073" s="481"/>
      <c r="F7073" s="481"/>
      <c r="G7073" s="482"/>
      <c r="H7073" s="490"/>
      <c r="I7073" s="484"/>
      <c r="J7073" s="492">
        <f>H7073*F7073*E7073+I7073*G7073*E7073</f>
        <v>0</v>
      </c>
      <c r="K7073" s="458"/>
    </row>
    <row r="7074" spans="1:11">
      <c r="A7074" s="450"/>
      <c r="B7074" s="486"/>
      <c r="C7074" s="487"/>
      <c r="D7074" s="488"/>
      <c r="E7074" s="489"/>
      <c r="F7074" s="489"/>
      <c r="G7074" s="489"/>
      <c r="H7074" s="490"/>
      <c r="I7074" s="491"/>
      <c r="J7074" s="492">
        <f>H7074*F7074*E7074+I7074*G7074*E7074</f>
        <v>0</v>
      </c>
      <c r="K7074" s="458"/>
    </row>
    <row r="7075" spans="1:11">
      <c r="A7075" s="450"/>
      <c r="B7075" s="493"/>
      <c r="C7075" s="494"/>
      <c r="D7075" s="495"/>
      <c r="E7075" s="496"/>
      <c r="F7075" s="496"/>
      <c r="G7075" s="496"/>
      <c r="H7075" s="497"/>
      <c r="I7075" s="498"/>
      <c r="J7075" s="492">
        <f>H7075*F7075*E7075+I7075*G7075*E7075</f>
        <v>0</v>
      </c>
      <c r="K7075" s="458"/>
    </row>
    <row r="7076" spans="1:11">
      <c r="A7076" s="450"/>
      <c r="B7076" s="499" t="s">
        <v>1119</v>
      </c>
      <c r="C7076" s="469"/>
      <c r="D7076" s="469"/>
      <c r="E7076" s="469"/>
      <c r="F7076" s="469"/>
      <c r="G7076" s="469"/>
      <c r="H7076" s="469"/>
      <c r="I7076" s="500" t="s">
        <v>138</v>
      </c>
      <c r="J7076" s="501">
        <f>SUM(J7073:J7075)</f>
        <v>0</v>
      </c>
      <c r="K7076" s="458"/>
    </row>
    <row r="7077" spans="1:11">
      <c r="A7077" s="450"/>
      <c r="B7077" s="502"/>
      <c r="C7077" s="502"/>
      <c r="D7077" s="502"/>
      <c r="E7077" s="502"/>
      <c r="F7077" s="502"/>
      <c r="G7077" s="502"/>
      <c r="H7077" s="502"/>
      <c r="I7077" s="503"/>
      <c r="J7077" s="504"/>
      <c r="K7077" s="458"/>
    </row>
    <row r="7078" spans="1:11" ht="20.399999999999999">
      <c r="A7078" s="450"/>
      <c r="B7078" s="1664" t="s">
        <v>1120</v>
      </c>
      <c r="C7078" s="1665"/>
      <c r="D7078" s="1665"/>
      <c r="E7078" s="1666"/>
      <c r="F7078" s="505" t="s">
        <v>873</v>
      </c>
      <c r="G7078" s="506"/>
      <c r="H7078" s="507" t="s">
        <v>560</v>
      </c>
      <c r="I7078" s="508" t="s">
        <v>1121</v>
      </c>
      <c r="J7078" s="509" t="s">
        <v>1122</v>
      </c>
      <c r="K7078" s="458"/>
    </row>
    <row r="7079" spans="1:11">
      <c r="A7079" s="450"/>
      <c r="B7079" s="510"/>
      <c r="C7079" s="511"/>
      <c r="D7079" s="512"/>
      <c r="E7079" s="513"/>
      <c r="F7079" s="514"/>
      <c r="G7079" s="515"/>
      <c r="H7079" s="516"/>
      <c r="I7079" s="484"/>
      <c r="J7079" s="485"/>
      <c r="K7079" s="458"/>
    </row>
    <row r="7080" spans="1:11">
      <c r="A7080" s="450"/>
      <c r="B7080" s="517" t="s">
        <v>741</v>
      </c>
      <c r="C7080" s="518"/>
      <c r="D7080" s="459"/>
      <c r="E7080" s="487"/>
      <c r="F7080" s="488"/>
      <c r="G7080" s="519"/>
      <c r="H7080" s="520">
        <v>0.59</v>
      </c>
      <c r="I7080" s="521">
        <f>VLOOKUP(B7080,'MÃO DE OBRA'!$A:$E,5,FALSE)/220</f>
        <v>14.214</v>
      </c>
      <c r="J7080" s="492">
        <f t="shared" ref="J7080:J7081" si="181">H7080*I7080</f>
        <v>8.38626</v>
      </c>
      <c r="K7080" s="458"/>
    </row>
    <row r="7081" spans="1:11">
      <c r="A7081" s="450"/>
      <c r="B7081" s="517" t="s">
        <v>734</v>
      </c>
      <c r="C7081" s="518"/>
      <c r="D7081" s="459"/>
      <c r="E7081" s="487"/>
      <c r="F7081" s="488"/>
      <c r="G7081" s="519"/>
      <c r="H7081" s="520">
        <v>0.76</v>
      </c>
      <c r="I7081" s="521">
        <f>VLOOKUP(B7081,'MÃO DE OBRA'!$A:$E,5,FALSE)/220</f>
        <v>23.596363636363641</v>
      </c>
      <c r="J7081" s="492">
        <f t="shared" si="181"/>
        <v>17.933236363636368</v>
      </c>
      <c r="K7081" s="458"/>
    </row>
    <row r="7082" spans="1:11">
      <c r="A7082" s="450"/>
      <c r="B7082" s="517"/>
      <c r="C7082" s="518"/>
      <c r="D7082" s="459"/>
      <c r="E7082" s="487"/>
      <c r="F7082" s="488"/>
      <c r="G7082" s="519"/>
      <c r="H7082" s="520"/>
      <c r="I7082" s="521"/>
      <c r="J7082" s="492"/>
      <c r="K7082" s="458"/>
    </row>
    <row r="7083" spans="1:11">
      <c r="A7083" s="450"/>
      <c r="B7083" s="517"/>
      <c r="C7083" s="518"/>
      <c r="D7083" s="459"/>
      <c r="E7083" s="487"/>
      <c r="F7083" s="488"/>
      <c r="G7083" s="519"/>
      <c r="H7083" s="520"/>
      <c r="I7083" s="491"/>
      <c r="J7083" s="492">
        <f>H7083*I7083</f>
        <v>0</v>
      </c>
      <c r="K7083" s="458"/>
    </row>
    <row r="7084" spans="1:11">
      <c r="A7084" s="450"/>
      <c r="B7084" s="499" t="s">
        <v>1119</v>
      </c>
      <c r="C7084" s="502"/>
      <c r="D7084" s="502"/>
      <c r="E7084" s="502"/>
      <c r="F7084" s="502"/>
      <c r="G7084" s="502"/>
      <c r="H7084" s="502"/>
      <c r="I7084" s="522" t="s">
        <v>138</v>
      </c>
      <c r="J7084" s="501">
        <f>SUM(J7079:J7083)</f>
        <v>26.319496363636368</v>
      </c>
      <c r="K7084" s="458"/>
    </row>
    <row r="7085" spans="1:11">
      <c r="A7085" s="450"/>
      <c r="B7085" s="523"/>
      <c r="C7085" s="523"/>
      <c r="D7085" s="523"/>
      <c r="E7085" s="523"/>
      <c r="F7085" s="523"/>
      <c r="G7085" s="523"/>
      <c r="H7085" s="523"/>
      <c r="I7085" s="524"/>
      <c r="J7085" s="523"/>
      <c r="K7085" s="458"/>
    </row>
    <row r="7086" spans="1:11">
      <c r="A7086" s="450"/>
      <c r="B7086" s="525" t="s">
        <v>1123</v>
      </c>
      <c r="C7086" s="526"/>
      <c r="D7086" s="523"/>
      <c r="E7086" s="527">
        <v>1</v>
      </c>
      <c r="F7086" s="528" t="s">
        <v>1165</v>
      </c>
      <c r="G7086" s="506"/>
      <c r="H7086" s="506"/>
      <c r="I7086" s="529" t="s">
        <v>1124</v>
      </c>
      <c r="J7086" s="501">
        <f>J7076+J7084</f>
        <v>26.319496363636368</v>
      </c>
      <c r="K7086" s="458"/>
    </row>
    <row r="7087" spans="1:11">
      <c r="A7087" s="450"/>
      <c r="B7087" s="530"/>
      <c r="C7087" s="523"/>
      <c r="D7087" s="523"/>
      <c r="E7087" s="531"/>
      <c r="F7087" s="532"/>
      <c r="G7087" s="532"/>
      <c r="H7087" s="532"/>
      <c r="I7087" s="524"/>
      <c r="J7087" s="523"/>
      <c r="K7087" s="458"/>
    </row>
    <row r="7088" spans="1:11" ht="20.399999999999999">
      <c r="A7088" s="450"/>
      <c r="B7088" s="1667" t="s">
        <v>481</v>
      </c>
      <c r="C7088" s="1668"/>
      <c r="D7088" s="1668"/>
      <c r="E7088" s="1669"/>
      <c r="F7088" s="533" t="s">
        <v>873</v>
      </c>
      <c r="G7088" s="534" t="s">
        <v>493</v>
      </c>
      <c r="H7088" s="507" t="s">
        <v>1115</v>
      </c>
      <c r="I7088" s="535" t="s">
        <v>480</v>
      </c>
      <c r="J7088" s="536" t="s">
        <v>482</v>
      </c>
      <c r="K7088" s="458"/>
    </row>
    <row r="7089" spans="1:11">
      <c r="A7089" s="450"/>
      <c r="B7089" s="537"/>
      <c r="C7089" s="538"/>
      <c r="D7089" s="538"/>
      <c r="E7089" s="539"/>
      <c r="F7089" s="540"/>
      <c r="G7089" s="541"/>
      <c r="H7089" s="547"/>
      <c r="I7089" s="543"/>
      <c r="J7089" s="485"/>
      <c r="K7089" s="458"/>
    </row>
    <row r="7090" spans="1:11">
      <c r="A7090" s="450"/>
      <c r="B7090" s="537"/>
      <c r="C7090" s="518"/>
      <c r="D7090" s="518"/>
      <c r="E7090" s="487"/>
      <c r="F7090" s="540"/>
      <c r="G7090" s="541"/>
      <c r="H7090" s="547"/>
      <c r="I7090" s="543"/>
      <c r="J7090" s="492"/>
      <c r="K7090" s="458"/>
    </row>
    <row r="7091" spans="1:11">
      <c r="A7091" s="450"/>
      <c r="B7091" s="517"/>
      <c r="C7091" s="518"/>
      <c r="D7091" s="518"/>
      <c r="E7091" s="487"/>
      <c r="F7091" s="488"/>
      <c r="G7091" s="546"/>
      <c r="H7091" s="547"/>
      <c r="I7091" s="543"/>
      <c r="J7091" s="492">
        <f>H7091*I7091*E7073*F7073</f>
        <v>0</v>
      </c>
      <c r="K7091" s="458"/>
    </row>
    <row r="7092" spans="1:11">
      <c r="A7092" s="450"/>
      <c r="B7092" s="517"/>
      <c r="C7092" s="526"/>
      <c r="D7092" s="526"/>
      <c r="E7092" s="494"/>
      <c r="F7092" s="488"/>
      <c r="G7092" s="468"/>
      <c r="H7092" s="547"/>
      <c r="I7092" s="548"/>
      <c r="J7092" s="492">
        <f>H7092*I7092*E7074*F7074</f>
        <v>0</v>
      </c>
      <c r="K7092" s="458"/>
    </row>
    <row r="7093" spans="1:11">
      <c r="A7093" s="450"/>
      <c r="B7093" s="550" t="s">
        <v>1119</v>
      </c>
      <c r="C7093" s="526"/>
      <c r="D7093" s="526"/>
      <c r="E7093" s="526"/>
      <c r="F7093" s="523"/>
      <c r="G7093" s="526"/>
      <c r="H7093" s="551"/>
      <c r="I7093" s="552" t="s">
        <v>138</v>
      </c>
      <c r="J7093" s="501">
        <f>SUM(J7089:J7092)</f>
        <v>0</v>
      </c>
      <c r="K7093" s="458"/>
    </row>
    <row r="7094" spans="1:11">
      <c r="A7094" s="450"/>
      <c r="B7094" s="553"/>
      <c r="C7094" s="526"/>
      <c r="D7094" s="526"/>
      <c r="E7094" s="554"/>
      <c r="F7094" s="555"/>
      <c r="G7094" s="506"/>
      <c r="H7094" s="506"/>
      <c r="I7094" s="529"/>
      <c r="J7094" s="554"/>
      <c r="K7094" s="458"/>
    </row>
    <row r="7095" spans="1:11" ht="20.399999999999999">
      <c r="A7095" s="450"/>
      <c r="B7095" s="1667" t="s">
        <v>1125</v>
      </c>
      <c r="C7095" s="1668"/>
      <c r="D7095" s="1668"/>
      <c r="E7095" s="1668"/>
      <c r="F7095" s="1669"/>
      <c r="G7095" s="556" t="s">
        <v>494</v>
      </c>
      <c r="H7095" s="506" t="s">
        <v>1126</v>
      </c>
      <c r="I7095" s="557" t="s">
        <v>1115</v>
      </c>
      <c r="J7095" s="509" t="s">
        <v>482</v>
      </c>
      <c r="K7095" s="458"/>
    </row>
    <row r="7096" spans="1:11">
      <c r="A7096" s="450"/>
      <c r="B7096" s="558"/>
      <c r="C7096" s="559"/>
      <c r="D7096" s="560"/>
      <c r="E7096" s="560"/>
      <c r="F7096" s="561"/>
      <c r="G7096" s="489"/>
      <c r="H7096" s="489"/>
      <c r="I7096" s="562"/>
      <c r="J7096" s="492"/>
      <c r="K7096" s="458"/>
    </row>
    <row r="7097" spans="1:11">
      <c r="A7097" s="450"/>
      <c r="B7097" s="563"/>
      <c r="C7097" s="564"/>
      <c r="D7097" s="565"/>
      <c r="E7097" s="565"/>
      <c r="F7097" s="566"/>
      <c r="G7097" s="489"/>
      <c r="H7097" s="489"/>
      <c r="I7097" s="562"/>
      <c r="J7097" s="492"/>
      <c r="K7097" s="458"/>
    </row>
    <row r="7098" spans="1:11">
      <c r="A7098" s="450"/>
      <c r="B7098" s="1670" t="s">
        <v>138</v>
      </c>
      <c r="C7098" s="1670"/>
      <c r="D7098" s="1670"/>
      <c r="E7098" s="1670"/>
      <c r="F7098" s="1670"/>
      <c r="G7098" s="1670"/>
      <c r="H7098" s="1670"/>
      <c r="I7098" s="1670"/>
      <c r="J7098" s="501">
        <f>SUM(J7096:J7097)</f>
        <v>0</v>
      </c>
      <c r="K7098" s="458"/>
    </row>
    <row r="7099" spans="1:11">
      <c r="A7099" s="450"/>
      <c r="B7099" s="567"/>
      <c r="C7099" s="511"/>
      <c r="D7099" s="511"/>
      <c r="E7099" s="568"/>
      <c r="F7099" s="569"/>
      <c r="G7099" s="570"/>
      <c r="H7099" s="570"/>
      <c r="I7099" s="571"/>
      <c r="J7099" s="572"/>
      <c r="K7099" s="458"/>
    </row>
    <row r="7100" spans="1:11">
      <c r="A7100" s="450"/>
      <c r="B7100" s="573" t="s">
        <v>1127</v>
      </c>
      <c r="C7100" s="573"/>
      <c r="D7100" s="550"/>
      <c r="E7100" s="523"/>
      <c r="F7100" s="523"/>
      <c r="G7100" s="523"/>
      <c r="H7100" s="574"/>
      <c r="I7100" s="575"/>
      <c r="J7100" s="639">
        <f>(J7086+J7093+J7098)/E7086</f>
        <v>26.319496363636368</v>
      </c>
      <c r="K7100" s="458"/>
    </row>
    <row r="7101" spans="1:11">
      <c r="A7101" s="450"/>
      <c r="B7101" s="553"/>
      <c r="C7101" s="526"/>
      <c r="D7101" s="526"/>
      <c r="E7101" s="554"/>
      <c r="F7101" s="555"/>
      <c r="G7101" s="506"/>
      <c r="H7101" s="506"/>
      <c r="I7101" s="529"/>
      <c r="J7101" s="576"/>
      <c r="K7101" s="458"/>
    </row>
    <row r="7102" spans="1:11" ht="20.399999999999999">
      <c r="A7102" s="450"/>
      <c r="B7102" s="1667" t="s">
        <v>1128</v>
      </c>
      <c r="C7102" s="1668"/>
      <c r="D7102" s="1668"/>
      <c r="E7102" s="1668"/>
      <c r="F7102" s="1669"/>
      <c r="G7102" s="556" t="s">
        <v>494</v>
      </c>
      <c r="H7102" s="506" t="s">
        <v>1126</v>
      </c>
      <c r="I7102" s="557" t="s">
        <v>1115</v>
      </c>
      <c r="J7102" s="509" t="s">
        <v>482</v>
      </c>
      <c r="K7102" s="458"/>
    </row>
    <row r="7103" spans="1:11">
      <c r="A7103" s="450"/>
      <c r="B7103" s="510" t="s">
        <v>1454</v>
      </c>
      <c r="C7103" s="559"/>
      <c r="D7103" s="560"/>
      <c r="E7103" s="560"/>
      <c r="F7103" s="561"/>
      <c r="G7103" s="489">
        <v>1.0449999999999999</v>
      </c>
      <c r="H7103" s="489" t="s">
        <v>1165</v>
      </c>
      <c r="I7103" s="562">
        <v>95.99</v>
      </c>
      <c r="J7103" s="492">
        <f>G7103*I7103</f>
        <v>100.30954999999999</v>
      </c>
      <c r="K7103" s="458"/>
    </row>
    <row r="7104" spans="1:11">
      <c r="A7104" s="450"/>
      <c r="B7104" s="802" t="s">
        <v>1455</v>
      </c>
      <c r="C7104" s="564"/>
      <c r="D7104" s="565"/>
      <c r="E7104" s="565"/>
      <c r="F7104" s="566"/>
      <c r="G7104" s="489">
        <v>0.26600000000000001</v>
      </c>
      <c r="H7104" s="489" t="s">
        <v>1456</v>
      </c>
      <c r="I7104" s="743">
        <v>56.58</v>
      </c>
      <c r="J7104" s="492">
        <f>G7104*I7104</f>
        <v>15.050280000000001</v>
      </c>
      <c r="K7104" s="458"/>
    </row>
    <row r="7105" spans="1:11">
      <c r="A7105" s="450"/>
      <c r="B7105" s="802" t="s">
        <v>1457</v>
      </c>
      <c r="C7105" s="564"/>
      <c r="D7105" s="565"/>
      <c r="E7105" s="565"/>
      <c r="F7105" s="566"/>
      <c r="G7105" s="489">
        <v>7.5999999999999998E-2</v>
      </c>
      <c r="H7105" s="489" t="s">
        <v>1456</v>
      </c>
      <c r="I7105" s="743">
        <v>98.21</v>
      </c>
      <c r="J7105" s="492">
        <f>G7105*I7105</f>
        <v>7.4639599999999993</v>
      </c>
      <c r="K7105" s="458"/>
    </row>
    <row r="7106" spans="1:11">
      <c r="A7106" s="450"/>
      <c r="B7106" s="802" t="s">
        <v>1458</v>
      </c>
      <c r="C7106" s="564"/>
      <c r="D7106" s="565"/>
      <c r="E7106" s="565"/>
      <c r="F7106" s="566"/>
      <c r="G7106" s="489">
        <v>4.7499999999999999E-3</v>
      </c>
      <c r="H7106" s="489" t="s">
        <v>1459</v>
      </c>
      <c r="I7106" s="743">
        <v>195.27</v>
      </c>
      <c r="J7106" s="492">
        <f t="shared" ref="J7106:J7109" si="182">G7106*I7106</f>
        <v>0.92753249999999998</v>
      </c>
      <c r="K7106" s="458"/>
    </row>
    <row r="7107" spans="1:11">
      <c r="A7107" s="450"/>
      <c r="B7107" s="563"/>
      <c r="C7107" s="564"/>
      <c r="D7107" s="565"/>
      <c r="E7107" s="565"/>
      <c r="F7107" s="566"/>
      <c r="G7107" s="489"/>
      <c r="H7107" s="489"/>
      <c r="I7107" s="743"/>
      <c r="J7107" s="492">
        <f t="shared" si="182"/>
        <v>0</v>
      </c>
      <c r="K7107" s="458"/>
    </row>
    <row r="7108" spans="1:11">
      <c r="A7108" s="450"/>
      <c r="B7108" s="563"/>
      <c r="C7108" s="564"/>
      <c r="D7108" s="565"/>
      <c r="E7108" s="565"/>
      <c r="F7108" s="566"/>
      <c r="G7108" s="489"/>
      <c r="H7108" s="489"/>
      <c r="I7108" s="743"/>
      <c r="J7108" s="492">
        <f t="shared" si="182"/>
        <v>0</v>
      </c>
      <c r="K7108" s="458"/>
    </row>
    <row r="7109" spans="1:11">
      <c r="A7109" s="450"/>
      <c r="B7109" s="577"/>
      <c r="C7109" s="578"/>
      <c r="D7109" s="579"/>
      <c r="E7109" s="579"/>
      <c r="F7109" s="580"/>
      <c r="G7109" s="489"/>
      <c r="H7109" s="489"/>
      <c r="I7109" s="743"/>
      <c r="J7109" s="492">
        <f t="shared" si="182"/>
        <v>0</v>
      </c>
      <c r="K7109" s="458"/>
    </row>
    <row r="7110" spans="1:11">
      <c r="A7110" s="450"/>
      <c r="B7110" s="581"/>
      <c r="C7110" s="523"/>
      <c r="D7110" s="523"/>
      <c r="E7110" s="582"/>
      <c r="F7110" s="583"/>
      <c r="G7110" s="532"/>
      <c r="H7110" s="532"/>
      <c r="I7110" s="524" t="s">
        <v>138</v>
      </c>
      <c r="J7110" s="501">
        <f>SUM(J7103:J7109)</f>
        <v>123.75132249999999</v>
      </c>
      <c r="K7110" s="458"/>
    </row>
    <row r="7111" spans="1:11">
      <c r="A7111" s="450"/>
      <c r="B7111" s="584"/>
      <c r="C7111" s="523"/>
      <c r="D7111" s="523"/>
      <c r="E7111" s="582"/>
      <c r="F7111" s="583"/>
      <c r="G7111" s="532"/>
      <c r="H7111" s="532"/>
      <c r="I7111" s="524"/>
      <c r="J7111" s="582"/>
      <c r="K7111" s="458"/>
    </row>
    <row r="7112" spans="1:11" ht="20.399999999999999">
      <c r="A7112" s="450"/>
      <c r="B7112" s="1667" t="s">
        <v>1141</v>
      </c>
      <c r="C7112" s="1668"/>
      <c r="D7112" s="1668"/>
      <c r="E7112" s="1668"/>
      <c r="F7112" s="1669"/>
      <c r="G7112" s="587" t="s">
        <v>494</v>
      </c>
      <c r="H7112" s="506" t="s">
        <v>1115</v>
      </c>
      <c r="I7112" s="557"/>
      <c r="J7112" s="509" t="s">
        <v>482</v>
      </c>
      <c r="K7112" s="458"/>
    </row>
    <row r="7113" spans="1:11">
      <c r="A7113" s="450"/>
      <c r="B7113" s="1654"/>
      <c r="C7113" s="1655"/>
      <c r="D7113" s="1655"/>
      <c r="E7113" s="1655"/>
      <c r="F7113" s="1656"/>
      <c r="G7113" s="489"/>
      <c r="H7113" s="1657"/>
      <c r="I7113" s="1658"/>
      <c r="J7113" s="492"/>
      <c r="K7113" s="458"/>
    </row>
    <row r="7114" spans="1:11">
      <c r="A7114" s="450"/>
      <c r="B7114" s="1659"/>
      <c r="C7114" s="1660"/>
      <c r="D7114" s="1660"/>
      <c r="E7114" s="1660"/>
      <c r="F7114" s="1661"/>
      <c r="G7114" s="496"/>
      <c r="H7114" s="1662"/>
      <c r="I7114" s="1663"/>
      <c r="J7114" s="492"/>
      <c r="K7114" s="458"/>
    </row>
    <row r="7115" spans="1:11">
      <c r="A7115" s="450"/>
      <c r="B7115" s="581"/>
      <c r="C7115" s="523"/>
      <c r="D7115" s="523"/>
      <c r="E7115" s="582"/>
      <c r="F7115" s="583"/>
      <c r="G7115" s="532"/>
      <c r="H7115" s="532"/>
      <c r="I7115" s="524" t="s">
        <v>138</v>
      </c>
      <c r="J7115" s="501">
        <f>SUM(J7113:J7114)</f>
        <v>0</v>
      </c>
      <c r="K7115" s="458"/>
    </row>
    <row r="7116" spans="1:11">
      <c r="A7116" s="450"/>
      <c r="B7116" s="523"/>
      <c r="C7116" s="523"/>
      <c r="D7116" s="523"/>
      <c r="E7116" s="523"/>
      <c r="F7116" s="523"/>
      <c r="G7116" s="523"/>
      <c r="H7116" s="523"/>
      <c r="I7116" s="524"/>
      <c r="J7116" s="523"/>
      <c r="K7116" s="458"/>
    </row>
    <row r="7117" spans="1:11">
      <c r="A7117" s="450"/>
      <c r="B7117" s="1645" t="s">
        <v>1142</v>
      </c>
      <c r="C7117" s="1646"/>
      <c r="D7117" s="1646"/>
      <c r="E7117" s="1646"/>
      <c r="F7117" s="1646"/>
      <c r="G7117" s="1646"/>
      <c r="H7117" s="1646"/>
      <c r="I7117" s="1647"/>
      <c r="J7117" s="573">
        <f>J7115+J7110+J7100</f>
        <v>150.07081886363636</v>
      </c>
      <c r="K7117" s="458"/>
    </row>
    <row r="7118" spans="1:11">
      <c r="A7118" s="450"/>
      <c r="B7118" s="523"/>
      <c r="C7118" s="523"/>
      <c r="D7118" s="523"/>
      <c r="E7118" s="523"/>
      <c r="F7118" s="523"/>
      <c r="G7118" s="523"/>
      <c r="H7118" s="523"/>
      <c r="I7118" s="524"/>
      <c r="J7118" s="523"/>
      <c r="K7118" s="458"/>
    </row>
    <row r="7119" spans="1:11">
      <c r="A7119" s="450"/>
      <c r="B7119" s="1645" t="s">
        <v>1143</v>
      </c>
      <c r="C7119" s="1646"/>
      <c r="D7119" s="1646"/>
      <c r="E7119" s="1646"/>
      <c r="F7119" s="1646"/>
      <c r="G7119" s="1646"/>
      <c r="H7119" s="1646"/>
      <c r="I7119" s="1647"/>
      <c r="J7119" s="501">
        <f>J7117*0</f>
        <v>0</v>
      </c>
      <c r="K7119" s="458"/>
    </row>
    <row r="7120" spans="1:11">
      <c r="A7120" s="450"/>
      <c r="B7120" s="523"/>
      <c r="C7120" s="523"/>
      <c r="D7120" s="523"/>
      <c r="E7120" s="523"/>
      <c r="F7120" s="523"/>
      <c r="G7120" s="523"/>
      <c r="H7120" s="523"/>
      <c r="I7120" s="524"/>
      <c r="J7120" s="523"/>
      <c r="K7120" s="458"/>
    </row>
    <row r="7121" spans="1:11">
      <c r="A7121" s="450"/>
      <c r="B7121" s="1645" t="s">
        <v>1144</v>
      </c>
      <c r="C7121" s="1646"/>
      <c r="D7121" s="1646"/>
      <c r="E7121" s="1646"/>
      <c r="F7121" s="1646"/>
      <c r="G7121" s="1646"/>
      <c r="H7121" s="1646"/>
      <c r="I7121" s="1647"/>
      <c r="J7121" s="573">
        <f>J7117+J7119</f>
        <v>150.07081886363636</v>
      </c>
      <c r="K7121" s="458"/>
    </row>
    <row r="7122" spans="1:11">
      <c r="A7122" s="450"/>
      <c r="B7122" s="511"/>
      <c r="C7122" s="511"/>
      <c r="D7122" s="511"/>
      <c r="E7122" s="511"/>
      <c r="F7122" s="511"/>
      <c r="G7122" s="511"/>
      <c r="H7122" s="511"/>
      <c r="I7122" s="571"/>
      <c r="J7122" s="511"/>
      <c r="K7122" s="458"/>
    </row>
    <row r="7123" spans="1:11">
      <c r="A7123" s="450"/>
      <c r="B7123" s="589"/>
      <c r="C7123" s="559"/>
      <c r="D7123" s="559"/>
      <c r="E7123" s="559"/>
      <c r="F7123" s="559"/>
      <c r="G7123" s="559"/>
      <c r="H7123" s="559"/>
      <c r="I7123" s="559"/>
      <c r="J7123" s="590"/>
      <c r="K7123" s="458"/>
    </row>
    <row r="7124" spans="1:11">
      <c r="A7124" s="450"/>
      <c r="B7124" s="591"/>
      <c r="C7124" s="592"/>
      <c r="D7124" s="593"/>
      <c r="E7124" s="593"/>
      <c r="F7124" s="594" t="s">
        <v>1119</v>
      </c>
      <c r="G7124" s="595" t="s">
        <v>1119</v>
      </c>
      <c r="H7124" s="592"/>
      <c r="I7124" s="592"/>
      <c r="J7124" s="596"/>
      <c r="K7124" s="458"/>
    </row>
    <row r="7125" spans="1:11">
      <c r="A7125" s="450"/>
      <c r="B7125" s="459"/>
      <c r="C7125" s="459"/>
      <c r="D7125" s="459"/>
      <c r="E7125" s="459"/>
      <c r="F7125" s="459"/>
      <c r="G7125" s="459"/>
      <c r="H7125" s="459"/>
      <c r="I7125" s="459"/>
      <c r="J7125" s="459"/>
      <c r="K7125" s="458"/>
    </row>
    <row r="7126" spans="1:11">
      <c r="A7126" s="450"/>
      <c r="B7126" s="597"/>
      <c r="C7126" s="598"/>
      <c r="D7126" s="598"/>
      <c r="E7126" s="598"/>
      <c r="F7126" s="599"/>
      <c r="G7126" s="600" t="s">
        <v>482</v>
      </c>
      <c r="H7126" s="502"/>
      <c r="I7126" s="502"/>
      <c r="J7126" s="505"/>
      <c r="K7126" s="458"/>
    </row>
    <row r="7127" spans="1:11">
      <c r="A7127" s="450"/>
      <c r="B7127" s="601"/>
      <c r="C7127" s="602"/>
      <c r="D7127" s="602"/>
      <c r="E7127" s="602"/>
      <c r="F7127" s="603"/>
      <c r="G7127" s="1648" t="s">
        <v>1145</v>
      </c>
      <c r="H7127" s="1649"/>
      <c r="I7127" s="1649"/>
      <c r="J7127" s="1650"/>
      <c r="K7127" s="458"/>
    </row>
    <row r="7128" spans="1:11">
      <c r="A7128" s="450"/>
      <c r="B7128" s="604"/>
      <c r="C7128" s="605"/>
      <c r="D7128" s="605"/>
      <c r="E7128" s="605"/>
      <c r="F7128" s="606"/>
      <c r="G7128" s="607"/>
      <c r="H7128" s="1651"/>
      <c r="I7128" s="1652"/>
      <c r="J7128" s="1653"/>
      <c r="K7128" s="458"/>
    </row>
    <row r="7129" spans="1:11" ht="15" thickBot="1">
      <c r="A7129" s="608"/>
      <c r="B7129" s="609"/>
      <c r="C7129" s="609"/>
      <c r="D7129" s="609"/>
      <c r="E7129" s="609"/>
      <c r="F7129" s="609"/>
      <c r="G7129" s="609"/>
      <c r="H7129" s="609"/>
      <c r="I7129" s="609"/>
      <c r="J7129" s="609"/>
      <c r="K7129" s="610"/>
    </row>
    <row r="7130" spans="1:11">
      <c r="A7130" s="447"/>
      <c r="B7130" s="448"/>
      <c r="C7130" s="448"/>
      <c r="D7130" s="448"/>
      <c r="E7130" s="448"/>
      <c r="F7130" s="448"/>
      <c r="G7130" s="448"/>
      <c r="H7130" s="448"/>
      <c r="I7130" s="448"/>
      <c r="J7130" s="448"/>
      <c r="K7130" s="449"/>
    </row>
    <row r="7131" spans="1:11">
      <c r="A7131" s="450"/>
      <c r="B7131" s="451" t="s">
        <v>141</v>
      </c>
      <c r="C7131" s="452"/>
      <c r="D7131" s="453" t="s">
        <v>1105</v>
      </c>
      <c r="E7131" s="454"/>
      <c r="F7131" s="455"/>
      <c r="G7131" s="455"/>
      <c r="H7131" s="456"/>
      <c r="I7131" s="456"/>
      <c r="J7131" s="457"/>
      <c r="K7131" s="458"/>
    </row>
    <row r="7132" spans="1:11">
      <c r="A7132" s="450"/>
      <c r="B7132" s="459"/>
      <c r="C7132" s="459"/>
      <c r="D7132" s="459"/>
      <c r="E7132" s="459"/>
      <c r="F7132" s="459"/>
      <c r="G7132" s="459"/>
      <c r="H7132" s="459"/>
      <c r="I7132" s="459"/>
      <c r="J7132" s="459"/>
      <c r="K7132" s="458"/>
    </row>
    <row r="7133" spans="1:11">
      <c r="A7133" s="450"/>
      <c r="B7133" s="460" t="s">
        <v>1173</v>
      </c>
      <c r="C7133" s="461" t="s">
        <v>1107</v>
      </c>
      <c r="D7133" s="1671" t="s">
        <v>198</v>
      </c>
      <c r="E7133" s="1672"/>
      <c r="F7133" s="1672"/>
      <c r="G7133" s="1672"/>
      <c r="H7133" s="1672"/>
      <c r="I7133" s="1673"/>
      <c r="J7133" s="462" t="s">
        <v>1108</v>
      </c>
      <c r="K7133" s="458"/>
    </row>
    <row r="7134" spans="1:11" ht="38.25" customHeight="1">
      <c r="A7134" s="450"/>
      <c r="B7134" s="463">
        <v>220310</v>
      </c>
      <c r="C7134" s="464"/>
      <c r="D7134" s="1674" t="s">
        <v>1460</v>
      </c>
      <c r="E7134" s="1675"/>
      <c r="F7134" s="1675"/>
      <c r="G7134" s="1675"/>
      <c r="H7134" s="1675"/>
      <c r="I7134" s="1676"/>
      <c r="J7134" s="468" t="str">
        <f>F7151</f>
        <v>M</v>
      </c>
      <c r="K7134" s="458"/>
    </row>
    <row r="7135" spans="1:11">
      <c r="A7135" s="450"/>
      <c r="B7135" s="469"/>
      <c r="C7135" s="469"/>
      <c r="D7135" s="469"/>
      <c r="E7135" s="469"/>
      <c r="F7135" s="469"/>
      <c r="G7135" s="469"/>
      <c r="H7135" s="469"/>
      <c r="I7135" s="470"/>
      <c r="J7135" s="471"/>
      <c r="K7135" s="458"/>
    </row>
    <row r="7136" spans="1:11">
      <c r="A7136" s="450"/>
      <c r="B7136" s="1648" t="s">
        <v>1111</v>
      </c>
      <c r="C7136" s="1650"/>
      <c r="D7136" s="1679" t="s">
        <v>873</v>
      </c>
      <c r="E7136" s="1681" t="s">
        <v>1112</v>
      </c>
      <c r="F7136" s="472" t="s">
        <v>1113</v>
      </c>
      <c r="G7136" s="473"/>
      <c r="H7136" s="472" t="s">
        <v>1114</v>
      </c>
      <c r="I7136" s="473"/>
      <c r="J7136" s="474" t="s">
        <v>1115</v>
      </c>
      <c r="K7136" s="458"/>
    </row>
    <row r="7137" spans="1:11">
      <c r="A7137" s="450"/>
      <c r="B7137" s="1677"/>
      <c r="C7137" s="1678"/>
      <c r="D7137" s="1680"/>
      <c r="E7137" s="1682"/>
      <c r="F7137" s="475" t="s">
        <v>1116</v>
      </c>
      <c r="G7137" s="475" t="s">
        <v>1117</v>
      </c>
      <c r="H7137" s="475" t="s">
        <v>1116</v>
      </c>
      <c r="I7137" s="476" t="s">
        <v>1117</v>
      </c>
      <c r="J7137" s="477" t="s">
        <v>1118</v>
      </c>
      <c r="K7137" s="458"/>
    </row>
    <row r="7138" spans="1:11">
      <c r="A7138" s="450"/>
      <c r="B7138" s="486"/>
      <c r="C7138" s="487"/>
      <c r="D7138" s="488"/>
      <c r="E7138" s="481"/>
      <c r="F7138" s="481"/>
      <c r="G7138" s="482"/>
      <c r="H7138" s="490"/>
      <c r="I7138" s="484"/>
      <c r="J7138" s="492">
        <f>H7138*F7138*E7138+I7138*G7138*E7138</f>
        <v>0</v>
      </c>
      <c r="K7138" s="458"/>
    </row>
    <row r="7139" spans="1:11">
      <c r="A7139" s="450"/>
      <c r="B7139" s="486"/>
      <c r="C7139" s="487"/>
      <c r="D7139" s="488"/>
      <c r="E7139" s="489"/>
      <c r="F7139" s="489"/>
      <c r="G7139" s="489"/>
      <c r="H7139" s="490"/>
      <c r="I7139" s="491"/>
      <c r="J7139" s="492">
        <f>H7139*F7139*E7139+I7139*G7139*E7139</f>
        <v>0</v>
      </c>
      <c r="K7139" s="458"/>
    </row>
    <row r="7140" spans="1:11">
      <c r="A7140" s="450"/>
      <c r="B7140" s="493"/>
      <c r="C7140" s="494"/>
      <c r="D7140" s="495"/>
      <c r="E7140" s="496"/>
      <c r="F7140" s="496"/>
      <c r="G7140" s="496"/>
      <c r="H7140" s="497"/>
      <c r="I7140" s="498"/>
      <c r="J7140" s="492">
        <f>H7140*F7140*E7140+I7140*G7140*E7140</f>
        <v>0</v>
      </c>
      <c r="K7140" s="458"/>
    </row>
    <row r="7141" spans="1:11">
      <c r="A7141" s="450"/>
      <c r="B7141" s="499" t="s">
        <v>1119</v>
      </c>
      <c r="C7141" s="469"/>
      <c r="D7141" s="469"/>
      <c r="E7141" s="469"/>
      <c r="F7141" s="469"/>
      <c r="G7141" s="469"/>
      <c r="H7141" s="469"/>
      <c r="I7141" s="500" t="s">
        <v>138</v>
      </c>
      <c r="J7141" s="501">
        <f>SUM(J7138:J7140)</f>
        <v>0</v>
      </c>
      <c r="K7141" s="458"/>
    </row>
    <row r="7142" spans="1:11">
      <c r="A7142" s="450"/>
      <c r="B7142" s="502"/>
      <c r="C7142" s="502"/>
      <c r="D7142" s="502"/>
      <c r="E7142" s="502"/>
      <c r="F7142" s="502"/>
      <c r="G7142" s="502"/>
      <c r="H7142" s="502"/>
      <c r="I7142" s="503"/>
      <c r="J7142" s="504"/>
      <c r="K7142" s="458"/>
    </row>
    <row r="7143" spans="1:11" ht="20.399999999999999">
      <c r="A7143" s="450"/>
      <c r="B7143" s="1664" t="s">
        <v>1120</v>
      </c>
      <c r="C7143" s="1665"/>
      <c r="D7143" s="1665"/>
      <c r="E7143" s="1666"/>
      <c r="F7143" s="505" t="s">
        <v>873</v>
      </c>
      <c r="G7143" s="506"/>
      <c r="H7143" s="507" t="s">
        <v>560</v>
      </c>
      <c r="I7143" s="508" t="s">
        <v>1121</v>
      </c>
      <c r="J7143" s="509" t="s">
        <v>1122</v>
      </c>
      <c r="K7143" s="458"/>
    </row>
    <row r="7144" spans="1:11">
      <c r="A7144" s="450"/>
      <c r="B7144" s="510"/>
      <c r="C7144" s="511"/>
      <c r="D7144" s="512"/>
      <c r="E7144" s="513"/>
      <c r="F7144" s="514"/>
      <c r="G7144" s="515"/>
      <c r="H7144" s="516"/>
      <c r="I7144" s="484"/>
      <c r="J7144" s="485"/>
      <c r="K7144" s="458"/>
    </row>
    <row r="7145" spans="1:11">
      <c r="A7145" s="450"/>
      <c r="B7145" s="517" t="s">
        <v>741</v>
      </c>
      <c r="C7145" s="518"/>
      <c r="D7145" s="459"/>
      <c r="E7145" s="487"/>
      <c r="F7145" s="488"/>
      <c r="G7145" s="519"/>
      <c r="H7145" s="520">
        <v>0.16800000000000001</v>
      </c>
      <c r="I7145" s="521">
        <f>VLOOKUP(B7145,'MÃO DE OBRA'!$A:$E,5,FALSE)/220</f>
        <v>14.214</v>
      </c>
      <c r="J7145" s="492">
        <f t="shared" ref="J7145:J7146" si="183">H7145*I7145</f>
        <v>2.3879520000000003</v>
      </c>
      <c r="K7145" s="458"/>
    </row>
    <row r="7146" spans="1:11">
      <c r="A7146" s="450"/>
      <c r="B7146" s="517" t="s">
        <v>734</v>
      </c>
      <c r="C7146" s="518"/>
      <c r="D7146" s="459"/>
      <c r="E7146" s="487"/>
      <c r="F7146" s="488"/>
      <c r="G7146" s="519"/>
      <c r="H7146" s="520">
        <v>0.2</v>
      </c>
      <c r="I7146" s="521">
        <f>VLOOKUP(B7146,'MÃO DE OBRA'!$A:$E,5,FALSE)/220</f>
        <v>23.596363636363641</v>
      </c>
      <c r="J7146" s="492">
        <f t="shared" si="183"/>
        <v>4.7192727272727284</v>
      </c>
      <c r="K7146" s="458"/>
    </row>
    <row r="7147" spans="1:11">
      <c r="A7147" s="450"/>
      <c r="B7147" s="517"/>
      <c r="C7147" s="518"/>
      <c r="D7147" s="459"/>
      <c r="E7147" s="487"/>
      <c r="F7147" s="488"/>
      <c r="G7147" s="519"/>
      <c r="H7147" s="520"/>
      <c r="I7147" s="521"/>
      <c r="J7147" s="492"/>
      <c r="K7147" s="458"/>
    </row>
    <row r="7148" spans="1:11">
      <c r="A7148" s="450"/>
      <c r="B7148" s="517"/>
      <c r="C7148" s="518"/>
      <c r="D7148" s="459"/>
      <c r="E7148" s="487"/>
      <c r="F7148" s="488"/>
      <c r="G7148" s="519"/>
      <c r="H7148" s="520"/>
      <c r="I7148" s="491"/>
      <c r="J7148" s="492">
        <f>H7148*I7148</f>
        <v>0</v>
      </c>
      <c r="K7148" s="458"/>
    </row>
    <row r="7149" spans="1:11">
      <c r="A7149" s="450"/>
      <c r="B7149" s="499" t="s">
        <v>1119</v>
      </c>
      <c r="C7149" s="502"/>
      <c r="D7149" s="502"/>
      <c r="E7149" s="502"/>
      <c r="F7149" s="502"/>
      <c r="G7149" s="502"/>
      <c r="H7149" s="502"/>
      <c r="I7149" s="522" t="s">
        <v>138</v>
      </c>
      <c r="J7149" s="501">
        <f>SUM(J7144:J7148)</f>
        <v>7.1072247272727287</v>
      </c>
      <c r="K7149" s="458"/>
    </row>
    <row r="7150" spans="1:11">
      <c r="A7150" s="450"/>
      <c r="B7150" s="523"/>
      <c r="C7150" s="523"/>
      <c r="D7150" s="523"/>
      <c r="E7150" s="523"/>
      <c r="F7150" s="523"/>
      <c r="G7150" s="523"/>
      <c r="H7150" s="523"/>
      <c r="I7150" s="524"/>
      <c r="J7150" s="523"/>
      <c r="K7150" s="458"/>
    </row>
    <row r="7151" spans="1:11">
      <c r="A7151" s="450"/>
      <c r="B7151" s="525" t="s">
        <v>1123</v>
      </c>
      <c r="C7151" s="526"/>
      <c r="D7151" s="523"/>
      <c r="E7151" s="527">
        <v>1</v>
      </c>
      <c r="F7151" s="528" t="s">
        <v>1221</v>
      </c>
      <c r="G7151" s="506"/>
      <c r="H7151" s="506"/>
      <c r="I7151" s="529" t="s">
        <v>1124</v>
      </c>
      <c r="J7151" s="501">
        <f>J7141+J7149</f>
        <v>7.1072247272727287</v>
      </c>
      <c r="K7151" s="458"/>
    </row>
    <row r="7152" spans="1:11">
      <c r="A7152" s="450"/>
      <c r="B7152" s="530"/>
      <c r="C7152" s="523"/>
      <c r="D7152" s="523"/>
      <c r="E7152" s="531"/>
      <c r="F7152" s="532"/>
      <c r="G7152" s="532"/>
      <c r="H7152" s="532"/>
      <c r="I7152" s="524"/>
      <c r="J7152" s="523"/>
      <c r="K7152" s="458"/>
    </row>
    <row r="7153" spans="1:11" ht="20.399999999999999">
      <c r="A7153" s="450"/>
      <c r="B7153" s="1667" t="s">
        <v>481</v>
      </c>
      <c r="C7153" s="1668"/>
      <c r="D7153" s="1668"/>
      <c r="E7153" s="1669"/>
      <c r="F7153" s="533" t="s">
        <v>873</v>
      </c>
      <c r="G7153" s="534" t="s">
        <v>493</v>
      </c>
      <c r="H7153" s="507" t="s">
        <v>1115</v>
      </c>
      <c r="I7153" s="535" t="s">
        <v>480</v>
      </c>
      <c r="J7153" s="536" t="s">
        <v>482</v>
      </c>
      <c r="K7153" s="458"/>
    </row>
    <row r="7154" spans="1:11">
      <c r="A7154" s="450"/>
      <c r="B7154" s="537"/>
      <c r="C7154" s="538"/>
      <c r="D7154" s="538"/>
      <c r="E7154" s="539"/>
      <c r="F7154" s="540"/>
      <c r="G7154" s="541"/>
      <c r="H7154" s="547"/>
      <c r="I7154" s="543"/>
      <c r="J7154" s="485"/>
      <c r="K7154" s="458"/>
    </row>
    <row r="7155" spans="1:11">
      <c r="A7155" s="450"/>
      <c r="B7155" s="537"/>
      <c r="C7155" s="518"/>
      <c r="D7155" s="518"/>
      <c r="E7155" s="487"/>
      <c r="F7155" s="540"/>
      <c r="G7155" s="541"/>
      <c r="H7155" s="547"/>
      <c r="I7155" s="543"/>
      <c r="J7155" s="492"/>
      <c r="K7155" s="458"/>
    </row>
    <row r="7156" spans="1:11">
      <c r="A7156" s="450"/>
      <c r="B7156" s="517"/>
      <c r="C7156" s="518"/>
      <c r="D7156" s="518"/>
      <c r="E7156" s="487"/>
      <c r="F7156" s="488"/>
      <c r="G7156" s="546"/>
      <c r="H7156" s="547"/>
      <c r="I7156" s="543"/>
      <c r="J7156" s="492">
        <f>H7156*I7156*E7138*F7138</f>
        <v>0</v>
      </c>
      <c r="K7156" s="458"/>
    </row>
    <row r="7157" spans="1:11">
      <c r="A7157" s="450"/>
      <c r="B7157" s="517"/>
      <c r="C7157" s="526"/>
      <c r="D7157" s="526"/>
      <c r="E7157" s="494"/>
      <c r="F7157" s="488"/>
      <c r="G7157" s="468"/>
      <c r="H7157" s="547"/>
      <c r="I7157" s="548"/>
      <c r="J7157" s="492">
        <f>H7157*I7157*E7139*F7139</f>
        <v>0</v>
      </c>
      <c r="K7157" s="458"/>
    </row>
    <row r="7158" spans="1:11">
      <c r="A7158" s="450"/>
      <c r="B7158" s="550" t="s">
        <v>1119</v>
      </c>
      <c r="C7158" s="526"/>
      <c r="D7158" s="526"/>
      <c r="E7158" s="526"/>
      <c r="F7158" s="523"/>
      <c r="G7158" s="526"/>
      <c r="H7158" s="551"/>
      <c r="I7158" s="552" t="s">
        <v>138</v>
      </c>
      <c r="J7158" s="501">
        <f>SUM(J7154:J7157)</f>
        <v>0</v>
      </c>
      <c r="K7158" s="458"/>
    </row>
    <row r="7159" spans="1:11">
      <c r="A7159" s="450"/>
      <c r="B7159" s="553"/>
      <c r="C7159" s="526"/>
      <c r="D7159" s="526"/>
      <c r="E7159" s="554"/>
      <c r="F7159" s="555"/>
      <c r="G7159" s="506"/>
      <c r="H7159" s="506"/>
      <c r="I7159" s="529"/>
      <c r="J7159" s="554"/>
      <c r="K7159" s="458"/>
    </row>
    <row r="7160" spans="1:11" ht="20.399999999999999">
      <c r="A7160" s="450"/>
      <c r="B7160" s="1667" t="s">
        <v>1125</v>
      </c>
      <c r="C7160" s="1668"/>
      <c r="D7160" s="1668"/>
      <c r="E7160" s="1668"/>
      <c r="F7160" s="1669"/>
      <c r="G7160" s="556" t="s">
        <v>494</v>
      </c>
      <c r="H7160" s="506" t="s">
        <v>1126</v>
      </c>
      <c r="I7160" s="557" t="s">
        <v>1115</v>
      </c>
      <c r="J7160" s="509" t="s">
        <v>482</v>
      </c>
      <c r="K7160" s="458"/>
    </row>
    <row r="7161" spans="1:11">
      <c r="A7161" s="450"/>
      <c r="B7161" s="558"/>
      <c r="C7161" s="559"/>
      <c r="D7161" s="560"/>
      <c r="E7161" s="560"/>
      <c r="F7161" s="561"/>
      <c r="G7161" s="489"/>
      <c r="H7161" s="489"/>
      <c r="I7161" s="562"/>
      <c r="J7161" s="492"/>
      <c r="K7161" s="458"/>
    </row>
    <row r="7162" spans="1:11">
      <c r="A7162" s="450"/>
      <c r="B7162" s="563"/>
      <c r="C7162" s="564"/>
      <c r="D7162" s="565"/>
      <c r="E7162" s="565"/>
      <c r="F7162" s="566"/>
      <c r="G7162" s="489"/>
      <c r="H7162" s="489"/>
      <c r="I7162" s="562"/>
      <c r="J7162" s="492"/>
      <c r="K7162" s="458"/>
    </row>
    <row r="7163" spans="1:11">
      <c r="A7163" s="450"/>
      <c r="B7163" s="1670" t="s">
        <v>138</v>
      </c>
      <c r="C7163" s="1670"/>
      <c r="D7163" s="1670"/>
      <c r="E7163" s="1670"/>
      <c r="F7163" s="1670"/>
      <c r="G7163" s="1670"/>
      <c r="H7163" s="1670"/>
      <c r="I7163" s="1670"/>
      <c r="J7163" s="501">
        <f>SUM(J7161:J7162)</f>
        <v>0</v>
      </c>
      <c r="K7163" s="458"/>
    </row>
    <row r="7164" spans="1:11">
      <c r="A7164" s="450"/>
      <c r="B7164" s="567"/>
      <c r="C7164" s="511"/>
      <c r="D7164" s="511"/>
      <c r="E7164" s="568"/>
      <c r="F7164" s="569"/>
      <c r="G7164" s="570"/>
      <c r="H7164" s="570"/>
      <c r="I7164" s="571"/>
      <c r="J7164" s="572"/>
      <c r="K7164" s="458"/>
    </row>
    <row r="7165" spans="1:11">
      <c r="A7165" s="450"/>
      <c r="B7165" s="573" t="s">
        <v>1127</v>
      </c>
      <c r="C7165" s="573"/>
      <c r="D7165" s="550"/>
      <c r="E7165" s="523"/>
      <c r="F7165" s="523"/>
      <c r="G7165" s="523"/>
      <c r="H7165" s="574"/>
      <c r="I7165" s="575"/>
      <c r="J7165" s="639">
        <f>(J7151+J7158+J7163)/E7151</f>
        <v>7.1072247272727287</v>
      </c>
      <c r="K7165" s="458"/>
    </row>
    <row r="7166" spans="1:11">
      <c r="A7166" s="450"/>
      <c r="B7166" s="553"/>
      <c r="C7166" s="526"/>
      <c r="D7166" s="526"/>
      <c r="E7166" s="554"/>
      <c r="F7166" s="555"/>
      <c r="G7166" s="506"/>
      <c r="H7166" s="506"/>
      <c r="I7166" s="529"/>
      <c r="J7166" s="576"/>
      <c r="K7166" s="458"/>
    </row>
    <row r="7167" spans="1:11" ht="20.399999999999999">
      <c r="A7167" s="450"/>
      <c r="B7167" s="1667" t="s">
        <v>1128</v>
      </c>
      <c r="C7167" s="1668"/>
      <c r="D7167" s="1668"/>
      <c r="E7167" s="1668"/>
      <c r="F7167" s="1669"/>
      <c r="G7167" s="556" t="s">
        <v>494</v>
      </c>
      <c r="H7167" s="506" t="s">
        <v>1126</v>
      </c>
      <c r="I7167" s="557" t="s">
        <v>1115</v>
      </c>
      <c r="J7167" s="509" t="s">
        <v>482</v>
      </c>
      <c r="K7167" s="458"/>
    </row>
    <row r="7168" spans="1:11">
      <c r="A7168" s="450"/>
      <c r="B7168" s="558" t="s">
        <v>1461</v>
      </c>
      <c r="C7168" s="559"/>
      <c r="D7168" s="560"/>
      <c r="E7168" s="560"/>
      <c r="F7168" s="561"/>
      <c r="G7168" s="489">
        <v>1.02</v>
      </c>
      <c r="H7168" s="489" t="s">
        <v>1221</v>
      </c>
      <c r="I7168" s="562">
        <v>5.65</v>
      </c>
      <c r="J7168" s="492">
        <f>G7168*I7168</f>
        <v>5.7630000000000008</v>
      </c>
      <c r="K7168" s="458"/>
    </row>
    <row r="7169" spans="1:11">
      <c r="A7169" s="450"/>
      <c r="B7169" s="563" t="s">
        <v>1443</v>
      </c>
      <c r="C7169" s="564"/>
      <c r="D7169" s="565"/>
      <c r="E7169" s="565"/>
      <c r="F7169" s="566"/>
      <c r="G7169" s="489">
        <v>0.11</v>
      </c>
      <c r="H7169" s="489" t="s">
        <v>1140</v>
      </c>
      <c r="I7169" s="743">
        <v>22.9</v>
      </c>
      <c r="J7169" s="492">
        <f>G7169*I7169</f>
        <v>2.5189999999999997</v>
      </c>
      <c r="K7169" s="458"/>
    </row>
    <row r="7170" spans="1:11">
      <c r="A7170" s="450"/>
      <c r="B7170" s="563" t="s">
        <v>1442</v>
      </c>
      <c r="C7170" s="564"/>
      <c r="D7170" s="565"/>
      <c r="E7170" s="565"/>
      <c r="F7170" s="566"/>
      <c r="G7170" s="489">
        <v>2.1640000000000001</v>
      </c>
      <c r="H7170" s="489" t="s">
        <v>1140</v>
      </c>
      <c r="I7170" s="743">
        <v>2.4</v>
      </c>
      <c r="J7170" s="492">
        <f>G7170*I7170</f>
        <v>5.1936</v>
      </c>
      <c r="K7170" s="458"/>
    </row>
    <row r="7171" spans="1:11">
      <c r="A7171" s="450"/>
      <c r="B7171" s="563"/>
      <c r="C7171" s="564"/>
      <c r="D7171" s="565"/>
      <c r="E7171" s="565"/>
      <c r="F7171" s="566"/>
      <c r="G7171" s="489"/>
      <c r="H7171" s="489"/>
      <c r="I7171" s="743"/>
      <c r="J7171" s="492"/>
      <c r="K7171" s="458"/>
    </row>
    <row r="7172" spans="1:11">
      <c r="A7172" s="450"/>
      <c r="B7172" s="563"/>
      <c r="C7172" s="564"/>
      <c r="D7172" s="565"/>
      <c r="E7172" s="565"/>
      <c r="F7172" s="566"/>
      <c r="G7172" s="489"/>
      <c r="H7172" s="489"/>
      <c r="I7172" s="743"/>
      <c r="J7172" s="492">
        <f t="shared" ref="J7172:J7174" si="184">G7172*I7172</f>
        <v>0</v>
      </c>
      <c r="K7172" s="458"/>
    </row>
    <row r="7173" spans="1:11">
      <c r="A7173" s="450"/>
      <c r="B7173" s="563"/>
      <c r="C7173" s="564"/>
      <c r="D7173" s="565"/>
      <c r="E7173" s="565"/>
      <c r="F7173" s="566"/>
      <c r="G7173" s="489"/>
      <c r="H7173" s="489"/>
      <c r="I7173" s="743"/>
      <c r="J7173" s="492">
        <f t="shared" si="184"/>
        <v>0</v>
      </c>
      <c r="K7173" s="458"/>
    </row>
    <row r="7174" spans="1:11">
      <c r="A7174" s="450"/>
      <c r="B7174" s="577"/>
      <c r="C7174" s="578"/>
      <c r="D7174" s="579"/>
      <c r="E7174" s="579"/>
      <c r="F7174" s="580"/>
      <c r="G7174" s="489"/>
      <c r="H7174" s="489"/>
      <c r="I7174" s="743"/>
      <c r="J7174" s="492">
        <f t="shared" si="184"/>
        <v>0</v>
      </c>
      <c r="K7174" s="458"/>
    </row>
    <row r="7175" spans="1:11">
      <c r="A7175" s="450"/>
      <c r="B7175" s="581"/>
      <c r="C7175" s="523"/>
      <c r="D7175" s="523"/>
      <c r="E7175" s="582"/>
      <c r="F7175" s="583"/>
      <c r="G7175" s="532"/>
      <c r="H7175" s="532"/>
      <c r="I7175" s="524" t="s">
        <v>138</v>
      </c>
      <c r="J7175" s="501">
        <f>SUM(J7168:J7174)</f>
        <v>13.4756</v>
      </c>
      <c r="K7175" s="458"/>
    </row>
    <row r="7176" spans="1:11">
      <c r="A7176" s="450"/>
      <c r="B7176" s="584"/>
      <c r="C7176" s="523"/>
      <c r="D7176" s="523"/>
      <c r="E7176" s="582"/>
      <c r="F7176" s="583"/>
      <c r="G7176" s="532"/>
      <c r="H7176" s="532"/>
      <c r="I7176" s="524"/>
      <c r="J7176" s="582"/>
      <c r="K7176" s="458"/>
    </row>
    <row r="7177" spans="1:11" ht="20.399999999999999">
      <c r="A7177" s="450"/>
      <c r="B7177" s="1667" t="s">
        <v>1141</v>
      </c>
      <c r="C7177" s="1668"/>
      <c r="D7177" s="1668"/>
      <c r="E7177" s="1668"/>
      <c r="F7177" s="1669"/>
      <c r="G7177" s="587" t="s">
        <v>494</v>
      </c>
      <c r="H7177" s="506" t="s">
        <v>1115</v>
      </c>
      <c r="I7177" s="557"/>
      <c r="J7177" s="509" t="s">
        <v>482</v>
      </c>
      <c r="K7177" s="458"/>
    </row>
    <row r="7178" spans="1:11">
      <c r="A7178" s="450"/>
      <c r="B7178" s="1654"/>
      <c r="C7178" s="1655"/>
      <c r="D7178" s="1655"/>
      <c r="E7178" s="1655"/>
      <c r="F7178" s="1656"/>
      <c r="G7178" s="489"/>
      <c r="H7178" s="1657"/>
      <c r="I7178" s="1658"/>
      <c r="J7178" s="492"/>
      <c r="K7178" s="458"/>
    </row>
    <row r="7179" spans="1:11">
      <c r="A7179" s="450"/>
      <c r="B7179" s="1659"/>
      <c r="C7179" s="1660"/>
      <c r="D7179" s="1660"/>
      <c r="E7179" s="1660"/>
      <c r="F7179" s="1661"/>
      <c r="G7179" s="496"/>
      <c r="H7179" s="1662"/>
      <c r="I7179" s="1663"/>
      <c r="J7179" s="492"/>
      <c r="K7179" s="458"/>
    </row>
    <row r="7180" spans="1:11">
      <c r="A7180" s="450"/>
      <c r="B7180" s="581"/>
      <c r="C7180" s="523"/>
      <c r="D7180" s="523"/>
      <c r="E7180" s="582"/>
      <c r="F7180" s="583"/>
      <c r="G7180" s="532"/>
      <c r="H7180" s="532"/>
      <c r="I7180" s="524" t="s">
        <v>138</v>
      </c>
      <c r="J7180" s="501">
        <f>SUM(J7178:J7179)</f>
        <v>0</v>
      </c>
      <c r="K7180" s="458"/>
    </row>
    <row r="7181" spans="1:11">
      <c r="A7181" s="450"/>
      <c r="B7181" s="523"/>
      <c r="C7181" s="523"/>
      <c r="D7181" s="523"/>
      <c r="E7181" s="523"/>
      <c r="F7181" s="523"/>
      <c r="G7181" s="523"/>
      <c r="H7181" s="523"/>
      <c r="I7181" s="524"/>
      <c r="J7181" s="523"/>
      <c r="K7181" s="458"/>
    </row>
    <row r="7182" spans="1:11">
      <c r="A7182" s="450"/>
      <c r="B7182" s="1645" t="s">
        <v>1142</v>
      </c>
      <c r="C7182" s="1646"/>
      <c r="D7182" s="1646"/>
      <c r="E7182" s="1646"/>
      <c r="F7182" s="1646"/>
      <c r="G7182" s="1646"/>
      <c r="H7182" s="1646"/>
      <c r="I7182" s="1647"/>
      <c r="J7182" s="573">
        <f>J7180+J7175+J7165</f>
        <v>20.58282472727273</v>
      </c>
      <c r="K7182" s="458"/>
    </row>
    <row r="7183" spans="1:11">
      <c r="A7183" s="450"/>
      <c r="B7183" s="523"/>
      <c r="C7183" s="523"/>
      <c r="D7183" s="523"/>
      <c r="E7183" s="523"/>
      <c r="F7183" s="523"/>
      <c r="G7183" s="523"/>
      <c r="H7183" s="523"/>
      <c r="I7183" s="524"/>
      <c r="J7183" s="523"/>
      <c r="K7183" s="458"/>
    </row>
    <row r="7184" spans="1:11">
      <c r="A7184" s="450"/>
      <c r="B7184" s="1645" t="s">
        <v>1143</v>
      </c>
      <c r="C7184" s="1646"/>
      <c r="D7184" s="1646"/>
      <c r="E7184" s="1646"/>
      <c r="F7184" s="1646"/>
      <c r="G7184" s="1646"/>
      <c r="H7184" s="1646"/>
      <c r="I7184" s="1647"/>
      <c r="J7184" s="501">
        <f>J7182*0</f>
        <v>0</v>
      </c>
      <c r="K7184" s="458"/>
    </row>
    <row r="7185" spans="1:11">
      <c r="A7185" s="450"/>
      <c r="B7185" s="523"/>
      <c r="C7185" s="523"/>
      <c r="D7185" s="523"/>
      <c r="E7185" s="523"/>
      <c r="F7185" s="523"/>
      <c r="G7185" s="523"/>
      <c r="H7185" s="523"/>
      <c r="I7185" s="524"/>
      <c r="J7185" s="523"/>
      <c r="K7185" s="458"/>
    </row>
    <row r="7186" spans="1:11">
      <c r="A7186" s="450"/>
      <c r="B7186" s="1645" t="s">
        <v>1144</v>
      </c>
      <c r="C7186" s="1646"/>
      <c r="D7186" s="1646"/>
      <c r="E7186" s="1646"/>
      <c r="F7186" s="1646"/>
      <c r="G7186" s="1646"/>
      <c r="H7186" s="1646"/>
      <c r="I7186" s="1647"/>
      <c r="J7186" s="573">
        <f>J7182+J7184</f>
        <v>20.58282472727273</v>
      </c>
      <c r="K7186" s="458"/>
    </row>
    <row r="7187" spans="1:11">
      <c r="A7187" s="450"/>
      <c r="B7187" s="511"/>
      <c r="C7187" s="511"/>
      <c r="D7187" s="511"/>
      <c r="E7187" s="511"/>
      <c r="F7187" s="511"/>
      <c r="G7187" s="511"/>
      <c r="H7187" s="511"/>
      <c r="I7187" s="571"/>
      <c r="J7187" s="511"/>
      <c r="K7187" s="458"/>
    </row>
    <row r="7188" spans="1:11">
      <c r="A7188" s="450"/>
      <c r="B7188" s="589"/>
      <c r="C7188" s="559"/>
      <c r="D7188" s="559"/>
      <c r="E7188" s="559"/>
      <c r="F7188" s="559"/>
      <c r="G7188" s="559"/>
      <c r="H7188" s="559"/>
      <c r="I7188" s="559"/>
      <c r="J7188" s="590"/>
      <c r="K7188" s="458"/>
    </row>
    <row r="7189" spans="1:11">
      <c r="A7189" s="450"/>
      <c r="B7189" s="591"/>
      <c r="C7189" s="592"/>
      <c r="D7189" s="593"/>
      <c r="E7189" s="593"/>
      <c r="F7189" s="594" t="s">
        <v>1119</v>
      </c>
      <c r="G7189" s="595" t="s">
        <v>1119</v>
      </c>
      <c r="H7189" s="592"/>
      <c r="I7189" s="592"/>
      <c r="J7189" s="596"/>
      <c r="K7189" s="458"/>
    </row>
    <row r="7190" spans="1:11">
      <c r="A7190" s="450"/>
      <c r="B7190" s="459"/>
      <c r="C7190" s="459"/>
      <c r="D7190" s="459"/>
      <c r="E7190" s="459"/>
      <c r="F7190" s="459"/>
      <c r="G7190" s="459"/>
      <c r="H7190" s="459"/>
      <c r="I7190" s="459"/>
      <c r="J7190" s="459"/>
      <c r="K7190" s="458"/>
    </row>
    <row r="7191" spans="1:11">
      <c r="A7191" s="450"/>
      <c r="B7191" s="597"/>
      <c r="C7191" s="598"/>
      <c r="D7191" s="598"/>
      <c r="E7191" s="598"/>
      <c r="F7191" s="599"/>
      <c r="G7191" s="600" t="s">
        <v>482</v>
      </c>
      <c r="H7191" s="502"/>
      <c r="I7191" s="502"/>
      <c r="J7191" s="505"/>
      <c r="K7191" s="458"/>
    </row>
    <row r="7192" spans="1:11">
      <c r="A7192" s="450"/>
      <c r="B7192" s="601"/>
      <c r="C7192" s="602"/>
      <c r="D7192" s="602"/>
      <c r="E7192" s="602"/>
      <c r="F7192" s="603"/>
      <c r="G7192" s="1648" t="s">
        <v>1145</v>
      </c>
      <c r="H7192" s="1649"/>
      <c r="I7192" s="1649"/>
      <c r="J7192" s="1650"/>
      <c r="K7192" s="458"/>
    </row>
    <row r="7193" spans="1:11">
      <c r="A7193" s="450"/>
      <c r="B7193" s="604"/>
      <c r="C7193" s="605"/>
      <c r="D7193" s="605"/>
      <c r="E7193" s="605"/>
      <c r="F7193" s="606"/>
      <c r="G7193" s="607"/>
      <c r="H7193" s="1651"/>
      <c r="I7193" s="1652"/>
      <c r="J7193" s="1653"/>
      <c r="K7193" s="458"/>
    </row>
    <row r="7194" spans="1:11" ht="15" thickBot="1">
      <c r="A7194" s="608"/>
      <c r="B7194" s="609"/>
      <c r="C7194" s="609"/>
      <c r="D7194" s="609"/>
      <c r="E7194" s="609"/>
      <c r="F7194" s="609"/>
      <c r="G7194" s="609"/>
      <c r="H7194" s="609"/>
      <c r="I7194" s="609"/>
      <c r="J7194" s="609"/>
      <c r="K7194" s="610"/>
    </row>
    <row r="7195" spans="1:11">
      <c r="A7195" s="447"/>
      <c r="B7195" s="448"/>
      <c r="C7195" s="448"/>
      <c r="D7195" s="448"/>
      <c r="E7195" s="448"/>
      <c r="F7195" s="448"/>
      <c r="G7195" s="448"/>
      <c r="H7195" s="448"/>
      <c r="I7195" s="448"/>
      <c r="J7195" s="448"/>
      <c r="K7195" s="449"/>
    </row>
    <row r="7196" spans="1:11">
      <c r="A7196" s="450"/>
      <c r="B7196" s="451" t="s">
        <v>141</v>
      </c>
      <c r="C7196" s="452"/>
      <c r="D7196" s="453" t="s">
        <v>1105</v>
      </c>
      <c r="E7196" s="454"/>
      <c r="F7196" s="455"/>
      <c r="G7196" s="455"/>
      <c r="H7196" s="456"/>
      <c r="I7196" s="456"/>
      <c r="J7196" s="457"/>
      <c r="K7196" s="458"/>
    </row>
    <row r="7197" spans="1:11">
      <c r="A7197" s="450"/>
      <c r="B7197" s="459"/>
      <c r="C7197" s="459"/>
      <c r="D7197" s="459"/>
      <c r="E7197" s="459"/>
      <c r="F7197" s="459"/>
      <c r="G7197" s="459"/>
      <c r="H7197" s="459"/>
      <c r="I7197" s="459"/>
      <c r="J7197" s="459"/>
      <c r="K7197" s="458"/>
    </row>
    <row r="7198" spans="1:11">
      <c r="A7198" s="450"/>
      <c r="B7198" s="460" t="s">
        <v>1106</v>
      </c>
      <c r="C7198" s="461" t="s">
        <v>1107</v>
      </c>
      <c r="D7198" s="1671" t="s">
        <v>198</v>
      </c>
      <c r="E7198" s="1672"/>
      <c r="F7198" s="1672"/>
      <c r="G7198" s="1672"/>
      <c r="H7198" s="1672"/>
      <c r="I7198" s="1673"/>
      <c r="J7198" s="462" t="s">
        <v>1108</v>
      </c>
      <c r="K7198" s="458"/>
    </row>
    <row r="7199" spans="1:11" ht="24.75" customHeight="1">
      <c r="A7199" s="450"/>
      <c r="B7199" s="463">
        <v>88650</v>
      </c>
      <c r="C7199" s="464"/>
      <c r="D7199" s="1674" t="s">
        <v>1462</v>
      </c>
      <c r="E7199" s="1675"/>
      <c r="F7199" s="1675"/>
      <c r="G7199" s="1675"/>
      <c r="H7199" s="1675"/>
      <c r="I7199" s="1676"/>
      <c r="J7199" s="468" t="str">
        <f>F7216</f>
        <v>M</v>
      </c>
      <c r="K7199" s="458"/>
    </row>
    <row r="7200" spans="1:11">
      <c r="A7200" s="450"/>
      <c r="B7200" s="469"/>
      <c r="C7200" s="469"/>
      <c r="D7200" s="469"/>
      <c r="E7200" s="469"/>
      <c r="F7200" s="469"/>
      <c r="G7200" s="469"/>
      <c r="H7200" s="469"/>
      <c r="I7200" s="470"/>
      <c r="J7200" s="471"/>
      <c r="K7200" s="458"/>
    </row>
    <row r="7201" spans="1:11">
      <c r="A7201" s="450"/>
      <c r="B7201" s="1648" t="s">
        <v>1111</v>
      </c>
      <c r="C7201" s="1650"/>
      <c r="D7201" s="1679" t="s">
        <v>873</v>
      </c>
      <c r="E7201" s="1681" t="s">
        <v>1112</v>
      </c>
      <c r="F7201" s="472" t="s">
        <v>1113</v>
      </c>
      <c r="G7201" s="473"/>
      <c r="H7201" s="472" t="s">
        <v>1114</v>
      </c>
      <c r="I7201" s="473"/>
      <c r="J7201" s="474" t="s">
        <v>1115</v>
      </c>
      <c r="K7201" s="458"/>
    </row>
    <row r="7202" spans="1:11">
      <c r="A7202" s="450"/>
      <c r="B7202" s="1677"/>
      <c r="C7202" s="1678"/>
      <c r="D7202" s="1680"/>
      <c r="E7202" s="1682"/>
      <c r="F7202" s="475" t="s">
        <v>1116</v>
      </c>
      <c r="G7202" s="475" t="s">
        <v>1117</v>
      </c>
      <c r="H7202" s="475" t="s">
        <v>1116</v>
      </c>
      <c r="I7202" s="476" t="s">
        <v>1117</v>
      </c>
      <c r="J7202" s="477" t="s">
        <v>1118</v>
      </c>
      <c r="K7202" s="458"/>
    </row>
    <row r="7203" spans="1:11">
      <c r="A7203" s="450"/>
      <c r="B7203" s="486"/>
      <c r="C7203" s="487"/>
      <c r="D7203" s="488"/>
      <c r="E7203" s="481"/>
      <c r="F7203" s="481"/>
      <c r="G7203" s="482"/>
      <c r="H7203" s="490"/>
      <c r="I7203" s="484"/>
      <c r="J7203" s="492">
        <f>H7203*F7203*E7203+I7203*G7203*E7203</f>
        <v>0</v>
      </c>
      <c r="K7203" s="458"/>
    </row>
    <row r="7204" spans="1:11">
      <c r="A7204" s="450"/>
      <c r="B7204" s="486"/>
      <c r="C7204" s="487"/>
      <c r="D7204" s="488"/>
      <c r="E7204" s="489"/>
      <c r="F7204" s="489"/>
      <c r="G7204" s="489"/>
      <c r="H7204" s="490"/>
      <c r="I7204" s="491"/>
      <c r="J7204" s="492">
        <f>H7204*F7204*E7204+I7204*G7204*E7204</f>
        <v>0</v>
      </c>
      <c r="K7204" s="458"/>
    </row>
    <row r="7205" spans="1:11">
      <c r="A7205" s="450"/>
      <c r="B7205" s="493"/>
      <c r="C7205" s="494"/>
      <c r="D7205" s="495"/>
      <c r="E7205" s="496"/>
      <c r="F7205" s="496"/>
      <c r="G7205" s="496"/>
      <c r="H7205" s="497"/>
      <c r="I7205" s="498"/>
      <c r="J7205" s="492">
        <f>H7205*F7205*E7205+I7205*G7205*E7205</f>
        <v>0</v>
      </c>
      <c r="K7205" s="458"/>
    </row>
    <row r="7206" spans="1:11">
      <c r="A7206" s="450"/>
      <c r="B7206" s="499" t="s">
        <v>1119</v>
      </c>
      <c r="C7206" s="469"/>
      <c r="D7206" s="469"/>
      <c r="E7206" s="469"/>
      <c r="F7206" s="469"/>
      <c r="G7206" s="469"/>
      <c r="H7206" s="469"/>
      <c r="I7206" s="500" t="s">
        <v>138</v>
      </c>
      <c r="J7206" s="501">
        <f>SUM(J7203:J7205)</f>
        <v>0</v>
      </c>
      <c r="K7206" s="458"/>
    </row>
    <row r="7207" spans="1:11">
      <c r="A7207" s="450"/>
      <c r="B7207" s="502"/>
      <c r="C7207" s="502"/>
      <c r="D7207" s="502"/>
      <c r="E7207" s="502"/>
      <c r="F7207" s="502"/>
      <c r="G7207" s="502"/>
      <c r="H7207" s="502"/>
      <c r="I7207" s="503"/>
      <c r="J7207" s="504"/>
      <c r="K7207" s="458"/>
    </row>
    <row r="7208" spans="1:11" ht="20.399999999999999">
      <c r="A7208" s="450"/>
      <c r="B7208" s="1664" t="s">
        <v>1120</v>
      </c>
      <c r="C7208" s="1665"/>
      <c r="D7208" s="1665"/>
      <c r="E7208" s="1666"/>
      <c r="F7208" s="505" t="s">
        <v>873</v>
      </c>
      <c r="G7208" s="506"/>
      <c r="H7208" s="507" t="s">
        <v>560</v>
      </c>
      <c r="I7208" s="508" t="s">
        <v>1121</v>
      </c>
      <c r="J7208" s="509" t="s">
        <v>1122</v>
      </c>
      <c r="K7208" s="458"/>
    </row>
    <row r="7209" spans="1:11">
      <c r="A7209" s="450"/>
      <c r="B7209" s="510"/>
      <c r="C7209" s="511"/>
      <c r="D7209" s="512"/>
      <c r="E7209" s="513"/>
      <c r="F7209" s="514"/>
      <c r="G7209" s="515"/>
      <c r="H7209" s="516"/>
      <c r="I7209" s="484"/>
      <c r="J7209" s="485"/>
      <c r="K7209" s="458"/>
    </row>
    <row r="7210" spans="1:11">
      <c r="A7210" s="450"/>
      <c r="B7210" s="517" t="s">
        <v>741</v>
      </c>
      <c r="C7210" s="518"/>
      <c r="D7210" s="459"/>
      <c r="E7210" s="487"/>
      <c r="F7210" s="488"/>
      <c r="G7210" s="519"/>
      <c r="H7210" s="520">
        <v>0.12</v>
      </c>
      <c r="I7210" s="521">
        <f>VLOOKUP(B7210,'MÃO DE OBRA'!$A:$E,5,FALSE)/220</f>
        <v>14.214</v>
      </c>
      <c r="J7210" s="492">
        <f t="shared" ref="J7210:J7211" si="185">H7210*I7210</f>
        <v>1.7056800000000001</v>
      </c>
      <c r="K7210" s="458"/>
    </row>
    <row r="7211" spans="1:11">
      <c r="A7211" s="450"/>
      <c r="B7211" s="517" t="s">
        <v>734</v>
      </c>
      <c r="C7211" s="518"/>
      <c r="D7211" s="459"/>
      <c r="E7211" s="487"/>
      <c r="F7211" s="488"/>
      <c r="G7211" s="519"/>
      <c r="H7211" s="520">
        <v>0.1</v>
      </c>
      <c r="I7211" s="521">
        <f>VLOOKUP(B7211,'MÃO DE OBRA'!$A:$E,5,FALSE)/220</f>
        <v>23.596363636363641</v>
      </c>
      <c r="J7211" s="492">
        <f t="shared" si="185"/>
        <v>2.3596363636363642</v>
      </c>
      <c r="K7211" s="458"/>
    </row>
    <row r="7212" spans="1:11">
      <c r="A7212" s="450"/>
      <c r="B7212" s="517"/>
      <c r="C7212" s="518"/>
      <c r="D7212" s="459"/>
      <c r="E7212" s="487"/>
      <c r="F7212" s="488"/>
      <c r="G7212" s="519"/>
      <c r="H7212" s="520"/>
      <c r="I7212" s="521"/>
      <c r="J7212" s="492"/>
      <c r="K7212" s="458"/>
    </row>
    <row r="7213" spans="1:11">
      <c r="A7213" s="450"/>
      <c r="B7213" s="517"/>
      <c r="C7213" s="518"/>
      <c r="D7213" s="459"/>
      <c r="E7213" s="487"/>
      <c r="F7213" s="488"/>
      <c r="G7213" s="519"/>
      <c r="H7213" s="520"/>
      <c r="I7213" s="491"/>
      <c r="J7213" s="492">
        <f>H7213*I7213</f>
        <v>0</v>
      </c>
      <c r="K7213" s="458"/>
    </row>
    <row r="7214" spans="1:11">
      <c r="A7214" s="450"/>
      <c r="B7214" s="499" t="s">
        <v>1119</v>
      </c>
      <c r="C7214" s="502"/>
      <c r="D7214" s="502"/>
      <c r="E7214" s="502"/>
      <c r="F7214" s="502"/>
      <c r="G7214" s="502"/>
      <c r="H7214" s="502"/>
      <c r="I7214" s="522" t="s">
        <v>138</v>
      </c>
      <c r="J7214" s="501">
        <f>SUM(J7209:J7213)</f>
        <v>4.0653163636363647</v>
      </c>
      <c r="K7214" s="458"/>
    </row>
    <row r="7215" spans="1:11">
      <c r="A7215" s="450"/>
      <c r="B7215" s="523"/>
      <c r="C7215" s="523"/>
      <c r="D7215" s="523"/>
      <c r="E7215" s="523"/>
      <c r="F7215" s="523"/>
      <c r="G7215" s="523"/>
      <c r="H7215" s="523"/>
      <c r="I7215" s="524"/>
      <c r="J7215" s="523"/>
      <c r="K7215" s="458"/>
    </row>
    <row r="7216" spans="1:11">
      <c r="A7216" s="450"/>
      <c r="B7216" s="525" t="s">
        <v>1123</v>
      </c>
      <c r="C7216" s="526"/>
      <c r="D7216" s="523"/>
      <c r="E7216" s="527">
        <v>1</v>
      </c>
      <c r="F7216" s="528" t="s">
        <v>1221</v>
      </c>
      <c r="G7216" s="506"/>
      <c r="H7216" s="506"/>
      <c r="I7216" s="529" t="s">
        <v>1124</v>
      </c>
      <c r="J7216" s="501">
        <f>J7206+J7214</f>
        <v>4.0653163636363647</v>
      </c>
      <c r="K7216" s="458"/>
    </row>
    <row r="7217" spans="1:11">
      <c r="A7217" s="450"/>
      <c r="B7217" s="530"/>
      <c r="C7217" s="523"/>
      <c r="D7217" s="523"/>
      <c r="E7217" s="531"/>
      <c r="F7217" s="532"/>
      <c r="G7217" s="532"/>
      <c r="H7217" s="532"/>
      <c r="I7217" s="524"/>
      <c r="J7217" s="523"/>
      <c r="K7217" s="458"/>
    </row>
    <row r="7218" spans="1:11" ht="20.399999999999999">
      <c r="A7218" s="450"/>
      <c r="B7218" s="1667" t="s">
        <v>481</v>
      </c>
      <c r="C7218" s="1668"/>
      <c r="D7218" s="1668"/>
      <c r="E7218" s="1669"/>
      <c r="F7218" s="533" t="s">
        <v>873</v>
      </c>
      <c r="G7218" s="534" t="s">
        <v>493</v>
      </c>
      <c r="H7218" s="507" t="s">
        <v>1115</v>
      </c>
      <c r="I7218" s="535" t="s">
        <v>480</v>
      </c>
      <c r="J7218" s="536" t="s">
        <v>482</v>
      </c>
      <c r="K7218" s="458"/>
    </row>
    <row r="7219" spans="1:11">
      <c r="A7219" s="450"/>
      <c r="B7219" s="537"/>
      <c r="C7219" s="538"/>
      <c r="D7219" s="538"/>
      <c r="E7219" s="539"/>
      <c r="F7219" s="540"/>
      <c r="G7219" s="541"/>
      <c r="H7219" s="547"/>
      <c r="I7219" s="543"/>
      <c r="J7219" s="485"/>
      <c r="K7219" s="458"/>
    </row>
    <row r="7220" spans="1:11">
      <c r="A7220" s="450"/>
      <c r="B7220" s="537"/>
      <c r="C7220" s="518"/>
      <c r="D7220" s="518"/>
      <c r="E7220" s="487"/>
      <c r="F7220" s="540"/>
      <c r="G7220" s="541"/>
      <c r="H7220" s="547"/>
      <c r="I7220" s="543"/>
      <c r="J7220" s="492"/>
      <c r="K7220" s="458"/>
    </row>
    <row r="7221" spans="1:11">
      <c r="A7221" s="450"/>
      <c r="B7221" s="517"/>
      <c r="C7221" s="518"/>
      <c r="D7221" s="518"/>
      <c r="E7221" s="487"/>
      <c r="F7221" s="488"/>
      <c r="G7221" s="546"/>
      <c r="H7221" s="547"/>
      <c r="I7221" s="543"/>
      <c r="J7221" s="492">
        <f>H7221*I7221*E7203*F7203</f>
        <v>0</v>
      </c>
      <c r="K7221" s="458"/>
    </row>
    <row r="7222" spans="1:11">
      <c r="A7222" s="450"/>
      <c r="B7222" s="517"/>
      <c r="C7222" s="526"/>
      <c r="D7222" s="526"/>
      <c r="E7222" s="494"/>
      <c r="F7222" s="488"/>
      <c r="G7222" s="468"/>
      <c r="H7222" s="547"/>
      <c r="I7222" s="548"/>
      <c r="J7222" s="492">
        <f>H7222*I7222*E7204*F7204</f>
        <v>0</v>
      </c>
      <c r="K7222" s="458"/>
    </row>
    <row r="7223" spans="1:11">
      <c r="A7223" s="450"/>
      <c r="B7223" s="550" t="s">
        <v>1119</v>
      </c>
      <c r="C7223" s="526"/>
      <c r="D7223" s="526"/>
      <c r="E7223" s="526"/>
      <c r="F7223" s="523"/>
      <c r="G7223" s="526"/>
      <c r="H7223" s="551"/>
      <c r="I7223" s="552" t="s">
        <v>138</v>
      </c>
      <c r="J7223" s="501">
        <f>SUM(J7219:J7222)</f>
        <v>0</v>
      </c>
      <c r="K7223" s="458"/>
    </row>
    <row r="7224" spans="1:11">
      <c r="A7224" s="450"/>
      <c r="B7224" s="553"/>
      <c r="C7224" s="526"/>
      <c r="D7224" s="526"/>
      <c r="E7224" s="554"/>
      <c r="F7224" s="555"/>
      <c r="G7224" s="506"/>
      <c r="H7224" s="506"/>
      <c r="I7224" s="529"/>
      <c r="J7224" s="554"/>
      <c r="K7224" s="458"/>
    </row>
    <row r="7225" spans="1:11" ht="20.399999999999999">
      <c r="A7225" s="450"/>
      <c r="B7225" s="1667" t="s">
        <v>1125</v>
      </c>
      <c r="C7225" s="1668"/>
      <c r="D7225" s="1668"/>
      <c r="E7225" s="1668"/>
      <c r="F7225" s="1669"/>
      <c r="G7225" s="556" t="s">
        <v>494</v>
      </c>
      <c r="H7225" s="506" t="s">
        <v>1126</v>
      </c>
      <c r="I7225" s="557" t="s">
        <v>1115</v>
      </c>
      <c r="J7225" s="509" t="s">
        <v>482</v>
      </c>
      <c r="K7225" s="458"/>
    </row>
    <row r="7226" spans="1:11">
      <c r="A7226" s="450"/>
      <c r="B7226" s="558"/>
      <c r="C7226" s="559"/>
      <c r="D7226" s="560"/>
      <c r="E7226" s="560"/>
      <c r="F7226" s="561"/>
      <c r="G7226" s="489"/>
      <c r="H7226" s="489"/>
      <c r="I7226" s="562"/>
      <c r="J7226" s="492"/>
      <c r="K7226" s="458"/>
    </row>
    <row r="7227" spans="1:11">
      <c r="A7227" s="450"/>
      <c r="B7227" s="563"/>
      <c r="C7227" s="564"/>
      <c r="D7227" s="565"/>
      <c r="E7227" s="565"/>
      <c r="F7227" s="566"/>
      <c r="G7227" s="489"/>
      <c r="H7227" s="489"/>
      <c r="I7227" s="562"/>
      <c r="J7227" s="492"/>
      <c r="K7227" s="458"/>
    </row>
    <row r="7228" spans="1:11">
      <c r="A7228" s="450"/>
      <c r="B7228" s="1670" t="s">
        <v>138</v>
      </c>
      <c r="C7228" s="1670"/>
      <c r="D7228" s="1670"/>
      <c r="E7228" s="1670"/>
      <c r="F7228" s="1670"/>
      <c r="G7228" s="1670"/>
      <c r="H7228" s="1670"/>
      <c r="I7228" s="1670"/>
      <c r="J7228" s="501">
        <f>SUM(J7226:J7227)</f>
        <v>0</v>
      </c>
      <c r="K7228" s="458"/>
    </row>
    <row r="7229" spans="1:11">
      <c r="A7229" s="450"/>
      <c r="B7229" s="567"/>
      <c r="C7229" s="511"/>
      <c r="D7229" s="511"/>
      <c r="E7229" s="568"/>
      <c r="F7229" s="569"/>
      <c r="G7229" s="570"/>
      <c r="H7229" s="570"/>
      <c r="I7229" s="571"/>
      <c r="J7229" s="572"/>
      <c r="K7229" s="458"/>
    </row>
    <row r="7230" spans="1:11">
      <c r="A7230" s="450"/>
      <c r="B7230" s="573" t="s">
        <v>1127</v>
      </c>
      <c r="C7230" s="573"/>
      <c r="D7230" s="550"/>
      <c r="E7230" s="523"/>
      <c r="F7230" s="523"/>
      <c r="G7230" s="523"/>
      <c r="H7230" s="574"/>
      <c r="I7230" s="575"/>
      <c r="J7230" s="639">
        <f>(J7216+J7223+J7228)/E7216</f>
        <v>4.0653163636363647</v>
      </c>
      <c r="K7230" s="458"/>
    </row>
    <row r="7231" spans="1:11">
      <c r="A7231" s="450"/>
      <c r="B7231" s="553"/>
      <c r="C7231" s="526"/>
      <c r="D7231" s="526"/>
      <c r="E7231" s="554"/>
      <c r="F7231" s="555"/>
      <c r="G7231" s="506"/>
      <c r="H7231" s="506"/>
      <c r="I7231" s="529"/>
      <c r="J7231" s="576"/>
      <c r="K7231" s="458"/>
    </row>
    <row r="7232" spans="1:11" ht="20.399999999999999">
      <c r="A7232" s="450"/>
      <c r="B7232" s="1667" t="s">
        <v>1128</v>
      </c>
      <c r="C7232" s="1668"/>
      <c r="D7232" s="1668"/>
      <c r="E7232" s="1668"/>
      <c r="F7232" s="1669"/>
      <c r="G7232" s="556" t="s">
        <v>494</v>
      </c>
      <c r="H7232" s="506" t="s">
        <v>1126</v>
      </c>
      <c r="I7232" s="557" t="s">
        <v>1115</v>
      </c>
      <c r="J7232" s="509" t="s">
        <v>482</v>
      </c>
      <c r="K7232" s="458"/>
    </row>
    <row r="7233" spans="1:11">
      <c r="A7233" s="450"/>
      <c r="B7233" s="558" t="s">
        <v>1461</v>
      </c>
      <c r="C7233" s="559"/>
      <c r="D7233" s="560"/>
      <c r="E7233" s="560"/>
      <c r="F7233" s="561"/>
      <c r="G7233" s="489">
        <v>1.02</v>
      </c>
      <c r="H7233" s="489" t="s">
        <v>1221</v>
      </c>
      <c r="I7233" s="562">
        <v>9.98</v>
      </c>
      <c r="J7233" s="492">
        <f>G7233*I7233</f>
        <v>10.179600000000001</v>
      </c>
      <c r="K7233" s="458"/>
    </row>
    <row r="7234" spans="1:11">
      <c r="A7234" s="450"/>
      <c r="B7234" s="563" t="s">
        <v>1443</v>
      </c>
      <c r="C7234" s="564"/>
      <c r="D7234" s="565"/>
      <c r="E7234" s="565"/>
      <c r="F7234" s="566"/>
      <c r="G7234" s="489">
        <v>0.11</v>
      </c>
      <c r="H7234" s="489" t="s">
        <v>1140</v>
      </c>
      <c r="I7234" s="743">
        <v>22.9</v>
      </c>
      <c r="J7234" s="492">
        <f>G7234*I7234</f>
        <v>2.5189999999999997</v>
      </c>
      <c r="K7234" s="458"/>
    </row>
    <row r="7235" spans="1:11">
      <c r="A7235" s="450"/>
      <c r="B7235" s="563" t="s">
        <v>1442</v>
      </c>
      <c r="C7235" s="564"/>
      <c r="D7235" s="565"/>
      <c r="E7235" s="565"/>
      <c r="F7235" s="566"/>
      <c r="G7235" s="489">
        <v>2.1640000000000001</v>
      </c>
      <c r="H7235" s="489" t="s">
        <v>1140</v>
      </c>
      <c r="I7235" s="743">
        <v>2.4</v>
      </c>
      <c r="J7235" s="492">
        <f>G7235*I7235</f>
        <v>5.1936</v>
      </c>
      <c r="K7235" s="458"/>
    </row>
    <row r="7236" spans="1:11">
      <c r="A7236" s="450"/>
      <c r="B7236" s="563"/>
      <c r="C7236" s="564"/>
      <c r="D7236" s="565"/>
      <c r="E7236" s="565"/>
      <c r="F7236" s="566"/>
      <c r="G7236" s="489"/>
      <c r="H7236" s="489"/>
      <c r="I7236" s="743"/>
      <c r="J7236" s="492"/>
      <c r="K7236" s="458"/>
    </row>
    <row r="7237" spans="1:11">
      <c r="A7237" s="450"/>
      <c r="B7237" s="563"/>
      <c r="C7237" s="564"/>
      <c r="D7237" s="565"/>
      <c r="E7237" s="565"/>
      <c r="F7237" s="566"/>
      <c r="G7237" s="489"/>
      <c r="H7237" s="489"/>
      <c r="I7237" s="743"/>
      <c r="J7237" s="492">
        <f t="shared" ref="J7237:J7239" si="186">G7237*I7237</f>
        <v>0</v>
      </c>
      <c r="K7237" s="458"/>
    </row>
    <row r="7238" spans="1:11">
      <c r="A7238" s="450"/>
      <c r="B7238" s="563"/>
      <c r="C7238" s="564"/>
      <c r="D7238" s="565"/>
      <c r="E7238" s="565"/>
      <c r="F7238" s="566"/>
      <c r="G7238" s="489"/>
      <c r="H7238" s="489"/>
      <c r="I7238" s="743"/>
      <c r="J7238" s="492">
        <f t="shared" si="186"/>
        <v>0</v>
      </c>
      <c r="K7238" s="458"/>
    </row>
    <row r="7239" spans="1:11">
      <c r="A7239" s="450"/>
      <c r="B7239" s="577"/>
      <c r="C7239" s="578"/>
      <c r="D7239" s="579"/>
      <c r="E7239" s="579"/>
      <c r="F7239" s="580"/>
      <c r="G7239" s="489"/>
      <c r="H7239" s="489"/>
      <c r="I7239" s="743"/>
      <c r="J7239" s="492">
        <f t="shared" si="186"/>
        <v>0</v>
      </c>
      <c r="K7239" s="458"/>
    </row>
    <row r="7240" spans="1:11">
      <c r="A7240" s="450"/>
      <c r="B7240" s="581"/>
      <c r="C7240" s="523"/>
      <c r="D7240" s="523"/>
      <c r="E7240" s="582"/>
      <c r="F7240" s="583"/>
      <c r="G7240" s="532"/>
      <c r="H7240" s="532"/>
      <c r="I7240" s="524" t="s">
        <v>138</v>
      </c>
      <c r="J7240" s="501">
        <f>SUM(J7233:J7239)</f>
        <v>17.892200000000003</v>
      </c>
      <c r="K7240" s="458"/>
    </row>
    <row r="7241" spans="1:11">
      <c r="A7241" s="450"/>
      <c r="B7241" s="584"/>
      <c r="C7241" s="523"/>
      <c r="D7241" s="523"/>
      <c r="E7241" s="582"/>
      <c r="F7241" s="583"/>
      <c r="G7241" s="532"/>
      <c r="H7241" s="532"/>
      <c r="I7241" s="524"/>
      <c r="J7241" s="582"/>
      <c r="K7241" s="458"/>
    </row>
    <row r="7242" spans="1:11" ht="20.399999999999999">
      <c r="A7242" s="450"/>
      <c r="B7242" s="1667" t="s">
        <v>1141</v>
      </c>
      <c r="C7242" s="1668"/>
      <c r="D7242" s="1668"/>
      <c r="E7242" s="1668"/>
      <c r="F7242" s="1669"/>
      <c r="G7242" s="587" t="s">
        <v>494</v>
      </c>
      <c r="H7242" s="506" t="s">
        <v>1115</v>
      </c>
      <c r="I7242" s="557"/>
      <c r="J7242" s="509" t="s">
        <v>482</v>
      </c>
      <c r="K7242" s="458"/>
    </row>
    <row r="7243" spans="1:11">
      <c r="A7243" s="450"/>
      <c r="B7243" s="1654"/>
      <c r="C7243" s="1655"/>
      <c r="D7243" s="1655"/>
      <c r="E7243" s="1655"/>
      <c r="F7243" s="1656"/>
      <c r="G7243" s="489"/>
      <c r="H7243" s="1657"/>
      <c r="I7243" s="1658"/>
      <c r="J7243" s="492"/>
      <c r="K7243" s="458"/>
    </row>
    <row r="7244" spans="1:11">
      <c r="A7244" s="450"/>
      <c r="B7244" s="1659"/>
      <c r="C7244" s="1660"/>
      <c r="D7244" s="1660"/>
      <c r="E7244" s="1660"/>
      <c r="F7244" s="1661"/>
      <c r="G7244" s="496"/>
      <c r="H7244" s="1662"/>
      <c r="I7244" s="1663"/>
      <c r="J7244" s="492"/>
      <c r="K7244" s="458"/>
    </row>
    <row r="7245" spans="1:11">
      <c r="A7245" s="450"/>
      <c r="B7245" s="581"/>
      <c r="C7245" s="523"/>
      <c r="D7245" s="523"/>
      <c r="E7245" s="582"/>
      <c r="F7245" s="583"/>
      <c r="G7245" s="532"/>
      <c r="H7245" s="532"/>
      <c r="I7245" s="524" t="s">
        <v>138</v>
      </c>
      <c r="J7245" s="501">
        <f>SUM(J7243:J7244)</f>
        <v>0</v>
      </c>
      <c r="K7245" s="458"/>
    </row>
    <row r="7246" spans="1:11">
      <c r="A7246" s="450"/>
      <c r="B7246" s="523"/>
      <c r="C7246" s="523"/>
      <c r="D7246" s="523"/>
      <c r="E7246" s="523"/>
      <c r="F7246" s="523"/>
      <c r="G7246" s="523"/>
      <c r="H7246" s="523"/>
      <c r="I7246" s="524"/>
      <c r="J7246" s="523"/>
      <c r="K7246" s="458"/>
    </row>
    <row r="7247" spans="1:11">
      <c r="A7247" s="450"/>
      <c r="B7247" s="1645" t="s">
        <v>1142</v>
      </c>
      <c r="C7247" s="1646"/>
      <c r="D7247" s="1646"/>
      <c r="E7247" s="1646"/>
      <c r="F7247" s="1646"/>
      <c r="G7247" s="1646"/>
      <c r="H7247" s="1646"/>
      <c r="I7247" s="1647"/>
      <c r="J7247" s="573">
        <f>J7245+J7240+J7230</f>
        <v>21.957516363636365</v>
      </c>
      <c r="K7247" s="458"/>
    </row>
    <row r="7248" spans="1:11">
      <c r="A7248" s="450"/>
      <c r="B7248" s="523"/>
      <c r="C7248" s="523"/>
      <c r="D7248" s="523"/>
      <c r="E7248" s="523"/>
      <c r="F7248" s="523"/>
      <c r="G7248" s="523"/>
      <c r="H7248" s="523"/>
      <c r="I7248" s="524"/>
      <c r="J7248" s="523"/>
      <c r="K7248" s="458"/>
    </row>
    <row r="7249" spans="1:11">
      <c r="A7249" s="450"/>
      <c r="B7249" s="1645" t="s">
        <v>1143</v>
      </c>
      <c r="C7249" s="1646"/>
      <c r="D7249" s="1646"/>
      <c r="E7249" s="1646"/>
      <c r="F7249" s="1646"/>
      <c r="G7249" s="1646"/>
      <c r="H7249" s="1646"/>
      <c r="I7249" s="1647"/>
      <c r="J7249" s="501">
        <f>J7247*0</f>
        <v>0</v>
      </c>
      <c r="K7249" s="458"/>
    </row>
    <row r="7250" spans="1:11">
      <c r="A7250" s="450"/>
      <c r="B7250" s="523"/>
      <c r="C7250" s="523"/>
      <c r="D7250" s="523"/>
      <c r="E7250" s="523"/>
      <c r="F7250" s="523"/>
      <c r="G7250" s="523"/>
      <c r="H7250" s="523"/>
      <c r="I7250" s="524"/>
      <c r="J7250" s="523"/>
      <c r="K7250" s="458"/>
    </row>
    <row r="7251" spans="1:11">
      <c r="A7251" s="450"/>
      <c r="B7251" s="1645" t="s">
        <v>1144</v>
      </c>
      <c r="C7251" s="1646"/>
      <c r="D7251" s="1646"/>
      <c r="E7251" s="1646"/>
      <c r="F7251" s="1646"/>
      <c r="G7251" s="1646"/>
      <c r="H7251" s="1646"/>
      <c r="I7251" s="1647"/>
      <c r="J7251" s="573">
        <f>J7247+J7249</f>
        <v>21.957516363636365</v>
      </c>
      <c r="K7251" s="458"/>
    </row>
    <row r="7252" spans="1:11">
      <c r="A7252" s="450"/>
      <c r="B7252" s="511"/>
      <c r="C7252" s="511"/>
      <c r="D7252" s="511"/>
      <c r="E7252" s="511"/>
      <c r="F7252" s="511"/>
      <c r="G7252" s="511"/>
      <c r="H7252" s="511"/>
      <c r="I7252" s="571"/>
      <c r="J7252" s="511"/>
      <c r="K7252" s="458"/>
    </row>
    <row r="7253" spans="1:11">
      <c r="A7253" s="450"/>
      <c r="B7253" s="589"/>
      <c r="C7253" s="559"/>
      <c r="D7253" s="559"/>
      <c r="E7253" s="559"/>
      <c r="F7253" s="559"/>
      <c r="G7253" s="559"/>
      <c r="H7253" s="559"/>
      <c r="I7253" s="559"/>
      <c r="J7253" s="590"/>
      <c r="K7253" s="458"/>
    </row>
    <row r="7254" spans="1:11">
      <c r="A7254" s="450"/>
      <c r="B7254" s="591"/>
      <c r="C7254" s="592"/>
      <c r="D7254" s="593"/>
      <c r="E7254" s="593"/>
      <c r="F7254" s="594" t="s">
        <v>1119</v>
      </c>
      <c r="G7254" s="595" t="s">
        <v>1119</v>
      </c>
      <c r="H7254" s="592"/>
      <c r="I7254" s="592"/>
      <c r="J7254" s="596"/>
      <c r="K7254" s="458"/>
    </row>
    <row r="7255" spans="1:11">
      <c r="A7255" s="450"/>
      <c r="B7255" s="459"/>
      <c r="C7255" s="459"/>
      <c r="D7255" s="459"/>
      <c r="E7255" s="459"/>
      <c r="F7255" s="459"/>
      <c r="G7255" s="459"/>
      <c r="H7255" s="459"/>
      <c r="I7255" s="459"/>
      <c r="J7255" s="459"/>
      <c r="K7255" s="458"/>
    </row>
    <row r="7256" spans="1:11">
      <c r="A7256" s="450"/>
      <c r="B7256" s="597"/>
      <c r="C7256" s="598"/>
      <c r="D7256" s="598"/>
      <c r="E7256" s="598"/>
      <c r="F7256" s="599"/>
      <c r="G7256" s="600" t="s">
        <v>482</v>
      </c>
      <c r="H7256" s="502"/>
      <c r="I7256" s="502"/>
      <c r="J7256" s="505"/>
      <c r="K7256" s="458"/>
    </row>
    <row r="7257" spans="1:11">
      <c r="A7257" s="450"/>
      <c r="B7257" s="601"/>
      <c r="C7257" s="602"/>
      <c r="D7257" s="602"/>
      <c r="E7257" s="602"/>
      <c r="F7257" s="603"/>
      <c r="G7257" s="1648" t="s">
        <v>1145</v>
      </c>
      <c r="H7257" s="1649"/>
      <c r="I7257" s="1649"/>
      <c r="J7257" s="1650"/>
      <c r="K7257" s="458"/>
    </row>
    <row r="7258" spans="1:11">
      <c r="A7258" s="450"/>
      <c r="B7258" s="604"/>
      <c r="C7258" s="605"/>
      <c r="D7258" s="605"/>
      <c r="E7258" s="605"/>
      <c r="F7258" s="606"/>
      <c r="G7258" s="607"/>
      <c r="H7258" s="1651"/>
      <c r="I7258" s="1652"/>
      <c r="J7258" s="1653"/>
      <c r="K7258" s="458"/>
    </row>
    <row r="7259" spans="1:11" ht="15" thickBot="1">
      <c r="A7259" s="608"/>
      <c r="B7259" s="609"/>
      <c r="C7259" s="609"/>
      <c r="D7259" s="609"/>
      <c r="E7259" s="609"/>
      <c r="F7259" s="609"/>
      <c r="G7259" s="609"/>
      <c r="H7259" s="609"/>
      <c r="I7259" s="609"/>
      <c r="J7259" s="609"/>
      <c r="K7259" s="610"/>
    </row>
    <row r="7260" spans="1:11">
      <c r="A7260" s="447"/>
      <c r="B7260" s="448"/>
      <c r="C7260" s="448"/>
      <c r="D7260" s="448"/>
      <c r="E7260" s="448"/>
      <c r="F7260" s="448"/>
      <c r="G7260" s="448"/>
      <c r="H7260" s="448"/>
      <c r="I7260" s="448"/>
      <c r="J7260" s="448"/>
      <c r="K7260" s="449"/>
    </row>
    <row r="7261" spans="1:11">
      <c r="A7261" s="450"/>
      <c r="B7261" s="451" t="s">
        <v>141</v>
      </c>
      <c r="C7261" s="452"/>
      <c r="D7261" s="453" t="s">
        <v>1105</v>
      </c>
      <c r="E7261" s="454"/>
      <c r="F7261" s="455"/>
      <c r="G7261" s="455"/>
      <c r="H7261" s="456"/>
      <c r="I7261" s="456"/>
      <c r="J7261" s="457"/>
      <c r="K7261" s="458"/>
    </row>
    <row r="7262" spans="1:11">
      <c r="A7262" s="450"/>
      <c r="B7262" s="459"/>
      <c r="C7262" s="459"/>
      <c r="D7262" s="459"/>
      <c r="E7262" s="459"/>
      <c r="F7262" s="459"/>
      <c r="G7262" s="459"/>
      <c r="H7262" s="459"/>
      <c r="I7262" s="459"/>
      <c r="J7262" s="459"/>
      <c r="K7262" s="458"/>
    </row>
    <row r="7263" spans="1:11">
      <c r="A7263" s="450"/>
      <c r="B7263" s="460" t="s">
        <v>1106</v>
      </c>
      <c r="C7263" s="461" t="s">
        <v>1107</v>
      </c>
      <c r="D7263" s="1671" t="s">
        <v>198</v>
      </c>
      <c r="E7263" s="1672"/>
      <c r="F7263" s="1672"/>
      <c r="G7263" s="1672"/>
      <c r="H7263" s="1672"/>
      <c r="I7263" s="1673"/>
      <c r="J7263" s="462" t="s">
        <v>1108</v>
      </c>
      <c r="K7263" s="458"/>
    </row>
    <row r="7264" spans="1:11" ht="25.5" customHeight="1">
      <c r="A7264" s="450"/>
      <c r="B7264" s="463"/>
      <c r="C7264" s="464"/>
      <c r="D7264" s="1674" t="s">
        <v>1463</v>
      </c>
      <c r="E7264" s="1675"/>
      <c r="F7264" s="1675"/>
      <c r="G7264" s="1675"/>
      <c r="H7264" s="1675"/>
      <c r="I7264" s="1676"/>
      <c r="J7264" s="468" t="str">
        <f>F7281</f>
        <v>M</v>
      </c>
      <c r="K7264" s="458"/>
    </row>
    <row r="7265" spans="1:11">
      <c r="A7265" s="450"/>
      <c r="B7265" s="469"/>
      <c r="C7265" s="469"/>
      <c r="D7265" s="469"/>
      <c r="E7265" s="469"/>
      <c r="F7265" s="469"/>
      <c r="G7265" s="469"/>
      <c r="H7265" s="469"/>
      <c r="I7265" s="470"/>
      <c r="J7265" s="471"/>
      <c r="K7265" s="458"/>
    </row>
    <row r="7266" spans="1:11">
      <c r="A7266" s="450"/>
      <c r="B7266" s="1648" t="s">
        <v>1111</v>
      </c>
      <c r="C7266" s="1650"/>
      <c r="D7266" s="1679" t="s">
        <v>873</v>
      </c>
      <c r="E7266" s="1681" t="s">
        <v>1112</v>
      </c>
      <c r="F7266" s="472" t="s">
        <v>1113</v>
      </c>
      <c r="G7266" s="473"/>
      <c r="H7266" s="472" t="s">
        <v>1114</v>
      </c>
      <c r="I7266" s="473"/>
      <c r="J7266" s="474" t="s">
        <v>1115</v>
      </c>
      <c r="K7266" s="458"/>
    </row>
    <row r="7267" spans="1:11">
      <c r="A7267" s="450"/>
      <c r="B7267" s="1677"/>
      <c r="C7267" s="1678"/>
      <c r="D7267" s="1680"/>
      <c r="E7267" s="1682"/>
      <c r="F7267" s="475" t="s">
        <v>1116</v>
      </c>
      <c r="G7267" s="475" t="s">
        <v>1117</v>
      </c>
      <c r="H7267" s="475" t="s">
        <v>1116</v>
      </c>
      <c r="I7267" s="476" t="s">
        <v>1117</v>
      </c>
      <c r="J7267" s="477" t="s">
        <v>1118</v>
      </c>
      <c r="K7267" s="458"/>
    </row>
    <row r="7268" spans="1:11">
      <c r="A7268" s="450"/>
      <c r="B7268" s="486"/>
      <c r="C7268" s="487"/>
      <c r="D7268" s="488"/>
      <c r="E7268" s="481"/>
      <c r="F7268" s="481"/>
      <c r="G7268" s="482"/>
      <c r="H7268" s="490"/>
      <c r="I7268" s="484"/>
      <c r="J7268" s="492">
        <f>H7268*F7268*E7268+I7268*G7268*E7268</f>
        <v>0</v>
      </c>
      <c r="K7268" s="458"/>
    </row>
    <row r="7269" spans="1:11">
      <c r="A7269" s="450"/>
      <c r="B7269" s="486"/>
      <c r="C7269" s="487"/>
      <c r="D7269" s="488"/>
      <c r="E7269" s="489"/>
      <c r="F7269" s="489"/>
      <c r="G7269" s="489"/>
      <c r="H7269" s="490"/>
      <c r="I7269" s="491"/>
      <c r="J7269" s="492">
        <f>H7269*F7269*E7269+I7269*G7269*E7269</f>
        <v>0</v>
      </c>
      <c r="K7269" s="458"/>
    </row>
    <row r="7270" spans="1:11">
      <c r="A7270" s="450"/>
      <c r="B7270" s="493"/>
      <c r="C7270" s="494"/>
      <c r="D7270" s="495"/>
      <c r="E7270" s="496"/>
      <c r="F7270" s="496"/>
      <c r="G7270" s="496"/>
      <c r="H7270" s="497"/>
      <c r="I7270" s="498"/>
      <c r="J7270" s="492">
        <f>H7270*F7270*E7270+I7270*G7270*E7270</f>
        <v>0</v>
      </c>
      <c r="K7270" s="458"/>
    </row>
    <row r="7271" spans="1:11">
      <c r="A7271" s="450"/>
      <c r="B7271" s="499" t="s">
        <v>1119</v>
      </c>
      <c r="C7271" s="469"/>
      <c r="D7271" s="469"/>
      <c r="E7271" s="469"/>
      <c r="F7271" s="469"/>
      <c r="G7271" s="469"/>
      <c r="H7271" s="469"/>
      <c r="I7271" s="500" t="s">
        <v>138</v>
      </c>
      <c r="J7271" s="501">
        <f>SUM(J7268:J7270)</f>
        <v>0</v>
      </c>
      <c r="K7271" s="458"/>
    </row>
    <row r="7272" spans="1:11">
      <c r="A7272" s="450"/>
      <c r="B7272" s="502"/>
      <c r="C7272" s="502"/>
      <c r="D7272" s="502"/>
      <c r="E7272" s="502"/>
      <c r="F7272" s="502"/>
      <c r="G7272" s="502"/>
      <c r="H7272" s="502"/>
      <c r="I7272" s="503"/>
      <c r="J7272" s="504"/>
      <c r="K7272" s="458"/>
    </row>
    <row r="7273" spans="1:11" ht="20.399999999999999">
      <c r="A7273" s="450"/>
      <c r="B7273" s="1664" t="s">
        <v>1120</v>
      </c>
      <c r="C7273" s="1665"/>
      <c r="D7273" s="1665"/>
      <c r="E7273" s="1666"/>
      <c r="F7273" s="505" t="s">
        <v>873</v>
      </c>
      <c r="G7273" s="506"/>
      <c r="H7273" s="507" t="s">
        <v>560</v>
      </c>
      <c r="I7273" s="508" t="s">
        <v>1121</v>
      </c>
      <c r="J7273" s="509" t="s">
        <v>1122</v>
      </c>
      <c r="K7273" s="458"/>
    </row>
    <row r="7274" spans="1:11">
      <c r="A7274" s="450"/>
      <c r="B7274" s="510"/>
      <c r="C7274" s="511"/>
      <c r="D7274" s="512"/>
      <c r="E7274" s="513"/>
      <c r="F7274" s="514"/>
      <c r="G7274" s="515"/>
      <c r="H7274" s="516"/>
      <c r="I7274" s="484"/>
      <c r="J7274" s="485"/>
      <c r="K7274" s="458"/>
    </row>
    <row r="7275" spans="1:11">
      <c r="A7275" s="450"/>
      <c r="B7275" s="517" t="s">
        <v>741</v>
      </c>
      <c r="C7275" s="518"/>
      <c r="D7275" s="459"/>
      <c r="E7275" s="487"/>
      <c r="F7275" s="488"/>
      <c r="G7275" s="519"/>
      <c r="H7275" s="520">
        <v>0.12</v>
      </c>
      <c r="I7275" s="521">
        <f>VLOOKUP(B7275,'MÃO DE OBRA'!$A:$E,5,FALSE)/220</f>
        <v>14.214</v>
      </c>
      <c r="J7275" s="492">
        <f t="shared" ref="J7275:J7276" si="187">H7275*I7275</f>
        <v>1.7056800000000001</v>
      </c>
      <c r="K7275" s="458"/>
    </row>
    <row r="7276" spans="1:11">
      <c r="A7276" s="450"/>
      <c r="B7276" s="517" t="s">
        <v>734</v>
      </c>
      <c r="C7276" s="518"/>
      <c r="D7276" s="459"/>
      <c r="E7276" s="487"/>
      <c r="F7276" s="488"/>
      <c r="G7276" s="519"/>
      <c r="H7276" s="520">
        <v>0.23</v>
      </c>
      <c r="I7276" s="521">
        <f>VLOOKUP(B7276,'MÃO DE OBRA'!$A:$E,5,FALSE)/220</f>
        <v>23.596363636363641</v>
      </c>
      <c r="J7276" s="492">
        <f t="shared" si="187"/>
        <v>5.4271636363636375</v>
      </c>
      <c r="K7276" s="458"/>
    </row>
    <row r="7277" spans="1:11">
      <c r="A7277" s="450"/>
      <c r="B7277" s="517"/>
      <c r="C7277" s="518"/>
      <c r="D7277" s="459"/>
      <c r="E7277" s="487"/>
      <c r="F7277" s="488"/>
      <c r="G7277" s="519"/>
      <c r="H7277" s="520"/>
      <c r="I7277" s="521"/>
      <c r="J7277" s="492"/>
      <c r="K7277" s="458"/>
    </row>
    <row r="7278" spans="1:11">
      <c r="A7278" s="450"/>
      <c r="B7278" s="517"/>
      <c r="C7278" s="518"/>
      <c r="D7278" s="459"/>
      <c r="E7278" s="487"/>
      <c r="F7278" s="488"/>
      <c r="G7278" s="519"/>
      <c r="H7278" s="520"/>
      <c r="I7278" s="491"/>
      <c r="J7278" s="492">
        <f>H7278*I7278</f>
        <v>0</v>
      </c>
      <c r="K7278" s="458"/>
    </row>
    <row r="7279" spans="1:11">
      <c r="A7279" s="450"/>
      <c r="B7279" s="499" t="s">
        <v>1119</v>
      </c>
      <c r="C7279" s="502"/>
      <c r="D7279" s="502"/>
      <c r="E7279" s="502"/>
      <c r="F7279" s="502"/>
      <c r="G7279" s="502"/>
      <c r="H7279" s="502"/>
      <c r="I7279" s="522" t="s">
        <v>138</v>
      </c>
      <c r="J7279" s="501">
        <f>SUM(J7274:J7278)</f>
        <v>7.1328436363636376</v>
      </c>
      <c r="K7279" s="458"/>
    </row>
    <row r="7280" spans="1:11">
      <c r="A7280" s="450"/>
      <c r="B7280" s="523"/>
      <c r="C7280" s="523"/>
      <c r="D7280" s="523"/>
      <c r="E7280" s="523"/>
      <c r="F7280" s="523"/>
      <c r="G7280" s="523"/>
      <c r="H7280" s="523"/>
      <c r="I7280" s="524"/>
      <c r="J7280" s="523"/>
      <c r="K7280" s="458"/>
    </row>
    <row r="7281" spans="1:11">
      <c r="A7281" s="450"/>
      <c r="B7281" s="525" t="s">
        <v>1123</v>
      </c>
      <c r="C7281" s="526"/>
      <c r="D7281" s="523"/>
      <c r="E7281" s="527">
        <v>1</v>
      </c>
      <c r="F7281" s="528" t="s">
        <v>1221</v>
      </c>
      <c r="G7281" s="506"/>
      <c r="H7281" s="506"/>
      <c r="I7281" s="529" t="s">
        <v>1124</v>
      </c>
      <c r="J7281" s="501">
        <f>J7271+J7279</f>
        <v>7.1328436363636376</v>
      </c>
      <c r="K7281" s="458"/>
    </row>
    <row r="7282" spans="1:11">
      <c r="A7282" s="450"/>
      <c r="B7282" s="530"/>
      <c r="C7282" s="523"/>
      <c r="D7282" s="523"/>
      <c r="E7282" s="531"/>
      <c r="F7282" s="532"/>
      <c r="G7282" s="532"/>
      <c r="H7282" s="532"/>
      <c r="I7282" s="524"/>
      <c r="J7282" s="523"/>
      <c r="K7282" s="458"/>
    </row>
    <row r="7283" spans="1:11" ht="20.399999999999999">
      <c r="A7283" s="450"/>
      <c r="B7283" s="1667" t="s">
        <v>481</v>
      </c>
      <c r="C7283" s="1668"/>
      <c r="D7283" s="1668"/>
      <c r="E7283" s="1669"/>
      <c r="F7283" s="533" t="s">
        <v>873</v>
      </c>
      <c r="G7283" s="534" t="s">
        <v>493</v>
      </c>
      <c r="H7283" s="507" t="s">
        <v>1115</v>
      </c>
      <c r="I7283" s="535" t="s">
        <v>480</v>
      </c>
      <c r="J7283" s="536" t="s">
        <v>482</v>
      </c>
      <c r="K7283" s="458"/>
    </row>
    <row r="7284" spans="1:11">
      <c r="A7284" s="450"/>
      <c r="B7284" s="537"/>
      <c r="C7284" s="538"/>
      <c r="D7284" s="538"/>
      <c r="E7284" s="539"/>
      <c r="F7284" s="540"/>
      <c r="G7284" s="541"/>
      <c r="H7284" s="547"/>
      <c r="I7284" s="543"/>
      <c r="J7284" s="485"/>
      <c r="K7284" s="458"/>
    </row>
    <row r="7285" spans="1:11">
      <c r="A7285" s="450"/>
      <c r="B7285" s="537"/>
      <c r="C7285" s="518"/>
      <c r="D7285" s="518"/>
      <c r="E7285" s="487"/>
      <c r="F7285" s="540"/>
      <c r="G7285" s="541"/>
      <c r="H7285" s="547"/>
      <c r="I7285" s="543"/>
      <c r="J7285" s="492"/>
      <c r="K7285" s="458"/>
    </row>
    <row r="7286" spans="1:11">
      <c r="A7286" s="450"/>
      <c r="B7286" s="517"/>
      <c r="C7286" s="518"/>
      <c r="D7286" s="518"/>
      <c r="E7286" s="487"/>
      <c r="F7286" s="488"/>
      <c r="G7286" s="546"/>
      <c r="H7286" s="547"/>
      <c r="I7286" s="543"/>
      <c r="J7286" s="492">
        <f>H7286*I7286*E7268*F7268</f>
        <v>0</v>
      </c>
      <c r="K7286" s="458"/>
    </row>
    <row r="7287" spans="1:11">
      <c r="A7287" s="450"/>
      <c r="B7287" s="517"/>
      <c r="C7287" s="526"/>
      <c r="D7287" s="526"/>
      <c r="E7287" s="494"/>
      <c r="F7287" s="488"/>
      <c r="G7287" s="468"/>
      <c r="H7287" s="547"/>
      <c r="I7287" s="548"/>
      <c r="J7287" s="492">
        <f>H7287*I7287*E7269*F7269</f>
        <v>0</v>
      </c>
      <c r="K7287" s="458"/>
    </row>
    <row r="7288" spans="1:11">
      <c r="A7288" s="450"/>
      <c r="B7288" s="550" t="s">
        <v>1119</v>
      </c>
      <c r="C7288" s="526"/>
      <c r="D7288" s="526"/>
      <c r="E7288" s="526"/>
      <c r="F7288" s="523"/>
      <c r="G7288" s="526"/>
      <c r="H7288" s="551"/>
      <c r="I7288" s="552" t="s">
        <v>138</v>
      </c>
      <c r="J7288" s="501">
        <f>SUM(J7284:J7287)</f>
        <v>0</v>
      </c>
      <c r="K7288" s="458"/>
    </row>
    <row r="7289" spans="1:11">
      <c r="A7289" s="450"/>
      <c r="B7289" s="553"/>
      <c r="C7289" s="526"/>
      <c r="D7289" s="526"/>
      <c r="E7289" s="554"/>
      <c r="F7289" s="555"/>
      <c r="G7289" s="506"/>
      <c r="H7289" s="506"/>
      <c r="I7289" s="529"/>
      <c r="J7289" s="554"/>
      <c r="K7289" s="458"/>
    </row>
    <row r="7290" spans="1:11" ht="20.399999999999999">
      <c r="A7290" s="450"/>
      <c r="B7290" s="1667" t="s">
        <v>1125</v>
      </c>
      <c r="C7290" s="1668"/>
      <c r="D7290" s="1668"/>
      <c r="E7290" s="1668"/>
      <c r="F7290" s="1669"/>
      <c r="G7290" s="556" t="s">
        <v>494</v>
      </c>
      <c r="H7290" s="506" t="s">
        <v>1126</v>
      </c>
      <c r="I7290" s="557" t="s">
        <v>1115</v>
      </c>
      <c r="J7290" s="509" t="s">
        <v>482</v>
      </c>
      <c r="K7290" s="458"/>
    </row>
    <row r="7291" spans="1:11">
      <c r="A7291" s="450"/>
      <c r="B7291" s="558"/>
      <c r="C7291" s="559"/>
      <c r="D7291" s="560"/>
      <c r="E7291" s="560"/>
      <c r="F7291" s="561"/>
      <c r="G7291" s="489"/>
      <c r="H7291" s="489"/>
      <c r="I7291" s="562"/>
      <c r="J7291" s="492"/>
      <c r="K7291" s="458"/>
    </row>
    <row r="7292" spans="1:11">
      <c r="A7292" s="450"/>
      <c r="B7292" s="563"/>
      <c r="C7292" s="564"/>
      <c r="D7292" s="565"/>
      <c r="E7292" s="565"/>
      <c r="F7292" s="566"/>
      <c r="G7292" s="489"/>
      <c r="H7292" s="489"/>
      <c r="I7292" s="562"/>
      <c r="J7292" s="492"/>
      <c r="K7292" s="458"/>
    </row>
    <row r="7293" spans="1:11">
      <c r="A7293" s="450"/>
      <c r="B7293" s="1670" t="s">
        <v>138</v>
      </c>
      <c r="C7293" s="1670"/>
      <c r="D7293" s="1670"/>
      <c r="E7293" s="1670"/>
      <c r="F7293" s="1670"/>
      <c r="G7293" s="1670"/>
      <c r="H7293" s="1670"/>
      <c r="I7293" s="1670"/>
      <c r="J7293" s="501">
        <f>SUM(J7291:J7292)</f>
        <v>0</v>
      </c>
      <c r="K7293" s="458"/>
    </row>
    <row r="7294" spans="1:11">
      <c r="A7294" s="450"/>
      <c r="B7294" s="567"/>
      <c r="C7294" s="511"/>
      <c r="D7294" s="511"/>
      <c r="E7294" s="568"/>
      <c r="F7294" s="569"/>
      <c r="G7294" s="570"/>
      <c r="H7294" s="570"/>
      <c r="I7294" s="571"/>
      <c r="J7294" s="572"/>
      <c r="K7294" s="458"/>
    </row>
    <row r="7295" spans="1:11">
      <c r="A7295" s="450"/>
      <c r="B7295" s="573" t="s">
        <v>1127</v>
      </c>
      <c r="C7295" s="573"/>
      <c r="D7295" s="550"/>
      <c r="E7295" s="523"/>
      <c r="F7295" s="523"/>
      <c r="G7295" s="523"/>
      <c r="H7295" s="574"/>
      <c r="I7295" s="575"/>
      <c r="J7295" s="639">
        <f>(J7281+J7288+J7293)/E7281</f>
        <v>7.1328436363636376</v>
      </c>
      <c r="K7295" s="458"/>
    </row>
    <row r="7296" spans="1:11">
      <c r="A7296" s="450"/>
      <c r="B7296" s="553"/>
      <c r="C7296" s="526"/>
      <c r="D7296" s="526"/>
      <c r="E7296" s="554"/>
      <c r="F7296" s="555"/>
      <c r="G7296" s="506"/>
      <c r="H7296" s="506"/>
      <c r="I7296" s="529"/>
      <c r="J7296" s="576"/>
      <c r="K7296" s="458"/>
    </row>
    <row r="7297" spans="1:11" ht="20.399999999999999">
      <c r="A7297" s="450"/>
      <c r="B7297" s="1667" t="s">
        <v>1128</v>
      </c>
      <c r="C7297" s="1668"/>
      <c r="D7297" s="1668"/>
      <c r="E7297" s="1668"/>
      <c r="F7297" s="1669"/>
      <c r="G7297" s="556" t="s">
        <v>494</v>
      </c>
      <c r="H7297" s="506" t="s">
        <v>1126</v>
      </c>
      <c r="I7297" s="557" t="s">
        <v>1115</v>
      </c>
      <c r="J7297" s="509" t="s">
        <v>482</v>
      </c>
      <c r="K7297" s="458"/>
    </row>
    <row r="7298" spans="1:11">
      <c r="A7298" s="450"/>
      <c r="B7298" s="558" t="s">
        <v>1447</v>
      </c>
      <c r="C7298" s="559"/>
      <c r="D7298" s="560"/>
      <c r="E7298" s="560"/>
      <c r="F7298" s="561"/>
      <c r="G7298" s="489">
        <v>2.1640000000000001</v>
      </c>
      <c r="H7298" s="489" t="s">
        <v>1140</v>
      </c>
      <c r="I7298" s="562">
        <v>2.4</v>
      </c>
      <c r="J7298" s="492">
        <f>G7298*I7298</f>
        <v>5.1936</v>
      </c>
      <c r="K7298" s="458"/>
    </row>
    <row r="7299" spans="1:11">
      <c r="A7299" s="450"/>
      <c r="B7299" s="563" t="s">
        <v>1464</v>
      </c>
      <c r="C7299" s="564"/>
      <c r="D7299" s="565"/>
      <c r="E7299" s="565"/>
      <c r="F7299" s="566"/>
      <c r="G7299" s="489">
        <v>0.04</v>
      </c>
      <c r="H7299" s="489" t="s">
        <v>1165</v>
      </c>
      <c r="I7299" s="743">
        <v>320</v>
      </c>
      <c r="J7299" s="492">
        <f>G7299*I7299</f>
        <v>12.8</v>
      </c>
      <c r="K7299" s="458"/>
    </row>
    <row r="7300" spans="1:11">
      <c r="A7300" s="450"/>
      <c r="B7300" s="563" t="s">
        <v>1465</v>
      </c>
      <c r="C7300" s="564"/>
      <c r="D7300" s="565"/>
      <c r="E7300" s="565"/>
      <c r="F7300" s="566"/>
      <c r="G7300" s="489">
        <v>0.114</v>
      </c>
      <c r="H7300" s="489" t="s">
        <v>1140</v>
      </c>
      <c r="I7300" s="743">
        <v>22.9</v>
      </c>
      <c r="J7300" s="492">
        <f>G7300*I7300</f>
        <v>2.6105999999999998</v>
      </c>
      <c r="K7300" s="458"/>
    </row>
    <row r="7301" spans="1:11">
      <c r="A7301" s="450"/>
      <c r="B7301" s="563"/>
      <c r="C7301" s="564"/>
      <c r="D7301" s="565"/>
      <c r="E7301" s="565"/>
      <c r="F7301" s="566"/>
      <c r="G7301" s="489"/>
      <c r="H7301" s="489"/>
      <c r="I7301" s="743"/>
      <c r="J7301" s="492"/>
      <c r="K7301" s="458"/>
    </row>
    <row r="7302" spans="1:11">
      <c r="A7302" s="450"/>
      <c r="B7302" s="563"/>
      <c r="C7302" s="564"/>
      <c r="D7302" s="565"/>
      <c r="E7302" s="565"/>
      <c r="F7302" s="566"/>
      <c r="G7302" s="489"/>
      <c r="H7302" s="489"/>
      <c r="I7302" s="743"/>
      <c r="J7302" s="492"/>
      <c r="K7302" s="458"/>
    </row>
    <row r="7303" spans="1:11">
      <c r="A7303" s="450"/>
      <c r="B7303" s="563"/>
      <c r="C7303" s="564"/>
      <c r="D7303" s="565"/>
      <c r="E7303" s="565"/>
      <c r="F7303" s="566"/>
      <c r="G7303" s="489"/>
      <c r="H7303" s="489"/>
      <c r="I7303" s="743"/>
      <c r="J7303" s="492">
        <f t="shared" ref="J7303:J7304" si="188">G7303*I7303</f>
        <v>0</v>
      </c>
      <c r="K7303" s="458"/>
    </row>
    <row r="7304" spans="1:11">
      <c r="A7304" s="450"/>
      <c r="B7304" s="577"/>
      <c r="C7304" s="578"/>
      <c r="D7304" s="579"/>
      <c r="E7304" s="579"/>
      <c r="F7304" s="580"/>
      <c r="G7304" s="489"/>
      <c r="H7304" s="489"/>
      <c r="I7304" s="743"/>
      <c r="J7304" s="492">
        <f t="shared" si="188"/>
        <v>0</v>
      </c>
      <c r="K7304" s="458"/>
    </row>
    <row r="7305" spans="1:11">
      <c r="A7305" s="450"/>
      <c r="B7305" s="581"/>
      <c r="C7305" s="523"/>
      <c r="D7305" s="523"/>
      <c r="E7305" s="582"/>
      <c r="F7305" s="583"/>
      <c r="G7305" s="532"/>
      <c r="H7305" s="532"/>
      <c r="I7305" s="524" t="s">
        <v>138</v>
      </c>
      <c r="J7305" s="501">
        <f>SUM(J7298:J7304)</f>
        <v>20.604199999999999</v>
      </c>
      <c r="K7305" s="458"/>
    </row>
    <row r="7306" spans="1:11">
      <c r="A7306" s="450"/>
      <c r="B7306" s="584"/>
      <c r="C7306" s="523"/>
      <c r="D7306" s="523"/>
      <c r="E7306" s="582"/>
      <c r="F7306" s="583"/>
      <c r="G7306" s="532"/>
      <c r="H7306" s="532"/>
      <c r="I7306" s="524"/>
      <c r="J7306" s="582"/>
      <c r="K7306" s="458"/>
    </row>
    <row r="7307" spans="1:11" ht="20.399999999999999">
      <c r="A7307" s="450"/>
      <c r="B7307" s="1667" t="s">
        <v>1141</v>
      </c>
      <c r="C7307" s="1668"/>
      <c r="D7307" s="1668"/>
      <c r="E7307" s="1668"/>
      <c r="F7307" s="1669"/>
      <c r="G7307" s="587" t="s">
        <v>494</v>
      </c>
      <c r="H7307" s="506" t="s">
        <v>1115</v>
      </c>
      <c r="I7307" s="557"/>
      <c r="J7307" s="509" t="s">
        <v>482</v>
      </c>
      <c r="K7307" s="458"/>
    </row>
    <row r="7308" spans="1:11">
      <c r="A7308" s="450"/>
      <c r="B7308" s="1654"/>
      <c r="C7308" s="1655"/>
      <c r="D7308" s="1655"/>
      <c r="E7308" s="1655"/>
      <c r="F7308" s="1656"/>
      <c r="G7308" s="489"/>
      <c r="H7308" s="1657"/>
      <c r="I7308" s="1658"/>
      <c r="J7308" s="492"/>
      <c r="K7308" s="458"/>
    </row>
    <row r="7309" spans="1:11">
      <c r="A7309" s="450"/>
      <c r="B7309" s="1659"/>
      <c r="C7309" s="1660"/>
      <c r="D7309" s="1660"/>
      <c r="E7309" s="1660"/>
      <c r="F7309" s="1661"/>
      <c r="G7309" s="496"/>
      <c r="H7309" s="1662"/>
      <c r="I7309" s="1663"/>
      <c r="J7309" s="492"/>
      <c r="K7309" s="458"/>
    </row>
    <row r="7310" spans="1:11">
      <c r="A7310" s="450"/>
      <c r="B7310" s="581"/>
      <c r="C7310" s="523"/>
      <c r="D7310" s="523"/>
      <c r="E7310" s="582"/>
      <c r="F7310" s="583"/>
      <c r="G7310" s="532"/>
      <c r="H7310" s="532"/>
      <c r="I7310" s="524" t="s">
        <v>138</v>
      </c>
      <c r="J7310" s="501">
        <f>SUM(J7308:J7309)</f>
        <v>0</v>
      </c>
      <c r="K7310" s="458"/>
    </row>
    <row r="7311" spans="1:11">
      <c r="A7311" s="450"/>
      <c r="B7311" s="523"/>
      <c r="C7311" s="523"/>
      <c r="D7311" s="523"/>
      <c r="E7311" s="523"/>
      <c r="F7311" s="523"/>
      <c r="G7311" s="523"/>
      <c r="H7311" s="523"/>
      <c r="I7311" s="524"/>
      <c r="J7311" s="523"/>
      <c r="K7311" s="458"/>
    </row>
    <row r="7312" spans="1:11">
      <c r="A7312" s="450"/>
      <c r="B7312" s="1645" t="s">
        <v>1142</v>
      </c>
      <c r="C7312" s="1646"/>
      <c r="D7312" s="1646"/>
      <c r="E7312" s="1646"/>
      <c r="F7312" s="1646"/>
      <c r="G7312" s="1646"/>
      <c r="H7312" s="1646"/>
      <c r="I7312" s="1647"/>
      <c r="J7312" s="573">
        <f>J7310+J7305+J7295</f>
        <v>27.737043636363637</v>
      </c>
      <c r="K7312" s="458"/>
    </row>
    <row r="7313" spans="1:11">
      <c r="A7313" s="450"/>
      <c r="B7313" s="523"/>
      <c r="C7313" s="523"/>
      <c r="D7313" s="523"/>
      <c r="E7313" s="523"/>
      <c r="F7313" s="523"/>
      <c r="G7313" s="523"/>
      <c r="H7313" s="523"/>
      <c r="I7313" s="524"/>
      <c r="J7313" s="523"/>
      <c r="K7313" s="458"/>
    </row>
    <row r="7314" spans="1:11">
      <c r="A7314" s="450"/>
      <c r="B7314" s="1645" t="s">
        <v>1143</v>
      </c>
      <c r="C7314" s="1646"/>
      <c r="D7314" s="1646"/>
      <c r="E7314" s="1646"/>
      <c r="F7314" s="1646"/>
      <c r="G7314" s="1646"/>
      <c r="H7314" s="1646"/>
      <c r="I7314" s="1647"/>
      <c r="J7314" s="501">
        <f>J7312*0</f>
        <v>0</v>
      </c>
      <c r="K7314" s="458"/>
    </row>
    <row r="7315" spans="1:11">
      <c r="A7315" s="450"/>
      <c r="B7315" s="523"/>
      <c r="C7315" s="523"/>
      <c r="D7315" s="523"/>
      <c r="E7315" s="523"/>
      <c r="F7315" s="523"/>
      <c r="G7315" s="523"/>
      <c r="H7315" s="523"/>
      <c r="I7315" s="524"/>
      <c r="J7315" s="523"/>
      <c r="K7315" s="458"/>
    </row>
    <row r="7316" spans="1:11">
      <c r="A7316" s="450"/>
      <c r="B7316" s="1645" t="s">
        <v>1144</v>
      </c>
      <c r="C7316" s="1646"/>
      <c r="D7316" s="1646"/>
      <c r="E7316" s="1646"/>
      <c r="F7316" s="1646"/>
      <c r="G7316" s="1646"/>
      <c r="H7316" s="1646"/>
      <c r="I7316" s="1647"/>
      <c r="J7316" s="573">
        <f>J7312+J7314</f>
        <v>27.737043636363637</v>
      </c>
      <c r="K7316" s="458"/>
    </row>
    <row r="7317" spans="1:11">
      <c r="A7317" s="450"/>
      <c r="B7317" s="511"/>
      <c r="C7317" s="511"/>
      <c r="D7317" s="511"/>
      <c r="E7317" s="511"/>
      <c r="F7317" s="511"/>
      <c r="G7317" s="511"/>
      <c r="H7317" s="511"/>
      <c r="I7317" s="571"/>
      <c r="J7317" s="511"/>
      <c r="K7317" s="458"/>
    </row>
    <row r="7318" spans="1:11">
      <c r="A7318" s="450"/>
      <c r="B7318" s="589"/>
      <c r="C7318" s="559"/>
      <c r="D7318" s="559"/>
      <c r="E7318" s="559"/>
      <c r="F7318" s="559"/>
      <c r="G7318" s="559"/>
      <c r="H7318" s="559"/>
      <c r="I7318" s="559"/>
      <c r="J7318" s="590"/>
      <c r="K7318" s="458"/>
    </row>
    <row r="7319" spans="1:11">
      <c r="A7319" s="450"/>
      <c r="B7319" s="591"/>
      <c r="C7319" s="592"/>
      <c r="D7319" s="593"/>
      <c r="E7319" s="593"/>
      <c r="F7319" s="594" t="s">
        <v>1119</v>
      </c>
      <c r="G7319" s="595" t="s">
        <v>1119</v>
      </c>
      <c r="H7319" s="592"/>
      <c r="I7319" s="592"/>
      <c r="J7319" s="596"/>
      <c r="K7319" s="458"/>
    </row>
    <row r="7320" spans="1:11">
      <c r="A7320" s="450"/>
      <c r="B7320" s="459"/>
      <c r="C7320" s="459"/>
      <c r="D7320" s="459"/>
      <c r="E7320" s="459"/>
      <c r="F7320" s="459"/>
      <c r="G7320" s="459"/>
      <c r="H7320" s="459"/>
      <c r="I7320" s="459"/>
      <c r="J7320" s="459"/>
      <c r="K7320" s="458"/>
    </row>
    <row r="7321" spans="1:11">
      <c r="A7321" s="450"/>
      <c r="B7321" s="597"/>
      <c r="C7321" s="598"/>
      <c r="D7321" s="598"/>
      <c r="E7321" s="598"/>
      <c r="F7321" s="599"/>
      <c r="G7321" s="600" t="s">
        <v>482</v>
      </c>
      <c r="H7321" s="502"/>
      <c r="I7321" s="502"/>
      <c r="J7321" s="505"/>
      <c r="K7321" s="458"/>
    </row>
    <row r="7322" spans="1:11">
      <c r="A7322" s="450"/>
      <c r="B7322" s="601"/>
      <c r="C7322" s="602"/>
      <c r="D7322" s="602"/>
      <c r="E7322" s="602"/>
      <c r="F7322" s="603"/>
      <c r="G7322" s="1648" t="s">
        <v>1145</v>
      </c>
      <c r="H7322" s="1649"/>
      <c r="I7322" s="1649"/>
      <c r="J7322" s="1650"/>
      <c r="K7322" s="458"/>
    </row>
    <row r="7323" spans="1:11">
      <c r="A7323" s="450"/>
      <c r="B7323" s="604"/>
      <c r="C7323" s="605"/>
      <c r="D7323" s="605"/>
      <c r="E7323" s="605"/>
      <c r="F7323" s="606"/>
      <c r="G7323" s="607"/>
      <c r="H7323" s="1651"/>
      <c r="I7323" s="1652"/>
      <c r="J7323" s="1653"/>
      <c r="K7323" s="458"/>
    </row>
    <row r="7324" spans="1:11" ht="15" thickBot="1">
      <c r="A7324" s="608"/>
      <c r="B7324" s="609"/>
      <c r="C7324" s="609"/>
      <c r="D7324" s="609"/>
      <c r="E7324" s="609"/>
      <c r="F7324" s="609"/>
      <c r="G7324" s="609"/>
      <c r="H7324" s="609"/>
      <c r="I7324" s="609"/>
      <c r="J7324" s="609"/>
      <c r="K7324" s="610"/>
    </row>
    <row r="7325" spans="1:11">
      <c r="A7325" s="447"/>
      <c r="B7325" s="448"/>
      <c r="C7325" s="448"/>
      <c r="D7325" s="448"/>
      <c r="E7325" s="448"/>
      <c r="F7325" s="448"/>
      <c r="G7325" s="448"/>
      <c r="H7325" s="448"/>
      <c r="I7325" s="448"/>
      <c r="J7325" s="448"/>
      <c r="K7325" s="449"/>
    </row>
    <row r="7326" spans="1:11">
      <c r="A7326" s="450"/>
      <c r="B7326" s="451" t="s">
        <v>141</v>
      </c>
      <c r="C7326" s="452"/>
      <c r="D7326" s="453" t="s">
        <v>1105</v>
      </c>
      <c r="E7326" s="454"/>
      <c r="F7326" s="455"/>
      <c r="G7326" s="455"/>
      <c r="H7326" s="456"/>
      <c r="I7326" s="456"/>
      <c r="J7326" s="457"/>
      <c r="K7326" s="458"/>
    </row>
    <row r="7327" spans="1:11">
      <c r="A7327" s="450"/>
      <c r="B7327" s="459"/>
      <c r="C7327" s="459"/>
      <c r="D7327" s="459"/>
      <c r="E7327" s="459"/>
      <c r="F7327" s="459"/>
      <c r="G7327" s="459"/>
      <c r="H7327" s="459"/>
      <c r="I7327" s="459"/>
      <c r="J7327" s="459"/>
      <c r="K7327" s="458"/>
    </row>
    <row r="7328" spans="1:11">
      <c r="A7328" s="450"/>
      <c r="B7328" s="460" t="s">
        <v>1106</v>
      </c>
      <c r="C7328" s="461" t="s">
        <v>1107</v>
      </c>
      <c r="D7328" s="1671" t="s">
        <v>198</v>
      </c>
      <c r="E7328" s="1672"/>
      <c r="F7328" s="1672"/>
      <c r="G7328" s="1672"/>
      <c r="H7328" s="1672"/>
      <c r="I7328" s="1673"/>
      <c r="J7328" s="462" t="s">
        <v>1108</v>
      </c>
      <c r="K7328" s="458"/>
    </row>
    <row r="7329" spans="1:11">
      <c r="A7329" s="450"/>
      <c r="B7329" s="463"/>
      <c r="C7329" s="464"/>
      <c r="D7329" s="1674" t="s">
        <v>1466</v>
      </c>
      <c r="E7329" s="1675"/>
      <c r="F7329" s="1675"/>
      <c r="G7329" s="1675"/>
      <c r="H7329" s="1675"/>
      <c r="I7329" s="1676"/>
      <c r="J7329" s="468" t="str">
        <f>F7346</f>
        <v>M</v>
      </c>
      <c r="K7329" s="458"/>
    </row>
    <row r="7330" spans="1:11">
      <c r="A7330" s="450"/>
      <c r="B7330" s="469"/>
      <c r="C7330" s="469"/>
      <c r="D7330" s="469"/>
      <c r="E7330" s="469"/>
      <c r="F7330" s="469"/>
      <c r="G7330" s="469"/>
      <c r="H7330" s="469"/>
      <c r="I7330" s="470"/>
      <c r="J7330" s="471"/>
      <c r="K7330" s="458"/>
    </row>
    <row r="7331" spans="1:11">
      <c r="A7331" s="450"/>
      <c r="B7331" s="1648" t="s">
        <v>1111</v>
      </c>
      <c r="C7331" s="1650"/>
      <c r="D7331" s="1679" t="s">
        <v>873</v>
      </c>
      <c r="E7331" s="1681" t="s">
        <v>1112</v>
      </c>
      <c r="F7331" s="472" t="s">
        <v>1113</v>
      </c>
      <c r="G7331" s="473"/>
      <c r="H7331" s="472" t="s">
        <v>1114</v>
      </c>
      <c r="I7331" s="473"/>
      <c r="J7331" s="474" t="s">
        <v>1115</v>
      </c>
      <c r="K7331" s="458"/>
    </row>
    <row r="7332" spans="1:11">
      <c r="A7332" s="450"/>
      <c r="B7332" s="1677"/>
      <c r="C7332" s="1678"/>
      <c r="D7332" s="1680"/>
      <c r="E7332" s="1682"/>
      <c r="F7332" s="475" t="s">
        <v>1116</v>
      </c>
      <c r="G7332" s="475" t="s">
        <v>1117</v>
      </c>
      <c r="H7332" s="475" t="s">
        <v>1116</v>
      </c>
      <c r="I7332" s="476" t="s">
        <v>1117</v>
      </c>
      <c r="J7332" s="477" t="s">
        <v>1118</v>
      </c>
      <c r="K7332" s="458"/>
    </row>
    <row r="7333" spans="1:11">
      <c r="A7333" s="450"/>
      <c r="B7333" s="486"/>
      <c r="C7333" s="487"/>
      <c r="D7333" s="488"/>
      <c r="E7333" s="481"/>
      <c r="F7333" s="481"/>
      <c r="G7333" s="482"/>
      <c r="H7333" s="490"/>
      <c r="I7333" s="484"/>
      <c r="J7333" s="492">
        <f>H7333*F7333*E7333+I7333*G7333*E7333</f>
        <v>0</v>
      </c>
      <c r="K7333" s="458"/>
    </row>
    <row r="7334" spans="1:11">
      <c r="A7334" s="450"/>
      <c r="B7334" s="486"/>
      <c r="C7334" s="487"/>
      <c r="D7334" s="488"/>
      <c r="E7334" s="489"/>
      <c r="F7334" s="489"/>
      <c r="G7334" s="489"/>
      <c r="H7334" s="490"/>
      <c r="I7334" s="491"/>
      <c r="J7334" s="492">
        <f>H7334*F7334*E7334+I7334*G7334*E7334</f>
        <v>0</v>
      </c>
      <c r="K7334" s="458"/>
    </row>
    <row r="7335" spans="1:11">
      <c r="A7335" s="450"/>
      <c r="B7335" s="493"/>
      <c r="C7335" s="494"/>
      <c r="D7335" s="495"/>
      <c r="E7335" s="496"/>
      <c r="F7335" s="496"/>
      <c r="G7335" s="496"/>
      <c r="H7335" s="497"/>
      <c r="I7335" s="498"/>
      <c r="J7335" s="492">
        <f>H7335*F7335*E7335+I7335*G7335*E7335</f>
        <v>0</v>
      </c>
      <c r="K7335" s="458"/>
    </row>
    <row r="7336" spans="1:11">
      <c r="A7336" s="450"/>
      <c r="B7336" s="499" t="s">
        <v>1119</v>
      </c>
      <c r="C7336" s="469"/>
      <c r="D7336" s="469"/>
      <c r="E7336" s="469"/>
      <c r="F7336" s="469"/>
      <c r="G7336" s="469"/>
      <c r="H7336" s="469"/>
      <c r="I7336" s="500" t="s">
        <v>138</v>
      </c>
      <c r="J7336" s="501">
        <f>SUM(J7333:J7335)</f>
        <v>0</v>
      </c>
      <c r="K7336" s="458"/>
    </row>
    <row r="7337" spans="1:11">
      <c r="A7337" s="450"/>
      <c r="B7337" s="502"/>
      <c r="C7337" s="502"/>
      <c r="D7337" s="502"/>
      <c r="E7337" s="502"/>
      <c r="F7337" s="502"/>
      <c r="G7337" s="502"/>
      <c r="H7337" s="502"/>
      <c r="I7337" s="503"/>
      <c r="J7337" s="504"/>
      <c r="K7337" s="458"/>
    </row>
    <row r="7338" spans="1:11" ht="20.399999999999999">
      <c r="A7338" s="450"/>
      <c r="B7338" s="1664" t="s">
        <v>1120</v>
      </c>
      <c r="C7338" s="1665"/>
      <c r="D7338" s="1665"/>
      <c r="E7338" s="1666"/>
      <c r="F7338" s="505" t="s">
        <v>873</v>
      </c>
      <c r="G7338" s="506"/>
      <c r="H7338" s="507" t="s">
        <v>560</v>
      </c>
      <c r="I7338" s="508" t="s">
        <v>1121</v>
      </c>
      <c r="J7338" s="509" t="s">
        <v>1122</v>
      </c>
      <c r="K7338" s="458"/>
    </row>
    <row r="7339" spans="1:11">
      <c r="A7339" s="450"/>
      <c r="B7339" s="510"/>
      <c r="C7339" s="511"/>
      <c r="D7339" s="512"/>
      <c r="E7339" s="513"/>
      <c r="F7339" s="514"/>
      <c r="G7339" s="515"/>
      <c r="H7339" s="516"/>
      <c r="I7339" s="484"/>
      <c r="J7339" s="485"/>
      <c r="K7339" s="458"/>
    </row>
    <row r="7340" spans="1:11">
      <c r="A7340" s="450"/>
      <c r="B7340" s="517" t="s">
        <v>741</v>
      </c>
      <c r="C7340" s="518"/>
      <c r="D7340" s="459"/>
      <c r="E7340" s="487"/>
      <c r="F7340" s="488"/>
      <c r="G7340" s="519"/>
      <c r="H7340" s="520">
        <v>0.11</v>
      </c>
      <c r="I7340" s="521">
        <f>VLOOKUP(B7340,'MÃO DE OBRA'!$A:$E,5,FALSE)/220</f>
        <v>14.214</v>
      </c>
      <c r="J7340" s="492">
        <f t="shared" ref="J7340:J7341" si="189">H7340*I7340</f>
        <v>1.5635400000000002</v>
      </c>
      <c r="K7340" s="458"/>
    </row>
    <row r="7341" spans="1:11">
      <c r="A7341" s="450"/>
      <c r="B7341" s="517" t="s">
        <v>734</v>
      </c>
      <c r="C7341" s="518"/>
      <c r="D7341" s="459"/>
      <c r="E7341" s="487"/>
      <c r="F7341" s="488"/>
      <c r="G7341" s="519"/>
      <c r="H7341" s="520">
        <v>0.23</v>
      </c>
      <c r="I7341" s="521">
        <f>VLOOKUP(B7341,'MÃO DE OBRA'!$A:$E,5,FALSE)/220</f>
        <v>23.596363636363641</v>
      </c>
      <c r="J7341" s="492">
        <f t="shared" si="189"/>
        <v>5.4271636363636375</v>
      </c>
      <c r="K7341" s="458"/>
    </row>
    <row r="7342" spans="1:11">
      <c r="A7342" s="450"/>
      <c r="B7342" s="517"/>
      <c r="C7342" s="518"/>
      <c r="D7342" s="459"/>
      <c r="E7342" s="487"/>
      <c r="F7342" s="488"/>
      <c r="G7342" s="519"/>
      <c r="H7342" s="520"/>
      <c r="I7342" s="521"/>
      <c r="J7342" s="492"/>
      <c r="K7342" s="458"/>
    </row>
    <row r="7343" spans="1:11">
      <c r="A7343" s="450"/>
      <c r="B7343" s="517"/>
      <c r="C7343" s="518"/>
      <c r="D7343" s="459"/>
      <c r="E7343" s="487"/>
      <c r="F7343" s="488"/>
      <c r="G7343" s="519"/>
      <c r="H7343" s="520"/>
      <c r="I7343" s="491"/>
      <c r="J7343" s="492">
        <f>H7343*I7343</f>
        <v>0</v>
      </c>
      <c r="K7343" s="458"/>
    </row>
    <row r="7344" spans="1:11">
      <c r="A7344" s="450"/>
      <c r="B7344" s="499" t="s">
        <v>1119</v>
      </c>
      <c r="C7344" s="502"/>
      <c r="D7344" s="502"/>
      <c r="E7344" s="502"/>
      <c r="F7344" s="502"/>
      <c r="G7344" s="502"/>
      <c r="H7344" s="502"/>
      <c r="I7344" s="522" t="s">
        <v>138</v>
      </c>
      <c r="J7344" s="501">
        <f>SUM(J7339:J7343)</f>
        <v>6.9907036363636372</v>
      </c>
      <c r="K7344" s="458"/>
    </row>
    <row r="7345" spans="1:11">
      <c r="A7345" s="450"/>
      <c r="B7345" s="523"/>
      <c r="C7345" s="523"/>
      <c r="D7345" s="523"/>
      <c r="E7345" s="523"/>
      <c r="F7345" s="523"/>
      <c r="G7345" s="523"/>
      <c r="H7345" s="523"/>
      <c r="I7345" s="524"/>
      <c r="J7345" s="523"/>
      <c r="K7345" s="458"/>
    </row>
    <row r="7346" spans="1:11">
      <c r="A7346" s="450"/>
      <c r="B7346" s="525" t="s">
        <v>1123</v>
      </c>
      <c r="C7346" s="526"/>
      <c r="D7346" s="523"/>
      <c r="E7346" s="527">
        <v>1</v>
      </c>
      <c r="F7346" s="528" t="s">
        <v>1221</v>
      </c>
      <c r="G7346" s="506"/>
      <c r="H7346" s="506"/>
      <c r="I7346" s="529" t="s">
        <v>1124</v>
      </c>
      <c r="J7346" s="501">
        <f>J7336+J7344</f>
        <v>6.9907036363636372</v>
      </c>
      <c r="K7346" s="458"/>
    </row>
    <row r="7347" spans="1:11">
      <c r="A7347" s="450"/>
      <c r="B7347" s="530"/>
      <c r="C7347" s="523"/>
      <c r="D7347" s="523"/>
      <c r="E7347" s="531"/>
      <c r="F7347" s="532"/>
      <c r="G7347" s="532"/>
      <c r="H7347" s="532"/>
      <c r="I7347" s="524"/>
      <c r="J7347" s="523"/>
      <c r="K7347" s="458"/>
    </row>
    <row r="7348" spans="1:11" ht="20.399999999999999">
      <c r="A7348" s="450"/>
      <c r="B7348" s="1667" t="s">
        <v>481</v>
      </c>
      <c r="C7348" s="1668"/>
      <c r="D7348" s="1668"/>
      <c r="E7348" s="1669"/>
      <c r="F7348" s="533" t="s">
        <v>873</v>
      </c>
      <c r="G7348" s="534" t="s">
        <v>493</v>
      </c>
      <c r="H7348" s="507" t="s">
        <v>1115</v>
      </c>
      <c r="I7348" s="535" t="s">
        <v>480</v>
      </c>
      <c r="J7348" s="536" t="s">
        <v>482</v>
      </c>
      <c r="K7348" s="458"/>
    </row>
    <row r="7349" spans="1:11">
      <c r="A7349" s="450"/>
      <c r="B7349" s="537"/>
      <c r="C7349" s="538"/>
      <c r="D7349" s="538"/>
      <c r="E7349" s="539"/>
      <c r="F7349" s="540"/>
      <c r="G7349" s="541"/>
      <c r="H7349" s="547"/>
      <c r="I7349" s="543"/>
      <c r="J7349" s="485"/>
      <c r="K7349" s="458"/>
    </row>
    <row r="7350" spans="1:11">
      <c r="A7350" s="450"/>
      <c r="B7350" s="537"/>
      <c r="C7350" s="518"/>
      <c r="D7350" s="518"/>
      <c r="E7350" s="487"/>
      <c r="F7350" s="540"/>
      <c r="G7350" s="541"/>
      <c r="H7350" s="547"/>
      <c r="I7350" s="543"/>
      <c r="J7350" s="492"/>
      <c r="K7350" s="458"/>
    </row>
    <row r="7351" spans="1:11">
      <c r="A7351" s="450"/>
      <c r="B7351" s="517"/>
      <c r="C7351" s="518"/>
      <c r="D7351" s="518"/>
      <c r="E7351" s="487"/>
      <c r="F7351" s="488"/>
      <c r="G7351" s="546"/>
      <c r="H7351" s="547"/>
      <c r="I7351" s="543"/>
      <c r="J7351" s="492">
        <f>H7351*I7351*E7333*F7333</f>
        <v>0</v>
      </c>
      <c r="K7351" s="458"/>
    </row>
    <row r="7352" spans="1:11">
      <c r="A7352" s="450"/>
      <c r="B7352" s="517"/>
      <c r="C7352" s="526"/>
      <c r="D7352" s="526"/>
      <c r="E7352" s="494"/>
      <c r="F7352" s="488"/>
      <c r="G7352" s="468"/>
      <c r="H7352" s="547"/>
      <c r="I7352" s="548"/>
      <c r="J7352" s="492">
        <f>H7352*I7352*E7334*F7334</f>
        <v>0</v>
      </c>
      <c r="K7352" s="458"/>
    </row>
    <row r="7353" spans="1:11">
      <c r="A7353" s="450"/>
      <c r="B7353" s="550" t="s">
        <v>1119</v>
      </c>
      <c r="C7353" s="526"/>
      <c r="D7353" s="526"/>
      <c r="E7353" s="526"/>
      <c r="F7353" s="523"/>
      <c r="G7353" s="526"/>
      <c r="H7353" s="551"/>
      <c r="I7353" s="552" t="s">
        <v>138</v>
      </c>
      <c r="J7353" s="501">
        <f>SUM(J7349:J7352)</f>
        <v>0</v>
      </c>
      <c r="K7353" s="458"/>
    </row>
    <row r="7354" spans="1:11">
      <c r="A7354" s="450"/>
      <c r="B7354" s="553"/>
      <c r="C7354" s="526"/>
      <c r="D7354" s="526"/>
      <c r="E7354" s="554"/>
      <c r="F7354" s="555"/>
      <c r="G7354" s="506"/>
      <c r="H7354" s="506"/>
      <c r="I7354" s="529"/>
      <c r="J7354" s="554"/>
      <c r="K7354" s="458"/>
    </row>
    <row r="7355" spans="1:11" ht="20.399999999999999">
      <c r="A7355" s="450"/>
      <c r="B7355" s="1667" t="s">
        <v>1125</v>
      </c>
      <c r="C7355" s="1668"/>
      <c r="D7355" s="1668"/>
      <c r="E7355" s="1668"/>
      <c r="F7355" s="1669"/>
      <c r="G7355" s="556" t="s">
        <v>494</v>
      </c>
      <c r="H7355" s="506" t="s">
        <v>1126</v>
      </c>
      <c r="I7355" s="557" t="s">
        <v>1115</v>
      </c>
      <c r="J7355" s="509" t="s">
        <v>482</v>
      </c>
      <c r="K7355" s="458"/>
    </row>
    <row r="7356" spans="1:11">
      <c r="A7356" s="450"/>
      <c r="B7356" s="558"/>
      <c r="C7356" s="559"/>
      <c r="D7356" s="560"/>
      <c r="E7356" s="560"/>
      <c r="F7356" s="561"/>
      <c r="G7356" s="489"/>
      <c r="H7356" s="489"/>
      <c r="I7356" s="562"/>
      <c r="J7356" s="492"/>
      <c r="K7356" s="458"/>
    </row>
    <row r="7357" spans="1:11">
      <c r="A7357" s="450"/>
      <c r="B7357" s="563"/>
      <c r="C7357" s="564"/>
      <c r="D7357" s="565"/>
      <c r="E7357" s="565"/>
      <c r="F7357" s="566"/>
      <c r="G7357" s="489"/>
      <c r="H7357" s="489"/>
      <c r="I7357" s="562"/>
      <c r="J7357" s="492"/>
      <c r="K7357" s="458"/>
    </row>
    <row r="7358" spans="1:11">
      <c r="A7358" s="450"/>
      <c r="B7358" s="1670" t="s">
        <v>138</v>
      </c>
      <c r="C7358" s="1670"/>
      <c r="D7358" s="1670"/>
      <c r="E7358" s="1670"/>
      <c r="F7358" s="1670"/>
      <c r="G7358" s="1670"/>
      <c r="H7358" s="1670"/>
      <c r="I7358" s="1670"/>
      <c r="J7358" s="501">
        <f>SUM(J7356:J7357)</f>
        <v>0</v>
      </c>
      <c r="K7358" s="458"/>
    </row>
    <row r="7359" spans="1:11">
      <c r="A7359" s="450"/>
      <c r="B7359" s="567"/>
      <c r="C7359" s="511"/>
      <c r="D7359" s="511"/>
      <c r="E7359" s="568"/>
      <c r="F7359" s="569"/>
      <c r="G7359" s="570"/>
      <c r="H7359" s="570"/>
      <c r="I7359" s="571"/>
      <c r="J7359" s="572"/>
      <c r="K7359" s="458"/>
    </row>
    <row r="7360" spans="1:11">
      <c r="A7360" s="450"/>
      <c r="B7360" s="573" t="s">
        <v>1127</v>
      </c>
      <c r="C7360" s="573"/>
      <c r="D7360" s="550"/>
      <c r="E7360" s="523"/>
      <c r="F7360" s="523"/>
      <c r="G7360" s="523"/>
      <c r="H7360" s="574"/>
      <c r="I7360" s="575"/>
      <c r="J7360" s="639">
        <f>(J7346+J7353+J7358)/E7346</f>
        <v>6.9907036363636372</v>
      </c>
      <c r="K7360" s="458"/>
    </row>
    <row r="7361" spans="1:11">
      <c r="A7361" s="450"/>
      <c r="B7361" s="553"/>
      <c r="C7361" s="526"/>
      <c r="D7361" s="526"/>
      <c r="E7361" s="554"/>
      <c r="F7361" s="555"/>
      <c r="G7361" s="506"/>
      <c r="H7361" s="506"/>
      <c r="I7361" s="529"/>
      <c r="J7361" s="576"/>
      <c r="K7361" s="458"/>
    </row>
    <row r="7362" spans="1:11" ht="20.399999999999999">
      <c r="A7362" s="450"/>
      <c r="B7362" s="1667" t="s">
        <v>1128</v>
      </c>
      <c r="C7362" s="1668"/>
      <c r="D7362" s="1668"/>
      <c r="E7362" s="1668"/>
      <c r="F7362" s="1669"/>
      <c r="G7362" s="556" t="s">
        <v>494</v>
      </c>
      <c r="H7362" s="506" t="s">
        <v>1126</v>
      </c>
      <c r="I7362" s="557" t="s">
        <v>1115</v>
      </c>
      <c r="J7362" s="509" t="s">
        <v>482</v>
      </c>
      <c r="K7362" s="458"/>
    </row>
    <row r="7363" spans="1:11">
      <c r="A7363" s="450"/>
      <c r="B7363" s="558" t="s">
        <v>1467</v>
      </c>
      <c r="C7363" s="559"/>
      <c r="D7363" s="560"/>
      <c r="E7363" s="560"/>
      <c r="F7363" s="561"/>
      <c r="G7363" s="489">
        <v>1.34</v>
      </c>
      <c r="H7363" s="489" t="s">
        <v>1221</v>
      </c>
      <c r="I7363" s="562">
        <v>10.56</v>
      </c>
      <c r="J7363" s="492">
        <f>G7363*I7363</f>
        <v>14.150400000000001</v>
      </c>
      <c r="K7363" s="458"/>
    </row>
    <row r="7364" spans="1:11">
      <c r="A7364" s="450"/>
      <c r="B7364" s="563" t="s">
        <v>1452</v>
      </c>
      <c r="C7364" s="564"/>
      <c r="D7364" s="565"/>
      <c r="E7364" s="565"/>
      <c r="F7364" s="566"/>
      <c r="G7364" s="489">
        <v>0.33</v>
      </c>
      <c r="H7364" s="489" t="s">
        <v>1140</v>
      </c>
      <c r="I7364" s="743">
        <v>33.31</v>
      </c>
      <c r="J7364" s="492">
        <f>G7364*I7364</f>
        <v>10.992300000000002</v>
      </c>
      <c r="K7364" s="458"/>
    </row>
    <row r="7365" spans="1:11">
      <c r="A7365" s="450"/>
      <c r="B7365" s="563"/>
      <c r="C7365" s="564"/>
      <c r="D7365" s="565"/>
      <c r="E7365" s="565"/>
      <c r="F7365" s="566"/>
      <c r="G7365" s="489"/>
      <c r="H7365" s="489"/>
      <c r="I7365" s="743"/>
      <c r="J7365" s="492">
        <f>G7365*I7365</f>
        <v>0</v>
      </c>
      <c r="K7365" s="458"/>
    </row>
    <row r="7366" spans="1:11">
      <c r="A7366" s="450"/>
      <c r="B7366" s="563"/>
      <c r="C7366" s="564"/>
      <c r="D7366" s="565"/>
      <c r="E7366" s="565"/>
      <c r="F7366" s="566"/>
      <c r="G7366" s="489"/>
      <c r="H7366" s="489"/>
      <c r="I7366" s="743"/>
      <c r="J7366" s="492">
        <f>G7366*I7366</f>
        <v>0</v>
      </c>
      <c r="K7366" s="458"/>
    </row>
    <row r="7367" spans="1:11">
      <c r="A7367" s="450"/>
      <c r="B7367" s="563"/>
      <c r="C7367" s="564"/>
      <c r="D7367" s="565"/>
      <c r="E7367" s="565"/>
      <c r="F7367" s="566"/>
      <c r="G7367" s="489"/>
      <c r="H7367" s="489"/>
      <c r="I7367" s="743"/>
      <c r="J7367" s="492">
        <f t="shared" ref="J7367:J7369" si="190">G7367*I7367</f>
        <v>0</v>
      </c>
      <c r="K7367" s="458"/>
    </row>
    <row r="7368" spans="1:11">
      <c r="A7368" s="450"/>
      <c r="B7368" s="563"/>
      <c r="C7368" s="564"/>
      <c r="D7368" s="565"/>
      <c r="E7368" s="565"/>
      <c r="F7368" s="566"/>
      <c r="G7368" s="489"/>
      <c r="H7368" s="489"/>
      <c r="I7368" s="743"/>
      <c r="J7368" s="492">
        <f t="shared" si="190"/>
        <v>0</v>
      </c>
      <c r="K7368" s="458"/>
    </row>
    <row r="7369" spans="1:11">
      <c r="A7369" s="450"/>
      <c r="B7369" s="577"/>
      <c r="C7369" s="578"/>
      <c r="D7369" s="579"/>
      <c r="E7369" s="579"/>
      <c r="F7369" s="580"/>
      <c r="G7369" s="489"/>
      <c r="H7369" s="489"/>
      <c r="I7369" s="743"/>
      <c r="J7369" s="492">
        <f t="shared" si="190"/>
        <v>0</v>
      </c>
      <c r="K7369" s="458"/>
    </row>
    <row r="7370" spans="1:11">
      <c r="A7370" s="450"/>
      <c r="B7370" s="581"/>
      <c r="C7370" s="523"/>
      <c r="D7370" s="523"/>
      <c r="E7370" s="582"/>
      <c r="F7370" s="583"/>
      <c r="G7370" s="532"/>
      <c r="H7370" s="532"/>
      <c r="I7370" s="524" t="s">
        <v>138</v>
      </c>
      <c r="J7370" s="501">
        <f>SUM(J7363:J7369)</f>
        <v>25.142700000000005</v>
      </c>
      <c r="K7370" s="458"/>
    </row>
    <row r="7371" spans="1:11">
      <c r="A7371" s="450"/>
      <c r="B7371" s="584"/>
      <c r="C7371" s="523"/>
      <c r="D7371" s="523"/>
      <c r="E7371" s="582"/>
      <c r="F7371" s="583"/>
      <c r="G7371" s="532"/>
      <c r="H7371" s="532"/>
      <c r="I7371" s="524"/>
      <c r="J7371" s="582"/>
      <c r="K7371" s="458"/>
    </row>
    <row r="7372" spans="1:11" ht="20.399999999999999">
      <c r="A7372" s="450"/>
      <c r="B7372" s="1667" t="s">
        <v>1141</v>
      </c>
      <c r="C7372" s="1668"/>
      <c r="D7372" s="1668"/>
      <c r="E7372" s="1668"/>
      <c r="F7372" s="1669"/>
      <c r="G7372" s="587" t="s">
        <v>494</v>
      </c>
      <c r="H7372" s="506" t="s">
        <v>1115</v>
      </c>
      <c r="I7372" s="557"/>
      <c r="J7372" s="509" t="s">
        <v>482</v>
      </c>
      <c r="K7372" s="458"/>
    </row>
    <row r="7373" spans="1:11">
      <c r="A7373" s="450"/>
      <c r="B7373" s="1654"/>
      <c r="C7373" s="1655"/>
      <c r="D7373" s="1655"/>
      <c r="E7373" s="1655"/>
      <c r="F7373" s="1656"/>
      <c r="G7373" s="489"/>
      <c r="H7373" s="1657"/>
      <c r="I7373" s="1658"/>
      <c r="J7373" s="492"/>
      <c r="K7373" s="458"/>
    </row>
    <row r="7374" spans="1:11">
      <c r="A7374" s="450"/>
      <c r="B7374" s="1659"/>
      <c r="C7374" s="1660"/>
      <c r="D7374" s="1660"/>
      <c r="E7374" s="1660"/>
      <c r="F7374" s="1661"/>
      <c r="G7374" s="496"/>
      <c r="H7374" s="1662"/>
      <c r="I7374" s="1663"/>
      <c r="J7374" s="492"/>
      <c r="K7374" s="458"/>
    </row>
    <row r="7375" spans="1:11">
      <c r="A7375" s="450"/>
      <c r="B7375" s="581"/>
      <c r="C7375" s="523"/>
      <c r="D7375" s="523"/>
      <c r="E7375" s="582"/>
      <c r="F7375" s="583"/>
      <c r="G7375" s="532"/>
      <c r="H7375" s="532"/>
      <c r="I7375" s="524" t="s">
        <v>138</v>
      </c>
      <c r="J7375" s="501">
        <f>SUM(J7373:J7374)</f>
        <v>0</v>
      </c>
      <c r="K7375" s="458"/>
    </row>
    <row r="7376" spans="1:11">
      <c r="A7376" s="450"/>
      <c r="B7376" s="523"/>
      <c r="C7376" s="523"/>
      <c r="D7376" s="523"/>
      <c r="E7376" s="523"/>
      <c r="F7376" s="523"/>
      <c r="G7376" s="523"/>
      <c r="H7376" s="523"/>
      <c r="I7376" s="524"/>
      <c r="J7376" s="523"/>
      <c r="K7376" s="458"/>
    </row>
    <row r="7377" spans="1:11">
      <c r="A7377" s="450"/>
      <c r="B7377" s="1645" t="s">
        <v>1142</v>
      </c>
      <c r="C7377" s="1646"/>
      <c r="D7377" s="1646"/>
      <c r="E7377" s="1646"/>
      <c r="F7377" s="1646"/>
      <c r="G7377" s="1646"/>
      <c r="H7377" s="1646"/>
      <c r="I7377" s="1647"/>
      <c r="J7377" s="573">
        <f>J7375+J7370+J7360</f>
        <v>32.133403636363639</v>
      </c>
      <c r="K7377" s="458"/>
    </row>
    <row r="7378" spans="1:11">
      <c r="A7378" s="450"/>
      <c r="B7378" s="523"/>
      <c r="C7378" s="523"/>
      <c r="D7378" s="523"/>
      <c r="E7378" s="523"/>
      <c r="F7378" s="523"/>
      <c r="G7378" s="523"/>
      <c r="H7378" s="523"/>
      <c r="I7378" s="524"/>
      <c r="J7378" s="523"/>
      <c r="K7378" s="458"/>
    </row>
    <row r="7379" spans="1:11">
      <c r="A7379" s="450"/>
      <c r="B7379" s="1645" t="s">
        <v>1143</v>
      </c>
      <c r="C7379" s="1646"/>
      <c r="D7379" s="1646"/>
      <c r="E7379" s="1646"/>
      <c r="F7379" s="1646"/>
      <c r="G7379" s="1646"/>
      <c r="H7379" s="1646"/>
      <c r="I7379" s="1647"/>
      <c r="J7379" s="501">
        <f>J7377*0</f>
        <v>0</v>
      </c>
      <c r="K7379" s="458"/>
    </row>
    <row r="7380" spans="1:11">
      <c r="A7380" s="450"/>
      <c r="B7380" s="523"/>
      <c r="C7380" s="523"/>
      <c r="D7380" s="523"/>
      <c r="E7380" s="523"/>
      <c r="F7380" s="523"/>
      <c r="G7380" s="523"/>
      <c r="H7380" s="523"/>
      <c r="I7380" s="524"/>
      <c r="J7380" s="523"/>
      <c r="K7380" s="458"/>
    </row>
    <row r="7381" spans="1:11">
      <c r="A7381" s="450"/>
      <c r="B7381" s="1645" t="s">
        <v>1144</v>
      </c>
      <c r="C7381" s="1646"/>
      <c r="D7381" s="1646"/>
      <c r="E7381" s="1646"/>
      <c r="F7381" s="1646"/>
      <c r="G7381" s="1646"/>
      <c r="H7381" s="1646"/>
      <c r="I7381" s="1647"/>
      <c r="J7381" s="573">
        <f>J7377+J7379</f>
        <v>32.133403636363639</v>
      </c>
      <c r="K7381" s="458"/>
    </row>
    <row r="7382" spans="1:11">
      <c r="A7382" s="450"/>
      <c r="B7382" s="511"/>
      <c r="C7382" s="511"/>
      <c r="D7382" s="511"/>
      <c r="E7382" s="511"/>
      <c r="F7382" s="511"/>
      <c r="G7382" s="511"/>
      <c r="H7382" s="511"/>
      <c r="I7382" s="571"/>
      <c r="J7382" s="511"/>
      <c r="K7382" s="458"/>
    </row>
    <row r="7383" spans="1:11">
      <c r="A7383" s="450"/>
      <c r="B7383" s="589"/>
      <c r="C7383" s="559"/>
      <c r="D7383" s="559"/>
      <c r="E7383" s="559"/>
      <c r="F7383" s="559"/>
      <c r="G7383" s="559"/>
      <c r="H7383" s="559"/>
      <c r="I7383" s="559"/>
      <c r="J7383" s="590"/>
      <c r="K7383" s="458"/>
    </row>
    <row r="7384" spans="1:11">
      <c r="A7384" s="450"/>
      <c r="B7384" s="591"/>
      <c r="C7384" s="592"/>
      <c r="D7384" s="593"/>
      <c r="E7384" s="593"/>
      <c r="F7384" s="594" t="s">
        <v>1119</v>
      </c>
      <c r="G7384" s="595" t="s">
        <v>1119</v>
      </c>
      <c r="H7384" s="592"/>
      <c r="I7384" s="592"/>
      <c r="J7384" s="596"/>
      <c r="K7384" s="458"/>
    </row>
    <row r="7385" spans="1:11">
      <c r="A7385" s="450"/>
      <c r="B7385" s="459"/>
      <c r="C7385" s="459"/>
      <c r="D7385" s="459"/>
      <c r="E7385" s="459"/>
      <c r="F7385" s="459"/>
      <c r="G7385" s="459"/>
      <c r="H7385" s="459"/>
      <c r="I7385" s="459"/>
      <c r="J7385" s="459"/>
      <c r="K7385" s="458"/>
    </row>
    <row r="7386" spans="1:11">
      <c r="A7386" s="450"/>
      <c r="B7386" s="597"/>
      <c r="C7386" s="598"/>
      <c r="D7386" s="598"/>
      <c r="E7386" s="598"/>
      <c r="F7386" s="599"/>
      <c r="G7386" s="600" t="s">
        <v>482</v>
      </c>
      <c r="H7386" s="502"/>
      <c r="I7386" s="502"/>
      <c r="J7386" s="505"/>
      <c r="K7386" s="458"/>
    </row>
    <row r="7387" spans="1:11">
      <c r="A7387" s="450"/>
      <c r="B7387" s="601"/>
      <c r="C7387" s="602"/>
      <c r="D7387" s="602"/>
      <c r="E7387" s="602"/>
      <c r="F7387" s="603"/>
      <c r="G7387" s="1648" t="s">
        <v>1145</v>
      </c>
      <c r="H7387" s="1649"/>
      <c r="I7387" s="1649"/>
      <c r="J7387" s="1650"/>
      <c r="K7387" s="458"/>
    </row>
    <row r="7388" spans="1:11">
      <c r="A7388" s="450"/>
      <c r="B7388" s="604"/>
      <c r="C7388" s="605"/>
      <c r="D7388" s="605"/>
      <c r="E7388" s="605"/>
      <c r="F7388" s="606"/>
      <c r="G7388" s="607"/>
      <c r="H7388" s="1651"/>
      <c r="I7388" s="1652"/>
      <c r="J7388" s="1653"/>
      <c r="K7388" s="458"/>
    </row>
    <row r="7389" spans="1:11" ht="15" thickBot="1">
      <c r="A7389" s="608"/>
      <c r="B7389" s="609"/>
      <c r="C7389" s="609"/>
      <c r="D7389" s="609"/>
      <c r="E7389" s="609"/>
      <c r="F7389" s="609"/>
      <c r="G7389" s="609"/>
      <c r="H7389" s="609"/>
      <c r="I7389" s="609"/>
      <c r="J7389" s="609"/>
      <c r="K7389" s="610"/>
    </row>
    <row r="7390" spans="1:11">
      <c r="A7390" s="447"/>
      <c r="B7390" s="448"/>
      <c r="C7390" s="448"/>
      <c r="D7390" s="448"/>
      <c r="E7390" s="448"/>
      <c r="F7390" s="448"/>
      <c r="G7390" s="448"/>
      <c r="H7390" s="448"/>
      <c r="I7390" s="448"/>
      <c r="J7390" s="448"/>
      <c r="K7390" s="449"/>
    </row>
    <row r="7391" spans="1:11">
      <c r="A7391" s="450"/>
      <c r="B7391" s="451" t="s">
        <v>141</v>
      </c>
      <c r="C7391" s="452"/>
      <c r="D7391" s="453" t="s">
        <v>1105</v>
      </c>
      <c r="E7391" s="454"/>
      <c r="F7391" s="455"/>
      <c r="G7391" s="455"/>
      <c r="H7391" s="456"/>
      <c r="I7391" s="456"/>
      <c r="J7391" s="457"/>
      <c r="K7391" s="458"/>
    </row>
    <row r="7392" spans="1:11">
      <c r="A7392" s="450"/>
      <c r="B7392" s="459"/>
      <c r="C7392" s="459"/>
      <c r="D7392" s="459"/>
      <c r="E7392" s="459"/>
      <c r="F7392" s="459"/>
      <c r="G7392" s="459"/>
      <c r="H7392" s="459"/>
      <c r="I7392" s="459"/>
      <c r="J7392" s="459"/>
      <c r="K7392" s="458"/>
    </row>
    <row r="7393" spans="1:11">
      <c r="A7393" s="450"/>
      <c r="B7393" s="460" t="s">
        <v>1173</v>
      </c>
      <c r="C7393" s="461" t="s">
        <v>1107</v>
      </c>
      <c r="D7393" s="1671" t="s">
        <v>198</v>
      </c>
      <c r="E7393" s="1672"/>
      <c r="F7393" s="1672"/>
      <c r="G7393" s="1672"/>
      <c r="H7393" s="1672"/>
      <c r="I7393" s="1673"/>
      <c r="J7393" s="462" t="s">
        <v>1108</v>
      </c>
      <c r="K7393" s="458"/>
    </row>
    <row r="7394" spans="1:11">
      <c r="A7394" s="450"/>
      <c r="B7394" s="463">
        <v>220802</v>
      </c>
      <c r="C7394" s="464"/>
      <c r="D7394" s="1674" t="s">
        <v>1468</v>
      </c>
      <c r="E7394" s="1675"/>
      <c r="F7394" s="1675"/>
      <c r="G7394" s="1675"/>
      <c r="H7394" s="1675"/>
      <c r="I7394" s="1676"/>
      <c r="J7394" s="468" t="str">
        <f>F7411</f>
        <v>M</v>
      </c>
      <c r="K7394" s="458"/>
    </row>
    <row r="7395" spans="1:11">
      <c r="A7395" s="450"/>
      <c r="B7395" s="469"/>
      <c r="C7395" s="469"/>
      <c r="D7395" s="469"/>
      <c r="E7395" s="469"/>
      <c r="F7395" s="469"/>
      <c r="G7395" s="469"/>
      <c r="H7395" s="469"/>
      <c r="I7395" s="470"/>
      <c r="J7395" s="471"/>
      <c r="K7395" s="458"/>
    </row>
    <row r="7396" spans="1:11">
      <c r="A7396" s="450"/>
      <c r="B7396" s="1648" t="s">
        <v>1111</v>
      </c>
      <c r="C7396" s="1650"/>
      <c r="D7396" s="1679" t="s">
        <v>873</v>
      </c>
      <c r="E7396" s="1681" t="s">
        <v>1112</v>
      </c>
      <c r="F7396" s="472" t="s">
        <v>1113</v>
      </c>
      <c r="G7396" s="473"/>
      <c r="H7396" s="472" t="s">
        <v>1114</v>
      </c>
      <c r="I7396" s="473"/>
      <c r="J7396" s="474" t="s">
        <v>1115</v>
      </c>
      <c r="K7396" s="458"/>
    </row>
    <row r="7397" spans="1:11">
      <c r="A7397" s="450"/>
      <c r="B7397" s="1677"/>
      <c r="C7397" s="1678"/>
      <c r="D7397" s="1680"/>
      <c r="E7397" s="1682"/>
      <c r="F7397" s="475" t="s">
        <v>1116</v>
      </c>
      <c r="G7397" s="475" t="s">
        <v>1117</v>
      </c>
      <c r="H7397" s="475" t="s">
        <v>1116</v>
      </c>
      <c r="I7397" s="476" t="s">
        <v>1117</v>
      </c>
      <c r="J7397" s="477" t="s">
        <v>1118</v>
      </c>
      <c r="K7397" s="458"/>
    </row>
    <row r="7398" spans="1:11">
      <c r="A7398" s="450"/>
      <c r="B7398" s="486"/>
      <c r="C7398" s="487"/>
      <c r="D7398" s="488"/>
      <c r="E7398" s="481"/>
      <c r="F7398" s="481"/>
      <c r="G7398" s="482"/>
      <c r="H7398" s="490"/>
      <c r="I7398" s="484"/>
      <c r="J7398" s="492">
        <f>H7398*F7398*E7398+I7398*G7398*E7398</f>
        <v>0</v>
      </c>
      <c r="K7398" s="458"/>
    </row>
    <row r="7399" spans="1:11">
      <c r="A7399" s="450"/>
      <c r="B7399" s="486"/>
      <c r="C7399" s="487"/>
      <c r="D7399" s="488"/>
      <c r="E7399" s="489"/>
      <c r="F7399" s="489"/>
      <c r="G7399" s="489"/>
      <c r="H7399" s="490"/>
      <c r="I7399" s="491"/>
      <c r="J7399" s="492">
        <f>H7399*F7399*E7399+I7399*G7399*E7399</f>
        <v>0</v>
      </c>
      <c r="K7399" s="458"/>
    </row>
    <row r="7400" spans="1:11">
      <c r="A7400" s="450"/>
      <c r="B7400" s="493"/>
      <c r="C7400" s="494"/>
      <c r="D7400" s="495"/>
      <c r="E7400" s="496"/>
      <c r="F7400" s="496"/>
      <c r="G7400" s="496"/>
      <c r="H7400" s="497"/>
      <c r="I7400" s="498"/>
      <c r="J7400" s="492">
        <f>H7400*F7400*E7400+I7400*G7400*E7400</f>
        <v>0</v>
      </c>
      <c r="K7400" s="458"/>
    </row>
    <row r="7401" spans="1:11">
      <c r="A7401" s="450"/>
      <c r="B7401" s="499" t="s">
        <v>1119</v>
      </c>
      <c r="C7401" s="469"/>
      <c r="D7401" s="469"/>
      <c r="E7401" s="469"/>
      <c r="F7401" s="469"/>
      <c r="G7401" s="469"/>
      <c r="H7401" s="469"/>
      <c r="I7401" s="500" t="s">
        <v>138</v>
      </c>
      <c r="J7401" s="501">
        <f>SUM(J7398:J7400)</f>
        <v>0</v>
      </c>
      <c r="K7401" s="458"/>
    </row>
    <row r="7402" spans="1:11">
      <c r="A7402" s="450"/>
      <c r="B7402" s="502"/>
      <c r="C7402" s="502"/>
      <c r="D7402" s="502"/>
      <c r="E7402" s="502"/>
      <c r="F7402" s="502"/>
      <c r="G7402" s="502"/>
      <c r="H7402" s="502"/>
      <c r="I7402" s="503"/>
      <c r="J7402" s="504"/>
      <c r="K7402" s="458"/>
    </row>
    <row r="7403" spans="1:11" ht="20.399999999999999">
      <c r="A7403" s="450"/>
      <c r="B7403" s="1664" t="s">
        <v>1120</v>
      </c>
      <c r="C7403" s="1665"/>
      <c r="D7403" s="1665"/>
      <c r="E7403" s="1666"/>
      <c r="F7403" s="505" t="s">
        <v>873</v>
      </c>
      <c r="G7403" s="506"/>
      <c r="H7403" s="507" t="s">
        <v>560</v>
      </c>
      <c r="I7403" s="508" t="s">
        <v>1121</v>
      </c>
      <c r="J7403" s="509" t="s">
        <v>1122</v>
      </c>
      <c r="K7403" s="458"/>
    </row>
    <row r="7404" spans="1:11">
      <c r="A7404" s="450"/>
      <c r="B7404" s="510"/>
      <c r="C7404" s="511"/>
      <c r="D7404" s="512"/>
      <c r="E7404" s="513"/>
      <c r="F7404" s="514"/>
      <c r="G7404" s="515"/>
      <c r="H7404" s="516"/>
      <c r="I7404" s="484"/>
      <c r="J7404" s="485"/>
      <c r="K7404" s="458"/>
    </row>
    <row r="7405" spans="1:11">
      <c r="A7405" s="450"/>
      <c r="B7405" s="517" t="s">
        <v>626</v>
      </c>
      <c r="C7405" s="518"/>
      <c r="D7405" s="459"/>
      <c r="E7405" s="487"/>
      <c r="F7405" s="488"/>
      <c r="G7405" s="519"/>
      <c r="H7405" s="520">
        <v>0.3</v>
      </c>
      <c r="I7405" s="521">
        <f>VLOOKUP(B7405,'MÃO DE OBRA'!$A:$E,5,FALSE)/220</f>
        <v>15.730909090909092</v>
      </c>
      <c r="J7405" s="492">
        <f t="shared" ref="J7405:J7406" si="191">H7405*I7405</f>
        <v>4.7192727272727275</v>
      </c>
      <c r="K7405" s="458"/>
    </row>
    <row r="7406" spans="1:11">
      <c r="A7406" s="450"/>
      <c r="B7406" s="517" t="s">
        <v>734</v>
      </c>
      <c r="C7406" s="518"/>
      <c r="D7406" s="459"/>
      <c r="E7406" s="487"/>
      <c r="F7406" s="488"/>
      <c r="G7406" s="519"/>
      <c r="H7406" s="520">
        <v>0.4</v>
      </c>
      <c r="I7406" s="521">
        <f>VLOOKUP(B7406,'MÃO DE OBRA'!$A:$E,5,FALSE)/220</f>
        <v>23.596363636363641</v>
      </c>
      <c r="J7406" s="492">
        <f t="shared" si="191"/>
        <v>9.4385454545454568</v>
      </c>
      <c r="K7406" s="458"/>
    </row>
    <row r="7407" spans="1:11">
      <c r="A7407" s="450"/>
      <c r="B7407" s="517"/>
      <c r="C7407" s="518"/>
      <c r="D7407" s="459"/>
      <c r="E7407" s="487"/>
      <c r="F7407" s="488"/>
      <c r="G7407" s="519"/>
      <c r="H7407" s="520"/>
      <c r="I7407" s="521"/>
      <c r="J7407" s="492"/>
      <c r="K7407" s="458"/>
    </row>
    <row r="7408" spans="1:11">
      <c r="A7408" s="450"/>
      <c r="B7408" s="517"/>
      <c r="C7408" s="518"/>
      <c r="D7408" s="459"/>
      <c r="E7408" s="487"/>
      <c r="F7408" s="488"/>
      <c r="G7408" s="519"/>
      <c r="H7408" s="520"/>
      <c r="I7408" s="491"/>
      <c r="J7408" s="492">
        <f>H7408*I7408</f>
        <v>0</v>
      </c>
      <c r="K7408" s="458"/>
    </row>
    <row r="7409" spans="1:11">
      <c r="A7409" s="450"/>
      <c r="B7409" s="499" t="s">
        <v>1119</v>
      </c>
      <c r="C7409" s="502"/>
      <c r="D7409" s="502"/>
      <c r="E7409" s="502"/>
      <c r="F7409" s="502"/>
      <c r="G7409" s="502"/>
      <c r="H7409" s="502"/>
      <c r="I7409" s="522" t="s">
        <v>138</v>
      </c>
      <c r="J7409" s="501">
        <f>SUM(J7404:J7408)</f>
        <v>14.157818181818184</v>
      </c>
      <c r="K7409" s="458"/>
    </row>
    <row r="7410" spans="1:11">
      <c r="A7410" s="450"/>
      <c r="B7410" s="523"/>
      <c r="C7410" s="523"/>
      <c r="D7410" s="523"/>
      <c r="E7410" s="523"/>
      <c r="F7410" s="523"/>
      <c r="G7410" s="523"/>
      <c r="H7410" s="523"/>
      <c r="I7410" s="524"/>
      <c r="J7410" s="523"/>
      <c r="K7410" s="458"/>
    </row>
    <row r="7411" spans="1:11">
      <c r="A7411" s="450"/>
      <c r="B7411" s="525" t="s">
        <v>1123</v>
      </c>
      <c r="C7411" s="526"/>
      <c r="D7411" s="523"/>
      <c r="E7411" s="527">
        <v>1</v>
      </c>
      <c r="F7411" s="528" t="s">
        <v>1221</v>
      </c>
      <c r="G7411" s="506"/>
      <c r="H7411" s="506"/>
      <c r="I7411" s="529" t="s">
        <v>1124</v>
      </c>
      <c r="J7411" s="501">
        <f>J7401+J7409</f>
        <v>14.157818181818184</v>
      </c>
      <c r="K7411" s="458"/>
    </row>
    <row r="7412" spans="1:11">
      <c r="A7412" s="450"/>
      <c r="B7412" s="530"/>
      <c r="C7412" s="523"/>
      <c r="D7412" s="523"/>
      <c r="E7412" s="531"/>
      <c r="F7412" s="532"/>
      <c r="G7412" s="532"/>
      <c r="H7412" s="532"/>
      <c r="I7412" s="524"/>
      <c r="J7412" s="523"/>
      <c r="K7412" s="458"/>
    </row>
    <row r="7413" spans="1:11" ht="20.399999999999999">
      <c r="A7413" s="450"/>
      <c r="B7413" s="1667" t="s">
        <v>481</v>
      </c>
      <c r="C7413" s="1668"/>
      <c r="D7413" s="1668"/>
      <c r="E7413" s="1669"/>
      <c r="F7413" s="533" t="s">
        <v>873</v>
      </c>
      <c r="G7413" s="534" t="s">
        <v>493</v>
      </c>
      <c r="H7413" s="507" t="s">
        <v>1115</v>
      </c>
      <c r="I7413" s="535" t="s">
        <v>480</v>
      </c>
      <c r="J7413" s="536" t="s">
        <v>482</v>
      </c>
      <c r="K7413" s="458"/>
    </row>
    <row r="7414" spans="1:11">
      <c r="A7414" s="450"/>
      <c r="B7414" s="537"/>
      <c r="C7414" s="538"/>
      <c r="D7414" s="538"/>
      <c r="E7414" s="539"/>
      <c r="F7414" s="540"/>
      <c r="G7414" s="541"/>
      <c r="H7414" s="547"/>
      <c r="I7414" s="543"/>
      <c r="J7414" s="485"/>
      <c r="K7414" s="458"/>
    </row>
    <row r="7415" spans="1:11">
      <c r="A7415" s="450"/>
      <c r="B7415" s="537"/>
      <c r="C7415" s="518"/>
      <c r="D7415" s="518"/>
      <c r="E7415" s="487"/>
      <c r="F7415" s="540"/>
      <c r="G7415" s="541"/>
      <c r="H7415" s="547"/>
      <c r="I7415" s="543"/>
      <c r="J7415" s="492"/>
      <c r="K7415" s="458"/>
    </row>
    <row r="7416" spans="1:11">
      <c r="A7416" s="450"/>
      <c r="B7416" s="517"/>
      <c r="C7416" s="518"/>
      <c r="D7416" s="518"/>
      <c r="E7416" s="487"/>
      <c r="F7416" s="488"/>
      <c r="G7416" s="546"/>
      <c r="H7416" s="547"/>
      <c r="I7416" s="543"/>
      <c r="J7416" s="492">
        <f>H7416*I7416*E7398*F7398</f>
        <v>0</v>
      </c>
      <c r="K7416" s="458"/>
    </row>
    <row r="7417" spans="1:11">
      <c r="A7417" s="450"/>
      <c r="B7417" s="517"/>
      <c r="C7417" s="526"/>
      <c r="D7417" s="526"/>
      <c r="E7417" s="494"/>
      <c r="F7417" s="488"/>
      <c r="G7417" s="468"/>
      <c r="H7417" s="547"/>
      <c r="I7417" s="548"/>
      <c r="J7417" s="492">
        <f>H7417*I7417*E7399*F7399</f>
        <v>0</v>
      </c>
      <c r="K7417" s="458"/>
    </row>
    <row r="7418" spans="1:11">
      <c r="A7418" s="450"/>
      <c r="B7418" s="550" t="s">
        <v>1119</v>
      </c>
      <c r="C7418" s="526"/>
      <c r="D7418" s="526"/>
      <c r="E7418" s="526"/>
      <c r="F7418" s="523"/>
      <c r="G7418" s="526"/>
      <c r="H7418" s="551"/>
      <c r="I7418" s="552" t="s">
        <v>138</v>
      </c>
      <c r="J7418" s="501">
        <f>SUM(J7414:J7417)</f>
        <v>0</v>
      </c>
      <c r="K7418" s="458"/>
    </row>
    <row r="7419" spans="1:11">
      <c r="A7419" s="450"/>
      <c r="B7419" s="553"/>
      <c r="C7419" s="526"/>
      <c r="D7419" s="526"/>
      <c r="E7419" s="554"/>
      <c r="F7419" s="555"/>
      <c r="G7419" s="506"/>
      <c r="H7419" s="506"/>
      <c r="I7419" s="529"/>
      <c r="J7419" s="554"/>
      <c r="K7419" s="458"/>
    </row>
    <row r="7420" spans="1:11" ht="20.399999999999999">
      <c r="A7420" s="450"/>
      <c r="B7420" s="1667" t="s">
        <v>1125</v>
      </c>
      <c r="C7420" s="1668"/>
      <c r="D7420" s="1668"/>
      <c r="E7420" s="1668"/>
      <c r="F7420" s="1669"/>
      <c r="G7420" s="556" t="s">
        <v>494</v>
      </c>
      <c r="H7420" s="506" t="s">
        <v>1126</v>
      </c>
      <c r="I7420" s="557" t="s">
        <v>1115</v>
      </c>
      <c r="J7420" s="509" t="s">
        <v>482</v>
      </c>
      <c r="K7420" s="458"/>
    </row>
    <row r="7421" spans="1:11">
      <c r="A7421" s="450"/>
      <c r="B7421" s="558"/>
      <c r="C7421" s="559"/>
      <c r="D7421" s="560"/>
      <c r="E7421" s="560"/>
      <c r="F7421" s="561"/>
      <c r="G7421" s="489"/>
      <c r="H7421" s="489"/>
      <c r="I7421" s="562"/>
      <c r="J7421" s="492"/>
      <c r="K7421" s="458"/>
    </row>
    <row r="7422" spans="1:11">
      <c r="A7422" s="450"/>
      <c r="B7422" s="563"/>
      <c r="C7422" s="564"/>
      <c r="D7422" s="565"/>
      <c r="E7422" s="565"/>
      <c r="F7422" s="566"/>
      <c r="G7422" s="489"/>
      <c r="H7422" s="489"/>
      <c r="I7422" s="562"/>
      <c r="J7422" s="492"/>
      <c r="K7422" s="458"/>
    </row>
    <row r="7423" spans="1:11">
      <c r="A7423" s="450"/>
      <c r="B7423" s="1670" t="s">
        <v>138</v>
      </c>
      <c r="C7423" s="1670"/>
      <c r="D7423" s="1670"/>
      <c r="E7423" s="1670"/>
      <c r="F7423" s="1670"/>
      <c r="G7423" s="1670"/>
      <c r="H7423" s="1670"/>
      <c r="I7423" s="1670"/>
      <c r="J7423" s="501">
        <f>SUM(J7421:J7422)</f>
        <v>0</v>
      </c>
      <c r="K7423" s="458"/>
    </row>
    <row r="7424" spans="1:11">
      <c r="A7424" s="450"/>
      <c r="B7424" s="567"/>
      <c r="C7424" s="511"/>
      <c r="D7424" s="511"/>
      <c r="E7424" s="568"/>
      <c r="F7424" s="569"/>
      <c r="G7424" s="570"/>
      <c r="H7424" s="570"/>
      <c r="I7424" s="571"/>
      <c r="J7424" s="572"/>
      <c r="K7424" s="458"/>
    </row>
    <row r="7425" spans="1:11">
      <c r="A7425" s="450"/>
      <c r="B7425" s="573" t="s">
        <v>1127</v>
      </c>
      <c r="C7425" s="573"/>
      <c r="D7425" s="550"/>
      <c r="E7425" s="523"/>
      <c r="F7425" s="523"/>
      <c r="G7425" s="523"/>
      <c r="H7425" s="574"/>
      <c r="I7425" s="575"/>
      <c r="J7425" s="639">
        <f>(J7411+J7418+J7423)/E7411</f>
        <v>14.157818181818184</v>
      </c>
      <c r="K7425" s="458"/>
    </row>
    <row r="7426" spans="1:11">
      <c r="A7426" s="450"/>
      <c r="B7426" s="553"/>
      <c r="C7426" s="526"/>
      <c r="D7426" s="526"/>
      <c r="E7426" s="554"/>
      <c r="F7426" s="555"/>
      <c r="G7426" s="506"/>
      <c r="H7426" s="506"/>
      <c r="I7426" s="529"/>
      <c r="J7426" s="576"/>
      <c r="K7426" s="458"/>
    </row>
    <row r="7427" spans="1:11" ht="20.399999999999999">
      <c r="A7427" s="450"/>
      <c r="B7427" s="1667" t="s">
        <v>1128</v>
      </c>
      <c r="C7427" s="1668"/>
      <c r="D7427" s="1668"/>
      <c r="E7427" s="1668"/>
      <c r="F7427" s="1669"/>
      <c r="G7427" s="556" t="s">
        <v>494</v>
      </c>
      <c r="H7427" s="506" t="s">
        <v>1126</v>
      </c>
      <c r="I7427" s="557" t="s">
        <v>1115</v>
      </c>
      <c r="J7427" s="509" t="s">
        <v>482</v>
      </c>
      <c r="K7427" s="458"/>
    </row>
    <row r="7428" spans="1:11">
      <c r="A7428" s="450"/>
      <c r="B7428" s="558" t="s">
        <v>1469</v>
      </c>
      <c r="C7428" s="559"/>
      <c r="D7428" s="560"/>
      <c r="E7428" s="560"/>
      <c r="F7428" s="561"/>
      <c r="G7428" s="489">
        <v>0.21</v>
      </c>
      <c r="H7428" s="489" t="s">
        <v>1140</v>
      </c>
      <c r="I7428" s="562">
        <v>23</v>
      </c>
      <c r="J7428" s="492">
        <f>G7428*I7428</f>
        <v>4.83</v>
      </c>
      <c r="K7428" s="458"/>
    </row>
    <row r="7429" spans="1:11">
      <c r="A7429" s="450"/>
      <c r="B7429" s="563" t="s">
        <v>1470</v>
      </c>
      <c r="C7429" s="564"/>
      <c r="D7429" s="565"/>
      <c r="E7429" s="565"/>
      <c r="F7429" s="566"/>
      <c r="G7429" s="489">
        <v>1.0449999999999999</v>
      </c>
      <c r="H7429" s="489" t="s">
        <v>1221</v>
      </c>
      <c r="I7429" s="743">
        <v>26.96</v>
      </c>
      <c r="J7429" s="492">
        <f>G7429*I7429</f>
        <v>28.173199999999998</v>
      </c>
      <c r="K7429" s="458"/>
    </row>
    <row r="7430" spans="1:11">
      <c r="A7430" s="450"/>
      <c r="B7430" s="563"/>
      <c r="C7430" s="564"/>
      <c r="D7430" s="565"/>
      <c r="E7430" s="565"/>
      <c r="F7430" s="566"/>
      <c r="G7430" s="489"/>
      <c r="H7430" s="489"/>
      <c r="I7430" s="743"/>
      <c r="J7430" s="492">
        <f>G7430*I7430</f>
        <v>0</v>
      </c>
      <c r="K7430" s="458"/>
    </row>
    <row r="7431" spans="1:11">
      <c r="A7431" s="450"/>
      <c r="B7431" s="563"/>
      <c r="C7431" s="564"/>
      <c r="D7431" s="565"/>
      <c r="E7431" s="565"/>
      <c r="F7431" s="566"/>
      <c r="G7431" s="489"/>
      <c r="H7431" s="489"/>
      <c r="I7431" s="743"/>
      <c r="J7431" s="492">
        <f>G7431*I7431</f>
        <v>0</v>
      </c>
      <c r="K7431" s="458"/>
    </row>
    <row r="7432" spans="1:11">
      <c r="A7432" s="450"/>
      <c r="B7432" s="563"/>
      <c r="C7432" s="564"/>
      <c r="D7432" s="565"/>
      <c r="E7432" s="565"/>
      <c r="F7432" s="566"/>
      <c r="G7432" s="489"/>
      <c r="H7432" s="489"/>
      <c r="I7432" s="743"/>
      <c r="J7432" s="492">
        <f t="shared" ref="J7432:J7434" si="192">G7432*I7432</f>
        <v>0</v>
      </c>
      <c r="K7432" s="458"/>
    </row>
    <row r="7433" spans="1:11">
      <c r="A7433" s="450"/>
      <c r="B7433" s="563"/>
      <c r="C7433" s="564"/>
      <c r="D7433" s="565"/>
      <c r="E7433" s="565"/>
      <c r="F7433" s="566"/>
      <c r="G7433" s="489"/>
      <c r="H7433" s="489"/>
      <c r="I7433" s="743"/>
      <c r="J7433" s="492">
        <f t="shared" si="192"/>
        <v>0</v>
      </c>
      <c r="K7433" s="458"/>
    </row>
    <row r="7434" spans="1:11">
      <c r="A7434" s="450"/>
      <c r="B7434" s="577"/>
      <c r="C7434" s="578"/>
      <c r="D7434" s="579"/>
      <c r="E7434" s="579"/>
      <c r="F7434" s="580"/>
      <c r="G7434" s="489"/>
      <c r="H7434" s="489"/>
      <c r="I7434" s="743"/>
      <c r="J7434" s="492">
        <f t="shared" si="192"/>
        <v>0</v>
      </c>
      <c r="K7434" s="458"/>
    </row>
    <row r="7435" spans="1:11">
      <c r="A7435" s="450"/>
      <c r="B7435" s="581"/>
      <c r="C7435" s="523"/>
      <c r="D7435" s="523"/>
      <c r="E7435" s="582"/>
      <c r="F7435" s="583"/>
      <c r="G7435" s="532"/>
      <c r="H7435" s="532"/>
      <c r="I7435" s="524" t="s">
        <v>138</v>
      </c>
      <c r="J7435" s="501">
        <f>SUM(J7428:J7434)</f>
        <v>33.0032</v>
      </c>
      <c r="K7435" s="458"/>
    </row>
    <row r="7436" spans="1:11">
      <c r="A7436" s="450"/>
      <c r="B7436" s="584"/>
      <c r="C7436" s="523"/>
      <c r="D7436" s="523"/>
      <c r="E7436" s="582"/>
      <c r="F7436" s="583"/>
      <c r="G7436" s="532"/>
      <c r="H7436" s="532"/>
      <c r="I7436" s="524"/>
      <c r="J7436" s="582"/>
      <c r="K7436" s="458"/>
    </row>
    <row r="7437" spans="1:11" ht="20.399999999999999">
      <c r="A7437" s="450"/>
      <c r="B7437" s="1667" t="s">
        <v>1141</v>
      </c>
      <c r="C7437" s="1668"/>
      <c r="D7437" s="1668"/>
      <c r="E7437" s="1668"/>
      <c r="F7437" s="1669"/>
      <c r="G7437" s="587" t="s">
        <v>494</v>
      </c>
      <c r="H7437" s="506" t="s">
        <v>1115</v>
      </c>
      <c r="I7437" s="557"/>
      <c r="J7437" s="509" t="s">
        <v>482</v>
      </c>
      <c r="K7437" s="458"/>
    </row>
    <row r="7438" spans="1:11">
      <c r="A7438" s="450"/>
      <c r="B7438" s="1654"/>
      <c r="C7438" s="1655"/>
      <c r="D7438" s="1655"/>
      <c r="E7438" s="1655"/>
      <c r="F7438" s="1656"/>
      <c r="G7438" s="489"/>
      <c r="H7438" s="1657"/>
      <c r="I7438" s="1658"/>
      <c r="J7438" s="492"/>
      <c r="K7438" s="458"/>
    </row>
    <row r="7439" spans="1:11">
      <c r="A7439" s="450"/>
      <c r="B7439" s="1659"/>
      <c r="C7439" s="1660"/>
      <c r="D7439" s="1660"/>
      <c r="E7439" s="1660"/>
      <c r="F7439" s="1661"/>
      <c r="G7439" s="496"/>
      <c r="H7439" s="1662"/>
      <c r="I7439" s="1663"/>
      <c r="J7439" s="492"/>
      <c r="K7439" s="458"/>
    </row>
    <row r="7440" spans="1:11">
      <c r="A7440" s="450"/>
      <c r="B7440" s="581"/>
      <c r="C7440" s="523"/>
      <c r="D7440" s="523"/>
      <c r="E7440" s="582"/>
      <c r="F7440" s="583"/>
      <c r="G7440" s="532"/>
      <c r="H7440" s="532"/>
      <c r="I7440" s="524" t="s">
        <v>138</v>
      </c>
      <c r="J7440" s="501">
        <f>SUM(J7438:J7439)</f>
        <v>0</v>
      </c>
      <c r="K7440" s="458"/>
    </row>
    <row r="7441" spans="1:11">
      <c r="A7441" s="450"/>
      <c r="B7441" s="523"/>
      <c r="C7441" s="523"/>
      <c r="D7441" s="523"/>
      <c r="E7441" s="523"/>
      <c r="F7441" s="523"/>
      <c r="G7441" s="523"/>
      <c r="H7441" s="523"/>
      <c r="I7441" s="524"/>
      <c r="J7441" s="523"/>
      <c r="K7441" s="458"/>
    </row>
    <row r="7442" spans="1:11">
      <c r="A7442" s="450"/>
      <c r="B7442" s="1645" t="s">
        <v>1142</v>
      </c>
      <c r="C7442" s="1646"/>
      <c r="D7442" s="1646"/>
      <c r="E7442" s="1646"/>
      <c r="F7442" s="1646"/>
      <c r="G7442" s="1646"/>
      <c r="H7442" s="1646"/>
      <c r="I7442" s="1647"/>
      <c r="J7442" s="573">
        <f>J7440+J7435+J7425</f>
        <v>47.161018181818186</v>
      </c>
      <c r="K7442" s="458"/>
    </row>
    <row r="7443" spans="1:11">
      <c r="A7443" s="450"/>
      <c r="B7443" s="523"/>
      <c r="C7443" s="523"/>
      <c r="D7443" s="523"/>
      <c r="E7443" s="523"/>
      <c r="F7443" s="523"/>
      <c r="G7443" s="523"/>
      <c r="H7443" s="523"/>
      <c r="I7443" s="524"/>
      <c r="J7443" s="523"/>
      <c r="K7443" s="458"/>
    </row>
    <row r="7444" spans="1:11">
      <c r="A7444" s="450"/>
      <c r="B7444" s="1645" t="s">
        <v>1143</v>
      </c>
      <c r="C7444" s="1646"/>
      <c r="D7444" s="1646"/>
      <c r="E7444" s="1646"/>
      <c r="F7444" s="1646"/>
      <c r="G7444" s="1646"/>
      <c r="H7444" s="1646"/>
      <c r="I7444" s="1647"/>
      <c r="J7444" s="501">
        <f>J7442*0</f>
        <v>0</v>
      </c>
      <c r="K7444" s="458"/>
    </row>
    <row r="7445" spans="1:11">
      <c r="A7445" s="450"/>
      <c r="B7445" s="523"/>
      <c r="C7445" s="523"/>
      <c r="D7445" s="523"/>
      <c r="E7445" s="523"/>
      <c r="F7445" s="523"/>
      <c r="G7445" s="523"/>
      <c r="H7445" s="523"/>
      <c r="I7445" s="524"/>
      <c r="J7445" s="523"/>
      <c r="K7445" s="458"/>
    </row>
    <row r="7446" spans="1:11">
      <c r="A7446" s="450"/>
      <c r="B7446" s="1645" t="s">
        <v>1144</v>
      </c>
      <c r="C7446" s="1646"/>
      <c r="D7446" s="1646"/>
      <c r="E7446" s="1646"/>
      <c r="F7446" s="1646"/>
      <c r="G7446" s="1646"/>
      <c r="H7446" s="1646"/>
      <c r="I7446" s="1647"/>
      <c r="J7446" s="573">
        <f>J7442+J7444</f>
        <v>47.161018181818186</v>
      </c>
      <c r="K7446" s="458"/>
    </row>
    <row r="7447" spans="1:11">
      <c r="A7447" s="450"/>
      <c r="B7447" s="511"/>
      <c r="C7447" s="511"/>
      <c r="D7447" s="511"/>
      <c r="E7447" s="511"/>
      <c r="F7447" s="511"/>
      <c r="G7447" s="511"/>
      <c r="H7447" s="511"/>
      <c r="I7447" s="571"/>
      <c r="J7447" s="511"/>
      <c r="K7447" s="458"/>
    </row>
    <row r="7448" spans="1:11">
      <c r="A7448" s="450"/>
      <c r="B7448" s="589"/>
      <c r="C7448" s="559"/>
      <c r="D7448" s="559"/>
      <c r="E7448" s="559"/>
      <c r="F7448" s="559"/>
      <c r="G7448" s="559"/>
      <c r="H7448" s="559"/>
      <c r="I7448" s="559"/>
      <c r="J7448" s="590"/>
      <c r="K7448" s="458"/>
    </row>
    <row r="7449" spans="1:11">
      <c r="A7449" s="450"/>
      <c r="B7449" s="591"/>
      <c r="C7449" s="592"/>
      <c r="D7449" s="593"/>
      <c r="E7449" s="593"/>
      <c r="F7449" s="594" t="s">
        <v>1119</v>
      </c>
      <c r="G7449" s="595" t="s">
        <v>1119</v>
      </c>
      <c r="H7449" s="592"/>
      <c r="I7449" s="592"/>
      <c r="J7449" s="596"/>
      <c r="K7449" s="458"/>
    </row>
    <row r="7450" spans="1:11">
      <c r="A7450" s="450"/>
      <c r="B7450" s="459"/>
      <c r="C7450" s="459"/>
      <c r="D7450" s="459"/>
      <c r="E7450" s="459"/>
      <c r="F7450" s="459"/>
      <c r="G7450" s="459"/>
      <c r="H7450" s="459"/>
      <c r="I7450" s="459"/>
      <c r="J7450" s="459"/>
      <c r="K7450" s="458"/>
    </row>
    <row r="7451" spans="1:11">
      <c r="A7451" s="450"/>
      <c r="B7451" s="597"/>
      <c r="C7451" s="598"/>
      <c r="D7451" s="598"/>
      <c r="E7451" s="598"/>
      <c r="F7451" s="599"/>
      <c r="G7451" s="600" t="s">
        <v>482</v>
      </c>
      <c r="H7451" s="502"/>
      <c r="I7451" s="502"/>
      <c r="J7451" s="505"/>
      <c r="K7451" s="458"/>
    </row>
    <row r="7452" spans="1:11">
      <c r="A7452" s="450"/>
      <c r="B7452" s="601"/>
      <c r="C7452" s="602"/>
      <c r="D7452" s="602"/>
      <c r="E7452" s="602"/>
      <c r="F7452" s="603"/>
      <c r="G7452" s="1648" t="s">
        <v>1145</v>
      </c>
      <c r="H7452" s="1649"/>
      <c r="I7452" s="1649"/>
      <c r="J7452" s="1650"/>
      <c r="K7452" s="458"/>
    </row>
    <row r="7453" spans="1:11">
      <c r="A7453" s="450"/>
      <c r="B7453" s="604"/>
      <c r="C7453" s="605"/>
      <c r="D7453" s="605"/>
      <c r="E7453" s="605"/>
      <c r="F7453" s="606"/>
      <c r="G7453" s="607"/>
      <c r="H7453" s="1651"/>
      <c r="I7453" s="1652"/>
      <c r="J7453" s="1653"/>
      <c r="K7453" s="458"/>
    </row>
    <row r="7454" spans="1:11" ht="15" thickBot="1">
      <c r="A7454" s="608"/>
      <c r="B7454" s="609"/>
      <c r="C7454" s="609"/>
      <c r="D7454" s="609"/>
      <c r="E7454" s="609"/>
      <c r="F7454" s="609"/>
      <c r="G7454" s="609"/>
      <c r="H7454" s="609"/>
      <c r="I7454" s="609"/>
      <c r="J7454" s="609"/>
      <c r="K7454" s="610"/>
    </row>
    <row r="7455" spans="1:11">
      <c r="A7455" s="447"/>
      <c r="B7455" s="448"/>
      <c r="C7455" s="448"/>
      <c r="D7455" s="448"/>
      <c r="E7455" s="448"/>
      <c r="F7455" s="448"/>
      <c r="G7455" s="448"/>
      <c r="H7455" s="448"/>
      <c r="I7455" s="448"/>
      <c r="J7455" s="448"/>
      <c r="K7455" s="449"/>
    </row>
    <row r="7456" spans="1:11">
      <c r="A7456" s="450"/>
      <c r="B7456" s="451" t="s">
        <v>141</v>
      </c>
      <c r="C7456" s="452"/>
      <c r="D7456" s="453" t="s">
        <v>1105</v>
      </c>
      <c r="E7456" s="454"/>
      <c r="F7456" s="455"/>
      <c r="G7456" s="455"/>
      <c r="H7456" s="456"/>
      <c r="I7456" s="456"/>
      <c r="J7456" s="457"/>
      <c r="K7456" s="458"/>
    </row>
    <row r="7457" spans="1:11">
      <c r="A7457" s="450"/>
      <c r="B7457" s="459"/>
      <c r="C7457" s="459"/>
      <c r="D7457" s="459"/>
      <c r="E7457" s="459"/>
      <c r="F7457" s="459"/>
      <c r="G7457" s="459"/>
      <c r="H7457" s="459"/>
      <c r="I7457" s="459"/>
      <c r="J7457" s="459"/>
      <c r="K7457" s="458"/>
    </row>
    <row r="7458" spans="1:11">
      <c r="A7458" s="450"/>
      <c r="B7458" s="460" t="s">
        <v>1106</v>
      </c>
      <c r="C7458" s="461" t="s">
        <v>1107</v>
      </c>
      <c r="D7458" s="1671" t="s">
        <v>198</v>
      </c>
      <c r="E7458" s="1672"/>
      <c r="F7458" s="1672"/>
      <c r="G7458" s="1672"/>
      <c r="H7458" s="1672"/>
      <c r="I7458" s="1673"/>
      <c r="J7458" s="462" t="s">
        <v>1108</v>
      </c>
      <c r="K7458" s="458"/>
    </row>
    <row r="7459" spans="1:11" ht="39" customHeight="1">
      <c r="A7459" s="450"/>
      <c r="B7459" s="463"/>
      <c r="C7459" s="464"/>
      <c r="D7459" s="1674" t="s">
        <v>1471</v>
      </c>
      <c r="E7459" s="1675"/>
      <c r="F7459" s="1675"/>
      <c r="G7459" s="1675"/>
      <c r="H7459" s="1675"/>
      <c r="I7459" s="1676"/>
      <c r="J7459" s="468" t="str">
        <f>F7476</f>
        <v>M</v>
      </c>
      <c r="K7459" s="458"/>
    </row>
    <row r="7460" spans="1:11">
      <c r="A7460" s="450"/>
      <c r="B7460" s="469"/>
      <c r="C7460" s="469"/>
      <c r="D7460" s="469"/>
      <c r="E7460" s="469"/>
      <c r="F7460" s="469"/>
      <c r="G7460" s="469"/>
      <c r="H7460" s="469"/>
      <c r="I7460" s="470"/>
      <c r="J7460" s="471"/>
      <c r="K7460" s="458"/>
    </row>
    <row r="7461" spans="1:11">
      <c r="A7461" s="450"/>
      <c r="B7461" s="1648" t="s">
        <v>1111</v>
      </c>
      <c r="C7461" s="1650"/>
      <c r="D7461" s="1679" t="s">
        <v>873</v>
      </c>
      <c r="E7461" s="1681" t="s">
        <v>1112</v>
      </c>
      <c r="F7461" s="472" t="s">
        <v>1113</v>
      </c>
      <c r="G7461" s="473"/>
      <c r="H7461" s="472" t="s">
        <v>1114</v>
      </c>
      <c r="I7461" s="473"/>
      <c r="J7461" s="474" t="s">
        <v>1115</v>
      </c>
      <c r="K7461" s="458"/>
    </row>
    <row r="7462" spans="1:11">
      <c r="A7462" s="450"/>
      <c r="B7462" s="1677"/>
      <c r="C7462" s="1678"/>
      <c r="D7462" s="1680"/>
      <c r="E7462" s="1682"/>
      <c r="F7462" s="475" t="s">
        <v>1116</v>
      </c>
      <c r="G7462" s="475" t="s">
        <v>1117</v>
      </c>
      <c r="H7462" s="475" t="s">
        <v>1116</v>
      </c>
      <c r="I7462" s="476" t="s">
        <v>1117</v>
      </c>
      <c r="J7462" s="477" t="s">
        <v>1118</v>
      </c>
      <c r="K7462" s="458"/>
    </row>
    <row r="7463" spans="1:11">
      <c r="A7463" s="450"/>
      <c r="B7463" s="486"/>
      <c r="C7463" s="487"/>
      <c r="D7463" s="488"/>
      <c r="E7463" s="481"/>
      <c r="F7463" s="481"/>
      <c r="G7463" s="482"/>
      <c r="H7463" s="490"/>
      <c r="I7463" s="484"/>
      <c r="J7463" s="492">
        <f>H7463*F7463*E7463+I7463*G7463*E7463</f>
        <v>0</v>
      </c>
      <c r="K7463" s="458"/>
    </row>
    <row r="7464" spans="1:11">
      <c r="A7464" s="450"/>
      <c r="B7464" s="486"/>
      <c r="C7464" s="487"/>
      <c r="D7464" s="488"/>
      <c r="E7464" s="489"/>
      <c r="F7464" s="489"/>
      <c r="G7464" s="489"/>
      <c r="H7464" s="490"/>
      <c r="I7464" s="491"/>
      <c r="J7464" s="492">
        <f>H7464*F7464*E7464+I7464*G7464*E7464</f>
        <v>0</v>
      </c>
      <c r="K7464" s="458"/>
    </row>
    <row r="7465" spans="1:11">
      <c r="A7465" s="450"/>
      <c r="B7465" s="493"/>
      <c r="C7465" s="494"/>
      <c r="D7465" s="495"/>
      <c r="E7465" s="496"/>
      <c r="F7465" s="496"/>
      <c r="G7465" s="496"/>
      <c r="H7465" s="497"/>
      <c r="I7465" s="498"/>
      <c r="J7465" s="492">
        <f>H7465*F7465*E7465+I7465*G7465*E7465</f>
        <v>0</v>
      </c>
      <c r="K7465" s="458"/>
    </row>
    <row r="7466" spans="1:11">
      <c r="A7466" s="450"/>
      <c r="B7466" s="499" t="s">
        <v>1119</v>
      </c>
      <c r="C7466" s="469"/>
      <c r="D7466" s="469"/>
      <c r="E7466" s="469"/>
      <c r="F7466" s="469"/>
      <c r="G7466" s="469"/>
      <c r="H7466" s="469"/>
      <c r="I7466" s="500" t="s">
        <v>138</v>
      </c>
      <c r="J7466" s="501">
        <f>SUM(J7463:J7465)</f>
        <v>0</v>
      </c>
      <c r="K7466" s="458"/>
    </row>
    <row r="7467" spans="1:11">
      <c r="A7467" s="450"/>
      <c r="B7467" s="502"/>
      <c r="C7467" s="502"/>
      <c r="D7467" s="502"/>
      <c r="E7467" s="502"/>
      <c r="F7467" s="502"/>
      <c r="G7467" s="502"/>
      <c r="H7467" s="502"/>
      <c r="I7467" s="503"/>
      <c r="J7467" s="504"/>
      <c r="K7467" s="458"/>
    </row>
    <row r="7468" spans="1:11" ht="20.399999999999999">
      <c r="A7468" s="450"/>
      <c r="B7468" s="1664" t="s">
        <v>1120</v>
      </c>
      <c r="C7468" s="1665"/>
      <c r="D7468" s="1665"/>
      <c r="E7468" s="1666"/>
      <c r="F7468" s="505" t="s">
        <v>873</v>
      </c>
      <c r="G7468" s="506"/>
      <c r="H7468" s="507" t="s">
        <v>560</v>
      </c>
      <c r="I7468" s="508" t="s">
        <v>1121</v>
      </c>
      <c r="J7468" s="509" t="s">
        <v>1122</v>
      </c>
      <c r="K7468" s="458"/>
    </row>
    <row r="7469" spans="1:11">
      <c r="A7469" s="450"/>
      <c r="B7469" s="510"/>
      <c r="C7469" s="511"/>
      <c r="D7469" s="512"/>
      <c r="E7469" s="513"/>
      <c r="F7469" s="514"/>
      <c r="G7469" s="515"/>
      <c r="H7469" s="516"/>
      <c r="I7469" s="484"/>
      <c r="J7469" s="485"/>
      <c r="K7469" s="458"/>
    </row>
    <row r="7470" spans="1:11">
      <c r="A7470" s="450"/>
      <c r="B7470" s="517" t="s">
        <v>626</v>
      </c>
      <c r="C7470" s="518"/>
      <c r="D7470" s="459"/>
      <c r="E7470" s="487"/>
      <c r="F7470" s="488"/>
      <c r="G7470" s="519"/>
      <c r="H7470" s="520">
        <v>0.59</v>
      </c>
      <c r="I7470" s="521">
        <f>VLOOKUP(B7470,'MÃO DE OBRA'!$A:$E,5,FALSE)/220</f>
        <v>15.730909090909092</v>
      </c>
      <c r="J7470" s="492">
        <f t="shared" ref="J7470:J7471" si="193">H7470*I7470</f>
        <v>9.2812363636363635</v>
      </c>
      <c r="K7470" s="458"/>
    </row>
    <row r="7471" spans="1:11">
      <c r="A7471" s="450"/>
      <c r="B7471" s="517" t="s">
        <v>734</v>
      </c>
      <c r="C7471" s="518"/>
      <c r="D7471" s="459"/>
      <c r="E7471" s="487"/>
      <c r="F7471" s="488"/>
      <c r="G7471" s="519"/>
      <c r="H7471" s="520">
        <v>0.76</v>
      </c>
      <c r="I7471" s="521">
        <f>VLOOKUP(B7471,'MÃO DE OBRA'!$A:$E,5,FALSE)/220</f>
        <v>23.596363636363641</v>
      </c>
      <c r="J7471" s="492">
        <f t="shared" si="193"/>
        <v>17.933236363636368</v>
      </c>
      <c r="K7471" s="458"/>
    </row>
    <row r="7472" spans="1:11">
      <c r="A7472" s="450"/>
      <c r="B7472" s="517"/>
      <c r="C7472" s="518"/>
      <c r="D7472" s="459"/>
      <c r="E7472" s="487"/>
      <c r="F7472" s="488"/>
      <c r="G7472" s="519"/>
      <c r="H7472" s="520"/>
      <c r="I7472" s="521"/>
      <c r="J7472" s="492"/>
      <c r="K7472" s="458"/>
    </row>
    <row r="7473" spans="1:11">
      <c r="A7473" s="450"/>
      <c r="B7473" s="517"/>
      <c r="C7473" s="518"/>
      <c r="D7473" s="459"/>
      <c r="E7473" s="487"/>
      <c r="F7473" s="488"/>
      <c r="G7473" s="519"/>
      <c r="H7473" s="520"/>
      <c r="I7473" s="491"/>
      <c r="J7473" s="492">
        <f>H7473*I7473</f>
        <v>0</v>
      </c>
      <c r="K7473" s="458"/>
    </row>
    <row r="7474" spans="1:11">
      <c r="A7474" s="450"/>
      <c r="B7474" s="499" t="s">
        <v>1119</v>
      </c>
      <c r="C7474" s="502"/>
      <c r="D7474" s="502"/>
      <c r="E7474" s="502"/>
      <c r="F7474" s="502"/>
      <c r="G7474" s="502"/>
      <c r="H7474" s="502"/>
      <c r="I7474" s="522" t="s">
        <v>138</v>
      </c>
      <c r="J7474" s="501">
        <f>SUM(J7469:J7473)</f>
        <v>27.214472727272732</v>
      </c>
      <c r="K7474" s="458"/>
    </row>
    <row r="7475" spans="1:11">
      <c r="A7475" s="450"/>
      <c r="B7475" s="523"/>
      <c r="C7475" s="523"/>
      <c r="D7475" s="523"/>
      <c r="E7475" s="523"/>
      <c r="F7475" s="523"/>
      <c r="G7475" s="523"/>
      <c r="H7475" s="523"/>
      <c r="I7475" s="524"/>
      <c r="J7475" s="523"/>
      <c r="K7475" s="458"/>
    </row>
    <row r="7476" spans="1:11">
      <c r="A7476" s="450"/>
      <c r="B7476" s="525" t="s">
        <v>1123</v>
      </c>
      <c r="C7476" s="526"/>
      <c r="D7476" s="523"/>
      <c r="E7476" s="527">
        <v>1</v>
      </c>
      <c r="F7476" s="528" t="s">
        <v>1221</v>
      </c>
      <c r="G7476" s="506"/>
      <c r="H7476" s="506"/>
      <c r="I7476" s="529" t="s">
        <v>1124</v>
      </c>
      <c r="J7476" s="501">
        <f>J7466+J7474</f>
        <v>27.214472727272732</v>
      </c>
      <c r="K7476" s="458"/>
    </row>
    <row r="7477" spans="1:11">
      <c r="A7477" s="450"/>
      <c r="B7477" s="530"/>
      <c r="C7477" s="523"/>
      <c r="D7477" s="523"/>
      <c r="E7477" s="531"/>
      <c r="F7477" s="532"/>
      <c r="G7477" s="532"/>
      <c r="H7477" s="532"/>
      <c r="I7477" s="524"/>
      <c r="J7477" s="523"/>
      <c r="K7477" s="458"/>
    </row>
    <row r="7478" spans="1:11" ht="20.399999999999999">
      <c r="A7478" s="450"/>
      <c r="B7478" s="1667" t="s">
        <v>481</v>
      </c>
      <c r="C7478" s="1668"/>
      <c r="D7478" s="1668"/>
      <c r="E7478" s="1669"/>
      <c r="F7478" s="533" t="s">
        <v>873</v>
      </c>
      <c r="G7478" s="534" t="s">
        <v>493</v>
      </c>
      <c r="H7478" s="507" t="s">
        <v>1115</v>
      </c>
      <c r="I7478" s="535" t="s">
        <v>480</v>
      </c>
      <c r="J7478" s="536" t="s">
        <v>482</v>
      </c>
      <c r="K7478" s="458"/>
    </row>
    <row r="7479" spans="1:11">
      <c r="A7479" s="450"/>
      <c r="B7479" s="537"/>
      <c r="C7479" s="538"/>
      <c r="D7479" s="538"/>
      <c r="E7479" s="539"/>
      <c r="F7479" s="540"/>
      <c r="G7479" s="541"/>
      <c r="H7479" s="547"/>
      <c r="I7479" s="543"/>
      <c r="J7479" s="485"/>
      <c r="K7479" s="458"/>
    </row>
    <row r="7480" spans="1:11">
      <c r="A7480" s="450"/>
      <c r="B7480" s="537"/>
      <c r="C7480" s="518"/>
      <c r="D7480" s="518"/>
      <c r="E7480" s="487"/>
      <c r="F7480" s="540"/>
      <c r="G7480" s="541"/>
      <c r="H7480" s="547"/>
      <c r="I7480" s="543"/>
      <c r="J7480" s="492"/>
      <c r="K7480" s="458"/>
    </row>
    <row r="7481" spans="1:11">
      <c r="A7481" s="450"/>
      <c r="B7481" s="517"/>
      <c r="C7481" s="518"/>
      <c r="D7481" s="518"/>
      <c r="E7481" s="487"/>
      <c r="F7481" s="488"/>
      <c r="G7481" s="546"/>
      <c r="H7481" s="547"/>
      <c r="I7481" s="543"/>
      <c r="J7481" s="492">
        <f>H7481*I7481*E7463*F7463</f>
        <v>0</v>
      </c>
      <c r="K7481" s="458"/>
    </row>
    <row r="7482" spans="1:11">
      <c r="A7482" s="450"/>
      <c r="B7482" s="517"/>
      <c r="C7482" s="526"/>
      <c r="D7482" s="526"/>
      <c r="E7482" s="494"/>
      <c r="F7482" s="488"/>
      <c r="G7482" s="468"/>
      <c r="H7482" s="547"/>
      <c r="I7482" s="548"/>
      <c r="J7482" s="492">
        <f>H7482*I7482*E7464*F7464</f>
        <v>0</v>
      </c>
      <c r="K7482" s="458"/>
    </row>
    <row r="7483" spans="1:11">
      <c r="A7483" s="450"/>
      <c r="B7483" s="550" t="s">
        <v>1119</v>
      </c>
      <c r="C7483" s="526"/>
      <c r="D7483" s="526"/>
      <c r="E7483" s="526"/>
      <c r="F7483" s="523"/>
      <c r="G7483" s="526"/>
      <c r="H7483" s="551"/>
      <c r="I7483" s="552" t="s">
        <v>138</v>
      </c>
      <c r="J7483" s="501">
        <f>SUM(J7479:J7482)</f>
        <v>0</v>
      </c>
      <c r="K7483" s="458"/>
    </row>
    <row r="7484" spans="1:11">
      <c r="A7484" s="450"/>
      <c r="B7484" s="553"/>
      <c r="C7484" s="526"/>
      <c r="D7484" s="526"/>
      <c r="E7484" s="554"/>
      <c r="F7484" s="555"/>
      <c r="G7484" s="506"/>
      <c r="H7484" s="506"/>
      <c r="I7484" s="529"/>
      <c r="J7484" s="554"/>
      <c r="K7484" s="458"/>
    </row>
    <row r="7485" spans="1:11" ht="20.399999999999999">
      <c r="A7485" s="450"/>
      <c r="B7485" s="1667" t="s">
        <v>1125</v>
      </c>
      <c r="C7485" s="1668"/>
      <c r="D7485" s="1668"/>
      <c r="E7485" s="1668"/>
      <c r="F7485" s="1669"/>
      <c r="G7485" s="556" t="s">
        <v>494</v>
      </c>
      <c r="H7485" s="506" t="s">
        <v>1126</v>
      </c>
      <c r="I7485" s="557" t="s">
        <v>1115</v>
      </c>
      <c r="J7485" s="509" t="s">
        <v>482</v>
      </c>
      <c r="K7485" s="458"/>
    </row>
    <row r="7486" spans="1:11">
      <c r="A7486" s="450"/>
      <c r="B7486" s="558"/>
      <c r="C7486" s="559"/>
      <c r="D7486" s="560"/>
      <c r="E7486" s="560"/>
      <c r="F7486" s="561"/>
      <c r="G7486" s="489"/>
      <c r="H7486" s="489"/>
      <c r="I7486" s="562"/>
      <c r="J7486" s="492"/>
      <c r="K7486" s="458"/>
    </row>
    <row r="7487" spans="1:11">
      <c r="A7487" s="450"/>
      <c r="B7487" s="563"/>
      <c r="C7487" s="564"/>
      <c r="D7487" s="565"/>
      <c r="E7487" s="565"/>
      <c r="F7487" s="566"/>
      <c r="G7487" s="489"/>
      <c r="H7487" s="489"/>
      <c r="I7487" s="562"/>
      <c r="J7487" s="492"/>
      <c r="K7487" s="458"/>
    </row>
    <row r="7488" spans="1:11">
      <c r="A7488" s="450"/>
      <c r="B7488" s="1670" t="s">
        <v>138</v>
      </c>
      <c r="C7488" s="1670"/>
      <c r="D7488" s="1670"/>
      <c r="E7488" s="1670"/>
      <c r="F7488" s="1670"/>
      <c r="G7488" s="1670"/>
      <c r="H7488" s="1670"/>
      <c r="I7488" s="1670"/>
      <c r="J7488" s="501">
        <f>SUM(J7486:J7487)</f>
        <v>0</v>
      </c>
      <c r="K7488" s="458"/>
    </row>
    <row r="7489" spans="1:11">
      <c r="A7489" s="450"/>
      <c r="B7489" s="567"/>
      <c r="C7489" s="511"/>
      <c r="D7489" s="511"/>
      <c r="E7489" s="568"/>
      <c r="F7489" s="569"/>
      <c r="G7489" s="570"/>
      <c r="H7489" s="570"/>
      <c r="I7489" s="571"/>
      <c r="J7489" s="572"/>
      <c r="K7489" s="458"/>
    </row>
    <row r="7490" spans="1:11">
      <c r="A7490" s="450"/>
      <c r="B7490" s="573" t="s">
        <v>1127</v>
      </c>
      <c r="C7490" s="573"/>
      <c r="D7490" s="550"/>
      <c r="E7490" s="523"/>
      <c r="F7490" s="523"/>
      <c r="G7490" s="523"/>
      <c r="H7490" s="574"/>
      <c r="I7490" s="575"/>
      <c r="J7490" s="639">
        <f>(J7476+J7483+J7488)/E7476</f>
        <v>27.214472727272732</v>
      </c>
      <c r="K7490" s="458"/>
    </row>
    <row r="7491" spans="1:11">
      <c r="A7491" s="450"/>
      <c r="B7491" s="553"/>
      <c r="C7491" s="526"/>
      <c r="D7491" s="526"/>
      <c r="E7491" s="554"/>
      <c r="F7491" s="555"/>
      <c r="G7491" s="506"/>
      <c r="H7491" s="506"/>
      <c r="I7491" s="529"/>
      <c r="J7491" s="576"/>
      <c r="K7491" s="458"/>
    </row>
    <row r="7492" spans="1:11" ht="20.399999999999999">
      <c r="A7492" s="450"/>
      <c r="B7492" s="1667" t="s">
        <v>1128</v>
      </c>
      <c r="C7492" s="1668"/>
      <c r="D7492" s="1668"/>
      <c r="E7492" s="1668"/>
      <c r="F7492" s="1669"/>
      <c r="G7492" s="556" t="s">
        <v>494</v>
      </c>
      <c r="H7492" s="506" t="s">
        <v>1126</v>
      </c>
      <c r="I7492" s="557" t="s">
        <v>1115</v>
      </c>
      <c r="J7492" s="509" t="s">
        <v>482</v>
      </c>
      <c r="K7492" s="458"/>
    </row>
    <row r="7493" spans="1:11">
      <c r="A7493" s="450"/>
      <c r="B7493" s="510" t="s">
        <v>1454</v>
      </c>
      <c r="C7493" s="559"/>
      <c r="D7493" s="560"/>
      <c r="E7493" s="560"/>
      <c r="F7493" s="561"/>
      <c r="G7493" s="489">
        <v>6.6500000000000004E-2</v>
      </c>
      <c r="H7493" s="489" t="s">
        <v>1130</v>
      </c>
      <c r="I7493" s="562">
        <v>95.99</v>
      </c>
      <c r="J7493" s="492">
        <f>G7493*I7493</f>
        <v>6.3833349999999998</v>
      </c>
      <c r="K7493" s="458"/>
    </row>
    <row r="7494" spans="1:11">
      <c r="A7494" s="450"/>
      <c r="B7494" s="802" t="s">
        <v>1455</v>
      </c>
      <c r="C7494" s="564"/>
      <c r="D7494" s="565"/>
      <c r="E7494" s="565"/>
      <c r="F7494" s="566"/>
      <c r="G7494" s="489">
        <v>0.11399999999999999</v>
      </c>
      <c r="H7494" s="489" t="s">
        <v>1472</v>
      </c>
      <c r="I7494" s="743">
        <v>56.58</v>
      </c>
      <c r="J7494" s="492">
        <f>G7494*I7494</f>
        <v>6.4501199999999992</v>
      </c>
      <c r="K7494" s="458"/>
    </row>
    <row r="7495" spans="1:11">
      <c r="A7495" s="450"/>
      <c r="B7495" s="802" t="s">
        <v>1457</v>
      </c>
      <c r="C7495" s="564"/>
      <c r="D7495" s="565"/>
      <c r="E7495" s="565"/>
      <c r="F7495" s="566"/>
      <c r="G7495" s="489">
        <v>2.8500000000000001E-3</v>
      </c>
      <c r="H7495" s="489" t="s">
        <v>1472</v>
      </c>
      <c r="I7495" s="743">
        <v>98.21</v>
      </c>
      <c r="J7495" s="492">
        <f>G7495*I7495</f>
        <v>0.27989849999999999</v>
      </c>
      <c r="K7495" s="458"/>
    </row>
    <row r="7496" spans="1:11">
      <c r="A7496" s="450"/>
      <c r="B7496" s="802" t="s">
        <v>1458</v>
      </c>
      <c r="C7496" s="564"/>
      <c r="D7496" s="565"/>
      <c r="E7496" s="565"/>
      <c r="F7496" s="566"/>
      <c r="G7496" s="489">
        <v>9.5E-4</v>
      </c>
      <c r="H7496" s="489" t="s">
        <v>1473</v>
      </c>
      <c r="I7496" s="743">
        <v>195.27</v>
      </c>
      <c r="J7496" s="492">
        <f>G7496*I7496</f>
        <v>0.18550650000000002</v>
      </c>
      <c r="K7496" s="458"/>
    </row>
    <row r="7497" spans="1:11">
      <c r="A7497" s="450"/>
      <c r="B7497" s="802"/>
      <c r="C7497" s="564"/>
      <c r="D7497" s="565"/>
      <c r="E7497" s="565"/>
      <c r="F7497" s="566"/>
      <c r="G7497" s="489"/>
      <c r="H7497" s="489"/>
      <c r="I7497" s="743"/>
      <c r="J7497" s="492">
        <f t="shared" ref="J7497:J7499" si="194">G7497*I7497</f>
        <v>0</v>
      </c>
      <c r="K7497" s="458"/>
    </row>
    <row r="7498" spans="1:11">
      <c r="A7498" s="450"/>
      <c r="B7498" s="563"/>
      <c r="C7498" s="564"/>
      <c r="D7498" s="565"/>
      <c r="E7498" s="565"/>
      <c r="F7498" s="566"/>
      <c r="G7498" s="489"/>
      <c r="H7498" s="489"/>
      <c r="I7498" s="743"/>
      <c r="J7498" s="492">
        <f t="shared" si="194"/>
        <v>0</v>
      </c>
      <c r="K7498" s="458"/>
    </row>
    <row r="7499" spans="1:11">
      <c r="A7499" s="450"/>
      <c r="B7499" s="577"/>
      <c r="C7499" s="578"/>
      <c r="D7499" s="579"/>
      <c r="E7499" s="579"/>
      <c r="F7499" s="580"/>
      <c r="G7499" s="489"/>
      <c r="H7499" s="489"/>
      <c r="I7499" s="743"/>
      <c r="J7499" s="492">
        <f t="shared" si="194"/>
        <v>0</v>
      </c>
      <c r="K7499" s="458"/>
    </row>
    <row r="7500" spans="1:11">
      <c r="A7500" s="450"/>
      <c r="B7500" s="581"/>
      <c r="C7500" s="523"/>
      <c r="D7500" s="523"/>
      <c r="E7500" s="582"/>
      <c r="F7500" s="583"/>
      <c r="G7500" s="532"/>
      <c r="H7500" s="532"/>
      <c r="I7500" s="524" t="s">
        <v>138</v>
      </c>
      <c r="J7500" s="501">
        <f>SUM(J7493:J7499)</f>
        <v>13.298859999999999</v>
      </c>
      <c r="K7500" s="458"/>
    </row>
    <row r="7501" spans="1:11">
      <c r="A7501" s="450"/>
      <c r="B7501" s="584"/>
      <c r="C7501" s="523"/>
      <c r="D7501" s="523"/>
      <c r="E7501" s="582"/>
      <c r="F7501" s="583"/>
      <c r="G7501" s="532"/>
      <c r="H7501" s="532"/>
      <c r="I7501" s="524"/>
      <c r="J7501" s="582"/>
      <c r="K7501" s="458"/>
    </row>
    <row r="7502" spans="1:11" ht="20.399999999999999">
      <c r="A7502" s="450"/>
      <c r="B7502" s="1667" t="s">
        <v>1141</v>
      </c>
      <c r="C7502" s="1668"/>
      <c r="D7502" s="1668"/>
      <c r="E7502" s="1668"/>
      <c r="F7502" s="1669"/>
      <c r="G7502" s="587" t="s">
        <v>494</v>
      </c>
      <c r="H7502" s="506" t="s">
        <v>1115</v>
      </c>
      <c r="I7502" s="557"/>
      <c r="J7502" s="509" t="s">
        <v>482</v>
      </c>
      <c r="K7502" s="458"/>
    </row>
    <row r="7503" spans="1:11">
      <c r="A7503" s="450"/>
      <c r="B7503" s="1654"/>
      <c r="C7503" s="1655"/>
      <c r="D7503" s="1655"/>
      <c r="E7503" s="1655"/>
      <c r="F7503" s="1656"/>
      <c r="G7503" s="489"/>
      <c r="H7503" s="1657"/>
      <c r="I7503" s="1658"/>
      <c r="J7503" s="492"/>
      <c r="K7503" s="458"/>
    </row>
    <row r="7504" spans="1:11">
      <c r="A7504" s="450"/>
      <c r="B7504" s="1659"/>
      <c r="C7504" s="1660"/>
      <c r="D7504" s="1660"/>
      <c r="E7504" s="1660"/>
      <c r="F7504" s="1661"/>
      <c r="G7504" s="496"/>
      <c r="H7504" s="1662"/>
      <c r="I7504" s="1663"/>
      <c r="J7504" s="492"/>
      <c r="K7504" s="458"/>
    </row>
    <row r="7505" spans="1:11">
      <c r="A7505" s="450"/>
      <c r="B7505" s="581"/>
      <c r="C7505" s="523"/>
      <c r="D7505" s="523"/>
      <c r="E7505" s="582"/>
      <c r="F7505" s="583"/>
      <c r="G7505" s="532"/>
      <c r="H7505" s="532"/>
      <c r="I7505" s="524" t="s">
        <v>138</v>
      </c>
      <c r="J7505" s="501">
        <f>SUM(J7503:J7504)</f>
        <v>0</v>
      </c>
      <c r="K7505" s="458"/>
    </row>
    <row r="7506" spans="1:11">
      <c r="A7506" s="450"/>
      <c r="B7506" s="523"/>
      <c r="C7506" s="523"/>
      <c r="D7506" s="523"/>
      <c r="E7506" s="523"/>
      <c r="F7506" s="523"/>
      <c r="G7506" s="523"/>
      <c r="H7506" s="523"/>
      <c r="I7506" s="524"/>
      <c r="J7506" s="523"/>
      <c r="K7506" s="458"/>
    </row>
    <row r="7507" spans="1:11">
      <c r="A7507" s="450"/>
      <c r="B7507" s="1645" t="s">
        <v>1142</v>
      </c>
      <c r="C7507" s="1646"/>
      <c r="D7507" s="1646"/>
      <c r="E7507" s="1646"/>
      <c r="F7507" s="1646"/>
      <c r="G7507" s="1646"/>
      <c r="H7507" s="1646"/>
      <c r="I7507" s="1647"/>
      <c r="J7507" s="573">
        <f>J7505+J7500+J7490</f>
        <v>40.513332727272733</v>
      </c>
      <c r="K7507" s="458"/>
    </row>
    <row r="7508" spans="1:11">
      <c r="A7508" s="450"/>
      <c r="B7508" s="523"/>
      <c r="C7508" s="523"/>
      <c r="D7508" s="523"/>
      <c r="E7508" s="523"/>
      <c r="F7508" s="523"/>
      <c r="G7508" s="523"/>
      <c r="H7508" s="523"/>
      <c r="I7508" s="524"/>
      <c r="J7508" s="523"/>
      <c r="K7508" s="458"/>
    </row>
    <row r="7509" spans="1:11">
      <c r="A7509" s="450"/>
      <c r="B7509" s="1645" t="s">
        <v>1143</v>
      </c>
      <c r="C7509" s="1646"/>
      <c r="D7509" s="1646"/>
      <c r="E7509" s="1646"/>
      <c r="F7509" s="1646"/>
      <c r="G7509" s="1646"/>
      <c r="H7509" s="1646"/>
      <c r="I7509" s="1647"/>
      <c r="J7509" s="501">
        <f>J7507*0</f>
        <v>0</v>
      </c>
      <c r="K7509" s="458"/>
    </row>
    <row r="7510" spans="1:11">
      <c r="A7510" s="450"/>
      <c r="B7510" s="523"/>
      <c r="C7510" s="523"/>
      <c r="D7510" s="523"/>
      <c r="E7510" s="523"/>
      <c r="F7510" s="523"/>
      <c r="G7510" s="523"/>
      <c r="H7510" s="523"/>
      <c r="I7510" s="524"/>
      <c r="J7510" s="523"/>
      <c r="K7510" s="458"/>
    </row>
    <row r="7511" spans="1:11">
      <c r="A7511" s="450"/>
      <c r="B7511" s="1645" t="s">
        <v>1144</v>
      </c>
      <c r="C7511" s="1646"/>
      <c r="D7511" s="1646"/>
      <c r="E7511" s="1646"/>
      <c r="F7511" s="1646"/>
      <c r="G7511" s="1646"/>
      <c r="H7511" s="1646"/>
      <c r="I7511" s="1647"/>
      <c r="J7511" s="573">
        <f>J7507+J7509</f>
        <v>40.513332727272733</v>
      </c>
      <c r="K7511" s="458"/>
    </row>
    <row r="7512" spans="1:11">
      <c r="A7512" s="450"/>
      <c r="B7512" s="511"/>
      <c r="C7512" s="511"/>
      <c r="D7512" s="511"/>
      <c r="E7512" s="511"/>
      <c r="F7512" s="511"/>
      <c r="G7512" s="511"/>
      <c r="H7512" s="511"/>
      <c r="I7512" s="571"/>
      <c r="J7512" s="511"/>
      <c r="K7512" s="458"/>
    </row>
    <row r="7513" spans="1:11">
      <c r="A7513" s="450"/>
      <c r="B7513" s="589"/>
      <c r="C7513" s="559"/>
      <c r="D7513" s="559"/>
      <c r="E7513" s="559"/>
      <c r="F7513" s="559"/>
      <c r="G7513" s="559"/>
      <c r="H7513" s="559"/>
      <c r="I7513" s="559"/>
      <c r="J7513" s="590"/>
      <c r="K7513" s="458"/>
    </row>
    <row r="7514" spans="1:11">
      <c r="A7514" s="450"/>
      <c r="B7514" s="591"/>
      <c r="C7514" s="592"/>
      <c r="D7514" s="593"/>
      <c r="E7514" s="593"/>
      <c r="F7514" s="594" t="s">
        <v>1119</v>
      </c>
      <c r="G7514" s="595" t="s">
        <v>1119</v>
      </c>
      <c r="H7514" s="592"/>
      <c r="I7514" s="592"/>
      <c r="J7514" s="596"/>
      <c r="K7514" s="458"/>
    </row>
    <row r="7515" spans="1:11">
      <c r="A7515" s="450"/>
      <c r="B7515" s="459"/>
      <c r="C7515" s="459"/>
      <c r="D7515" s="459"/>
      <c r="E7515" s="459"/>
      <c r="F7515" s="459"/>
      <c r="G7515" s="459"/>
      <c r="H7515" s="459"/>
      <c r="I7515" s="459"/>
      <c r="J7515" s="459"/>
      <c r="K7515" s="458"/>
    </row>
    <row r="7516" spans="1:11">
      <c r="A7516" s="450"/>
      <c r="B7516" s="597"/>
      <c r="C7516" s="598"/>
      <c r="D7516" s="598"/>
      <c r="E7516" s="598"/>
      <c r="F7516" s="599"/>
      <c r="G7516" s="600" t="s">
        <v>482</v>
      </c>
      <c r="H7516" s="502"/>
      <c r="I7516" s="502"/>
      <c r="J7516" s="505"/>
      <c r="K7516" s="458"/>
    </row>
    <row r="7517" spans="1:11">
      <c r="A7517" s="450"/>
      <c r="B7517" s="601"/>
      <c r="C7517" s="602"/>
      <c r="D7517" s="602"/>
      <c r="E7517" s="602"/>
      <c r="F7517" s="603"/>
      <c r="G7517" s="1648" t="s">
        <v>1145</v>
      </c>
      <c r="H7517" s="1649"/>
      <c r="I7517" s="1649"/>
      <c r="J7517" s="1650"/>
      <c r="K7517" s="458"/>
    </row>
    <row r="7518" spans="1:11">
      <c r="A7518" s="450"/>
      <c r="B7518" s="604"/>
      <c r="C7518" s="605"/>
      <c r="D7518" s="605"/>
      <c r="E7518" s="605"/>
      <c r="F7518" s="606"/>
      <c r="G7518" s="607"/>
      <c r="H7518" s="1651"/>
      <c r="I7518" s="1652"/>
      <c r="J7518" s="1653"/>
      <c r="K7518" s="458"/>
    </row>
    <row r="7519" spans="1:11" ht="15" thickBot="1">
      <c r="A7519" s="608"/>
      <c r="B7519" s="609"/>
      <c r="C7519" s="609"/>
      <c r="D7519" s="609"/>
      <c r="E7519" s="609"/>
      <c r="F7519" s="609"/>
      <c r="G7519" s="609"/>
      <c r="H7519" s="609"/>
      <c r="I7519" s="609"/>
      <c r="J7519" s="609"/>
      <c r="K7519" s="610"/>
    </row>
    <row r="7520" spans="1:11">
      <c r="A7520" s="447"/>
      <c r="B7520" s="448"/>
      <c r="C7520" s="448"/>
      <c r="D7520" s="448"/>
      <c r="E7520" s="448"/>
      <c r="F7520" s="448"/>
      <c r="G7520" s="448"/>
      <c r="H7520" s="448"/>
      <c r="I7520" s="448"/>
      <c r="J7520" s="448"/>
      <c r="K7520" s="449"/>
    </row>
    <row r="7521" spans="1:11">
      <c r="A7521" s="450"/>
      <c r="B7521" s="451" t="s">
        <v>141</v>
      </c>
      <c r="C7521" s="452"/>
      <c r="D7521" s="453" t="s">
        <v>1105</v>
      </c>
      <c r="E7521" s="454"/>
      <c r="F7521" s="455"/>
      <c r="G7521" s="455"/>
      <c r="H7521" s="456"/>
      <c r="I7521" s="456"/>
      <c r="J7521" s="457"/>
      <c r="K7521" s="458"/>
    </row>
    <row r="7522" spans="1:11">
      <c r="A7522" s="450"/>
      <c r="B7522" s="459"/>
      <c r="C7522" s="459"/>
      <c r="D7522" s="459"/>
      <c r="E7522" s="459"/>
      <c r="F7522" s="459"/>
      <c r="G7522" s="459"/>
      <c r="H7522" s="459"/>
      <c r="I7522" s="459"/>
      <c r="J7522" s="459"/>
      <c r="K7522" s="458"/>
    </row>
    <row r="7523" spans="1:11">
      <c r="A7523" s="450"/>
      <c r="B7523" s="460" t="s">
        <v>1106</v>
      </c>
      <c r="C7523" s="461" t="s">
        <v>1107</v>
      </c>
      <c r="D7523" s="1671" t="s">
        <v>198</v>
      </c>
      <c r="E7523" s="1672"/>
      <c r="F7523" s="1672"/>
      <c r="G7523" s="1672"/>
      <c r="H7523" s="1672"/>
      <c r="I7523" s="1673"/>
      <c r="J7523" s="462" t="s">
        <v>1108</v>
      </c>
      <c r="K7523" s="458"/>
    </row>
    <row r="7524" spans="1:11" ht="40.5" customHeight="1">
      <c r="A7524" s="450"/>
      <c r="B7524" s="463"/>
      <c r="C7524" s="464"/>
      <c r="D7524" s="1674" t="s">
        <v>1474</v>
      </c>
      <c r="E7524" s="1675"/>
      <c r="F7524" s="1675"/>
      <c r="G7524" s="1675"/>
      <c r="H7524" s="1675"/>
      <c r="I7524" s="1676"/>
      <c r="J7524" s="468" t="str">
        <f>F7541</f>
        <v>M</v>
      </c>
      <c r="K7524" s="458"/>
    </row>
    <row r="7525" spans="1:11">
      <c r="A7525" s="450"/>
      <c r="B7525" s="469"/>
      <c r="C7525" s="469"/>
      <c r="D7525" s="469"/>
      <c r="E7525" s="469"/>
      <c r="F7525" s="469"/>
      <c r="G7525" s="469"/>
      <c r="H7525" s="469"/>
      <c r="I7525" s="470"/>
      <c r="J7525" s="471"/>
      <c r="K7525" s="458"/>
    </row>
    <row r="7526" spans="1:11">
      <c r="A7526" s="450"/>
      <c r="B7526" s="1648" t="s">
        <v>1111</v>
      </c>
      <c r="C7526" s="1650"/>
      <c r="D7526" s="1679" t="s">
        <v>873</v>
      </c>
      <c r="E7526" s="1681" t="s">
        <v>1112</v>
      </c>
      <c r="F7526" s="472" t="s">
        <v>1113</v>
      </c>
      <c r="G7526" s="473"/>
      <c r="H7526" s="472" t="s">
        <v>1114</v>
      </c>
      <c r="I7526" s="473"/>
      <c r="J7526" s="474" t="s">
        <v>1115</v>
      </c>
      <c r="K7526" s="458"/>
    </row>
    <row r="7527" spans="1:11">
      <c r="A7527" s="450"/>
      <c r="B7527" s="1677"/>
      <c r="C7527" s="1678"/>
      <c r="D7527" s="1680"/>
      <c r="E7527" s="1682"/>
      <c r="F7527" s="475" t="s">
        <v>1116</v>
      </c>
      <c r="G7527" s="475" t="s">
        <v>1117</v>
      </c>
      <c r="H7527" s="475" t="s">
        <v>1116</v>
      </c>
      <c r="I7527" s="476" t="s">
        <v>1117</v>
      </c>
      <c r="J7527" s="477" t="s">
        <v>1118</v>
      </c>
      <c r="K7527" s="458"/>
    </row>
    <row r="7528" spans="1:11">
      <c r="A7528" s="450"/>
      <c r="B7528" s="486"/>
      <c r="C7528" s="487"/>
      <c r="D7528" s="488"/>
      <c r="E7528" s="481"/>
      <c r="F7528" s="481"/>
      <c r="G7528" s="482"/>
      <c r="H7528" s="490"/>
      <c r="I7528" s="484"/>
      <c r="J7528" s="492">
        <f>H7528*F7528*E7528+I7528*G7528*E7528</f>
        <v>0</v>
      </c>
      <c r="K7528" s="458"/>
    </row>
    <row r="7529" spans="1:11">
      <c r="A7529" s="450"/>
      <c r="B7529" s="486"/>
      <c r="C7529" s="487"/>
      <c r="D7529" s="488"/>
      <c r="E7529" s="489"/>
      <c r="F7529" s="489"/>
      <c r="G7529" s="489"/>
      <c r="H7529" s="490"/>
      <c r="I7529" s="491"/>
      <c r="J7529" s="492">
        <f>H7529*F7529*E7529+I7529*G7529*E7529</f>
        <v>0</v>
      </c>
      <c r="K7529" s="458"/>
    </row>
    <row r="7530" spans="1:11">
      <c r="A7530" s="450"/>
      <c r="B7530" s="493"/>
      <c r="C7530" s="494"/>
      <c r="D7530" s="495"/>
      <c r="E7530" s="496"/>
      <c r="F7530" s="496"/>
      <c r="G7530" s="496"/>
      <c r="H7530" s="497"/>
      <c r="I7530" s="498"/>
      <c r="J7530" s="492">
        <f>H7530*F7530*E7530+I7530*G7530*E7530</f>
        <v>0</v>
      </c>
      <c r="K7530" s="458"/>
    </row>
    <row r="7531" spans="1:11">
      <c r="A7531" s="450"/>
      <c r="B7531" s="499" t="s">
        <v>1119</v>
      </c>
      <c r="C7531" s="469"/>
      <c r="D7531" s="469"/>
      <c r="E7531" s="469"/>
      <c r="F7531" s="469"/>
      <c r="G7531" s="469"/>
      <c r="H7531" s="469"/>
      <c r="I7531" s="500" t="s">
        <v>138</v>
      </c>
      <c r="J7531" s="501">
        <f>SUM(J7528:J7530)</f>
        <v>0</v>
      </c>
      <c r="K7531" s="458"/>
    </row>
    <row r="7532" spans="1:11">
      <c r="A7532" s="450"/>
      <c r="B7532" s="502"/>
      <c r="C7532" s="502"/>
      <c r="D7532" s="502"/>
      <c r="E7532" s="502"/>
      <c r="F7532" s="502"/>
      <c r="G7532" s="502"/>
      <c r="H7532" s="502"/>
      <c r="I7532" s="503"/>
      <c r="J7532" s="504"/>
      <c r="K7532" s="458"/>
    </row>
    <row r="7533" spans="1:11" ht="20.399999999999999">
      <c r="A7533" s="450"/>
      <c r="B7533" s="1664" t="s">
        <v>1120</v>
      </c>
      <c r="C7533" s="1665"/>
      <c r="D7533" s="1665"/>
      <c r="E7533" s="1666"/>
      <c r="F7533" s="505" t="s">
        <v>873</v>
      </c>
      <c r="G7533" s="506"/>
      <c r="H7533" s="507" t="s">
        <v>560</v>
      </c>
      <c r="I7533" s="508" t="s">
        <v>1121</v>
      </c>
      <c r="J7533" s="509" t="s">
        <v>1122</v>
      </c>
      <c r="K7533" s="458"/>
    </row>
    <row r="7534" spans="1:11">
      <c r="A7534" s="450"/>
      <c r="B7534" s="510"/>
      <c r="C7534" s="511"/>
      <c r="D7534" s="512"/>
      <c r="E7534" s="513"/>
      <c r="F7534" s="514"/>
      <c r="G7534" s="515"/>
      <c r="H7534" s="516"/>
      <c r="I7534" s="484"/>
      <c r="J7534" s="485"/>
      <c r="K7534" s="458"/>
    </row>
    <row r="7535" spans="1:11">
      <c r="A7535" s="450"/>
      <c r="B7535" s="517" t="s">
        <v>734</v>
      </c>
      <c r="C7535" s="518"/>
      <c r="D7535" s="459"/>
      <c r="E7535" s="487"/>
      <c r="F7535" s="488"/>
      <c r="G7535" s="519"/>
      <c r="H7535" s="520">
        <v>0.25</v>
      </c>
      <c r="I7535" s="521">
        <f>VLOOKUP(B7535,'MÃO DE OBRA'!$A:$E,5,FALSE)/220</f>
        <v>23.596363636363641</v>
      </c>
      <c r="J7535" s="492">
        <f t="shared" ref="J7535:J7536" si="195">H7535*I7535</f>
        <v>5.8990909090909103</v>
      </c>
      <c r="K7535" s="458"/>
    </row>
    <row r="7536" spans="1:11">
      <c r="A7536" s="450"/>
      <c r="B7536" s="517" t="s">
        <v>741</v>
      </c>
      <c r="C7536" s="518"/>
      <c r="D7536" s="459"/>
      <c r="E7536" s="487"/>
      <c r="F7536" s="488"/>
      <c r="G7536" s="519"/>
      <c r="H7536" s="520">
        <v>0.12</v>
      </c>
      <c r="I7536" s="521">
        <f>VLOOKUP(B7536,'MÃO DE OBRA'!$A:$E,5,FALSE)/220</f>
        <v>14.214</v>
      </c>
      <c r="J7536" s="492">
        <f t="shared" si="195"/>
        <v>1.7056800000000001</v>
      </c>
      <c r="K7536" s="458"/>
    </row>
    <row r="7537" spans="1:11">
      <c r="A7537" s="450"/>
      <c r="B7537" s="517"/>
      <c r="C7537" s="518"/>
      <c r="D7537" s="459"/>
      <c r="E7537" s="487"/>
      <c r="F7537" s="488"/>
      <c r="G7537" s="519"/>
      <c r="H7537" s="520"/>
      <c r="I7537" s="521"/>
      <c r="J7537" s="492"/>
      <c r="K7537" s="458"/>
    </row>
    <row r="7538" spans="1:11">
      <c r="A7538" s="450"/>
      <c r="B7538" s="517"/>
      <c r="C7538" s="518"/>
      <c r="D7538" s="459"/>
      <c r="E7538" s="487"/>
      <c r="F7538" s="488"/>
      <c r="G7538" s="519"/>
      <c r="H7538" s="520"/>
      <c r="I7538" s="491"/>
      <c r="J7538" s="492">
        <f>H7538*I7538</f>
        <v>0</v>
      </c>
      <c r="K7538" s="458"/>
    </row>
    <row r="7539" spans="1:11">
      <c r="A7539" s="450"/>
      <c r="B7539" s="499" t="s">
        <v>1119</v>
      </c>
      <c r="C7539" s="502"/>
      <c r="D7539" s="502"/>
      <c r="E7539" s="502"/>
      <c r="F7539" s="502"/>
      <c r="G7539" s="502"/>
      <c r="H7539" s="502"/>
      <c r="I7539" s="522" t="s">
        <v>138</v>
      </c>
      <c r="J7539" s="501">
        <f>SUM(J7534:J7538)</f>
        <v>7.6047709090909104</v>
      </c>
      <c r="K7539" s="458"/>
    </row>
    <row r="7540" spans="1:11">
      <c r="A7540" s="450"/>
      <c r="B7540" s="523"/>
      <c r="C7540" s="523"/>
      <c r="D7540" s="523"/>
      <c r="E7540" s="523"/>
      <c r="F7540" s="523"/>
      <c r="G7540" s="523"/>
      <c r="H7540" s="523"/>
      <c r="I7540" s="524"/>
      <c r="J7540" s="523"/>
      <c r="K7540" s="458"/>
    </row>
    <row r="7541" spans="1:11">
      <c r="A7541" s="450"/>
      <c r="B7541" s="525" t="s">
        <v>1123</v>
      </c>
      <c r="C7541" s="526"/>
      <c r="D7541" s="523"/>
      <c r="E7541" s="527">
        <v>1</v>
      </c>
      <c r="F7541" s="528" t="s">
        <v>1221</v>
      </c>
      <c r="G7541" s="506"/>
      <c r="H7541" s="506"/>
      <c r="I7541" s="529" t="s">
        <v>1124</v>
      </c>
      <c r="J7541" s="501">
        <f>J7531+J7539</f>
        <v>7.6047709090909104</v>
      </c>
      <c r="K7541" s="458"/>
    </row>
    <row r="7542" spans="1:11">
      <c r="A7542" s="450"/>
      <c r="B7542" s="530"/>
      <c r="C7542" s="523"/>
      <c r="D7542" s="523"/>
      <c r="E7542" s="531"/>
      <c r="F7542" s="532"/>
      <c r="G7542" s="532"/>
      <c r="H7542" s="532"/>
      <c r="I7542" s="524"/>
      <c r="J7542" s="523"/>
      <c r="K7542" s="458"/>
    </row>
    <row r="7543" spans="1:11" ht="20.399999999999999">
      <c r="A7543" s="450"/>
      <c r="B7543" s="1667" t="s">
        <v>481</v>
      </c>
      <c r="C7543" s="1668"/>
      <c r="D7543" s="1668"/>
      <c r="E7543" s="1669"/>
      <c r="F7543" s="533" t="s">
        <v>873</v>
      </c>
      <c r="G7543" s="534" t="s">
        <v>493</v>
      </c>
      <c r="H7543" s="507" t="s">
        <v>1115</v>
      </c>
      <c r="I7543" s="535" t="s">
        <v>480</v>
      </c>
      <c r="J7543" s="536" t="s">
        <v>482</v>
      </c>
      <c r="K7543" s="458"/>
    </row>
    <row r="7544" spans="1:11">
      <c r="A7544" s="450"/>
      <c r="B7544" s="537"/>
      <c r="C7544" s="538"/>
      <c r="D7544" s="538"/>
      <c r="E7544" s="539"/>
      <c r="F7544" s="540"/>
      <c r="G7544" s="541"/>
      <c r="H7544" s="547"/>
      <c r="I7544" s="543"/>
      <c r="J7544" s="485"/>
      <c r="K7544" s="458"/>
    </row>
    <row r="7545" spans="1:11">
      <c r="A7545" s="450"/>
      <c r="B7545" s="537"/>
      <c r="C7545" s="518"/>
      <c r="D7545" s="518"/>
      <c r="E7545" s="487"/>
      <c r="F7545" s="540"/>
      <c r="G7545" s="541"/>
      <c r="H7545" s="547"/>
      <c r="I7545" s="543"/>
      <c r="J7545" s="492"/>
      <c r="K7545" s="458"/>
    </row>
    <row r="7546" spans="1:11">
      <c r="A7546" s="450"/>
      <c r="B7546" s="517"/>
      <c r="C7546" s="518"/>
      <c r="D7546" s="518"/>
      <c r="E7546" s="487"/>
      <c r="F7546" s="488"/>
      <c r="G7546" s="546"/>
      <c r="H7546" s="547"/>
      <c r="I7546" s="543"/>
      <c r="J7546" s="492">
        <f>H7546*I7546*E7528*F7528</f>
        <v>0</v>
      </c>
      <c r="K7546" s="458"/>
    </row>
    <row r="7547" spans="1:11">
      <c r="A7547" s="450"/>
      <c r="B7547" s="517"/>
      <c r="C7547" s="526"/>
      <c r="D7547" s="526"/>
      <c r="E7547" s="494"/>
      <c r="F7547" s="488"/>
      <c r="G7547" s="468"/>
      <c r="H7547" s="547"/>
      <c r="I7547" s="548"/>
      <c r="J7547" s="492">
        <f>H7547*I7547*E7529*F7529</f>
        <v>0</v>
      </c>
      <c r="K7547" s="458"/>
    </row>
    <row r="7548" spans="1:11">
      <c r="A7548" s="450"/>
      <c r="B7548" s="550" t="s">
        <v>1119</v>
      </c>
      <c r="C7548" s="526"/>
      <c r="D7548" s="526"/>
      <c r="E7548" s="526"/>
      <c r="F7548" s="523"/>
      <c r="G7548" s="526"/>
      <c r="H7548" s="551"/>
      <c r="I7548" s="552" t="s">
        <v>138</v>
      </c>
      <c r="J7548" s="501">
        <f>SUM(J7544:J7547)</f>
        <v>0</v>
      </c>
      <c r="K7548" s="458"/>
    </row>
    <row r="7549" spans="1:11">
      <c r="A7549" s="450"/>
      <c r="B7549" s="553"/>
      <c r="C7549" s="526"/>
      <c r="D7549" s="526"/>
      <c r="E7549" s="554"/>
      <c r="F7549" s="555"/>
      <c r="G7549" s="506"/>
      <c r="H7549" s="506"/>
      <c r="I7549" s="529"/>
      <c r="J7549" s="554"/>
      <c r="K7549" s="458"/>
    </row>
    <row r="7550" spans="1:11" ht="20.399999999999999">
      <c r="A7550" s="450"/>
      <c r="B7550" s="1667" t="s">
        <v>1125</v>
      </c>
      <c r="C7550" s="1668"/>
      <c r="D7550" s="1668"/>
      <c r="E7550" s="1668"/>
      <c r="F7550" s="1669"/>
      <c r="G7550" s="556" t="s">
        <v>494</v>
      </c>
      <c r="H7550" s="506" t="s">
        <v>1126</v>
      </c>
      <c r="I7550" s="557" t="s">
        <v>1115</v>
      </c>
      <c r="J7550" s="509" t="s">
        <v>482</v>
      </c>
      <c r="K7550" s="458"/>
    </row>
    <row r="7551" spans="1:11">
      <c r="A7551" s="450"/>
      <c r="B7551" s="558"/>
      <c r="C7551" s="559"/>
      <c r="D7551" s="560"/>
      <c r="E7551" s="560"/>
      <c r="F7551" s="561"/>
      <c r="G7551" s="489"/>
      <c r="H7551" s="489"/>
      <c r="I7551" s="562"/>
      <c r="J7551" s="492"/>
      <c r="K7551" s="458"/>
    </row>
    <row r="7552" spans="1:11">
      <c r="A7552" s="450"/>
      <c r="B7552" s="563"/>
      <c r="C7552" s="564"/>
      <c r="D7552" s="565"/>
      <c r="E7552" s="565"/>
      <c r="F7552" s="566"/>
      <c r="G7552" s="489"/>
      <c r="H7552" s="489"/>
      <c r="I7552" s="562"/>
      <c r="J7552" s="492"/>
      <c r="K7552" s="458"/>
    </row>
    <row r="7553" spans="1:11">
      <c r="A7553" s="450"/>
      <c r="B7553" s="1670" t="s">
        <v>138</v>
      </c>
      <c r="C7553" s="1670"/>
      <c r="D7553" s="1670"/>
      <c r="E7553" s="1670"/>
      <c r="F7553" s="1670"/>
      <c r="G7553" s="1670"/>
      <c r="H7553" s="1670"/>
      <c r="I7553" s="1670"/>
      <c r="J7553" s="501">
        <f>SUM(J7551:J7552)</f>
        <v>0</v>
      </c>
      <c r="K7553" s="458"/>
    </row>
    <row r="7554" spans="1:11">
      <c r="A7554" s="450"/>
      <c r="B7554" s="567"/>
      <c r="C7554" s="511"/>
      <c r="D7554" s="511"/>
      <c r="E7554" s="568"/>
      <c r="F7554" s="569"/>
      <c r="G7554" s="570"/>
      <c r="H7554" s="570"/>
      <c r="I7554" s="571"/>
      <c r="J7554" s="572"/>
      <c r="K7554" s="458"/>
    </row>
    <row r="7555" spans="1:11">
      <c r="A7555" s="450"/>
      <c r="B7555" s="573" t="s">
        <v>1127</v>
      </c>
      <c r="C7555" s="573"/>
      <c r="D7555" s="550"/>
      <c r="E7555" s="523"/>
      <c r="F7555" s="523"/>
      <c r="G7555" s="523"/>
      <c r="H7555" s="574"/>
      <c r="I7555" s="575"/>
      <c r="J7555" s="639">
        <f>(J7541+J7548+J7553)/E7541</f>
        <v>7.6047709090909104</v>
      </c>
      <c r="K7555" s="458"/>
    </row>
    <row r="7556" spans="1:11">
      <c r="A7556" s="450"/>
      <c r="B7556" s="553"/>
      <c r="C7556" s="526"/>
      <c r="D7556" s="526"/>
      <c r="E7556" s="554"/>
      <c r="F7556" s="555"/>
      <c r="G7556" s="506"/>
      <c r="H7556" s="506"/>
      <c r="I7556" s="529"/>
      <c r="J7556" s="576"/>
      <c r="K7556" s="458"/>
    </row>
    <row r="7557" spans="1:11" ht="20.399999999999999">
      <c r="A7557" s="450"/>
      <c r="B7557" s="1667" t="s">
        <v>1128</v>
      </c>
      <c r="C7557" s="1668"/>
      <c r="D7557" s="1668"/>
      <c r="E7557" s="1668"/>
      <c r="F7557" s="1669"/>
      <c r="G7557" s="556" t="s">
        <v>494</v>
      </c>
      <c r="H7557" s="506" t="s">
        <v>1126</v>
      </c>
      <c r="I7557" s="557" t="s">
        <v>1115</v>
      </c>
      <c r="J7557" s="509" t="s">
        <v>482</v>
      </c>
      <c r="K7557" s="458"/>
    </row>
    <row r="7558" spans="1:11">
      <c r="A7558" s="450"/>
      <c r="B7558" s="558" t="s">
        <v>1447</v>
      </c>
      <c r="C7558" s="559"/>
      <c r="D7558" s="560"/>
      <c r="E7558" s="560"/>
      <c r="F7558" s="561"/>
      <c r="G7558" s="489">
        <v>4.0289999999999999</v>
      </c>
      <c r="H7558" s="489" t="s">
        <v>1140</v>
      </c>
      <c r="I7558" s="562">
        <v>2.4</v>
      </c>
      <c r="J7558" s="492">
        <f>G7558*I7558</f>
        <v>9.6695999999999991</v>
      </c>
      <c r="K7558" s="458"/>
    </row>
    <row r="7559" spans="1:11">
      <c r="A7559" s="450"/>
      <c r="B7559" s="563" t="s">
        <v>1475</v>
      </c>
      <c r="C7559" s="564"/>
      <c r="D7559" s="565"/>
      <c r="E7559" s="565"/>
      <c r="F7559" s="566"/>
      <c r="G7559" s="489">
        <v>0.2</v>
      </c>
      <c r="H7559" s="489" t="s">
        <v>1165</v>
      </c>
      <c r="I7559" s="743">
        <v>320</v>
      </c>
      <c r="J7559" s="492">
        <f>G7559*I7559</f>
        <v>64</v>
      </c>
      <c r="K7559" s="458"/>
    </row>
    <row r="7560" spans="1:11">
      <c r="A7560" s="450"/>
      <c r="B7560" s="563" t="s">
        <v>1476</v>
      </c>
      <c r="C7560" s="564"/>
      <c r="D7560" s="565"/>
      <c r="E7560" s="565"/>
      <c r="F7560" s="566"/>
      <c r="G7560" s="489">
        <v>0.5</v>
      </c>
      <c r="H7560" s="489" t="s">
        <v>1165</v>
      </c>
      <c r="I7560" s="743">
        <v>5.67</v>
      </c>
      <c r="J7560" s="492">
        <f>G7560*I7560</f>
        <v>2.835</v>
      </c>
      <c r="K7560" s="458"/>
    </row>
    <row r="7561" spans="1:11">
      <c r="A7561" s="450"/>
      <c r="B7561" s="563"/>
      <c r="C7561" s="564"/>
      <c r="D7561" s="565"/>
      <c r="E7561" s="565"/>
      <c r="F7561" s="566"/>
      <c r="G7561" s="489"/>
      <c r="H7561" s="489"/>
      <c r="I7561" s="743"/>
      <c r="J7561" s="492">
        <f>G7561*I7561</f>
        <v>0</v>
      </c>
      <c r="K7561" s="458"/>
    </row>
    <row r="7562" spans="1:11">
      <c r="A7562" s="450"/>
      <c r="B7562" s="563"/>
      <c r="C7562" s="564"/>
      <c r="D7562" s="565"/>
      <c r="E7562" s="565"/>
      <c r="F7562" s="566"/>
      <c r="G7562" s="489"/>
      <c r="H7562" s="489"/>
      <c r="I7562" s="743"/>
      <c r="J7562" s="492">
        <f t="shared" ref="J7562:J7564" si="196">G7562*I7562</f>
        <v>0</v>
      </c>
      <c r="K7562" s="458"/>
    </row>
    <row r="7563" spans="1:11">
      <c r="A7563" s="450"/>
      <c r="B7563" s="563"/>
      <c r="C7563" s="564"/>
      <c r="D7563" s="565"/>
      <c r="E7563" s="565"/>
      <c r="F7563" s="566"/>
      <c r="G7563" s="489"/>
      <c r="H7563" s="489"/>
      <c r="I7563" s="743"/>
      <c r="J7563" s="492">
        <f t="shared" si="196"/>
        <v>0</v>
      </c>
      <c r="K7563" s="458"/>
    </row>
    <row r="7564" spans="1:11">
      <c r="A7564" s="450"/>
      <c r="B7564" s="577"/>
      <c r="C7564" s="578"/>
      <c r="D7564" s="579"/>
      <c r="E7564" s="579"/>
      <c r="F7564" s="580"/>
      <c r="G7564" s="489"/>
      <c r="H7564" s="489"/>
      <c r="I7564" s="743"/>
      <c r="J7564" s="492">
        <f t="shared" si="196"/>
        <v>0</v>
      </c>
      <c r="K7564" s="458"/>
    </row>
    <row r="7565" spans="1:11">
      <c r="A7565" s="450"/>
      <c r="B7565" s="581"/>
      <c r="C7565" s="523"/>
      <c r="D7565" s="523"/>
      <c r="E7565" s="582"/>
      <c r="F7565" s="583"/>
      <c r="G7565" s="532"/>
      <c r="H7565" s="532"/>
      <c r="I7565" s="524" t="s">
        <v>138</v>
      </c>
      <c r="J7565" s="501">
        <f>SUM(J7558:J7564)</f>
        <v>76.504599999999996</v>
      </c>
      <c r="K7565" s="458"/>
    </row>
    <row r="7566" spans="1:11">
      <c r="A7566" s="450"/>
      <c r="B7566" s="584"/>
      <c r="C7566" s="523"/>
      <c r="D7566" s="523"/>
      <c r="E7566" s="582"/>
      <c r="F7566" s="583"/>
      <c r="G7566" s="532"/>
      <c r="H7566" s="532"/>
      <c r="I7566" s="524"/>
      <c r="J7566" s="582"/>
      <c r="K7566" s="458"/>
    </row>
    <row r="7567" spans="1:11" ht="20.399999999999999">
      <c r="A7567" s="450"/>
      <c r="B7567" s="1667" t="s">
        <v>1141</v>
      </c>
      <c r="C7567" s="1668"/>
      <c r="D7567" s="1668"/>
      <c r="E7567" s="1668"/>
      <c r="F7567" s="1669"/>
      <c r="G7567" s="587" t="s">
        <v>494</v>
      </c>
      <c r="H7567" s="506" t="s">
        <v>1115</v>
      </c>
      <c r="I7567" s="557"/>
      <c r="J7567" s="509" t="s">
        <v>482</v>
      </c>
      <c r="K7567" s="458"/>
    </row>
    <row r="7568" spans="1:11">
      <c r="A7568" s="450"/>
      <c r="B7568" s="1654"/>
      <c r="C7568" s="1655"/>
      <c r="D7568" s="1655"/>
      <c r="E7568" s="1655"/>
      <c r="F7568" s="1656"/>
      <c r="G7568" s="489"/>
      <c r="H7568" s="1657"/>
      <c r="I7568" s="1658"/>
      <c r="J7568" s="492"/>
      <c r="K7568" s="458"/>
    </row>
    <row r="7569" spans="1:11">
      <c r="A7569" s="450"/>
      <c r="B7569" s="1659"/>
      <c r="C7569" s="1660"/>
      <c r="D7569" s="1660"/>
      <c r="E7569" s="1660"/>
      <c r="F7569" s="1661"/>
      <c r="G7569" s="496"/>
      <c r="H7569" s="1662"/>
      <c r="I7569" s="1663"/>
      <c r="J7569" s="492"/>
      <c r="K7569" s="458"/>
    </row>
    <row r="7570" spans="1:11">
      <c r="A7570" s="450"/>
      <c r="B7570" s="581"/>
      <c r="C7570" s="523"/>
      <c r="D7570" s="523"/>
      <c r="E7570" s="582"/>
      <c r="F7570" s="583"/>
      <c r="G7570" s="532"/>
      <c r="H7570" s="532"/>
      <c r="I7570" s="524" t="s">
        <v>138</v>
      </c>
      <c r="J7570" s="501">
        <f>SUM(J7568:J7569)</f>
        <v>0</v>
      </c>
      <c r="K7570" s="458"/>
    </row>
    <row r="7571" spans="1:11">
      <c r="A7571" s="450"/>
      <c r="B7571" s="523"/>
      <c r="C7571" s="523"/>
      <c r="D7571" s="523"/>
      <c r="E7571" s="523"/>
      <c r="F7571" s="523"/>
      <c r="G7571" s="523"/>
      <c r="H7571" s="523"/>
      <c r="I7571" s="524"/>
      <c r="J7571" s="523"/>
      <c r="K7571" s="458"/>
    </row>
    <row r="7572" spans="1:11">
      <c r="A7572" s="450"/>
      <c r="B7572" s="1645" t="s">
        <v>1142</v>
      </c>
      <c r="C7572" s="1646"/>
      <c r="D7572" s="1646"/>
      <c r="E7572" s="1646"/>
      <c r="F7572" s="1646"/>
      <c r="G7572" s="1646"/>
      <c r="H7572" s="1646"/>
      <c r="I7572" s="1647"/>
      <c r="J7572" s="573">
        <f>J7570+J7565+J7555</f>
        <v>84.109370909090913</v>
      </c>
      <c r="K7572" s="458"/>
    </row>
    <row r="7573" spans="1:11">
      <c r="A7573" s="450"/>
      <c r="B7573" s="523"/>
      <c r="C7573" s="523"/>
      <c r="D7573" s="523"/>
      <c r="E7573" s="523"/>
      <c r="F7573" s="523"/>
      <c r="G7573" s="523"/>
      <c r="H7573" s="523"/>
      <c r="I7573" s="524"/>
      <c r="J7573" s="523"/>
      <c r="K7573" s="458"/>
    </row>
    <row r="7574" spans="1:11">
      <c r="A7574" s="450"/>
      <c r="B7574" s="1645" t="s">
        <v>1143</v>
      </c>
      <c r="C7574" s="1646"/>
      <c r="D7574" s="1646"/>
      <c r="E7574" s="1646"/>
      <c r="F7574" s="1646"/>
      <c r="G7574" s="1646"/>
      <c r="H7574" s="1646"/>
      <c r="I7574" s="1647"/>
      <c r="J7574" s="501">
        <f>J7572*0</f>
        <v>0</v>
      </c>
      <c r="K7574" s="458"/>
    </row>
    <row r="7575" spans="1:11">
      <c r="A7575" s="450"/>
      <c r="B7575" s="523"/>
      <c r="C7575" s="523"/>
      <c r="D7575" s="523"/>
      <c r="E7575" s="523"/>
      <c r="F7575" s="523"/>
      <c r="G7575" s="523"/>
      <c r="H7575" s="523"/>
      <c r="I7575" s="524"/>
      <c r="J7575" s="523"/>
      <c r="K7575" s="458"/>
    </row>
    <row r="7576" spans="1:11">
      <c r="A7576" s="450"/>
      <c r="B7576" s="1645" t="s">
        <v>1144</v>
      </c>
      <c r="C7576" s="1646"/>
      <c r="D7576" s="1646"/>
      <c r="E7576" s="1646"/>
      <c r="F7576" s="1646"/>
      <c r="G7576" s="1646"/>
      <c r="H7576" s="1646"/>
      <c r="I7576" s="1647"/>
      <c r="J7576" s="573">
        <f>J7572+J7574</f>
        <v>84.109370909090913</v>
      </c>
      <c r="K7576" s="458"/>
    </row>
    <row r="7577" spans="1:11">
      <c r="A7577" s="450"/>
      <c r="B7577" s="511"/>
      <c r="C7577" s="511"/>
      <c r="D7577" s="511"/>
      <c r="E7577" s="511"/>
      <c r="F7577" s="511"/>
      <c r="G7577" s="511"/>
      <c r="H7577" s="511"/>
      <c r="I7577" s="571"/>
      <c r="J7577" s="511"/>
      <c r="K7577" s="458"/>
    </row>
    <row r="7578" spans="1:11">
      <c r="A7578" s="450"/>
      <c r="B7578" s="589"/>
      <c r="C7578" s="559"/>
      <c r="D7578" s="559"/>
      <c r="E7578" s="559"/>
      <c r="F7578" s="559"/>
      <c r="G7578" s="559"/>
      <c r="H7578" s="559"/>
      <c r="I7578" s="559"/>
      <c r="J7578" s="590"/>
      <c r="K7578" s="458"/>
    </row>
    <row r="7579" spans="1:11">
      <c r="A7579" s="450"/>
      <c r="B7579" s="591"/>
      <c r="C7579" s="592"/>
      <c r="D7579" s="593"/>
      <c r="E7579" s="593"/>
      <c r="F7579" s="594" t="s">
        <v>1119</v>
      </c>
      <c r="G7579" s="595" t="s">
        <v>1119</v>
      </c>
      <c r="H7579" s="592"/>
      <c r="I7579" s="592"/>
      <c r="J7579" s="596"/>
      <c r="K7579" s="458"/>
    </row>
    <row r="7580" spans="1:11">
      <c r="A7580" s="450"/>
      <c r="B7580" s="459"/>
      <c r="C7580" s="459"/>
      <c r="D7580" s="459"/>
      <c r="E7580" s="459"/>
      <c r="F7580" s="459"/>
      <c r="G7580" s="459"/>
      <c r="H7580" s="459"/>
      <c r="I7580" s="459"/>
      <c r="J7580" s="459"/>
      <c r="K7580" s="458"/>
    </row>
    <row r="7581" spans="1:11">
      <c r="A7581" s="450"/>
      <c r="B7581" s="597"/>
      <c r="C7581" s="598"/>
      <c r="D7581" s="598"/>
      <c r="E7581" s="598"/>
      <c r="F7581" s="599"/>
      <c r="G7581" s="600" t="s">
        <v>482</v>
      </c>
      <c r="H7581" s="502"/>
      <c r="I7581" s="502"/>
      <c r="J7581" s="505"/>
      <c r="K7581" s="458"/>
    </row>
    <row r="7582" spans="1:11">
      <c r="A7582" s="450"/>
      <c r="B7582" s="601"/>
      <c r="C7582" s="602"/>
      <c r="D7582" s="602"/>
      <c r="E7582" s="602"/>
      <c r="F7582" s="603"/>
      <c r="G7582" s="1648" t="s">
        <v>1145</v>
      </c>
      <c r="H7582" s="1649"/>
      <c r="I7582" s="1649"/>
      <c r="J7582" s="1650"/>
      <c r="K7582" s="458"/>
    </row>
    <row r="7583" spans="1:11">
      <c r="A7583" s="450"/>
      <c r="B7583" s="604"/>
      <c r="C7583" s="605"/>
      <c r="D7583" s="605"/>
      <c r="E7583" s="605"/>
      <c r="F7583" s="606"/>
      <c r="G7583" s="607"/>
      <c r="H7583" s="1651"/>
      <c r="I7583" s="1652"/>
      <c r="J7583" s="1653"/>
      <c r="K7583" s="458"/>
    </row>
    <row r="7584" spans="1:11" ht="15" thickBot="1">
      <c r="A7584" s="608"/>
      <c r="B7584" s="609"/>
      <c r="C7584" s="609"/>
      <c r="D7584" s="609"/>
      <c r="E7584" s="609"/>
      <c r="F7584" s="609"/>
      <c r="G7584" s="609"/>
      <c r="H7584" s="609"/>
      <c r="I7584" s="609"/>
      <c r="J7584" s="609"/>
      <c r="K7584" s="610"/>
    </row>
    <row r="7585" spans="1:11">
      <c r="A7585" s="447"/>
      <c r="B7585" s="448"/>
      <c r="C7585" s="448"/>
      <c r="D7585" s="448"/>
      <c r="E7585" s="448"/>
      <c r="F7585" s="448"/>
      <c r="G7585" s="448"/>
      <c r="H7585" s="448"/>
      <c r="I7585" s="448"/>
      <c r="J7585" s="448"/>
      <c r="K7585" s="449"/>
    </row>
    <row r="7586" spans="1:11">
      <c r="A7586" s="450"/>
      <c r="B7586" s="451" t="s">
        <v>141</v>
      </c>
      <c r="C7586" s="452"/>
      <c r="D7586" s="453" t="s">
        <v>1105</v>
      </c>
      <c r="E7586" s="454"/>
      <c r="F7586" s="455"/>
      <c r="G7586" s="455"/>
      <c r="H7586" s="456"/>
      <c r="I7586" s="456"/>
      <c r="J7586" s="457"/>
      <c r="K7586" s="458"/>
    </row>
    <row r="7587" spans="1:11">
      <c r="A7587" s="450"/>
      <c r="B7587" s="459"/>
      <c r="C7587" s="459"/>
      <c r="D7587" s="459"/>
      <c r="E7587" s="459"/>
      <c r="F7587" s="459"/>
      <c r="G7587" s="459"/>
      <c r="H7587" s="459"/>
      <c r="I7587" s="459"/>
      <c r="J7587" s="459"/>
      <c r="K7587" s="458"/>
    </row>
    <row r="7588" spans="1:11">
      <c r="A7588" s="450"/>
      <c r="B7588" s="460"/>
      <c r="C7588" s="461" t="s">
        <v>1107</v>
      </c>
      <c r="D7588" s="1671" t="s">
        <v>198</v>
      </c>
      <c r="E7588" s="1672"/>
      <c r="F7588" s="1672"/>
      <c r="G7588" s="1672"/>
      <c r="H7588" s="1672"/>
      <c r="I7588" s="1673"/>
      <c r="J7588" s="462" t="s">
        <v>1108</v>
      </c>
      <c r="K7588" s="458"/>
    </row>
    <row r="7589" spans="1:11">
      <c r="A7589" s="450"/>
      <c r="B7589" s="463"/>
      <c r="C7589" s="464"/>
      <c r="D7589" s="1674" t="s">
        <v>1477</v>
      </c>
      <c r="E7589" s="1675"/>
      <c r="F7589" s="1675"/>
      <c r="G7589" s="1675"/>
      <c r="H7589" s="1675"/>
      <c r="I7589" s="1676"/>
      <c r="J7589" s="468" t="str">
        <f>F7606</f>
        <v>m2</v>
      </c>
      <c r="K7589" s="458"/>
    </row>
    <row r="7590" spans="1:11">
      <c r="A7590" s="450"/>
      <c r="B7590" s="469"/>
      <c r="C7590" s="469"/>
      <c r="D7590" s="469"/>
      <c r="E7590" s="469"/>
      <c r="F7590" s="469"/>
      <c r="G7590" s="469"/>
      <c r="H7590" s="469"/>
      <c r="I7590" s="470"/>
      <c r="J7590" s="471"/>
      <c r="K7590" s="458"/>
    </row>
    <row r="7591" spans="1:11">
      <c r="A7591" s="450"/>
      <c r="B7591" s="1648" t="s">
        <v>1111</v>
      </c>
      <c r="C7591" s="1650"/>
      <c r="D7591" s="1679" t="s">
        <v>873</v>
      </c>
      <c r="E7591" s="1681" t="s">
        <v>1112</v>
      </c>
      <c r="F7591" s="472" t="s">
        <v>1113</v>
      </c>
      <c r="G7591" s="473"/>
      <c r="H7591" s="472" t="s">
        <v>1114</v>
      </c>
      <c r="I7591" s="473"/>
      <c r="J7591" s="474" t="s">
        <v>1115</v>
      </c>
      <c r="K7591" s="458"/>
    </row>
    <row r="7592" spans="1:11">
      <c r="A7592" s="450"/>
      <c r="B7592" s="1677"/>
      <c r="C7592" s="1678"/>
      <c r="D7592" s="1680"/>
      <c r="E7592" s="1682"/>
      <c r="F7592" s="475" t="s">
        <v>1116</v>
      </c>
      <c r="G7592" s="475" t="s">
        <v>1117</v>
      </c>
      <c r="H7592" s="475" t="s">
        <v>1116</v>
      </c>
      <c r="I7592" s="476" t="s">
        <v>1117</v>
      </c>
      <c r="J7592" s="477" t="s">
        <v>1118</v>
      </c>
      <c r="K7592" s="458"/>
    </row>
    <row r="7593" spans="1:11">
      <c r="A7593" s="450"/>
      <c r="B7593" s="486"/>
      <c r="C7593" s="487"/>
      <c r="D7593" s="488"/>
      <c r="E7593" s="481"/>
      <c r="F7593" s="481"/>
      <c r="G7593" s="482"/>
      <c r="H7593" s="490"/>
      <c r="I7593" s="484"/>
      <c r="J7593" s="492">
        <f>H7593*F7593*E7593+I7593*G7593*E7593</f>
        <v>0</v>
      </c>
      <c r="K7593" s="458"/>
    </row>
    <row r="7594" spans="1:11">
      <c r="A7594" s="450"/>
      <c r="B7594" s="486"/>
      <c r="C7594" s="487"/>
      <c r="D7594" s="488"/>
      <c r="E7594" s="489"/>
      <c r="F7594" s="489"/>
      <c r="G7594" s="489"/>
      <c r="H7594" s="490"/>
      <c r="I7594" s="491"/>
      <c r="J7594" s="492">
        <f>H7594*F7594*E7594+I7594*G7594*E7594</f>
        <v>0</v>
      </c>
      <c r="K7594" s="458"/>
    </row>
    <row r="7595" spans="1:11">
      <c r="A7595" s="450"/>
      <c r="B7595" s="493"/>
      <c r="C7595" s="494"/>
      <c r="D7595" s="495"/>
      <c r="E7595" s="496"/>
      <c r="F7595" s="496"/>
      <c r="G7595" s="496"/>
      <c r="H7595" s="497"/>
      <c r="I7595" s="498"/>
      <c r="J7595" s="492">
        <f>H7595*F7595*E7595+I7595*G7595*E7595</f>
        <v>0</v>
      </c>
      <c r="K7595" s="458"/>
    </row>
    <row r="7596" spans="1:11">
      <c r="A7596" s="450"/>
      <c r="B7596" s="499" t="s">
        <v>1119</v>
      </c>
      <c r="C7596" s="469"/>
      <c r="D7596" s="469"/>
      <c r="E7596" s="469"/>
      <c r="F7596" s="469"/>
      <c r="G7596" s="469"/>
      <c r="H7596" s="469"/>
      <c r="I7596" s="500" t="s">
        <v>138</v>
      </c>
      <c r="J7596" s="501">
        <f>SUM(J7593:J7595)</f>
        <v>0</v>
      </c>
      <c r="K7596" s="458"/>
    </row>
    <row r="7597" spans="1:11">
      <c r="A7597" s="450"/>
      <c r="B7597" s="502"/>
      <c r="C7597" s="502"/>
      <c r="D7597" s="502"/>
      <c r="E7597" s="502"/>
      <c r="F7597" s="502"/>
      <c r="G7597" s="502"/>
      <c r="H7597" s="502"/>
      <c r="I7597" s="503"/>
      <c r="J7597" s="504"/>
      <c r="K7597" s="458"/>
    </row>
    <row r="7598" spans="1:11" ht="20.399999999999999">
      <c r="A7598" s="450"/>
      <c r="B7598" s="1664" t="s">
        <v>1120</v>
      </c>
      <c r="C7598" s="1665"/>
      <c r="D7598" s="1665"/>
      <c r="E7598" s="1666"/>
      <c r="F7598" s="505" t="s">
        <v>873</v>
      </c>
      <c r="G7598" s="506"/>
      <c r="H7598" s="507" t="s">
        <v>560</v>
      </c>
      <c r="I7598" s="508" t="s">
        <v>1121</v>
      </c>
      <c r="J7598" s="509" t="s">
        <v>1122</v>
      </c>
      <c r="K7598" s="458"/>
    </row>
    <row r="7599" spans="1:11">
      <c r="A7599" s="450"/>
      <c r="B7599" s="510"/>
      <c r="C7599" s="511"/>
      <c r="D7599" s="512"/>
      <c r="E7599" s="513"/>
      <c r="F7599" s="514"/>
      <c r="G7599" s="515"/>
      <c r="H7599" s="516"/>
      <c r="I7599" s="484"/>
      <c r="J7599" s="485"/>
      <c r="K7599" s="458"/>
    </row>
    <row r="7600" spans="1:11">
      <c r="A7600" s="450"/>
      <c r="B7600" s="517" t="s">
        <v>734</v>
      </c>
      <c r="C7600" s="518"/>
      <c r="D7600" s="459"/>
      <c r="E7600" s="487"/>
      <c r="F7600" s="488"/>
      <c r="G7600" s="519"/>
      <c r="H7600" s="520">
        <v>0.08</v>
      </c>
      <c r="I7600" s="521">
        <f>VLOOKUP(B7600,'MÃO DE OBRA'!$A:$E,5,FALSE)/220</f>
        <v>23.596363636363641</v>
      </c>
      <c r="J7600" s="492">
        <f t="shared" ref="J7600:J7601" si="197">H7600*I7600</f>
        <v>1.8877090909090912</v>
      </c>
      <c r="K7600" s="458"/>
    </row>
    <row r="7601" spans="1:11">
      <c r="A7601" s="450"/>
      <c r="B7601" s="517" t="s">
        <v>741</v>
      </c>
      <c r="C7601" s="518"/>
      <c r="D7601" s="459"/>
      <c r="E7601" s="487"/>
      <c r="F7601" s="488"/>
      <c r="G7601" s="519"/>
      <c r="H7601" s="520">
        <v>0.16</v>
      </c>
      <c r="I7601" s="521">
        <f>VLOOKUP(B7601,'MÃO DE OBRA'!$A:$E,5,FALSE)/220</f>
        <v>14.214</v>
      </c>
      <c r="J7601" s="492">
        <f t="shared" si="197"/>
        <v>2.2742400000000003</v>
      </c>
      <c r="K7601" s="458"/>
    </row>
    <row r="7602" spans="1:11">
      <c r="A7602" s="450"/>
      <c r="B7602" s="517"/>
      <c r="C7602" s="518"/>
      <c r="D7602" s="459"/>
      <c r="E7602" s="487"/>
      <c r="F7602" s="488"/>
      <c r="G7602" s="519"/>
      <c r="H7602" s="520"/>
      <c r="I7602" s="521"/>
      <c r="J7602" s="492"/>
      <c r="K7602" s="458"/>
    </row>
    <row r="7603" spans="1:11">
      <c r="A7603" s="450"/>
      <c r="B7603" s="517"/>
      <c r="C7603" s="518"/>
      <c r="D7603" s="459"/>
      <c r="E7603" s="487"/>
      <c r="F7603" s="488"/>
      <c r="G7603" s="519"/>
      <c r="H7603" s="520"/>
      <c r="I7603" s="491"/>
      <c r="J7603" s="492">
        <f>H7603*I7603</f>
        <v>0</v>
      </c>
      <c r="K7603" s="458"/>
    </row>
    <row r="7604" spans="1:11">
      <c r="A7604" s="450"/>
      <c r="B7604" s="499" t="s">
        <v>1119</v>
      </c>
      <c r="C7604" s="502"/>
      <c r="D7604" s="502"/>
      <c r="E7604" s="502"/>
      <c r="F7604" s="502"/>
      <c r="G7604" s="502"/>
      <c r="H7604" s="502"/>
      <c r="I7604" s="522" t="s">
        <v>138</v>
      </c>
      <c r="J7604" s="501">
        <f>SUM(J7599:J7603)</f>
        <v>4.1619490909090917</v>
      </c>
      <c r="K7604" s="458"/>
    </row>
    <row r="7605" spans="1:11">
      <c r="A7605" s="450"/>
      <c r="B7605" s="523"/>
      <c r="C7605" s="523"/>
      <c r="D7605" s="523"/>
      <c r="E7605" s="523"/>
      <c r="F7605" s="523"/>
      <c r="G7605" s="523"/>
      <c r="H7605" s="523"/>
      <c r="I7605" s="524"/>
      <c r="J7605" s="523"/>
      <c r="K7605" s="458"/>
    </row>
    <row r="7606" spans="1:11">
      <c r="A7606" s="450"/>
      <c r="B7606" s="525" t="s">
        <v>1123</v>
      </c>
      <c r="C7606" s="526"/>
      <c r="D7606" s="523"/>
      <c r="E7606" s="527">
        <v>1</v>
      </c>
      <c r="F7606" s="528" t="s">
        <v>1130</v>
      </c>
      <c r="G7606" s="506"/>
      <c r="H7606" s="506"/>
      <c r="I7606" s="529" t="s">
        <v>1124</v>
      </c>
      <c r="J7606" s="501">
        <f>J7596+J7604</f>
        <v>4.1619490909090917</v>
      </c>
      <c r="K7606" s="458"/>
    </row>
    <row r="7607" spans="1:11">
      <c r="A7607" s="450"/>
      <c r="B7607" s="530"/>
      <c r="C7607" s="523"/>
      <c r="D7607" s="523"/>
      <c r="E7607" s="531"/>
      <c r="F7607" s="532"/>
      <c r="G7607" s="532"/>
      <c r="H7607" s="532"/>
      <c r="I7607" s="524"/>
      <c r="J7607" s="523"/>
      <c r="K7607" s="458"/>
    </row>
    <row r="7608" spans="1:11" ht="20.399999999999999">
      <c r="A7608" s="450"/>
      <c r="B7608" s="1667" t="s">
        <v>481</v>
      </c>
      <c r="C7608" s="1668"/>
      <c r="D7608" s="1668"/>
      <c r="E7608" s="1669"/>
      <c r="F7608" s="533" t="s">
        <v>873</v>
      </c>
      <c r="G7608" s="534" t="s">
        <v>493</v>
      </c>
      <c r="H7608" s="507" t="s">
        <v>1115</v>
      </c>
      <c r="I7608" s="535" t="s">
        <v>480</v>
      </c>
      <c r="J7608" s="536" t="s">
        <v>482</v>
      </c>
      <c r="K7608" s="458"/>
    </row>
    <row r="7609" spans="1:11">
      <c r="A7609" s="450"/>
      <c r="B7609" s="537"/>
      <c r="C7609" s="538"/>
      <c r="D7609" s="538"/>
      <c r="E7609" s="539"/>
      <c r="F7609" s="540"/>
      <c r="G7609" s="541"/>
      <c r="H7609" s="547"/>
      <c r="I7609" s="543"/>
      <c r="J7609" s="485"/>
      <c r="K7609" s="458"/>
    </row>
    <row r="7610" spans="1:11">
      <c r="A7610" s="450"/>
      <c r="B7610" s="537"/>
      <c r="C7610" s="518"/>
      <c r="D7610" s="518"/>
      <c r="E7610" s="487"/>
      <c r="F7610" s="540"/>
      <c r="G7610" s="541"/>
      <c r="H7610" s="547"/>
      <c r="I7610" s="543"/>
      <c r="J7610" s="492"/>
      <c r="K7610" s="458"/>
    </row>
    <row r="7611" spans="1:11">
      <c r="A7611" s="450"/>
      <c r="B7611" s="517"/>
      <c r="C7611" s="518"/>
      <c r="D7611" s="518"/>
      <c r="E7611" s="487"/>
      <c r="F7611" s="488"/>
      <c r="G7611" s="546"/>
      <c r="H7611" s="547"/>
      <c r="I7611" s="543"/>
      <c r="J7611" s="492">
        <f>H7611*I7611*E7593*F7593</f>
        <v>0</v>
      </c>
      <c r="K7611" s="458"/>
    </row>
    <row r="7612" spans="1:11">
      <c r="A7612" s="450"/>
      <c r="B7612" s="517"/>
      <c r="C7612" s="526"/>
      <c r="D7612" s="526"/>
      <c r="E7612" s="494"/>
      <c r="F7612" s="488"/>
      <c r="G7612" s="468"/>
      <c r="H7612" s="547"/>
      <c r="I7612" s="548"/>
      <c r="J7612" s="492">
        <f>H7612*I7612*E7594*F7594</f>
        <v>0</v>
      </c>
      <c r="K7612" s="458"/>
    </row>
    <row r="7613" spans="1:11">
      <c r="A7613" s="450"/>
      <c r="B7613" s="550" t="s">
        <v>1119</v>
      </c>
      <c r="C7613" s="526"/>
      <c r="D7613" s="526"/>
      <c r="E7613" s="526"/>
      <c r="F7613" s="523"/>
      <c r="G7613" s="526"/>
      <c r="H7613" s="551"/>
      <c r="I7613" s="552" t="s">
        <v>138</v>
      </c>
      <c r="J7613" s="501">
        <f>SUM(J7609:J7612)</f>
        <v>0</v>
      </c>
      <c r="K7613" s="458"/>
    </row>
    <row r="7614" spans="1:11">
      <c r="A7614" s="450"/>
      <c r="B7614" s="553"/>
      <c r="C7614" s="526"/>
      <c r="D7614" s="526"/>
      <c r="E7614" s="554"/>
      <c r="F7614" s="555"/>
      <c r="G7614" s="506"/>
      <c r="H7614" s="506"/>
      <c r="I7614" s="529"/>
      <c r="J7614" s="554"/>
      <c r="K7614" s="458"/>
    </row>
    <row r="7615" spans="1:11" ht="20.399999999999999">
      <c r="A7615" s="450"/>
      <c r="B7615" s="1667" t="s">
        <v>1125</v>
      </c>
      <c r="C7615" s="1668"/>
      <c r="D7615" s="1668"/>
      <c r="E7615" s="1668"/>
      <c r="F7615" s="1669"/>
      <c r="G7615" s="556" t="s">
        <v>494</v>
      </c>
      <c r="H7615" s="506" t="s">
        <v>1126</v>
      </c>
      <c r="I7615" s="557" t="s">
        <v>1115</v>
      </c>
      <c r="J7615" s="509" t="s">
        <v>482</v>
      </c>
      <c r="K7615" s="458"/>
    </row>
    <row r="7616" spans="1:11">
      <c r="A7616" s="450"/>
      <c r="B7616" s="558"/>
      <c r="C7616" s="559"/>
      <c r="D7616" s="560"/>
      <c r="E7616" s="560"/>
      <c r="F7616" s="561"/>
      <c r="G7616" s="489"/>
      <c r="H7616" s="489"/>
      <c r="I7616" s="562"/>
      <c r="J7616" s="492"/>
      <c r="K7616" s="458"/>
    </row>
    <row r="7617" spans="1:11">
      <c r="A7617" s="450"/>
      <c r="B7617" s="563"/>
      <c r="C7617" s="564"/>
      <c r="D7617" s="565"/>
      <c r="E7617" s="565"/>
      <c r="F7617" s="566"/>
      <c r="G7617" s="489"/>
      <c r="H7617" s="489"/>
      <c r="I7617" s="562"/>
      <c r="J7617" s="492"/>
      <c r="K7617" s="458"/>
    </row>
    <row r="7618" spans="1:11">
      <c r="A7618" s="450"/>
      <c r="B7618" s="1670" t="s">
        <v>138</v>
      </c>
      <c r="C7618" s="1670"/>
      <c r="D7618" s="1670"/>
      <c r="E7618" s="1670"/>
      <c r="F7618" s="1670"/>
      <c r="G7618" s="1670"/>
      <c r="H7618" s="1670"/>
      <c r="I7618" s="1670"/>
      <c r="J7618" s="501">
        <f>SUM(J7616:J7617)</f>
        <v>0</v>
      </c>
      <c r="K7618" s="458"/>
    </row>
    <row r="7619" spans="1:11">
      <c r="A7619" s="450"/>
      <c r="B7619" s="567"/>
      <c r="C7619" s="511"/>
      <c r="D7619" s="511"/>
      <c r="E7619" s="568"/>
      <c r="F7619" s="569"/>
      <c r="G7619" s="570"/>
      <c r="H7619" s="570"/>
      <c r="I7619" s="571"/>
      <c r="J7619" s="572"/>
      <c r="K7619" s="458"/>
    </row>
    <row r="7620" spans="1:11">
      <c r="A7620" s="450"/>
      <c r="B7620" s="573" t="s">
        <v>1127</v>
      </c>
      <c r="C7620" s="573"/>
      <c r="D7620" s="550"/>
      <c r="E7620" s="523"/>
      <c r="F7620" s="523"/>
      <c r="G7620" s="523"/>
      <c r="H7620" s="574"/>
      <c r="I7620" s="575"/>
      <c r="J7620" s="639">
        <f>(J7606+J7613+J7618)/E7606</f>
        <v>4.1619490909090917</v>
      </c>
      <c r="K7620" s="458"/>
    </row>
    <row r="7621" spans="1:11">
      <c r="A7621" s="450"/>
      <c r="B7621" s="553"/>
      <c r="C7621" s="526"/>
      <c r="D7621" s="526"/>
      <c r="E7621" s="554"/>
      <c r="F7621" s="555"/>
      <c r="G7621" s="506"/>
      <c r="H7621" s="506"/>
      <c r="I7621" s="529"/>
      <c r="J7621" s="576"/>
      <c r="K7621" s="458"/>
    </row>
    <row r="7622" spans="1:11" ht="20.399999999999999">
      <c r="A7622" s="450"/>
      <c r="B7622" s="1667" t="s">
        <v>1128</v>
      </c>
      <c r="C7622" s="1668"/>
      <c r="D7622" s="1668"/>
      <c r="E7622" s="1668"/>
      <c r="F7622" s="1669"/>
      <c r="G7622" s="556" t="s">
        <v>494</v>
      </c>
      <c r="H7622" s="506" t="s">
        <v>1126</v>
      </c>
      <c r="I7622" s="557" t="s">
        <v>1115</v>
      </c>
      <c r="J7622" s="509" t="s">
        <v>482</v>
      </c>
      <c r="K7622" s="458"/>
    </row>
    <row r="7623" spans="1:11">
      <c r="A7623" s="450"/>
      <c r="B7623" s="558" t="s">
        <v>1478</v>
      </c>
      <c r="C7623" s="559"/>
      <c r="D7623" s="560"/>
      <c r="E7623" s="560"/>
      <c r="F7623" s="561"/>
      <c r="G7623" s="489">
        <v>5.0000000000000001E-3</v>
      </c>
      <c r="H7623" s="489" t="s">
        <v>1137</v>
      </c>
      <c r="I7623" s="562">
        <v>640.5</v>
      </c>
      <c r="J7623" s="492">
        <f>G7623*I7623</f>
        <v>3.2025000000000001</v>
      </c>
      <c r="K7623" s="458"/>
    </row>
    <row r="7624" spans="1:11">
      <c r="A7624" s="450"/>
      <c r="B7624" s="563"/>
      <c r="C7624" s="564"/>
      <c r="D7624" s="565"/>
      <c r="E7624" s="565"/>
      <c r="F7624" s="566"/>
      <c r="G7624" s="489"/>
      <c r="H7624" s="489"/>
      <c r="I7624" s="743"/>
      <c r="J7624" s="492"/>
      <c r="K7624" s="458"/>
    </row>
    <row r="7625" spans="1:11">
      <c r="A7625" s="450"/>
      <c r="B7625" s="563"/>
      <c r="C7625" s="564"/>
      <c r="D7625" s="565"/>
      <c r="E7625" s="565"/>
      <c r="F7625" s="566"/>
      <c r="G7625" s="489"/>
      <c r="H7625" s="489"/>
      <c r="I7625" s="743"/>
      <c r="J7625" s="492"/>
      <c r="K7625" s="458"/>
    </row>
    <row r="7626" spans="1:11">
      <c r="A7626" s="450"/>
      <c r="B7626" s="563"/>
      <c r="C7626" s="564"/>
      <c r="D7626" s="565"/>
      <c r="E7626" s="565"/>
      <c r="F7626" s="566"/>
      <c r="G7626" s="489"/>
      <c r="H7626" s="489"/>
      <c r="I7626" s="743"/>
      <c r="J7626" s="492">
        <f>G7626*I7626</f>
        <v>0</v>
      </c>
      <c r="K7626" s="458"/>
    </row>
    <row r="7627" spans="1:11">
      <c r="A7627" s="450"/>
      <c r="B7627" s="563"/>
      <c r="C7627" s="564"/>
      <c r="D7627" s="565"/>
      <c r="E7627" s="565"/>
      <c r="F7627" s="566"/>
      <c r="G7627" s="489"/>
      <c r="H7627" s="489"/>
      <c r="I7627" s="743"/>
      <c r="J7627" s="492">
        <f t="shared" ref="J7627:J7629" si="198">G7627*I7627</f>
        <v>0</v>
      </c>
      <c r="K7627" s="458"/>
    </row>
    <row r="7628" spans="1:11">
      <c r="A7628" s="450"/>
      <c r="B7628" s="563"/>
      <c r="C7628" s="564"/>
      <c r="D7628" s="565"/>
      <c r="E7628" s="565"/>
      <c r="F7628" s="566"/>
      <c r="G7628" s="489"/>
      <c r="H7628" s="489"/>
      <c r="I7628" s="743"/>
      <c r="J7628" s="492">
        <f t="shared" si="198"/>
        <v>0</v>
      </c>
      <c r="K7628" s="458"/>
    </row>
    <row r="7629" spans="1:11">
      <c r="A7629" s="450"/>
      <c r="B7629" s="577"/>
      <c r="C7629" s="578"/>
      <c r="D7629" s="579"/>
      <c r="E7629" s="579"/>
      <c r="F7629" s="580"/>
      <c r="G7629" s="489"/>
      <c r="H7629" s="489"/>
      <c r="I7629" s="743"/>
      <c r="J7629" s="492">
        <f t="shared" si="198"/>
        <v>0</v>
      </c>
      <c r="K7629" s="458"/>
    </row>
    <row r="7630" spans="1:11">
      <c r="A7630" s="450"/>
      <c r="B7630" s="581"/>
      <c r="C7630" s="523"/>
      <c r="D7630" s="523"/>
      <c r="E7630" s="582"/>
      <c r="F7630" s="583"/>
      <c r="G7630" s="532"/>
      <c r="H7630" s="532"/>
      <c r="I7630" s="524" t="s">
        <v>138</v>
      </c>
      <c r="J7630" s="501">
        <f>SUM(J7623:J7629)</f>
        <v>3.2025000000000001</v>
      </c>
      <c r="K7630" s="458"/>
    </row>
    <row r="7631" spans="1:11">
      <c r="A7631" s="450"/>
      <c r="B7631" s="584"/>
      <c r="C7631" s="523"/>
      <c r="D7631" s="523"/>
      <c r="E7631" s="582"/>
      <c r="F7631" s="583"/>
      <c r="G7631" s="532"/>
      <c r="H7631" s="532"/>
      <c r="I7631" s="524"/>
      <c r="J7631" s="582"/>
      <c r="K7631" s="458"/>
    </row>
    <row r="7632" spans="1:11" ht="20.399999999999999">
      <c r="A7632" s="450"/>
      <c r="B7632" s="1667" t="s">
        <v>1141</v>
      </c>
      <c r="C7632" s="1668"/>
      <c r="D7632" s="1668"/>
      <c r="E7632" s="1668"/>
      <c r="F7632" s="1669"/>
      <c r="G7632" s="587" t="s">
        <v>494</v>
      </c>
      <c r="H7632" s="506" t="s">
        <v>1115</v>
      </c>
      <c r="I7632" s="557"/>
      <c r="J7632" s="509" t="s">
        <v>482</v>
      </c>
      <c r="K7632" s="458"/>
    </row>
    <row r="7633" spans="1:11">
      <c r="A7633" s="450"/>
      <c r="B7633" s="1654"/>
      <c r="C7633" s="1655"/>
      <c r="D7633" s="1655"/>
      <c r="E7633" s="1655"/>
      <c r="F7633" s="1656"/>
      <c r="G7633" s="489"/>
      <c r="H7633" s="1657"/>
      <c r="I7633" s="1658"/>
      <c r="J7633" s="492"/>
      <c r="K7633" s="458"/>
    </row>
    <row r="7634" spans="1:11">
      <c r="A7634" s="450"/>
      <c r="B7634" s="1659"/>
      <c r="C7634" s="1660"/>
      <c r="D7634" s="1660"/>
      <c r="E7634" s="1660"/>
      <c r="F7634" s="1661"/>
      <c r="G7634" s="496"/>
      <c r="H7634" s="1662"/>
      <c r="I7634" s="1663"/>
      <c r="J7634" s="492"/>
      <c r="K7634" s="458"/>
    </row>
    <row r="7635" spans="1:11">
      <c r="A7635" s="450"/>
      <c r="B7635" s="581"/>
      <c r="C7635" s="523"/>
      <c r="D7635" s="523"/>
      <c r="E7635" s="582"/>
      <c r="F7635" s="583"/>
      <c r="G7635" s="532"/>
      <c r="H7635" s="532"/>
      <c r="I7635" s="524" t="s">
        <v>138</v>
      </c>
      <c r="J7635" s="501">
        <f>SUM(J7633:J7634)</f>
        <v>0</v>
      </c>
      <c r="K7635" s="458"/>
    </row>
    <row r="7636" spans="1:11">
      <c r="A7636" s="450"/>
      <c r="B7636" s="523"/>
      <c r="C7636" s="523"/>
      <c r="D7636" s="523"/>
      <c r="E7636" s="523"/>
      <c r="F7636" s="523"/>
      <c r="G7636" s="523"/>
      <c r="H7636" s="523"/>
      <c r="I7636" s="524"/>
      <c r="J7636" s="523"/>
      <c r="K7636" s="458"/>
    </row>
    <row r="7637" spans="1:11">
      <c r="A7637" s="450"/>
      <c r="B7637" s="1645" t="s">
        <v>1142</v>
      </c>
      <c r="C7637" s="1646"/>
      <c r="D7637" s="1646"/>
      <c r="E7637" s="1646"/>
      <c r="F7637" s="1646"/>
      <c r="G7637" s="1646"/>
      <c r="H7637" s="1646"/>
      <c r="I7637" s="1647"/>
      <c r="J7637" s="573">
        <f>J7635+J7630+J7620</f>
        <v>7.3644490909090923</v>
      </c>
      <c r="K7637" s="458"/>
    </row>
    <row r="7638" spans="1:11">
      <c r="A7638" s="450"/>
      <c r="B7638" s="523"/>
      <c r="C7638" s="523"/>
      <c r="D7638" s="523"/>
      <c r="E7638" s="523"/>
      <c r="F7638" s="523"/>
      <c r="G7638" s="523"/>
      <c r="H7638" s="523"/>
      <c r="I7638" s="524"/>
      <c r="J7638" s="523"/>
      <c r="K7638" s="458"/>
    </row>
    <row r="7639" spans="1:11">
      <c r="A7639" s="450"/>
      <c r="B7639" s="1645" t="s">
        <v>1143</v>
      </c>
      <c r="C7639" s="1646"/>
      <c r="D7639" s="1646"/>
      <c r="E7639" s="1646"/>
      <c r="F7639" s="1646"/>
      <c r="G7639" s="1646"/>
      <c r="H7639" s="1646"/>
      <c r="I7639" s="1647"/>
      <c r="J7639" s="501">
        <f>J7637*0</f>
        <v>0</v>
      </c>
      <c r="K7639" s="458"/>
    </row>
    <row r="7640" spans="1:11">
      <c r="A7640" s="450"/>
      <c r="B7640" s="523"/>
      <c r="C7640" s="523"/>
      <c r="D7640" s="523"/>
      <c r="E7640" s="523"/>
      <c r="F7640" s="523"/>
      <c r="G7640" s="523"/>
      <c r="H7640" s="523"/>
      <c r="I7640" s="524"/>
      <c r="J7640" s="523"/>
      <c r="K7640" s="458"/>
    </row>
    <row r="7641" spans="1:11">
      <c r="A7641" s="450"/>
      <c r="B7641" s="1645" t="s">
        <v>1144</v>
      </c>
      <c r="C7641" s="1646"/>
      <c r="D7641" s="1646"/>
      <c r="E7641" s="1646"/>
      <c r="F7641" s="1646"/>
      <c r="G7641" s="1646"/>
      <c r="H7641" s="1646"/>
      <c r="I7641" s="1647"/>
      <c r="J7641" s="573">
        <f>J7637+J7639</f>
        <v>7.3644490909090923</v>
      </c>
      <c r="K7641" s="458"/>
    </row>
    <row r="7642" spans="1:11">
      <c r="A7642" s="450"/>
      <c r="B7642" s="511"/>
      <c r="C7642" s="511"/>
      <c r="D7642" s="511"/>
      <c r="E7642" s="511"/>
      <c r="F7642" s="511"/>
      <c r="G7642" s="511"/>
      <c r="H7642" s="511"/>
      <c r="I7642" s="571"/>
      <c r="J7642" s="511"/>
      <c r="K7642" s="458"/>
    </row>
    <row r="7643" spans="1:11">
      <c r="A7643" s="450"/>
      <c r="B7643" s="589"/>
      <c r="C7643" s="559"/>
      <c r="D7643" s="559"/>
      <c r="E7643" s="559"/>
      <c r="F7643" s="559"/>
      <c r="G7643" s="559"/>
      <c r="H7643" s="559"/>
      <c r="I7643" s="559"/>
      <c r="J7643" s="590"/>
      <c r="K7643" s="458"/>
    </row>
    <row r="7644" spans="1:11">
      <c r="A7644" s="450"/>
      <c r="B7644" s="591"/>
      <c r="C7644" s="592"/>
      <c r="D7644" s="593"/>
      <c r="E7644" s="593"/>
      <c r="F7644" s="594" t="s">
        <v>1119</v>
      </c>
      <c r="G7644" s="595" t="s">
        <v>1119</v>
      </c>
      <c r="H7644" s="592"/>
      <c r="I7644" s="592"/>
      <c r="J7644" s="596"/>
      <c r="K7644" s="458"/>
    </row>
    <row r="7645" spans="1:11">
      <c r="A7645" s="450"/>
      <c r="B7645" s="459"/>
      <c r="C7645" s="459"/>
      <c r="D7645" s="459"/>
      <c r="E7645" s="459"/>
      <c r="F7645" s="459"/>
      <c r="G7645" s="459"/>
      <c r="H7645" s="459"/>
      <c r="I7645" s="459"/>
      <c r="J7645" s="459"/>
      <c r="K7645" s="458"/>
    </row>
    <row r="7646" spans="1:11">
      <c r="A7646" s="450"/>
      <c r="B7646" s="597"/>
      <c r="C7646" s="598"/>
      <c r="D7646" s="598"/>
      <c r="E7646" s="598"/>
      <c r="F7646" s="599"/>
      <c r="G7646" s="600" t="s">
        <v>482</v>
      </c>
      <c r="H7646" s="502"/>
      <c r="I7646" s="502"/>
      <c r="J7646" s="505"/>
      <c r="K7646" s="458"/>
    </row>
    <row r="7647" spans="1:11">
      <c r="A7647" s="450"/>
      <c r="B7647" s="601"/>
      <c r="C7647" s="602"/>
      <c r="D7647" s="602"/>
      <c r="E7647" s="602"/>
      <c r="F7647" s="603"/>
      <c r="G7647" s="1648" t="s">
        <v>1145</v>
      </c>
      <c r="H7647" s="1649"/>
      <c r="I7647" s="1649"/>
      <c r="J7647" s="1650"/>
      <c r="K7647" s="458"/>
    </row>
    <row r="7648" spans="1:11">
      <c r="A7648" s="450"/>
      <c r="B7648" s="604"/>
      <c r="C7648" s="605"/>
      <c r="D7648" s="605"/>
      <c r="E7648" s="605"/>
      <c r="F7648" s="606"/>
      <c r="G7648" s="607"/>
      <c r="H7648" s="1651"/>
      <c r="I7648" s="1652"/>
      <c r="J7648" s="1653"/>
      <c r="K7648" s="458"/>
    </row>
    <row r="7649" spans="1:11" ht="15" thickBot="1">
      <c r="A7649" s="608"/>
      <c r="B7649" s="609"/>
      <c r="C7649" s="609"/>
      <c r="D7649" s="609"/>
      <c r="E7649" s="609"/>
      <c r="F7649" s="609"/>
      <c r="G7649" s="609"/>
      <c r="H7649" s="609"/>
      <c r="I7649" s="609"/>
      <c r="J7649" s="609"/>
      <c r="K7649" s="610"/>
    </row>
    <row r="7650" spans="1:11">
      <c r="A7650" s="447"/>
      <c r="B7650" s="448"/>
      <c r="C7650" s="448"/>
      <c r="D7650" s="448"/>
      <c r="E7650" s="448"/>
      <c r="F7650" s="448"/>
      <c r="G7650" s="448"/>
      <c r="H7650" s="448"/>
      <c r="I7650" s="448"/>
      <c r="J7650" s="448"/>
      <c r="K7650" s="449"/>
    </row>
    <row r="7651" spans="1:11">
      <c r="A7651" s="450"/>
      <c r="B7651" s="451" t="s">
        <v>141</v>
      </c>
      <c r="C7651" s="452"/>
      <c r="D7651" s="453" t="s">
        <v>1105</v>
      </c>
      <c r="E7651" s="454"/>
      <c r="F7651" s="455"/>
      <c r="G7651" s="455"/>
      <c r="H7651" s="456"/>
      <c r="I7651" s="456"/>
      <c r="J7651" s="457"/>
      <c r="K7651" s="458"/>
    </row>
    <row r="7652" spans="1:11">
      <c r="A7652" s="450"/>
      <c r="B7652" s="459"/>
      <c r="C7652" s="459"/>
      <c r="D7652" s="459"/>
      <c r="E7652" s="459"/>
      <c r="F7652" s="459"/>
      <c r="G7652" s="459"/>
      <c r="H7652" s="459"/>
      <c r="I7652" s="459"/>
      <c r="J7652" s="459"/>
      <c r="K7652" s="458"/>
    </row>
    <row r="7653" spans="1:11">
      <c r="A7653" s="450"/>
      <c r="B7653" s="460" t="s">
        <v>1146</v>
      </c>
      <c r="C7653" s="461" t="s">
        <v>1107</v>
      </c>
      <c r="D7653" s="1671" t="s">
        <v>198</v>
      </c>
      <c r="E7653" s="1672"/>
      <c r="F7653" s="1672"/>
      <c r="G7653" s="1672"/>
      <c r="H7653" s="1672"/>
      <c r="I7653" s="1673"/>
      <c r="J7653" s="462" t="s">
        <v>1108</v>
      </c>
      <c r="K7653" s="458"/>
    </row>
    <row r="7654" spans="1:11">
      <c r="A7654" s="450"/>
      <c r="B7654" s="463">
        <v>41662</v>
      </c>
      <c r="C7654" s="464"/>
      <c r="D7654" s="1674" t="s">
        <v>1479</v>
      </c>
      <c r="E7654" s="1675"/>
      <c r="F7654" s="1675"/>
      <c r="G7654" s="1675"/>
      <c r="H7654" s="1675"/>
      <c r="I7654" s="1676"/>
      <c r="J7654" s="468" t="str">
        <f>F7671</f>
        <v>m2</v>
      </c>
      <c r="K7654" s="458"/>
    </row>
    <row r="7655" spans="1:11">
      <c r="A7655" s="450"/>
      <c r="B7655" s="469"/>
      <c r="C7655" s="469"/>
      <c r="D7655" s="469"/>
      <c r="E7655" s="469"/>
      <c r="F7655" s="469"/>
      <c r="G7655" s="469"/>
      <c r="H7655" s="469"/>
      <c r="I7655" s="470"/>
      <c r="J7655" s="471"/>
      <c r="K7655" s="458"/>
    </row>
    <row r="7656" spans="1:11">
      <c r="A7656" s="450"/>
      <c r="B7656" s="1648" t="s">
        <v>1111</v>
      </c>
      <c r="C7656" s="1650"/>
      <c r="D7656" s="1679" t="s">
        <v>873</v>
      </c>
      <c r="E7656" s="1681" t="s">
        <v>1112</v>
      </c>
      <c r="F7656" s="472" t="s">
        <v>1113</v>
      </c>
      <c r="G7656" s="473"/>
      <c r="H7656" s="472" t="s">
        <v>1114</v>
      </c>
      <c r="I7656" s="473"/>
      <c r="J7656" s="474" t="s">
        <v>1115</v>
      </c>
      <c r="K7656" s="458"/>
    </row>
    <row r="7657" spans="1:11">
      <c r="A7657" s="450"/>
      <c r="B7657" s="1677"/>
      <c r="C7657" s="1678"/>
      <c r="D7657" s="1680"/>
      <c r="E7657" s="1682"/>
      <c r="F7657" s="475" t="s">
        <v>1116</v>
      </c>
      <c r="G7657" s="475" t="s">
        <v>1117</v>
      </c>
      <c r="H7657" s="475" t="s">
        <v>1116</v>
      </c>
      <c r="I7657" s="476" t="s">
        <v>1117</v>
      </c>
      <c r="J7657" s="477" t="s">
        <v>1118</v>
      </c>
      <c r="K7657" s="458"/>
    </row>
    <row r="7658" spans="1:11">
      <c r="A7658" s="450"/>
      <c r="B7658" s="486"/>
      <c r="C7658" s="487"/>
      <c r="D7658" s="488"/>
      <c r="E7658" s="481"/>
      <c r="F7658" s="481"/>
      <c r="G7658" s="482"/>
      <c r="H7658" s="490"/>
      <c r="I7658" s="484"/>
      <c r="J7658" s="492">
        <f>H7658*F7658*E7658+I7658*G7658*E7658</f>
        <v>0</v>
      </c>
      <c r="K7658" s="458"/>
    </row>
    <row r="7659" spans="1:11">
      <c r="A7659" s="450"/>
      <c r="B7659" s="486"/>
      <c r="C7659" s="487"/>
      <c r="D7659" s="488"/>
      <c r="E7659" s="489"/>
      <c r="F7659" s="489"/>
      <c r="G7659" s="489"/>
      <c r="H7659" s="490"/>
      <c r="I7659" s="491"/>
      <c r="J7659" s="492">
        <f>H7659*F7659*E7659+I7659*G7659*E7659</f>
        <v>0</v>
      </c>
      <c r="K7659" s="458"/>
    </row>
    <row r="7660" spans="1:11">
      <c r="A7660" s="450"/>
      <c r="B7660" s="493"/>
      <c r="C7660" s="494"/>
      <c r="D7660" s="495"/>
      <c r="E7660" s="496"/>
      <c r="F7660" s="496"/>
      <c r="G7660" s="496"/>
      <c r="H7660" s="497"/>
      <c r="I7660" s="498"/>
      <c r="J7660" s="492">
        <f>H7660*F7660*E7660+I7660*G7660*E7660</f>
        <v>0</v>
      </c>
      <c r="K7660" s="458"/>
    </row>
    <row r="7661" spans="1:11">
      <c r="A7661" s="450"/>
      <c r="B7661" s="499" t="s">
        <v>1119</v>
      </c>
      <c r="C7661" s="469"/>
      <c r="D7661" s="469"/>
      <c r="E7661" s="469"/>
      <c r="F7661" s="469"/>
      <c r="G7661" s="469"/>
      <c r="H7661" s="469"/>
      <c r="I7661" s="500" t="s">
        <v>138</v>
      </c>
      <c r="J7661" s="501">
        <f>SUM(J7658:J7660)</f>
        <v>0</v>
      </c>
      <c r="K7661" s="458"/>
    </row>
    <row r="7662" spans="1:11">
      <c r="A7662" s="450"/>
      <c r="B7662" s="502"/>
      <c r="C7662" s="502"/>
      <c r="D7662" s="502"/>
      <c r="E7662" s="502"/>
      <c r="F7662" s="502"/>
      <c r="G7662" s="502"/>
      <c r="H7662" s="502"/>
      <c r="I7662" s="503"/>
      <c r="J7662" s="504"/>
      <c r="K7662" s="458"/>
    </row>
    <row r="7663" spans="1:11" ht="20.399999999999999">
      <c r="A7663" s="450"/>
      <c r="B7663" s="1664" t="s">
        <v>1120</v>
      </c>
      <c r="C7663" s="1665"/>
      <c r="D7663" s="1665"/>
      <c r="E7663" s="1666"/>
      <c r="F7663" s="505" t="s">
        <v>873</v>
      </c>
      <c r="G7663" s="506"/>
      <c r="H7663" s="507" t="s">
        <v>560</v>
      </c>
      <c r="I7663" s="508" t="s">
        <v>1121</v>
      </c>
      <c r="J7663" s="509" t="s">
        <v>1122</v>
      </c>
      <c r="K7663" s="458"/>
    </row>
    <row r="7664" spans="1:11">
      <c r="A7664" s="450"/>
      <c r="B7664" s="510"/>
      <c r="C7664" s="511"/>
      <c r="D7664" s="512"/>
      <c r="E7664" s="513"/>
      <c r="F7664" s="514"/>
      <c r="G7664" s="515"/>
      <c r="H7664" s="516"/>
      <c r="I7664" s="484"/>
      <c r="J7664" s="485"/>
      <c r="K7664" s="458"/>
    </row>
    <row r="7665" spans="1:11">
      <c r="A7665" s="450"/>
      <c r="B7665" s="517" t="s">
        <v>734</v>
      </c>
      <c r="C7665" s="518"/>
      <c r="D7665" s="459"/>
      <c r="E7665" s="487"/>
      <c r="F7665" s="488"/>
      <c r="G7665" s="519"/>
      <c r="H7665" s="520">
        <v>1</v>
      </c>
      <c r="I7665" s="521">
        <f>VLOOKUP(B7665,'MÃO DE OBRA'!$A:$E,5,FALSE)/220</f>
        <v>23.596363636363641</v>
      </c>
      <c r="J7665" s="492">
        <f t="shared" ref="J7665:J7666" si="199">H7665*I7665</f>
        <v>23.596363636363641</v>
      </c>
      <c r="K7665" s="458"/>
    </row>
    <row r="7666" spans="1:11">
      <c r="A7666" s="450"/>
      <c r="B7666" s="517" t="s">
        <v>741</v>
      </c>
      <c r="C7666" s="518"/>
      <c r="D7666" s="459"/>
      <c r="E7666" s="487"/>
      <c r="F7666" s="488"/>
      <c r="G7666" s="519"/>
      <c r="H7666" s="520">
        <v>1</v>
      </c>
      <c r="I7666" s="521">
        <f>VLOOKUP(B7666,'MÃO DE OBRA'!$A:$E,5,FALSE)/220</f>
        <v>14.214</v>
      </c>
      <c r="J7666" s="492">
        <f t="shared" si="199"/>
        <v>14.214</v>
      </c>
      <c r="K7666" s="458"/>
    </row>
    <row r="7667" spans="1:11">
      <c r="A7667" s="450"/>
      <c r="B7667" s="517"/>
      <c r="C7667" s="518"/>
      <c r="D7667" s="459"/>
      <c r="E7667" s="487"/>
      <c r="F7667" s="488"/>
      <c r="G7667" s="519"/>
      <c r="H7667" s="520"/>
      <c r="I7667" s="521"/>
      <c r="J7667" s="492"/>
      <c r="K7667" s="458"/>
    </row>
    <row r="7668" spans="1:11">
      <c r="A7668" s="450"/>
      <c r="B7668" s="517"/>
      <c r="C7668" s="518"/>
      <c r="D7668" s="459"/>
      <c r="E7668" s="487"/>
      <c r="F7668" s="488"/>
      <c r="G7668" s="519"/>
      <c r="H7668" s="520"/>
      <c r="I7668" s="491"/>
      <c r="J7668" s="492">
        <f>H7668*I7668</f>
        <v>0</v>
      </c>
      <c r="K7668" s="458"/>
    </row>
    <row r="7669" spans="1:11">
      <c r="A7669" s="450"/>
      <c r="B7669" s="499" t="s">
        <v>1119</v>
      </c>
      <c r="C7669" s="502"/>
      <c r="D7669" s="502"/>
      <c r="E7669" s="502"/>
      <c r="F7669" s="502"/>
      <c r="G7669" s="502"/>
      <c r="H7669" s="502"/>
      <c r="I7669" s="522" t="s">
        <v>138</v>
      </c>
      <c r="J7669" s="501">
        <f>SUM(J7664:J7668)</f>
        <v>37.81036363636364</v>
      </c>
      <c r="K7669" s="458"/>
    </row>
    <row r="7670" spans="1:11">
      <c r="A7670" s="450"/>
      <c r="B7670" s="523"/>
      <c r="C7670" s="523"/>
      <c r="D7670" s="523"/>
      <c r="E7670" s="523"/>
      <c r="F7670" s="523"/>
      <c r="G7670" s="523"/>
      <c r="H7670" s="523"/>
      <c r="I7670" s="524"/>
      <c r="J7670" s="523"/>
      <c r="K7670" s="458"/>
    </row>
    <row r="7671" spans="1:11">
      <c r="A7671" s="450"/>
      <c r="B7671" s="525" t="s">
        <v>1123</v>
      </c>
      <c r="C7671" s="526"/>
      <c r="D7671" s="523"/>
      <c r="E7671" s="527">
        <v>2.5</v>
      </c>
      <c r="F7671" s="528" t="s">
        <v>1130</v>
      </c>
      <c r="G7671" s="506"/>
      <c r="H7671" s="506"/>
      <c r="I7671" s="529" t="s">
        <v>1124</v>
      </c>
      <c r="J7671" s="501">
        <f>J7661+J7669</f>
        <v>37.81036363636364</v>
      </c>
      <c r="K7671" s="458"/>
    </row>
    <row r="7672" spans="1:11">
      <c r="A7672" s="450"/>
      <c r="B7672" s="530"/>
      <c r="C7672" s="523"/>
      <c r="D7672" s="523"/>
      <c r="E7672" s="531"/>
      <c r="F7672" s="532"/>
      <c r="G7672" s="532"/>
      <c r="H7672" s="532"/>
      <c r="I7672" s="524"/>
      <c r="J7672" s="523"/>
      <c r="K7672" s="458"/>
    </row>
    <row r="7673" spans="1:11" ht="20.399999999999999">
      <c r="A7673" s="450"/>
      <c r="B7673" s="1667" t="s">
        <v>481</v>
      </c>
      <c r="C7673" s="1668"/>
      <c r="D7673" s="1668"/>
      <c r="E7673" s="1669"/>
      <c r="F7673" s="533" t="s">
        <v>873</v>
      </c>
      <c r="G7673" s="534" t="s">
        <v>493</v>
      </c>
      <c r="H7673" s="507" t="s">
        <v>1115</v>
      </c>
      <c r="I7673" s="535" t="s">
        <v>480</v>
      </c>
      <c r="J7673" s="536" t="s">
        <v>482</v>
      </c>
      <c r="K7673" s="458"/>
    </row>
    <row r="7674" spans="1:11">
      <c r="A7674" s="450"/>
      <c r="B7674" s="537"/>
      <c r="C7674" s="538"/>
      <c r="D7674" s="538"/>
      <c r="E7674" s="539"/>
      <c r="F7674" s="540"/>
      <c r="G7674" s="541"/>
      <c r="H7674" s="547"/>
      <c r="I7674" s="543"/>
      <c r="J7674" s="485"/>
      <c r="K7674" s="458"/>
    </row>
    <row r="7675" spans="1:11">
      <c r="A7675" s="450"/>
      <c r="B7675" s="537"/>
      <c r="C7675" s="518"/>
      <c r="D7675" s="518"/>
      <c r="E7675" s="487"/>
      <c r="F7675" s="540"/>
      <c r="G7675" s="541"/>
      <c r="H7675" s="547"/>
      <c r="I7675" s="543"/>
      <c r="J7675" s="492"/>
      <c r="K7675" s="458"/>
    </row>
    <row r="7676" spans="1:11">
      <c r="A7676" s="450"/>
      <c r="B7676" s="517"/>
      <c r="C7676" s="518"/>
      <c r="D7676" s="518"/>
      <c r="E7676" s="487"/>
      <c r="F7676" s="488"/>
      <c r="G7676" s="546"/>
      <c r="H7676" s="547"/>
      <c r="I7676" s="543"/>
      <c r="J7676" s="492">
        <f>H7676*I7676*E7658*F7658</f>
        <v>0</v>
      </c>
      <c r="K7676" s="458"/>
    </row>
    <row r="7677" spans="1:11">
      <c r="A7677" s="450"/>
      <c r="B7677" s="517"/>
      <c r="C7677" s="526"/>
      <c r="D7677" s="526"/>
      <c r="E7677" s="494"/>
      <c r="F7677" s="488"/>
      <c r="G7677" s="468"/>
      <c r="H7677" s="547"/>
      <c r="I7677" s="548"/>
      <c r="J7677" s="492">
        <f>H7677*I7677*E7659*F7659</f>
        <v>0</v>
      </c>
      <c r="K7677" s="458"/>
    </row>
    <row r="7678" spans="1:11">
      <c r="A7678" s="450"/>
      <c r="B7678" s="550" t="s">
        <v>1119</v>
      </c>
      <c r="C7678" s="526"/>
      <c r="D7678" s="526"/>
      <c r="E7678" s="526"/>
      <c r="F7678" s="523"/>
      <c r="G7678" s="526"/>
      <c r="H7678" s="551"/>
      <c r="I7678" s="552" t="s">
        <v>138</v>
      </c>
      <c r="J7678" s="501">
        <f>SUM(J7674:J7677)</f>
        <v>0</v>
      </c>
      <c r="K7678" s="458"/>
    </row>
    <row r="7679" spans="1:11">
      <c r="A7679" s="450"/>
      <c r="B7679" s="553"/>
      <c r="C7679" s="526"/>
      <c r="D7679" s="526"/>
      <c r="E7679" s="554"/>
      <c r="F7679" s="555"/>
      <c r="G7679" s="506"/>
      <c r="H7679" s="506"/>
      <c r="I7679" s="529"/>
      <c r="J7679" s="554"/>
      <c r="K7679" s="458"/>
    </row>
    <row r="7680" spans="1:11" ht="20.399999999999999">
      <c r="A7680" s="450"/>
      <c r="B7680" s="1667" t="s">
        <v>1125</v>
      </c>
      <c r="C7680" s="1668"/>
      <c r="D7680" s="1668"/>
      <c r="E7680" s="1668"/>
      <c r="F7680" s="1669"/>
      <c r="G7680" s="556" t="s">
        <v>494</v>
      </c>
      <c r="H7680" s="506" t="s">
        <v>1126</v>
      </c>
      <c r="I7680" s="557" t="s">
        <v>1115</v>
      </c>
      <c r="J7680" s="509" t="s">
        <v>482</v>
      </c>
      <c r="K7680" s="458"/>
    </row>
    <row r="7681" spans="1:11">
      <c r="A7681" s="450"/>
      <c r="B7681" s="558"/>
      <c r="C7681" s="559"/>
      <c r="D7681" s="560"/>
      <c r="E7681" s="560"/>
      <c r="F7681" s="561"/>
      <c r="G7681" s="489"/>
      <c r="H7681" s="489"/>
      <c r="I7681" s="562"/>
      <c r="J7681" s="492"/>
      <c r="K7681" s="458"/>
    </row>
    <row r="7682" spans="1:11">
      <c r="A7682" s="450"/>
      <c r="B7682" s="563"/>
      <c r="C7682" s="564"/>
      <c r="D7682" s="565"/>
      <c r="E7682" s="565"/>
      <c r="F7682" s="566"/>
      <c r="G7682" s="489"/>
      <c r="H7682" s="489"/>
      <c r="I7682" s="562"/>
      <c r="J7682" s="492"/>
      <c r="K7682" s="458"/>
    </row>
    <row r="7683" spans="1:11">
      <c r="A7683" s="450"/>
      <c r="B7683" s="1670" t="s">
        <v>138</v>
      </c>
      <c r="C7683" s="1670"/>
      <c r="D7683" s="1670"/>
      <c r="E7683" s="1670"/>
      <c r="F7683" s="1670"/>
      <c r="G7683" s="1670"/>
      <c r="H7683" s="1670"/>
      <c r="I7683" s="1670"/>
      <c r="J7683" s="501">
        <f>SUM(J7681:J7682)</f>
        <v>0</v>
      </c>
      <c r="K7683" s="458"/>
    </row>
    <row r="7684" spans="1:11">
      <c r="A7684" s="450"/>
      <c r="B7684" s="567"/>
      <c r="C7684" s="511"/>
      <c r="D7684" s="511"/>
      <c r="E7684" s="568"/>
      <c r="F7684" s="569"/>
      <c r="G7684" s="570"/>
      <c r="H7684" s="570"/>
      <c r="I7684" s="571"/>
      <c r="J7684" s="572"/>
      <c r="K7684" s="458"/>
    </row>
    <row r="7685" spans="1:11">
      <c r="A7685" s="450"/>
      <c r="B7685" s="573" t="s">
        <v>1127</v>
      </c>
      <c r="C7685" s="573"/>
      <c r="D7685" s="550"/>
      <c r="E7685" s="523"/>
      <c r="F7685" s="523"/>
      <c r="G7685" s="523"/>
      <c r="H7685" s="574"/>
      <c r="I7685" s="575"/>
      <c r="J7685" s="639">
        <f>(J7671+J7678+J7683)/E7671</f>
        <v>15.124145454545456</v>
      </c>
      <c r="K7685" s="458"/>
    </row>
    <row r="7686" spans="1:11">
      <c r="A7686" s="450"/>
      <c r="B7686" s="553"/>
      <c r="C7686" s="526"/>
      <c r="D7686" s="526"/>
      <c r="E7686" s="554"/>
      <c r="F7686" s="555"/>
      <c r="G7686" s="506"/>
      <c r="H7686" s="506"/>
      <c r="I7686" s="529"/>
      <c r="J7686" s="576"/>
      <c r="K7686" s="458"/>
    </row>
    <row r="7687" spans="1:11" ht="20.399999999999999">
      <c r="A7687" s="450"/>
      <c r="B7687" s="1667" t="s">
        <v>1128</v>
      </c>
      <c r="C7687" s="1668"/>
      <c r="D7687" s="1668"/>
      <c r="E7687" s="1668"/>
      <c r="F7687" s="1669"/>
      <c r="G7687" s="556" t="s">
        <v>494</v>
      </c>
      <c r="H7687" s="506" t="s">
        <v>1126</v>
      </c>
      <c r="I7687" s="557" t="s">
        <v>1115</v>
      </c>
      <c r="J7687" s="509" t="s">
        <v>482</v>
      </c>
      <c r="K7687" s="458"/>
    </row>
    <row r="7688" spans="1:11">
      <c r="A7688" s="450"/>
      <c r="B7688" s="558" t="s">
        <v>1289</v>
      </c>
      <c r="C7688" s="559"/>
      <c r="D7688" s="560"/>
      <c r="E7688" s="560"/>
      <c r="F7688" s="561"/>
      <c r="G7688" s="489">
        <v>3.14</v>
      </c>
      <c r="H7688" s="489" t="s">
        <v>1140</v>
      </c>
      <c r="I7688" s="562">
        <v>0.88</v>
      </c>
      <c r="J7688" s="492">
        <f>G7688*I7688</f>
        <v>2.7632000000000003</v>
      </c>
      <c r="K7688" s="458"/>
    </row>
    <row r="7689" spans="1:11">
      <c r="A7689" s="450"/>
      <c r="B7689" s="563" t="s">
        <v>1297</v>
      </c>
      <c r="C7689" s="564"/>
      <c r="D7689" s="565"/>
      <c r="E7689" s="565"/>
      <c r="F7689" s="566"/>
      <c r="G7689" s="489">
        <v>1.9E-2</v>
      </c>
      <c r="H7689" s="489" t="s">
        <v>1205</v>
      </c>
      <c r="I7689" s="743">
        <f>I7039</f>
        <v>95</v>
      </c>
      <c r="J7689" s="492">
        <f t="shared" ref="J7689:J7690" si="200">G7689*I7689</f>
        <v>1.8049999999999999</v>
      </c>
      <c r="K7689" s="458"/>
    </row>
    <row r="7690" spans="1:11">
      <c r="A7690" s="450"/>
      <c r="B7690" s="563"/>
      <c r="C7690" s="564"/>
      <c r="D7690" s="565"/>
      <c r="E7690" s="565"/>
      <c r="F7690" s="566"/>
      <c r="G7690" s="489"/>
      <c r="H7690" s="489"/>
      <c r="I7690" s="743"/>
      <c r="J7690" s="492">
        <f t="shared" si="200"/>
        <v>0</v>
      </c>
      <c r="K7690" s="458"/>
    </row>
    <row r="7691" spans="1:11">
      <c r="A7691" s="450"/>
      <c r="B7691" s="563"/>
      <c r="C7691" s="564"/>
      <c r="D7691" s="565"/>
      <c r="E7691" s="565"/>
      <c r="F7691" s="566"/>
      <c r="G7691" s="489"/>
      <c r="H7691" s="489"/>
      <c r="I7691" s="743"/>
      <c r="J7691" s="492">
        <f>G7691*I7691</f>
        <v>0</v>
      </c>
      <c r="K7691" s="458"/>
    </row>
    <row r="7692" spans="1:11">
      <c r="A7692" s="450"/>
      <c r="B7692" s="563"/>
      <c r="C7692" s="564"/>
      <c r="D7692" s="565"/>
      <c r="E7692" s="565"/>
      <c r="F7692" s="566"/>
      <c r="G7692" s="489"/>
      <c r="H7692" s="489"/>
      <c r="I7692" s="743"/>
      <c r="J7692" s="492">
        <f t="shared" ref="J7692:J7694" si="201">G7692*I7692</f>
        <v>0</v>
      </c>
      <c r="K7692" s="458"/>
    </row>
    <row r="7693" spans="1:11">
      <c r="A7693" s="450"/>
      <c r="B7693" s="563"/>
      <c r="C7693" s="564"/>
      <c r="D7693" s="565"/>
      <c r="E7693" s="565"/>
      <c r="F7693" s="566"/>
      <c r="G7693" s="489"/>
      <c r="H7693" s="489"/>
      <c r="I7693" s="743"/>
      <c r="J7693" s="492">
        <f t="shared" si="201"/>
        <v>0</v>
      </c>
      <c r="K7693" s="458"/>
    </row>
    <row r="7694" spans="1:11">
      <c r="A7694" s="450"/>
      <c r="B7694" s="577"/>
      <c r="C7694" s="578"/>
      <c r="D7694" s="579"/>
      <c r="E7694" s="579"/>
      <c r="F7694" s="580"/>
      <c r="G7694" s="489"/>
      <c r="H7694" s="489"/>
      <c r="I7694" s="743"/>
      <c r="J7694" s="492">
        <f t="shared" si="201"/>
        <v>0</v>
      </c>
      <c r="K7694" s="458"/>
    </row>
    <row r="7695" spans="1:11">
      <c r="A7695" s="450"/>
      <c r="B7695" s="581"/>
      <c r="C7695" s="523"/>
      <c r="D7695" s="523"/>
      <c r="E7695" s="582"/>
      <c r="F7695" s="583"/>
      <c r="G7695" s="532"/>
      <c r="H7695" s="532"/>
      <c r="I7695" s="524" t="s">
        <v>138</v>
      </c>
      <c r="J7695" s="501">
        <f>SUM(J7688:J7694)</f>
        <v>4.5682</v>
      </c>
      <c r="K7695" s="458"/>
    </row>
    <row r="7696" spans="1:11">
      <c r="A7696" s="450"/>
      <c r="B7696" s="584"/>
      <c r="C7696" s="523"/>
      <c r="D7696" s="523"/>
      <c r="E7696" s="582"/>
      <c r="F7696" s="583"/>
      <c r="G7696" s="532"/>
      <c r="H7696" s="532"/>
      <c r="I7696" s="524"/>
      <c r="J7696" s="582"/>
      <c r="K7696" s="458"/>
    </row>
    <row r="7697" spans="1:11" ht="20.399999999999999">
      <c r="A7697" s="450"/>
      <c r="B7697" s="1667" t="s">
        <v>1141</v>
      </c>
      <c r="C7697" s="1668"/>
      <c r="D7697" s="1668"/>
      <c r="E7697" s="1668"/>
      <c r="F7697" s="1669"/>
      <c r="G7697" s="587" t="s">
        <v>494</v>
      </c>
      <c r="H7697" s="506" t="s">
        <v>1115</v>
      </c>
      <c r="I7697" s="557"/>
      <c r="J7697" s="509" t="s">
        <v>482</v>
      </c>
      <c r="K7697" s="458"/>
    </row>
    <row r="7698" spans="1:11">
      <c r="A7698" s="450"/>
      <c r="B7698" s="1654"/>
      <c r="C7698" s="1655"/>
      <c r="D7698" s="1655"/>
      <c r="E7698" s="1655"/>
      <c r="F7698" s="1656"/>
      <c r="G7698" s="489"/>
      <c r="H7698" s="1657"/>
      <c r="I7698" s="1658"/>
      <c r="J7698" s="492"/>
      <c r="K7698" s="458"/>
    </row>
    <row r="7699" spans="1:11">
      <c r="A7699" s="450"/>
      <c r="B7699" s="1659"/>
      <c r="C7699" s="1660"/>
      <c r="D7699" s="1660"/>
      <c r="E7699" s="1660"/>
      <c r="F7699" s="1661"/>
      <c r="G7699" s="496"/>
      <c r="H7699" s="1662"/>
      <c r="I7699" s="1663"/>
      <c r="J7699" s="492"/>
      <c r="K7699" s="458"/>
    </row>
    <row r="7700" spans="1:11">
      <c r="A7700" s="450"/>
      <c r="B7700" s="581"/>
      <c r="C7700" s="523"/>
      <c r="D7700" s="523"/>
      <c r="E7700" s="582"/>
      <c r="F7700" s="583"/>
      <c r="G7700" s="532"/>
      <c r="H7700" s="532"/>
      <c r="I7700" s="524" t="s">
        <v>138</v>
      </c>
      <c r="J7700" s="501">
        <f>SUM(J7698:J7699)</f>
        <v>0</v>
      </c>
      <c r="K7700" s="458"/>
    </row>
    <row r="7701" spans="1:11">
      <c r="A7701" s="450"/>
      <c r="B7701" s="523"/>
      <c r="C7701" s="523"/>
      <c r="D7701" s="523"/>
      <c r="E7701" s="523"/>
      <c r="F7701" s="523"/>
      <c r="G7701" s="523"/>
      <c r="H7701" s="523"/>
      <c r="I7701" s="524"/>
      <c r="J7701" s="523"/>
      <c r="K7701" s="458"/>
    </row>
    <row r="7702" spans="1:11">
      <c r="A7702" s="450"/>
      <c r="B7702" s="1645" t="s">
        <v>1142</v>
      </c>
      <c r="C7702" s="1646"/>
      <c r="D7702" s="1646"/>
      <c r="E7702" s="1646"/>
      <c r="F7702" s="1646"/>
      <c r="G7702" s="1646"/>
      <c r="H7702" s="1646"/>
      <c r="I7702" s="1647"/>
      <c r="J7702" s="573">
        <f>J7700+J7695+J7685</f>
        <v>19.692345454545457</v>
      </c>
      <c r="K7702" s="458"/>
    </row>
    <row r="7703" spans="1:11">
      <c r="A7703" s="450"/>
      <c r="B7703" s="523"/>
      <c r="C7703" s="523"/>
      <c r="D7703" s="523"/>
      <c r="E7703" s="523"/>
      <c r="F7703" s="523"/>
      <c r="G7703" s="523"/>
      <c r="H7703" s="523"/>
      <c r="I7703" s="524"/>
      <c r="J7703" s="523"/>
      <c r="K7703" s="458"/>
    </row>
    <row r="7704" spans="1:11">
      <c r="A7704" s="450"/>
      <c r="B7704" s="1645" t="s">
        <v>1143</v>
      </c>
      <c r="C7704" s="1646"/>
      <c r="D7704" s="1646"/>
      <c r="E7704" s="1646"/>
      <c r="F7704" s="1646"/>
      <c r="G7704" s="1646"/>
      <c r="H7704" s="1646"/>
      <c r="I7704" s="1647"/>
      <c r="J7704" s="501">
        <f>J7702*0</f>
        <v>0</v>
      </c>
      <c r="K7704" s="458"/>
    </row>
    <row r="7705" spans="1:11">
      <c r="A7705" s="450"/>
      <c r="B7705" s="523"/>
      <c r="C7705" s="523"/>
      <c r="D7705" s="523"/>
      <c r="E7705" s="523"/>
      <c r="F7705" s="523"/>
      <c r="G7705" s="523"/>
      <c r="H7705" s="523"/>
      <c r="I7705" s="524"/>
      <c r="J7705" s="523"/>
      <c r="K7705" s="458"/>
    </row>
    <row r="7706" spans="1:11">
      <c r="A7706" s="450"/>
      <c r="B7706" s="1645" t="s">
        <v>1144</v>
      </c>
      <c r="C7706" s="1646"/>
      <c r="D7706" s="1646"/>
      <c r="E7706" s="1646"/>
      <c r="F7706" s="1646"/>
      <c r="G7706" s="1646"/>
      <c r="H7706" s="1646"/>
      <c r="I7706" s="1647"/>
      <c r="J7706" s="573">
        <f>J7702+J7704</f>
        <v>19.692345454545457</v>
      </c>
      <c r="K7706" s="458"/>
    </row>
    <row r="7707" spans="1:11">
      <c r="A7707" s="450"/>
      <c r="B7707" s="511"/>
      <c r="C7707" s="511"/>
      <c r="D7707" s="511"/>
      <c r="E7707" s="511"/>
      <c r="F7707" s="511"/>
      <c r="G7707" s="511"/>
      <c r="H7707" s="511"/>
      <c r="I7707" s="571"/>
      <c r="J7707" s="511"/>
      <c r="K7707" s="458"/>
    </row>
    <row r="7708" spans="1:11">
      <c r="A7708" s="450"/>
      <c r="B7708" s="589"/>
      <c r="C7708" s="559"/>
      <c r="D7708" s="559"/>
      <c r="E7708" s="559"/>
      <c r="F7708" s="559"/>
      <c r="G7708" s="559"/>
      <c r="H7708" s="559"/>
      <c r="I7708" s="559"/>
      <c r="J7708" s="590"/>
      <c r="K7708" s="458"/>
    </row>
    <row r="7709" spans="1:11">
      <c r="A7709" s="450"/>
      <c r="B7709" s="591"/>
      <c r="C7709" s="592"/>
      <c r="D7709" s="593"/>
      <c r="E7709" s="593"/>
      <c r="F7709" s="594" t="s">
        <v>1119</v>
      </c>
      <c r="G7709" s="595" t="s">
        <v>1119</v>
      </c>
      <c r="H7709" s="592"/>
      <c r="I7709" s="592"/>
      <c r="J7709" s="596"/>
      <c r="K7709" s="458"/>
    </row>
    <row r="7710" spans="1:11">
      <c r="A7710" s="450"/>
      <c r="B7710" s="459"/>
      <c r="C7710" s="459"/>
      <c r="D7710" s="459"/>
      <c r="E7710" s="459"/>
      <c r="F7710" s="459"/>
      <c r="G7710" s="459"/>
      <c r="H7710" s="459"/>
      <c r="I7710" s="459"/>
      <c r="J7710" s="459"/>
      <c r="K7710" s="458"/>
    </row>
    <row r="7711" spans="1:11">
      <c r="A7711" s="450"/>
      <c r="B7711" s="597"/>
      <c r="C7711" s="598"/>
      <c r="D7711" s="598"/>
      <c r="E7711" s="598"/>
      <c r="F7711" s="599"/>
      <c r="G7711" s="600" t="s">
        <v>482</v>
      </c>
      <c r="H7711" s="502"/>
      <c r="I7711" s="502"/>
      <c r="J7711" s="505"/>
      <c r="K7711" s="458"/>
    </row>
    <row r="7712" spans="1:11">
      <c r="A7712" s="450"/>
      <c r="B7712" s="601"/>
      <c r="C7712" s="602"/>
      <c r="D7712" s="602"/>
      <c r="E7712" s="602"/>
      <c r="F7712" s="603"/>
      <c r="G7712" s="1648" t="s">
        <v>1145</v>
      </c>
      <c r="H7712" s="1649"/>
      <c r="I7712" s="1649"/>
      <c r="J7712" s="1650"/>
      <c r="K7712" s="458"/>
    </row>
    <row r="7713" spans="1:11">
      <c r="A7713" s="450"/>
      <c r="B7713" s="604"/>
      <c r="C7713" s="605"/>
      <c r="D7713" s="605"/>
      <c r="E7713" s="605"/>
      <c r="F7713" s="606"/>
      <c r="G7713" s="607"/>
      <c r="H7713" s="1651"/>
      <c r="I7713" s="1652"/>
      <c r="J7713" s="1653"/>
      <c r="K7713" s="458"/>
    </row>
    <row r="7714" spans="1:11" ht="15" thickBot="1">
      <c r="A7714" s="608"/>
      <c r="B7714" s="609"/>
      <c r="C7714" s="609"/>
      <c r="D7714" s="609"/>
      <c r="E7714" s="609"/>
      <c r="F7714" s="609"/>
      <c r="G7714" s="609"/>
      <c r="H7714" s="609"/>
      <c r="I7714" s="609"/>
      <c r="J7714" s="609"/>
      <c r="K7714" s="610"/>
    </row>
    <row r="7715" spans="1:11">
      <c r="A7715" s="447"/>
      <c r="B7715" s="448"/>
      <c r="C7715" s="448"/>
      <c r="D7715" s="448"/>
      <c r="E7715" s="448"/>
      <c r="F7715" s="448"/>
      <c r="G7715" s="448"/>
      <c r="H7715" s="448"/>
      <c r="I7715" s="448"/>
      <c r="J7715" s="448"/>
      <c r="K7715" s="449"/>
    </row>
    <row r="7716" spans="1:11">
      <c r="A7716" s="450"/>
      <c r="B7716" s="451" t="s">
        <v>141</v>
      </c>
      <c r="C7716" s="452"/>
      <c r="D7716" s="453" t="s">
        <v>1105</v>
      </c>
      <c r="E7716" s="454"/>
      <c r="F7716" s="455"/>
      <c r="G7716" s="455"/>
      <c r="H7716" s="456"/>
      <c r="I7716" s="456"/>
      <c r="J7716" s="457"/>
      <c r="K7716" s="458"/>
    </row>
    <row r="7717" spans="1:11">
      <c r="A7717" s="450"/>
      <c r="B7717" s="459"/>
      <c r="C7717" s="459"/>
      <c r="D7717" s="459"/>
      <c r="E7717" s="459"/>
      <c r="F7717" s="459"/>
      <c r="G7717" s="459"/>
      <c r="H7717" s="459"/>
      <c r="I7717" s="459"/>
      <c r="J7717" s="459"/>
      <c r="K7717" s="458"/>
    </row>
    <row r="7718" spans="1:11">
      <c r="A7718" s="450"/>
      <c r="B7718" s="460" t="s">
        <v>1106</v>
      </c>
      <c r="C7718" s="461" t="s">
        <v>1107</v>
      </c>
      <c r="D7718" s="1671" t="s">
        <v>198</v>
      </c>
      <c r="E7718" s="1672"/>
      <c r="F7718" s="1672"/>
      <c r="G7718" s="1672"/>
      <c r="H7718" s="1672"/>
      <c r="I7718" s="1673"/>
      <c r="J7718" s="462" t="s">
        <v>1108</v>
      </c>
      <c r="K7718" s="458"/>
    </row>
    <row r="7719" spans="1:11" ht="22.5" customHeight="1">
      <c r="A7719" s="450"/>
      <c r="B7719" s="463"/>
      <c r="C7719" s="464"/>
      <c r="D7719" s="1674" t="s">
        <v>1480</v>
      </c>
      <c r="E7719" s="1675"/>
      <c r="F7719" s="1675"/>
      <c r="G7719" s="1675"/>
      <c r="H7719" s="1675"/>
      <c r="I7719" s="1676"/>
      <c r="J7719" s="468" t="str">
        <f>F7736</f>
        <v>m2</v>
      </c>
      <c r="K7719" s="458"/>
    </row>
    <row r="7720" spans="1:11">
      <c r="A7720" s="450"/>
      <c r="B7720" s="469"/>
      <c r="C7720" s="469"/>
      <c r="D7720" s="469"/>
      <c r="E7720" s="469"/>
      <c r="F7720" s="469"/>
      <c r="G7720" s="469"/>
      <c r="H7720" s="469"/>
      <c r="I7720" s="470"/>
      <c r="J7720" s="471"/>
      <c r="K7720" s="458"/>
    </row>
    <row r="7721" spans="1:11">
      <c r="A7721" s="450"/>
      <c r="B7721" s="1648" t="s">
        <v>1111</v>
      </c>
      <c r="C7721" s="1650"/>
      <c r="D7721" s="1679" t="s">
        <v>873</v>
      </c>
      <c r="E7721" s="1681" t="s">
        <v>1112</v>
      </c>
      <c r="F7721" s="472" t="s">
        <v>1113</v>
      </c>
      <c r="G7721" s="473"/>
      <c r="H7721" s="472" t="s">
        <v>1114</v>
      </c>
      <c r="I7721" s="473"/>
      <c r="J7721" s="474" t="s">
        <v>1115</v>
      </c>
      <c r="K7721" s="458"/>
    </row>
    <row r="7722" spans="1:11">
      <c r="A7722" s="450"/>
      <c r="B7722" s="1677"/>
      <c r="C7722" s="1678"/>
      <c r="D7722" s="1680"/>
      <c r="E7722" s="1682"/>
      <c r="F7722" s="475" t="s">
        <v>1116</v>
      </c>
      <c r="G7722" s="475" t="s">
        <v>1117</v>
      </c>
      <c r="H7722" s="475" t="s">
        <v>1116</v>
      </c>
      <c r="I7722" s="476" t="s">
        <v>1117</v>
      </c>
      <c r="J7722" s="477" t="s">
        <v>1118</v>
      </c>
      <c r="K7722" s="458"/>
    </row>
    <row r="7723" spans="1:11">
      <c r="A7723" s="450"/>
      <c r="B7723" s="486"/>
      <c r="C7723" s="487"/>
      <c r="D7723" s="488"/>
      <c r="E7723" s="481"/>
      <c r="F7723" s="481"/>
      <c r="G7723" s="482"/>
      <c r="H7723" s="490"/>
      <c r="I7723" s="484"/>
      <c r="J7723" s="492">
        <f>H7723*F7723*E7723+I7723*G7723*E7723</f>
        <v>0</v>
      </c>
      <c r="K7723" s="458"/>
    </row>
    <row r="7724" spans="1:11">
      <c r="A7724" s="450"/>
      <c r="B7724" s="486"/>
      <c r="C7724" s="487"/>
      <c r="D7724" s="488"/>
      <c r="E7724" s="489"/>
      <c r="F7724" s="489"/>
      <c r="G7724" s="489"/>
      <c r="H7724" s="490"/>
      <c r="I7724" s="491"/>
      <c r="J7724" s="492">
        <f>H7724*F7724*E7724+I7724*G7724*E7724</f>
        <v>0</v>
      </c>
      <c r="K7724" s="458"/>
    </row>
    <row r="7725" spans="1:11">
      <c r="A7725" s="450"/>
      <c r="B7725" s="493"/>
      <c r="C7725" s="494"/>
      <c r="D7725" s="495"/>
      <c r="E7725" s="496"/>
      <c r="F7725" s="496"/>
      <c r="G7725" s="496"/>
      <c r="H7725" s="497"/>
      <c r="I7725" s="498"/>
      <c r="J7725" s="492">
        <f>H7725*F7725*E7725+I7725*G7725*E7725</f>
        <v>0</v>
      </c>
      <c r="K7725" s="458"/>
    </row>
    <row r="7726" spans="1:11">
      <c r="A7726" s="450"/>
      <c r="B7726" s="499" t="s">
        <v>1119</v>
      </c>
      <c r="C7726" s="469"/>
      <c r="D7726" s="469"/>
      <c r="E7726" s="469"/>
      <c r="F7726" s="469"/>
      <c r="G7726" s="469"/>
      <c r="H7726" s="469"/>
      <c r="I7726" s="500" t="s">
        <v>138</v>
      </c>
      <c r="J7726" s="501">
        <f>SUM(J7723:J7725)</f>
        <v>0</v>
      </c>
      <c r="K7726" s="458"/>
    </row>
    <row r="7727" spans="1:11">
      <c r="A7727" s="450"/>
      <c r="B7727" s="502"/>
      <c r="C7727" s="502"/>
      <c r="D7727" s="502"/>
      <c r="E7727" s="502"/>
      <c r="F7727" s="502"/>
      <c r="G7727" s="502"/>
      <c r="H7727" s="502"/>
      <c r="I7727" s="503"/>
      <c r="J7727" s="504"/>
      <c r="K7727" s="458"/>
    </row>
    <row r="7728" spans="1:11" ht="20.399999999999999">
      <c r="A7728" s="450"/>
      <c r="B7728" s="1664" t="s">
        <v>1120</v>
      </c>
      <c r="C7728" s="1665"/>
      <c r="D7728" s="1665"/>
      <c r="E7728" s="1666"/>
      <c r="F7728" s="505" t="s">
        <v>873</v>
      </c>
      <c r="G7728" s="506"/>
      <c r="H7728" s="507" t="s">
        <v>560</v>
      </c>
      <c r="I7728" s="508" t="s">
        <v>1121</v>
      </c>
      <c r="J7728" s="509" t="s">
        <v>1122</v>
      </c>
      <c r="K7728" s="458"/>
    </row>
    <row r="7729" spans="1:11">
      <c r="A7729" s="450"/>
      <c r="B7729" s="510"/>
      <c r="C7729" s="511"/>
      <c r="D7729" s="512"/>
      <c r="E7729" s="513"/>
      <c r="F7729" s="514"/>
      <c r="G7729" s="515"/>
      <c r="H7729" s="516"/>
      <c r="I7729" s="484"/>
      <c r="J7729" s="485"/>
      <c r="K7729" s="458"/>
    </row>
    <row r="7730" spans="1:11">
      <c r="A7730" s="450"/>
      <c r="B7730" s="517" t="s">
        <v>734</v>
      </c>
      <c r="C7730" s="518"/>
      <c r="D7730" s="459"/>
      <c r="E7730" s="487"/>
      <c r="F7730" s="488"/>
      <c r="G7730" s="519"/>
      <c r="H7730" s="520">
        <v>0.3</v>
      </c>
      <c r="I7730" s="521">
        <f>VLOOKUP(B7730,'MÃO DE OBRA'!$A:$E,5,FALSE)/220</f>
        <v>23.596363636363641</v>
      </c>
      <c r="J7730" s="492">
        <f t="shared" ref="J7730:J7731" si="202">H7730*I7730</f>
        <v>7.0789090909090921</v>
      </c>
      <c r="K7730" s="458"/>
    </row>
    <row r="7731" spans="1:11">
      <c r="A7731" s="450"/>
      <c r="B7731" s="517" t="s">
        <v>741</v>
      </c>
      <c r="C7731" s="518"/>
      <c r="D7731" s="459"/>
      <c r="E7731" s="487"/>
      <c r="F7731" s="488"/>
      <c r="G7731" s="519"/>
      <c r="H7731" s="520">
        <v>0.1</v>
      </c>
      <c r="I7731" s="521">
        <f>VLOOKUP(B7731,'MÃO DE OBRA'!$A:$E,5,FALSE)/220</f>
        <v>14.214</v>
      </c>
      <c r="J7731" s="492">
        <f t="shared" si="202"/>
        <v>1.4214000000000002</v>
      </c>
      <c r="K7731" s="458"/>
    </row>
    <row r="7732" spans="1:11">
      <c r="A7732" s="450"/>
      <c r="B7732" s="517"/>
      <c r="C7732" s="518"/>
      <c r="D7732" s="459"/>
      <c r="E7732" s="487"/>
      <c r="F7732" s="488"/>
      <c r="G7732" s="519"/>
      <c r="H7732" s="520"/>
      <c r="I7732" s="521"/>
      <c r="J7732" s="492"/>
      <c r="K7732" s="458"/>
    </row>
    <row r="7733" spans="1:11">
      <c r="A7733" s="450"/>
      <c r="B7733" s="517"/>
      <c r="C7733" s="518"/>
      <c r="D7733" s="459"/>
      <c r="E7733" s="487"/>
      <c r="F7733" s="488"/>
      <c r="G7733" s="519"/>
      <c r="H7733" s="520"/>
      <c r="I7733" s="491"/>
      <c r="J7733" s="492">
        <f>H7733*I7733</f>
        <v>0</v>
      </c>
      <c r="K7733" s="458"/>
    </row>
    <row r="7734" spans="1:11">
      <c r="A7734" s="450"/>
      <c r="B7734" s="499" t="s">
        <v>1119</v>
      </c>
      <c r="C7734" s="502"/>
      <c r="D7734" s="502"/>
      <c r="E7734" s="502"/>
      <c r="F7734" s="502"/>
      <c r="G7734" s="502"/>
      <c r="H7734" s="502"/>
      <c r="I7734" s="522" t="s">
        <v>138</v>
      </c>
      <c r="J7734" s="501">
        <f>SUM(J7729:J7733)</f>
        <v>8.5003090909090915</v>
      </c>
      <c r="K7734" s="458"/>
    </row>
    <row r="7735" spans="1:11">
      <c r="A7735" s="450"/>
      <c r="B7735" s="523"/>
      <c r="C7735" s="523"/>
      <c r="D7735" s="523"/>
      <c r="E7735" s="523"/>
      <c r="F7735" s="523"/>
      <c r="G7735" s="523"/>
      <c r="H7735" s="523"/>
      <c r="I7735" s="524"/>
      <c r="J7735" s="523"/>
      <c r="K7735" s="458"/>
    </row>
    <row r="7736" spans="1:11">
      <c r="A7736" s="450"/>
      <c r="B7736" s="525" t="s">
        <v>1123</v>
      </c>
      <c r="C7736" s="526"/>
      <c r="D7736" s="523"/>
      <c r="E7736" s="527">
        <v>1</v>
      </c>
      <c r="F7736" s="528" t="s">
        <v>1130</v>
      </c>
      <c r="G7736" s="506"/>
      <c r="H7736" s="506"/>
      <c r="I7736" s="529" t="s">
        <v>1124</v>
      </c>
      <c r="J7736" s="501">
        <f>J7726+J7734</f>
        <v>8.5003090909090915</v>
      </c>
      <c r="K7736" s="458"/>
    </row>
    <row r="7737" spans="1:11">
      <c r="A7737" s="450"/>
      <c r="B7737" s="530"/>
      <c r="C7737" s="523"/>
      <c r="D7737" s="523"/>
      <c r="E7737" s="531"/>
      <c r="F7737" s="532"/>
      <c r="G7737" s="532"/>
      <c r="H7737" s="532"/>
      <c r="I7737" s="524"/>
      <c r="J7737" s="523"/>
      <c r="K7737" s="458"/>
    </row>
    <row r="7738" spans="1:11" ht="20.399999999999999">
      <c r="A7738" s="450"/>
      <c r="B7738" s="1667" t="s">
        <v>481</v>
      </c>
      <c r="C7738" s="1668"/>
      <c r="D7738" s="1668"/>
      <c r="E7738" s="1669"/>
      <c r="F7738" s="533" t="s">
        <v>873</v>
      </c>
      <c r="G7738" s="534" t="s">
        <v>493</v>
      </c>
      <c r="H7738" s="507" t="s">
        <v>1115</v>
      </c>
      <c r="I7738" s="535" t="s">
        <v>480</v>
      </c>
      <c r="J7738" s="536" t="s">
        <v>482</v>
      </c>
      <c r="K7738" s="458"/>
    </row>
    <row r="7739" spans="1:11">
      <c r="A7739" s="450"/>
      <c r="B7739" s="537"/>
      <c r="C7739" s="538"/>
      <c r="D7739" s="538"/>
      <c r="E7739" s="539"/>
      <c r="F7739" s="540"/>
      <c r="G7739" s="541"/>
      <c r="H7739" s="547"/>
      <c r="I7739" s="543"/>
      <c r="J7739" s="485"/>
      <c r="K7739" s="458"/>
    </row>
    <row r="7740" spans="1:11">
      <c r="A7740" s="450"/>
      <c r="B7740" s="537"/>
      <c r="C7740" s="518"/>
      <c r="D7740" s="518"/>
      <c r="E7740" s="487"/>
      <c r="F7740" s="540"/>
      <c r="G7740" s="541"/>
      <c r="H7740" s="547"/>
      <c r="I7740" s="543"/>
      <c r="J7740" s="492"/>
      <c r="K7740" s="458"/>
    </row>
    <row r="7741" spans="1:11">
      <c r="A7741" s="450"/>
      <c r="B7741" s="517"/>
      <c r="C7741" s="518"/>
      <c r="D7741" s="518"/>
      <c r="E7741" s="487"/>
      <c r="F7741" s="488"/>
      <c r="G7741" s="546"/>
      <c r="H7741" s="547"/>
      <c r="I7741" s="543"/>
      <c r="J7741" s="492">
        <f>H7741*I7741*E7723*F7723</f>
        <v>0</v>
      </c>
      <c r="K7741" s="458"/>
    </row>
    <row r="7742" spans="1:11">
      <c r="A7742" s="450"/>
      <c r="B7742" s="517"/>
      <c r="C7742" s="526"/>
      <c r="D7742" s="526"/>
      <c r="E7742" s="494"/>
      <c r="F7742" s="488"/>
      <c r="G7742" s="468"/>
      <c r="H7742" s="547"/>
      <c r="I7742" s="548"/>
      <c r="J7742" s="492">
        <f>H7742*I7742*E7724*F7724</f>
        <v>0</v>
      </c>
      <c r="K7742" s="458"/>
    </row>
    <row r="7743" spans="1:11">
      <c r="A7743" s="450"/>
      <c r="B7743" s="550" t="s">
        <v>1119</v>
      </c>
      <c r="C7743" s="526"/>
      <c r="D7743" s="526"/>
      <c r="E7743" s="526"/>
      <c r="F7743" s="523"/>
      <c r="G7743" s="526"/>
      <c r="H7743" s="551"/>
      <c r="I7743" s="552" t="s">
        <v>138</v>
      </c>
      <c r="J7743" s="501">
        <f>SUM(J7739:J7742)</f>
        <v>0</v>
      </c>
      <c r="K7743" s="458"/>
    </row>
    <row r="7744" spans="1:11">
      <c r="A7744" s="450"/>
      <c r="B7744" s="553"/>
      <c r="C7744" s="526"/>
      <c r="D7744" s="526"/>
      <c r="E7744" s="554"/>
      <c r="F7744" s="555"/>
      <c r="G7744" s="506"/>
      <c r="H7744" s="506"/>
      <c r="I7744" s="529"/>
      <c r="J7744" s="554"/>
      <c r="K7744" s="458"/>
    </row>
    <row r="7745" spans="1:11" ht="20.399999999999999">
      <c r="A7745" s="450"/>
      <c r="B7745" s="1667" t="s">
        <v>1125</v>
      </c>
      <c r="C7745" s="1668"/>
      <c r="D7745" s="1668"/>
      <c r="E7745" s="1668"/>
      <c r="F7745" s="1669"/>
      <c r="G7745" s="556" t="s">
        <v>494</v>
      </c>
      <c r="H7745" s="506" t="s">
        <v>1126</v>
      </c>
      <c r="I7745" s="557" t="s">
        <v>1115</v>
      </c>
      <c r="J7745" s="509" t="s">
        <v>482</v>
      </c>
      <c r="K7745" s="458"/>
    </row>
    <row r="7746" spans="1:11">
      <c r="A7746" s="450"/>
      <c r="B7746" s="558"/>
      <c r="C7746" s="559"/>
      <c r="D7746" s="560"/>
      <c r="E7746" s="560"/>
      <c r="F7746" s="561"/>
      <c r="G7746" s="489"/>
      <c r="H7746" s="489"/>
      <c r="I7746" s="562"/>
      <c r="J7746" s="492"/>
      <c r="K7746" s="458"/>
    </row>
    <row r="7747" spans="1:11">
      <c r="A7747" s="450"/>
      <c r="B7747" s="563"/>
      <c r="C7747" s="564"/>
      <c r="D7747" s="565"/>
      <c r="E7747" s="565"/>
      <c r="F7747" s="566"/>
      <c r="G7747" s="489"/>
      <c r="H7747" s="489"/>
      <c r="I7747" s="562"/>
      <c r="J7747" s="492"/>
      <c r="K7747" s="458"/>
    </row>
    <row r="7748" spans="1:11">
      <c r="A7748" s="450"/>
      <c r="B7748" s="1670" t="s">
        <v>138</v>
      </c>
      <c r="C7748" s="1670"/>
      <c r="D7748" s="1670"/>
      <c r="E7748" s="1670"/>
      <c r="F7748" s="1670"/>
      <c r="G7748" s="1670"/>
      <c r="H7748" s="1670"/>
      <c r="I7748" s="1670"/>
      <c r="J7748" s="501">
        <f>SUM(J7746:J7747)</f>
        <v>0</v>
      </c>
      <c r="K7748" s="458"/>
    </row>
    <row r="7749" spans="1:11">
      <c r="A7749" s="450"/>
      <c r="B7749" s="567"/>
      <c r="C7749" s="511"/>
      <c r="D7749" s="511"/>
      <c r="E7749" s="568"/>
      <c r="F7749" s="569"/>
      <c r="G7749" s="570"/>
      <c r="H7749" s="570"/>
      <c r="I7749" s="571"/>
      <c r="J7749" s="572"/>
      <c r="K7749" s="458"/>
    </row>
    <row r="7750" spans="1:11">
      <c r="A7750" s="450"/>
      <c r="B7750" s="573" t="s">
        <v>1127</v>
      </c>
      <c r="C7750" s="573"/>
      <c r="D7750" s="550"/>
      <c r="E7750" s="523"/>
      <c r="F7750" s="523"/>
      <c r="G7750" s="523"/>
      <c r="H7750" s="574"/>
      <c r="I7750" s="575"/>
      <c r="J7750" s="639">
        <f>(J7736+J7743+J7748)/E7736</f>
        <v>8.5003090909090915</v>
      </c>
      <c r="K7750" s="458"/>
    </row>
    <row r="7751" spans="1:11">
      <c r="A7751" s="450"/>
      <c r="B7751" s="553"/>
      <c r="C7751" s="526"/>
      <c r="D7751" s="526"/>
      <c r="E7751" s="554"/>
      <c r="F7751" s="555"/>
      <c r="G7751" s="506"/>
      <c r="H7751" s="506"/>
      <c r="I7751" s="529"/>
      <c r="J7751" s="576"/>
      <c r="K7751" s="458"/>
    </row>
    <row r="7752" spans="1:11" ht="20.399999999999999">
      <c r="A7752" s="450"/>
      <c r="B7752" s="1667" t="s">
        <v>1128</v>
      </c>
      <c r="C7752" s="1668"/>
      <c r="D7752" s="1668"/>
      <c r="E7752" s="1668"/>
      <c r="F7752" s="1669"/>
      <c r="G7752" s="556" t="s">
        <v>494</v>
      </c>
      <c r="H7752" s="506" t="s">
        <v>1126</v>
      </c>
      <c r="I7752" s="557" t="s">
        <v>1115</v>
      </c>
      <c r="J7752" s="509" t="s">
        <v>482</v>
      </c>
      <c r="K7752" s="458"/>
    </row>
    <row r="7753" spans="1:11">
      <c r="A7753" s="450"/>
      <c r="B7753" s="558" t="s">
        <v>1447</v>
      </c>
      <c r="C7753" s="559"/>
      <c r="D7753" s="560"/>
      <c r="E7753" s="560"/>
      <c r="F7753" s="561"/>
      <c r="G7753" s="489">
        <v>4.7249999999999996</v>
      </c>
      <c r="H7753" s="489" t="s">
        <v>1140</v>
      </c>
      <c r="I7753" s="562">
        <v>0.63</v>
      </c>
      <c r="J7753" s="492">
        <f>G7753*I7753</f>
        <v>2.97675</v>
      </c>
      <c r="K7753" s="458"/>
    </row>
    <row r="7754" spans="1:11">
      <c r="A7754" s="450"/>
      <c r="B7754" s="563" t="s">
        <v>1481</v>
      </c>
      <c r="C7754" s="564"/>
      <c r="D7754" s="565"/>
      <c r="E7754" s="565"/>
      <c r="F7754" s="566"/>
      <c r="G7754" s="489">
        <v>1.05</v>
      </c>
      <c r="H7754" s="489" t="s">
        <v>1165</v>
      </c>
      <c r="I7754" s="743">
        <v>55.51</v>
      </c>
      <c r="J7754" s="492">
        <f t="shared" ref="J7754:J7755" si="203">G7754*I7754</f>
        <v>58.285499999999999</v>
      </c>
      <c r="K7754" s="458"/>
    </row>
    <row r="7755" spans="1:11">
      <c r="A7755" s="450"/>
      <c r="B7755" s="563" t="s">
        <v>1476</v>
      </c>
      <c r="C7755" s="564"/>
      <c r="D7755" s="565"/>
      <c r="E7755" s="565"/>
      <c r="F7755" s="566"/>
      <c r="G7755" s="489">
        <v>1</v>
      </c>
      <c r="H7755" s="489" t="s">
        <v>1165</v>
      </c>
      <c r="I7755" s="743">
        <v>5.67</v>
      </c>
      <c r="J7755" s="492">
        <f t="shared" si="203"/>
        <v>5.67</v>
      </c>
      <c r="K7755" s="458"/>
    </row>
    <row r="7756" spans="1:11">
      <c r="A7756" s="450"/>
      <c r="B7756" s="563"/>
      <c r="C7756" s="564"/>
      <c r="D7756" s="565"/>
      <c r="E7756" s="565"/>
      <c r="F7756" s="566"/>
      <c r="G7756" s="489"/>
      <c r="H7756" s="489"/>
      <c r="I7756" s="743"/>
      <c r="J7756" s="492">
        <f>G7756*I7756</f>
        <v>0</v>
      </c>
      <c r="K7756" s="458"/>
    </row>
    <row r="7757" spans="1:11">
      <c r="A7757" s="450"/>
      <c r="B7757" s="563"/>
      <c r="C7757" s="564"/>
      <c r="D7757" s="565"/>
      <c r="E7757" s="565"/>
      <c r="F7757" s="566"/>
      <c r="G7757" s="489"/>
      <c r="H7757" s="489"/>
      <c r="I7757" s="743"/>
      <c r="J7757" s="492">
        <f t="shared" ref="J7757:J7759" si="204">G7757*I7757</f>
        <v>0</v>
      </c>
      <c r="K7757" s="458"/>
    </row>
    <row r="7758" spans="1:11">
      <c r="A7758" s="450"/>
      <c r="B7758" s="563"/>
      <c r="C7758" s="564"/>
      <c r="D7758" s="565"/>
      <c r="E7758" s="565"/>
      <c r="F7758" s="566"/>
      <c r="G7758" s="489"/>
      <c r="H7758" s="489"/>
      <c r="I7758" s="743"/>
      <c r="J7758" s="492">
        <f t="shared" si="204"/>
        <v>0</v>
      </c>
      <c r="K7758" s="458"/>
    </row>
    <row r="7759" spans="1:11">
      <c r="A7759" s="450"/>
      <c r="B7759" s="577"/>
      <c r="C7759" s="578"/>
      <c r="D7759" s="579"/>
      <c r="E7759" s="579"/>
      <c r="F7759" s="580"/>
      <c r="G7759" s="489"/>
      <c r="H7759" s="489"/>
      <c r="I7759" s="743"/>
      <c r="J7759" s="492">
        <f t="shared" si="204"/>
        <v>0</v>
      </c>
      <c r="K7759" s="458"/>
    </row>
    <row r="7760" spans="1:11">
      <c r="A7760" s="450"/>
      <c r="B7760" s="581"/>
      <c r="C7760" s="523"/>
      <c r="D7760" s="523"/>
      <c r="E7760" s="582"/>
      <c r="F7760" s="583"/>
      <c r="G7760" s="532"/>
      <c r="H7760" s="532"/>
      <c r="I7760" s="524" t="s">
        <v>138</v>
      </c>
      <c r="J7760" s="501">
        <f>SUM(J7753:J7759)</f>
        <v>66.932249999999996</v>
      </c>
      <c r="K7760" s="458"/>
    </row>
    <row r="7761" spans="1:11">
      <c r="A7761" s="450"/>
      <c r="B7761" s="584"/>
      <c r="C7761" s="523"/>
      <c r="D7761" s="523"/>
      <c r="E7761" s="582"/>
      <c r="F7761" s="583"/>
      <c r="G7761" s="532"/>
      <c r="H7761" s="532"/>
      <c r="I7761" s="524"/>
      <c r="J7761" s="582"/>
      <c r="K7761" s="458"/>
    </row>
    <row r="7762" spans="1:11" ht="20.399999999999999">
      <c r="A7762" s="450"/>
      <c r="B7762" s="1667" t="s">
        <v>1141</v>
      </c>
      <c r="C7762" s="1668"/>
      <c r="D7762" s="1668"/>
      <c r="E7762" s="1668"/>
      <c r="F7762" s="1669"/>
      <c r="G7762" s="587" t="s">
        <v>494</v>
      </c>
      <c r="H7762" s="506" t="s">
        <v>1115</v>
      </c>
      <c r="I7762" s="557"/>
      <c r="J7762" s="509" t="s">
        <v>482</v>
      </c>
      <c r="K7762" s="458"/>
    </row>
    <row r="7763" spans="1:11">
      <c r="A7763" s="450"/>
      <c r="B7763" s="1654"/>
      <c r="C7763" s="1655"/>
      <c r="D7763" s="1655"/>
      <c r="E7763" s="1655"/>
      <c r="F7763" s="1656"/>
      <c r="G7763" s="489"/>
      <c r="H7763" s="1657"/>
      <c r="I7763" s="1658"/>
      <c r="J7763" s="492"/>
      <c r="K7763" s="458"/>
    </row>
    <row r="7764" spans="1:11">
      <c r="A7764" s="450"/>
      <c r="B7764" s="1659"/>
      <c r="C7764" s="1660"/>
      <c r="D7764" s="1660"/>
      <c r="E7764" s="1660"/>
      <c r="F7764" s="1661"/>
      <c r="G7764" s="496"/>
      <c r="H7764" s="1662"/>
      <c r="I7764" s="1663"/>
      <c r="J7764" s="492"/>
      <c r="K7764" s="458"/>
    </row>
    <row r="7765" spans="1:11">
      <c r="A7765" s="450"/>
      <c r="B7765" s="581"/>
      <c r="C7765" s="523"/>
      <c r="D7765" s="523"/>
      <c r="E7765" s="582"/>
      <c r="F7765" s="583"/>
      <c r="G7765" s="532"/>
      <c r="H7765" s="532"/>
      <c r="I7765" s="524" t="s">
        <v>138</v>
      </c>
      <c r="J7765" s="501">
        <f>SUM(J7763:J7764)</f>
        <v>0</v>
      </c>
      <c r="K7765" s="458"/>
    </row>
    <row r="7766" spans="1:11">
      <c r="A7766" s="450"/>
      <c r="B7766" s="523"/>
      <c r="C7766" s="523"/>
      <c r="D7766" s="523"/>
      <c r="E7766" s="523"/>
      <c r="F7766" s="523"/>
      <c r="G7766" s="523"/>
      <c r="H7766" s="523"/>
      <c r="I7766" s="524"/>
      <c r="J7766" s="523"/>
      <c r="K7766" s="458"/>
    </row>
    <row r="7767" spans="1:11">
      <c r="A7767" s="450"/>
      <c r="B7767" s="1645" t="s">
        <v>1142</v>
      </c>
      <c r="C7767" s="1646"/>
      <c r="D7767" s="1646"/>
      <c r="E7767" s="1646"/>
      <c r="F7767" s="1646"/>
      <c r="G7767" s="1646"/>
      <c r="H7767" s="1646"/>
      <c r="I7767" s="1647"/>
      <c r="J7767" s="573">
        <f>J7765+J7760+J7750</f>
        <v>75.432559090909081</v>
      </c>
      <c r="K7767" s="458"/>
    </row>
    <row r="7768" spans="1:11">
      <c r="A7768" s="450"/>
      <c r="B7768" s="523"/>
      <c r="C7768" s="523"/>
      <c r="D7768" s="523"/>
      <c r="E7768" s="523"/>
      <c r="F7768" s="523"/>
      <c r="G7768" s="523"/>
      <c r="H7768" s="523"/>
      <c r="I7768" s="524"/>
      <c r="J7768" s="523"/>
      <c r="K7768" s="458"/>
    </row>
    <row r="7769" spans="1:11">
      <c r="A7769" s="450"/>
      <c r="B7769" s="1645" t="s">
        <v>1143</v>
      </c>
      <c r="C7769" s="1646"/>
      <c r="D7769" s="1646"/>
      <c r="E7769" s="1646"/>
      <c r="F7769" s="1646"/>
      <c r="G7769" s="1646"/>
      <c r="H7769" s="1646"/>
      <c r="I7769" s="1647"/>
      <c r="J7769" s="501">
        <f>J7767*0</f>
        <v>0</v>
      </c>
      <c r="K7769" s="458"/>
    </row>
    <row r="7770" spans="1:11">
      <c r="A7770" s="450"/>
      <c r="B7770" s="523"/>
      <c r="C7770" s="523"/>
      <c r="D7770" s="523"/>
      <c r="E7770" s="523"/>
      <c r="F7770" s="523"/>
      <c r="G7770" s="523"/>
      <c r="H7770" s="523"/>
      <c r="I7770" s="524"/>
      <c r="J7770" s="523"/>
      <c r="K7770" s="458"/>
    </row>
    <row r="7771" spans="1:11">
      <c r="A7771" s="450"/>
      <c r="B7771" s="1645" t="s">
        <v>1144</v>
      </c>
      <c r="C7771" s="1646"/>
      <c r="D7771" s="1646"/>
      <c r="E7771" s="1646"/>
      <c r="F7771" s="1646"/>
      <c r="G7771" s="1646"/>
      <c r="H7771" s="1646"/>
      <c r="I7771" s="1647"/>
      <c r="J7771" s="573">
        <f>J7767+J7769</f>
        <v>75.432559090909081</v>
      </c>
      <c r="K7771" s="458"/>
    </row>
    <row r="7772" spans="1:11">
      <c r="A7772" s="450"/>
      <c r="B7772" s="511"/>
      <c r="C7772" s="511"/>
      <c r="D7772" s="511"/>
      <c r="E7772" s="511"/>
      <c r="F7772" s="511"/>
      <c r="G7772" s="511"/>
      <c r="H7772" s="511"/>
      <c r="I7772" s="571"/>
      <c r="J7772" s="511"/>
      <c r="K7772" s="458"/>
    </row>
    <row r="7773" spans="1:11">
      <c r="A7773" s="450"/>
      <c r="B7773" s="589"/>
      <c r="C7773" s="559"/>
      <c r="D7773" s="559"/>
      <c r="E7773" s="559"/>
      <c r="F7773" s="559"/>
      <c r="G7773" s="559"/>
      <c r="H7773" s="559"/>
      <c r="I7773" s="559"/>
      <c r="J7773" s="590"/>
      <c r="K7773" s="458"/>
    </row>
    <row r="7774" spans="1:11">
      <c r="A7774" s="450"/>
      <c r="B7774" s="591"/>
      <c r="C7774" s="592"/>
      <c r="D7774" s="593"/>
      <c r="E7774" s="593"/>
      <c r="F7774" s="594" t="s">
        <v>1119</v>
      </c>
      <c r="G7774" s="595" t="s">
        <v>1119</v>
      </c>
      <c r="H7774" s="592"/>
      <c r="I7774" s="592"/>
      <c r="J7774" s="596"/>
      <c r="K7774" s="458"/>
    </row>
    <row r="7775" spans="1:11">
      <c r="A7775" s="450"/>
      <c r="B7775" s="459"/>
      <c r="C7775" s="459"/>
      <c r="D7775" s="459"/>
      <c r="E7775" s="459"/>
      <c r="F7775" s="459"/>
      <c r="G7775" s="459"/>
      <c r="H7775" s="459"/>
      <c r="I7775" s="459"/>
      <c r="J7775" s="459"/>
      <c r="K7775" s="458"/>
    </row>
    <row r="7776" spans="1:11">
      <c r="A7776" s="450"/>
      <c r="B7776" s="597"/>
      <c r="C7776" s="598"/>
      <c r="D7776" s="598"/>
      <c r="E7776" s="598"/>
      <c r="F7776" s="599"/>
      <c r="G7776" s="600" t="s">
        <v>482</v>
      </c>
      <c r="H7776" s="502"/>
      <c r="I7776" s="502"/>
      <c r="J7776" s="505"/>
      <c r="K7776" s="458"/>
    </row>
    <row r="7777" spans="1:11">
      <c r="A7777" s="450"/>
      <c r="B7777" s="601"/>
      <c r="C7777" s="602"/>
      <c r="D7777" s="602"/>
      <c r="E7777" s="602"/>
      <c r="F7777" s="603"/>
      <c r="G7777" s="1648" t="s">
        <v>1145</v>
      </c>
      <c r="H7777" s="1649"/>
      <c r="I7777" s="1649"/>
      <c r="J7777" s="1650"/>
      <c r="K7777" s="458"/>
    </row>
    <row r="7778" spans="1:11">
      <c r="A7778" s="450"/>
      <c r="B7778" s="604"/>
      <c r="C7778" s="605"/>
      <c r="D7778" s="605"/>
      <c r="E7778" s="605"/>
      <c r="F7778" s="606"/>
      <c r="G7778" s="607"/>
      <c r="H7778" s="1651"/>
      <c r="I7778" s="1652"/>
      <c r="J7778" s="1653"/>
      <c r="K7778" s="458"/>
    </row>
    <row r="7779" spans="1:11" ht="15" thickBot="1">
      <c r="A7779" s="608"/>
      <c r="B7779" s="609"/>
      <c r="C7779" s="609"/>
      <c r="D7779" s="609"/>
      <c r="E7779" s="609"/>
      <c r="F7779" s="609"/>
      <c r="G7779" s="609"/>
      <c r="H7779" s="609"/>
      <c r="I7779" s="609"/>
      <c r="J7779" s="609"/>
      <c r="K7779" s="610"/>
    </row>
    <row r="7780" spans="1:11">
      <c r="A7780" s="447"/>
      <c r="B7780" s="448"/>
      <c r="C7780" s="448"/>
      <c r="D7780" s="448"/>
      <c r="E7780" s="448"/>
      <c r="F7780" s="448"/>
      <c r="G7780" s="448"/>
      <c r="H7780" s="448"/>
      <c r="I7780" s="448"/>
      <c r="J7780" s="448"/>
      <c r="K7780" s="449"/>
    </row>
    <row r="7781" spans="1:11">
      <c r="A7781" s="450"/>
      <c r="B7781" s="451" t="s">
        <v>141</v>
      </c>
      <c r="C7781" s="452"/>
      <c r="D7781" s="453" t="s">
        <v>1105</v>
      </c>
      <c r="E7781" s="454"/>
      <c r="F7781" s="455"/>
      <c r="G7781" s="455"/>
      <c r="H7781" s="456"/>
      <c r="I7781" s="456"/>
      <c r="J7781" s="457"/>
      <c r="K7781" s="458"/>
    </row>
    <row r="7782" spans="1:11">
      <c r="A7782" s="450"/>
      <c r="B7782" s="459"/>
      <c r="C7782" s="459"/>
      <c r="D7782" s="459"/>
      <c r="E7782" s="459"/>
      <c r="F7782" s="459"/>
      <c r="G7782" s="459"/>
      <c r="H7782" s="459"/>
      <c r="I7782" s="459"/>
      <c r="J7782" s="459"/>
      <c r="K7782" s="458"/>
    </row>
    <row r="7783" spans="1:11">
      <c r="A7783" s="450"/>
      <c r="B7783" s="460" t="s">
        <v>1106</v>
      </c>
      <c r="C7783" s="461" t="s">
        <v>1107</v>
      </c>
      <c r="D7783" s="1671" t="s">
        <v>198</v>
      </c>
      <c r="E7783" s="1672"/>
      <c r="F7783" s="1672"/>
      <c r="G7783" s="1672"/>
      <c r="H7783" s="1672"/>
      <c r="I7783" s="1673"/>
      <c r="J7783" s="462" t="s">
        <v>1108</v>
      </c>
      <c r="K7783" s="458"/>
    </row>
    <row r="7784" spans="1:11" ht="25.5" customHeight="1">
      <c r="A7784" s="450"/>
      <c r="B7784" s="463"/>
      <c r="C7784" s="464"/>
      <c r="D7784" s="1674" t="s">
        <v>1482</v>
      </c>
      <c r="E7784" s="1675"/>
      <c r="F7784" s="1675"/>
      <c r="G7784" s="1675"/>
      <c r="H7784" s="1675"/>
      <c r="I7784" s="1676"/>
      <c r="J7784" s="468" t="str">
        <f>F7801</f>
        <v>M2</v>
      </c>
      <c r="K7784" s="458"/>
    </row>
    <row r="7785" spans="1:11">
      <c r="A7785" s="450"/>
      <c r="B7785" s="469"/>
      <c r="C7785" s="469"/>
      <c r="D7785" s="469"/>
      <c r="E7785" s="469"/>
      <c r="F7785" s="469"/>
      <c r="G7785" s="469"/>
      <c r="H7785" s="469"/>
      <c r="I7785" s="470"/>
      <c r="J7785" s="471"/>
      <c r="K7785" s="458"/>
    </row>
    <row r="7786" spans="1:11">
      <c r="A7786" s="450"/>
      <c r="B7786" s="1648" t="s">
        <v>1111</v>
      </c>
      <c r="C7786" s="1650"/>
      <c r="D7786" s="1679" t="s">
        <v>873</v>
      </c>
      <c r="E7786" s="1681" t="s">
        <v>1112</v>
      </c>
      <c r="F7786" s="472" t="s">
        <v>1113</v>
      </c>
      <c r="G7786" s="473"/>
      <c r="H7786" s="472" t="s">
        <v>1114</v>
      </c>
      <c r="I7786" s="473"/>
      <c r="J7786" s="474" t="s">
        <v>1115</v>
      </c>
      <c r="K7786" s="458"/>
    </row>
    <row r="7787" spans="1:11">
      <c r="A7787" s="450"/>
      <c r="B7787" s="1677"/>
      <c r="C7787" s="1678"/>
      <c r="D7787" s="1680"/>
      <c r="E7787" s="1682"/>
      <c r="F7787" s="475" t="s">
        <v>1116</v>
      </c>
      <c r="G7787" s="475" t="s">
        <v>1117</v>
      </c>
      <c r="H7787" s="475" t="s">
        <v>1116</v>
      </c>
      <c r="I7787" s="476" t="s">
        <v>1117</v>
      </c>
      <c r="J7787" s="477" t="s">
        <v>1118</v>
      </c>
      <c r="K7787" s="458"/>
    </row>
    <row r="7788" spans="1:11">
      <c r="A7788" s="450"/>
      <c r="B7788" s="486"/>
      <c r="C7788" s="487"/>
      <c r="D7788" s="488"/>
      <c r="E7788" s="481"/>
      <c r="F7788" s="481"/>
      <c r="G7788" s="482"/>
      <c r="H7788" s="490"/>
      <c r="I7788" s="484"/>
      <c r="J7788" s="492">
        <f>H7788*F7788*E7788+I7788*G7788*E7788</f>
        <v>0</v>
      </c>
      <c r="K7788" s="458"/>
    </row>
    <row r="7789" spans="1:11">
      <c r="A7789" s="450"/>
      <c r="B7789" s="486"/>
      <c r="C7789" s="487"/>
      <c r="D7789" s="488"/>
      <c r="E7789" s="489"/>
      <c r="F7789" s="489"/>
      <c r="G7789" s="489"/>
      <c r="H7789" s="490"/>
      <c r="I7789" s="491"/>
      <c r="J7789" s="492">
        <f>H7789*F7789*E7789+I7789*G7789*E7789</f>
        <v>0</v>
      </c>
      <c r="K7789" s="458"/>
    </row>
    <row r="7790" spans="1:11">
      <c r="A7790" s="450"/>
      <c r="B7790" s="493"/>
      <c r="C7790" s="494"/>
      <c r="D7790" s="495"/>
      <c r="E7790" s="496"/>
      <c r="F7790" s="496"/>
      <c r="G7790" s="496"/>
      <c r="H7790" s="497"/>
      <c r="I7790" s="498"/>
      <c r="J7790" s="492">
        <f>H7790*F7790*E7790+I7790*G7790*E7790</f>
        <v>0</v>
      </c>
      <c r="K7790" s="458"/>
    </row>
    <row r="7791" spans="1:11">
      <c r="A7791" s="450"/>
      <c r="B7791" s="499" t="s">
        <v>1119</v>
      </c>
      <c r="C7791" s="469"/>
      <c r="D7791" s="469"/>
      <c r="E7791" s="469"/>
      <c r="F7791" s="469"/>
      <c r="G7791" s="469"/>
      <c r="H7791" s="469"/>
      <c r="I7791" s="500" t="s">
        <v>138</v>
      </c>
      <c r="J7791" s="501">
        <f>SUM(J7788:J7790)</f>
        <v>0</v>
      </c>
      <c r="K7791" s="458"/>
    </row>
    <row r="7792" spans="1:11">
      <c r="A7792" s="450"/>
      <c r="B7792" s="502"/>
      <c r="C7792" s="502"/>
      <c r="D7792" s="502"/>
      <c r="E7792" s="502"/>
      <c r="F7792" s="502"/>
      <c r="G7792" s="502"/>
      <c r="H7792" s="502"/>
      <c r="I7792" s="503"/>
      <c r="J7792" s="504"/>
      <c r="K7792" s="458"/>
    </row>
    <row r="7793" spans="1:13" ht="20.399999999999999">
      <c r="A7793" s="450"/>
      <c r="B7793" s="1664" t="s">
        <v>1120</v>
      </c>
      <c r="C7793" s="1665"/>
      <c r="D7793" s="1665"/>
      <c r="E7793" s="1666"/>
      <c r="F7793" s="505" t="s">
        <v>873</v>
      </c>
      <c r="G7793" s="506"/>
      <c r="H7793" s="507" t="s">
        <v>560</v>
      </c>
      <c r="I7793" s="508" t="s">
        <v>1121</v>
      </c>
      <c r="J7793" s="509" t="s">
        <v>1122</v>
      </c>
      <c r="K7793" s="458"/>
    </row>
    <row r="7794" spans="1:13">
      <c r="A7794" s="450"/>
      <c r="B7794" s="510"/>
      <c r="C7794" s="511"/>
      <c r="D7794" s="512"/>
      <c r="E7794" s="513"/>
      <c r="F7794" s="514"/>
      <c r="G7794" s="515"/>
      <c r="H7794" s="516"/>
      <c r="I7794" s="484"/>
      <c r="J7794" s="485"/>
      <c r="K7794" s="458"/>
    </row>
    <row r="7795" spans="1:13">
      <c r="A7795" s="450"/>
      <c r="B7795" s="517" t="s">
        <v>734</v>
      </c>
      <c r="C7795" s="518"/>
      <c r="D7795" s="459"/>
      <c r="E7795" s="487"/>
      <c r="F7795" s="488"/>
      <c r="G7795" s="519"/>
      <c r="H7795" s="520">
        <v>0.4</v>
      </c>
      <c r="I7795" s="521">
        <f>VLOOKUP(B7795,'MÃO DE OBRA'!$A:$E,5,FALSE)/220</f>
        <v>23.596363636363641</v>
      </c>
      <c r="J7795" s="492">
        <f t="shared" ref="J7795:J7796" si="205">H7795*I7795</f>
        <v>9.4385454545454568</v>
      </c>
      <c r="K7795" s="458"/>
      <c r="M7795" s="6"/>
    </row>
    <row r="7796" spans="1:13">
      <c r="A7796" s="450"/>
      <c r="B7796" s="517" t="s">
        <v>741</v>
      </c>
      <c r="C7796" s="518"/>
      <c r="D7796" s="459"/>
      <c r="E7796" s="487"/>
      <c r="F7796" s="488"/>
      <c r="G7796" s="519"/>
      <c r="H7796" s="520">
        <v>0.2</v>
      </c>
      <c r="I7796" s="521">
        <f>VLOOKUP(B7796,'MÃO DE OBRA'!$A:$E,5,FALSE)/220</f>
        <v>14.214</v>
      </c>
      <c r="J7796" s="492">
        <f t="shared" si="205"/>
        <v>2.8428000000000004</v>
      </c>
      <c r="K7796" s="458"/>
      <c r="M7796" s="6"/>
    </row>
    <row r="7797" spans="1:13">
      <c r="A7797" s="450"/>
      <c r="B7797" s="517"/>
      <c r="C7797" s="518"/>
      <c r="D7797" s="459"/>
      <c r="E7797" s="487"/>
      <c r="F7797" s="488"/>
      <c r="G7797" s="519"/>
      <c r="H7797" s="520"/>
      <c r="I7797" s="521"/>
      <c r="J7797" s="492"/>
      <c r="K7797" s="458"/>
    </row>
    <row r="7798" spans="1:13">
      <c r="A7798" s="450"/>
      <c r="B7798" s="517"/>
      <c r="C7798" s="518"/>
      <c r="D7798" s="459"/>
      <c r="E7798" s="487"/>
      <c r="F7798" s="488"/>
      <c r="G7798" s="519"/>
      <c r="H7798" s="520"/>
      <c r="I7798" s="491"/>
      <c r="J7798" s="492">
        <f>H7798*I7798</f>
        <v>0</v>
      </c>
      <c r="K7798" s="458"/>
    </row>
    <row r="7799" spans="1:13">
      <c r="A7799" s="450"/>
      <c r="B7799" s="499" t="s">
        <v>1119</v>
      </c>
      <c r="C7799" s="502"/>
      <c r="D7799" s="502"/>
      <c r="E7799" s="502"/>
      <c r="F7799" s="502"/>
      <c r="G7799" s="502"/>
      <c r="H7799" s="502"/>
      <c r="I7799" s="522" t="s">
        <v>138</v>
      </c>
      <c r="J7799" s="501">
        <f>SUM(J7794:J7798)</f>
        <v>12.281345454545457</v>
      </c>
      <c r="K7799" s="458"/>
    </row>
    <row r="7800" spans="1:13">
      <c r="A7800" s="450"/>
      <c r="B7800" s="523"/>
      <c r="C7800" s="523"/>
      <c r="D7800" s="523"/>
      <c r="E7800" s="523"/>
      <c r="F7800" s="523"/>
      <c r="G7800" s="523"/>
      <c r="H7800" s="523"/>
      <c r="I7800" s="524"/>
      <c r="J7800" s="523"/>
      <c r="K7800" s="458"/>
    </row>
    <row r="7801" spans="1:13">
      <c r="A7801" s="450"/>
      <c r="B7801" s="525" t="s">
        <v>1123</v>
      </c>
      <c r="C7801" s="526"/>
      <c r="D7801" s="523"/>
      <c r="E7801" s="527">
        <v>1</v>
      </c>
      <c r="F7801" s="528" t="s">
        <v>1165</v>
      </c>
      <c r="G7801" s="506"/>
      <c r="H7801" s="506"/>
      <c r="I7801" s="529" t="s">
        <v>1124</v>
      </c>
      <c r="J7801" s="501">
        <f>J7791+J7799</f>
        <v>12.281345454545457</v>
      </c>
      <c r="K7801" s="458"/>
    </row>
    <row r="7802" spans="1:13">
      <c r="A7802" s="450"/>
      <c r="B7802" s="530"/>
      <c r="C7802" s="523"/>
      <c r="D7802" s="523"/>
      <c r="E7802" s="531"/>
      <c r="F7802" s="532"/>
      <c r="G7802" s="532"/>
      <c r="H7802" s="532"/>
      <c r="I7802" s="524"/>
      <c r="J7802" s="523"/>
      <c r="K7802" s="458"/>
    </row>
    <row r="7803" spans="1:13" ht="20.399999999999999">
      <c r="A7803" s="450"/>
      <c r="B7803" s="1667" t="s">
        <v>481</v>
      </c>
      <c r="C7803" s="1668"/>
      <c r="D7803" s="1668"/>
      <c r="E7803" s="1669"/>
      <c r="F7803" s="533" t="s">
        <v>873</v>
      </c>
      <c r="G7803" s="534" t="s">
        <v>493</v>
      </c>
      <c r="H7803" s="507" t="s">
        <v>1115</v>
      </c>
      <c r="I7803" s="535" t="s">
        <v>480</v>
      </c>
      <c r="J7803" s="536" t="s">
        <v>482</v>
      </c>
      <c r="K7803" s="458"/>
    </row>
    <row r="7804" spans="1:13">
      <c r="A7804" s="450"/>
      <c r="B7804" s="537"/>
      <c r="C7804" s="538"/>
      <c r="D7804" s="538"/>
      <c r="E7804" s="539"/>
      <c r="F7804" s="540"/>
      <c r="G7804" s="541"/>
      <c r="H7804" s="547"/>
      <c r="I7804" s="543"/>
      <c r="J7804" s="485"/>
      <c r="K7804" s="458"/>
    </row>
    <row r="7805" spans="1:13">
      <c r="A7805" s="450"/>
      <c r="B7805" s="537"/>
      <c r="C7805" s="518"/>
      <c r="D7805" s="518"/>
      <c r="E7805" s="487"/>
      <c r="F7805" s="540"/>
      <c r="G7805" s="541"/>
      <c r="H7805" s="547"/>
      <c r="I7805" s="543"/>
      <c r="J7805" s="492"/>
      <c r="K7805" s="458"/>
    </row>
    <row r="7806" spans="1:13">
      <c r="A7806" s="450"/>
      <c r="B7806" s="517"/>
      <c r="C7806" s="518"/>
      <c r="D7806" s="518"/>
      <c r="E7806" s="487"/>
      <c r="F7806" s="488"/>
      <c r="G7806" s="546"/>
      <c r="H7806" s="547"/>
      <c r="I7806" s="543"/>
      <c r="J7806" s="492">
        <f>H7806*I7806*E7788*F7788</f>
        <v>0</v>
      </c>
      <c r="K7806" s="458"/>
    </row>
    <row r="7807" spans="1:13">
      <c r="A7807" s="450"/>
      <c r="B7807" s="517"/>
      <c r="C7807" s="526"/>
      <c r="D7807" s="526"/>
      <c r="E7807" s="494"/>
      <c r="F7807" s="488"/>
      <c r="G7807" s="468"/>
      <c r="H7807" s="547"/>
      <c r="I7807" s="548"/>
      <c r="J7807" s="492">
        <f>H7807*I7807*E7789*F7789</f>
        <v>0</v>
      </c>
      <c r="K7807" s="458"/>
    </row>
    <row r="7808" spans="1:13">
      <c r="A7808" s="450"/>
      <c r="B7808" s="550" t="s">
        <v>1119</v>
      </c>
      <c r="C7808" s="526"/>
      <c r="D7808" s="526"/>
      <c r="E7808" s="526"/>
      <c r="F7808" s="523"/>
      <c r="G7808" s="526"/>
      <c r="H7808" s="551"/>
      <c r="I7808" s="552" t="s">
        <v>138</v>
      </c>
      <c r="J7808" s="501">
        <f>SUM(J7804:J7807)</f>
        <v>0</v>
      </c>
      <c r="K7808" s="458"/>
    </row>
    <row r="7809" spans="1:11">
      <c r="A7809" s="450"/>
      <c r="B7809" s="553"/>
      <c r="C7809" s="526"/>
      <c r="D7809" s="526"/>
      <c r="E7809" s="554"/>
      <c r="F7809" s="555"/>
      <c r="G7809" s="506"/>
      <c r="H7809" s="506"/>
      <c r="I7809" s="529"/>
      <c r="J7809" s="554"/>
      <c r="K7809" s="458"/>
    </row>
    <row r="7810" spans="1:11" ht="20.399999999999999">
      <c r="A7810" s="450"/>
      <c r="B7810" s="1667" t="s">
        <v>1125</v>
      </c>
      <c r="C7810" s="1668"/>
      <c r="D7810" s="1668"/>
      <c r="E7810" s="1668"/>
      <c r="F7810" s="1669"/>
      <c r="G7810" s="556" t="s">
        <v>494</v>
      </c>
      <c r="H7810" s="506" t="s">
        <v>1126</v>
      </c>
      <c r="I7810" s="557" t="s">
        <v>1115</v>
      </c>
      <c r="J7810" s="509" t="s">
        <v>482</v>
      </c>
      <c r="K7810" s="458"/>
    </row>
    <row r="7811" spans="1:11">
      <c r="A7811" s="450"/>
      <c r="B7811" s="558"/>
      <c r="C7811" s="559"/>
      <c r="D7811" s="560"/>
      <c r="E7811" s="560"/>
      <c r="F7811" s="561"/>
      <c r="G7811" s="489"/>
      <c r="H7811" s="489"/>
      <c r="I7811" s="562"/>
      <c r="J7811" s="492"/>
      <c r="K7811" s="458"/>
    </row>
    <row r="7812" spans="1:11">
      <c r="A7812" s="450"/>
      <c r="B7812" s="563"/>
      <c r="C7812" s="564"/>
      <c r="D7812" s="565"/>
      <c r="E7812" s="565"/>
      <c r="F7812" s="566"/>
      <c r="G7812" s="489"/>
      <c r="H7812" s="489"/>
      <c r="I7812" s="562"/>
      <c r="J7812" s="492"/>
      <c r="K7812" s="458"/>
    </row>
    <row r="7813" spans="1:11">
      <c r="A7813" s="450"/>
      <c r="B7813" s="1670" t="s">
        <v>138</v>
      </c>
      <c r="C7813" s="1670"/>
      <c r="D7813" s="1670"/>
      <c r="E7813" s="1670"/>
      <c r="F7813" s="1670"/>
      <c r="G7813" s="1670"/>
      <c r="H7813" s="1670"/>
      <c r="I7813" s="1670"/>
      <c r="J7813" s="501">
        <f>SUM(J7811:J7812)</f>
        <v>0</v>
      </c>
      <c r="K7813" s="458"/>
    </row>
    <row r="7814" spans="1:11">
      <c r="A7814" s="450"/>
      <c r="B7814" s="567"/>
      <c r="C7814" s="511"/>
      <c r="D7814" s="511"/>
      <c r="E7814" s="568"/>
      <c r="F7814" s="569"/>
      <c r="G7814" s="570"/>
      <c r="H7814" s="570"/>
      <c r="I7814" s="571"/>
      <c r="J7814" s="572"/>
      <c r="K7814" s="458"/>
    </row>
    <row r="7815" spans="1:11">
      <c r="A7815" s="450"/>
      <c r="B7815" s="573" t="s">
        <v>1127</v>
      </c>
      <c r="C7815" s="573"/>
      <c r="D7815" s="550"/>
      <c r="E7815" s="523"/>
      <c r="F7815" s="523"/>
      <c r="G7815" s="523"/>
      <c r="H7815" s="574"/>
      <c r="I7815" s="575"/>
      <c r="J7815" s="639">
        <f>(J7801+J7808+J7813)/E7801</f>
        <v>12.281345454545457</v>
      </c>
      <c r="K7815" s="458"/>
    </row>
    <row r="7816" spans="1:11">
      <c r="A7816" s="450"/>
      <c r="B7816" s="553"/>
      <c r="C7816" s="526"/>
      <c r="D7816" s="526"/>
      <c r="E7816" s="554"/>
      <c r="F7816" s="555"/>
      <c r="G7816" s="506"/>
      <c r="H7816" s="506"/>
      <c r="I7816" s="529"/>
      <c r="J7816" s="576"/>
      <c r="K7816" s="458"/>
    </row>
    <row r="7817" spans="1:11" ht="20.399999999999999">
      <c r="A7817" s="450"/>
      <c r="B7817" s="1667" t="s">
        <v>1128</v>
      </c>
      <c r="C7817" s="1668"/>
      <c r="D7817" s="1668"/>
      <c r="E7817" s="1668"/>
      <c r="F7817" s="1669"/>
      <c r="G7817" s="556" t="s">
        <v>494</v>
      </c>
      <c r="H7817" s="506" t="s">
        <v>1126</v>
      </c>
      <c r="I7817" s="557" t="s">
        <v>1115</v>
      </c>
      <c r="J7817" s="509" t="s">
        <v>482</v>
      </c>
      <c r="K7817" s="458"/>
    </row>
    <row r="7818" spans="1:11">
      <c r="A7818" s="450"/>
      <c r="B7818" s="558" t="s">
        <v>1447</v>
      </c>
      <c r="C7818" s="559"/>
      <c r="D7818" s="560"/>
      <c r="E7818" s="560"/>
      <c r="F7818" s="561"/>
      <c r="G7818" s="489">
        <v>13.68</v>
      </c>
      <c r="H7818" s="489" t="s">
        <v>1140</v>
      </c>
      <c r="I7818" s="562">
        <v>1.65</v>
      </c>
      <c r="J7818" s="492">
        <f>G7818*I7818</f>
        <v>22.571999999999999</v>
      </c>
      <c r="K7818" s="458"/>
    </row>
    <row r="7819" spans="1:11">
      <c r="A7819" s="450"/>
      <c r="B7819" s="563" t="s">
        <v>1483</v>
      </c>
      <c r="C7819" s="564"/>
      <c r="D7819" s="565"/>
      <c r="E7819" s="565"/>
      <c r="F7819" s="566"/>
      <c r="G7819" s="489">
        <v>1.05</v>
      </c>
      <c r="H7819" s="489" t="s">
        <v>1165</v>
      </c>
      <c r="I7819" s="743">
        <v>35.18</v>
      </c>
      <c r="J7819" s="492">
        <f t="shared" ref="J7819:J7820" si="206">G7819*I7819</f>
        <v>36.939</v>
      </c>
      <c r="K7819" s="458"/>
    </row>
    <row r="7820" spans="1:11">
      <c r="A7820" s="450"/>
      <c r="B7820" s="563" t="s">
        <v>1476</v>
      </c>
      <c r="C7820" s="564"/>
      <c r="D7820" s="565"/>
      <c r="E7820" s="565"/>
      <c r="F7820" s="566"/>
      <c r="G7820" s="489">
        <v>1</v>
      </c>
      <c r="H7820" s="489" t="s">
        <v>1165</v>
      </c>
      <c r="I7820" s="743">
        <v>5.67</v>
      </c>
      <c r="J7820" s="492">
        <f t="shared" si="206"/>
        <v>5.67</v>
      </c>
      <c r="K7820" s="458"/>
    </row>
    <row r="7821" spans="1:11">
      <c r="A7821" s="450"/>
      <c r="B7821" s="563"/>
      <c r="C7821" s="564"/>
      <c r="D7821" s="565"/>
      <c r="E7821" s="565"/>
      <c r="F7821" s="566"/>
      <c r="G7821" s="489"/>
      <c r="H7821" s="489"/>
      <c r="I7821" s="743"/>
      <c r="J7821" s="492">
        <f>G7821*I7821</f>
        <v>0</v>
      </c>
      <c r="K7821" s="458"/>
    </row>
    <row r="7822" spans="1:11">
      <c r="A7822" s="450"/>
      <c r="B7822" s="563"/>
      <c r="C7822" s="564"/>
      <c r="D7822" s="565"/>
      <c r="E7822" s="565"/>
      <c r="F7822" s="566"/>
      <c r="G7822" s="489"/>
      <c r="H7822" s="489"/>
      <c r="I7822" s="743"/>
      <c r="J7822" s="492">
        <f t="shared" ref="J7822:J7824" si="207">G7822*I7822</f>
        <v>0</v>
      </c>
      <c r="K7822" s="458"/>
    </row>
    <row r="7823" spans="1:11">
      <c r="A7823" s="450"/>
      <c r="B7823" s="563"/>
      <c r="C7823" s="564"/>
      <c r="D7823" s="565"/>
      <c r="E7823" s="565"/>
      <c r="F7823" s="566"/>
      <c r="G7823" s="489"/>
      <c r="H7823" s="489"/>
      <c r="I7823" s="743"/>
      <c r="J7823" s="492">
        <f t="shared" si="207"/>
        <v>0</v>
      </c>
      <c r="K7823" s="458"/>
    </row>
    <row r="7824" spans="1:11">
      <c r="A7824" s="450"/>
      <c r="B7824" s="577"/>
      <c r="C7824" s="578"/>
      <c r="D7824" s="579"/>
      <c r="E7824" s="579"/>
      <c r="F7824" s="580"/>
      <c r="G7824" s="489"/>
      <c r="H7824" s="489"/>
      <c r="I7824" s="743"/>
      <c r="J7824" s="492">
        <f t="shared" si="207"/>
        <v>0</v>
      </c>
      <c r="K7824" s="458"/>
    </row>
    <row r="7825" spans="1:11">
      <c r="A7825" s="450"/>
      <c r="B7825" s="581"/>
      <c r="C7825" s="523"/>
      <c r="D7825" s="523"/>
      <c r="E7825" s="582"/>
      <c r="F7825" s="583"/>
      <c r="G7825" s="532"/>
      <c r="H7825" s="532"/>
      <c r="I7825" s="524" t="s">
        <v>138</v>
      </c>
      <c r="J7825" s="501">
        <f>SUM(J7818:J7824)</f>
        <v>65.180999999999997</v>
      </c>
      <c r="K7825" s="458"/>
    </row>
    <row r="7826" spans="1:11">
      <c r="A7826" s="450"/>
      <c r="B7826" s="584"/>
      <c r="C7826" s="523"/>
      <c r="D7826" s="523"/>
      <c r="E7826" s="582"/>
      <c r="F7826" s="583"/>
      <c r="G7826" s="532"/>
      <c r="H7826" s="532"/>
      <c r="I7826" s="524"/>
      <c r="J7826" s="582"/>
      <c r="K7826" s="458"/>
    </row>
    <row r="7827" spans="1:11" ht="20.399999999999999">
      <c r="A7827" s="450"/>
      <c r="B7827" s="1667" t="s">
        <v>1141</v>
      </c>
      <c r="C7827" s="1668"/>
      <c r="D7827" s="1668"/>
      <c r="E7827" s="1668"/>
      <c r="F7827" s="1669"/>
      <c r="G7827" s="587" t="s">
        <v>494</v>
      </c>
      <c r="H7827" s="506" t="s">
        <v>1115</v>
      </c>
      <c r="I7827" s="557"/>
      <c r="J7827" s="509" t="s">
        <v>482</v>
      </c>
      <c r="K7827" s="458"/>
    </row>
    <row r="7828" spans="1:11">
      <c r="A7828" s="450"/>
      <c r="B7828" s="1654"/>
      <c r="C7828" s="1655"/>
      <c r="D7828" s="1655"/>
      <c r="E7828" s="1655"/>
      <c r="F7828" s="1656"/>
      <c r="G7828" s="489"/>
      <c r="H7828" s="1657"/>
      <c r="I7828" s="1658"/>
      <c r="J7828" s="492"/>
      <c r="K7828" s="458"/>
    </row>
    <row r="7829" spans="1:11">
      <c r="A7829" s="450"/>
      <c r="B7829" s="1659"/>
      <c r="C7829" s="1660"/>
      <c r="D7829" s="1660"/>
      <c r="E7829" s="1660"/>
      <c r="F7829" s="1661"/>
      <c r="G7829" s="496"/>
      <c r="H7829" s="1662"/>
      <c r="I7829" s="1663"/>
      <c r="J7829" s="492"/>
      <c r="K7829" s="458"/>
    </row>
    <row r="7830" spans="1:11">
      <c r="A7830" s="450"/>
      <c r="B7830" s="581"/>
      <c r="C7830" s="523"/>
      <c r="D7830" s="523"/>
      <c r="E7830" s="582"/>
      <c r="F7830" s="583"/>
      <c r="G7830" s="532"/>
      <c r="H7830" s="532"/>
      <c r="I7830" s="524" t="s">
        <v>138</v>
      </c>
      <c r="J7830" s="501">
        <f>SUM(J7828:J7829)</f>
        <v>0</v>
      </c>
      <c r="K7830" s="458"/>
    </row>
    <row r="7831" spans="1:11">
      <c r="A7831" s="450"/>
      <c r="B7831" s="523"/>
      <c r="C7831" s="523"/>
      <c r="D7831" s="523"/>
      <c r="E7831" s="523"/>
      <c r="F7831" s="523"/>
      <c r="G7831" s="523"/>
      <c r="H7831" s="523"/>
      <c r="I7831" s="524"/>
      <c r="J7831" s="523"/>
      <c r="K7831" s="458"/>
    </row>
    <row r="7832" spans="1:11">
      <c r="A7832" s="450"/>
      <c r="B7832" s="1645" t="s">
        <v>1142</v>
      </c>
      <c r="C7832" s="1646"/>
      <c r="D7832" s="1646"/>
      <c r="E7832" s="1646"/>
      <c r="F7832" s="1646"/>
      <c r="G7832" s="1646"/>
      <c r="H7832" s="1646"/>
      <c r="I7832" s="1647"/>
      <c r="J7832" s="573">
        <f>J7830+J7825+J7815</f>
        <v>77.462345454545456</v>
      </c>
      <c r="K7832" s="458"/>
    </row>
    <row r="7833" spans="1:11">
      <c r="A7833" s="450"/>
      <c r="B7833" s="523"/>
      <c r="C7833" s="523"/>
      <c r="D7833" s="523"/>
      <c r="E7833" s="523"/>
      <c r="F7833" s="523"/>
      <c r="G7833" s="523"/>
      <c r="H7833" s="523"/>
      <c r="I7833" s="524"/>
      <c r="J7833" s="523"/>
      <c r="K7833" s="458"/>
    </row>
    <row r="7834" spans="1:11">
      <c r="A7834" s="450"/>
      <c r="B7834" s="1645" t="s">
        <v>1143</v>
      </c>
      <c r="C7834" s="1646"/>
      <c r="D7834" s="1646"/>
      <c r="E7834" s="1646"/>
      <c r="F7834" s="1646"/>
      <c r="G7834" s="1646"/>
      <c r="H7834" s="1646"/>
      <c r="I7834" s="1647"/>
      <c r="J7834" s="501">
        <f>J7832*0</f>
        <v>0</v>
      </c>
      <c r="K7834" s="458"/>
    </row>
    <row r="7835" spans="1:11">
      <c r="A7835" s="450"/>
      <c r="B7835" s="523"/>
      <c r="C7835" s="523"/>
      <c r="D7835" s="523"/>
      <c r="E7835" s="523"/>
      <c r="F7835" s="523"/>
      <c r="G7835" s="523"/>
      <c r="H7835" s="523"/>
      <c r="I7835" s="524"/>
      <c r="J7835" s="523"/>
      <c r="K7835" s="458"/>
    </row>
    <row r="7836" spans="1:11">
      <c r="A7836" s="450"/>
      <c r="B7836" s="1645" t="s">
        <v>1144</v>
      </c>
      <c r="C7836" s="1646"/>
      <c r="D7836" s="1646"/>
      <c r="E7836" s="1646"/>
      <c r="F7836" s="1646"/>
      <c r="G7836" s="1646"/>
      <c r="H7836" s="1646"/>
      <c r="I7836" s="1647"/>
      <c r="J7836" s="573">
        <f>J7832+J7834</f>
        <v>77.462345454545456</v>
      </c>
      <c r="K7836" s="458"/>
    </row>
    <row r="7837" spans="1:11">
      <c r="A7837" s="450"/>
      <c r="B7837" s="511"/>
      <c r="C7837" s="511"/>
      <c r="D7837" s="511"/>
      <c r="E7837" s="511"/>
      <c r="F7837" s="511"/>
      <c r="G7837" s="511"/>
      <c r="H7837" s="511"/>
      <c r="I7837" s="571"/>
      <c r="J7837" s="511"/>
      <c r="K7837" s="458"/>
    </row>
    <row r="7838" spans="1:11">
      <c r="A7838" s="450"/>
      <c r="B7838" s="589"/>
      <c r="C7838" s="559"/>
      <c r="D7838" s="559"/>
      <c r="E7838" s="559"/>
      <c r="F7838" s="559"/>
      <c r="G7838" s="559"/>
      <c r="H7838" s="559"/>
      <c r="I7838" s="559"/>
      <c r="J7838" s="590"/>
      <c r="K7838" s="458"/>
    </row>
    <row r="7839" spans="1:11">
      <c r="A7839" s="450"/>
      <c r="B7839" s="591"/>
      <c r="C7839" s="592"/>
      <c r="D7839" s="593"/>
      <c r="E7839" s="593"/>
      <c r="F7839" s="594" t="s">
        <v>1119</v>
      </c>
      <c r="G7839" s="595" t="s">
        <v>1119</v>
      </c>
      <c r="H7839" s="592"/>
      <c r="I7839" s="592"/>
      <c r="J7839" s="596"/>
      <c r="K7839" s="458"/>
    </row>
    <row r="7840" spans="1:11">
      <c r="A7840" s="450"/>
      <c r="B7840" s="459"/>
      <c r="C7840" s="459"/>
      <c r="D7840" s="459"/>
      <c r="E7840" s="459"/>
      <c r="F7840" s="459"/>
      <c r="G7840" s="459"/>
      <c r="H7840" s="459"/>
      <c r="I7840" s="459"/>
      <c r="J7840" s="459"/>
      <c r="K7840" s="458"/>
    </row>
    <row r="7841" spans="1:11">
      <c r="A7841" s="450"/>
      <c r="B7841" s="597"/>
      <c r="C7841" s="598"/>
      <c r="D7841" s="598"/>
      <c r="E7841" s="598"/>
      <c r="F7841" s="599"/>
      <c r="G7841" s="600" t="s">
        <v>482</v>
      </c>
      <c r="H7841" s="502"/>
      <c r="I7841" s="502"/>
      <c r="J7841" s="505"/>
      <c r="K7841" s="458"/>
    </row>
    <row r="7842" spans="1:11">
      <c r="A7842" s="450"/>
      <c r="B7842" s="601"/>
      <c r="C7842" s="602"/>
      <c r="D7842" s="602"/>
      <c r="E7842" s="602"/>
      <c r="F7842" s="603"/>
      <c r="G7842" s="1648" t="s">
        <v>1145</v>
      </c>
      <c r="H7842" s="1649"/>
      <c r="I7842" s="1649"/>
      <c r="J7842" s="1650"/>
      <c r="K7842" s="458"/>
    </row>
    <row r="7843" spans="1:11">
      <c r="A7843" s="450"/>
      <c r="B7843" s="604"/>
      <c r="C7843" s="605"/>
      <c r="D7843" s="605"/>
      <c r="E7843" s="605"/>
      <c r="F7843" s="606"/>
      <c r="G7843" s="607"/>
      <c r="H7843" s="1651"/>
      <c r="I7843" s="1652"/>
      <c r="J7843" s="1653"/>
      <c r="K7843" s="458"/>
    </row>
    <row r="7844" spans="1:11" ht="15" thickBot="1">
      <c r="A7844" s="608"/>
      <c r="B7844" s="609"/>
      <c r="C7844" s="609"/>
      <c r="D7844" s="609"/>
      <c r="E7844" s="609"/>
      <c r="F7844" s="609"/>
      <c r="G7844" s="609"/>
      <c r="H7844" s="609"/>
      <c r="I7844" s="609"/>
      <c r="J7844" s="609"/>
      <c r="K7844" s="610"/>
    </row>
    <row r="7845" spans="1:11">
      <c r="A7845" s="447"/>
      <c r="B7845" s="448"/>
      <c r="C7845" s="448"/>
      <c r="D7845" s="448"/>
      <c r="E7845" s="448"/>
      <c r="F7845" s="448"/>
      <c r="G7845" s="448"/>
      <c r="H7845" s="448"/>
      <c r="I7845" s="448"/>
      <c r="J7845" s="448"/>
      <c r="K7845" s="449"/>
    </row>
    <row r="7846" spans="1:11">
      <c r="A7846" s="450"/>
      <c r="B7846" s="451" t="s">
        <v>141</v>
      </c>
      <c r="C7846" s="452"/>
      <c r="D7846" s="453" t="s">
        <v>1105</v>
      </c>
      <c r="E7846" s="454"/>
      <c r="F7846" s="455"/>
      <c r="G7846" s="455"/>
      <c r="H7846" s="456"/>
      <c r="I7846" s="456"/>
      <c r="J7846" s="457"/>
      <c r="K7846" s="458"/>
    </row>
    <row r="7847" spans="1:11">
      <c r="A7847" s="450"/>
      <c r="B7847" s="459"/>
      <c r="C7847" s="459"/>
      <c r="D7847" s="459"/>
      <c r="E7847" s="459"/>
      <c r="F7847" s="459"/>
      <c r="G7847" s="459"/>
      <c r="H7847" s="459"/>
      <c r="I7847" s="459"/>
      <c r="J7847" s="459"/>
      <c r="K7847" s="458"/>
    </row>
    <row r="7848" spans="1:11">
      <c r="A7848" s="450"/>
      <c r="B7848" s="460" t="s">
        <v>1146</v>
      </c>
      <c r="C7848" s="461" t="s">
        <v>1107</v>
      </c>
      <c r="D7848" s="1671" t="s">
        <v>198</v>
      </c>
      <c r="E7848" s="1672"/>
      <c r="F7848" s="1672"/>
      <c r="G7848" s="1672"/>
      <c r="H7848" s="1672"/>
      <c r="I7848" s="1673"/>
      <c r="J7848" s="462" t="s">
        <v>1108</v>
      </c>
      <c r="K7848" s="458"/>
    </row>
    <row r="7849" spans="1:11">
      <c r="A7849" s="450"/>
      <c r="B7849" s="463">
        <v>50721</v>
      </c>
      <c r="C7849" s="464"/>
      <c r="D7849" s="1674" t="s">
        <v>1484</v>
      </c>
      <c r="E7849" s="1675"/>
      <c r="F7849" s="1675"/>
      <c r="G7849" s="1675"/>
      <c r="H7849" s="1675"/>
      <c r="I7849" s="1676"/>
      <c r="J7849" s="468" t="str">
        <f>F7866</f>
        <v>m</v>
      </c>
      <c r="K7849" s="458"/>
    </row>
    <row r="7850" spans="1:11">
      <c r="A7850" s="450"/>
      <c r="B7850" s="469"/>
      <c r="C7850" s="469"/>
      <c r="D7850" s="469"/>
      <c r="E7850" s="469"/>
      <c r="F7850" s="469"/>
      <c r="G7850" s="469"/>
      <c r="H7850" s="469"/>
      <c r="I7850" s="470"/>
      <c r="J7850" s="471"/>
      <c r="K7850" s="458"/>
    </row>
    <row r="7851" spans="1:11">
      <c r="A7851" s="450"/>
      <c r="B7851" s="1648" t="s">
        <v>1111</v>
      </c>
      <c r="C7851" s="1650"/>
      <c r="D7851" s="1679" t="s">
        <v>873</v>
      </c>
      <c r="E7851" s="1681" t="s">
        <v>1112</v>
      </c>
      <c r="F7851" s="472" t="s">
        <v>1113</v>
      </c>
      <c r="G7851" s="473"/>
      <c r="H7851" s="472" t="s">
        <v>1114</v>
      </c>
      <c r="I7851" s="473"/>
      <c r="J7851" s="474" t="s">
        <v>1115</v>
      </c>
      <c r="K7851" s="458"/>
    </row>
    <row r="7852" spans="1:11">
      <c r="A7852" s="450"/>
      <c r="B7852" s="1677"/>
      <c r="C7852" s="1678"/>
      <c r="D7852" s="1680"/>
      <c r="E7852" s="1682"/>
      <c r="F7852" s="475" t="s">
        <v>1116</v>
      </c>
      <c r="G7852" s="475" t="s">
        <v>1117</v>
      </c>
      <c r="H7852" s="475" t="s">
        <v>1116</v>
      </c>
      <c r="I7852" s="476" t="s">
        <v>1117</v>
      </c>
      <c r="J7852" s="477" t="s">
        <v>1118</v>
      </c>
      <c r="K7852" s="458"/>
    </row>
    <row r="7853" spans="1:11">
      <c r="A7853" s="450"/>
      <c r="B7853" s="486"/>
      <c r="C7853" s="487"/>
      <c r="D7853" s="488"/>
      <c r="E7853" s="481"/>
      <c r="F7853" s="481"/>
      <c r="G7853" s="482"/>
      <c r="H7853" s="490"/>
      <c r="I7853" s="484"/>
      <c r="J7853" s="492">
        <f>H7853*F7853*E7853+I7853*G7853*E7853</f>
        <v>0</v>
      </c>
      <c r="K7853" s="458"/>
    </row>
    <row r="7854" spans="1:11">
      <c r="A7854" s="450"/>
      <c r="B7854" s="486"/>
      <c r="C7854" s="487"/>
      <c r="D7854" s="488"/>
      <c r="E7854" s="489"/>
      <c r="F7854" s="489"/>
      <c r="G7854" s="489"/>
      <c r="H7854" s="490"/>
      <c r="I7854" s="491"/>
      <c r="J7854" s="492">
        <f>H7854*F7854*E7854+I7854*G7854*E7854</f>
        <v>0</v>
      </c>
      <c r="K7854" s="458"/>
    </row>
    <row r="7855" spans="1:11">
      <c r="A7855" s="450"/>
      <c r="B7855" s="493"/>
      <c r="C7855" s="494"/>
      <c r="D7855" s="495"/>
      <c r="E7855" s="496"/>
      <c r="F7855" s="496"/>
      <c r="G7855" s="496"/>
      <c r="H7855" s="497"/>
      <c r="I7855" s="498"/>
      <c r="J7855" s="492">
        <f>H7855*F7855*E7855+I7855*G7855*E7855</f>
        <v>0</v>
      </c>
      <c r="K7855" s="458"/>
    </row>
    <row r="7856" spans="1:11">
      <c r="A7856" s="450"/>
      <c r="B7856" s="499" t="s">
        <v>1119</v>
      </c>
      <c r="C7856" s="469"/>
      <c r="D7856" s="469"/>
      <c r="E7856" s="469"/>
      <c r="F7856" s="469"/>
      <c r="G7856" s="469"/>
      <c r="H7856" s="469"/>
      <c r="I7856" s="500" t="s">
        <v>138</v>
      </c>
      <c r="J7856" s="501">
        <f>SUM(J7853:J7855)</f>
        <v>0</v>
      </c>
      <c r="K7856" s="458"/>
    </row>
    <row r="7857" spans="1:11">
      <c r="A7857" s="450"/>
      <c r="B7857" s="502"/>
      <c r="C7857" s="502"/>
      <c r="D7857" s="502"/>
      <c r="E7857" s="502"/>
      <c r="F7857" s="502"/>
      <c r="G7857" s="502"/>
      <c r="H7857" s="502"/>
      <c r="I7857" s="503"/>
      <c r="J7857" s="504"/>
      <c r="K7857" s="458"/>
    </row>
    <row r="7858" spans="1:11" ht="20.399999999999999">
      <c r="A7858" s="450"/>
      <c r="B7858" s="1664" t="s">
        <v>1120</v>
      </c>
      <c r="C7858" s="1665"/>
      <c r="D7858" s="1665"/>
      <c r="E7858" s="1666"/>
      <c r="F7858" s="505" t="s">
        <v>873</v>
      </c>
      <c r="G7858" s="506"/>
      <c r="H7858" s="507" t="s">
        <v>560</v>
      </c>
      <c r="I7858" s="508" t="s">
        <v>1121</v>
      </c>
      <c r="J7858" s="509" t="s">
        <v>1122</v>
      </c>
      <c r="K7858" s="458"/>
    </row>
    <row r="7859" spans="1:11">
      <c r="A7859" s="450"/>
      <c r="B7859" s="510"/>
      <c r="C7859" s="511"/>
      <c r="D7859" s="512"/>
      <c r="E7859" s="513"/>
      <c r="F7859" s="514"/>
      <c r="G7859" s="515"/>
      <c r="H7859" s="516"/>
      <c r="I7859" s="484"/>
      <c r="J7859" s="485"/>
      <c r="K7859" s="458"/>
    </row>
    <row r="7860" spans="1:11">
      <c r="A7860" s="450"/>
      <c r="B7860" s="517" t="s">
        <v>734</v>
      </c>
      <c r="C7860" s="518"/>
      <c r="D7860" s="459"/>
      <c r="E7860" s="487"/>
      <c r="F7860" s="488"/>
      <c r="G7860" s="519"/>
      <c r="H7860" s="520">
        <v>0.4</v>
      </c>
      <c r="I7860" s="521">
        <f>VLOOKUP(B7860,'MÃO DE OBRA'!$A:$E,5,FALSE)/220</f>
        <v>23.596363636363641</v>
      </c>
      <c r="J7860" s="492">
        <f t="shared" ref="J7860:J7861" si="208">H7860*I7860</f>
        <v>9.4385454545454568</v>
      </c>
      <c r="K7860" s="458"/>
    </row>
    <row r="7861" spans="1:11">
      <c r="A7861" s="450"/>
      <c r="B7861" s="517" t="s">
        <v>626</v>
      </c>
      <c r="C7861" s="518"/>
      <c r="D7861" s="459"/>
      <c r="E7861" s="487"/>
      <c r="F7861" s="488"/>
      <c r="G7861" s="519"/>
      <c r="H7861" s="520">
        <v>0.4</v>
      </c>
      <c r="I7861" s="521">
        <f>VLOOKUP(B7861,'MÃO DE OBRA'!$A:$E,5,FALSE)/220</f>
        <v>15.730909090909092</v>
      </c>
      <c r="J7861" s="492">
        <f t="shared" si="208"/>
        <v>6.2923636363636373</v>
      </c>
      <c r="K7861" s="458"/>
    </row>
    <row r="7862" spans="1:11">
      <c r="A7862" s="450"/>
      <c r="B7862" s="517"/>
      <c r="C7862" s="518"/>
      <c r="D7862" s="459"/>
      <c r="E7862" s="487"/>
      <c r="F7862" s="488"/>
      <c r="G7862" s="519"/>
      <c r="H7862" s="520"/>
      <c r="I7862" s="521"/>
      <c r="J7862" s="492"/>
      <c r="K7862" s="458"/>
    </row>
    <row r="7863" spans="1:11">
      <c r="A7863" s="450"/>
      <c r="B7863" s="517"/>
      <c r="C7863" s="518"/>
      <c r="D7863" s="459"/>
      <c r="E7863" s="487"/>
      <c r="F7863" s="488"/>
      <c r="G7863" s="519"/>
      <c r="H7863" s="520"/>
      <c r="I7863" s="491"/>
      <c r="J7863" s="492">
        <f>H7863*I7863</f>
        <v>0</v>
      </c>
      <c r="K7863" s="458"/>
    </row>
    <row r="7864" spans="1:11">
      <c r="A7864" s="450"/>
      <c r="B7864" s="499" t="s">
        <v>1119</v>
      </c>
      <c r="C7864" s="502"/>
      <c r="D7864" s="502"/>
      <c r="E7864" s="502"/>
      <c r="F7864" s="502"/>
      <c r="G7864" s="502"/>
      <c r="H7864" s="502"/>
      <c r="I7864" s="522" t="s">
        <v>138</v>
      </c>
      <c r="J7864" s="501">
        <f>SUM(J7859:J7863)</f>
        <v>15.730909090909094</v>
      </c>
      <c r="K7864" s="458"/>
    </row>
    <row r="7865" spans="1:11">
      <c r="A7865" s="450"/>
      <c r="B7865" s="523"/>
      <c r="C7865" s="523"/>
      <c r="D7865" s="523"/>
      <c r="E7865" s="523"/>
      <c r="F7865" s="523"/>
      <c r="G7865" s="523"/>
      <c r="H7865" s="523"/>
      <c r="I7865" s="524"/>
      <c r="J7865" s="523"/>
      <c r="K7865" s="458"/>
    </row>
    <row r="7866" spans="1:11">
      <c r="A7866" s="450"/>
      <c r="B7866" s="525" t="s">
        <v>1123</v>
      </c>
      <c r="C7866" s="526"/>
      <c r="D7866" s="523"/>
      <c r="E7866" s="527">
        <v>1</v>
      </c>
      <c r="F7866" s="528" t="s">
        <v>169</v>
      </c>
      <c r="G7866" s="506"/>
      <c r="H7866" s="506"/>
      <c r="I7866" s="529" t="s">
        <v>1124</v>
      </c>
      <c r="J7866" s="501">
        <f>J7856+J7864</f>
        <v>15.730909090909094</v>
      </c>
      <c r="K7866" s="458"/>
    </row>
    <row r="7867" spans="1:11">
      <c r="A7867" s="450"/>
      <c r="B7867" s="530"/>
      <c r="C7867" s="523"/>
      <c r="D7867" s="523"/>
      <c r="E7867" s="531"/>
      <c r="F7867" s="532"/>
      <c r="G7867" s="532"/>
      <c r="H7867" s="532"/>
      <c r="I7867" s="524"/>
      <c r="J7867" s="523"/>
      <c r="K7867" s="458"/>
    </row>
    <row r="7868" spans="1:11" ht="20.399999999999999">
      <c r="A7868" s="450"/>
      <c r="B7868" s="1667" t="s">
        <v>481</v>
      </c>
      <c r="C7868" s="1668"/>
      <c r="D7868" s="1668"/>
      <c r="E7868" s="1669"/>
      <c r="F7868" s="533" t="s">
        <v>873</v>
      </c>
      <c r="G7868" s="534" t="s">
        <v>493</v>
      </c>
      <c r="H7868" s="507" t="s">
        <v>1115</v>
      </c>
      <c r="I7868" s="535" t="s">
        <v>480</v>
      </c>
      <c r="J7868" s="536" t="s">
        <v>482</v>
      </c>
      <c r="K7868" s="458"/>
    </row>
    <row r="7869" spans="1:11">
      <c r="A7869" s="450"/>
      <c r="B7869" s="537"/>
      <c r="C7869" s="538"/>
      <c r="D7869" s="538"/>
      <c r="E7869" s="539"/>
      <c r="F7869" s="540"/>
      <c r="G7869" s="541"/>
      <c r="H7869" s="547"/>
      <c r="I7869" s="543"/>
      <c r="J7869" s="485"/>
      <c r="K7869" s="458"/>
    </row>
    <row r="7870" spans="1:11">
      <c r="A7870" s="450"/>
      <c r="B7870" s="537"/>
      <c r="C7870" s="518"/>
      <c r="D7870" s="518"/>
      <c r="E7870" s="487"/>
      <c r="F7870" s="540"/>
      <c r="G7870" s="541"/>
      <c r="H7870" s="547"/>
      <c r="I7870" s="543"/>
      <c r="J7870" s="492"/>
      <c r="K7870" s="458"/>
    </row>
    <row r="7871" spans="1:11">
      <c r="A7871" s="450"/>
      <c r="B7871" s="517"/>
      <c r="C7871" s="518"/>
      <c r="D7871" s="518"/>
      <c r="E7871" s="487"/>
      <c r="F7871" s="488"/>
      <c r="G7871" s="546"/>
      <c r="H7871" s="547"/>
      <c r="I7871" s="543"/>
      <c r="J7871" s="492">
        <f>H7871*I7871*E7853*F7853</f>
        <v>0</v>
      </c>
      <c r="K7871" s="458"/>
    </row>
    <row r="7872" spans="1:11">
      <c r="A7872" s="450"/>
      <c r="B7872" s="517"/>
      <c r="C7872" s="526"/>
      <c r="D7872" s="526"/>
      <c r="E7872" s="494"/>
      <c r="F7872" s="488"/>
      <c r="G7872" s="468"/>
      <c r="H7872" s="547"/>
      <c r="I7872" s="548"/>
      <c r="J7872" s="492">
        <f>H7872*I7872*E7854*F7854</f>
        <v>0</v>
      </c>
      <c r="K7872" s="458"/>
    </row>
    <row r="7873" spans="1:11">
      <c r="A7873" s="450"/>
      <c r="B7873" s="550" t="s">
        <v>1119</v>
      </c>
      <c r="C7873" s="526"/>
      <c r="D7873" s="526"/>
      <c r="E7873" s="526"/>
      <c r="F7873" s="523"/>
      <c r="G7873" s="526"/>
      <c r="H7873" s="551"/>
      <c r="I7873" s="552" t="s">
        <v>138</v>
      </c>
      <c r="J7873" s="501">
        <f>SUM(J7869:J7872)</f>
        <v>0</v>
      </c>
      <c r="K7873" s="458"/>
    </row>
    <row r="7874" spans="1:11">
      <c r="A7874" s="450"/>
      <c r="B7874" s="553"/>
      <c r="C7874" s="526"/>
      <c r="D7874" s="526"/>
      <c r="E7874" s="554"/>
      <c r="F7874" s="555"/>
      <c r="G7874" s="506"/>
      <c r="H7874" s="506"/>
      <c r="I7874" s="529"/>
      <c r="J7874" s="554"/>
      <c r="K7874" s="458"/>
    </row>
    <row r="7875" spans="1:11" ht="20.399999999999999">
      <c r="A7875" s="450"/>
      <c r="B7875" s="1667" t="s">
        <v>1125</v>
      </c>
      <c r="C7875" s="1668"/>
      <c r="D7875" s="1668"/>
      <c r="E7875" s="1668"/>
      <c r="F7875" s="1669"/>
      <c r="G7875" s="556" t="s">
        <v>494</v>
      </c>
      <c r="H7875" s="506" t="s">
        <v>1126</v>
      </c>
      <c r="I7875" s="557" t="s">
        <v>1115</v>
      </c>
      <c r="J7875" s="509" t="s">
        <v>482</v>
      </c>
      <c r="K7875" s="458"/>
    </row>
    <row r="7876" spans="1:11">
      <c r="A7876" s="450"/>
      <c r="B7876" s="558"/>
      <c r="C7876" s="559"/>
      <c r="D7876" s="560"/>
      <c r="E7876" s="560"/>
      <c r="F7876" s="561"/>
      <c r="G7876" s="489"/>
      <c r="H7876" s="489"/>
      <c r="I7876" s="562"/>
      <c r="J7876" s="492"/>
      <c r="K7876" s="458"/>
    </row>
    <row r="7877" spans="1:11">
      <c r="A7877" s="450"/>
      <c r="B7877" s="563"/>
      <c r="C7877" s="564"/>
      <c r="D7877" s="565"/>
      <c r="E7877" s="565"/>
      <c r="F7877" s="566"/>
      <c r="G7877" s="489"/>
      <c r="H7877" s="489"/>
      <c r="I7877" s="562"/>
      <c r="J7877" s="492"/>
      <c r="K7877" s="458"/>
    </row>
    <row r="7878" spans="1:11">
      <c r="A7878" s="450"/>
      <c r="B7878" s="1670" t="s">
        <v>138</v>
      </c>
      <c r="C7878" s="1670"/>
      <c r="D7878" s="1670"/>
      <c r="E7878" s="1670"/>
      <c r="F7878" s="1670"/>
      <c r="G7878" s="1670"/>
      <c r="H7878" s="1670"/>
      <c r="I7878" s="1670"/>
      <c r="J7878" s="501">
        <f>SUM(J7876:J7877)</f>
        <v>0</v>
      </c>
      <c r="K7878" s="458"/>
    </row>
    <row r="7879" spans="1:11">
      <c r="A7879" s="450"/>
      <c r="B7879" s="567"/>
      <c r="C7879" s="511"/>
      <c r="D7879" s="511"/>
      <c r="E7879" s="568"/>
      <c r="F7879" s="569"/>
      <c r="G7879" s="570"/>
      <c r="H7879" s="570"/>
      <c r="I7879" s="571"/>
      <c r="J7879" s="572"/>
      <c r="K7879" s="458"/>
    </row>
    <row r="7880" spans="1:11">
      <c r="A7880" s="450"/>
      <c r="B7880" s="573" t="s">
        <v>1127</v>
      </c>
      <c r="C7880" s="573"/>
      <c r="D7880" s="550"/>
      <c r="E7880" s="523"/>
      <c r="F7880" s="523"/>
      <c r="G7880" s="523"/>
      <c r="H7880" s="574"/>
      <c r="I7880" s="575"/>
      <c r="J7880" s="639">
        <f>(J7866+J7873+J7878)/E7866</f>
        <v>15.730909090909094</v>
      </c>
      <c r="K7880" s="458"/>
    </row>
    <row r="7881" spans="1:11">
      <c r="A7881" s="450"/>
      <c r="B7881" s="553"/>
      <c r="C7881" s="526"/>
      <c r="D7881" s="526"/>
      <c r="E7881" s="554"/>
      <c r="F7881" s="555"/>
      <c r="G7881" s="506"/>
      <c r="H7881" s="506"/>
      <c r="I7881" s="529"/>
      <c r="J7881" s="576"/>
      <c r="K7881" s="458"/>
    </row>
    <row r="7882" spans="1:11" ht="20.399999999999999">
      <c r="A7882" s="450"/>
      <c r="B7882" s="1667" t="s">
        <v>1128</v>
      </c>
      <c r="C7882" s="1668"/>
      <c r="D7882" s="1668"/>
      <c r="E7882" s="1668"/>
      <c r="F7882" s="1669"/>
      <c r="G7882" s="556" t="s">
        <v>494</v>
      </c>
      <c r="H7882" s="506" t="s">
        <v>1126</v>
      </c>
      <c r="I7882" s="557" t="s">
        <v>1115</v>
      </c>
      <c r="J7882" s="509" t="s">
        <v>482</v>
      </c>
      <c r="K7882" s="458"/>
    </row>
    <row r="7883" spans="1:11">
      <c r="A7883" s="450"/>
      <c r="B7883" s="558" t="s">
        <v>1485</v>
      </c>
      <c r="C7883" s="559"/>
      <c r="D7883" s="560"/>
      <c r="E7883" s="560"/>
      <c r="F7883" s="561"/>
      <c r="G7883" s="489">
        <v>1.05</v>
      </c>
      <c r="H7883" s="489" t="s">
        <v>1221</v>
      </c>
      <c r="I7883" s="562">
        <v>3.84</v>
      </c>
      <c r="J7883" s="492">
        <f>G7883*I7883</f>
        <v>4.032</v>
      </c>
      <c r="K7883" s="458"/>
    </row>
    <row r="7884" spans="1:11">
      <c r="A7884" s="450"/>
      <c r="B7884" s="563"/>
      <c r="C7884" s="564"/>
      <c r="D7884" s="565"/>
      <c r="E7884" s="565"/>
      <c r="F7884" s="566"/>
      <c r="G7884" s="489"/>
      <c r="H7884" s="489"/>
      <c r="I7884" s="743"/>
      <c r="J7884" s="492">
        <f t="shared" ref="J7884:J7885" si="209">G7884*I7884</f>
        <v>0</v>
      </c>
      <c r="K7884" s="458"/>
    </row>
    <row r="7885" spans="1:11">
      <c r="A7885" s="450"/>
      <c r="B7885" s="563"/>
      <c r="C7885" s="564"/>
      <c r="D7885" s="565"/>
      <c r="E7885" s="565"/>
      <c r="F7885" s="566"/>
      <c r="G7885" s="489"/>
      <c r="H7885" s="489"/>
      <c r="I7885" s="743"/>
      <c r="J7885" s="492">
        <f t="shared" si="209"/>
        <v>0</v>
      </c>
      <c r="K7885" s="458"/>
    </row>
    <row r="7886" spans="1:11">
      <c r="A7886" s="450"/>
      <c r="B7886" s="563"/>
      <c r="C7886" s="564"/>
      <c r="D7886" s="565"/>
      <c r="E7886" s="565"/>
      <c r="F7886" s="566"/>
      <c r="G7886" s="489"/>
      <c r="H7886" s="489"/>
      <c r="I7886" s="743"/>
      <c r="J7886" s="492">
        <f>G7886*I7886</f>
        <v>0</v>
      </c>
      <c r="K7886" s="458"/>
    </row>
    <row r="7887" spans="1:11">
      <c r="A7887" s="450"/>
      <c r="B7887" s="563"/>
      <c r="C7887" s="564"/>
      <c r="D7887" s="565"/>
      <c r="E7887" s="565"/>
      <c r="F7887" s="566"/>
      <c r="G7887" s="489"/>
      <c r="H7887" s="489"/>
      <c r="I7887" s="743"/>
      <c r="J7887" s="492">
        <f t="shared" ref="J7887:J7889" si="210">G7887*I7887</f>
        <v>0</v>
      </c>
      <c r="K7887" s="458"/>
    </row>
    <row r="7888" spans="1:11">
      <c r="A7888" s="450"/>
      <c r="B7888" s="563"/>
      <c r="C7888" s="564"/>
      <c r="D7888" s="565"/>
      <c r="E7888" s="565"/>
      <c r="F7888" s="566"/>
      <c r="G7888" s="489"/>
      <c r="H7888" s="489"/>
      <c r="I7888" s="743"/>
      <c r="J7888" s="492">
        <f t="shared" si="210"/>
        <v>0</v>
      </c>
      <c r="K7888" s="458"/>
    </row>
    <row r="7889" spans="1:11">
      <c r="A7889" s="450"/>
      <c r="B7889" s="577"/>
      <c r="C7889" s="578"/>
      <c r="D7889" s="579"/>
      <c r="E7889" s="579"/>
      <c r="F7889" s="580"/>
      <c r="G7889" s="489"/>
      <c r="H7889" s="489"/>
      <c r="I7889" s="743"/>
      <c r="J7889" s="492">
        <f t="shared" si="210"/>
        <v>0</v>
      </c>
      <c r="K7889" s="458"/>
    </row>
    <row r="7890" spans="1:11">
      <c r="A7890" s="450"/>
      <c r="B7890" s="581"/>
      <c r="C7890" s="523"/>
      <c r="D7890" s="523"/>
      <c r="E7890" s="582"/>
      <c r="F7890" s="583"/>
      <c r="G7890" s="532"/>
      <c r="H7890" s="532"/>
      <c r="I7890" s="524" t="s">
        <v>138</v>
      </c>
      <c r="J7890" s="501">
        <f>SUM(J7883:J7889)</f>
        <v>4.032</v>
      </c>
      <c r="K7890" s="458"/>
    </row>
    <row r="7891" spans="1:11">
      <c r="A7891" s="450"/>
      <c r="B7891" s="584"/>
      <c r="C7891" s="523"/>
      <c r="D7891" s="523"/>
      <c r="E7891" s="582"/>
      <c r="F7891" s="583"/>
      <c r="G7891" s="532"/>
      <c r="H7891" s="532"/>
      <c r="I7891" s="524"/>
      <c r="J7891" s="582"/>
      <c r="K7891" s="458"/>
    </row>
    <row r="7892" spans="1:11" ht="20.399999999999999">
      <c r="A7892" s="450"/>
      <c r="B7892" s="1667" t="s">
        <v>1141</v>
      </c>
      <c r="C7892" s="1668"/>
      <c r="D7892" s="1668"/>
      <c r="E7892" s="1668"/>
      <c r="F7892" s="1669"/>
      <c r="G7892" s="587" t="s">
        <v>494</v>
      </c>
      <c r="H7892" s="506" t="s">
        <v>1115</v>
      </c>
      <c r="I7892" s="557"/>
      <c r="J7892" s="509" t="s">
        <v>482</v>
      </c>
      <c r="K7892" s="458"/>
    </row>
    <row r="7893" spans="1:11">
      <c r="A7893" s="450"/>
      <c r="B7893" s="1654"/>
      <c r="C7893" s="1655"/>
      <c r="D7893" s="1655"/>
      <c r="E7893" s="1655"/>
      <c r="F7893" s="1656"/>
      <c r="G7893" s="489"/>
      <c r="H7893" s="1657"/>
      <c r="I7893" s="1658"/>
      <c r="J7893" s="492"/>
      <c r="K7893" s="458"/>
    </row>
    <row r="7894" spans="1:11">
      <c r="A7894" s="450"/>
      <c r="B7894" s="1659"/>
      <c r="C7894" s="1660"/>
      <c r="D7894" s="1660"/>
      <c r="E7894" s="1660"/>
      <c r="F7894" s="1661"/>
      <c r="G7894" s="496"/>
      <c r="H7894" s="1662"/>
      <c r="I7894" s="1663"/>
      <c r="J7894" s="492"/>
      <c r="K7894" s="458"/>
    </row>
    <row r="7895" spans="1:11">
      <c r="A7895" s="450"/>
      <c r="B7895" s="581"/>
      <c r="C7895" s="523"/>
      <c r="D7895" s="523"/>
      <c r="E7895" s="582"/>
      <c r="F7895" s="583"/>
      <c r="G7895" s="532"/>
      <c r="H7895" s="532"/>
      <c r="I7895" s="524" t="s">
        <v>138</v>
      </c>
      <c r="J7895" s="501">
        <f>SUM(J7893:J7894)</f>
        <v>0</v>
      </c>
      <c r="K7895" s="458"/>
    </row>
    <row r="7896" spans="1:11">
      <c r="A7896" s="450"/>
      <c r="B7896" s="523"/>
      <c r="C7896" s="523"/>
      <c r="D7896" s="523"/>
      <c r="E7896" s="523"/>
      <c r="F7896" s="523"/>
      <c r="G7896" s="523"/>
      <c r="H7896" s="523"/>
      <c r="I7896" s="524"/>
      <c r="J7896" s="523"/>
      <c r="K7896" s="458"/>
    </row>
    <row r="7897" spans="1:11">
      <c r="A7897" s="450"/>
      <c r="B7897" s="1645" t="s">
        <v>1142</v>
      </c>
      <c r="C7897" s="1646"/>
      <c r="D7897" s="1646"/>
      <c r="E7897" s="1646"/>
      <c r="F7897" s="1646"/>
      <c r="G7897" s="1646"/>
      <c r="H7897" s="1646"/>
      <c r="I7897" s="1647"/>
      <c r="J7897" s="573">
        <f>J7895+J7890+J7880</f>
        <v>19.762909090909094</v>
      </c>
      <c r="K7897" s="458"/>
    </row>
    <row r="7898" spans="1:11">
      <c r="A7898" s="450"/>
      <c r="B7898" s="523"/>
      <c r="C7898" s="523"/>
      <c r="D7898" s="523"/>
      <c r="E7898" s="523"/>
      <c r="F7898" s="523"/>
      <c r="G7898" s="523"/>
      <c r="H7898" s="523"/>
      <c r="I7898" s="524"/>
      <c r="J7898" s="523"/>
      <c r="K7898" s="458"/>
    </row>
    <row r="7899" spans="1:11">
      <c r="A7899" s="450"/>
      <c r="B7899" s="1645" t="s">
        <v>1143</v>
      </c>
      <c r="C7899" s="1646"/>
      <c r="D7899" s="1646"/>
      <c r="E7899" s="1646"/>
      <c r="F7899" s="1646"/>
      <c r="G7899" s="1646"/>
      <c r="H7899" s="1646"/>
      <c r="I7899" s="1647"/>
      <c r="J7899" s="501">
        <f>J7897*0</f>
        <v>0</v>
      </c>
      <c r="K7899" s="458"/>
    </row>
    <row r="7900" spans="1:11">
      <c r="A7900" s="450"/>
      <c r="B7900" s="523"/>
      <c r="C7900" s="523"/>
      <c r="D7900" s="523"/>
      <c r="E7900" s="523"/>
      <c r="F7900" s="523"/>
      <c r="G7900" s="523"/>
      <c r="H7900" s="523"/>
      <c r="I7900" s="524"/>
      <c r="J7900" s="523"/>
      <c r="K7900" s="458"/>
    </row>
    <row r="7901" spans="1:11">
      <c r="A7901" s="450"/>
      <c r="B7901" s="1645" t="s">
        <v>1144</v>
      </c>
      <c r="C7901" s="1646"/>
      <c r="D7901" s="1646"/>
      <c r="E7901" s="1646"/>
      <c r="F7901" s="1646"/>
      <c r="G7901" s="1646"/>
      <c r="H7901" s="1646"/>
      <c r="I7901" s="1647"/>
      <c r="J7901" s="573">
        <f>J7897+J7899</f>
        <v>19.762909090909094</v>
      </c>
      <c r="K7901" s="458"/>
    </row>
    <row r="7902" spans="1:11">
      <c r="A7902" s="450"/>
      <c r="B7902" s="511"/>
      <c r="C7902" s="511"/>
      <c r="D7902" s="511"/>
      <c r="E7902" s="511"/>
      <c r="F7902" s="511"/>
      <c r="G7902" s="511"/>
      <c r="H7902" s="511"/>
      <c r="I7902" s="571"/>
      <c r="J7902" s="511"/>
      <c r="K7902" s="458"/>
    </row>
    <row r="7903" spans="1:11">
      <c r="A7903" s="450"/>
      <c r="B7903" s="589"/>
      <c r="C7903" s="559"/>
      <c r="D7903" s="559"/>
      <c r="E7903" s="559"/>
      <c r="F7903" s="559"/>
      <c r="G7903" s="559"/>
      <c r="H7903" s="559"/>
      <c r="I7903" s="559"/>
      <c r="J7903" s="590"/>
      <c r="K7903" s="458"/>
    </row>
    <row r="7904" spans="1:11">
      <c r="A7904" s="450"/>
      <c r="B7904" s="591"/>
      <c r="C7904" s="592"/>
      <c r="D7904" s="593"/>
      <c r="E7904" s="593"/>
      <c r="F7904" s="594" t="s">
        <v>1119</v>
      </c>
      <c r="G7904" s="595" t="s">
        <v>1119</v>
      </c>
      <c r="H7904" s="592"/>
      <c r="I7904" s="592"/>
      <c r="J7904" s="596"/>
      <c r="K7904" s="458"/>
    </row>
    <row r="7905" spans="1:11">
      <c r="A7905" s="450"/>
      <c r="B7905" s="459"/>
      <c r="C7905" s="459"/>
      <c r="D7905" s="459"/>
      <c r="E7905" s="459"/>
      <c r="F7905" s="459"/>
      <c r="G7905" s="459"/>
      <c r="H7905" s="459"/>
      <c r="I7905" s="459"/>
      <c r="J7905" s="459"/>
      <c r="K7905" s="458"/>
    </row>
    <row r="7906" spans="1:11">
      <c r="A7906" s="450"/>
      <c r="B7906" s="597"/>
      <c r="C7906" s="598"/>
      <c r="D7906" s="598"/>
      <c r="E7906" s="598"/>
      <c r="F7906" s="599"/>
      <c r="G7906" s="600" t="s">
        <v>482</v>
      </c>
      <c r="H7906" s="502"/>
      <c r="I7906" s="502"/>
      <c r="J7906" s="505"/>
      <c r="K7906" s="458"/>
    </row>
    <row r="7907" spans="1:11">
      <c r="A7907" s="450"/>
      <c r="B7907" s="601"/>
      <c r="C7907" s="602"/>
      <c r="D7907" s="602"/>
      <c r="E7907" s="602"/>
      <c r="F7907" s="603"/>
      <c r="G7907" s="1648" t="s">
        <v>1145</v>
      </c>
      <c r="H7907" s="1649"/>
      <c r="I7907" s="1649"/>
      <c r="J7907" s="1650"/>
      <c r="K7907" s="458"/>
    </row>
    <row r="7908" spans="1:11">
      <c r="A7908" s="450"/>
      <c r="B7908" s="604"/>
      <c r="C7908" s="605"/>
      <c r="D7908" s="605"/>
      <c r="E7908" s="605"/>
      <c r="F7908" s="606"/>
      <c r="G7908" s="607"/>
      <c r="H7908" s="1651"/>
      <c r="I7908" s="1652"/>
      <c r="J7908" s="1653"/>
      <c r="K7908" s="458"/>
    </row>
    <row r="7909" spans="1:11" ht="15" thickBot="1">
      <c r="A7909" s="608"/>
      <c r="B7909" s="609"/>
      <c r="C7909" s="609"/>
      <c r="D7909" s="609"/>
      <c r="E7909" s="609"/>
      <c r="F7909" s="609"/>
      <c r="G7909" s="609"/>
      <c r="H7909" s="609"/>
      <c r="I7909" s="609"/>
      <c r="J7909" s="609"/>
      <c r="K7909" s="610"/>
    </row>
    <row r="7910" spans="1:11">
      <c r="A7910" s="447"/>
      <c r="B7910" s="448"/>
      <c r="C7910" s="448"/>
      <c r="D7910" s="448"/>
      <c r="E7910" s="448"/>
      <c r="F7910" s="448"/>
      <c r="G7910" s="448"/>
      <c r="H7910" s="448"/>
      <c r="I7910" s="448"/>
      <c r="J7910" s="448"/>
      <c r="K7910" s="449"/>
    </row>
    <row r="7911" spans="1:11">
      <c r="A7911" s="450"/>
      <c r="B7911" s="451" t="s">
        <v>141</v>
      </c>
      <c r="C7911" s="452"/>
      <c r="D7911" s="453" t="s">
        <v>1105</v>
      </c>
      <c r="E7911" s="454"/>
      <c r="F7911" s="455"/>
      <c r="G7911" s="455"/>
      <c r="H7911" s="456"/>
      <c r="I7911" s="456"/>
      <c r="J7911" s="457"/>
      <c r="K7911" s="458"/>
    </row>
    <row r="7912" spans="1:11">
      <c r="A7912" s="450"/>
      <c r="B7912" s="459"/>
      <c r="C7912" s="459"/>
      <c r="D7912" s="459"/>
      <c r="E7912" s="459"/>
      <c r="F7912" s="459"/>
      <c r="G7912" s="459"/>
      <c r="H7912" s="459"/>
      <c r="I7912" s="459"/>
      <c r="J7912" s="459"/>
      <c r="K7912" s="458"/>
    </row>
    <row r="7913" spans="1:11">
      <c r="A7913" s="450"/>
      <c r="B7913" s="460" t="s">
        <v>1106</v>
      </c>
      <c r="C7913" s="461" t="s">
        <v>1107</v>
      </c>
      <c r="D7913" s="1671" t="s">
        <v>198</v>
      </c>
      <c r="E7913" s="1672"/>
      <c r="F7913" s="1672"/>
      <c r="G7913" s="1672"/>
      <c r="H7913" s="1672"/>
      <c r="I7913" s="1673"/>
      <c r="J7913" s="462" t="s">
        <v>1108</v>
      </c>
      <c r="K7913" s="458"/>
    </row>
    <row r="7914" spans="1:11">
      <c r="A7914" s="450"/>
      <c r="B7914" s="463"/>
      <c r="C7914" s="464"/>
      <c r="D7914" s="1674" t="s">
        <v>1486</v>
      </c>
      <c r="E7914" s="1675"/>
      <c r="F7914" s="1675"/>
      <c r="G7914" s="1675"/>
      <c r="H7914" s="1675"/>
      <c r="I7914" s="1676"/>
      <c r="J7914" s="468" t="str">
        <f>F7931</f>
        <v>M2</v>
      </c>
      <c r="K7914" s="458"/>
    </row>
    <row r="7915" spans="1:11">
      <c r="A7915" s="450"/>
      <c r="B7915" s="469"/>
      <c r="C7915" s="469"/>
      <c r="D7915" s="469"/>
      <c r="E7915" s="469"/>
      <c r="F7915" s="469"/>
      <c r="G7915" s="469"/>
      <c r="H7915" s="469"/>
      <c r="I7915" s="470"/>
      <c r="J7915" s="471"/>
      <c r="K7915" s="458"/>
    </row>
    <row r="7916" spans="1:11">
      <c r="A7916" s="450"/>
      <c r="B7916" s="1648" t="s">
        <v>1111</v>
      </c>
      <c r="C7916" s="1650"/>
      <c r="D7916" s="1679" t="s">
        <v>873</v>
      </c>
      <c r="E7916" s="1681" t="s">
        <v>1112</v>
      </c>
      <c r="F7916" s="472" t="s">
        <v>1113</v>
      </c>
      <c r="G7916" s="473"/>
      <c r="H7916" s="472" t="s">
        <v>1114</v>
      </c>
      <c r="I7916" s="473"/>
      <c r="J7916" s="474" t="s">
        <v>1115</v>
      </c>
      <c r="K7916" s="458"/>
    </row>
    <row r="7917" spans="1:11">
      <c r="A7917" s="450"/>
      <c r="B7917" s="1677"/>
      <c r="C7917" s="1678"/>
      <c r="D7917" s="1680"/>
      <c r="E7917" s="1682"/>
      <c r="F7917" s="475" t="s">
        <v>1116</v>
      </c>
      <c r="G7917" s="475" t="s">
        <v>1117</v>
      </c>
      <c r="H7917" s="475" t="s">
        <v>1116</v>
      </c>
      <c r="I7917" s="476" t="s">
        <v>1117</v>
      </c>
      <c r="J7917" s="477" t="s">
        <v>1118</v>
      </c>
      <c r="K7917" s="458"/>
    </row>
    <row r="7918" spans="1:11">
      <c r="A7918" s="450"/>
      <c r="B7918" s="486"/>
      <c r="C7918" s="487"/>
      <c r="D7918" s="488"/>
      <c r="E7918" s="481"/>
      <c r="F7918" s="481"/>
      <c r="G7918" s="482"/>
      <c r="H7918" s="490"/>
      <c r="I7918" s="484"/>
      <c r="J7918" s="492">
        <f>H7918*F7918*E7918+I7918*G7918*E7918</f>
        <v>0</v>
      </c>
      <c r="K7918" s="458"/>
    </row>
    <row r="7919" spans="1:11">
      <c r="A7919" s="450"/>
      <c r="B7919" s="486"/>
      <c r="C7919" s="487"/>
      <c r="D7919" s="488"/>
      <c r="E7919" s="489"/>
      <c r="F7919" s="489"/>
      <c r="G7919" s="489"/>
      <c r="H7919" s="490"/>
      <c r="I7919" s="491"/>
      <c r="J7919" s="492">
        <f>H7919*F7919*E7919+I7919*G7919*E7919</f>
        <v>0</v>
      </c>
      <c r="K7919" s="458"/>
    </row>
    <row r="7920" spans="1:11">
      <c r="A7920" s="450"/>
      <c r="B7920" s="493"/>
      <c r="C7920" s="494"/>
      <c r="D7920" s="495"/>
      <c r="E7920" s="496"/>
      <c r="F7920" s="496"/>
      <c r="G7920" s="496"/>
      <c r="H7920" s="497"/>
      <c r="I7920" s="498"/>
      <c r="J7920" s="492">
        <f>H7920*F7920*E7920+I7920*G7920*E7920</f>
        <v>0</v>
      </c>
      <c r="K7920" s="458"/>
    </row>
    <row r="7921" spans="1:11">
      <c r="A7921" s="450"/>
      <c r="B7921" s="499" t="s">
        <v>1119</v>
      </c>
      <c r="C7921" s="469"/>
      <c r="D7921" s="469"/>
      <c r="E7921" s="469"/>
      <c r="F7921" s="469"/>
      <c r="G7921" s="469"/>
      <c r="H7921" s="469"/>
      <c r="I7921" s="500" t="s">
        <v>138</v>
      </c>
      <c r="J7921" s="501">
        <f>SUM(J7918:J7920)</f>
        <v>0</v>
      </c>
      <c r="K7921" s="458"/>
    </row>
    <row r="7922" spans="1:11">
      <c r="A7922" s="450"/>
      <c r="B7922" s="502"/>
      <c r="C7922" s="502"/>
      <c r="D7922" s="502"/>
      <c r="E7922" s="502"/>
      <c r="F7922" s="502"/>
      <c r="G7922" s="502"/>
      <c r="H7922" s="502"/>
      <c r="I7922" s="503"/>
      <c r="J7922" s="504"/>
      <c r="K7922" s="458"/>
    </row>
    <row r="7923" spans="1:11" ht="20.399999999999999">
      <c r="A7923" s="450"/>
      <c r="B7923" s="1664" t="s">
        <v>1120</v>
      </c>
      <c r="C7923" s="1665"/>
      <c r="D7923" s="1665"/>
      <c r="E7923" s="1666"/>
      <c r="F7923" s="505" t="s">
        <v>873</v>
      </c>
      <c r="G7923" s="506"/>
      <c r="H7923" s="507" t="s">
        <v>560</v>
      </c>
      <c r="I7923" s="508" t="s">
        <v>1121</v>
      </c>
      <c r="J7923" s="509" t="s">
        <v>1122</v>
      </c>
      <c r="K7923" s="458"/>
    </row>
    <row r="7924" spans="1:11">
      <c r="A7924" s="450"/>
      <c r="B7924" s="510"/>
      <c r="C7924" s="511"/>
      <c r="D7924" s="512"/>
      <c r="E7924" s="513"/>
      <c r="F7924" s="514"/>
      <c r="G7924" s="515"/>
      <c r="H7924" s="516"/>
      <c r="I7924" s="484"/>
      <c r="J7924" s="485"/>
      <c r="K7924" s="458"/>
    </row>
    <row r="7925" spans="1:11">
      <c r="A7925" s="450"/>
      <c r="B7925" s="517" t="s">
        <v>626</v>
      </c>
      <c r="C7925" s="518"/>
      <c r="D7925" s="459"/>
      <c r="E7925" s="487"/>
      <c r="F7925" s="488"/>
      <c r="G7925" s="519"/>
      <c r="H7925" s="520">
        <v>0.15</v>
      </c>
      <c r="I7925" s="521">
        <f>VLOOKUP(B7925,'MÃO DE OBRA'!$A:$E,5,FALSE)/220</f>
        <v>15.730909090909092</v>
      </c>
      <c r="J7925" s="492">
        <f t="shared" ref="J7925:J7926" si="211">H7925*I7925</f>
        <v>2.3596363636363638</v>
      </c>
      <c r="K7925" s="458"/>
    </row>
    <row r="7926" spans="1:11">
      <c r="A7926" s="450"/>
      <c r="B7926" s="517" t="s">
        <v>734</v>
      </c>
      <c r="C7926" s="518"/>
      <c r="D7926" s="459"/>
      <c r="E7926" s="487"/>
      <c r="F7926" s="488"/>
      <c r="G7926" s="519"/>
      <c r="H7926" s="520">
        <v>0.22</v>
      </c>
      <c r="I7926" s="521">
        <f>VLOOKUP(B7926,'MÃO DE OBRA'!$A:$E,5,FALSE)/220</f>
        <v>23.596363636363641</v>
      </c>
      <c r="J7926" s="492">
        <f t="shared" si="211"/>
        <v>5.1912000000000011</v>
      </c>
      <c r="K7926" s="458"/>
    </row>
    <row r="7927" spans="1:11">
      <c r="A7927" s="450"/>
      <c r="B7927" s="517"/>
      <c r="C7927" s="518"/>
      <c r="D7927" s="459"/>
      <c r="E7927" s="487"/>
      <c r="F7927" s="488"/>
      <c r="G7927" s="519"/>
      <c r="H7927" s="520"/>
      <c r="I7927" s="521"/>
      <c r="J7927" s="492"/>
      <c r="K7927" s="458"/>
    </row>
    <row r="7928" spans="1:11">
      <c r="A7928" s="450"/>
      <c r="B7928" s="517"/>
      <c r="C7928" s="518"/>
      <c r="D7928" s="459"/>
      <c r="E7928" s="487"/>
      <c r="F7928" s="488"/>
      <c r="G7928" s="519"/>
      <c r="H7928" s="520"/>
      <c r="I7928" s="491"/>
      <c r="J7928" s="492">
        <f>H7928*I7928</f>
        <v>0</v>
      </c>
      <c r="K7928" s="458"/>
    </row>
    <row r="7929" spans="1:11">
      <c r="A7929" s="450"/>
      <c r="B7929" s="499" t="s">
        <v>1119</v>
      </c>
      <c r="C7929" s="502"/>
      <c r="D7929" s="502"/>
      <c r="E7929" s="502"/>
      <c r="F7929" s="502"/>
      <c r="G7929" s="502"/>
      <c r="H7929" s="502"/>
      <c r="I7929" s="522" t="s">
        <v>138</v>
      </c>
      <c r="J7929" s="501">
        <f>SUM(J7924:J7928)</f>
        <v>7.5508363636363649</v>
      </c>
      <c r="K7929" s="458"/>
    </row>
    <row r="7930" spans="1:11">
      <c r="A7930" s="450"/>
      <c r="B7930" s="523"/>
      <c r="C7930" s="523"/>
      <c r="D7930" s="523"/>
      <c r="E7930" s="523"/>
      <c r="F7930" s="523"/>
      <c r="G7930" s="523"/>
      <c r="H7930" s="523"/>
      <c r="I7930" s="524"/>
      <c r="J7930" s="523"/>
      <c r="K7930" s="458"/>
    </row>
    <row r="7931" spans="1:11">
      <c r="A7931" s="450"/>
      <c r="B7931" s="525" t="s">
        <v>1123</v>
      </c>
      <c r="C7931" s="526"/>
      <c r="D7931" s="523"/>
      <c r="E7931" s="527">
        <v>1</v>
      </c>
      <c r="F7931" s="528" t="s">
        <v>1165</v>
      </c>
      <c r="G7931" s="506"/>
      <c r="H7931" s="506"/>
      <c r="I7931" s="529" t="s">
        <v>1124</v>
      </c>
      <c r="J7931" s="501">
        <f>J7921+J7929</f>
        <v>7.5508363636363649</v>
      </c>
      <c r="K7931" s="458"/>
    </row>
    <row r="7932" spans="1:11">
      <c r="A7932" s="450"/>
      <c r="B7932" s="530"/>
      <c r="C7932" s="523"/>
      <c r="D7932" s="523"/>
      <c r="E7932" s="531"/>
      <c r="F7932" s="532"/>
      <c r="G7932" s="532"/>
      <c r="H7932" s="532"/>
      <c r="I7932" s="524"/>
      <c r="J7932" s="523"/>
      <c r="K7932" s="458"/>
    </row>
    <row r="7933" spans="1:11" ht="20.399999999999999">
      <c r="A7933" s="450"/>
      <c r="B7933" s="1667" t="s">
        <v>481</v>
      </c>
      <c r="C7933" s="1668"/>
      <c r="D7933" s="1668"/>
      <c r="E7933" s="1669"/>
      <c r="F7933" s="533" t="s">
        <v>873</v>
      </c>
      <c r="G7933" s="534" t="s">
        <v>493</v>
      </c>
      <c r="H7933" s="507" t="s">
        <v>1115</v>
      </c>
      <c r="I7933" s="535" t="s">
        <v>480</v>
      </c>
      <c r="J7933" s="536" t="s">
        <v>482</v>
      </c>
      <c r="K7933" s="458"/>
    </row>
    <row r="7934" spans="1:11">
      <c r="A7934" s="450"/>
      <c r="B7934" s="537"/>
      <c r="C7934" s="538"/>
      <c r="D7934" s="538"/>
      <c r="E7934" s="539"/>
      <c r="F7934" s="540"/>
      <c r="G7934" s="541"/>
      <c r="H7934" s="547"/>
      <c r="I7934" s="543"/>
      <c r="J7934" s="485"/>
      <c r="K7934" s="458"/>
    </row>
    <row r="7935" spans="1:11">
      <c r="A7935" s="450"/>
      <c r="B7935" s="537"/>
      <c r="C7935" s="518"/>
      <c r="D7935" s="518"/>
      <c r="E7935" s="487"/>
      <c r="F7935" s="540"/>
      <c r="G7935" s="541"/>
      <c r="H7935" s="547"/>
      <c r="I7935" s="543"/>
      <c r="J7935" s="492"/>
      <c r="K7935" s="458"/>
    </row>
    <row r="7936" spans="1:11">
      <c r="A7936" s="450"/>
      <c r="B7936" s="517"/>
      <c r="C7936" s="518"/>
      <c r="D7936" s="518"/>
      <c r="E7936" s="487"/>
      <c r="F7936" s="488"/>
      <c r="G7936" s="546"/>
      <c r="H7936" s="547"/>
      <c r="I7936" s="543"/>
      <c r="J7936" s="492">
        <f>H7936*I7936*E7918*F7918</f>
        <v>0</v>
      </c>
      <c r="K7936" s="458"/>
    </row>
    <row r="7937" spans="1:11">
      <c r="A7937" s="450"/>
      <c r="B7937" s="517"/>
      <c r="C7937" s="526"/>
      <c r="D7937" s="526"/>
      <c r="E7937" s="494"/>
      <c r="F7937" s="488"/>
      <c r="G7937" s="468"/>
      <c r="H7937" s="547"/>
      <c r="I7937" s="548"/>
      <c r="J7937" s="492">
        <f>H7937*I7937*E7919*F7919</f>
        <v>0</v>
      </c>
      <c r="K7937" s="458"/>
    </row>
    <row r="7938" spans="1:11">
      <c r="A7938" s="450"/>
      <c r="B7938" s="550" t="s">
        <v>1119</v>
      </c>
      <c r="C7938" s="526"/>
      <c r="D7938" s="526"/>
      <c r="E7938" s="526"/>
      <c r="F7938" s="523"/>
      <c r="G7938" s="526"/>
      <c r="H7938" s="551"/>
      <c r="I7938" s="552" t="s">
        <v>138</v>
      </c>
      <c r="J7938" s="501">
        <f>SUM(J7934:J7937)</f>
        <v>0</v>
      </c>
      <c r="K7938" s="458"/>
    </row>
    <row r="7939" spans="1:11">
      <c r="A7939" s="450"/>
      <c r="B7939" s="553"/>
      <c r="C7939" s="526"/>
      <c r="D7939" s="526"/>
      <c r="E7939" s="554"/>
      <c r="F7939" s="555"/>
      <c r="G7939" s="506"/>
      <c r="H7939" s="506"/>
      <c r="I7939" s="529"/>
      <c r="J7939" s="554"/>
      <c r="K7939" s="458"/>
    </row>
    <row r="7940" spans="1:11" ht="20.399999999999999">
      <c r="A7940" s="450"/>
      <c r="B7940" s="1667" t="s">
        <v>1125</v>
      </c>
      <c r="C7940" s="1668"/>
      <c r="D7940" s="1668"/>
      <c r="E7940" s="1668"/>
      <c r="F7940" s="1669"/>
      <c r="G7940" s="556" t="s">
        <v>494</v>
      </c>
      <c r="H7940" s="506" t="s">
        <v>1126</v>
      </c>
      <c r="I7940" s="557" t="s">
        <v>1115</v>
      </c>
      <c r="J7940" s="509" t="s">
        <v>482</v>
      </c>
      <c r="K7940" s="458"/>
    </row>
    <row r="7941" spans="1:11">
      <c r="A7941" s="450"/>
      <c r="B7941" s="558"/>
      <c r="C7941" s="559"/>
      <c r="D7941" s="560"/>
      <c r="E7941" s="560"/>
      <c r="F7941" s="561"/>
      <c r="G7941" s="489"/>
      <c r="H7941" s="489"/>
      <c r="I7941" s="562"/>
      <c r="J7941" s="492"/>
      <c r="K7941" s="458"/>
    </row>
    <row r="7942" spans="1:11">
      <c r="A7942" s="450"/>
      <c r="B7942" s="563"/>
      <c r="C7942" s="564"/>
      <c r="D7942" s="565"/>
      <c r="E7942" s="565"/>
      <c r="F7942" s="566"/>
      <c r="G7942" s="489"/>
      <c r="H7942" s="489"/>
      <c r="I7942" s="562"/>
      <c r="J7942" s="492"/>
      <c r="K7942" s="458"/>
    </row>
    <row r="7943" spans="1:11">
      <c r="A7943" s="450"/>
      <c r="B7943" s="1670" t="s">
        <v>138</v>
      </c>
      <c r="C7943" s="1670"/>
      <c r="D7943" s="1670"/>
      <c r="E7943" s="1670"/>
      <c r="F7943" s="1670"/>
      <c r="G7943" s="1670"/>
      <c r="H7943" s="1670"/>
      <c r="I7943" s="1670"/>
      <c r="J7943" s="501">
        <f>SUM(J7941:J7942)</f>
        <v>0</v>
      </c>
      <c r="K7943" s="458"/>
    </row>
    <row r="7944" spans="1:11">
      <c r="A7944" s="450"/>
      <c r="B7944" s="567"/>
      <c r="C7944" s="511"/>
      <c r="D7944" s="511"/>
      <c r="E7944" s="568"/>
      <c r="F7944" s="569"/>
      <c r="G7944" s="570"/>
      <c r="H7944" s="570"/>
      <c r="I7944" s="571"/>
      <c r="J7944" s="572"/>
      <c r="K7944" s="458"/>
    </row>
    <row r="7945" spans="1:11">
      <c r="A7945" s="450"/>
      <c r="B7945" s="573" t="s">
        <v>1127</v>
      </c>
      <c r="C7945" s="573"/>
      <c r="D7945" s="550"/>
      <c r="E7945" s="523"/>
      <c r="F7945" s="523"/>
      <c r="G7945" s="523"/>
      <c r="H7945" s="574"/>
      <c r="I7945" s="575"/>
      <c r="J7945" s="639">
        <f>(J7931+J7938+J7943)/E7931</f>
        <v>7.5508363636363649</v>
      </c>
      <c r="K7945" s="458"/>
    </row>
    <row r="7946" spans="1:11">
      <c r="A7946" s="450"/>
      <c r="B7946" s="553"/>
      <c r="C7946" s="526"/>
      <c r="D7946" s="526"/>
      <c r="E7946" s="554"/>
      <c r="F7946" s="555"/>
      <c r="G7946" s="506"/>
      <c r="H7946" s="506"/>
      <c r="I7946" s="529"/>
      <c r="J7946" s="576"/>
      <c r="K7946" s="458"/>
    </row>
    <row r="7947" spans="1:11" ht="20.399999999999999">
      <c r="A7947" s="450"/>
      <c r="B7947" s="1667" t="s">
        <v>1128</v>
      </c>
      <c r="C7947" s="1668"/>
      <c r="D7947" s="1668"/>
      <c r="E7947" s="1668"/>
      <c r="F7947" s="1669"/>
      <c r="G7947" s="556" t="s">
        <v>494</v>
      </c>
      <c r="H7947" s="506" t="s">
        <v>1126</v>
      </c>
      <c r="I7947" s="557" t="s">
        <v>1115</v>
      </c>
      <c r="J7947" s="509" t="s">
        <v>482</v>
      </c>
      <c r="K7947" s="458"/>
    </row>
    <row r="7948" spans="1:11">
      <c r="A7948" s="450"/>
      <c r="B7948" s="558" t="s">
        <v>1487</v>
      </c>
      <c r="C7948" s="559"/>
      <c r="D7948" s="560"/>
      <c r="E7948" s="560"/>
      <c r="F7948" s="561"/>
      <c r="G7948" s="489">
        <v>0.1</v>
      </c>
      <c r="H7948" s="489" t="s">
        <v>1126</v>
      </c>
      <c r="I7948" s="562">
        <v>1.1000000000000001</v>
      </c>
      <c r="J7948" s="492">
        <f>G7948*I7948</f>
        <v>0.11000000000000001</v>
      </c>
      <c r="K7948" s="458"/>
    </row>
    <row r="7949" spans="1:11">
      <c r="A7949" s="450"/>
      <c r="B7949" s="563" t="s">
        <v>1488</v>
      </c>
      <c r="C7949" s="564"/>
      <c r="D7949" s="565"/>
      <c r="E7949" s="565"/>
      <c r="F7949" s="566"/>
      <c r="G7949" s="489">
        <v>0.2</v>
      </c>
      <c r="H7949" s="489" t="s">
        <v>1047</v>
      </c>
      <c r="I7949" s="743">
        <v>5.5</v>
      </c>
      <c r="J7949" s="492">
        <f t="shared" ref="J7949:J7950" si="212">G7949*I7949</f>
        <v>1.1000000000000001</v>
      </c>
      <c r="K7949" s="458"/>
    </row>
    <row r="7950" spans="1:11">
      <c r="A7950" s="450"/>
      <c r="B7950" s="563" t="s">
        <v>1489</v>
      </c>
      <c r="C7950" s="564"/>
      <c r="D7950" s="565"/>
      <c r="E7950" s="565"/>
      <c r="F7950" s="566"/>
      <c r="G7950" s="489">
        <v>0.13</v>
      </c>
      <c r="H7950" s="489" t="s">
        <v>1047</v>
      </c>
      <c r="I7950" s="743">
        <v>9.91</v>
      </c>
      <c r="J7950" s="492">
        <f t="shared" si="212"/>
        <v>1.2883</v>
      </c>
      <c r="K7950" s="458"/>
    </row>
    <row r="7951" spans="1:11">
      <c r="A7951" s="450"/>
      <c r="B7951" s="563" t="s">
        <v>555</v>
      </c>
      <c r="C7951" s="564"/>
      <c r="D7951" s="565"/>
      <c r="E7951" s="565"/>
      <c r="F7951" s="566"/>
      <c r="G7951" s="489">
        <v>0.25</v>
      </c>
      <c r="H7951" s="489" t="s">
        <v>533</v>
      </c>
      <c r="I7951" s="743">
        <v>11.05</v>
      </c>
      <c r="J7951" s="492">
        <f>G7951*I7951</f>
        <v>2.7625000000000002</v>
      </c>
      <c r="K7951" s="458"/>
    </row>
    <row r="7952" spans="1:11">
      <c r="A7952" s="450"/>
      <c r="B7952" s="563"/>
      <c r="C7952" s="564"/>
      <c r="D7952" s="565"/>
      <c r="E7952" s="565"/>
      <c r="F7952" s="566"/>
      <c r="G7952" s="489"/>
      <c r="H7952" s="489"/>
      <c r="I7952" s="743"/>
      <c r="J7952" s="492">
        <f t="shared" ref="J7952:J7954" si="213">G7952*I7952</f>
        <v>0</v>
      </c>
      <c r="K7952" s="458"/>
    </row>
    <row r="7953" spans="1:11">
      <c r="A7953" s="450"/>
      <c r="B7953" s="563"/>
      <c r="C7953" s="564"/>
      <c r="D7953" s="565"/>
      <c r="E7953" s="565"/>
      <c r="F7953" s="566"/>
      <c r="G7953" s="489"/>
      <c r="H7953" s="489"/>
      <c r="I7953" s="743"/>
      <c r="J7953" s="492">
        <f t="shared" si="213"/>
        <v>0</v>
      </c>
      <c r="K7953" s="458"/>
    </row>
    <row r="7954" spans="1:11">
      <c r="A7954" s="450"/>
      <c r="B7954" s="577"/>
      <c r="C7954" s="578"/>
      <c r="D7954" s="579"/>
      <c r="E7954" s="579"/>
      <c r="F7954" s="580"/>
      <c r="G7954" s="489"/>
      <c r="H7954" s="489"/>
      <c r="I7954" s="743"/>
      <c r="J7954" s="492">
        <f t="shared" si="213"/>
        <v>0</v>
      </c>
      <c r="K7954" s="458"/>
    </row>
    <row r="7955" spans="1:11">
      <c r="A7955" s="450"/>
      <c r="B7955" s="581"/>
      <c r="C7955" s="523"/>
      <c r="D7955" s="523"/>
      <c r="E7955" s="582"/>
      <c r="F7955" s="583"/>
      <c r="G7955" s="532"/>
      <c r="H7955" s="532"/>
      <c r="I7955" s="524" t="s">
        <v>138</v>
      </c>
      <c r="J7955" s="501">
        <f>SUM(J7948:J7954)</f>
        <v>5.2608000000000006</v>
      </c>
      <c r="K7955" s="458"/>
    </row>
    <row r="7956" spans="1:11">
      <c r="A7956" s="450"/>
      <c r="B7956" s="584"/>
      <c r="C7956" s="523"/>
      <c r="D7956" s="523"/>
      <c r="E7956" s="582"/>
      <c r="F7956" s="583"/>
      <c r="G7956" s="532"/>
      <c r="H7956" s="532"/>
      <c r="I7956" s="524"/>
      <c r="J7956" s="582"/>
      <c r="K7956" s="458"/>
    </row>
    <row r="7957" spans="1:11" ht="20.399999999999999">
      <c r="A7957" s="450"/>
      <c r="B7957" s="1667" t="s">
        <v>1141</v>
      </c>
      <c r="C7957" s="1668"/>
      <c r="D7957" s="1668"/>
      <c r="E7957" s="1668"/>
      <c r="F7957" s="1669"/>
      <c r="G7957" s="587" t="s">
        <v>494</v>
      </c>
      <c r="H7957" s="506" t="s">
        <v>1115</v>
      </c>
      <c r="I7957" s="557"/>
      <c r="J7957" s="509" t="s">
        <v>482</v>
      </c>
      <c r="K7957" s="458"/>
    </row>
    <row r="7958" spans="1:11">
      <c r="A7958" s="450"/>
      <c r="B7958" s="1654"/>
      <c r="C7958" s="1655"/>
      <c r="D7958" s="1655"/>
      <c r="E7958" s="1655"/>
      <c r="F7958" s="1656"/>
      <c r="G7958" s="489"/>
      <c r="H7958" s="1657"/>
      <c r="I7958" s="1658"/>
      <c r="J7958" s="492"/>
      <c r="K7958" s="458"/>
    </row>
    <row r="7959" spans="1:11">
      <c r="A7959" s="450"/>
      <c r="B7959" s="1659"/>
      <c r="C7959" s="1660"/>
      <c r="D7959" s="1660"/>
      <c r="E7959" s="1660"/>
      <c r="F7959" s="1661"/>
      <c r="G7959" s="496"/>
      <c r="H7959" s="1662"/>
      <c r="I7959" s="1663"/>
      <c r="J7959" s="492"/>
      <c r="K7959" s="458"/>
    </row>
    <row r="7960" spans="1:11">
      <c r="A7960" s="450"/>
      <c r="B7960" s="581"/>
      <c r="C7960" s="523"/>
      <c r="D7960" s="523"/>
      <c r="E7960" s="582"/>
      <c r="F7960" s="583"/>
      <c r="G7960" s="532"/>
      <c r="H7960" s="532"/>
      <c r="I7960" s="524" t="s">
        <v>138</v>
      </c>
      <c r="J7960" s="501">
        <f>SUM(J7958:J7959)</f>
        <v>0</v>
      </c>
      <c r="K7960" s="458"/>
    </row>
    <row r="7961" spans="1:11">
      <c r="A7961" s="450"/>
      <c r="B7961" s="523"/>
      <c r="C7961" s="523"/>
      <c r="D7961" s="523"/>
      <c r="E7961" s="523"/>
      <c r="F7961" s="523"/>
      <c r="G7961" s="523"/>
      <c r="H7961" s="523"/>
      <c r="I7961" s="524"/>
      <c r="J7961" s="523"/>
      <c r="K7961" s="458"/>
    </row>
    <row r="7962" spans="1:11">
      <c r="A7962" s="450"/>
      <c r="B7962" s="1645" t="s">
        <v>1142</v>
      </c>
      <c r="C7962" s="1646"/>
      <c r="D7962" s="1646"/>
      <c r="E7962" s="1646"/>
      <c r="F7962" s="1646"/>
      <c r="G7962" s="1646"/>
      <c r="H7962" s="1646"/>
      <c r="I7962" s="1647"/>
      <c r="J7962" s="573">
        <f>J7960+J7955+J7945</f>
        <v>12.811636363636365</v>
      </c>
      <c r="K7962" s="458"/>
    </row>
    <row r="7963" spans="1:11">
      <c r="A7963" s="450"/>
      <c r="B7963" s="523"/>
      <c r="C7963" s="523"/>
      <c r="D7963" s="523"/>
      <c r="E7963" s="523"/>
      <c r="F7963" s="523"/>
      <c r="G7963" s="523"/>
      <c r="H7963" s="523"/>
      <c r="I7963" s="524"/>
      <c r="J7963" s="523"/>
      <c r="K7963" s="458"/>
    </row>
    <row r="7964" spans="1:11">
      <c r="A7964" s="450"/>
      <c r="B7964" s="1645" t="s">
        <v>1143</v>
      </c>
      <c r="C7964" s="1646"/>
      <c r="D7964" s="1646"/>
      <c r="E7964" s="1646"/>
      <c r="F7964" s="1646"/>
      <c r="G7964" s="1646"/>
      <c r="H7964" s="1646"/>
      <c r="I7964" s="1647"/>
      <c r="J7964" s="501">
        <f>J7962*0</f>
        <v>0</v>
      </c>
      <c r="K7964" s="458"/>
    </row>
    <row r="7965" spans="1:11">
      <c r="A7965" s="450"/>
      <c r="B7965" s="523"/>
      <c r="C7965" s="523"/>
      <c r="D7965" s="523"/>
      <c r="E7965" s="523"/>
      <c r="F7965" s="523"/>
      <c r="G7965" s="523"/>
      <c r="H7965" s="523"/>
      <c r="I7965" s="524"/>
      <c r="J7965" s="523"/>
      <c r="K7965" s="458"/>
    </row>
    <row r="7966" spans="1:11">
      <c r="A7966" s="450"/>
      <c r="B7966" s="1645" t="s">
        <v>1144</v>
      </c>
      <c r="C7966" s="1646"/>
      <c r="D7966" s="1646"/>
      <c r="E7966" s="1646"/>
      <c r="F7966" s="1646"/>
      <c r="G7966" s="1646"/>
      <c r="H7966" s="1646"/>
      <c r="I7966" s="1647"/>
      <c r="J7966" s="573">
        <f>J7962+J7964</f>
        <v>12.811636363636365</v>
      </c>
      <c r="K7966" s="458"/>
    </row>
    <row r="7967" spans="1:11">
      <c r="A7967" s="450"/>
      <c r="B7967" s="511"/>
      <c r="C7967" s="511"/>
      <c r="D7967" s="511"/>
      <c r="E7967" s="511"/>
      <c r="F7967" s="511"/>
      <c r="G7967" s="511"/>
      <c r="H7967" s="511"/>
      <c r="I7967" s="571"/>
      <c r="J7967" s="511"/>
      <c r="K7967" s="458"/>
    </row>
    <row r="7968" spans="1:11">
      <c r="A7968" s="450"/>
      <c r="B7968" s="589"/>
      <c r="C7968" s="559"/>
      <c r="D7968" s="559"/>
      <c r="E7968" s="559"/>
      <c r="F7968" s="559"/>
      <c r="G7968" s="559"/>
      <c r="H7968" s="559"/>
      <c r="I7968" s="559"/>
      <c r="J7968" s="590"/>
      <c r="K7968" s="458"/>
    </row>
    <row r="7969" spans="1:11">
      <c r="A7969" s="450"/>
      <c r="B7969" s="591"/>
      <c r="C7969" s="592"/>
      <c r="D7969" s="593"/>
      <c r="E7969" s="593"/>
      <c r="F7969" s="594" t="s">
        <v>1119</v>
      </c>
      <c r="G7969" s="595" t="s">
        <v>1119</v>
      </c>
      <c r="H7969" s="592"/>
      <c r="I7969" s="592"/>
      <c r="J7969" s="596"/>
      <c r="K7969" s="458"/>
    </row>
    <row r="7970" spans="1:11">
      <c r="A7970" s="450"/>
      <c r="B7970" s="459"/>
      <c r="C7970" s="459"/>
      <c r="D7970" s="459"/>
      <c r="E7970" s="459"/>
      <c r="F7970" s="459"/>
      <c r="G7970" s="459"/>
      <c r="H7970" s="459"/>
      <c r="I7970" s="459"/>
      <c r="J7970" s="459"/>
      <c r="K7970" s="458"/>
    </row>
    <row r="7971" spans="1:11">
      <c r="A7971" s="450"/>
      <c r="B7971" s="597"/>
      <c r="C7971" s="598"/>
      <c r="D7971" s="598"/>
      <c r="E7971" s="598"/>
      <c r="F7971" s="599"/>
      <c r="G7971" s="600" t="s">
        <v>482</v>
      </c>
      <c r="H7971" s="502"/>
      <c r="I7971" s="502"/>
      <c r="J7971" s="505"/>
      <c r="K7971" s="458"/>
    </row>
    <row r="7972" spans="1:11">
      <c r="A7972" s="450"/>
      <c r="B7972" s="601"/>
      <c r="C7972" s="602"/>
      <c r="D7972" s="602"/>
      <c r="E7972" s="602"/>
      <c r="F7972" s="603"/>
      <c r="G7972" s="1648" t="s">
        <v>1145</v>
      </c>
      <c r="H7972" s="1649"/>
      <c r="I7972" s="1649"/>
      <c r="J7972" s="1650"/>
      <c r="K7972" s="458"/>
    </row>
    <row r="7973" spans="1:11">
      <c r="A7973" s="450"/>
      <c r="B7973" s="604"/>
      <c r="C7973" s="605"/>
      <c r="D7973" s="605"/>
      <c r="E7973" s="605"/>
      <c r="F7973" s="606"/>
      <c r="G7973" s="607"/>
      <c r="H7973" s="1651"/>
      <c r="I7973" s="1652"/>
      <c r="J7973" s="1653"/>
      <c r="K7973" s="458"/>
    </row>
    <row r="7974" spans="1:11" ht="15" thickBot="1">
      <c r="A7974" s="608"/>
      <c r="B7974" s="609"/>
      <c r="C7974" s="609"/>
      <c r="D7974" s="609"/>
      <c r="E7974" s="609"/>
      <c r="F7974" s="609"/>
      <c r="G7974" s="609"/>
      <c r="H7974" s="609"/>
      <c r="I7974" s="609"/>
      <c r="J7974" s="609"/>
      <c r="K7974" s="610"/>
    </row>
    <row r="7975" spans="1:11">
      <c r="A7975" s="447"/>
      <c r="B7975" s="448"/>
      <c r="C7975" s="448"/>
      <c r="D7975" s="448"/>
      <c r="E7975" s="448"/>
      <c r="F7975" s="448"/>
      <c r="G7975" s="448"/>
      <c r="H7975" s="448"/>
      <c r="I7975" s="448"/>
      <c r="J7975" s="448"/>
      <c r="K7975" s="449"/>
    </row>
    <row r="7976" spans="1:11">
      <c r="A7976" s="450"/>
      <c r="B7976" s="451" t="s">
        <v>141</v>
      </c>
      <c r="C7976" s="452"/>
      <c r="D7976" s="453" t="s">
        <v>1105</v>
      </c>
      <c r="E7976" s="454"/>
      <c r="F7976" s="455"/>
      <c r="G7976" s="455"/>
      <c r="H7976" s="456"/>
      <c r="I7976" s="456"/>
      <c r="J7976" s="457"/>
      <c r="K7976" s="458"/>
    </row>
    <row r="7977" spans="1:11">
      <c r="A7977" s="450"/>
      <c r="B7977" s="459"/>
      <c r="C7977" s="459"/>
      <c r="D7977" s="459"/>
      <c r="E7977" s="459"/>
      <c r="F7977" s="459"/>
      <c r="G7977" s="459"/>
      <c r="H7977" s="459"/>
      <c r="I7977" s="459"/>
      <c r="J7977" s="459"/>
      <c r="K7977" s="458"/>
    </row>
    <row r="7978" spans="1:11">
      <c r="A7978" s="450"/>
      <c r="B7978" s="460" t="s">
        <v>1173</v>
      </c>
      <c r="C7978" s="461" t="s">
        <v>1107</v>
      </c>
      <c r="D7978" s="1671" t="s">
        <v>198</v>
      </c>
      <c r="E7978" s="1672"/>
      <c r="F7978" s="1672"/>
      <c r="G7978" s="1672"/>
      <c r="H7978" s="1672"/>
      <c r="I7978" s="1673"/>
      <c r="J7978" s="462" t="s">
        <v>1108</v>
      </c>
      <c r="K7978" s="458"/>
    </row>
    <row r="7979" spans="1:11" ht="21" customHeight="1">
      <c r="A7979" s="450"/>
      <c r="B7979" s="463">
        <v>261000</v>
      </c>
      <c r="C7979" s="464"/>
      <c r="D7979" s="1674" t="s">
        <v>1490</v>
      </c>
      <c r="E7979" s="1675"/>
      <c r="F7979" s="1675"/>
      <c r="G7979" s="1675"/>
      <c r="H7979" s="1675"/>
      <c r="I7979" s="1676"/>
      <c r="J7979" s="468" t="str">
        <f>F7996</f>
        <v>m2</v>
      </c>
      <c r="K7979" s="458"/>
    </row>
    <row r="7980" spans="1:11">
      <c r="A7980" s="450"/>
      <c r="B7980" s="469"/>
      <c r="C7980" s="469"/>
      <c r="D7980" s="469"/>
      <c r="E7980" s="469"/>
      <c r="F7980" s="469"/>
      <c r="G7980" s="469"/>
      <c r="H7980" s="469"/>
      <c r="I7980" s="470"/>
      <c r="J7980" s="471"/>
      <c r="K7980" s="458"/>
    </row>
    <row r="7981" spans="1:11">
      <c r="A7981" s="450"/>
      <c r="B7981" s="1648" t="s">
        <v>1111</v>
      </c>
      <c r="C7981" s="1650"/>
      <c r="D7981" s="1679" t="s">
        <v>873</v>
      </c>
      <c r="E7981" s="1681" t="s">
        <v>1112</v>
      </c>
      <c r="F7981" s="472" t="s">
        <v>1113</v>
      </c>
      <c r="G7981" s="473"/>
      <c r="H7981" s="472" t="s">
        <v>1114</v>
      </c>
      <c r="I7981" s="473"/>
      <c r="J7981" s="474" t="s">
        <v>1115</v>
      </c>
      <c r="K7981" s="458"/>
    </row>
    <row r="7982" spans="1:11">
      <c r="A7982" s="450"/>
      <c r="B7982" s="1677"/>
      <c r="C7982" s="1678"/>
      <c r="D7982" s="1680"/>
      <c r="E7982" s="1682"/>
      <c r="F7982" s="475" t="s">
        <v>1116</v>
      </c>
      <c r="G7982" s="475" t="s">
        <v>1117</v>
      </c>
      <c r="H7982" s="475" t="s">
        <v>1116</v>
      </c>
      <c r="I7982" s="476" t="s">
        <v>1117</v>
      </c>
      <c r="J7982" s="477" t="s">
        <v>1118</v>
      </c>
      <c r="K7982" s="458"/>
    </row>
    <row r="7983" spans="1:11">
      <c r="A7983" s="450"/>
      <c r="B7983" s="486"/>
      <c r="C7983" s="487"/>
      <c r="D7983" s="488"/>
      <c r="E7983" s="481"/>
      <c r="F7983" s="481"/>
      <c r="G7983" s="482"/>
      <c r="H7983" s="490"/>
      <c r="I7983" s="484"/>
      <c r="J7983" s="492">
        <f>H7983*F7983*E7983+I7983*G7983*E7983</f>
        <v>0</v>
      </c>
      <c r="K7983" s="458"/>
    </row>
    <row r="7984" spans="1:11">
      <c r="A7984" s="450"/>
      <c r="B7984" s="486"/>
      <c r="C7984" s="487"/>
      <c r="D7984" s="488"/>
      <c r="E7984" s="489"/>
      <c r="F7984" s="489"/>
      <c r="G7984" s="489"/>
      <c r="H7984" s="490"/>
      <c r="I7984" s="491"/>
      <c r="J7984" s="492">
        <f>H7984*F7984*E7984+I7984*G7984*E7984</f>
        <v>0</v>
      </c>
      <c r="K7984" s="458"/>
    </row>
    <row r="7985" spans="1:11">
      <c r="A7985" s="450"/>
      <c r="B7985" s="493"/>
      <c r="C7985" s="494"/>
      <c r="D7985" s="495"/>
      <c r="E7985" s="496"/>
      <c r="F7985" s="496"/>
      <c r="G7985" s="496"/>
      <c r="H7985" s="497"/>
      <c r="I7985" s="498"/>
      <c r="J7985" s="492">
        <f>H7985*F7985*E7985+I7985*G7985*E7985</f>
        <v>0</v>
      </c>
      <c r="K7985" s="458"/>
    </row>
    <row r="7986" spans="1:11">
      <c r="A7986" s="450"/>
      <c r="B7986" s="499" t="s">
        <v>1119</v>
      </c>
      <c r="C7986" s="469"/>
      <c r="D7986" s="469"/>
      <c r="E7986" s="469"/>
      <c r="F7986" s="469"/>
      <c r="G7986" s="469"/>
      <c r="H7986" s="469"/>
      <c r="I7986" s="500" t="s">
        <v>138</v>
      </c>
      <c r="J7986" s="501">
        <f>SUM(J7983:J7985)</f>
        <v>0</v>
      </c>
      <c r="K7986" s="458"/>
    </row>
    <row r="7987" spans="1:11">
      <c r="A7987" s="450"/>
      <c r="B7987" s="502"/>
      <c r="C7987" s="502"/>
      <c r="D7987" s="502"/>
      <c r="E7987" s="502"/>
      <c r="F7987" s="502"/>
      <c r="G7987" s="502"/>
      <c r="H7987" s="502"/>
      <c r="I7987" s="503"/>
      <c r="J7987" s="504"/>
      <c r="K7987" s="458"/>
    </row>
    <row r="7988" spans="1:11" ht="20.399999999999999">
      <c r="A7988" s="450"/>
      <c r="B7988" s="1664" t="s">
        <v>1120</v>
      </c>
      <c r="C7988" s="1665"/>
      <c r="D7988" s="1665"/>
      <c r="E7988" s="1666"/>
      <c r="F7988" s="505" t="s">
        <v>873</v>
      </c>
      <c r="G7988" s="506"/>
      <c r="H7988" s="507" t="s">
        <v>560</v>
      </c>
      <c r="I7988" s="508" t="s">
        <v>1121</v>
      </c>
      <c r="J7988" s="509" t="s">
        <v>1122</v>
      </c>
      <c r="K7988" s="458"/>
    </row>
    <row r="7989" spans="1:11">
      <c r="A7989" s="450"/>
      <c r="B7989" s="510"/>
      <c r="C7989" s="511"/>
      <c r="D7989" s="512"/>
      <c r="E7989" s="513"/>
      <c r="F7989" s="514"/>
      <c r="G7989" s="515"/>
      <c r="H7989" s="516"/>
      <c r="I7989" s="484"/>
      <c r="J7989" s="485"/>
      <c r="K7989" s="458"/>
    </row>
    <row r="7990" spans="1:11">
      <c r="A7990" s="450"/>
      <c r="B7990" s="517" t="s">
        <v>626</v>
      </c>
      <c r="C7990" s="518"/>
      <c r="D7990" s="459"/>
      <c r="E7990" s="487"/>
      <c r="F7990" s="488"/>
      <c r="G7990" s="519"/>
      <c r="H7990" s="520">
        <v>8.2220000000000001E-2</v>
      </c>
      <c r="I7990" s="521">
        <f>VLOOKUP(B7990,'MÃO DE OBRA'!$A:$E,5,FALSE)/220</f>
        <v>15.730909090909092</v>
      </c>
      <c r="J7990" s="492">
        <f t="shared" ref="J7990:J7991" si="214">H7990*I7990</f>
        <v>1.2933953454545455</v>
      </c>
      <c r="K7990" s="458"/>
    </row>
    <row r="7991" spans="1:11">
      <c r="A7991" s="450"/>
      <c r="B7991" s="517" t="s">
        <v>734</v>
      </c>
      <c r="C7991" s="518"/>
      <c r="D7991" s="459"/>
      <c r="E7991" s="487"/>
      <c r="F7991" s="488"/>
      <c r="G7991" s="519"/>
      <c r="H7991" s="520">
        <v>0.30209999999999998</v>
      </c>
      <c r="I7991" s="521">
        <f>VLOOKUP(B7991,'MÃO DE OBRA'!$A:$E,5,FALSE)/220</f>
        <v>23.596363636363641</v>
      </c>
      <c r="J7991" s="492">
        <f t="shared" si="214"/>
        <v>7.1284614545454552</v>
      </c>
      <c r="K7991" s="458"/>
    </row>
    <row r="7992" spans="1:11">
      <c r="A7992" s="450"/>
      <c r="B7992" s="517"/>
      <c r="C7992" s="518"/>
      <c r="D7992" s="459"/>
      <c r="E7992" s="487"/>
      <c r="F7992" s="488"/>
      <c r="G7992" s="519"/>
      <c r="H7992" s="520"/>
      <c r="I7992" s="521"/>
      <c r="J7992" s="492"/>
      <c r="K7992" s="458"/>
    </row>
    <row r="7993" spans="1:11">
      <c r="A7993" s="450"/>
      <c r="B7993" s="517"/>
      <c r="C7993" s="518"/>
      <c r="D7993" s="459"/>
      <c r="E7993" s="487"/>
      <c r="F7993" s="488"/>
      <c r="G7993" s="519"/>
      <c r="H7993" s="520"/>
      <c r="I7993" s="491"/>
      <c r="J7993" s="492">
        <f>H7993*I7993</f>
        <v>0</v>
      </c>
      <c r="K7993" s="458"/>
    </row>
    <row r="7994" spans="1:11">
      <c r="A7994" s="450"/>
      <c r="B7994" s="499" t="s">
        <v>1119</v>
      </c>
      <c r="C7994" s="502"/>
      <c r="D7994" s="502"/>
      <c r="E7994" s="502"/>
      <c r="F7994" s="502"/>
      <c r="G7994" s="502"/>
      <c r="H7994" s="502"/>
      <c r="I7994" s="522" t="s">
        <v>138</v>
      </c>
      <c r="J7994" s="501">
        <f>SUM(J7989:J7993)</f>
        <v>8.4218568000000005</v>
      </c>
      <c r="K7994" s="458"/>
    </row>
    <row r="7995" spans="1:11">
      <c r="A7995" s="450"/>
      <c r="B7995" s="523"/>
      <c r="C7995" s="523"/>
      <c r="D7995" s="523"/>
      <c r="E7995" s="523"/>
      <c r="F7995" s="523"/>
      <c r="G7995" s="523"/>
      <c r="H7995" s="523"/>
      <c r="I7995" s="524"/>
      <c r="J7995" s="523"/>
      <c r="K7995" s="458"/>
    </row>
    <row r="7996" spans="1:11">
      <c r="A7996" s="450"/>
      <c r="B7996" s="525" t="s">
        <v>1123</v>
      </c>
      <c r="C7996" s="526"/>
      <c r="D7996" s="523"/>
      <c r="E7996" s="527">
        <v>1</v>
      </c>
      <c r="F7996" s="528" t="s">
        <v>1130</v>
      </c>
      <c r="G7996" s="506"/>
      <c r="H7996" s="506"/>
      <c r="I7996" s="529" t="s">
        <v>1124</v>
      </c>
      <c r="J7996" s="501">
        <f>J7986+J7994</f>
        <v>8.4218568000000005</v>
      </c>
      <c r="K7996" s="458"/>
    </row>
    <row r="7997" spans="1:11">
      <c r="A7997" s="450"/>
      <c r="B7997" s="530"/>
      <c r="C7997" s="523"/>
      <c r="D7997" s="523"/>
      <c r="E7997" s="531"/>
      <c r="F7997" s="532"/>
      <c r="G7997" s="532"/>
      <c r="H7997" s="532"/>
      <c r="I7997" s="524"/>
      <c r="J7997" s="523"/>
      <c r="K7997" s="458"/>
    </row>
    <row r="7998" spans="1:11" ht="20.399999999999999">
      <c r="A7998" s="450"/>
      <c r="B7998" s="1667" t="s">
        <v>481</v>
      </c>
      <c r="C7998" s="1668"/>
      <c r="D7998" s="1668"/>
      <c r="E7998" s="1669"/>
      <c r="F7998" s="533" t="s">
        <v>873</v>
      </c>
      <c r="G7998" s="534" t="s">
        <v>493</v>
      </c>
      <c r="H7998" s="507" t="s">
        <v>1115</v>
      </c>
      <c r="I7998" s="535" t="s">
        <v>480</v>
      </c>
      <c r="J7998" s="536" t="s">
        <v>482</v>
      </c>
      <c r="K7998" s="458"/>
    </row>
    <row r="7999" spans="1:11">
      <c r="A7999" s="450"/>
      <c r="B7999" s="537"/>
      <c r="C7999" s="538"/>
      <c r="D7999" s="538"/>
      <c r="E7999" s="539"/>
      <c r="F7999" s="540"/>
      <c r="G7999" s="541"/>
      <c r="H7999" s="547"/>
      <c r="I7999" s="543"/>
      <c r="J7999" s="485"/>
      <c r="K7999" s="458"/>
    </row>
    <row r="8000" spans="1:11">
      <c r="A8000" s="450"/>
      <c r="B8000" s="537"/>
      <c r="C8000" s="518"/>
      <c r="D8000" s="518"/>
      <c r="E8000" s="487"/>
      <c r="F8000" s="540"/>
      <c r="G8000" s="541"/>
      <c r="H8000" s="547"/>
      <c r="I8000" s="543"/>
      <c r="J8000" s="492"/>
      <c r="K8000" s="458"/>
    </row>
    <row r="8001" spans="1:11">
      <c r="A8001" s="450"/>
      <c r="B8001" s="517"/>
      <c r="C8001" s="518"/>
      <c r="D8001" s="518"/>
      <c r="E8001" s="487"/>
      <c r="F8001" s="488"/>
      <c r="G8001" s="546"/>
      <c r="H8001" s="547"/>
      <c r="I8001" s="543"/>
      <c r="J8001" s="492">
        <f>H8001*I8001*E7983*F7983</f>
        <v>0</v>
      </c>
      <c r="K8001" s="458"/>
    </row>
    <row r="8002" spans="1:11">
      <c r="A8002" s="450"/>
      <c r="B8002" s="517"/>
      <c r="C8002" s="526"/>
      <c r="D8002" s="526"/>
      <c r="E8002" s="494"/>
      <c r="F8002" s="488"/>
      <c r="G8002" s="468"/>
      <c r="H8002" s="547"/>
      <c r="I8002" s="548"/>
      <c r="J8002" s="492">
        <f>H8002*I8002*E7984*F7984</f>
        <v>0</v>
      </c>
      <c r="K8002" s="458"/>
    </row>
    <row r="8003" spans="1:11">
      <c r="A8003" s="450"/>
      <c r="B8003" s="550" t="s">
        <v>1119</v>
      </c>
      <c r="C8003" s="526"/>
      <c r="D8003" s="526"/>
      <c r="E8003" s="526"/>
      <c r="F8003" s="523"/>
      <c r="G8003" s="526"/>
      <c r="H8003" s="551"/>
      <c r="I8003" s="552" t="s">
        <v>138</v>
      </c>
      <c r="J8003" s="501">
        <f>SUM(J7999:J8002)</f>
        <v>0</v>
      </c>
      <c r="K8003" s="458"/>
    </row>
    <row r="8004" spans="1:11">
      <c r="A8004" s="450"/>
      <c r="B8004" s="553"/>
      <c r="C8004" s="526"/>
      <c r="D8004" s="526"/>
      <c r="E8004" s="554"/>
      <c r="F8004" s="555"/>
      <c r="G8004" s="506"/>
      <c r="H8004" s="506"/>
      <c r="I8004" s="529"/>
      <c r="J8004" s="554"/>
      <c r="K8004" s="458"/>
    </row>
    <row r="8005" spans="1:11" ht="20.399999999999999">
      <c r="A8005" s="450"/>
      <c r="B8005" s="1667" t="s">
        <v>1125</v>
      </c>
      <c r="C8005" s="1668"/>
      <c r="D8005" s="1668"/>
      <c r="E8005" s="1668"/>
      <c r="F8005" s="1669"/>
      <c r="G8005" s="556" t="s">
        <v>494</v>
      </c>
      <c r="H8005" s="506" t="s">
        <v>1126</v>
      </c>
      <c r="I8005" s="557" t="s">
        <v>1115</v>
      </c>
      <c r="J8005" s="509" t="s">
        <v>482</v>
      </c>
      <c r="K8005" s="458"/>
    </row>
    <row r="8006" spans="1:11">
      <c r="A8006" s="450"/>
      <c r="B8006" s="558"/>
      <c r="C8006" s="559"/>
      <c r="D8006" s="560"/>
      <c r="E8006" s="560"/>
      <c r="F8006" s="561"/>
      <c r="G8006" s="489"/>
      <c r="H8006" s="489"/>
      <c r="I8006" s="562"/>
      <c r="J8006" s="492"/>
      <c r="K8006" s="458"/>
    </row>
    <row r="8007" spans="1:11">
      <c r="A8007" s="450"/>
      <c r="B8007" s="563"/>
      <c r="C8007" s="564"/>
      <c r="D8007" s="565"/>
      <c r="E8007" s="565"/>
      <c r="F8007" s="566"/>
      <c r="G8007" s="489"/>
      <c r="H8007" s="489"/>
      <c r="I8007" s="562"/>
      <c r="J8007" s="492"/>
      <c r="K8007" s="458"/>
    </row>
    <row r="8008" spans="1:11">
      <c r="A8008" s="450"/>
      <c r="B8008" s="1670" t="s">
        <v>138</v>
      </c>
      <c r="C8008" s="1670"/>
      <c r="D8008" s="1670"/>
      <c r="E8008" s="1670"/>
      <c r="F8008" s="1670"/>
      <c r="G8008" s="1670"/>
      <c r="H8008" s="1670"/>
      <c r="I8008" s="1670"/>
      <c r="J8008" s="501">
        <f>SUM(J8006:J8007)</f>
        <v>0</v>
      </c>
      <c r="K8008" s="458"/>
    </row>
    <row r="8009" spans="1:11">
      <c r="A8009" s="450"/>
      <c r="B8009" s="567"/>
      <c r="C8009" s="511"/>
      <c r="D8009" s="511"/>
      <c r="E8009" s="568"/>
      <c r="F8009" s="569"/>
      <c r="G8009" s="570"/>
      <c r="H8009" s="570"/>
      <c r="I8009" s="571"/>
      <c r="J8009" s="572"/>
      <c r="K8009" s="458"/>
    </row>
    <row r="8010" spans="1:11">
      <c r="A8010" s="450"/>
      <c r="B8010" s="573" t="s">
        <v>1127</v>
      </c>
      <c r="C8010" s="573"/>
      <c r="D8010" s="550"/>
      <c r="E8010" s="523"/>
      <c r="F8010" s="523"/>
      <c r="G8010" s="523"/>
      <c r="H8010" s="574"/>
      <c r="I8010" s="575"/>
      <c r="J8010" s="639">
        <f>(J7996+J8003+J8008)/E7996</f>
        <v>8.4218568000000005</v>
      </c>
      <c r="K8010" s="458"/>
    </row>
    <row r="8011" spans="1:11">
      <c r="A8011" s="450"/>
      <c r="B8011" s="553"/>
      <c r="C8011" s="526"/>
      <c r="D8011" s="526"/>
      <c r="E8011" s="554"/>
      <c r="F8011" s="555"/>
      <c r="G8011" s="506"/>
      <c r="H8011" s="506"/>
      <c r="I8011" s="529"/>
      <c r="J8011" s="576"/>
      <c r="K8011" s="458"/>
    </row>
    <row r="8012" spans="1:11" ht="20.399999999999999">
      <c r="A8012" s="450"/>
      <c r="B8012" s="1667" t="s">
        <v>1128</v>
      </c>
      <c r="C8012" s="1668"/>
      <c r="D8012" s="1668"/>
      <c r="E8012" s="1668"/>
      <c r="F8012" s="1669"/>
      <c r="G8012" s="556" t="s">
        <v>494</v>
      </c>
      <c r="H8012" s="506" t="s">
        <v>1126</v>
      </c>
      <c r="I8012" s="557" t="s">
        <v>1115</v>
      </c>
      <c r="J8012" s="509" t="s">
        <v>482</v>
      </c>
      <c r="K8012" s="458"/>
    </row>
    <row r="8013" spans="1:11">
      <c r="A8013" s="450"/>
      <c r="B8013" s="558" t="s">
        <v>1491</v>
      </c>
      <c r="C8013" s="559"/>
      <c r="D8013" s="560"/>
      <c r="E8013" s="560"/>
      <c r="F8013" s="561"/>
      <c r="G8013" s="489">
        <v>0.2</v>
      </c>
      <c r="H8013" s="489" t="s">
        <v>1126</v>
      </c>
      <c r="I8013" s="562">
        <v>1.1000000000000001</v>
      </c>
      <c r="J8013" s="492">
        <f>G8013*I8013</f>
        <v>0.22000000000000003</v>
      </c>
      <c r="K8013" s="458"/>
    </row>
    <row r="8014" spans="1:11">
      <c r="A8014" s="450"/>
      <c r="B8014" s="563" t="s">
        <v>1488</v>
      </c>
      <c r="C8014" s="564"/>
      <c r="D8014" s="565"/>
      <c r="E8014" s="565"/>
      <c r="F8014" s="566"/>
      <c r="G8014" s="489">
        <v>0.2</v>
      </c>
      <c r="H8014" s="489" t="s">
        <v>1047</v>
      </c>
      <c r="I8014" s="743">
        <v>5.5</v>
      </c>
      <c r="J8014" s="492">
        <f t="shared" ref="J8014:J8015" si="215">G8014*I8014</f>
        <v>1.1000000000000001</v>
      </c>
      <c r="K8014" s="458"/>
    </row>
    <row r="8015" spans="1:11">
      <c r="A8015" s="450"/>
      <c r="B8015" s="563" t="s">
        <v>1492</v>
      </c>
      <c r="C8015" s="564"/>
      <c r="D8015" s="565"/>
      <c r="E8015" s="565"/>
      <c r="F8015" s="566"/>
      <c r="G8015" s="489">
        <v>0.18</v>
      </c>
      <c r="H8015" s="489" t="s">
        <v>1047</v>
      </c>
      <c r="I8015" s="743">
        <v>26.9</v>
      </c>
      <c r="J8015" s="492">
        <f t="shared" si="215"/>
        <v>4.8419999999999996</v>
      </c>
      <c r="K8015" s="458"/>
    </row>
    <row r="8016" spans="1:11">
      <c r="A8016" s="450"/>
      <c r="B8016" s="563" t="s">
        <v>555</v>
      </c>
      <c r="C8016" s="564"/>
      <c r="D8016" s="565"/>
      <c r="E8016" s="565"/>
      <c r="F8016" s="566"/>
      <c r="G8016" s="489">
        <v>0.27</v>
      </c>
      <c r="H8016" s="489" t="s">
        <v>533</v>
      </c>
      <c r="I8016" s="743">
        <v>20</v>
      </c>
      <c r="J8016" s="492">
        <f>G8016*I8016</f>
        <v>5.4</v>
      </c>
      <c r="K8016" s="458"/>
    </row>
    <row r="8017" spans="1:11">
      <c r="A8017" s="450"/>
      <c r="B8017" s="563"/>
      <c r="C8017" s="564"/>
      <c r="D8017" s="565"/>
      <c r="E8017" s="565"/>
      <c r="F8017" s="566"/>
      <c r="G8017" s="489"/>
      <c r="H8017" s="489"/>
      <c r="I8017" s="743"/>
      <c r="J8017" s="492">
        <f t="shared" ref="J8017:J8019" si="216">G8017*I8017</f>
        <v>0</v>
      </c>
      <c r="K8017" s="458"/>
    </row>
    <row r="8018" spans="1:11">
      <c r="A8018" s="450"/>
      <c r="B8018" s="563"/>
      <c r="C8018" s="564"/>
      <c r="D8018" s="565"/>
      <c r="E8018" s="565"/>
      <c r="F8018" s="566"/>
      <c r="G8018" s="489"/>
      <c r="H8018" s="489"/>
      <c r="I8018" s="743"/>
      <c r="J8018" s="492">
        <f t="shared" si="216"/>
        <v>0</v>
      </c>
      <c r="K8018" s="458"/>
    </row>
    <row r="8019" spans="1:11">
      <c r="A8019" s="450"/>
      <c r="B8019" s="577"/>
      <c r="C8019" s="578"/>
      <c r="D8019" s="579"/>
      <c r="E8019" s="579"/>
      <c r="F8019" s="580"/>
      <c r="G8019" s="489"/>
      <c r="H8019" s="489"/>
      <c r="I8019" s="743"/>
      <c r="J8019" s="492">
        <f t="shared" si="216"/>
        <v>0</v>
      </c>
      <c r="K8019" s="458"/>
    </row>
    <row r="8020" spans="1:11">
      <c r="A8020" s="450"/>
      <c r="B8020" s="581"/>
      <c r="C8020" s="523"/>
      <c r="D8020" s="523"/>
      <c r="E8020" s="582"/>
      <c r="F8020" s="583"/>
      <c r="G8020" s="532"/>
      <c r="H8020" s="532"/>
      <c r="I8020" s="524" t="s">
        <v>138</v>
      </c>
      <c r="J8020" s="501">
        <f>SUM(J8013:J8019)</f>
        <v>11.562000000000001</v>
      </c>
      <c r="K8020" s="458"/>
    </row>
    <row r="8021" spans="1:11">
      <c r="A8021" s="450"/>
      <c r="B8021" s="584"/>
      <c r="C8021" s="523"/>
      <c r="D8021" s="523"/>
      <c r="E8021" s="582"/>
      <c r="F8021" s="583"/>
      <c r="G8021" s="532"/>
      <c r="H8021" s="532"/>
      <c r="I8021" s="524"/>
      <c r="J8021" s="582"/>
      <c r="K8021" s="458"/>
    </row>
    <row r="8022" spans="1:11" ht="20.399999999999999">
      <c r="A8022" s="450"/>
      <c r="B8022" s="1667" t="s">
        <v>1141</v>
      </c>
      <c r="C8022" s="1668"/>
      <c r="D8022" s="1668"/>
      <c r="E8022" s="1668"/>
      <c r="F8022" s="1669"/>
      <c r="G8022" s="587" t="s">
        <v>494</v>
      </c>
      <c r="H8022" s="506" t="s">
        <v>1115</v>
      </c>
      <c r="I8022" s="557"/>
      <c r="J8022" s="509" t="s">
        <v>482</v>
      </c>
      <c r="K8022" s="458"/>
    </row>
    <row r="8023" spans="1:11">
      <c r="A8023" s="450"/>
      <c r="B8023" s="1654"/>
      <c r="C8023" s="1655"/>
      <c r="D8023" s="1655"/>
      <c r="E8023" s="1655"/>
      <c r="F8023" s="1656"/>
      <c r="G8023" s="489"/>
      <c r="H8023" s="1657"/>
      <c r="I8023" s="1658"/>
      <c r="J8023" s="492"/>
      <c r="K8023" s="458"/>
    </row>
    <row r="8024" spans="1:11">
      <c r="A8024" s="450"/>
      <c r="B8024" s="1659"/>
      <c r="C8024" s="1660"/>
      <c r="D8024" s="1660"/>
      <c r="E8024" s="1660"/>
      <c r="F8024" s="1661"/>
      <c r="G8024" s="496"/>
      <c r="H8024" s="1662"/>
      <c r="I8024" s="1663"/>
      <c r="J8024" s="492"/>
      <c r="K8024" s="458"/>
    </row>
    <row r="8025" spans="1:11">
      <c r="A8025" s="450"/>
      <c r="B8025" s="581"/>
      <c r="C8025" s="523"/>
      <c r="D8025" s="523"/>
      <c r="E8025" s="582"/>
      <c r="F8025" s="583"/>
      <c r="G8025" s="532"/>
      <c r="H8025" s="532"/>
      <c r="I8025" s="524" t="s">
        <v>138</v>
      </c>
      <c r="J8025" s="501">
        <f>SUM(J8023:J8024)</f>
        <v>0</v>
      </c>
      <c r="K8025" s="458"/>
    </row>
    <row r="8026" spans="1:11">
      <c r="A8026" s="450"/>
      <c r="B8026" s="523"/>
      <c r="C8026" s="523"/>
      <c r="D8026" s="523"/>
      <c r="E8026" s="523"/>
      <c r="F8026" s="523"/>
      <c r="G8026" s="523"/>
      <c r="H8026" s="523"/>
      <c r="I8026" s="524"/>
      <c r="J8026" s="523"/>
      <c r="K8026" s="458"/>
    </row>
    <row r="8027" spans="1:11">
      <c r="A8027" s="450"/>
      <c r="B8027" s="1645" t="s">
        <v>1142</v>
      </c>
      <c r="C8027" s="1646"/>
      <c r="D8027" s="1646"/>
      <c r="E8027" s="1646"/>
      <c r="F8027" s="1646"/>
      <c r="G8027" s="1646"/>
      <c r="H8027" s="1646"/>
      <c r="I8027" s="1647"/>
      <c r="J8027" s="573">
        <f>J8025+J8020+J8010</f>
        <v>19.983856800000002</v>
      </c>
      <c r="K8027" s="458"/>
    </row>
    <row r="8028" spans="1:11">
      <c r="A8028" s="450"/>
      <c r="B8028" s="523"/>
      <c r="C8028" s="523"/>
      <c r="D8028" s="523"/>
      <c r="E8028" s="523"/>
      <c r="F8028" s="523"/>
      <c r="G8028" s="523"/>
      <c r="H8028" s="523"/>
      <c r="I8028" s="524"/>
      <c r="J8028" s="523"/>
      <c r="K8028" s="458"/>
    </row>
    <row r="8029" spans="1:11">
      <c r="A8029" s="450"/>
      <c r="B8029" s="1645" t="s">
        <v>1143</v>
      </c>
      <c r="C8029" s="1646"/>
      <c r="D8029" s="1646"/>
      <c r="E8029" s="1646"/>
      <c r="F8029" s="1646"/>
      <c r="G8029" s="1646"/>
      <c r="H8029" s="1646"/>
      <c r="I8029" s="1647"/>
      <c r="J8029" s="501">
        <f>J8027*0</f>
        <v>0</v>
      </c>
      <c r="K8029" s="458"/>
    </row>
    <row r="8030" spans="1:11">
      <c r="A8030" s="450"/>
      <c r="B8030" s="523"/>
      <c r="C8030" s="523"/>
      <c r="D8030" s="523"/>
      <c r="E8030" s="523"/>
      <c r="F8030" s="523"/>
      <c r="G8030" s="523"/>
      <c r="H8030" s="523"/>
      <c r="I8030" s="524"/>
      <c r="J8030" s="523"/>
      <c r="K8030" s="458"/>
    </row>
    <row r="8031" spans="1:11">
      <c r="A8031" s="450"/>
      <c r="B8031" s="1645" t="s">
        <v>1144</v>
      </c>
      <c r="C8031" s="1646"/>
      <c r="D8031" s="1646"/>
      <c r="E8031" s="1646"/>
      <c r="F8031" s="1646"/>
      <c r="G8031" s="1646"/>
      <c r="H8031" s="1646"/>
      <c r="I8031" s="1647"/>
      <c r="J8031" s="573">
        <f>J8027+J8029</f>
        <v>19.983856800000002</v>
      </c>
      <c r="K8031" s="458"/>
    </row>
    <row r="8032" spans="1:11">
      <c r="A8032" s="450"/>
      <c r="B8032" s="511"/>
      <c r="C8032" s="511"/>
      <c r="D8032" s="511"/>
      <c r="E8032" s="511"/>
      <c r="F8032" s="511"/>
      <c r="G8032" s="511"/>
      <c r="H8032" s="511"/>
      <c r="I8032" s="571"/>
      <c r="J8032" s="511"/>
      <c r="K8032" s="458"/>
    </row>
    <row r="8033" spans="1:11">
      <c r="A8033" s="450"/>
      <c r="B8033" s="589"/>
      <c r="C8033" s="559"/>
      <c r="D8033" s="559"/>
      <c r="E8033" s="559"/>
      <c r="F8033" s="559"/>
      <c r="G8033" s="559"/>
      <c r="H8033" s="559"/>
      <c r="I8033" s="559"/>
      <c r="J8033" s="590"/>
      <c r="K8033" s="458"/>
    </row>
    <row r="8034" spans="1:11">
      <c r="A8034" s="450"/>
      <c r="B8034" s="591"/>
      <c r="C8034" s="592"/>
      <c r="D8034" s="593"/>
      <c r="E8034" s="593"/>
      <c r="F8034" s="594" t="s">
        <v>1119</v>
      </c>
      <c r="G8034" s="595" t="s">
        <v>1119</v>
      </c>
      <c r="H8034" s="592"/>
      <c r="I8034" s="592"/>
      <c r="J8034" s="596"/>
      <c r="K8034" s="458"/>
    </row>
    <row r="8035" spans="1:11">
      <c r="A8035" s="450"/>
      <c r="B8035" s="459"/>
      <c r="C8035" s="459"/>
      <c r="D8035" s="459"/>
      <c r="E8035" s="459"/>
      <c r="F8035" s="459"/>
      <c r="G8035" s="459"/>
      <c r="H8035" s="459"/>
      <c r="I8035" s="459"/>
      <c r="J8035" s="459"/>
      <c r="K8035" s="458"/>
    </row>
    <row r="8036" spans="1:11">
      <c r="A8036" s="450"/>
      <c r="B8036" s="597"/>
      <c r="C8036" s="598"/>
      <c r="D8036" s="598"/>
      <c r="E8036" s="598"/>
      <c r="F8036" s="599"/>
      <c r="G8036" s="600" t="s">
        <v>482</v>
      </c>
      <c r="H8036" s="502"/>
      <c r="I8036" s="502"/>
      <c r="J8036" s="505"/>
      <c r="K8036" s="458"/>
    </row>
    <row r="8037" spans="1:11">
      <c r="A8037" s="450"/>
      <c r="B8037" s="601"/>
      <c r="C8037" s="602"/>
      <c r="D8037" s="602"/>
      <c r="E8037" s="602"/>
      <c r="F8037" s="603"/>
      <c r="G8037" s="1648" t="s">
        <v>1145</v>
      </c>
      <c r="H8037" s="1649"/>
      <c r="I8037" s="1649"/>
      <c r="J8037" s="1650"/>
      <c r="K8037" s="458"/>
    </row>
    <row r="8038" spans="1:11">
      <c r="A8038" s="450"/>
      <c r="B8038" s="604"/>
      <c r="C8038" s="605"/>
      <c r="D8038" s="605"/>
      <c r="E8038" s="605"/>
      <c r="F8038" s="606"/>
      <c r="G8038" s="607"/>
      <c r="H8038" s="1651"/>
      <c r="I8038" s="1652"/>
      <c r="J8038" s="1653"/>
      <c r="K8038" s="458"/>
    </row>
    <row r="8039" spans="1:11" ht="15" thickBot="1">
      <c r="A8039" s="608"/>
      <c r="B8039" s="609"/>
      <c r="C8039" s="609"/>
      <c r="D8039" s="609"/>
      <c r="E8039" s="609"/>
      <c r="F8039" s="609"/>
      <c r="G8039" s="609"/>
      <c r="H8039" s="609"/>
      <c r="I8039" s="609"/>
      <c r="J8039" s="609"/>
      <c r="K8039" s="610"/>
    </row>
    <row r="8040" spans="1:11">
      <c r="A8040" s="447"/>
      <c r="B8040" s="448"/>
      <c r="C8040" s="448"/>
      <c r="D8040" s="448"/>
      <c r="E8040" s="448"/>
      <c r="F8040" s="448"/>
      <c r="G8040" s="448"/>
      <c r="H8040" s="448"/>
      <c r="I8040" s="448"/>
      <c r="J8040" s="448"/>
      <c r="K8040" s="449"/>
    </row>
    <row r="8041" spans="1:11">
      <c r="A8041" s="450"/>
      <c r="B8041" s="451" t="s">
        <v>141</v>
      </c>
      <c r="C8041" s="452"/>
      <c r="D8041" s="453" t="s">
        <v>1105</v>
      </c>
      <c r="E8041" s="454"/>
      <c r="F8041" s="455"/>
      <c r="G8041" s="455"/>
      <c r="H8041" s="456"/>
      <c r="I8041" s="456"/>
      <c r="J8041" s="457"/>
      <c r="K8041" s="458"/>
    </row>
    <row r="8042" spans="1:11">
      <c r="A8042" s="450"/>
      <c r="B8042" s="459"/>
      <c r="C8042" s="459"/>
      <c r="D8042" s="459"/>
      <c r="E8042" s="459"/>
      <c r="F8042" s="459"/>
      <c r="G8042" s="459"/>
      <c r="H8042" s="459"/>
      <c r="I8042" s="459"/>
      <c r="J8042" s="459"/>
      <c r="K8042" s="458"/>
    </row>
    <row r="8043" spans="1:11">
      <c r="A8043" s="450"/>
      <c r="B8043" s="460" t="s">
        <v>1173</v>
      </c>
      <c r="C8043" s="461" t="s">
        <v>1107</v>
      </c>
      <c r="D8043" s="1671" t="s">
        <v>198</v>
      </c>
      <c r="E8043" s="1672"/>
      <c r="F8043" s="1672"/>
      <c r="G8043" s="1672"/>
      <c r="H8043" s="1672"/>
      <c r="I8043" s="1673"/>
      <c r="J8043" s="462" t="s">
        <v>1108</v>
      </c>
      <c r="K8043" s="458"/>
    </row>
    <row r="8044" spans="1:11">
      <c r="A8044" s="450"/>
      <c r="B8044" s="463">
        <v>261550</v>
      </c>
      <c r="C8044" s="464"/>
      <c r="D8044" s="1674" t="s">
        <v>1493</v>
      </c>
      <c r="E8044" s="1675"/>
      <c r="F8044" s="1675"/>
      <c r="G8044" s="1675"/>
      <c r="H8044" s="1675"/>
      <c r="I8044" s="1676"/>
      <c r="J8044" s="468" t="str">
        <f>F8061</f>
        <v>M2</v>
      </c>
      <c r="K8044" s="458"/>
    </row>
    <row r="8045" spans="1:11">
      <c r="A8045" s="450"/>
      <c r="B8045" s="469"/>
      <c r="C8045" s="469"/>
      <c r="D8045" s="469"/>
      <c r="E8045" s="469"/>
      <c r="F8045" s="469"/>
      <c r="G8045" s="469"/>
      <c r="H8045" s="469"/>
      <c r="I8045" s="470"/>
      <c r="J8045" s="471"/>
      <c r="K8045" s="458"/>
    </row>
    <row r="8046" spans="1:11">
      <c r="A8046" s="450"/>
      <c r="B8046" s="1648" t="s">
        <v>1111</v>
      </c>
      <c r="C8046" s="1650"/>
      <c r="D8046" s="1679" t="s">
        <v>873</v>
      </c>
      <c r="E8046" s="1681" t="s">
        <v>1112</v>
      </c>
      <c r="F8046" s="472" t="s">
        <v>1113</v>
      </c>
      <c r="G8046" s="473"/>
      <c r="H8046" s="472" t="s">
        <v>1114</v>
      </c>
      <c r="I8046" s="473"/>
      <c r="J8046" s="474" t="s">
        <v>1115</v>
      </c>
      <c r="K8046" s="458"/>
    </row>
    <row r="8047" spans="1:11">
      <c r="A8047" s="450"/>
      <c r="B8047" s="1677"/>
      <c r="C8047" s="1678"/>
      <c r="D8047" s="1680"/>
      <c r="E8047" s="1682"/>
      <c r="F8047" s="475" t="s">
        <v>1116</v>
      </c>
      <c r="G8047" s="475" t="s">
        <v>1117</v>
      </c>
      <c r="H8047" s="475" t="s">
        <v>1116</v>
      </c>
      <c r="I8047" s="476" t="s">
        <v>1117</v>
      </c>
      <c r="J8047" s="477" t="s">
        <v>1118</v>
      </c>
      <c r="K8047" s="458"/>
    </row>
    <row r="8048" spans="1:11">
      <c r="A8048" s="450"/>
      <c r="B8048" s="486"/>
      <c r="C8048" s="487"/>
      <c r="D8048" s="488"/>
      <c r="E8048" s="481"/>
      <c r="F8048" s="481"/>
      <c r="G8048" s="482"/>
      <c r="H8048" s="490"/>
      <c r="I8048" s="484"/>
      <c r="J8048" s="492">
        <f>H8048*F8048*E8048+I8048*G8048*E8048</f>
        <v>0</v>
      </c>
      <c r="K8048" s="458"/>
    </row>
    <row r="8049" spans="1:11">
      <c r="A8049" s="450"/>
      <c r="B8049" s="486"/>
      <c r="C8049" s="487"/>
      <c r="D8049" s="488"/>
      <c r="E8049" s="489"/>
      <c r="F8049" s="489"/>
      <c r="G8049" s="489"/>
      <c r="H8049" s="490"/>
      <c r="I8049" s="491"/>
      <c r="J8049" s="492">
        <f>H8049*F8049*E8049+I8049*G8049*E8049</f>
        <v>0</v>
      </c>
      <c r="K8049" s="458"/>
    </row>
    <row r="8050" spans="1:11">
      <c r="A8050" s="450"/>
      <c r="B8050" s="493"/>
      <c r="C8050" s="494"/>
      <c r="D8050" s="495"/>
      <c r="E8050" s="496"/>
      <c r="F8050" s="496"/>
      <c r="G8050" s="496"/>
      <c r="H8050" s="497"/>
      <c r="I8050" s="498"/>
      <c r="J8050" s="492">
        <f>H8050*F8050*E8050+I8050*G8050*E8050</f>
        <v>0</v>
      </c>
      <c r="K8050" s="458"/>
    </row>
    <row r="8051" spans="1:11">
      <c r="A8051" s="450"/>
      <c r="B8051" s="499" t="s">
        <v>1119</v>
      </c>
      <c r="C8051" s="469"/>
      <c r="D8051" s="469"/>
      <c r="E8051" s="469"/>
      <c r="F8051" s="469"/>
      <c r="G8051" s="469"/>
      <c r="H8051" s="469"/>
      <c r="I8051" s="500" t="s">
        <v>138</v>
      </c>
      <c r="J8051" s="501">
        <f>SUM(J8048:J8050)</f>
        <v>0</v>
      </c>
      <c r="K8051" s="458"/>
    </row>
    <row r="8052" spans="1:11">
      <c r="A8052" s="450"/>
      <c r="B8052" s="502"/>
      <c r="C8052" s="502"/>
      <c r="D8052" s="502"/>
      <c r="E8052" s="502"/>
      <c r="F8052" s="502"/>
      <c r="G8052" s="502"/>
      <c r="H8052" s="502"/>
      <c r="I8052" s="503"/>
      <c r="J8052" s="504"/>
      <c r="K8052" s="458"/>
    </row>
    <row r="8053" spans="1:11" ht="20.399999999999999">
      <c r="A8053" s="450"/>
      <c r="B8053" s="1664" t="s">
        <v>1120</v>
      </c>
      <c r="C8053" s="1665"/>
      <c r="D8053" s="1665"/>
      <c r="E8053" s="1666"/>
      <c r="F8053" s="505" t="s">
        <v>873</v>
      </c>
      <c r="G8053" s="506"/>
      <c r="H8053" s="507" t="s">
        <v>560</v>
      </c>
      <c r="I8053" s="508" t="s">
        <v>1121</v>
      </c>
      <c r="J8053" s="509" t="s">
        <v>1122</v>
      </c>
      <c r="K8053" s="458"/>
    </row>
    <row r="8054" spans="1:11">
      <c r="A8054" s="450"/>
      <c r="B8054" s="510"/>
      <c r="C8054" s="511"/>
      <c r="D8054" s="512"/>
      <c r="E8054" s="513"/>
      <c r="F8054" s="514"/>
      <c r="G8054" s="515"/>
      <c r="H8054" s="516"/>
      <c r="I8054" s="484"/>
      <c r="J8054" s="485"/>
      <c r="K8054" s="458"/>
    </row>
    <row r="8055" spans="1:11">
      <c r="A8055" s="450"/>
      <c r="B8055" s="517" t="s">
        <v>626</v>
      </c>
      <c r="C8055" s="518"/>
      <c r="D8055" s="459"/>
      <c r="E8055" s="487"/>
      <c r="F8055" s="488"/>
      <c r="G8055" s="519"/>
      <c r="H8055" s="520">
        <v>8.2199999999999995E-2</v>
      </c>
      <c r="I8055" s="521">
        <f>VLOOKUP(B8055,'MÃO DE OBRA'!$A:$E,5,FALSE)/220</f>
        <v>15.730909090909092</v>
      </c>
      <c r="J8055" s="492">
        <f t="shared" ref="J8055:J8056" si="217">H8055*I8055</f>
        <v>1.2930807272727274</v>
      </c>
      <c r="K8055" s="458"/>
    </row>
    <row r="8056" spans="1:11">
      <c r="A8056" s="450"/>
      <c r="B8056" s="517" t="s">
        <v>734</v>
      </c>
      <c r="C8056" s="518"/>
      <c r="D8056" s="459"/>
      <c r="E8056" s="487"/>
      <c r="F8056" s="488"/>
      <c r="G8056" s="519"/>
      <c r="H8056" s="520">
        <v>0.3463</v>
      </c>
      <c r="I8056" s="521">
        <f>VLOOKUP(B8056,'MÃO DE OBRA'!$A:$E,5,FALSE)/220</f>
        <v>23.596363636363641</v>
      </c>
      <c r="J8056" s="492">
        <f t="shared" si="217"/>
        <v>8.1714207272727286</v>
      </c>
      <c r="K8056" s="458"/>
    </row>
    <row r="8057" spans="1:11">
      <c r="A8057" s="450"/>
      <c r="B8057" s="517"/>
      <c r="C8057" s="518"/>
      <c r="D8057" s="459"/>
      <c r="E8057" s="487"/>
      <c r="F8057" s="488"/>
      <c r="G8057" s="519"/>
      <c r="H8057" s="520"/>
      <c r="I8057" s="521"/>
      <c r="J8057" s="492"/>
      <c r="K8057" s="458"/>
    </row>
    <row r="8058" spans="1:11">
      <c r="A8058" s="450"/>
      <c r="B8058" s="517"/>
      <c r="C8058" s="518"/>
      <c r="D8058" s="459"/>
      <c r="E8058" s="487"/>
      <c r="F8058" s="488"/>
      <c r="G8058" s="519"/>
      <c r="H8058" s="520"/>
      <c r="I8058" s="491"/>
      <c r="J8058" s="492">
        <f>H8058*I8058</f>
        <v>0</v>
      </c>
      <c r="K8058" s="458"/>
    </row>
    <row r="8059" spans="1:11">
      <c r="A8059" s="450"/>
      <c r="B8059" s="499" t="s">
        <v>1119</v>
      </c>
      <c r="C8059" s="502"/>
      <c r="D8059" s="502"/>
      <c r="E8059" s="502"/>
      <c r="F8059" s="502"/>
      <c r="G8059" s="502"/>
      <c r="H8059" s="502"/>
      <c r="I8059" s="522" t="s">
        <v>138</v>
      </c>
      <c r="J8059" s="501">
        <f>SUM(J8054:J8058)</f>
        <v>9.4645014545454558</v>
      </c>
      <c r="K8059" s="458"/>
    </row>
    <row r="8060" spans="1:11">
      <c r="A8060" s="450"/>
      <c r="B8060" s="523"/>
      <c r="C8060" s="523"/>
      <c r="D8060" s="523"/>
      <c r="E8060" s="523"/>
      <c r="F8060" s="523"/>
      <c r="G8060" s="523"/>
      <c r="H8060" s="523"/>
      <c r="I8060" s="524"/>
      <c r="J8060" s="523"/>
      <c r="K8060" s="458"/>
    </row>
    <row r="8061" spans="1:11">
      <c r="A8061" s="450"/>
      <c r="B8061" s="525" t="s">
        <v>1123</v>
      </c>
      <c r="C8061" s="526"/>
      <c r="D8061" s="523"/>
      <c r="E8061" s="527">
        <v>1</v>
      </c>
      <c r="F8061" s="528" t="s">
        <v>1165</v>
      </c>
      <c r="G8061" s="506"/>
      <c r="H8061" s="506"/>
      <c r="I8061" s="529" t="s">
        <v>1124</v>
      </c>
      <c r="J8061" s="501">
        <f>J8051+J8059</f>
        <v>9.4645014545454558</v>
      </c>
      <c r="K8061" s="458"/>
    </row>
    <row r="8062" spans="1:11">
      <c r="A8062" s="450"/>
      <c r="B8062" s="530"/>
      <c r="C8062" s="523"/>
      <c r="D8062" s="523"/>
      <c r="E8062" s="531"/>
      <c r="F8062" s="532"/>
      <c r="G8062" s="532"/>
      <c r="H8062" s="532"/>
      <c r="I8062" s="524"/>
      <c r="J8062" s="523"/>
      <c r="K8062" s="458"/>
    </row>
    <row r="8063" spans="1:11" ht="20.399999999999999">
      <c r="A8063" s="450"/>
      <c r="B8063" s="1667" t="s">
        <v>481</v>
      </c>
      <c r="C8063" s="1668"/>
      <c r="D8063" s="1668"/>
      <c r="E8063" s="1669"/>
      <c r="F8063" s="533" t="s">
        <v>873</v>
      </c>
      <c r="G8063" s="534" t="s">
        <v>493</v>
      </c>
      <c r="H8063" s="507" t="s">
        <v>1115</v>
      </c>
      <c r="I8063" s="535" t="s">
        <v>480</v>
      </c>
      <c r="J8063" s="536" t="s">
        <v>482</v>
      </c>
      <c r="K8063" s="458"/>
    </row>
    <row r="8064" spans="1:11">
      <c r="A8064" s="450"/>
      <c r="B8064" s="537"/>
      <c r="C8064" s="538"/>
      <c r="D8064" s="538"/>
      <c r="E8064" s="539"/>
      <c r="F8064" s="540"/>
      <c r="G8064" s="541"/>
      <c r="H8064" s="547"/>
      <c r="I8064" s="543"/>
      <c r="J8064" s="485"/>
      <c r="K8064" s="458"/>
    </row>
    <row r="8065" spans="1:11">
      <c r="A8065" s="450"/>
      <c r="B8065" s="537"/>
      <c r="C8065" s="518"/>
      <c r="D8065" s="518"/>
      <c r="E8065" s="487"/>
      <c r="F8065" s="540"/>
      <c r="G8065" s="541"/>
      <c r="H8065" s="547"/>
      <c r="I8065" s="543"/>
      <c r="J8065" s="492"/>
      <c r="K8065" s="458"/>
    </row>
    <row r="8066" spans="1:11">
      <c r="A8066" s="450"/>
      <c r="B8066" s="517"/>
      <c r="C8066" s="518"/>
      <c r="D8066" s="518"/>
      <c r="E8066" s="487"/>
      <c r="F8066" s="488"/>
      <c r="G8066" s="546"/>
      <c r="H8066" s="547"/>
      <c r="I8066" s="543"/>
      <c r="J8066" s="492">
        <f>H8066*I8066*E8048*F8048</f>
        <v>0</v>
      </c>
      <c r="K8066" s="458"/>
    </row>
    <row r="8067" spans="1:11">
      <c r="A8067" s="450"/>
      <c r="B8067" s="517"/>
      <c r="C8067" s="526"/>
      <c r="D8067" s="526"/>
      <c r="E8067" s="494"/>
      <c r="F8067" s="488"/>
      <c r="G8067" s="468"/>
      <c r="H8067" s="547"/>
      <c r="I8067" s="548"/>
      <c r="J8067" s="492">
        <f>H8067*I8067*E8049*F8049</f>
        <v>0</v>
      </c>
      <c r="K8067" s="458"/>
    </row>
    <row r="8068" spans="1:11">
      <c r="A8068" s="450"/>
      <c r="B8068" s="550" t="s">
        <v>1119</v>
      </c>
      <c r="C8068" s="526"/>
      <c r="D8068" s="526"/>
      <c r="E8068" s="526"/>
      <c r="F8068" s="523"/>
      <c r="G8068" s="526"/>
      <c r="H8068" s="551"/>
      <c r="I8068" s="552" t="s">
        <v>138</v>
      </c>
      <c r="J8068" s="501">
        <f>SUM(J8064:J8067)</f>
        <v>0</v>
      </c>
      <c r="K8068" s="458"/>
    </row>
    <row r="8069" spans="1:11">
      <c r="A8069" s="450"/>
      <c r="B8069" s="553"/>
      <c r="C8069" s="526"/>
      <c r="D8069" s="526"/>
      <c r="E8069" s="554"/>
      <c r="F8069" s="555"/>
      <c r="G8069" s="506"/>
      <c r="H8069" s="506"/>
      <c r="I8069" s="529"/>
      <c r="J8069" s="554"/>
      <c r="K8069" s="458"/>
    </row>
    <row r="8070" spans="1:11" ht="20.399999999999999">
      <c r="A8070" s="450"/>
      <c r="B8070" s="1667" t="s">
        <v>1125</v>
      </c>
      <c r="C8070" s="1668"/>
      <c r="D8070" s="1668"/>
      <c r="E8070" s="1668"/>
      <c r="F8070" s="1669"/>
      <c r="G8070" s="556" t="s">
        <v>494</v>
      </c>
      <c r="H8070" s="506" t="s">
        <v>1126</v>
      </c>
      <c r="I8070" s="557" t="s">
        <v>1115</v>
      </c>
      <c r="J8070" s="509" t="s">
        <v>482</v>
      </c>
      <c r="K8070" s="458"/>
    </row>
    <row r="8071" spans="1:11">
      <c r="A8071" s="450"/>
      <c r="B8071" s="558"/>
      <c r="C8071" s="559"/>
      <c r="D8071" s="560"/>
      <c r="E8071" s="560"/>
      <c r="F8071" s="561"/>
      <c r="G8071" s="489"/>
      <c r="H8071" s="489"/>
      <c r="I8071" s="562"/>
      <c r="J8071" s="492"/>
      <c r="K8071" s="458"/>
    </row>
    <row r="8072" spans="1:11">
      <c r="A8072" s="450"/>
      <c r="B8072" s="563"/>
      <c r="C8072" s="564"/>
      <c r="D8072" s="565"/>
      <c r="E8072" s="565"/>
      <c r="F8072" s="566"/>
      <c r="G8072" s="489"/>
      <c r="H8072" s="489"/>
      <c r="I8072" s="562"/>
      <c r="J8072" s="492"/>
      <c r="K8072" s="458"/>
    </row>
    <row r="8073" spans="1:11">
      <c r="A8073" s="450"/>
      <c r="B8073" s="1670" t="s">
        <v>138</v>
      </c>
      <c r="C8073" s="1670"/>
      <c r="D8073" s="1670"/>
      <c r="E8073" s="1670"/>
      <c r="F8073" s="1670"/>
      <c r="G8073" s="1670"/>
      <c r="H8073" s="1670"/>
      <c r="I8073" s="1670"/>
      <c r="J8073" s="501">
        <f>SUM(J8071:J8072)</f>
        <v>0</v>
      </c>
      <c r="K8073" s="458"/>
    </row>
    <row r="8074" spans="1:11">
      <c r="A8074" s="450"/>
      <c r="B8074" s="567"/>
      <c r="C8074" s="511"/>
      <c r="D8074" s="511"/>
      <c r="E8074" s="568"/>
      <c r="F8074" s="569"/>
      <c r="G8074" s="570"/>
      <c r="H8074" s="570"/>
      <c r="I8074" s="571"/>
      <c r="J8074" s="572"/>
      <c r="K8074" s="458"/>
    </row>
    <row r="8075" spans="1:11">
      <c r="A8075" s="450"/>
      <c r="B8075" s="573" t="s">
        <v>1127</v>
      </c>
      <c r="C8075" s="573"/>
      <c r="D8075" s="550"/>
      <c r="E8075" s="523"/>
      <c r="F8075" s="523"/>
      <c r="G8075" s="523"/>
      <c r="H8075" s="574"/>
      <c r="I8075" s="575"/>
      <c r="J8075" s="639">
        <f>(J8061+J8068+J8073)/E8061</f>
        <v>9.4645014545454558</v>
      </c>
      <c r="K8075" s="458"/>
    </row>
    <row r="8076" spans="1:11">
      <c r="A8076" s="450"/>
      <c r="B8076" s="553"/>
      <c r="C8076" s="526"/>
      <c r="D8076" s="526"/>
      <c r="E8076" s="554"/>
      <c r="F8076" s="555"/>
      <c r="G8076" s="506"/>
      <c r="H8076" s="506"/>
      <c r="I8076" s="529"/>
      <c r="J8076" s="576"/>
      <c r="K8076" s="458"/>
    </row>
    <row r="8077" spans="1:11" ht="20.399999999999999">
      <c r="A8077" s="450"/>
      <c r="B8077" s="1667" t="s">
        <v>1128</v>
      </c>
      <c r="C8077" s="1668"/>
      <c r="D8077" s="1668"/>
      <c r="E8077" s="1668"/>
      <c r="F8077" s="1669"/>
      <c r="G8077" s="556" t="s">
        <v>494</v>
      </c>
      <c r="H8077" s="506" t="s">
        <v>1126</v>
      </c>
      <c r="I8077" s="557" t="s">
        <v>1115</v>
      </c>
      <c r="J8077" s="509" t="s">
        <v>482</v>
      </c>
      <c r="K8077" s="458"/>
    </row>
    <row r="8078" spans="1:11">
      <c r="A8078" s="450"/>
      <c r="B8078" s="558" t="s">
        <v>1494</v>
      </c>
      <c r="C8078" s="559"/>
      <c r="D8078" s="560"/>
      <c r="E8078" s="560"/>
      <c r="F8078" s="561"/>
      <c r="G8078" s="489">
        <v>0.1</v>
      </c>
      <c r="H8078" s="489" t="s">
        <v>1126</v>
      </c>
      <c r="I8078" s="562">
        <v>1.1000000000000001</v>
      </c>
      <c r="J8078" s="492">
        <f>G8078*I8078</f>
        <v>0.11000000000000001</v>
      </c>
      <c r="K8078" s="458"/>
    </row>
    <row r="8079" spans="1:11">
      <c r="A8079" s="450"/>
      <c r="B8079" s="563" t="s">
        <v>1495</v>
      </c>
      <c r="C8079" s="564"/>
      <c r="D8079" s="565"/>
      <c r="E8079" s="565"/>
      <c r="F8079" s="566"/>
      <c r="G8079" s="489">
        <v>0.15</v>
      </c>
      <c r="H8079" s="489" t="s">
        <v>1047</v>
      </c>
      <c r="I8079" s="562">
        <v>52.42</v>
      </c>
      <c r="J8079" s="492">
        <f t="shared" ref="J8079:J8080" si="218">G8079*I8079</f>
        <v>7.8629999999999995</v>
      </c>
      <c r="K8079" s="458"/>
    </row>
    <row r="8080" spans="1:11">
      <c r="A8080" s="450"/>
      <c r="B8080" s="563" t="s">
        <v>555</v>
      </c>
      <c r="C8080" s="564"/>
      <c r="D8080" s="565"/>
      <c r="E8080" s="565"/>
      <c r="F8080" s="566"/>
      <c r="G8080" s="489">
        <v>0.25</v>
      </c>
      <c r="H8080" s="489" t="s">
        <v>533</v>
      </c>
      <c r="I8080" s="743">
        <v>20</v>
      </c>
      <c r="J8080" s="492">
        <f t="shared" si="218"/>
        <v>5</v>
      </c>
      <c r="K8080" s="458"/>
    </row>
    <row r="8081" spans="1:11">
      <c r="A8081" s="450"/>
      <c r="B8081" s="577" t="s">
        <v>1488</v>
      </c>
      <c r="C8081" s="578"/>
      <c r="D8081" s="579"/>
      <c r="E8081" s="579"/>
      <c r="F8081" s="580"/>
      <c r="G8081" s="489">
        <v>0.12</v>
      </c>
      <c r="H8081" s="489" t="s">
        <v>1047</v>
      </c>
      <c r="I8081" s="743">
        <v>9.3800000000000008</v>
      </c>
      <c r="J8081" s="492">
        <f>G8081*I8081</f>
        <v>1.1256000000000002</v>
      </c>
      <c r="K8081" s="458"/>
    </row>
    <row r="8082" spans="1:11">
      <c r="A8082" s="450"/>
      <c r="B8082" s="581"/>
      <c r="C8082" s="523"/>
      <c r="D8082" s="523"/>
      <c r="E8082" s="582"/>
      <c r="F8082" s="583"/>
      <c r="G8082" s="532"/>
      <c r="H8082" s="532"/>
      <c r="I8082" s="524" t="s">
        <v>138</v>
      </c>
      <c r="J8082" s="501">
        <f>SUM(J8078:J8081)</f>
        <v>14.098599999999999</v>
      </c>
      <c r="K8082" s="458"/>
    </row>
    <row r="8083" spans="1:11">
      <c r="A8083" s="450"/>
      <c r="B8083" s="584"/>
      <c r="C8083" s="523"/>
      <c r="D8083" s="523"/>
      <c r="E8083" s="582"/>
      <c r="F8083" s="583"/>
      <c r="G8083" s="532"/>
      <c r="H8083" s="532"/>
      <c r="I8083" s="524"/>
      <c r="J8083" s="582"/>
      <c r="K8083" s="458"/>
    </row>
    <row r="8084" spans="1:11" ht="20.399999999999999">
      <c r="A8084" s="450"/>
      <c r="B8084" s="1667" t="s">
        <v>1141</v>
      </c>
      <c r="C8084" s="1668"/>
      <c r="D8084" s="1668"/>
      <c r="E8084" s="1668"/>
      <c r="F8084" s="1669"/>
      <c r="G8084" s="587" t="s">
        <v>494</v>
      </c>
      <c r="H8084" s="506" t="s">
        <v>1115</v>
      </c>
      <c r="I8084" s="557"/>
      <c r="J8084" s="509" t="s">
        <v>482</v>
      </c>
      <c r="K8084" s="458"/>
    </row>
    <row r="8085" spans="1:11">
      <c r="A8085" s="450"/>
      <c r="B8085" s="1654"/>
      <c r="C8085" s="1655"/>
      <c r="D8085" s="1655"/>
      <c r="E8085" s="1655"/>
      <c r="F8085" s="1656"/>
      <c r="G8085" s="489"/>
      <c r="H8085" s="1657"/>
      <c r="I8085" s="1658"/>
      <c r="J8085" s="492"/>
      <c r="K8085" s="458"/>
    </row>
    <row r="8086" spans="1:11">
      <c r="A8086" s="450"/>
      <c r="B8086" s="1659"/>
      <c r="C8086" s="1660"/>
      <c r="D8086" s="1660"/>
      <c r="E8086" s="1660"/>
      <c r="F8086" s="1661"/>
      <c r="G8086" s="496"/>
      <c r="H8086" s="1662"/>
      <c r="I8086" s="1663"/>
      <c r="J8086" s="492"/>
      <c r="K8086" s="458"/>
    </row>
    <row r="8087" spans="1:11">
      <c r="A8087" s="450"/>
      <c r="B8087" s="581"/>
      <c r="C8087" s="523"/>
      <c r="D8087" s="523"/>
      <c r="E8087" s="582"/>
      <c r="F8087" s="583"/>
      <c r="G8087" s="532"/>
      <c r="H8087" s="532"/>
      <c r="I8087" s="524" t="s">
        <v>138</v>
      </c>
      <c r="J8087" s="501">
        <f>SUM(J8085:J8086)</f>
        <v>0</v>
      </c>
      <c r="K8087" s="458"/>
    </row>
    <row r="8088" spans="1:11">
      <c r="A8088" s="450"/>
      <c r="B8088" s="523"/>
      <c r="C8088" s="523"/>
      <c r="D8088" s="523"/>
      <c r="E8088" s="523"/>
      <c r="F8088" s="523"/>
      <c r="G8088" s="523"/>
      <c r="H8088" s="523"/>
      <c r="I8088" s="524"/>
      <c r="J8088" s="523"/>
      <c r="K8088" s="458"/>
    </row>
    <row r="8089" spans="1:11">
      <c r="A8089" s="450"/>
      <c r="B8089" s="1645" t="s">
        <v>1142</v>
      </c>
      <c r="C8089" s="1646"/>
      <c r="D8089" s="1646"/>
      <c r="E8089" s="1646"/>
      <c r="F8089" s="1646"/>
      <c r="G8089" s="1646"/>
      <c r="H8089" s="1646"/>
      <c r="I8089" s="1647"/>
      <c r="J8089" s="573">
        <f>J8087+J8082+J8075</f>
        <v>23.563101454545453</v>
      </c>
      <c r="K8089" s="458"/>
    </row>
    <row r="8090" spans="1:11">
      <c r="A8090" s="450"/>
      <c r="B8090" s="523"/>
      <c r="C8090" s="523"/>
      <c r="D8090" s="523"/>
      <c r="E8090" s="523"/>
      <c r="F8090" s="523"/>
      <c r="G8090" s="523"/>
      <c r="H8090" s="523"/>
      <c r="I8090" s="524"/>
      <c r="J8090" s="523"/>
      <c r="K8090" s="458"/>
    </row>
    <row r="8091" spans="1:11">
      <c r="A8091" s="450"/>
      <c r="B8091" s="1645" t="s">
        <v>1143</v>
      </c>
      <c r="C8091" s="1646"/>
      <c r="D8091" s="1646"/>
      <c r="E8091" s="1646"/>
      <c r="F8091" s="1646"/>
      <c r="G8091" s="1646"/>
      <c r="H8091" s="1646"/>
      <c r="I8091" s="1647"/>
      <c r="J8091" s="501">
        <f>J8089*0</f>
        <v>0</v>
      </c>
      <c r="K8091" s="458"/>
    </row>
    <row r="8092" spans="1:11">
      <c r="A8092" s="450"/>
      <c r="B8092" s="523"/>
      <c r="C8092" s="523"/>
      <c r="D8092" s="523"/>
      <c r="E8092" s="523"/>
      <c r="F8092" s="523"/>
      <c r="G8092" s="523"/>
      <c r="H8092" s="523"/>
      <c r="I8092" s="524"/>
      <c r="J8092" s="523"/>
      <c r="K8092" s="458"/>
    </row>
    <row r="8093" spans="1:11">
      <c r="A8093" s="450"/>
      <c r="B8093" s="1645" t="s">
        <v>1144</v>
      </c>
      <c r="C8093" s="1646"/>
      <c r="D8093" s="1646"/>
      <c r="E8093" s="1646"/>
      <c r="F8093" s="1646"/>
      <c r="G8093" s="1646"/>
      <c r="H8093" s="1646"/>
      <c r="I8093" s="1647"/>
      <c r="J8093" s="573">
        <f>J8089+J8091</f>
        <v>23.563101454545453</v>
      </c>
      <c r="K8093" s="458"/>
    </row>
    <row r="8094" spans="1:11">
      <c r="A8094" s="450"/>
      <c r="B8094" s="511"/>
      <c r="C8094" s="511"/>
      <c r="D8094" s="511"/>
      <c r="E8094" s="511"/>
      <c r="F8094" s="511"/>
      <c r="G8094" s="511"/>
      <c r="H8094" s="511"/>
      <c r="I8094" s="571"/>
      <c r="J8094" s="511"/>
      <c r="K8094" s="458"/>
    </row>
    <row r="8095" spans="1:11">
      <c r="A8095" s="450"/>
      <c r="B8095" s="589"/>
      <c r="C8095" s="559"/>
      <c r="D8095" s="559"/>
      <c r="E8095" s="559"/>
      <c r="F8095" s="559"/>
      <c r="G8095" s="559"/>
      <c r="H8095" s="559"/>
      <c r="I8095" s="559"/>
      <c r="J8095" s="590"/>
      <c r="K8095" s="458"/>
    </row>
    <row r="8096" spans="1:11">
      <c r="A8096" s="450"/>
      <c r="B8096" s="591"/>
      <c r="C8096" s="592"/>
      <c r="D8096" s="593"/>
      <c r="E8096" s="593"/>
      <c r="F8096" s="594" t="s">
        <v>1119</v>
      </c>
      <c r="G8096" s="595" t="s">
        <v>1119</v>
      </c>
      <c r="H8096" s="592"/>
      <c r="I8096" s="592"/>
      <c r="J8096" s="596"/>
      <c r="K8096" s="458"/>
    </row>
    <row r="8097" spans="1:11">
      <c r="A8097" s="450"/>
      <c r="B8097" s="459"/>
      <c r="C8097" s="459"/>
      <c r="D8097" s="459"/>
      <c r="E8097" s="459"/>
      <c r="F8097" s="459"/>
      <c r="G8097" s="459"/>
      <c r="H8097" s="459"/>
      <c r="I8097" s="459"/>
      <c r="J8097" s="459"/>
      <c r="K8097" s="458"/>
    </row>
    <row r="8098" spans="1:11">
      <c r="A8098" s="450"/>
      <c r="B8098" s="597"/>
      <c r="C8098" s="598"/>
      <c r="D8098" s="598"/>
      <c r="E8098" s="598"/>
      <c r="F8098" s="599"/>
      <c r="G8098" s="600" t="s">
        <v>482</v>
      </c>
      <c r="H8098" s="502"/>
      <c r="I8098" s="502"/>
      <c r="J8098" s="505"/>
      <c r="K8098" s="458"/>
    </row>
    <row r="8099" spans="1:11">
      <c r="A8099" s="450"/>
      <c r="B8099" s="601"/>
      <c r="C8099" s="602"/>
      <c r="D8099" s="602"/>
      <c r="E8099" s="602"/>
      <c r="F8099" s="603"/>
      <c r="G8099" s="1648" t="s">
        <v>1145</v>
      </c>
      <c r="H8099" s="1649"/>
      <c r="I8099" s="1649"/>
      <c r="J8099" s="1650"/>
      <c r="K8099" s="458"/>
    </row>
    <row r="8100" spans="1:11">
      <c r="A8100" s="450"/>
      <c r="B8100" s="604"/>
      <c r="C8100" s="605"/>
      <c r="D8100" s="605"/>
      <c r="E8100" s="605"/>
      <c r="F8100" s="606"/>
      <c r="G8100" s="607"/>
      <c r="H8100" s="1651"/>
      <c r="I8100" s="1652"/>
      <c r="J8100" s="1653"/>
      <c r="K8100" s="458"/>
    </row>
    <row r="8101" spans="1:11" ht="15" thickBot="1">
      <c r="A8101" s="608"/>
      <c r="B8101" s="609"/>
      <c r="C8101" s="609"/>
      <c r="D8101" s="609"/>
      <c r="E8101" s="609"/>
      <c r="F8101" s="609"/>
      <c r="G8101" s="609"/>
      <c r="H8101" s="609"/>
      <c r="I8101" s="609"/>
      <c r="J8101" s="609"/>
      <c r="K8101" s="610"/>
    </row>
    <row r="8102" spans="1:11">
      <c r="A8102" s="447"/>
      <c r="B8102" s="448"/>
      <c r="C8102" s="448"/>
      <c r="D8102" s="448"/>
      <c r="E8102" s="448"/>
      <c r="F8102" s="448"/>
      <c r="G8102" s="448"/>
      <c r="H8102" s="448"/>
      <c r="I8102" s="448"/>
      <c r="J8102" s="448"/>
      <c r="K8102" s="449"/>
    </row>
    <row r="8103" spans="1:11">
      <c r="A8103" s="450"/>
      <c r="B8103" s="451" t="s">
        <v>141</v>
      </c>
      <c r="C8103" s="452"/>
      <c r="D8103" s="453" t="s">
        <v>1105</v>
      </c>
      <c r="E8103" s="454"/>
      <c r="F8103" s="455"/>
      <c r="G8103" s="455"/>
      <c r="H8103" s="456"/>
      <c r="I8103" s="456"/>
      <c r="J8103" s="457"/>
      <c r="K8103" s="458"/>
    </row>
    <row r="8104" spans="1:11">
      <c r="A8104" s="450"/>
      <c r="B8104" s="459"/>
      <c r="C8104" s="459"/>
      <c r="D8104" s="459"/>
      <c r="E8104" s="459"/>
      <c r="F8104" s="459"/>
      <c r="G8104" s="459"/>
      <c r="H8104" s="459"/>
      <c r="I8104" s="459"/>
      <c r="J8104" s="459"/>
      <c r="K8104" s="458"/>
    </row>
    <row r="8105" spans="1:11">
      <c r="A8105" s="450"/>
      <c r="B8105" s="460" t="s">
        <v>1106</v>
      </c>
      <c r="C8105" s="461" t="s">
        <v>1107</v>
      </c>
      <c r="D8105" s="1671" t="s">
        <v>198</v>
      </c>
      <c r="E8105" s="1672"/>
      <c r="F8105" s="1672"/>
      <c r="G8105" s="1672"/>
      <c r="H8105" s="1672"/>
      <c r="I8105" s="1673"/>
      <c r="J8105" s="462" t="s">
        <v>1108</v>
      </c>
      <c r="K8105" s="458"/>
    </row>
    <row r="8106" spans="1:11">
      <c r="A8106" s="450"/>
      <c r="B8106" s="463"/>
      <c r="C8106" s="464"/>
      <c r="D8106" s="1674" t="s">
        <v>1496</v>
      </c>
      <c r="E8106" s="1675"/>
      <c r="F8106" s="1675"/>
      <c r="G8106" s="1675"/>
      <c r="H8106" s="1675"/>
      <c r="I8106" s="1676"/>
      <c r="J8106" s="468" t="str">
        <f>F8123</f>
        <v>m2</v>
      </c>
      <c r="K8106" s="458"/>
    </row>
    <row r="8107" spans="1:11">
      <c r="A8107" s="450"/>
      <c r="B8107" s="469"/>
      <c r="C8107" s="469"/>
      <c r="D8107" s="469"/>
      <c r="E8107" s="469"/>
      <c r="F8107" s="469"/>
      <c r="G8107" s="469"/>
      <c r="H8107" s="469"/>
      <c r="I8107" s="470"/>
      <c r="J8107" s="471"/>
      <c r="K8107" s="458"/>
    </row>
    <row r="8108" spans="1:11">
      <c r="A8108" s="450"/>
      <c r="B8108" s="1648" t="s">
        <v>1111</v>
      </c>
      <c r="C8108" s="1650"/>
      <c r="D8108" s="1679" t="s">
        <v>873</v>
      </c>
      <c r="E8108" s="1681" t="s">
        <v>1112</v>
      </c>
      <c r="F8108" s="472" t="s">
        <v>1113</v>
      </c>
      <c r="G8108" s="473"/>
      <c r="H8108" s="472" t="s">
        <v>1114</v>
      </c>
      <c r="I8108" s="473"/>
      <c r="J8108" s="474" t="s">
        <v>1115</v>
      </c>
      <c r="K8108" s="458"/>
    </row>
    <row r="8109" spans="1:11">
      <c r="A8109" s="450"/>
      <c r="B8109" s="1677"/>
      <c r="C8109" s="1678"/>
      <c r="D8109" s="1680"/>
      <c r="E8109" s="1682"/>
      <c r="F8109" s="475" t="s">
        <v>1116</v>
      </c>
      <c r="G8109" s="475" t="s">
        <v>1117</v>
      </c>
      <c r="H8109" s="475" t="s">
        <v>1116</v>
      </c>
      <c r="I8109" s="476" t="s">
        <v>1117</v>
      </c>
      <c r="J8109" s="477" t="s">
        <v>1118</v>
      </c>
      <c r="K8109" s="458"/>
    </row>
    <row r="8110" spans="1:11">
      <c r="A8110" s="450"/>
      <c r="B8110" s="486"/>
      <c r="C8110" s="487"/>
      <c r="D8110" s="488"/>
      <c r="E8110" s="481"/>
      <c r="F8110" s="481"/>
      <c r="G8110" s="482"/>
      <c r="H8110" s="490"/>
      <c r="I8110" s="484"/>
      <c r="J8110" s="492">
        <f>H8110*F8110*E8110+I8110*G8110*E8110</f>
        <v>0</v>
      </c>
      <c r="K8110" s="458"/>
    </row>
    <row r="8111" spans="1:11">
      <c r="A8111" s="450"/>
      <c r="B8111" s="486"/>
      <c r="C8111" s="487"/>
      <c r="D8111" s="488"/>
      <c r="E8111" s="489"/>
      <c r="F8111" s="489"/>
      <c r="G8111" s="489"/>
      <c r="H8111" s="490"/>
      <c r="I8111" s="491"/>
      <c r="J8111" s="492">
        <f>H8111*F8111*E8111+I8111*G8111*E8111</f>
        <v>0</v>
      </c>
      <c r="K8111" s="458"/>
    </row>
    <row r="8112" spans="1:11">
      <c r="A8112" s="450"/>
      <c r="B8112" s="493"/>
      <c r="C8112" s="494"/>
      <c r="D8112" s="495"/>
      <c r="E8112" s="496"/>
      <c r="F8112" s="496"/>
      <c r="G8112" s="496"/>
      <c r="H8112" s="497"/>
      <c r="I8112" s="498"/>
      <c r="J8112" s="492">
        <f>H8112*F8112*E8112+I8112*G8112*E8112</f>
        <v>0</v>
      </c>
      <c r="K8112" s="458"/>
    </row>
    <row r="8113" spans="1:11">
      <c r="A8113" s="450"/>
      <c r="B8113" s="499" t="s">
        <v>1119</v>
      </c>
      <c r="C8113" s="469"/>
      <c r="D8113" s="469"/>
      <c r="E8113" s="469"/>
      <c r="F8113" s="469"/>
      <c r="G8113" s="469"/>
      <c r="H8113" s="469"/>
      <c r="I8113" s="500" t="s">
        <v>138</v>
      </c>
      <c r="J8113" s="501">
        <f>SUM(J8110:J8112)</f>
        <v>0</v>
      </c>
      <c r="K8113" s="458"/>
    </row>
    <row r="8114" spans="1:11">
      <c r="A8114" s="450"/>
      <c r="B8114" s="502"/>
      <c r="C8114" s="502"/>
      <c r="D8114" s="502"/>
      <c r="E8114" s="502"/>
      <c r="F8114" s="502"/>
      <c r="G8114" s="502"/>
      <c r="H8114" s="502"/>
      <c r="I8114" s="503"/>
      <c r="J8114" s="504"/>
      <c r="K8114" s="458"/>
    </row>
    <row r="8115" spans="1:11" ht="20.399999999999999">
      <c r="A8115" s="450"/>
      <c r="B8115" s="1664" t="s">
        <v>1120</v>
      </c>
      <c r="C8115" s="1665"/>
      <c r="D8115" s="1665"/>
      <c r="E8115" s="1666"/>
      <c r="F8115" s="505" t="s">
        <v>873</v>
      </c>
      <c r="G8115" s="506"/>
      <c r="H8115" s="507" t="s">
        <v>560</v>
      </c>
      <c r="I8115" s="508" t="s">
        <v>1121</v>
      </c>
      <c r="J8115" s="509" t="s">
        <v>1122</v>
      </c>
      <c r="K8115" s="458"/>
    </row>
    <row r="8116" spans="1:11">
      <c r="A8116" s="450"/>
      <c r="B8116" s="510"/>
      <c r="C8116" s="511"/>
      <c r="D8116" s="512"/>
      <c r="E8116" s="513"/>
      <c r="F8116" s="514"/>
      <c r="G8116" s="515"/>
      <c r="H8116" s="516"/>
      <c r="I8116" s="484"/>
      <c r="J8116" s="485"/>
      <c r="K8116" s="458"/>
    </row>
    <row r="8117" spans="1:11">
      <c r="A8117" s="450"/>
      <c r="B8117" s="517" t="s">
        <v>626</v>
      </c>
      <c r="C8117" s="518"/>
      <c r="D8117" s="459"/>
      <c r="E8117" s="487"/>
      <c r="F8117" s="488"/>
      <c r="G8117" s="519"/>
      <c r="H8117" s="520">
        <v>0.12</v>
      </c>
      <c r="I8117" s="521">
        <f>VLOOKUP(B8117,'MÃO DE OBRA'!$A:$E,5,FALSE)/220</f>
        <v>15.730909090909092</v>
      </c>
      <c r="J8117" s="492">
        <f t="shared" ref="J8117:J8118" si="219">H8117*I8117</f>
        <v>1.887709090909091</v>
      </c>
      <c r="K8117" s="458"/>
    </row>
    <row r="8118" spans="1:11">
      <c r="A8118" s="450"/>
      <c r="B8118" s="517" t="s">
        <v>734</v>
      </c>
      <c r="C8118" s="518"/>
      <c r="D8118" s="459"/>
      <c r="E8118" s="487"/>
      <c r="F8118" s="488"/>
      <c r="G8118" s="519"/>
      <c r="H8118" s="520">
        <v>0.25</v>
      </c>
      <c r="I8118" s="521">
        <f>VLOOKUP(B8118,'MÃO DE OBRA'!$A:$E,5,FALSE)/220</f>
        <v>23.596363636363641</v>
      </c>
      <c r="J8118" s="492">
        <f t="shared" si="219"/>
        <v>5.8990909090909103</v>
      </c>
      <c r="K8118" s="458"/>
    </row>
    <row r="8119" spans="1:11">
      <c r="A8119" s="450"/>
      <c r="B8119" s="517"/>
      <c r="C8119" s="518"/>
      <c r="D8119" s="459"/>
      <c r="E8119" s="487"/>
      <c r="F8119" s="488"/>
      <c r="G8119" s="519"/>
      <c r="H8119" s="520"/>
      <c r="I8119" s="521"/>
      <c r="J8119" s="492"/>
      <c r="K8119" s="458"/>
    </row>
    <row r="8120" spans="1:11">
      <c r="A8120" s="450"/>
      <c r="B8120" s="517"/>
      <c r="C8120" s="518"/>
      <c r="D8120" s="459"/>
      <c r="E8120" s="487"/>
      <c r="F8120" s="488"/>
      <c r="G8120" s="519"/>
      <c r="H8120" s="520"/>
      <c r="I8120" s="491"/>
      <c r="J8120" s="492">
        <f>H8120*I8120</f>
        <v>0</v>
      </c>
      <c r="K8120" s="458"/>
    </row>
    <row r="8121" spans="1:11">
      <c r="A8121" s="450"/>
      <c r="B8121" s="499" t="s">
        <v>1119</v>
      </c>
      <c r="C8121" s="502"/>
      <c r="D8121" s="502"/>
      <c r="E8121" s="502"/>
      <c r="F8121" s="502"/>
      <c r="G8121" s="502"/>
      <c r="H8121" s="502"/>
      <c r="I8121" s="522" t="s">
        <v>138</v>
      </c>
      <c r="J8121" s="501">
        <f>SUM(J8116:J8120)</f>
        <v>7.7868000000000013</v>
      </c>
      <c r="K8121" s="458"/>
    </row>
    <row r="8122" spans="1:11">
      <c r="A8122" s="450"/>
      <c r="B8122" s="523"/>
      <c r="C8122" s="523"/>
      <c r="D8122" s="523"/>
      <c r="E8122" s="523"/>
      <c r="F8122" s="523"/>
      <c r="G8122" s="523"/>
      <c r="H8122" s="523"/>
      <c r="I8122" s="524"/>
      <c r="J8122" s="523"/>
      <c r="K8122" s="458"/>
    </row>
    <row r="8123" spans="1:11">
      <c r="A8123" s="450"/>
      <c r="B8123" s="525" t="s">
        <v>1123</v>
      </c>
      <c r="C8123" s="526"/>
      <c r="D8123" s="523"/>
      <c r="E8123" s="527">
        <v>1</v>
      </c>
      <c r="F8123" s="528" t="s">
        <v>1130</v>
      </c>
      <c r="G8123" s="506"/>
      <c r="H8123" s="506"/>
      <c r="I8123" s="529" t="s">
        <v>1124</v>
      </c>
      <c r="J8123" s="501">
        <f>J8113+J8121</f>
        <v>7.7868000000000013</v>
      </c>
      <c r="K8123" s="458"/>
    </row>
    <row r="8124" spans="1:11">
      <c r="A8124" s="450"/>
      <c r="B8124" s="530"/>
      <c r="C8124" s="523"/>
      <c r="D8124" s="523"/>
      <c r="E8124" s="531"/>
      <c r="F8124" s="532"/>
      <c r="G8124" s="532"/>
      <c r="H8124" s="532"/>
      <c r="I8124" s="524"/>
      <c r="J8124" s="523"/>
      <c r="K8124" s="458"/>
    </row>
    <row r="8125" spans="1:11" ht="20.399999999999999">
      <c r="A8125" s="450"/>
      <c r="B8125" s="1667" t="s">
        <v>481</v>
      </c>
      <c r="C8125" s="1668"/>
      <c r="D8125" s="1668"/>
      <c r="E8125" s="1669"/>
      <c r="F8125" s="533" t="s">
        <v>873</v>
      </c>
      <c r="G8125" s="534" t="s">
        <v>493</v>
      </c>
      <c r="H8125" s="507" t="s">
        <v>1115</v>
      </c>
      <c r="I8125" s="535" t="s">
        <v>480</v>
      </c>
      <c r="J8125" s="536" t="s">
        <v>482</v>
      </c>
      <c r="K8125" s="458"/>
    </row>
    <row r="8126" spans="1:11">
      <c r="A8126" s="450"/>
      <c r="B8126" s="537"/>
      <c r="C8126" s="538"/>
      <c r="D8126" s="538"/>
      <c r="E8126" s="539"/>
      <c r="F8126" s="540"/>
      <c r="G8126" s="541"/>
      <c r="H8126" s="547"/>
      <c r="I8126" s="543"/>
      <c r="J8126" s="485"/>
      <c r="K8126" s="458"/>
    </row>
    <row r="8127" spans="1:11">
      <c r="A8127" s="450"/>
      <c r="B8127" s="537"/>
      <c r="C8127" s="518"/>
      <c r="D8127" s="518"/>
      <c r="E8127" s="487"/>
      <c r="F8127" s="540"/>
      <c r="G8127" s="541"/>
      <c r="H8127" s="547"/>
      <c r="I8127" s="543"/>
      <c r="J8127" s="492"/>
      <c r="K8127" s="458"/>
    </row>
    <row r="8128" spans="1:11">
      <c r="A8128" s="450"/>
      <c r="B8128" s="517"/>
      <c r="C8128" s="518"/>
      <c r="D8128" s="518"/>
      <c r="E8128" s="487"/>
      <c r="F8128" s="488"/>
      <c r="G8128" s="546"/>
      <c r="H8128" s="547"/>
      <c r="I8128" s="543"/>
      <c r="J8128" s="492">
        <f>H8128*I8128*E8110*F8110</f>
        <v>0</v>
      </c>
      <c r="K8128" s="458"/>
    </row>
    <row r="8129" spans="1:11">
      <c r="A8129" s="450"/>
      <c r="B8129" s="517"/>
      <c r="C8129" s="526"/>
      <c r="D8129" s="526"/>
      <c r="E8129" s="494"/>
      <c r="F8129" s="488"/>
      <c r="G8129" s="468"/>
      <c r="H8129" s="547"/>
      <c r="I8129" s="548"/>
      <c r="J8129" s="492">
        <f>H8129*I8129*E8111*F8111</f>
        <v>0</v>
      </c>
      <c r="K8129" s="458"/>
    </row>
    <row r="8130" spans="1:11">
      <c r="A8130" s="450"/>
      <c r="B8130" s="550" t="s">
        <v>1119</v>
      </c>
      <c r="C8130" s="526"/>
      <c r="D8130" s="526"/>
      <c r="E8130" s="526"/>
      <c r="F8130" s="523"/>
      <c r="G8130" s="526"/>
      <c r="H8130" s="551"/>
      <c r="I8130" s="552" t="s">
        <v>138</v>
      </c>
      <c r="J8130" s="501">
        <f>SUM(J8126:J8129)</f>
        <v>0</v>
      </c>
      <c r="K8130" s="458"/>
    </row>
    <row r="8131" spans="1:11">
      <c r="A8131" s="450"/>
      <c r="B8131" s="553"/>
      <c r="C8131" s="526"/>
      <c r="D8131" s="526"/>
      <c r="E8131" s="554"/>
      <c r="F8131" s="555"/>
      <c r="G8131" s="506"/>
      <c r="H8131" s="506"/>
      <c r="I8131" s="529"/>
      <c r="J8131" s="554"/>
      <c r="K8131" s="458"/>
    </row>
    <row r="8132" spans="1:11" ht="20.399999999999999">
      <c r="A8132" s="450"/>
      <c r="B8132" s="1667" t="s">
        <v>1125</v>
      </c>
      <c r="C8132" s="1668"/>
      <c r="D8132" s="1668"/>
      <c r="E8132" s="1668"/>
      <c r="F8132" s="1669"/>
      <c r="G8132" s="556" t="s">
        <v>494</v>
      </c>
      <c r="H8132" s="506" t="s">
        <v>1126</v>
      </c>
      <c r="I8132" s="557" t="s">
        <v>1115</v>
      </c>
      <c r="J8132" s="509" t="s">
        <v>482</v>
      </c>
      <c r="K8132" s="458"/>
    </row>
    <row r="8133" spans="1:11">
      <c r="A8133" s="450"/>
      <c r="B8133" s="558"/>
      <c r="C8133" s="559"/>
      <c r="D8133" s="560"/>
      <c r="E8133" s="560"/>
      <c r="F8133" s="561"/>
      <c r="G8133" s="489"/>
      <c r="H8133" s="489"/>
      <c r="I8133" s="562"/>
      <c r="J8133" s="492"/>
      <c r="K8133" s="458"/>
    </row>
    <row r="8134" spans="1:11">
      <c r="A8134" s="450"/>
      <c r="B8134" s="563"/>
      <c r="C8134" s="564"/>
      <c r="D8134" s="565"/>
      <c r="E8134" s="565"/>
      <c r="F8134" s="566"/>
      <c r="G8134" s="489"/>
      <c r="H8134" s="489"/>
      <c r="I8134" s="562"/>
      <c r="J8134" s="492"/>
      <c r="K8134" s="458"/>
    </row>
    <row r="8135" spans="1:11">
      <c r="A8135" s="450"/>
      <c r="B8135" s="1670" t="s">
        <v>138</v>
      </c>
      <c r="C8135" s="1670"/>
      <c r="D8135" s="1670"/>
      <c r="E8135" s="1670"/>
      <c r="F8135" s="1670"/>
      <c r="G8135" s="1670"/>
      <c r="H8135" s="1670"/>
      <c r="I8135" s="1670"/>
      <c r="J8135" s="501">
        <f>SUM(J8133:J8134)</f>
        <v>0</v>
      </c>
      <c r="K8135" s="458"/>
    </row>
    <row r="8136" spans="1:11">
      <c r="A8136" s="450"/>
      <c r="B8136" s="567"/>
      <c r="C8136" s="511"/>
      <c r="D8136" s="511"/>
      <c r="E8136" s="568"/>
      <c r="F8136" s="569"/>
      <c r="G8136" s="570"/>
      <c r="H8136" s="570"/>
      <c r="I8136" s="571"/>
      <c r="J8136" s="572"/>
      <c r="K8136" s="458"/>
    </row>
    <row r="8137" spans="1:11">
      <c r="A8137" s="450"/>
      <c r="B8137" s="573" t="s">
        <v>1127</v>
      </c>
      <c r="C8137" s="573"/>
      <c r="D8137" s="550"/>
      <c r="E8137" s="523"/>
      <c r="F8137" s="523"/>
      <c r="G8137" s="523"/>
      <c r="H8137" s="574"/>
      <c r="I8137" s="575"/>
      <c r="J8137" s="639">
        <f>(J8123+J8130+J8135)/E8123</f>
        <v>7.7868000000000013</v>
      </c>
      <c r="K8137" s="458"/>
    </row>
    <row r="8138" spans="1:11">
      <c r="A8138" s="450"/>
      <c r="B8138" s="553"/>
      <c r="C8138" s="526"/>
      <c r="D8138" s="526"/>
      <c r="E8138" s="554"/>
      <c r="F8138" s="555"/>
      <c r="G8138" s="506"/>
      <c r="H8138" s="506"/>
      <c r="I8138" s="529"/>
      <c r="J8138" s="576"/>
      <c r="K8138" s="458"/>
    </row>
    <row r="8139" spans="1:11" ht="20.399999999999999">
      <c r="A8139" s="450"/>
      <c r="B8139" s="1667" t="s">
        <v>1128</v>
      </c>
      <c r="C8139" s="1668"/>
      <c r="D8139" s="1668"/>
      <c r="E8139" s="1668"/>
      <c r="F8139" s="1669"/>
      <c r="G8139" s="556" t="s">
        <v>494</v>
      </c>
      <c r="H8139" s="506" t="s">
        <v>1126</v>
      </c>
      <c r="I8139" s="557" t="s">
        <v>1115</v>
      </c>
      <c r="J8139" s="509" t="s">
        <v>482</v>
      </c>
      <c r="K8139" s="458"/>
    </row>
    <row r="8140" spans="1:11">
      <c r="A8140" s="450"/>
      <c r="B8140" s="558" t="s">
        <v>1494</v>
      </c>
      <c r="C8140" s="559"/>
      <c r="D8140" s="560"/>
      <c r="E8140" s="560"/>
      <c r="F8140" s="561"/>
      <c r="G8140" s="489">
        <v>0.1</v>
      </c>
      <c r="H8140" s="489" t="s">
        <v>1126</v>
      </c>
      <c r="I8140" s="562">
        <v>1.1000000000000001</v>
      </c>
      <c r="J8140" s="492">
        <f>G8140*I8140</f>
        <v>0.11000000000000001</v>
      </c>
      <c r="K8140" s="458"/>
    </row>
    <row r="8141" spans="1:11">
      <c r="A8141" s="450"/>
      <c r="B8141" s="563" t="s">
        <v>1497</v>
      </c>
      <c r="C8141" s="564"/>
      <c r="D8141" s="565"/>
      <c r="E8141" s="565"/>
      <c r="F8141" s="566"/>
      <c r="G8141" s="489">
        <v>0.08</v>
      </c>
      <c r="H8141" s="489" t="s">
        <v>1047</v>
      </c>
      <c r="I8141" s="562">
        <v>48.18</v>
      </c>
      <c r="J8141" s="492">
        <f t="shared" ref="J8141:J8145" si="220">G8141*I8141</f>
        <v>3.8544</v>
      </c>
      <c r="K8141" s="458"/>
    </row>
    <row r="8142" spans="1:11">
      <c r="A8142" s="450"/>
      <c r="B8142" s="563" t="s">
        <v>1498</v>
      </c>
      <c r="C8142" s="564"/>
      <c r="D8142" s="565"/>
      <c r="E8142" s="565"/>
      <c r="F8142" s="566"/>
      <c r="G8142" s="489">
        <v>0.08</v>
      </c>
      <c r="H8142" s="489" t="s">
        <v>1047</v>
      </c>
      <c r="I8142" s="743">
        <v>34.72</v>
      </c>
      <c r="J8142" s="492">
        <f t="shared" si="220"/>
        <v>2.7776000000000001</v>
      </c>
      <c r="K8142" s="458"/>
    </row>
    <row r="8143" spans="1:11">
      <c r="A8143" s="450"/>
      <c r="B8143" s="563" t="s">
        <v>555</v>
      </c>
      <c r="C8143" s="564"/>
      <c r="D8143" s="565"/>
      <c r="E8143" s="565"/>
      <c r="F8143" s="566"/>
      <c r="G8143" s="489">
        <v>0.25</v>
      </c>
      <c r="H8143" s="489" t="s">
        <v>533</v>
      </c>
      <c r="I8143" s="743">
        <v>20</v>
      </c>
      <c r="J8143" s="492">
        <f t="shared" si="220"/>
        <v>5</v>
      </c>
      <c r="K8143" s="458"/>
    </row>
    <row r="8144" spans="1:11">
      <c r="A8144" s="450"/>
      <c r="B8144" s="563"/>
      <c r="C8144" s="564"/>
      <c r="D8144" s="565"/>
      <c r="E8144" s="565"/>
      <c r="F8144" s="566"/>
      <c r="G8144" s="489"/>
      <c r="H8144" s="489"/>
      <c r="I8144" s="743"/>
      <c r="J8144" s="492">
        <f t="shared" si="220"/>
        <v>0</v>
      </c>
      <c r="K8144" s="458"/>
    </row>
    <row r="8145" spans="1:11">
      <c r="A8145" s="450"/>
      <c r="B8145" s="577"/>
      <c r="C8145" s="578"/>
      <c r="D8145" s="579"/>
      <c r="E8145" s="579"/>
      <c r="F8145" s="580"/>
      <c r="G8145" s="489"/>
      <c r="H8145" s="489"/>
      <c r="I8145" s="743"/>
      <c r="J8145" s="492">
        <f t="shared" si="220"/>
        <v>0</v>
      </c>
      <c r="K8145" s="458"/>
    </row>
    <row r="8146" spans="1:11">
      <c r="A8146" s="450"/>
      <c r="B8146" s="581"/>
      <c r="C8146" s="523"/>
      <c r="D8146" s="523"/>
      <c r="E8146" s="582"/>
      <c r="F8146" s="583"/>
      <c r="G8146" s="532"/>
      <c r="H8146" s="532"/>
      <c r="I8146" s="524" t="s">
        <v>138</v>
      </c>
      <c r="J8146" s="501">
        <f>SUM(J8140:J8145)</f>
        <v>11.742000000000001</v>
      </c>
      <c r="K8146" s="458"/>
    </row>
    <row r="8147" spans="1:11">
      <c r="A8147" s="450"/>
      <c r="B8147" s="584"/>
      <c r="C8147" s="523"/>
      <c r="D8147" s="523"/>
      <c r="E8147" s="582"/>
      <c r="F8147" s="583"/>
      <c r="G8147" s="532"/>
      <c r="H8147" s="532"/>
      <c r="I8147" s="524"/>
      <c r="J8147" s="582"/>
      <c r="K8147" s="458"/>
    </row>
    <row r="8148" spans="1:11" ht="20.399999999999999">
      <c r="A8148" s="450"/>
      <c r="B8148" s="1667" t="s">
        <v>1141</v>
      </c>
      <c r="C8148" s="1668"/>
      <c r="D8148" s="1668"/>
      <c r="E8148" s="1668"/>
      <c r="F8148" s="1669"/>
      <c r="G8148" s="587" t="s">
        <v>494</v>
      </c>
      <c r="H8148" s="506" t="s">
        <v>1115</v>
      </c>
      <c r="I8148" s="557"/>
      <c r="J8148" s="509" t="s">
        <v>482</v>
      </c>
      <c r="K8148" s="458"/>
    </row>
    <row r="8149" spans="1:11">
      <c r="A8149" s="450"/>
      <c r="B8149" s="1654"/>
      <c r="C8149" s="1655"/>
      <c r="D8149" s="1655"/>
      <c r="E8149" s="1655"/>
      <c r="F8149" s="1656"/>
      <c r="G8149" s="489"/>
      <c r="H8149" s="1657"/>
      <c r="I8149" s="1658"/>
      <c r="J8149" s="492"/>
      <c r="K8149" s="458"/>
    </row>
    <row r="8150" spans="1:11">
      <c r="A8150" s="450"/>
      <c r="B8150" s="1659"/>
      <c r="C8150" s="1660"/>
      <c r="D8150" s="1660"/>
      <c r="E8150" s="1660"/>
      <c r="F8150" s="1661"/>
      <c r="G8150" s="496"/>
      <c r="H8150" s="1662"/>
      <c r="I8150" s="1663"/>
      <c r="J8150" s="492"/>
      <c r="K8150" s="458"/>
    </row>
    <row r="8151" spans="1:11">
      <c r="A8151" s="450"/>
      <c r="B8151" s="581"/>
      <c r="C8151" s="523"/>
      <c r="D8151" s="523"/>
      <c r="E8151" s="582"/>
      <c r="F8151" s="583"/>
      <c r="G8151" s="532"/>
      <c r="H8151" s="532"/>
      <c r="I8151" s="524" t="s">
        <v>138</v>
      </c>
      <c r="J8151" s="501">
        <f>SUM(J8149:J8150)</f>
        <v>0</v>
      </c>
      <c r="K8151" s="458"/>
    </row>
    <row r="8152" spans="1:11">
      <c r="A8152" s="450"/>
      <c r="B8152" s="523"/>
      <c r="C8152" s="523"/>
      <c r="D8152" s="523"/>
      <c r="E8152" s="523"/>
      <c r="F8152" s="523"/>
      <c r="G8152" s="523"/>
      <c r="H8152" s="523"/>
      <c r="I8152" s="524"/>
      <c r="J8152" s="523"/>
      <c r="K8152" s="458"/>
    </row>
    <row r="8153" spans="1:11">
      <c r="A8153" s="450"/>
      <c r="B8153" s="1645" t="s">
        <v>1142</v>
      </c>
      <c r="C8153" s="1646"/>
      <c r="D8153" s="1646"/>
      <c r="E8153" s="1646"/>
      <c r="F8153" s="1646"/>
      <c r="G8153" s="1646"/>
      <c r="H8153" s="1646"/>
      <c r="I8153" s="1647"/>
      <c r="J8153" s="573">
        <f>J8151+J8146+J8137</f>
        <v>19.528800000000004</v>
      </c>
      <c r="K8153" s="458"/>
    </row>
    <row r="8154" spans="1:11">
      <c r="A8154" s="450"/>
      <c r="B8154" s="523"/>
      <c r="C8154" s="523"/>
      <c r="D8154" s="523"/>
      <c r="E8154" s="523"/>
      <c r="F8154" s="523"/>
      <c r="G8154" s="523"/>
      <c r="H8154" s="523"/>
      <c r="I8154" s="524"/>
      <c r="J8154" s="523"/>
      <c r="K8154" s="458"/>
    </row>
    <row r="8155" spans="1:11">
      <c r="A8155" s="450"/>
      <c r="B8155" s="1645" t="s">
        <v>1143</v>
      </c>
      <c r="C8155" s="1646"/>
      <c r="D8155" s="1646"/>
      <c r="E8155" s="1646"/>
      <c r="F8155" s="1646"/>
      <c r="G8155" s="1646"/>
      <c r="H8155" s="1646"/>
      <c r="I8155" s="1647"/>
      <c r="J8155" s="501">
        <f>J8153*0</f>
        <v>0</v>
      </c>
      <c r="K8155" s="458"/>
    </row>
    <row r="8156" spans="1:11">
      <c r="A8156" s="450"/>
      <c r="B8156" s="523"/>
      <c r="C8156" s="523"/>
      <c r="D8156" s="523"/>
      <c r="E8156" s="523"/>
      <c r="F8156" s="523"/>
      <c r="G8156" s="523"/>
      <c r="H8156" s="523"/>
      <c r="I8156" s="524"/>
      <c r="J8156" s="523"/>
      <c r="K8156" s="458"/>
    </row>
    <row r="8157" spans="1:11">
      <c r="A8157" s="450"/>
      <c r="B8157" s="1645" t="s">
        <v>1144</v>
      </c>
      <c r="C8157" s="1646"/>
      <c r="D8157" s="1646"/>
      <c r="E8157" s="1646"/>
      <c r="F8157" s="1646"/>
      <c r="G8157" s="1646"/>
      <c r="H8157" s="1646"/>
      <c r="I8157" s="1647"/>
      <c r="J8157" s="573">
        <f>J8153+J8155</f>
        <v>19.528800000000004</v>
      </c>
      <c r="K8157" s="458"/>
    </row>
    <row r="8158" spans="1:11">
      <c r="A8158" s="450"/>
      <c r="B8158" s="511"/>
      <c r="C8158" s="511"/>
      <c r="D8158" s="511"/>
      <c r="E8158" s="511"/>
      <c r="F8158" s="511"/>
      <c r="G8158" s="511"/>
      <c r="H8158" s="511"/>
      <c r="I8158" s="571"/>
      <c r="J8158" s="511"/>
      <c r="K8158" s="458"/>
    </row>
    <row r="8159" spans="1:11">
      <c r="A8159" s="450"/>
      <c r="B8159" s="589"/>
      <c r="C8159" s="559"/>
      <c r="D8159" s="559"/>
      <c r="E8159" s="559"/>
      <c r="F8159" s="559"/>
      <c r="G8159" s="559"/>
      <c r="H8159" s="559"/>
      <c r="I8159" s="559"/>
      <c r="J8159" s="590"/>
      <c r="K8159" s="458"/>
    </row>
    <row r="8160" spans="1:11">
      <c r="A8160" s="450"/>
      <c r="B8160" s="591"/>
      <c r="C8160" s="592"/>
      <c r="D8160" s="593"/>
      <c r="E8160" s="593"/>
      <c r="F8160" s="594" t="s">
        <v>1119</v>
      </c>
      <c r="G8160" s="595" t="s">
        <v>1119</v>
      </c>
      <c r="H8160" s="592"/>
      <c r="I8160" s="592"/>
      <c r="J8160" s="596"/>
      <c r="K8160" s="458"/>
    </row>
    <row r="8161" spans="1:11">
      <c r="A8161" s="450"/>
      <c r="B8161" s="459"/>
      <c r="C8161" s="459"/>
      <c r="D8161" s="459"/>
      <c r="E8161" s="459"/>
      <c r="F8161" s="459"/>
      <c r="G8161" s="459"/>
      <c r="H8161" s="459"/>
      <c r="I8161" s="459"/>
      <c r="J8161" s="459"/>
      <c r="K8161" s="458"/>
    </row>
    <row r="8162" spans="1:11">
      <c r="A8162" s="450"/>
      <c r="B8162" s="597"/>
      <c r="C8162" s="598"/>
      <c r="D8162" s="598"/>
      <c r="E8162" s="598"/>
      <c r="F8162" s="599"/>
      <c r="G8162" s="600" t="s">
        <v>482</v>
      </c>
      <c r="H8162" s="502"/>
      <c r="I8162" s="502"/>
      <c r="J8162" s="505"/>
      <c r="K8162" s="458"/>
    </row>
    <row r="8163" spans="1:11">
      <c r="A8163" s="450"/>
      <c r="B8163" s="601"/>
      <c r="C8163" s="602"/>
      <c r="D8163" s="602"/>
      <c r="E8163" s="602"/>
      <c r="F8163" s="603"/>
      <c r="G8163" s="1648" t="s">
        <v>1145</v>
      </c>
      <c r="H8163" s="1649"/>
      <c r="I8163" s="1649"/>
      <c r="J8163" s="1650"/>
      <c r="K8163" s="458"/>
    </row>
    <row r="8164" spans="1:11">
      <c r="A8164" s="450"/>
      <c r="B8164" s="604"/>
      <c r="C8164" s="605"/>
      <c r="D8164" s="605"/>
      <c r="E8164" s="605"/>
      <c r="F8164" s="606"/>
      <c r="G8164" s="607"/>
      <c r="H8164" s="1651"/>
      <c r="I8164" s="1652"/>
      <c r="J8164" s="1653"/>
      <c r="K8164" s="458"/>
    </row>
    <row r="8165" spans="1:11" ht="15" thickBot="1">
      <c r="A8165" s="608"/>
      <c r="B8165" s="609"/>
      <c r="C8165" s="609"/>
      <c r="D8165" s="609"/>
      <c r="E8165" s="609"/>
      <c r="F8165" s="609"/>
      <c r="G8165" s="609"/>
      <c r="H8165" s="609"/>
      <c r="I8165" s="609"/>
      <c r="J8165" s="609"/>
      <c r="K8165" s="610"/>
    </row>
    <row r="8166" spans="1:11">
      <c r="A8166" s="447"/>
      <c r="B8166" s="448"/>
      <c r="C8166" s="448"/>
      <c r="D8166" s="448"/>
      <c r="E8166" s="448"/>
      <c r="F8166" s="448"/>
      <c r="G8166" s="448"/>
      <c r="H8166" s="448"/>
      <c r="I8166" s="448"/>
      <c r="J8166" s="448"/>
      <c r="K8166" s="449"/>
    </row>
    <row r="8167" spans="1:11">
      <c r="A8167" s="450"/>
      <c r="B8167" s="451" t="s">
        <v>141</v>
      </c>
      <c r="C8167" s="452"/>
      <c r="D8167" s="453" t="s">
        <v>1105</v>
      </c>
      <c r="E8167" s="454"/>
      <c r="F8167" s="455"/>
      <c r="G8167" s="455"/>
      <c r="H8167" s="456"/>
      <c r="I8167" s="456"/>
      <c r="J8167" s="457"/>
      <c r="K8167" s="458"/>
    </row>
    <row r="8168" spans="1:11">
      <c r="A8168" s="450"/>
      <c r="B8168" s="459"/>
      <c r="C8168" s="459"/>
      <c r="D8168" s="459"/>
      <c r="E8168" s="459"/>
      <c r="F8168" s="459"/>
      <c r="G8168" s="459"/>
      <c r="H8168" s="459"/>
      <c r="I8168" s="459"/>
      <c r="J8168" s="459"/>
      <c r="K8168" s="458"/>
    </row>
    <row r="8169" spans="1:11">
      <c r="A8169" s="450"/>
      <c r="B8169" s="460" t="s">
        <v>1106</v>
      </c>
      <c r="C8169" s="461" t="s">
        <v>1107</v>
      </c>
      <c r="D8169" s="1671" t="s">
        <v>198</v>
      </c>
      <c r="E8169" s="1672"/>
      <c r="F8169" s="1672"/>
      <c r="G8169" s="1672"/>
      <c r="H8169" s="1672"/>
      <c r="I8169" s="1673"/>
      <c r="J8169" s="462" t="s">
        <v>1108</v>
      </c>
      <c r="K8169" s="458"/>
    </row>
    <row r="8170" spans="1:11">
      <c r="A8170" s="450"/>
      <c r="B8170" s="463"/>
      <c r="C8170" s="464"/>
      <c r="D8170" s="1674" t="s">
        <v>1499</v>
      </c>
      <c r="E8170" s="1675"/>
      <c r="F8170" s="1675"/>
      <c r="G8170" s="1675"/>
      <c r="H8170" s="1675"/>
      <c r="I8170" s="1676"/>
      <c r="J8170" s="468" t="str">
        <f>F8187</f>
        <v>m2</v>
      </c>
      <c r="K8170" s="458"/>
    </row>
    <row r="8171" spans="1:11">
      <c r="A8171" s="450"/>
      <c r="B8171" s="469"/>
      <c r="C8171" s="469"/>
      <c r="D8171" s="469"/>
      <c r="E8171" s="469"/>
      <c r="F8171" s="469"/>
      <c r="G8171" s="469"/>
      <c r="H8171" s="469"/>
      <c r="I8171" s="470"/>
      <c r="J8171" s="471"/>
      <c r="K8171" s="458"/>
    </row>
    <row r="8172" spans="1:11">
      <c r="A8172" s="450"/>
      <c r="B8172" s="1648" t="s">
        <v>1111</v>
      </c>
      <c r="C8172" s="1650"/>
      <c r="D8172" s="1679" t="s">
        <v>873</v>
      </c>
      <c r="E8172" s="1681" t="s">
        <v>1112</v>
      </c>
      <c r="F8172" s="472" t="s">
        <v>1113</v>
      </c>
      <c r="G8172" s="473"/>
      <c r="H8172" s="472" t="s">
        <v>1114</v>
      </c>
      <c r="I8172" s="473"/>
      <c r="J8172" s="474" t="s">
        <v>1115</v>
      </c>
      <c r="K8172" s="458"/>
    </row>
    <row r="8173" spans="1:11">
      <c r="A8173" s="450"/>
      <c r="B8173" s="1677"/>
      <c r="C8173" s="1678"/>
      <c r="D8173" s="1680"/>
      <c r="E8173" s="1682"/>
      <c r="F8173" s="475" t="s">
        <v>1116</v>
      </c>
      <c r="G8173" s="475" t="s">
        <v>1117</v>
      </c>
      <c r="H8173" s="475" t="s">
        <v>1116</v>
      </c>
      <c r="I8173" s="476" t="s">
        <v>1117</v>
      </c>
      <c r="J8173" s="477" t="s">
        <v>1118</v>
      </c>
      <c r="K8173" s="458"/>
    </row>
    <row r="8174" spans="1:11">
      <c r="A8174" s="450"/>
      <c r="B8174" s="486" t="s">
        <v>1500</v>
      </c>
      <c r="C8174" s="487"/>
      <c r="D8174" s="488"/>
      <c r="E8174" s="481">
        <v>1</v>
      </c>
      <c r="F8174" s="481">
        <v>1</v>
      </c>
      <c r="G8174" s="482">
        <v>0</v>
      </c>
      <c r="H8174" s="490">
        <v>3.46</v>
      </c>
      <c r="I8174" s="484">
        <f>H8174</f>
        <v>3.46</v>
      </c>
      <c r="J8174" s="492">
        <f>H8174*F8174*E8174+I8174*G8174*E8174</f>
        <v>3.46</v>
      </c>
      <c r="K8174" s="458"/>
    </row>
    <row r="8175" spans="1:11">
      <c r="A8175" s="450"/>
      <c r="B8175" s="486"/>
      <c r="C8175" s="487"/>
      <c r="D8175" s="488"/>
      <c r="E8175" s="489"/>
      <c r="F8175" s="489"/>
      <c r="G8175" s="489"/>
      <c r="H8175" s="490"/>
      <c r="I8175" s="491"/>
      <c r="J8175" s="492">
        <f>H8175*F8175*E8175+I8175*G8175*E8175</f>
        <v>0</v>
      </c>
      <c r="K8175" s="458"/>
    </row>
    <row r="8176" spans="1:11">
      <c r="A8176" s="450"/>
      <c r="B8176" s="493"/>
      <c r="C8176" s="494"/>
      <c r="D8176" s="495"/>
      <c r="E8176" s="496"/>
      <c r="F8176" s="496"/>
      <c r="G8176" s="496"/>
      <c r="H8176" s="497"/>
      <c r="I8176" s="498"/>
      <c r="J8176" s="492">
        <f>H8176*F8176*E8176+I8176*G8176*E8176</f>
        <v>0</v>
      </c>
      <c r="K8176" s="458"/>
    </row>
    <row r="8177" spans="1:13">
      <c r="A8177" s="450"/>
      <c r="B8177" s="499" t="s">
        <v>1119</v>
      </c>
      <c r="C8177" s="469"/>
      <c r="D8177" s="469"/>
      <c r="E8177" s="469"/>
      <c r="F8177" s="469"/>
      <c r="G8177" s="469"/>
      <c r="H8177" s="469"/>
      <c r="I8177" s="500" t="s">
        <v>138</v>
      </c>
      <c r="J8177" s="501">
        <f>SUM(J8174:J8176)</f>
        <v>3.46</v>
      </c>
      <c r="K8177" s="458"/>
    </row>
    <row r="8178" spans="1:13">
      <c r="A8178" s="450"/>
      <c r="B8178" s="502"/>
      <c r="C8178" s="502"/>
      <c r="D8178" s="502"/>
      <c r="E8178" s="502"/>
      <c r="F8178" s="502"/>
      <c r="G8178" s="502"/>
      <c r="H8178" s="502"/>
      <c r="I8178" s="503"/>
      <c r="J8178" s="504"/>
      <c r="K8178" s="458"/>
    </row>
    <row r="8179" spans="1:13" ht="20.399999999999999">
      <c r="A8179" s="450"/>
      <c r="B8179" s="1664" t="s">
        <v>1120</v>
      </c>
      <c r="C8179" s="1665"/>
      <c r="D8179" s="1665"/>
      <c r="E8179" s="1666"/>
      <c r="F8179" s="505" t="s">
        <v>873</v>
      </c>
      <c r="G8179" s="506"/>
      <c r="H8179" s="507" t="s">
        <v>560</v>
      </c>
      <c r="I8179" s="508" t="s">
        <v>1121</v>
      </c>
      <c r="J8179" s="509" t="s">
        <v>1122</v>
      </c>
      <c r="K8179" s="458"/>
    </row>
    <row r="8180" spans="1:13">
      <c r="A8180" s="450"/>
      <c r="B8180" s="510"/>
      <c r="C8180" s="511"/>
      <c r="D8180" s="512"/>
      <c r="E8180" s="513"/>
      <c r="F8180" s="514"/>
      <c r="G8180" s="515"/>
      <c r="H8180" s="516"/>
      <c r="I8180" s="484"/>
      <c r="J8180" s="485"/>
      <c r="K8180" s="458"/>
    </row>
    <row r="8181" spans="1:13">
      <c r="A8181" s="450"/>
      <c r="B8181" s="517" t="s">
        <v>626</v>
      </c>
      <c r="C8181" s="518"/>
      <c r="D8181" s="459"/>
      <c r="E8181" s="487"/>
      <c r="F8181" s="488"/>
      <c r="G8181" s="519"/>
      <c r="H8181" s="520">
        <v>0.12</v>
      </c>
      <c r="I8181" s="521">
        <f>VLOOKUP(B8181,'MÃO DE OBRA'!$A:$E,5,FALSE)/220</f>
        <v>15.730909090909092</v>
      </c>
      <c r="J8181" s="492">
        <f t="shared" ref="J8181:J8182" si="221">H8181*I8181</f>
        <v>1.887709090909091</v>
      </c>
      <c r="K8181" s="458"/>
    </row>
    <row r="8182" spans="1:13">
      <c r="A8182" s="450"/>
      <c r="B8182" s="517" t="s">
        <v>734</v>
      </c>
      <c r="C8182" s="518"/>
      <c r="D8182" s="459"/>
      <c r="E8182" s="487"/>
      <c r="F8182" s="488"/>
      <c r="G8182" s="519"/>
      <c r="H8182" s="520">
        <v>0.15</v>
      </c>
      <c r="I8182" s="521">
        <f>VLOOKUP(B8182,'MÃO DE OBRA'!$A:$E,5,FALSE)/220</f>
        <v>23.596363636363641</v>
      </c>
      <c r="J8182" s="492">
        <f t="shared" si="221"/>
        <v>3.5394545454545461</v>
      </c>
      <c r="K8182" s="458"/>
    </row>
    <row r="8183" spans="1:13">
      <c r="A8183" s="450"/>
      <c r="B8183" s="517"/>
      <c r="C8183" s="518"/>
      <c r="D8183" s="459"/>
      <c r="E8183" s="487"/>
      <c r="F8183" s="488"/>
      <c r="G8183" s="519"/>
      <c r="H8183" s="520"/>
      <c r="I8183" s="521"/>
      <c r="J8183" s="492"/>
      <c r="K8183" s="458"/>
    </row>
    <row r="8184" spans="1:13">
      <c r="A8184" s="450"/>
      <c r="B8184" s="517"/>
      <c r="C8184" s="518"/>
      <c r="D8184" s="459"/>
      <c r="E8184" s="487"/>
      <c r="F8184" s="488"/>
      <c r="G8184" s="519"/>
      <c r="H8184" s="520"/>
      <c r="I8184" s="491"/>
      <c r="J8184" s="492">
        <f>H8184*I8184</f>
        <v>0</v>
      </c>
      <c r="K8184" s="458"/>
    </row>
    <row r="8185" spans="1:13">
      <c r="A8185" s="450"/>
      <c r="B8185" s="499" t="s">
        <v>1119</v>
      </c>
      <c r="C8185" s="502"/>
      <c r="D8185" s="502"/>
      <c r="E8185" s="502"/>
      <c r="F8185" s="502"/>
      <c r="G8185" s="502"/>
      <c r="H8185" s="502"/>
      <c r="I8185" s="522" t="s">
        <v>138</v>
      </c>
      <c r="J8185" s="501">
        <f>SUM(J8180:J8184)</f>
        <v>5.4271636363636375</v>
      </c>
      <c r="K8185" s="458"/>
    </row>
    <row r="8186" spans="1:13">
      <c r="A8186" s="450"/>
      <c r="B8186" s="523"/>
      <c r="C8186" s="523"/>
      <c r="D8186" s="523"/>
      <c r="E8186" s="523"/>
      <c r="F8186" s="523"/>
      <c r="G8186" s="523"/>
      <c r="H8186" s="523"/>
      <c r="I8186" s="524"/>
      <c r="J8186" s="523"/>
      <c r="K8186" s="458"/>
    </row>
    <row r="8187" spans="1:13">
      <c r="A8187" s="450"/>
      <c r="B8187" s="525" t="s">
        <v>1123</v>
      </c>
      <c r="C8187" s="526"/>
      <c r="D8187" s="523"/>
      <c r="E8187" s="527">
        <v>1</v>
      </c>
      <c r="F8187" s="528" t="s">
        <v>1130</v>
      </c>
      <c r="G8187" s="506"/>
      <c r="H8187" s="506"/>
      <c r="I8187" s="529" t="s">
        <v>1124</v>
      </c>
      <c r="J8187" s="501">
        <f>J8177+J8185</f>
        <v>8.8871636363636384</v>
      </c>
      <c r="K8187" s="458"/>
    </row>
    <row r="8188" spans="1:13">
      <c r="A8188" s="450"/>
      <c r="B8188" s="530"/>
      <c r="C8188" s="523"/>
      <c r="D8188" s="523"/>
      <c r="E8188" s="531"/>
      <c r="F8188" s="532"/>
      <c r="G8188" s="532"/>
      <c r="H8188" s="532"/>
      <c r="I8188" s="524"/>
      <c r="J8188" s="523"/>
      <c r="K8188" s="458"/>
    </row>
    <row r="8189" spans="1:13" ht="20.399999999999999">
      <c r="A8189" s="450"/>
      <c r="B8189" s="1667" t="s">
        <v>481</v>
      </c>
      <c r="C8189" s="1668"/>
      <c r="D8189" s="1668"/>
      <c r="E8189" s="1669"/>
      <c r="F8189" s="533" t="s">
        <v>873</v>
      </c>
      <c r="G8189" s="534" t="s">
        <v>493</v>
      </c>
      <c r="H8189" s="507" t="s">
        <v>1115</v>
      </c>
      <c r="I8189" s="535" t="s">
        <v>480</v>
      </c>
      <c r="J8189" s="536" t="s">
        <v>482</v>
      </c>
      <c r="K8189" s="458"/>
      <c r="M8189" s="6"/>
    </row>
    <row r="8190" spans="1:13">
      <c r="A8190" s="450"/>
      <c r="B8190" s="537"/>
      <c r="C8190" s="538"/>
      <c r="D8190" s="538"/>
      <c r="E8190" s="539"/>
      <c r="F8190" s="540"/>
      <c r="G8190" s="541"/>
      <c r="H8190" s="547"/>
      <c r="I8190" s="543"/>
      <c r="J8190" s="485"/>
      <c r="K8190" s="458"/>
      <c r="M8190" s="6"/>
    </row>
    <row r="8191" spans="1:13">
      <c r="A8191" s="450"/>
      <c r="B8191" s="537"/>
      <c r="C8191" s="518"/>
      <c r="D8191" s="518"/>
      <c r="E8191" s="487"/>
      <c r="F8191" s="540"/>
      <c r="G8191" s="541"/>
      <c r="H8191" s="547"/>
      <c r="I8191" s="543"/>
      <c r="J8191" s="492"/>
      <c r="K8191" s="458"/>
    </row>
    <row r="8192" spans="1:13">
      <c r="A8192" s="450"/>
      <c r="B8192" s="517"/>
      <c r="C8192" s="518"/>
      <c r="D8192" s="518"/>
      <c r="E8192" s="487"/>
      <c r="F8192" s="488"/>
      <c r="G8192" s="546"/>
      <c r="H8192" s="547"/>
      <c r="I8192" s="543"/>
      <c r="J8192" s="492">
        <f>H8192*I8192*E8174*F8174</f>
        <v>0</v>
      </c>
      <c r="K8192" s="458"/>
    </row>
    <row r="8193" spans="1:11">
      <c r="A8193" s="450"/>
      <c r="B8193" s="517"/>
      <c r="C8193" s="526"/>
      <c r="D8193" s="526"/>
      <c r="E8193" s="494"/>
      <c r="F8193" s="488"/>
      <c r="G8193" s="468"/>
      <c r="H8193" s="547"/>
      <c r="I8193" s="548"/>
      <c r="J8193" s="492">
        <f>H8193*I8193*E8175*F8175</f>
        <v>0</v>
      </c>
      <c r="K8193" s="458"/>
    </row>
    <row r="8194" spans="1:11">
      <c r="A8194" s="450"/>
      <c r="B8194" s="550" t="s">
        <v>1119</v>
      </c>
      <c r="C8194" s="526"/>
      <c r="D8194" s="526"/>
      <c r="E8194" s="526"/>
      <c r="F8194" s="523"/>
      <c r="G8194" s="526"/>
      <c r="H8194" s="551"/>
      <c r="I8194" s="552" t="s">
        <v>138</v>
      </c>
      <c r="J8194" s="501">
        <f>SUM(J8190:J8193)</f>
        <v>0</v>
      </c>
      <c r="K8194" s="458"/>
    </row>
    <row r="8195" spans="1:11">
      <c r="A8195" s="450"/>
      <c r="B8195" s="553"/>
      <c r="C8195" s="526"/>
      <c r="D8195" s="526"/>
      <c r="E8195" s="554"/>
      <c r="F8195" s="555"/>
      <c r="G8195" s="506"/>
      <c r="H8195" s="506"/>
      <c r="I8195" s="529"/>
      <c r="J8195" s="554"/>
      <c r="K8195" s="458"/>
    </row>
    <row r="8196" spans="1:11" ht="20.399999999999999">
      <c r="A8196" s="450"/>
      <c r="B8196" s="1667" t="s">
        <v>1125</v>
      </c>
      <c r="C8196" s="1668"/>
      <c r="D8196" s="1668"/>
      <c r="E8196" s="1668"/>
      <c r="F8196" s="1669"/>
      <c r="G8196" s="556" t="s">
        <v>494</v>
      </c>
      <c r="H8196" s="506" t="s">
        <v>1126</v>
      </c>
      <c r="I8196" s="557" t="s">
        <v>1115</v>
      </c>
      <c r="J8196" s="509" t="s">
        <v>482</v>
      </c>
      <c r="K8196" s="458"/>
    </row>
    <row r="8197" spans="1:11">
      <c r="A8197" s="450"/>
      <c r="B8197" s="558"/>
      <c r="C8197" s="559"/>
      <c r="D8197" s="560"/>
      <c r="E8197" s="560"/>
      <c r="F8197" s="561"/>
      <c r="G8197" s="489"/>
      <c r="H8197" s="489"/>
      <c r="I8197" s="562"/>
      <c r="J8197" s="492"/>
      <c r="K8197" s="458"/>
    </row>
    <row r="8198" spans="1:11">
      <c r="A8198" s="450"/>
      <c r="B8198" s="563"/>
      <c r="C8198" s="564"/>
      <c r="D8198" s="565"/>
      <c r="E8198" s="565"/>
      <c r="F8198" s="566"/>
      <c r="G8198" s="489"/>
      <c r="H8198" s="489"/>
      <c r="I8198" s="562"/>
      <c r="J8198" s="492"/>
      <c r="K8198" s="458"/>
    </row>
    <row r="8199" spans="1:11">
      <c r="A8199" s="450"/>
      <c r="B8199" s="1670" t="s">
        <v>138</v>
      </c>
      <c r="C8199" s="1670"/>
      <c r="D8199" s="1670"/>
      <c r="E8199" s="1670"/>
      <c r="F8199" s="1670"/>
      <c r="G8199" s="1670"/>
      <c r="H8199" s="1670"/>
      <c r="I8199" s="1670"/>
      <c r="J8199" s="501">
        <f>SUM(J8197:J8198)</f>
        <v>0</v>
      </c>
      <c r="K8199" s="458"/>
    </row>
    <row r="8200" spans="1:11">
      <c r="A8200" s="450"/>
      <c r="B8200" s="567"/>
      <c r="C8200" s="511"/>
      <c r="D8200" s="511"/>
      <c r="E8200" s="568"/>
      <c r="F8200" s="569"/>
      <c r="G8200" s="570"/>
      <c r="H8200" s="570"/>
      <c r="I8200" s="571"/>
      <c r="J8200" s="572"/>
      <c r="K8200" s="458"/>
    </row>
    <row r="8201" spans="1:11">
      <c r="A8201" s="450"/>
      <c r="B8201" s="573" t="s">
        <v>1127</v>
      </c>
      <c r="C8201" s="573"/>
      <c r="D8201" s="550"/>
      <c r="E8201" s="523"/>
      <c r="F8201" s="523"/>
      <c r="G8201" s="523"/>
      <c r="H8201" s="574"/>
      <c r="I8201" s="575"/>
      <c r="J8201" s="639">
        <f>(J8187+J8194+J8199)/E8187</f>
        <v>8.8871636363636384</v>
      </c>
      <c r="K8201" s="458"/>
    </row>
    <row r="8202" spans="1:11">
      <c r="A8202" s="450"/>
      <c r="B8202" s="553"/>
      <c r="C8202" s="526"/>
      <c r="D8202" s="526"/>
      <c r="E8202" s="554"/>
      <c r="F8202" s="555"/>
      <c r="G8202" s="506"/>
      <c r="H8202" s="506"/>
      <c r="I8202" s="529"/>
      <c r="J8202" s="576"/>
      <c r="K8202" s="458"/>
    </row>
    <row r="8203" spans="1:11" ht="20.399999999999999">
      <c r="A8203" s="450"/>
      <c r="B8203" s="1667" t="s">
        <v>1128</v>
      </c>
      <c r="C8203" s="1668"/>
      <c r="D8203" s="1668"/>
      <c r="E8203" s="1668"/>
      <c r="F8203" s="1669"/>
      <c r="G8203" s="556" t="s">
        <v>494</v>
      </c>
      <c r="H8203" s="506" t="s">
        <v>1126</v>
      </c>
      <c r="I8203" s="557" t="s">
        <v>1115</v>
      </c>
      <c r="J8203" s="509" t="s">
        <v>482</v>
      </c>
      <c r="K8203" s="458"/>
    </row>
    <row r="8204" spans="1:11">
      <c r="A8204" s="450"/>
      <c r="B8204" s="558" t="s">
        <v>1501</v>
      </c>
      <c r="C8204" s="559"/>
      <c r="D8204" s="560"/>
      <c r="E8204" s="560"/>
      <c r="F8204" s="561"/>
      <c r="G8204" s="818">
        <v>0.15</v>
      </c>
      <c r="H8204" s="489" t="s">
        <v>1047</v>
      </c>
      <c r="I8204" s="562">
        <v>40.159999999999997</v>
      </c>
      <c r="J8204" s="492">
        <f>G8204*I8204</f>
        <v>6.0239999999999991</v>
      </c>
      <c r="K8204" s="458"/>
    </row>
    <row r="8205" spans="1:11">
      <c r="A8205" s="450"/>
      <c r="B8205" s="563" t="s">
        <v>555</v>
      </c>
      <c r="C8205" s="564"/>
      <c r="D8205" s="565"/>
      <c r="E8205" s="565"/>
      <c r="F8205" s="566"/>
      <c r="G8205" s="489">
        <v>0.15</v>
      </c>
      <c r="H8205" s="489" t="s">
        <v>533</v>
      </c>
      <c r="I8205" s="562">
        <v>20</v>
      </c>
      <c r="J8205" s="492">
        <f t="shared" ref="J8205:J8209" si="222">G8205*I8205</f>
        <v>3</v>
      </c>
      <c r="K8205" s="458"/>
    </row>
    <row r="8206" spans="1:11">
      <c r="A8206" s="450"/>
      <c r="B8206" s="563"/>
      <c r="C8206" s="564"/>
      <c r="D8206" s="565"/>
      <c r="E8206" s="565"/>
      <c r="F8206" s="566"/>
      <c r="G8206" s="489"/>
      <c r="H8206" s="489"/>
      <c r="I8206" s="743"/>
      <c r="J8206" s="492">
        <f t="shared" si="222"/>
        <v>0</v>
      </c>
      <c r="K8206" s="458"/>
    </row>
    <row r="8207" spans="1:11">
      <c r="A8207" s="450"/>
      <c r="B8207" s="563"/>
      <c r="C8207" s="564"/>
      <c r="D8207" s="565"/>
      <c r="E8207" s="565"/>
      <c r="F8207" s="566"/>
      <c r="G8207" s="489"/>
      <c r="H8207" s="489"/>
      <c r="I8207" s="743"/>
      <c r="J8207" s="492">
        <f t="shared" si="222"/>
        <v>0</v>
      </c>
      <c r="K8207" s="458"/>
    </row>
    <row r="8208" spans="1:11">
      <c r="A8208" s="450"/>
      <c r="B8208" s="563"/>
      <c r="C8208" s="564"/>
      <c r="D8208" s="565"/>
      <c r="E8208" s="565"/>
      <c r="F8208" s="566"/>
      <c r="G8208" s="489"/>
      <c r="H8208" s="489"/>
      <c r="I8208" s="743"/>
      <c r="J8208" s="492">
        <f t="shared" si="222"/>
        <v>0</v>
      </c>
      <c r="K8208" s="458"/>
    </row>
    <row r="8209" spans="1:11">
      <c r="A8209" s="450"/>
      <c r="B8209" s="577"/>
      <c r="C8209" s="578"/>
      <c r="D8209" s="579"/>
      <c r="E8209" s="579"/>
      <c r="F8209" s="580"/>
      <c r="G8209" s="489"/>
      <c r="H8209" s="489"/>
      <c r="I8209" s="743"/>
      <c r="J8209" s="492">
        <f t="shared" si="222"/>
        <v>0</v>
      </c>
      <c r="K8209" s="458"/>
    </row>
    <row r="8210" spans="1:11">
      <c r="A8210" s="450"/>
      <c r="B8210" s="581"/>
      <c r="C8210" s="523"/>
      <c r="D8210" s="523"/>
      <c r="E8210" s="582"/>
      <c r="F8210" s="583"/>
      <c r="G8210" s="532"/>
      <c r="H8210" s="532"/>
      <c r="I8210" s="524" t="s">
        <v>138</v>
      </c>
      <c r="J8210" s="501">
        <f>SUM(J8204:J8209)</f>
        <v>9.0239999999999991</v>
      </c>
      <c r="K8210" s="458"/>
    </row>
    <row r="8211" spans="1:11">
      <c r="A8211" s="450"/>
      <c r="B8211" s="584"/>
      <c r="C8211" s="523"/>
      <c r="D8211" s="523"/>
      <c r="E8211" s="582"/>
      <c r="F8211" s="583"/>
      <c r="G8211" s="532"/>
      <c r="H8211" s="532"/>
      <c r="I8211" s="524"/>
      <c r="J8211" s="582"/>
      <c r="K8211" s="458"/>
    </row>
    <row r="8212" spans="1:11" ht="20.399999999999999">
      <c r="A8212" s="450"/>
      <c r="B8212" s="1667" t="s">
        <v>1141</v>
      </c>
      <c r="C8212" s="1668"/>
      <c r="D8212" s="1668"/>
      <c r="E8212" s="1668"/>
      <c r="F8212" s="1669"/>
      <c r="G8212" s="587" t="s">
        <v>494</v>
      </c>
      <c r="H8212" s="506" t="s">
        <v>1115</v>
      </c>
      <c r="I8212" s="557"/>
      <c r="J8212" s="509" t="s">
        <v>482</v>
      </c>
      <c r="K8212" s="458"/>
    </row>
    <row r="8213" spans="1:11">
      <c r="A8213" s="450"/>
      <c r="B8213" s="1654"/>
      <c r="C8213" s="1655"/>
      <c r="D8213" s="1655"/>
      <c r="E8213" s="1655"/>
      <c r="F8213" s="1656"/>
      <c r="G8213" s="489"/>
      <c r="H8213" s="1657"/>
      <c r="I8213" s="1658"/>
      <c r="J8213" s="492"/>
      <c r="K8213" s="458"/>
    </row>
    <row r="8214" spans="1:11">
      <c r="A8214" s="450"/>
      <c r="B8214" s="1659"/>
      <c r="C8214" s="1660"/>
      <c r="D8214" s="1660"/>
      <c r="E8214" s="1660"/>
      <c r="F8214" s="1661"/>
      <c r="G8214" s="496"/>
      <c r="H8214" s="1662"/>
      <c r="I8214" s="1663"/>
      <c r="J8214" s="492"/>
      <c r="K8214" s="458"/>
    </row>
    <row r="8215" spans="1:11">
      <c r="A8215" s="450"/>
      <c r="B8215" s="581"/>
      <c r="C8215" s="523"/>
      <c r="D8215" s="523"/>
      <c r="E8215" s="582"/>
      <c r="F8215" s="583"/>
      <c r="G8215" s="532"/>
      <c r="H8215" s="532"/>
      <c r="I8215" s="524" t="s">
        <v>138</v>
      </c>
      <c r="J8215" s="501">
        <f>SUM(J8213:J8214)</f>
        <v>0</v>
      </c>
      <c r="K8215" s="458"/>
    </row>
    <row r="8216" spans="1:11">
      <c r="A8216" s="450"/>
      <c r="B8216" s="523"/>
      <c r="C8216" s="523"/>
      <c r="D8216" s="523"/>
      <c r="E8216" s="523"/>
      <c r="F8216" s="523"/>
      <c r="G8216" s="523"/>
      <c r="H8216" s="523"/>
      <c r="I8216" s="524"/>
      <c r="J8216" s="523"/>
      <c r="K8216" s="458"/>
    </row>
    <row r="8217" spans="1:11">
      <c r="A8217" s="450"/>
      <c r="B8217" s="1645" t="s">
        <v>1142</v>
      </c>
      <c r="C8217" s="1646"/>
      <c r="D8217" s="1646"/>
      <c r="E8217" s="1646"/>
      <c r="F8217" s="1646"/>
      <c r="G8217" s="1646"/>
      <c r="H8217" s="1646"/>
      <c r="I8217" s="1647"/>
      <c r="J8217" s="573">
        <f>J8215+J8210+J8201</f>
        <v>17.911163636363639</v>
      </c>
      <c r="K8217" s="458"/>
    </row>
    <row r="8218" spans="1:11">
      <c r="A8218" s="450"/>
      <c r="B8218" s="523"/>
      <c r="C8218" s="523"/>
      <c r="D8218" s="523"/>
      <c r="E8218" s="523"/>
      <c r="F8218" s="523"/>
      <c r="G8218" s="523"/>
      <c r="H8218" s="523"/>
      <c r="I8218" s="524"/>
      <c r="J8218" s="523"/>
      <c r="K8218" s="458"/>
    </row>
    <row r="8219" spans="1:11">
      <c r="A8219" s="450"/>
      <c r="B8219" s="1645" t="s">
        <v>1143</v>
      </c>
      <c r="C8219" s="1646"/>
      <c r="D8219" s="1646"/>
      <c r="E8219" s="1646"/>
      <c r="F8219" s="1646"/>
      <c r="G8219" s="1646"/>
      <c r="H8219" s="1646"/>
      <c r="I8219" s="1647"/>
      <c r="J8219" s="501">
        <f>J8217*0</f>
        <v>0</v>
      </c>
      <c r="K8219" s="458"/>
    </row>
    <row r="8220" spans="1:11">
      <c r="A8220" s="450"/>
      <c r="B8220" s="523"/>
      <c r="C8220" s="523"/>
      <c r="D8220" s="523"/>
      <c r="E8220" s="523"/>
      <c r="F8220" s="523"/>
      <c r="G8220" s="523"/>
      <c r="H8220" s="523"/>
      <c r="I8220" s="524"/>
      <c r="J8220" s="523"/>
      <c r="K8220" s="458"/>
    </row>
    <row r="8221" spans="1:11">
      <c r="A8221" s="450"/>
      <c r="B8221" s="1645" t="s">
        <v>1144</v>
      </c>
      <c r="C8221" s="1646"/>
      <c r="D8221" s="1646"/>
      <c r="E8221" s="1646"/>
      <c r="F8221" s="1646"/>
      <c r="G8221" s="1646"/>
      <c r="H8221" s="1646"/>
      <c r="I8221" s="1647"/>
      <c r="J8221" s="573">
        <f>J8217+J8219</f>
        <v>17.911163636363639</v>
      </c>
      <c r="K8221" s="458"/>
    </row>
    <row r="8222" spans="1:11">
      <c r="A8222" s="450"/>
      <c r="B8222" s="511"/>
      <c r="C8222" s="511"/>
      <c r="D8222" s="511"/>
      <c r="E8222" s="511"/>
      <c r="F8222" s="511"/>
      <c r="G8222" s="511"/>
      <c r="H8222" s="511"/>
      <c r="I8222" s="571"/>
      <c r="J8222" s="511"/>
      <c r="K8222" s="458"/>
    </row>
    <row r="8223" spans="1:11">
      <c r="A8223" s="450"/>
      <c r="B8223" s="589"/>
      <c r="C8223" s="559"/>
      <c r="D8223" s="559"/>
      <c r="E8223" s="559"/>
      <c r="F8223" s="559"/>
      <c r="G8223" s="559"/>
      <c r="H8223" s="559"/>
      <c r="I8223" s="559"/>
      <c r="J8223" s="590"/>
      <c r="K8223" s="458"/>
    </row>
    <row r="8224" spans="1:11">
      <c r="A8224" s="450"/>
      <c r="B8224" s="591"/>
      <c r="C8224" s="592"/>
      <c r="D8224" s="593"/>
      <c r="E8224" s="593"/>
      <c r="F8224" s="594" t="s">
        <v>1119</v>
      </c>
      <c r="G8224" s="595" t="s">
        <v>1119</v>
      </c>
      <c r="H8224" s="592"/>
      <c r="I8224" s="592"/>
      <c r="J8224" s="596"/>
      <c r="K8224" s="458"/>
    </row>
    <row r="8225" spans="1:11">
      <c r="A8225" s="450"/>
      <c r="B8225" s="459"/>
      <c r="C8225" s="459"/>
      <c r="D8225" s="459"/>
      <c r="E8225" s="459"/>
      <c r="F8225" s="459"/>
      <c r="G8225" s="459"/>
      <c r="H8225" s="459"/>
      <c r="I8225" s="459"/>
      <c r="J8225" s="459"/>
      <c r="K8225" s="458"/>
    </row>
    <row r="8226" spans="1:11">
      <c r="A8226" s="450"/>
      <c r="B8226" s="597"/>
      <c r="C8226" s="598"/>
      <c r="D8226" s="598"/>
      <c r="E8226" s="598"/>
      <c r="F8226" s="599"/>
      <c r="G8226" s="600" t="s">
        <v>482</v>
      </c>
      <c r="H8226" s="502"/>
      <c r="I8226" s="502"/>
      <c r="J8226" s="505"/>
      <c r="K8226" s="458"/>
    </row>
    <row r="8227" spans="1:11">
      <c r="A8227" s="450"/>
      <c r="B8227" s="601"/>
      <c r="C8227" s="602"/>
      <c r="D8227" s="602"/>
      <c r="E8227" s="602"/>
      <c r="F8227" s="603"/>
      <c r="G8227" s="1648" t="s">
        <v>1145</v>
      </c>
      <c r="H8227" s="1649"/>
      <c r="I8227" s="1649"/>
      <c r="J8227" s="1650"/>
      <c r="K8227" s="458"/>
    </row>
    <row r="8228" spans="1:11">
      <c r="A8228" s="450"/>
      <c r="B8228" s="604"/>
      <c r="C8228" s="605"/>
      <c r="D8228" s="605"/>
      <c r="E8228" s="605"/>
      <c r="F8228" s="606"/>
      <c r="G8228" s="607"/>
      <c r="H8228" s="1651"/>
      <c r="I8228" s="1652"/>
      <c r="J8228" s="1653"/>
      <c r="K8228" s="458"/>
    </row>
    <row r="8229" spans="1:11" ht="15" thickBot="1">
      <c r="A8229" s="608"/>
      <c r="B8229" s="609"/>
      <c r="C8229" s="609"/>
      <c r="D8229" s="609"/>
      <c r="E8229" s="609"/>
      <c r="F8229" s="609"/>
      <c r="G8229" s="609"/>
      <c r="H8229" s="609"/>
      <c r="I8229" s="609"/>
      <c r="J8229" s="609"/>
      <c r="K8229" s="610"/>
    </row>
    <row r="8230" spans="1:11">
      <c r="A8230" s="447"/>
      <c r="B8230" s="448"/>
      <c r="C8230" s="448"/>
      <c r="D8230" s="448"/>
      <c r="E8230" s="448"/>
      <c r="F8230" s="448"/>
      <c r="G8230" s="448"/>
      <c r="H8230" s="448"/>
      <c r="I8230" s="448"/>
      <c r="J8230" s="448"/>
      <c r="K8230" s="449"/>
    </row>
    <row r="8231" spans="1:11">
      <c r="A8231" s="450"/>
      <c r="B8231" s="451" t="s">
        <v>141</v>
      </c>
      <c r="C8231" s="452"/>
      <c r="D8231" s="453" t="s">
        <v>1105</v>
      </c>
      <c r="E8231" s="454"/>
      <c r="F8231" s="455"/>
      <c r="G8231" s="455"/>
      <c r="H8231" s="456"/>
      <c r="I8231" s="456"/>
      <c r="J8231" s="457"/>
      <c r="K8231" s="458"/>
    </row>
    <row r="8232" spans="1:11">
      <c r="A8232" s="450"/>
      <c r="B8232" s="459"/>
      <c r="C8232" s="459"/>
      <c r="D8232" s="459"/>
      <c r="E8232" s="459"/>
      <c r="F8232" s="459"/>
      <c r="G8232" s="459"/>
      <c r="H8232" s="459"/>
      <c r="I8232" s="459"/>
      <c r="J8232" s="459"/>
      <c r="K8232" s="458"/>
    </row>
    <row r="8233" spans="1:11">
      <c r="A8233" s="450"/>
      <c r="B8233" s="460" t="s">
        <v>1106</v>
      </c>
      <c r="C8233" s="461" t="s">
        <v>1107</v>
      </c>
      <c r="D8233" s="1671" t="s">
        <v>198</v>
      </c>
      <c r="E8233" s="1672"/>
      <c r="F8233" s="1672"/>
      <c r="G8233" s="1672"/>
      <c r="H8233" s="1672"/>
      <c r="I8233" s="1673"/>
      <c r="J8233" s="462" t="s">
        <v>1108</v>
      </c>
      <c r="K8233" s="458"/>
    </row>
    <row r="8234" spans="1:11" ht="24" customHeight="1">
      <c r="A8234" s="450"/>
      <c r="B8234" s="463"/>
      <c r="C8234" s="464"/>
      <c r="D8234" s="1674" t="s">
        <v>1502</v>
      </c>
      <c r="E8234" s="1675"/>
      <c r="F8234" s="1675"/>
      <c r="G8234" s="1675"/>
      <c r="H8234" s="1675"/>
      <c r="I8234" s="1676"/>
      <c r="J8234" s="468" t="str">
        <f>F8251</f>
        <v>m2</v>
      </c>
      <c r="K8234" s="458"/>
    </row>
    <row r="8235" spans="1:11">
      <c r="A8235" s="450"/>
      <c r="B8235" s="469"/>
      <c r="C8235" s="469"/>
      <c r="D8235" s="469"/>
      <c r="E8235" s="469"/>
      <c r="F8235" s="469"/>
      <c r="G8235" s="469"/>
      <c r="H8235" s="469"/>
      <c r="I8235" s="470"/>
      <c r="J8235" s="471"/>
      <c r="K8235" s="458"/>
    </row>
    <row r="8236" spans="1:11">
      <c r="A8236" s="450"/>
      <c r="B8236" s="1648" t="s">
        <v>1111</v>
      </c>
      <c r="C8236" s="1650"/>
      <c r="D8236" s="1679" t="s">
        <v>873</v>
      </c>
      <c r="E8236" s="1681" t="s">
        <v>1112</v>
      </c>
      <c r="F8236" s="472" t="s">
        <v>1113</v>
      </c>
      <c r="G8236" s="473"/>
      <c r="H8236" s="472" t="s">
        <v>1114</v>
      </c>
      <c r="I8236" s="473"/>
      <c r="J8236" s="474" t="s">
        <v>1115</v>
      </c>
      <c r="K8236" s="458"/>
    </row>
    <row r="8237" spans="1:11">
      <c r="A8237" s="450"/>
      <c r="B8237" s="1677"/>
      <c r="C8237" s="1678"/>
      <c r="D8237" s="1680"/>
      <c r="E8237" s="1682"/>
      <c r="F8237" s="475" t="s">
        <v>1116</v>
      </c>
      <c r="G8237" s="475" t="s">
        <v>1117</v>
      </c>
      <c r="H8237" s="475" t="s">
        <v>1116</v>
      </c>
      <c r="I8237" s="476" t="s">
        <v>1117</v>
      </c>
      <c r="J8237" s="477" t="s">
        <v>1118</v>
      </c>
      <c r="K8237" s="458"/>
    </row>
    <row r="8238" spans="1:11">
      <c r="A8238" s="450"/>
      <c r="B8238" s="486"/>
      <c r="C8238" s="487"/>
      <c r="D8238" s="488"/>
      <c r="E8238" s="481"/>
      <c r="F8238" s="481"/>
      <c r="G8238" s="482"/>
      <c r="H8238" s="490"/>
      <c r="I8238" s="484"/>
      <c r="J8238" s="492"/>
      <c r="K8238" s="458"/>
    </row>
    <row r="8239" spans="1:11">
      <c r="A8239" s="450"/>
      <c r="B8239" s="486"/>
      <c r="C8239" s="487"/>
      <c r="D8239" s="488"/>
      <c r="E8239" s="489"/>
      <c r="F8239" s="489"/>
      <c r="G8239" s="489"/>
      <c r="H8239" s="490"/>
      <c r="I8239" s="491"/>
      <c r="J8239" s="492">
        <f>H8239*F8239*E8239+I8239*G8239*E8239</f>
        <v>0</v>
      </c>
      <c r="K8239" s="458"/>
    </row>
    <row r="8240" spans="1:11">
      <c r="A8240" s="450"/>
      <c r="B8240" s="493"/>
      <c r="C8240" s="494"/>
      <c r="D8240" s="495"/>
      <c r="E8240" s="496"/>
      <c r="F8240" s="496"/>
      <c r="G8240" s="496"/>
      <c r="H8240" s="497"/>
      <c r="I8240" s="498"/>
      <c r="J8240" s="492">
        <f>H8240*F8240*E8240+I8240*G8240*E8240</f>
        <v>0</v>
      </c>
      <c r="K8240" s="458"/>
    </row>
    <row r="8241" spans="1:11">
      <c r="A8241" s="450"/>
      <c r="B8241" s="499" t="s">
        <v>1119</v>
      </c>
      <c r="C8241" s="469"/>
      <c r="D8241" s="469"/>
      <c r="E8241" s="469"/>
      <c r="F8241" s="469"/>
      <c r="G8241" s="469"/>
      <c r="H8241" s="469"/>
      <c r="I8241" s="500" t="s">
        <v>138</v>
      </c>
      <c r="J8241" s="501">
        <f>SUM(J8238:J8240)</f>
        <v>0</v>
      </c>
      <c r="K8241" s="458"/>
    </row>
    <row r="8242" spans="1:11">
      <c r="A8242" s="450"/>
      <c r="B8242" s="502"/>
      <c r="C8242" s="502"/>
      <c r="D8242" s="502"/>
      <c r="E8242" s="502"/>
      <c r="F8242" s="502"/>
      <c r="G8242" s="502"/>
      <c r="H8242" s="502"/>
      <c r="I8242" s="503"/>
      <c r="J8242" s="504"/>
      <c r="K8242" s="458"/>
    </row>
    <row r="8243" spans="1:11" ht="20.399999999999999">
      <c r="A8243" s="450"/>
      <c r="B8243" s="1664" t="s">
        <v>1120</v>
      </c>
      <c r="C8243" s="1665"/>
      <c r="D8243" s="1665"/>
      <c r="E8243" s="1666"/>
      <c r="F8243" s="505" t="s">
        <v>873</v>
      </c>
      <c r="G8243" s="506"/>
      <c r="H8243" s="507" t="s">
        <v>560</v>
      </c>
      <c r="I8243" s="508" t="s">
        <v>1121</v>
      </c>
      <c r="J8243" s="509" t="s">
        <v>1122</v>
      </c>
      <c r="K8243" s="458"/>
    </row>
    <row r="8244" spans="1:11">
      <c r="A8244" s="450"/>
      <c r="B8244" s="510"/>
      <c r="C8244" s="511"/>
      <c r="D8244" s="512"/>
      <c r="E8244" s="513"/>
      <c r="F8244" s="514"/>
      <c r="G8244" s="515"/>
      <c r="H8244" s="516"/>
      <c r="I8244" s="484"/>
      <c r="J8244" s="485"/>
      <c r="K8244" s="458"/>
    </row>
    <row r="8245" spans="1:11">
      <c r="A8245" s="450"/>
      <c r="B8245" s="517" t="s">
        <v>626</v>
      </c>
      <c r="C8245" s="518"/>
      <c r="D8245" s="459"/>
      <c r="E8245" s="487"/>
      <c r="F8245" s="488"/>
      <c r="G8245" s="519"/>
      <c r="H8245" s="520">
        <v>0.43</v>
      </c>
      <c r="I8245" s="521">
        <f>VLOOKUP(B8245,'MÃO DE OBRA'!$A:$E,5,FALSE)/220</f>
        <v>15.730909090909092</v>
      </c>
      <c r="J8245" s="492">
        <f t="shared" ref="J8245:J8246" si="223">H8245*I8245</f>
        <v>6.76429090909091</v>
      </c>
      <c r="K8245" s="458"/>
    </row>
    <row r="8246" spans="1:11">
      <c r="A8246" s="450"/>
      <c r="B8246" s="517" t="s">
        <v>734</v>
      </c>
      <c r="C8246" s="518"/>
      <c r="D8246" s="459"/>
      <c r="E8246" s="487"/>
      <c r="F8246" s="488"/>
      <c r="G8246" s="519"/>
      <c r="H8246" s="520">
        <v>0.71</v>
      </c>
      <c r="I8246" s="521">
        <f>VLOOKUP(B8246,'MÃO DE OBRA'!$A:$E,5,FALSE)/220</f>
        <v>23.596363636363641</v>
      </c>
      <c r="J8246" s="492">
        <f t="shared" si="223"/>
        <v>16.753418181818184</v>
      </c>
      <c r="K8246" s="458"/>
    </row>
    <row r="8247" spans="1:11">
      <c r="A8247" s="450"/>
      <c r="B8247" s="517"/>
      <c r="C8247" s="518"/>
      <c r="D8247" s="459"/>
      <c r="E8247" s="487"/>
      <c r="F8247" s="488"/>
      <c r="G8247" s="519"/>
      <c r="H8247" s="520"/>
      <c r="I8247" s="521"/>
      <c r="J8247" s="492"/>
      <c r="K8247" s="458"/>
    </row>
    <row r="8248" spans="1:11">
      <c r="A8248" s="450"/>
      <c r="B8248" s="517"/>
      <c r="C8248" s="518"/>
      <c r="D8248" s="459"/>
      <c r="E8248" s="487"/>
      <c r="F8248" s="488"/>
      <c r="G8248" s="519"/>
      <c r="H8248" s="520"/>
      <c r="I8248" s="491"/>
      <c r="J8248" s="492">
        <f>H8248*I8248</f>
        <v>0</v>
      </c>
      <c r="K8248" s="458"/>
    </row>
    <row r="8249" spans="1:11">
      <c r="A8249" s="450"/>
      <c r="B8249" s="499" t="s">
        <v>1119</v>
      </c>
      <c r="C8249" s="502"/>
      <c r="D8249" s="502"/>
      <c r="E8249" s="502"/>
      <c r="F8249" s="502"/>
      <c r="G8249" s="502"/>
      <c r="H8249" s="502"/>
      <c r="I8249" s="522" t="s">
        <v>138</v>
      </c>
      <c r="J8249" s="501">
        <f>SUM(J8244:J8248)</f>
        <v>23.517709090909094</v>
      </c>
      <c r="K8249" s="458"/>
    </row>
    <row r="8250" spans="1:11">
      <c r="A8250" s="450"/>
      <c r="B8250" s="523"/>
      <c r="C8250" s="523"/>
      <c r="D8250" s="523"/>
      <c r="E8250" s="523"/>
      <c r="F8250" s="523"/>
      <c r="G8250" s="523"/>
      <c r="H8250" s="523"/>
      <c r="I8250" s="524"/>
      <c r="J8250" s="523"/>
      <c r="K8250" s="458"/>
    </row>
    <row r="8251" spans="1:11">
      <c r="A8251" s="450"/>
      <c r="B8251" s="525" t="s">
        <v>1123</v>
      </c>
      <c r="C8251" s="526"/>
      <c r="D8251" s="523"/>
      <c r="E8251" s="527">
        <v>1</v>
      </c>
      <c r="F8251" s="528" t="s">
        <v>1130</v>
      </c>
      <c r="G8251" s="506"/>
      <c r="H8251" s="506"/>
      <c r="I8251" s="529" t="s">
        <v>1124</v>
      </c>
      <c r="J8251" s="501">
        <f>J8241+J8249</f>
        <v>23.517709090909094</v>
      </c>
      <c r="K8251" s="458"/>
    </row>
    <row r="8252" spans="1:11">
      <c r="A8252" s="450"/>
      <c r="B8252" s="530"/>
      <c r="C8252" s="523"/>
      <c r="D8252" s="523"/>
      <c r="E8252" s="531"/>
      <c r="F8252" s="532"/>
      <c r="G8252" s="532"/>
      <c r="H8252" s="532"/>
      <c r="I8252" s="524"/>
      <c r="J8252" s="523"/>
      <c r="K8252" s="458"/>
    </row>
    <row r="8253" spans="1:11" ht="20.399999999999999">
      <c r="A8253" s="450"/>
      <c r="B8253" s="1667" t="s">
        <v>481</v>
      </c>
      <c r="C8253" s="1668"/>
      <c r="D8253" s="1668"/>
      <c r="E8253" s="1669"/>
      <c r="F8253" s="533" t="s">
        <v>873</v>
      </c>
      <c r="G8253" s="534" t="s">
        <v>493</v>
      </c>
      <c r="H8253" s="507" t="s">
        <v>1115</v>
      </c>
      <c r="I8253" s="535" t="s">
        <v>480</v>
      </c>
      <c r="J8253" s="536" t="s">
        <v>482</v>
      </c>
      <c r="K8253" s="458"/>
    </row>
    <row r="8254" spans="1:11">
      <c r="A8254" s="450"/>
      <c r="B8254" s="537"/>
      <c r="C8254" s="538"/>
      <c r="D8254" s="538"/>
      <c r="E8254" s="539"/>
      <c r="F8254" s="540"/>
      <c r="G8254" s="541"/>
      <c r="H8254" s="547"/>
      <c r="I8254" s="543"/>
      <c r="J8254" s="485"/>
      <c r="K8254" s="458"/>
    </row>
    <row r="8255" spans="1:11">
      <c r="A8255" s="450"/>
      <c r="B8255" s="537"/>
      <c r="C8255" s="518"/>
      <c r="D8255" s="518"/>
      <c r="E8255" s="487"/>
      <c r="F8255" s="540"/>
      <c r="G8255" s="541"/>
      <c r="H8255" s="547"/>
      <c r="I8255" s="543"/>
      <c r="J8255" s="492"/>
      <c r="K8255" s="458"/>
    </row>
    <row r="8256" spans="1:11">
      <c r="A8256" s="450"/>
      <c r="B8256" s="517"/>
      <c r="C8256" s="518"/>
      <c r="D8256" s="518"/>
      <c r="E8256" s="487"/>
      <c r="F8256" s="488"/>
      <c r="G8256" s="546"/>
      <c r="H8256" s="547"/>
      <c r="I8256" s="543"/>
      <c r="J8256" s="492">
        <f>H8256*I8256*E8238*F8238</f>
        <v>0</v>
      </c>
      <c r="K8256" s="458"/>
    </row>
    <row r="8257" spans="1:11">
      <c r="A8257" s="450"/>
      <c r="B8257" s="517"/>
      <c r="C8257" s="526"/>
      <c r="D8257" s="526"/>
      <c r="E8257" s="494"/>
      <c r="F8257" s="488"/>
      <c r="G8257" s="468"/>
      <c r="H8257" s="547"/>
      <c r="I8257" s="548"/>
      <c r="J8257" s="492">
        <f>H8257*I8257*E8239*F8239</f>
        <v>0</v>
      </c>
      <c r="K8257" s="458"/>
    </row>
    <row r="8258" spans="1:11">
      <c r="A8258" s="450"/>
      <c r="B8258" s="550" t="s">
        <v>1119</v>
      </c>
      <c r="C8258" s="526"/>
      <c r="D8258" s="526"/>
      <c r="E8258" s="526"/>
      <c r="F8258" s="523"/>
      <c r="G8258" s="526"/>
      <c r="H8258" s="551"/>
      <c r="I8258" s="552" t="s">
        <v>138</v>
      </c>
      <c r="J8258" s="501">
        <f>SUM(J8254:J8257)</f>
        <v>0</v>
      </c>
      <c r="K8258" s="458"/>
    </row>
    <row r="8259" spans="1:11">
      <c r="A8259" s="450"/>
      <c r="B8259" s="553"/>
      <c r="C8259" s="526"/>
      <c r="D8259" s="526"/>
      <c r="E8259" s="554"/>
      <c r="F8259" s="555"/>
      <c r="G8259" s="506"/>
      <c r="H8259" s="506"/>
      <c r="I8259" s="529"/>
      <c r="J8259" s="554"/>
      <c r="K8259" s="458"/>
    </row>
    <row r="8260" spans="1:11" ht="20.399999999999999">
      <c r="A8260" s="450"/>
      <c r="B8260" s="1667" t="s">
        <v>1125</v>
      </c>
      <c r="C8260" s="1668"/>
      <c r="D8260" s="1668"/>
      <c r="E8260" s="1668"/>
      <c r="F8260" s="1669"/>
      <c r="G8260" s="556" t="s">
        <v>494</v>
      </c>
      <c r="H8260" s="506" t="s">
        <v>1126</v>
      </c>
      <c r="I8260" s="557" t="s">
        <v>1115</v>
      </c>
      <c r="J8260" s="509" t="s">
        <v>482</v>
      </c>
      <c r="K8260" s="458"/>
    </row>
    <row r="8261" spans="1:11">
      <c r="A8261" s="450"/>
      <c r="B8261" s="558"/>
      <c r="C8261" s="559"/>
      <c r="D8261" s="560"/>
      <c r="E8261" s="560"/>
      <c r="F8261" s="561"/>
      <c r="G8261" s="489"/>
      <c r="H8261" s="489"/>
      <c r="I8261" s="562"/>
      <c r="J8261" s="492"/>
      <c r="K8261" s="458"/>
    </row>
    <row r="8262" spans="1:11">
      <c r="A8262" s="450"/>
      <c r="B8262" s="563"/>
      <c r="C8262" s="564"/>
      <c r="D8262" s="565"/>
      <c r="E8262" s="565"/>
      <c r="F8262" s="566"/>
      <c r="G8262" s="489"/>
      <c r="H8262" s="489"/>
      <c r="I8262" s="562"/>
      <c r="J8262" s="492"/>
      <c r="K8262" s="458"/>
    </row>
    <row r="8263" spans="1:11">
      <c r="A8263" s="450"/>
      <c r="B8263" s="1670" t="s">
        <v>138</v>
      </c>
      <c r="C8263" s="1670"/>
      <c r="D8263" s="1670"/>
      <c r="E8263" s="1670"/>
      <c r="F8263" s="1670"/>
      <c r="G8263" s="1670"/>
      <c r="H8263" s="1670"/>
      <c r="I8263" s="1670"/>
      <c r="J8263" s="501">
        <f>SUM(J8261:J8262)</f>
        <v>0</v>
      </c>
      <c r="K8263" s="458"/>
    </row>
    <row r="8264" spans="1:11">
      <c r="A8264" s="450"/>
      <c r="B8264" s="567"/>
      <c r="C8264" s="511"/>
      <c r="D8264" s="511"/>
      <c r="E8264" s="568"/>
      <c r="F8264" s="569"/>
      <c r="G8264" s="570"/>
      <c r="H8264" s="570"/>
      <c r="I8264" s="571"/>
      <c r="J8264" s="572"/>
      <c r="K8264" s="458"/>
    </row>
    <row r="8265" spans="1:11">
      <c r="A8265" s="450"/>
      <c r="B8265" s="573" t="s">
        <v>1127</v>
      </c>
      <c r="C8265" s="573"/>
      <c r="D8265" s="550"/>
      <c r="E8265" s="523"/>
      <c r="F8265" s="523"/>
      <c r="G8265" s="523"/>
      <c r="H8265" s="574"/>
      <c r="I8265" s="575"/>
      <c r="J8265" s="639">
        <f>(J8251+J8258+J8263)/E8251</f>
        <v>23.517709090909094</v>
      </c>
      <c r="K8265" s="458"/>
    </row>
    <row r="8266" spans="1:11">
      <c r="A8266" s="450"/>
      <c r="B8266" s="553"/>
      <c r="C8266" s="526"/>
      <c r="D8266" s="526"/>
      <c r="E8266" s="554"/>
      <c r="F8266" s="555"/>
      <c r="G8266" s="506"/>
      <c r="H8266" s="506"/>
      <c r="I8266" s="529"/>
      <c r="J8266" s="576"/>
      <c r="K8266" s="458"/>
    </row>
    <row r="8267" spans="1:11" ht="20.399999999999999">
      <c r="A8267" s="450"/>
      <c r="B8267" s="1667" t="s">
        <v>1128</v>
      </c>
      <c r="C8267" s="1668"/>
      <c r="D8267" s="1668"/>
      <c r="E8267" s="1668"/>
      <c r="F8267" s="1669"/>
      <c r="G8267" s="556" t="s">
        <v>494</v>
      </c>
      <c r="H8267" s="506" t="s">
        <v>1126</v>
      </c>
      <c r="I8267" s="557" t="s">
        <v>1115</v>
      </c>
      <c r="J8267" s="509" t="s">
        <v>482</v>
      </c>
      <c r="K8267" s="458"/>
    </row>
    <row r="8268" spans="1:11">
      <c r="A8268" s="450"/>
      <c r="B8268" s="558" t="s">
        <v>1503</v>
      </c>
      <c r="C8268" s="559"/>
      <c r="D8268" s="560"/>
      <c r="E8268" s="560"/>
      <c r="F8268" s="561"/>
      <c r="G8268" s="489">
        <v>0.12</v>
      </c>
      <c r="H8268" s="489" t="s">
        <v>1047</v>
      </c>
      <c r="I8268" s="562">
        <v>87.35</v>
      </c>
      <c r="J8268" s="492">
        <f>G8268*I8268</f>
        <v>10.481999999999999</v>
      </c>
      <c r="K8268" s="458"/>
    </row>
    <row r="8269" spans="1:11">
      <c r="A8269" s="450"/>
      <c r="B8269" s="563" t="s">
        <v>1504</v>
      </c>
      <c r="C8269" s="564"/>
      <c r="D8269" s="565"/>
      <c r="E8269" s="565"/>
      <c r="F8269" s="566"/>
      <c r="G8269" s="489">
        <v>0.12</v>
      </c>
      <c r="H8269" s="489" t="s">
        <v>1047</v>
      </c>
      <c r="I8269" s="743">
        <v>86.9</v>
      </c>
      <c r="J8269" s="492">
        <f t="shared" ref="J8269:J8273" si="224">G8269*I8269</f>
        <v>10.428000000000001</v>
      </c>
      <c r="K8269" s="458"/>
    </row>
    <row r="8270" spans="1:11">
      <c r="A8270" s="450"/>
      <c r="B8270" s="563" t="s">
        <v>555</v>
      </c>
      <c r="C8270" s="564"/>
      <c r="D8270" s="565"/>
      <c r="E8270" s="565"/>
      <c r="F8270" s="566"/>
      <c r="G8270" s="489">
        <v>0.3</v>
      </c>
      <c r="H8270" s="489" t="s">
        <v>533</v>
      </c>
      <c r="I8270" s="743">
        <v>20</v>
      </c>
      <c r="J8270" s="492">
        <f t="shared" si="224"/>
        <v>6</v>
      </c>
      <c r="K8270" s="458"/>
    </row>
    <row r="8271" spans="1:11">
      <c r="A8271" s="450"/>
      <c r="B8271" s="563"/>
      <c r="C8271" s="564"/>
      <c r="D8271" s="565"/>
      <c r="E8271" s="565"/>
      <c r="F8271" s="566"/>
      <c r="G8271" s="489"/>
      <c r="H8271" s="489"/>
      <c r="I8271" s="743"/>
      <c r="J8271" s="492">
        <f t="shared" si="224"/>
        <v>0</v>
      </c>
      <c r="K8271" s="458"/>
    </row>
    <row r="8272" spans="1:11">
      <c r="A8272" s="450"/>
      <c r="B8272" s="563"/>
      <c r="C8272" s="564"/>
      <c r="D8272" s="565"/>
      <c r="E8272" s="565"/>
      <c r="F8272" s="566"/>
      <c r="G8272" s="489"/>
      <c r="H8272" s="489"/>
      <c r="I8272" s="743"/>
      <c r="J8272" s="492">
        <f t="shared" si="224"/>
        <v>0</v>
      </c>
      <c r="K8272" s="458"/>
    </row>
    <row r="8273" spans="1:11">
      <c r="A8273" s="450"/>
      <c r="B8273" s="577"/>
      <c r="C8273" s="578"/>
      <c r="D8273" s="579"/>
      <c r="E8273" s="579"/>
      <c r="F8273" s="580"/>
      <c r="G8273" s="489"/>
      <c r="H8273" s="489"/>
      <c r="I8273" s="743"/>
      <c r="J8273" s="492">
        <f t="shared" si="224"/>
        <v>0</v>
      </c>
      <c r="K8273" s="458"/>
    </row>
    <row r="8274" spans="1:11">
      <c r="A8274" s="450"/>
      <c r="B8274" s="581"/>
      <c r="C8274" s="523"/>
      <c r="D8274" s="523"/>
      <c r="E8274" s="582"/>
      <c r="F8274" s="583"/>
      <c r="G8274" s="532"/>
      <c r="H8274" s="532"/>
      <c r="I8274" s="524" t="s">
        <v>138</v>
      </c>
      <c r="J8274" s="501">
        <f>SUM(J8268:J8273)</f>
        <v>26.91</v>
      </c>
      <c r="K8274" s="458"/>
    </row>
    <row r="8275" spans="1:11">
      <c r="A8275" s="450"/>
      <c r="B8275" s="584"/>
      <c r="C8275" s="523"/>
      <c r="D8275" s="523"/>
      <c r="E8275" s="582"/>
      <c r="F8275" s="583"/>
      <c r="G8275" s="532"/>
      <c r="H8275" s="532"/>
      <c r="I8275" s="524"/>
      <c r="J8275" s="582"/>
      <c r="K8275" s="458"/>
    </row>
    <row r="8276" spans="1:11" ht="20.399999999999999">
      <c r="A8276" s="450"/>
      <c r="B8276" s="1667" t="s">
        <v>1141</v>
      </c>
      <c r="C8276" s="1668"/>
      <c r="D8276" s="1668"/>
      <c r="E8276" s="1668"/>
      <c r="F8276" s="1669"/>
      <c r="G8276" s="587" t="s">
        <v>494</v>
      </c>
      <c r="H8276" s="506" t="s">
        <v>1115</v>
      </c>
      <c r="I8276" s="557"/>
      <c r="J8276" s="509" t="s">
        <v>482</v>
      </c>
      <c r="K8276" s="458"/>
    </row>
    <row r="8277" spans="1:11">
      <c r="A8277" s="450"/>
      <c r="B8277" s="1654"/>
      <c r="C8277" s="1655"/>
      <c r="D8277" s="1655"/>
      <c r="E8277" s="1655"/>
      <c r="F8277" s="1656"/>
      <c r="G8277" s="489"/>
      <c r="H8277" s="1657"/>
      <c r="I8277" s="1658"/>
      <c r="J8277" s="492"/>
      <c r="K8277" s="458"/>
    </row>
    <row r="8278" spans="1:11">
      <c r="A8278" s="450"/>
      <c r="B8278" s="1659"/>
      <c r="C8278" s="1660"/>
      <c r="D8278" s="1660"/>
      <c r="E8278" s="1660"/>
      <c r="F8278" s="1661"/>
      <c r="G8278" s="496"/>
      <c r="H8278" s="1662"/>
      <c r="I8278" s="1663"/>
      <c r="J8278" s="492"/>
      <c r="K8278" s="458"/>
    </row>
    <row r="8279" spans="1:11">
      <c r="A8279" s="450"/>
      <c r="B8279" s="581"/>
      <c r="C8279" s="523"/>
      <c r="D8279" s="523"/>
      <c r="E8279" s="582"/>
      <c r="F8279" s="583"/>
      <c r="G8279" s="532"/>
      <c r="H8279" s="532"/>
      <c r="I8279" s="524" t="s">
        <v>138</v>
      </c>
      <c r="J8279" s="501">
        <f>SUM(J8277:J8278)</f>
        <v>0</v>
      </c>
      <c r="K8279" s="458"/>
    </row>
    <row r="8280" spans="1:11">
      <c r="A8280" s="450"/>
      <c r="B8280" s="523"/>
      <c r="C8280" s="523"/>
      <c r="D8280" s="523"/>
      <c r="E8280" s="523"/>
      <c r="F8280" s="523"/>
      <c r="G8280" s="523"/>
      <c r="H8280" s="523"/>
      <c r="I8280" s="524"/>
      <c r="J8280" s="523"/>
      <c r="K8280" s="458"/>
    </row>
    <row r="8281" spans="1:11">
      <c r="A8281" s="450"/>
      <c r="B8281" s="1645" t="s">
        <v>1142</v>
      </c>
      <c r="C8281" s="1646"/>
      <c r="D8281" s="1646"/>
      <c r="E8281" s="1646"/>
      <c r="F8281" s="1646"/>
      <c r="G8281" s="1646"/>
      <c r="H8281" s="1646"/>
      <c r="I8281" s="1647"/>
      <c r="J8281" s="573">
        <f>J8279+J8274+J8265</f>
        <v>50.42770909090909</v>
      </c>
      <c r="K8281" s="458"/>
    </row>
    <row r="8282" spans="1:11">
      <c r="A8282" s="450"/>
      <c r="B8282" s="523"/>
      <c r="C8282" s="523"/>
      <c r="D8282" s="523"/>
      <c r="E8282" s="523"/>
      <c r="F8282" s="523"/>
      <c r="G8282" s="523"/>
      <c r="H8282" s="523"/>
      <c r="I8282" s="524"/>
      <c r="J8282" s="523"/>
      <c r="K8282" s="458"/>
    </row>
    <row r="8283" spans="1:11">
      <c r="A8283" s="450"/>
      <c r="B8283" s="1645" t="s">
        <v>1143</v>
      </c>
      <c r="C8283" s="1646"/>
      <c r="D8283" s="1646"/>
      <c r="E8283" s="1646"/>
      <c r="F8283" s="1646"/>
      <c r="G8283" s="1646"/>
      <c r="H8283" s="1646"/>
      <c r="I8283" s="1647"/>
      <c r="J8283" s="501">
        <f>J8281*0</f>
        <v>0</v>
      </c>
      <c r="K8283" s="458"/>
    </row>
    <row r="8284" spans="1:11">
      <c r="A8284" s="450"/>
      <c r="B8284" s="523"/>
      <c r="C8284" s="523"/>
      <c r="D8284" s="523"/>
      <c r="E8284" s="523"/>
      <c r="F8284" s="523"/>
      <c r="G8284" s="523"/>
      <c r="H8284" s="523"/>
      <c r="I8284" s="524"/>
      <c r="J8284" s="523"/>
      <c r="K8284" s="458"/>
    </row>
    <row r="8285" spans="1:11">
      <c r="A8285" s="450"/>
      <c r="B8285" s="1645" t="s">
        <v>1144</v>
      </c>
      <c r="C8285" s="1646"/>
      <c r="D8285" s="1646"/>
      <c r="E8285" s="1646"/>
      <c r="F8285" s="1646"/>
      <c r="G8285" s="1646"/>
      <c r="H8285" s="1646"/>
      <c r="I8285" s="1647"/>
      <c r="J8285" s="573">
        <f>J8281+J8283</f>
        <v>50.42770909090909</v>
      </c>
      <c r="K8285" s="458"/>
    </row>
    <row r="8286" spans="1:11">
      <c r="A8286" s="450"/>
      <c r="B8286" s="511"/>
      <c r="C8286" s="511"/>
      <c r="D8286" s="511"/>
      <c r="E8286" s="511"/>
      <c r="F8286" s="511"/>
      <c r="G8286" s="511"/>
      <c r="H8286" s="511"/>
      <c r="I8286" s="571"/>
      <c r="J8286" s="511"/>
      <c r="K8286" s="458"/>
    </row>
    <row r="8287" spans="1:11">
      <c r="A8287" s="450"/>
      <c r="B8287" s="589"/>
      <c r="C8287" s="559"/>
      <c r="D8287" s="559"/>
      <c r="E8287" s="559"/>
      <c r="F8287" s="559"/>
      <c r="G8287" s="559"/>
      <c r="H8287" s="559"/>
      <c r="I8287" s="559"/>
      <c r="J8287" s="590"/>
      <c r="K8287" s="458"/>
    </row>
    <row r="8288" spans="1:11">
      <c r="A8288" s="450"/>
      <c r="B8288" s="591"/>
      <c r="C8288" s="592"/>
      <c r="D8288" s="593"/>
      <c r="E8288" s="593"/>
      <c r="F8288" s="594" t="s">
        <v>1119</v>
      </c>
      <c r="G8288" s="595" t="s">
        <v>1119</v>
      </c>
      <c r="H8288" s="592"/>
      <c r="I8288" s="592"/>
      <c r="J8288" s="596"/>
      <c r="K8288" s="458"/>
    </row>
    <row r="8289" spans="1:11">
      <c r="A8289" s="450"/>
      <c r="B8289" s="459"/>
      <c r="C8289" s="459"/>
      <c r="D8289" s="459"/>
      <c r="E8289" s="459"/>
      <c r="F8289" s="459"/>
      <c r="G8289" s="459"/>
      <c r="H8289" s="459"/>
      <c r="I8289" s="459"/>
      <c r="J8289" s="459"/>
      <c r="K8289" s="458"/>
    </row>
    <row r="8290" spans="1:11">
      <c r="A8290" s="450"/>
      <c r="B8290" s="597"/>
      <c r="C8290" s="598"/>
      <c r="D8290" s="598"/>
      <c r="E8290" s="598"/>
      <c r="F8290" s="599"/>
      <c r="G8290" s="600" t="s">
        <v>482</v>
      </c>
      <c r="H8290" s="502"/>
      <c r="I8290" s="502"/>
      <c r="J8290" s="505"/>
      <c r="K8290" s="458"/>
    </row>
    <row r="8291" spans="1:11">
      <c r="A8291" s="450"/>
      <c r="B8291" s="601"/>
      <c r="C8291" s="602"/>
      <c r="D8291" s="602"/>
      <c r="E8291" s="602"/>
      <c r="F8291" s="603"/>
      <c r="G8291" s="1648" t="s">
        <v>1145</v>
      </c>
      <c r="H8291" s="1649"/>
      <c r="I8291" s="1649"/>
      <c r="J8291" s="1650"/>
      <c r="K8291" s="458"/>
    </row>
    <row r="8292" spans="1:11">
      <c r="A8292" s="450"/>
      <c r="B8292" s="604"/>
      <c r="C8292" s="605"/>
      <c r="D8292" s="605"/>
      <c r="E8292" s="605"/>
      <c r="F8292" s="606"/>
      <c r="G8292" s="607"/>
      <c r="H8292" s="1651"/>
      <c r="I8292" s="1652"/>
      <c r="J8292" s="1653"/>
      <c r="K8292" s="458"/>
    </row>
    <row r="8293" spans="1:11" ht="15" thickBot="1">
      <c r="A8293" s="608"/>
      <c r="B8293" s="609"/>
      <c r="C8293" s="609"/>
      <c r="D8293" s="609"/>
      <c r="E8293" s="609"/>
      <c r="F8293" s="609"/>
      <c r="G8293" s="609"/>
      <c r="H8293" s="609"/>
      <c r="I8293" s="609"/>
      <c r="J8293" s="609"/>
      <c r="K8293" s="610"/>
    </row>
    <row r="8294" spans="1:11">
      <c r="A8294" s="447"/>
      <c r="B8294" s="448"/>
      <c r="C8294" s="448"/>
      <c r="D8294" s="448"/>
      <c r="E8294" s="448"/>
      <c r="F8294" s="448"/>
      <c r="G8294" s="448"/>
      <c r="H8294" s="448"/>
      <c r="I8294" s="448"/>
      <c r="J8294" s="448"/>
      <c r="K8294" s="449"/>
    </row>
    <row r="8295" spans="1:11">
      <c r="A8295" s="450"/>
      <c r="B8295" s="451" t="s">
        <v>141</v>
      </c>
      <c r="C8295" s="452"/>
      <c r="D8295" s="453" t="s">
        <v>1105</v>
      </c>
      <c r="E8295" s="454"/>
      <c r="F8295" s="455"/>
      <c r="G8295" s="455"/>
      <c r="H8295" s="456"/>
      <c r="I8295" s="456"/>
      <c r="J8295" s="457"/>
      <c r="K8295" s="458"/>
    </row>
    <row r="8296" spans="1:11">
      <c r="A8296" s="450"/>
      <c r="B8296" s="459"/>
      <c r="C8296" s="459"/>
      <c r="D8296" s="459"/>
      <c r="E8296" s="459"/>
      <c r="F8296" s="459"/>
      <c r="G8296" s="459"/>
      <c r="H8296" s="459"/>
      <c r="I8296" s="459"/>
      <c r="J8296" s="459"/>
      <c r="K8296" s="458"/>
    </row>
    <row r="8297" spans="1:11">
      <c r="A8297" s="450"/>
      <c r="B8297" s="460" t="s">
        <v>1173</v>
      </c>
      <c r="C8297" s="461" t="s">
        <v>1107</v>
      </c>
      <c r="D8297" s="1671" t="s">
        <v>198</v>
      </c>
      <c r="E8297" s="1672"/>
      <c r="F8297" s="1672"/>
      <c r="G8297" s="1672"/>
      <c r="H8297" s="1672"/>
      <c r="I8297" s="1673"/>
      <c r="J8297" s="462" t="s">
        <v>1108</v>
      </c>
      <c r="K8297" s="458"/>
    </row>
    <row r="8298" spans="1:11" ht="28.5" customHeight="1">
      <c r="A8298" s="450"/>
      <c r="B8298" s="463" t="s">
        <v>1505</v>
      </c>
      <c r="C8298" s="464"/>
      <c r="D8298" s="1674" t="s">
        <v>1506</v>
      </c>
      <c r="E8298" s="1675"/>
      <c r="F8298" s="1675"/>
      <c r="G8298" s="1675"/>
      <c r="H8298" s="1675"/>
      <c r="I8298" s="1676"/>
      <c r="J8298" s="468" t="str">
        <f>F8315</f>
        <v>m2</v>
      </c>
      <c r="K8298" s="458"/>
    </row>
    <row r="8299" spans="1:11">
      <c r="A8299" s="450"/>
      <c r="B8299" s="469"/>
      <c r="C8299" s="469"/>
      <c r="D8299" s="469"/>
      <c r="E8299" s="469"/>
      <c r="F8299" s="469"/>
      <c r="G8299" s="469"/>
      <c r="H8299" s="469"/>
      <c r="I8299" s="470"/>
      <c r="J8299" s="471"/>
      <c r="K8299" s="458"/>
    </row>
    <row r="8300" spans="1:11">
      <c r="A8300" s="450"/>
      <c r="B8300" s="1648" t="s">
        <v>1111</v>
      </c>
      <c r="C8300" s="1650"/>
      <c r="D8300" s="1679" t="s">
        <v>873</v>
      </c>
      <c r="E8300" s="1681" t="s">
        <v>1112</v>
      </c>
      <c r="F8300" s="472" t="s">
        <v>1113</v>
      </c>
      <c r="G8300" s="473"/>
      <c r="H8300" s="472" t="s">
        <v>1114</v>
      </c>
      <c r="I8300" s="473"/>
      <c r="J8300" s="474" t="s">
        <v>1115</v>
      </c>
      <c r="K8300" s="458"/>
    </row>
    <row r="8301" spans="1:11">
      <c r="A8301" s="450"/>
      <c r="B8301" s="1677"/>
      <c r="C8301" s="1678"/>
      <c r="D8301" s="1680"/>
      <c r="E8301" s="1682"/>
      <c r="F8301" s="475" t="s">
        <v>1116</v>
      </c>
      <c r="G8301" s="475" t="s">
        <v>1117</v>
      </c>
      <c r="H8301" s="475" t="s">
        <v>1116</v>
      </c>
      <c r="I8301" s="476" t="s">
        <v>1117</v>
      </c>
      <c r="J8301" s="477" t="s">
        <v>1118</v>
      </c>
      <c r="K8301" s="458"/>
    </row>
    <row r="8302" spans="1:11">
      <c r="A8302" s="450"/>
      <c r="B8302" s="486"/>
      <c r="C8302" s="487"/>
      <c r="D8302" s="488"/>
      <c r="E8302" s="481"/>
      <c r="F8302" s="481"/>
      <c r="G8302" s="482"/>
      <c r="H8302" s="490"/>
      <c r="I8302" s="484"/>
      <c r="J8302" s="492"/>
      <c r="K8302" s="458"/>
    </row>
    <row r="8303" spans="1:11">
      <c r="A8303" s="450"/>
      <c r="B8303" s="486"/>
      <c r="C8303" s="487"/>
      <c r="D8303" s="488"/>
      <c r="E8303" s="489"/>
      <c r="F8303" s="489"/>
      <c r="G8303" s="489"/>
      <c r="H8303" s="490"/>
      <c r="I8303" s="491"/>
      <c r="J8303" s="492">
        <f>H8303*F8303*E8303+I8303*G8303*E8303</f>
        <v>0</v>
      </c>
      <c r="K8303" s="458"/>
    </row>
    <row r="8304" spans="1:11">
      <c r="A8304" s="450"/>
      <c r="B8304" s="493"/>
      <c r="C8304" s="494"/>
      <c r="D8304" s="495"/>
      <c r="E8304" s="496"/>
      <c r="F8304" s="496"/>
      <c r="G8304" s="496"/>
      <c r="H8304" s="497"/>
      <c r="I8304" s="498"/>
      <c r="J8304" s="492">
        <f>H8304*F8304*E8304+I8304*G8304*E8304</f>
        <v>0</v>
      </c>
      <c r="K8304" s="458"/>
    </row>
    <row r="8305" spans="1:11">
      <c r="A8305" s="450"/>
      <c r="B8305" s="499" t="s">
        <v>1119</v>
      </c>
      <c r="C8305" s="469"/>
      <c r="D8305" s="469"/>
      <c r="E8305" s="469"/>
      <c r="F8305" s="469"/>
      <c r="G8305" s="469"/>
      <c r="H8305" s="469"/>
      <c r="I8305" s="500" t="s">
        <v>138</v>
      </c>
      <c r="J8305" s="501">
        <f>SUM(J8302:J8304)</f>
        <v>0</v>
      </c>
      <c r="K8305" s="458"/>
    </row>
    <row r="8306" spans="1:11">
      <c r="A8306" s="450"/>
      <c r="B8306" s="502"/>
      <c r="C8306" s="502"/>
      <c r="D8306" s="502"/>
      <c r="E8306" s="502"/>
      <c r="F8306" s="502"/>
      <c r="G8306" s="502"/>
      <c r="H8306" s="502"/>
      <c r="I8306" s="503"/>
      <c r="J8306" s="504"/>
      <c r="K8306" s="458"/>
    </row>
    <row r="8307" spans="1:11" ht="20.399999999999999">
      <c r="A8307" s="450"/>
      <c r="B8307" s="1664" t="s">
        <v>1120</v>
      </c>
      <c r="C8307" s="1665"/>
      <c r="D8307" s="1665"/>
      <c r="E8307" s="1666"/>
      <c r="F8307" s="505" t="s">
        <v>873</v>
      </c>
      <c r="G8307" s="506"/>
      <c r="H8307" s="507" t="s">
        <v>560</v>
      </c>
      <c r="I8307" s="508" t="s">
        <v>1121</v>
      </c>
      <c r="J8307" s="509" t="s">
        <v>1122</v>
      </c>
      <c r="K8307" s="458"/>
    </row>
    <row r="8308" spans="1:11">
      <c r="A8308" s="450"/>
      <c r="B8308" s="510"/>
      <c r="C8308" s="511"/>
      <c r="D8308" s="512"/>
      <c r="E8308" s="513"/>
      <c r="F8308" s="514"/>
      <c r="G8308" s="515"/>
      <c r="H8308" s="516"/>
      <c r="I8308" s="484"/>
      <c r="J8308" s="485"/>
      <c r="K8308" s="458"/>
    </row>
    <row r="8309" spans="1:11">
      <c r="A8309" s="450"/>
      <c r="B8309" s="517" t="s">
        <v>626</v>
      </c>
      <c r="C8309" s="518"/>
      <c r="D8309" s="459"/>
      <c r="E8309" s="487"/>
      <c r="F8309" s="488"/>
      <c r="G8309" s="519"/>
      <c r="H8309" s="520">
        <v>0.48</v>
      </c>
      <c r="I8309" s="521">
        <f>VLOOKUP(B8309,'MÃO DE OBRA'!$A:$E,5,FALSE)/220</f>
        <v>15.730909090909092</v>
      </c>
      <c r="J8309" s="492">
        <f t="shared" ref="J8309:J8310" si="225">H8309*I8309</f>
        <v>7.550836363636364</v>
      </c>
      <c r="K8309" s="458"/>
    </row>
    <row r="8310" spans="1:11">
      <c r="A8310" s="450"/>
      <c r="B8310" s="517" t="s">
        <v>734</v>
      </c>
      <c r="C8310" s="518"/>
      <c r="D8310" s="459"/>
      <c r="E8310" s="487"/>
      <c r="F8310" s="488"/>
      <c r="G8310" s="519"/>
      <c r="H8310" s="520">
        <v>0.24379999999999999</v>
      </c>
      <c r="I8310" s="521">
        <f>VLOOKUP(B8310,'MÃO DE OBRA'!$A:$E,5,FALSE)/220</f>
        <v>23.596363636363641</v>
      </c>
      <c r="J8310" s="492">
        <f t="shared" si="225"/>
        <v>5.7527934545454551</v>
      </c>
      <c r="K8310" s="458"/>
    </row>
    <row r="8311" spans="1:11">
      <c r="A8311" s="450"/>
      <c r="B8311" s="517"/>
      <c r="C8311" s="518"/>
      <c r="D8311" s="459"/>
      <c r="E8311" s="487"/>
      <c r="F8311" s="488"/>
      <c r="G8311" s="519"/>
      <c r="H8311" s="520"/>
      <c r="I8311" s="521"/>
      <c r="J8311" s="492"/>
      <c r="K8311" s="458"/>
    </row>
    <row r="8312" spans="1:11">
      <c r="A8312" s="450"/>
      <c r="B8312" s="517"/>
      <c r="C8312" s="518"/>
      <c r="D8312" s="459"/>
      <c r="E8312" s="487"/>
      <c r="F8312" s="488"/>
      <c r="G8312" s="519"/>
      <c r="H8312" s="520"/>
      <c r="I8312" s="491"/>
      <c r="J8312" s="492">
        <f>H8312*I8312</f>
        <v>0</v>
      </c>
      <c r="K8312" s="458"/>
    </row>
    <row r="8313" spans="1:11">
      <c r="A8313" s="450"/>
      <c r="B8313" s="499" t="s">
        <v>1119</v>
      </c>
      <c r="C8313" s="502"/>
      <c r="D8313" s="502"/>
      <c r="E8313" s="502"/>
      <c r="F8313" s="502"/>
      <c r="G8313" s="502"/>
      <c r="H8313" s="502"/>
      <c r="I8313" s="522" t="s">
        <v>138</v>
      </c>
      <c r="J8313" s="501">
        <f>SUM(J8308:J8312)</f>
        <v>13.303629818181818</v>
      </c>
      <c r="K8313" s="458"/>
    </row>
    <row r="8314" spans="1:11">
      <c r="A8314" s="450"/>
      <c r="B8314" s="523"/>
      <c r="C8314" s="523"/>
      <c r="D8314" s="523"/>
      <c r="E8314" s="523"/>
      <c r="F8314" s="523"/>
      <c r="G8314" s="523"/>
      <c r="H8314" s="523"/>
      <c r="I8314" s="524"/>
      <c r="J8314" s="523"/>
      <c r="K8314" s="458"/>
    </row>
    <row r="8315" spans="1:11">
      <c r="A8315" s="450"/>
      <c r="B8315" s="525" t="s">
        <v>1123</v>
      </c>
      <c r="C8315" s="526"/>
      <c r="D8315" s="523"/>
      <c r="E8315" s="527">
        <v>1</v>
      </c>
      <c r="F8315" s="528" t="s">
        <v>1130</v>
      </c>
      <c r="G8315" s="506"/>
      <c r="H8315" s="506"/>
      <c r="I8315" s="529" t="s">
        <v>1124</v>
      </c>
      <c r="J8315" s="501">
        <f>J8305+J8313</f>
        <v>13.303629818181818</v>
      </c>
      <c r="K8315" s="458"/>
    </row>
    <row r="8316" spans="1:11">
      <c r="A8316" s="450"/>
      <c r="B8316" s="530"/>
      <c r="C8316" s="523"/>
      <c r="D8316" s="523"/>
      <c r="E8316" s="531"/>
      <c r="F8316" s="532"/>
      <c r="G8316" s="532"/>
      <c r="H8316" s="532"/>
      <c r="I8316" s="524"/>
      <c r="J8316" s="523"/>
      <c r="K8316" s="458"/>
    </row>
    <row r="8317" spans="1:11" ht="20.399999999999999">
      <c r="A8317" s="450"/>
      <c r="B8317" s="1667" t="s">
        <v>481</v>
      </c>
      <c r="C8317" s="1668"/>
      <c r="D8317" s="1668"/>
      <c r="E8317" s="1669"/>
      <c r="F8317" s="533" t="s">
        <v>873</v>
      </c>
      <c r="G8317" s="534" t="s">
        <v>493</v>
      </c>
      <c r="H8317" s="507" t="s">
        <v>1115</v>
      </c>
      <c r="I8317" s="535" t="s">
        <v>480</v>
      </c>
      <c r="J8317" s="536" t="s">
        <v>482</v>
      </c>
      <c r="K8317" s="458"/>
    </row>
    <row r="8318" spans="1:11">
      <c r="A8318" s="450"/>
      <c r="B8318" s="537"/>
      <c r="C8318" s="538"/>
      <c r="D8318" s="538"/>
      <c r="E8318" s="539"/>
      <c r="F8318" s="540"/>
      <c r="G8318" s="541"/>
      <c r="H8318" s="547"/>
      <c r="I8318" s="543"/>
      <c r="J8318" s="485"/>
      <c r="K8318" s="458"/>
    </row>
    <row r="8319" spans="1:11">
      <c r="A8319" s="450"/>
      <c r="B8319" s="537"/>
      <c r="C8319" s="518"/>
      <c r="D8319" s="518"/>
      <c r="E8319" s="487"/>
      <c r="F8319" s="540"/>
      <c r="G8319" s="541"/>
      <c r="H8319" s="547"/>
      <c r="I8319" s="543"/>
      <c r="J8319" s="492"/>
      <c r="K8319" s="458"/>
    </row>
    <row r="8320" spans="1:11">
      <c r="A8320" s="450"/>
      <c r="B8320" s="517"/>
      <c r="C8320" s="518"/>
      <c r="D8320" s="518"/>
      <c r="E8320" s="487"/>
      <c r="F8320" s="488"/>
      <c r="G8320" s="546"/>
      <c r="H8320" s="547"/>
      <c r="I8320" s="543"/>
      <c r="J8320" s="492">
        <f>H8320*I8320*E8302*F8302</f>
        <v>0</v>
      </c>
      <c r="K8320" s="458"/>
    </row>
    <row r="8321" spans="1:11">
      <c r="A8321" s="450"/>
      <c r="B8321" s="517"/>
      <c r="C8321" s="526"/>
      <c r="D8321" s="526"/>
      <c r="E8321" s="494"/>
      <c r="F8321" s="488"/>
      <c r="G8321" s="468"/>
      <c r="H8321" s="547"/>
      <c r="I8321" s="548"/>
      <c r="J8321" s="492">
        <f>H8321*I8321*E8303*F8303</f>
        <v>0</v>
      </c>
      <c r="K8321" s="458"/>
    </row>
    <row r="8322" spans="1:11">
      <c r="A8322" s="450"/>
      <c r="B8322" s="550" t="s">
        <v>1119</v>
      </c>
      <c r="C8322" s="526"/>
      <c r="D8322" s="526"/>
      <c r="E8322" s="526"/>
      <c r="F8322" s="523"/>
      <c r="G8322" s="526"/>
      <c r="H8322" s="551"/>
      <c r="I8322" s="552" t="s">
        <v>138</v>
      </c>
      <c r="J8322" s="501">
        <f>SUM(J8318:J8321)</f>
        <v>0</v>
      </c>
      <c r="K8322" s="458"/>
    </row>
    <row r="8323" spans="1:11">
      <c r="A8323" s="450"/>
      <c r="B8323" s="553"/>
      <c r="C8323" s="526"/>
      <c r="D8323" s="526"/>
      <c r="E8323" s="554"/>
      <c r="F8323" s="555"/>
      <c r="G8323" s="506"/>
      <c r="H8323" s="506"/>
      <c r="I8323" s="529"/>
      <c r="J8323" s="554"/>
      <c r="K8323" s="458"/>
    </row>
    <row r="8324" spans="1:11" ht="20.399999999999999">
      <c r="A8324" s="450"/>
      <c r="B8324" s="1667" t="s">
        <v>1125</v>
      </c>
      <c r="C8324" s="1668"/>
      <c r="D8324" s="1668"/>
      <c r="E8324" s="1668"/>
      <c r="F8324" s="1669"/>
      <c r="G8324" s="556" t="s">
        <v>494</v>
      </c>
      <c r="H8324" s="506" t="s">
        <v>1126</v>
      </c>
      <c r="I8324" s="557" t="s">
        <v>1115</v>
      </c>
      <c r="J8324" s="509" t="s">
        <v>482</v>
      </c>
      <c r="K8324" s="458"/>
    </row>
    <row r="8325" spans="1:11">
      <c r="A8325" s="450"/>
      <c r="B8325" s="558"/>
      <c r="C8325" s="559"/>
      <c r="D8325" s="560"/>
      <c r="E8325" s="560"/>
      <c r="F8325" s="561"/>
      <c r="G8325" s="489"/>
      <c r="H8325" s="489"/>
      <c r="I8325" s="562"/>
      <c r="J8325" s="492"/>
      <c r="K8325" s="458"/>
    </row>
    <row r="8326" spans="1:11">
      <c r="A8326" s="450"/>
      <c r="B8326" s="563"/>
      <c r="C8326" s="564"/>
      <c r="D8326" s="565"/>
      <c r="E8326" s="565"/>
      <c r="F8326" s="566"/>
      <c r="G8326" s="489"/>
      <c r="H8326" s="489"/>
      <c r="I8326" s="562"/>
      <c r="J8326" s="492"/>
      <c r="K8326" s="458"/>
    </row>
    <row r="8327" spans="1:11">
      <c r="A8327" s="450"/>
      <c r="B8327" s="1670" t="s">
        <v>138</v>
      </c>
      <c r="C8327" s="1670"/>
      <c r="D8327" s="1670"/>
      <c r="E8327" s="1670"/>
      <c r="F8327" s="1670"/>
      <c r="G8327" s="1670"/>
      <c r="H8327" s="1670"/>
      <c r="I8327" s="1670"/>
      <c r="J8327" s="501">
        <f>SUM(J8325:J8326)</f>
        <v>0</v>
      </c>
      <c r="K8327" s="458"/>
    </row>
    <row r="8328" spans="1:11">
      <c r="A8328" s="450"/>
      <c r="B8328" s="567"/>
      <c r="C8328" s="511"/>
      <c r="D8328" s="511"/>
      <c r="E8328" s="568"/>
      <c r="F8328" s="569"/>
      <c r="G8328" s="570"/>
      <c r="H8328" s="570"/>
      <c r="I8328" s="571"/>
      <c r="J8328" s="572"/>
      <c r="K8328" s="458"/>
    </row>
    <row r="8329" spans="1:11">
      <c r="A8329" s="450"/>
      <c r="B8329" s="573" t="s">
        <v>1127</v>
      </c>
      <c r="C8329" s="573"/>
      <c r="D8329" s="550"/>
      <c r="E8329" s="523"/>
      <c r="F8329" s="523"/>
      <c r="G8329" s="523"/>
      <c r="H8329" s="574"/>
      <c r="I8329" s="575"/>
      <c r="J8329" s="639">
        <f>(J8315+J8322+J8327)/E8315</f>
        <v>13.303629818181818</v>
      </c>
      <c r="K8329" s="458"/>
    </row>
    <row r="8330" spans="1:11">
      <c r="A8330" s="450"/>
      <c r="B8330" s="553"/>
      <c r="C8330" s="526"/>
      <c r="D8330" s="526"/>
      <c r="E8330" s="554"/>
      <c r="F8330" s="555"/>
      <c r="G8330" s="506"/>
      <c r="H8330" s="506"/>
      <c r="I8330" s="529"/>
      <c r="J8330" s="576"/>
      <c r="K8330" s="458"/>
    </row>
    <row r="8331" spans="1:11" ht="20.399999999999999">
      <c r="A8331" s="450"/>
      <c r="B8331" s="1667" t="s">
        <v>1128</v>
      </c>
      <c r="C8331" s="1668"/>
      <c r="D8331" s="1668"/>
      <c r="E8331" s="1668"/>
      <c r="F8331" s="1669"/>
      <c r="G8331" s="556" t="s">
        <v>494</v>
      </c>
      <c r="H8331" s="506" t="s">
        <v>1126</v>
      </c>
      <c r="I8331" s="557" t="s">
        <v>1115</v>
      </c>
      <c r="J8331" s="509" t="s">
        <v>482</v>
      </c>
      <c r="K8331" s="458"/>
    </row>
    <row r="8332" spans="1:11">
      <c r="A8332" s="450"/>
      <c r="B8332" s="558" t="s">
        <v>1494</v>
      </c>
      <c r="C8332" s="559"/>
      <c r="D8332" s="560"/>
      <c r="E8332" s="560"/>
      <c r="F8332" s="561"/>
      <c r="G8332" s="489">
        <v>0.1</v>
      </c>
      <c r="H8332" s="489" t="s">
        <v>1126</v>
      </c>
      <c r="I8332" s="562">
        <v>1.1000000000000001</v>
      </c>
      <c r="J8332" s="492">
        <f>G8332*I8332</f>
        <v>0.11000000000000001</v>
      </c>
      <c r="K8332" s="458"/>
    </row>
    <row r="8333" spans="1:11">
      <c r="A8333" s="450"/>
      <c r="B8333" s="563" t="s">
        <v>1488</v>
      </c>
      <c r="C8333" s="564"/>
      <c r="D8333" s="565"/>
      <c r="E8333" s="565"/>
      <c r="F8333" s="566"/>
      <c r="G8333" s="489">
        <v>0.2</v>
      </c>
      <c r="H8333" s="489" t="s">
        <v>1047</v>
      </c>
      <c r="I8333" s="743">
        <v>5.5</v>
      </c>
      <c r="J8333" s="492">
        <f t="shared" ref="J8333:J8337" si="226">G8333*I8333</f>
        <v>1.1000000000000001</v>
      </c>
      <c r="K8333" s="458"/>
    </row>
    <row r="8334" spans="1:11">
      <c r="A8334" s="450"/>
      <c r="B8334" s="563" t="s">
        <v>1489</v>
      </c>
      <c r="C8334" s="564"/>
      <c r="D8334" s="565"/>
      <c r="E8334" s="565"/>
      <c r="F8334" s="566"/>
      <c r="G8334" s="489">
        <v>0.13</v>
      </c>
      <c r="H8334" s="489" t="s">
        <v>1047</v>
      </c>
      <c r="I8334" s="743">
        <v>11.66</v>
      </c>
      <c r="J8334" s="492">
        <f t="shared" si="226"/>
        <v>1.5158</v>
      </c>
      <c r="K8334" s="458"/>
    </row>
    <row r="8335" spans="1:11">
      <c r="A8335" s="450"/>
      <c r="B8335" s="563" t="s">
        <v>555</v>
      </c>
      <c r="C8335" s="564"/>
      <c r="D8335" s="565"/>
      <c r="E8335" s="565"/>
      <c r="F8335" s="566"/>
      <c r="G8335" s="489">
        <v>0.3</v>
      </c>
      <c r="H8335" s="489" t="s">
        <v>533</v>
      </c>
      <c r="I8335" s="743">
        <v>20</v>
      </c>
      <c r="J8335" s="492">
        <f t="shared" si="226"/>
        <v>6</v>
      </c>
      <c r="K8335" s="458"/>
    </row>
    <row r="8336" spans="1:11">
      <c r="A8336" s="450"/>
      <c r="B8336" s="563"/>
      <c r="C8336" s="564"/>
      <c r="D8336" s="565"/>
      <c r="E8336" s="565"/>
      <c r="F8336" s="566"/>
      <c r="G8336" s="489"/>
      <c r="H8336" s="489"/>
      <c r="I8336" s="743"/>
      <c r="J8336" s="492">
        <f t="shared" si="226"/>
        <v>0</v>
      </c>
      <c r="K8336" s="458"/>
    </row>
    <row r="8337" spans="1:11">
      <c r="A8337" s="450"/>
      <c r="B8337" s="577"/>
      <c r="C8337" s="578"/>
      <c r="D8337" s="579"/>
      <c r="E8337" s="579"/>
      <c r="F8337" s="580"/>
      <c r="G8337" s="489"/>
      <c r="H8337" s="489"/>
      <c r="I8337" s="743"/>
      <c r="J8337" s="492">
        <f t="shared" si="226"/>
        <v>0</v>
      </c>
      <c r="K8337" s="458"/>
    </row>
    <row r="8338" spans="1:11">
      <c r="A8338" s="450"/>
      <c r="B8338" s="581"/>
      <c r="C8338" s="523"/>
      <c r="D8338" s="523"/>
      <c r="E8338" s="582"/>
      <c r="F8338" s="583"/>
      <c r="G8338" s="532"/>
      <c r="H8338" s="532"/>
      <c r="I8338" s="524" t="s">
        <v>138</v>
      </c>
      <c r="J8338" s="501">
        <f>SUM(J8332:J8337)</f>
        <v>8.7257999999999996</v>
      </c>
      <c r="K8338" s="458"/>
    </row>
    <row r="8339" spans="1:11">
      <c r="A8339" s="450"/>
      <c r="B8339" s="584"/>
      <c r="C8339" s="523"/>
      <c r="D8339" s="523"/>
      <c r="E8339" s="582"/>
      <c r="F8339" s="583"/>
      <c r="G8339" s="532"/>
      <c r="H8339" s="532"/>
      <c r="I8339" s="524"/>
      <c r="J8339" s="582"/>
      <c r="K8339" s="458"/>
    </row>
    <row r="8340" spans="1:11" ht="20.399999999999999">
      <c r="A8340" s="450"/>
      <c r="B8340" s="1667" t="s">
        <v>1141</v>
      </c>
      <c r="C8340" s="1668"/>
      <c r="D8340" s="1668"/>
      <c r="E8340" s="1668"/>
      <c r="F8340" s="1669"/>
      <c r="G8340" s="587" t="s">
        <v>494</v>
      </c>
      <c r="H8340" s="506" t="s">
        <v>1115</v>
      </c>
      <c r="I8340" s="557"/>
      <c r="J8340" s="509" t="s">
        <v>482</v>
      </c>
      <c r="K8340" s="458"/>
    </row>
    <row r="8341" spans="1:11">
      <c r="A8341" s="450"/>
      <c r="B8341" s="1654"/>
      <c r="C8341" s="1655"/>
      <c r="D8341" s="1655"/>
      <c r="E8341" s="1655"/>
      <c r="F8341" s="1656"/>
      <c r="G8341" s="489"/>
      <c r="H8341" s="1657"/>
      <c r="I8341" s="1658"/>
      <c r="J8341" s="492"/>
      <c r="K8341" s="458"/>
    </row>
    <row r="8342" spans="1:11">
      <c r="A8342" s="450"/>
      <c r="B8342" s="1659"/>
      <c r="C8342" s="1660"/>
      <c r="D8342" s="1660"/>
      <c r="E8342" s="1660"/>
      <c r="F8342" s="1661"/>
      <c r="G8342" s="496"/>
      <c r="H8342" s="1662"/>
      <c r="I8342" s="1663"/>
      <c r="J8342" s="492"/>
      <c r="K8342" s="458"/>
    </row>
    <row r="8343" spans="1:11">
      <c r="A8343" s="450"/>
      <c r="B8343" s="581"/>
      <c r="C8343" s="523"/>
      <c r="D8343" s="523"/>
      <c r="E8343" s="582"/>
      <c r="F8343" s="583"/>
      <c r="G8343" s="532"/>
      <c r="H8343" s="532"/>
      <c r="I8343" s="524" t="s">
        <v>138</v>
      </c>
      <c r="J8343" s="501">
        <f>SUM(J8341:J8342)</f>
        <v>0</v>
      </c>
      <c r="K8343" s="458"/>
    </row>
    <row r="8344" spans="1:11">
      <c r="A8344" s="450"/>
      <c r="B8344" s="523"/>
      <c r="C8344" s="523"/>
      <c r="D8344" s="523"/>
      <c r="E8344" s="523"/>
      <c r="F8344" s="523"/>
      <c r="G8344" s="523"/>
      <c r="H8344" s="523"/>
      <c r="I8344" s="524"/>
      <c r="J8344" s="523"/>
      <c r="K8344" s="458"/>
    </row>
    <row r="8345" spans="1:11">
      <c r="A8345" s="450"/>
      <c r="B8345" s="1645" t="s">
        <v>1142</v>
      </c>
      <c r="C8345" s="1646"/>
      <c r="D8345" s="1646"/>
      <c r="E8345" s="1646"/>
      <c r="F8345" s="1646"/>
      <c r="G8345" s="1646"/>
      <c r="H8345" s="1646"/>
      <c r="I8345" s="1647"/>
      <c r="J8345" s="573">
        <f>J8343+J8338+J8329</f>
        <v>22.029429818181818</v>
      </c>
      <c r="K8345" s="458"/>
    </row>
    <row r="8346" spans="1:11">
      <c r="A8346" s="450"/>
      <c r="B8346" s="523"/>
      <c r="C8346" s="523"/>
      <c r="D8346" s="523"/>
      <c r="E8346" s="523"/>
      <c r="F8346" s="523"/>
      <c r="G8346" s="523"/>
      <c r="H8346" s="523"/>
      <c r="I8346" s="524"/>
      <c r="J8346" s="523"/>
      <c r="K8346" s="458"/>
    </row>
    <row r="8347" spans="1:11">
      <c r="A8347" s="450"/>
      <c r="B8347" s="1645" t="s">
        <v>1143</v>
      </c>
      <c r="C8347" s="1646"/>
      <c r="D8347" s="1646"/>
      <c r="E8347" s="1646"/>
      <c r="F8347" s="1646"/>
      <c r="G8347" s="1646"/>
      <c r="H8347" s="1646"/>
      <c r="I8347" s="1647"/>
      <c r="J8347" s="501">
        <f>J8345*0</f>
        <v>0</v>
      </c>
      <c r="K8347" s="458"/>
    </row>
    <row r="8348" spans="1:11">
      <c r="A8348" s="450"/>
      <c r="B8348" s="523"/>
      <c r="C8348" s="523"/>
      <c r="D8348" s="523"/>
      <c r="E8348" s="523"/>
      <c r="F8348" s="523"/>
      <c r="G8348" s="523"/>
      <c r="H8348" s="523"/>
      <c r="I8348" s="524"/>
      <c r="J8348" s="523"/>
      <c r="K8348" s="458"/>
    </row>
    <row r="8349" spans="1:11">
      <c r="A8349" s="450"/>
      <c r="B8349" s="1645" t="s">
        <v>1144</v>
      </c>
      <c r="C8349" s="1646"/>
      <c r="D8349" s="1646"/>
      <c r="E8349" s="1646"/>
      <c r="F8349" s="1646"/>
      <c r="G8349" s="1646"/>
      <c r="H8349" s="1646"/>
      <c r="I8349" s="1647"/>
      <c r="J8349" s="573">
        <f>J8345+J8347</f>
        <v>22.029429818181818</v>
      </c>
      <c r="K8349" s="458"/>
    </row>
    <row r="8350" spans="1:11">
      <c r="A8350" s="450"/>
      <c r="B8350" s="511"/>
      <c r="C8350" s="511"/>
      <c r="D8350" s="511"/>
      <c r="E8350" s="511"/>
      <c r="F8350" s="511"/>
      <c r="G8350" s="511"/>
      <c r="H8350" s="511"/>
      <c r="I8350" s="571"/>
      <c r="J8350" s="511"/>
      <c r="K8350" s="458"/>
    </row>
    <row r="8351" spans="1:11">
      <c r="A8351" s="450"/>
      <c r="B8351" s="589"/>
      <c r="C8351" s="559"/>
      <c r="D8351" s="559"/>
      <c r="E8351" s="559"/>
      <c r="F8351" s="559"/>
      <c r="G8351" s="559"/>
      <c r="H8351" s="559"/>
      <c r="I8351" s="559"/>
      <c r="J8351" s="590"/>
      <c r="K8351" s="458"/>
    </row>
    <row r="8352" spans="1:11">
      <c r="A8352" s="450"/>
      <c r="B8352" s="591"/>
      <c r="C8352" s="592"/>
      <c r="D8352" s="593"/>
      <c r="E8352" s="593"/>
      <c r="F8352" s="594" t="s">
        <v>1119</v>
      </c>
      <c r="G8352" s="595" t="s">
        <v>1119</v>
      </c>
      <c r="H8352" s="592"/>
      <c r="I8352" s="592"/>
      <c r="J8352" s="596"/>
      <c r="K8352" s="458"/>
    </row>
    <row r="8353" spans="1:11">
      <c r="A8353" s="450"/>
      <c r="B8353" s="459"/>
      <c r="C8353" s="459"/>
      <c r="D8353" s="459"/>
      <c r="E8353" s="459"/>
      <c r="F8353" s="459"/>
      <c r="G8353" s="459"/>
      <c r="H8353" s="459"/>
      <c r="I8353" s="459"/>
      <c r="J8353" s="459"/>
      <c r="K8353" s="458"/>
    </row>
    <row r="8354" spans="1:11">
      <c r="A8354" s="450"/>
      <c r="B8354" s="597"/>
      <c r="C8354" s="598"/>
      <c r="D8354" s="598"/>
      <c r="E8354" s="598"/>
      <c r="F8354" s="599"/>
      <c r="G8354" s="600" t="s">
        <v>482</v>
      </c>
      <c r="H8354" s="502"/>
      <c r="I8354" s="502"/>
      <c r="J8354" s="505"/>
      <c r="K8354" s="458"/>
    </row>
    <row r="8355" spans="1:11">
      <c r="A8355" s="450"/>
      <c r="B8355" s="601"/>
      <c r="C8355" s="602"/>
      <c r="D8355" s="602"/>
      <c r="E8355" s="602"/>
      <c r="F8355" s="603"/>
      <c r="G8355" s="1648" t="s">
        <v>1145</v>
      </c>
      <c r="H8355" s="1649"/>
      <c r="I8355" s="1649"/>
      <c r="J8355" s="1650"/>
      <c r="K8355" s="458"/>
    </row>
    <row r="8356" spans="1:11">
      <c r="A8356" s="450"/>
      <c r="B8356" s="604"/>
      <c r="C8356" s="605"/>
      <c r="D8356" s="605"/>
      <c r="E8356" s="605"/>
      <c r="F8356" s="606"/>
      <c r="G8356" s="607"/>
      <c r="H8356" s="1651"/>
      <c r="I8356" s="1652"/>
      <c r="J8356" s="1653"/>
      <c r="K8356" s="458"/>
    </row>
    <row r="8357" spans="1:11" ht="15" thickBot="1">
      <c r="A8357" s="608"/>
      <c r="B8357" s="609"/>
      <c r="C8357" s="609"/>
      <c r="D8357" s="609"/>
      <c r="E8357" s="609"/>
      <c r="F8357" s="609"/>
      <c r="G8357" s="609"/>
      <c r="H8357" s="609"/>
      <c r="I8357" s="609"/>
      <c r="J8357" s="609"/>
      <c r="K8357" s="610"/>
    </row>
    <row r="8358" spans="1:11">
      <c r="A8358" s="447"/>
      <c r="B8358" s="448"/>
      <c r="C8358" s="448"/>
      <c r="D8358" s="448"/>
      <c r="E8358" s="448"/>
      <c r="F8358" s="448"/>
      <c r="G8358" s="448"/>
      <c r="H8358" s="448"/>
      <c r="I8358" s="448"/>
      <c r="J8358" s="448"/>
      <c r="K8358" s="449"/>
    </row>
    <row r="8359" spans="1:11">
      <c r="A8359" s="450"/>
      <c r="B8359" s="451" t="s">
        <v>141</v>
      </c>
      <c r="C8359" s="452"/>
      <c r="D8359" s="453" t="s">
        <v>1105</v>
      </c>
      <c r="E8359" s="454"/>
      <c r="F8359" s="455"/>
      <c r="G8359" s="455"/>
      <c r="H8359" s="456"/>
      <c r="I8359" s="456"/>
      <c r="J8359" s="457"/>
      <c r="K8359" s="458"/>
    </row>
    <row r="8360" spans="1:11">
      <c r="A8360" s="450"/>
      <c r="B8360" s="459"/>
      <c r="C8360" s="459"/>
      <c r="D8360" s="459"/>
      <c r="E8360" s="459"/>
      <c r="F8360" s="459"/>
      <c r="G8360" s="459"/>
      <c r="H8360" s="459"/>
      <c r="I8360" s="459"/>
      <c r="J8360" s="459"/>
      <c r="K8360" s="458"/>
    </row>
    <row r="8361" spans="1:11">
      <c r="A8361" s="450"/>
      <c r="B8361" s="460" t="s">
        <v>1173</v>
      </c>
      <c r="C8361" s="461" t="s">
        <v>1107</v>
      </c>
      <c r="D8361" s="1671" t="s">
        <v>198</v>
      </c>
      <c r="E8361" s="1672"/>
      <c r="F8361" s="1672"/>
      <c r="G8361" s="1672"/>
      <c r="H8361" s="1672"/>
      <c r="I8361" s="1673"/>
      <c r="J8361" s="462" t="s">
        <v>1108</v>
      </c>
      <c r="K8361" s="458"/>
    </row>
    <row r="8362" spans="1:11" ht="26.25" customHeight="1">
      <c r="A8362" s="450"/>
      <c r="B8362" s="463" t="s">
        <v>1507</v>
      </c>
      <c r="C8362" s="464"/>
      <c r="D8362" s="1674" t="s">
        <v>1508</v>
      </c>
      <c r="E8362" s="1675"/>
      <c r="F8362" s="1675"/>
      <c r="G8362" s="1675"/>
      <c r="H8362" s="1675"/>
      <c r="I8362" s="1676"/>
      <c r="J8362" s="468" t="str">
        <f>F8379</f>
        <v>m2</v>
      </c>
      <c r="K8362" s="458"/>
    </row>
    <row r="8363" spans="1:11">
      <c r="A8363" s="450"/>
      <c r="B8363" s="469"/>
      <c r="C8363" s="469"/>
      <c r="D8363" s="469"/>
      <c r="E8363" s="469"/>
      <c r="F8363" s="469"/>
      <c r="G8363" s="469"/>
      <c r="H8363" s="469"/>
      <c r="I8363" s="470"/>
      <c r="J8363" s="471"/>
      <c r="K8363" s="458"/>
    </row>
    <row r="8364" spans="1:11">
      <c r="A8364" s="450"/>
      <c r="B8364" s="1648" t="s">
        <v>1111</v>
      </c>
      <c r="C8364" s="1650"/>
      <c r="D8364" s="1679" t="s">
        <v>873</v>
      </c>
      <c r="E8364" s="1681" t="s">
        <v>1112</v>
      </c>
      <c r="F8364" s="472" t="s">
        <v>1113</v>
      </c>
      <c r="G8364" s="473"/>
      <c r="H8364" s="472" t="s">
        <v>1114</v>
      </c>
      <c r="I8364" s="473"/>
      <c r="J8364" s="474" t="s">
        <v>1115</v>
      </c>
      <c r="K8364" s="458"/>
    </row>
    <row r="8365" spans="1:11">
      <c r="A8365" s="450"/>
      <c r="B8365" s="1677"/>
      <c r="C8365" s="1678"/>
      <c r="D8365" s="1680"/>
      <c r="E8365" s="1682"/>
      <c r="F8365" s="475" t="s">
        <v>1116</v>
      </c>
      <c r="G8365" s="475" t="s">
        <v>1117</v>
      </c>
      <c r="H8365" s="475" t="s">
        <v>1116</v>
      </c>
      <c r="I8365" s="476" t="s">
        <v>1117</v>
      </c>
      <c r="J8365" s="477" t="s">
        <v>1118</v>
      </c>
      <c r="K8365" s="458"/>
    </row>
    <row r="8366" spans="1:11">
      <c r="A8366" s="450"/>
      <c r="B8366" s="486"/>
      <c r="C8366" s="487"/>
      <c r="D8366" s="488"/>
      <c r="E8366" s="481"/>
      <c r="F8366" s="481"/>
      <c r="G8366" s="482"/>
      <c r="H8366" s="490"/>
      <c r="I8366" s="484"/>
      <c r="J8366" s="492"/>
      <c r="K8366" s="458"/>
    </row>
    <row r="8367" spans="1:11">
      <c r="A8367" s="450"/>
      <c r="B8367" s="486"/>
      <c r="C8367" s="487"/>
      <c r="D8367" s="488"/>
      <c r="E8367" s="489"/>
      <c r="F8367" s="489"/>
      <c r="G8367" s="489"/>
      <c r="H8367" s="490"/>
      <c r="I8367" s="491"/>
      <c r="J8367" s="492">
        <f>H8367*F8367*E8367+I8367*G8367*E8367</f>
        <v>0</v>
      </c>
      <c r="K8367" s="458"/>
    </row>
    <row r="8368" spans="1:11">
      <c r="A8368" s="450"/>
      <c r="B8368" s="493"/>
      <c r="C8368" s="494"/>
      <c r="D8368" s="495"/>
      <c r="E8368" s="496"/>
      <c r="F8368" s="496"/>
      <c r="G8368" s="496"/>
      <c r="H8368" s="497"/>
      <c r="I8368" s="498"/>
      <c r="J8368" s="492">
        <f>H8368*F8368*E8368+I8368*G8368*E8368</f>
        <v>0</v>
      </c>
      <c r="K8368" s="458"/>
    </row>
    <row r="8369" spans="1:11">
      <c r="A8369" s="450"/>
      <c r="B8369" s="499" t="s">
        <v>1119</v>
      </c>
      <c r="C8369" s="469"/>
      <c r="D8369" s="469"/>
      <c r="E8369" s="469"/>
      <c r="F8369" s="469"/>
      <c r="G8369" s="469"/>
      <c r="H8369" s="469"/>
      <c r="I8369" s="500" t="s">
        <v>138</v>
      </c>
      <c r="J8369" s="501">
        <f>SUM(J8366:J8368)</f>
        <v>0</v>
      </c>
      <c r="K8369" s="458"/>
    </row>
    <row r="8370" spans="1:11">
      <c r="A8370" s="450"/>
      <c r="B8370" s="502"/>
      <c r="C8370" s="502"/>
      <c r="D8370" s="502"/>
      <c r="E8370" s="502"/>
      <c r="F8370" s="502"/>
      <c r="G8370" s="502"/>
      <c r="H8370" s="502"/>
      <c r="I8370" s="503"/>
      <c r="J8370" s="504"/>
      <c r="K8370" s="458"/>
    </row>
    <row r="8371" spans="1:11" ht="20.399999999999999">
      <c r="A8371" s="450"/>
      <c r="B8371" s="1664" t="s">
        <v>1120</v>
      </c>
      <c r="C8371" s="1665"/>
      <c r="D8371" s="1665"/>
      <c r="E8371" s="1666"/>
      <c r="F8371" s="505" t="s">
        <v>873</v>
      </c>
      <c r="G8371" s="506"/>
      <c r="H8371" s="507" t="s">
        <v>560</v>
      </c>
      <c r="I8371" s="508" t="s">
        <v>1121</v>
      </c>
      <c r="J8371" s="509" t="s">
        <v>1122</v>
      </c>
      <c r="K8371" s="458"/>
    </row>
    <row r="8372" spans="1:11">
      <c r="A8372" s="450"/>
      <c r="B8372" s="510"/>
      <c r="C8372" s="511"/>
      <c r="D8372" s="512"/>
      <c r="E8372" s="513"/>
      <c r="F8372" s="514"/>
      <c r="G8372" s="515"/>
      <c r="H8372" s="516"/>
      <c r="I8372" s="484"/>
      <c r="J8372" s="485"/>
      <c r="K8372" s="458"/>
    </row>
    <row r="8373" spans="1:11">
      <c r="A8373" s="450"/>
      <c r="B8373" s="517" t="s">
        <v>626</v>
      </c>
      <c r="C8373" s="518"/>
      <c r="D8373" s="459"/>
      <c r="E8373" s="487"/>
      <c r="F8373" s="488"/>
      <c r="G8373" s="519"/>
      <c r="H8373" s="520">
        <f>0.0822+0.4</f>
        <v>0.48220000000000002</v>
      </c>
      <c r="I8373" s="521">
        <f>VLOOKUP(B8373,'MÃO DE OBRA'!$A:$E,5,FALSE)/220</f>
        <v>15.730909090909092</v>
      </c>
      <c r="J8373" s="492">
        <f t="shared" ref="J8373:J8374" si="227">H8373*I8373</f>
        <v>7.5854443636363644</v>
      </c>
      <c r="K8373" s="458"/>
    </row>
    <row r="8374" spans="1:11">
      <c r="A8374" s="450"/>
      <c r="B8374" s="517" t="s">
        <v>734</v>
      </c>
      <c r="C8374" s="518"/>
      <c r="D8374" s="459"/>
      <c r="E8374" s="487"/>
      <c r="F8374" s="488"/>
      <c r="G8374" s="519"/>
      <c r="H8374" s="520">
        <v>0.30209999999999998</v>
      </c>
      <c r="I8374" s="521">
        <f>VLOOKUP(B8374,'MÃO DE OBRA'!$A:$E,5,FALSE)/220</f>
        <v>23.596363636363641</v>
      </c>
      <c r="J8374" s="492">
        <f t="shared" si="227"/>
        <v>7.1284614545454552</v>
      </c>
      <c r="K8374" s="458"/>
    </row>
    <row r="8375" spans="1:11">
      <c r="A8375" s="450"/>
      <c r="B8375" s="517"/>
      <c r="C8375" s="518"/>
      <c r="D8375" s="459"/>
      <c r="E8375" s="487"/>
      <c r="F8375" s="488"/>
      <c r="G8375" s="519"/>
      <c r="H8375" s="520"/>
      <c r="I8375" s="521"/>
      <c r="J8375" s="492"/>
      <c r="K8375" s="458"/>
    </row>
    <row r="8376" spans="1:11">
      <c r="A8376" s="450"/>
      <c r="B8376" s="517"/>
      <c r="C8376" s="518"/>
      <c r="D8376" s="459"/>
      <c r="E8376" s="487"/>
      <c r="F8376" s="488"/>
      <c r="G8376" s="519"/>
      <c r="H8376" s="520"/>
      <c r="I8376" s="491"/>
      <c r="J8376" s="492">
        <f>H8376*I8376</f>
        <v>0</v>
      </c>
      <c r="K8376" s="458"/>
    </row>
    <row r="8377" spans="1:11">
      <c r="A8377" s="450"/>
      <c r="B8377" s="499" t="s">
        <v>1119</v>
      </c>
      <c r="C8377" s="502"/>
      <c r="D8377" s="502"/>
      <c r="E8377" s="502"/>
      <c r="F8377" s="502"/>
      <c r="G8377" s="502"/>
      <c r="H8377" s="502"/>
      <c r="I8377" s="522" t="s">
        <v>138</v>
      </c>
      <c r="J8377" s="501">
        <f>SUM(J8372:J8376)</f>
        <v>14.71390581818182</v>
      </c>
      <c r="K8377" s="458"/>
    </row>
    <row r="8378" spans="1:11">
      <c r="A8378" s="450"/>
      <c r="B8378" s="523"/>
      <c r="C8378" s="523"/>
      <c r="D8378" s="523"/>
      <c r="E8378" s="523"/>
      <c r="F8378" s="523"/>
      <c r="G8378" s="523"/>
      <c r="H8378" s="523"/>
      <c r="I8378" s="524"/>
      <c r="J8378" s="523"/>
      <c r="K8378" s="458"/>
    </row>
    <row r="8379" spans="1:11">
      <c r="A8379" s="450"/>
      <c r="B8379" s="525" t="s">
        <v>1123</v>
      </c>
      <c r="C8379" s="526"/>
      <c r="D8379" s="523"/>
      <c r="E8379" s="527">
        <v>1</v>
      </c>
      <c r="F8379" s="528" t="s">
        <v>1130</v>
      </c>
      <c r="G8379" s="506"/>
      <c r="H8379" s="506"/>
      <c r="I8379" s="529" t="s">
        <v>1124</v>
      </c>
      <c r="J8379" s="501">
        <f>J8369+J8377</f>
        <v>14.71390581818182</v>
      </c>
      <c r="K8379" s="458"/>
    </row>
    <row r="8380" spans="1:11">
      <c r="A8380" s="450"/>
      <c r="B8380" s="530"/>
      <c r="C8380" s="523"/>
      <c r="D8380" s="523"/>
      <c r="E8380" s="531"/>
      <c r="F8380" s="532"/>
      <c r="G8380" s="532"/>
      <c r="H8380" s="532"/>
      <c r="I8380" s="524"/>
      <c r="J8380" s="523"/>
      <c r="K8380" s="458"/>
    </row>
    <row r="8381" spans="1:11" ht="20.399999999999999">
      <c r="A8381" s="450"/>
      <c r="B8381" s="1667" t="s">
        <v>481</v>
      </c>
      <c r="C8381" s="1668"/>
      <c r="D8381" s="1668"/>
      <c r="E8381" s="1669"/>
      <c r="F8381" s="533" t="s">
        <v>873</v>
      </c>
      <c r="G8381" s="534" t="s">
        <v>493</v>
      </c>
      <c r="H8381" s="507" t="s">
        <v>1115</v>
      </c>
      <c r="I8381" s="535" t="s">
        <v>480</v>
      </c>
      <c r="J8381" s="536" t="s">
        <v>482</v>
      </c>
      <c r="K8381" s="458"/>
    </row>
    <row r="8382" spans="1:11">
      <c r="A8382" s="450"/>
      <c r="B8382" s="537"/>
      <c r="C8382" s="538"/>
      <c r="D8382" s="538"/>
      <c r="E8382" s="539"/>
      <c r="F8382" s="540"/>
      <c r="G8382" s="541"/>
      <c r="H8382" s="547"/>
      <c r="I8382" s="543"/>
      <c r="J8382" s="485"/>
      <c r="K8382" s="458"/>
    </row>
    <row r="8383" spans="1:11">
      <c r="A8383" s="450"/>
      <c r="B8383" s="537"/>
      <c r="C8383" s="518"/>
      <c r="D8383" s="518"/>
      <c r="E8383" s="487"/>
      <c r="F8383" s="540"/>
      <c r="G8383" s="541"/>
      <c r="H8383" s="547"/>
      <c r="I8383" s="543"/>
      <c r="J8383" s="492"/>
      <c r="K8383" s="458"/>
    </row>
    <row r="8384" spans="1:11">
      <c r="A8384" s="450"/>
      <c r="B8384" s="517"/>
      <c r="C8384" s="518"/>
      <c r="D8384" s="518"/>
      <c r="E8384" s="487"/>
      <c r="F8384" s="488"/>
      <c r="G8384" s="546"/>
      <c r="H8384" s="547"/>
      <c r="I8384" s="543"/>
      <c r="J8384" s="492">
        <f>H8384*I8384*E8366*F8366</f>
        <v>0</v>
      </c>
      <c r="K8384" s="458"/>
    </row>
    <row r="8385" spans="1:11">
      <c r="A8385" s="450"/>
      <c r="B8385" s="517"/>
      <c r="C8385" s="526"/>
      <c r="D8385" s="526"/>
      <c r="E8385" s="494"/>
      <c r="F8385" s="488"/>
      <c r="G8385" s="468"/>
      <c r="H8385" s="547"/>
      <c r="I8385" s="548"/>
      <c r="J8385" s="492">
        <f>H8385*I8385*E8367*F8367</f>
        <v>0</v>
      </c>
      <c r="K8385" s="458"/>
    </row>
    <row r="8386" spans="1:11">
      <c r="A8386" s="450"/>
      <c r="B8386" s="550" t="s">
        <v>1119</v>
      </c>
      <c r="C8386" s="526"/>
      <c r="D8386" s="526"/>
      <c r="E8386" s="526"/>
      <c r="F8386" s="523"/>
      <c r="G8386" s="526"/>
      <c r="H8386" s="551"/>
      <c r="I8386" s="552" t="s">
        <v>138</v>
      </c>
      <c r="J8386" s="501">
        <f>SUM(J8382:J8385)</f>
        <v>0</v>
      </c>
      <c r="K8386" s="458"/>
    </row>
    <row r="8387" spans="1:11">
      <c r="A8387" s="450"/>
      <c r="B8387" s="553"/>
      <c r="C8387" s="526"/>
      <c r="D8387" s="526"/>
      <c r="E8387" s="554"/>
      <c r="F8387" s="555"/>
      <c r="G8387" s="506"/>
      <c r="H8387" s="506"/>
      <c r="I8387" s="529"/>
      <c r="J8387" s="554"/>
      <c r="K8387" s="458"/>
    </row>
    <row r="8388" spans="1:11" ht="20.399999999999999">
      <c r="A8388" s="450"/>
      <c r="B8388" s="1667" t="s">
        <v>1125</v>
      </c>
      <c r="C8388" s="1668"/>
      <c r="D8388" s="1668"/>
      <c r="E8388" s="1668"/>
      <c r="F8388" s="1669"/>
      <c r="G8388" s="556" t="s">
        <v>494</v>
      </c>
      <c r="H8388" s="506" t="s">
        <v>1126</v>
      </c>
      <c r="I8388" s="557" t="s">
        <v>1115</v>
      </c>
      <c r="J8388" s="509" t="s">
        <v>482</v>
      </c>
      <c r="K8388" s="458"/>
    </row>
    <row r="8389" spans="1:11">
      <c r="A8389" s="450"/>
      <c r="B8389" s="558"/>
      <c r="C8389" s="559"/>
      <c r="D8389" s="560"/>
      <c r="E8389" s="560"/>
      <c r="F8389" s="561"/>
      <c r="G8389" s="489"/>
      <c r="H8389" s="489"/>
      <c r="I8389" s="562"/>
      <c r="J8389" s="492"/>
      <c r="K8389" s="458"/>
    </row>
    <row r="8390" spans="1:11">
      <c r="A8390" s="450"/>
      <c r="B8390" s="563"/>
      <c r="C8390" s="564"/>
      <c r="D8390" s="565"/>
      <c r="E8390" s="565"/>
      <c r="F8390" s="566"/>
      <c r="G8390" s="489"/>
      <c r="H8390" s="489"/>
      <c r="I8390" s="562"/>
      <c r="J8390" s="492"/>
      <c r="K8390" s="458"/>
    </row>
    <row r="8391" spans="1:11">
      <c r="A8391" s="450"/>
      <c r="B8391" s="1670" t="s">
        <v>138</v>
      </c>
      <c r="C8391" s="1670"/>
      <c r="D8391" s="1670"/>
      <c r="E8391" s="1670"/>
      <c r="F8391" s="1670"/>
      <c r="G8391" s="1670"/>
      <c r="H8391" s="1670"/>
      <c r="I8391" s="1670"/>
      <c r="J8391" s="501">
        <f>SUM(J8389:J8390)</f>
        <v>0</v>
      </c>
      <c r="K8391" s="458"/>
    </row>
    <row r="8392" spans="1:11">
      <c r="A8392" s="450"/>
      <c r="B8392" s="567"/>
      <c r="C8392" s="511"/>
      <c r="D8392" s="511"/>
      <c r="E8392" s="568"/>
      <c r="F8392" s="569"/>
      <c r="G8392" s="570"/>
      <c r="H8392" s="570"/>
      <c r="I8392" s="571"/>
      <c r="J8392" s="572"/>
      <c r="K8392" s="458"/>
    </row>
    <row r="8393" spans="1:11">
      <c r="A8393" s="450"/>
      <c r="B8393" s="573" t="s">
        <v>1127</v>
      </c>
      <c r="C8393" s="573"/>
      <c r="D8393" s="550"/>
      <c r="E8393" s="523"/>
      <c r="F8393" s="523"/>
      <c r="G8393" s="523"/>
      <c r="H8393" s="574"/>
      <c r="I8393" s="575"/>
      <c r="J8393" s="639">
        <f>(J8379+J8386+J8391)/E8379</f>
        <v>14.71390581818182</v>
      </c>
      <c r="K8393" s="458"/>
    </row>
    <row r="8394" spans="1:11">
      <c r="A8394" s="450"/>
      <c r="B8394" s="553"/>
      <c r="C8394" s="526"/>
      <c r="D8394" s="526"/>
      <c r="E8394" s="554"/>
      <c r="F8394" s="555"/>
      <c r="G8394" s="506"/>
      <c r="H8394" s="506"/>
      <c r="I8394" s="529"/>
      <c r="J8394" s="576"/>
      <c r="K8394" s="458"/>
    </row>
    <row r="8395" spans="1:11" ht="20.399999999999999">
      <c r="A8395" s="450"/>
      <c r="B8395" s="1667" t="s">
        <v>1128</v>
      </c>
      <c r="C8395" s="1668"/>
      <c r="D8395" s="1668"/>
      <c r="E8395" s="1668"/>
      <c r="F8395" s="1669"/>
      <c r="G8395" s="556" t="s">
        <v>494</v>
      </c>
      <c r="H8395" s="506" t="s">
        <v>1126</v>
      </c>
      <c r="I8395" s="557" t="s">
        <v>1115</v>
      </c>
      <c r="J8395" s="509" t="s">
        <v>482</v>
      </c>
      <c r="K8395" s="458"/>
    </row>
    <row r="8396" spans="1:11">
      <c r="A8396" s="450"/>
      <c r="B8396" s="558" t="s">
        <v>1509</v>
      </c>
      <c r="C8396" s="559"/>
      <c r="D8396" s="560"/>
      <c r="E8396" s="560"/>
      <c r="F8396" s="561"/>
      <c r="G8396" s="489">
        <v>0.1</v>
      </c>
      <c r="H8396" s="489" t="s">
        <v>1126</v>
      </c>
      <c r="I8396" s="562">
        <v>1.1000000000000001</v>
      </c>
      <c r="J8396" s="492">
        <f>G8396*I8396</f>
        <v>0.11000000000000001</v>
      </c>
      <c r="K8396" s="458"/>
    </row>
    <row r="8397" spans="1:11">
      <c r="A8397" s="450"/>
      <c r="B8397" s="563" t="s">
        <v>1488</v>
      </c>
      <c r="C8397" s="564"/>
      <c r="D8397" s="565"/>
      <c r="E8397" s="565"/>
      <c r="F8397" s="566"/>
      <c r="G8397" s="489">
        <v>0.2</v>
      </c>
      <c r="H8397" s="489" t="s">
        <v>1047</v>
      </c>
      <c r="I8397" s="743">
        <v>5.5</v>
      </c>
      <c r="J8397" s="492">
        <f t="shared" ref="J8397:J8401" si="228">G8397*I8397</f>
        <v>1.1000000000000001</v>
      </c>
      <c r="K8397" s="458"/>
    </row>
    <row r="8398" spans="1:11">
      <c r="A8398" s="450"/>
      <c r="B8398" s="563" t="s">
        <v>1510</v>
      </c>
      <c r="C8398" s="564"/>
      <c r="D8398" s="565"/>
      <c r="E8398" s="565"/>
      <c r="F8398" s="566"/>
      <c r="G8398" s="489">
        <v>0.18</v>
      </c>
      <c r="H8398" s="489" t="s">
        <v>1047</v>
      </c>
      <c r="I8398" s="743">
        <v>26.9</v>
      </c>
      <c r="J8398" s="492">
        <f t="shared" si="228"/>
        <v>4.8419999999999996</v>
      </c>
      <c r="K8398" s="458"/>
    </row>
    <row r="8399" spans="1:11">
      <c r="A8399" s="450"/>
      <c r="B8399" s="563" t="s">
        <v>555</v>
      </c>
      <c r="C8399" s="564"/>
      <c r="D8399" s="565"/>
      <c r="E8399" s="565"/>
      <c r="F8399" s="566"/>
      <c r="G8399" s="489">
        <v>0.3</v>
      </c>
      <c r="H8399" s="489" t="s">
        <v>533</v>
      </c>
      <c r="I8399" s="743">
        <v>20</v>
      </c>
      <c r="J8399" s="492">
        <f t="shared" si="228"/>
        <v>6</v>
      </c>
      <c r="K8399" s="458"/>
    </row>
    <row r="8400" spans="1:11">
      <c r="A8400" s="450"/>
      <c r="B8400" s="563"/>
      <c r="C8400" s="564"/>
      <c r="D8400" s="565"/>
      <c r="E8400" s="565"/>
      <c r="F8400" s="566"/>
      <c r="G8400" s="489"/>
      <c r="H8400" s="489"/>
      <c r="I8400" s="743"/>
      <c r="J8400" s="492">
        <f t="shared" si="228"/>
        <v>0</v>
      </c>
      <c r="K8400" s="458"/>
    </row>
    <row r="8401" spans="1:11">
      <c r="A8401" s="450"/>
      <c r="B8401" s="577"/>
      <c r="C8401" s="578"/>
      <c r="D8401" s="579"/>
      <c r="E8401" s="579"/>
      <c r="F8401" s="580"/>
      <c r="G8401" s="489"/>
      <c r="H8401" s="489"/>
      <c r="I8401" s="743"/>
      <c r="J8401" s="492">
        <f t="shared" si="228"/>
        <v>0</v>
      </c>
      <c r="K8401" s="458"/>
    </row>
    <row r="8402" spans="1:11">
      <c r="A8402" s="450"/>
      <c r="B8402" s="581"/>
      <c r="C8402" s="523"/>
      <c r="D8402" s="523"/>
      <c r="E8402" s="582"/>
      <c r="F8402" s="583"/>
      <c r="G8402" s="532"/>
      <c r="H8402" s="532"/>
      <c r="I8402" s="524" t="s">
        <v>138</v>
      </c>
      <c r="J8402" s="501">
        <f>SUM(J8396:J8401)</f>
        <v>12.052</v>
      </c>
      <c r="K8402" s="458"/>
    </row>
    <row r="8403" spans="1:11">
      <c r="A8403" s="450"/>
      <c r="B8403" s="584"/>
      <c r="C8403" s="523"/>
      <c r="D8403" s="523"/>
      <c r="E8403" s="582"/>
      <c r="F8403" s="583"/>
      <c r="G8403" s="532"/>
      <c r="H8403" s="532"/>
      <c r="I8403" s="524"/>
      <c r="J8403" s="582"/>
      <c r="K8403" s="458"/>
    </row>
    <row r="8404" spans="1:11" ht="20.399999999999999">
      <c r="A8404" s="450"/>
      <c r="B8404" s="1667" t="s">
        <v>1141</v>
      </c>
      <c r="C8404" s="1668"/>
      <c r="D8404" s="1668"/>
      <c r="E8404" s="1668"/>
      <c r="F8404" s="1669"/>
      <c r="G8404" s="587" t="s">
        <v>494</v>
      </c>
      <c r="H8404" s="506" t="s">
        <v>1115</v>
      </c>
      <c r="I8404" s="557"/>
      <c r="J8404" s="509" t="s">
        <v>482</v>
      </c>
      <c r="K8404" s="458"/>
    </row>
    <row r="8405" spans="1:11">
      <c r="A8405" s="450"/>
      <c r="B8405" s="1654"/>
      <c r="C8405" s="1655"/>
      <c r="D8405" s="1655"/>
      <c r="E8405" s="1655"/>
      <c r="F8405" s="1656"/>
      <c r="G8405" s="489"/>
      <c r="H8405" s="1657"/>
      <c r="I8405" s="1658"/>
      <c r="J8405" s="492"/>
      <c r="K8405" s="458"/>
    </row>
    <row r="8406" spans="1:11">
      <c r="A8406" s="450"/>
      <c r="B8406" s="1659"/>
      <c r="C8406" s="1660"/>
      <c r="D8406" s="1660"/>
      <c r="E8406" s="1660"/>
      <c r="F8406" s="1661"/>
      <c r="G8406" s="496"/>
      <c r="H8406" s="1662"/>
      <c r="I8406" s="1663"/>
      <c r="J8406" s="492"/>
      <c r="K8406" s="458"/>
    </row>
    <row r="8407" spans="1:11">
      <c r="A8407" s="450"/>
      <c r="B8407" s="581"/>
      <c r="C8407" s="523"/>
      <c r="D8407" s="523"/>
      <c r="E8407" s="582"/>
      <c r="F8407" s="583"/>
      <c r="G8407" s="532"/>
      <c r="H8407" s="532"/>
      <c r="I8407" s="524" t="s">
        <v>138</v>
      </c>
      <c r="J8407" s="501">
        <f>SUM(J8405:J8406)</f>
        <v>0</v>
      </c>
      <c r="K8407" s="458"/>
    </row>
    <row r="8408" spans="1:11">
      <c r="A8408" s="450"/>
      <c r="B8408" s="523"/>
      <c r="C8408" s="523"/>
      <c r="D8408" s="523"/>
      <c r="E8408" s="523"/>
      <c r="F8408" s="523"/>
      <c r="G8408" s="523"/>
      <c r="H8408" s="523"/>
      <c r="I8408" s="524"/>
      <c r="J8408" s="523"/>
      <c r="K8408" s="458"/>
    </row>
    <row r="8409" spans="1:11">
      <c r="A8409" s="450"/>
      <c r="B8409" s="1645" t="s">
        <v>1142</v>
      </c>
      <c r="C8409" s="1646"/>
      <c r="D8409" s="1646"/>
      <c r="E8409" s="1646"/>
      <c r="F8409" s="1646"/>
      <c r="G8409" s="1646"/>
      <c r="H8409" s="1646"/>
      <c r="I8409" s="1647"/>
      <c r="J8409" s="573">
        <f>J8407+J8402+J8393</f>
        <v>26.765905818181821</v>
      </c>
      <c r="K8409" s="458"/>
    </row>
    <row r="8410" spans="1:11">
      <c r="A8410" s="450"/>
      <c r="B8410" s="523"/>
      <c r="C8410" s="523"/>
      <c r="D8410" s="523"/>
      <c r="E8410" s="523"/>
      <c r="F8410" s="523"/>
      <c r="G8410" s="523"/>
      <c r="H8410" s="523"/>
      <c r="I8410" s="524"/>
      <c r="J8410" s="523"/>
      <c r="K8410" s="458"/>
    </row>
    <row r="8411" spans="1:11">
      <c r="A8411" s="450"/>
      <c r="B8411" s="1645" t="s">
        <v>1143</v>
      </c>
      <c r="C8411" s="1646"/>
      <c r="D8411" s="1646"/>
      <c r="E8411" s="1646"/>
      <c r="F8411" s="1646"/>
      <c r="G8411" s="1646"/>
      <c r="H8411" s="1646"/>
      <c r="I8411" s="1647"/>
      <c r="J8411" s="501">
        <f>J8409*0</f>
        <v>0</v>
      </c>
      <c r="K8411" s="458"/>
    </row>
    <row r="8412" spans="1:11">
      <c r="A8412" s="450"/>
      <c r="B8412" s="523"/>
      <c r="C8412" s="523"/>
      <c r="D8412" s="523"/>
      <c r="E8412" s="523"/>
      <c r="F8412" s="523"/>
      <c r="G8412" s="523"/>
      <c r="H8412" s="523"/>
      <c r="I8412" s="524"/>
      <c r="J8412" s="523"/>
      <c r="K8412" s="458"/>
    </row>
    <row r="8413" spans="1:11">
      <c r="A8413" s="450"/>
      <c r="B8413" s="1645" t="s">
        <v>1144</v>
      </c>
      <c r="C8413" s="1646"/>
      <c r="D8413" s="1646"/>
      <c r="E8413" s="1646"/>
      <c r="F8413" s="1646"/>
      <c r="G8413" s="1646"/>
      <c r="H8413" s="1646"/>
      <c r="I8413" s="1647"/>
      <c r="J8413" s="573">
        <f>J8409+J8411</f>
        <v>26.765905818181821</v>
      </c>
      <c r="K8413" s="458"/>
    </row>
    <row r="8414" spans="1:11">
      <c r="A8414" s="450"/>
      <c r="B8414" s="511"/>
      <c r="C8414" s="511"/>
      <c r="D8414" s="511"/>
      <c r="E8414" s="511"/>
      <c r="F8414" s="511"/>
      <c r="G8414" s="511"/>
      <c r="H8414" s="511"/>
      <c r="I8414" s="571"/>
      <c r="J8414" s="511"/>
      <c r="K8414" s="458"/>
    </row>
    <row r="8415" spans="1:11">
      <c r="A8415" s="450"/>
      <c r="B8415" s="589"/>
      <c r="C8415" s="559"/>
      <c r="D8415" s="559"/>
      <c r="E8415" s="559"/>
      <c r="F8415" s="559"/>
      <c r="G8415" s="559"/>
      <c r="H8415" s="559"/>
      <c r="I8415" s="559"/>
      <c r="J8415" s="590"/>
      <c r="K8415" s="458"/>
    </row>
    <row r="8416" spans="1:11">
      <c r="A8416" s="450"/>
      <c r="B8416" s="591"/>
      <c r="C8416" s="592"/>
      <c r="D8416" s="593"/>
      <c r="E8416" s="593"/>
      <c r="F8416" s="594" t="s">
        <v>1119</v>
      </c>
      <c r="G8416" s="595" t="s">
        <v>1119</v>
      </c>
      <c r="H8416" s="592"/>
      <c r="I8416" s="592"/>
      <c r="J8416" s="596"/>
      <c r="K8416" s="458"/>
    </row>
    <row r="8417" spans="1:11">
      <c r="A8417" s="450"/>
      <c r="B8417" s="459"/>
      <c r="C8417" s="459"/>
      <c r="D8417" s="459"/>
      <c r="E8417" s="459"/>
      <c r="F8417" s="459"/>
      <c r="G8417" s="459"/>
      <c r="H8417" s="459"/>
      <c r="I8417" s="459"/>
      <c r="J8417" s="459"/>
      <c r="K8417" s="458"/>
    </row>
    <row r="8418" spans="1:11">
      <c r="A8418" s="450"/>
      <c r="B8418" s="597"/>
      <c r="C8418" s="598"/>
      <c r="D8418" s="598"/>
      <c r="E8418" s="598"/>
      <c r="F8418" s="599"/>
      <c r="G8418" s="600" t="s">
        <v>482</v>
      </c>
      <c r="H8418" s="502"/>
      <c r="I8418" s="502"/>
      <c r="J8418" s="505"/>
      <c r="K8418" s="458"/>
    </row>
    <row r="8419" spans="1:11">
      <c r="A8419" s="450"/>
      <c r="B8419" s="601"/>
      <c r="C8419" s="602"/>
      <c r="D8419" s="602"/>
      <c r="E8419" s="602"/>
      <c r="F8419" s="603"/>
      <c r="G8419" s="1648" t="s">
        <v>1145</v>
      </c>
      <c r="H8419" s="1649"/>
      <c r="I8419" s="1649"/>
      <c r="J8419" s="1650"/>
      <c r="K8419" s="458"/>
    </row>
    <row r="8420" spans="1:11">
      <c r="A8420" s="450"/>
      <c r="B8420" s="604"/>
      <c r="C8420" s="605"/>
      <c r="D8420" s="605"/>
      <c r="E8420" s="605"/>
      <c r="F8420" s="606"/>
      <c r="G8420" s="607"/>
      <c r="H8420" s="1651"/>
      <c r="I8420" s="1652"/>
      <c r="J8420" s="1653"/>
      <c r="K8420" s="458"/>
    </row>
    <row r="8421" spans="1:11" ht="15" thickBot="1">
      <c r="A8421" s="608"/>
      <c r="B8421" s="609"/>
      <c r="C8421" s="609"/>
      <c r="D8421" s="609"/>
      <c r="E8421" s="609"/>
      <c r="F8421" s="609"/>
      <c r="G8421" s="609"/>
      <c r="H8421" s="609"/>
      <c r="I8421" s="609"/>
      <c r="J8421" s="609"/>
      <c r="K8421" s="610"/>
    </row>
    <row r="8422" spans="1:11">
      <c r="A8422" s="447"/>
      <c r="B8422" s="448"/>
      <c r="C8422" s="448"/>
      <c r="D8422" s="448"/>
      <c r="E8422" s="448"/>
      <c r="F8422" s="448"/>
      <c r="G8422" s="448"/>
      <c r="H8422" s="448"/>
      <c r="I8422" s="448"/>
      <c r="J8422" s="448"/>
      <c r="K8422" s="449"/>
    </row>
    <row r="8423" spans="1:11">
      <c r="A8423" s="450"/>
      <c r="B8423" s="451" t="s">
        <v>141</v>
      </c>
      <c r="C8423" s="452"/>
      <c r="D8423" s="453" t="s">
        <v>1105</v>
      </c>
      <c r="E8423" s="454"/>
      <c r="F8423" s="455"/>
      <c r="G8423" s="455"/>
      <c r="H8423" s="456"/>
      <c r="I8423" s="456"/>
      <c r="J8423" s="457"/>
      <c r="K8423" s="458"/>
    </row>
    <row r="8424" spans="1:11">
      <c r="A8424" s="450"/>
      <c r="B8424" s="459"/>
      <c r="C8424" s="459"/>
      <c r="D8424" s="459"/>
      <c r="E8424" s="459"/>
      <c r="F8424" s="459"/>
      <c r="G8424" s="459"/>
      <c r="H8424" s="459"/>
      <c r="I8424" s="459"/>
      <c r="J8424" s="459"/>
      <c r="K8424" s="458"/>
    </row>
    <row r="8425" spans="1:11">
      <c r="A8425" s="450"/>
      <c r="B8425" s="460" t="s">
        <v>1173</v>
      </c>
      <c r="C8425" s="461" t="s">
        <v>1107</v>
      </c>
      <c r="D8425" s="1671" t="s">
        <v>198</v>
      </c>
      <c r="E8425" s="1672"/>
      <c r="F8425" s="1672"/>
      <c r="G8425" s="1672"/>
      <c r="H8425" s="1672"/>
      <c r="I8425" s="1673"/>
      <c r="J8425" s="462" t="s">
        <v>1108</v>
      </c>
      <c r="K8425" s="458"/>
    </row>
    <row r="8426" spans="1:11" ht="24" customHeight="1">
      <c r="A8426" s="450"/>
      <c r="B8426" s="463" t="s">
        <v>1511</v>
      </c>
      <c r="C8426" s="464"/>
      <c r="D8426" s="1674" t="s">
        <v>1512</v>
      </c>
      <c r="E8426" s="1675"/>
      <c r="F8426" s="1675"/>
      <c r="G8426" s="1675"/>
      <c r="H8426" s="1675"/>
      <c r="I8426" s="1676"/>
      <c r="J8426" s="468" t="str">
        <f>F8443</f>
        <v>m2</v>
      </c>
      <c r="K8426" s="458"/>
    </row>
    <row r="8427" spans="1:11">
      <c r="A8427" s="450"/>
      <c r="B8427" s="469"/>
      <c r="C8427" s="469"/>
      <c r="D8427" s="469"/>
      <c r="E8427" s="469"/>
      <c r="F8427" s="469"/>
      <c r="G8427" s="469"/>
      <c r="H8427" s="469"/>
      <c r="I8427" s="470"/>
      <c r="J8427" s="471"/>
      <c r="K8427" s="458"/>
    </row>
    <row r="8428" spans="1:11">
      <c r="A8428" s="450"/>
      <c r="B8428" s="1648" t="s">
        <v>1111</v>
      </c>
      <c r="C8428" s="1650"/>
      <c r="D8428" s="1679" t="s">
        <v>873</v>
      </c>
      <c r="E8428" s="1681" t="s">
        <v>1112</v>
      </c>
      <c r="F8428" s="472" t="s">
        <v>1113</v>
      </c>
      <c r="G8428" s="473"/>
      <c r="H8428" s="472" t="s">
        <v>1114</v>
      </c>
      <c r="I8428" s="473"/>
      <c r="J8428" s="474" t="s">
        <v>1115</v>
      </c>
      <c r="K8428" s="458"/>
    </row>
    <row r="8429" spans="1:11">
      <c r="A8429" s="450"/>
      <c r="B8429" s="1677"/>
      <c r="C8429" s="1678"/>
      <c r="D8429" s="1680"/>
      <c r="E8429" s="1682"/>
      <c r="F8429" s="475" t="s">
        <v>1116</v>
      </c>
      <c r="G8429" s="475" t="s">
        <v>1117</v>
      </c>
      <c r="H8429" s="475" t="s">
        <v>1116</v>
      </c>
      <c r="I8429" s="476" t="s">
        <v>1117</v>
      </c>
      <c r="J8429" s="477" t="s">
        <v>1118</v>
      </c>
      <c r="K8429" s="458"/>
    </row>
    <row r="8430" spans="1:11">
      <c r="A8430" s="450"/>
      <c r="B8430" s="486"/>
      <c r="C8430" s="487"/>
      <c r="D8430" s="488"/>
      <c r="E8430" s="481"/>
      <c r="F8430" s="481"/>
      <c r="G8430" s="482"/>
      <c r="H8430" s="490"/>
      <c r="I8430" s="484"/>
      <c r="J8430" s="492"/>
      <c r="K8430" s="458"/>
    </row>
    <row r="8431" spans="1:11">
      <c r="A8431" s="450"/>
      <c r="B8431" s="486"/>
      <c r="C8431" s="487"/>
      <c r="D8431" s="488"/>
      <c r="E8431" s="489"/>
      <c r="F8431" s="489"/>
      <c r="G8431" s="489"/>
      <c r="H8431" s="490"/>
      <c r="I8431" s="491"/>
      <c r="J8431" s="492">
        <f>H8431*F8431*E8431+I8431*G8431*E8431</f>
        <v>0</v>
      </c>
      <c r="K8431" s="458"/>
    </row>
    <row r="8432" spans="1:11">
      <c r="A8432" s="450"/>
      <c r="B8432" s="493"/>
      <c r="C8432" s="494"/>
      <c r="D8432" s="495"/>
      <c r="E8432" s="496"/>
      <c r="F8432" s="496"/>
      <c r="G8432" s="496"/>
      <c r="H8432" s="497"/>
      <c r="I8432" s="498"/>
      <c r="J8432" s="492">
        <f>H8432*F8432*E8432+I8432*G8432*E8432</f>
        <v>0</v>
      </c>
      <c r="K8432" s="458"/>
    </row>
    <row r="8433" spans="1:11">
      <c r="A8433" s="450"/>
      <c r="B8433" s="499" t="s">
        <v>1119</v>
      </c>
      <c r="C8433" s="469"/>
      <c r="D8433" s="469"/>
      <c r="E8433" s="469"/>
      <c r="F8433" s="469"/>
      <c r="G8433" s="469"/>
      <c r="H8433" s="469"/>
      <c r="I8433" s="500" t="s">
        <v>138</v>
      </c>
      <c r="J8433" s="501">
        <f>SUM(J8430:J8432)</f>
        <v>0</v>
      </c>
      <c r="K8433" s="458"/>
    </row>
    <row r="8434" spans="1:11">
      <c r="A8434" s="450"/>
      <c r="B8434" s="502"/>
      <c r="C8434" s="502"/>
      <c r="D8434" s="502"/>
      <c r="E8434" s="502"/>
      <c r="F8434" s="502"/>
      <c r="G8434" s="502"/>
      <c r="H8434" s="502"/>
      <c r="I8434" s="503"/>
      <c r="J8434" s="504"/>
      <c r="K8434" s="458"/>
    </row>
    <row r="8435" spans="1:11" ht="20.399999999999999">
      <c r="A8435" s="450"/>
      <c r="B8435" s="1664" t="s">
        <v>1120</v>
      </c>
      <c r="C8435" s="1665"/>
      <c r="D8435" s="1665"/>
      <c r="E8435" s="1666"/>
      <c r="F8435" s="505" t="s">
        <v>873</v>
      </c>
      <c r="G8435" s="506"/>
      <c r="H8435" s="507" t="s">
        <v>560</v>
      </c>
      <c r="I8435" s="508" t="s">
        <v>1121</v>
      </c>
      <c r="J8435" s="509" t="s">
        <v>1122</v>
      </c>
      <c r="K8435" s="458"/>
    </row>
    <row r="8436" spans="1:11">
      <c r="A8436" s="450"/>
      <c r="B8436" s="510"/>
      <c r="C8436" s="511"/>
      <c r="D8436" s="512"/>
      <c r="E8436" s="513"/>
      <c r="F8436" s="514"/>
      <c r="G8436" s="515"/>
      <c r="H8436" s="516"/>
      <c r="I8436" s="484"/>
      <c r="J8436" s="485"/>
      <c r="K8436" s="458"/>
    </row>
    <row r="8437" spans="1:11">
      <c r="A8437" s="450"/>
      <c r="B8437" s="517" t="s">
        <v>626</v>
      </c>
      <c r="C8437" s="518"/>
      <c r="D8437" s="459"/>
      <c r="E8437" s="487"/>
      <c r="F8437" s="488"/>
      <c r="G8437" s="519"/>
      <c r="H8437" s="520">
        <f>0.0822+0.4</f>
        <v>0.48220000000000002</v>
      </c>
      <c r="I8437" s="521">
        <f>VLOOKUP(B8437,'MÃO DE OBRA'!$A:$E,5,FALSE)/220</f>
        <v>15.730909090909092</v>
      </c>
      <c r="J8437" s="492">
        <f t="shared" ref="J8437:J8438" si="229">H8437*I8437</f>
        <v>7.5854443636363644</v>
      </c>
      <c r="K8437" s="458"/>
    </row>
    <row r="8438" spans="1:11">
      <c r="A8438" s="450"/>
      <c r="B8438" s="517" t="s">
        <v>734</v>
      </c>
      <c r="C8438" s="518"/>
      <c r="D8438" s="459"/>
      <c r="E8438" s="487"/>
      <c r="F8438" s="488"/>
      <c r="G8438" s="519"/>
      <c r="H8438" s="520">
        <v>0.3463</v>
      </c>
      <c r="I8438" s="521">
        <f>VLOOKUP(B8438,'MÃO DE OBRA'!$A:$E,5,FALSE)/220</f>
        <v>23.596363636363641</v>
      </c>
      <c r="J8438" s="492">
        <f t="shared" si="229"/>
        <v>8.1714207272727286</v>
      </c>
      <c r="K8438" s="458"/>
    </row>
    <row r="8439" spans="1:11">
      <c r="A8439" s="450"/>
      <c r="B8439" s="517"/>
      <c r="C8439" s="518"/>
      <c r="D8439" s="459"/>
      <c r="E8439" s="487"/>
      <c r="F8439" s="488"/>
      <c r="G8439" s="519"/>
      <c r="H8439" s="520"/>
      <c r="I8439" s="521"/>
      <c r="J8439" s="492"/>
      <c r="K8439" s="458"/>
    </row>
    <row r="8440" spans="1:11">
      <c r="A8440" s="450"/>
      <c r="B8440" s="517"/>
      <c r="C8440" s="518"/>
      <c r="D8440" s="459"/>
      <c r="E8440" s="487"/>
      <c r="F8440" s="488"/>
      <c r="G8440" s="519"/>
      <c r="H8440" s="520"/>
      <c r="I8440" s="491"/>
      <c r="J8440" s="492">
        <f>H8440*I8440</f>
        <v>0</v>
      </c>
      <c r="K8440" s="458"/>
    </row>
    <row r="8441" spans="1:11">
      <c r="A8441" s="450"/>
      <c r="B8441" s="499" t="s">
        <v>1119</v>
      </c>
      <c r="C8441" s="502"/>
      <c r="D8441" s="502"/>
      <c r="E8441" s="502"/>
      <c r="F8441" s="502"/>
      <c r="G8441" s="502"/>
      <c r="H8441" s="502"/>
      <c r="I8441" s="522" t="s">
        <v>138</v>
      </c>
      <c r="J8441" s="501">
        <f>SUM(J8436:J8440)</f>
        <v>15.756865090909093</v>
      </c>
      <c r="K8441" s="458"/>
    </row>
    <row r="8442" spans="1:11">
      <c r="A8442" s="450"/>
      <c r="B8442" s="523"/>
      <c r="C8442" s="523"/>
      <c r="D8442" s="523"/>
      <c r="E8442" s="523"/>
      <c r="F8442" s="523"/>
      <c r="G8442" s="523"/>
      <c r="H8442" s="523"/>
      <c r="I8442" s="524"/>
      <c r="J8442" s="523"/>
      <c r="K8442" s="458"/>
    </row>
    <row r="8443" spans="1:11">
      <c r="A8443" s="450"/>
      <c r="B8443" s="525" t="s">
        <v>1123</v>
      </c>
      <c r="C8443" s="526"/>
      <c r="D8443" s="523"/>
      <c r="E8443" s="527">
        <v>1</v>
      </c>
      <c r="F8443" s="528" t="s">
        <v>1130</v>
      </c>
      <c r="G8443" s="506"/>
      <c r="H8443" s="506"/>
      <c r="I8443" s="529" t="s">
        <v>1124</v>
      </c>
      <c r="J8443" s="501">
        <f>J8433+J8441</f>
        <v>15.756865090909093</v>
      </c>
      <c r="K8443" s="458"/>
    </row>
    <row r="8444" spans="1:11">
      <c r="A8444" s="450"/>
      <c r="B8444" s="530"/>
      <c r="C8444" s="523"/>
      <c r="D8444" s="523"/>
      <c r="E8444" s="531"/>
      <c r="F8444" s="532"/>
      <c r="G8444" s="532"/>
      <c r="H8444" s="532"/>
      <c r="I8444" s="524"/>
      <c r="J8444" s="523"/>
      <c r="K8444" s="458"/>
    </row>
    <row r="8445" spans="1:11" ht="20.399999999999999">
      <c r="A8445" s="450"/>
      <c r="B8445" s="1667" t="s">
        <v>481</v>
      </c>
      <c r="C8445" s="1668"/>
      <c r="D8445" s="1668"/>
      <c r="E8445" s="1669"/>
      <c r="F8445" s="533" t="s">
        <v>873</v>
      </c>
      <c r="G8445" s="534" t="s">
        <v>493</v>
      </c>
      <c r="H8445" s="507" t="s">
        <v>1115</v>
      </c>
      <c r="I8445" s="535" t="s">
        <v>480</v>
      </c>
      <c r="J8445" s="536" t="s">
        <v>482</v>
      </c>
      <c r="K8445" s="458"/>
    </row>
    <row r="8446" spans="1:11">
      <c r="A8446" s="450"/>
      <c r="B8446" s="537"/>
      <c r="C8446" s="538"/>
      <c r="D8446" s="538"/>
      <c r="E8446" s="539"/>
      <c r="F8446" s="540"/>
      <c r="G8446" s="541"/>
      <c r="H8446" s="547"/>
      <c r="I8446" s="543"/>
      <c r="J8446" s="485"/>
      <c r="K8446" s="458"/>
    </row>
    <row r="8447" spans="1:11">
      <c r="A8447" s="450"/>
      <c r="B8447" s="537"/>
      <c r="C8447" s="518"/>
      <c r="D8447" s="518"/>
      <c r="E8447" s="487"/>
      <c r="F8447" s="540"/>
      <c r="G8447" s="541"/>
      <c r="H8447" s="547"/>
      <c r="I8447" s="543"/>
      <c r="J8447" s="492"/>
      <c r="K8447" s="458"/>
    </row>
    <row r="8448" spans="1:11">
      <c r="A8448" s="450"/>
      <c r="B8448" s="517"/>
      <c r="C8448" s="518"/>
      <c r="D8448" s="518"/>
      <c r="E8448" s="487"/>
      <c r="F8448" s="488"/>
      <c r="G8448" s="546"/>
      <c r="H8448" s="547"/>
      <c r="I8448" s="543"/>
      <c r="J8448" s="492">
        <f>H8448*I8448*E8430*F8430</f>
        <v>0</v>
      </c>
      <c r="K8448" s="458"/>
    </row>
    <row r="8449" spans="1:11">
      <c r="A8449" s="450"/>
      <c r="B8449" s="517"/>
      <c r="C8449" s="526"/>
      <c r="D8449" s="526"/>
      <c r="E8449" s="494"/>
      <c r="F8449" s="488"/>
      <c r="G8449" s="468"/>
      <c r="H8449" s="547"/>
      <c r="I8449" s="548"/>
      <c r="J8449" s="492">
        <f>H8449*I8449*E8431*F8431</f>
        <v>0</v>
      </c>
      <c r="K8449" s="458"/>
    </row>
    <row r="8450" spans="1:11">
      <c r="A8450" s="450"/>
      <c r="B8450" s="550" t="s">
        <v>1119</v>
      </c>
      <c r="C8450" s="526"/>
      <c r="D8450" s="526"/>
      <c r="E8450" s="526"/>
      <c r="F8450" s="523"/>
      <c r="G8450" s="526"/>
      <c r="H8450" s="551"/>
      <c r="I8450" s="552" t="s">
        <v>138</v>
      </c>
      <c r="J8450" s="501">
        <f>SUM(J8446:J8449)</f>
        <v>0</v>
      </c>
      <c r="K8450" s="458"/>
    </row>
    <row r="8451" spans="1:11">
      <c r="A8451" s="450"/>
      <c r="B8451" s="553"/>
      <c r="C8451" s="526"/>
      <c r="D8451" s="526"/>
      <c r="E8451" s="554"/>
      <c r="F8451" s="555"/>
      <c r="G8451" s="506"/>
      <c r="H8451" s="506"/>
      <c r="I8451" s="529"/>
      <c r="J8451" s="554"/>
      <c r="K8451" s="458"/>
    </row>
    <row r="8452" spans="1:11" ht="20.399999999999999">
      <c r="A8452" s="450"/>
      <c r="B8452" s="1667" t="s">
        <v>1125</v>
      </c>
      <c r="C8452" s="1668"/>
      <c r="D8452" s="1668"/>
      <c r="E8452" s="1668"/>
      <c r="F8452" s="1669"/>
      <c r="G8452" s="556" t="s">
        <v>494</v>
      </c>
      <c r="H8452" s="506" t="s">
        <v>1126</v>
      </c>
      <c r="I8452" s="557" t="s">
        <v>1115</v>
      </c>
      <c r="J8452" s="509" t="s">
        <v>482</v>
      </c>
      <c r="K8452" s="458"/>
    </row>
    <row r="8453" spans="1:11">
      <c r="A8453" s="450"/>
      <c r="B8453" s="558"/>
      <c r="C8453" s="559"/>
      <c r="D8453" s="560"/>
      <c r="E8453" s="560"/>
      <c r="F8453" s="561"/>
      <c r="G8453" s="489"/>
      <c r="H8453" s="489"/>
      <c r="I8453" s="562"/>
      <c r="J8453" s="492"/>
      <c r="K8453" s="458"/>
    </row>
    <row r="8454" spans="1:11">
      <c r="A8454" s="450"/>
      <c r="B8454" s="563"/>
      <c r="C8454" s="564"/>
      <c r="D8454" s="565"/>
      <c r="E8454" s="565"/>
      <c r="F8454" s="566"/>
      <c r="G8454" s="489"/>
      <c r="H8454" s="489"/>
      <c r="I8454" s="562"/>
      <c r="J8454" s="492"/>
      <c r="K8454" s="458"/>
    </row>
    <row r="8455" spans="1:11">
      <c r="A8455" s="450"/>
      <c r="B8455" s="1670" t="s">
        <v>138</v>
      </c>
      <c r="C8455" s="1670"/>
      <c r="D8455" s="1670"/>
      <c r="E8455" s="1670"/>
      <c r="F8455" s="1670"/>
      <c r="G8455" s="1670"/>
      <c r="H8455" s="1670"/>
      <c r="I8455" s="1670"/>
      <c r="J8455" s="501">
        <f>SUM(J8453:J8454)</f>
        <v>0</v>
      </c>
      <c r="K8455" s="458"/>
    </row>
    <row r="8456" spans="1:11">
      <c r="A8456" s="450"/>
      <c r="B8456" s="567"/>
      <c r="C8456" s="511"/>
      <c r="D8456" s="511"/>
      <c r="E8456" s="568"/>
      <c r="F8456" s="569"/>
      <c r="G8456" s="570"/>
      <c r="H8456" s="570"/>
      <c r="I8456" s="571"/>
      <c r="J8456" s="572"/>
      <c r="K8456" s="458"/>
    </row>
    <row r="8457" spans="1:11">
      <c r="A8457" s="450"/>
      <c r="B8457" s="573" t="s">
        <v>1127</v>
      </c>
      <c r="C8457" s="573"/>
      <c r="D8457" s="550"/>
      <c r="E8457" s="523"/>
      <c r="F8457" s="523"/>
      <c r="G8457" s="523"/>
      <c r="H8457" s="574"/>
      <c r="I8457" s="575"/>
      <c r="J8457" s="639">
        <f>(J8443+J8450+J8455)/E8443</f>
        <v>15.756865090909093</v>
      </c>
      <c r="K8457" s="458"/>
    </row>
    <row r="8458" spans="1:11">
      <c r="A8458" s="450"/>
      <c r="B8458" s="553"/>
      <c r="C8458" s="526"/>
      <c r="D8458" s="526"/>
      <c r="E8458" s="554"/>
      <c r="F8458" s="555"/>
      <c r="G8458" s="506"/>
      <c r="H8458" s="506"/>
      <c r="I8458" s="529"/>
      <c r="J8458" s="576"/>
      <c r="K8458" s="458"/>
    </row>
    <row r="8459" spans="1:11" ht="20.399999999999999">
      <c r="A8459" s="450"/>
      <c r="B8459" s="1667" t="s">
        <v>1128</v>
      </c>
      <c r="C8459" s="1668"/>
      <c r="D8459" s="1668"/>
      <c r="E8459" s="1668"/>
      <c r="F8459" s="1669"/>
      <c r="G8459" s="556" t="s">
        <v>494</v>
      </c>
      <c r="H8459" s="506" t="s">
        <v>1126</v>
      </c>
      <c r="I8459" s="557" t="s">
        <v>1115</v>
      </c>
      <c r="J8459" s="509" t="s">
        <v>482</v>
      </c>
      <c r="K8459" s="458"/>
    </row>
    <row r="8460" spans="1:11">
      <c r="A8460" s="450"/>
      <c r="B8460" s="558" t="s">
        <v>1494</v>
      </c>
      <c r="C8460" s="559"/>
      <c r="D8460" s="560"/>
      <c r="E8460" s="560"/>
      <c r="F8460" s="561"/>
      <c r="G8460" s="489">
        <v>0.1</v>
      </c>
      <c r="H8460" s="489" t="s">
        <v>1126</v>
      </c>
      <c r="I8460" s="562">
        <v>1.1000000000000001</v>
      </c>
      <c r="J8460" s="492">
        <f>G8460*I8460</f>
        <v>0.11000000000000001</v>
      </c>
      <c r="K8460" s="458"/>
    </row>
    <row r="8461" spans="1:11">
      <c r="A8461" s="450"/>
      <c r="B8461" s="563" t="s">
        <v>1495</v>
      </c>
      <c r="C8461" s="564"/>
      <c r="D8461" s="565"/>
      <c r="E8461" s="565"/>
      <c r="F8461" s="566"/>
      <c r="G8461" s="489">
        <v>0.16</v>
      </c>
      <c r="H8461" s="489" t="s">
        <v>1047</v>
      </c>
      <c r="I8461" s="743">
        <v>61.67</v>
      </c>
      <c r="J8461" s="492">
        <f t="shared" ref="J8461:J8465" si="230">G8461*I8461</f>
        <v>9.8672000000000004</v>
      </c>
      <c r="K8461" s="458"/>
    </row>
    <row r="8462" spans="1:11">
      <c r="A8462" s="450"/>
      <c r="B8462" s="563" t="s">
        <v>555</v>
      </c>
      <c r="C8462" s="564"/>
      <c r="D8462" s="565"/>
      <c r="E8462" s="565"/>
      <c r="F8462" s="566"/>
      <c r="G8462" s="489">
        <v>0.25</v>
      </c>
      <c r="H8462" s="489" t="s">
        <v>533</v>
      </c>
      <c r="I8462" s="743">
        <v>20</v>
      </c>
      <c r="J8462" s="492">
        <f t="shared" si="230"/>
        <v>5</v>
      </c>
      <c r="K8462" s="458"/>
    </row>
    <row r="8463" spans="1:11">
      <c r="A8463" s="450"/>
      <c r="B8463" s="563" t="s">
        <v>1488</v>
      </c>
      <c r="C8463" s="564"/>
      <c r="D8463" s="565"/>
      <c r="E8463" s="565"/>
      <c r="F8463" s="566"/>
      <c r="G8463" s="489">
        <v>0.12</v>
      </c>
      <c r="H8463" s="489" t="s">
        <v>1047</v>
      </c>
      <c r="I8463" s="743">
        <v>5.5</v>
      </c>
      <c r="J8463" s="492">
        <f t="shared" si="230"/>
        <v>0.65999999999999992</v>
      </c>
      <c r="K8463" s="458"/>
    </row>
    <row r="8464" spans="1:11">
      <c r="A8464" s="450"/>
      <c r="B8464" s="563"/>
      <c r="C8464" s="564"/>
      <c r="D8464" s="565"/>
      <c r="E8464" s="565"/>
      <c r="F8464" s="566"/>
      <c r="G8464" s="489"/>
      <c r="H8464" s="489"/>
      <c r="I8464" s="743"/>
      <c r="J8464" s="492">
        <f t="shared" si="230"/>
        <v>0</v>
      </c>
      <c r="K8464" s="458"/>
    </row>
    <row r="8465" spans="1:11">
      <c r="A8465" s="450"/>
      <c r="B8465" s="577"/>
      <c r="C8465" s="578"/>
      <c r="D8465" s="579"/>
      <c r="E8465" s="579"/>
      <c r="F8465" s="580"/>
      <c r="G8465" s="489"/>
      <c r="H8465" s="489"/>
      <c r="I8465" s="743"/>
      <c r="J8465" s="492">
        <f t="shared" si="230"/>
        <v>0</v>
      </c>
      <c r="K8465" s="458"/>
    </row>
    <row r="8466" spans="1:11">
      <c r="A8466" s="450"/>
      <c r="B8466" s="581"/>
      <c r="C8466" s="523"/>
      <c r="D8466" s="523"/>
      <c r="E8466" s="582"/>
      <c r="F8466" s="583"/>
      <c r="G8466" s="532"/>
      <c r="H8466" s="532"/>
      <c r="I8466" s="524" t="s">
        <v>138</v>
      </c>
      <c r="J8466" s="501">
        <f>SUM(J8460:J8465)</f>
        <v>15.6372</v>
      </c>
      <c r="K8466" s="458"/>
    </row>
    <row r="8467" spans="1:11">
      <c r="A8467" s="450"/>
      <c r="B8467" s="584"/>
      <c r="C8467" s="523"/>
      <c r="D8467" s="523"/>
      <c r="E8467" s="582"/>
      <c r="F8467" s="583"/>
      <c r="G8467" s="532"/>
      <c r="H8467" s="532"/>
      <c r="I8467" s="524"/>
      <c r="J8467" s="582"/>
      <c r="K8467" s="458"/>
    </row>
    <row r="8468" spans="1:11" ht="20.399999999999999">
      <c r="A8468" s="450"/>
      <c r="B8468" s="1667" t="s">
        <v>1141</v>
      </c>
      <c r="C8468" s="1668"/>
      <c r="D8468" s="1668"/>
      <c r="E8468" s="1668"/>
      <c r="F8468" s="1669"/>
      <c r="G8468" s="587" t="s">
        <v>494</v>
      </c>
      <c r="H8468" s="506" t="s">
        <v>1115</v>
      </c>
      <c r="I8468" s="557"/>
      <c r="J8468" s="509" t="s">
        <v>482</v>
      </c>
      <c r="K8468" s="458"/>
    </row>
    <row r="8469" spans="1:11">
      <c r="A8469" s="450"/>
      <c r="B8469" s="1654"/>
      <c r="C8469" s="1655"/>
      <c r="D8469" s="1655"/>
      <c r="E8469" s="1655"/>
      <c r="F8469" s="1656"/>
      <c r="G8469" s="489"/>
      <c r="H8469" s="1657"/>
      <c r="I8469" s="1658"/>
      <c r="J8469" s="492"/>
      <c r="K8469" s="458"/>
    </row>
    <row r="8470" spans="1:11">
      <c r="A8470" s="450"/>
      <c r="B8470" s="1659"/>
      <c r="C8470" s="1660"/>
      <c r="D8470" s="1660"/>
      <c r="E8470" s="1660"/>
      <c r="F8470" s="1661"/>
      <c r="G8470" s="496"/>
      <c r="H8470" s="1662"/>
      <c r="I8470" s="1663"/>
      <c r="J8470" s="492"/>
      <c r="K8470" s="458"/>
    </row>
    <row r="8471" spans="1:11">
      <c r="A8471" s="450"/>
      <c r="B8471" s="581"/>
      <c r="C8471" s="523"/>
      <c r="D8471" s="523"/>
      <c r="E8471" s="582"/>
      <c r="F8471" s="583"/>
      <c r="G8471" s="532"/>
      <c r="H8471" s="532"/>
      <c r="I8471" s="524" t="s">
        <v>138</v>
      </c>
      <c r="J8471" s="501">
        <f>SUM(J8469:J8470)</f>
        <v>0</v>
      </c>
      <c r="K8471" s="458"/>
    </row>
    <row r="8472" spans="1:11">
      <c r="A8472" s="450"/>
      <c r="B8472" s="523"/>
      <c r="C8472" s="523"/>
      <c r="D8472" s="523"/>
      <c r="E8472" s="523"/>
      <c r="F8472" s="523"/>
      <c r="G8472" s="523"/>
      <c r="H8472" s="523"/>
      <c r="I8472" s="524"/>
      <c r="J8472" s="523"/>
      <c r="K8472" s="458"/>
    </row>
    <row r="8473" spans="1:11">
      <c r="A8473" s="450"/>
      <c r="B8473" s="1645" t="s">
        <v>1142</v>
      </c>
      <c r="C8473" s="1646"/>
      <c r="D8473" s="1646"/>
      <c r="E8473" s="1646"/>
      <c r="F8473" s="1646"/>
      <c r="G8473" s="1646"/>
      <c r="H8473" s="1646"/>
      <c r="I8473" s="1647"/>
      <c r="J8473" s="573">
        <f>J8471+J8466+J8457</f>
        <v>31.394065090909095</v>
      </c>
      <c r="K8473" s="458"/>
    </row>
    <row r="8474" spans="1:11">
      <c r="A8474" s="450"/>
      <c r="B8474" s="523"/>
      <c r="C8474" s="523"/>
      <c r="D8474" s="523"/>
      <c r="E8474" s="523"/>
      <c r="F8474" s="523"/>
      <c r="G8474" s="523"/>
      <c r="H8474" s="523"/>
      <c r="I8474" s="524"/>
      <c r="J8474" s="523"/>
      <c r="K8474" s="458"/>
    </row>
    <row r="8475" spans="1:11">
      <c r="A8475" s="450"/>
      <c r="B8475" s="1645" t="s">
        <v>1143</v>
      </c>
      <c r="C8475" s="1646"/>
      <c r="D8475" s="1646"/>
      <c r="E8475" s="1646"/>
      <c r="F8475" s="1646"/>
      <c r="G8475" s="1646"/>
      <c r="H8475" s="1646"/>
      <c r="I8475" s="1647"/>
      <c r="J8475" s="501">
        <f>J8473*0</f>
        <v>0</v>
      </c>
      <c r="K8475" s="458"/>
    </row>
    <row r="8476" spans="1:11">
      <c r="A8476" s="450"/>
      <c r="B8476" s="523"/>
      <c r="C8476" s="523"/>
      <c r="D8476" s="523"/>
      <c r="E8476" s="523"/>
      <c r="F8476" s="523"/>
      <c r="G8476" s="523"/>
      <c r="H8476" s="523"/>
      <c r="I8476" s="524"/>
      <c r="J8476" s="523"/>
      <c r="K8476" s="458"/>
    </row>
    <row r="8477" spans="1:11">
      <c r="A8477" s="450"/>
      <c r="B8477" s="1645" t="s">
        <v>1144</v>
      </c>
      <c r="C8477" s="1646"/>
      <c r="D8477" s="1646"/>
      <c r="E8477" s="1646"/>
      <c r="F8477" s="1646"/>
      <c r="G8477" s="1646"/>
      <c r="H8477" s="1646"/>
      <c r="I8477" s="1647"/>
      <c r="J8477" s="573">
        <f>J8473+J8475</f>
        <v>31.394065090909095</v>
      </c>
      <c r="K8477" s="458"/>
    </row>
    <row r="8478" spans="1:11">
      <c r="A8478" s="450"/>
      <c r="B8478" s="511"/>
      <c r="C8478" s="511"/>
      <c r="D8478" s="511"/>
      <c r="E8478" s="511"/>
      <c r="F8478" s="511"/>
      <c r="G8478" s="511"/>
      <c r="H8478" s="511"/>
      <c r="I8478" s="571"/>
      <c r="J8478" s="511"/>
      <c r="K8478" s="458"/>
    </row>
    <row r="8479" spans="1:11">
      <c r="A8479" s="450"/>
      <c r="B8479" s="589"/>
      <c r="C8479" s="559"/>
      <c r="D8479" s="559"/>
      <c r="E8479" s="559"/>
      <c r="F8479" s="559"/>
      <c r="G8479" s="559"/>
      <c r="H8479" s="559"/>
      <c r="I8479" s="559"/>
      <c r="J8479" s="590"/>
      <c r="K8479" s="458"/>
    </row>
    <row r="8480" spans="1:11">
      <c r="A8480" s="450"/>
      <c r="B8480" s="591"/>
      <c r="C8480" s="592"/>
      <c r="D8480" s="593"/>
      <c r="E8480" s="593"/>
      <c r="F8480" s="594" t="s">
        <v>1119</v>
      </c>
      <c r="G8480" s="595" t="s">
        <v>1119</v>
      </c>
      <c r="H8480" s="592"/>
      <c r="I8480" s="592"/>
      <c r="J8480" s="596"/>
      <c r="K8480" s="458"/>
    </row>
    <row r="8481" spans="1:11">
      <c r="A8481" s="450"/>
      <c r="B8481" s="459"/>
      <c r="C8481" s="459"/>
      <c r="D8481" s="459"/>
      <c r="E8481" s="459"/>
      <c r="F8481" s="459"/>
      <c r="G8481" s="459"/>
      <c r="H8481" s="459"/>
      <c r="I8481" s="459"/>
      <c r="J8481" s="459"/>
      <c r="K8481" s="458"/>
    </row>
    <row r="8482" spans="1:11">
      <c r="A8482" s="450"/>
      <c r="B8482" s="597"/>
      <c r="C8482" s="598"/>
      <c r="D8482" s="598"/>
      <c r="E8482" s="598"/>
      <c r="F8482" s="599"/>
      <c r="G8482" s="600" t="s">
        <v>482</v>
      </c>
      <c r="H8482" s="502"/>
      <c r="I8482" s="502"/>
      <c r="J8482" s="505"/>
      <c r="K8482" s="458"/>
    </row>
    <row r="8483" spans="1:11">
      <c r="A8483" s="450"/>
      <c r="B8483" s="601"/>
      <c r="C8483" s="602"/>
      <c r="D8483" s="602"/>
      <c r="E8483" s="602"/>
      <c r="F8483" s="603"/>
      <c r="G8483" s="1648" t="s">
        <v>1145</v>
      </c>
      <c r="H8483" s="1649"/>
      <c r="I8483" s="1649"/>
      <c r="J8483" s="1650"/>
      <c r="K8483" s="458"/>
    </row>
    <row r="8484" spans="1:11">
      <c r="A8484" s="450"/>
      <c r="B8484" s="604"/>
      <c r="C8484" s="605"/>
      <c r="D8484" s="605"/>
      <c r="E8484" s="605"/>
      <c r="F8484" s="606"/>
      <c r="G8484" s="607"/>
      <c r="H8484" s="1651"/>
      <c r="I8484" s="1652"/>
      <c r="J8484" s="1653"/>
      <c r="K8484" s="458"/>
    </row>
    <row r="8485" spans="1:11" ht="15" thickBot="1">
      <c r="A8485" s="608"/>
      <c r="B8485" s="609"/>
      <c r="C8485" s="609"/>
      <c r="D8485" s="609"/>
      <c r="E8485" s="609"/>
      <c r="F8485" s="609"/>
      <c r="G8485" s="609"/>
      <c r="H8485" s="609"/>
      <c r="I8485" s="609"/>
      <c r="J8485" s="609"/>
      <c r="K8485" s="610"/>
    </row>
    <row r="8486" spans="1:11">
      <c r="A8486" s="447"/>
      <c r="B8486" s="448"/>
      <c r="C8486" s="448"/>
      <c r="D8486" s="448"/>
      <c r="E8486" s="448"/>
      <c r="F8486" s="448"/>
      <c r="G8486" s="448"/>
      <c r="H8486" s="448"/>
      <c r="I8486" s="448"/>
      <c r="J8486" s="448"/>
      <c r="K8486" s="449"/>
    </row>
    <row r="8487" spans="1:11">
      <c r="A8487" s="450"/>
      <c r="B8487" s="451" t="s">
        <v>141</v>
      </c>
      <c r="C8487" s="452"/>
      <c r="D8487" s="453" t="s">
        <v>1105</v>
      </c>
      <c r="E8487" s="454"/>
      <c r="F8487" s="455"/>
      <c r="G8487" s="455"/>
      <c r="H8487" s="456"/>
      <c r="I8487" s="456"/>
      <c r="J8487" s="457"/>
      <c r="K8487" s="458"/>
    </row>
    <row r="8488" spans="1:11">
      <c r="A8488" s="450"/>
      <c r="B8488" s="459"/>
      <c r="C8488" s="459"/>
      <c r="D8488" s="459"/>
      <c r="E8488" s="459"/>
      <c r="F8488" s="459"/>
      <c r="G8488" s="459"/>
      <c r="H8488" s="459"/>
      <c r="I8488" s="459"/>
      <c r="J8488" s="459"/>
      <c r="K8488" s="458"/>
    </row>
    <row r="8489" spans="1:11">
      <c r="A8489" s="450"/>
      <c r="B8489" s="460" t="s">
        <v>1106</v>
      </c>
      <c r="C8489" s="461" t="s">
        <v>1107</v>
      </c>
      <c r="D8489" s="1671" t="s">
        <v>198</v>
      </c>
      <c r="E8489" s="1672"/>
      <c r="F8489" s="1672"/>
      <c r="G8489" s="1672"/>
      <c r="H8489" s="1672"/>
      <c r="I8489" s="1673"/>
      <c r="J8489" s="462" t="s">
        <v>1108</v>
      </c>
      <c r="K8489" s="458"/>
    </row>
    <row r="8490" spans="1:11" ht="26.25" customHeight="1">
      <c r="A8490" s="450"/>
      <c r="B8490" s="463"/>
      <c r="C8490" s="464"/>
      <c r="D8490" s="1674" t="s">
        <v>1513</v>
      </c>
      <c r="E8490" s="1675"/>
      <c r="F8490" s="1675"/>
      <c r="G8490" s="1675"/>
      <c r="H8490" s="1675"/>
      <c r="I8490" s="1676"/>
      <c r="J8490" s="468" t="str">
        <f>F8507</f>
        <v>m2</v>
      </c>
      <c r="K8490" s="458"/>
    </row>
    <row r="8491" spans="1:11">
      <c r="A8491" s="450"/>
      <c r="B8491" s="469"/>
      <c r="C8491" s="469"/>
      <c r="D8491" s="469"/>
      <c r="E8491" s="469"/>
      <c r="F8491" s="469"/>
      <c r="G8491" s="469"/>
      <c r="H8491" s="469"/>
      <c r="I8491" s="470"/>
      <c r="J8491" s="471"/>
      <c r="K8491" s="458"/>
    </row>
    <row r="8492" spans="1:11">
      <c r="A8492" s="450"/>
      <c r="B8492" s="1648" t="s">
        <v>1111</v>
      </c>
      <c r="C8492" s="1650"/>
      <c r="D8492" s="1679" t="s">
        <v>873</v>
      </c>
      <c r="E8492" s="1681" t="s">
        <v>1112</v>
      </c>
      <c r="F8492" s="472" t="s">
        <v>1113</v>
      </c>
      <c r="G8492" s="473"/>
      <c r="H8492" s="472" t="s">
        <v>1114</v>
      </c>
      <c r="I8492" s="473"/>
      <c r="J8492" s="474" t="s">
        <v>1115</v>
      </c>
      <c r="K8492" s="458"/>
    </row>
    <row r="8493" spans="1:11">
      <c r="A8493" s="450"/>
      <c r="B8493" s="1677"/>
      <c r="C8493" s="1678"/>
      <c r="D8493" s="1680"/>
      <c r="E8493" s="1682"/>
      <c r="F8493" s="475" t="s">
        <v>1116</v>
      </c>
      <c r="G8493" s="475" t="s">
        <v>1117</v>
      </c>
      <c r="H8493" s="475" t="s">
        <v>1116</v>
      </c>
      <c r="I8493" s="476" t="s">
        <v>1117</v>
      </c>
      <c r="J8493" s="477" t="s">
        <v>1118</v>
      </c>
      <c r="K8493" s="458"/>
    </row>
    <row r="8494" spans="1:11">
      <c r="A8494" s="450"/>
      <c r="B8494" s="486"/>
      <c r="C8494" s="487"/>
      <c r="D8494" s="488"/>
      <c r="E8494" s="481"/>
      <c r="F8494" s="481"/>
      <c r="G8494" s="482"/>
      <c r="H8494" s="490"/>
      <c r="I8494" s="484"/>
      <c r="J8494" s="492"/>
      <c r="K8494" s="458"/>
    </row>
    <row r="8495" spans="1:11">
      <c r="A8495" s="450"/>
      <c r="B8495" s="486"/>
      <c r="C8495" s="487"/>
      <c r="D8495" s="488"/>
      <c r="E8495" s="489"/>
      <c r="F8495" s="489"/>
      <c r="G8495" s="489"/>
      <c r="H8495" s="490"/>
      <c r="I8495" s="491"/>
      <c r="J8495" s="492">
        <f>H8495*F8495*E8495+I8495*G8495*E8495</f>
        <v>0</v>
      </c>
      <c r="K8495" s="458"/>
    </row>
    <row r="8496" spans="1:11">
      <c r="A8496" s="450"/>
      <c r="B8496" s="493"/>
      <c r="C8496" s="494"/>
      <c r="D8496" s="495"/>
      <c r="E8496" s="496"/>
      <c r="F8496" s="496"/>
      <c r="G8496" s="496"/>
      <c r="H8496" s="497"/>
      <c r="I8496" s="498"/>
      <c r="J8496" s="492">
        <f>H8496*F8496*E8496+I8496*G8496*E8496</f>
        <v>0</v>
      </c>
      <c r="K8496" s="458"/>
    </row>
    <row r="8497" spans="1:11">
      <c r="A8497" s="450"/>
      <c r="B8497" s="499" t="s">
        <v>1119</v>
      </c>
      <c r="C8497" s="469"/>
      <c r="D8497" s="469"/>
      <c r="E8497" s="469"/>
      <c r="F8497" s="469"/>
      <c r="G8497" s="469"/>
      <c r="H8497" s="469"/>
      <c r="I8497" s="500" t="s">
        <v>138</v>
      </c>
      <c r="J8497" s="501">
        <f>SUM(J8494:J8496)</f>
        <v>0</v>
      </c>
      <c r="K8497" s="458"/>
    </row>
    <row r="8498" spans="1:11">
      <c r="A8498" s="450"/>
      <c r="B8498" s="502"/>
      <c r="C8498" s="502"/>
      <c r="D8498" s="502"/>
      <c r="E8498" s="502"/>
      <c r="F8498" s="502"/>
      <c r="G8498" s="502"/>
      <c r="H8498" s="502"/>
      <c r="I8498" s="503"/>
      <c r="J8498" s="504"/>
      <c r="K8498" s="458"/>
    </row>
    <row r="8499" spans="1:11" ht="20.399999999999999">
      <c r="A8499" s="450"/>
      <c r="B8499" s="1664" t="s">
        <v>1120</v>
      </c>
      <c r="C8499" s="1665"/>
      <c r="D8499" s="1665"/>
      <c r="E8499" s="1666"/>
      <c r="F8499" s="505" t="s">
        <v>873</v>
      </c>
      <c r="G8499" s="506"/>
      <c r="H8499" s="507" t="s">
        <v>560</v>
      </c>
      <c r="I8499" s="508" t="s">
        <v>1121</v>
      </c>
      <c r="J8499" s="509" t="s">
        <v>1122</v>
      </c>
      <c r="K8499" s="458"/>
    </row>
    <row r="8500" spans="1:11">
      <c r="A8500" s="450"/>
      <c r="B8500" s="510"/>
      <c r="C8500" s="511"/>
      <c r="D8500" s="512"/>
      <c r="E8500" s="513"/>
      <c r="F8500" s="514"/>
      <c r="G8500" s="515"/>
      <c r="H8500" s="516"/>
      <c r="I8500" s="484"/>
      <c r="J8500" s="485"/>
      <c r="K8500" s="458"/>
    </row>
    <row r="8501" spans="1:11">
      <c r="A8501" s="450"/>
      <c r="B8501" s="517" t="s">
        <v>626</v>
      </c>
      <c r="C8501" s="518"/>
      <c r="D8501" s="459"/>
      <c r="E8501" s="487"/>
      <c r="F8501" s="488"/>
      <c r="G8501" s="519"/>
      <c r="H8501" s="520">
        <v>1.21</v>
      </c>
      <c r="I8501" s="521">
        <f>VLOOKUP(B8501,'MÃO DE OBRA'!$A:$E,5,FALSE)/220</f>
        <v>15.730909090909092</v>
      </c>
      <c r="J8501" s="492">
        <f t="shared" ref="J8501:J8502" si="231">H8501*I8501</f>
        <v>19.034400000000002</v>
      </c>
      <c r="K8501" s="458"/>
    </row>
    <row r="8502" spans="1:11">
      <c r="A8502" s="450"/>
      <c r="B8502" s="517" t="s">
        <v>734</v>
      </c>
      <c r="C8502" s="518"/>
      <c r="D8502" s="459"/>
      <c r="E8502" s="487"/>
      <c r="F8502" s="488"/>
      <c r="G8502" s="519"/>
      <c r="H8502" s="520">
        <v>0.15</v>
      </c>
      <c r="I8502" s="521">
        <f>VLOOKUP(B8502,'MÃO DE OBRA'!$A:$E,5,FALSE)/220</f>
        <v>23.596363636363641</v>
      </c>
      <c r="J8502" s="492">
        <f t="shared" si="231"/>
        <v>3.5394545454545461</v>
      </c>
      <c r="K8502" s="458"/>
    </row>
    <row r="8503" spans="1:11">
      <c r="A8503" s="450"/>
      <c r="B8503" s="517"/>
      <c r="C8503" s="518"/>
      <c r="D8503" s="459"/>
      <c r="E8503" s="487"/>
      <c r="F8503" s="488"/>
      <c r="G8503" s="519"/>
      <c r="H8503" s="520"/>
      <c r="I8503" s="521"/>
      <c r="J8503" s="492"/>
      <c r="K8503" s="458"/>
    </row>
    <row r="8504" spans="1:11">
      <c r="A8504" s="450"/>
      <c r="B8504" s="517"/>
      <c r="C8504" s="518"/>
      <c r="D8504" s="459"/>
      <c r="E8504" s="487"/>
      <c r="F8504" s="488"/>
      <c r="G8504" s="519"/>
      <c r="H8504" s="520"/>
      <c r="I8504" s="491"/>
      <c r="J8504" s="492">
        <f>H8504*I8504</f>
        <v>0</v>
      </c>
      <c r="K8504" s="458"/>
    </row>
    <row r="8505" spans="1:11">
      <c r="A8505" s="450"/>
      <c r="B8505" s="499" t="s">
        <v>1119</v>
      </c>
      <c r="C8505" s="502"/>
      <c r="D8505" s="502"/>
      <c r="E8505" s="502"/>
      <c r="F8505" s="502"/>
      <c r="G8505" s="502"/>
      <c r="H8505" s="502"/>
      <c r="I8505" s="522" t="s">
        <v>138</v>
      </c>
      <c r="J8505" s="501">
        <f>SUM(J8500:J8504)</f>
        <v>22.573854545454548</v>
      </c>
      <c r="K8505" s="458"/>
    </row>
    <row r="8506" spans="1:11">
      <c r="A8506" s="450"/>
      <c r="B8506" s="523"/>
      <c r="C8506" s="523"/>
      <c r="D8506" s="523"/>
      <c r="E8506" s="523"/>
      <c r="F8506" s="523"/>
      <c r="G8506" s="523"/>
      <c r="H8506" s="523"/>
      <c r="I8506" s="524"/>
      <c r="J8506" s="523"/>
      <c r="K8506" s="458"/>
    </row>
    <row r="8507" spans="1:11">
      <c r="A8507" s="450"/>
      <c r="B8507" s="525" t="s">
        <v>1123</v>
      </c>
      <c r="C8507" s="526"/>
      <c r="D8507" s="523"/>
      <c r="E8507" s="527">
        <v>1</v>
      </c>
      <c r="F8507" s="528" t="s">
        <v>1130</v>
      </c>
      <c r="G8507" s="506"/>
      <c r="H8507" s="506"/>
      <c r="I8507" s="529" t="s">
        <v>1124</v>
      </c>
      <c r="J8507" s="501">
        <f>J8497+J8505</f>
        <v>22.573854545454548</v>
      </c>
      <c r="K8507" s="458"/>
    </row>
    <row r="8508" spans="1:11">
      <c r="A8508" s="450"/>
      <c r="B8508" s="530"/>
      <c r="C8508" s="523"/>
      <c r="D8508" s="523"/>
      <c r="E8508" s="531"/>
      <c r="F8508" s="532"/>
      <c r="G8508" s="532"/>
      <c r="H8508" s="532"/>
      <c r="I8508" s="524"/>
      <c r="J8508" s="523"/>
      <c r="K8508" s="458"/>
    </row>
    <row r="8509" spans="1:11" ht="20.399999999999999">
      <c r="A8509" s="450"/>
      <c r="B8509" s="1667" t="s">
        <v>481</v>
      </c>
      <c r="C8509" s="1668"/>
      <c r="D8509" s="1668"/>
      <c r="E8509" s="1669"/>
      <c r="F8509" s="533" t="s">
        <v>873</v>
      </c>
      <c r="G8509" s="534" t="s">
        <v>493</v>
      </c>
      <c r="H8509" s="507" t="s">
        <v>1115</v>
      </c>
      <c r="I8509" s="535" t="s">
        <v>480</v>
      </c>
      <c r="J8509" s="536" t="s">
        <v>482</v>
      </c>
      <c r="K8509" s="458"/>
    </row>
    <row r="8510" spans="1:11">
      <c r="A8510" s="450"/>
      <c r="B8510" s="537"/>
      <c r="C8510" s="538"/>
      <c r="D8510" s="538"/>
      <c r="E8510" s="539"/>
      <c r="F8510" s="540"/>
      <c r="G8510" s="541"/>
      <c r="H8510" s="547"/>
      <c r="I8510" s="543"/>
      <c r="J8510" s="485"/>
      <c r="K8510" s="458"/>
    </row>
    <row r="8511" spans="1:11">
      <c r="A8511" s="450"/>
      <c r="B8511" s="537"/>
      <c r="C8511" s="518"/>
      <c r="D8511" s="518"/>
      <c r="E8511" s="487"/>
      <c r="F8511" s="540"/>
      <c r="G8511" s="541"/>
      <c r="H8511" s="547"/>
      <c r="I8511" s="543"/>
      <c r="J8511" s="492"/>
      <c r="K8511" s="458"/>
    </row>
    <row r="8512" spans="1:11">
      <c r="A8512" s="450"/>
      <c r="B8512" s="517"/>
      <c r="C8512" s="518"/>
      <c r="D8512" s="518"/>
      <c r="E8512" s="487"/>
      <c r="F8512" s="488"/>
      <c r="G8512" s="546"/>
      <c r="H8512" s="547"/>
      <c r="I8512" s="543"/>
      <c r="J8512" s="492">
        <f>H8512*I8512*E8494*F8494</f>
        <v>0</v>
      </c>
      <c r="K8512" s="458"/>
    </row>
    <row r="8513" spans="1:11">
      <c r="A8513" s="450"/>
      <c r="B8513" s="517"/>
      <c r="C8513" s="526"/>
      <c r="D8513" s="526"/>
      <c r="E8513" s="494"/>
      <c r="F8513" s="488"/>
      <c r="G8513" s="468"/>
      <c r="H8513" s="547"/>
      <c r="I8513" s="548"/>
      <c r="J8513" s="492">
        <f>H8513*I8513*E8495*F8495</f>
        <v>0</v>
      </c>
      <c r="K8513" s="458"/>
    </row>
    <row r="8514" spans="1:11">
      <c r="A8514" s="450"/>
      <c r="B8514" s="550" t="s">
        <v>1119</v>
      </c>
      <c r="C8514" s="526"/>
      <c r="D8514" s="526"/>
      <c r="E8514" s="526"/>
      <c r="F8514" s="523"/>
      <c r="G8514" s="526"/>
      <c r="H8514" s="551"/>
      <c r="I8514" s="552" t="s">
        <v>138</v>
      </c>
      <c r="J8514" s="501">
        <f>SUM(J8510:J8513)</f>
        <v>0</v>
      </c>
      <c r="K8514" s="458"/>
    </row>
    <row r="8515" spans="1:11">
      <c r="A8515" s="450"/>
      <c r="B8515" s="553"/>
      <c r="C8515" s="526"/>
      <c r="D8515" s="526"/>
      <c r="E8515" s="554"/>
      <c r="F8515" s="555"/>
      <c r="G8515" s="506"/>
      <c r="H8515" s="506"/>
      <c r="I8515" s="529"/>
      <c r="J8515" s="554"/>
      <c r="K8515" s="458"/>
    </row>
    <row r="8516" spans="1:11" ht="20.399999999999999">
      <c r="A8516" s="450"/>
      <c r="B8516" s="1667" t="s">
        <v>1125</v>
      </c>
      <c r="C8516" s="1668"/>
      <c r="D8516" s="1668"/>
      <c r="E8516" s="1668"/>
      <c r="F8516" s="1669"/>
      <c r="G8516" s="556" t="s">
        <v>494</v>
      </c>
      <c r="H8516" s="506" t="s">
        <v>1126</v>
      </c>
      <c r="I8516" s="557" t="s">
        <v>1115</v>
      </c>
      <c r="J8516" s="509" t="s">
        <v>482</v>
      </c>
      <c r="K8516" s="458"/>
    </row>
    <row r="8517" spans="1:11">
      <c r="A8517" s="450"/>
      <c r="B8517" s="558"/>
      <c r="C8517" s="559"/>
      <c r="D8517" s="560"/>
      <c r="E8517" s="560"/>
      <c r="F8517" s="561"/>
      <c r="G8517" s="489"/>
      <c r="H8517" s="489"/>
      <c r="I8517" s="562"/>
      <c r="J8517" s="492"/>
      <c r="K8517" s="458"/>
    </row>
    <row r="8518" spans="1:11">
      <c r="A8518" s="450"/>
      <c r="B8518" s="563"/>
      <c r="C8518" s="564"/>
      <c r="D8518" s="565"/>
      <c r="E8518" s="565"/>
      <c r="F8518" s="566"/>
      <c r="G8518" s="489"/>
      <c r="H8518" s="489"/>
      <c r="I8518" s="562"/>
      <c r="J8518" s="492"/>
      <c r="K8518" s="458"/>
    </row>
    <row r="8519" spans="1:11">
      <c r="A8519" s="450"/>
      <c r="B8519" s="1670" t="s">
        <v>138</v>
      </c>
      <c r="C8519" s="1670"/>
      <c r="D8519" s="1670"/>
      <c r="E8519" s="1670"/>
      <c r="F8519" s="1670"/>
      <c r="G8519" s="1670"/>
      <c r="H8519" s="1670"/>
      <c r="I8519" s="1670"/>
      <c r="J8519" s="501">
        <f>SUM(J8517:J8518)</f>
        <v>0</v>
      </c>
      <c r="K8519" s="458"/>
    </row>
    <row r="8520" spans="1:11">
      <c r="A8520" s="450"/>
      <c r="B8520" s="567"/>
      <c r="C8520" s="511"/>
      <c r="D8520" s="511"/>
      <c r="E8520" s="568"/>
      <c r="F8520" s="569"/>
      <c r="G8520" s="570"/>
      <c r="H8520" s="570"/>
      <c r="I8520" s="571"/>
      <c r="J8520" s="572"/>
      <c r="K8520" s="458"/>
    </row>
    <row r="8521" spans="1:11">
      <c r="A8521" s="450"/>
      <c r="B8521" s="573" t="s">
        <v>1127</v>
      </c>
      <c r="C8521" s="573"/>
      <c r="D8521" s="550"/>
      <c r="E8521" s="523"/>
      <c r="F8521" s="523"/>
      <c r="G8521" s="523"/>
      <c r="H8521" s="574"/>
      <c r="I8521" s="575"/>
      <c r="J8521" s="639">
        <f>(J8507+J8514+J8519)/E8507</f>
        <v>22.573854545454548</v>
      </c>
      <c r="K8521" s="458"/>
    </row>
    <row r="8522" spans="1:11">
      <c r="A8522" s="450"/>
      <c r="B8522" s="553"/>
      <c r="C8522" s="526"/>
      <c r="D8522" s="526"/>
      <c r="E8522" s="554"/>
      <c r="F8522" s="555"/>
      <c r="G8522" s="506"/>
      <c r="H8522" s="506"/>
      <c r="I8522" s="529"/>
      <c r="J8522" s="576"/>
      <c r="K8522" s="458"/>
    </row>
    <row r="8523" spans="1:11" ht="20.399999999999999">
      <c r="A8523" s="450"/>
      <c r="B8523" s="1667" t="s">
        <v>1128</v>
      </c>
      <c r="C8523" s="1668"/>
      <c r="D8523" s="1668"/>
      <c r="E8523" s="1668"/>
      <c r="F8523" s="1669"/>
      <c r="G8523" s="556" t="s">
        <v>494</v>
      </c>
      <c r="H8523" s="506" t="s">
        <v>1126</v>
      </c>
      <c r="I8523" s="557" t="s">
        <v>1115</v>
      </c>
      <c r="J8523" s="509" t="s">
        <v>482</v>
      </c>
      <c r="K8523" s="458"/>
    </row>
    <row r="8524" spans="1:11">
      <c r="A8524" s="450"/>
      <c r="B8524" s="802" t="s">
        <v>1514</v>
      </c>
      <c r="C8524" s="564"/>
      <c r="D8524" s="565"/>
      <c r="E8524" s="565"/>
      <c r="F8524" s="566"/>
      <c r="G8524" s="489">
        <v>0.05</v>
      </c>
      <c r="H8524" s="489" t="s">
        <v>1047</v>
      </c>
      <c r="I8524" s="743">
        <v>23.61</v>
      </c>
      <c r="J8524" s="492">
        <f>G8524*I8524</f>
        <v>1.1805000000000001</v>
      </c>
      <c r="K8524" s="458"/>
    </row>
    <row r="8525" spans="1:11">
      <c r="A8525" s="450"/>
      <c r="B8525" s="563" t="s">
        <v>555</v>
      </c>
      <c r="C8525" s="564"/>
      <c r="D8525" s="565"/>
      <c r="E8525" s="565"/>
      <c r="F8525" s="566"/>
      <c r="G8525" s="489">
        <v>0.25</v>
      </c>
      <c r="H8525" s="489" t="s">
        <v>1515</v>
      </c>
      <c r="I8525" s="743">
        <v>20</v>
      </c>
      <c r="J8525" s="492">
        <f t="shared" ref="J8525:J8528" si="232">G8525*I8525</f>
        <v>5</v>
      </c>
      <c r="K8525" s="458"/>
    </row>
    <row r="8526" spans="1:11">
      <c r="A8526" s="450"/>
      <c r="B8526" s="563"/>
      <c r="C8526" s="564"/>
      <c r="D8526" s="565"/>
      <c r="E8526" s="565"/>
      <c r="F8526" s="566"/>
      <c r="G8526" s="489"/>
      <c r="H8526" s="489"/>
      <c r="I8526" s="743"/>
      <c r="J8526" s="492">
        <f t="shared" si="232"/>
        <v>0</v>
      </c>
      <c r="K8526" s="458"/>
    </row>
    <row r="8527" spans="1:11">
      <c r="A8527" s="450"/>
      <c r="B8527" s="563"/>
      <c r="C8527" s="564"/>
      <c r="D8527" s="565"/>
      <c r="E8527" s="565"/>
      <c r="F8527" s="566"/>
      <c r="G8527" s="489"/>
      <c r="H8527" s="489"/>
      <c r="I8527" s="743"/>
      <c r="J8527" s="492">
        <f t="shared" si="232"/>
        <v>0</v>
      </c>
      <c r="K8527" s="458"/>
    </row>
    <row r="8528" spans="1:11">
      <c r="A8528" s="450"/>
      <c r="B8528" s="577"/>
      <c r="C8528" s="578"/>
      <c r="D8528" s="579"/>
      <c r="E8528" s="579"/>
      <c r="F8528" s="580"/>
      <c r="G8528" s="489"/>
      <c r="H8528" s="489"/>
      <c r="I8528" s="743"/>
      <c r="J8528" s="492">
        <f t="shared" si="232"/>
        <v>0</v>
      </c>
      <c r="K8528" s="458"/>
    </row>
    <row r="8529" spans="1:11">
      <c r="A8529" s="450"/>
      <c r="B8529" s="581"/>
      <c r="C8529" s="523"/>
      <c r="D8529" s="523"/>
      <c r="E8529" s="582"/>
      <c r="F8529" s="583"/>
      <c r="G8529" s="532"/>
      <c r="H8529" s="532"/>
      <c r="I8529" s="524" t="s">
        <v>138</v>
      </c>
      <c r="J8529" s="501">
        <f>SUM(J8524:J8528)</f>
        <v>6.1805000000000003</v>
      </c>
      <c r="K8529" s="458"/>
    </row>
    <row r="8530" spans="1:11">
      <c r="A8530" s="450"/>
      <c r="B8530" s="584"/>
      <c r="C8530" s="523"/>
      <c r="D8530" s="523"/>
      <c r="E8530" s="582"/>
      <c r="F8530" s="583"/>
      <c r="G8530" s="532"/>
      <c r="H8530" s="532"/>
      <c r="I8530" s="524"/>
      <c r="J8530" s="582"/>
      <c r="K8530" s="458"/>
    </row>
    <row r="8531" spans="1:11" ht="20.399999999999999">
      <c r="A8531" s="450"/>
      <c r="B8531" s="1667" t="s">
        <v>1141</v>
      </c>
      <c r="C8531" s="1668"/>
      <c r="D8531" s="1668"/>
      <c r="E8531" s="1668"/>
      <c r="F8531" s="1669"/>
      <c r="G8531" s="587" t="s">
        <v>494</v>
      </c>
      <c r="H8531" s="506" t="s">
        <v>1115</v>
      </c>
      <c r="I8531" s="557"/>
      <c r="J8531" s="509" t="s">
        <v>482</v>
      </c>
      <c r="K8531" s="458"/>
    </row>
    <row r="8532" spans="1:11">
      <c r="A8532" s="450"/>
      <c r="B8532" s="1654"/>
      <c r="C8532" s="1655"/>
      <c r="D8532" s="1655"/>
      <c r="E8532" s="1655"/>
      <c r="F8532" s="1656"/>
      <c r="G8532" s="489"/>
      <c r="H8532" s="1657"/>
      <c r="I8532" s="1658"/>
      <c r="J8532" s="492"/>
      <c r="K8532" s="458"/>
    </row>
    <row r="8533" spans="1:11">
      <c r="A8533" s="450"/>
      <c r="B8533" s="1659"/>
      <c r="C8533" s="1660"/>
      <c r="D8533" s="1660"/>
      <c r="E8533" s="1660"/>
      <c r="F8533" s="1661"/>
      <c r="G8533" s="496"/>
      <c r="H8533" s="1662"/>
      <c r="I8533" s="1663"/>
      <c r="J8533" s="492"/>
      <c r="K8533" s="458"/>
    </row>
    <row r="8534" spans="1:11">
      <c r="A8534" s="450"/>
      <c r="B8534" s="581"/>
      <c r="C8534" s="523"/>
      <c r="D8534" s="523"/>
      <c r="E8534" s="582"/>
      <c r="F8534" s="583"/>
      <c r="G8534" s="532"/>
      <c r="H8534" s="532"/>
      <c r="I8534" s="524" t="s">
        <v>138</v>
      </c>
      <c r="J8534" s="501">
        <f>SUM(J8532:J8533)</f>
        <v>0</v>
      </c>
      <c r="K8534" s="458"/>
    </row>
    <row r="8535" spans="1:11">
      <c r="A8535" s="450"/>
      <c r="B8535" s="523"/>
      <c r="C8535" s="523"/>
      <c r="D8535" s="523"/>
      <c r="E8535" s="523"/>
      <c r="F8535" s="523"/>
      <c r="G8535" s="523"/>
      <c r="H8535" s="523"/>
      <c r="I8535" s="524"/>
      <c r="J8535" s="523"/>
      <c r="K8535" s="458"/>
    </row>
    <row r="8536" spans="1:11">
      <c r="A8536" s="450"/>
      <c r="B8536" s="1645" t="s">
        <v>1142</v>
      </c>
      <c r="C8536" s="1646"/>
      <c r="D8536" s="1646"/>
      <c r="E8536" s="1646"/>
      <c r="F8536" s="1646"/>
      <c r="G8536" s="1646"/>
      <c r="H8536" s="1646"/>
      <c r="I8536" s="1647"/>
      <c r="J8536" s="573">
        <f>J8534+J8529+J8521</f>
        <v>28.754354545454547</v>
      </c>
      <c r="K8536" s="458"/>
    </row>
    <row r="8537" spans="1:11">
      <c r="A8537" s="450"/>
      <c r="B8537" s="523"/>
      <c r="C8537" s="523"/>
      <c r="D8537" s="523"/>
      <c r="E8537" s="523"/>
      <c r="F8537" s="523"/>
      <c r="G8537" s="523"/>
      <c r="H8537" s="523"/>
      <c r="I8537" s="524"/>
      <c r="J8537" s="523"/>
      <c r="K8537" s="458"/>
    </row>
    <row r="8538" spans="1:11">
      <c r="A8538" s="450"/>
      <c r="B8538" s="1645" t="s">
        <v>1143</v>
      </c>
      <c r="C8538" s="1646"/>
      <c r="D8538" s="1646"/>
      <c r="E8538" s="1646"/>
      <c r="F8538" s="1646"/>
      <c r="G8538" s="1646"/>
      <c r="H8538" s="1646"/>
      <c r="I8538" s="1647"/>
      <c r="J8538" s="501">
        <f>J8536*0</f>
        <v>0</v>
      </c>
      <c r="K8538" s="458"/>
    </row>
    <row r="8539" spans="1:11">
      <c r="A8539" s="450"/>
      <c r="B8539" s="523"/>
      <c r="C8539" s="523"/>
      <c r="D8539" s="523"/>
      <c r="E8539" s="523"/>
      <c r="F8539" s="523"/>
      <c r="G8539" s="523"/>
      <c r="H8539" s="523"/>
      <c r="I8539" s="524"/>
      <c r="J8539" s="523"/>
      <c r="K8539" s="458"/>
    </row>
    <row r="8540" spans="1:11">
      <c r="A8540" s="450"/>
      <c r="B8540" s="1645" t="s">
        <v>1144</v>
      </c>
      <c r="C8540" s="1646"/>
      <c r="D8540" s="1646"/>
      <c r="E8540" s="1646"/>
      <c r="F8540" s="1646"/>
      <c r="G8540" s="1646"/>
      <c r="H8540" s="1646"/>
      <c r="I8540" s="1647"/>
      <c r="J8540" s="573">
        <f>J8536+J8538</f>
        <v>28.754354545454547</v>
      </c>
      <c r="K8540" s="458"/>
    </row>
    <row r="8541" spans="1:11">
      <c r="A8541" s="450"/>
      <c r="B8541" s="511"/>
      <c r="C8541" s="511"/>
      <c r="D8541" s="511"/>
      <c r="E8541" s="511"/>
      <c r="F8541" s="511"/>
      <c r="G8541" s="511"/>
      <c r="H8541" s="511"/>
      <c r="I8541" s="571"/>
      <c r="J8541" s="511"/>
      <c r="K8541" s="458"/>
    </row>
    <row r="8542" spans="1:11">
      <c r="A8542" s="450"/>
      <c r="B8542" s="589"/>
      <c r="C8542" s="559"/>
      <c r="D8542" s="559"/>
      <c r="E8542" s="559"/>
      <c r="F8542" s="559"/>
      <c r="G8542" s="559"/>
      <c r="H8542" s="559"/>
      <c r="I8542" s="559"/>
      <c r="J8542" s="590"/>
      <c r="K8542" s="458"/>
    </row>
    <row r="8543" spans="1:11">
      <c r="A8543" s="450"/>
      <c r="B8543" s="591"/>
      <c r="C8543" s="592"/>
      <c r="D8543" s="593"/>
      <c r="E8543" s="593"/>
      <c r="F8543" s="594" t="s">
        <v>1119</v>
      </c>
      <c r="G8543" s="595" t="s">
        <v>1119</v>
      </c>
      <c r="H8543" s="592"/>
      <c r="I8543" s="592"/>
      <c r="J8543" s="596"/>
      <c r="K8543" s="458"/>
    </row>
    <row r="8544" spans="1:11">
      <c r="A8544" s="450"/>
      <c r="B8544" s="459"/>
      <c r="C8544" s="459"/>
      <c r="D8544" s="459"/>
      <c r="E8544" s="459"/>
      <c r="F8544" s="459"/>
      <c r="G8544" s="459"/>
      <c r="H8544" s="459"/>
      <c r="I8544" s="459"/>
      <c r="J8544" s="459"/>
      <c r="K8544" s="458"/>
    </row>
    <row r="8545" spans="1:11">
      <c r="A8545" s="450"/>
      <c r="B8545" s="597"/>
      <c r="C8545" s="598"/>
      <c r="D8545" s="598"/>
      <c r="E8545" s="598"/>
      <c r="F8545" s="599"/>
      <c r="G8545" s="600" t="s">
        <v>482</v>
      </c>
      <c r="H8545" s="502"/>
      <c r="I8545" s="502"/>
      <c r="J8545" s="505"/>
      <c r="K8545" s="458"/>
    </row>
    <row r="8546" spans="1:11">
      <c r="A8546" s="450"/>
      <c r="B8546" s="601"/>
      <c r="C8546" s="602"/>
      <c r="D8546" s="602"/>
      <c r="E8546" s="602"/>
      <c r="F8546" s="603"/>
      <c r="G8546" s="1648" t="s">
        <v>1145</v>
      </c>
      <c r="H8546" s="1649"/>
      <c r="I8546" s="1649"/>
      <c r="J8546" s="1650"/>
      <c r="K8546" s="458"/>
    </row>
    <row r="8547" spans="1:11">
      <c r="A8547" s="450"/>
      <c r="B8547" s="604"/>
      <c r="C8547" s="605"/>
      <c r="D8547" s="605"/>
      <c r="E8547" s="605"/>
      <c r="F8547" s="606"/>
      <c r="G8547" s="607"/>
      <c r="H8547" s="1651"/>
      <c r="I8547" s="1652"/>
      <c r="J8547" s="1653"/>
      <c r="K8547" s="458"/>
    </row>
    <row r="8548" spans="1:11" ht="15" thickBot="1">
      <c r="A8548" s="608"/>
      <c r="B8548" s="609"/>
      <c r="C8548" s="609"/>
      <c r="D8548" s="609"/>
      <c r="E8548" s="609"/>
      <c r="F8548" s="609"/>
      <c r="G8548" s="609"/>
      <c r="H8548" s="609"/>
      <c r="I8548" s="609"/>
      <c r="J8548" s="609"/>
      <c r="K8548" s="610"/>
    </row>
    <row r="8549" spans="1:11">
      <c r="A8549" s="447"/>
      <c r="B8549" s="448"/>
      <c r="C8549" s="448"/>
      <c r="D8549" s="448"/>
      <c r="E8549" s="448"/>
      <c r="F8549" s="448"/>
      <c r="G8549" s="448"/>
      <c r="H8549" s="448"/>
      <c r="I8549" s="448"/>
      <c r="J8549" s="448"/>
      <c r="K8549" s="449"/>
    </row>
    <row r="8550" spans="1:11">
      <c r="A8550" s="450"/>
      <c r="B8550" s="451" t="s">
        <v>141</v>
      </c>
      <c r="C8550" s="452"/>
      <c r="D8550" s="453" t="s">
        <v>1105</v>
      </c>
      <c r="E8550" s="454"/>
      <c r="F8550" s="455"/>
      <c r="G8550" s="455"/>
      <c r="H8550" s="456"/>
      <c r="I8550" s="456"/>
      <c r="J8550" s="457"/>
      <c r="K8550" s="458"/>
    </row>
    <row r="8551" spans="1:11">
      <c r="A8551" s="450"/>
      <c r="B8551" s="459"/>
      <c r="C8551" s="459"/>
      <c r="D8551" s="459"/>
      <c r="E8551" s="459"/>
      <c r="F8551" s="459"/>
      <c r="G8551" s="459"/>
      <c r="H8551" s="459"/>
      <c r="I8551" s="459"/>
      <c r="J8551" s="459"/>
      <c r="K8551" s="458"/>
    </row>
    <row r="8552" spans="1:11">
      <c r="A8552" s="450"/>
      <c r="B8552" s="460" t="s">
        <v>1106</v>
      </c>
      <c r="C8552" s="461" t="s">
        <v>1107</v>
      </c>
      <c r="D8552" s="1671" t="s">
        <v>198</v>
      </c>
      <c r="E8552" s="1672"/>
      <c r="F8552" s="1672"/>
      <c r="G8552" s="1672"/>
      <c r="H8552" s="1672"/>
      <c r="I8552" s="1673"/>
      <c r="J8552" s="462" t="s">
        <v>1108</v>
      </c>
      <c r="K8552" s="458"/>
    </row>
    <row r="8553" spans="1:11" ht="21.75" customHeight="1">
      <c r="A8553" s="450"/>
      <c r="B8553" s="463"/>
      <c r="C8553" s="464"/>
      <c r="D8553" s="1674" t="s">
        <v>1516</v>
      </c>
      <c r="E8553" s="1675"/>
      <c r="F8553" s="1675"/>
      <c r="G8553" s="1675"/>
      <c r="H8553" s="1675"/>
      <c r="I8553" s="1676"/>
      <c r="J8553" s="468" t="str">
        <f>F8570</f>
        <v>M2</v>
      </c>
      <c r="K8553" s="458"/>
    </row>
    <row r="8554" spans="1:11">
      <c r="A8554" s="450"/>
      <c r="B8554" s="469"/>
      <c r="C8554" s="469"/>
      <c r="D8554" s="469"/>
      <c r="E8554" s="469"/>
      <c r="F8554" s="469"/>
      <c r="G8554" s="469"/>
      <c r="H8554" s="469"/>
      <c r="I8554" s="470"/>
      <c r="J8554" s="471"/>
      <c r="K8554" s="458"/>
    </row>
    <row r="8555" spans="1:11">
      <c r="A8555" s="450"/>
      <c r="B8555" s="1648" t="s">
        <v>1111</v>
      </c>
      <c r="C8555" s="1650"/>
      <c r="D8555" s="1679" t="s">
        <v>873</v>
      </c>
      <c r="E8555" s="1681" t="s">
        <v>1112</v>
      </c>
      <c r="F8555" s="472" t="s">
        <v>1113</v>
      </c>
      <c r="G8555" s="473"/>
      <c r="H8555" s="472" t="s">
        <v>1114</v>
      </c>
      <c r="I8555" s="473"/>
      <c r="J8555" s="474" t="s">
        <v>1115</v>
      </c>
      <c r="K8555" s="458"/>
    </row>
    <row r="8556" spans="1:11">
      <c r="A8556" s="450"/>
      <c r="B8556" s="1677"/>
      <c r="C8556" s="1678"/>
      <c r="D8556" s="1680"/>
      <c r="E8556" s="1682"/>
      <c r="F8556" s="475" t="s">
        <v>1116</v>
      </c>
      <c r="G8556" s="475" t="s">
        <v>1117</v>
      </c>
      <c r="H8556" s="475" t="s">
        <v>1116</v>
      </c>
      <c r="I8556" s="476" t="s">
        <v>1117</v>
      </c>
      <c r="J8556" s="477" t="s">
        <v>1118</v>
      </c>
      <c r="K8556" s="458"/>
    </row>
    <row r="8557" spans="1:11">
      <c r="A8557" s="450"/>
      <c r="B8557" s="486"/>
      <c r="C8557" s="487"/>
      <c r="D8557" s="488"/>
      <c r="E8557" s="481"/>
      <c r="F8557" s="481"/>
      <c r="G8557" s="482"/>
      <c r="H8557" s="490"/>
      <c r="I8557" s="484"/>
      <c r="J8557" s="492"/>
      <c r="K8557" s="458"/>
    </row>
    <row r="8558" spans="1:11">
      <c r="A8558" s="450"/>
      <c r="B8558" s="486"/>
      <c r="C8558" s="487"/>
      <c r="D8558" s="488"/>
      <c r="E8558" s="489"/>
      <c r="F8558" s="489"/>
      <c r="G8558" s="489"/>
      <c r="H8558" s="490"/>
      <c r="I8558" s="491"/>
      <c r="J8558" s="492">
        <f>H8558*F8558*E8558+I8558*G8558*E8558</f>
        <v>0</v>
      </c>
      <c r="K8558" s="458"/>
    </row>
    <row r="8559" spans="1:11">
      <c r="A8559" s="450"/>
      <c r="B8559" s="493"/>
      <c r="C8559" s="494"/>
      <c r="D8559" s="495"/>
      <c r="E8559" s="496"/>
      <c r="F8559" s="496"/>
      <c r="G8559" s="496"/>
      <c r="H8559" s="497"/>
      <c r="I8559" s="498"/>
      <c r="J8559" s="492">
        <f>H8559*F8559*E8559+I8559*G8559*E8559</f>
        <v>0</v>
      </c>
      <c r="K8559" s="458"/>
    </row>
    <row r="8560" spans="1:11">
      <c r="A8560" s="450"/>
      <c r="B8560" s="499" t="s">
        <v>1119</v>
      </c>
      <c r="C8560" s="469"/>
      <c r="D8560" s="469"/>
      <c r="E8560" s="469"/>
      <c r="F8560" s="469"/>
      <c r="G8560" s="469"/>
      <c r="H8560" s="469"/>
      <c r="I8560" s="500" t="s">
        <v>138</v>
      </c>
      <c r="J8560" s="501">
        <f>SUM(J8557:J8559)</f>
        <v>0</v>
      </c>
      <c r="K8560" s="458"/>
    </row>
    <row r="8561" spans="1:11">
      <c r="A8561" s="450"/>
      <c r="B8561" s="502"/>
      <c r="C8561" s="502"/>
      <c r="D8561" s="502"/>
      <c r="E8561" s="502"/>
      <c r="F8561" s="502"/>
      <c r="G8561" s="502"/>
      <c r="H8561" s="502"/>
      <c r="I8561" s="503"/>
      <c r="J8561" s="504"/>
      <c r="K8561" s="458"/>
    </row>
    <row r="8562" spans="1:11" ht="20.399999999999999">
      <c r="A8562" s="450"/>
      <c r="B8562" s="1664" t="s">
        <v>1120</v>
      </c>
      <c r="C8562" s="1665"/>
      <c r="D8562" s="1665"/>
      <c r="E8562" s="1666"/>
      <c r="F8562" s="505" t="s">
        <v>873</v>
      </c>
      <c r="G8562" s="506"/>
      <c r="H8562" s="507" t="s">
        <v>560</v>
      </c>
      <c r="I8562" s="508" t="s">
        <v>1121</v>
      </c>
      <c r="J8562" s="509" t="s">
        <v>1122</v>
      </c>
      <c r="K8562" s="458"/>
    </row>
    <row r="8563" spans="1:11">
      <c r="A8563" s="450"/>
      <c r="B8563" s="510"/>
      <c r="C8563" s="511"/>
      <c r="D8563" s="512"/>
      <c r="E8563" s="513"/>
      <c r="F8563" s="514"/>
      <c r="G8563" s="515"/>
      <c r="H8563" s="516"/>
      <c r="I8563" s="484"/>
      <c r="J8563" s="485"/>
      <c r="K8563" s="458"/>
    </row>
    <row r="8564" spans="1:11">
      <c r="A8564" s="450"/>
      <c r="B8564" s="517"/>
      <c r="C8564" s="518"/>
      <c r="D8564" s="459"/>
      <c r="E8564" s="487"/>
      <c r="F8564" s="488"/>
      <c r="G8564" s="519"/>
      <c r="H8564" s="520"/>
      <c r="I8564" s="521"/>
      <c r="J8564" s="492"/>
      <c r="K8564" s="458"/>
    </row>
    <row r="8565" spans="1:11">
      <c r="A8565" s="450"/>
      <c r="B8565" s="517" t="s">
        <v>734</v>
      </c>
      <c r="C8565" s="518"/>
      <c r="D8565" s="459"/>
      <c r="E8565" s="487"/>
      <c r="F8565" s="488"/>
      <c r="G8565" s="519"/>
      <c r="H8565" s="520">
        <v>0.39</v>
      </c>
      <c r="I8565" s="521">
        <f>VLOOKUP(B8565,'MÃO DE OBRA'!$A:$E,5,FALSE)/220</f>
        <v>23.596363636363641</v>
      </c>
      <c r="J8565" s="492">
        <f t="shared" ref="J8565:J8566" si="233">H8565*I8565</f>
        <v>9.2025818181818195</v>
      </c>
      <c r="K8565" s="458"/>
    </row>
    <row r="8566" spans="1:11">
      <c r="A8566" s="450"/>
      <c r="B8566" s="517" t="s">
        <v>626</v>
      </c>
      <c r="C8566" s="518"/>
      <c r="D8566" s="459"/>
      <c r="E8566" s="487"/>
      <c r="F8566" s="488"/>
      <c r="G8566" s="519"/>
      <c r="H8566" s="520">
        <v>0.36</v>
      </c>
      <c r="I8566" s="521">
        <f>VLOOKUP(B8566,'MÃO DE OBRA'!$A:$E,5,FALSE)/220</f>
        <v>15.730909090909092</v>
      </c>
      <c r="J8566" s="492">
        <f t="shared" si="233"/>
        <v>5.663127272727273</v>
      </c>
      <c r="K8566" s="458"/>
    </row>
    <row r="8567" spans="1:11">
      <c r="A8567" s="450"/>
      <c r="B8567" s="517"/>
      <c r="C8567" s="518"/>
      <c r="D8567" s="459"/>
      <c r="E8567" s="487"/>
      <c r="F8567" s="488"/>
      <c r="G8567" s="519"/>
      <c r="H8567" s="520"/>
      <c r="I8567" s="491"/>
      <c r="J8567" s="492">
        <f>H8567*I8567</f>
        <v>0</v>
      </c>
      <c r="K8567" s="458"/>
    </row>
    <row r="8568" spans="1:11">
      <c r="A8568" s="450"/>
      <c r="B8568" s="499" t="s">
        <v>1119</v>
      </c>
      <c r="C8568" s="502"/>
      <c r="D8568" s="502"/>
      <c r="E8568" s="502"/>
      <c r="F8568" s="502"/>
      <c r="G8568" s="502"/>
      <c r="H8568" s="502"/>
      <c r="I8568" s="522" t="s">
        <v>138</v>
      </c>
      <c r="J8568" s="501">
        <f>SUM(J8563:J8567)</f>
        <v>14.865709090909093</v>
      </c>
      <c r="K8568" s="458"/>
    </row>
    <row r="8569" spans="1:11">
      <c r="A8569" s="450"/>
      <c r="B8569" s="523"/>
      <c r="C8569" s="523"/>
      <c r="D8569" s="523"/>
      <c r="E8569" s="523"/>
      <c r="F8569" s="523"/>
      <c r="G8569" s="523"/>
      <c r="H8569" s="523"/>
      <c r="I8569" s="524"/>
      <c r="J8569" s="523"/>
      <c r="K8569" s="458"/>
    </row>
    <row r="8570" spans="1:11">
      <c r="A8570" s="450"/>
      <c r="B8570" s="525" t="s">
        <v>1123</v>
      </c>
      <c r="C8570" s="526"/>
      <c r="D8570" s="523"/>
      <c r="E8570" s="527">
        <v>1</v>
      </c>
      <c r="F8570" s="528" t="s">
        <v>1165</v>
      </c>
      <c r="G8570" s="506"/>
      <c r="H8570" s="506"/>
      <c r="I8570" s="529" t="s">
        <v>1124</v>
      </c>
      <c r="J8570" s="501">
        <f>J8560+J8568</f>
        <v>14.865709090909093</v>
      </c>
      <c r="K8570" s="458"/>
    </row>
    <row r="8571" spans="1:11">
      <c r="A8571" s="450"/>
      <c r="B8571" s="530"/>
      <c r="C8571" s="523"/>
      <c r="D8571" s="523"/>
      <c r="E8571" s="531"/>
      <c r="F8571" s="532"/>
      <c r="G8571" s="532"/>
      <c r="H8571" s="532"/>
      <c r="I8571" s="524"/>
      <c r="J8571" s="523"/>
      <c r="K8571" s="458"/>
    </row>
    <row r="8572" spans="1:11" ht="20.399999999999999">
      <c r="A8572" s="450"/>
      <c r="B8572" s="1667" t="s">
        <v>481</v>
      </c>
      <c r="C8572" s="1668"/>
      <c r="D8572" s="1668"/>
      <c r="E8572" s="1669"/>
      <c r="F8572" s="533" t="s">
        <v>873</v>
      </c>
      <c r="G8572" s="534" t="s">
        <v>493</v>
      </c>
      <c r="H8572" s="507" t="s">
        <v>1115</v>
      </c>
      <c r="I8572" s="535" t="s">
        <v>480</v>
      </c>
      <c r="J8572" s="536" t="s">
        <v>482</v>
      </c>
      <c r="K8572" s="458"/>
    </row>
    <row r="8573" spans="1:11">
      <c r="A8573" s="450"/>
      <c r="B8573" s="537"/>
      <c r="C8573" s="538"/>
      <c r="D8573" s="538"/>
      <c r="E8573" s="539"/>
      <c r="F8573" s="540"/>
      <c r="G8573" s="541"/>
      <c r="H8573" s="547"/>
      <c r="I8573" s="543"/>
      <c r="J8573" s="485"/>
      <c r="K8573" s="458"/>
    </row>
    <row r="8574" spans="1:11">
      <c r="A8574" s="450"/>
      <c r="B8574" s="537"/>
      <c r="C8574" s="518"/>
      <c r="D8574" s="518"/>
      <c r="E8574" s="487"/>
      <c r="F8574" s="540"/>
      <c r="G8574" s="541"/>
      <c r="H8574" s="547"/>
      <c r="I8574" s="543"/>
      <c r="J8574" s="492"/>
      <c r="K8574" s="458"/>
    </row>
    <row r="8575" spans="1:11">
      <c r="A8575" s="450"/>
      <c r="B8575" s="517"/>
      <c r="C8575" s="518"/>
      <c r="D8575" s="518"/>
      <c r="E8575" s="487"/>
      <c r="F8575" s="488"/>
      <c r="G8575" s="546"/>
      <c r="H8575" s="547"/>
      <c r="I8575" s="543"/>
      <c r="J8575" s="492">
        <f>H8575*I8575*E8557*F8557</f>
        <v>0</v>
      </c>
      <c r="K8575" s="458"/>
    </row>
    <row r="8576" spans="1:11">
      <c r="A8576" s="450"/>
      <c r="B8576" s="517"/>
      <c r="C8576" s="526"/>
      <c r="D8576" s="526"/>
      <c r="E8576" s="494"/>
      <c r="F8576" s="488"/>
      <c r="G8576" s="468"/>
      <c r="H8576" s="547"/>
      <c r="I8576" s="548"/>
      <c r="J8576" s="492">
        <f>H8576*I8576*E8558*F8558</f>
        <v>0</v>
      </c>
      <c r="K8576" s="458"/>
    </row>
    <row r="8577" spans="1:11">
      <c r="A8577" s="450"/>
      <c r="B8577" s="550" t="s">
        <v>1119</v>
      </c>
      <c r="C8577" s="526"/>
      <c r="D8577" s="526"/>
      <c r="E8577" s="526"/>
      <c r="F8577" s="523"/>
      <c r="G8577" s="526"/>
      <c r="H8577" s="551"/>
      <c r="I8577" s="552" t="s">
        <v>138</v>
      </c>
      <c r="J8577" s="501">
        <f>SUM(J8573:J8576)</f>
        <v>0</v>
      </c>
      <c r="K8577" s="458"/>
    </row>
    <row r="8578" spans="1:11">
      <c r="A8578" s="450"/>
      <c r="B8578" s="553"/>
      <c r="C8578" s="526"/>
      <c r="D8578" s="526"/>
      <c r="E8578" s="554"/>
      <c r="F8578" s="555"/>
      <c r="G8578" s="506"/>
      <c r="H8578" s="506"/>
      <c r="I8578" s="529"/>
      <c r="J8578" s="554"/>
      <c r="K8578" s="458"/>
    </row>
    <row r="8579" spans="1:11" ht="20.399999999999999">
      <c r="A8579" s="450"/>
      <c r="B8579" s="1667" t="s">
        <v>1125</v>
      </c>
      <c r="C8579" s="1668"/>
      <c r="D8579" s="1668"/>
      <c r="E8579" s="1668"/>
      <c r="F8579" s="1669"/>
      <c r="G8579" s="556" t="s">
        <v>494</v>
      </c>
      <c r="H8579" s="506" t="s">
        <v>1126</v>
      </c>
      <c r="I8579" s="557" t="s">
        <v>1115</v>
      </c>
      <c r="J8579" s="509" t="s">
        <v>482</v>
      </c>
      <c r="K8579" s="458"/>
    </row>
    <row r="8580" spans="1:11">
      <c r="A8580" s="450"/>
      <c r="B8580" s="558"/>
      <c r="C8580" s="559"/>
      <c r="D8580" s="560"/>
      <c r="E8580" s="560"/>
      <c r="F8580" s="561"/>
      <c r="G8580" s="489"/>
      <c r="H8580" s="489"/>
      <c r="I8580" s="562"/>
      <c r="J8580" s="492"/>
      <c r="K8580" s="458"/>
    </row>
    <row r="8581" spans="1:11">
      <c r="A8581" s="450"/>
      <c r="B8581" s="563"/>
      <c r="C8581" s="564"/>
      <c r="D8581" s="565"/>
      <c r="E8581" s="565"/>
      <c r="F8581" s="566"/>
      <c r="G8581" s="489"/>
      <c r="H8581" s="489"/>
      <c r="I8581" s="562"/>
      <c r="J8581" s="492"/>
      <c r="K8581" s="458"/>
    </row>
    <row r="8582" spans="1:11">
      <c r="A8582" s="450"/>
      <c r="B8582" s="1670" t="s">
        <v>138</v>
      </c>
      <c r="C8582" s="1670"/>
      <c r="D8582" s="1670"/>
      <c r="E8582" s="1670"/>
      <c r="F8582" s="1670"/>
      <c r="G8582" s="1670"/>
      <c r="H8582" s="1670"/>
      <c r="I8582" s="1670"/>
      <c r="J8582" s="501">
        <f>SUM(J8580:J8581)</f>
        <v>0</v>
      </c>
      <c r="K8582" s="458"/>
    </row>
    <row r="8583" spans="1:11">
      <c r="A8583" s="450"/>
      <c r="B8583" s="567"/>
      <c r="C8583" s="511"/>
      <c r="D8583" s="511"/>
      <c r="E8583" s="568"/>
      <c r="F8583" s="569"/>
      <c r="G8583" s="570"/>
      <c r="H8583" s="570"/>
      <c r="I8583" s="571"/>
      <c r="J8583" s="572"/>
      <c r="K8583" s="458"/>
    </row>
    <row r="8584" spans="1:11">
      <c r="A8584" s="450"/>
      <c r="B8584" s="573" t="s">
        <v>1127</v>
      </c>
      <c r="C8584" s="573"/>
      <c r="D8584" s="550"/>
      <c r="E8584" s="523"/>
      <c r="F8584" s="523"/>
      <c r="G8584" s="523"/>
      <c r="H8584" s="574"/>
      <c r="I8584" s="575"/>
      <c r="J8584" s="639">
        <f>(J8570+J8577+J8582)/E8570</f>
        <v>14.865709090909093</v>
      </c>
      <c r="K8584" s="458"/>
    </row>
    <row r="8585" spans="1:11">
      <c r="A8585" s="450"/>
      <c r="B8585" s="553"/>
      <c r="C8585" s="526"/>
      <c r="D8585" s="526"/>
      <c r="E8585" s="554"/>
      <c r="F8585" s="555"/>
      <c r="G8585" s="506"/>
      <c r="H8585" s="506"/>
      <c r="I8585" s="529"/>
      <c r="J8585" s="576"/>
      <c r="K8585" s="458"/>
    </row>
    <row r="8586" spans="1:11" ht="20.399999999999999">
      <c r="A8586" s="450"/>
      <c r="B8586" s="1667" t="s">
        <v>1128</v>
      </c>
      <c r="C8586" s="1668"/>
      <c r="D8586" s="1668"/>
      <c r="E8586" s="1668"/>
      <c r="F8586" s="1669"/>
      <c r="G8586" s="556" t="s">
        <v>494</v>
      </c>
      <c r="H8586" s="506" t="s">
        <v>1126</v>
      </c>
      <c r="I8586" s="557" t="s">
        <v>1115</v>
      </c>
      <c r="J8586" s="509" t="s">
        <v>482</v>
      </c>
      <c r="K8586" s="458"/>
    </row>
    <row r="8587" spans="1:11">
      <c r="A8587" s="450"/>
      <c r="B8587" s="563" t="s">
        <v>1517</v>
      </c>
      <c r="C8587" s="564"/>
      <c r="D8587" s="565"/>
      <c r="E8587" s="565"/>
      <c r="F8587" s="566"/>
      <c r="G8587" s="489">
        <v>0.23</v>
      </c>
      <c r="H8587" s="489" t="s">
        <v>1047</v>
      </c>
      <c r="I8587" s="743">
        <v>87.35</v>
      </c>
      <c r="J8587" s="492">
        <f>G8587*I8587</f>
        <v>20.090499999999999</v>
      </c>
      <c r="K8587" s="458"/>
    </row>
    <row r="8588" spans="1:11">
      <c r="A8588" s="450"/>
      <c r="B8588" s="563" t="s">
        <v>555</v>
      </c>
      <c r="C8588" s="564"/>
      <c r="D8588" s="565"/>
      <c r="E8588" s="565"/>
      <c r="F8588" s="566"/>
      <c r="G8588" s="489">
        <v>0.2</v>
      </c>
      <c r="H8588" s="489" t="s">
        <v>533</v>
      </c>
      <c r="I8588" s="743">
        <v>20</v>
      </c>
      <c r="J8588" s="492">
        <f t="shared" ref="J8588:J8591" si="234">G8588*I8588</f>
        <v>4</v>
      </c>
      <c r="K8588" s="458"/>
    </row>
    <row r="8589" spans="1:11">
      <c r="A8589" s="450"/>
      <c r="B8589" s="563"/>
      <c r="C8589" s="564"/>
      <c r="D8589" s="565"/>
      <c r="E8589" s="565"/>
      <c r="F8589" s="566"/>
      <c r="G8589" s="489"/>
      <c r="H8589" s="489"/>
      <c r="I8589" s="743"/>
      <c r="J8589" s="492">
        <f t="shared" si="234"/>
        <v>0</v>
      </c>
      <c r="K8589" s="458"/>
    </row>
    <row r="8590" spans="1:11">
      <c r="A8590" s="450"/>
      <c r="B8590" s="563"/>
      <c r="C8590" s="564"/>
      <c r="D8590" s="565"/>
      <c r="E8590" s="565"/>
      <c r="F8590" s="566"/>
      <c r="G8590" s="489"/>
      <c r="H8590" s="489"/>
      <c r="I8590" s="743"/>
      <c r="J8590" s="492">
        <f t="shared" si="234"/>
        <v>0</v>
      </c>
      <c r="K8590" s="458"/>
    </row>
    <row r="8591" spans="1:11">
      <c r="A8591" s="450"/>
      <c r="B8591" s="577"/>
      <c r="C8591" s="578"/>
      <c r="D8591" s="579"/>
      <c r="E8591" s="579"/>
      <c r="F8591" s="580"/>
      <c r="G8591" s="489"/>
      <c r="H8591" s="489"/>
      <c r="I8591" s="743"/>
      <c r="J8591" s="492">
        <f t="shared" si="234"/>
        <v>0</v>
      </c>
      <c r="K8591" s="458"/>
    </row>
    <row r="8592" spans="1:11">
      <c r="A8592" s="450"/>
      <c r="B8592" s="581"/>
      <c r="C8592" s="523"/>
      <c r="D8592" s="523"/>
      <c r="E8592" s="582"/>
      <c r="F8592" s="583"/>
      <c r="G8592" s="532"/>
      <c r="H8592" s="532"/>
      <c r="I8592" s="524" t="s">
        <v>138</v>
      </c>
      <c r="J8592" s="501">
        <f>SUM(J8587:J8591)</f>
        <v>24.090499999999999</v>
      </c>
      <c r="K8592" s="458"/>
    </row>
    <row r="8593" spans="1:11">
      <c r="A8593" s="450"/>
      <c r="B8593" s="584"/>
      <c r="C8593" s="523"/>
      <c r="D8593" s="523"/>
      <c r="E8593" s="582"/>
      <c r="F8593" s="583"/>
      <c r="G8593" s="532"/>
      <c r="H8593" s="532"/>
      <c r="I8593" s="524"/>
      <c r="J8593" s="582"/>
      <c r="K8593" s="458"/>
    </row>
    <row r="8594" spans="1:11" ht="20.399999999999999">
      <c r="A8594" s="450"/>
      <c r="B8594" s="1667" t="s">
        <v>1141</v>
      </c>
      <c r="C8594" s="1668"/>
      <c r="D8594" s="1668"/>
      <c r="E8594" s="1668"/>
      <c r="F8594" s="1669"/>
      <c r="G8594" s="587" t="s">
        <v>494</v>
      </c>
      <c r="H8594" s="506" t="s">
        <v>1115</v>
      </c>
      <c r="I8594" s="557"/>
      <c r="J8594" s="509" t="s">
        <v>482</v>
      </c>
      <c r="K8594" s="458"/>
    </row>
    <row r="8595" spans="1:11">
      <c r="A8595" s="450"/>
      <c r="B8595" s="1654"/>
      <c r="C8595" s="1655"/>
      <c r="D8595" s="1655"/>
      <c r="E8595" s="1655"/>
      <c r="F8595" s="1656"/>
      <c r="G8595" s="489"/>
      <c r="H8595" s="1657"/>
      <c r="I8595" s="1658"/>
      <c r="J8595" s="492"/>
      <c r="K8595" s="458"/>
    </row>
    <row r="8596" spans="1:11">
      <c r="A8596" s="450"/>
      <c r="B8596" s="1659"/>
      <c r="C8596" s="1660"/>
      <c r="D8596" s="1660"/>
      <c r="E8596" s="1660"/>
      <c r="F8596" s="1661"/>
      <c r="G8596" s="496"/>
      <c r="H8596" s="1662"/>
      <c r="I8596" s="1663"/>
      <c r="J8596" s="492"/>
      <c r="K8596" s="458"/>
    </row>
    <row r="8597" spans="1:11">
      <c r="A8597" s="450"/>
      <c r="B8597" s="581"/>
      <c r="C8597" s="523"/>
      <c r="D8597" s="523"/>
      <c r="E8597" s="582"/>
      <c r="F8597" s="583"/>
      <c r="G8597" s="532"/>
      <c r="H8597" s="532"/>
      <c r="I8597" s="524" t="s">
        <v>138</v>
      </c>
      <c r="J8597" s="501">
        <f>SUM(J8595:J8596)</f>
        <v>0</v>
      </c>
      <c r="K8597" s="458"/>
    </row>
    <row r="8598" spans="1:11">
      <c r="A8598" s="450"/>
      <c r="B8598" s="523"/>
      <c r="C8598" s="523"/>
      <c r="D8598" s="523"/>
      <c r="E8598" s="523"/>
      <c r="F8598" s="523"/>
      <c r="G8598" s="523"/>
      <c r="H8598" s="523"/>
      <c r="I8598" s="524"/>
      <c r="J8598" s="523"/>
      <c r="K8598" s="458"/>
    </row>
    <row r="8599" spans="1:11">
      <c r="A8599" s="450"/>
      <c r="B8599" s="1645" t="s">
        <v>1142</v>
      </c>
      <c r="C8599" s="1646"/>
      <c r="D8599" s="1646"/>
      <c r="E8599" s="1646"/>
      <c r="F8599" s="1646"/>
      <c r="G8599" s="1646"/>
      <c r="H8599" s="1646"/>
      <c r="I8599" s="1647"/>
      <c r="J8599" s="573">
        <f>J8597+J8592+J8584</f>
        <v>38.956209090909091</v>
      </c>
      <c r="K8599" s="458"/>
    </row>
    <row r="8600" spans="1:11">
      <c r="A8600" s="450"/>
      <c r="B8600" s="523"/>
      <c r="C8600" s="523"/>
      <c r="D8600" s="523"/>
      <c r="E8600" s="523"/>
      <c r="F8600" s="523"/>
      <c r="G8600" s="523"/>
      <c r="H8600" s="523"/>
      <c r="I8600" s="524"/>
      <c r="J8600" s="523"/>
      <c r="K8600" s="458"/>
    </row>
    <row r="8601" spans="1:11">
      <c r="A8601" s="450"/>
      <c r="B8601" s="1645" t="s">
        <v>1143</v>
      </c>
      <c r="C8601" s="1646"/>
      <c r="D8601" s="1646"/>
      <c r="E8601" s="1646"/>
      <c r="F8601" s="1646"/>
      <c r="G8601" s="1646"/>
      <c r="H8601" s="1646"/>
      <c r="I8601" s="1647"/>
      <c r="J8601" s="501">
        <f>J8599*0</f>
        <v>0</v>
      </c>
      <c r="K8601" s="458"/>
    </row>
    <row r="8602" spans="1:11">
      <c r="A8602" s="450"/>
      <c r="B8602" s="523"/>
      <c r="C8602" s="523"/>
      <c r="D8602" s="523"/>
      <c r="E8602" s="523"/>
      <c r="F8602" s="523"/>
      <c r="G8602" s="523"/>
      <c r="H8602" s="523"/>
      <c r="I8602" s="524"/>
      <c r="J8602" s="523"/>
      <c r="K8602" s="458"/>
    </row>
    <row r="8603" spans="1:11">
      <c r="A8603" s="450"/>
      <c r="B8603" s="1645" t="s">
        <v>1144</v>
      </c>
      <c r="C8603" s="1646"/>
      <c r="D8603" s="1646"/>
      <c r="E8603" s="1646"/>
      <c r="F8603" s="1646"/>
      <c r="G8603" s="1646"/>
      <c r="H8603" s="1646"/>
      <c r="I8603" s="1647"/>
      <c r="J8603" s="573">
        <f>J8599+J8601</f>
        <v>38.956209090909091</v>
      </c>
      <c r="K8603" s="458"/>
    </row>
    <row r="8604" spans="1:11">
      <c r="A8604" s="450"/>
      <c r="B8604" s="511"/>
      <c r="C8604" s="511"/>
      <c r="D8604" s="511"/>
      <c r="E8604" s="511"/>
      <c r="F8604" s="511"/>
      <c r="G8604" s="511"/>
      <c r="H8604" s="511"/>
      <c r="I8604" s="571"/>
      <c r="J8604" s="511"/>
      <c r="K8604" s="458"/>
    </row>
    <row r="8605" spans="1:11">
      <c r="A8605" s="450"/>
      <c r="B8605" s="589"/>
      <c r="C8605" s="559"/>
      <c r="D8605" s="559"/>
      <c r="E8605" s="559"/>
      <c r="F8605" s="559"/>
      <c r="G8605" s="559"/>
      <c r="H8605" s="559"/>
      <c r="I8605" s="559"/>
      <c r="J8605" s="590"/>
      <c r="K8605" s="458"/>
    </row>
    <row r="8606" spans="1:11">
      <c r="A8606" s="450"/>
      <c r="B8606" s="591"/>
      <c r="C8606" s="592"/>
      <c r="D8606" s="593"/>
      <c r="E8606" s="593"/>
      <c r="F8606" s="594" t="s">
        <v>1119</v>
      </c>
      <c r="G8606" s="595" t="s">
        <v>1119</v>
      </c>
      <c r="H8606" s="592"/>
      <c r="I8606" s="592"/>
      <c r="J8606" s="596"/>
      <c r="K8606" s="458"/>
    </row>
    <row r="8607" spans="1:11">
      <c r="A8607" s="450"/>
      <c r="B8607" s="459"/>
      <c r="C8607" s="459"/>
      <c r="D8607" s="459"/>
      <c r="E8607" s="459"/>
      <c r="F8607" s="459"/>
      <c r="G8607" s="459"/>
      <c r="H8607" s="459"/>
      <c r="I8607" s="459"/>
      <c r="J8607" s="459"/>
      <c r="K8607" s="458"/>
    </row>
    <row r="8608" spans="1:11">
      <c r="A8608" s="450"/>
      <c r="B8608" s="597"/>
      <c r="C8608" s="598"/>
      <c r="D8608" s="598"/>
      <c r="E8608" s="598"/>
      <c r="F8608" s="599"/>
      <c r="G8608" s="600" t="s">
        <v>482</v>
      </c>
      <c r="H8608" s="502"/>
      <c r="I8608" s="502"/>
      <c r="J8608" s="505"/>
      <c r="K8608" s="458"/>
    </row>
    <row r="8609" spans="1:11">
      <c r="A8609" s="450"/>
      <c r="B8609" s="601"/>
      <c r="C8609" s="602"/>
      <c r="D8609" s="602"/>
      <c r="E8609" s="602"/>
      <c r="F8609" s="603"/>
      <c r="G8609" s="1648" t="s">
        <v>1145</v>
      </c>
      <c r="H8609" s="1649"/>
      <c r="I8609" s="1649"/>
      <c r="J8609" s="1650"/>
      <c r="K8609" s="458"/>
    </row>
    <row r="8610" spans="1:11">
      <c r="A8610" s="450"/>
      <c r="B8610" s="604"/>
      <c r="C8610" s="605"/>
      <c r="D8610" s="605"/>
      <c r="E8610" s="605"/>
      <c r="F8610" s="606"/>
      <c r="G8610" s="607"/>
      <c r="H8610" s="1651"/>
      <c r="I8610" s="1652"/>
      <c r="J8610" s="1653"/>
      <c r="K8610" s="458"/>
    </row>
    <row r="8611" spans="1:11" ht="15" thickBot="1">
      <c r="A8611" s="608"/>
      <c r="B8611" s="609"/>
      <c r="C8611" s="609"/>
      <c r="D8611" s="609"/>
      <c r="E8611" s="609"/>
      <c r="F8611" s="609"/>
      <c r="G8611" s="609"/>
      <c r="H8611" s="609"/>
      <c r="I8611" s="609"/>
      <c r="J8611" s="609"/>
      <c r="K8611" s="610"/>
    </row>
    <row r="8612" spans="1:11">
      <c r="A8612" s="447"/>
      <c r="B8612" s="448"/>
      <c r="C8612" s="448"/>
      <c r="D8612" s="448"/>
      <c r="E8612" s="448"/>
      <c r="F8612" s="448"/>
      <c r="G8612" s="448"/>
      <c r="H8612" s="448"/>
      <c r="I8612" s="448"/>
      <c r="J8612" s="448"/>
      <c r="K8612" s="449"/>
    </row>
    <row r="8613" spans="1:11">
      <c r="A8613" s="450"/>
      <c r="B8613" s="451" t="s">
        <v>141</v>
      </c>
      <c r="C8613" s="452"/>
      <c r="D8613" s="453" t="s">
        <v>1105</v>
      </c>
      <c r="E8613" s="454"/>
      <c r="F8613" s="455"/>
      <c r="G8613" s="455"/>
      <c r="H8613" s="456"/>
      <c r="I8613" s="456"/>
      <c r="J8613" s="457"/>
      <c r="K8613" s="458"/>
    </row>
    <row r="8614" spans="1:11">
      <c r="A8614" s="450"/>
      <c r="B8614" s="459"/>
      <c r="C8614" s="459"/>
      <c r="D8614" s="459"/>
      <c r="E8614" s="459"/>
      <c r="F8614" s="459"/>
      <c r="G8614" s="459"/>
      <c r="H8614" s="459"/>
      <c r="I8614" s="459"/>
      <c r="J8614" s="459"/>
      <c r="K8614" s="458"/>
    </row>
    <row r="8615" spans="1:11">
      <c r="A8615" s="450"/>
      <c r="B8615" s="460" t="s">
        <v>1146</v>
      </c>
      <c r="C8615" s="461" t="s">
        <v>1107</v>
      </c>
      <c r="D8615" s="1671" t="s">
        <v>198</v>
      </c>
      <c r="E8615" s="1672"/>
      <c r="F8615" s="1672"/>
      <c r="G8615" s="1672"/>
      <c r="H8615" s="1672"/>
      <c r="I8615" s="1673"/>
      <c r="J8615" s="462" t="s">
        <v>1108</v>
      </c>
      <c r="K8615" s="458"/>
    </row>
    <row r="8616" spans="1:11">
      <c r="A8616" s="450"/>
      <c r="B8616" s="463">
        <v>50469</v>
      </c>
      <c r="C8616" s="464"/>
      <c r="D8616" s="1674" t="s">
        <v>1518</v>
      </c>
      <c r="E8616" s="1675"/>
      <c r="F8616" s="1675"/>
      <c r="G8616" s="1675"/>
      <c r="H8616" s="1675"/>
      <c r="I8616" s="1676"/>
      <c r="J8616" s="468" t="str">
        <f>F8633</f>
        <v>M2</v>
      </c>
      <c r="K8616" s="458"/>
    </row>
    <row r="8617" spans="1:11">
      <c r="A8617" s="450"/>
      <c r="B8617" s="469"/>
      <c r="C8617" s="469"/>
      <c r="D8617" s="469"/>
      <c r="E8617" s="469"/>
      <c r="F8617" s="469"/>
      <c r="G8617" s="469"/>
      <c r="H8617" s="469"/>
      <c r="I8617" s="470"/>
      <c r="J8617" s="471"/>
      <c r="K8617" s="458"/>
    </row>
    <row r="8618" spans="1:11">
      <c r="A8618" s="450"/>
      <c r="B8618" s="1648" t="s">
        <v>1111</v>
      </c>
      <c r="C8618" s="1650"/>
      <c r="D8618" s="1679" t="s">
        <v>873</v>
      </c>
      <c r="E8618" s="1681" t="s">
        <v>1112</v>
      </c>
      <c r="F8618" s="472" t="s">
        <v>1113</v>
      </c>
      <c r="G8618" s="473"/>
      <c r="H8618" s="472" t="s">
        <v>1114</v>
      </c>
      <c r="I8618" s="473"/>
      <c r="J8618" s="474" t="s">
        <v>1115</v>
      </c>
      <c r="K8618" s="458"/>
    </row>
    <row r="8619" spans="1:11">
      <c r="A8619" s="450"/>
      <c r="B8619" s="1677"/>
      <c r="C8619" s="1678"/>
      <c r="D8619" s="1680"/>
      <c r="E8619" s="1682"/>
      <c r="F8619" s="475" t="s">
        <v>1116</v>
      </c>
      <c r="G8619" s="475" t="s">
        <v>1117</v>
      </c>
      <c r="H8619" s="475" t="s">
        <v>1116</v>
      </c>
      <c r="I8619" s="476" t="s">
        <v>1117</v>
      </c>
      <c r="J8619" s="477" t="s">
        <v>1118</v>
      </c>
      <c r="K8619" s="458"/>
    </row>
    <row r="8620" spans="1:11">
      <c r="A8620" s="450"/>
      <c r="B8620" s="486"/>
      <c r="C8620" s="487"/>
      <c r="D8620" s="488"/>
      <c r="E8620" s="481"/>
      <c r="F8620" s="481"/>
      <c r="G8620" s="482"/>
      <c r="H8620" s="490"/>
      <c r="I8620" s="484"/>
      <c r="J8620" s="492"/>
      <c r="K8620" s="458"/>
    </row>
    <row r="8621" spans="1:11">
      <c r="A8621" s="450"/>
      <c r="B8621" s="486"/>
      <c r="C8621" s="487"/>
      <c r="D8621" s="488"/>
      <c r="E8621" s="489"/>
      <c r="F8621" s="489"/>
      <c r="G8621" s="489"/>
      <c r="H8621" s="490"/>
      <c r="I8621" s="491"/>
      <c r="J8621" s="492">
        <f>H8621*F8621*E8621+I8621*G8621*E8621</f>
        <v>0</v>
      </c>
      <c r="K8621" s="458"/>
    </row>
    <row r="8622" spans="1:11">
      <c r="A8622" s="450"/>
      <c r="B8622" s="493"/>
      <c r="C8622" s="494"/>
      <c r="D8622" s="495"/>
      <c r="E8622" s="496"/>
      <c r="F8622" s="496"/>
      <c r="G8622" s="496"/>
      <c r="H8622" s="497"/>
      <c r="I8622" s="498"/>
      <c r="J8622" s="492">
        <f>H8622*F8622*E8622+I8622*G8622*E8622</f>
        <v>0</v>
      </c>
      <c r="K8622" s="458"/>
    </row>
    <row r="8623" spans="1:11">
      <c r="A8623" s="450"/>
      <c r="B8623" s="499" t="s">
        <v>1119</v>
      </c>
      <c r="C8623" s="469"/>
      <c r="D8623" s="469"/>
      <c r="E8623" s="469"/>
      <c r="F8623" s="469"/>
      <c r="G8623" s="469"/>
      <c r="H8623" s="469"/>
      <c r="I8623" s="500" t="s">
        <v>138</v>
      </c>
      <c r="J8623" s="501">
        <f>SUM(J8620:J8622)</f>
        <v>0</v>
      </c>
      <c r="K8623" s="458"/>
    </row>
    <row r="8624" spans="1:11">
      <c r="A8624" s="450"/>
      <c r="B8624" s="502"/>
      <c r="C8624" s="502"/>
      <c r="D8624" s="502"/>
      <c r="E8624" s="502"/>
      <c r="F8624" s="502"/>
      <c r="G8624" s="502"/>
      <c r="H8624" s="502"/>
      <c r="I8624" s="503"/>
      <c r="J8624" s="504"/>
      <c r="K8624" s="458"/>
    </row>
    <row r="8625" spans="1:11" ht="20.399999999999999">
      <c r="A8625" s="450"/>
      <c r="B8625" s="1664" t="s">
        <v>1120</v>
      </c>
      <c r="C8625" s="1665"/>
      <c r="D8625" s="1665"/>
      <c r="E8625" s="1666"/>
      <c r="F8625" s="505" t="s">
        <v>873</v>
      </c>
      <c r="G8625" s="506"/>
      <c r="H8625" s="507" t="s">
        <v>560</v>
      </c>
      <c r="I8625" s="508" t="s">
        <v>1121</v>
      </c>
      <c r="J8625" s="509" t="s">
        <v>1122</v>
      </c>
      <c r="K8625" s="458"/>
    </row>
    <row r="8626" spans="1:11">
      <c r="A8626" s="450"/>
      <c r="B8626" s="510"/>
      <c r="C8626" s="511"/>
      <c r="D8626" s="512"/>
      <c r="E8626" s="513"/>
      <c r="F8626" s="514"/>
      <c r="G8626" s="515"/>
      <c r="H8626" s="516"/>
      <c r="I8626" s="484"/>
      <c r="J8626" s="485"/>
      <c r="K8626" s="458"/>
    </row>
    <row r="8627" spans="1:11">
      <c r="A8627" s="450"/>
      <c r="B8627" s="517"/>
      <c r="C8627" s="518"/>
      <c r="D8627" s="459"/>
      <c r="E8627" s="487"/>
      <c r="F8627" s="488"/>
      <c r="G8627" s="519"/>
      <c r="H8627" s="520"/>
      <c r="I8627" s="521"/>
      <c r="J8627" s="492"/>
      <c r="K8627" s="458"/>
    </row>
    <row r="8628" spans="1:11">
      <c r="A8628" s="450"/>
      <c r="B8628" s="517" t="s">
        <v>626</v>
      </c>
      <c r="C8628" s="518"/>
      <c r="D8628" s="459"/>
      <c r="E8628" s="487"/>
      <c r="F8628" s="488"/>
      <c r="G8628" s="519"/>
      <c r="H8628" s="520">
        <v>0.122222</v>
      </c>
      <c r="I8628" s="521">
        <f>VLOOKUP(B8628,'MÃO DE OBRA'!$A:$E,5,FALSE)/220</f>
        <v>15.730909090909092</v>
      </c>
      <c r="J8628" s="492">
        <f t="shared" ref="J8628:J8629" si="235">H8628*I8628</f>
        <v>1.9226631709090911</v>
      </c>
      <c r="K8628" s="458"/>
    </row>
    <row r="8629" spans="1:11">
      <c r="A8629" s="450"/>
      <c r="B8629" s="517" t="s">
        <v>734</v>
      </c>
      <c r="C8629" s="518"/>
      <c r="D8629" s="459"/>
      <c r="E8629" s="487"/>
      <c r="F8629" s="488"/>
      <c r="G8629" s="519"/>
      <c r="H8629" s="520">
        <v>0.36666700000000002</v>
      </c>
      <c r="I8629" s="521">
        <f>VLOOKUP(B8629,'MÃO DE OBRA'!$A:$E,5,FALSE)/220</f>
        <v>23.596363636363641</v>
      </c>
      <c r="J8629" s="492">
        <f t="shared" si="235"/>
        <v>8.6520078654545483</v>
      </c>
      <c r="K8629" s="458"/>
    </row>
    <row r="8630" spans="1:11">
      <c r="A8630" s="450"/>
      <c r="B8630" s="517"/>
      <c r="C8630" s="518"/>
      <c r="D8630" s="459"/>
      <c r="E8630" s="487"/>
      <c r="F8630" s="488"/>
      <c r="G8630" s="519"/>
      <c r="H8630" s="520"/>
      <c r="I8630" s="491"/>
      <c r="J8630" s="492">
        <f>H8630*I8630</f>
        <v>0</v>
      </c>
      <c r="K8630" s="458"/>
    </row>
    <row r="8631" spans="1:11">
      <c r="A8631" s="450"/>
      <c r="B8631" s="499" t="s">
        <v>1119</v>
      </c>
      <c r="C8631" s="502"/>
      <c r="D8631" s="502"/>
      <c r="E8631" s="502"/>
      <c r="F8631" s="502"/>
      <c r="G8631" s="502"/>
      <c r="H8631" s="502"/>
      <c r="I8631" s="522" t="s">
        <v>138</v>
      </c>
      <c r="J8631" s="501">
        <f>SUM(J8626:J8630)</f>
        <v>10.57467103636364</v>
      </c>
      <c r="K8631" s="458"/>
    </row>
    <row r="8632" spans="1:11">
      <c r="A8632" s="450"/>
      <c r="B8632" s="523"/>
      <c r="C8632" s="523"/>
      <c r="D8632" s="523"/>
      <c r="E8632" s="523"/>
      <c r="F8632" s="523"/>
      <c r="G8632" s="523"/>
      <c r="H8632" s="523"/>
      <c r="I8632" s="524"/>
      <c r="J8632" s="523"/>
      <c r="K8632" s="458"/>
    </row>
    <row r="8633" spans="1:11">
      <c r="A8633" s="450"/>
      <c r="B8633" s="525" t="s">
        <v>1123</v>
      </c>
      <c r="C8633" s="526"/>
      <c r="D8633" s="523"/>
      <c r="E8633" s="527">
        <v>1</v>
      </c>
      <c r="F8633" s="528" t="s">
        <v>1165</v>
      </c>
      <c r="G8633" s="506"/>
      <c r="H8633" s="506"/>
      <c r="I8633" s="529" t="s">
        <v>1124</v>
      </c>
      <c r="J8633" s="501">
        <f>J8623+J8631</f>
        <v>10.57467103636364</v>
      </c>
      <c r="K8633" s="458"/>
    </row>
    <row r="8634" spans="1:11">
      <c r="A8634" s="450"/>
      <c r="B8634" s="530"/>
      <c r="C8634" s="523"/>
      <c r="D8634" s="523"/>
      <c r="E8634" s="531"/>
      <c r="F8634" s="532"/>
      <c r="G8634" s="532"/>
      <c r="H8634" s="532"/>
      <c r="I8634" s="524"/>
      <c r="J8634" s="523"/>
      <c r="K8634" s="458"/>
    </row>
    <row r="8635" spans="1:11" ht="20.399999999999999">
      <c r="A8635" s="450"/>
      <c r="B8635" s="1667" t="s">
        <v>481</v>
      </c>
      <c r="C8635" s="1668"/>
      <c r="D8635" s="1668"/>
      <c r="E8635" s="1669"/>
      <c r="F8635" s="533" t="s">
        <v>873</v>
      </c>
      <c r="G8635" s="534" t="s">
        <v>493</v>
      </c>
      <c r="H8635" s="507" t="s">
        <v>1115</v>
      </c>
      <c r="I8635" s="535" t="s">
        <v>480</v>
      </c>
      <c r="J8635" s="536" t="s">
        <v>482</v>
      </c>
      <c r="K8635" s="458"/>
    </row>
    <row r="8636" spans="1:11">
      <c r="A8636" s="450"/>
      <c r="B8636" s="537"/>
      <c r="C8636" s="538"/>
      <c r="D8636" s="538"/>
      <c r="E8636" s="539"/>
      <c r="F8636" s="540"/>
      <c r="G8636" s="541"/>
      <c r="H8636" s="547"/>
      <c r="I8636" s="543"/>
      <c r="J8636" s="485"/>
      <c r="K8636" s="458"/>
    </row>
    <row r="8637" spans="1:11">
      <c r="A8637" s="450"/>
      <c r="B8637" s="537"/>
      <c r="C8637" s="518"/>
      <c r="D8637" s="518"/>
      <c r="E8637" s="487"/>
      <c r="F8637" s="540"/>
      <c r="G8637" s="541"/>
      <c r="H8637" s="547"/>
      <c r="I8637" s="543"/>
      <c r="J8637" s="492"/>
      <c r="K8637" s="458"/>
    </row>
    <row r="8638" spans="1:11">
      <c r="A8638" s="450"/>
      <c r="B8638" s="517"/>
      <c r="C8638" s="518"/>
      <c r="D8638" s="518"/>
      <c r="E8638" s="487"/>
      <c r="F8638" s="488"/>
      <c r="G8638" s="546"/>
      <c r="H8638" s="547"/>
      <c r="I8638" s="543"/>
      <c r="J8638" s="492">
        <f>H8638*I8638*E8620*F8620</f>
        <v>0</v>
      </c>
      <c r="K8638" s="458"/>
    </row>
    <row r="8639" spans="1:11">
      <c r="A8639" s="450"/>
      <c r="B8639" s="517"/>
      <c r="C8639" s="526"/>
      <c r="D8639" s="526"/>
      <c r="E8639" s="494"/>
      <c r="F8639" s="488"/>
      <c r="G8639" s="468"/>
      <c r="H8639" s="547"/>
      <c r="I8639" s="548"/>
      <c r="J8639" s="492">
        <f>H8639*I8639*E8621*F8621</f>
        <v>0</v>
      </c>
      <c r="K8639" s="458"/>
    </row>
    <row r="8640" spans="1:11">
      <c r="A8640" s="450"/>
      <c r="B8640" s="550" t="s">
        <v>1119</v>
      </c>
      <c r="C8640" s="526"/>
      <c r="D8640" s="526"/>
      <c r="E8640" s="526"/>
      <c r="F8640" s="523"/>
      <c r="G8640" s="526"/>
      <c r="H8640" s="551"/>
      <c r="I8640" s="552" t="s">
        <v>138</v>
      </c>
      <c r="J8640" s="501">
        <f>SUM(J8636:J8639)</f>
        <v>0</v>
      </c>
      <c r="K8640" s="458"/>
    </row>
    <row r="8641" spans="1:11">
      <c r="A8641" s="450"/>
      <c r="B8641" s="553"/>
      <c r="C8641" s="526"/>
      <c r="D8641" s="526"/>
      <c r="E8641" s="554"/>
      <c r="F8641" s="555"/>
      <c r="G8641" s="506"/>
      <c r="H8641" s="506"/>
      <c r="I8641" s="529"/>
      <c r="J8641" s="554"/>
      <c r="K8641" s="458"/>
    </row>
    <row r="8642" spans="1:11" ht="20.399999999999999">
      <c r="A8642" s="450"/>
      <c r="B8642" s="1667" t="s">
        <v>1125</v>
      </c>
      <c r="C8642" s="1668"/>
      <c r="D8642" s="1668"/>
      <c r="E8642" s="1668"/>
      <c r="F8642" s="1669"/>
      <c r="G8642" s="556" t="s">
        <v>494</v>
      </c>
      <c r="H8642" s="506" t="s">
        <v>1126</v>
      </c>
      <c r="I8642" s="557" t="s">
        <v>1115</v>
      </c>
      <c r="J8642" s="509" t="s">
        <v>482</v>
      </c>
      <c r="K8642" s="458"/>
    </row>
    <row r="8643" spans="1:11">
      <c r="A8643" s="450"/>
      <c r="B8643" s="558"/>
      <c r="C8643" s="559"/>
      <c r="D8643" s="560"/>
      <c r="E8643" s="560"/>
      <c r="F8643" s="561"/>
      <c r="G8643" s="489"/>
      <c r="H8643" s="489"/>
      <c r="I8643" s="562"/>
      <c r="J8643" s="492"/>
      <c r="K8643" s="458"/>
    </row>
    <row r="8644" spans="1:11">
      <c r="A8644" s="450"/>
      <c r="B8644" s="563"/>
      <c r="C8644" s="564"/>
      <c r="D8644" s="565"/>
      <c r="E8644" s="565"/>
      <c r="F8644" s="566"/>
      <c r="G8644" s="489"/>
      <c r="H8644" s="489"/>
      <c r="I8644" s="562"/>
      <c r="J8644" s="492"/>
      <c r="K8644" s="458"/>
    </row>
    <row r="8645" spans="1:11">
      <c r="A8645" s="450"/>
      <c r="B8645" s="1670" t="s">
        <v>138</v>
      </c>
      <c r="C8645" s="1670"/>
      <c r="D8645" s="1670"/>
      <c r="E8645" s="1670"/>
      <c r="F8645" s="1670"/>
      <c r="G8645" s="1670"/>
      <c r="H8645" s="1670"/>
      <c r="I8645" s="1670"/>
      <c r="J8645" s="501">
        <f>SUM(J8643:J8644)</f>
        <v>0</v>
      </c>
      <c r="K8645" s="458"/>
    </row>
    <row r="8646" spans="1:11">
      <c r="A8646" s="450"/>
      <c r="B8646" s="567"/>
      <c r="C8646" s="511"/>
      <c r="D8646" s="511"/>
      <c r="E8646" s="568"/>
      <c r="F8646" s="569"/>
      <c r="G8646" s="570"/>
      <c r="H8646" s="570"/>
      <c r="I8646" s="571"/>
      <c r="J8646" s="572"/>
      <c r="K8646" s="458"/>
    </row>
    <row r="8647" spans="1:11">
      <c r="A8647" s="450"/>
      <c r="B8647" s="573" t="s">
        <v>1127</v>
      </c>
      <c r="C8647" s="573"/>
      <c r="D8647" s="550"/>
      <c r="E8647" s="523"/>
      <c r="F8647" s="523"/>
      <c r="G8647" s="523"/>
      <c r="H8647" s="574"/>
      <c r="I8647" s="575"/>
      <c r="J8647" s="639">
        <f>(J8633+J8640+J8645)/E8633</f>
        <v>10.57467103636364</v>
      </c>
      <c r="K8647" s="458"/>
    </row>
    <row r="8648" spans="1:11">
      <c r="A8648" s="450"/>
      <c r="B8648" s="553"/>
      <c r="C8648" s="526"/>
      <c r="D8648" s="526"/>
      <c r="E8648" s="554"/>
      <c r="F8648" s="555"/>
      <c r="G8648" s="506"/>
      <c r="H8648" s="506"/>
      <c r="I8648" s="529"/>
      <c r="J8648" s="576"/>
      <c r="K8648" s="458"/>
    </row>
    <row r="8649" spans="1:11" ht="20.399999999999999">
      <c r="A8649" s="450"/>
      <c r="B8649" s="1667" t="s">
        <v>1128</v>
      </c>
      <c r="C8649" s="1668"/>
      <c r="D8649" s="1668"/>
      <c r="E8649" s="1668"/>
      <c r="F8649" s="1669"/>
      <c r="G8649" s="556" t="s">
        <v>494</v>
      </c>
      <c r="H8649" s="506" t="s">
        <v>1126</v>
      </c>
      <c r="I8649" s="557" t="s">
        <v>1115</v>
      </c>
      <c r="J8649" s="509" t="s">
        <v>482</v>
      </c>
      <c r="K8649" s="458"/>
    </row>
    <row r="8650" spans="1:11">
      <c r="A8650" s="450"/>
      <c r="B8650" s="558" t="s">
        <v>1519</v>
      </c>
      <c r="C8650" s="559"/>
      <c r="D8650" s="560"/>
      <c r="E8650" s="560"/>
      <c r="F8650" s="561"/>
      <c r="G8650" s="489">
        <v>0.02</v>
      </c>
      <c r="H8650" s="489" t="s">
        <v>1140</v>
      </c>
      <c r="I8650" s="562">
        <v>21.77</v>
      </c>
      <c r="J8650" s="492">
        <f>G8650*I8650</f>
        <v>0.43540000000000001</v>
      </c>
      <c r="K8650" s="458"/>
    </row>
    <row r="8651" spans="1:11">
      <c r="A8651" s="450"/>
      <c r="B8651" s="563" t="s">
        <v>1520</v>
      </c>
      <c r="C8651" s="564"/>
      <c r="D8651" s="565"/>
      <c r="E8651" s="565"/>
      <c r="F8651" s="566"/>
      <c r="G8651" s="489">
        <v>0.6</v>
      </c>
      <c r="H8651" s="489" t="s">
        <v>1140</v>
      </c>
      <c r="I8651" s="562">
        <v>1.75</v>
      </c>
      <c r="J8651" s="492">
        <f t="shared" ref="J8651:J8654" si="236">G8651*I8651</f>
        <v>1.05</v>
      </c>
      <c r="K8651" s="458"/>
    </row>
    <row r="8652" spans="1:11">
      <c r="A8652" s="450"/>
      <c r="B8652" s="563" t="s">
        <v>1521</v>
      </c>
      <c r="C8652" s="564"/>
      <c r="D8652" s="565"/>
      <c r="E8652" s="565"/>
      <c r="F8652" s="566"/>
      <c r="G8652" s="489">
        <v>0.02</v>
      </c>
      <c r="H8652" s="489" t="s">
        <v>1126</v>
      </c>
      <c r="I8652" s="743">
        <v>1.74</v>
      </c>
      <c r="J8652" s="492">
        <f t="shared" si="236"/>
        <v>3.4799999999999998E-2</v>
      </c>
      <c r="K8652" s="458"/>
    </row>
    <row r="8653" spans="1:11">
      <c r="A8653" s="450"/>
      <c r="B8653" s="563" t="s">
        <v>1522</v>
      </c>
      <c r="C8653" s="564"/>
      <c r="D8653" s="565"/>
      <c r="E8653" s="565"/>
      <c r="F8653" s="566"/>
      <c r="G8653" s="489">
        <v>0.02</v>
      </c>
      <c r="H8653" s="489" t="s">
        <v>1140</v>
      </c>
      <c r="I8653" s="743">
        <v>25.1</v>
      </c>
      <c r="J8653" s="492">
        <f t="shared" si="236"/>
        <v>0.502</v>
      </c>
      <c r="K8653" s="458"/>
    </row>
    <row r="8654" spans="1:11">
      <c r="A8654" s="450"/>
      <c r="B8654" s="577" t="s">
        <v>1523</v>
      </c>
      <c r="C8654" s="578"/>
      <c r="D8654" s="579"/>
      <c r="E8654" s="579"/>
      <c r="F8654" s="580"/>
      <c r="G8654" s="489">
        <v>0.02</v>
      </c>
      <c r="H8654" s="489" t="s">
        <v>1047</v>
      </c>
      <c r="I8654" s="743">
        <v>158.33000000000001</v>
      </c>
      <c r="J8654" s="492">
        <f t="shared" si="236"/>
        <v>3.1666000000000003</v>
      </c>
      <c r="K8654" s="458"/>
    </row>
    <row r="8655" spans="1:11">
      <c r="A8655" s="450"/>
      <c r="B8655" s="581"/>
      <c r="C8655" s="523"/>
      <c r="D8655" s="523"/>
      <c r="E8655" s="582"/>
      <c r="F8655" s="583"/>
      <c r="G8655" s="532"/>
      <c r="H8655" s="532"/>
      <c r="I8655" s="524" t="s">
        <v>138</v>
      </c>
      <c r="J8655" s="501">
        <f>SUM(J8650:J8654)</f>
        <v>5.1888000000000005</v>
      </c>
      <c r="K8655" s="458"/>
    </row>
    <row r="8656" spans="1:11">
      <c r="A8656" s="450"/>
      <c r="B8656" s="584"/>
      <c r="C8656" s="523"/>
      <c r="D8656" s="523"/>
      <c r="E8656" s="582"/>
      <c r="F8656" s="583"/>
      <c r="G8656" s="532"/>
      <c r="H8656" s="532"/>
      <c r="I8656" s="524"/>
      <c r="J8656" s="582"/>
      <c r="K8656" s="458"/>
    </row>
    <row r="8657" spans="1:11" ht="20.399999999999999">
      <c r="A8657" s="450"/>
      <c r="B8657" s="1667" t="s">
        <v>1141</v>
      </c>
      <c r="C8657" s="1668"/>
      <c r="D8657" s="1668"/>
      <c r="E8657" s="1668"/>
      <c r="F8657" s="1669"/>
      <c r="G8657" s="587" t="s">
        <v>494</v>
      </c>
      <c r="H8657" s="506" t="s">
        <v>1115</v>
      </c>
      <c r="I8657" s="557"/>
      <c r="J8657" s="509" t="s">
        <v>482</v>
      </c>
      <c r="K8657" s="458"/>
    </row>
    <row r="8658" spans="1:11">
      <c r="A8658" s="450"/>
      <c r="B8658" s="1654"/>
      <c r="C8658" s="1655"/>
      <c r="D8658" s="1655"/>
      <c r="E8658" s="1655"/>
      <c r="F8658" s="1656"/>
      <c r="G8658" s="489"/>
      <c r="H8658" s="1657"/>
      <c r="I8658" s="1658"/>
      <c r="J8658" s="492"/>
      <c r="K8658" s="458"/>
    </row>
    <row r="8659" spans="1:11">
      <c r="A8659" s="450"/>
      <c r="B8659" s="1659"/>
      <c r="C8659" s="1660"/>
      <c r="D8659" s="1660"/>
      <c r="E8659" s="1660"/>
      <c r="F8659" s="1661"/>
      <c r="G8659" s="496"/>
      <c r="H8659" s="1662"/>
      <c r="I8659" s="1663"/>
      <c r="J8659" s="492"/>
      <c r="K8659" s="458"/>
    </row>
    <row r="8660" spans="1:11">
      <c r="A8660" s="450"/>
      <c r="B8660" s="581"/>
      <c r="C8660" s="523"/>
      <c r="D8660" s="523"/>
      <c r="E8660" s="582"/>
      <c r="F8660" s="583"/>
      <c r="G8660" s="532"/>
      <c r="H8660" s="532"/>
      <c r="I8660" s="524" t="s">
        <v>138</v>
      </c>
      <c r="J8660" s="501">
        <f>SUM(J8658:J8659)</f>
        <v>0</v>
      </c>
      <c r="K8660" s="458"/>
    </row>
    <row r="8661" spans="1:11">
      <c r="A8661" s="450"/>
      <c r="B8661" s="523"/>
      <c r="C8661" s="523"/>
      <c r="D8661" s="523"/>
      <c r="E8661" s="523"/>
      <c r="F8661" s="523"/>
      <c r="G8661" s="523"/>
      <c r="H8661" s="523"/>
      <c r="I8661" s="524"/>
      <c r="J8661" s="523"/>
      <c r="K8661" s="458"/>
    </row>
    <row r="8662" spans="1:11">
      <c r="A8662" s="450"/>
      <c r="B8662" s="1645" t="s">
        <v>1142</v>
      </c>
      <c r="C8662" s="1646"/>
      <c r="D8662" s="1646"/>
      <c r="E8662" s="1646"/>
      <c r="F8662" s="1646"/>
      <c r="G8662" s="1646"/>
      <c r="H8662" s="1646"/>
      <c r="I8662" s="1647"/>
      <c r="J8662" s="573">
        <f>J8660+J8655+J8647</f>
        <v>15.76347103636364</v>
      </c>
      <c r="K8662" s="458"/>
    </row>
    <row r="8663" spans="1:11">
      <c r="A8663" s="450"/>
      <c r="B8663" s="523"/>
      <c r="C8663" s="523"/>
      <c r="D8663" s="523"/>
      <c r="E8663" s="523"/>
      <c r="F8663" s="523"/>
      <c r="G8663" s="523"/>
      <c r="H8663" s="523"/>
      <c r="I8663" s="524"/>
      <c r="J8663" s="523"/>
      <c r="K8663" s="458"/>
    </row>
    <row r="8664" spans="1:11">
      <c r="A8664" s="450"/>
      <c r="B8664" s="1645" t="s">
        <v>1143</v>
      </c>
      <c r="C8664" s="1646"/>
      <c r="D8664" s="1646"/>
      <c r="E8664" s="1646"/>
      <c r="F8664" s="1646"/>
      <c r="G8664" s="1646"/>
      <c r="H8664" s="1646"/>
      <c r="I8664" s="1647"/>
      <c r="J8664" s="501">
        <f>J8662*0</f>
        <v>0</v>
      </c>
      <c r="K8664" s="458"/>
    </row>
    <row r="8665" spans="1:11">
      <c r="A8665" s="450"/>
      <c r="B8665" s="523"/>
      <c r="C8665" s="523"/>
      <c r="D8665" s="523"/>
      <c r="E8665" s="523"/>
      <c r="F8665" s="523"/>
      <c r="G8665" s="523"/>
      <c r="H8665" s="523"/>
      <c r="I8665" s="524"/>
      <c r="J8665" s="523"/>
      <c r="K8665" s="458"/>
    </row>
    <row r="8666" spans="1:11">
      <c r="A8666" s="450"/>
      <c r="B8666" s="1645" t="s">
        <v>1144</v>
      </c>
      <c r="C8666" s="1646"/>
      <c r="D8666" s="1646"/>
      <c r="E8666" s="1646"/>
      <c r="F8666" s="1646"/>
      <c r="G8666" s="1646"/>
      <c r="H8666" s="1646"/>
      <c r="I8666" s="1647"/>
      <c r="J8666" s="573">
        <f>J8662+J8664</f>
        <v>15.76347103636364</v>
      </c>
      <c r="K8666" s="458"/>
    </row>
    <row r="8667" spans="1:11">
      <c r="A8667" s="450"/>
      <c r="B8667" s="511"/>
      <c r="C8667" s="511"/>
      <c r="D8667" s="511"/>
      <c r="E8667" s="511"/>
      <c r="F8667" s="511"/>
      <c r="G8667" s="511"/>
      <c r="H8667" s="511"/>
      <c r="I8667" s="571"/>
      <c r="J8667" s="511"/>
      <c r="K8667" s="458"/>
    </row>
    <row r="8668" spans="1:11">
      <c r="A8668" s="450"/>
      <c r="B8668" s="589"/>
      <c r="C8668" s="559"/>
      <c r="D8668" s="559"/>
      <c r="E8668" s="559"/>
      <c r="F8668" s="559"/>
      <c r="G8668" s="559"/>
      <c r="H8668" s="559"/>
      <c r="I8668" s="559"/>
      <c r="J8668" s="590"/>
      <c r="K8668" s="458"/>
    </row>
    <row r="8669" spans="1:11">
      <c r="A8669" s="450"/>
      <c r="B8669" s="591"/>
      <c r="C8669" s="592"/>
      <c r="D8669" s="593"/>
      <c r="E8669" s="593"/>
      <c r="F8669" s="594" t="s">
        <v>1119</v>
      </c>
      <c r="G8669" s="595" t="s">
        <v>1119</v>
      </c>
      <c r="H8669" s="592"/>
      <c r="I8669" s="592"/>
      <c r="J8669" s="596"/>
      <c r="K8669" s="458"/>
    </row>
    <row r="8670" spans="1:11">
      <c r="A8670" s="450"/>
      <c r="B8670" s="459"/>
      <c r="C8670" s="459"/>
      <c r="D8670" s="459"/>
      <c r="E8670" s="459"/>
      <c r="F8670" s="459"/>
      <c r="G8670" s="459"/>
      <c r="H8670" s="459"/>
      <c r="I8670" s="459"/>
      <c r="J8670" s="459"/>
      <c r="K8670" s="458"/>
    </row>
    <row r="8671" spans="1:11">
      <c r="A8671" s="450"/>
      <c r="B8671" s="597"/>
      <c r="C8671" s="598"/>
      <c r="D8671" s="598"/>
      <c r="E8671" s="598"/>
      <c r="F8671" s="599"/>
      <c r="G8671" s="600" t="s">
        <v>482</v>
      </c>
      <c r="H8671" s="502"/>
      <c r="I8671" s="502"/>
      <c r="J8671" s="505"/>
      <c r="K8671" s="458"/>
    </row>
    <row r="8672" spans="1:11">
      <c r="A8672" s="450"/>
      <c r="B8672" s="601"/>
      <c r="C8672" s="602"/>
      <c r="D8672" s="602"/>
      <c r="E8672" s="602"/>
      <c r="F8672" s="603"/>
      <c r="G8672" s="1648" t="s">
        <v>1145</v>
      </c>
      <c r="H8672" s="1649"/>
      <c r="I8672" s="1649"/>
      <c r="J8672" s="1650"/>
      <c r="K8672" s="458"/>
    </row>
    <row r="8673" spans="1:11">
      <c r="A8673" s="450"/>
      <c r="B8673" s="604"/>
      <c r="C8673" s="605"/>
      <c r="D8673" s="605"/>
      <c r="E8673" s="605"/>
      <c r="F8673" s="606"/>
      <c r="G8673" s="607"/>
      <c r="H8673" s="1651"/>
      <c r="I8673" s="1652"/>
      <c r="J8673" s="1653"/>
      <c r="K8673" s="458"/>
    </row>
    <row r="8674" spans="1:11" ht="15" thickBot="1">
      <c r="A8674" s="608"/>
      <c r="B8674" s="609"/>
      <c r="C8674" s="609"/>
      <c r="D8674" s="609"/>
      <c r="E8674" s="609"/>
      <c r="F8674" s="609"/>
      <c r="G8674" s="609"/>
      <c r="H8674" s="609"/>
      <c r="I8674" s="609"/>
      <c r="J8674" s="609"/>
      <c r="K8674" s="610"/>
    </row>
    <row r="8675" spans="1:11">
      <c r="A8675" s="447"/>
      <c r="B8675" s="448"/>
      <c r="C8675" s="448"/>
      <c r="D8675" s="448"/>
      <c r="E8675" s="448"/>
      <c r="F8675" s="448"/>
      <c r="G8675" s="448"/>
      <c r="H8675" s="448"/>
      <c r="I8675" s="448"/>
      <c r="J8675" s="448"/>
      <c r="K8675" s="449"/>
    </row>
    <row r="8676" spans="1:11">
      <c r="A8676" s="450"/>
      <c r="B8676" s="451" t="s">
        <v>141</v>
      </c>
      <c r="C8676" s="452"/>
      <c r="D8676" s="453" t="s">
        <v>1105</v>
      </c>
      <c r="E8676" s="454"/>
      <c r="F8676" s="455"/>
      <c r="G8676" s="455"/>
      <c r="H8676" s="456"/>
      <c r="I8676" s="456"/>
      <c r="J8676" s="457"/>
      <c r="K8676" s="458"/>
    </row>
    <row r="8677" spans="1:11">
      <c r="A8677" s="450"/>
      <c r="B8677" s="459"/>
      <c r="C8677" s="459"/>
      <c r="D8677" s="459"/>
      <c r="E8677" s="459"/>
      <c r="F8677" s="459"/>
      <c r="G8677" s="459"/>
      <c r="H8677" s="459"/>
      <c r="I8677" s="459"/>
      <c r="J8677" s="459"/>
      <c r="K8677" s="458"/>
    </row>
    <row r="8678" spans="1:11">
      <c r="A8678" s="450"/>
      <c r="B8678" s="460" t="s">
        <v>1146</v>
      </c>
      <c r="C8678" s="461" t="s">
        <v>1107</v>
      </c>
      <c r="D8678" s="1671" t="s">
        <v>198</v>
      </c>
      <c r="E8678" s="1672"/>
      <c r="F8678" s="1672"/>
      <c r="G8678" s="1672"/>
      <c r="H8678" s="1672"/>
      <c r="I8678" s="1673"/>
      <c r="J8678" s="462" t="s">
        <v>1108</v>
      </c>
      <c r="K8678" s="458"/>
    </row>
    <row r="8679" spans="1:11" ht="22.5" customHeight="1">
      <c r="A8679" s="450"/>
      <c r="B8679" s="463">
        <v>50496</v>
      </c>
      <c r="C8679" s="464"/>
      <c r="D8679" s="1674" t="s">
        <v>1524</v>
      </c>
      <c r="E8679" s="1675"/>
      <c r="F8679" s="1675"/>
      <c r="G8679" s="1675"/>
      <c r="H8679" s="1675"/>
      <c r="I8679" s="1676"/>
      <c r="J8679" s="468" t="str">
        <f>F8696</f>
        <v>m2</v>
      </c>
      <c r="K8679" s="458"/>
    </row>
    <row r="8680" spans="1:11">
      <c r="A8680" s="450"/>
      <c r="B8680" s="469"/>
      <c r="C8680" s="469"/>
      <c r="D8680" s="469"/>
      <c r="E8680" s="469"/>
      <c r="F8680" s="469"/>
      <c r="G8680" s="469"/>
      <c r="H8680" s="469"/>
      <c r="I8680" s="470"/>
      <c r="J8680" s="471"/>
      <c r="K8680" s="458"/>
    </row>
    <row r="8681" spans="1:11">
      <c r="A8681" s="450"/>
      <c r="B8681" s="1648" t="s">
        <v>1111</v>
      </c>
      <c r="C8681" s="1650"/>
      <c r="D8681" s="1679" t="s">
        <v>873</v>
      </c>
      <c r="E8681" s="1681" t="s">
        <v>1112</v>
      </c>
      <c r="F8681" s="472" t="s">
        <v>1113</v>
      </c>
      <c r="G8681" s="473"/>
      <c r="H8681" s="472" t="s">
        <v>1114</v>
      </c>
      <c r="I8681" s="473"/>
      <c r="J8681" s="474" t="s">
        <v>1115</v>
      </c>
      <c r="K8681" s="458"/>
    </row>
    <row r="8682" spans="1:11">
      <c r="A8682" s="450"/>
      <c r="B8682" s="1677"/>
      <c r="C8682" s="1678"/>
      <c r="D8682" s="1680"/>
      <c r="E8682" s="1682"/>
      <c r="F8682" s="475" t="s">
        <v>1116</v>
      </c>
      <c r="G8682" s="475" t="s">
        <v>1117</v>
      </c>
      <c r="H8682" s="475" t="s">
        <v>1116</v>
      </c>
      <c r="I8682" s="476" t="s">
        <v>1117</v>
      </c>
      <c r="J8682" s="477" t="s">
        <v>1118</v>
      </c>
      <c r="K8682" s="458"/>
    </row>
    <row r="8683" spans="1:11">
      <c r="A8683" s="450"/>
      <c r="B8683" s="486"/>
      <c r="C8683" s="487"/>
      <c r="D8683" s="488"/>
      <c r="E8683" s="481"/>
      <c r="F8683" s="481"/>
      <c r="G8683" s="482"/>
      <c r="H8683" s="490"/>
      <c r="I8683" s="484"/>
      <c r="J8683" s="492"/>
      <c r="K8683" s="458"/>
    </row>
    <row r="8684" spans="1:11">
      <c r="A8684" s="450"/>
      <c r="B8684" s="486"/>
      <c r="C8684" s="487"/>
      <c r="D8684" s="488"/>
      <c r="E8684" s="489"/>
      <c r="F8684" s="489"/>
      <c r="G8684" s="489"/>
      <c r="H8684" s="490"/>
      <c r="I8684" s="491"/>
      <c r="J8684" s="492">
        <f>H8684*F8684*E8684+I8684*G8684*E8684</f>
        <v>0</v>
      </c>
      <c r="K8684" s="458"/>
    </row>
    <row r="8685" spans="1:11">
      <c r="A8685" s="450"/>
      <c r="B8685" s="493"/>
      <c r="C8685" s="494"/>
      <c r="D8685" s="495"/>
      <c r="E8685" s="496"/>
      <c r="F8685" s="496"/>
      <c r="G8685" s="496"/>
      <c r="H8685" s="497"/>
      <c r="I8685" s="498"/>
      <c r="J8685" s="492">
        <f>H8685*F8685*E8685+I8685*G8685*E8685</f>
        <v>0</v>
      </c>
      <c r="K8685" s="458"/>
    </row>
    <row r="8686" spans="1:11">
      <c r="A8686" s="450"/>
      <c r="B8686" s="499" t="s">
        <v>1119</v>
      </c>
      <c r="C8686" s="469"/>
      <c r="D8686" s="469"/>
      <c r="E8686" s="469"/>
      <c r="F8686" s="469"/>
      <c r="G8686" s="469"/>
      <c r="H8686" s="469"/>
      <c r="I8686" s="500" t="s">
        <v>138</v>
      </c>
      <c r="J8686" s="501">
        <f>SUM(J8683:J8685)</f>
        <v>0</v>
      </c>
      <c r="K8686" s="458"/>
    </row>
    <row r="8687" spans="1:11">
      <c r="A8687" s="450"/>
      <c r="B8687" s="502"/>
      <c r="C8687" s="502"/>
      <c r="D8687" s="502"/>
      <c r="E8687" s="502"/>
      <c r="F8687" s="502"/>
      <c r="G8687" s="502"/>
      <c r="H8687" s="502"/>
      <c r="I8687" s="503"/>
      <c r="J8687" s="504"/>
      <c r="K8687" s="458"/>
    </row>
    <row r="8688" spans="1:11" ht="20.399999999999999">
      <c r="A8688" s="450"/>
      <c r="B8688" s="1664" t="s">
        <v>1120</v>
      </c>
      <c r="C8688" s="1665"/>
      <c r="D8688" s="1665"/>
      <c r="E8688" s="1666"/>
      <c r="F8688" s="505" t="s">
        <v>873</v>
      </c>
      <c r="G8688" s="506"/>
      <c r="H8688" s="507" t="s">
        <v>560</v>
      </c>
      <c r="I8688" s="508" t="s">
        <v>1121</v>
      </c>
      <c r="J8688" s="509" t="s">
        <v>1122</v>
      </c>
      <c r="K8688" s="458"/>
    </row>
    <row r="8689" spans="1:11">
      <c r="A8689" s="450"/>
      <c r="B8689" s="510"/>
      <c r="C8689" s="511"/>
      <c r="D8689" s="512"/>
      <c r="E8689" s="513"/>
      <c r="F8689" s="514"/>
      <c r="G8689" s="515"/>
      <c r="H8689" s="516"/>
      <c r="I8689" s="484"/>
      <c r="J8689" s="485"/>
      <c r="K8689" s="458"/>
    </row>
    <row r="8690" spans="1:11">
      <c r="A8690" s="450"/>
      <c r="B8690" s="517"/>
      <c r="C8690" s="518"/>
      <c r="D8690" s="459"/>
      <c r="E8690" s="487"/>
      <c r="F8690" s="488"/>
      <c r="G8690" s="519"/>
      <c r="H8690" s="520"/>
      <c r="I8690" s="521"/>
      <c r="J8690" s="492"/>
      <c r="K8690" s="458"/>
    </row>
    <row r="8691" spans="1:11">
      <c r="A8691" s="450"/>
      <c r="B8691" s="517" t="s">
        <v>626</v>
      </c>
      <c r="C8691" s="518"/>
      <c r="D8691" s="459"/>
      <c r="E8691" s="487"/>
      <c r="F8691" s="488"/>
      <c r="G8691" s="519"/>
      <c r="H8691" s="520">
        <v>0.3</v>
      </c>
      <c r="I8691" s="521">
        <f>VLOOKUP(B8691,'MÃO DE OBRA'!$A:$E,5,FALSE)/220</f>
        <v>15.730909090909092</v>
      </c>
      <c r="J8691" s="492">
        <f t="shared" ref="J8691:J8692" si="237">H8691*I8691</f>
        <v>4.7192727272727275</v>
      </c>
      <c r="K8691" s="458"/>
    </row>
    <row r="8692" spans="1:11">
      <c r="A8692" s="450"/>
      <c r="B8692" s="517" t="s">
        <v>737</v>
      </c>
      <c r="C8692" s="518"/>
      <c r="D8692" s="459"/>
      <c r="E8692" s="487"/>
      <c r="F8692" s="488"/>
      <c r="G8692" s="519"/>
      <c r="H8692" s="520">
        <v>0.3</v>
      </c>
      <c r="I8692" s="521">
        <f>VLOOKUP(B8692,'MÃO DE OBRA'!$A:$E,5,FALSE)/220</f>
        <v>19.055000000000003</v>
      </c>
      <c r="J8692" s="492">
        <f t="shared" si="237"/>
        <v>5.7165000000000008</v>
      </c>
      <c r="K8692" s="458"/>
    </row>
    <row r="8693" spans="1:11">
      <c r="A8693" s="450"/>
      <c r="B8693" s="517"/>
      <c r="C8693" s="518"/>
      <c r="D8693" s="459"/>
      <c r="E8693" s="487"/>
      <c r="F8693" s="488"/>
      <c r="G8693" s="519"/>
      <c r="H8693" s="520"/>
      <c r="I8693" s="491"/>
      <c r="J8693" s="492">
        <f>H8693*I8693</f>
        <v>0</v>
      </c>
      <c r="K8693" s="458"/>
    </row>
    <row r="8694" spans="1:11">
      <c r="A8694" s="450"/>
      <c r="B8694" s="499" t="s">
        <v>1119</v>
      </c>
      <c r="C8694" s="502"/>
      <c r="D8694" s="502"/>
      <c r="E8694" s="502"/>
      <c r="F8694" s="502"/>
      <c r="G8694" s="502"/>
      <c r="H8694" s="502"/>
      <c r="I8694" s="522" t="s">
        <v>138</v>
      </c>
      <c r="J8694" s="501">
        <f>SUM(J8689:J8693)</f>
        <v>10.435772727272727</v>
      </c>
      <c r="K8694" s="458"/>
    </row>
    <row r="8695" spans="1:11">
      <c r="A8695" s="450"/>
      <c r="B8695" s="523"/>
      <c r="C8695" s="523"/>
      <c r="D8695" s="523"/>
      <c r="E8695" s="523"/>
      <c r="F8695" s="523"/>
      <c r="G8695" s="523"/>
      <c r="H8695" s="523"/>
      <c r="I8695" s="524"/>
      <c r="J8695" s="523"/>
      <c r="K8695" s="458"/>
    </row>
    <row r="8696" spans="1:11">
      <c r="A8696" s="450"/>
      <c r="B8696" s="525" t="s">
        <v>1123</v>
      </c>
      <c r="C8696" s="526"/>
      <c r="D8696" s="523"/>
      <c r="E8696" s="527">
        <v>1</v>
      </c>
      <c r="F8696" s="528" t="s">
        <v>1130</v>
      </c>
      <c r="G8696" s="506"/>
      <c r="H8696" s="506"/>
      <c r="I8696" s="529" t="s">
        <v>1124</v>
      </c>
      <c r="J8696" s="501">
        <f>J8686+J8694</f>
        <v>10.435772727272727</v>
      </c>
      <c r="K8696" s="458"/>
    </row>
    <row r="8697" spans="1:11">
      <c r="A8697" s="450"/>
      <c r="B8697" s="530"/>
      <c r="C8697" s="523"/>
      <c r="D8697" s="523"/>
      <c r="E8697" s="531"/>
      <c r="F8697" s="532"/>
      <c r="G8697" s="532"/>
      <c r="H8697" s="532"/>
      <c r="I8697" s="524"/>
      <c r="J8697" s="523"/>
      <c r="K8697" s="458"/>
    </row>
    <row r="8698" spans="1:11" ht="20.399999999999999">
      <c r="A8698" s="450"/>
      <c r="B8698" s="1667" t="s">
        <v>481</v>
      </c>
      <c r="C8698" s="1668"/>
      <c r="D8698" s="1668"/>
      <c r="E8698" s="1669"/>
      <c r="F8698" s="533" t="s">
        <v>873</v>
      </c>
      <c r="G8698" s="534" t="s">
        <v>493</v>
      </c>
      <c r="H8698" s="507" t="s">
        <v>1115</v>
      </c>
      <c r="I8698" s="535" t="s">
        <v>480</v>
      </c>
      <c r="J8698" s="536" t="s">
        <v>482</v>
      </c>
      <c r="K8698" s="458"/>
    </row>
    <row r="8699" spans="1:11">
      <c r="A8699" s="450"/>
      <c r="B8699" s="537"/>
      <c r="C8699" s="538"/>
      <c r="D8699" s="538"/>
      <c r="E8699" s="539"/>
      <c r="F8699" s="540"/>
      <c r="G8699" s="541"/>
      <c r="H8699" s="547"/>
      <c r="I8699" s="543"/>
      <c r="J8699" s="485"/>
      <c r="K8699" s="458"/>
    </row>
    <row r="8700" spans="1:11">
      <c r="A8700" s="450"/>
      <c r="B8700" s="537"/>
      <c r="C8700" s="518"/>
      <c r="D8700" s="518"/>
      <c r="E8700" s="487"/>
      <c r="F8700" s="540"/>
      <c r="G8700" s="541"/>
      <c r="H8700" s="547"/>
      <c r="I8700" s="543"/>
      <c r="J8700" s="492"/>
      <c r="K8700" s="458"/>
    </row>
    <row r="8701" spans="1:11">
      <c r="A8701" s="450"/>
      <c r="B8701" s="517"/>
      <c r="C8701" s="518"/>
      <c r="D8701" s="518"/>
      <c r="E8701" s="487"/>
      <c r="F8701" s="488"/>
      <c r="G8701" s="546"/>
      <c r="H8701" s="547"/>
      <c r="I8701" s="543"/>
      <c r="J8701" s="492">
        <f>H8701*I8701*E8683*F8683</f>
        <v>0</v>
      </c>
      <c r="K8701" s="458"/>
    </row>
    <row r="8702" spans="1:11">
      <c r="A8702" s="450"/>
      <c r="B8702" s="517"/>
      <c r="C8702" s="526"/>
      <c r="D8702" s="526"/>
      <c r="E8702" s="494"/>
      <c r="F8702" s="488"/>
      <c r="G8702" s="468"/>
      <c r="H8702" s="547"/>
      <c r="I8702" s="548"/>
      <c r="J8702" s="492">
        <f>H8702*I8702*E8684*F8684</f>
        <v>0</v>
      </c>
      <c r="K8702" s="458"/>
    </row>
    <row r="8703" spans="1:11">
      <c r="A8703" s="450"/>
      <c r="B8703" s="550" t="s">
        <v>1119</v>
      </c>
      <c r="C8703" s="526"/>
      <c r="D8703" s="526"/>
      <c r="E8703" s="526"/>
      <c r="F8703" s="523"/>
      <c r="G8703" s="526"/>
      <c r="H8703" s="551"/>
      <c r="I8703" s="552" t="s">
        <v>138</v>
      </c>
      <c r="J8703" s="501">
        <f>SUM(J8699:J8702)</f>
        <v>0</v>
      </c>
      <c r="K8703" s="458"/>
    </row>
    <row r="8704" spans="1:11">
      <c r="A8704" s="450"/>
      <c r="B8704" s="553"/>
      <c r="C8704" s="526"/>
      <c r="D8704" s="526"/>
      <c r="E8704" s="554"/>
      <c r="F8704" s="555"/>
      <c r="G8704" s="506"/>
      <c r="H8704" s="506"/>
      <c r="I8704" s="529"/>
      <c r="J8704" s="554"/>
      <c r="K8704" s="458"/>
    </row>
    <row r="8705" spans="1:11" ht="20.399999999999999">
      <c r="A8705" s="450"/>
      <c r="B8705" s="1667" t="s">
        <v>1125</v>
      </c>
      <c r="C8705" s="1668"/>
      <c r="D8705" s="1668"/>
      <c r="E8705" s="1668"/>
      <c r="F8705" s="1669"/>
      <c r="G8705" s="556" t="s">
        <v>494</v>
      </c>
      <c r="H8705" s="506" t="s">
        <v>1126</v>
      </c>
      <c r="I8705" s="557" t="s">
        <v>1115</v>
      </c>
      <c r="J8705" s="509" t="s">
        <v>482</v>
      </c>
      <c r="K8705" s="458"/>
    </row>
    <row r="8706" spans="1:11">
      <c r="A8706" s="450"/>
      <c r="B8706" s="558"/>
      <c r="C8706" s="559"/>
      <c r="D8706" s="560"/>
      <c r="E8706" s="560"/>
      <c r="F8706" s="561"/>
      <c r="G8706" s="489"/>
      <c r="H8706" s="489"/>
      <c r="I8706" s="562"/>
      <c r="J8706" s="492"/>
      <c r="K8706" s="458"/>
    </row>
    <row r="8707" spans="1:11">
      <c r="A8707" s="450"/>
      <c r="B8707" s="563"/>
      <c r="C8707" s="564"/>
      <c r="D8707" s="565"/>
      <c r="E8707" s="565"/>
      <c r="F8707" s="566"/>
      <c r="G8707" s="489"/>
      <c r="H8707" s="489"/>
      <c r="I8707" s="562"/>
      <c r="J8707" s="492"/>
      <c r="K8707" s="458"/>
    </row>
    <row r="8708" spans="1:11">
      <c r="A8708" s="450"/>
      <c r="B8708" s="1670" t="s">
        <v>138</v>
      </c>
      <c r="C8708" s="1670"/>
      <c r="D8708" s="1670"/>
      <c r="E8708" s="1670"/>
      <c r="F8708" s="1670"/>
      <c r="G8708" s="1670"/>
      <c r="H8708" s="1670"/>
      <c r="I8708" s="1670"/>
      <c r="J8708" s="501">
        <f>SUM(J8706:J8707)</f>
        <v>0</v>
      </c>
      <c r="K8708" s="458"/>
    </row>
    <row r="8709" spans="1:11">
      <c r="A8709" s="450"/>
      <c r="B8709" s="567"/>
      <c r="C8709" s="511"/>
      <c r="D8709" s="511"/>
      <c r="E8709" s="568"/>
      <c r="F8709" s="569"/>
      <c r="G8709" s="570"/>
      <c r="H8709" s="570"/>
      <c r="I8709" s="571"/>
      <c r="J8709" s="572"/>
      <c r="K8709" s="458"/>
    </row>
    <row r="8710" spans="1:11">
      <c r="A8710" s="450"/>
      <c r="B8710" s="573" t="s">
        <v>1127</v>
      </c>
      <c r="C8710" s="573"/>
      <c r="D8710" s="550"/>
      <c r="E8710" s="523"/>
      <c r="F8710" s="523"/>
      <c r="G8710" s="523"/>
      <c r="H8710" s="574"/>
      <c r="I8710" s="575"/>
      <c r="J8710" s="639">
        <f>(J8696+J8703+J8708)/E8696</f>
        <v>10.435772727272727</v>
      </c>
      <c r="K8710" s="458"/>
    </row>
    <row r="8711" spans="1:11">
      <c r="A8711" s="450"/>
      <c r="B8711" s="553"/>
      <c r="C8711" s="526"/>
      <c r="D8711" s="526"/>
      <c r="E8711" s="554"/>
      <c r="F8711" s="555"/>
      <c r="G8711" s="506"/>
      <c r="H8711" s="506"/>
      <c r="I8711" s="529"/>
      <c r="J8711" s="576"/>
      <c r="K8711" s="458"/>
    </row>
    <row r="8712" spans="1:11" ht="20.399999999999999">
      <c r="A8712" s="450"/>
      <c r="B8712" s="1667" t="s">
        <v>1128</v>
      </c>
      <c r="C8712" s="1668"/>
      <c r="D8712" s="1668"/>
      <c r="E8712" s="1668"/>
      <c r="F8712" s="1669"/>
      <c r="G8712" s="556" t="s">
        <v>494</v>
      </c>
      <c r="H8712" s="506" t="s">
        <v>1126</v>
      </c>
      <c r="I8712" s="557" t="s">
        <v>1115</v>
      </c>
      <c r="J8712" s="509" t="s">
        <v>482</v>
      </c>
      <c r="K8712" s="458"/>
    </row>
    <row r="8713" spans="1:11">
      <c r="A8713" s="450"/>
      <c r="B8713" s="558" t="s">
        <v>1525</v>
      </c>
      <c r="C8713" s="559"/>
      <c r="D8713" s="560"/>
      <c r="E8713" s="560"/>
      <c r="F8713" s="561"/>
      <c r="G8713" s="489">
        <v>0.1</v>
      </c>
      <c r="H8713" s="489" t="s">
        <v>1047</v>
      </c>
      <c r="I8713" s="562">
        <v>28.15</v>
      </c>
      <c r="J8713" s="492">
        <f>G8713*I8713</f>
        <v>2.8149999999999999</v>
      </c>
      <c r="K8713" s="458"/>
    </row>
    <row r="8714" spans="1:11">
      <c r="A8714" s="450"/>
      <c r="B8714" s="563" t="s">
        <v>1526</v>
      </c>
      <c r="C8714" s="564"/>
      <c r="D8714" s="565"/>
      <c r="E8714" s="565"/>
      <c r="F8714" s="566"/>
      <c r="G8714" s="489">
        <v>2.5000000000000001E-2</v>
      </c>
      <c r="H8714" s="489" t="s">
        <v>1047</v>
      </c>
      <c r="I8714" s="562">
        <v>14.01</v>
      </c>
      <c r="J8714" s="492">
        <f t="shared" ref="J8714:J8717" si="238">G8714*I8714</f>
        <v>0.35025000000000001</v>
      </c>
      <c r="K8714" s="458"/>
    </row>
    <row r="8715" spans="1:11">
      <c r="A8715" s="450"/>
      <c r="B8715" s="563" t="s">
        <v>1527</v>
      </c>
      <c r="C8715" s="564"/>
      <c r="D8715" s="565"/>
      <c r="E8715" s="565"/>
      <c r="F8715" s="566"/>
      <c r="G8715" s="489">
        <v>0.15</v>
      </c>
      <c r="H8715" s="489" t="s">
        <v>1047</v>
      </c>
      <c r="I8715" s="743">
        <v>52.42</v>
      </c>
      <c r="J8715" s="492">
        <f t="shared" si="238"/>
        <v>7.8629999999999995</v>
      </c>
      <c r="K8715" s="458"/>
    </row>
    <row r="8716" spans="1:11">
      <c r="A8716" s="450"/>
      <c r="B8716" s="563" t="s">
        <v>555</v>
      </c>
      <c r="C8716" s="564"/>
      <c r="D8716" s="565"/>
      <c r="E8716" s="565"/>
      <c r="F8716" s="566"/>
      <c r="G8716" s="489">
        <v>0.2</v>
      </c>
      <c r="H8716" s="489" t="s">
        <v>533</v>
      </c>
      <c r="I8716" s="743">
        <v>20</v>
      </c>
      <c r="J8716" s="492">
        <f t="shared" si="238"/>
        <v>4</v>
      </c>
      <c r="K8716" s="458"/>
    </row>
    <row r="8717" spans="1:11">
      <c r="A8717" s="450"/>
      <c r="B8717" s="577"/>
      <c r="C8717" s="578"/>
      <c r="D8717" s="579"/>
      <c r="E8717" s="579"/>
      <c r="F8717" s="580"/>
      <c r="G8717" s="489"/>
      <c r="H8717" s="489"/>
      <c r="I8717" s="743"/>
      <c r="J8717" s="492">
        <f t="shared" si="238"/>
        <v>0</v>
      </c>
      <c r="K8717" s="458"/>
    </row>
    <row r="8718" spans="1:11">
      <c r="A8718" s="450"/>
      <c r="B8718" s="581"/>
      <c r="C8718" s="523"/>
      <c r="D8718" s="523"/>
      <c r="E8718" s="582"/>
      <c r="F8718" s="583"/>
      <c r="G8718" s="532"/>
      <c r="H8718" s="532"/>
      <c r="I8718" s="524" t="s">
        <v>138</v>
      </c>
      <c r="J8718" s="501">
        <f>SUM(J8713:J8717)</f>
        <v>15.02825</v>
      </c>
      <c r="K8718" s="458"/>
    </row>
    <row r="8719" spans="1:11">
      <c r="A8719" s="450"/>
      <c r="B8719" s="584"/>
      <c r="C8719" s="523"/>
      <c r="D8719" s="523"/>
      <c r="E8719" s="582"/>
      <c r="F8719" s="583"/>
      <c r="G8719" s="532"/>
      <c r="H8719" s="532"/>
      <c r="I8719" s="524"/>
      <c r="J8719" s="582"/>
      <c r="K8719" s="458"/>
    </row>
    <row r="8720" spans="1:11" ht="20.399999999999999">
      <c r="A8720" s="450"/>
      <c r="B8720" s="1667" t="s">
        <v>1141</v>
      </c>
      <c r="C8720" s="1668"/>
      <c r="D8720" s="1668"/>
      <c r="E8720" s="1668"/>
      <c r="F8720" s="1669"/>
      <c r="G8720" s="587" t="s">
        <v>494</v>
      </c>
      <c r="H8720" s="506" t="s">
        <v>1115</v>
      </c>
      <c r="I8720" s="557"/>
      <c r="J8720" s="509" t="s">
        <v>482</v>
      </c>
      <c r="K8720" s="458"/>
    </row>
    <row r="8721" spans="1:11">
      <c r="A8721" s="450"/>
      <c r="B8721" s="1654"/>
      <c r="C8721" s="1655"/>
      <c r="D8721" s="1655"/>
      <c r="E8721" s="1655"/>
      <c r="F8721" s="1656"/>
      <c r="G8721" s="489"/>
      <c r="H8721" s="1657"/>
      <c r="I8721" s="1658"/>
      <c r="J8721" s="492"/>
      <c r="K8721" s="458"/>
    </row>
    <row r="8722" spans="1:11">
      <c r="A8722" s="450"/>
      <c r="B8722" s="1659"/>
      <c r="C8722" s="1660"/>
      <c r="D8722" s="1660"/>
      <c r="E8722" s="1660"/>
      <c r="F8722" s="1661"/>
      <c r="G8722" s="496"/>
      <c r="H8722" s="1662"/>
      <c r="I8722" s="1663"/>
      <c r="J8722" s="492"/>
      <c r="K8722" s="458"/>
    </row>
    <row r="8723" spans="1:11">
      <c r="A8723" s="450"/>
      <c r="B8723" s="581"/>
      <c r="C8723" s="523"/>
      <c r="D8723" s="523"/>
      <c r="E8723" s="582"/>
      <c r="F8723" s="583"/>
      <c r="G8723" s="532"/>
      <c r="H8723" s="532"/>
      <c r="I8723" s="524" t="s">
        <v>138</v>
      </c>
      <c r="J8723" s="501">
        <f>SUM(J8721:J8722)</f>
        <v>0</v>
      </c>
      <c r="K8723" s="458"/>
    </row>
    <row r="8724" spans="1:11">
      <c r="A8724" s="450"/>
      <c r="B8724" s="523"/>
      <c r="C8724" s="523"/>
      <c r="D8724" s="523"/>
      <c r="E8724" s="523"/>
      <c r="F8724" s="523"/>
      <c r="G8724" s="523"/>
      <c r="H8724" s="523"/>
      <c r="I8724" s="524"/>
      <c r="J8724" s="523"/>
      <c r="K8724" s="458"/>
    </row>
    <row r="8725" spans="1:11">
      <c r="A8725" s="450"/>
      <c r="B8725" s="1645" t="s">
        <v>1142</v>
      </c>
      <c r="C8725" s="1646"/>
      <c r="D8725" s="1646"/>
      <c r="E8725" s="1646"/>
      <c r="F8725" s="1646"/>
      <c r="G8725" s="1646"/>
      <c r="H8725" s="1646"/>
      <c r="I8725" s="1647"/>
      <c r="J8725" s="573">
        <f>J8723+J8718+J8710</f>
        <v>25.464022727272727</v>
      </c>
      <c r="K8725" s="458"/>
    </row>
    <row r="8726" spans="1:11">
      <c r="A8726" s="450"/>
      <c r="B8726" s="523"/>
      <c r="C8726" s="523"/>
      <c r="D8726" s="523"/>
      <c r="E8726" s="523"/>
      <c r="F8726" s="523"/>
      <c r="G8726" s="523"/>
      <c r="H8726" s="523"/>
      <c r="I8726" s="524"/>
      <c r="J8726" s="523"/>
      <c r="K8726" s="458"/>
    </row>
    <row r="8727" spans="1:11">
      <c r="A8727" s="450"/>
      <c r="B8727" s="1645" t="s">
        <v>1143</v>
      </c>
      <c r="C8727" s="1646"/>
      <c r="D8727" s="1646"/>
      <c r="E8727" s="1646"/>
      <c r="F8727" s="1646"/>
      <c r="G8727" s="1646"/>
      <c r="H8727" s="1646"/>
      <c r="I8727" s="1647"/>
      <c r="J8727" s="501">
        <f>J8725*0</f>
        <v>0</v>
      </c>
      <c r="K8727" s="458"/>
    </row>
    <row r="8728" spans="1:11">
      <c r="A8728" s="450"/>
      <c r="B8728" s="523"/>
      <c r="C8728" s="523"/>
      <c r="D8728" s="523"/>
      <c r="E8728" s="523"/>
      <c r="F8728" s="523"/>
      <c r="G8728" s="523"/>
      <c r="H8728" s="523"/>
      <c r="I8728" s="524"/>
      <c r="J8728" s="523"/>
      <c r="K8728" s="458"/>
    </row>
    <row r="8729" spans="1:11">
      <c r="A8729" s="450"/>
      <c r="B8729" s="1645" t="s">
        <v>1144</v>
      </c>
      <c r="C8729" s="1646"/>
      <c r="D8729" s="1646"/>
      <c r="E8729" s="1646"/>
      <c r="F8729" s="1646"/>
      <c r="G8729" s="1646"/>
      <c r="H8729" s="1646"/>
      <c r="I8729" s="1647"/>
      <c r="J8729" s="573">
        <f>J8725+J8727</f>
        <v>25.464022727272727</v>
      </c>
      <c r="K8729" s="458"/>
    </row>
    <row r="8730" spans="1:11">
      <c r="A8730" s="450"/>
      <c r="B8730" s="511"/>
      <c r="C8730" s="511"/>
      <c r="D8730" s="511"/>
      <c r="E8730" s="511"/>
      <c r="F8730" s="511"/>
      <c r="G8730" s="511"/>
      <c r="H8730" s="511"/>
      <c r="I8730" s="571"/>
      <c r="J8730" s="511"/>
      <c r="K8730" s="458"/>
    </row>
    <row r="8731" spans="1:11">
      <c r="A8731" s="450"/>
      <c r="B8731" s="589"/>
      <c r="C8731" s="559"/>
      <c r="D8731" s="559"/>
      <c r="E8731" s="559"/>
      <c r="F8731" s="559"/>
      <c r="G8731" s="559"/>
      <c r="H8731" s="559"/>
      <c r="I8731" s="559"/>
      <c r="J8731" s="590"/>
      <c r="K8731" s="458"/>
    </row>
    <row r="8732" spans="1:11">
      <c r="A8732" s="450"/>
      <c r="B8732" s="591"/>
      <c r="C8732" s="592"/>
      <c r="D8732" s="593"/>
      <c r="E8732" s="593"/>
      <c r="F8732" s="594" t="s">
        <v>1119</v>
      </c>
      <c r="G8732" s="595" t="s">
        <v>1119</v>
      </c>
      <c r="H8732" s="592"/>
      <c r="I8732" s="592"/>
      <c r="J8732" s="596"/>
      <c r="K8732" s="458"/>
    </row>
    <row r="8733" spans="1:11">
      <c r="A8733" s="450"/>
      <c r="B8733" s="459"/>
      <c r="C8733" s="459"/>
      <c r="D8733" s="459"/>
      <c r="E8733" s="459"/>
      <c r="F8733" s="459"/>
      <c r="G8733" s="459"/>
      <c r="H8733" s="459"/>
      <c r="I8733" s="459"/>
      <c r="J8733" s="459"/>
      <c r="K8733" s="458"/>
    </row>
    <row r="8734" spans="1:11">
      <c r="A8734" s="450"/>
      <c r="B8734" s="597"/>
      <c r="C8734" s="598"/>
      <c r="D8734" s="598"/>
      <c r="E8734" s="598"/>
      <c r="F8734" s="599"/>
      <c r="G8734" s="600" t="s">
        <v>482</v>
      </c>
      <c r="H8734" s="502"/>
      <c r="I8734" s="502"/>
      <c r="J8734" s="505"/>
      <c r="K8734" s="458"/>
    </row>
    <row r="8735" spans="1:11">
      <c r="A8735" s="450"/>
      <c r="B8735" s="601"/>
      <c r="C8735" s="602"/>
      <c r="D8735" s="602"/>
      <c r="E8735" s="602"/>
      <c r="F8735" s="603"/>
      <c r="G8735" s="1648" t="s">
        <v>1145</v>
      </c>
      <c r="H8735" s="1649"/>
      <c r="I8735" s="1649"/>
      <c r="J8735" s="1650"/>
      <c r="K8735" s="458"/>
    </row>
    <row r="8736" spans="1:11">
      <c r="A8736" s="450"/>
      <c r="B8736" s="604"/>
      <c r="C8736" s="605"/>
      <c r="D8736" s="605"/>
      <c r="E8736" s="605"/>
      <c r="F8736" s="606"/>
      <c r="G8736" s="607"/>
      <c r="H8736" s="1651"/>
      <c r="I8736" s="1652"/>
      <c r="J8736" s="1653"/>
      <c r="K8736" s="458"/>
    </row>
    <row r="8737" spans="1:11" ht="15" thickBot="1">
      <c r="A8737" s="608"/>
      <c r="B8737" s="609"/>
      <c r="C8737" s="609"/>
      <c r="D8737" s="609"/>
      <c r="E8737" s="609"/>
      <c r="F8737" s="609"/>
      <c r="G8737" s="609"/>
      <c r="H8737" s="609"/>
      <c r="I8737" s="609"/>
      <c r="J8737" s="609"/>
      <c r="K8737" s="610"/>
    </row>
    <row r="8738" spans="1:11">
      <c r="A8738" s="447"/>
      <c r="B8738" s="448"/>
      <c r="C8738" s="448"/>
      <c r="D8738" s="448"/>
      <c r="E8738" s="448"/>
      <c r="F8738" s="448"/>
      <c r="G8738" s="448"/>
      <c r="H8738" s="448"/>
      <c r="I8738" s="448"/>
      <c r="J8738" s="448"/>
      <c r="K8738" s="449"/>
    </row>
    <row r="8739" spans="1:11">
      <c r="A8739" s="450"/>
      <c r="B8739" s="451" t="s">
        <v>141</v>
      </c>
      <c r="C8739" s="452"/>
      <c r="D8739" s="453" t="s">
        <v>1105</v>
      </c>
      <c r="E8739" s="454"/>
      <c r="F8739" s="455"/>
      <c r="G8739" s="455"/>
      <c r="H8739" s="456"/>
      <c r="I8739" s="456"/>
      <c r="J8739" s="457"/>
      <c r="K8739" s="458"/>
    </row>
    <row r="8740" spans="1:11">
      <c r="A8740" s="450"/>
      <c r="B8740" s="459"/>
      <c r="C8740" s="459"/>
      <c r="D8740" s="459"/>
      <c r="E8740" s="459"/>
      <c r="F8740" s="459"/>
      <c r="G8740" s="459"/>
      <c r="H8740" s="459"/>
      <c r="I8740" s="459"/>
      <c r="J8740" s="459"/>
      <c r="K8740" s="458"/>
    </row>
    <row r="8741" spans="1:11">
      <c r="A8741" s="450"/>
      <c r="B8741" s="460" t="s">
        <v>1106</v>
      </c>
      <c r="C8741" s="461" t="s">
        <v>1107</v>
      </c>
      <c r="D8741" s="1671" t="s">
        <v>198</v>
      </c>
      <c r="E8741" s="1672"/>
      <c r="F8741" s="1672"/>
      <c r="G8741" s="1672"/>
      <c r="H8741" s="1672"/>
      <c r="I8741" s="1673"/>
      <c r="J8741" s="462" t="s">
        <v>1108</v>
      </c>
      <c r="K8741" s="458"/>
    </row>
    <row r="8742" spans="1:11">
      <c r="A8742" s="450"/>
      <c r="B8742" s="463"/>
      <c r="C8742" s="464"/>
      <c r="D8742" s="1674" t="s">
        <v>1528</v>
      </c>
      <c r="E8742" s="1675"/>
      <c r="F8742" s="1675"/>
      <c r="G8742" s="1675"/>
      <c r="H8742" s="1675"/>
      <c r="I8742" s="1676"/>
      <c r="J8742" s="468" t="str">
        <f>F8759</f>
        <v>m2</v>
      </c>
      <c r="K8742" s="458"/>
    </row>
    <row r="8743" spans="1:11">
      <c r="A8743" s="450"/>
      <c r="B8743" s="469"/>
      <c r="C8743" s="469"/>
      <c r="D8743" s="469"/>
      <c r="E8743" s="469"/>
      <c r="F8743" s="469"/>
      <c r="G8743" s="469"/>
      <c r="H8743" s="469"/>
      <c r="I8743" s="470"/>
      <c r="J8743" s="471"/>
      <c r="K8743" s="458"/>
    </row>
    <row r="8744" spans="1:11">
      <c r="A8744" s="450"/>
      <c r="B8744" s="1648" t="s">
        <v>1111</v>
      </c>
      <c r="C8744" s="1650"/>
      <c r="D8744" s="1679" t="s">
        <v>873</v>
      </c>
      <c r="E8744" s="1681" t="s">
        <v>1112</v>
      </c>
      <c r="F8744" s="472" t="s">
        <v>1113</v>
      </c>
      <c r="G8744" s="473"/>
      <c r="H8744" s="472" t="s">
        <v>1114</v>
      </c>
      <c r="I8744" s="473"/>
      <c r="J8744" s="474" t="s">
        <v>1115</v>
      </c>
      <c r="K8744" s="458"/>
    </row>
    <row r="8745" spans="1:11">
      <c r="A8745" s="450"/>
      <c r="B8745" s="1677"/>
      <c r="C8745" s="1678"/>
      <c r="D8745" s="1680"/>
      <c r="E8745" s="1682"/>
      <c r="F8745" s="475" t="s">
        <v>1116</v>
      </c>
      <c r="G8745" s="475" t="s">
        <v>1117</v>
      </c>
      <c r="H8745" s="475" t="s">
        <v>1116</v>
      </c>
      <c r="I8745" s="476" t="s">
        <v>1117</v>
      </c>
      <c r="J8745" s="477" t="s">
        <v>1118</v>
      </c>
      <c r="K8745" s="458"/>
    </row>
    <row r="8746" spans="1:11">
      <c r="A8746" s="450"/>
      <c r="B8746" s="486"/>
      <c r="C8746" s="487"/>
      <c r="D8746" s="488"/>
      <c r="E8746" s="481"/>
      <c r="F8746" s="481"/>
      <c r="G8746" s="482"/>
      <c r="H8746" s="490"/>
      <c r="I8746" s="484"/>
      <c r="J8746" s="492"/>
      <c r="K8746" s="458"/>
    </row>
    <row r="8747" spans="1:11">
      <c r="A8747" s="450"/>
      <c r="B8747" s="486"/>
      <c r="C8747" s="487"/>
      <c r="D8747" s="488"/>
      <c r="E8747" s="489"/>
      <c r="F8747" s="489"/>
      <c r="G8747" s="489"/>
      <c r="H8747" s="490"/>
      <c r="I8747" s="491"/>
      <c r="J8747" s="492">
        <f>H8747*F8747*E8747+I8747*G8747*E8747</f>
        <v>0</v>
      </c>
      <c r="K8747" s="458"/>
    </row>
    <row r="8748" spans="1:11">
      <c r="A8748" s="450"/>
      <c r="B8748" s="493"/>
      <c r="C8748" s="494"/>
      <c r="D8748" s="495"/>
      <c r="E8748" s="496"/>
      <c r="F8748" s="496"/>
      <c r="G8748" s="496"/>
      <c r="H8748" s="497"/>
      <c r="I8748" s="498"/>
      <c r="J8748" s="492">
        <f>H8748*F8748*E8748+I8748*G8748*E8748</f>
        <v>0</v>
      </c>
      <c r="K8748" s="458"/>
    </row>
    <row r="8749" spans="1:11">
      <c r="A8749" s="450"/>
      <c r="B8749" s="499" t="s">
        <v>1119</v>
      </c>
      <c r="C8749" s="469"/>
      <c r="D8749" s="469"/>
      <c r="E8749" s="469"/>
      <c r="F8749" s="469"/>
      <c r="G8749" s="469"/>
      <c r="H8749" s="469"/>
      <c r="I8749" s="500" t="s">
        <v>138</v>
      </c>
      <c r="J8749" s="501">
        <f>SUM(J8746:J8748)</f>
        <v>0</v>
      </c>
      <c r="K8749" s="458"/>
    </row>
    <row r="8750" spans="1:11">
      <c r="A8750" s="450"/>
      <c r="B8750" s="502"/>
      <c r="C8750" s="502"/>
      <c r="D8750" s="502"/>
      <c r="E8750" s="502"/>
      <c r="F8750" s="502"/>
      <c r="G8750" s="502"/>
      <c r="H8750" s="502"/>
      <c r="I8750" s="503"/>
      <c r="J8750" s="504"/>
      <c r="K8750" s="458"/>
    </row>
    <row r="8751" spans="1:11" ht="20.399999999999999">
      <c r="A8751" s="450"/>
      <c r="B8751" s="1664" t="s">
        <v>1120</v>
      </c>
      <c r="C8751" s="1665"/>
      <c r="D8751" s="1665"/>
      <c r="E8751" s="1666"/>
      <c r="F8751" s="505" t="s">
        <v>873</v>
      </c>
      <c r="G8751" s="506"/>
      <c r="H8751" s="507" t="s">
        <v>560</v>
      </c>
      <c r="I8751" s="508" t="s">
        <v>1121</v>
      </c>
      <c r="J8751" s="509" t="s">
        <v>1122</v>
      </c>
      <c r="K8751" s="458"/>
    </row>
    <row r="8752" spans="1:11">
      <c r="A8752" s="450"/>
      <c r="B8752" s="510"/>
      <c r="C8752" s="511"/>
      <c r="D8752" s="512"/>
      <c r="E8752" s="513"/>
      <c r="F8752" s="514"/>
      <c r="G8752" s="515"/>
      <c r="H8752" s="516"/>
      <c r="I8752" s="484"/>
      <c r="J8752" s="485"/>
      <c r="K8752" s="458"/>
    </row>
    <row r="8753" spans="1:11">
      <c r="A8753" s="450"/>
      <c r="B8753" s="517"/>
      <c r="C8753" s="518"/>
      <c r="D8753" s="459"/>
      <c r="E8753" s="487"/>
      <c r="F8753" s="488"/>
      <c r="G8753" s="519"/>
      <c r="H8753" s="520"/>
      <c r="I8753" s="521"/>
      <c r="J8753" s="492"/>
      <c r="K8753" s="458"/>
    </row>
    <row r="8754" spans="1:11">
      <c r="A8754" s="450"/>
      <c r="B8754" s="517" t="s">
        <v>626</v>
      </c>
      <c r="C8754" s="518"/>
      <c r="D8754" s="459"/>
      <c r="E8754" s="487"/>
      <c r="F8754" s="488"/>
      <c r="G8754" s="519"/>
      <c r="H8754" s="520">
        <v>0.36</v>
      </c>
      <c r="I8754" s="521">
        <f>VLOOKUP(B8754,'MÃO DE OBRA'!$A:$E,5,FALSE)/220</f>
        <v>15.730909090909092</v>
      </c>
      <c r="J8754" s="492">
        <f t="shared" ref="J8754:J8755" si="239">H8754*I8754</f>
        <v>5.663127272727273</v>
      </c>
      <c r="K8754" s="458"/>
    </row>
    <row r="8755" spans="1:11">
      <c r="A8755" s="450"/>
      <c r="B8755" s="517" t="s">
        <v>734</v>
      </c>
      <c r="C8755" s="518"/>
      <c r="D8755" s="459"/>
      <c r="E8755" s="487"/>
      <c r="F8755" s="488"/>
      <c r="G8755" s="519"/>
      <c r="H8755" s="520">
        <v>0.39</v>
      </c>
      <c r="I8755" s="521">
        <f>VLOOKUP(B8755,'MÃO DE OBRA'!$A:$E,5,FALSE)/220</f>
        <v>23.596363636363641</v>
      </c>
      <c r="J8755" s="492">
        <f t="shared" si="239"/>
        <v>9.2025818181818195</v>
      </c>
      <c r="K8755" s="458"/>
    </row>
    <row r="8756" spans="1:11">
      <c r="A8756" s="450"/>
      <c r="B8756" s="517"/>
      <c r="C8756" s="518"/>
      <c r="D8756" s="459"/>
      <c r="E8756" s="487"/>
      <c r="F8756" s="488"/>
      <c r="G8756" s="519"/>
      <c r="H8756" s="520"/>
      <c r="I8756" s="491"/>
      <c r="J8756" s="492">
        <f>H8756*I8756</f>
        <v>0</v>
      </c>
      <c r="K8756" s="458"/>
    </row>
    <row r="8757" spans="1:11">
      <c r="A8757" s="450"/>
      <c r="B8757" s="499" t="s">
        <v>1119</v>
      </c>
      <c r="C8757" s="502"/>
      <c r="D8757" s="502"/>
      <c r="E8757" s="502"/>
      <c r="F8757" s="502"/>
      <c r="G8757" s="502"/>
      <c r="H8757" s="502"/>
      <c r="I8757" s="522" t="s">
        <v>138</v>
      </c>
      <c r="J8757" s="501">
        <f>SUM(J8752:J8756)</f>
        <v>14.865709090909093</v>
      </c>
      <c r="K8757" s="458"/>
    </row>
    <row r="8758" spans="1:11">
      <c r="A8758" s="450"/>
      <c r="B8758" s="523"/>
      <c r="C8758" s="523"/>
      <c r="D8758" s="523"/>
      <c r="E8758" s="523"/>
      <c r="F8758" s="523"/>
      <c r="G8758" s="523"/>
      <c r="H8758" s="523"/>
      <c r="I8758" s="524"/>
      <c r="J8758" s="523"/>
      <c r="K8758" s="458"/>
    </row>
    <row r="8759" spans="1:11">
      <c r="A8759" s="450"/>
      <c r="B8759" s="525" t="s">
        <v>1123</v>
      </c>
      <c r="C8759" s="526"/>
      <c r="D8759" s="523"/>
      <c r="E8759" s="527">
        <v>1</v>
      </c>
      <c r="F8759" s="528" t="s">
        <v>1130</v>
      </c>
      <c r="G8759" s="506"/>
      <c r="H8759" s="506"/>
      <c r="I8759" s="529" t="s">
        <v>1124</v>
      </c>
      <c r="J8759" s="501">
        <f>J8749+J8757</f>
        <v>14.865709090909093</v>
      </c>
      <c r="K8759" s="458"/>
    </row>
    <row r="8760" spans="1:11">
      <c r="A8760" s="450"/>
      <c r="B8760" s="530"/>
      <c r="C8760" s="523"/>
      <c r="D8760" s="523"/>
      <c r="E8760" s="531"/>
      <c r="F8760" s="532"/>
      <c r="G8760" s="532"/>
      <c r="H8760" s="532"/>
      <c r="I8760" s="524"/>
      <c r="J8760" s="523"/>
      <c r="K8760" s="458"/>
    </row>
    <row r="8761" spans="1:11" ht="20.399999999999999">
      <c r="A8761" s="450"/>
      <c r="B8761" s="1667" t="s">
        <v>481</v>
      </c>
      <c r="C8761" s="1668"/>
      <c r="D8761" s="1668"/>
      <c r="E8761" s="1669"/>
      <c r="F8761" s="533" t="s">
        <v>873</v>
      </c>
      <c r="G8761" s="534" t="s">
        <v>493</v>
      </c>
      <c r="H8761" s="507" t="s">
        <v>1115</v>
      </c>
      <c r="I8761" s="535" t="s">
        <v>480</v>
      </c>
      <c r="J8761" s="536" t="s">
        <v>482</v>
      </c>
      <c r="K8761" s="458"/>
    </row>
    <row r="8762" spans="1:11">
      <c r="A8762" s="450"/>
      <c r="B8762" s="537"/>
      <c r="C8762" s="538"/>
      <c r="D8762" s="538"/>
      <c r="E8762" s="539"/>
      <c r="F8762" s="540"/>
      <c r="G8762" s="541"/>
      <c r="H8762" s="547"/>
      <c r="I8762" s="543"/>
      <c r="J8762" s="485"/>
      <c r="K8762" s="458"/>
    </row>
    <row r="8763" spans="1:11">
      <c r="A8763" s="450"/>
      <c r="B8763" s="537"/>
      <c r="C8763" s="518"/>
      <c r="D8763" s="518"/>
      <c r="E8763" s="487"/>
      <c r="F8763" s="540"/>
      <c r="G8763" s="541"/>
      <c r="H8763" s="547"/>
      <c r="I8763" s="543"/>
      <c r="J8763" s="492"/>
      <c r="K8763" s="458"/>
    </row>
    <row r="8764" spans="1:11">
      <c r="A8764" s="450"/>
      <c r="B8764" s="517"/>
      <c r="C8764" s="518"/>
      <c r="D8764" s="518"/>
      <c r="E8764" s="487"/>
      <c r="F8764" s="488"/>
      <c r="G8764" s="546"/>
      <c r="H8764" s="547"/>
      <c r="I8764" s="543"/>
      <c r="J8764" s="492">
        <f>H8764*I8764*E8746*F8746</f>
        <v>0</v>
      </c>
      <c r="K8764" s="458"/>
    </row>
    <row r="8765" spans="1:11">
      <c r="A8765" s="450"/>
      <c r="B8765" s="517"/>
      <c r="C8765" s="526"/>
      <c r="D8765" s="526"/>
      <c r="E8765" s="494"/>
      <c r="F8765" s="488"/>
      <c r="G8765" s="468"/>
      <c r="H8765" s="547"/>
      <c r="I8765" s="548"/>
      <c r="J8765" s="492">
        <f>H8765*I8765*E8747*F8747</f>
        <v>0</v>
      </c>
      <c r="K8765" s="458"/>
    </row>
    <row r="8766" spans="1:11">
      <c r="A8766" s="450"/>
      <c r="B8766" s="550" t="s">
        <v>1119</v>
      </c>
      <c r="C8766" s="526"/>
      <c r="D8766" s="526"/>
      <c r="E8766" s="526"/>
      <c r="F8766" s="523"/>
      <c r="G8766" s="526"/>
      <c r="H8766" s="551"/>
      <c r="I8766" s="552" t="s">
        <v>138</v>
      </c>
      <c r="J8766" s="501">
        <f>SUM(J8762:J8765)</f>
        <v>0</v>
      </c>
      <c r="K8766" s="458"/>
    </row>
    <row r="8767" spans="1:11">
      <c r="A8767" s="450"/>
      <c r="B8767" s="553"/>
      <c r="C8767" s="526"/>
      <c r="D8767" s="526"/>
      <c r="E8767" s="554"/>
      <c r="F8767" s="555"/>
      <c r="G8767" s="506"/>
      <c r="H8767" s="506"/>
      <c r="I8767" s="529"/>
      <c r="J8767" s="554"/>
      <c r="K8767" s="458"/>
    </row>
    <row r="8768" spans="1:11" ht="20.399999999999999">
      <c r="A8768" s="450"/>
      <c r="B8768" s="1667" t="s">
        <v>1125</v>
      </c>
      <c r="C8768" s="1668"/>
      <c r="D8768" s="1668"/>
      <c r="E8768" s="1668"/>
      <c r="F8768" s="1669"/>
      <c r="G8768" s="556" t="s">
        <v>494</v>
      </c>
      <c r="H8768" s="506" t="s">
        <v>1126</v>
      </c>
      <c r="I8768" s="557" t="s">
        <v>1115</v>
      </c>
      <c r="J8768" s="509" t="s">
        <v>482</v>
      </c>
      <c r="K8768" s="458"/>
    </row>
    <row r="8769" spans="1:11">
      <c r="A8769" s="450"/>
      <c r="B8769" s="558"/>
      <c r="C8769" s="559"/>
      <c r="D8769" s="560"/>
      <c r="E8769" s="560"/>
      <c r="F8769" s="561"/>
      <c r="G8769" s="489"/>
      <c r="H8769" s="489"/>
      <c r="I8769" s="562"/>
      <c r="J8769" s="492"/>
      <c r="K8769" s="458"/>
    </row>
    <row r="8770" spans="1:11">
      <c r="A8770" s="450"/>
      <c r="B8770" s="563"/>
      <c r="C8770" s="564"/>
      <c r="D8770" s="565"/>
      <c r="E8770" s="565"/>
      <c r="F8770" s="566"/>
      <c r="G8770" s="489"/>
      <c r="H8770" s="489"/>
      <c r="I8770" s="562"/>
      <c r="J8770" s="492"/>
      <c r="K8770" s="458"/>
    </row>
    <row r="8771" spans="1:11">
      <c r="A8771" s="450"/>
      <c r="B8771" s="1670" t="s">
        <v>138</v>
      </c>
      <c r="C8771" s="1670"/>
      <c r="D8771" s="1670"/>
      <c r="E8771" s="1670"/>
      <c r="F8771" s="1670"/>
      <c r="G8771" s="1670"/>
      <c r="H8771" s="1670"/>
      <c r="I8771" s="1670"/>
      <c r="J8771" s="501">
        <f>SUM(J8769:J8770)</f>
        <v>0</v>
      </c>
      <c r="K8771" s="458"/>
    </row>
    <row r="8772" spans="1:11">
      <c r="A8772" s="450"/>
      <c r="B8772" s="567"/>
      <c r="C8772" s="511"/>
      <c r="D8772" s="511"/>
      <c r="E8772" s="568"/>
      <c r="F8772" s="569"/>
      <c r="G8772" s="570"/>
      <c r="H8772" s="570"/>
      <c r="I8772" s="571"/>
      <c r="J8772" s="572"/>
      <c r="K8772" s="458"/>
    </row>
    <row r="8773" spans="1:11">
      <c r="A8773" s="450"/>
      <c r="B8773" s="573" t="s">
        <v>1127</v>
      </c>
      <c r="C8773" s="573"/>
      <c r="D8773" s="550"/>
      <c r="E8773" s="523"/>
      <c r="F8773" s="523"/>
      <c r="G8773" s="523"/>
      <c r="H8773" s="574"/>
      <c r="I8773" s="575"/>
      <c r="J8773" s="639">
        <f>(J8759+J8766+J8771)/E8759</f>
        <v>14.865709090909093</v>
      </c>
      <c r="K8773" s="458"/>
    </row>
    <row r="8774" spans="1:11">
      <c r="A8774" s="450"/>
      <c r="B8774" s="553"/>
      <c r="C8774" s="526"/>
      <c r="D8774" s="526"/>
      <c r="E8774" s="554"/>
      <c r="F8774" s="555"/>
      <c r="G8774" s="506"/>
      <c r="H8774" s="506"/>
      <c r="I8774" s="529"/>
      <c r="J8774" s="576"/>
      <c r="K8774" s="458"/>
    </row>
    <row r="8775" spans="1:11" ht="20.399999999999999">
      <c r="A8775" s="450"/>
      <c r="B8775" s="1667" t="s">
        <v>1128</v>
      </c>
      <c r="C8775" s="1668"/>
      <c r="D8775" s="1668"/>
      <c r="E8775" s="1668"/>
      <c r="F8775" s="1669"/>
      <c r="G8775" s="556" t="s">
        <v>494</v>
      </c>
      <c r="H8775" s="506" t="s">
        <v>1126</v>
      </c>
      <c r="I8775" s="557" t="s">
        <v>1115</v>
      </c>
      <c r="J8775" s="509" t="s">
        <v>482</v>
      </c>
      <c r="K8775" s="458"/>
    </row>
    <row r="8776" spans="1:11">
      <c r="A8776" s="450"/>
      <c r="B8776" s="558" t="s">
        <v>1529</v>
      </c>
      <c r="C8776" s="559"/>
      <c r="D8776" s="560"/>
      <c r="E8776" s="560"/>
      <c r="F8776" s="561"/>
      <c r="G8776" s="489">
        <v>0.19</v>
      </c>
      <c r="H8776" s="489" t="s">
        <v>533</v>
      </c>
      <c r="I8776" s="562">
        <v>20</v>
      </c>
      <c r="J8776" s="492">
        <f>G8776*I8776</f>
        <v>3.8</v>
      </c>
      <c r="K8776" s="458"/>
    </row>
    <row r="8777" spans="1:11">
      <c r="A8777" s="450"/>
      <c r="B8777" s="563" t="s">
        <v>1530</v>
      </c>
      <c r="C8777" s="564"/>
      <c r="D8777" s="565"/>
      <c r="E8777" s="565"/>
      <c r="F8777" s="566"/>
      <c r="G8777" s="489">
        <v>0.22</v>
      </c>
      <c r="H8777" s="489" t="s">
        <v>1047</v>
      </c>
      <c r="I8777" s="562">
        <v>26.11</v>
      </c>
      <c r="J8777" s="492">
        <f t="shared" ref="J8777:J8780" si="240">G8777*I8777</f>
        <v>5.7442000000000002</v>
      </c>
      <c r="K8777" s="458"/>
    </row>
    <row r="8778" spans="1:11">
      <c r="A8778" s="450"/>
      <c r="B8778" s="563" t="s">
        <v>1531</v>
      </c>
      <c r="C8778" s="564"/>
      <c r="D8778" s="565"/>
      <c r="E8778" s="565"/>
      <c r="F8778" s="566"/>
      <c r="G8778" s="489">
        <v>0.2</v>
      </c>
      <c r="H8778" s="489" t="s">
        <v>1047</v>
      </c>
      <c r="I8778" s="743">
        <v>26.11</v>
      </c>
      <c r="J8778" s="492">
        <f t="shared" si="240"/>
        <v>5.2220000000000004</v>
      </c>
      <c r="K8778" s="458"/>
    </row>
    <row r="8779" spans="1:11">
      <c r="A8779" s="450"/>
      <c r="B8779" s="563"/>
      <c r="C8779" s="564"/>
      <c r="D8779" s="565"/>
      <c r="E8779" s="565"/>
      <c r="F8779" s="566"/>
      <c r="G8779" s="489"/>
      <c r="H8779" s="489"/>
      <c r="I8779" s="743"/>
      <c r="J8779" s="492">
        <f t="shared" si="240"/>
        <v>0</v>
      </c>
      <c r="K8779" s="458"/>
    </row>
    <row r="8780" spans="1:11">
      <c r="A8780" s="450"/>
      <c r="B8780" s="577"/>
      <c r="C8780" s="578"/>
      <c r="D8780" s="579"/>
      <c r="E8780" s="579"/>
      <c r="F8780" s="580"/>
      <c r="G8780" s="489"/>
      <c r="H8780" s="489"/>
      <c r="I8780" s="743"/>
      <c r="J8780" s="492">
        <f t="shared" si="240"/>
        <v>0</v>
      </c>
      <c r="K8780" s="458"/>
    </row>
    <row r="8781" spans="1:11">
      <c r="A8781" s="450"/>
      <c r="B8781" s="581"/>
      <c r="C8781" s="523"/>
      <c r="D8781" s="523"/>
      <c r="E8781" s="582"/>
      <c r="F8781" s="583"/>
      <c r="G8781" s="532"/>
      <c r="H8781" s="532"/>
      <c r="I8781" s="524" t="s">
        <v>138</v>
      </c>
      <c r="J8781" s="501">
        <f>SUM(J8776:J8780)</f>
        <v>14.766200000000001</v>
      </c>
      <c r="K8781" s="458"/>
    </row>
    <row r="8782" spans="1:11">
      <c r="A8782" s="450"/>
      <c r="B8782" s="584"/>
      <c r="C8782" s="523"/>
      <c r="D8782" s="523"/>
      <c r="E8782" s="582"/>
      <c r="F8782" s="583"/>
      <c r="G8782" s="532"/>
      <c r="H8782" s="532"/>
      <c r="I8782" s="524"/>
      <c r="J8782" s="582"/>
      <c r="K8782" s="458"/>
    </row>
    <row r="8783" spans="1:11" ht="20.399999999999999">
      <c r="A8783" s="450"/>
      <c r="B8783" s="1667" t="s">
        <v>1141</v>
      </c>
      <c r="C8783" s="1668"/>
      <c r="D8783" s="1668"/>
      <c r="E8783" s="1668"/>
      <c r="F8783" s="1669"/>
      <c r="G8783" s="587" t="s">
        <v>494</v>
      </c>
      <c r="H8783" s="506" t="s">
        <v>1115</v>
      </c>
      <c r="I8783" s="557"/>
      <c r="J8783" s="509" t="s">
        <v>482</v>
      </c>
      <c r="K8783" s="458"/>
    </row>
    <row r="8784" spans="1:11">
      <c r="A8784" s="450"/>
      <c r="B8784" s="1654"/>
      <c r="C8784" s="1655"/>
      <c r="D8784" s="1655"/>
      <c r="E8784" s="1655"/>
      <c r="F8784" s="1656"/>
      <c r="G8784" s="489"/>
      <c r="H8784" s="1657"/>
      <c r="I8784" s="1658"/>
      <c r="J8784" s="492"/>
      <c r="K8784" s="458"/>
    </row>
    <row r="8785" spans="1:11">
      <c r="A8785" s="450"/>
      <c r="B8785" s="1659"/>
      <c r="C8785" s="1660"/>
      <c r="D8785" s="1660"/>
      <c r="E8785" s="1660"/>
      <c r="F8785" s="1661"/>
      <c r="G8785" s="496"/>
      <c r="H8785" s="1662"/>
      <c r="I8785" s="1663"/>
      <c r="J8785" s="492"/>
      <c r="K8785" s="458"/>
    </row>
    <row r="8786" spans="1:11">
      <c r="A8786" s="450"/>
      <c r="B8786" s="581"/>
      <c r="C8786" s="523"/>
      <c r="D8786" s="523"/>
      <c r="E8786" s="582"/>
      <c r="F8786" s="583"/>
      <c r="G8786" s="532"/>
      <c r="H8786" s="532"/>
      <c r="I8786" s="524" t="s">
        <v>138</v>
      </c>
      <c r="J8786" s="501">
        <f>SUM(J8784:J8785)</f>
        <v>0</v>
      </c>
      <c r="K8786" s="458"/>
    </row>
    <row r="8787" spans="1:11">
      <c r="A8787" s="450"/>
      <c r="B8787" s="523"/>
      <c r="C8787" s="523"/>
      <c r="D8787" s="523"/>
      <c r="E8787" s="523"/>
      <c r="F8787" s="523"/>
      <c r="G8787" s="523"/>
      <c r="H8787" s="523"/>
      <c r="I8787" s="524"/>
      <c r="J8787" s="523"/>
      <c r="K8787" s="458"/>
    </row>
    <row r="8788" spans="1:11">
      <c r="A8788" s="450"/>
      <c r="B8788" s="1645" t="s">
        <v>1142</v>
      </c>
      <c r="C8788" s="1646"/>
      <c r="D8788" s="1646"/>
      <c r="E8788" s="1646"/>
      <c r="F8788" s="1646"/>
      <c r="G8788" s="1646"/>
      <c r="H8788" s="1646"/>
      <c r="I8788" s="1647"/>
      <c r="J8788" s="573">
        <f>J8786+J8781+J8773</f>
        <v>29.631909090909094</v>
      </c>
      <c r="K8788" s="458"/>
    </row>
    <row r="8789" spans="1:11">
      <c r="A8789" s="450"/>
      <c r="B8789" s="523"/>
      <c r="C8789" s="523"/>
      <c r="D8789" s="523"/>
      <c r="E8789" s="523"/>
      <c r="F8789" s="523"/>
      <c r="G8789" s="523"/>
      <c r="H8789" s="523"/>
      <c r="I8789" s="524"/>
      <c r="J8789" s="523"/>
      <c r="K8789" s="458"/>
    </row>
    <row r="8790" spans="1:11">
      <c r="A8790" s="450"/>
      <c r="B8790" s="1645" t="s">
        <v>1143</v>
      </c>
      <c r="C8790" s="1646"/>
      <c r="D8790" s="1646"/>
      <c r="E8790" s="1646"/>
      <c r="F8790" s="1646"/>
      <c r="G8790" s="1646"/>
      <c r="H8790" s="1646"/>
      <c r="I8790" s="1647"/>
      <c r="J8790" s="501">
        <f>J8788*0</f>
        <v>0</v>
      </c>
      <c r="K8790" s="458"/>
    </row>
    <row r="8791" spans="1:11">
      <c r="A8791" s="450"/>
      <c r="B8791" s="523"/>
      <c r="C8791" s="523"/>
      <c r="D8791" s="523"/>
      <c r="E8791" s="523"/>
      <c r="F8791" s="523"/>
      <c r="G8791" s="523"/>
      <c r="H8791" s="523"/>
      <c r="I8791" s="524"/>
      <c r="J8791" s="523"/>
      <c r="K8791" s="458"/>
    </row>
    <row r="8792" spans="1:11">
      <c r="A8792" s="450"/>
      <c r="B8792" s="1645" t="s">
        <v>1144</v>
      </c>
      <c r="C8792" s="1646"/>
      <c r="D8792" s="1646"/>
      <c r="E8792" s="1646"/>
      <c r="F8792" s="1646"/>
      <c r="G8792" s="1646"/>
      <c r="H8792" s="1646"/>
      <c r="I8792" s="1647"/>
      <c r="J8792" s="573">
        <f>J8788+J8790</f>
        <v>29.631909090909094</v>
      </c>
      <c r="K8792" s="458"/>
    </row>
    <row r="8793" spans="1:11">
      <c r="A8793" s="450"/>
      <c r="B8793" s="511"/>
      <c r="C8793" s="511"/>
      <c r="D8793" s="511"/>
      <c r="E8793" s="511"/>
      <c r="F8793" s="511"/>
      <c r="G8793" s="511"/>
      <c r="H8793" s="511"/>
      <c r="I8793" s="571"/>
      <c r="J8793" s="511"/>
      <c r="K8793" s="458"/>
    </row>
    <row r="8794" spans="1:11">
      <c r="A8794" s="450"/>
      <c r="B8794" s="589"/>
      <c r="C8794" s="559"/>
      <c r="D8794" s="559"/>
      <c r="E8794" s="559"/>
      <c r="F8794" s="559"/>
      <c r="G8794" s="559"/>
      <c r="H8794" s="559"/>
      <c r="I8794" s="559"/>
      <c r="J8794" s="590"/>
      <c r="K8794" s="458"/>
    </row>
    <row r="8795" spans="1:11">
      <c r="A8795" s="450"/>
      <c r="B8795" s="591"/>
      <c r="C8795" s="592"/>
      <c r="D8795" s="593"/>
      <c r="E8795" s="593"/>
      <c r="F8795" s="594" t="s">
        <v>1119</v>
      </c>
      <c r="G8795" s="595" t="s">
        <v>1119</v>
      </c>
      <c r="H8795" s="592"/>
      <c r="I8795" s="592"/>
      <c r="J8795" s="596"/>
      <c r="K8795" s="458"/>
    </row>
    <row r="8796" spans="1:11">
      <c r="A8796" s="450"/>
      <c r="B8796" s="459"/>
      <c r="C8796" s="459"/>
      <c r="D8796" s="459"/>
      <c r="E8796" s="459"/>
      <c r="F8796" s="459"/>
      <c r="G8796" s="459"/>
      <c r="H8796" s="459"/>
      <c r="I8796" s="459"/>
      <c r="J8796" s="459"/>
      <c r="K8796" s="458"/>
    </row>
    <row r="8797" spans="1:11">
      <c r="A8797" s="450"/>
      <c r="B8797" s="597"/>
      <c r="C8797" s="598"/>
      <c r="D8797" s="598"/>
      <c r="E8797" s="598"/>
      <c r="F8797" s="599"/>
      <c r="G8797" s="600" t="s">
        <v>482</v>
      </c>
      <c r="H8797" s="502"/>
      <c r="I8797" s="502"/>
      <c r="J8797" s="505"/>
      <c r="K8797" s="458"/>
    </row>
    <row r="8798" spans="1:11">
      <c r="A8798" s="450"/>
      <c r="B8798" s="601"/>
      <c r="C8798" s="602"/>
      <c r="D8798" s="602"/>
      <c r="E8798" s="602"/>
      <c r="F8798" s="603"/>
      <c r="G8798" s="1648" t="s">
        <v>1145</v>
      </c>
      <c r="H8798" s="1649"/>
      <c r="I8798" s="1649"/>
      <c r="J8798" s="1650"/>
      <c r="K8798" s="458"/>
    </row>
    <row r="8799" spans="1:11">
      <c r="A8799" s="450"/>
      <c r="B8799" s="604"/>
      <c r="C8799" s="605"/>
      <c r="D8799" s="605"/>
      <c r="E8799" s="605"/>
      <c r="F8799" s="606"/>
      <c r="G8799" s="607"/>
      <c r="H8799" s="1651"/>
      <c r="I8799" s="1652"/>
      <c r="J8799" s="1653"/>
      <c r="K8799" s="458"/>
    </row>
    <row r="8800" spans="1:11" ht="15" thickBot="1">
      <c r="A8800" s="608"/>
      <c r="B8800" s="609"/>
      <c r="C8800" s="609"/>
      <c r="D8800" s="609"/>
      <c r="E8800" s="609"/>
      <c r="F8800" s="609"/>
      <c r="G8800" s="609"/>
      <c r="H8800" s="609"/>
      <c r="I8800" s="609"/>
      <c r="J8800" s="609"/>
      <c r="K8800" s="610"/>
    </row>
    <row r="8801" spans="1:11">
      <c r="A8801" s="447"/>
      <c r="B8801" s="448"/>
      <c r="C8801" s="448"/>
      <c r="D8801" s="448"/>
      <c r="E8801" s="448"/>
      <c r="F8801" s="448"/>
      <c r="G8801" s="448"/>
      <c r="H8801" s="448"/>
      <c r="I8801" s="448"/>
      <c r="J8801" s="448"/>
      <c r="K8801" s="449"/>
    </row>
    <row r="8802" spans="1:11">
      <c r="A8802" s="450"/>
      <c r="B8802" s="451" t="s">
        <v>141</v>
      </c>
      <c r="C8802" s="452"/>
      <c r="D8802" s="453" t="s">
        <v>1105</v>
      </c>
      <c r="E8802" s="454"/>
      <c r="F8802" s="455"/>
      <c r="G8802" s="455"/>
      <c r="H8802" s="456"/>
      <c r="I8802" s="456"/>
      <c r="J8802" s="457"/>
      <c r="K8802" s="458"/>
    </row>
    <row r="8803" spans="1:11">
      <c r="A8803" s="450"/>
      <c r="B8803" s="459"/>
      <c r="C8803" s="459"/>
      <c r="D8803" s="459"/>
      <c r="E8803" s="459"/>
      <c r="F8803" s="459"/>
      <c r="G8803" s="459"/>
      <c r="H8803" s="459"/>
      <c r="I8803" s="459"/>
      <c r="J8803" s="459"/>
      <c r="K8803" s="458"/>
    </row>
    <row r="8804" spans="1:11">
      <c r="A8804" s="450"/>
      <c r="B8804" s="460" t="s">
        <v>1173</v>
      </c>
      <c r="C8804" s="461" t="s">
        <v>1107</v>
      </c>
      <c r="D8804" s="1671" t="s">
        <v>198</v>
      </c>
      <c r="E8804" s="1672"/>
      <c r="F8804" s="1672"/>
      <c r="G8804" s="1672"/>
      <c r="H8804" s="1672"/>
      <c r="I8804" s="1673"/>
      <c r="J8804" s="462" t="s">
        <v>1108</v>
      </c>
      <c r="K8804" s="458"/>
    </row>
    <row r="8805" spans="1:11">
      <c r="A8805" s="450"/>
      <c r="B8805" s="463">
        <v>261304</v>
      </c>
      <c r="C8805" s="464"/>
      <c r="D8805" s="1674" t="s">
        <v>1532</v>
      </c>
      <c r="E8805" s="1675"/>
      <c r="F8805" s="1675"/>
      <c r="G8805" s="1675"/>
      <c r="H8805" s="1675"/>
      <c r="I8805" s="1676"/>
      <c r="J8805" s="468" t="str">
        <f>F8822</f>
        <v>m2</v>
      </c>
      <c r="K8805" s="458"/>
    </row>
    <row r="8806" spans="1:11">
      <c r="A8806" s="450"/>
      <c r="B8806" s="469"/>
      <c r="C8806" s="469"/>
      <c r="D8806" s="469"/>
      <c r="E8806" s="469"/>
      <c r="F8806" s="469"/>
      <c r="G8806" s="469"/>
      <c r="H8806" s="469"/>
      <c r="I8806" s="470"/>
      <c r="J8806" s="471"/>
      <c r="K8806" s="458"/>
    </row>
    <row r="8807" spans="1:11">
      <c r="A8807" s="450"/>
      <c r="B8807" s="1648" t="s">
        <v>1111</v>
      </c>
      <c r="C8807" s="1650"/>
      <c r="D8807" s="1679" t="s">
        <v>873</v>
      </c>
      <c r="E8807" s="1681" t="s">
        <v>1112</v>
      </c>
      <c r="F8807" s="472" t="s">
        <v>1113</v>
      </c>
      <c r="G8807" s="473"/>
      <c r="H8807" s="472" t="s">
        <v>1114</v>
      </c>
      <c r="I8807" s="473"/>
      <c r="J8807" s="474" t="s">
        <v>1115</v>
      </c>
      <c r="K8807" s="458"/>
    </row>
    <row r="8808" spans="1:11">
      <c r="A8808" s="450"/>
      <c r="B8808" s="1677"/>
      <c r="C8808" s="1678"/>
      <c r="D8808" s="1680"/>
      <c r="E8808" s="1682"/>
      <c r="F8808" s="475" t="s">
        <v>1116</v>
      </c>
      <c r="G8808" s="475" t="s">
        <v>1117</v>
      </c>
      <c r="H8808" s="475" t="s">
        <v>1116</v>
      </c>
      <c r="I8808" s="476" t="s">
        <v>1117</v>
      </c>
      <c r="J8808" s="477" t="s">
        <v>1118</v>
      </c>
      <c r="K8808" s="458"/>
    </row>
    <row r="8809" spans="1:11">
      <c r="A8809" s="450"/>
      <c r="B8809" s="486"/>
      <c r="C8809" s="487"/>
      <c r="D8809" s="488"/>
      <c r="E8809" s="481"/>
      <c r="F8809" s="481"/>
      <c r="G8809" s="482"/>
      <c r="H8809" s="490"/>
      <c r="I8809" s="484"/>
      <c r="J8809" s="492"/>
      <c r="K8809" s="458"/>
    </row>
    <row r="8810" spans="1:11">
      <c r="A8810" s="450"/>
      <c r="B8810" s="486"/>
      <c r="C8810" s="487"/>
      <c r="D8810" s="488"/>
      <c r="E8810" s="489"/>
      <c r="F8810" s="489"/>
      <c r="G8810" s="489"/>
      <c r="H8810" s="490"/>
      <c r="I8810" s="491"/>
      <c r="J8810" s="492">
        <f>H8810*F8810*E8810+I8810*G8810*E8810</f>
        <v>0</v>
      </c>
      <c r="K8810" s="458"/>
    </row>
    <row r="8811" spans="1:11">
      <c r="A8811" s="450"/>
      <c r="B8811" s="493"/>
      <c r="C8811" s="494"/>
      <c r="D8811" s="495"/>
      <c r="E8811" s="496"/>
      <c r="F8811" s="496"/>
      <c r="G8811" s="496"/>
      <c r="H8811" s="497"/>
      <c r="I8811" s="498"/>
      <c r="J8811" s="492">
        <f>H8811*F8811*E8811+I8811*G8811*E8811</f>
        <v>0</v>
      </c>
      <c r="K8811" s="458"/>
    </row>
    <row r="8812" spans="1:11">
      <c r="A8812" s="450"/>
      <c r="B8812" s="499" t="s">
        <v>1119</v>
      </c>
      <c r="C8812" s="469"/>
      <c r="D8812" s="469"/>
      <c r="E8812" s="469"/>
      <c r="F8812" s="469"/>
      <c r="G8812" s="469"/>
      <c r="H8812" s="469"/>
      <c r="I8812" s="500" t="s">
        <v>138</v>
      </c>
      <c r="J8812" s="501">
        <f>SUM(J8809:J8811)</f>
        <v>0</v>
      </c>
      <c r="K8812" s="458"/>
    </row>
    <row r="8813" spans="1:11">
      <c r="A8813" s="450"/>
      <c r="B8813" s="502"/>
      <c r="C8813" s="502"/>
      <c r="D8813" s="502"/>
      <c r="E8813" s="502"/>
      <c r="F8813" s="502"/>
      <c r="G8813" s="502"/>
      <c r="H8813" s="502"/>
      <c r="I8813" s="503"/>
      <c r="J8813" s="504"/>
      <c r="K8813" s="458"/>
    </row>
    <row r="8814" spans="1:11" ht="20.399999999999999">
      <c r="A8814" s="450"/>
      <c r="B8814" s="1664" t="s">
        <v>1120</v>
      </c>
      <c r="C8814" s="1665"/>
      <c r="D8814" s="1665"/>
      <c r="E8814" s="1666"/>
      <c r="F8814" s="505" t="s">
        <v>873</v>
      </c>
      <c r="G8814" s="506"/>
      <c r="H8814" s="507" t="s">
        <v>560</v>
      </c>
      <c r="I8814" s="508" t="s">
        <v>1121</v>
      </c>
      <c r="J8814" s="509" t="s">
        <v>1122</v>
      </c>
      <c r="K8814" s="458"/>
    </row>
    <row r="8815" spans="1:11">
      <c r="A8815" s="450"/>
      <c r="B8815" s="510"/>
      <c r="C8815" s="511"/>
      <c r="D8815" s="512"/>
      <c r="E8815" s="513"/>
      <c r="F8815" s="514"/>
      <c r="G8815" s="515"/>
      <c r="H8815" s="516"/>
      <c r="I8815" s="484"/>
      <c r="J8815" s="485"/>
      <c r="K8815" s="458"/>
    </row>
    <row r="8816" spans="1:11">
      <c r="A8816" s="450"/>
      <c r="B8816" s="517"/>
      <c r="C8816" s="518"/>
      <c r="D8816" s="459"/>
      <c r="E8816" s="487"/>
      <c r="F8816" s="488"/>
      <c r="G8816" s="519"/>
      <c r="H8816" s="520"/>
      <c r="I8816" s="521"/>
      <c r="J8816" s="492"/>
      <c r="K8816" s="458"/>
    </row>
    <row r="8817" spans="1:11">
      <c r="A8817" s="450"/>
      <c r="B8817" s="517" t="s">
        <v>626</v>
      </c>
      <c r="C8817" s="518"/>
      <c r="D8817" s="459"/>
      <c r="E8817" s="487"/>
      <c r="F8817" s="488"/>
      <c r="G8817" s="519"/>
      <c r="H8817" s="520">
        <v>0.25</v>
      </c>
      <c r="I8817" s="521">
        <f>VLOOKUP(B8817,'MÃO DE OBRA'!$A:$E,5,FALSE)/220</f>
        <v>15.730909090909092</v>
      </c>
      <c r="J8817" s="492">
        <f t="shared" ref="J8817:J8818" si="241">H8817*I8817</f>
        <v>3.9327272727272731</v>
      </c>
      <c r="K8817" s="458"/>
    </row>
    <row r="8818" spans="1:11">
      <c r="A8818" s="450"/>
      <c r="B8818" s="517" t="s">
        <v>737</v>
      </c>
      <c r="C8818" s="518"/>
      <c r="D8818" s="459"/>
      <c r="E8818" s="487"/>
      <c r="F8818" s="488"/>
      <c r="G8818" s="519"/>
      <c r="H8818" s="520">
        <v>0.35</v>
      </c>
      <c r="I8818" s="521">
        <f>VLOOKUP(B8818,'MÃO DE OBRA'!$A:$E,5,FALSE)/220</f>
        <v>19.055000000000003</v>
      </c>
      <c r="J8818" s="492">
        <f t="shared" si="241"/>
        <v>6.6692500000000008</v>
      </c>
      <c r="K8818" s="458"/>
    </row>
    <row r="8819" spans="1:11">
      <c r="A8819" s="450"/>
      <c r="B8819" s="517"/>
      <c r="C8819" s="518"/>
      <c r="D8819" s="459"/>
      <c r="E8819" s="487"/>
      <c r="F8819" s="488"/>
      <c r="G8819" s="519"/>
      <c r="H8819" s="520"/>
      <c r="I8819" s="491"/>
      <c r="J8819" s="492">
        <f>H8819*I8819</f>
        <v>0</v>
      </c>
      <c r="K8819" s="458"/>
    </row>
    <row r="8820" spans="1:11">
      <c r="A8820" s="450"/>
      <c r="B8820" s="499" t="s">
        <v>1119</v>
      </c>
      <c r="C8820" s="502"/>
      <c r="D8820" s="502"/>
      <c r="E8820" s="502"/>
      <c r="F8820" s="502"/>
      <c r="G8820" s="502"/>
      <c r="H8820" s="502"/>
      <c r="I8820" s="522" t="s">
        <v>138</v>
      </c>
      <c r="J8820" s="501">
        <f>SUM(J8815:J8819)</f>
        <v>10.601977272727273</v>
      </c>
      <c r="K8820" s="458"/>
    </row>
    <row r="8821" spans="1:11">
      <c r="A8821" s="450"/>
      <c r="B8821" s="523"/>
      <c r="C8821" s="523"/>
      <c r="D8821" s="523"/>
      <c r="E8821" s="523"/>
      <c r="F8821" s="523"/>
      <c r="G8821" s="523"/>
      <c r="H8821" s="523"/>
      <c r="I8821" s="524"/>
      <c r="J8821" s="523"/>
      <c r="K8821" s="458"/>
    </row>
    <row r="8822" spans="1:11">
      <c r="A8822" s="450"/>
      <c r="B8822" s="525" t="s">
        <v>1123</v>
      </c>
      <c r="C8822" s="526"/>
      <c r="D8822" s="523"/>
      <c r="E8822" s="527">
        <v>1</v>
      </c>
      <c r="F8822" s="528" t="s">
        <v>1130</v>
      </c>
      <c r="G8822" s="506"/>
      <c r="H8822" s="506"/>
      <c r="I8822" s="529" t="s">
        <v>1124</v>
      </c>
      <c r="J8822" s="501">
        <f>J8812+J8820</f>
        <v>10.601977272727273</v>
      </c>
      <c r="K8822" s="458"/>
    </row>
    <row r="8823" spans="1:11">
      <c r="A8823" s="450"/>
      <c r="B8823" s="530"/>
      <c r="C8823" s="523"/>
      <c r="D8823" s="523"/>
      <c r="E8823" s="531"/>
      <c r="F8823" s="532"/>
      <c r="G8823" s="532"/>
      <c r="H8823" s="532"/>
      <c r="I8823" s="524"/>
      <c r="J8823" s="523"/>
      <c r="K8823" s="458"/>
    </row>
    <row r="8824" spans="1:11" ht="20.399999999999999">
      <c r="A8824" s="450"/>
      <c r="B8824" s="1667" t="s">
        <v>481</v>
      </c>
      <c r="C8824" s="1668"/>
      <c r="D8824" s="1668"/>
      <c r="E8824" s="1669"/>
      <c r="F8824" s="533" t="s">
        <v>873</v>
      </c>
      <c r="G8824" s="534" t="s">
        <v>493</v>
      </c>
      <c r="H8824" s="507" t="s">
        <v>1115</v>
      </c>
      <c r="I8824" s="535" t="s">
        <v>480</v>
      </c>
      <c r="J8824" s="536" t="s">
        <v>482</v>
      </c>
      <c r="K8824" s="458"/>
    </row>
    <row r="8825" spans="1:11">
      <c r="A8825" s="450"/>
      <c r="B8825" s="537"/>
      <c r="C8825" s="538"/>
      <c r="D8825" s="538"/>
      <c r="E8825" s="539"/>
      <c r="F8825" s="540"/>
      <c r="G8825" s="541"/>
      <c r="H8825" s="547"/>
      <c r="I8825" s="543"/>
      <c r="J8825" s="485"/>
      <c r="K8825" s="458"/>
    </row>
    <row r="8826" spans="1:11">
      <c r="A8826" s="450"/>
      <c r="B8826" s="537"/>
      <c r="C8826" s="518"/>
      <c r="D8826" s="518"/>
      <c r="E8826" s="487"/>
      <c r="F8826" s="540"/>
      <c r="G8826" s="541"/>
      <c r="H8826" s="547"/>
      <c r="I8826" s="543"/>
      <c r="J8826" s="492"/>
      <c r="K8826" s="458"/>
    </row>
    <row r="8827" spans="1:11">
      <c r="A8827" s="450"/>
      <c r="B8827" s="517"/>
      <c r="C8827" s="518"/>
      <c r="D8827" s="518"/>
      <c r="E8827" s="487"/>
      <c r="F8827" s="488"/>
      <c r="G8827" s="546"/>
      <c r="H8827" s="547"/>
      <c r="I8827" s="543"/>
      <c r="J8827" s="492">
        <f>H8827*I8827*E8809*F8809</f>
        <v>0</v>
      </c>
      <c r="K8827" s="458"/>
    </row>
    <row r="8828" spans="1:11">
      <c r="A8828" s="450"/>
      <c r="B8828" s="517"/>
      <c r="C8828" s="526"/>
      <c r="D8828" s="526"/>
      <c r="E8828" s="494"/>
      <c r="F8828" s="488"/>
      <c r="G8828" s="468"/>
      <c r="H8828" s="547"/>
      <c r="I8828" s="548"/>
      <c r="J8828" s="492">
        <f>H8828*I8828*E8810*F8810</f>
        <v>0</v>
      </c>
      <c r="K8828" s="458"/>
    </row>
    <row r="8829" spans="1:11">
      <c r="A8829" s="450"/>
      <c r="B8829" s="550" t="s">
        <v>1119</v>
      </c>
      <c r="C8829" s="526"/>
      <c r="D8829" s="526"/>
      <c r="E8829" s="526"/>
      <c r="F8829" s="523"/>
      <c r="G8829" s="526"/>
      <c r="H8829" s="551"/>
      <c r="I8829" s="552" t="s">
        <v>138</v>
      </c>
      <c r="J8829" s="501">
        <f>SUM(J8825:J8828)</f>
        <v>0</v>
      </c>
      <c r="K8829" s="458"/>
    </row>
    <row r="8830" spans="1:11">
      <c r="A8830" s="450"/>
      <c r="B8830" s="553"/>
      <c r="C8830" s="526"/>
      <c r="D8830" s="526"/>
      <c r="E8830" s="554"/>
      <c r="F8830" s="555"/>
      <c r="G8830" s="506"/>
      <c r="H8830" s="506"/>
      <c r="I8830" s="529"/>
      <c r="J8830" s="554"/>
      <c r="K8830" s="458"/>
    </row>
    <row r="8831" spans="1:11" ht="20.399999999999999">
      <c r="A8831" s="450"/>
      <c r="B8831" s="1667" t="s">
        <v>1125</v>
      </c>
      <c r="C8831" s="1668"/>
      <c r="D8831" s="1668"/>
      <c r="E8831" s="1668"/>
      <c r="F8831" s="1669"/>
      <c r="G8831" s="556" t="s">
        <v>494</v>
      </c>
      <c r="H8831" s="506" t="s">
        <v>1126</v>
      </c>
      <c r="I8831" s="557" t="s">
        <v>1115</v>
      </c>
      <c r="J8831" s="509" t="s">
        <v>482</v>
      </c>
      <c r="K8831" s="458"/>
    </row>
    <row r="8832" spans="1:11">
      <c r="A8832" s="450"/>
      <c r="B8832" s="558"/>
      <c r="C8832" s="559"/>
      <c r="D8832" s="560"/>
      <c r="E8832" s="560"/>
      <c r="F8832" s="561"/>
      <c r="G8832" s="489"/>
      <c r="H8832" s="489"/>
      <c r="I8832" s="562"/>
      <c r="J8832" s="492"/>
      <c r="K8832" s="458"/>
    </row>
    <row r="8833" spans="1:11">
      <c r="A8833" s="450"/>
      <c r="B8833" s="563"/>
      <c r="C8833" s="564"/>
      <c r="D8833" s="565"/>
      <c r="E8833" s="565"/>
      <c r="F8833" s="566"/>
      <c r="G8833" s="489"/>
      <c r="H8833" s="489"/>
      <c r="I8833" s="562"/>
      <c r="J8833" s="492"/>
      <c r="K8833" s="458"/>
    </row>
    <row r="8834" spans="1:11">
      <c r="A8834" s="450"/>
      <c r="B8834" s="1670" t="s">
        <v>138</v>
      </c>
      <c r="C8834" s="1670"/>
      <c r="D8834" s="1670"/>
      <c r="E8834" s="1670"/>
      <c r="F8834" s="1670"/>
      <c r="G8834" s="1670"/>
      <c r="H8834" s="1670"/>
      <c r="I8834" s="1670"/>
      <c r="J8834" s="501">
        <f>SUM(J8832:J8833)</f>
        <v>0</v>
      </c>
      <c r="K8834" s="458"/>
    </row>
    <row r="8835" spans="1:11">
      <c r="A8835" s="450"/>
      <c r="B8835" s="567"/>
      <c r="C8835" s="511"/>
      <c r="D8835" s="511"/>
      <c r="E8835" s="568"/>
      <c r="F8835" s="569"/>
      <c r="G8835" s="570"/>
      <c r="H8835" s="570"/>
      <c r="I8835" s="571"/>
      <c r="J8835" s="572"/>
      <c r="K8835" s="458"/>
    </row>
    <row r="8836" spans="1:11">
      <c r="A8836" s="450"/>
      <c r="B8836" s="573" t="s">
        <v>1127</v>
      </c>
      <c r="C8836" s="573"/>
      <c r="D8836" s="550"/>
      <c r="E8836" s="523"/>
      <c r="F8836" s="523"/>
      <c r="G8836" s="523"/>
      <c r="H8836" s="574"/>
      <c r="I8836" s="575"/>
      <c r="J8836" s="639">
        <f>(J8822+J8829+J8834)/E8822</f>
        <v>10.601977272727273</v>
      </c>
      <c r="K8836" s="458"/>
    </row>
    <row r="8837" spans="1:11">
      <c r="A8837" s="450"/>
      <c r="B8837" s="553"/>
      <c r="C8837" s="526"/>
      <c r="D8837" s="526"/>
      <c r="E8837" s="554"/>
      <c r="F8837" s="555"/>
      <c r="G8837" s="506"/>
      <c r="H8837" s="506"/>
      <c r="I8837" s="529"/>
      <c r="J8837" s="576"/>
      <c r="K8837" s="458"/>
    </row>
    <row r="8838" spans="1:11" ht="20.399999999999999">
      <c r="A8838" s="450"/>
      <c r="B8838" s="1667" t="s">
        <v>1128</v>
      </c>
      <c r="C8838" s="1668"/>
      <c r="D8838" s="1668"/>
      <c r="E8838" s="1668"/>
      <c r="F8838" s="1669"/>
      <c r="G8838" s="556" t="s">
        <v>494</v>
      </c>
      <c r="H8838" s="506" t="s">
        <v>1126</v>
      </c>
      <c r="I8838" s="557" t="s">
        <v>1115</v>
      </c>
      <c r="J8838" s="509" t="s">
        <v>482</v>
      </c>
      <c r="K8838" s="458"/>
    </row>
    <row r="8839" spans="1:11">
      <c r="A8839" s="450"/>
      <c r="B8839" s="558" t="s">
        <v>1494</v>
      </c>
      <c r="C8839" s="559"/>
      <c r="D8839" s="560"/>
      <c r="E8839" s="560"/>
      <c r="F8839" s="561"/>
      <c r="G8839" s="489">
        <v>0.3</v>
      </c>
      <c r="H8839" s="489" t="s">
        <v>1126</v>
      </c>
      <c r="I8839" s="562">
        <v>1.1000000000000001</v>
      </c>
      <c r="J8839" s="492">
        <f>G8839*I8839</f>
        <v>0.33</v>
      </c>
      <c r="K8839" s="458"/>
    </row>
    <row r="8840" spans="1:11">
      <c r="A8840" s="450"/>
      <c r="B8840" s="563" t="s">
        <v>1533</v>
      </c>
      <c r="C8840" s="564"/>
      <c r="D8840" s="565"/>
      <c r="E8840" s="565"/>
      <c r="F8840" s="566"/>
      <c r="G8840" s="489">
        <v>0.75</v>
      </c>
      <c r="H8840" s="489" t="s">
        <v>1140</v>
      </c>
      <c r="I8840" s="562">
        <v>6.15</v>
      </c>
      <c r="J8840" s="492">
        <f t="shared" ref="J8840" si="242">G8840*I8840</f>
        <v>4.6125000000000007</v>
      </c>
      <c r="K8840" s="458"/>
    </row>
    <row r="8841" spans="1:11">
      <c r="A8841" s="450"/>
      <c r="B8841" s="563"/>
      <c r="C8841" s="564"/>
      <c r="D8841" s="565"/>
      <c r="E8841" s="565"/>
      <c r="F8841" s="566"/>
      <c r="G8841" s="489"/>
      <c r="H8841" s="489"/>
      <c r="I8841" s="743"/>
      <c r="J8841" s="492"/>
      <c r="K8841" s="458"/>
    </row>
    <row r="8842" spans="1:11">
      <c r="A8842" s="450"/>
      <c r="B8842" s="563"/>
      <c r="C8842" s="564"/>
      <c r="D8842" s="565"/>
      <c r="E8842" s="565"/>
      <c r="F8842" s="566"/>
      <c r="G8842" s="489"/>
      <c r="H8842" s="489"/>
      <c r="I8842" s="743"/>
      <c r="J8842" s="492">
        <f t="shared" ref="J8842:J8843" si="243">G8842*I8842</f>
        <v>0</v>
      </c>
      <c r="K8842" s="458"/>
    </row>
    <row r="8843" spans="1:11">
      <c r="A8843" s="450"/>
      <c r="B8843" s="577"/>
      <c r="C8843" s="578"/>
      <c r="D8843" s="579"/>
      <c r="E8843" s="579"/>
      <c r="F8843" s="580"/>
      <c r="G8843" s="489"/>
      <c r="H8843" s="489"/>
      <c r="I8843" s="743"/>
      <c r="J8843" s="492">
        <f t="shared" si="243"/>
        <v>0</v>
      </c>
      <c r="K8843" s="458"/>
    </row>
    <row r="8844" spans="1:11">
      <c r="A8844" s="450"/>
      <c r="B8844" s="581"/>
      <c r="C8844" s="523"/>
      <c r="D8844" s="523"/>
      <c r="E8844" s="582"/>
      <c r="F8844" s="583"/>
      <c r="G8844" s="532"/>
      <c r="H8844" s="532"/>
      <c r="I8844" s="524" t="s">
        <v>138</v>
      </c>
      <c r="J8844" s="501">
        <f>SUM(J8839:J8843)</f>
        <v>4.9425000000000008</v>
      </c>
      <c r="K8844" s="458"/>
    </row>
    <row r="8845" spans="1:11">
      <c r="A8845" s="450"/>
      <c r="B8845" s="584"/>
      <c r="C8845" s="523"/>
      <c r="D8845" s="523"/>
      <c r="E8845" s="582"/>
      <c r="F8845" s="583"/>
      <c r="G8845" s="532"/>
      <c r="H8845" s="532"/>
      <c r="I8845" s="524"/>
      <c r="J8845" s="582"/>
      <c r="K8845" s="458"/>
    </row>
    <row r="8846" spans="1:11" ht="20.399999999999999">
      <c r="A8846" s="450"/>
      <c r="B8846" s="1667" t="s">
        <v>1141</v>
      </c>
      <c r="C8846" s="1668"/>
      <c r="D8846" s="1668"/>
      <c r="E8846" s="1668"/>
      <c r="F8846" s="1669"/>
      <c r="G8846" s="587" t="s">
        <v>494</v>
      </c>
      <c r="H8846" s="506" t="s">
        <v>1115</v>
      </c>
      <c r="I8846" s="557"/>
      <c r="J8846" s="509" t="s">
        <v>482</v>
      </c>
      <c r="K8846" s="458"/>
    </row>
    <row r="8847" spans="1:11">
      <c r="A8847" s="450"/>
      <c r="B8847" s="1654"/>
      <c r="C8847" s="1655"/>
      <c r="D8847" s="1655"/>
      <c r="E8847" s="1655"/>
      <c r="F8847" s="1656"/>
      <c r="G8847" s="489"/>
      <c r="H8847" s="1657"/>
      <c r="I8847" s="1658"/>
      <c r="J8847" s="492"/>
      <c r="K8847" s="458"/>
    </row>
    <row r="8848" spans="1:11">
      <c r="A8848" s="450"/>
      <c r="B8848" s="1659"/>
      <c r="C8848" s="1660"/>
      <c r="D8848" s="1660"/>
      <c r="E8848" s="1660"/>
      <c r="F8848" s="1661"/>
      <c r="G8848" s="496"/>
      <c r="H8848" s="1662"/>
      <c r="I8848" s="1663"/>
      <c r="J8848" s="492"/>
      <c r="K8848" s="458"/>
    </row>
    <row r="8849" spans="1:11">
      <c r="A8849" s="450"/>
      <c r="B8849" s="581"/>
      <c r="C8849" s="523"/>
      <c r="D8849" s="523"/>
      <c r="E8849" s="582"/>
      <c r="F8849" s="583"/>
      <c r="G8849" s="532"/>
      <c r="H8849" s="532"/>
      <c r="I8849" s="524" t="s">
        <v>138</v>
      </c>
      <c r="J8849" s="501">
        <f>SUM(J8847:J8848)</f>
        <v>0</v>
      </c>
      <c r="K8849" s="458"/>
    </row>
    <row r="8850" spans="1:11">
      <c r="A8850" s="450"/>
      <c r="B8850" s="523"/>
      <c r="C8850" s="523"/>
      <c r="D8850" s="523"/>
      <c r="E8850" s="523"/>
      <c r="F8850" s="523"/>
      <c r="G8850" s="523"/>
      <c r="H8850" s="523"/>
      <c r="I8850" s="524"/>
      <c r="J8850" s="523"/>
      <c r="K8850" s="458"/>
    </row>
    <row r="8851" spans="1:11">
      <c r="A8851" s="450"/>
      <c r="B8851" s="1645" t="s">
        <v>1142</v>
      </c>
      <c r="C8851" s="1646"/>
      <c r="D8851" s="1646"/>
      <c r="E8851" s="1646"/>
      <c r="F8851" s="1646"/>
      <c r="G8851" s="1646"/>
      <c r="H8851" s="1646"/>
      <c r="I8851" s="1647"/>
      <c r="J8851" s="573">
        <f>J8849+J8844+J8836</f>
        <v>15.544477272727274</v>
      </c>
      <c r="K8851" s="458"/>
    </row>
    <row r="8852" spans="1:11">
      <c r="A8852" s="450"/>
      <c r="B8852" s="523"/>
      <c r="C8852" s="523"/>
      <c r="D8852" s="523"/>
      <c r="E8852" s="523"/>
      <c r="F8852" s="523"/>
      <c r="G8852" s="523"/>
      <c r="H8852" s="523"/>
      <c r="I8852" s="524"/>
      <c r="J8852" s="523"/>
      <c r="K8852" s="458"/>
    </row>
    <row r="8853" spans="1:11">
      <c r="A8853" s="450"/>
      <c r="B8853" s="1645" t="s">
        <v>1143</v>
      </c>
      <c r="C8853" s="1646"/>
      <c r="D8853" s="1646"/>
      <c r="E8853" s="1646"/>
      <c r="F8853" s="1646"/>
      <c r="G8853" s="1646"/>
      <c r="H8853" s="1646"/>
      <c r="I8853" s="1647"/>
      <c r="J8853" s="501">
        <f>J8851*0</f>
        <v>0</v>
      </c>
      <c r="K8853" s="458"/>
    </row>
    <row r="8854" spans="1:11">
      <c r="A8854" s="450"/>
      <c r="B8854" s="523"/>
      <c r="C8854" s="523"/>
      <c r="D8854" s="523"/>
      <c r="E8854" s="523"/>
      <c r="F8854" s="523"/>
      <c r="G8854" s="523"/>
      <c r="H8854" s="523"/>
      <c r="I8854" s="524"/>
      <c r="J8854" s="523"/>
      <c r="K8854" s="458"/>
    </row>
    <row r="8855" spans="1:11">
      <c r="A8855" s="450"/>
      <c r="B8855" s="1645" t="s">
        <v>1144</v>
      </c>
      <c r="C8855" s="1646"/>
      <c r="D8855" s="1646"/>
      <c r="E8855" s="1646"/>
      <c r="F8855" s="1646"/>
      <c r="G8855" s="1646"/>
      <c r="H8855" s="1646"/>
      <c r="I8855" s="1647"/>
      <c r="J8855" s="573">
        <f>J8851+J8853</f>
        <v>15.544477272727274</v>
      </c>
      <c r="K8855" s="458"/>
    </row>
    <row r="8856" spans="1:11">
      <c r="A8856" s="450"/>
      <c r="B8856" s="511"/>
      <c r="C8856" s="511"/>
      <c r="D8856" s="511"/>
      <c r="E8856" s="511"/>
      <c r="F8856" s="511"/>
      <c r="G8856" s="511"/>
      <c r="H8856" s="511"/>
      <c r="I8856" s="571"/>
      <c r="J8856" s="511"/>
      <c r="K8856" s="458"/>
    </row>
    <row r="8857" spans="1:11">
      <c r="A8857" s="450"/>
      <c r="B8857" s="589"/>
      <c r="C8857" s="559"/>
      <c r="D8857" s="559"/>
      <c r="E8857" s="559"/>
      <c r="F8857" s="559"/>
      <c r="G8857" s="559"/>
      <c r="H8857" s="559"/>
      <c r="I8857" s="559"/>
      <c r="J8857" s="590"/>
      <c r="K8857" s="458"/>
    </row>
    <row r="8858" spans="1:11">
      <c r="A8858" s="450"/>
      <c r="B8858" s="591"/>
      <c r="C8858" s="592"/>
      <c r="D8858" s="593"/>
      <c r="E8858" s="593"/>
      <c r="F8858" s="594" t="s">
        <v>1119</v>
      </c>
      <c r="G8858" s="595" t="s">
        <v>1119</v>
      </c>
      <c r="H8858" s="592"/>
      <c r="I8858" s="592"/>
      <c r="J8858" s="596"/>
      <c r="K8858" s="458"/>
    </row>
    <row r="8859" spans="1:11">
      <c r="A8859" s="450"/>
      <c r="B8859" s="459"/>
      <c r="C8859" s="459"/>
      <c r="D8859" s="459"/>
      <c r="E8859" s="459"/>
      <c r="F8859" s="459"/>
      <c r="G8859" s="459"/>
      <c r="H8859" s="459"/>
      <c r="I8859" s="459"/>
      <c r="J8859" s="459"/>
      <c r="K8859" s="458"/>
    </row>
    <row r="8860" spans="1:11">
      <c r="A8860" s="450"/>
      <c r="B8860" s="597"/>
      <c r="C8860" s="598"/>
      <c r="D8860" s="598"/>
      <c r="E8860" s="598"/>
      <c r="F8860" s="599"/>
      <c r="G8860" s="600" t="s">
        <v>482</v>
      </c>
      <c r="H8860" s="502"/>
      <c r="I8860" s="502"/>
      <c r="J8860" s="505"/>
      <c r="K8860" s="458"/>
    </row>
    <row r="8861" spans="1:11">
      <c r="A8861" s="450"/>
      <c r="B8861" s="601"/>
      <c r="C8861" s="602"/>
      <c r="D8861" s="602"/>
      <c r="E8861" s="602"/>
      <c r="F8861" s="603"/>
      <c r="G8861" s="1648" t="s">
        <v>1145</v>
      </c>
      <c r="H8861" s="1649"/>
      <c r="I8861" s="1649"/>
      <c r="J8861" s="1650"/>
      <c r="K8861" s="458"/>
    </row>
    <row r="8862" spans="1:11">
      <c r="A8862" s="450"/>
      <c r="B8862" s="604"/>
      <c r="C8862" s="605"/>
      <c r="D8862" s="605"/>
      <c r="E8862" s="605"/>
      <c r="F8862" s="606"/>
      <c r="G8862" s="607"/>
      <c r="H8862" s="1651"/>
      <c r="I8862" s="1652"/>
      <c r="J8862" s="1653"/>
      <c r="K8862" s="458"/>
    </row>
    <row r="8863" spans="1:11" ht="15" thickBot="1">
      <c r="A8863" s="608"/>
      <c r="B8863" s="609"/>
      <c r="C8863" s="609"/>
      <c r="D8863" s="609"/>
      <c r="E8863" s="609"/>
      <c r="F8863" s="609"/>
      <c r="G8863" s="609"/>
      <c r="H8863" s="609"/>
      <c r="I8863" s="609"/>
      <c r="J8863" s="609"/>
      <c r="K8863" s="610"/>
    </row>
    <row r="8864" spans="1:11">
      <c r="A8864" s="447"/>
      <c r="B8864" s="448"/>
      <c r="C8864" s="448"/>
      <c r="D8864" s="448"/>
      <c r="E8864" s="448"/>
      <c r="F8864" s="448"/>
      <c r="G8864" s="448"/>
      <c r="H8864" s="448"/>
      <c r="I8864" s="448"/>
      <c r="J8864" s="448"/>
      <c r="K8864" s="449"/>
    </row>
    <row r="8865" spans="1:11">
      <c r="A8865" s="450"/>
      <c r="B8865" s="451" t="s">
        <v>141</v>
      </c>
      <c r="C8865" s="452"/>
      <c r="D8865" s="453" t="s">
        <v>1105</v>
      </c>
      <c r="E8865" s="454"/>
      <c r="F8865" s="455"/>
      <c r="G8865" s="455"/>
      <c r="H8865" s="456"/>
      <c r="I8865" s="456"/>
      <c r="J8865" s="457"/>
      <c r="K8865" s="458"/>
    </row>
    <row r="8866" spans="1:11">
      <c r="A8866" s="450"/>
      <c r="B8866" s="459"/>
      <c r="C8866" s="459"/>
      <c r="D8866" s="459"/>
      <c r="E8866" s="459"/>
      <c r="F8866" s="459"/>
      <c r="G8866" s="459"/>
      <c r="H8866" s="459"/>
      <c r="I8866" s="459"/>
      <c r="J8866" s="459"/>
      <c r="K8866" s="458"/>
    </row>
    <row r="8867" spans="1:11">
      <c r="A8867" s="450"/>
      <c r="B8867" s="460" t="s">
        <v>1534</v>
      </c>
      <c r="C8867" s="461" t="s">
        <v>1107</v>
      </c>
      <c r="D8867" s="1671" t="s">
        <v>198</v>
      </c>
      <c r="E8867" s="1672"/>
      <c r="F8867" s="1672"/>
      <c r="G8867" s="1672"/>
      <c r="H8867" s="1672"/>
      <c r="I8867" s="1673"/>
      <c r="J8867" s="462" t="s">
        <v>1108</v>
      </c>
      <c r="K8867" s="458"/>
    </row>
    <row r="8868" spans="1:11" ht="31.5" customHeight="1">
      <c r="A8868" s="450"/>
      <c r="B8868" s="463" t="s">
        <v>1535</v>
      </c>
      <c r="C8868" s="464"/>
      <c r="D8868" s="1674" t="s">
        <v>1536</v>
      </c>
      <c r="E8868" s="1675"/>
      <c r="F8868" s="1675"/>
      <c r="G8868" s="1675"/>
      <c r="H8868" s="1675"/>
      <c r="I8868" s="1676"/>
      <c r="J8868" s="468" t="str">
        <f>F8885</f>
        <v>m2</v>
      </c>
      <c r="K8868" s="458"/>
    </row>
    <row r="8869" spans="1:11">
      <c r="A8869" s="450"/>
      <c r="B8869" s="469"/>
      <c r="C8869" s="469"/>
      <c r="D8869" s="469"/>
      <c r="E8869" s="469"/>
      <c r="F8869" s="469"/>
      <c r="G8869" s="469"/>
      <c r="H8869" s="469"/>
      <c r="I8869" s="470"/>
      <c r="J8869" s="471"/>
      <c r="K8869" s="458"/>
    </row>
    <row r="8870" spans="1:11">
      <c r="A8870" s="450"/>
      <c r="B8870" s="1648" t="s">
        <v>1111</v>
      </c>
      <c r="C8870" s="1650"/>
      <c r="D8870" s="1679" t="s">
        <v>873</v>
      </c>
      <c r="E8870" s="1681" t="s">
        <v>1112</v>
      </c>
      <c r="F8870" s="472" t="s">
        <v>1113</v>
      </c>
      <c r="G8870" s="473"/>
      <c r="H8870" s="472" t="s">
        <v>1114</v>
      </c>
      <c r="I8870" s="473"/>
      <c r="J8870" s="474" t="s">
        <v>1115</v>
      </c>
      <c r="K8870" s="458"/>
    </row>
    <row r="8871" spans="1:11">
      <c r="A8871" s="450"/>
      <c r="B8871" s="1677"/>
      <c r="C8871" s="1678"/>
      <c r="D8871" s="1680"/>
      <c r="E8871" s="1682"/>
      <c r="F8871" s="475" t="s">
        <v>1116</v>
      </c>
      <c r="G8871" s="475" t="s">
        <v>1117</v>
      </c>
      <c r="H8871" s="475" t="s">
        <v>1116</v>
      </c>
      <c r="I8871" s="476" t="s">
        <v>1117</v>
      </c>
      <c r="J8871" s="477" t="s">
        <v>1118</v>
      </c>
      <c r="K8871" s="458"/>
    </row>
    <row r="8872" spans="1:11">
      <c r="A8872" s="450"/>
      <c r="B8872" s="486"/>
      <c r="C8872" s="487"/>
      <c r="D8872" s="488"/>
      <c r="E8872" s="481"/>
      <c r="F8872" s="481"/>
      <c r="G8872" s="482"/>
      <c r="H8872" s="490"/>
      <c r="I8872" s="484"/>
      <c r="J8872" s="492"/>
      <c r="K8872" s="458"/>
    </row>
    <row r="8873" spans="1:11">
      <c r="A8873" s="450"/>
      <c r="B8873" s="486"/>
      <c r="C8873" s="487"/>
      <c r="D8873" s="488"/>
      <c r="E8873" s="489"/>
      <c r="F8873" s="489"/>
      <c r="G8873" s="489"/>
      <c r="H8873" s="490"/>
      <c r="I8873" s="491"/>
      <c r="J8873" s="492">
        <f>H8873*F8873*E8873+I8873*G8873*E8873</f>
        <v>0</v>
      </c>
      <c r="K8873" s="458"/>
    </row>
    <row r="8874" spans="1:11">
      <c r="A8874" s="450"/>
      <c r="B8874" s="493"/>
      <c r="C8874" s="494"/>
      <c r="D8874" s="495"/>
      <c r="E8874" s="496"/>
      <c r="F8874" s="496"/>
      <c r="G8874" s="496"/>
      <c r="H8874" s="497"/>
      <c r="I8874" s="498"/>
      <c r="J8874" s="492">
        <f>H8874*F8874*E8874+I8874*G8874*E8874</f>
        <v>0</v>
      </c>
      <c r="K8874" s="458"/>
    </row>
    <row r="8875" spans="1:11">
      <c r="A8875" s="450"/>
      <c r="B8875" s="499" t="s">
        <v>1119</v>
      </c>
      <c r="C8875" s="469"/>
      <c r="D8875" s="469"/>
      <c r="E8875" s="469"/>
      <c r="F8875" s="469"/>
      <c r="G8875" s="469"/>
      <c r="H8875" s="469"/>
      <c r="I8875" s="500" t="s">
        <v>138</v>
      </c>
      <c r="J8875" s="501">
        <f>SUM(J8872:J8874)</f>
        <v>0</v>
      </c>
      <c r="K8875" s="458"/>
    </row>
    <row r="8876" spans="1:11">
      <c r="A8876" s="450"/>
      <c r="B8876" s="502"/>
      <c r="C8876" s="502"/>
      <c r="D8876" s="502"/>
      <c r="E8876" s="502"/>
      <c r="F8876" s="502"/>
      <c r="G8876" s="502"/>
      <c r="H8876" s="502"/>
      <c r="I8876" s="503"/>
      <c r="J8876" s="504"/>
      <c r="K8876" s="458"/>
    </row>
    <row r="8877" spans="1:11" ht="20.399999999999999">
      <c r="A8877" s="450"/>
      <c r="B8877" s="1664" t="s">
        <v>1120</v>
      </c>
      <c r="C8877" s="1665"/>
      <c r="D8877" s="1665"/>
      <c r="E8877" s="1666"/>
      <c r="F8877" s="505" t="s">
        <v>873</v>
      </c>
      <c r="G8877" s="506"/>
      <c r="H8877" s="507" t="s">
        <v>560</v>
      </c>
      <c r="I8877" s="508" t="s">
        <v>1121</v>
      </c>
      <c r="J8877" s="509" t="s">
        <v>1122</v>
      </c>
      <c r="K8877" s="458"/>
    </row>
    <row r="8878" spans="1:11">
      <c r="A8878" s="450"/>
      <c r="B8878" s="510"/>
      <c r="C8878" s="511"/>
      <c r="D8878" s="512"/>
      <c r="E8878" s="513"/>
      <c r="F8878" s="514"/>
      <c r="G8878" s="515"/>
      <c r="H8878" s="516"/>
      <c r="I8878" s="484"/>
      <c r="J8878" s="485"/>
      <c r="K8878" s="458"/>
    </row>
    <row r="8879" spans="1:11">
      <c r="A8879" s="450"/>
      <c r="B8879" s="517"/>
      <c r="C8879" s="518"/>
      <c r="D8879" s="459"/>
      <c r="E8879" s="487"/>
      <c r="F8879" s="488"/>
      <c r="G8879" s="519"/>
      <c r="H8879" s="520"/>
      <c r="I8879" s="521"/>
      <c r="J8879" s="492"/>
      <c r="K8879" s="458"/>
    </row>
    <row r="8880" spans="1:11">
      <c r="A8880" s="450"/>
      <c r="B8880" s="517" t="s">
        <v>734</v>
      </c>
      <c r="C8880" s="518"/>
      <c r="D8880" s="459"/>
      <c r="E8880" s="487"/>
      <c r="F8880" s="488"/>
      <c r="G8880" s="519"/>
      <c r="H8880" s="520">
        <v>0.33329999999999999</v>
      </c>
      <c r="I8880" s="521">
        <f>VLOOKUP(B8880,'MÃO DE OBRA'!$A:$E,5,FALSE)/220</f>
        <v>23.596363636363641</v>
      </c>
      <c r="J8880" s="492">
        <f t="shared" ref="J8880:J8881" si="244">H8880*I8880</f>
        <v>7.8646680000000009</v>
      </c>
      <c r="K8880" s="458"/>
    </row>
    <row r="8881" spans="1:11">
      <c r="A8881" s="450"/>
      <c r="B8881" s="517" t="s">
        <v>626</v>
      </c>
      <c r="C8881" s="518"/>
      <c r="D8881" s="459"/>
      <c r="E8881" s="487"/>
      <c r="F8881" s="488"/>
      <c r="G8881" s="519"/>
      <c r="H8881" s="520">
        <v>0.33300000000000002</v>
      </c>
      <c r="I8881" s="521">
        <f>VLOOKUP(B8881,'MÃO DE OBRA'!$A:$E,5,FALSE)/220</f>
        <v>15.730909090909092</v>
      </c>
      <c r="J8881" s="492">
        <f t="shared" si="244"/>
        <v>5.2383927272727284</v>
      </c>
      <c r="K8881" s="458"/>
    </row>
    <row r="8882" spans="1:11">
      <c r="A8882" s="450"/>
      <c r="B8882" s="517"/>
      <c r="C8882" s="518"/>
      <c r="D8882" s="459"/>
      <c r="E8882" s="487"/>
      <c r="F8882" s="488"/>
      <c r="G8882" s="519"/>
      <c r="H8882" s="520"/>
      <c r="I8882" s="491"/>
      <c r="J8882" s="492">
        <f>H8882*I8882</f>
        <v>0</v>
      </c>
      <c r="K8882" s="458"/>
    </row>
    <row r="8883" spans="1:11">
      <c r="A8883" s="450"/>
      <c r="B8883" s="499" t="s">
        <v>1119</v>
      </c>
      <c r="C8883" s="502"/>
      <c r="D8883" s="502"/>
      <c r="E8883" s="502"/>
      <c r="F8883" s="502"/>
      <c r="G8883" s="502"/>
      <c r="H8883" s="502"/>
      <c r="I8883" s="522" t="s">
        <v>138</v>
      </c>
      <c r="J8883" s="501">
        <f>SUM(J8878:J8882)</f>
        <v>13.10306072727273</v>
      </c>
      <c r="K8883" s="458"/>
    </row>
    <row r="8884" spans="1:11">
      <c r="A8884" s="450"/>
      <c r="B8884" s="523"/>
      <c r="C8884" s="523"/>
      <c r="D8884" s="523"/>
      <c r="E8884" s="523"/>
      <c r="F8884" s="523"/>
      <c r="G8884" s="523"/>
      <c r="H8884" s="523"/>
      <c r="I8884" s="524"/>
      <c r="J8884" s="523"/>
      <c r="K8884" s="458"/>
    </row>
    <row r="8885" spans="1:11">
      <c r="A8885" s="450"/>
      <c r="B8885" s="525" t="s">
        <v>1123</v>
      </c>
      <c r="C8885" s="526"/>
      <c r="D8885" s="523"/>
      <c r="E8885" s="527">
        <v>1</v>
      </c>
      <c r="F8885" s="528" t="s">
        <v>1130</v>
      </c>
      <c r="G8885" s="506"/>
      <c r="H8885" s="506"/>
      <c r="I8885" s="529" t="s">
        <v>1124</v>
      </c>
      <c r="J8885" s="501">
        <f>J8875+J8883</f>
        <v>13.10306072727273</v>
      </c>
      <c r="K8885" s="458"/>
    </row>
    <row r="8886" spans="1:11">
      <c r="A8886" s="450"/>
      <c r="B8886" s="530"/>
      <c r="C8886" s="523"/>
      <c r="D8886" s="523"/>
      <c r="E8886" s="531"/>
      <c r="F8886" s="532"/>
      <c r="G8886" s="532"/>
      <c r="H8886" s="532"/>
      <c r="I8886" s="524"/>
      <c r="J8886" s="523"/>
      <c r="K8886" s="458"/>
    </row>
    <row r="8887" spans="1:11" ht="20.399999999999999">
      <c r="A8887" s="450"/>
      <c r="B8887" s="1667" t="s">
        <v>481</v>
      </c>
      <c r="C8887" s="1668"/>
      <c r="D8887" s="1668"/>
      <c r="E8887" s="1669"/>
      <c r="F8887" s="533" t="s">
        <v>873</v>
      </c>
      <c r="G8887" s="534" t="s">
        <v>493</v>
      </c>
      <c r="H8887" s="507" t="s">
        <v>1115</v>
      </c>
      <c r="I8887" s="535" t="s">
        <v>480</v>
      </c>
      <c r="J8887" s="536" t="s">
        <v>482</v>
      </c>
      <c r="K8887" s="458"/>
    </row>
    <row r="8888" spans="1:11">
      <c r="A8888" s="450"/>
      <c r="B8888" s="537"/>
      <c r="C8888" s="538"/>
      <c r="D8888" s="538"/>
      <c r="E8888" s="539"/>
      <c r="F8888" s="540"/>
      <c r="G8888" s="541"/>
      <c r="H8888" s="547"/>
      <c r="I8888" s="543"/>
      <c r="J8888" s="485"/>
      <c r="K8888" s="458"/>
    </row>
    <row r="8889" spans="1:11">
      <c r="A8889" s="450"/>
      <c r="B8889" s="537"/>
      <c r="C8889" s="518"/>
      <c r="D8889" s="518"/>
      <c r="E8889" s="487"/>
      <c r="F8889" s="540"/>
      <c r="G8889" s="541"/>
      <c r="H8889" s="547"/>
      <c r="I8889" s="543"/>
      <c r="J8889" s="492"/>
      <c r="K8889" s="458"/>
    </row>
    <row r="8890" spans="1:11">
      <c r="A8890" s="450"/>
      <c r="B8890" s="517"/>
      <c r="C8890" s="518"/>
      <c r="D8890" s="518"/>
      <c r="E8890" s="487"/>
      <c r="F8890" s="488"/>
      <c r="G8890" s="546"/>
      <c r="H8890" s="547"/>
      <c r="I8890" s="543"/>
      <c r="J8890" s="492">
        <f>H8890*I8890*E8872*F8872</f>
        <v>0</v>
      </c>
      <c r="K8890" s="458"/>
    </row>
    <row r="8891" spans="1:11">
      <c r="A8891" s="450"/>
      <c r="B8891" s="517"/>
      <c r="C8891" s="526"/>
      <c r="D8891" s="526"/>
      <c r="E8891" s="494"/>
      <c r="F8891" s="488"/>
      <c r="G8891" s="468"/>
      <c r="H8891" s="547"/>
      <c r="I8891" s="548"/>
      <c r="J8891" s="492">
        <f>H8891*I8891*E8873*F8873</f>
        <v>0</v>
      </c>
      <c r="K8891" s="458"/>
    </row>
    <row r="8892" spans="1:11">
      <c r="A8892" s="450"/>
      <c r="B8892" s="550" t="s">
        <v>1119</v>
      </c>
      <c r="C8892" s="526"/>
      <c r="D8892" s="526"/>
      <c r="E8892" s="526"/>
      <c r="F8892" s="523"/>
      <c r="G8892" s="526"/>
      <c r="H8892" s="551"/>
      <c r="I8892" s="552" t="s">
        <v>138</v>
      </c>
      <c r="J8892" s="501">
        <f>SUM(J8888:J8891)</f>
        <v>0</v>
      </c>
      <c r="K8892" s="458"/>
    </row>
    <row r="8893" spans="1:11">
      <c r="A8893" s="450"/>
      <c r="B8893" s="553"/>
      <c r="C8893" s="526"/>
      <c r="D8893" s="526"/>
      <c r="E8893" s="554"/>
      <c r="F8893" s="555"/>
      <c r="G8893" s="506"/>
      <c r="H8893" s="506"/>
      <c r="I8893" s="529"/>
      <c r="J8893" s="554"/>
      <c r="K8893" s="458"/>
    </row>
    <row r="8894" spans="1:11" ht="20.399999999999999">
      <c r="A8894" s="450"/>
      <c r="B8894" s="1667" t="s">
        <v>1125</v>
      </c>
      <c r="C8894" s="1668"/>
      <c r="D8894" s="1668"/>
      <c r="E8894" s="1668"/>
      <c r="F8894" s="1669"/>
      <c r="G8894" s="556" t="s">
        <v>494</v>
      </c>
      <c r="H8894" s="506" t="s">
        <v>1126</v>
      </c>
      <c r="I8894" s="557" t="s">
        <v>1115</v>
      </c>
      <c r="J8894" s="509" t="s">
        <v>482</v>
      </c>
      <c r="K8894" s="458"/>
    </row>
    <row r="8895" spans="1:11">
      <c r="A8895" s="450"/>
      <c r="B8895" s="558"/>
      <c r="C8895" s="559"/>
      <c r="D8895" s="560"/>
      <c r="E8895" s="560"/>
      <c r="F8895" s="561"/>
      <c r="G8895" s="489"/>
      <c r="H8895" s="489"/>
      <c r="I8895" s="562"/>
      <c r="J8895" s="492"/>
      <c r="K8895" s="458"/>
    </row>
    <row r="8896" spans="1:11">
      <c r="A8896" s="450"/>
      <c r="B8896" s="563"/>
      <c r="C8896" s="564"/>
      <c r="D8896" s="565"/>
      <c r="E8896" s="565"/>
      <c r="F8896" s="566"/>
      <c r="G8896" s="489"/>
      <c r="H8896" s="489"/>
      <c r="I8896" s="562"/>
      <c r="J8896" s="492"/>
      <c r="K8896" s="458"/>
    </row>
    <row r="8897" spans="1:11">
      <c r="A8897" s="450"/>
      <c r="B8897" s="1670" t="s">
        <v>138</v>
      </c>
      <c r="C8897" s="1670"/>
      <c r="D8897" s="1670"/>
      <c r="E8897" s="1670"/>
      <c r="F8897" s="1670"/>
      <c r="G8897" s="1670"/>
      <c r="H8897" s="1670"/>
      <c r="I8897" s="1670"/>
      <c r="J8897" s="501">
        <f>SUM(J8895:J8896)</f>
        <v>0</v>
      </c>
      <c r="K8897" s="458"/>
    </row>
    <row r="8898" spans="1:11">
      <c r="A8898" s="450"/>
      <c r="B8898" s="567"/>
      <c r="C8898" s="511"/>
      <c r="D8898" s="511"/>
      <c r="E8898" s="568"/>
      <c r="F8898" s="569"/>
      <c r="G8898" s="570"/>
      <c r="H8898" s="570"/>
      <c r="I8898" s="571"/>
      <c r="J8898" s="572"/>
      <c r="K8898" s="458"/>
    </row>
    <row r="8899" spans="1:11">
      <c r="A8899" s="450"/>
      <c r="B8899" s="573" t="s">
        <v>1127</v>
      </c>
      <c r="C8899" s="573"/>
      <c r="D8899" s="550"/>
      <c r="E8899" s="523"/>
      <c r="F8899" s="523"/>
      <c r="G8899" s="523"/>
      <c r="H8899" s="574"/>
      <c r="I8899" s="575"/>
      <c r="J8899" s="639">
        <f>(J8885+J8892+J8897)/E8885</f>
        <v>13.10306072727273</v>
      </c>
      <c r="K8899" s="458"/>
    </row>
    <row r="8900" spans="1:11">
      <c r="A8900" s="450"/>
      <c r="B8900" s="553"/>
      <c r="C8900" s="526"/>
      <c r="D8900" s="526"/>
      <c r="E8900" s="554"/>
      <c r="F8900" s="555"/>
      <c r="G8900" s="506"/>
      <c r="H8900" s="506"/>
      <c r="I8900" s="529"/>
      <c r="J8900" s="576"/>
      <c r="K8900" s="458"/>
    </row>
    <row r="8901" spans="1:11" ht="20.399999999999999">
      <c r="A8901" s="450"/>
      <c r="B8901" s="1667" t="s">
        <v>1128</v>
      </c>
      <c r="C8901" s="1668"/>
      <c r="D8901" s="1668"/>
      <c r="E8901" s="1668"/>
      <c r="F8901" s="1669"/>
      <c r="G8901" s="556" t="s">
        <v>494</v>
      </c>
      <c r="H8901" s="506" t="s">
        <v>1126</v>
      </c>
      <c r="I8901" s="557" t="s">
        <v>1115</v>
      </c>
      <c r="J8901" s="509" t="s">
        <v>482</v>
      </c>
      <c r="K8901" s="458"/>
    </row>
    <row r="8902" spans="1:11">
      <c r="A8902" s="450"/>
      <c r="B8902" s="558" t="s">
        <v>1537</v>
      </c>
      <c r="C8902" s="559"/>
      <c r="D8902" s="560"/>
      <c r="E8902" s="560"/>
      <c r="F8902" s="561"/>
      <c r="G8902" s="489">
        <v>1.05</v>
      </c>
      <c r="H8902" s="489" t="s">
        <v>1165</v>
      </c>
      <c r="I8902" s="562">
        <v>55</v>
      </c>
      <c r="J8902" s="492">
        <f>G8902*I8902</f>
        <v>57.75</v>
      </c>
      <c r="K8902" s="458"/>
    </row>
    <row r="8903" spans="1:11">
      <c r="A8903" s="450"/>
      <c r="B8903" s="563" t="s">
        <v>1538</v>
      </c>
      <c r="C8903" s="564"/>
      <c r="D8903" s="565"/>
      <c r="E8903" s="565"/>
      <c r="F8903" s="566"/>
      <c r="G8903" s="489">
        <v>2.4018000000000002</v>
      </c>
      <c r="H8903" s="489" t="s">
        <v>1165</v>
      </c>
      <c r="I8903" s="562">
        <v>7.32</v>
      </c>
      <c r="J8903" s="492">
        <f t="shared" ref="J8903:J8908" si="245">G8903*I8903</f>
        <v>17.581176000000003</v>
      </c>
      <c r="K8903" s="458"/>
    </row>
    <row r="8904" spans="1:11">
      <c r="A8904" s="450"/>
      <c r="B8904" s="563" t="s">
        <v>1539</v>
      </c>
      <c r="C8904" s="564"/>
      <c r="D8904" s="565"/>
      <c r="E8904" s="565"/>
      <c r="F8904" s="566"/>
      <c r="G8904" s="489">
        <v>2.2126999999999999</v>
      </c>
      <c r="H8904" s="489" t="s">
        <v>1126</v>
      </c>
      <c r="I8904" s="743">
        <v>3.38</v>
      </c>
      <c r="J8904" s="492">
        <f t="shared" si="245"/>
        <v>7.4789259999999995</v>
      </c>
      <c r="K8904" s="458"/>
    </row>
    <row r="8905" spans="1:11">
      <c r="A8905" s="450"/>
      <c r="B8905" s="563" t="s">
        <v>1540</v>
      </c>
      <c r="C8905" s="564"/>
      <c r="D8905" s="565"/>
      <c r="E8905" s="565"/>
      <c r="F8905" s="566"/>
      <c r="G8905" s="489">
        <v>2.953125</v>
      </c>
      <c r="H8905" s="489" t="s">
        <v>1126</v>
      </c>
      <c r="I8905" s="743">
        <v>0.25</v>
      </c>
      <c r="J8905" s="492">
        <f t="shared" si="245"/>
        <v>0.73828125</v>
      </c>
      <c r="K8905" s="458"/>
    </row>
    <row r="8906" spans="1:11">
      <c r="A8906" s="450"/>
      <c r="B8906" s="563" t="s">
        <v>1541</v>
      </c>
      <c r="C8906" s="564"/>
      <c r="D8906" s="565"/>
      <c r="E8906" s="565"/>
      <c r="F8906" s="566"/>
      <c r="G8906" s="489">
        <v>1.1812499999999999</v>
      </c>
      <c r="H8906" s="489" t="s">
        <v>1126</v>
      </c>
      <c r="I8906" s="743">
        <v>0.4</v>
      </c>
      <c r="J8906" s="492">
        <f t="shared" si="245"/>
        <v>0.47249999999999998</v>
      </c>
      <c r="K8906" s="458"/>
    </row>
    <row r="8907" spans="1:11">
      <c r="A8907" s="450"/>
      <c r="B8907" s="563" t="s">
        <v>1542</v>
      </c>
      <c r="C8907" s="564"/>
      <c r="D8907" s="565"/>
      <c r="E8907" s="565"/>
      <c r="F8907" s="566"/>
      <c r="G8907" s="489">
        <v>0.1010678</v>
      </c>
      <c r="H8907" s="489" t="s">
        <v>1140</v>
      </c>
      <c r="I8907" s="743">
        <v>16.72</v>
      </c>
      <c r="J8907" s="492">
        <f t="shared" si="245"/>
        <v>1.6898536159999999</v>
      </c>
      <c r="K8907" s="458"/>
    </row>
    <row r="8908" spans="1:11">
      <c r="A8908" s="450"/>
      <c r="B8908" s="563" t="s">
        <v>1543</v>
      </c>
      <c r="C8908" s="564"/>
      <c r="D8908" s="565"/>
      <c r="E8908" s="565"/>
      <c r="F8908" s="566"/>
      <c r="G8908" s="489">
        <v>0.17499999999999999</v>
      </c>
      <c r="H8908" s="489" t="s">
        <v>1165</v>
      </c>
      <c r="I8908" s="743">
        <v>7.17</v>
      </c>
      <c r="J8908" s="492">
        <f t="shared" si="245"/>
        <v>1.2547499999999998</v>
      </c>
      <c r="K8908" s="458"/>
    </row>
    <row r="8909" spans="1:11">
      <c r="A8909" s="450"/>
      <c r="B8909" s="581"/>
      <c r="C8909" s="523"/>
      <c r="D8909" s="523"/>
      <c r="E8909" s="582"/>
      <c r="F8909" s="583"/>
      <c r="G8909" s="532"/>
      <c r="H8909" s="532"/>
      <c r="I8909" s="524" t="s">
        <v>138</v>
      </c>
      <c r="J8909" s="501">
        <f>SUM(J8902:J8908)</f>
        <v>86.965486865999992</v>
      </c>
      <c r="K8909" s="458"/>
    </row>
    <row r="8910" spans="1:11">
      <c r="A8910" s="450"/>
      <c r="B8910" s="584"/>
      <c r="C8910" s="523"/>
      <c r="D8910" s="523"/>
      <c r="E8910" s="582"/>
      <c r="F8910" s="583"/>
      <c r="G8910" s="532"/>
      <c r="H8910" s="532"/>
      <c r="I8910" s="524"/>
      <c r="J8910" s="582"/>
      <c r="K8910" s="458"/>
    </row>
    <row r="8911" spans="1:11" ht="20.399999999999999">
      <c r="A8911" s="450"/>
      <c r="B8911" s="1667" t="s">
        <v>1141</v>
      </c>
      <c r="C8911" s="1668"/>
      <c r="D8911" s="1668"/>
      <c r="E8911" s="1668"/>
      <c r="F8911" s="1669"/>
      <c r="G8911" s="587" t="s">
        <v>494</v>
      </c>
      <c r="H8911" s="506" t="s">
        <v>1115</v>
      </c>
      <c r="I8911" s="557"/>
      <c r="J8911" s="509" t="s">
        <v>482</v>
      </c>
      <c r="K8911" s="458"/>
    </row>
    <row r="8912" spans="1:11">
      <c r="A8912" s="450"/>
      <c r="B8912" s="1654"/>
      <c r="C8912" s="1655"/>
      <c r="D8912" s="1655"/>
      <c r="E8912" s="1655"/>
      <c r="F8912" s="1656"/>
      <c r="G8912" s="489"/>
      <c r="H8912" s="1657"/>
      <c r="I8912" s="1658"/>
      <c r="J8912" s="492"/>
      <c r="K8912" s="458"/>
    </row>
    <row r="8913" spans="1:11">
      <c r="A8913" s="450"/>
      <c r="B8913" s="1659"/>
      <c r="C8913" s="1660"/>
      <c r="D8913" s="1660"/>
      <c r="E8913" s="1660"/>
      <c r="F8913" s="1661"/>
      <c r="G8913" s="496"/>
      <c r="H8913" s="1662"/>
      <c r="I8913" s="1663"/>
      <c r="J8913" s="492"/>
      <c r="K8913" s="458"/>
    </row>
    <row r="8914" spans="1:11">
      <c r="A8914" s="450"/>
      <c r="B8914" s="581"/>
      <c r="C8914" s="523"/>
      <c r="D8914" s="523"/>
      <c r="E8914" s="582"/>
      <c r="F8914" s="583"/>
      <c r="G8914" s="532"/>
      <c r="H8914" s="532"/>
      <c r="I8914" s="524" t="s">
        <v>138</v>
      </c>
      <c r="J8914" s="501">
        <f>SUM(J8912:J8913)</f>
        <v>0</v>
      </c>
      <c r="K8914" s="458"/>
    </row>
    <row r="8915" spans="1:11">
      <c r="A8915" s="450"/>
      <c r="B8915" s="523"/>
      <c r="C8915" s="523"/>
      <c r="D8915" s="523"/>
      <c r="E8915" s="523"/>
      <c r="F8915" s="523"/>
      <c r="G8915" s="523"/>
      <c r="H8915" s="523"/>
      <c r="I8915" s="524"/>
      <c r="J8915" s="523"/>
      <c r="K8915" s="458"/>
    </row>
    <row r="8916" spans="1:11">
      <c r="A8916" s="450"/>
      <c r="B8916" s="1645" t="s">
        <v>1142</v>
      </c>
      <c r="C8916" s="1646"/>
      <c r="D8916" s="1646"/>
      <c r="E8916" s="1646"/>
      <c r="F8916" s="1646"/>
      <c r="G8916" s="1646"/>
      <c r="H8916" s="1646"/>
      <c r="I8916" s="1647"/>
      <c r="J8916" s="573">
        <f>J8914+J8909+J8899</f>
        <v>100.06854759327273</v>
      </c>
      <c r="K8916" s="458"/>
    </row>
    <row r="8917" spans="1:11">
      <c r="A8917" s="450"/>
      <c r="B8917" s="523"/>
      <c r="C8917" s="523"/>
      <c r="D8917" s="523"/>
      <c r="E8917" s="523"/>
      <c r="F8917" s="523"/>
      <c r="G8917" s="523"/>
      <c r="H8917" s="523"/>
      <c r="I8917" s="524"/>
      <c r="J8917" s="523"/>
      <c r="K8917" s="458"/>
    </row>
    <row r="8918" spans="1:11">
      <c r="A8918" s="450"/>
      <c r="B8918" s="1645" t="s">
        <v>1143</v>
      </c>
      <c r="C8918" s="1646"/>
      <c r="D8918" s="1646"/>
      <c r="E8918" s="1646"/>
      <c r="F8918" s="1646"/>
      <c r="G8918" s="1646"/>
      <c r="H8918" s="1646"/>
      <c r="I8918" s="1647"/>
      <c r="J8918" s="501">
        <f>J8916*0</f>
        <v>0</v>
      </c>
      <c r="K8918" s="458"/>
    </row>
    <row r="8919" spans="1:11">
      <c r="A8919" s="450"/>
      <c r="B8919" s="523"/>
      <c r="C8919" s="523"/>
      <c r="D8919" s="523"/>
      <c r="E8919" s="523"/>
      <c r="F8919" s="523"/>
      <c r="G8919" s="523"/>
      <c r="H8919" s="523"/>
      <c r="I8919" s="524"/>
      <c r="J8919" s="523"/>
      <c r="K8919" s="458"/>
    </row>
    <row r="8920" spans="1:11">
      <c r="A8920" s="450"/>
      <c r="B8920" s="1645" t="s">
        <v>1144</v>
      </c>
      <c r="C8920" s="1646"/>
      <c r="D8920" s="1646"/>
      <c r="E8920" s="1646"/>
      <c r="F8920" s="1646"/>
      <c r="G8920" s="1646"/>
      <c r="H8920" s="1646"/>
      <c r="I8920" s="1647"/>
      <c r="J8920" s="573">
        <f>J8916+J8918</f>
        <v>100.06854759327273</v>
      </c>
      <c r="K8920" s="458"/>
    </row>
    <row r="8921" spans="1:11">
      <c r="A8921" s="450"/>
      <c r="B8921" s="511"/>
      <c r="C8921" s="511"/>
      <c r="D8921" s="511"/>
      <c r="E8921" s="511"/>
      <c r="F8921" s="511"/>
      <c r="G8921" s="511"/>
      <c r="H8921" s="511"/>
      <c r="I8921" s="571"/>
      <c r="J8921" s="511"/>
      <c r="K8921" s="458"/>
    </row>
    <row r="8922" spans="1:11">
      <c r="A8922" s="450"/>
      <c r="B8922" s="589"/>
      <c r="C8922" s="559"/>
      <c r="D8922" s="559"/>
      <c r="E8922" s="559"/>
      <c r="F8922" s="559"/>
      <c r="G8922" s="559"/>
      <c r="H8922" s="559"/>
      <c r="I8922" s="559"/>
      <c r="J8922" s="590"/>
      <c r="K8922" s="458"/>
    </row>
    <row r="8923" spans="1:11">
      <c r="A8923" s="450"/>
      <c r="B8923" s="591"/>
      <c r="C8923" s="592"/>
      <c r="D8923" s="593"/>
      <c r="E8923" s="593"/>
      <c r="F8923" s="594" t="s">
        <v>1119</v>
      </c>
      <c r="G8923" s="595" t="s">
        <v>1119</v>
      </c>
      <c r="H8923" s="592"/>
      <c r="I8923" s="592"/>
      <c r="J8923" s="596"/>
      <c r="K8923" s="458"/>
    </row>
    <row r="8924" spans="1:11">
      <c r="A8924" s="450"/>
      <c r="B8924" s="459"/>
      <c r="C8924" s="459"/>
      <c r="D8924" s="459"/>
      <c r="E8924" s="459"/>
      <c r="F8924" s="459"/>
      <c r="G8924" s="459"/>
      <c r="H8924" s="459"/>
      <c r="I8924" s="459"/>
      <c r="J8924" s="459"/>
      <c r="K8924" s="458"/>
    </row>
    <row r="8925" spans="1:11">
      <c r="A8925" s="450"/>
      <c r="B8925" s="597"/>
      <c r="C8925" s="598"/>
      <c r="D8925" s="598"/>
      <c r="E8925" s="598"/>
      <c r="F8925" s="599"/>
      <c r="G8925" s="600" t="s">
        <v>482</v>
      </c>
      <c r="H8925" s="502"/>
      <c r="I8925" s="502"/>
      <c r="J8925" s="505"/>
      <c r="K8925" s="458"/>
    </row>
    <row r="8926" spans="1:11">
      <c r="A8926" s="450"/>
      <c r="B8926" s="601"/>
      <c r="C8926" s="602"/>
      <c r="D8926" s="602"/>
      <c r="E8926" s="602"/>
      <c r="F8926" s="603"/>
      <c r="G8926" s="1648" t="s">
        <v>1145</v>
      </c>
      <c r="H8926" s="1649"/>
      <c r="I8926" s="1649"/>
      <c r="J8926" s="1650"/>
      <c r="K8926" s="458"/>
    </row>
    <row r="8927" spans="1:11">
      <c r="A8927" s="450"/>
      <c r="B8927" s="604"/>
      <c r="C8927" s="605"/>
      <c r="D8927" s="605"/>
      <c r="E8927" s="605"/>
      <c r="F8927" s="606"/>
      <c r="G8927" s="607"/>
      <c r="H8927" s="1651"/>
      <c r="I8927" s="1652"/>
      <c r="J8927" s="1653"/>
      <c r="K8927" s="458"/>
    </row>
    <row r="8928" spans="1:11" ht="15" thickBot="1">
      <c r="A8928" s="608"/>
      <c r="B8928" s="609"/>
      <c r="C8928" s="609"/>
      <c r="D8928" s="609"/>
      <c r="E8928" s="609"/>
      <c r="F8928" s="609"/>
      <c r="G8928" s="609"/>
      <c r="H8928" s="609"/>
      <c r="I8928" s="609"/>
      <c r="J8928" s="609"/>
      <c r="K8928" s="610"/>
    </row>
    <row r="8929" spans="1:11">
      <c r="A8929" s="447"/>
      <c r="B8929" s="448"/>
      <c r="C8929" s="448"/>
      <c r="D8929" s="448"/>
      <c r="E8929" s="448"/>
      <c r="F8929" s="448"/>
      <c r="G8929" s="448"/>
      <c r="H8929" s="448"/>
      <c r="I8929" s="448"/>
      <c r="J8929" s="448"/>
      <c r="K8929" s="449"/>
    </row>
    <row r="8930" spans="1:11">
      <c r="A8930" s="450"/>
      <c r="B8930" s="451" t="s">
        <v>141</v>
      </c>
      <c r="C8930" s="452"/>
      <c r="D8930" s="453" t="s">
        <v>1105</v>
      </c>
      <c r="E8930" s="454"/>
      <c r="F8930" s="455"/>
      <c r="G8930" s="455"/>
      <c r="H8930" s="456"/>
      <c r="I8930" s="456"/>
      <c r="J8930" s="457"/>
      <c r="K8930" s="458"/>
    </row>
    <row r="8931" spans="1:11">
      <c r="A8931" s="450"/>
      <c r="B8931" s="459"/>
      <c r="C8931" s="459"/>
      <c r="D8931" s="459"/>
      <c r="E8931" s="459"/>
      <c r="F8931" s="459"/>
      <c r="G8931" s="459"/>
      <c r="H8931" s="459"/>
      <c r="I8931" s="459"/>
      <c r="J8931" s="459"/>
      <c r="K8931" s="458"/>
    </row>
    <row r="8932" spans="1:11">
      <c r="A8932" s="450"/>
      <c r="B8932" s="460" t="s">
        <v>1146</v>
      </c>
      <c r="C8932" s="461" t="s">
        <v>1107</v>
      </c>
      <c r="D8932" s="1671" t="s">
        <v>198</v>
      </c>
      <c r="E8932" s="1672"/>
      <c r="F8932" s="1672"/>
      <c r="G8932" s="1672"/>
      <c r="H8932" s="1672"/>
      <c r="I8932" s="1673"/>
      <c r="J8932" s="462" t="s">
        <v>1108</v>
      </c>
      <c r="K8932" s="458"/>
    </row>
    <row r="8933" spans="1:11" ht="27" customHeight="1">
      <c r="A8933" s="450"/>
      <c r="B8933" s="463">
        <v>50027</v>
      </c>
      <c r="C8933" s="464"/>
      <c r="D8933" s="1674" t="s">
        <v>1544</v>
      </c>
      <c r="E8933" s="1675"/>
      <c r="F8933" s="1675"/>
      <c r="G8933" s="1675"/>
      <c r="H8933" s="1675"/>
      <c r="I8933" s="1676"/>
      <c r="J8933" s="468" t="str">
        <f>F8950</f>
        <v>M</v>
      </c>
      <c r="K8933" s="458"/>
    </row>
    <row r="8934" spans="1:11">
      <c r="A8934" s="450"/>
      <c r="B8934" s="469"/>
      <c r="C8934" s="469"/>
      <c r="D8934" s="469"/>
      <c r="E8934" s="469"/>
      <c r="F8934" s="469"/>
      <c r="G8934" s="469"/>
      <c r="H8934" s="469"/>
      <c r="I8934" s="470"/>
      <c r="J8934" s="471"/>
      <c r="K8934" s="458"/>
    </row>
    <row r="8935" spans="1:11">
      <c r="A8935" s="450"/>
      <c r="B8935" s="1648" t="s">
        <v>1111</v>
      </c>
      <c r="C8935" s="1650"/>
      <c r="D8935" s="1679" t="s">
        <v>873</v>
      </c>
      <c r="E8935" s="1681" t="s">
        <v>1112</v>
      </c>
      <c r="F8935" s="472" t="s">
        <v>1113</v>
      </c>
      <c r="G8935" s="473"/>
      <c r="H8935" s="472" t="s">
        <v>1114</v>
      </c>
      <c r="I8935" s="473"/>
      <c r="J8935" s="474" t="s">
        <v>1115</v>
      </c>
      <c r="K8935" s="458"/>
    </row>
    <row r="8936" spans="1:11">
      <c r="A8936" s="450"/>
      <c r="B8936" s="1677"/>
      <c r="C8936" s="1678"/>
      <c r="D8936" s="1680"/>
      <c r="E8936" s="1682"/>
      <c r="F8936" s="475" t="s">
        <v>1116</v>
      </c>
      <c r="G8936" s="475" t="s">
        <v>1117</v>
      </c>
      <c r="H8936" s="475" t="s">
        <v>1116</v>
      </c>
      <c r="I8936" s="476" t="s">
        <v>1117</v>
      </c>
      <c r="J8936" s="477" t="s">
        <v>1118</v>
      </c>
      <c r="K8936" s="458"/>
    </row>
    <row r="8937" spans="1:11">
      <c r="A8937" s="450"/>
      <c r="B8937" s="486"/>
      <c r="C8937" s="487"/>
      <c r="D8937" s="488"/>
      <c r="E8937" s="481"/>
      <c r="F8937" s="481"/>
      <c r="G8937" s="482"/>
      <c r="H8937" s="490"/>
      <c r="I8937" s="484"/>
      <c r="J8937" s="492"/>
      <c r="K8937" s="458"/>
    </row>
    <row r="8938" spans="1:11">
      <c r="A8938" s="450"/>
      <c r="B8938" s="486"/>
      <c r="C8938" s="487"/>
      <c r="D8938" s="488"/>
      <c r="E8938" s="489"/>
      <c r="F8938" s="489"/>
      <c r="G8938" s="489"/>
      <c r="H8938" s="490"/>
      <c r="I8938" s="491"/>
      <c r="J8938" s="492">
        <f>H8938*F8938*E8938+I8938*G8938*E8938</f>
        <v>0</v>
      </c>
      <c r="K8938" s="458"/>
    </row>
    <row r="8939" spans="1:11">
      <c r="A8939" s="450"/>
      <c r="B8939" s="493"/>
      <c r="C8939" s="494"/>
      <c r="D8939" s="495"/>
      <c r="E8939" s="496"/>
      <c r="F8939" s="496"/>
      <c r="G8939" s="496"/>
      <c r="H8939" s="497"/>
      <c r="I8939" s="498"/>
      <c r="J8939" s="492">
        <f>H8939*F8939*E8939+I8939*G8939*E8939</f>
        <v>0</v>
      </c>
      <c r="K8939" s="458"/>
    </row>
    <row r="8940" spans="1:11">
      <c r="A8940" s="450"/>
      <c r="B8940" s="499" t="s">
        <v>1119</v>
      </c>
      <c r="C8940" s="469"/>
      <c r="D8940" s="469"/>
      <c r="E8940" s="469"/>
      <c r="F8940" s="469"/>
      <c r="G8940" s="469"/>
      <c r="H8940" s="469"/>
      <c r="I8940" s="500" t="s">
        <v>138</v>
      </c>
      <c r="J8940" s="501">
        <f>SUM(J8937:J8939)</f>
        <v>0</v>
      </c>
      <c r="K8940" s="458"/>
    </row>
    <row r="8941" spans="1:11">
      <c r="A8941" s="450"/>
      <c r="B8941" s="502"/>
      <c r="C8941" s="502"/>
      <c r="D8941" s="502"/>
      <c r="E8941" s="502"/>
      <c r="F8941" s="502"/>
      <c r="G8941" s="502"/>
      <c r="H8941" s="502"/>
      <c r="I8941" s="503"/>
      <c r="J8941" s="504"/>
      <c r="K8941" s="458"/>
    </row>
    <row r="8942" spans="1:11" ht="20.399999999999999">
      <c r="A8942" s="450"/>
      <c r="B8942" s="1664" t="s">
        <v>1120</v>
      </c>
      <c r="C8942" s="1665"/>
      <c r="D8942" s="1665"/>
      <c r="E8942" s="1666"/>
      <c r="F8942" s="505" t="s">
        <v>873</v>
      </c>
      <c r="G8942" s="506"/>
      <c r="H8942" s="507" t="s">
        <v>560</v>
      </c>
      <c r="I8942" s="508" t="s">
        <v>1121</v>
      </c>
      <c r="J8942" s="509" t="s">
        <v>1122</v>
      </c>
      <c r="K8942" s="458"/>
    </row>
    <row r="8943" spans="1:11">
      <c r="A8943" s="450"/>
      <c r="B8943" s="510"/>
      <c r="C8943" s="511"/>
      <c r="D8943" s="512"/>
      <c r="E8943" s="513"/>
      <c r="F8943" s="514"/>
      <c r="G8943" s="515"/>
      <c r="H8943" s="516"/>
      <c r="I8943" s="484"/>
      <c r="J8943" s="485"/>
      <c r="K8943" s="458"/>
    </row>
    <row r="8944" spans="1:11">
      <c r="A8944" s="450"/>
      <c r="B8944" s="517"/>
      <c r="C8944" s="518"/>
      <c r="D8944" s="459"/>
      <c r="E8944" s="487"/>
      <c r="F8944" s="488"/>
      <c r="G8944" s="519"/>
      <c r="H8944" s="520"/>
      <c r="I8944" s="521"/>
      <c r="J8944" s="492"/>
      <c r="K8944" s="458"/>
    </row>
    <row r="8945" spans="1:11">
      <c r="A8945" s="450"/>
      <c r="B8945" s="517" t="s">
        <v>734</v>
      </c>
      <c r="C8945" s="518"/>
      <c r="D8945" s="459"/>
      <c r="E8945" s="487"/>
      <c r="F8945" s="488"/>
      <c r="G8945" s="519"/>
      <c r="H8945" s="520">
        <v>0.34920000000000001</v>
      </c>
      <c r="I8945" s="521">
        <f>VLOOKUP(B8945,'MÃO DE OBRA'!$A:$E,5,FALSE)/220</f>
        <v>23.596363636363641</v>
      </c>
      <c r="J8945" s="492">
        <f t="shared" ref="J8945:J8946" si="246">H8945*I8945</f>
        <v>8.2398501818181842</v>
      </c>
      <c r="K8945" s="458"/>
    </row>
    <row r="8946" spans="1:11">
      <c r="A8946" s="450"/>
      <c r="B8946" s="517" t="s">
        <v>626</v>
      </c>
      <c r="C8946" s="518"/>
      <c r="D8946" s="459"/>
      <c r="E8946" s="487"/>
      <c r="F8946" s="488"/>
      <c r="G8946" s="519"/>
      <c r="H8946" s="520">
        <v>0.34920000000000001</v>
      </c>
      <c r="I8946" s="521">
        <f>VLOOKUP(B8946,'MÃO DE OBRA'!$A:$E,5,FALSE)/220</f>
        <v>15.730909090909092</v>
      </c>
      <c r="J8946" s="492">
        <f t="shared" si="246"/>
        <v>5.4932334545454555</v>
      </c>
      <c r="K8946" s="458"/>
    </row>
    <row r="8947" spans="1:11">
      <c r="A8947" s="450"/>
      <c r="B8947" s="517"/>
      <c r="C8947" s="518"/>
      <c r="D8947" s="459"/>
      <c r="E8947" s="487"/>
      <c r="F8947" s="488"/>
      <c r="G8947" s="519"/>
      <c r="H8947" s="520"/>
      <c r="I8947" s="491"/>
      <c r="J8947" s="492">
        <f>H8947*I8947</f>
        <v>0</v>
      </c>
      <c r="K8947" s="458"/>
    </row>
    <row r="8948" spans="1:11">
      <c r="A8948" s="450"/>
      <c r="B8948" s="499" t="s">
        <v>1119</v>
      </c>
      <c r="C8948" s="502"/>
      <c r="D8948" s="502"/>
      <c r="E8948" s="502"/>
      <c r="F8948" s="502"/>
      <c r="G8948" s="502"/>
      <c r="H8948" s="502"/>
      <c r="I8948" s="522" t="s">
        <v>138</v>
      </c>
      <c r="J8948" s="501">
        <f>SUM(J8943:J8947)</f>
        <v>13.73308363636364</v>
      </c>
      <c r="K8948" s="458"/>
    </row>
    <row r="8949" spans="1:11">
      <c r="A8949" s="450"/>
      <c r="B8949" s="523"/>
      <c r="C8949" s="523"/>
      <c r="D8949" s="523"/>
      <c r="E8949" s="523"/>
      <c r="F8949" s="523"/>
      <c r="G8949" s="523"/>
      <c r="H8949" s="523"/>
      <c r="I8949" s="524"/>
      <c r="J8949" s="523"/>
      <c r="K8949" s="458"/>
    </row>
    <row r="8950" spans="1:11">
      <c r="A8950" s="450"/>
      <c r="B8950" s="525" t="s">
        <v>1123</v>
      </c>
      <c r="C8950" s="526"/>
      <c r="D8950" s="523"/>
      <c r="E8950" s="527">
        <v>1</v>
      </c>
      <c r="F8950" s="528" t="s">
        <v>1221</v>
      </c>
      <c r="G8950" s="506"/>
      <c r="H8950" s="506"/>
      <c r="I8950" s="529" t="s">
        <v>1124</v>
      </c>
      <c r="J8950" s="501">
        <f>J8940+J8948</f>
        <v>13.73308363636364</v>
      </c>
      <c r="K8950" s="458"/>
    </row>
    <row r="8951" spans="1:11">
      <c r="A8951" s="450"/>
      <c r="B8951" s="530"/>
      <c r="C8951" s="523"/>
      <c r="D8951" s="523"/>
      <c r="E8951" s="531"/>
      <c r="F8951" s="532"/>
      <c r="G8951" s="532"/>
      <c r="H8951" s="532"/>
      <c r="I8951" s="524"/>
      <c r="J8951" s="523"/>
      <c r="K8951" s="458"/>
    </row>
    <row r="8952" spans="1:11" ht="20.399999999999999">
      <c r="A8952" s="450"/>
      <c r="B8952" s="1667" t="s">
        <v>481</v>
      </c>
      <c r="C8952" s="1668"/>
      <c r="D8952" s="1668"/>
      <c r="E8952" s="1669"/>
      <c r="F8952" s="533" t="s">
        <v>873</v>
      </c>
      <c r="G8952" s="534" t="s">
        <v>493</v>
      </c>
      <c r="H8952" s="507" t="s">
        <v>1115</v>
      </c>
      <c r="I8952" s="535" t="s">
        <v>480</v>
      </c>
      <c r="J8952" s="536" t="s">
        <v>482</v>
      </c>
      <c r="K8952" s="458"/>
    </row>
    <row r="8953" spans="1:11">
      <c r="A8953" s="450"/>
      <c r="B8953" s="537"/>
      <c r="C8953" s="538"/>
      <c r="D8953" s="538"/>
      <c r="E8953" s="539"/>
      <c r="F8953" s="540"/>
      <c r="G8953" s="541"/>
      <c r="H8953" s="547"/>
      <c r="I8953" s="543"/>
      <c r="J8953" s="485"/>
      <c r="K8953" s="458"/>
    </row>
    <row r="8954" spans="1:11">
      <c r="A8954" s="450"/>
      <c r="B8954" s="537"/>
      <c r="C8954" s="518"/>
      <c r="D8954" s="518"/>
      <c r="E8954" s="487"/>
      <c r="F8954" s="540"/>
      <c r="G8954" s="541"/>
      <c r="H8954" s="547"/>
      <c r="I8954" s="543"/>
      <c r="J8954" s="492"/>
      <c r="K8954" s="458"/>
    </row>
    <row r="8955" spans="1:11">
      <c r="A8955" s="450"/>
      <c r="B8955" s="517"/>
      <c r="C8955" s="518"/>
      <c r="D8955" s="518"/>
      <c r="E8955" s="487"/>
      <c r="F8955" s="488"/>
      <c r="G8955" s="546"/>
      <c r="H8955" s="547"/>
      <c r="I8955" s="543"/>
      <c r="J8955" s="492">
        <f>H8955*I8955*E8937*F8937</f>
        <v>0</v>
      </c>
      <c r="K8955" s="458"/>
    </row>
    <row r="8956" spans="1:11">
      <c r="A8956" s="450"/>
      <c r="B8956" s="517"/>
      <c r="C8956" s="526"/>
      <c r="D8956" s="526"/>
      <c r="E8956" s="494"/>
      <c r="F8956" s="488"/>
      <c r="G8956" s="468"/>
      <c r="H8956" s="547"/>
      <c r="I8956" s="548"/>
      <c r="J8956" s="492">
        <f>H8956*I8956*E8938*F8938</f>
        <v>0</v>
      </c>
      <c r="K8956" s="458"/>
    </row>
    <row r="8957" spans="1:11">
      <c r="A8957" s="450"/>
      <c r="B8957" s="550" t="s">
        <v>1119</v>
      </c>
      <c r="C8957" s="526"/>
      <c r="D8957" s="526"/>
      <c r="E8957" s="526"/>
      <c r="F8957" s="523"/>
      <c r="G8957" s="526"/>
      <c r="H8957" s="551"/>
      <c r="I8957" s="552" t="s">
        <v>138</v>
      </c>
      <c r="J8957" s="501">
        <f>SUM(J8953:J8956)</f>
        <v>0</v>
      </c>
      <c r="K8957" s="458"/>
    </row>
    <row r="8958" spans="1:11">
      <c r="A8958" s="450"/>
      <c r="B8958" s="553"/>
      <c r="C8958" s="526"/>
      <c r="D8958" s="526"/>
      <c r="E8958" s="554"/>
      <c r="F8958" s="555"/>
      <c r="G8958" s="506"/>
      <c r="H8958" s="506"/>
      <c r="I8958" s="529"/>
      <c r="J8958" s="554"/>
      <c r="K8958" s="458"/>
    </row>
    <row r="8959" spans="1:11" ht="20.399999999999999">
      <c r="A8959" s="450"/>
      <c r="B8959" s="1667" t="s">
        <v>1125</v>
      </c>
      <c r="C8959" s="1668"/>
      <c r="D8959" s="1668"/>
      <c r="E8959" s="1668"/>
      <c r="F8959" s="1669"/>
      <c r="G8959" s="556" t="s">
        <v>494</v>
      </c>
      <c r="H8959" s="506" t="s">
        <v>1126</v>
      </c>
      <c r="I8959" s="557" t="s">
        <v>1115</v>
      </c>
      <c r="J8959" s="509" t="s">
        <v>482</v>
      </c>
      <c r="K8959" s="458"/>
    </row>
    <row r="8960" spans="1:11">
      <c r="A8960" s="450"/>
      <c r="B8960" s="558"/>
      <c r="C8960" s="559"/>
      <c r="D8960" s="560"/>
      <c r="E8960" s="560"/>
      <c r="F8960" s="561"/>
      <c r="G8960" s="489"/>
      <c r="H8960" s="489"/>
      <c r="I8960" s="562"/>
      <c r="J8960" s="492"/>
      <c r="K8960" s="458"/>
    </row>
    <row r="8961" spans="1:11">
      <c r="A8961" s="450"/>
      <c r="B8961" s="563"/>
      <c r="C8961" s="564"/>
      <c r="D8961" s="565"/>
      <c r="E8961" s="565"/>
      <c r="F8961" s="566"/>
      <c r="G8961" s="489"/>
      <c r="H8961" s="489"/>
      <c r="I8961" s="562"/>
      <c r="J8961" s="492"/>
      <c r="K8961" s="458"/>
    </row>
    <row r="8962" spans="1:11">
      <c r="A8962" s="450"/>
      <c r="B8962" s="1670" t="s">
        <v>138</v>
      </c>
      <c r="C8962" s="1670"/>
      <c r="D8962" s="1670"/>
      <c r="E8962" s="1670"/>
      <c r="F8962" s="1670"/>
      <c r="G8962" s="1670"/>
      <c r="H8962" s="1670"/>
      <c r="I8962" s="1670"/>
      <c r="J8962" s="501">
        <f>SUM(J8960:J8961)</f>
        <v>0</v>
      </c>
      <c r="K8962" s="458"/>
    </row>
    <row r="8963" spans="1:11">
      <c r="A8963" s="450"/>
      <c r="B8963" s="567"/>
      <c r="C8963" s="511"/>
      <c r="D8963" s="511"/>
      <c r="E8963" s="568"/>
      <c r="F8963" s="569"/>
      <c r="G8963" s="570"/>
      <c r="H8963" s="570"/>
      <c r="I8963" s="571"/>
      <c r="J8963" s="572"/>
      <c r="K8963" s="458"/>
    </row>
    <row r="8964" spans="1:11">
      <c r="A8964" s="450"/>
      <c r="B8964" s="573" t="s">
        <v>1127</v>
      </c>
      <c r="C8964" s="573"/>
      <c r="D8964" s="550"/>
      <c r="E8964" s="523"/>
      <c r="F8964" s="523"/>
      <c r="G8964" s="523"/>
      <c r="H8964" s="574"/>
      <c r="I8964" s="575"/>
      <c r="J8964" s="639">
        <f>(J8950+J8957+J8962)/E8950</f>
        <v>13.73308363636364</v>
      </c>
      <c r="K8964" s="458"/>
    </row>
    <row r="8965" spans="1:11">
      <c r="A8965" s="450"/>
      <c r="B8965" s="553"/>
      <c r="C8965" s="526"/>
      <c r="D8965" s="526"/>
      <c r="E8965" s="554"/>
      <c r="F8965" s="555"/>
      <c r="G8965" s="506"/>
      <c r="H8965" s="506"/>
      <c r="I8965" s="529"/>
      <c r="J8965" s="576"/>
      <c r="K8965" s="458"/>
    </row>
    <row r="8966" spans="1:11" ht="20.399999999999999">
      <c r="A8966" s="450"/>
      <c r="B8966" s="1667" t="s">
        <v>1128</v>
      </c>
      <c r="C8966" s="1668"/>
      <c r="D8966" s="1668"/>
      <c r="E8966" s="1668"/>
      <c r="F8966" s="1669"/>
      <c r="G8966" s="556" t="s">
        <v>494</v>
      </c>
      <c r="H8966" s="506" t="s">
        <v>1126</v>
      </c>
      <c r="I8966" s="557" t="s">
        <v>1115</v>
      </c>
      <c r="J8966" s="509" t="s">
        <v>482</v>
      </c>
      <c r="K8966" s="458"/>
    </row>
    <row r="8967" spans="1:11">
      <c r="A8967" s="450"/>
      <c r="B8967" s="558" t="s">
        <v>1545</v>
      </c>
      <c r="C8967" s="559"/>
      <c r="D8967" s="560"/>
      <c r="E8967" s="560"/>
      <c r="F8967" s="561"/>
      <c r="G8967" s="489">
        <v>0.2</v>
      </c>
      <c r="H8967" s="489" t="s">
        <v>533</v>
      </c>
      <c r="I8967" s="562">
        <v>13.2</v>
      </c>
      <c r="J8967" s="492">
        <f>G8967*I8967</f>
        <v>2.64</v>
      </c>
      <c r="K8967" s="458"/>
    </row>
    <row r="8968" spans="1:11">
      <c r="A8968" s="450"/>
      <c r="B8968" s="563" t="s">
        <v>1546</v>
      </c>
      <c r="C8968" s="564"/>
      <c r="D8968" s="565"/>
      <c r="E8968" s="565"/>
      <c r="F8968" s="566"/>
      <c r="G8968" s="489">
        <v>3.0000000000000001E-3</v>
      </c>
      <c r="H8968" s="489" t="s">
        <v>1140</v>
      </c>
      <c r="I8968" s="562">
        <v>38.090000000000003</v>
      </c>
      <c r="J8968" s="492">
        <f t="shared" ref="J8968:J8969" si="247">G8968*I8968</f>
        <v>0.11427000000000001</v>
      </c>
      <c r="K8968" s="458"/>
    </row>
    <row r="8969" spans="1:11">
      <c r="A8969" s="450"/>
      <c r="B8969" s="563" t="s">
        <v>1547</v>
      </c>
      <c r="C8969" s="564"/>
      <c r="D8969" s="565"/>
      <c r="E8969" s="565"/>
      <c r="F8969" s="566"/>
      <c r="G8969" s="489">
        <v>1.2</v>
      </c>
      <c r="H8969" s="489" t="s">
        <v>1221</v>
      </c>
      <c r="I8969" s="743">
        <v>13</v>
      </c>
      <c r="J8969" s="492">
        <f t="shared" si="247"/>
        <v>15.6</v>
      </c>
      <c r="K8969" s="458"/>
    </row>
    <row r="8970" spans="1:11">
      <c r="A8970" s="450"/>
      <c r="B8970" s="563"/>
      <c r="C8970" s="564"/>
      <c r="D8970" s="565"/>
      <c r="E8970" s="565"/>
      <c r="F8970" s="566"/>
      <c r="G8970" s="489"/>
      <c r="H8970" s="489"/>
      <c r="I8970" s="743"/>
      <c r="J8970" s="492"/>
      <c r="K8970" s="458"/>
    </row>
    <row r="8971" spans="1:11">
      <c r="A8971" s="450"/>
      <c r="B8971" s="563"/>
      <c r="C8971" s="564"/>
      <c r="D8971" s="565"/>
      <c r="E8971" s="565"/>
      <c r="F8971" s="566"/>
      <c r="G8971" s="489"/>
      <c r="H8971" s="489"/>
      <c r="I8971" s="743"/>
      <c r="J8971" s="492"/>
      <c r="K8971" s="458"/>
    </row>
    <row r="8972" spans="1:11">
      <c r="A8972" s="450"/>
      <c r="B8972" s="563"/>
      <c r="C8972" s="564"/>
      <c r="D8972" s="565"/>
      <c r="E8972" s="565"/>
      <c r="F8972" s="566"/>
      <c r="G8972" s="489"/>
      <c r="H8972" s="489"/>
      <c r="I8972" s="743"/>
      <c r="J8972" s="492"/>
      <c r="K8972" s="458"/>
    </row>
    <row r="8973" spans="1:11">
      <c r="A8973" s="450"/>
      <c r="B8973" s="563"/>
      <c r="C8973" s="564"/>
      <c r="D8973" s="565"/>
      <c r="E8973" s="565"/>
      <c r="F8973" s="566"/>
      <c r="G8973" s="489"/>
      <c r="H8973" s="489"/>
      <c r="I8973" s="743"/>
      <c r="J8973" s="492"/>
      <c r="K8973" s="458"/>
    </row>
    <row r="8974" spans="1:11">
      <c r="A8974" s="450"/>
      <c r="B8974" s="581"/>
      <c r="C8974" s="523"/>
      <c r="D8974" s="523"/>
      <c r="E8974" s="582"/>
      <c r="F8974" s="583"/>
      <c r="G8974" s="532"/>
      <c r="H8974" s="532"/>
      <c r="I8974" s="524" t="s">
        <v>138</v>
      </c>
      <c r="J8974" s="501">
        <f>SUM(J8967:J8973)</f>
        <v>18.35427</v>
      </c>
      <c r="K8974" s="458"/>
    </row>
    <row r="8975" spans="1:11">
      <c r="A8975" s="450"/>
      <c r="B8975" s="584"/>
      <c r="C8975" s="523"/>
      <c r="D8975" s="523"/>
      <c r="E8975" s="582"/>
      <c r="F8975" s="583"/>
      <c r="G8975" s="532"/>
      <c r="H8975" s="532"/>
      <c r="I8975" s="524"/>
      <c r="J8975" s="582"/>
      <c r="K8975" s="458"/>
    </row>
    <row r="8976" spans="1:11" ht="20.399999999999999">
      <c r="A8976" s="450"/>
      <c r="B8976" s="1667" t="s">
        <v>1141</v>
      </c>
      <c r="C8976" s="1668"/>
      <c r="D8976" s="1668"/>
      <c r="E8976" s="1668"/>
      <c r="F8976" s="1669"/>
      <c r="G8976" s="587" t="s">
        <v>494</v>
      </c>
      <c r="H8976" s="506" t="s">
        <v>1115</v>
      </c>
      <c r="I8976" s="557"/>
      <c r="J8976" s="509" t="s">
        <v>482</v>
      </c>
      <c r="K8976" s="458"/>
    </row>
    <row r="8977" spans="1:11">
      <c r="A8977" s="450"/>
      <c r="B8977" s="1654"/>
      <c r="C8977" s="1655"/>
      <c r="D8977" s="1655"/>
      <c r="E8977" s="1655"/>
      <c r="F8977" s="1656"/>
      <c r="G8977" s="489"/>
      <c r="H8977" s="1657"/>
      <c r="I8977" s="1658"/>
      <c r="J8977" s="492"/>
      <c r="K8977" s="458"/>
    </row>
    <row r="8978" spans="1:11">
      <c r="A8978" s="450"/>
      <c r="B8978" s="1659"/>
      <c r="C8978" s="1660"/>
      <c r="D8978" s="1660"/>
      <c r="E8978" s="1660"/>
      <c r="F8978" s="1661"/>
      <c r="G8978" s="496"/>
      <c r="H8978" s="1662"/>
      <c r="I8978" s="1663"/>
      <c r="J8978" s="492"/>
      <c r="K8978" s="458"/>
    </row>
    <row r="8979" spans="1:11">
      <c r="A8979" s="450"/>
      <c r="B8979" s="581"/>
      <c r="C8979" s="523"/>
      <c r="D8979" s="523"/>
      <c r="E8979" s="582"/>
      <c r="F8979" s="583"/>
      <c r="G8979" s="532"/>
      <c r="H8979" s="532"/>
      <c r="I8979" s="524" t="s">
        <v>138</v>
      </c>
      <c r="J8979" s="501">
        <f>SUM(J8977:J8978)</f>
        <v>0</v>
      </c>
      <c r="K8979" s="458"/>
    </row>
    <row r="8980" spans="1:11">
      <c r="A8980" s="450"/>
      <c r="B8980" s="523"/>
      <c r="C8980" s="523"/>
      <c r="D8980" s="523"/>
      <c r="E8980" s="523"/>
      <c r="F8980" s="523"/>
      <c r="G8980" s="523"/>
      <c r="H8980" s="523"/>
      <c r="I8980" s="524"/>
      <c r="J8980" s="523"/>
      <c r="K8980" s="458"/>
    </row>
    <row r="8981" spans="1:11">
      <c r="A8981" s="450"/>
      <c r="B8981" s="1645" t="s">
        <v>1142</v>
      </c>
      <c r="C8981" s="1646"/>
      <c r="D8981" s="1646"/>
      <c r="E8981" s="1646"/>
      <c r="F8981" s="1646"/>
      <c r="G8981" s="1646"/>
      <c r="H8981" s="1646"/>
      <c r="I8981" s="1647"/>
      <c r="J8981" s="573">
        <f>J8979+J8974+J8964</f>
        <v>32.087353636363638</v>
      </c>
      <c r="K8981" s="458"/>
    </row>
    <row r="8982" spans="1:11">
      <c r="A8982" s="450"/>
      <c r="B8982" s="523"/>
      <c r="C8982" s="523"/>
      <c r="D8982" s="523"/>
      <c r="E8982" s="523"/>
      <c r="F8982" s="523"/>
      <c r="G8982" s="523"/>
      <c r="H8982" s="523"/>
      <c r="I8982" s="524"/>
      <c r="J8982" s="523"/>
      <c r="K8982" s="458"/>
    </row>
    <row r="8983" spans="1:11">
      <c r="A8983" s="450"/>
      <c r="B8983" s="1645" t="s">
        <v>1143</v>
      </c>
      <c r="C8983" s="1646"/>
      <c r="D8983" s="1646"/>
      <c r="E8983" s="1646"/>
      <c r="F8983" s="1646"/>
      <c r="G8983" s="1646"/>
      <c r="H8983" s="1646"/>
      <c r="I8983" s="1647"/>
      <c r="J8983" s="501">
        <f>J8981*0</f>
        <v>0</v>
      </c>
      <c r="K8983" s="458"/>
    </row>
    <row r="8984" spans="1:11">
      <c r="A8984" s="450"/>
      <c r="B8984" s="523"/>
      <c r="C8984" s="523"/>
      <c r="D8984" s="523"/>
      <c r="E8984" s="523"/>
      <c r="F8984" s="523"/>
      <c r="G8984" s="523"/>
      <c r="H8984" s="523"/>
      <c r="I8984" s="524"/>
      <c r="J8984" s="523"/>
      <c r="K8984" s="458"/>
    </row>
    <row r="8985" spans="1:11">
      <c r="A8985" s="450"/>
      <c r="B8985" s="1645" t="s">
        <v>1144</v>
      </c>
      <c r="C8985" s="1646"/>
      <c r="D8985" s="1646"/>
      <c r="E8985" s="1646"/>
      <c r="F8985" s="1646"/>
      <c r="G8985" s="1646"/>
      <c r="H8985" s="1646"/>
      <c r="I8985" s="1647"/>
      <c r="J8985" s="573">
        <f>J8981+J8983</f>
        <v>32.087353636363638</v>
      </c>
      <c r="K8985" s="458"/>
    </row>
    <row r="8986" spans="1:11">
      <c r="A8986" s="450"/>
      <c r="B8986" s="511"/>
      <c r="C8986" s="511"/>
      <c r="D8986" s="511"/>
      <c r="E8986" s="511"/>
      <c r="F8986" s="511"/>
      <c r="G8986" s="511"/>
      <c r="H8986" s="511"/>
      <c r="I8986" s="571"/>
      <c r="J8986" s="511"/>
      <c r="K8986" s="458"/>
    </row>
    <row r="8987" spans="1:11">
      <c r="A8987" s="450"/>
      <c r="B8987" s="589"/>
      <c r="C8987" s="559"/>
      <c r="D8987" s="559"/>
      <c r="E8987" s="559"/>
      <c r="F8987" s="559"/>
      <c r="G8987" s="559"/>
      <c r="H8987" s="559"/>
      <c r="I8987" s="559"/>
      <c r="J8987" s="590"/>
      <c r="K8987" s="458"/>
    </row>
    <row r="8988" spans="1:11">
      <c r="A8988" s="450"/>
      <c r="B8988" s="591"/>
      <c r="C8988" s="592"/>
      <c r="D8988" s="593"/>
      <c r="E8988" s="593"/>
      <c r="F8988" s="594" t="s">
        <v>1119</v>
      </c>
      <c r="G8988" s="595" t="s">
        <v>1119</v>
      </c>
      <c r="H8988" s="592"/>
      <c r="I8988" s="592"/>
      <c r="J8988" s="596"/>
      <c r="K8988" s="458"/>
    </row>
    <row r="8989" spans="1:11">
      <c r="A8989" s="450"/>
      <c r="B8989" s="459"/>
      <c r="C8989" s="459"/>
      <c r="D8989" s="459"/>
      <c r="E8989" s="459"/>
      <c r="F8989" s="459"/>
      <c r="G8989" s="459"/>
      <c r="H8989" s="459"/>
      <c r="I8989" s="459"/>
      <c r="J8989" s="459"/>
      <c r="K8989" s="458"/>
    </row>
    <row r="8990" spans="1:11">
      <c r="A8990" s="450"/>
      <c r="B8990" s="597"/>
      <c r="C8990" s="598"/>
      <c r="D8990" s="598"/>
      <c r="E8990" s="598"/>
      <c r="F8990" s="599"/>
      <c r="G8990" s="600" t="s">
        <v>482</v>
      </c>
      <c r="H8990" s="502"/>
      <c r="I8990" s="502"/>
      <c r="J8990" s="505"/>
      <c r="K8990" s="458"/>
    </row>
    <row r="8991" spans="1:11">
      <c r="A8991" s="450"/>
      <c r="B8991" s="601"/>
      <c r="C8991" s="602"/>
      <c r="D8991" s="602"/>
      <c r="E8991" s="602"/>
      <c r="F8991" s="603"/>
      <c r="G8991" s="1648" t="s">
        <v>1145</v>
      </c>
      <c r="H8991" s="1649"/>
      <c r="I8991" s="1649"/>
      <c r="J8991" s="1650"/>
      <c r="K8991" s="458"/>
    </row>
    <row r="8992" spans="1:11">
      <c r="A8992" s="450"/>
      <c r="B8992" s="604"/>
      <c r="C8992" s="605"/>
      <c r="D8992" s="605"/>
      <c r="E8992" s="605"/>
      <c r="F8992" s="606"/>
      <c r="G8992" s="607"/>
      <c r="H8992" s="1651"/>
      <c r="I8992" s="1652"/>
      <c r="J8992" s="1653"/>
      <c r="K8992" s="458"/>
    </row>
    <row r="8993" spans="1:11" ht="15" thickBot="1">
      <c r="A8993" s="608"/>
      <c r="B8993" s="609"/>
      <c r="C8993" s="609"/>
      <c r="D8993" s="609"/>
      <c r="E8993" s="609"/>
      <c r="F8993" s="609"/>
      <c r="G8993" s="609"/>
      <c r="H8993" s="609"/>
      <c r="I8993" s="609"/>
      <c r="J8993" s="609"/>
      <c r="K8993" s="610"/>
    </row>
    <row r="8994" spans="1:11">
      <c r="A8994" s="447"/>
      <c r="B8994" s="448"/>
      <c r="C8994" s="448"/>
      <c r="D8994" s="448"/>
      <c r="E8994" s="448"/>
      <c r="F8994" s="448"/>
      <c r="G8994" s="448"/>
      <c r="H8994" s="448"/>
      <c r="I8994" s="448"/>
      <c r="J8994" s="448"/>
      <c r="K8994" s="449"/>
    </row>
    <row r="8995" spans="1:11">
      <c r="A8995" s="450"/>
      <c r="B8995" s="451" t="s">
        <v>141</v>
      </c>
      <c r="C8995" s="452"/>
      <c r="D8995" s="453" t="s">
        <v>1105</v>
      </c>
      <c r="E8995" s="454"/>
      <c r="F8995" s="455"/>
      <c r="G8995" s="455"/>
      <c r="H8995" s="456"/>
      <c r="I8995" s="456"/>
      <c r="J8995" s="457"/>
      <c r="K8995" s="458"/>
    </row>
    <row r="8996" spans="1:11">
      <c r="A8996" s="450"/>
      <c r="B8996" s="459"/>
      <c r="C8996" s="459"/>
      <c r="D8996" s="459"/>
      <c r="E8996" s="459"/>
      <c r="F8996" s="459"/>
      <c r="G8996" s="459"/>
      <c r="H8996" s="459"/>
      <c r="I8996" s="459"/>
      <c r="J8996" s="459"/>
      <c r="K8996" s="458"/>
    </row>
    <row r="8997" spans="1:11">
      <c r="A8997" s="450"/>
      <c r="B8997" s="460" t="s">
        <v>1146</v>
      </c>
      <c r="C8997" s="461" t="s">
        <v>1107</v>
      </c>
      <c r="D8997" s="1671" t="s">
        <v>198</v>
      </c>
      <c r="E8997" s="1672"/>
      <c r="F8997" s="1672"/>
      <c r="G8997" s="1672"/>
      <c r="H8997" s="1672"/>
      <c r="I8997" s="1673"/>
      <c r="J8997" s="462" t="s">
        <v>1108</v>
      </c>
      <c r="K8997" s="458"/>
    </row>
    <row r="8998" spans="1:11" ht="23.25" customHeight="1">
      <c r="A8998" s="450"/>
      <c r="B8998" s="463">
        <v>50028</v>
      </c>
      <c r="C8998" s="464"/>
      <c r="D8998" s="1674" t="s">
        <v>1548</v>
      </c>
      <c r="E8998" s="1675"/>
      <c r="F8998" s="1675"/>
      <c r="G8998" s="1675"/>
      <c r="H8998" s="1675"/>
      <c r="I8998" s="1676"/>
      <c r="J8998" s="468" t="str">
        <f>F9015</f>
        <v>M</v>
      </c>
      <c r="K8998" s="458"/>
    </row>
    <row r="8999" spans="1:11">
      <c r="A8999" s="450"/>
      <c r="B8999" s="469"/>
      <c r="C8999" s="469"/>
      <c r="D8999" s="469"/>
      <c r="E8999" s="469"/>
      <c r="F8999" s="469"/>
      <c r="G8999" s="469"/>
      <c r="H8999" s="469"/>
      <c r="I8999" s="470"/>
      <c r="J8999" s="471"/>
      <c r="K8999" s="458"/>
    </row>
    <row r="9000" spans="1:11">
      <c r="A9000" s="450"/>
      <c r="B9000" s="1648" t="s">
        <v>1111</v>
      </c>
      <c r="C9000" s="1650"/>
      <c r="D9000" s="1679" t="s">
        <v>873</v>
      </c>
      <c r="E9000" s="1681" t="s">
        <v>1112</v>
      </c>
      <c r="F9000" s="472" t="s">
        <v>1113</v>
      </c>
      <c r="G9000" s="473"/>
      <c r="H9000" s="472" t="s">
        <v>1114</v>
      </c>
      <c r="I9000" s="473"/>
      <c r="J9000" s="474" t="s">
        <v>1115</v>
      </c>
      <c r="K9000" s="458"/>
    </row>
    <row r="9001" spans="1:11">
      <c r="A9001" s="450"/>
      <c r="B9001" s="1677"/>
      <c r="C9001" s="1678"/>
      <c r="D9001" s="1680"/>
      <c r="E9001" s="1682"/>
      <c r="F9001" s="475" t="s">
        <v>1116</v>
      </c>
      <c r="G9001" s="475" t="s">
        <v>1117</v>
      </c>
      <c r="H9001" s="475" t="s">
        <v>1116</v>
      </c>
      <c r="I9001" s="476" t="s">
        <v>1117</v>
      </c>
      <c r="J9001" s="477" t="s">
        <v>1118</v>
      </c>
      <c r="K9001" s="458"/>
    </row>
    <row r="9002" spans="1:11">
      <c r="A9002" s="450"/>
      <c r="B9002" s="486"/>
      <c r="C9002" s="487"/>
      <c r="D9002" s="488"/>
      <c r="E9002" s="481"/>
      <c r="F9002" s="481"/>
      <c r="G9002" s="482"/>
      <c r="H9002" s="490"/>
      <c r="I9002" s="484"/>
      <c r="J9002" s="492"/>
      <c r="K9002" s="458"/>
    </row>
    <row r="9003" spans="1:11">
      <c r="A9003" s="450"/>
      <c r="B9003" s="486"/>
      <c r="C9003" s="487"/>
      <c r="D9003" s="488"/>
      <c r="E9003" s="489"/>
      <c r="F9003" s="489"/>
      <c r="G9003" s="489"/>
      <c r="H9003" s="490"/>
      <c r="I9003" s="491"/>
      <c r="J9003" s="492">
        <f>H9003*F9003*E9003+I9003*G9003*E9003</f>
        <v>0</v>
      </c>
      <c r="K9003" s="458"/>
    </row>
    <row r="9004" spans="1:11">
      <c r="A9004" s="450"/>
      <c r="B9004" s="493"/>
      <c r="C9004" s="494"/>
      <c r="D9004" s="495"/>
      <c r="E9004" s="496"/>
      <c r="F9004" s="496"/>
      <c r="G9004" s="496"/>
      <c r="H9004" s="497"/>
      <c r="I9004" s="498"/>
      <c r="J9004" s="492">
        <f>H9004*F9004*E9004+I9004*G9004*E9004</f>
        <v>0</v>
      </c>
      <c r="K9004" s="458"/>
    </row>
    <row r="9005" spans="1:11">
      <c r="A9005" s="450"/>
      <c r="B9005" s="499" t="s">
        <v>1119</v>
      </c>
      <c r="C9005" s="469"/>
      <c r="D9005" s="469"/>
      <c r="E9005" s="469"/>
      <c r="F9005" s="469"/>
      <c r="G9005" s="469"/>
      <c r="H9005" s="469"/>
      <c r="I9005" s="500" t="s">
        <v>138</v>
      </c>
      <c r="J9005" s="501">
        <f>SUM(J9002:J9004)</f>
        <v>0</v>
      </c>
      <c r="K9005" s="458"/>
    </row>
    <row r="9006" spans="1:11">
      <c r="A9006" s="450"/>
      <c r="B9006" s="502"/>
      <c r="C9006" s="502"/>
      <c r="D9006" s="502"/>
      <c r="E9006" s="502"/>
      <c r="F9006" s="502"/>
      <c r="G9006" s="502"/>
      <c r="H9006" s="502"/>
      <c r="I9006" s="503"/>
      <c r="J9006" s="504"/>
      <c r="K9006" s="458"/>
    </row>
    <row r="9007" spans="1:11" ht="20.399999999999999">
      <c r="A9007" s="450"/>
      <c r="B9007" s="1664" t="s">
        <v>1120</v>
      </c>
      <c r="C9007" s="1665"/>
      <c r="D9007" s="1665"/>
      <c r="E9007" s="1666"/>
      <c r="F9007" s="505" t="s">
        <v>873</v>
      </c>
      <c r="G9007" s="506"/>
      <c r="H9007" s="507" t="s">
        <v>560</v>
      </c>
      <c r="I9007" s="508" t="s">
        <v>1121</v>
      </c>
      <c r="J9007" s="509" t="s">
        <v>1122</v>
      </c>
      <c r="K9007" s="458"/>
    </row>
    <row r="9008" spans="1:11">
      <c r="A9008" s="450"/>
      <c r="B9008" s="510"/>
      <c r="C9008" s="511"/>
      <c r="D9008" s="512"/>
      <c r="E9008" s="513"/>
      <c r="F9008" s="514"/>
      <c r="G9008" s="515"/>
      <c r="H9008" s="516"/>
      <c r="I9008" s="484"/>
      <c r="J9008" s="485"/>
      <c r="K9008" s="458"/>
    </row>
    <row r="9009" spans="1:11">
      <c r="A9009" s="450"/>
      <c r="B9009" s="517"/>
      <c r="C9009" s="518"/>
      <c r="D9009" s="459"/>
      <c r="E9009" s="487"/>
      <c r="F9009" s="488"/>
      <c r="G9009" s="519"/>
      <c r="H9009" s="520"/>
      <c r="I9009" s="521"/>
      <c r="J9009" s="492"/>
      <c r="K9009" s="458"/>
    </row>
    <row r="9010" spans="1:11">
      <c r="A9010" s="450"/>
      <c r="B9010" s="517" t="s">
        <v>734</v>
      </c>
      <c r="C9010" s="518"/>
      <c r="D9010" s="459"/>
      <c r="E9010" s="487"/>
      <c r="F9010" s="488"/>
      <c r="G9010" s="519"/>
      <c r="H9010" s="520">
        <v>0.40740739999999998</v>
      </c>
      <c r="I9010" s="521">
        <f>VLOOKUP(B9010,'MÃO DE OBRA'!$A:$E,5,FALSE)/220</f>
        <v>23.596363636363641</v>
      </c>
      <c r="J9010" s="492">
        <f t="shared" ref="J9010:J9011" si="248">H9010*I9010</f>
        <v>9.6133331585454567</v>
      </c>
      <c r="K9010" s="458"/>
    </row>
    <row r="9011" spans="1:11">
      <c r="A9011" s="450"/>
      <c r="B9011" s="517" t="s">
        <v>626</v>
      </c>
      <c r="C9011" s="518"/>
      <c r="D9011" s="459"/>
      <c r="E9011" s="487"/>
      <c r="F9011" s="488"/>
      <c r="G9011" s="519"/>
      <c r="H9011" s="520">
        <v>0.40740739999999998</v>
      </c>
      <c r="I9011" s="521">
        <f>VLOOKUP(B9011,'MÃO DE OBRA'!$A:$E,5,FALSE)/220</f>
        <v>15.730909090909092</v>
      </c>
      <c r="J9011" s="492">
        <f t="shared" si="248"/>
        <v>6.4088887723636363</v>
      </c>
      <c r="K9011" s="458"/>
    </row>
    <row r="9012" spans="1:11">
      <c r="A9012" s="450"/>
      <c r="B9012" s="517"/>
      <c r="C9012" s="518"/>
      <c r="D9012" s="459"/>
      <c r="E9012" s="487"/>
      <c r="F9012" s="488"/>
      <c r="G9012" s="519"/>
      <c r="H9012" s="520"/>
      <c r="I9012" s="491"/>
      <c r="J9012" s="492">
        <f>H9012*I9012</f>
        <v>0</v>
      </c>
      <c r="K9012" s="458"/>
    </row>
    <row r="9013" spans="1:11">
      <c r="A9013" s="450"/>
      <c r="B9013" s="499" t="s">
        <v>1119</v>
      </c>
      <c r="C9013" s="502"/>
      <c r="D9013" s="502"/>
      <c r="E9013" s="502"/>
      <c r="F9013" s="502"/>
      <c r="G9013" s="502"/>
      <c r="H9013" s="502"/>
      <c r="I9013" s="522" t="s">
        <v>138</v>
      </c>
      <c r="J9013" s="501">
        <f>SUM(J9008:J9012)</f>
        <v>16.022221930909094</v>
      </c>
      <c r="K9013" s="458"/>
    </row>
    <row r="9014" spans="1:11">
      <c r="A9014" s="450"/>
      <c r="B9014" s="523"/>
      <c r="C9014" s="523"/>
      <c r="D9014" s="523"/>
      <c r="E9014" s="523"/>
      <c r="F9014" s="523"/>
      <c r="G9014" s="523"/>
      <c r="H9014" s="523"/>
      <c r="I9014" s="524"/>
      <c r="J9014" s="523"/>
      <c r="K9014" s="458"/>
    </row>
    <row r="9015" spans="1:11">
      <c r="A9015" s="450"/>
      <c r="B9015" s="525" t="s">
        <v>1123</v>
      </c>
      <c r="C9015" s="526"/>
      <c r="D9015" s="523"/>
      <c r="E9015" s="527">
        <v>1</v>
      </c>
      <c r="F9015" s="528" t="s">
        <v>1221</v>
      </c>
      <c r="G9015" s="506"/>
      <c r="H9015" s="506"/>
      <c r="I9015" s="529" t="s">
        <v>1124</v>
      </c>
      <c r="J9015" s="501">
        <f>J9005+J9013</f>
        <v>16.022221930909094</v>
      </c>
      <c r="K9015" s="458"/>
    </row>
    <row r="9016" spans="1:11">
      <c r="A9016" s="450"/>
      <c r="B9016" s="530"/>
      <c r="C9016" s="523"/>
      <c r="D9016" s="523"/>
      <c r="E9016" s="531"/>
      <c r="F9016" s="532"/>
      <c r="G9016" s="532"/>
      <c r="H9016" s="532"/>
      <c r="I9016" s="524"/>
      <c r="J9016" s="523"/>
      <c r="K9016" s="458"/>
    </row>
    <row r="9017" spans="1:11" ht="20.399999999999999">
      <c r="A9017" s="450"/>
      <c r="B9017" s="1667" t="s">
        <v>481</v>
      </c>
      <c r="C9017" s="1668"/>
      <c r="D9017" s="1668"/>
      <c r="E9017" s="1669"/>
      <c r="F9017" s="533" t="s">
        <v>873</v>
      </c>
      <c r="G9017" s="534" t="s">
        <v>493</v>
      </c>
      <c r="H9017" s="507" t="s">
        <v>1115</v>
      </c>
      <c r="I9017" s="535" t="s">
        <v>480</v>
      </c>
      <c r="J9017" s="536" t="s">
        <v>482</v>
      </c>
      <c r="K9017" s="458"/>
    </row>
    <row r="9018" spans="1:11">
      <c r="A9018" s="450"/>
      <c r="B9018" s="537"/>
      <c r="C9018" s="538"/>
      <c r="D9018" s="538"/>
      <c r="E9018" s="539"/>
      <c r="F9018" s="540"/>
      <c r="G9018" s="541"/>
      <c r="H9018" s="547"/>
      <c r="I9018" s="543"/>
      <c r="J9018" s="485"/>
      <c r="K9018" s="458"/>
    </row>
    <row r="9019" spans="1:11">
      <c r="A9019" s="450"/>
      <c r="B9019" s="537"/>
      <c r="C9019" s="518"/>
      <c r="D9019" s="518"/>
      <c r="E9019" s="487"/>
      <c r="F9019" s="540"/>
      <c r="G9019" s="541"/>
      <c r="H9019" s="547"/>
      <c r="I9019" s="543"/>
      <c r="J9019" s="492"/>
      <c r="K9019" s="458"/>
    </row>
    <row r="9020" spans="1:11">
      <c r="A9020" s="450"/>
      <c r="B9020" s="517"/>
      <c r="C9020" s="518"/>
      <c r="D9020" s="518"/>
      <c r="E9020" s="487"/>
      <c r="F9020" s="488"/>
      <c r="G9020" s="546"/>
      <c r="H9020" s="547"/>
      <c r="I9020" s="543"/>
      <c r="J9020" s="492">
        <f>H9020*I9020*E9002*F9002</f>
        <v>0</v>
      </c>
      <c r="K9020" s="458"/>
    </row>
    <row r="9021" spans="1:11">
      <c r="A9021" s="450"/>
      <c r="B9021" s="517"/>
      <c r="C9021" s="526"/>
      <c r="D9021" s="526"/>
      <c r="E9021" s="494"/>
      <c r="F9021" s="488"/>
      <c r="G9021" s="468"/>
      <c r="H9021" s="547"/>
      <c r="I9021" s="548"/>
      <c r="J9021" s="492">
        <f>H9021*I9021*E9003*F9003</f>
        <v>0</v>
      </c>
      <c r="K9021" s="458"/>
    </row>
    <row r="9022" spans="1:11">
      <c r="A9022" s="450"/>
      <c r="B9022" s="550" t="s">
        <v>1119</v>
      </c>
      <c r="C9022" s="526"/>
      <c r="D9022" s="526"/>
      <c r="E9022" s="526"/>
      <c r="F9022" s="523"/>
      <c r="G9022" s="526"/>
      <c r="H9022" s="551"/>
      <c r="I9022" s="552" t="s">
        <v>138</v>
      </c>
      <c r="J9022" s="501">
        <f>SUM(J9018:J9021)</f>
        <v>0</v>
      </c>
      <c r="K9022" s="458"/>
    </row>
    <row r="9023" spans="1:11">
      <c r="A9023" s="450"/>
      <c r="B9023" s="553"/>
      <c r="C9023" s="526"/>
      <c r="D9023" s="526"/>
      <c r="E9023" s="554"/>
      <c r="F9023" s="555"/>
      <c r="G9023" s="506"/>
      <c r="H9023" s="506"/>
      <c r="I9023" s="529"/>
      <c r="J9023" s="554"/>
      <c r="K9023" s="458"/>
    </row>
    <row r="9024" spans="1:11" ht="20.399999999999999">
      <c r="A9024" s="450"/>
      <c r="B9024" s="1667" t="s">
        <v>1125</v>
      </c>
      <c r="C9024" s="1668"/>
      <c r="D9024" s="1668"/>
      <c r="E9024" s="1668"/>
      <c r="F9024" s="1669"/>
      <c r="G9024" s="556" t="s">
        <v>494</v>
      </c>
      <c r="H9024" s="506" t="s">
        <v>1126</v>
      </c>
      <c r="I9024" s="557" t="s">
        <v>1115</v>
      </c>
      <c r="J9024" s="509" t="s">
        <v>482</v>
      </c>
      <c r="K9024" s="458"/>
    </row>
    <row r="9025" spans="1:11">
      <c r="A9025" s="450"/>
      <c r="B9025" s="558"/>
      <c r="C9025" s="559"/>
      <c r="D9025" s="560"/>
      <c r="E9025" s="560"/>
      <c r="F9025" s="561"/>
      <c r="G9025" s="489"/>
      <c r="H9025" s="489"/>
      <c r="I9025" s="562"/>
      <c r="J9025" s="492"/>
      <c r="K9025" s="458"/>
    </row>
    <row r="9026" spans="1:11">
      <c r="A9026" s="450"/>
      <c r="B9026" s="563"/>
      <c r="C9026" s="564"/>
      <c r="D9026" s="565"/>
      <c r="E9026" s="565"/>
      <c r="F9026" s="566"/>
      <c r="G9026" s="489"/>
      <c r="H9026" s="489"/>
      <c r="I9026" s="562"/>
      <c r="J9026" s="492"/>
      <c r="K9026" s="458"/>
    </row>
    <row r="9027" spans="1:11">
      <c r="A9027" s="450"/>
      <c r="B9027" s="1670" t="s">
        <v>138</v>
      </c>
      <c r="C9027" s="1670"/>
      <c r="D9027" s="1670"/>
      <c r="E9027" s="1670"/>
      <c r="F9027" s="1670"/>
      <c r="G9027" s="1670"/>
      <c r="H9027" s="1670"/>
      <c r="I9027" s="1670"/>
      <c r="J9027" s="501">
        <f>SUM(J9025:J9026)</f>
        <v>0</v>
      </c>
      <c r="K9027" s="458"/>
    </row>
    <row r="9028" spans="1:11">
      <c r="A9028" s="450"/>
      <c r="B9028" s="567"/>
      <c r="C9028" s="511"/>
      <c r="D9028" s="511"/>
      <c r="E9028" s="568"/>
      <c r="F9028" s="569"/>
      <c r="G9028" s="570"/>
      <c r="H9028" s="570"/>
      <c r="I9028" s="571"/>
      <c r="J9028" s="572"/>
      <c r="K9028" s="458"/>
    </row>
    <row r="9029" spans="1:11">
      <c r="A9029" s="450"/>
      <c r="B9029" s="573" t="s">
        <v>1127</v>
      </c>
      <c r="C9029" s="573"/>
      <c r="D9029" s="550"/>
      <c r="E9029" s="523"/>
      <c r="F9029" s="523"/>
      <c r="G9029" s="523"/>
      <c r="H9029" s="574"/>
      <c r="I9029" s="575"/>
      <c r="J9029" s="639">
        <f>(J9015+J9022+J9027)/E9015</f>
        <v>16.022221930909094</v>
      </c>
      <c r="K9029" s="458"/>
    </row>
    <row r="9030" spans="1:11">
      <c r="A9030" s="450"/>
      <c r="B9030" s="553"/>
      <c r="C9030" s="526"/>
      <c r="D9030" s="526"/>
      <c r="E9030" s="554"/>
      <c r="F9030" s="555"/>
      <c r="G9030" s="506"/>
      <c r="H9030" s="506"/>
      <c r="I9030" s="529"/>
      <c r="J9030" s="576"/>
      <c r="K9030" s="458"/>
    </row>
    <row r="9031" spans="1:11" ht="20.399999999999999">
      <c r="A9031" s="450"/>
      <c r="B9031" s="1667" t="s">
        <v>1128</v>
      </c>
      <c r="C9031" s="1668"/>
      <c r="D9031" s="1668"/>
      <c r="E9031" s="1668"/>
      <c r="F9031" s="1669"/>
      <c r="G9031" s="556" t="s">
        <v>494</v>
      </c>
      <c r="H9031" s="506" t="s">
        <v>1126</v>
      </c>
      <c r="I9031" s="557" t="s">
        <v>1115</v>
      </c>
      <c r="J9031" s="509" t="s">
        <v>482</v>
      </c>
      <c r="K9031" s="458"/>
    </row>
    <row r="9032" spans="1:11">
      <c r="A9032" s="450"/>
      <c r="B9032" s="558" t="s">
        <v>1545</v>
      </c>
      <c r="C9032" s="559"/>
      <c r="D9032" s="560"/>
      <c r="E9032" s="560"/>
      <c r="F9032" s="561"/>
      <c r="G9032" s="489">
        <v>0.25</v>
      </c>
      <c r="H9032" s="489" t="s">
        <v>533</v>
      </c>
      <c r="I9032" s="562">
        <v>17</v>
      </c>
      <c r="J9032" s="492">
        <f>G9032*I9032</f>
        <v>4.25</v>
      </c>
      <c r="K9032" s="458"/>
    </row>
    <row r="9033" spans="1:11">
      <c r="A9033" s="450"/>
      <c r="B9033" s="563" t="s">
        <v>1546</v>
      </c>
      <c r="C9033" s="564"/>
      <c r="D9033" s="565"/>
      <c r="E9033" s="565"/>
      <c r="F9033" s="566"/>
      <c r="G9033" s="489">
        <v>5.0000000000000001E-3</v>
      </c>
      <c r="H9033" s="489" t="s">
        <v>1140</v>
      </c>
      <c r="I9033" s="562">
        <v>38.090000000000003</v>
      </c>
      <c r="J9033" s="492">
        <f t="shared" ref="J9033:J9034" si="249">G9033*I9033</f>
        <v>0.19045000000000001</v>
      </c>
      <c r="K9033" s="458"/>
    </row>
    <row r="9034" spans="1:11">
      <c r="A9034" s="450"/>
      <c r="B9034" s="563" t="s">
        <v>1549</v>
      </c>
      <c r="C9034" s="564"/>
      <c r="D9034" s="565"/>
      <c r="E9034" s="565"/>
      <c r="F9034" s="566"/>
      <c r="G9034" s="489">
        <v>1.2</v>
      </c>
      <c r="H9034" s="489" t="s">
        <v>1221</v>
      </c>
      <c r="I9034" s="743">
        <v>20.09</v>
      </c>
      <c r="J9034" s="492">
        <f t="shared" si="249"/>
        <v>24.108000000000001</v>
      </c>
      <c r="K9034" s="458"/>
    </row>
    <row r="9035" spans="1:11">
      <c r="A9035" s="450"/>
      <c r="B9035" s="563"/>
      <c r="C9035" s="564"/>
      <c r="D9035" s="565"/>
      <c r="E9035" s="565"/>
      <c r="F9035" s="566"/>
      <c r="G9035" s="489"/>
      <c r="H9035" s="489"/>
      <c r="I9035" s="743"/>
      <c r="J9035" s="492"/>
      <c r="K9035" s="458"/>
    </row>
    <row r="9036" spans="1:11">
      <c r="A9036" s="450"/>
      <c r="B9036" s="563"/>
      <c r="C9036" s="564"/>
      <c r="D9036" s="565"/>
      <c r="E9036" s="565"/>
      <c r="F9036" s="566"/>
      <c r="G9036" s="489"/>
      <c r="H9036" s="489"/>
      <c r="I9036" s="743"/>
      <c r="J9036" s="492"/>
      <c r="K9036" s="458"/>
    </row>
    <row r="9037" spans="1:11">
      <c r="A9037" s="450"/>
      <c r="B9037" s="563"/>
      <c r="C9037" s="564"/>
      <c r="D9037" s="565"/>
      <c r="E9037" s="565"/>
      <c r="F9037" s="566"/>
      <c r="G9037" s="489"/>
      <c r="H9037" s="489"/>
      <c r="I9037" s="743"/>
      <c r="J9037" s="492"/>
      <c r="K9037" s="458"/>
    </row>
    <row r="9038" spans="1:11">
      <c r="A9038" s="450"/>
      <c r="B9038" s="563"/>
      <c r="C9038" s="564"/>
      <c r="D9038" s="565"/>
      <c r="E9038" s="565"/>
      <c r="F9038" s="566"/>
      <c r="G9038" s="489"/>
      <c r="H9038" s="489"/>
      <c r="I9038" s="743"/>
      <c r="J9038" s="492"/>
      <c r="K9038" s="458"/>
    </row>
    <row r="9039" spans="1:11">
      <c r="A9039" s="450"/>
      <c r="B9039" s="581"/>
      <c r="C9039" s="523"/>
      <c r="D9039" s="523"/>
      <c r="E9039" s="582"/>
      <c r="F9039" s="583"/>
      <c r="G9039" s="532"/>
      <c r="H9039" s="532"/>
      <c r="I9039" s="524" t="s">
        <v>138</v>
      </c>
      <c r="J9039" s="501">
        <f>SUM(J9032:J9038)</f>
        <v>28.548450000000003</v>
      </c>
      <c r="K9039" s="458"/>
    </row>
    <row r="9040" spans="1:11">
      <c r="A9040" s="450"/>
      <c r="B9040" s="584"/>
      <c r="C9040" s="523"/>
      <c r="D9040" s="523"/>
      <c r="E9040" s="582"/>
      <c r="F9040" s="583"/>
      <c r="G9040" s="532"/>
      <c r="H9040" s="532"/>
      <c r="I9040" s="524"/>
      <c r="J9040" s="582"/>
      <c r="K9040" s="458"/>
    </row>
    <row r="9041" spans="1:11" ht="20.399999999999999">
      <c r="A9041" s="450"/>
      <c r="B9041" s="1667" t="s">
        <v>1141</v>
      </c>
      <c r="C9041" s="1668"/>
      <c r="D9041" s="1668"/>
      <c r="E9041" s="1668"/>
      <c r="F9041" s="1669"/>
      <c r="G9041" s="587" t="s">
        <v>494</v>
      </c>
      <c r="H9041" s="506" t="s">
        <v>1115</v>
      </c>
      <c r="I9041" s="557"/>
      <c r="J9041" s="509" t="s">
        <v>482</v>
      </c>
      <c r="K9041" s="458"/>
    </row>
    <row r="9042" spans="1:11">
      <c r="A9042" s="450"/>
      <c r="B9042" s="1654"/>
      <c r="C9042" s="1655"/>
      <c r="D9042" s="1655"/>
      <c r="E9042" s="1655"/>
      <c r="F9042" s="1656"/>
      <c r="G9042" s="489"/>
      <c r="H9042" s="1657"/>
      <c r="I9042" s="1658"/>
      <c r="J9042" s="492"/>
      <c r="K9042" s="458"/>
    </row>
    <row r="9043" spans="1:11">
      <c r="A9043" s="450"/>
      <c r="B9043" s="1659"/>
      <c r="C9043" s="1660"/>
      <c r="D9043" s="1660"/>
      <c r="E9043" s="1660"/>
      <c r="F9043" s="1661"/>
      <c r="G9043" s="496"/>
      <c r="H9043" s="1662"/>
      <c r="I9043" s="1663"/>
      <c r="J9043" s="492"/>
      <c r="K9043" s="458"/>
    </row>
    <row r="9044" spans="1:11">
      <c r="A9044" s="450"/>
      <c r="B9044" s="581"/>
      <c r="C9044" s="523"/>
      <c r="D9044" s="523"/>
      <c r="E9044" s="582"/>
      <c r="F9044" s="583"/>
      <c r="G9044" s="532"/>
      <c r="H9044" s="532"/>
      <c r="I9044" s="524" t="s">
        <v>138</v>
      </c>
      <c r="J9044" s="501">
        <f>SUM(J9042:J9043)</f>
        <v>0</v>
      </c>
      <c r="K9044" s="458"/>
    </row>
    <row r="9045" spans="1:11">
      <c r="A9045" s="450"/>
      <c r="B9045" s="523"/>
      <c r="C9045" s="523"/>
      <c r="D9045" s="523"/>
      <c r="E9045" s="523"/>
      <c r="F9045" s="523"/>
      <c r="G9045" s="523"/>
      <c r="H9045" s="523"/>
      <c r="I9045" s="524"/>
      <c r="J9045" s="523"/>
      <c r="K9045" s="458"/>
    </row>
    <row r="9046" spans="1:11">
      <c r="A9046" s="450"/>
      <c r="B9046" s="1645" t="s">
        <v>1142</v>
      </c>
      <c r="C9046" s="1646"/>
      <c r="D9046" s="1646"/>
      <c r="E9046" s="1646"/>
      <c r="F9046" s="1646"/>
      <c r="G9046" s="1646"/>
      <c r="H9046" s="1646"/>
      <c r="I9046" s="1647"/>
      <c r="J9046" s="573">
        <f>J9044+J9039+J9029</f>
        <v>44.5706719309091</v>
      </c>
      <c r="K9046" s="458"/>
    </row>
    <row r="9047" spans="1:11">
      <c r="A9047" s="450"/>
      <c r="B9047" s="523"/>
      <c r="C9047" s="523"/>
      <c r="D9047" s="523"/>
      <c r="E9047" s="523"/>
      <c r="F9047" s="523"/>
      <c r="G9047" s="523"/>
      <c r="H9047" s="523"/>
      <c r="I9047" s="524"/>
      <c r="J9047" s="523"/>
      <c r="K9047" s="458"/>
    </row>
    <row r="9048" spans="1:11">
      <c r="A9048" s="450"/>
      <c r="B9048" s="1645" t="s">
        <v>1143</v>
      </c>
      <c r="C9048" s="1646"/>
      <c r="D9048" s="1646"/>
      <c r="E9048" s="1646"/>
      <c r="F9048" s="1646"/>
      <c r="G9048" s="1646"/>
      <c r="H9048" s="1646"/>
      <c r="I9048" s="1647"/>
      <c r="J9048" s="501">
        <f>J9046*0</f>
        <v>0</v>
      </c>
      <c r="K9048" s="458"/>
    </row>
    <row r="9049" spans="1:11">
      <c r="A9049" s="450"/>
      <c r="B9049" s="523"/>
      <c r="C9049" s="523"/>
      <c r="D9049" s="523"/>
      <c r="E9049" s="523"/>
      <c r="F9049" s="523"/>
      <c r="G9049" s="523"/>
      <c r="H9049" s="523"/>
      <c r="I9049" s="524"/>
      <c r="J9049" s="523"/>
      <c r="K9049" s="458"/>
    </row>
    <row r="9050" spans="1:11">
      <c r="A9050" s="450"/>
      <c r="B9050" s="1645" t="s">
        <v>1144</v>
      </c>
      <c r="C9050" s="1646"/>
      <c r="D9050" s="1646"/>
      <c r="E9050" s="1646"/>
      <c r="F9050" s="1646"/>
      <c r="G9050" s="1646"/>
      <c r="H9050" s="1646"/>
      <c r="I9050" s="1647"/>
      <c r="J9050" s="573">
        <f>J9046+J9048</f>
        <v>44.5706719309091</v>
      </c>
      <c r="K9050" s="458"/>
    </row>
    <row r="9051" spans="1:11">
      <c r="A9051" s="450"/>
      <c r="B9051" s="511"/>
      <c r="C9051" s="511"/>
      <c r="D9051" s="511"/>
      <c r="E9051" s="511"/>
      <c r="F9051" s="511"/>
      <c r="G9051" s="511"/>
      <c r="H9051" s="511"/>
      <c r="I9051" s="571"/>
      <c r="J9051" s="511"/>
      <c r="K9051" s="458"/>
    </row>
    <row r="9052" spans="1:11">
      <c r="A9052" s="450"/>
      <c r="B9052" s="589"/>
      <c r="C9052" s="559"/>
      <c r="D9052" s="559"/>
      <c r="E9052" s="559"/>
      <c r="F9052" s="559"/>
      <c r="G9052" s="559"/>
      <c r="H9052" s="559"/>
      <c r="I9052" s="559"/>
      <c r="J9052" s="590"/>
      <c r="K9052" s="458"/>
    </row>
    <row r="9053" spans="1:11">
      <c r="A9053" s="450"/>
      <c r="B9053" s="591"/>
      <c r="C9053" s="592"/>
      <c r="D9053" s="593"/>
      <c r="E9053" s="593"/>
      <c r="F9053" s="594" t="s">
        <v>1119</v>
      </c>
      <c r="G9053" s="595" t="s">
        <v>1119</v>
      </c>
      <c r="H9053" s="592"/>
      <c r="I9053" s="592"/>
      <c r="J9053" s="596"/>
      <c r="K9053" s="458"/>
    </row>
    <row r="9054" spans="1:11">
      <c r="A9054" s="450"/>
      <c r="B9054" s="459"/>
      <c r="C9054" s="459"/>
      <c r="D9054" s="459"/>
      <c r="E9054" s="459"/>
      <c r="F9054" s="459"/>
      <c r="G9054" s="459"/>
      <c r="H9054" s="459"/>
      <c r="I9054" s="459"/>
      <c r="J9054" s="459"/>
      <c r="K9054" s="458"/>
    </row>
    <row r="9055" spans="1:11">
      <c r="A9055" s="450"/>
      <c r="B9055" s="597"/>
      <c r="C9055" s="598"/>
      <c r="D9055" s="598"/>
      <c r="E9055" s="598"/>
      <c r="F9055" s="599"/>
      <c r="G9055" s="600" t="s">
        <v>482</v>
      </c>
      <c r="H9055" s="502"/>
      <c r="I9055" s="502"/>
      <c r="J9055" s="505"/>
      <c r="K9055" s="458"/>
    </row>
    <row r="9056" spans="1:11">
      <c r="A9056" s="450"/>
      <c r="B9056" s="601"/>
      <c r="C9056" s="602"/>
      <c r="D9056" s="602"/>
      <c r="E9056" s="602"/>
      <c r="F9056" s="603"/>
      <c r="G9056" s="1648" t="s">
        <v>1145</v>
      </c>
      <c r="H9056" s="1649"/>
      <c r="I9056" s="1649"/>
      <c r="J9056" s="1650"/>
      <c r="K9056" s="458"/>
    </row>
    <row r="9057" spans="1:11">
      <c r="A9057" s="450"/>
      <c r="B9057" s="604"/>
      <c r="C9057" s="605"/>
      <c r="D9057" s="605"/>
      <c r="E9057" s="605"/>
      <c r="F9057" s="606"/>
      <c r="G9057" s="607"/>
      <c r="H9057" s="1651"/>
      <c r="I9057" s="1652"/>
      <c r="J9057" s="1653"/>
      <c r="K9057" s="458"/>
    </row>
    <row r="9058" spans="1:11" ht="15" thickBot="1">
      <c r="A9058" s="608"/>
      <c r="B9058" s="609"/>
      <c r="C9058" s="609"/>
      <c r="D9058" s="609"/>
      <c r="E9058" s="609"/>
      <c r="F9058" s="609"/>
      <c r="G9058" s="609"/>
      <c r="H9058" s="609"/>
      <c r="I9058" s="609"/>
      <c r="J9058" s="609"/>
      <c r="K9058" s="610"/>
    </row>
    <row r="9059" spans="1:11">
      <c r="A9059" s="447"/>
      <c r="B9059" s="448"/>
      <c r="C9059" s="448"/>
      <c r="D9059" s="448"/>
      <c r="E9059" s="448"/>
      <c r="F9059" s="448"/>
      <c r="G9059" s="448"/>
      <c r="H9059" s="448"/>
      <c r="I9059" s="448"/>
      <c r="J9059" s="448"/>
      <c r="K9059" s="449"/>
    </row>
    <row r="9060" spans="1:11">
      <c r="A9060" s="450"/>
      <c r="B9060" s="451" t="s">
        <v>141</v>
      </c>
      <c r="C9060" s="452"/>
      <c r="D9060" s="453" t="s">
        <v>1105</v>
      </c>
      <c r="E9060" s="454"/>
      <c r="F9060" s="455"/>
      <c r="G9060" s="455"/>
      <c r="H9060" s="456"/>
      <c r="I9060" s="456"/>
      <c r="J9060" s="457"/>
      <c r="K9060" s="458"/>
    </row>
    <row r="9061" spans="1:11">
      <c r="A9061" s="450"/>
      <c r="B9061" s="459"/>
      <c r="C9061" s="459"/>
      <c r="D9061" s="459"/>
      <c r="E9061" s="459"/>
      <c r="F9061" s="459"/>
      <c r="G9061" s="459"/>
      <c r="H9061" s="459"/>
      <c r="I9061" s="459"/>
      <c r="J9061" s="459"/>
      <c r="K9061" s="458"/>
    </row>
    <row r="9062" spans="1:11">
      <c r="A9062" s="450"/>
      <c r="B9062" s="460" t="s">
        <v>1146</v>
      </c>
      <c r="C9062" s="461" t="s">
        <v>1107</v>
      </c>
      <c r="D9062" s="1671" t="s">
        <v>198</v>
      </c>
      <c r="E9062" s="1672"/>
      <c r="F9062" s="1672"/>
      <c r="G9062" s="1672"/>
      <c r="H9062" s="1672"/>
      <c r="I9062" s="1673"/>
      <c r="J9062" s="462" t="s">
        <v>1108</v>
      </c>
      <c r="K9062" s="458"/>
    </row>
    <row r="9063" spans="1:11" ht="25.5" customHeight="1">
      <c r="A9063" s="450"/>
      <c r="B9063" s="463">
        <v>50029</v>
      </c>
      <c r="C9063" s="464"/>
      <c r="D9063" s="1674" t="s">
        <v>1550</v>
      </c>
      <c r="E9063" s="1675"/>
      <c r="F9063" s="1675"/>
      <c r="G9063" s="1675"/>
      <c r="H9063" s="1675"/>
      <c r="I9063" s="1676"/>
      <c r="J9063" s="468" t="str">
        <f>F9080</f>
        <v>M</v>
      </c>
      <c r="K9063" s="458"/>
    </row>
    <row r="9064" spans="1:11">
      <c r="A9064" s="450"/>
      <c r="B9064" s="469"/>
      <c r="C9064" s="469"/>
      <c r="D9064" s="469"/>
      <c r="E9064" s="469"/>
      <c r="F9064" s="469"/>
      <c r="G9064" s="469"/>
      <c r="H9064" s="469"/>
      <c r="I9064" s="470"/>
      <c r="J9064" s="471"/>
      <c r="K9064" s="458"/>
    </row>
    <row r="9065" spans="1:11">
      <c r="A9065" s="450"/>
      <c r="B9065" s="1648" t="s">
        <v>1111</v>
      </c>
      <c r="C9065" s="1650"/>
      <c r="D9065" s="1679" t="s">
        <v>873</v>
      </c>
      <c r="E9065" s="1681" t="s">
        <v>1112</v>
      </c>
      <c r="F9065" s="472" t="s">
        <v>1113</v>
      </c>
      <c r="G9065" s="473"/>
      <c r="H9065" s="472" t="s">
        <v>1114</v>
      </c>
      <c r="I9065" s="473"/>
      <c r="J9065" s="474" t="s">
        <v>1115</v>
      </c>
      <c r="K9065" s="458"/>
    </row>
    <row r="9066" spans="1:11">
      <c r="A9066" s="450"/>
      <c r="B9066" s="1677"/>
      <c r="C9066" s="1678"/>
      <c r="D9066" s="1680"/>
      <c r="E9066" s="1682"/>
      <c r="F9066" s="475" t="s">
        <v>1116</v>
      </c>
      <c r="G9066" s="475" t="s">
        <v>1117</v>
      </c>
      <c r="H9066" s="475" t="s">
        <v>1116</v>
      </c>
      <c r="I9066" s="476" t="s">
        <v>1117</v>
      </c>
      <c r="J9066" s="477" t="s">
        <v>1118</v>
      </c>
      <c r="K9066" s="458"/>
    </row>
    <row r="9067" spans="1:11">
      <c r="A9067" s="450"/>
      <c r="B9067" s="486"/>
      <c r="C9067" s="487"/>
      <c r="D9067" s="488"/>
      <c r="E9067" s="481"/>
      <c r="F9067" s="481"/>
      <c r="G9067" s="482"/>
      <c r="H9067" s="490"/>
      <c r="I9067" s="484"/>
      <c r="J9067" s="492"/>
      <c r="K9067" s="458"/>
    </row>
    <row r="9068" spans="1:11">
      <c r="A9068" s="450"/>
      <c r="B9068" s="486"/>
      <c r="C9068" s="487"/>
      <c r="D9068" s="488"/>
      <c r="E9068" s="489"/>
      <c r="F9068" s="489"/>
      <c r="G9068" s="489"/>
      <c r="H9068" s="490"/>
      <c r="I9068" s="491"/>
      <c r="J9068" s="492">
        <f>H9068*F9068*E9068+I9068*G9068*E9068</f>
        <v>0</v>
      </c>
      <c r="K9068" s="458"/>
    </row>
    <row r="9069" spans="1:11">
      <c r="A9069" s="450"/>
      <c r="B9069" s="493"/>
      <c r="C9069" s="494"/>
      <c r="D9069" s="495"/>
      <c r="E9069" s="496"/>
      <c r="F9069" s="496"/>
      <c r="G9069" s="496"/>
      <c r="H9069" s="497"/>
      <c r="I9069" s="498"/>
      <c r="J9069" s="492">
        <f>H9069*F9069*E9069+I9069*G9069*E9069</f>
        <v>0</v>
      </c>
      <c r="K9069" s="458"/>
    </row>
    <row r="9070" spans="1:11">
      <c r="A9070" s="450"/>
      <c r="B9070" s="499" t="s">
        <v>1119</v>
      </c>
      <c r="C9070" s="469"/>
      <c r="D9070" s="469"/>
      <c r="E9070" s="469"/>
      <c r="F9070" s="469"/>
      <c r="G9070" s="469"/>
      <c r="H9070" s="469"/>
      <c r="I9070" s="500" t="s">
        <v>138</v>
      </c>
      <c r="J9070" s="501">
        <f>SUM(J9067:J9069)</f>
        <v>0</v>
      </c>
      <c r="K9070" s="458"/>
    </row>
    <row r="9071" spans="1:11">
      <c r="A9071" s="450"/>
      <c r="B9071" s="502"/>
      <c r="C9071" s="502"/>
      <c r="D9071" s="502"/>
      <c r="E9071" s="502"/>
      <c r="F9071" s="502"/>
      <c r="G9071" s="502"/>
      <c r="H9071" s="502"/>
      <c r="I9071" s="503"/>
      <c r="J9071" s="504"/>
      <c r="K9071" s="458"/>
    </row>
    <row r="9072" spans="1:11" ht="20.399999999999999">
      <c r="A9072" s="450"/>
      <c r="B9072" s="1664" t="s">
        <v>1120</v>
      </c>
      <c r="C9072" s="1665"/>
      <c r="D9072" s="1665"/>
      <c r="E9072" s="1666"/>
      <c r="F9072" s="505" t="s">
        <v>873</v>
      </c>
      <c r="G9072" s="506"/>
      <c r="H9072" s="507" t="s">
        <v>560</v>
      </c>
      <c r="I9072" s="508" t="s">
        <v>1121</v>
      </c>
      <c r="J9072" s="509" t="s">
        <v>1122</v>
      </c>
      <c r="K9072" s="458"/>
    </row>
    <row r="9073" spans="1:11">
      <c r="A9073" s="450"/>
      <c r="B9073" s="510"/>
      <c r="C9073" s="511"/>
      <c r="D9073" s="512"/>
      <c r="E9073" s="513"/>
      <c r="F9073" s="514"/>
      <c r="G9073" s="515"/>
      <c r="H9073" s="516"/>
      <c r="I9073" s="484"/>
      <c r="J9073" s="485"/>
      <c r="K9073" s="458"/>
    </row>
    <row r="9074" spans="1:11">
      <c r="A9074" s="450"/>
      <c r="B9074" s="517"/>
      <c r="C9074" s="518"/>
      <c r="D9074" s="459"/>
      <c r="E9074" s="487"/>
      <c r="F9074" s="488"/>
      <c r="G9074" s="519"/>
      <c r="H9074" s="520"/>
      <c r="I9074" s="521"/>
      <c r="J9074" s="492"/>
      <c r="K9074" s="458"/>
    </row>
    <row r="9075" spans="1:11">
      <c r="A9075" s="450"/>
      <c r="B9075" s="517" t="s">
        <v>734</v>
      </c>
      <c r="C9075" s="518"/>
      <c r="D9075" s="459"/>
      <c r="E9075" s="487"/>
      <c r="F9075" s="488"/>
      <c r="G9075" s="519"/>
      <c r="H9075" s="520">
        <v>0.48888900000000002</v>
      </c>
      <c r="I9075" s="521">
        <f>VLOOKUP(B9075,'MÃO DE OBRA'!$A:$E,5,FALSE)/220</f>
        <v>23.596363636363641</v>
      </c>
      <c r="J9075" s="492">
        <f t="shared" ref="J9075:J9076" si="250">H9075*I9075</f>
        <v>11.536002621818184</v>
      </c>
      <c r="K9075" s="458"/>
    </row>
    <row r="9076" spans="1:11">
      <c r="A9076" s="450"/>
      <c r="B9076" s="517" t="s">
        <v>626</v>
      </c>
      <c r="C9076" s="518"/>
      <c r="D9076" s="459"/>
      <c r="E9076" s="487"/>
      <c r="F9076" s="488"/>
      <c r="G9076" s="519"/>
      <c r="H9076" s="520">
        <v>0.48888900000000002</v>
      </c>
      <c r="I9076" s="521">
        <f>VLOOKUP(B9076,'MÃO DE OBRA'!$A:$E,5,FALSE)/220</f>
        <v>15.730909090909092</v>
      </c>
      <c r="J9076" s="492">
        <f t="shared" si="250"/>
        <v>7.6906684145454554</v>
      </c>
      <c r="K9076" s="458"/>
    </row>
    <row r="9077" spans="1:11">
      <c r="A9077" s="450"/>
      <c r="B9077" s="517"/>
      <c r="C9077" s="518"/>
      <c r="D9077" s="459"/>
      <c r="E9077" s="487"/>
      <c r="F9077" s="488"/>
      <c r="G9077" s="519"/>
      <c r="H9077" s="520"/>
      <c r="I9077" s="491"/>
      <c r="J9077" s="492">
        <f>H9077*I9077</f>
        <v>0</v>
      </c>
      <c r="K9077" s="458"/>
    </row>
    <row r="9078" spans="1:11">
      <c r="A9078" s="450"/>
      <c r="B9078" s="499" t="s">
        <v>1119</v>
      </c>
      <c r="C9078" s="502"/>
      <c r="D9078" s="502"/>
      <c r="E9078" s="502"/>
      <c r="F9078" s="502"/>
      <c r="G9078" s="502"/>
      <c r="H9078" s="502"/>
      <c r="I9078" s="522" t="s">
        <v>138</v>
      </c>
      <c r="J9078" s="501">
        <f>SUM(J9073:J9077)</f>
        <v>19.226671036363641</v>
      </c>
      <c r="K9078" s="458"/>
    </row>
    <row r="9079" spans="1:11">
      <c r="A9079" s="450"/>
      <c r="B9079" s="523"/>
      <c r="C9079" s="523"/>
      <c r="D9079" s="523"/>
      <c r="E9079" s="523"/>
      <c r="F9079" s="523"/>
      <c r="G9079" s="523"/>
      <c r="H9079" s="523"/>
      <c r="I9079" s="524"/>
      <c r="J9079" s="523"/>
      <c r="K9079" s="458"/>
    </row>
    <row r="9080" spans="1:11">
      <c r="A9080" s="450"/>
      <c r="B9080" s="525" t="s">
        <v>1123</v>
      </c>
      <c r="C9080" s="526"/>
      <c r="D9080" s="523"/>
      <c r="E9080" s="527">
        <v>1</v>
      </c>
      <c r="F9080" s="528" t="s">
        <v>1221</v>
      </c>
      <c r="G9080" s="506"/>
      <c r="H9080" s="506"/>
      <c r="I9080" s="529" t="s">
        <v>1124</v>
      </c>
      <c r="J9080" s="501">
        <f>J9070+J9078</f>
        <v>19.226671036363641</v>
      </c>
      <c r="K9080" s="458"/>
    </row>
    <row r="9081" spans="1:11">
      <c r="A9081" s="450"/>
      <c r="B9081" s="530"/>
      <c r="C9081" s="523"/>
      <c r="D9081" s="523"/>
      <c r="E9081" s="531"/>
      <c r="F9081" s="532"/>
      <c r="G9081" s="532"/>
      <c r="H9081" s="532"/>
      <c r="I9081" s="524"/>
      <c r="J9081" s="523"/>
      <c r="K9081" s="458"/>
    </row>
    <row r="9082" spans="1:11" ht="20.399999999999999">
      <c r="A9082" s="450"/>
      <c r="B9082" s="1667" t="s">
        <v>481</v>
      </c>
      <c r="C9082" s="1668"/>
      <c r="D9082" s="1668"/>
      <c r="E9082" s="1669"/>
      <c r="F9082" s="533" t="s">
        <v>873</v>
      </c>
      <c r="G9082" s="534" t="s">
        <v>493</v>
      </c>
      <c r="H9082" s="507" t="s">
        <v>1115</v>
      </c>
      <c r="I9082" s="535" t="s">
        <v>480</v>
      </c>
      <c r="J9082" s="536" t="s">
        <v>482</v>
      </c>
      <c r="K9082" s="458"/>
    </row>
    <row r="9083" spans="1:11">
      <c r="A9083" s="450"/>
      <c r="B9083" s="537"/>
      <c r="C9083" s="538"/>
      <c r="D9083" s="538"/>
      <c r="E9083" s="539"/>
      <c r="F9083" s="540"/>
      <c r="G9083" s="541"/>
      <c r="H9083" s="547"/>
      <c r="I9083" s="543"/>
      <c r="J9083" s="485"/>
      <c r="K9083" s="458"/>
    </row>
    <row r="9084" spans="1:11">
      <c r="A9084" s="450"/>
      <c r="B9084" s="537"/>
      <c r="C9084" s="518"/>
      <c r="D9084" s="518"/>
      <c r="E9084" s="487"/>
      <c r="F9084" s="540"/>
      <c r="G9084" s="541"/>
      <c r="H9084" s="547"/>
      <c r="I9084" s="543"/>
      <c r="J9084" s="492"/>
      <c r="K9084" s="458"/>
    </row>
    <row r="9085" spans="1:11">
      <c r="A9085" s="450"/>
      <c r="B9085" s="517"/>
      <c r="C9085" s="518"/>
      <c r="D9085" s="518"/>
      <c r="E9085" s="487"/>
      <c r="F9085" s="488"/>
      <c r="G9085" s="546"/>
      <c r="H9085" s="547"/>
      <c r="I9085" s="543"/>
      <c r="J9085" s="492">
        <f>H9085*I9085*E9067*F9067</f>
        <v>0</v>
      </c>
      <c r="K9085" s="458"/>
    </row>
    <row r="9086" spans="1:11">
      <c r="A9086" s="450"/>
      <c r="B9086" s="517"/>
      <c r="C9086" s="526"/>
      <c r="D9086" s="526"/>
      <c r="E9086" s="494"/>
      <c r="F9086" s="488"/>
      <c r="G9086" s="468"/>
      <c r="H9086" s="547"/>
      <c r="I9086" s="548"/>
      <c r="J9086" s="492">
        <f>H9086*I9086*E9068*F9068</f>
        <v>0</v>
      </c>
      <c r="K9086" s="458"/>
    </row>
    <row r="9087" spans="1:11">
      <c r="A9087" s="450"/>
      <c r="B9087" s="550" t="s">
        <v>1119</v>
      </c>
      <c r="C9087" s="526"/>
      <c r="D9087" s="526"/>
      <c r="E9087" s="526"/>
      <c r="F9087" s="523"/>
      <c r="G9087" s="526"/>
      <c r="H9087" s="551"/>
      <c r="I9087" s="552" t="s">
        <v>138</v>
      </c>
      <c r="J9087" s="501">
        <f>SUM(J9083:J9086)</f>
        <v>0</v>
      </c>
      <c r="K9087" s="458"/>
    </row>
    <row r="9088" spans="1:11">
      <c r="A9088" s="450"/>
      <c r="B9088" s="553"/>
      <c r="C9088" s="526"/>
      <c r="D9088" s="526"/>
      <c r="E9088" s="554"/>
      <c r="F9088" s="555"/>
      <c r="G9088" s="506"/>
      <c r="H9088" s="506"/>
      <c r="I9088" s="529"/>
      <c r="J9088" s="554"/>
      <c r="K9088" s="458"/>
    </row>
    <row r="9089" spans="1:11" ht="20.399999999999999">
      <c r="A9089" s="450"/>
      <c r="B9089" s="1667" t="s">
        <v>1125</v>
      </c>
      <c r="C9089" s="1668"/>
      <c r="D9089" s="1668"/>
      <c r="E9089" s="1668"/>
      <c r="F9089" s="1669"/>
      <c r="G9089" s="556" t="s">
        <v>494</v>
      </c>
      <c r="H9089" s="506" t="s">
        <v>1126</v>
      </c>
      <c r="I9089" s="557" t="s">
        <v>1115</v>
      </c>
      <c r="J9089" s="509" t="s">
        <v>482</v>
      </c>
      <c r="K9089" s="458"/>
    </row>
    <row r="9090" spans="1:11">
      <c r="A9090" s="450"/>
      <c r="B9090" s="558"/>
      <c r="C9090" s="559"/>
      <c r="D9090" s="560"/>
      <c r="E9090" s="560"/>
      <c r="F9090" s="561"/>
      <c r="G9090" s="489"/>
      <c r="H9090" s="489"/>
      <c r="I9090" s="562"/>
      <c r="J9090" s="492"/>
      <c r="K9090" s="458"/>
    </row>
    <row r="9091" spans="1:11">
      <c r="A9091" s="450"/>
      <c r="B9091" s="563"/>
      <c r="C9091" s="564"/>
      <c r="D9091" s="565"/>
      <c r="E9091" s="565"/>
      <c r="F9091" s="566"/>
      <c r="G9091" s="489"/>
      <c r="H9091" s="489"/>
      <c r="I9091" s="562"/>
      <c r="J9091" s="492"/>
      <c r="K9091" s="458"/>
    </row>
    <row r="9092" spans="1:11">
      <c r="A9092" s="450"/>
      <c r="B9092" s="1670" t="s">
        <v>138</v>
      </c>
      <c r="C9092" s="1670"/>
      <c r="D9092" s="1670"/>
      <c r="E9092" s="1670"/>
      <c r="F9092" s="1670"/>
      <c r="G9092" s="1670"/>
      <c r="H9092" s="1670"/>
      <c r="I9092" s="1670"/>
      <c r="J9092" s="501">
        <f>SUM(J9090:J9091)</f>
        <v>0</v>
      </c>
      <c r="K9092" s="458"/>
    </row>
    <row r="9093" spans="1:11">
      <c r="A9093" s="450"/>
      <c r="B9093" s="567"/>
      <c r="C9093" s="511"/>
      <c r="D9093" s="511"/>
      <c r="E9093" s="568"/>
      <c r="F9093" s="569"/>
      <c r="G9093" s="570"/>
      <c r="H9093" s="570"/>
      <c r="I9093" s="571"/>
      <c r="J9093" s="572"/>
      <c r="K9093" s="458"/>
    </row>
    <row r="9094" spans="1:11">
      <c r="A9094" s="450"/>
      <c r="B9094" s="573" t="s">
        <v>1127</v>
      </c>
      <c r="C9094" s="573"/>
      <c r="D9094" s="550"/>
      <c r="E9094" s="523"/>
      <c r="F9094" s="523"/>
      <c r="G9094" s="523"/>
      <c r="H9094" s="574"/>
      <c r="I9094" s="575"/>
      <c r="J9094" s="639">
        <f>(J9080+J9087+J9092)/E9080</f>
        <v>19.226671036363641</v>
      </c>
      <c r="K9094" s="458"/>
    </row>
    <row r="9095" spans="1:11">
      <c r="A9095" s="450"/>
      <c r="B9095" s="553"/>
      <c r="C9095" s="526"/>
      <c r="D9095" s="526"/>
      <c r="E9095" s="554"/>
      <c r="F9095" s="555"/>
      <c r="G9095" s="506"/>
      <c r="H9095" s="506"/>
      <c r="I9095" s="529"/>
      <c r="J9095" s="576"/>
      <c r="K9095" s="458"/>
    </row>
    <row r="9096" spans="1:11" ht="20.399999999999999">
      <c r="A9096" s="450"/>
      <c r="B9096" s="1667" t="s">
        <v>1128</v>
      </c>
      <c r="C9096" s="1668"/>
      <c r="D9096" s="1668"/>
      <c r="E9096" s="1668"/>
      <c r="F9096" s="1669"/>
      <c r="G9096" s="556" t="s">
        <v>494</v>
      </c>
      <c r="H9096" s="506" t="s">
        <v>1126</v>
      </c>
      <c r="I9096" s="557" t="s">
        <v>1115</v>
      </c>
      <c r="J9096" s="509" t="s">
        <v>482</v>
      </c>
      <c r="K9096" s="458"/>
    </row>
    <row r="9097" spans="1:11">
      <c r="A9097" s="450"/>
      <c r="B9097" s="558" t="s">
        <v>1551</v>
      </c>
      <c r="C9097" s="559"/>
      <c r="D9097" s="560"/>
      <c r="E9097" s="560"/>
      <c r="F9097" s="561"/>
      <c r="G9097" s="489">
        <v>0.25</v>
      </c>
      <c r="H9097" s="489" t="s">
        <v>533</v>
      </c>
      <c r="I9097" s="562">
        <v>20.79</v>
      </c>
      <c r="J9097" s="492">
        <f>G9097*I9097</f>
        <v>5.1974999999999998</v>
      </c>
      <c r="K9097" s="458"/>
    </row>
    <row r="9098" spans="1:11">
      <c r="A9098" s="450"/>
      <c r="B9098" s="563" t="s">
        <v>1546</v>
      </c>
      <c r="C9098" s="564"/>
      <c r="D9098" s="565"/>
      <c r="E9098" s="565"/>
      <c r="F9098" s="566"/>
      <c r="G9098" s="489">
        <v>7.7000000000000002E-3</v>
      </c>
      <c r="H9098" s="489" t="s">
        <v>1140</v>
      </c>
      <c r="I9098" s="562">
        <v>38.090000000000003</v>
      </c>
      <c r="J9098" s="492">
        <f t="shared" ref="J9098:J9099" si="251">G9098*I9098</f>
        <v>0.29329300000000003</v>
      </c>
      <c r="K9098" s="458"/>
    </row>
    <row r="9099" spans="1:11">
      <c r="A9099" s="450"/>
      <c r="B9099" s="563" t="s">
        <v>1552</v>
      </c>
      <c r="C9099" s="564"/>
      <c r="D9099" s="565"/>
      <c r="E9099" s="565"/>
      <c r="F9099" s="566"/>
      <c r="G9099" s="489">
        <v>1.2</v>
      </c>
      <c r="H9099" s="489" t="s">
        <v>1221</v>
      </c>
      <c r="I9099" s="743">
        <v>20.399999999999999</v>
      </c>
      <c r="J9099" s="492">
        <f t="shared" si="251"/>
        <v>24.479999999999997</v>
      </c>
      <c r="K9099" s="458"/>
    </row>
    <row r="9100" spans="1:11">
      <c r="A9100" s="450"/>
      <c r="B9100" s="563"/>
      <c r="C9100" s="564"/>
      <c r="D9100" s="565"/>
      <c r="E9100" s="565"/>
      <c r="F9100" s="566"/>
      <c r="G9100" s="489"/>
      <c r="H9100" s="489"/>
      <c r="I9100" s="743"/>
      <c r="J9100" s="492"/>
      <c r="K9100" s="458"/>
    </row>
    <row r="9101" spans="1:11">
      <c r="A9101" s="450"/>
      <c r="B9101" s="563"/>
      <c r="C9101" s="564"/>
      <c r="D9101" s="565"/>
      <c r="E9101" s="565"/>
      <c r="F9101" s="566"/>
      <c r="G9101" s="489"/>
      <c r="H9101" s="489"/>
      <c r="I9101" s="743"/>
      <c r="J9101" s="492"/>
      <c r="K9101" s="458"/>
    </row>
    <row r="9102" spans="1:11">
      <c r="A9102" s="450"/>
      <c r="B9102" s="563"/>
      <c r="C9102" s="564"/>
      <c r="D9102" s="565"/>
      <c r="E9102" s="565"/>
      <c r="F9102" s="566"/>
      <c r="G9102" s="489"/>
      <c r="H9102" s="489"/>
      <c r="I9102" s="743"/>
      <c r="J9102" s="492"/>
      <c r="K9102" s="458"/>
    </row>
    <row r="9103" spans="1:11">
      <c r="A9103" s="450"/>
      <c r="B9103" s="563"/>
      <c r="C9103" s="564"/>
      <c r="D9103" s="565"/>
      <c r="E9103" s="565"/>
      <c r="F9103" s="566"/>
      <c r="G9103" s="489"/>
      <c r="H9103" s="489"/>
      <c r="I9103" s="743"/>
      <c r="J9103" s="492"/>
      <c r="K9103" s="458"/>
    </row>
    <row r="9104" spans="1:11">
      <c r="A9104" s="450"/>
      <c r="B9104" s="581"/>
      <c r="C9104" s="523"/>
      <c r="D9104" s="523"/>
      <c r="E9104" s="582"/>
      <c r="F9104" s="583"/>
      <c r="G9104" s="532"/>
      <c r="H9104" s="532"/>
      <c r="I9104" s="524" t="s">
        <v>138</v>
      </c>
      <c r="J9104" s="501">
        <f>SUM(J9097:J9103)</f>
        <v>29.970792999999997</v>
      </c>
      <c r="K9104" s="458"/>
    </row>
    <row r="9105" spans="1:11">
      <c r="A9105" s="450"/>
      <c r="B9105" s="584"/>
      <c r="C9105" s="523"/>
      <c r="D9105" s="523"/>
      <c r="E9105" s="582"/>
      <c r="F9105" s="583"/>
      <c r="G9105" s="532"/>
      <c r="H9105" s="532"/>
      <c r="I9105" s="524"/>
      <c r="J9105" s="582"/>
      <c r="K9105" s="458"/>
    </row>
    <row r="9106" spans="1:11" ht="20.399999999999999">
      <c r="A9106" s="450"/>
      <c r="B9106" s="1667" t="s">
        <v>1141</v>
      </c>
      <c r="C9106" s="1668"/>
      <c r="D9106" s="1668"/>
      <c r="E9106" s="1668"/>
      <c r="F9106" s="1669"/>
      <c r="G9106" s="587" t="s">
        <v>494</v>
      </c>
      <c r="H9106" s="506" t="s">
        <v>1115</v>
      </c>
      <c r="I9106" s="557"/>
      <c r="J9106" s="509" t="s">
        <v>482</v>
      </c>
      <c r="K9106" s="458"/>
    </row>
    <row r="9107" spans="1:11">
      <c r="A9107" s="450"/>
      <c r="B9107" s="1654"/>
      <c r="C9107" s="1655"/>
      <c r="D9107" s="1655"/>
      <c r="E9107" s="1655"/>
      <c r="F9107" s="1656"/>
      <c r="G9107" s="489"/>
      <c r="H9107" s="1657"/>
      <c r="I9107" s="1658"/>
      <c r="J9107" s="492"/>
      <c r="K9107" s="458"/>
    </row>
    <row r="9108" spans="1:11">
      <c r="A9108" s="450"/>
      <c r="B9108" s="1659"/>
      <c r="C9108" s="1660"/>
      <c r="D9108" s="1660"/>
      <c r="E9108" s="1660"/>
      <c r="F9108" s="1661"/>
      <c r="G9108" s="496"/>
      <c r="H9108" s="1662"/>
      <c r="I9108" s="1663"/>
      <c r="J9108" s="492"/>
      <c r="K9108" s="458"/>
    </row>
    <row r="9109" spans="1:11">
      <c r="A9109" s="450"/>
      <c r="B9109" s="581"/>
      <c r="C9109" s="523"/>
      <c r="D9109" s="523"/>
      <c r="E9109" s="582"/>
      <c r="F9109" s="583"/>
      <c r="G9109" s="532"/>
      <c r="H9109" s="532"/>
      <c r="I9109" s="524" t="s">
        <v>138</v>
      </c>
      <c r="J9109" s="501">
        <f>SUM(J9107:J9108)</f>
        <v>0</v>
      </c>
      <c r="K9109" s="458"/>
    </row>
    <row r="9110" spans="1:11">
      <c r="A9110" s="450"/>
      <c r="B9110" s="523"/>
      <c r="C9110" s="523"/>
      <c r="D9110" s="523"/>
      <c r="E9110" s="523"/>
      <c r="F9110" s="523"/>
      <c r="G9110" s="523"/>
      <c r="H9110" s="523"/>
      <c r="I9110" s="524"/>
      <c r="J9110" s="523"/>
      <c r="K9110" s="458"/>
    </row>
    <row r="9111" spans="1:11">
      <c r="A9111" s="450"/>
      <c r="B9111" s="1645" t="s">
        <v>1142</v>
      </c>
      <c r="C9111" s="1646"/>
      <c r="D9111" s="1646"/>
      <c r="E9111" s="1646"/>
      <c r="F9111" s="1646"/>
      <c r="G9111" s="1646"/>
      <c r="H9111" s="1646"/>
      <c r="I9111" s="1647"/>
      <c r="J9111" s="573">
        <f>J9109+J9104+J9094</f>
        <v>49.197464036363641</v>
      </c>
      <c r="K9111" s="458"/>
    </row>
    <row r="9112" spans="1:11">
      <c r="A9112" s="450"/>
      <c r="B9112" s="523"/>
      <c r="C9112" s="523"/>
      <c r="D9112" s="523"/>
      <c r="E9112" s="523"/>
      <c r="F9112" s="523"/>
      <c r="G9112" s="523"/>
      <c r="H9112" s="523"/>
      <c r="I9112" s="524"/>
      <c r="J9112" s="523"/>
      <c r="K9112" s="458"/>
    </row>
    <row r="9113" spans="1:11">
      <c r="A9113" s="450"/>
      <c r="B9113" s="1645" t="s">
        <v>1143</v>
      </c>
      <c r="C9113" s="1646"/>
      <c r="D9113" s="1646"/>
      <c r="E9113" s="1646"/>
      <c r="F9113" s="1646"/>
      <c r="G9113" s="1646"/>
      <c r="H9113" s="1646"/>
      <c r="I9113" s="1647"/>
      <c r="J9113" s="501">
        <f>J9111*0</f>
        <v>0</v>
      </c>
      <c r="K9113" s="458"/>
    </row>
    <row r="9114" spans="1:11">
      <c r="A9114" s="450"/>
      <c r="B9114" s="523"/>
      <c r="C9114" s="523"/>
      <c r="D9114" s="523"/>
      <c r="E9114" s="523"/>
      <c r="F9114" s="523"/>
      <c r="G9114" s="523"/>
      <c r="H9114" s="523"/>
      <c r="I9114" s="524"/>
      <c r="J9114" s="523"/>
      <c r="K9114" s="458"/>
    </row>
    <row r="9115" spans="1:11">
      <c r="A9115" s="450"/>
      <c r="B9115" s="1645" t="s">
        <v>1144</v>
      </c>
      <c r="C9115" s="1646"/>
      <c r="D9115" s="1646"/>
      <c r="E9115" s="1646"/>
      <c r="F9115" s="1646"/>
      <c r="G9115" s="1646"/>
      <c r="H9115" s="1646"/>
      <c r="I9115" s="1647"/>
      <c r="J9115" s="573">
        <f>J9111+J9113</f>
        <v>49.197464036363641</v>
      </c>
      <c r="K9115" s="458"/>
    </row>
    <row r="9116" spans="1:11">
      <c r="A9116" s="450"/>
      <c r="B9116" s="511"/>
      <c r="C9116" s="511"/>
      <c r="D9116" s="511"/>
      <c r="E9116" s="511"/>
      <c r="F9116" s="511"/>
      <c r="G9116" s="511"/>
      <c r="H9116" s="511"/>
      <c r="I9116" s="571"/>
      <c r="J9116" s="511"/>
      <c r="K9116" s="458"/>
    </row>
    <row r="9117" spans="1:11">
      <c r="A9117" s="450"/>
      <c r="B9117" s="589"/>
      <c r="C9117" s="559"/>
      <c r="D9117" s="559"/>
      <c r="E9117" s="559"/>
      <c r="F9117" s="559"/>
      <c r="G9117" s="559"/>
      <c r="H9117" s="559"/>
      <c r="I9117" s="559"/>
      <c r="J9117" s="590"/>
      <c r="K9117" s="458"/>
    </row>
    <row r="9118" spans="1:11">
      <c r="A9118" s="450"/>
      <c r="B9118" s="591"/>
      <c r="C9118" s="592"/>
      <c r="D9118" s="593"/>
      <c r="E9118" s="593"/>
      <c r="F9118" s="594" t="s">
        <v>1119</v>
      </c>
      <c r="G9118" s="595" t="s">
        <v>1119</v>
      </c>
      <c r="H9118" s="592"/>
      <c r="I9118" s="592"/>
      <c r="J9118" s="596"/>
      <c r="K9118" s="458"/>
    </row>
    <row r="9119" spans="1:11">
      <c r="A9119" s="450"/>
      <c r="B9119" s="459"/>
      <c r="C9119" s="459"/>
      <c r="D9119" s="459"/>
      <c r="E9119" s="459"/>
      <c r="F9119" s="459"/>
      <c r="G9119" s="459"/>
      <c r="H9119" s="459"/>
      <c r="I9119" s="459"/>
      <c r="J9119" s="459"/>
      <c r="K9119" s="458"/>
    </row>
    <row r="9120" spans="1:11">
      <c r="A9120" s="450"/>
      <c r="B9120" s="597"/>
      <c r="C9120" s="598"/>
      <c r="D9120" s="598"/>
      <c r="E9120" s="598"/>
      <c r="F9120" s="599"/>
      <c r="G9120" s="600" t="s">
        <v>482</v>
      </c>
      <c r="H9120" s="502"/>
      <c r="I9120" s="502"/>
      <c r="J9120" s="505"/>
      <c r="K9120" s="458"/>
    </row>
    <row r="9121" spans="1:11">
      <c r="A9121" s="450"/>
      <c r="B9121" s="601"/>
      <c r="C9121" s="602"/>
      <c r="D9121" s="602"/>
      <c r="E9121" s="602"/>
      <c r="F9121" s="603"/>
      <c r="G9121" s="1648" t="s">
        <v>1145</v>
      </c>
      <c r="H9121" s="1649"/>
      <c r="I9121" s="1649"/>
      <c r="J9121" s="1650"/>
      <c r="K9121" s="458"/>
    </row>
    <row r="9122" spans="1:11">
      <c r="A9122" s="450"/>
      <c r="B9122" s="604"/>
      <c r="C9122" s="605"/>
      <c r="D9122" s="605"/>
      <c r="E9122" s="605"/>
      <c r="F9122" s="606"/>
      <c r="G9122" s="607"/>
      <c r="H9122" s="1651"/>
      <c r="I9122" s="1652"/>
      <c r="J9122" s="1653"/>
      <c r="K9122" s="458"/>
    </row>
    <row r="9123" spans="1:11" ht="15" thickBot="1">
      <c r="A9123" s="608"/>
      <c r="B9123" s="609"/>
      <c r="C9123" s="609"/>
      <c r="D9123" s="609"/>
      <c r="E9123" s="609"/>
      <c r="F9123" s="609"/>
      <c r="G9123" s="609"/>
      <c r="H9123" s="609"/>
      <c r="I9123" s="609"/>
      <c r="J9123" s="609"/>
      <c r="K9123" s="610"/>
    </row>
    <row r="9124" spans="1:11">
      <c r="A9124" s="447"/>
      <c r="B9124" s="448"/>
      <c r="C9124" s="448"/>
      <c r="D9124" s="448"/>
      <c r="E9124" s="448"/>
      <c r="F9124" s="448"/>
      <c r="G9124" s="448"/>
      <c r="H9124" s="448"/>
      <c r="I9124" s="448"/>
      <c r="J9124" s="448"/>
      <c r="K9124" s="449"/>
    </row>
    <row r="9125" spans="1:11">
      <c r="A9125" s="450"/>
      <c r="B9125" s="451" t="s">
        <v>141</v>
      </c>
      <c r="C9125" s="452"/>
      <c r="D9125" s="453" t="s">
        <v>1105</v>
      </c>
      <c r="E9125" s="454"/>
      <c r="F9125" s="455"/>
      <c r="G9125" s="455"/>
      <c r="H9125" s="456"/>
      <c r="I9125" s="456"/>
      <c r="J9125" s="457"/>
      <c r="K9125" s="458"/>
    </row>
    <row r="9126" spans="1:11">
      <c r="A9126" s="450"/>
      <c r="B9126" s="459"/>
      <c r="C9126" s="459"/>
      <c r="D9126" s="459"/>
      <c r="E9126" s="459"/>
      <c r="F9126" s="459"/>
      <c r="G9126" s="459"/>
      <c r="H9126" s="459"/>
      <c r="I9126" s="459"/>
      <c r="J9126" s="459"/>
      <c r="K9126" s="458"/>
    </row>
    <row r="9127" spans="1:11">
      <c r="A9127" s="450"/>
      <c r="B9127" s="460" t="s">
        <v>1146</v>
      </c>
      <c r="C9127" s="461" t="s">
        <v>1107</v>
      </c>
      <c r="D9127" s="1671" t="s">
        <v>198</v>
      </c>
      <c r="E9127" s="1672"/>
      <c r="F9127" s="1672"/>
      <c r="G9127" s="1672"/>
      <c r="H9127" s="1672"/>
      <c r="I9127" s="1673"/>
      <c r="J9127" s="462" t="s">
        <v>1108</v>
      </c>
      <c r="K9127" s="458"/>
    </row>
    <row r="9128" spans="1:11" ht="25.5" customHeight="1">
      <c r="A9128" s="450"/>
      <c r="B9128" s="463">
        <v>50030</v>
      </c>
      <c r="C9128" s="464"/>
      <c r="D9128" s="1674" t="s">
        <v>1553</v>
      </c>
      <c r="E9128" s="1675"/>
      <c r="F9128" s="1675"/>
      <c r="G9128" s="1675"/>
      <c r="H9128" s="1675"/>
      <c r="I9128" s="1676"/>
      <c r="J9128" s="468" t="str">
        <f>F9145</f>
        <v>M</v>
      </c>
      <c r="K9128" s="458"/>
    </row>
    <row r="9129" spans="1:11">
      <c r="A9129" s="450"/>
      <c r="B9129" s="469"/>
      <c r="C9129" s="469"/>
      <c r="D9129" s="469"/>
      <c r="E9129" s="469"/>
      <c r="F9129" s="469"/>
      <c r="G9129" s="469"/>
      <c r="H9129" s="469"/>
      <c r="I9129" s="470"/>
      <c r="J9129" s="471"/>
      <c r="K9129" s="458"/>
    </row>
    <row r="9130" spans="1:11">
      <c r="A9130" s="450"/>
      <c r="B9130" s="1648" t="s">
        <v>1111</v>
      </c>
      <c r="C9130" s="1650"/>
      <c r="D9130" s="1679" t="s">
        <v>873</v>
      </c>
      <c r="E9130" s="1681" t="s">
        <v>1112</v>
      </c>
      <c r="F9130" s="472" t="s">
        <v>1113</v>
      </c>
      <c r="G9130" s="473"/>
      <c r="H9130" s="472" t="s">
        <v>1114</v>
      </c>
      <c r="I9130" s="473"/>
      <c r="J9130" s="474" t="s">
        <v>1115</v>
      </c>
      <c r="K9130" s="458"/>
    </row>
    <row r="9131" spans="1:11">
      <c r="A9131" s="450"/>
      <c r="B9131" s="1677"/>
      <c r="C9131" s="1678"/>
      <c r="D9131" s="1680"/>
      <c r="E9131" s="1682"/>
      <c r="F9131" s="475" t="s">
        <v>1116</v>
      </c>
      <c r="G9131" s="475" t="s">
        <v>1117</v>
      </c>
      <c r="H9131" s="475" t="s">
        <v>1116</v>
      </c>
      <c r="I9131" s="476" t="s">
        <v>1117</v>
      </c>
      <c r="J9131" s="477" t="s">
        <v>1118</v>
      </c>
      <c r="K9131" s="458"/>
    </row>
    <row r="9132" spans="1:11">
      <c r="A9132" s="450"/>
      <c r="B9132" s="486"/>
      <c r="C9132" s="487"/>
      <c r="D9132" s="488"/>
      <c r="E9132" s="481"/>
      <c r="F9132" s="481"/>
      <c r="G9132" s="482"/>
      <c r="H9132" s="490"/>
      <c r="I9132" s="484"/>
      <c r="J9132" s="492"/>
      <c r="K9132" s="458"/>
    </row>
    <row r="9133" spans="1:11">
      <c r="A9133" s="450"/>
      <c r="B9133" s="486"/>
      <c r="C9133" s="487"/>
      <c r="D9133" s="488"/>
      <c r="E9133" s="489"/>
      <c r="F9133" s="489"/>
      <c r="G9133" s="489"/>
      <c r="H9133" s="490"/>
      <c r="I9133" s="491"/>
      <c r="J9133" s="492">
        <f>H9133*F9133*E9133+I9133*G9133*E9133</f>
        <v>0</v>
      </c>
      <c r="K9133" s="458"/>
    </row>
    <row r="9134" spans="1:11">
      <c r="A9134" s="450"/>
      <c r="B9134" s="493"/>
      <c r="C9134" s="494"/>
      <c r="D9134" s="495"/>
      <c r="E9134" s="496"/>
      <c r="F9134" s="496"/>
      <c r="G9134" s="496"/>
      <c r="H9134" s="497"/>
      <c r="I9134" s="498"/>
      <c r="J9134" s="492">
        <f>H9134*F9134*E9134+I9134*G9134*E9134</f>
        <v>0</v>
      </c>
      <c r="K9134" s="458"/>
    </row>
    <row r="9135" spans="1:11">
      <c r="A9135" s="450"/>
      <c r="B9135" s="499" t="s">
        <v>1119</v>
      </c>
      <c r="C9135" s="469"/>
      <c r="D9135" s="469"/>
      <c r="E9135" s="469"/>
      <c r="F9135" s="469"/>
      <c r="G9135" s="469"/>
      <c r="H9135" s="469"/>
      <c r="I9135" s="500" t="s">
        <v>138</v>
      </c>
      <c r="J9135" s="501">
        <f>SUM(J9132:J9134)</f>
        <v>0</v>
      </c>
      <c r="K9135" s="458"/>
    </row>
    <row r="9136" spans="1:11">
      <c r="A9136" s="450"/>
      <c r="B9136" s="502"/>
      <c r="C9136" s="502"/>
      <c r="D9136" s="502"/>
      <c r="E9136" s="502"/>
      <c r="F9136" s="502"/>
      <c r="G9136" s="502"/>
      <c r="H9136" s="502"/>
      <c r="I9136" s="503"/>
      <c r="J9136" s="504"/>
      <c r="K9136" s="458"/>
    </row>
    <row r="9137" spans="1:11" ht="20.399999999999999">
      <c r="A9137" s="450"/>
      <c r="B9137" s="1664" t="s">
        <v>1120</v>
      </c>
      <c r="C9137" s="1665"/>
      <c r="D9137" s="1665"/>
      <c r="E9137" s="1666"/>
      <c r="F9137" s="505" t="s">
        <v>873</v>
      </c>
      <c r="G9137" s="506"/>
      <c r="H9137" s="507" t="s">
        <v>560</v>
      </c>
      <c r="I9137" s="508" t="s">
        <v>1121</v>
      </c>
      <c r="J9137" s="509" t="s">
        <v>1122</v>
      </c>
      <c r="K9137" s="458"/>
    </row>
    <row r="9138" spans="1:11">
      <c r="A9138" s="450"/>
      <c r="B9138" s="510"/>
      <c r="C9138" s="511"/>
      <c r="D9138" s="512"/>
      <c r="E9138" s="513"/>
      <c r="F9138" s="514"/>
      <c r="G9138" s="515"/>
      <c r="H9138" s="516"/>
      <c r="I9138" s="484"/>
      <c r="J9138" s="485"/>
      <c r="K9138" s="458"/>
    </row>
    <row r="9139" spans="1:11">
      <c r="A9139" s="450"/>
      <c r="B9139" s="517"/>
      <c r="C9139" s="518"/>
      <c r="D9139" s="459"/>
      <c r="E9139" s="487"/>
      <c r="F9139" s="488"/>
      <c r="G9139" s="519"/>
      <c r="H9139" s="520"/>
      <c r="I9139" s="521"/>
      <c r="J9139" s="492"/>
      <c r="K9139" s="458"/>
    </row>
    <row r="9140" spans="1:11">
      <c r="A9140" s="450"/>
      <c r="B9140" s="517" t="s">
        <v>734</v>
      </c>
      <c r="C9140" s="518"/>
      <c r="D9140" s="459"/>
      <c r="E9140" s="487"/>
      <c r="F9140" s="488"/>
      <c r="G9140" s="519"/>
      <c r="H9140" s="520">
        <v>0.36666700000000002</v>
      </c>
      <c r="I9140" s="521">
        <f>VLOOKUP(B9140,'MÃO DE OBRA'!$A:$E,5,FALSE)/220</f>
        <v>23.596363636363641</v>
      </c>
      <c r="J9140" s="492">
        <f t="shared" ref="J9140:J9141" si="252">H9140*I9140</f>
        <v>8.6520078654545483</v>
      </c>
      <c r="K9140" s="458"/>
    </row>
    <row r="9141" spans="1:11">
      <c r="A9141" s="450"/>
      <c r="B9141" s="517" t="s">
        <v>626</v>
      </c>
      <c r="C9141" s="518"/>
      <c r="D9141" s="459"/>
      <c r="E9141" s="487"/>
      <c r="F9141" s="488"/>
      <c r="G9141" s="519"/>
      <c r="H9141" s="520">
        <v>0.36666700000000002</v>
      </c>
      <c r="I9141" s="521">
        <f>VLOOKUP(B9141,'MÃO DE OBRA'!$A:$E,5,FALSE)/220</f>
        <v>15.730909090909092</v>
      </c>
      <c r="J9141" s="492">
        <f t="shared" si="252"/>
        <v>5.7680052436363649</v>
      </c>
      <c r="K9141" s="458"/>
    </row>
    <row r="9142" spans="1:11">
      <c r="A9142" s="450"/>
      <c r="B9142" s="517"/>
      <c r="C9142" s="518"/>
      <c r="D9142" s="459"/>
      <c r="E9142" s="487"/>
      <c r="F9142" s="488"/>
      <c r="G9142" s="519"/>
      <c r="H9142" s="520"/>
      <c r="I9142" s="491"/>
      <c r="J9142" s="492">
        <f>H9142*I9142</f>
        <v>0</v>
      </c>
      <c r="K9142" s="458"/>
    </row>
    <row r="9143" spans="1:11">
      <c r="A9143" s="450"/>
      <c r="B9143" s="499" t="s">
        <v>1119</v>
      </c>
      <c r="C9143" s="502"/>
      <c r="D9143" s="502"/>
      <c r="E9143" s="502"/>
      <c r="F9143" s="502"/>
      <c r="G9143" s="502"/>
      <c r="H9143" s="502"/>
      <c r="I9143" s="522" t="s">
        <v>138</v>
      </c>
      <c r="J9143" s="501">
        <f>SUM(J9138:J9142)</f>
        <v>14.420013109090913</v>
      </c>
      <c r="K9143" s="458"/>
    </row>
    <row r="9144" spans="1:11">
      <c r="A9144" s="450"/>
      <c r="B9144" s="523"/>
      <c r="C9144" s="523"/>
      <c r="D9144" s="523"/>
      <c r="E9144" s="523"/>
      <c r="F9144" s="523"/>
      <c r="G9144" s="523"/>
      <c r="H9144" s="523"/>
      <c r="I9144" s="524"/>
      <c r="J9144" s="523"/>
      <c r="K9144" s="458"/>
    </row>
    <row r="9145" spans="1:11">
      <c r="A9145" s="450"/>
      <c r="B9145" s="525" t="s">
        <v>1123</v>
      </c>
      <c r="C9145" s="526"/>
      <c r="D9145" s="523"/>
      <c r="E9145" s="527">
        <v>1</v>
      </c>
      <c r="F9145" s="528" t="s">
        <v>1221</v>
      </c>
      <c r="G9145" s="506"/>
      <c r="H9145" s="506"/>
      <c r="I9145" s="529" t="s">
        <v>1124</v>
      </c>
      <c r="J9145" s="501">
        <f>J9135+J9143</f>
        <v>14.420013109090913</v>
      </c>
      <c r="K9145" s="458"/>
    </row>
    <row r="9146" spans="1:11">
      <c r="A9146" s="450"/>
      <c r="B9146" s="530"/>
      <c r="C9146" s="523"/>
      <c r="D9146" s="523"/>
      <c r="E9146" s="531"/>
      <c r="F9146" s="532"/>
      <c r="G9146" s="532"/>
      <c r="H9146" s="532"/>
      <c r="I9146" s="524"/>
      <c r="J9146" s="523"/>
      <c r="K9146" s="458"/>
    </row>
    <row r="9147" spans="1:11" ht="20.399999999999999">
      <c r="A9147" s="450"/>
      <c r="B9147" s="1667" t="s">
        <v>481</v>
      </c>
      <c r="C9147" s="1668"/>
      <c r="D9147" s="1668"/>
      <c r="E9147" s="1669"/>
      <c r="F9147" s="533" t="s">
        <v>873</v>
      </c>
      <c r="G9147" s="534" t="s">
        <v>493</v>
      </c>
      <c r="H9147" s="507" t="s">
        <v>1115</v>
      </c>
      <c r="I9147" s="535" t="s">
        <v>480</v>
      </c>
      <c r="J9147" s="536" t="s">
        <v>482</v>
      </c>
      <c r="K9147" s="458"/>
    </row>
    <row r="9148" spans="1:11">
      <c r="A9148" s="450"/>
      <c r="B9148" s="537"/>
      <c r="C9148" s="538"/>
      <c r="D9148" s="538"/>
      <c r="E9148" s="539"/>
      <c r="F9148" s="540"/>
      <c r="G9148" s="541"/>
      <c r="H9148" s="547"/>
      <c r="I9148" s="543"/>
      <c r="J9148" s="485"/>
      <c r="K9148" s="458"/>
    </row>
    <row r="9149" spans="1:11">
      <c r="A9149" s="450"/>
      <c r="B9149" s="537"/>
      <c r="C9149" s="518"/>
      <c r="D9149" s="518"/>
      <c r="E9149" s="487"/>
      <c r="F9149" s="540"/>
      <c r="G9149" s="541"/>
      <c r="H9149" s="547"/>
      <c r="I9149" s="543"/>
      <c r="J9149" s="492"/>
      <c r="K9149" s="458"/>
    </row>
    <row r="9150" spans="1:11">
      <c r="A9150" s="450"/>
      <c r="B9150" s="517"/>
      <c r="C9150" s="518"/>
      <c r="D9150" s="518"/>
      <c r="E9150" s="487"/>
      <c r="F9150" s="488"/>
      <c r="G9150" s="546"/>
      <c r="H9150" s="547"/>
      <c r="I9150" s="543"/>
      <c r="J9150" s="492">
        <f>H9150*I9150*E9132*F9132</f>
        <v>0</v>
      </c>
      <c r="K9150" s="458"/>
    </row>
    <row r="9151" spans="1:11">
      <c r="A9151" s="450"/>
      <c r="B9151" s="517"/>
      <c r="C9151" s="526"/>
      <c r="D9151" s="526"/>
      <c r="E9151" s="494"/>
      <c r="F9151" s="488"/>
      <c r="G9151" s="468"/>
      <c r="H9151" s="547"/>
      <c r="I9151" s="548"/>
      <c r="J9151" s="492">
        <f>H9151*I9151*E9133*F9133</f>
        <v>0</v>
      </c>
      <c r="K9151" s="458"/>
    </row>
    <row r="9152" spans="1:11">
      <c r="A9152" s="450"/>
      <c r="B9152" s="550" t="s">
        <v>1119</v>
      </c>
      <c r="C9152" s="526"/>
      <c r="D9152" s="526"/>
      <c r="E9152" s="526"/>
      <c r="F9152" s="523"/>
      <c r="G9152" s="526"/>
      <c r="H9152" s="551"/>
      <c r="I9152" s="552" t="s">
        <v>138</v>
      </c>
      <c r="J9152" s="501">
        <f>SUM(J9148:J9151)</f>
        <v>0</v>
      </c>
      <c r="K9152" s="458"/>
    </row>
    <row r="9153" spans="1:11">
      <c r="A9153" s="450"/>
      <c r="B9153" s="553"/>
      <c r="C9153" s="526"/>
      <c r="D9153" s="526"/>
      <c r="E9153" s="554"/>
      <c r="F9153" s="555"/>
      <c r="G9153" s="506"/>
      <c r="H9153" s="506"/>
      <c r="I9153" s="529"/>
      <c r="J9153" s="554"/>
      <c r="K9153" s="458"/>
    </row>
    <row r="9154" spans="1:11" ht="20.399999999999999">
      <c r="A9154" s="450"/>
      <c r="B9154" s="1667" t="s">
        <v>1125</v>
      </c>
      <c r="C9154" s="1668"/>
      <c r="D9154" s="1668"/>
      <c r="E9154" s="1668"/>
      <c r="F9154" s="1669"/>
      <c r="G9154" s="556" t="s">
        <v>494</v>
      </c>
      <c r="H9154" s="506" t="s">
        <v>1126</v>
      </c>
      <c r="I9154" s="557" t="s">
        <v>1115</v>
      </c>
      <c r="J9154" s="509" t="s">
        <v>482</v>
      </c>
      <c r="K9154" s="458"/>
    </row>
    <row r="9155" spans="1:11">
      <c r="A9155" s="450"/>
      <c r="B9155" s="558"/>
      <c r="C9155" s="559"/>
      <c r="D9155" s="560"/>
      <c r="E9155" s="560"/>
      <c r="F9155" s="561"/>
      <c r="G9155" s="489"/>
      <c r="H9155" s="489"/>
      <c r="I9155" s="562"/>
      <c r="J9155" s="492"/>
      <c r="K9155" s="458"/>
    </row>
    <row r="9156" spans="1:11">
      <c r="A9156" s="450"/>
      <c r="B9156" s="563"/>
      <c r="C9156" s="564"/>
      <c r="D9156" s="565"/>
      <c r="E9156" s="565"/>
      <c r="F9156" s="566"/>
      <c r="G9156" s="489"/>
      <c r="H9156" s="489"/>
      <c r="I9156" s="562"/>
      <c r="J9156" s="492"/>
      <c r="K9156" s="458"/>
    </row>
    <row r="9157" spans="1:11">
      <c r="A9157" s="450"/>
      <c r="B9157" s="1670" t="s">
        <v>138</v>
      </c>
      <c r="C9157" s="1670"/>
      <c r="D9157" s="1670"/>
      <c r="E9157" s="1670"/>
      <c r="F9157" s="1670"/>
      <c r="G9157" s="1670"/>
      <c r="H9157" s="1670"/>
      <c r="I9157" s="1670"/>
      <c r="J9157" s="501">
        <f>SUM(J9155:J9156)</f>
        <v>0</v>
      </c>
      <c r="K9157" s="458"/>
    </row>
    <row r="9158" spans="1:11">
      <c r="A9158" s="450"/>
      <c r="B9158" s="567"/>
      <c r="C9158" s="511"/>
      <c r="D9158" s="511"/>
      <c r="E9158" s="568"/>
      <c r="F9158" s="569"/>
      <c r="G9158" s="570"/>
      <c r="H9158" s="570"/>
      <c r="I9158" s="571"/>
      <c r="J9158" s="572"/>
      <c r="K9158" s="458"/>
    </row>
    <row r="9159" spans="1:11">
      <c r="A9159" s="450"/>
      <c r="B9159" s="573" t="s">
        <v>1127</v>
      </c>
      <c r="C9159" s="573"/>
      <c r="D9159" s="550"/>
      <c r="E9159" s="523"/>
      <c r="F9159" s="523"/>
      <c r="G9159" s="523"/>
      <c r="H9159" s="574"/>
      <c r="I9159" s="575"/>
      <c r="J9159" s="639">
        <f>(J9145+J9152+J9157)/E9145</f>
        <v>14.420013109090913</v>
      </c>
      <c r="K9159" s="458"/>
    </row>
    <row r="9160" spans="1:11">
      <c r="A9160" s="450"/>
      <c r="B9160" s="553"/>
      <c r="C9160" s="526"/>
      <c r="D9160" s="526"/>
      <c r="E9160" s="554"/>
      <c r="F9160" s="555"/>
      <c r="G9160" s="506"/>
      <c r="H9160" s="506"/>
      <c r="I9160" s="529"/>
      <c r="J9160" s="576"/>
      <c r="K9160" s="458"/>
    </row>
    <row r="9161" spans="1:11" ht="20.399999999999999">
      <c r="A9161" s="450"/>
      <c r="B9161" s="1667" t="s">
        <v>1128</v>
      </c>
      <c r="C9161" s="1668"/>
      <c r="D9161" s="1668"/>
      <c r="E9161" s="1668"/>
      <c r="F9161" s="1669"/>
      <c r="G9161" s="556" t="s">
        <v>494</v>
      </c>
      <c r="H9161" s="506" t="s">
        <v>1126</v>
      </c>
      <c r="I9161" s="557" t="s">
        <v>1115</v>
      </c>
      <c r="J9161" s="509" t="s">
        <v>482</v>
      </c>
      <c r="K9161" s="458"/>
    </row>
    <row r="9162" spans="1:11">
      <c r="A9162" s="450"/>
      <c r="B9162" s="558" t="s">
        <v>1545</v>
      </c>
      <c r="C9162" s="559"/>
      <c r="D9162" s="560"/>
      <c r="E9162" s="560"/>
      <c r="F9162" s="561"/>
      <c r="G9162" s="489">
        <v>0.2</v>
      </c>
      <c r="H9162" s="489" t="s">
        <v>533</v>
      </c>
      <c r="I9162" s="562">
        <v>48.44</v>
      </c>
      <c r="J9162" s="492">
        <f>G9162*I9162</f>
        <v>9.6880000000000006</v>
      </c>
      <c r="K9162" s="458"/>
    </row>
    <row r="9163" spans="1:11">
      <c r="A9163" s="450"/>
      <c r="B9163" s="563" t="s">
        <v>1546</v>
      </c>
      <c r="C9163" s="564"/>
      <c r="D9163" s="565"/>
      <c r="E9163" s="565"/>
      <c r="F9163" s="566"/>
      <c r="G9163" s="489">
        <v>1.0999999999999999E-2</v>
      </c>
      <c r="H9163" s="489" t="s">
        <v>1140</v>
      </c>
      <c r="I9163" s="562">
        <v>38.090000000000003</v>
      </c>
      <c r="J9163" s="492">
        <f t="shared" ref="J9163:J9164" si="253">G9163*I9163</f>
        <v>0.41899000000000003</v>
      </c>
      <c r="K9163" s="458"/>
    </row>
    <row r="9164" spans="1:11">
      <c r="A9164" s="450"/>
      <c r="B9164" s="563" t="s">
        <v>1554</v>
      </c>
      <c r="C9164" s="564"/>
      <c r="D9164" s="565"/>
      <c r="E9164" s="565"/>
      <c r="F9164" s="566"/>
      <c r="G9164" s="489">
        <v>1.2</v>
      </c>
      <c r="H9164" s="489" t="s">
        <v>1221</v>
      </c>
      <c r="I9164" s="743">
        <v>49.98</v>
      </c>
      <c r="J9164" s="492">
        <f t="shared" si="253"/>
        <v>59.975999999999992</v>
      </c>
      <c r="K9164" s="458"/>
    </row>
    <row r="9165" spans="1:11">
      <c r="A9165" s="450"/>
      <c r="B9165" s="563"/>
      <c r="C9165" s="564"/>
      <c r="D9165" s="565"/>
      <c r="E9165" s="565"/>
      <c r="F9165" s="566"/>
      <c r="G9165" s="489"/>
      <c r="H9165" s="489"/>
      <c r="I9165" s="743"/>
      <c r="J9165" s="492"/>
      <c r="K9165" s="458"/>
    </row>
    <row r="9166" spans="1:11">
      <c r="A9166" s="450"/>
      <c r="B9166" s="563"/>
      <c r="C9166" s="564"/>
      <c r="D9166" s="565"/>
      <c r="E9166" s="565"/>
      <c r="F9166" s="566"/>
      <c r="G9166" s="489"/>
      <c r="H9166" s="489"/>
      <c r="I9166" s="743"/>
      <c r="J9166" s="492"/>
      <c r="K9166" s="458"/>
    </row>
    <row r="9167" spans="1:11">
      <c r="A9167" s="450"/>
      <c r="B9167" s="563"/>
      <c r="C9167" s="564"/>
      <c r="D9167" s="565"/>
      <c r="E9167" s="565"/>
      <c r="F9167" s="566"/>
      <c r="G9167" s="489"/>
      <c r="H9167" s="489"/>
      <c r="I9167" s="743"/>
      <c r="J9167" s="492"/>
      <c r="K9167" s="458"/>
    </row>
    <row r="9168" spans="1:11">
      <c r="A9168" s="450"/>
      <c r="B9168" s="563"/>
      <c r="C9168" s="564"/>
      <c r="D9168" s="565"/>
      <c r="E9168" s="565"/>
      <c r="F9168" s="566"/>
      <c r="G9168" s="489"/>
      <c r="H9168" s="489"/>
      <c r="I9168" s="743"/>
      <c r="J9168" s="492"/>
      <c r="K9168" s="458"/>
    </row>
    <row r="9169" spans="1:11">
      <c r="A9169" s="450"/>
      <c r="B9169" s="581"/>
      <c r="C9169" s="523"/>
      <c r="D9169" s="523"/>
      <c r="E9169" s="582"/>
      <c r="F9169" s="583"/>
      <c r="G9169" s="532"/>
      <c r="H9169" s="532"/>
      <c r="I9169" s="524" t="s">
        <v>138</v>
      </c>
      <c r="J9169" s="501">
        <f>SUM(J9162:J9168)</f>
        <v>70.082989999999995</v>
      </c>
      <c r="K9169" s="458"/>
    </row>
    <row r="9170" spans="1:11">
      <c r="A9170" s="450"/>
      <c r="B9170" s="584"/>
      <c r="C9170" s="523"/>
      <c r="D9170" s="523"/>
      <c r="E9170" s="582"/>
      <c r="F9170" s="583"/>
      <c r="G9170" s="532"/>
      <c r="H9170" s="532"/>
      <c r="I9170" s="524"/>
      <c r="J9170" s="582"/>
      <c r="K9170" s="458"/>
    </row>
    <row r="9171" spans="1:11" ht="20.399999999999999">
      <c r="A9171" s="450"/>
      <c r="B9171" s="1667" t="s">
        <v>1141</v>
      </c>
      <c r="C9171" s="1668"/>
      <c r="D9171" s="1668"/>
      <c r="E9171" s="1668"/>
      <c r="F9171" s="1669"/>
      <c r="G9171" s="587" t="s">
        <v>494</v>
      </c>
      <c r="H9171" s="506" t="s">
        <v>1115</v>
      </c>
      <c r="I9171" s="557"/>
      <c r="J9171" s="509" t="s">
        <v>482</v>
      </c>
      <c r="K9171" s="458"/>
    </row>
    <row r="9172" spans="1:11">
      <c r="A9172" s="450"/>
      <c r="B9172" s="1654"/>
      <c r="C9172" s="1655"/>
      <c r="D9172" s="1655"/>
      <c r="E9172" s="1655"/>
      <c r="F9172" s="1656"/>
      <c r="G9172" s="489"/>
      <c r="H9172" s="1657"/>
      <c r="I9172" s="1658"/>
      <c r="J9172" s="492"/>
      <c r="K9172" s="458"/>
    </row>
    <row r="9173" spans="1:11">
      <c r="A9173" s="450"/>
      <c r="B9173" s="1659"/>
      <c r="C9173" s="1660"/>
      <c r="D9173" s="1660"/>
      <c r="E9173" s="1660"/>
      <c r="F9173" s="1661"/>
      <c r="G9173" s="496"/>
      <c r="H9173" s="1662"/>
      <c r="I9173" s="1663"/>
      <c r="J9173" s="492"/>
      <c r="K9173" s="458"/>
    </row>
    <row r="9174" spans="1:11">
      <c r="A9174" s="450"/>
      <c r="B9174" s="581"/>
      <c r="C9174" s="523"/>
      <c r="D9174" s="523"/>
      <c r="E9174" s="582"/>
      <c r="F9174" s="583"/>
      <c r="G9174" s="532"/>
      <c r="H9174" s="532"/>
      <c r="I9174" s="524" t="s">
        <v>138</v>
      </c>
      <c r="J9174" s="501">
        <f>SUM(J9172:J9173)</f>
        <v>0</v>
      </c>
      <c r="K9174" s="458"/>
    </row>
    <row r="9175" spans="1:11">
      <c r="A9175" s="450"/>
      <c r="B9175" s="523"/>
      <c r="C9175" s="523"/>
      <c r="D9175" s="523"/>
      <c r="E9175" s="523"/>
      <c r="F9175" s="523"/>
      <c r="G9175" s="523"/>
      <c r="H9175" s="523"/>
      <c r="I9175" s="524"/>
      <c r="J9175" s="523"/>
      <c r="K9175" s="458"/>
    </row>
    <row r="9176" spans="1:11">
      <c r="A9176" s="450"/>
      <c r="B9176" s="1645" t="s">
        <v>1142</v>
      </c>
      <c r="C9176" s="1646"/>
      <c r="D9176" s="1646"/>
      <c r="E9176" s="1646"/>
      <c r="F9176" s="1646"/>
      <c r="G9176" s="1646"/>
      <c r="H9176" s="1646"/>
      <c r="I9176" s="1647"/>
      <c r="J9176" s="573">
        <f>J9174+J9169+J9159</f>
        <v>84.503003109090912</v>
      </c>
      <c r="K9176" s="458"/>
    </row>
    <row r="9177" spans="1:11">
      <c r="A9177" s="450"/>
      <c r="B9177" s="523"/>
      <c r="C9177" s="523"/>
      <c r="D9177" s="523"/>
      <c r="E9177" s="523"/>
      <c r="F9177" s="523"/>
      <c r="G9177" s="523"/>
      <c r="H9177" s="523"/>
      <c r="I9177" s="524"/>
      <c r="J9177" s="523"/>
      <c r="K9177" s="458"/>
    </row>
    <row r="9178" spans="1:11">
      <c r="A9178" s="450"/>
      <c r="B9178" s="1645" t="s">
        <v>1143</v>
      </c>
      <c r="C9178" s="1646"/>
      <c r="D9178" s="1646"/>
      <c r="E9178" s="1646"/>
      <c r="F9178" s="1646"/>
      <c r="G9178" s="1646"/>
      <c r="H9178" s="1646"/>
      <c r="I9178" s="1647"/>
      <c r="J9178" s="501">
        <f>J9176*0</f>
        <v>0</v>
      </c>
      <c r="K9178" s="458"/>
    </row>
    <row r="9179" spans="1:11">
      <c r="A9179" s="450"/>
      <c r="B9179" s="523"/>
      <c r="C9179" s="523"/>
      <c r="D9179" s="523"/>
      <c r="E9179" s="523"/>
      <c r="F9179" s="523"/>
      <c r="G9179" s="523"/>
      <c r="H9179" s="523"/>
      <c r="I9179" s="524"/>
      <c r="J9179" s="523"/>
      <c r="K9179" s="458"/>
    </row>
    <row r="9180" spans="1:11">
      <c r="A9180" s="450"/>
      <c r="B9180" s="1645" t="s">
        <v>1144</v>
      </c>
      <c r="C9180" s="1646"/>
      <c r="D9180" s="1646"/>
      <c r="E9180" s="1646"/>
      <c r="F9180" s="1646"/>
      <c r="G9180" s="1646"/>
      <c r="H9180" s="1646"/>
      <c r="I9180" s="1647"/>
      <c r="J9180" s="573">
        <f>J9176+J9178</f>
        <v>84.503003109090912</v>
      </c>
      <c r="K9180" s="458"/>
    </row>
    <row r="9181" spans="1:11">
      <c r="A9181" s="450"/>
      <c r="B9181" s="511"/>
      <c r="C9181" s="511"/>
      <c r="D9181" s="511"/>
      <c r="E9181" s="511"/>
      <c r="F9181" s="511"/>
      <c r="G9181" s="511"/>
      <c r="H9181" s="511"/>
      <c r="I9181" s="571"/>
      <c r="J9181" s="511"/>
      <c r="K9181" s="458"/>
    </row>
    <row r="9182" spans="1:11">
      <c r="A9182" s="450"/>
      <c r="B9182" s="589"/>
      <c r="C9182" s="559"/>
      <c r="D9182" s="559"/>
      <c r="E9182" s="559"/>
      <c r="F9182" s="559"/>
      <c r="G9182" s="559"/>
      <c r="H9182" s="559"/>
      <c r="I9182" s="559"/>
      <c r="J9182" s="590"/>
      <c r="K9182" s="458"/>
    </row>
    <row r="9183" spans="1:11">
      <c r="A9183" s="450"/>
      <c r="B9183" s="591"/>
      <c r="C9183" s="592"/>
      <c r="D9183" s="593"/>
      <c r="E9183" s="593"/>
      <c r="F9183" s="594" t="s">
        <v>1119</v>
      </c>
      <c r="G9183" s="595" t="s">
        <v>1119</v>
      </c>
      <c r="H9183" s="592"/>
      <c r="I9183" s="592"/>
      <c r="J9183" s="596"/>
      <c r="K9183" s="458"/>
    </row>
    <row r="9184" spans="1:11">
      <c r="A9184" s="450"/>
      <c r="B9184" s="459"/>
      <c r="C9184" s="459"/>
      <c r="D9184" s="459"/>
      <c r="E9184" s="459"/>
      <c r="F9184" s="459"/>
      <c r="G9184" s="459"/>
      <c r="H9184" s="459"/>
      <c r="I9184" s="459"/>
      <c r="J9184" s="459"/>
      <c r="K9184" s="458"/>
    </row>
    <row r="9185" spans="1:11">
      <c r="A9185" s="450"/>
      <c r="B9185" s="597"/>
      <c r="C9185" s="598"/>
      <c r="D9185" s="598"/>
      <c r="E9185" s="598"/>
      <c r="F9185" s="599"/>
      <c r="G9185" s="600" t="s">
        <v>482</v>
      </c>
      <c r="H9185" s="502"/>
      <c r="I9185" s="502"/>
      <c r="J9185" s="505"/>
      <c r="K9185" s="458"/>
    </row>
    <row r="9186" spans="1:11">
      <c r="A9186" s="450"/>
      <c r="B9186" s="601"/>
      <c r="C9186" s="602"/>
      <c r="D9186" s="602"/>
      <c r="E9186" s="602"/>
      <c r="F9186" s="603"/>
      <c r="G9186" s="1648" t="s">
        <v>1145</v>
      </c>
      <c r="H9186" s="1649"/>
      <c r="I9186" s="1649"/>
      <c r="J9186" s="1650"/>
      <c r="K9186" s="458"/>
    </row>
    <row r="9187" spans="1:11">
      <c r="A9187" s="450"/>
      <c r="B9187" s="604"/>
      <c r="C9187" s="605"/>
      <c r="D9187" s="605"/>
      <c r="E9187" s="605"/>
      <c r="F9187" s="606"/>
      <c r="G9187" s="607"/>
      <c r="H9187" s="1651"/>
      <c r="I9187" s="1652"/>
      <c r="J9187" s="1653"/>
      <c r="K9187" s="458"/>
    </row>
    <row r="9188" spans="1:11" ht="15" thickBot="1">
      <c r="A9188" s="608"/>
      <c r="B9188" s="609"/>
      <c r="C9188" s="609"/>
      <c r="D9188" s="609"/>
      <c r="E9188" s="609"/>
      <c r="F9188" s="609"/>
      <c r="G9188" s="609"/>
      <c r="H9188" s="609"/>
      <c r="I9188" s="609"/>
      <c r="J9188" s="609"/>
      <c r="K9188" s="610"/>
    </row>
    <row r="9189" spans="1:11">
      <c r="A9189" s="447"/>
      <c r="B9189" s="448"/>
      <c r="C9189" s="448"/>
      <c r="D9189" s="448"/>
      <c r="E9189" s="448"/>
      <c r="F9189" s="448"/>
      <c r="G9189" s="448"/>
      <c r="H9189" s="448"/>
      <c r="I9189" s="448"/>
      <c r="J9189" s="448"/>
      <c r="K9189" s="449"/>
    </row>
    <row r="9190" spans="1:11">
      <c r="A9190" s="450"/>
      <c r="B9190" s="451" t="s">
        <v>141</v>
      </c>
      <c r="C9190" s="452"/>
      <c r="D9190" s="453" t="s">
        <v>1105</v>
      </c>
      <c r="E9190" s="454"/>
      <c r="F9190" s="455"/>
      <c r="G9190" s="455"/>
      <c r="H9190" s="456"/>
      <c r="I9190" s="456"/>
      <c r="J9190" s="457"/>
      <c r="K9190" s="458"/>
    </row>
    <row r="9191" spans="1:11">
      <c r="A9191" s="450"/>
      <c r="B9191" s="459"/>
      <c r="C9191" s="459"/>
      <c r="D9191" s="459"/>
      <c r="E9191" s="459"/>
      <c r="F9191" s="459"/>
      <c r="G9191" s="459"/>
      <c r="H9191" s="459"/>
      <c r="I9191" s="459"/>
      <c r="J9191" s="459"/>
      <c r="K9191" s="458"/>
    </row>
    <row r="9192" spans="1:11">
      <c r="A9192" s="450"/>
      <c r="B9192" s="460" t="s">
        <v>1146</v>
      </c>
      <c r="C9192" s="461" t="s">
        <v>1107</v>
      </c>
      <c r="D9192" s="1671" t="s">
        <v>198</v>
      </c>
      <c r="E9192" s="1672"/>
      <c r="F9192" s="1672"/>
      <c r="G9192" s="1672"/>
      <c r="H9192" s="1672"/>
      <c r="I9192" s="1673"/>
      <c r="J9192" s="462" t="s">
        <v>1108</v>
      </c>
      <c r="K9192" s="458"/>
    </row>
    <row r="9193" spans="1:11" ht="24" customHeight="1">
      <c r="A9193" s="450"/>
      <c r="B9193" s="463">
        <v>50020</v>
      </c>
      <c r="C9193" s="464"/>
      <c r="D9193" s="1674" t="s">
        <v>1555</v>
      </c>
      <c r="E9193" s="1675"/>
      <c r="F9193" s="1675"/>
      <c r="G9193" s="1675"/>
      <c r="H9193" s="1675"/>
      <c r="I9193" s="1676"/>
      <c r="J9193" s="468" t="str">
        <f>F9210</f>
        <v>M</v>
      </c>
      <c r="K9193" s="458"/>
    </row>
    <row r="9194" spans="1:11">
      <c r="A9194" s="450"/>
      <c r="B9194" s="469"/>
      <c r="C9194" s="469"/>
      <c r="D9194" s="469"/>
      <c r="E9194" s="469"/>
      <c r="F9194" s="469"/>
      <c r="G9194" s="469"/>
      <c r="H9194" s="469"/>
      <c r="I9194" s="470"/>
      <c r="J9194" s="471"/>
      <c r="K9194" s="458"/>
    </row>
    <row r="9195" spans="1:11">
      <c r="A9195" s="450"/>
      <c r="B9195" s="1648" t="s">
        <v>1111</v>
      </c>
      <c r="C9195" s="1650"/>
      <c r="D9195" s="1679" t="s">
        <v>873</v>
      </c>
      <c r="E9195" s="1681" t="s">
        <v>1112</v>
      </c>
      <c r="F9195" s="472" t="s">
        <v>1113</v>
      </c>
      <c r="G9195" s="473"/>
      <c r="H9195" s="472" t="s">
        <v>1114</v>
      </c>
      <c r="I9195" s="473"/>
      <c r="J9195" s="474" t="s">
        <v>1115</v>
      </c>
      <c r="K9195" s="458"/>
    </row>
    <row r="9196" spans="1:11">
      <c r="A9196" s="450"/>
      <c r="B9196" s="1677"/>
      <c r="C9196" s="1678"/>
      <c r="D9196" s="1680"/>
      <c r="E9196" s="1682"/>
      <c r="F9196" s="475" t="s">
        <v>1116</v>
      </c>
      <c r="G9196" s="475" t="s">
        <v>1117</v>
      </c>
      <c r="H9196" s="475" t="s">
        <v>1116</v>
      </c>
      <c r="I9196" s="476" t="s">
        <v>1117</v>
      </c>
      <c r="J9196" s="477" t="s">
        <v>1118</v>
      </c>
      <c r="K9196" s="458"/>
    </row>
    <row r="9197" spans="1:11">
      <c r="A9197" s="450"/>
      <c r="B9197" s="486"/>
      <c r="C9197" s="487"/>
      <c r="D9197" s="488"/>
      <c r="E9197" s="481"/>
      <c r="F9197" s="481"/>
      <c r="G9197" s="482"/>
      <c r="H9197" s="490"/>
      <c r="I9197" s="484"/>
      <c r="J9197" s="492"/>
      <c r="K9197" s="458"/>
    </row>
    <row r="9198" spans="1:11">
      <c r="A9198" s="450"/>
      <c r="B9198" s="486"/>
      <c r="C9198" s="487"/>
      <c r="D9198" s="488"/>
      <c r="E9198" s="489"/>
      <c r="F9198" s="489"/>
      <c r="G9198" s="489"/>
      <c r="H9198" s="490"/>
      <c r="I9198" s="491"/>
      <c r="J9198" s="492">
        <f>H9198*F9198*E9198+I9198*G9198*E9198</f>
        <v>0</v>
      </c>
      <c r="K9198" s="458"/>
    </row>
    <row r="9199" spans="1:11">
      <c r="A9199" s="450"/>
      <c r="B9199" s="493"/>
      <c r="C9199" s="494"/>
      <c r="D9199" s="495"/>
      <c r="E9199" s="496"/>
      <c r="F9199" s="496"/>
      <c r="G9199" s="496"/>
      <c r="H9199" s="497"/>
      <c r="I9199" s="498"/>
      <c r="J9199" s="492">
        <f>H9199*F9199*E9199+I9199*G9199*E9199</f>
        <v>0</v>
      </c>
      <c r="K9199" s="458"/>
    </row>
    <row r="9200" spans="1:11">
      <c r="A9200" s="450"/>
      <c r="B9200" s="499" t="s">
        <v>1119</v>
      </c>
      <c r="C9200" s="469"/>
      <c r="D9200" s="469"/>
      <c r="E9200" s="469"/>
      <c r="F9200" s="469"/>
      <c r="G9200" s="469"/>
      <c r="H9200" s="469"/>
      <c r="I9200" s="500" t="s">
        <v>138</v>
      </c>
      <c r="J9200" s="501">
        <f>SUM(J9197:J9199)</f>
        <v>0</v>
      </c>
      <c r="K9200" s="458"/>
    </row>
    <row r="9201" spans="1:11">
      <c r="A9201" s="450"/>
      <c r="B9201" s="502"/>
      <c r="C9201" s="502"/>
      <c r="D9201" s="502"/>
      <c r="E9201" s="502"/>
      <c r="F9201" s="502"/>
      <c r="G9201" s="502"/>
      <c r="H9201" s="502"/>
      <c r="I9201" s="503"/>
      <c r="J9201" s="504"/>
      <c r="K9201" s="458"/>
    </row>
    <row r="9202" spans="1:11" ht="20.399999999999999">
      <c r="A9202" s="450"/>
      <c r="B9202" s="1664" t="s">
        <v>1120</v>
      </c>
      <c r="C9202" s="1665"/>
      <c r="D9202" s="1665"/>
      <c r="E9202" s="1666"/>
      <c r="F9202" s="505" t="s">
        <v>873</v>
      </c>
      <c r="G9202" s="506"/>
      <c r="H9202" s="507" t="s">
        <v>560</v>
      </c>
      <c r="I9202" s="508" t="s">
        <v>1121</v>
      </c>
      <c r="J9202" s="509" t="s">
        <v>1122</v>
      </c>
      <c r="K9202" s="458"/>
    </row>
    <row r="9203" spans="1:11">
      <c r="A9203" s="450"/>
      <c r="B9203" s="510"/>
      <c r="C9203" s="511"/>
      <c r="D9203" s="512"/>
      <c r="E9203" s="513"/>
      <c r="F9203" s="514"/>
      <c r="G9203" s="515"/>
      <c r="H9203" s="516"/>
      <c r="I9203" s="484"/>
      <c r="J9203" s="485"/>
      <c r="K9203" s="458"/>
    </row>
    <row r="9204" spans="1:11">
      <c r="A9204" s="450"/>
      <c r="B9204" s="517"/>
      <c r="C9204" s="518"/>
      <c r="D9204" s="459"/>
      <c r="E9204" s="487"/>
      <c r="F9204" s="488"/>
      <c r="G9204" s="519"/>
      <c r="H9204" s="520"/>
      <c r="I9204" s="521"/>
      <c r="J9204" s="492"/>
      <c r="K9204" s="458"/>
    </row>
    <row r="9205" spans="1:11">
      <c r="A9205" s="450"/>
      <c r="B9205" s="517" t="s">
        <v>734</v>
      </c>
      <c r="C9205" s="518"/>
      <c r="D9205" s="459"/>
      <c r="E9205" s="487"/>
      <c r="F9205" s="488"/>
      <c r="G9205" s="519"/>
      <c r="H9205" s="520">
        <v>0.3859649</v>
      </c>
      <c r="I9205" s="521">
        <f>VLOOKUP(B9205,'MÃO DE OBRA'!$A:$E,5,FALSE)/220</f>
        <v>23.596363636363641</v>
      </c>
      <c r="J9205" s="492">
        <f t="shared" ref="J9205:J9206" si="254">H9205*I9205</f>
        <v>9.1073681312727288</v>
      </c>
      <c r="K9205" s="458"/>
    </row>
    <row r="9206" spans="1:11">
      <c r="A9206" s="450"/>
      <c r="B9206" s="517" t="s">
        <v>741</v>
      </c>
      <c r="C9206" s="518"/>
      <c r="D9206" s="459"/>
      <c r="E9206" s="487"/>
      <c r="F9206" s="488"/>
      <c r="G9206" s="519"/>
      <c r="H9206" s="520">
        <v>0.3859649</v>
      </c>
      <c r="I9206" s="521">
        <f>VLOOKUP(B9206,'MÃO DE OBRA'!$A:$E,5,FALSE)/220</f>
        <v>14.214</v>
      </c>
      <c r="J9206" s="492">
        <f t="shared" si="254"/>
        <v>5.4861050886000005</v>
      </c>
      <c r="K9206" s="458"/>
    </row>
    <row r="9207" spans="1:11">
      <c r="A9207" s="450"/>
      <c r="B9207" s="517"/>
      <c r="C9207" s="518"/>
      <c r="D9207" s="459"/>
      <c r="E9207" s="487"/>
      <c r="F9207" s="488"/>
      <c r="G9207" s="519"/>
      <c r="H9207" s="520"/>
      <c r="I9207" s="491"/>
      <c r="J9207" s="492">
        <f>H9207*I9207</f>
        <v>0</v>
      </c>
      <c r="K9207" s="458"/>
    </row>
    <row r="9208" spans="1:11">
      <c r="A9208" s="450"/>
      <c r="B9208" s="499" t="s">
        <v>1119</v>
      </c>
      <c r="C9208" s="502"/>
      <c r="D9208" s="502"/>
      <c r="E9208" s="502"/>
      <c r="F9208" s="502"/>
      <c r="G9208" s="502"/>
      <c r="H9208" s="502"/>
      <c r="I9208" s="522" t="s">
        <v>138</v>
      </c>
      <c r="J9208" s="501">
        <f>SUM(J9203:J9207)</f>
        <v>14.593473219872729</v>
      </c>
      <c r="K9208" s="458"/>
    </row>
    <row r="9209" spans="1:11">
      <c r="A9209" s="450"/>
      <c r="B9209" s="523"/>
      <c r="C9209" s="523"/>
      <c r="D9209" s="523"/>
      <c r="E9209" s="523"/>
      <c r="F9209" s="523"/>
      <c r="G9209" s="523"/>
      <c r="H9209" s="523"/>
      <c r="I9209" s="524"/>
      <c r="J9209" s="523"/>
      <c r="K9209" s="458"/>
    </row>
    <row r="9210" spans="1:11">
      <c r="A9210" s="450"/>
      <c r="B9210" s="525" t="s">
        <v>1123</v>
      </c>
      <c r="C9210" s="526"/>
      <c r="D9210" s="523"/>
      <c r="E9210" s="527">
        <v>1</v>
      </c>
      <c r="F9210" s="528" t="s">
        <v>1221</v>
      </c>
      <c r="G9210" s="506"/>
      <c r="H9210" s="506"/>
      <c r="I9210" s="529" t="s">
        <v>1124</v>
      </c>
      <c r="J9210" s="501">
        <f>J9200+J9208</f>
        <v>14.593473219872729</v>
      </c>
      <c r="K9210" s="458"/>
    </row>
    <row r="9211" spans="1:11">
      <c r="A9211" s="450"/>
      <c r="B9211" s="530"/>
      <c r="C9211" s="523"/>
      <c r="D9211" s="523"/>
      <c r="E9211" s="531"/>
      <c r="F9211" s="532"/>
      <c r="G9211" s="532"/>
      <c r="H9211" s="532"/>
      <c r="I9211" s="524"/>
      <c r="J9211" s="523"/>
      <c r="K9211" s="458"/>
    </row>
    <row r="9212" spans="1:11" ht="20.399999999999999">
      <c r="A9212" s="450"/>
      <c r="B9212" s="1667" t="s">
        <v>481</v>
      </c>
      <c r="C9212" s="1668"/>
      <c r="D9212" s="1668"/>
      <c r="E9212" s="1669"/>
      <c r="F9212" s="533" t="s">
        <v>873</v>
      </c>
      <c r="G9212" s="534" t="s">
        <v>493</v>
      </c>
      <c r="H9212" s="507" t="s">
        <v>1115</v>
      </c>
      <c r="I9212" s="535" t="s">
        <v>480</v>
      </c>
      <c r="J9212" s="536" t="s">
        <v>482</v>
      </c>
      <c r="K9212" s="458"/>
    </row>
    <row r="9213" spans="1:11">
      <c r="A9213" s="450"/>
      <c r="B9213" s="537"/>
      <c r="C9213" s="538"/>
      <c r="D9213" s="538"/>
      <c r="E9213" s="539"/>
      <c r="F9213" s="540"/>
      <c r="G9213" s="541"/>
      <c r="H9213" s="547"/>
      <c r="I9213" s="543"/>
      <c r="J9213" s="485"/>
      <c r="K9213" s="458"/>
    </row>
    <row r="9214" spans="1:11">
      <c r="A9214" s="450"/>
      <c r="B9214" s="537"/>
      <c r="C9214" s="518"/>
      <c r="D9214" s="518"/>
      <c r="E9214" s="487"/>
      <c r="F9214" s="540"/>
      <c r="G9214" s="541"/>
      <c r="H9214" s="547"/>
      <c r="I9214" s="543"/>
      <c r="J9214" s="492"/>
      <c r="K9214" s="458"/>
    </row>
    <row r="9215" spans="1:11">
      <c r="A9215" s="450"/>
      <c r="B9215" s="517"/>
      <c r="C9215" s="518"/>
      <c r="D9215" s="518"/>
      <c r="E9215" s="487"/>
      <c r="F9215" s="488"/>
      <c r="G9215" s="546"/>
      <c r="H9215" s="547"/>
      <c r="I9215" s="543"/>
      <c r="J9215" s="492">
        <f>H9215*I9215*E9197*F9197</f>
        <v>0</v>
      </c>
      <c r="K9215" s="458"/>
    </row>
    <row r="9216" spans="1:11">
      <c r="A9216" s="450"/>
      <c r="B9216" s="517"/>
      <c r="C9216" s="526"/>
      <c r="D9216" s="526"/>
      <c r="E9216" s="494"/>
      <c r="F9216" s="488"/>
      <c r="G9216" s="468"/>
      <c r="H9216" s="547"/>
      <c r="I9216" s="548"/>
      <c r="J9216" s="492">
        <f>H9216*I9216*E9198*F9198</f>
        <v>0</v>
      </c>
      <c r="K9216" s="458"/>
    </row>
    <row r="9217" spans="1:11">
      <c r="A9217" s="450"/>
      <c r="B9217" s="550" t="s">
        <v>1119</v>
      </c>
      <c r="C9217" s="526"/>
      <c r="D9217" s="526"/>
      <c r="E9217" s="526"/>
      <c r="F9217" s="523"/>
      <c r="G9217" s="526"/>
      <c r="H9217" s="551"/>
      <c r="I9217" s="552" t="s">
        <v>138</v>
      </c>
      <c r="J9217" s="501">
        <f>SUM(J9213:J9216)</f>
        <v>0</v>
      </c>
      <c r="K9217" s="458"/>
    </row>
    <row r="9218" spans="1:11">
      <c r="A9218" s="450"/>
      <c r="B9218" s="553"/>
      <c r="C9218" s="526"/>
      <c r="D9218" s="526"/>
      <c r="E9218" s="554"/>
      <c r="F9218" s="555"/>
      <c r="G9218" s="506"/>
      <c r="H9218" s="506"/>
      <c r="I9218" s="529"/>
      <c r="J9218" s="554"/>
      <c r="K9218" s="458"/>
    </row>
    <row r="9219" spans="1:11" ht="20.399999999999999">
      <c r="A9219" s="450"/>
      <c r="B9219" s="1667" t="s">
        <v>1125</v>
      </c>
      <c r="C9219" s="1668"/>
      <c r="D9219" s="1668"/>
      <c r="E9219" s="1668"/>
      <c r="F9219" s="1669"/>
      <c r="G9219" s="556" t="s">
        <v>494</v>
      </c>
      <c r="H9219" s="506" t="s">
        <v>1126</v>
      </c>
      <c r="I9219" s="557" t="s">
        <v>1115</v>
      </c>
      <c r="J9219" s="509" t="s">
        <v>482</v>
      </c>
      <c r="K9219" s="458"/>
    </row>
    <row r="9220" spans="1:11">
      <c r="A9220" s="450"/>
      <c r="B9220" s="558"/>
      <c r="C9220" s="559"/>
      <c r="D9220" s="560"/>
      <c r="E9220" s="560"/>
      <c r="F9220" s="561"/>
      <c r="G9220" s="489"/>
      <c r="H9220" s="489"/>
      <c r="I9220" s="562"/>
      <c r="J9220" s="492"/>
      <c r="K9220" s="458"/>
    </row>
    <row r="9221" spans="1:11">
      <c r="A9221" s="450"/>
      <c r="B9221" s="563"/>
      <c r="C9221" s="564"/>
      <c r="D9221" s="565"/>
      <c r="E9221" s="565"/>
      <c r="F9221" s="566"/>
      <c r="G9221" s="489"/>
      <c r="H9221" s="489"/>
      <c r="I9221" s="562"/>
      <c r="J9221" s="492"/>
      <c r="K9221" s="458"/>
    </row>
    <row r="9222" spans="1:11">
      <c r="A9222" s="450"/>
      <c r="B9222" s="1670" t="s">
        <v>138</v>
      </c>
      <c r="C9222" s="1670"/>
      <c r="D9222" s="1670"/>
      <c r="E9222" s="1670"/>
      <c r="F9222" s="1670"/>
      <c r="G9222" s="1670"/>
      <c r="H9222" s="1670"/>
      <c r="I9222" s="1670"/>
      <c r="J9222" s="501">
        <f>SUM(J9220:J9221)</f>
        <v>0</v>
      </c>
      <c r="K9222" s="458"/>
    </row>
    <row r="9223" spans="1:11">
      <c r="A9223" s="450"/>
      <c r="B9223" s="567"/>
      <c r="C9223" s="511"/>
      <c r="D9223" s="511"/>
      <c r="E9223" s="568"/>
      <c r="F9223" s="569"/>
      <c r="G9223" s="570"/>
      <c r="H9223" s="570"/>
      <c r="I9223" s="571"/>
      <c r="J9223" s="572"/>
      <c r="K9223" s="458"/>
    </row>
    <row r="9224" spans="1:11">
      <c r="A9224" s="450"/>
      <c r="B9224" s="573" t="s">
        <v>1127</v>
      </c>
      <c r="C9224" s="573"/>
      <c r="D9224" s="550"/>
      <c r="E9224" s="523"/>
      <c r="F9224" s="523"/>
      <c r="G9224" s="523"/>
      <c r="H9224" s="574"/>
      <c r="I9224" s="575"/>
      <c r="J9224" s="639">
        <f>(J9210+J9217+J9222)/E9210</f>
        <v>14.593473219872729</v>
      </c>
      <c r="K9224" s="458"/>
    </row>
    <row r="9225" spans="1:11">
      <c r="A9225" s="450"/>
      <c r="B9225" s="553"/>
      <c r="C9225" s="526"/>
      <c r="D9225" s="526"/>
      <c r="E9225" s="554"/>
      <c r="F9225" s="555"/>
      <c r="G9225" s="506"/>
      <c r="H9225" s="506"/>
      <c r="I9225" s="529"/>
      <c r="J9225" s="576"/>
      <c r="K9225" s="458"/>
    </row>
    <row r="9226" spans="1:11" ht="20.399999999999999">
      <c r="A9226" s="450"/>
      <c r="B9226" s="1667" t="s">
        <v>1128</v>
      </c>
      <c r="C9226" s="1668"/>
      <c r="D9226" s="1668"/>
      <c r="E9226" s="1668"/>
      <c r="F9226" s="1669"/>
      <c r="G9226" s="556" t="s">
        <v>494</v>
      </c>
      <c r="H9226" s="506" t="s">
        <v>1126</v>
      </c>
      <c r="I9226" s="557" t="s">
        <v>1115</v>
      </c>
      <c r="J9226" s="509" t="s">
        <v>482</v>
      </c>
      <c r="K9226" s="458"/>
    </row>
    <row r="9227" spans="1:11">
      <c r="A9227" s="450"/>
      <c r="B9227" s="558" t="s">
        <v>1556</v>
      </c>
      <c r="C9227" s="559"/>
      <c r="D9227" s="560"/>
      <c r="E9227" s="560"/>
      <c r="F9227" s="561"/>
      <c r="G9227" s="489">
        <v>1E-3</v>
      </c>
      <c r="H9227" s="489" t="s">
        <v>1140</v>
      </c>
      <c r="I9227" s="562">
        <v>89.93</v>
      </c>
      <c r="J9227" s="492">
        <f>G9227*I9227</f>
        <v>8.993000000000001E-2</v>
      </c>
      <c r="K9227" s="458"/>
    </row>
    <row r="9228" spans="1:11">
      <c r="A9228" s="450"/>
      <c r="B9228" s="563" t="s">
        <v>1557</v>
      </c>
      <c r="C9228" s="564"/>
      <c r="D9228" s="565"/>
      <c r="E9228" s="565"/>
      <c r="F9228" s="566"/>
      <c r="G9228" s="489">
        <v>3.3333E-3</v>
      </c>
      <c r="H9228" s="489" t="s">
        <v>1140</v>
      </c>
      <c r="I9228" s="562">
        <v>21.06</v>
      </c>
      <c r="J9228" s="492">
        <f t="shared" ref="J9228:J9231" si="255">G9228*I9228</f>
        <v>7.0199297999999993E-2</v>
      </c>
      <c r="K9228" s="458"/>
    </row>
    <row r="9229" spans="1:11">
      <c r="A9229" s="450"/>
      <c r="B9229" s="563" t="s">
        <v>1558</v>
      </c>
      <c r="C9229" s="564"/>
      <c r="D9229" s="565"/>
      <c r="E9229" s="565"/>
      <c r="F9229" s="566"/>
      <c r="G9229" s="489">
        <v>3.3329999999999999E-2</v>
      </c>
      <c r="H9229" s="489" t="s">
        <v>1126</v>
      </c>
      <c r="I9229" s="743">
        <v>2.09</v>
      </c>
      <c r="J9229" s="492">
        <f t="shared" si="255"/>
        <v>6.9659699999999991E-2</v>
      </c>
      <c r="K9229" s="458"/>
    </row>
    <row r="9230" spans="1:11">
      <c r="A9230" s="450"/>
      <c r="B9230" s="563" t="s">
        <v>1559</v>
      </c>
      <c r="C9230" s="564"/>
      <c r="D9230" s="565"/>
      <c r="E9230" s="565"/>
      <c r="F9230" s="566"/>
      <c r="G9230" s="489">
        <v>5.0000000000000001E-4</v>
      </c>
      <c r="H9230" s="489" t="s">
        <v>1047</v>
      </c>
      <c r="I9230" s="743">
        <v>69.48</v>
      </c>
      <c r="J9230" s="492">
        <f t="shared" si="255"/>
        <v>3.474E-2</v>
      </c>
      <c r="K9230" s="458"/>
    </row>
    <row r="9231" spans="1:11">
      <c r="A9231" s="450"/>
      <c r="B9231" s="563" t="s">
        <v>1560</v>
      </c>
      <c r="C9231" s="564"/>
      <c r="D9231" s="565"/>
      <c r="E9231" s="565"/>
      <c r="F9231" s="566"/>
      <c r="G9231" s="489">
        <v>1.1499999999999999</v>
      </c>
      <c r="H9231" s="489" t="s">
        <v>1221</v>
      </c>
      <c r="I9231" s="743">
        <v>13.5</v>
      </c>
      <c r="J9231" s="492">
        <f t="shared" si="255"/>
        <v>15.524999999999999</v>
      </c>
      <c r="K9231" s="458"/>
    </row>
    <row r="9232" spans="1:11">
      <c r="A9232" s="450"/>
      <c r="B9232" s="563"/>
      <c r="C9232" s="564"/>
      <c r="D9232" s="565"/>
      <c r="E9232" s="565"/>
      <c r="F9232" s="566"/>
      <c r="G9232" s="489"/>
      <c r="H9232" s="489"/>
      <c r="I9232" s="743"/>
      <c r="J9232" s="492"/>
      <c r="K9232" s="458"/>
    </row>
    <row r="9233" spans="1:11">
      <c r="A9233" s="450"/>
      <c r="B9233" s="563"/>
      <c r="C9233" s="564"/>
      <c r="D9233" s="565"/>
      <c r="E9233" s="565"/>
      <c r="F9233" s="566"/>
      <c r="G9233" s="489"/>
      <c r="H9233" s="489"/>
      <c r="I9233" s="743"/>
      <c r="J9233" s="492"/>
      <c r="K9233" s="458"/>
    </row>
    <row r="9234" spans="1:11">
      <c r="A9234" s="450"/>
      <c r="B9234" s="581"/>
      <c r="C9234" s="523"/>
      <c r="D9234" s="523"/>
      <c r="E9234" s="582"/>
      <c r="F9234" s="583"/>
      <c r="G9234" s="532"/>
      <c r="H9234" s="532"/>
      <c r="I9234" s="524" t="s">
        <v>138</v>
      </c>
      <c r="J9234" s="501">
        <f>SUM(J9227:J9233)</f>
        <v>15.789528997999998</v>
      </c>
      <c r="K9234" s="458"/>
    </row>
    <row r="9235" spans="1:11">
      <c r="A9235" s="450"/>
      <c r="B9235" s="584"/>
      <c r="C9235" s="523"/>
      <c r="D9235" s="523"/>
      <c r="E9235" s="582"/>
      <c r="F9235" s="583"/>
      <c r="G9235" s="532"/>
      <c r="H9235" s="532"/>
      <c r="I9235" s="524"/>
      <c r="J9235" s="582"/>
      <c r="K9235" s="458"/>
    </row>
    <row r="9236" spans="1:11" ht="20.399999999999999">
      <c r="A9236" s="450"/>
      <c r="B9236" s="1667" t="s">
        <v>1141</v>
      </c>
      <c r="C9236" s="1668"/>
      <c r="D9236" s="1668"/>
      <c r="E9236" s="1668"/>
      <c r="F9236" s="1669"/>
      <c r="G9236" s="587" t="s">
        <v>494</v>
      </c>
      <c r="H9236" s="506" t="s">
        <v>1115</v>
      </c>
      <c r="I9236" s="557"/>
      <c r="J9236" s="509" t="s">
        <v>482</v>
      </c>
      <c r="K9236" s="458"/>
    </row>
    <row r="9237" spans="1:11">
      <c r="A9237" s="450"/>
      <c r="B9237" s="1654"/>
      <c r="C9237" s="1655"/>
      <c r="D9237" s="1655"/>
      <c r="E9237" s="1655"/>
      <c r="F9237" s="1656"/>
      <c r="G9237" s="489"/>
      <c r="H9237" s="1657"/>
      <c r="I9237" s="1658"/>
      <c r="J9237" s="492"/>
      <c r="K9237" s="458"/>
    </row>
    <row r="9238" spans="1:11">
      <c r="A9238" s="450"/>
      <c r="B9238" s="1659"/>
      <c r="C9238" s="1660"/>
      <c r="D9238" s="1660"/>
      <c r="E9238" s="1660"/>
      <c r="F9238" s="1661"/>
      <c r="G9238" s="496"/>
      <c r="H9238" s="1662"/>
      <c r="I9238" s="1663"/>
      <c r="J9238" s="492"/>
      <c r="K9238" s="458"/>
    </row>
    <row r="9239" spans="1:11">
      <c r="A9239" s="450"/>
      <c r="B9239" s="581"/>
      <c r="C9239" s="523"/>
      <c r="D9239" s="523"/>
      <c r="E9239" s="582"/>
      <c r="F9239" s="583"/>
      <c r="G9239" s="532"/>
      <c r="H9239" s="532"/>
      <c r="I9239" s="524" t="s">
        <v>138</v>
      </c>
      <c r="J9239" s="501">
        <f>SUM(J9237:J9238)</f>
        <v>0</v>
      </c>
      <c r="K9239" s="458"/>
    </row>
    <row r="9240" spans="1:11">
      <c r="A9240" s="450"/>
      <c r="B9240" s="523"/>
      <c r="C9240" s="523"/>
      <c r="D9240" s="523"/>
      <c r="E9240" s="523"/>
      <c r="F9240" s="523"/>
      <c r="G9240" s="523"/>
      <c r="H9240" s="523"/>
      <c r="I9240" s="524"/>
      <c r="J9240" s="523"/>
      <c r="K9240" s="458"/>
    </row>
    <row r="9241" spans="1:11">
      <c r="A9241" s="450"/>
      <c r="B9241" s="1645" t="s">
        <v>1142</v>
      </c>
      <c r="C9241" s="1646"/>
      <c r="D9241" s="1646"/>
      <c r="E9241" s="1646"/>
      <c r="F9241" s="1646"/>
      <c r="G9241" s="1646"/>
      <c r="H9241" s="1646"/>
      <c r="I9241" s="1647"/>
      <c r="J9241" s="573">
        <f>J9239+J9234+J9224</f>
        <v>30.383002217872729</v>
      </c>
      <c r="K9241" s="458"/>
    </row>
    <row r="9242" spans="1:11">
      <c r="A9242" s="450"/>
      <c r="B9242" s="523"/>
      <c r="C9242" s="523"/>
      <c r="D9242" s="523"/>
      <c r="E9242" s="523"/>
      <c r="F9242" s="523"/>
      <c r="G9242" s="523"/>
      <c r="H9242" s="523"/>
      <c r="I9242" s="524"/>
      <c r="J9242" s="523"/>
      <c r="K9242" s="458"/>
    </row>
    <row r="9243" spans="1:11">
      <c r="A9243" s="450"/>
      <c r="B9243" s="1645" t="s">
        <v>1143</v>
      </c>
      <c r="C9243" s="1646"/>
      <c r="D9243" s="1646"/>
      <c r="E9243" s="1646"/>
      <c r="F9243" s="1646"/>
      <c r="G9243" s="1646"/>
      <c r="H9243" s="1646"/>
      <c r="I9243" s="1647"/>
      <c r="J9243" s="501">
        <f>J9241*0</f>
        <v>0</v>
      </c>
      <c r="K9243" s="458"/>
    </row>
    <row r="9244" spans="1:11">
      <c r="A9244" s="450"/>
      <c r="B9244" s="523"/>
      <c r="C9244" s="523"/>
      <c r="D9244" s="523"/>
      <c r="E9244" s="523"/>
      <c r="F9244" s="523"/>
      <c r="G9244" s="523"/>
      <c r="H9244" s="523"/>
      <c r="I9244" s="524"/>
      <c r="J9244" s="523"/>
      <c r="K9244" s="458"/>
    </row>
    <row r="9245" spans="1:11">
      <c r="A9245" s="450"/>
      <c r="B9245" s="1645" t="s">
        <v>1144</v>
      </c>
      <c r="C9245" s="1646"/>
      <c r="D9245" s="1646"/>
      <c r="E9245" s="1646"/>
      <c r="F9245" s="1646"/>
      <c r="G9245" s="1646"/>
      <c r="H9245" s="1646"/>
      <c r="I9245" s="1647"/>
      <c r="J9245" s="573">
        <f>J9241+J9243</f>
        <v>30.383002217872729</v>
      </c>
      <c r="K9245" s="458"/>
    </row>
    <row r="9246" spans="1:11">
      <c r="A9246" s="450"/>
      <c r="B9246" s="511"/>
      <c r="C9246" s="511"/>
      <c r="D9246" s="511"/>
      <c r="E9246" s="511"/>
      <c r="F9246" s="511"/>
      <c r="G9246" s="511"/>
      <c r="H9246" s="511"/>
      <c r="I9246" s="571"/>
      <c r="J9246" s="511"/>
      <c r="K9246" s="458"/>
    </row>
    <row r="9247" spans="1:11">
      <c r="A9247" s="450"/>
      <c r="B9247" s="589"/>
      <c r="C9247" s="559"/>
      <c r="D9247" s="559"/>
      <c r="E9247" s="559"/>
      <c r="F9247" s="559"/>
      <c r="G9247" s="559"/>
      <c r="H9247" s="559"/>
      <c r="I9247" s="559"/>
      <c r="J9247" s="590"/>
      <c r="K9247" s="458"/>
    </row>
    <row r="9248" spans="1:11">
      <c r="A9248" s="450"/>
      <c r="B9248" s="591"/>
      <c r="C9248" s="592"/>
      <c r="D9248" s="593"/>
      <c r="E9248" s="593"/>
      <c r="F9248" s="594" t="s">
        <v>1119</v>
      </c>
      <c r="G9248" s="595" t="s">
        <v>1119</v>
      </c>
      <c r="H9248" s="592"/>
      <c r="I9248" s="592"/>
      <c r="J9248" s="596"/>
      <c r="K9248" s="458"/>
    </row>
    <row r="9249" spans="1:11">
      <c r="A9249" s="450"/>
      <c r="B9249" s="459"/>
      <c r="C9249" s="459"/>
      <c r="D9249" s="459"/>
      <c r="E9249" s="459"/>
      <c r="F9249" s="459"/>
      <c r="G9249" s="459"/>
      <c r="H9249" s="459"/>
      <c r="I9249" s="459"/>
      <c r="J9249" s="459"/>
      <c r="K9249" s="458"/>
    </row>
    <row r="9250" spans="1:11">
      <c r="A9250" s="450"/>
      <c r="B9250" s="597"/>
      <c r="C9250" s="598"/>
      <c r="D9250" s="598"/>
      <c r="E9250" s="598"/>
      <c r="F9250" s="599"/>
      <c r="G9250" s="600" t="s">
        <v>482</v>
      </c>
      <c r="H9250" s="502"/>
      <c r="I9250" s="502"/>
      <c r="J9250" s="505"/>
      <c r="K9250" s="458"/>
    </row>
    <row r="9251" spans="1:11">
      <c r="A9251" s="450"/>
      <c r="B9251" s="601"/>
      <c r="C9251" s="602"/>
      <c r="D9251" s="602"/>
      <c r="E9251" s="602"/>
      <c r="F9251" s="603"/>
      <c r="G9251" s="1648" t="s">
        <v>1145</v>
      </c>
      <c r="H9251" s="1649"/>
      <c r="I9251" s="1649"/>
      <c r="J9251" s="1650"/>
      <c r="K9251" s="458"/>
    </row>
    <row r="9252" spans="1:11">
      <c r="A9252" s="450"/>
      <c r="B9252" s="604"/>
      <c r="C9252" s="605"/>
      <c r="D9252" s="605"/>
      <c r="E9252" s="605"/>
      <c r="F9252" s="606"/>
      <c r="G9252" s="607"/>
      <c r="H9252" s="1651"/>
      <c r="I9252" s="1652"/>
      <c r="J9252" s="1653"/>
      <c r="K9252" s="458"/>
    </row>
    <row r="9253" spans="1:11" ht="15" thickBot="1">
      <c r="A9253" s="608"/>
      <c r="B9253" s="609"/>
      <c r="C9253" s="609"/>
      <c r="D9253" s="609"/>
      <c r="E9253" s="609"/>
      <c r="F9253" s="609"/>
      <c r="G9253" s="609"/>
      <c r="H9253" s="609"/>
      <c r="I9253" s="609"/>
      <c r="J9253" s="609"/>
      <c r="K9253" s="610"/>
    </row>
    <row r="9254" spans="1:11">
      <c r="A9254" s="447"/>
      <c r="B9254" s="448"/>
      <c r="C9254" s="448"/>
      <c r="D9254" s="448"/>
      <c r="E9254" s="448"/>
      <c r="F9254" s="448"/>
      <c r="G9254" s="448"/>
      <c r="H9254" s="448"/>
      <c r="I9254" s="448"/>
      <c r="J9254" s="448"/>
      <c r="K9254" s="449"/>
    </row>
    <row r="9255" spans="1:11">
      <c r="A9255" s="450"/>
      <c r="B9255" s="451" t="s">
        <v>141</v>
      </c>
      <c r="C9255" s="452"/>
      <c r="D9255" s="453" t="s">
        <v>1105</v>
      </c>
      <c r="E9255" s="454"/>
      <c r="F9255" s="455"/>
      <c r="G9255" s="455"/>
      <c r="H9255" s="456"/>
      <c r="I9255" s="456"/>
      <c r="J9255" s="457"/>
      <c r="K9255" s="458"/>
    </row>
    <row r="9256" spans="1:11">
      <c r="A9256" s="450"/>
      <c r="B9256" s="459"/>
      <c r="C9256" s="459"/>
      <c r="D9256" s="459"/>
      <c r="E9256" s="459"/>
      <c r="F9256" s="459"/>
      <c r="G9256" s="459"/>
      <c r="H9256" s="459"/>
      <c r="I9256" s="459"/>
      <c r="J9256" s="459"/>
      <c r="K9256" s="458"/>
    </row>
    <row r="9257" spans="1:11">
      <c r="A9257" s="450"/>
      <c r="B9257" s="460" t="s">
        <v>1146</v>
      </c>
      <c r="C9257" s="461" t="s">
        <v>1107</v>
      </c>
      <c r="D9257" s="1671" t="s">
        <v>198</v>
      </c>
      <c r="E9257" s="1672"/>
      <c r="F9257" s="1672"/>
      <c r="G9257" s="1672"/>
      <c r="H9257" s="1672"/>
      <c r="I9257" s="1673"/>
      <c r="J9257" s="462" t="s">
        <v>1108</v>
      </c>
      <c r="K9257" s="458"/>
    </row>
    <row r="9258" spans="1:11" ht="22.5" customHeight="1">
      <c r="A9258" s="450"/>
      <c r="B9258" s="463">
        <v>50023</v>
      </c>
      <c r="C9258" s="464"/>
      <c r="D9258" s="1674" t="s">
        <v>1561</v>
      </c>
      <c r="E9258" s="1675"/>
      <c r="F9258" s="1675"/>
      <c r="G9258" s="1675"/>
      <c r="H9258" s="1675"/>
      <c r="I9258" s="1676"/>
      <c r="J9258" s="468" t="str">
        <f>F9275</f>
        <v>M</v>
      </c>
      <c r="K9258" s="458"/>
    </row>
    <row r="9259" spans="1:11">
      <c r="A9259" s="450"/>
      <c r="B9259" s="469"/>
      <c r="C9259" s="469"/>
      <c r="D9259" s="469"/>
      <c r="E9259" s="469"/>
      <c r="F9259" s="469"/>
      <c r="G9259" s="469"/>
      <c r="H9259" s="469"/>
      <c r="I9259" s="470"/>
      <c r="J9259" s="471"/>
      <c r="K9259" s="458"/>
    </row>
    <row r="9260" spans="1:11">
      <c r="A9260" s="450"/>
      <c r="B9260" s="1648" t="s">
        <v>1111</v>
      </c>
      <c r="C9260" s="1650"/>
      <c r="D9260" s="1679" t="s">
        <v>873</v>
      </c>
      <c r="E9260" s="1681" t="s">
        <v>1112</v>
      </c>
      <c r="F9260" s="472" t="s">
        <v>1113</v>
      </c>
      <c r="G9260" s="473"/>
      <c r="H9260" s="472" t="s">
        <v>1114</v>
      </c>
      <c r="I9260" s="473"/>
      <c r="J9260" s="474" t="s">
        <v>1115</v>
      </c>
      <c r="K9260" s="458"/>
    </row>
    <row r="9261" spans="1:11">
      <c r="A9261" s="450"/>
      <c r="B9261" s="1677"/>
      <c r="C9261" s="1678"/>
      <c r="D9261" s="1680"/>
      <c r="E9261" s="1682"/>
      <c r="F9261" s="475" t="s">
        <v>1116</v>
      </c>
      <c r="G9261" s="475" t="s">
        <v>1117</v>
      </c>
      <c r="H9261" s="475" t="s">
        <v>1116</v>
      </c>
      <c r="I9261" s="476" t="s">
        <v>1117</v>
      </c>
      <c r="J9261" s="477" t="s">
        <v>1118</v>
      </c>
      <c r="K9261" s="458"/>
    </row>
    <row r="9262" spans="1:11">
      <c r="A9262" s="450"/>
      <c r="B9262" s="486"/>
      <c r="C9262" s="487"/>
      <c r="D9262" s="488"/>
      <c r="E9262" s="481"/>
      <c r="F9262" s="481"/>
      <c r="G9262" s="482"/>
      <c r="H9262" s="490"/>
      <c r="I9262" s="484"/>
      <c r="J9262" s="492"/>
      <c r="K9262" s="458"/>
    </row>
    <row r="9263" spans="1:11">
      <c r="A9263" s="450"/>
      <c r="B9263" s="486"/>
      <c r="C9263" s="487"/>
      <c r="D9263" s="488"/>
      <c r="E9263" s="489"/>
      <c r="F9263" s="489"/>
      <c r="G9263" s="489"/>
      <c r="H9263" s="490"/>
      <c r="I9263" s="491"/>
      <c r="J9263" s="492">
        <f>H9263*F9263*E9263+I9263*G9263*E9263</f>
        <v>0</v>
      </c>
      <c r="K9263" s="458"/>
    </row>
    <row r="9264" spans="1:11">
      <c r="A9264" s="450"/>
      <c r="B9264" s="493"/>
      <c r="C9264" s="494"/>
      <c r="D9264" s="495"/>
      <c r="E9264" s="496"/>
      <c r="F9264" s="496"/>
      <c r="G9264" s="496"/>
      <c r="H9264" s="497"/>
      <c r="I9264" s="498"/>
      <c r="J9264" s="492">
        <f>H9264*F9264*E9264+I9264*G9264*E9264</f>
        <v>0</v>
      </c>
      <c r="K9264" s="458"/>
    </row>
    <row r="9265" spans="1:11">
      <c r="A9265" s="450"/>
      <c r="B9265" s="499" t="s">
        <v>1119</v>
      </c>
      <c r="C9265" s="469"/>
      <c r="D9265" s="469"/>
      <c r="E9265" s="469"/>
      <c r="F9265" s="469"/>
      <c r="G9265" s="469"/>
      <c r="H9265" s="469"/>
      <c r="I9265" s="500" t="s">
        <v>138</v>
      </c>
      <c r="J9265" s="501">
        <f>SUM(J9262:J9264)</f>
        <v>0</v>
      </c>
      <c r="K9265" s="458"/>
    </row>
    <row r="9266" spans="1:11">
      <c r="A9266" s="450"/>
      <c r="B9266" s="502"/>
      <c r="C9266" s="502"/>
      <c r="D9266" s="502"/>
      <c r="E9266" s="502"/>
      <c r="F9266" s="502"/>
      <c r="G9266" s="502"/>
      <c r="H9266" s="502"/>
      <c r="I9266" s="503"/>
      <c r="J9266" s="504"/>
      <c r="K9266" s="458"/>
    </row>
    <row r="9267" spans="1:11" ht="20.399999999999999">
      <c r="A9267" s="450"/>
      <c r="B9267" s="1664" t="s">
        <v>1120</v>
      </c>
      <c r="C9267" s="1665"/>
      <c r="D9267" s="1665"/>
      <c r="E9267" s="1666"/>
      <c r="F9267" s="505" t="s">
        <v>873</v>
      </c>
      <c r="G9267" s="506"/>
      <c r="H9267" s="507" t="s">
        <v>560</v>
      </c>
      <c r="I9267" s="508" t="s">
        <v>1121</v>
      </c>
      <c r="J9267" s="509" t="s">
        <v>1122</v>
      </c>
      <c r="K9267" s="458"/>
    </row>
    <row r="9268" spans="1:11">
      <c r="A9268" s="450"/>
      <c r="B9268" s="510"/>
      <c r="C9268" s="511"/>
      <c r="D9268" s="512"/>
      <c r="E9268" s="513"/>
      <c r="F9268" s="514"/>
      <c r="G9268" s="515"/>
      <c r="H9268" s="516"/>
      <c r="I9268" s="484"/>
      <c r="J9268" s="485"/>
      <c r="K9268" s="458"/>
    </row>
    <row r="9269" spans="1:11">
      <c r="A9269" s="450"/>
      <c r="B9269" s="517"/>
      <c r="C9269" s="518"/>
      <c r="D9269" s="459"/>
      <c r="E9269" s="487"/>
      <c r="F9269" s="488"/>
      <c r="G9269" s="519"/>
      <c r="H9269" s="520"/>
      <c r="I9269" s="521"/>
      <c r="J9269" s="492"/>
      <c r="K9269" s="458"/>
    </row>
    <row r="9270" spans="1:11">
      <c r="A9270" s="450"/>
      <c r="B9270" s="517" t="s">
        <v>734</v>
      </c>
      <c r="C9270" s="518"/>
      <c r="D9270" s="459"/>
      <c r="E9270" s="487"/>
      <c r="F9270" s="488"/>
      <c r="G9270" s="519"/>
      <c r="H9270" s="520">
        <v>0.40740739999999998</v>
      </c>
      <c r="I9270" s="521">
        <f>VLOOKUP(B9270,'MÃO DE OBRA'!$A:$E,5,FALSE)/220</f>
        <v>23.596363636363641</v>
      </c>
      <c r="J9270" s="492">
        <f t="shared" ref="J9270:J9271" si="256">H9270*I9270</f>
        <v>9.6133331585454567</v>
      </c>
      <c r="K9270" s="458"/>
    </row>
    <row r="9271" spans="1:11">
      <c r="A9271" s="450"/>
      <c r="B9271" s="517" t="s">
        <v>741</v>
      </c>
      <c r="C9271" s="518"/>
      <c r="D9271" s="459"/>
      <c r="E9271" s="487"/>
      <c r="F9271" s="488"/>
      <c r="G9271" s="519"/>
      <c r="H9271" s="520">
        <v>0.40740739999999998</v>
      </c>
      <c r="I9271" s="521">
        <f>VLOOKUP(B9271,'MÃO DE OBRA'!$A:$E,5,FALSE)/220</f>
        <v>14.214</v>
      </c>
      <c r="J9271" s="492">
        <f t="shared" si="256"/>
        <v>5.7908887835999998</v>
      </c>
      <c r="K9271" s="458"/>
    </row>
    <row r="9272" spans="1:11">
      <c r="A9272" s="450"/>
      <c r="B9272" s="517"/>
      <c r="C9272" s="518"/>
      <c r="D9272" s="459"/>
      <c r="E9272" s="487"/>
      <c r="F9272" s="488"/>
      <c r="G9272" s="519"/>
      <c r="H9272" s="520"/>
      <c r="I9272" s="491"/>
      <c r="J9272" s="492">
        <f>H9272*I9272</f>
        <v>0</v>
      </c>
      <c r="K9272" s="458"/>
    </row>
    <row r="9273" spans="1:11">
      <c r="A9273" s="450"/>
      <c r="B9273" s="499" t="s">
        <v>1119</v>
      </c>
      <c r="C9273" s="502"/>
      <c r="D9273" s="502"/>
      <c r="E9273" s="502"/>
      <c r="F9273" s="502"/>
      <c r="G9273" s="502"/>
      <c r="H9273" s="502"/>
      <c r="I9273" s="522" t="s">
        <v>138</v>
      </c>
      <c r="J9273" s="501">
        <f>SUM(J9268:J9272)</f>
        <v>15.404221942145456</v>
      </c>
      <c r="K9273" s="458"/>
    </row>
    <row r="9274" spans="1:11">
      <c r="A9274" s="450"/>
      <c r="B9274" s="523"/>
      <c r="C9274" s="523"/>
      <c r="D9274" s="523"/>
      <c r="E9274" s="523"/>
      <c r="F9274" s="523"/>
      <c r="G9274" s="523"/>
      <c r="H9274" s="523"/>
      <c r="I9274" s="524"/>
      <c r="J9274" s="523"/>
      <c r="K9274" s="458"/>
    </row>
    <row r="9275" spans="1:11">
      <c r="A9275" s="450"/>
      <c r="B9275" s="525" t="s">
        <v>1123</v>
      </c>
      <c r="C9275" s="526"/>
      <c r="D9275" s="523"/>
      <c r="E9275" s="527">
        <v>1</v>
      </c>
      <c r="F9275" s="528" t="s">
        <v>1221</v>
      </c>
      <c r="G9275" s="506"/>
      <c r="H9275" s="506"/>
      <c r="I9275" s="529" t="s">
        <v>1124</v>
      </c>
      <c r="J9275" s="501">
        <f>J9265+J9273</f>
        <v>15.404221942145456</v>
      </c>
      <c r="K9275" s="458"/>
    </row>
    <row r="9276" spans="1:11">
      <c r="A9276" s="450"/>
      <c r="B9276" s="530"/>
      <c r="C9276" s="523"/>
      <c r="D9276" s="523"/>
      <c r="E9276" s="531"/>
      <c r="F9276" s="532"/>
      <c r="G9276" s="532"/>
      <c r="H9276" s="532"/>
      <c r="I9276" s="524"/>
      <c r="J9276" s="523"/>
      <c r="K9276" s="458"/>
    </row>
    <row r="9277" spans="1:11" ht="20.399999999999999">
      <c r="A9277" s="450"/>
      <c r="B9277" s="1667" t="s">
        <v>481</v>
      </c>
      <c r="C9277" s="1668"/>
      <c r="D9277" s="1668"/>
      <c r="E9277" s="1669"/>
      <c r="F9277" s="533" t="s">
        <v>873</v>
      </c>
      <c r="G9277" s="534" t="s">
        <v>493</v>
      </c>
      <c r="H9277" s="507" t="s">
        <v>1115</v>
      </c>
      <c r="I9277" s="535" t="s">
        <v>480</v>
      </c>
      <c r="J9277" s="536" t="s">
        <v>482</v>
      </c>
      <c r="K9277" s="458"/>
    </row>
    <row r="9278" spans="1:11">
      <c r="A9278" s="450"/>
      <c r="B9278" s="537"/>
      <c r="C9278" s="538"/>
      <c r="D9278" s="538"/>
      <c r="E9278" s="539"/>
      <c r="F9278" s="540"/>
      <c r="G9278" s="541"/>
      <c r="H9278" s="547"/>
      <c r="I9278" s="543"/>
      <c r="J9278" s="485"/>
      <c r="K9278" s="458"/>
    </row>
    <row r="9279" spans="1:11">
      <c r="A9279" s="450"/>
      <c r="B9279" s="537"/>
      <c r="C9279" s="518"/>
      <c r="D9279" s="518"/>
      <c r="E9279" s="487"/>
      <c r="F9279" s="540"/>
      <c r="G9279" s="541"/>
      <c r="H9279" s="547"/>
      <c r="I9279" s="543"/>
      <c r="J9279" s="492"/>
      <c r="K9279" s="458"/>
    </row>
    <row r="9280" spans="1:11">
      <c r="A9280" s="450"/>
      <c r="B9280" s="517"/>
      <c r="C9280" s="518"/>
      <c r="D9280" s="518"/>
      <c r="E9280" s="487"/>
      <c r="F9280" s="488"/>
      <c r="G9280" s="546"/>
      <c r="H9280" s="547"/>
      <c r="I9280" s="543"/>
      <c r="J9280" s="492">
        <f>H9280*I9280*E9262*F9262</f>
        <v>0</v>
      </c>
      <c r="K9280" s="458"/>
    </row>
    <row r="9281" spans="1:11">
      <c r="A9281" s="450"/>
      <c r="B9281" s="517"/>
      <c r="C9281" s="526"/>
      <c r="D9281" s="526"/>
      <c r="E9281" s="494"/>
      <c r="F9281" s="488"/>
      <c r="G9281" s="468"/>
      <c r="H9281" s="547"/>
      <c r="I9281" s="548"/>
      <c r="J9281" s="492">
        <f>H9281*I9281*E9263*F9263</f>
        <v>0</v>
      </c>
      <c r="K9281" s="458"/>
    </row>
    <row r="9282" spans="1:11">
      <c r="A9282" s="450"/>
      <c r="B9282" s="550" t="s">
        <v>1119</v>
      </c>
      <c r="C9282" s="526"/>
      <c r="D9282" s="526"/>
      <c r="E9282" s="526"/>
      <c r="F9282" s="523"/>
      <c r="G9282" s="526"/>
      <c r="H9282" s="551"/>
      <c r="I9282" s="552" t="s">
        <v>138</v>
      </c>
      <c r="J9282" s="501">
        <f>SUM(J9278:J9281)</f>
        <v>0</v>
      </c>
      <c r="K9282" s="458"/>
    </row>
    <row r="9283" spans="1:11">
      <c r="A9283" s="450"/>
      <c r="B9283" s="553"/>
      <c r="C9283" s="526"/>
      <c r="D9283" s="526"/>
      <c r="E9283" s="554"/>
      <c r="F9283" s="555"/>
      <c r="G9283" s="506"/>
      <c r="H9283" s="506"/>
      <c r="I9283" s="529"/>
      <c r="J9283" s="554"/>
      <c r="K9283" s="458"/>
    </row>
    <row r="9284" spans="1:11" ht="20.399999999999999">
      <c r="A9284" s="450"/>
      <c r="B9284" s="1667" t="s">
        <v>1125</v>
      </c>
      <c r="C9284" s="1668"/>
      <c r="D9284" s="1668"/>
      <c r="E9284" s="1668"/>
      <c r="F9284" s="1669"/>
      <c r="G9284" s="556" t="s">
        <v>494</v>
      </c>
      <c r="H9284" s="506" t="s">
        <v>1126</v>
      </c>
      <c r="I9284" s="557" t="s">
        <v>1115</v>
      </c>
      <c r="J9284" s="509" t="s">
        <v>482</v>
      </c>
      <c r="K9284" s="458"/>
    </row>
    <row r="9285" spans="1:11">
      <c r="A9285" s="450"/>
      <c r="B9285" s="558"/>
      <c r="C9285" s="559"/>
      <c r="D9285" s="560"/>
      <c r="E9285" s="560"/>
      <c r="F9285" s="561"/>
      <c r="G9285" s="489"/>
      <c r="H9285" s="489"/>
      <c r="I9285" s="562"/>
      <c r="J9285" s="492"/>
      <c r="K9285" s="458"/>
    </row>
    <row r="9286" spans="1:11">
      <c r="A9286" s="450"/>
      <c r="B9286" s="563"/>
      <c r="C9286" s="564"/>
      <c r="D9286" s="565"/>
      <c r="E9286" s="565"/>
      <c r="F9286" s="566"/>
      <c r="G9286" s="489"/>
      <c r="H9286" s="489"/>
      <c r="I9286" s="562"/>
      <c r="J9286" s="492"/>
      <c r="K9286" s="458"/>
    </row>
    <row r="9287" spans="1:11">
      <c r="A9287" s="450"/>
      <c r="B9287" s="1670" t="s">
        <v>138</v>
      </c>
      <c r="C9287" s="1670"/>
      <c r="D9287" s="1670"/>
      <c r="E9287" s="1670"/>
      <c r="F9287" s="1670"/>
      <c r="G9287" s="1670"/>
      <c r="H9287" s="1670"/>
      <c r="I9287" s="1670"/>
      <c r="J9287" s="501">
        <f>SUM(J9285:J9286)</f>
        <v>0</v>
      </c>
      <c r="K9287" s="458"/>
    </row>
    <row r="9288" spans="1:11">
      <c r="A9288" s="450"/>
      <c r="B9288" s="567"/>
      <c r="C9288" s="511"/>
      <c r="D9288" s="511"/>
      <c r="E9288" s="568"/>
      <c r="F9288" s="569"/>
      <c r="G9288" s="570"/>
      <c r="H9288" s="570"/>
      <c r="I9288" s="571"/>
      <c r="J9288" s="572"/>
      <c r="K9288" s="458"/>
    </row>
    <row r="9289" spans="1:11">
      <c r="A9289" s="450"/>
      <c r="B9289" s="573" t="s">
        <v>1127</v>
      </c>
      <c r="C9289" s="573"/>
      <c r="D9289" s="550"/>
      <c r="E9289" s="523"/>
      <c r="F9289" s="523"/>
      <c r="G9289" s="523"/>
      <c r="H9289" s="574"/>
      <c r="I9289" s="575"/>
      <c r="J9289" s="639">
        <f>(J9275+J9282+J9287)/E9275</f>
        <v>15.404221942145456</v>
      </c>
      <c r="K9289" s="458"/>
    </row>
    <row r="9290" spans="1:11">
      <c r="A9290" s="450"/>
      <c r="B9290" s="553"/>
      <c r="C9290" s="526"/>
      <c r="D9290" s="526"/>
      <c r="E9290" s="554"/>
      <c r="F9290" s="555"/>
      <c r="G9290" s="506"/>
      <c r="H9290" s="506"/>
      <c r="I9290" s="529"/>
      <c r="J9290" s="576"/>
      <c r="K9290" s="458"/>
    </row>
    <row r="9291" spans="1:11" ht="20.399999999999999">
      <c r="A9291" s="450"/>
      <c r="B9291" s="1667" t="s">
        <v>1128</v>
      </c>
      <c r="C9291" s="1668"/>
      <c r="D9291" s="1668"/>
      <c r="E9291" s="1668"/>
      <c r="F9291" s="1669"/>
      <c r="G9291" s="556" t="s">
        <v>494</v>
      </c>
      <c r="H9291" s="506" t="s">
        <v>1126</v>
      </c>
      <c r="I9291" s="557" t="s">
        <v>1115</v>
      </c>
      <c r="J9291" s="509" t="s">
        <v>482</v>
      </c>
      <c r="K9291" s="458"/>
    </row>
    <row r="9292" spans="1:11">
      <c r="A9292" s="450"/>
      <c r="B9292" s="558" t="s">
        <v>1556</v>
      </c>
      <c r="C9292" s="559"/>
      <c r="D9292" s="560"/>
      <c r="E9292" s="560"/>
      <c r="F9292" s="561"/>
      <c r="G9292" s="489">
        <v>1.9E-3</v>
      </c>
      <c r="H9292" s="489" t="s">
        <v>1140</v>
      </c>
      <c r="I9292" s="562">
        <v>89.93</v>
      </c>
      <c r="J9292" s="492">
        <f>G9292*I9292</f>
        <v>0.17086700000000002</v>
      </c>
      <c r="K9292" s="458"/>
    </row>
    <row r="9293" spans="1:11">
      <c r="A9293" s="450"/>
      <c r="B9293" s="563" t="s">
        <v>1557</v>
      </c>
      <c r="C9293" s="564"/>
      <c r="D9293" s="565"/>
      <c r="E9293" s="565"/>
      <c r="F9293" s="566"/>
      <c r="G9293" s="489">
        <v>3.333E-3</v>
      </c>
      <c r="H9293" s="489" t="s">
        <v>1140</v>
      </c>
      <c r="I9293" s="562">
        <v>21.06</v>
      </c>
      <c r="J9293" s="492">
        <f t="shared" ref="J9293:J9296" si="257">G9293*I9293</f>
        <v>7.0192980000000002E-2</v>
      </c>
      <c r="K9293" s="458"/>
    </row>
    <row r="9294" spans="1:11">
      <c r="A9294" s="450"/>
      <c r="B9294" s="563" t="s">
        <v>1558</v>
      </c>
      <c r="C9294" s="564"/>
      <c r="D9294" s="565"/>
      <c r="E9294" s="565"/>
      <c r="F9294" s="566"/>
      <c r="G9294" s="489">
        <v>3.3333000000000002E-2</v>
      </c>
      <c r="H9294" s="489" t="s">
        <v>1126</v>
      </c>
      <c r="I9294" s="743">
        <v>2.09</v>
      </c>
      <c r="J9294" s="492">
        <f t="shared" si="257"/>
        <v>6.9665969999999994E-2</v>
      </c>
      <c r="K9294" s="458"/>
    </row>
    <row r="9295" spans="1:11">
      <c r="A9295" s="450"/>
      <c r="B9295" s="563" t="s">
        <v>1559</v>
      </c>
      <c r="C9295" s="564"/>
      <c r="D9295" s="565"/>
      <c r="E9295" s="565"/>
      <c r="F9295" s="566"/>
      <c r="G9295" s="489">
        <v>8.0000000000000004E-4</v>
      </c>
      <c r="H9295" s="489" t="s">
        <v>1047</v>
      </c>
      <c r="I9295" s="743">
        <v>69.48</v>
      </c>
      <c r="J9295" s="492">
        <f t="shared" si="257"/>
        <v>5.5584000000000008E-2</v>
      </c>
      <c r="K9295" s="458"/>
    </row>
    <row r="9296" spans="1:11">
      <c r="A9296" s="450"/>
      <c r="B9296" s="563" t="s">
        <v>1560</v>
      </c>
      <c r="C9296" s="564"/>
      <c r="D9296" s="565"/>
      <c r="E9296" s="565"/>
      <c r="F9296" s="566"/>
      <c r="G9296" s="489">
        <v>1.1499999999999999</v>
      </c>
      <c r="H9296" s="489" t="s">
        <v>1221</v>
      </c>
      <c r="I9296" s="743">
        <v>34.49</v>
      </c>
      <c r="J9296" s="492">
        <f t="shared" si="257"/>
        <v>39.663499999999999</v>
      </c>
      <c r="K9296" s="458"/>
    </row>
    <row r="9297" spans="1:11">
      <c r="A9297" s="450"/>
      <c r="B9297" s="563"/>
      <c r="C9297" s="564"/>
      <c r="D9297" s="565"/>
      <c r="E9297" s="565"/>
      <c r="F9297" s="566"/>
      <c r="G9297" s="489"/>
      <c r="H9297" s="489"/>
      <c r="I9297" s="743"/>
      <c r="J9297" s="492"/>
      <c r="K9297" s="458"/>
    </row>
    <row r="9298" spans="1:11">
      <c r="A9298" s="450"/>
      <c r="B9298" s="563"/>
      <c r="C9298" s="564"/>
      <c r="D9298" s="565"/>
      <c r="E9298" s="565"/>
      <c r="F9298" s="566"/>
      <c r="G9298" s="489"/>
      <c r="H9298" s="489"/>
      <c r="I9298" s="743"/>
      <c r="J9298" s="492"/>
      <c r="K9298" s="458"/>
    </row>
    <row r="9299" spans="1:11">
      <c r="A9299" s="450"/>
      <c r="B9299" s="581"/>
      <c r="C9299" s="523"/>
      <c r="D9299" s="523"/>
      <c r="E9299" s="582"/>
      <c r="F9299" s="583"/>
      <c r="G9299" s="532"/>
      <c r="H9299" s="532"/>
      <c r="I9299" s="524" t="s">
        <v>138</v>
      </c>
      <c r="J9299" s="501">
        <f>SUM(J9292:J9298)</f>
        <v>40.029809950000001</v>
      </c>
      <c r="K9299" s="458"/>
    </row>
    <row r="9300" spans="1:11">
      <c r="A9300" s="450"/>
      <c r="B9300" s="584"/>
      <c r="C9300" s="523"/>
      <c r="D9300" s="523"/>
      <c r="E9300" s="582"/>
      <c r="F9300" s="583"/>
      <c r="G9300" s="532"/>
      <c r="H9300" s="532"/>
      <c r="I9300" s="524"/>
      <c r="J9300" s="582"/>
      <c r="K9300" s="458"/>
    </row>
    <row r="9301" spans="1:11" ht="20.399999999999999">
      <c r="A9301" s="450"/>
      <c r="B9301" s="1667" t="s">
        <v>1141</v>
      </c>
      <c r="C9301" s="1668"/>
      <c r="D9301" s="1668"/>
      <c r="E9301" s="1668"/>
      <c r="F9301" s="1669"/>
      <c r="G9301" s="587" t="s">
        <v>494</v>
      </c>
      <c r="H9301" s="506" t="s">
        <v>1115</v>
      </c>
      <c r="I9301" s="557"/>
      <c r="J9301" s="509" t="s">
        <v>482</v>
      </c>
      <c r="K9301" s="458"/>
    </row>
    <row r="9302" spans="1:11">
      <c r="A9302" s="450"/>
      <c r="B9302" s="1654"/>
      <c r="C9302" s="1655"/>
      <c r="D9302" s="1655"/>
      <c r="E9302" s="1655"/>
      <c r="F9302" s="1656"/>
      <c r="G9302" s="489"/>
      <c r="H9302" s="1657"/>
      <c r="I9302" s="1658"/>
      <c r="J9302" s="492"/>
      <c r="K9302" s="458"/>
    </row>
    <row r="9303" spans="1:11">
      <c r="A9303" s="450"/>
      <c r="B9303" s="1659"/>
      <c r="C9303" s="1660"/>
      <c r="D9303" s="1660"/>
      <c r="E9303" s="1660"/>
      <c r="F9303" s="1661"/>
      <c r="G9303" s="496"/>
      <c r="H9303" s="1662"/>
      <c r="I9303" s="1663"/>
      <c r="J9303" s="492"/>
      <c r="K9303" s="458"/>
    </row>
    <row r="9304" spans="1:11">
      <c r="A9304" s="450"/>
      <c r="B9304" s="581"/>
      <c r="C9304" s="523"/>
      <c r="D9304" s="523"/>
      <c r="E9304" s="582"/>
      <c r="F9304" s="583"/>
      <c r="G9304" s="532"/>
      <c r="H9304" s="532"/>
      <c r="I9304" s="524" t="s">
        <v>138</v>
      </c>
      <c r="J9304" s="501">
        <f>SUM(J9302:J9303)</f>
        <v>0</v>
      </c>
      <c r="K9304" s="458"/>
    </row>
    <row r="9305" spans="1:11">
      <c r="A9305" s="450"/>
      <c r="B9305" s="523"/>
      <c r="C9305" s="523"/>
      <c r="D9305" s="523"/>
      <c r="E9305" s="523"/>
      <c r="F9305" s="523"/>
      <c r="G9305" s="523"/>
      <c r="H9305" s="523"/>
      <c r="I9305" s="524"/>
      <c r="J9305" s="523"/>
      <c r="K9305" s="458"/>
    </row>
    <row r="9306" spans="1:11">
      <c r="A9306" s="450"/>
      <c r="B9306" s="1645" t="s">
        <v>1142</v>
      </c>
      <c r="C9306" s="1646"/>
      <c r="D9306" s="1646"/>
      <c r="E9306" s="1646"/>
      <c r="F9306" s="1646"/>
      <c r="G9306" s="1646"/>
      <c r="H9306" s="1646"/>
      <c r="I9306" s="1647"/>
      <c r="J9306" s="573">
        <f>J9304+J9299+J9289</f>
        <v>55.434031892145455</v>
      </c>
      <c r="K9306" s="458"/>
    </row>
    <row r="9307" spans="1:11">
      <c r="A9307" s="450"/>
      <c r="B9307" s="523"/>
      <c r="C9307" s="523"/>
      <c r="D9307" s="523"/>
      <c r="E9307" s="523"/>
      <c r="F9307" s="523"/>
      <c r="G9307" s="523"/>
      <c r="H9307" s="523"/>
      <c r="I9307" s="524"/>
      <c r="J9307" s="523"/>
      <c r="K9307" s="458"/>
    </row>
    <row r="9308" spans="1:11">
      <c r="A9308" s="450"/>
      <c r="B9308" s="1645" t="s">
        <v>1143</v>
      </c>
      <c r="C9308" s="1646"/>
      <c r="D9308" s="1646"/>
      <c r="E9308" s="1646"/>
      <c r="F9308" s="1646"/>
      <c r="G9308" s="1646"/>
      <c r="H9308" s="1646"/>
      <c r="I9308" s="1647"/>
      <c r="J9308" s="501">
        <f>J9306*0</f>
        <v>0</v>
      </c>
      <c r="K9308" s="458"/>
    </row>
    <row r="9309" spans="1:11">
      <c r="A9309" s="450"/>
      <c r="B9309" s="523"/>
      <c r="C9309" s="523"/>
      <c r="D9309" s="523"/>
      <c r="E9309" s="523"/>
      <c r="F9309" s="523"/>
      <c r="G9309" s="523"/>
      <c r="H9309" s="523"/>
      <c r="I9309" s="524"/>
      <c r="J9309" s="523"/>
      <c r="K9309" s="458"/>
    </row>
    <row r="9310" spans="1:11">
      <c r="A9310" s="450"/>
      <c r="B9310" s="1645" t="s">
        <v>1144</v>
      </c>
      <c r="C9310" s="1646"/>
      <c r="D9310" s="1646"/>
      <c r="E9310" s="1646"/>
      <c r="F9310" s="1646"/>
      <c r="G9310" s="1646"/>
      <c r="H9310" s="1646"/>
      <c r="I9310" s="1647"/>
      <c r="J9310" s="573">
        <f>J9306+J9308</f>
        <v>55.434031892145455</v>
      </c>
      <c r="K9310" s="458"/>
    </row>
    <row r="9311" spans="1:11">
      <c r="A9311" s="450"/>
      <c r="B9311" s="511"/>
      <c r="C9311" s="511"/>
      <c r="D9311" s="511"/>
      <c r="E9311" s="511"/>
      <c r="F9311" s="511"/>
      <c r="G9311" s="511"/>
      <c r="H9311" s="511"/>
      <c r="I9311" s="571"/>
      <c r="J9311" s="511"/>
      <c r="K9311" s="458"/>
    </row>
    <row r="9312" spans="1:11">
      <c r="A9312" s="450"/>
      <c r="B9312" s="589"/>
      <c r="C9312" s="559"/>
      <c r="D9312" s="559"/>
      <c r="E9312" s="559"/>
      <c r="F9312" s="559"/>
      <c r="G9312" s="559"/>
      <c r="H9312" s="559"/>
      <c r="I9312" s="559"/>
      <c r="J9312" s="590"/>
      <c r="K9312" s="458"/>
    </row>
    <row r="9313" spans="1:11">
      <c r="A9313" s="450"/>
      <c r="B9313" s="591"/>
      <c r="C9313" s="592"/>
      <c r="D9313" s="593"/>
      <c r="E9313" s="593"/>
      <c r="F9313" s="594" t="s">
        <v>1119</v>
      </c>
      <c r="G9313" s="595" t="s">
        <v>1119</v>
      </c>
      <c r="H9313" s="592"/>
      <c r="I9313" s="592"/>
      <c r="J9313" s="596"/>
      <c r="K9313" s="458"/>
    </row>
    <row r="9314" spans="1:11">
      <c r="A9314" s="450"/>
      <c r="B9314" s="459"/>
      <c r="C9314" s="459"/>
      <c r="D9314" s="459"/>
      <c r="E9314" s="459"/>
      <c r="F9314" s="459"/>
      <c r="G9314" s="459"/>
      <c r="H9314" s="459"/>
      <c r="I9314" s="459"/>
      <c r="J9314" s="459"/>
      <c r="K9314" s="458"/>
    </row>
    <row r="9315" spans="1:11">
      <c r="A9315" s="450"/>
      <c r="B9315" s="597"/>
      <c r="C9315" s="598"/>
      <c r="D9315" s="598"/>
      <c r="E9315" s="598"/>
      <c r="F9315" s="599"/>
      <c r="G9315" s="600" t="s">
        <v>482</v>
      </c>
      <c r="H9315" s="502"/>
      <c r="I9315" s="502"/>
      <c r="J9315" s="505"/>
      <c r="K9315" s="458"/>
    </row>
    <row r="9316" spans="1:11">
      <c r="A9316" s="450"/>
      <c r="B9316" s="601"/>
      <c r="C9316" s="602"/>
      <c r="D9316" s="602"/>
      <c r="E9316" s="602"/>
      <c r="F9316" s="603"/>
      <c r="G9316" s="1648" t="s">
        <v>1145</v>
      </c>
      <c r="H9316" s="1649"/>
      <c r="I9316" s="1649"/>
      <c r="J9316" s="1650"/>
      <c r="K9316" s="458"/>
    </row>
    <row r="9317" spans="1:11">
      <c r="A9317" s="450"/>
      <c r="B9317" s="604"/>
      <c r="C9317" s="605"/>
      <c r="D9317" s="605"/>
      <c r="E9317" s="605"/>
      <c r="F9317" s="606"/>
      <c r="G9317" s="607"/>
      <c r="H9317" s="1651"/>
      <c r="I9317" s="1652"/>
      <c r="J9317" s="1653"/>
      <c r="K9317" s="458"/>
    </row>
    <row r="9318" spans="1:11" ht="15" thickBot="1">
      <c r="A9318" s="608"/>
      <c r="B9318" s="609"/>
      <c r="C9318" s="609"/>
      <c r="D9318" s="609"/>
      <c r="E9318" s="609"/>
      <c r="F9318" s="609"/>
      <c r="G9318" s="609"/>
      <c r="H9318" s="609"/>
      <c r="I9318" s="609"/>
      <c r="J9318" s="609"/>
      <c r="K9318" s="610"/>
    </row>
    <row r="9319" spans="1:11">
      <c r="A9319" s="447"/>
      <c r="B9319" s="448"/>
      <c r="C9319" s="448"/>
      <c r="D9319" s="448"/>
      <c r="E9319" s="448"/>
      <c r="F9319" s="448"/>
      <c r="G9319" s="448"/>
      <c r="H9319" s="448"/>
      <c r="I9319" s="448"/>
      <c r="J9319" s="448"/>
      <c r="K9319" s="449"/>
    </row>
    <row r="9320" spans="1:11">
      <c r="A9320" s="450"/>
      <c r="B9320" s="451" t="s">
        <v>141</v>
      </c>
      <c r="C9320" s="452"/>
      <c r="D9320" s="453" t="s">
        <v>1105</v>
      </c>
      <c r="E9320" s="454"/>
      <c r="F9320" s="455"/>
      <c r="G9320" s="455"/>
      <c r="H9320" s="456"/>
      <c r="I9320" s="456"/>
      <c r="J9320" s="457"/>
      <c r="K9320" s="458"/>
    </row>
    <row r="9321" spans="1:11">
      <c r="A9321" s="450"/>
      <c r="B9321" s="459"/>
      <c r="C9321" s="459"/>
      <c r="D9321" s="459"/>
      <c r="E9321" s="459"/>
      <c r="F9321" s="459"/>
      <c r="G9321" s="459"/>
      <c r="H9321" s="459"/>
      <c r="I9321" s="459"/>
      <c r="J9321" s="459"/>
      <c r="K9321" s="458"/>
    </row>
    <row r="9322" spans="1:11">
      <c r="A9322" s="450"/>
      <c r="B9322" s="460" t="s">
        <v>1106</v>
      </c>
      <c r="C9322" s="461" t="s">
        <v>1107</v>
      </c>
      <c r="D9322" s="1671" t="s">
        <v>198</v>
      </c>
      <c r="E9322" s="1672"/>
      <c r="F9322" s="1672"/>
      <c r="G9322" s="1672"/>
      <c r="H9322" s="1672"/>
      <c r="I9322" s="1673"/>
      <c r="J9322" s="462" t="s">
        <v>1108</v>
      </c>
      <c r="K9322" s="458"/>
    </row>
    <row r="9323" spans="1:11" ht="33" customHeight="1">
      <c r="A9323" s="450"/>
      <c r="B9323" s="463"/>
      <c r="C9323" s="464"/>
      <c r="D9323" s="1674" t="s">
        <v>1562</v>
      </c>
      <c r="E9323" s="1675"/>
      <c r="F9323" s="1675"/>
      <c r="G9323" s="1675"/>
      <c r="H9323" s="1675"/>
      <c r="I9323" s="1676"/>
      <c r="J9323" s="468" t="str">
        <f>F9340</f>
        <v>U</v>
      </c>
      <c r="K9323" s="458"/>
    </row>
    <row r="9324" spans="1:11">
      <c r="A9324" s="450"/>
      <c r="B9324" s="469"/>
      <c r="C9324" s="469"/>
      <c r="D9324" s="469"/>
      <c r="E9324" s="469"/>
      <c r="F9324" s="469"/>
      <c r="G9324" s="469"/>
      <c r="H9324" s="469"/>
      <c r="I9324" s="470"/>
      <c r="J9324" s="471"/>
      <c r="K9324" s="458"/>
    </row>
    <row r="9325" spans="1:11">
      <c r="A9325" s="450"/>
      <c r="B9325" s="1648" t="s">
        <v>1111</v>
      </c>
      <c r="C9325" s="1650"/>
      <c r="D9325" s="1679" t="s">
        <v>873</v>
      </c>
      <c r="E9325" s="1681" t="s">
        <v>1112</v>
      </c>
      <c r="F9325" s="472" t="s">
        <v>1113</v>
      </c>
      <c r="G9325" s="473"/>
      <c r="H9325" s="472" t="s">
        <v>1114</v>
      </c>
      <c r="I9325" s="473"/>
      <c r="J9325" s="474" t="s">
        <v>1115</v>
      </c>
      <c r="K9325" s="458"/>
    </row>
    <row r="9326" spans="1:11">
      <c r="A9326" s="450"/>
      <c r="B9326" s="1677"/>
      <c r="C9326" s="1678"/>
      <c r="D9326" s="1680"/>
      <c r="E9326" s="1682"/>
      <c r="F9326" s="475" t="s">
        <v>1116</v>
      </c>
      <c r="G9326" s="475" t="s">
        <v>1117</v>
      </c>
      <c r="H9326" s="475" t="s">
        <v>1116</v>
      </c>
      <c r="I9326" s="476" t="s">
        <v>1117</v>
      </c>
      <c r="J9326" s="477" t="s">
        <v>1118</v>
      </c>
      <c r="K9326" s="458"/>
    </row>
    <row r="9327" spans="1:11">
      <c r="A9327" s="450"/>
      <c r="B9327" s="486"/>
      <c r="C9327" s="487"/>
      <c r="D9327" s="488"/>
      <c r="E9327" s="481"/>
      <c r="F9327" s="481"/>
      <c r="G9327" s="482"/>
      <c r="H9327" s="490"/>
      <c r="I9327" s="484"/>
      <c r="J9327" s="492"/>
      <c r="K9327" s="458"/>
    </row>
    <row r="9328" spans="1:11">
      <c r="A9328" s="450"/>
      <c r="B9328" s="486"/>
      <c r="C9328" s="487"/>
      <c r="D9328" s="488"/>
      <c r="E9328" s="489"/>
      <c r="F9328" s="489"/>
      <c r="G9328" s="489"/>
      <c r="H9328" s="490"/>
      <c r="I9328" s="491"/>
      <c r="J9328" s="492">
        <f>H9328*F9328*E9328+I9328*G9328*E9328</f>
        <v>0</v>
      </c>
      <c r="K9328" s="458"/>
    </row>
    <row r="9329" spans="1:11">
      <c r="A9329" s="450"/>
      <c r="B9329" s="493"/>
      <c r="C9329" s="494"/>
      <c r="D9329" s="495"/>
      <c r="E9329" s="496"/>
      <c r="F9329" s="496"/>
      <c r="G9329" s="496"/>
      <c r="H9329" s="497"/>
      <c r="I9329" s="498"/>
      <c r="J9329" s="492">
        <f>H9329*F9329*E9329+I9329*G9329*E9329</f>
        <v>0</v>
      </c>
      <c r="K9329" s="458"/>
    </row>
    <row r="9330" spans="1:11">
      <c r="A9330" s="450"/>
      <c r="B9330" s="499" t="s">
        <v>1119</v>
      </c>
      <c r="C9330" s="469"/>
      <c r="D9330" s="469"/>
      <c r="E9330" s="469"/>
      <c r="F9330" s="469"/>
      <c r="G9330" s="469"/>
      <c r="H9330" s="469"/>
      <c r="I9330" s="500" t="s">
        <v>138</v>
      </c>
      <c r="J9330" s="501">
        <f>SUM(J9327:J9329)</f>
        <v>0</v>
      </c>
      <c r="K9330" s="458"/>
    </row>
    <row r="9331" spans="1:11">
      <c r="A9331" s="450"/>
      <c r="B9331" s="502"/>
      <c r="C9331" s="502"/>
      <c r="D9331" s="502"/>
      <c r="E9331" s="502"/>
      <c r="F9331" s="502"/>
      <c r="G9331" s="502"/>
      <c r="H9331" s="502"/>
      <c r="I9331" s="503"/>
      <c r="J9331" s="504"/>
      <c r="K9331" s="458"/>
    </row>
    <row r="9332" spans="1:11" ht="20.399999999999999">
      <c r="A9332" s="450"/>
      <c r="B9332" s="1664" t="s">
        <v>1120</v>
      </c>
      <c r="C9332" s="1665"/>
      <c r="D9332" s="1665"/>
      <c r="E9332" s="1666"/>
      <c r="F9332" s="505" t="s">
        <v>873</v>
      </c>
      <c r="G9332" s="506"/>
      <c r="H9332" s="507" t="s">
        <v>560</v>
      </c>
      <c r="I9332" s="508" t="s">
        <v>1121</v>
      </c>
      <c r="J9332" s="509" t="s">
        <v>1122</v>
      </c>
      <c r="K9332" s="458"/>
    </row>
    <row r="9333" spans="1:11">
      <c r="A9333" s="450"/>
      <c r="B9333" s="510"/>
      <c r="C9333" s="511"/>
      <c r="D9333" s="512"/>
      <c r="E9333" s="513"/>
      <c r="F9333" s="514"/>
      <c r="G9333" s="515"/>
      <c r="H9333" s="516"/>
      <c r="I9333" s="484"/>
      <c r="J9333" s="485"/>
      <c r="K9333" s="458"/>
    </row>
    <row r="9334" spans="1:11">
      <c r="A9334" s="450"/>
      <c r="B9334" s="517"/>
      <c r="C9334" s="518"/>
      <c r="D9334" s="459"/>
      <c r="E9334" s="487"/>
      <c r="F9334" s="488"/>
      <c r="G9334" s="519"/>
      <c r="H9334" s="520"/>
      <c r="I9334" s="521"/>
      <c r="J9334" s="492"/>
      <c r="K9334" s="458"/>
    </row>
    <row r="9335" spans="1:11">
      <c r="A9335" s="450"/>
      <c r="B9335" s="517" t="s">
        <v>734</v>
      </c>
      <c r="C9335" s="518"/>
      <c r="D9335" s="459"/>
      <c r="E9335" s="487"/>
      <c r="F9335" s="488"/>
      <c r="G9335" s="519"/>
      <c r="H9335" s="520">
        <v>0.12</v>
      </c>
      <c r="I9335" s="521">
        <f>VLOOKUP(B9335,'MÃO DE OBRA'!$A:$E,5,FALSE)/220</f>
        <v>23.596363636363641</v>
      </c>
      <c r="J9335" s="492">
        <f t="shared" ref="J9335:J9336" si="258">H9335*I9335</f>
        <v>2.8315636363636369</v>
      </c>
      <c r="K9335" s="458"/>
    </row>
    <row r="9336" spans="1:11">
      <c r="A9336" s="450"/>
      <c r="B9336" s="517" t="s">
        <v>741</v>
      </c>
      <c r="C9336" s="518"/>
      <c r="D9336" s="459"/>
      <c r="E9336" s="487"/>
      <c r="F9336" s="488"/>
      <c r="G9336" s="519"/>
      <c r="H9336" s="520">
        <v>0.03</v>
      </c>
      <c r="I9336" s="521">
        <f>VLOOKUP(B9336,'MÃO DE OBRA'!$A:$E,5,FALSE)/220</f>
        <v>14.214</v>
      </c>
      <c r="J9336" s="492">
        <f t="shared" si="258"/>
        <v>0.42642000000000002</v>
      </c>
      <c r="K9336" s="458"/>
    </row>
    <row r="9337" spans="1:11">
      <c r="A9337" s="450"/>
      <c r="B9337" s="517"/>
      <c r="C9337" s="518"/>
      <c r="D9337" s="459"/>
      <c r="E9337" s="487"/>
      <c r="F9337" s="488"/>
      <c r="G9337" s="519"/>
      <c r="H9337" s="520"/>
      <c r="I9337" s="491"/>
      <c r="J9337" s="492">
        <f>H9337*I9337</f>
        <v>0</v>
      </c>
      <c r="K9337" s="458"/>
    </row>
    <row r="9338" spans="1:11">
      <c r="A9338" s="450"/>
      <c r="B9338" s="499" t="s">
        <v>1119</v>
      </c>
      <c r="C9338" s="502"/>
      <c r="D9338" s="502"/>
      <c r="E9338" s="502"/>
      <c r="F9338" s="502"/>
      <c r="G9338" s="502"/>
      <c r="H9338" s="502"/>
      <c r="I9338" s="522" t="s">
        <v>138</v>
      </c>
      <c r="J9338" s="501">
        <f>SUM(J9333:J9337)</f>
        <v>3.2579836363636367</v>
      </c>
      <c r="K9338" s="458"/>
    </row>
    <row r="9339" spans="1:11">
      <c r="A9339" s="450"/>
      <c r="B9339" s="523"/>
      <c r="C9339" s="523"/>
      <c r="D9339" s="523"/>
      <c r="E9339" s="523"/>
      <c r="F9339" s="523"/>
      <c r="G9339" s="523"/>
      <c r="H9339" s="523"/>
      <c r="I9339" s="524"/>
      <c r="J9339" s="523"/>
      <c r="K9339" s="458"/>
    </row>
    <row r="9340" spans="1:11">
      <c r="A9340" s="450"/>
      <c r="B9340" s="525" t="s">
        <v>1123</v>
      </c>
      <c r="C9340" s="526"/>
      <c r="D9340" s="523"/>
      <c r="E9340" s="527">
        <v>1</v>
      </c>
      <c r="F9340" s="528" t="s">
        <v>1563</v>
      </c>
      <c r="G9340" s="506"/>
      <c r="H9340" s="506"/>
      <c r="I9340" s="529" t="s">
        <v>1124</v>
      </c>
      <c r="J9340" s="501">
        <f>J9330+J9338</f>
        <v>3.2579836363636367</v>
      </c>
      <c r="K9340" s="458"/>
    </row>
    <row r="9341" spans="1:11">
      <c r="A9341" s="450"/>
      <c r="B9341" s="530"/>
      <c r="C9341" s="523"/>
      <c r="D9341" s="523"/>
      <c r="E9341" s="531"/>
      <c r="F9341" s="532"/>
      <c r="G9341" s="532"/>
      <c r="H9341" s="532"/>
      <c r="I9341" s="524"/>
      <c r="J9341" s="523"/>
      <c r="K9341" s="458"/>
    </row>
    <row r="9342" spans="1:11" ht="20.399999999999999">
      <c r="A9342" s="450"/>
      <c r="B9342" s="1667" t="s">
        <v>481</v>
      </c>
      <c r="C9342" s="1668"/>
      <c r="D9342" s="1668"/>
      <c r="E9342" s="1669"/>
      <c r="F9342" s="533" t="s">
        <v>873</v>
      </c>
      <c r="G9342" s="534" t="s">
        <v>493</v>
      </c>
      <c r="H9342" s="507" t="s">
        <v>1115</v>
      </c>
      <c r="I9342" s="535" t="s">
        <v>480</v>
      </c>
      <c r="J9342" s="536" t="s">
        <v>482</v>
      </c>
      <c r="K9342" s="458"/>
    </row>
    <row r="9343" spans="1:11">
      <c r="A9343" s="450"/>
      <c r="B9343" s="537"/>
      <c r="C9343" s="538"/>
      <c r="D9343" s="538"/>
      <c r="E9343" s="539"/>
      <c r="F9343" s="540"/>
      <c r="G9343" s="541"/>
      <c r="H9343" s="547"/>
      <c r="I9343" s="543"/>
      <c r="J9343" s="485"/>
      <c r="K9343" s="458"/>
    </row>
    <row r="9344" spans="1:11">
      <c r="A9344" s="450"/>
      <c r="B9344" s="537"/>
      <c r="C9344" s="518"/>
      <c r="D9344" s="518"/>
      <c r="E9344" s="487"/>
      <c r="F9344" s="540"/>
      <c r="G9344" s="541"/>
      <c r="H9344" s="547"/>
      <c r="I9344" s="543"/>
      <c r="J9344" s="492"/>
      <c r="K9344" s="458"/>
    </row>
    <row r="9345" spans="1:11">
      <c r="A9345" s="450"/>
      <c r="B9345" s="517"/>
      <c r="C9345" s="518"/>
      <c r="D9345" s="518"/>
      <c r="E9345" s="487"/>
      <c r="F9345" s="488"/>
      <c r="G9345" s="546"/>
      <c r="H9345" s="547"/>
      <c r="I9345" s="543"/>
      <c r="J9345" s="492">
        <f>H9345*I9345*E9327*F9327</f>
        <v>0</v>
      </c>
      <c r="K9345" s="458"/>
    </row>
    <row r="9346" spans="1:11">
      <c r="A9346" s="450"/>
      <c r="B9346" s="517"/>
      <c r="C9346" s="526"/>
      <c r="D9346" s="526"/>
      <c r="E9346" s="494"/>
      <c r="F9346" s="488"/>
      <c r="G9346" s="468"/>
      <c r="H9346" s="547"/>
      <c r="I9346" s="548"/>
      <c r="J9346" s="492">
        <f>H9346*I9346*E9328*F9328</f>
        <v>0</v>
      </c>
      <c r="K9346" s="458"/>
    </row>
    <row r="9347" spans="1:11">
      <c r="A9347" s="450"/>
      <c r="B9347" s="550" t="s">
        <v>1119</v>
      </c>
      <c r="C9347" s="526"/>
      <c r="D9347" s="526"/>
      <c r="E9347" s="526"/>
      <c r="F9347" s="523"/>
      <c r="G9347" s="526"/>
      <c r="H9347" s="551"/>
      <c r="I9347" s="552" t="s">
        <v>138</v>
      </c>
      <c r="J9347" s="501">
        <f>SUM(J9343:J9346)</f>
        <v>0</v>
      </c>
      <c r="K9347" s="458"/>
    </row>
    <row r="9348" spans="1:11">
      <c r="A9348" s="450"/>
      <c r="B9348" s="553"/>
      <c r="C9348" s="526"/>
      <c r="D9348" s="526"/>
      <c r="E9348" s="554"/>
      <c r="F9348" s="555"/>
      <c r="G9348" s="506"/>
      <c r="H9348" s="506"/>
      <c r="I9348" s="529"/>
      <c r="J9348" s="554"/>
      <c r="K9348" s="458"/>
    </row>
    <row r="9349" spans="1:11" ht="20.399999999999999">
      <c r="A9349" s="450"/>
      <c r="B9349" s="1667" t="s">
        <v>1125</v>
      </c>
      <c r="C9349" s="1668"/>
      <c r="D9349" s="1668"/>
      <c r="E9349" s="1668"/>
      <c r="F9349" s="1669"/>
      <c r="G9349" s="556" t="s">
        <v>494</v>
      </c>
      <c r="H9349" s="506" t="s">
        <v>1126</v>
      </c>
      <c r="I9349" s="557" t="s">
        <v>1115</v>
      </c>
      <c r="J9349" s="509" t="s">
        <v>482</v>
      </c>
      <c r="K9349" s="458"/>
    </row>
    <row r="9350" spans="1:11">
      <c r="A9350" s="450"/>
      <c r="B9350" s="558"/>
      <c r="C9350" s="559"/>
      <c r="D9350" s="560"/>
      <c r="E9350" s="560"/>
      <c r="F9350" s="561"/>
      <c r="G9350" s="489"/>
      <c r="H9350" s="489"/>
      <c r="I9350" s="562"/>
      <c r="J9350" s="492"/>
      <c r="K9350" s="458"/>
    </row>
    <row r="9351" spans="1:11">
      <c r="A9351" s="450"/>
      <c r="B9351" s="563"/>
      <c r="C9351" s="564"/>
      <c r="D9351" s="565"/>
      <c r="E9351" s="565"/>
      <c r="F9351" s="566"/>
      <c r="G9351" s="489"/>
      <c r="H9351" s="489"/>
      <c r="I9351" s="562"/>
      <c r="J9351" s="492"/>
      <c r="K9351" s="458"/>
    </row>
    <row r="9352" spans="1:11">
      <c r="A9352" s="450"/>
      <c r="B9352" s="1670" t="s">
        <v>138</v>
      </c>
      <c r="C9352" s="1670"/>
      <c r="D9352" s="1670"/>
      <c r="E9352" s="1670"/>
      <c r="F9352" s="1670"/>
      <c r="G9352" s="1670"/>
      <c r="H9352" s="1670"/>
      <c r="I9352" s="1670"/>
      <c r="J9352" s="501">
        <f>SUM(J9350:J9351)</f>
        <v>0</v>
      </c>
      <c r="K9352" s="458"/>
    </row>
    <row r="9353" spans="1:11">
      <c r="A9353" s="450"/>
      <c r="B9353" s="567"/>
      <c r="C9353" s="511"/>
      <c r="D9353" s="511"/>
      <c r="E9353" s="568"/>
      <c r="F9353" s="569"/>
      <c r="G9353" s="570"/>
      <c r="H9353" s="570"/>
      <c r="I9353" s="571"/>
      <c r="J9353" s="572"/>
      <c r="K9353" s="458"/>
    </row>
    <row r="9354" spans="1:11">
      <c r="A9354" s="450"/>
      <c r="B9354" s="573" t="s">
        <v>1127</v>
      </c>
      <c r="C9354" s="573"/>
      <c r="D9354" s="550"/>
      <c r="E9354" s="523"/>
      <c r="F9354" s="523"/>
      <c r="G9354" s="523"/>
      <c r="H9354" s="574"/>
      <c r="I9354" s="575"/>
      <c r="J9354" s="639">
        <f>(J9340+J9347+J9352)/E9340</f>
        <v>3.2579836363636367</v>
      </c>
      <c r="K9354" s="458"/>
    </row>
    <row r="9355" spans="1:11">
      <c r="A9355" s="450"/>
      <c r="B9355" s="553"/>
      <c r="C9355" s="526"/>
      <c r="D9355" s="526"/>
      <c r="E9355" s="554"/>
      <c r="F9355" s="555"/>
      <c r="G9355" s="506"/>
      <c r="H9355" s="506"/>
      <c r="I9355" s="529"/>
      <c r="J9355" s="576"/>
      <c r="K9355" s="458"/>
    </row>
    <row r="9356" spans="1:11" ht="20.399999999999999">
      <c r="A9356" s="450"/>
      <c r="B9356" s="1667" t="s">
        <v>1128</v>
      </c>
      <c r="C9356" s="1668"/>
      <c r="D9356" s="1668"/>
      <c r="E9356" s="1668"/>
      <c r="F9356" s="1669"/>
      <c r="G9356" s="556" t="s">
        <v>494</v>
      </c>
      <c r="H9356" s="506" t="s">
        <v>1126</v>
      </c>
      <c r="I9356" s="557" t="s">
        <v>1115</v>
      </c>
      <c r="J9356" s="509" t="s">
        <v>482</v>
      </c>
      <c r="K9356" s="458"/>
    </row>
    <row r="9357" spans="1:11">
      <c r="A9357" s="450"/>
      <c r="B9357" s="558" t="s">
        <v>1556</v>
      </c>
      <c r="C9357" s="559"/>
      <c r="D9357" s="560"/>
      <c r="E9357" s="560"/>
      <c r="F9357" s="561"/>
      <c r="G9357" s="489">
        <v>0.01</v>
      </c>
      <c r="H9357" s="489" t="s">
        <v>1140</v>
      </c>
      <c r="I9357" s="562">
        <v>89.93</v>
      </c>
      <c r="J9357" s="492">
        <f>G9357*I9357</f>
        <v>0.8993000000000001</v>
      </c>
      <c r="K9357" s="458"/>
    </row>
    <row r="9358" spans="1:11">
      <c r="A9358" s="450"/>
      <c r="B9358" s="563" t="s">
        <v>1564</v>
      </c>
      <c r="C9358" s="564"/>
      <c r="D9358" s="565"/>
      <c r="E9358" s="565"/>
      <c r="F9358" s="566"/>
      <c r="G9358" s="489">
        <v>1</v>
      </c>
      <c r="H9358" s="489" t="s">
        <v>1126</v>
      </c>
      <c r="I9358" s="562">
        <v>57</v>
      </c>
      <c r="J9358" s="492">
        <f t="shared" ref="J9358:J9359" si="259">G9358*I9358</f>
        <v>57</v>
      </c>
      <c r="K9358" s="458"/>
    </row>
    <row r="9359" spans="1:11">
      <c r="A9359" s="450"/>
      <c r="B9359" s="563" t="s">
        <v>1565</v>
      </c>
      <c r="C9359" s="564"/>
      <c r="D9359" s="565"/>
      <c r="E9359" s="565"/>
      <c r="F9359" s="566"/>
      <c r="G9359" s="489">
        <v>3.0000000000000001E-3</v>
      </c>
      <c r="H9359" s="489" t="s">
        <v>1047</v>
      </c>
      <c r="I9359" s="743">
        <v>69.48</v>
      </c>
      <c r="J9359" s="492">
        <f t="shared" si="259"/>
        <v>0.20844000000000001</v>
      </c>
      <c r="K9359" s="458"/>
    </row>
    <row r="9360" spans="1:11">
      <c r="A9360" s="450"/>
      <c r="B9360" s="563"/>
      <c r="C9360" s="564"/>
      <c r="D9360" s="565"/>
      <c r="E9360" s="565"/>
      <c r="F9360" s="566"/>
      <c r="G9360" s="489"/>
      <c r="H9360" s="489"/>
      <c r="I9360" s="743"/>
      <c r="J9360" s="492"/>
      <c r="K9360" s="458"/>
    </row>
    <row r="9361" spans="1:11">
      <c r="A9361" s="450"/>
      <c r="B9361" s="563"/>
      <c r="C9361" s="564"/>
      <c r="D9361" s="565"/>
      <c r="E9361" s="565"/>
      <c r="F9361" s="566"/>
      <c r="G9361" s="489"/>
      <c r="H9361" s="489"/>
      <c r="I9361" s="743"/>
      <c r="J9361" s="492"/>
      <c r="K9361" s="458"/>
    </row>
    <row r="9362" spans="1:11">
      <c r="A9362" s="450"/>
      <c r="B9362" s="563"/>
      <c r="C9362" s="564"/>
      <c r="D9362" s="565"/>
      <c r="E9362" s="565"/>
      <c r="F9362" s="566"/>
      <c r="G9362" s="489"/>
      <c r="H9362" s="489"/>
      <c r="I9362" s="743"/>
      <c r="J9362" s="492"/>
      <c r="K9362" s="458"/>
    </row>
    <row r="9363" spans="1:11">
      <c r="A9363" s="450"/>
      <c r="B9363" s="563"/>
      <c r="C9363" s="564"/>
      <c r="D9363" s="565"/>
      <c r="E9363" s="565"/>
      <c r="F9363" s="566"/>
      <c r="G9363" s="489"/>
      <c r="H9363" s="489"/>
      <c r="I9363" s="743"/>
      <c r="J9363" s="492"/>
      <c r="K9363" s="458"/>
    </row>
    <row r="9364" spans="1:11">
      <c r="A9364" s="450"/>
      <c r="B9364" s="581"/>
      <c r="C9364" s="523"/>
      <c r="D9364" s="523"/>
      <c r="E9364" s="582"/>
      <c r="F9364" s="583"/>
      <c r="G9364" s="532"/>
      <c r="H9364" s="532"/>
      <c r="I9364" s="524" t="s">
        <v>138</v>
      </c>
      <c r="J9364" s="501">
        <f>SUM(J9357:J9363)</f>
        <v>58.10774</v>
      </c>
      <c r="K9364" s="458"/>
    </row>
    <row r="9365" spans="1:11">
      <c r="A9365" s="450"/>
      <c r="B9365" s="584"/>
      <c r="C9365" s="523"/>
      <c r="D9365" s="523"/>
      <c r="E9365" s="582"/>
      <c r="F9365" s="583"/>
      <c r="G9365" s="532"/>
      <c r="H9365" s="532"/>
      <c r="I9365" s="524"/>
      <c r="J9365" s="582"/>
      <c r="K9365" s="458"/>
    </row>
    <row r="9366" spans="1:11" ht="20.399999999999999">
      <c r="A9366" s="450"/>
      <c r="B9366" s="1667" t="s">
        <v>1141</v>
      </c>
      <c r="C9366" s="1668"/>
      <c r="D9366" s="1668"/>
      <c r="E9366" s="1668"/>
      <c r="F9366" s="1669"/>
      <c r="G9366" s="587" t="s">
        <v>494</v>
      </c>
      <c r="H9366" s="506" t="s">
        <v>1115</v>
      </c>
      <c r="I9366" s="557"/>
      <c r="J9366" s="509" t="s">
        <v>482</v>
      </c>
      <c r="K9366" s="458"/>
    </row>
    <row r="9367" spans="1:11">
      <c r="A9367" s="450"/>
      <c r="B9367" s="1654"/>
      <c r="C9367" s="1655"/>
      <c r="D9367" s="1655"/>
      <c r="E9367" s="1655"/>
      <c r="F9367" s="1656"/>
      <c r="G9367" s="489"/>
      <c r="H9367" s="1657"/>
      <c r="I9367" s="1658"/>
      <c r="J9367" s="492"/>
      <c r="K9367" s="458"/>
    </row>
    <row r="9368" spans="1:11">
      <c r="A9368" s="450"/>
      <c r="B9368" s="1659"/>
      <c r="C9368" s="1660"/>
      <c r="D9368" s="1660"/>
      <c r="E9368" s="1660"/>
      <c r="F9368" s="1661"/>
      <c r="G9368" s="496"/>
      <c r="H9368" s="1662"/>
      <c r="I9368" s="1663"/>
      <c r="J9368" s="492"/>
      <c r="K9368" s="458"/>
    </row>
    <row r="9369" spans="1:11">
      <c r="A9369" s="450"/>
      <c r="B9369" s="581"/>
      <c r="C9369" s="523"/>
      <c r="D9369" s="523"/>
      <c r="E9369" s="582"/>
      <c r="F9369" s="583"/>
      <c r="G9369" s="532"/>
      <c r="H9369" s="532"/>
      <c r="I9369" s="524" t="s">
        <v>138</v>
      </c>
      <c r="J9369" s="501">
        <f>SUM(J9367:J9368)</f>
        <v>0</v>
      </c>
      <c r="K9369" s="458"/>
    </row>
    <row r="9370" spans="1:11">
      <c r="A9370" s="450"/>
      <c r="B9370" s="523"/>
      <c r="C9370" s="523"/>
      <c r="D9370" s="523"/>
      <c r="E9370" s="523"/>
      <c r="F9370" s="523"/>
      <c r="G9370" s="523"/>
      <c r="H9370" s="523"/>
      <c r="I9370" s="524"/>
      <c r="J9370" s="523"/>
      <c r="K9370" s="458"/>
    </row>
    <row r="9371" spans="1:11">
      <c r="A9371" s="450"/>
      <c r="B9371" s="1645" t="s">
        <v>1142</v>
      </c>
      <c r="C9371" s="1646"/>
      <c r="D9371" s="1646"/>
      <c r="E9371" s="1646"/>
      <c r="F9371" s="1646"/>
      <c r="G9371" s="1646"/>
      <c r="H9371" s="1646"/>
      <c r="I9371" s="1647"/>
      <c r="J9371" s="573">
        <f>J9369+J9364+J9354</f>
        <v>61.36572363636364</v>
      </c>
      <c r="K9371" s="458"/>
    </row>
    <row r="9372" spans="1:11">
      <c r="A9372" s="450"/>
      <c r="B9372" s="523"/>
      <c r="C9372" s="523"/>
      <c r="D9372" s="523"/>
      <c r="E9372" s="523"/>
      <c r="F9372" s="523"/>
      <c r="G9372" s="523"/>
      <c r="H9372" s="523"/>
      <c r="I9372" s="524"/>
      <c r="J9372" s="523"/>
      <c r="K9372" s="458"/>
    </row>
    <row r="9373" spans="1:11">
      <c r="A9373" s="450"/>
      <c r="B9373" s="1645" t="s">
        <v>1143</v>
      </c>
      <c r="C9373" s="1646"/>
      <c r="D9373" s="1646"/>
      <c r="E9373" s="1646"/>
      <c r="F9373" s="1646"/>
      <c r="G9373" s="1646"/>
      <c r="H9373" s="1646"/>
      <c r="I9373" s="1647"/>
      <c r="J9373" s="501">
        <f>J9371*0</f>
        <v>0</v>
      </c>
      <c r="K9373" s="458"/>
    </row>
    <row r="9374" spans="1:11">
      <c r="A9374" s="450"/>
      <c r="B9374" s="523"/>
      <c r="C9374" s="523"/>
      <c r="D9374" s="523"/>
      <c r="E9374" s="523"/>
      <c r="F9374" s="523"/>
      <c r="G9374" s="523"/>
      <c r="H9374" s="523"/>
      <c r="I9374" s="524"/>
      <c r="J9374" s="523"/>
      <c r="K9374" s="458"/>
    </row>
    <row r="9375" spans="1:11">
      <c r="A9375" s="450"/>
      <c r="B9375" s="1645" t="s">
        <v>1144</v>
      </c>
      <c r="C9375" s="1646"/>
      <c r="D9375" s="1646"/>
      <c r="E9375" s="1646"/>
      <c r="F9375" s="1646"/>
      <c r="G9375" s="1646"/>
      <c r="H9375" s="1646"/>
      <c r="I9375" s="1647"/>
      <c r="J9375" s="573">
        <f>J9371+J9373</f>
        <v>61.36572363636364</v>
      </c>
      <c r="K9375" s="458"/>
    </row>
    <row r="9376" spans="1:11">
      <c r="A9376" s="450"/>
      <c r="B9376" s="511"/>
      <c r="C9376" s="511"/>
      <c r="D9376" s="511"/>
      <c r="E9376" s="511"/>
      <c r="F9376" s="511"/>
      <c r="G9376" s="511"/>
      <c r="H9376" s="511"/>
      <c r="I9376" s="571"/>
      <c r="J9376" s="511"/>
      <c r="K9376" s="458"/>
    </row>
    <row r="9377" spans="1:11">
      <c r="A9377" s="450"/>
      <c r="B9377" s="589"/>
      <c r="C9377" s="559"/>
      <c r="D9377" s="559"/>
      <c r="E9377" s="559"/>
      <c r="F9377" s="559"/>
      <c r="G9377" s="559"/>
      <c r="H9377" s="559"/>
      <c r="I9377" s="559"/>
      <c r="J9377" s="590"/>
      <c r="K9377" s="458"/>
    </row>
    <row r="9378" spans="1:11">
      <c r="A9378" s="450"/>
      <c r="B9378" s="591"/>
      <c r="C9378" s="592"/>
      <c r="D9378" s="593"/>
      <c r="E9378" s="593"/>
      <c r="F9378" s="594" t="s">
        <v>1119</v>
      </c>
      <c r="G9378" s="595" t="s">
        <v>1119</v>
      </c>
      <c r="H9378" s="592"/>
      <c r="I9378" s="592"/>
      <c r="J9378" s="596"/>
      <c r="K9378" s="458"/>
    </row>
    <row r="9379" spans="1:11">
      <c r="A9379" s="450"/>
      <c r="B9379" s="459"/>
      <c r="C9379" s="459"/>
      <c r="D9379" s="459"/>
      <c r="E9379" s="459"/>
      <c r="F9379" s="459"/>
      <c r="G9379" s="459"/>
      <c r="H9379" s="459"/>
      <c r="I9379" s="459"/>
      <c r="J9379" s="459"/>
      <c r="K9379" s="458"/>
    </row>
    <row r="9380" spans="1:11">
      <c r="A9380" s="450"/>
      <c r="B9380" s="597"/>
      <c r="C9380" s="598"/>
      <c r="D9380" s="598"/>
      <c r="E9380" s="598"/>
      <c r="F9380" s="599"/>
      <c r="G9380" s="600" t="s">
        <v>482</v>
      </c>
      <c r="H9380" s="502"/>
      <c r="I9380" s="502"/>
      <c r="J9380" s="505"/>
      <c r="K9380" s="458"/>
    </row>
    <row r="9381" spans="1:11">
      <c r="A9381" s="450"/>
      <c r="B9381" s="601"/>
      <c r="C9381" s="602"/>
      <c r="D9381" s="602"/>
      <c r="E9381" s="602"/>
      <c r="F9381" s="603"/>
      <c r="G9381" s="1648" t="s">
        <v>1145</v>
      </c>
      <c r="H9381" s="1649"/>
      <c r="I9381" s="1649"/>
      <c r="J9381" s="1650"/>
      <c r="K9381" s="458"/>
    </row>
    <row r="9382" spans="1:11">
      <c r="A9382" s="450"/>
      <c r="B9382" s="604"/>
      <c r="C9382" s="605"/>
      <c r="D9382" s="605"/>
      <c r="E9382" s="605"/>
      <c r="F9382" s="606"/>
      <c r="G9382" s="607"/>
      <c r="H9382" s="1651"/>
      <c r="I9382" s="1652"/>
      <c r="J9382" s="1653"/>
      <c r="K9382" s="458"/>
    </row>
    <row r="9383" spans="1:11" ht="15" thickBot="1">
      <c r="A9383" s="608"/>
      <c r="B9383" s="609"/>
      <c r="C9383" s="609"/>
      <c r="D9383" s="609"/>
      <c r="E9383" s="609"/>
      <c r="F9383" s="609"/>
      <c r="G9383" s="609"/>
      <c r="H9383" s="609"/>
      <c r="I9383" s="609"/>
      <c r="J9383" s="609"/>
      <c r="K9383" s="610"/>
    </row>
    <row r="9384" spans="1:11">
      <c r="A9384" s="447"/>
      <c r="B9384" s="448"/>
      <c r="C9384" s="448"/>
      <c r="D9384" s="448"/>
      <c r="E9384" s="448"/>
      <c r="F9384" s="448"/>
      <c r="G9384" s="448"/>
      <c r="H9384" s="448"/>
      <c r="I9384" s="448"/>
      <c r="J9384" s="448"/>
      <c r="K9384" s="449"/>
    </row>
    <row r="9385" spans="1:11">
      <c r="A9385" s="450"/>
      <c r="B9385" s="451" t="s">
        <v>141</v>
      </c>
      <c r="C9385" s="452"/>
      <c r="D9385" s="453" t="s">
        <v>1105</v>
      </c>
      <c r="E9385" s="454"/>
      <c r="F9385" s="455"/>
      <c r="G9385" s="455"/>
      <c r="H9385" s="456"/>
      <c r="I9385" s="456"/>
      <c r="J9385" s="457"/>
      <c r="K9385" s="458"/>
    </row>
    <row r="9386" spans="1:11">
      <c r="A9386" s="450"/>
      <c r="B9386" s="459"/>
      <c r="C9386" s="459"/>
      <c r="D9386" s="459"/>
      <c r="E9386" s="459"/>
      <c r="F9386" s="459"/>
      <c r="G9386" s="459"/>
      <c r="H9386" s="459"/>
      <c r="I9386" s="459"/>
      <c r="J9386" s="459"/>
      <c r="K9386" s="458"/>
    </row>
    <row r="9387" spans="1:11">
      <c r="A9387" s="450"/>
      <c r="B9387" s="460" t="s">
        <v>1106</v>
      </c>
      <c r="C9387" s="461" t="s">
        <v>1107</v>
      </c>
      <c r="D9387" s="1671" t="s">
        <v>198</v>
      </c>
      <c r="E9387" s="1672"/>
      <c r="F9387" s="1672"/>
      <c r="G9387" s="1672"/>
      <c r="H9387" s="1672"/>
      <c r="I9387" s="1673"/>
      <c r="J9387" s="462" t="s">
        <v>1108</v>
      </c>
      <c r="K9387" s="458"/>
    </row>
    <row r="9388" spans="1:11" ht="24" customHeight="1">
      <c r="A9388" s="450"/>
      <c r="B9388" s="463"/>
      <c r="C9388" s="464"/>
      <c r="D9388" s="1674" t="s">
        <v>1566</v>
      </c>
      <c r="E9388" s="1675"/>
      <c r="F9388" s="1675"/>
      <c r="G9388" s="1675"/>
      <c r="H9388" s="1675"/>
      <c r="I9388" s="1676"/>
      <c r="J9388" s="468" t="str">
        <f>F9405</f>
        <v>U</v>
      </c>
      <c r="K9388" s="458"/>
    </row>
    <row r="9389" spans="1:11">
      <c r="A9389" s="450"/>
      <c r="B9389" s="469"/>
      <c r="C9389" s="469"/>
      <c r="D9389" s="469"/>
      <c r="E9389" s="469"/>
      <c r="F9389" s="469"/>
      <c r="G9389" s="469"/>
      <c r="H9389" s="469"/>
      <c r="I9389" s="470"/>
      <c r="J9389" s="471"/>
      <c r="K9389" s="458"/>
    </row>
    <row r="9390" spans="1:11">
      <c r="A9390" s="450"/>
      <c r="B9390" s="1648" t="s">
        <v>1111</v>
      </c>
      <c r="C9390" s="1650"/>
      <c r="D9390" s="1679" t="s">
        <v>873</v>
      </c>
      <c r="E9390" s="1681" t="s">
        <v>1112</v>
      </c>
      <c r="F9390" s="472" t="s">
        <v>1113</v>
      </c>
      <c r="G9390" s="473"/>
      <c r="H9390" s="472" t="s">
        <v>1114</v>
      </c>
      <c r="I9390" s="473"/>
      <c r="J9390" s="474" t="s">
        <v>1115</v>
      </c>
      <c r="K9390" s="458"/>
    </row>
    <row r="9391" spans="1:11">
      <c r="A9391" s="450"/>
      <c r="B9391" s="1677"/>
      <c r="C9391" s="1678"/>
      <c r="D9391" s="1680"/>
      <c r="E9391" s="1682"/>
      <c r="F9391" s="475" t="s">
        <v>1116</v>
      </c>
      <c r="G9391" s="475" t="s">
        <v>1117</v>
      </c>
      <c r="H9391" s="475" t="s">
        <v>1116</v>
      </c>
      <c r="I9391" s="476" t="s">
        <v>1117</v>
      </c>
      <c r="J9391" s="477" t="s">
        <v>1118</v>
      </c>
      <c r="K9391" s="458"/>
    </row>
    <row r="9392" spans="1:11">
      <c r="A9392" s="450"/>
      <c r="B9392" s="486"/>
      <c r="C9392" s="487"/>
      <c r="D9392" s="488"/>
      <c r="E9392" s="481"/>
      <c r="F9392" s="481"/>
      <c r="G9392" s="482"/>
      <c r="H9392" s="490"/>
      <c r="I9392" s="484"/>
      <c r="J9392" s="492"/>
      <c r="K9392" s="458"/>
    </row>
    <row r="9393" spans="1:11">
      <c r="A9393" s="450"/>
      <c r="B9393" s="486"/>
      <c r="C9393" s="487"/>
      <c r="D9393" s="488"/>
      <c r="E9393" s="489"/>
      <c r="F9393" s="489"/>
      <c r="G9393" s="489"/>
      <c r="H9393" s="490"/>
      <c r="I9393" s="491"/>
      <c r="J9393" s="492">
        <f>H9393*F9393*E9393+I9393*G9393*E9393</f>
        <v>0</v>
      </c>
      <c r="K9393" s="458"/>
    </row>
    <row r="9394" spans="1:11">
      <c r="A9394" s="450"/>
      <c r="B9394" s="493"/>
      <c r="C9394" s="494"/>
      <c r="D9394" s="495"/>
      <c r="E9394" s="496"/>
      <c r="F9394" s="496"/>
      <c r="G9394" s="496"/>
      <c r="H9394" s="497"/>
      <c r="I9394" s="498"/>
      <c r="J9394" s="492">
        <f>H9394*F9394*E9394+I9394*G9394*E9394</f>
        <v>0</v>
      </c>
      <c r="K9394" s="458"/>
    </row>
    <row r="9395" spans="1:11">
      <c r="A9395" s="450"/>
      <c r="B9395" s="499" t="s">
        <v>1119</v>
      </c>
      <c r="C9395" s="469"/>
      <c r="D9395" s="469"/>
      <c r="E9395" s="469"/>
      <c r="F9395" s="469"/>
      <c r="G9395" s="469"/>
      <c r="H9395" s="469"/>
      <c r="I9395" s="500" t="s">
        <v>138</v>
      </c>
      <c r="J9395" s="501">
        <f>SUM(J9392:J9394)</f>
        <v>0</v>
      </c>
      <c r="K9395" s="458"/>
    </row>
    <row r="9396" spans="1:11">
      <c r="A9396" s="450"/>
      <c r="B9396" s="502"/>
      <c r="C9396" s="502"/>
      <c r="D9396" s="502"/>
      <c r="E9396" s="502"/>
      <c r="F9396" s="502"/>
      <c r="G9396" s="502"/>
      <c r="H9396" s="502"/>
      <c r="I9396" s="503"/>
      <c r="J9396" s="504"/>
      <c r="K9396" s="458"/>
    </row>
    <row r="9397" spans="1:11" ht="20.399999999999999">
      <c r="A9397" s="450"/>
      <c r="B9397" s="1664" t="s">
        <v>1120</v>
      </c>
      <c r="C9397" s="1665"/>
      <c r="D9397" s="1665"/>
      <c r="E9397" s="1666"/>
      <c r="F9397" s="505" t="s">
        <v>873</v>
      </c>
      <c r="G9397" s="506"/>
      <c r="H9397" s="507" t="s">
        <v>560</v>
      </c>
      <c r="I9397" s="508" t="s">
        <v>1121</v>
      </c>
      <c r="J9397" s="509" t="s">
        <v>1122</v>
      </c>
      <c r="K9397" s="458"/>
    </row>
    <row r="9398" spans="1:11">
      <c r="A9398" s="450"/>
      <c r="B9398" s="510"/>
      <c r="C9398" s="511"/>
      <c r="D9398" s="512"/>
      <c r="E9398" s="513"/>
      <c r="F9398" s="514"/>
      <c r="G9398" s="515"/>
      <c r="H9398" s="516"/>
      <c r="I9398" s="484"/>
      <c r="J9398" s="485"/>
      <c r="K9398" s="458"/>
    </row>
    <row r="9399" spans="1:11">
      <c r="A9399" s="450"/>
      <c r="B9399" s="517"/>
      <c r="C9399" s="518"/>
      <c r="D9399" s="459"/>
      <c r="E9399" s="487"/>
      <c r="F9399" s="488"/>
      <c r="G9399" s="519"/>
      <c r="H9399" s="520"/>
      <c r="I9399" s="521"/>
      <c r="J9399" s="492"/>
      <c r="K9399" s="458"/>
    </row>
    <row r="9400" spans="1:11">
      <c r="A9400" s="450"/>
      <c r="B9400" s="517" t="s">
        <v>734</v>
      </c>
      <c r="C9400" s="518"/>
      <c r="D9400" s="459"/>
      <c r="E9400" s="487"/>
      <c r="F9400" s="488"/>
      <c r="G9400" s="519"/>
      <c r="H9400" s="520">
        <v>0.12</v>
      </c>
      <c r="I9400" s="521">
        <f>VLOOKUP(B9400,'MÃO DE OBRA'!$A:$E,5,FALSE)/220</f>
        <v>23.596363636363641</v>
      </c>
      <c r="J9400" s="492">
        <f t="shared" ref="J9400:J9401" si="260">H9400*I9400</f>
        <v>2.8315636363636369</v>
      </c>
      <c r="K9400" s="458"/>
    </row>
    <row r="9401" spans="1:11">
      <c r="A9401" s="450"/>
      <c r="B9401" s="517" t="s">
        <v>741</v>
      </c>
      <c r="C9401" s="518"/>
      <c r="D9401" s="459"/>
      <c r="E9401" s="487"/>
      <c r="F9401" s="488"/>
      <c r="G9401" s="519"/>
      <c r="H9401" s="520">
        <v>0.03</v>
      </c>
      <c r="I9401" s="521">
        <f>VLOOKUP(B9401,'MÃO DE OBRA'!$A:$E,5,FALSE)/220</f>
        <v>14.214</v>
      </c>
      <c r="J9401" s="492">
        <f t="shared" si="260"/>
        <v>0.42642000000000002</v>
      </c>
      <c r="K9401" s="458"/>
    </row>
    <row r="9402" spans="1:11">
      <c r="A9402" s="450"/>
      <c r="B9402" s="517"/>
      <c r="C9402" s="518"/>
      <c r="D9402" s="459"/>
      <c r="E9402" s="487"/>
      <c r="F9402" s="488"/>
      <c r="G9402" s="519"/>
      <c r="H9402" s="520"/>
      <c r="I9402" s="491"/>
      <c r="J9402" s="492">
        <f>H9402*I9402</f>
        <v>0</v>
      </c>
      <c r="K9402" s="458"/>
    </row>
    <row r="9403" spans="1:11">
      <c r="A9403" s="450"/>
      <c r="B9403" s="499" t="s">
        <v>1119</v>
      </c>
      <c r="C9403" s="502"/>
      <c r="D9403" s="502"/>
      <c r="E9403" s="502"/>
      <c r="F9403" s="502"/>
      <c r="G9403" s="502"/>
      <c r="H9403" s="502"/>
      <c r="I9403" s="522" t="s">
        <v>138</v>
      </c>
      <c r="J9403" s="501">
        <f>SUM(J9398:J9402)</f>
        <v>3.2579836363636367</v>
      </c>
      <c r="K9403" s="458"/>
    </row>
    <row r="9404" spans="1:11">
      <c r="A9404" s="450"/>
      <c r="B9404" s="523"/>
      <c r="C9404" s="523"/>
      <c r="D9404" s="523"/>
      <c r="E9404" s="523"/>
      <c r="F9404" s="523"/>
      <c r="G9404" s="523"/>
      <c r="H9404" s="523"/>
      <c r="I9404" s="524"/>
      <c r="J9404" s="523"/>
      <c r="K9404" s="458"/>
    </row>
    <row r="9405" spans="1:11">
      <c r="A9405" s="450"/>
      <c r="B9405" s="525" t="s">
        <v>1123</v>
      </c>
      <c r="C9405" s="526"/>
      <c r="D9405" s="523"/>
      <c r="E9405" s="527">
        <v>1</v>
      </c>
      <c r="F9405" s="528" t="s">
        <v>1563</v>
      </c>
      <c r="G9405" s="506"/>
      <c r="H9405" s="506"/>
      <c r="I9405" s="529" t="s">
        <v>1124</v>
      </c>
      <c r="J9405" s="501">
        <f>J9395+J9403</f>
        <v>3.2579836363636367</v>
      </c>
      <c r="K9405" s="458"/>
    </row>
    <row r="9406" spans="1:11">
      <c r="A9406" s="450"/>
      <c r="B9406" s="530"/>
      <c r="C9406" s="523"/>
      <c r="D9406" s="523"/>
      <c r="E9406" s="531"/>
      <c r="F9406" s="532"/>
      <c r="G9406" s="532"/>
      <c r="H9406" s="532"/>
      <c r="I9406" s="524"/>
      <c r="J9406" s="523"/>
      <c r="K9406" s="458"/>
    </row>
    <row r="9407" spans="1:11" ht="20.399999999999999">
      <c r="A9407" s="450"/>
      <c r="B9407" s="1667" t="s">
        <v>481</v>
      </c>
      <c r="C9407" s="1668"/>
      <c r="D9407" s="1668"/>
      <c r="E9407" s="1669"/>
      <c r="F9407" s="533" t="s">
        <v>873</v>
      </c>
      <c r="G9407" s="534" t="s">
        <v>493</v>
      </c>
      <c r="H9407" s="507" t="s">
        <v>1115</v>
      </c>
      <c r="I9407" s="535" t="s">
        <v>480</v>
      </c>
      <c r="J9407" s="536" t="s">
        <v>482</v>
      </c>
      <c r="K9407" s="458"/>
    </row>
    <row r="9408" spans="1:11">
      <c r="A9408" s="450"/>
      <c r="B9408" s="537"/>
      <c r="C9408" s="538"/>
      <c r="D9408" s="538"/>
      <c r="E9408" s="539"/>
      <c r="F9408" s="540"/>
      <c r="G9408" s="541"/>
      <c r="H9408" s="547"/>
      <c r="I9408" s="543"/>
      <c r="J9408" s="485"/>
      <c r="K9408" s="458"/>
    </row>
    <row r="9409" spans="1:11">
      <c r="A9409" s="450"/>
      <c r="B9409" s="537"/>
      <c r="C9409" s="518"/>
      <c r="D9409" s="518"/>
      <c r="E9409" s="487"/>
      <c r="F9409" s="540"/>
      <c r="G9409" s="541"/>
      <c r="H9409" s="547"/>
      <c r="I9409" s="543"/>
      <c r="J9409" s="492"/>
      <c r="K9409" s="458"/>
    </row>
    <row r="9410" spans="1:11">
      <c r="A9410" s="450"/>
      <c r="B9410" s="517"/>
      <c r="C9410" s="518"/>
      <c r="D9410" s="518"/>
      <c r="E9410" s="487"/>
      <c r="F9410" s="488"/>
      <c r="G9410" s="546"/>
      <c r="H9410" s="547"/>
      <c r="I9410" s="543"/>
      <c r="J9410" s="492">
        <f>H9410*I9410*E9392*F9392</f>
        <v>0</v>
      </c>
      <c r="K9410" s="458"/>
    </row>
    <row r="9411" spans="1:11">
      <c r="A9411" s="450"/>
      <c r="B9411" s="517"/>
      <c r="C9411" s="526"/>
      <c r="D9411" s="526"/>
      <c r="E9411" s="494"/>
      <c r="F9411" s="488"/>
      <c r="G9411" s="468"/>
      <c r="H9411" s="547"/>
      <c r="I9411" s="548"/>
      <c r="J9411" s="492">
        <f>H9411*I9411*E9393*F9393</f>
        <v>0</v>
      </c>
      <c r="K9411" s="458"/>
    </row>
    <row r="9412" spans="1:11">
      <c r="A9412" s="450"/>
      <c r="B9412" s="550" t="s">
        <v>1119</v>
      </c>
      <c r="C9412" s="526"/>
      <c r="D9412" s="526"/>
      <c r="E9412" s="526"/>
      <c r="F9412" s="523"/>
      <c r="G9412" s="526"/>
      <c r="H9412" s="551"/>
      <c r="I9412" s="552" t="s">
        <v>138</v>
      </c>
      <c r="J9412" s="501">
        <f>SUM(J9408:J9411)</f>
        <v>0</v>
      </c>
      <c r="K9412" s="458"/>
    </row>
    <row r="9413" spans="1:11">
      <c r="A9413" s="450"/>
      <c r="B9413" s="553"/>
      <c r="C9413" s="526"/>
      <c r="D9413" s="526"/>
      <c r="E9413" s="554"/>
      <c r="F9413" s="555"/>
      <c r="G9413" s="506"/>
      <c r="H9413" s="506"/>
      <c r="I9413" s="529"/>
      <c r="J9413" s="554"/>
      <c r="K9413" s="458"/>
    </row>
    <row r="9414" spans="1:11" ht="20.399999999999999">
      <c r="A9414" s="450"/>
      <c r="B9414" s="1667" t="s">
        <v>1125</v>
      </c>
      <c r="C9414" s="1668"/>
      <c r="D9414" s="1668"/>
      <c r="E9414" s="1668"/>
      <c r="F9414" s="1669"/>
      <c r="G9414" s="556" t="s">
        <v>494</v>
      </c>
      <c r="H9414" s="506" t="s">
        <v>1126</v>
      </c>
      <c r="I9414" s="557" t="s">
        <v>1115</v>
      </c>
      <c r="J9414" s="509" t="s">
        <v>482</v>
      </c>
      <c r="K9414" s="458"/>
    </row>
    <row r="9415" spans="1:11">
      <c r="A9415" s="450"/>
      <c r="B9415" s="558"/>
      <c r="C9415" s="559"/>
      <c r="D9415" s="560"/>
      <c r="E9415" s="560"/>
      <c r="F9415" s="561"/>
      <c r="G9415" s="489"/>
      <c r="H9415" s="489"/>
      <c r="I9415" s="562"/>
      <c r="J9415" s="492"/>
      <c r="K9415" s="458"/>
    </row>
    <row r="9416" spans="1:11">
      <c r="A9416" s="450"/>
      <c r="B9416" s="563"/>
      <c r="C9416" s="564"/>
      <c r="D9416" s="565"/>
      <c r="E9416" s="565"/>
      <c r="F9416" s="566"/>
      <c r="G9416" s="489"/>
      <c r="H9416" s="489"/>
      <c r="I9416" s="562"/>
      <c r="J9416" s="492"/>
      <c r="K9416" s="458"/>
    </row>
    <row r="9417" spans="1:11">
      <c r="A9417" s="450"/>
      <c r="B9417" s="1670" t="s">
        <v>138</v>
      </c>
      <c r="C9417" s="1670"/>
      <c r="D9417" s="1670"/>
      <c r="E9417" s="1670"/>
      <c r="F9417" s="1670"/>
      <c r="G9417" s="1670"/>
      <c r="H9417" s="1670"/>
      <c r="I9417" s="1670"/>
      <c r="J9417" s="501">
        <f>SUM(J9415:J9416)</f>
        <v>0</v>
      </c>
      <c r="K9417" s="458"/>
    </row>
    <row r="9418" spans="1:11">
      <c r="A9418" s="450"/>
      <c r="B9418" s="567"/>
      <c r="C9418" s="511"/>
      <c r="D9418" s="511"/>
      <c r="E9418" s="568"/>
      <c r="F9418" s="569"/>
      <c r="G9418" s="570"/>
      <c r="H9418" s="570"/>
      <c r="I9418" s="571"/>
      <c r="J9418" s="572"/>
      <c r="K9418" s="458"/>
    </row>
    <row r="9419" spans="1:11">
      <c r="A9419" s="450"/>
      <c r="B9419" s="573" t="s">
        <v>1127</v>
      </c>
      <c r="C9419" s="573"/>
      <c r="D9419" s="550"/>
      <c r="E9419" s="523"/>
      <c r="F9419" s="523"/>
      <c r="G9419" s="523"/>
      <c r="H9419" s="574"/>
      <c r="I9419" s="575"/>
      <c r="J9419" s="639">
        <f>(J9405+J9412+J9417)/E9405</f>
        <v>3.2579836363636367</v>
      </c>
      <c r="K9419" s="458"/>
    </row>
    <row r="9420" spans="1:11">
      <c r="A9420" s="450"/>
      <c r="B9420" s="553"/>
      <c r="C9420" s="526"/>
      <c r="D9420" s="526"/>
      <c r="E9420" s="554"/>
      <c r="F9420" s="555"/>
      <c r="G9420" s="506"/>
      <c r="H9420" s="506"/>
      <c r="I9420" s="529"/>
      <c r="J9420" s="576"/>
      <c r="K9420" s="458"/>
    </row>
    <row r="9421" spans="1:11" ht="20.399999999999999">
      <c r="A9421" s="450"/>
      <c r="B9421" s="1667" t="s">
        <v>1128</v>
      </c>
      <c r="C9421" s="1668"/>
      <c r="D9421" s="1668"/>
      <c r="E9421" s="1668"/>
      <c r="F9421" s="1669"/>
      <c r="G9421" s="556" t="s">
        <v>494</v>
      </c>
      <c r="H9421" s="506" t="s">
        <v>1126</v>
      </c>
      <c r="I9421" s="557" t="s">
        <v>1115</v>
      </c>
      <c r="J9421" s="509" t="s">
        <v>482</v>
      </c>
      <c r="K9421" s="458"/>
    </row>
    <row r="9422" spans="1:11">
      <c r="A9422" s="450"/>
      <c r="B9422" s="558" t="s">
        <v>1556</v>
      </c>
      <c r="C9422" s="559"/>
      <c r="D9422" s="560"/>
      <c r="E9422" s="560"/>
      <c r="F9422" s="561"/>
      <c r="G9422" s="489">
        <v>0.01</v>
      </c>
      <c r="H9422" s="489" t="s">
        <v>1140</v>
      </c>
      <c r="I9422" s="562">
        <v>89.93</v>
      </c>
      <c r="J9422" s="492">
        <f>G9422*I9422</f>
        <v>0.8993000000000001</v>
      </c>
      <c r="K9422" s="458"/>
    </row>
    <row r="9423" spans="1:11">
      <c r="A9423" s="450"/>
      <c r="B9423" s="563" t="s">
        <v>1567</v>
      </c>
      <c r="C9423" s="564"/>
      <c r="D9423" s="565"/>
      <c r="E9423" s="565"/>
      <c r="F9423" s="566"/>
      <c r="G9423" s="489">
        <v>1</v>
      </c>
      <c r="H9423" s="489" t="s">
        <v>1126</v>
      </c>
      <c r="I9423" s="562">
        <v>108</v>
      </c>
      <c r="J9423" s="492">
        <f t="shared" ref="J9423:J9424" si="261">G9423*I9423</f>
        <v>108</v>
      </c>
      <c r="K9423" s="458"/>
    </row>
    <row r="9424" spans="1:11">
      <c r="A9424" s="450"/>
      <c r="B9424" s="563" t="s">
        <v>1565</v>
      </c>
      <c r="C9424" s="564"/>
      <c r="D9424" s="565"/>
      <c r="E9424" s="565"/>
      <c r="F9424" s="566"/>
      <c r="G9424" s="489">
        <v>3.0000000000000001E-3</v>
      </c>
      <c r="H9424" s="489" t="s">
        <v>1047</v>
      </c>
      <c r="I9424" s="743">
        <v>69.48</v>
      </c>
      <c r="J9424" s="492">
        <f t="shared" si="261"/>
        <v>0.20844000000000001</v>
      </c>
      <c r="K9424" s="458"/>
    </row>
    <row r="9425" spans="1:11">
      <c r="A9425" s="450"/>
      <c r="B9425" s="563"/>
      <c r="C9425" s="564"/>
      <c r="D9425" s="565"/>
      <c r="E9425" s="565"/>
      <c r="F9425" s="566"/>
      <c r="G9425" s="489"/>
      <c r="H9425" s="489"/>
      <c r="I9425" s="743"/>
      <c r="J9425" s="492"/>
      <c r="K9425" s="458"/>
    </row>
    <row r="9426" spans="1:11">
      <c r="A9426" s="450"/>
      <c r="B9426" s="563"/>
      <c r="C9426" s="564"/>
      <c r="D9426" s="565"/>
      <c r="E9426" s="565"/>
      <c r="F9426" s="566"/>
      <c r="G9426" s="489"/>
      <c r="H9426" s="489"/>
      <c r="I9426" s="743"/>
      <c r="J9426" s="492"/>
      <c r="K9426" s="458"/>
    </row>
    <row r="9427" spans="1:11">
      <c r="A9427" s="450"/>
      <c r="B9427" s="563"/>
      <c r="C9427" s="564"/>
      <c r="D9427" s="565"/>
      <c r="E9427" s="565"/>
      <c r="F9427" s="566"/>
      <c r="G9427" s="489"/>
      <c r="H9427" s="489"/>
      <c r="I9427" s="743"/>
      <c r="J9427" s="492"/>
      <c r="K9427" s="458"/>
    </row>
    <row r="9428" spans="1:11">
      <c r="A9428" s="450"/>
      <c r="B9428" s="563"/>
      <c r="C9428" s="564"/>
      <c r="D9428" s="565"/>
      <c r="E9428" s="565"/>
      <c r="F9428" s="566"/>
      <c r="G9428" s="489"/>
      <c r="H9428" s="489"/>
      <c r="I9428" s="743"/>
      <c r="J9428" s="492"/>
      <c r="K9428" s="458"/>
    </row>
    <row r="9429" spans="1:11">
      <c r="A9429" s="450"/>
      <c r="B9429" s="581"/>
      <c r="C9429" s="523"/>
      <c r="D9429" s="523"/>
      <c r="E9429" s="582"/>
      <c r="F9429" s="583"/>
      <c r="G9429" s="532"/>
      <c r="H9429" s="532"/>
      <c r="I9429" s="524" t="s">
        <v>138</v>
      </c>
      <c r="J9429" s="501">
        <f>SUM(J9422:J9428)</f>
        <v>109.10773999999999</v>
      </c>
      <c r="K9429" s="458"/>
    </row>
    <row r="9430" spans="1:11">
      <c r="A9430" s="450"/>
      <c r="B9430" s="584"/>
      <c r="C9430" s="523"/>
      <c r="D9430" s="523"/>
      <c r="E9430" s="582"/>
      <c r="F9430" s="583"/>
      <c r="G9430" s="532"/>
      <c r="H9430" s="532"/>
      <c r="I9430" s="524"/>
      <c r="J9430" s="582"/>
      <c r="K9430" s="458"/>
    </row>
    <row r="9431" spans="1:11" ht="20.399999999999999">
      <c r="A9431" s="450"/>
      <c r="B9431" s="1667" t="s">
        <v>1141</v>
      </c>
      <c r="C9431" s="1668"/>
      <c r="D9431" s="1668"/>
      <c r="E9431" s="1668"/>
      <c r="F9431" s="1669"/>
      <c r="G9431" s="587" t="s">
        <v>494</v>
      </c>
      <c r="H9431" s="506" t="s">
        <v>1115</v>
      </c>
      <c r="I9431" s="557"/>
      <c r="J9431" s="509" t="s">
        <v>482</v>
      </c>
      <c r="K9431" s="458"/>
    </row>
    <row r="9432" spans="1:11">
      <c r="A9432" s="450"/>
      <c r="B9432" s="1654"/>
      <c r="C9432" s="1655"/>
      <c r="D9432" s="1655"/>
      <c r="E9432" s="1655"/>
      <c r="F9432" s="1656"/>
      <c r="G9432" s="489"/>
      <c r="H9432" s="1657"/>
      <c r="I9432" s="1658"/>
      <c r="J9432" s="492"/>
      <c r="K9432" s="458"/>
    </row>
    <row r="9433" spans="1:11">
      <c r="A9433" s="450"/>
      <c r="B9433" s="1659"/>
      <c r="C9433" s="1660"/>
      <c r="D9433" s="1660"/>
      <c r="E9433" s="1660"/>
      <c r="F9433" s="1661"/>
      <c r="G9433" s="496"/>
      <c r="H9433" s="1662"/>
      <c r="I9433" s="1663"/>
      <c r="J9433" s="492"/>
      <c r="K9433" s="458"/>
    </row>
    <row r="9434" spans="1:11">
      <c r="A9434" s="450"/>
      <c r="B9434" s="581"/>
      <c r="C9434" s="523"/>
      <c r="D9434" s="523"/>
      <c r="E9434" s="582"/>
      <c r="F9434" s="583"/>
      <c r="G9434" s="532"/>
      <c r="H9434" s="532"/>
      <c r="I9434" s="524" t="s">
        <v>138</v>
      </c>
      <c r="J9434" s="501">
        <f>SUM(J9432:J9433)</f>
        <v>0</v>
      </c>
      <c r="K9434" s="458"/>
    </row>
    <row r="9435" spans="1:11">
      <c r="A9435" s="450"/>
      <c r="B9435" s="523"/>
      <c r="C9435" s="523"/>
      <c r="D9435" s="523"/>
      <c r="E9435" s="523"/>
      <c r="F9435" s="523"/>
      <c r="G9435" s="523"/>
      <c r="H9435" s="523"/>
      <c r="I9435" s="524"/>
      <c r="J9435" s="523"/>
      <c r="K9435" s="458"/>
    </row>
    <row r="9436" spans="1:11">
      <c r="A9436" s="450"/>
      <c r="B9436" s="1645" t="s">
        <v>1142</v>
      </c>
      <c r="C9436" s="1646"/>
      <c r="D9436" s="1646"/>
      <c r="E9436" s="1646"/>
      <c r="F9436" s="1646"/>
      <c r="G9436" s="1646"/>
      <c r="H9436" s="1646"/>
      <c r="I9436" s="1647"/>
      <c r="J9436" s="573">
        <f>J9434+J9429+J9419</f>
        <v>112.36572363636363</v>
      </c>
      <c r="K9436" s="458"/>
    </row>
    <row r="9437" spans="1:11">
      <c r="A9437" s="450"/>
      <c r="B9437" s="523"/>
      <c r="C9437" s="523"/>
      <c r="D9437" s="523"/>
      <c r="E9437" s="523"/>
      <c r="F9437" s="523"/>
      <c r="G9437" s="523"/>
      <c r="H9437" s="523"/>
      <c r="I9437" s="524"/>
      <c r="J9437" s="523"/>
      <c r="K9437" s="458"/>
    </row>
    <row r="9438" spans="1:11">
      <c r="A9438" s="450"/>
      <c r="B9438" s="1645" t="s">
        <v>1143</v>
      </c>
      <c r="C9438" s="1646"/>
      <c r="D9438" s="1646"/>
      <c r="E9438" s="1646"/>
      <c r="F9438" s="1646"/>
      <c r="G9438" s="1646"/>
      <c r="H9438" s="1646"/>
      <c r="I9438" s="1647"/>
      <c r="J9438" s="501">
        <f>J9436*0</f>
        <v>0</v>
      </c>
      <c r="K9438" s="458"/>
    </row>
    <row r="9439" spans="1:11">
      <c r="A9439" s="450"/>
      <c r="B9439" s="523"/>
      <c r="C9439" s="523"/>
      <c r="D9439" s="523"/>
      <c r="E9439" s="523"/>
      <c r="F9439" s="523"/>
      <c r="G9439" s="523"/>
      <c r="H9439" s="523"/>
      <c r="I9439" s="524"/>
      <c r="J9439" s="523"/>
      <c r="K9439" s="458"/>
    </row>
    <row r="9440" spans="1:11">
      <c r="A9440" s="450"/>
      <c r="B9440" s="1645" t="s">
        <v>1144</v>
      </c>
      <c r="C9440" s="1646"/>
      <c r="D9440" s="1646"/>
      <c r="E9440" s="1646"/>
      <c r="F9440" s="1646"/>
      <c r="G9440" s="1646"/>
      <c r="H9440" s="1646"/>
      <c r="I9440" s="1647"/>
      <c r="J9440" s="573">
        <f>J9436+J9438</f>
        <v>112.36572363636363</v>
      </c>
      <c r="K9440" s="458"/>
    </row>
    <row r="9441" spans="1:11">
      <c r="A9441" s="450"/>
      <c r="B9441" s="511"/>
      <c r="C9441" s="511"/>
      <c r="D9441" s="511"/>
      <c r="E9441" s="511"/>
      <c r="F9441" s="511"/>
      <c r="G9441" s="511"/>
      <c r="H9441" s="511"/>
      <c r="I9441" s="571"/>
      <c r="J9441" s="511"/>
      <c r="K9441" s="458"/>
    </row>
    <row r="9442" spans="1:11">
      <c r="A9442" s="450"/>
      <c r="B9442" s="589"/>
      <c r="C9442" s="559"/>
      <c r="D9442" s="559"/>
      <c r="E9442" s="559"/>
      <c r="F9442" s="559"/>
      <c r="G9442" s="559"/>
      <c r="H9442" s="559"/>
      <c r="I9442" s="559"/>
      <c r="J9442" s="590"/>
      <c r="K9442" s="458"/>
    </row>
    <row r="9443" spans="1:11">
      <c r="A9443" s="450"/>
      <c r="B9443" s="591"/>
      <c r="C9443" s="592"/>
      <c r="D9443" s="593"/>
      <c r="E9443" s="593"/>
      <c r="F9443" s="594" t="s">
        <v>1119</v>
      </c>
      <c r="G9443" s="595" t="s">
        <v>1119</v>
      </c>
      <c r="H9443" s="592"/>
      <c r="I9443" s="592"/>
      <c r="J9443" s="596"/>
      <c r="K9443" s="458"/>
    </row>
    <row r="9444" spans="1:11">
      <c r="A9444" s="450"/>
      <c r="B9444" s="459"/>
      <c r="C9444" s="459"/>
      <c r="D9444" s="459"/>
      <c r="E9444" s="459"/>
      <c r="F9444" s="459"/>
      <c r="G9444" s="459"/>
      <c r="H9444" s="459"/>
      <c r="I9444" s="459"/>
      <c r="J9444" s="459"/>
      <c r="K9444" s="458"/>
    </row>
    <row r="9445" spans="1:11">
      <c r="A9445" s="450"/>
      <c r="B9445" s="597"/>
      <c r="C9445" s="598"/>
      <c r="D9445" s="598"/>
      <c r="E9445" s="598"/>
      <c r="F9445" s="599"/>
      <c r="G9445" s="600" t="s">
        <v>482</v>
      </c>
      <c r="H9445" s="502"/>
      <c r="I9445" s="502"/>
      <c r="J9445" s="505"/>
      <c r="K9445" s="458"/>
    </row>
    <row r="9446" spans="1:11">
      <c r="A9446" s="450"/>
      <c r="B9446" s="601"/>
      <c r="C9446" s="602"/>
      <c r="D9446" s="602"/>
      <c r="E9446" s="602"/>
      <c r="F9446" s="603"/>
      <c r="G9446" s="1648" t="s">
        <v>1145</v>
      </c>
      <c r="H9446" s="1649"/>
      <c r="I9446" s="1649"/>
      <c r="J9446" s="1650"/>
      <c r="K9446" s="458"/>
    </row>
    <row r="9447" spans="1:11">
      <c r="A9447" s="450"/>
      <c r="B9447" s="604"/>
      <c r="C9447" s="605"/>
      <c r="D9447" s="605"/>
      <c r="E9447" s="605"/>
      <c r="F9447" s="606"/>
      <c r="G9447" s="607"/>
      <c r="H9447" s="1651"/>
      <c r="I9447" s="1652"/>
      <c r="J9447" s="1653"/>
      <c r="K9447" s="458"/>
    </row>
    <row r="9448" spans="1:11" ht="15" thickBot="1">
      <c r="A9448" s="608"/>
      <c r="B9448" s="609"/>
      <c r="C9448" s="609"/>
      <c r="D9448" s="609"/>
      <c r="E9448" s="609"/>
      <c r="F9448" s="609"/>
      <c r="G9448" s="609"/>
      <c r="H9448" s="609"/>
      <c r="I9448" s="609"/>
      <c r="J9448" s="609"/>
      <c r="K9448" s="610"/>
    </row>
    <row r="9449" spans="1:11">
      <c r="A9449" s="447"/>
      <c r="B9449" s="448"/>
      <c r="C9449" s="448"/>
      <c r="D9449" s="448"/>
      <c r="E9449" s="448"/>
      <c r="F9449" s="448"/>
      <c r="G9449" s="448"/>
      <c r="H9449" s="448"/>
      <c r="I9449" s="448"/>
      <c r="J9449" s="448"/>
      <c r="K9449" s="449"/>
    </row>
    <row r="9450" spans="1:11">
      <c r="A9450" s="450"/>
      <c r="B9450" s="451" t="s">
        <v>141</v>
      </c>
      <c r="C9450" s="452"/>
      <c r="D9450" s="453" t="s">
        <v>1105</v>
      </c>
      <c r="E9450" s="454"/>
      <c r="F9450" s="455"/>
      <c r="G9450" s="455"/>
      <c r="H9450" s="456"/>
      <c r="I9450" s="456"/>
      <c r="J9450" s="457"/>
      <c r="K9450" s="458"/>
    </row>
    <row r="9451" spans="1:11">
      <c r="A9451" s="450"/>
      <c r="B9451" s="459"/>
      <c r="C9451" s="459"/>
      <c r="D9451" s="459"/>
      <c r="E9451" s="459"/>
      <c r="F9451" s="459"/>
      <c r="G9451" s="459"/>
      <c r="H9451" s="459"/>
      <c r="I9451" s="459"/>
      <c r="J9451" s="459"/>
      <c r="K9451" s="458"/>
    </row>
    <row r="9452" spans="1:11">
      <c r="A9452" s="450"/>
      <c r="B9452" s="460" t="s">
        <v>1106</v>
      </c>
      <c r="C9452" s="461" t="s">
        <v>1107</v>
      </c>
      <c r="D9452" s="1671" t="s">
        <v>198</v>
      </c>
      <c r="E9452" s="1672"/>
      <c r="F9452" s="1672"/>
      <c r="G9452" s="1672"/>
      <c r="H9452" s="1672"/>
      <c r="I9452" s="1673"/>
      <c r="J9452" s="462" t="s">
        <v>1108</v>
      </c>
      <c r="K9452" s="458"/>
    </row>
    <row r="9453" spans="1:11" ht="31.5" customHeight="1">
      <c r="A9453" s="450"/>
      <c r="B9453" s="463"/>
      <c r="C9453" s="464"/>
      <c r="D9453" s="1674" t="s">
        <v>1568</v>
      </c>
      <c r="E9453" s="1675"/>
      <c r="F9453" s="1675"/>
      <c r="G9453" s="1675"/>
      <c r="H9453" s="1675"/>
      <c r="I9453" s="1676"/>
      <c r="J9453" s="468" t="str">
        <f>F9470</f>
        <v>U</v>
      </c>
      <c r="K9453" s="458"/>
    </row>
    <row r="9454" spans="1:11">
      <c r="A9454" s="450"/>
      <c r="B9454" s="469"/>
      <c r="C9454" s="469"/>
      <c r="D9454" s="469"/>
      <c r="E9454" s="469"/>
      <c r="F9454" s="469"/>
      <c r="G9454" s="469"/>
      <c r="H9454" s="469"/>
      <c r="I9454" s="470"/>
      <c r="J9454" s="471"/>
      <c r="K9454" s="458"/>
    </row>
    <row r="9455" spans="1:11">
      <c r="A9455" s="450"/>
      <c r="B9455" s="1648" t="s">
        <v>1111</v>
      </c>
      <c r="C9455" s="1650"/>
      <c r="D9455" s="1679" t="s">
        <v>873</v>
      </c>
      <c r="E9455" s="1681" t="s">
        <v>1112</v>
      </c>
      <c r="F9455" s="472" t="s">
        <v>1113</v>
      </c>
      <c r="G9455" s="473"/>
      <c r="H9455" s="472" t="s">
        <v>1114</v>
      </c>
      <c r="I9455" s="473"/>
      <c r="J9455" s="474" t="s">
        <v>1115</v>
      </c>
      <c r="K9455" s="458"/>
    </row>
    <row r="9456" spans="1:11">
      <c r="A9456" s="450"/>
      <c r="B9456" s="1677"/>
      <c r="C9456" s="1678"/>
      <c r="D9456" s="1680"/>
      <c r="E9456" s="1682"/>
      <c r="F9456" s="475" t="s">
        <v>1116</v>
      </c>
      <c r="G9456" s="475" t="s">
        <v>1117</v>
      </c>
      <c r="H9456" s="475" t="s">
        <v>1116</v>
      </c>
      <c r="I9456" s="476" t="s">
        <v>1117</v>
      </c>
      <c r="J9456" s="477" t="s">
        <v>1118</v>
      </c>
      <c r="K9456" s="458"/>
    </row>
    <row r="9457" spans="1:11">
      <c r="A9457" s="450"/>
      <c r="B9457" s="486"/>
      <c r="C9457" s="487"/>
      <c r="D9457" s="488"/>
      <c r="E9457" s="481"/>
      <c r="F9457" s="481"/>
      <c r="G9457" s="482"/>
      <c r="H9457" s="490"/>
      <c r="I9457" s="484"/>
      <c r="J9457" s="492"/>
      <c r="K9457" s="458"/>
    </row>
    <row r="9458" spans="1:11">
      <c r="A9458" s="450"/>
      <c r="B9458" s="486"/>
      <c r="C9458" s="487"/>
      <c r="D9458" s="488"/>
      <c r="E9458" s="489"/>
      <c r="F9458" s="489"/>
      <c r="G9458" s="489"/>
      <c r="H9458" s="490"/>
      <c r="I9458" s="491"/>
      <c r="J9458" s="492">
        <f>H9458*F9458*E9458+I9458*G9458*E9458</f>
        <v>0</v>
      </c>
      <c r="K9458" s="458"/>
    </row>
    <row r="9459" spans="1:11">
      <c r="A9459" s="450"/>
      <c r="B9459" s="493"/>
      <c r="C9459" s="494"/>
      <c r="D9459" s="495"/>
      <c r="E9459" s="496"/>
      <c r="F9459" s="496"/>
      <c r="G9459" s="496"/>
      <c r="H9459" s="497"/>
      <c r="I9459" s="498"/>
      <c r="J9459" s="492">
        <f>H9459*F9459*E9459+I9459*G9459*E9459</f>
        <v>0</v>
      </c>
      <c r="K9459" s="458"/>
    </row>
    <row r="9460" spans="1:11">
      <c r="A9460" s="450"/>
      <c r="B9460" s="499" t="s">
        <v>1119</v>
      </c>
      <c r="C9460" s="469"/>
      <c r="D9460" s="469"/>
      <c r="E9460" s="469"/>
      <c r="F9460" s="469"/>
      <c r="G9460" s="469"/>
      <c r="H9460" s="469"/>
      <c r="I9460" s="500" t="s">
        <v>138</v>
      </c>
      <c r="J9460" s="501">
        <f>SUM(J9457:J9459)</f>
        <v>0</v>
      </c>
      <c r="K9460" s="458"/>
    </row>
    <row r="9461" spans="1:11">
      <c r="A9461" s="450"/>
      <c r="B9461" s="502"/>
      <c r="C9461" s="502"/>
      <c r="D9461" s="502"/>
      <c r="E9461" s="502"/>
      <c r="F9461" s="502"/>
      <c r="G9461" s="502"/>
      <c r="H9461" s="502"/>
      <c r="I9461" s="503"/>
      <c r="J9461" s="504"/>
      <c r="K9461" s="458"/>
    </row>
    <row r="9462" spans="1:11" ht="20.399999999999999">
      <c r="A9462" s="450"/>
      <c r="B9462" s="1664" t="s">
        <v>1120</v>
      </c>
      <c r="C9462" s="1665"/>
      <c r="D9462" s="1665"/>
      <c r="E9462" s="1666"/>
      <c r="F9462" s="505" t="s">
        <v>873</v>
      </c>
      <c r="G9462" s="506"/>
      <c r="H9462" s="507" t="s">
        <v>560</v>
      </c>
      <c r="I9462" s="508" t="s">
        <v>1121</v>
      </c>
      <c r="J9462" s="509" t="s">
        <v>1122</v>
      </c>
      <c r="K9462" s="458"/>
    </row>
    <row r="9463" spans="1:11">
      <c r="A9463" s="450"/>
      <c r="B9463" s="510"/>
      <c r="C9463" s="511"/>
      <c r="D9463" s="512"/>
      <c r="E9463" s="513"/>
      <c r="F9463" s="514"/>
      <c r="G9463" s="515"/>
      <c r="H9463" s="516"/>
      <c r="I9463" s="484"/>
      <c r="J9463" s="485"/>
      <c r="K9463" s="458"/>
    </row>
    <row r="9464" spans="1:11">
      <c r="A9464" s="450"/>
      <c r="B9464" s="517"/>
      <c r="C9464" s="518"/>
      <c r="D9464" s="459"/>
      <c r="E9464" s="487"/>
      <c r="F9464" s="488"/>
      <c r="G9464" s="519"/>
      <c r="H9464" s="520"/>
      <c r="I9464" s="521"/>
      <c r="J9464" s="492"/>
      <c r="K9464" s="458"/>
    </row>
    <row r="9465" spans="1:11">
      <c r="A9465" s="450"/>
      <c r="B9465" s="517" t="s">
        <v>734</v>
      </c>
      <c r="C9465" s="518"/>
      <c r="D9465" s="459"/>
      <c r="E9465" s="487"/>
      <c r="F9465" s="488"/>
      <c r="G9465" s="519"/>
      <c r="H9465" s="520">
        <v>0.12</v>
      </c>
      <c r="I9465" s="521">
        <f>VLOOKUP(B9465,'MÃO DE OBRA'!$A:$E,5,FALSE)/220</f>
        <v>23.596363636363641</v>
      </c>
      <c r="J9465" s="492">
        <f t="shared" ref="J9465:J9466" si="262">H9465*I9465</f>
        <v>2.8315636363636369</v>
      </c>
      <c r="K9465" s="458"/>
    </row>
    <row r="9466" spans="1:11">
      <c r="A9466" s="450"/>
      <c r="B9466" s="517" t="s">
        <v>741</v>
      </c>
      <c r="C9466" s="518"/>
      <c r="D9466" s="459"/>
      <c r="E9466" s="487"/>
      <c r="F9466" s="488"/>
      <c r="G9466" s="519"/>
      <c r="H9466" s="520">
        <v>0.03</v>
      </c>
      <c r="I9466" s="521">
        <f>VLOOKUP(B9466,'MÃO DE OBRA'!$A:$E,5,FALSE)/220</f>
        <v>14.214</v>
      </c>
      <c r="J9466" s="492">
        <f t="shared" si="262"/>
        <v>0.42642000000000002</v>
      </c>
      <c r="K9466" s="458"/>
    </row>
    <row r="9467" spans="1:11">
      <c r="A9467" s="450"/>
      <c r="B9467" s="517"/>
      <c r="C9467" s="518"/>
      <c r="D9467" s="459"/>
      <c r="E9467" s="487"/>
      <c r="F9467" s="488"/>
      <c r="G9467" s="519"/>
      <c r="H9467" s="520"/>
      <c r="I9467" s="491"/>
      <c r="J9467" s="492">
        <f>H9467*I9467</f>
        <v>0</v>
      </c>
      <c r="K9467" s="458"/>
    </row>
    <row r="9468" spans="1:11">
      <c r="A9468" s="450"/>
      <c r="B9468" s="499" t="s">
        <v>1119</v>
      </c>
      <c r="C9468" s="502"/>
      <c r="D9468" s="502"/>
      <c r="E9468" s="502"/>
      <c r="F9468" s="502"/>
      <c r="G9468" s="502"/>
      <c r="H9468" s="502"/>
      <c r="I9468" s="522" t="s">
        <v>138</v>
      </c>
      <c r="J9468" s="501">
        <f>SUM(J9463:J9467)</f>
        <v>3.2579836363636367</v>
      </c>
      <c r="K9468" s="458"/>
    </row>
    <row r="9469" spans="1:11">
      <c r="A9469" s="450"/>
      <c r="B9469" s="523"/>
      <c r="C9469" s="523"/>
      <c r="D9469" s="523"/>
      <c r="E9469" s="523"/>
      <c r="F9469" s="523"/>
      <c r="G9469" s="523"/>
      <c r="H9469" s="523"/>
      <c r="I9469" s="524"/>
      <c r="J9469" s="523"/>
      <c r="K9469" s="458"/>
    </row>
    <row r="9470" spans="1:11">
      <c r="A9470" s="450"/>
      <c r="B9470" s="525" t="s">
        <v>1123</v>
      </c>
      <c r="C9470" s="526"/>
      <c r="D9470" s="523"/>
      <c r="E9470" s="527">
        <v>1</v>
      </c>
      <c r="F9470" s="528" t="s">
        <v>1563</v>
      </c>
      <c r="G9470" s="506"/>
      <c r="H9470" s="506"/>
      <c r="I9470" s="529" t="s">
        <v>1124</v>
      </c>
      <c r="J9470" s="501">
        <f>J9460+J9468</f>
        <v>3.2579836363636367</v>
      </c>
      <c r="K9470" s="458"/>
    </row>
    <row r="9471" spans="1:11">
      <c r="A9471" s="450"/>
      <c r="B9471" s="530"/>
      <c r="C9471" s="523"/>
      <c r="D9471" s="523"/>
      <c r="E9471" s="531"/>
      <c r="F9471" s="532"/>
      <c r="G9471" s="532"/>
      <c r="H9471" s="532"/>
      <c r="I9471" s="524"/>
      <c r="J9471" s="523"/>
      <c r="K9471" s="458"/>
    </row>
    <row r="9472" spans="1:11" ht="20.399999999999999">
      <c r="A9472" s="450"/>
      <c r="B9472" s="1667" t="s">
        <v>481</v>
      </c>
      <c r="C9472" s="1668"/>
      <c r="D9472" s="1668"/>
      <c r="E9472" s="1669"/>
      <c r="F9472" s="533" t="s">
        <v>873</v>
      </c>
      <c r="G9472" s="534" t="s">
        <v>493</v>
      </c>
      <c r="H9472" s="507" t="s">
        <v>1115</v>
      </c>
      <c r="I9472" s="535" t="s">
        <v>480</v>
      </c>
      <c r="J9472" s="536" t="s">
        <v>482</v>
      </c>
      <c r="K9472" s="458"/>
    </row>
    <row r="9473" spans="1:11">
      <c r="A9473" s="450"/>
      <c r="B9473" s="537"/>
      <c r="C9473" s="538"/>
      <c r="D9473" s="538"/>
      <c r="E9473" s="539"/>
      <c r="F9473" s="540"/>
      <c r="G9473" s="541"/>
      <c r="H9473" s="547"/>
      <c r="I9473" s="543"/>
      <c r="J9473" s="485"/>
      <c r="K9473" s="458"/>
    </row>
    <row r="9474" spans="1:11">
      <c r="A9474" s="450"/>
      <c r="B9474" s="537"/>
      <c r="C9474" s="518"/>
      <c r="D9474" s="518"/>
      <c r="E9474" s="487"/>
      <c r="F9474" s="540"/>
      <c r="G9474" s="541"/>
      <c r="H9474" s="547"/>
      <c r="I9474" s="543"/>
      <c r="J9474" s="492"/>
      <c r="K9474" s="458"/>
    </row>
    <row r="9475" spans="1:11">
      <c r="A9475" s="450"/>
      <c r="B9475" s="517"/>
      <c r="C9475" s="518"/>
      <c r="D9475" s="518"/>
      <c r="E9475" s="487"/>
      <c r="F9475" s="488"/>
      <c r="G9475" s="546"/>
      <c r="H9475" s="547"/>
      <c r="I9475" s="543"/>
      <c r="J9475" s="492">
        <f>H9475*I9475*E9457*F9457</f>
        <v>0</v>
      </c>
      <c r="K9475" s="458"/>
    </row>
    <row r="9476" spans="1:11">
      <c r="A9476" s="450"/>
      <c r="B9476" s="517"/>
      <c r="C9476" s="526"/>
      <c r="D9476" s="526"/>
      <c r="E9476" s="494"/>
      <c r="F9476" s="488"/>
      <c r="G9476" s="468"/>
      <c r="H9476" s="547"/>
      <c r="I9476" s="548"/>
      <c r="J9476" s="492">
        <f>H9476*I9476*E9458*F9458</f>
        <v>0</v>
      </c>
      <c r="K9476" s="458"/>
    </row>
    <row r="9477" spans="1:11">
      <c r="A9477" s="450"/>
      <c r="B9477" s="550" t="s">
        <v>1119</v>
      </c>
      <c r="C9477" s="526"/>
      <c r="D9477" s="526"/>
      <c r="E9477" s="526"/>
      <c r="F9477" s="523"/>
      <c r="G9477" s="526"/>
      <c r="H9477" s="551"/>
      <c r="I9477" s="552" t="s">
        <v>138</v>
      </c>
      <c r="J9477" s="501">
        <f>SUM(J9473:J9476)</f>
        <v>0</v>
      </c>
      <c r="K9477" s="458"/>
    </row>
    <row r="9478" spans="1:11">
      <c r="A9478" s="450"/>
      <c r="B9478" s="553"/>
      <c r="C9478" s="526"/>
      <c r="D9478" s="526"/>
      <c r="E9478" s="554"/>
      <c r="F9478" s="555"/>
      <c r="G9478" s="506"/>
      <c r="H9478" s="506"/>
      <c r="I9478" s="529"/>
      <c r="J9478" s="554"/>
      <c r="K9478" s="458"/>
    </row>
    <row r="9479" spans="1:11" ht="20.399999999999999">
      <c r="A9479" s="450"/>
      <c r="B9479" s="1667" t="s">
        <v>1125</v>
      </c>
      <c r="C9479" s="1668"/>
      <c r="D9479" s="1668"/>
      <c r="E9479" s="1668"/>
      <c r="F9479" s="1669"/>
      <c r="G9479" s="556" t="s">
        <v>494</v>
      </c>
      <c r="H9479" s="506" t="s">
        <v>1126</v>
      </c>
      <c r="I9479" s="557" t="s">
        <v>1115</v>
      </c>
      <c r="J9479" s="509" t="s">
        <v>482</v>
      </c>
      <c r="K9479" s="458"/>
    </row>
    <row r="9480" spans="1:11">
      <c r="A9480" s="450"/>
      <c r="B9480" s="558"/>
      <c r="C9480" s="559"/>
      <c r="D9480" s="560"/>
      <c r="E9480" s="560"/>
      <c r="F9480" s="561"/>
      <c r="G9480" s="489"/>
      <c r="H9480" s="489"/>
      <c r="I9480" s="562"/>
      <c r="J9480" s="492"/>
      <c r="K9480" s="458"/>
    </row>
    <row r="9481" spans="1:11">
      <c r="A9481" s="450"/>
      <c r="B9481" s="563"/>
      <c r="C9481" s="564"/>
      <c r="D9481" s="565"/>
      <c r="E9481" s="565"/>
      <c r="F9481" s="566"/>
      <c r="G9481" s="489"/>
      <c r="H9481" s="489"/>
      <c r="I9481" s="562"/>
      <c r="J9481" s="492"/>
      <c r="K9481" s="458"/>
    </row>
    <row r="9482" spans="1:11">
      <c r="A9482" s="450"/>
      <c r="B9482" s="1670" t="s">
        <v>138</v>
      </c>
      <c r="C9482" s="1670"/>
      <c r="D9482" s="1670"/>
      <c r="E9482" s="1670"/>
      <c r="F9482" s="1670"/>
      <c r="G9482" s="1670"/>
      <c r="H9482" s="1670"/>
      <c r="I9482" s="1670"/>
      <c r="J9482" s="501">
        <f>SUM(J9480:J9481)</f>
        <v>0</v>
      </c>
      <c r="K9482" s="458"/>
    </row>
    <row r="9483" spans="1:11">
      <c r="A9483" s="450"/>
      <c r="B9483" s="567"/>
      <c r="C9483" s="511"/>
      <c r="D9483" s="511"/>
      <c r="E9483" s="568"/>
      <c r="F9483" s="569"/>
      <c r="G9483" s="570"/>
      <c r="H9483" s="570"/>
      <c r="I9483" s="571"/>
      <c r="J9483" s="572"/>
      <c r="K9483" s="458"/>
    </row>
    <row r="9484" spans="1:11">
      <c r="A9484" s="450"/>
      <c r="B9484" s="573" t="s">
        <v>1127</v>
      </c>
      <c r="C9484" s="573"/>
      <c r="D9484" s="550"/>
      <c r="E9484" s="523"/>
      <c r="F9484" s="523"/>
      <c r="G9484" s="523"/>
      <c r="H9484" s="574"/>
      <c r="I9484" s="575"/>
      <c r="J9484" s="639">
        <f>(J9470+J9477+J9482)/E9470</f>
        <v>3.2579836363636367</v>
      </c>
      <c r="K9484" s="458"/>
    </row>
    <row r="9485" spans="1:11">
      <c r="A9485" s="450"/>
      <c r="B9485" s="553"/>
      <c r="C9485" s="526"/>
      <c r="D9485" s="526"/>
      <c r="E9485" s="554"/>
      <c r="F9485" s="555"/>
      <c r="G9485" s="506"/>
      <c r="H9485" s="506"/>
      <c r="I9485" s="529"/>
      <c r="J9485" s="576"/>
      <c r="K9485" s="458"/>
    </row>
    <row r="9486" spans="1:11" ht="20.399999999999999">
      <c r="A9486" s="450"/>
      <c r="B9486" s="1667" t="s">
        <v>1128</v>
      </c>
      <c r="C9486" s="1668"/>
      <c r="D9486" s="1668"/>
      <c r="E9486" s="1668"/>
      <c r="F9486" s="1669"/>
      <c r="G9486" s="556" t="s">
        <v>494</v>
      </c>
      <c r="H9486" s="506" t="s">
        <v>1126</v>
      </c>
      <c r="I9486" s="557" t="s">
        <v>1115</v>
      </c>
      <c r="J9486" s="509" t="s">
        <v>482</v>
      </c>
      <c r="K9486" s="458"/>
    </row>
    <row r="9487" spans="1:11">
      <c r="A9487" s="450"/>
      <c r="B9487" s="558" t="s">
        <v>1556</v>
      </c>
      <c r="C9487" s="559"/>
      <c r="D9487" s="560"/>
      <c r="E9487" s="560"/>
      <c r="F9487" s="561"/>
      <c r="G9487" s="489">
        <v>0.01</v>
      </c>
      <c r="H9487" s="489" t="s">
        <v>1140</v>
      </c>
      <c r="I9487" s="562">
        <v>89.93</v>
      </c>
      <c r="J9487" s="492">
        <f>G9487*I9487</f>
        <v>0.8993000000000001</v>
      </c>
      <c r="K9487" s="458"/>
    </row>
    <row r="9488" spans="1:11">
      <c r="A9488" s="450"/>
      <c r="B9488" s="563" t="s">
        <v>1569</v>
      </c>
      <c r="C9488" s="564"/>
      <c r="D9488" s="565"/>
      <c r="E9488" s="565"/>
      <c r="F9488" s="566"/>
      <c r="G9488" s="489">
        <v>1</v>
      </c>
      <c r="H9488" s="489" t="s">
        <v>1126</v>
      </c>
      <c r="I9488" s="562">
        <v>55</v>
      </c>
      <c r="J9488" s="492">
        <f t="shared" ref="J9488:J9489" si="263">G9488*I9488</f>
        <v>55</v>
      </c>
      <c r="K9488" s="458"/>
    </row>
    <row r="9489" spans="1:11">
      <c r="A9489" s="450"/>
      <c r="B9489" s="563" t="s">
        <v>1565</v>
      </c>
      <c r="C9489" s="564"/>
      <c r="D9489" s="565"/>
      <c r="E9489" s="565"/>
      <c r="F9489" s="566"/>
      <c r="G9489" s="489">
        <v>3.0000000000000001E-3</v>
      </c>
      <c r="H9489" s="489" t="s">
        <v>1047</v>
      </c>
      <c r="I9489" s="743">
        <v>69.48</v>
      </c>
      <c r="J9489" s="492">
        <f t="shared" si="263"/>
        <v>0.20844000000000001</v>
      </c>
      <c r="K9489" s="458"/>
    </row>
    <row r="9490" spans="1:11">
      <c r="A9490" s="450"/>
      <c r="B9490" s="563"/>
      <c r="C9490" s="564"/>
      <c r="D9490" s="565"/>
      <c r="E9490" s="565"/>
      <c r="F9490" s="566"/>
      <c r="G9490" s="489"/>
      <c r="H9490" s="489"/>
      <c r="I9490" s="743"/>
      <c r="J9490" s="492"/>
      <c r="K9490" s="458"/>
    </row>
    <row r="9491" spans="1:11">
      <c r="A9491" s="450"/>
      <c r="B9491" s="563"/>
      <c r="C9491" s="564"/>
      <c r="D9491" s="565"/>
      <c r="E9491" s="565"/>
      <c r="F9491" s="566"/>
      <c r="G9491" s="489"/>
      <c r="H9491" s="489"/>
      <c r="I9491" s="743"/>
      <c r="J9491" s="492"/>
      <c r="K9491" s="458"/>
    </row>
    <row r="9492" spans="1:11">
      <c r="A9492" s="450"/>
      <c r="B9492" s="563"/>
      <c r="C9492" s="564"/>
      <c r="D9492" s="565"/>
      <c r="E9492" s="565"/>
      <c r="F9492" s="566"/>
      <c r="G9492" s="489"/>
      <c r="H9492" s="489"/>
      <c r="I9492" s="743"/>
      <c r="J9492" s="492"/>
      <c r="K9492" s="458"/>
    </row>
    <row r="9493" spans="1:11">
      <c r="A9493" s="450"/>
      <c r="B9493" s="563"/>
      <c r="C9493" s="564"/>
      <c r="D9493" s="565"/>
      <c r="E9493" s="565"/>
      <c r="F9493" s="566"/>
      <c r="G9493" s="489"/>
      <c r="H9493" s="489"/>
      <c r="I9493" s="743"/>
      <c r="J9493" s="492"/>
      <c r="K9493" s="458"/>
    </row>
    <row r="9494" spans="1:11">
      <c r="A9494" s="450"/>
      <c r="B9494" s="581"/>
      <c r="C9494" s="523"/>
      <c r="D9494" s="523"/>
      <c r="E9494" s="582"/>
      <c r="F9494" s="583"/>
      <c r="G9494" s="532"/>
      <c r="H9494" s="532"/>
      <c r="I9494" s="524" t="s">
        <v>138</v>
      </c>
      <c r="J9494" s="501">
        <f>SUM(J9487:J9493)</f>
        <v>56.10774</v>
      </c>
      <c r="K9494" s="458"/>
    </row>
    <row r="9495" spans="1:11">
      <c r="A9495" s="450"/>
      <c r="B9495" s="584"/>
      <c r="C9495" s="523"/>
      <c r="D9495" s="523"/>
      <c r="E9495" s="582"/>
      <c r="F9495" s="583"/>
      <c r="G9495" s="532"/>
      <c r="H9495" s="532"/>
      <c r="I9495" s="524"/>
      <c r="J9495" s="582"/>
      <c r="K9495" s="458"/>
    </row>
    <row r="9496" spans="1:11" ht="20.399999999999999">
      <c r="A9496" s="450"/>
      <c r="B9496" s="1667" t="s">
        <v>1141</v>
      </c>
      <c r="C9496" s="1668"/>
      <c r="D9496" s="1668"/>
      <c r="E9496" s="1668"/>
      <c r="F9496" s="1669"/>
      <c r="G9496" s="587" t="s">
        <v>494</v>
      </c>
      <c r="H9496" s="506" t="s">
        <v>1115</v>
      </c>
      <c r="I9496" s="557"/>
      <c r="J9496" s="509" t="s">
        <v>482</v>
      </c>
      <c r="K9496" s="458"/>
    </row>
    <row r="9497" spans="1:11">
      <c r="A9497" s="450"/>
      <c r="B9497" s="1654"/>
      <c r="C9497" s="1655"/>
      <c r="D9497" s="1655"/>
      <c r="E9497" s="1655"/>
      <c r="F9497" s="1656"/>
      <c r="G9497" s="489"/>
      <c r="H9497" s="1657"/>
      <c r="I9497" s="1658"/>
      <c r="J9497" s="492"/>
      <c r="K9497" s="458"/>
    </row>
    <row r="9498" spans="1:11">
      <c r="A9498" s="450"/>
      <c r="B9498" s="1659"/>
      <c r="C9498" s="1660"/>
      <c r="D9498" s="1660"/>
      <c r="E9498" s="1660"/>
      <c r="F9498" s="1661"/>
      <c r="G9498" s="496"/>
      <c r="H9498" s="1662"/>
      <c r="I9498" s="1663"/>
      <c r="J9498" s="492"/>
      <c r="K9498" s="458"/>
    </row>
    <row r="9499" spans="1:11">
      <c r="A9499" s="450"/>
      <c r="B9499" s="581"/>
      <c r="C9499" s="523"/>
      <c r="D9499" s="523"/>
      <c r="E9499" s="582"/>
      <c r="F9499" s="583"/>
      <c r="G9499" s="532"/>
      <c r="H9499" s="532"/>
      <c r="I9499" s="524" t="s">
        <v>138</v>
      </c>
      <c r="J9499" s="501">
        <f>SUM(J9497:J9498)</f>
        <v>0</v>
      </c>
      <c r="K9499" s="458"/>
    </row>
    <row r="9500" spans="1:11">
      <c r="A9500" s="450"/>
      <c r="B9500" s="523"/>
      <c r="C9500" s="523"/>
      <c r="D9500" s="523"/>
      <c r="E9500" s="523"/>
      <c r="F9500" s="523"/>
      <c r="G9500" s="523"/>
      <c r="H9500" s="523"/>
      <c r="I9500" s="524"/>
      <c r="J9500" s="523"/>
      <c r="K9500" s="458"/>
    </row>
    <row r="9501" spans="1:11">
      <c r="A9501" s="450"/>
      <c r="B9501" s="1645" t="s">
        <v>1142</v>
      </c>
      <c r="C9501" s="1646"/>
      <c r="D9501" s="1646"/>
      <c r="E9501" s="1646"/>
      <c r="F9501" s="1646"/>
      <c r="G9501" s="1646"/>
      <c r="H9501" s="1646"/>
      <c r="I9501" s="1647"/>
      <c r="J9501" s="573">
        <f>J9499+J9494+J9484</f>
        <v>59.36572363636364</v>
      </c>
      <c r="K9501" s="458"/>
    </row>
    <row r="9502" spans="1:11">
      <c r="A9502" s="450"/>
      <c r="B9502" s="523"/>
      <c r="C9502" s="523"/>
      <c r="D9502" s="523"/>
      <c r="E9502" s="523"/>
      <c r="F9502" s="523"/>
      <c r="G9502" s="523"/>
      <c r="H9502" s="523"/>
      <c r="I9502" s="524"/>
      <c r="J9502" s="523"/>
      <c r="K9502" s="458"/>
    </row>
    <row r="9503" spans="1:11">
      <c r="A9503" s="450"/>
      <c r="B9503" s="1645" t="s">
        <v>1143</v>
      </c>
      <c r="C9503" s="1646"/>
      <c r="D9503" s="1646"/>
      <c r="E9503" s="1646"/>
      <c r="F9503" s="1646"/>
      <c r="G9503" s="1646"/>
      <c r="H9503" s="1646"/>
      <c r="I9503" s="1647"/>
      <c r="J9503" s="501">
        <f>J9501*0</f>
        <v>0</v>
      </c>
      <c r="K9503" s="458"/>
    </row>
    <row r="9504" spans="1:11">
      <c r="A9504" s="450"/>
      <c r="B9504" s="523"/>
      <c r="C9504" s="523"/>
      <c r="D9504" s="523"/>
      <c r="E9504" s="523"/>
      <c r="F9504" s="523"/>
      <c r="G9504" s="523"/>
      <c r="H9504" s="523"/>
      <c r="I9504" s="524"/>
      <c r="J9504" s="523"/>
      <c r="K9504" s="458"/>
    </row>
    <row r="9505" spans="1:11">
      <c r="A9505" s="450"/>
      <c r="B9505" s="1645" t="s">
        <v>1144</v>
      </c>
      <c r="C9505" s="1646"/>
      <c r="D9505" s="1646"/>
      <c r="E9505" s="1646"/>
      <c r="F9505" s="1646"/>
      <c r="G9505" s="1646"/>
      <c r="H9505" s="1646"/>
      <c r="I9505" s="1647"/>
      <c r="J9505" s="573">
        <f>J9501+J9503</f>
        <v>59.36572363636364</v>
      </c>
      <c r="K9505" s="458"/>
    </row>
    <row r="9506" spans="1:11">
      <c r="A9506" s="450"/>
      <c r="B9506" s="511"/>
      <c r="C9506" s="511"/>
      <c r="D9506" s="511"/>
      <c r="E9506" s="511"/>
      <c r="F9506" s="511"/>
      <c r="G9506" s="511"/>
      <c r="H9506" s="511"/>
      <c r="I9506" s="571"/>
      <c r="J9506" s="511"/>
      <c r="K9506" s="458"/>
    </row>
    <row r="9507" spans="1:11">
      <c r="A9507" s="450"/>
      <c r="B9507" s="589"/>
      <c r="C9507" s="559"/>
      <c r="D9507" s="559"/>
      <c r="E9507" s="559"/>
      <c r="F9507" s="559"/>
      <c r="G9507" s="559"/>
      <c r="H9507" s="559"/>
      <c r="I9507" s="559"/>
      <c r="J9507" s="590"/>
      <c r="K9507" s="458"/>
    </row>
    <row r="9508" spans="1:11">
      <c r="A9508" s="450"/>
      <c r="B9508" s="591"/>
      <c r="C9508" s="592"/>
      <c r="D9508" s="593"/>
      <c r="E9508" s="593"/>
      <c r="F9508" s="594" t="s">
        <v>1119</v>
      </c>
      <c r="G9508" s="595" t="s">
        <v>1119</v>
      </c>
      <c r="H9508" s="592"/>
      <c r="I9508" s="592"/>
      <c r="J9508" s="596"/>
      <c r="K9508" s="458"/>
    </row>
    <row r="9509" spans="1:11">
      <c r="A9509" s="450"/>
      <c r="B9509" s="459"/>
      <c r="C9509" s="459"/>
      <c r="D9509" s="459"/>
      <c r="E9509" s="459"/>
      <c r="F9509" s="459"/>
      <c r="G9509" s="459"/>
      <c r="H9509" s="459"/>
      <c r="I9509" s="459"/>
      <c r="J9509" s="459"/>
      <c r="K9509" s="458"/>
    </row>
    <row r="9510" spans="1:11">
      <c r="A9510" s="450"/>
      <c r="B9510" s="597"/>
      <c r="C9510" s="598"/>
      <c r="D9510" s="598"/>
      <c r="E9510" s="598"/>
      <c r="F9510" s="599"/>
      <c r="G9510" s="600" t="s">
        <v>482</v>
      </c>
      <c r="H9510" s="502"/>
      <c r="I9510" s="502"/>
      <c r="J9510" s="505"/>
      <c r="K9510" s="458"/>
    </row>
    <row r="9511" spans="1:11">
      <c r="A9511" s="450"/>
      <c r="B9511" s="601"/>
      <c r="C9511" s="602"/>
      <c r="D9511" s="602"/>
      <c r="E9511" s="602"/>
      <c r="F9511" s="603"/>
      <c r="G9511" s="1648" t="s">
        <v>1145</v>
      </c>
      <c r="H9511" s="1649"/>
      <c r="I9511" s="1649"/>
      <c r="J9511" s="1650"/>
      <c r="K9511" s="458"/>
    </row>
    <row r="9512" spans="1:11">
      <c r="A9512" s="450"/>
      <c r="B9512" s="604"/>
      <c r="C9512" s="605"/>
      <c r="D9512" s="605"/>
      <c r="E9512" s="605"/>
      <c r="F9512" s="606"/>
      <c r="G9512" s="607"/>
      <c r="H9512" s="1651"/>
      <c r="I9512" s="1652"/>
      <c r="J9512" s="1653"/>
      <c r="K9512" s="458"/>
    </row>
    <row r="9513" spans="1:11" ht="15" thickBot="1">
      <c r="A9513" s="608"/>
      <c r="B9513" s="609"/>
      <c r="C9513" s="609"/>
      <c r="D9513" s="609"/>
      <c r="E9513" s="609"/>
      <c r="F9513" s="609"/>
      <c r="G9513" s="609"/>
      <c r="H9513" s="609"/>
      <c r="I9513" s="609"/>
      <c r="J9513" s="609"/>
      <c r="K9513" s="610"/>
    </row>
    <row r="9514" spans="1:11">
      <c r="A9514" s="447"/>
      <c r="B9514" s="448"/>
      <c r="C9514" s="448"/>
      <c r="D9514" s="448"/>
      <c r="E9514" s="448"/>
      <c r="F9514" s="448"/>
      <c r="G9514" s="448"/>
      <c r="H9514" s="448"/>
      <c r="I9514" s="448"/>
      <c r="J9514" s="448"/>
      <c r="K9514" s="449"/>
    </row>
    <row r="9515" spans="1:11">
      <c r="A9515" s="450"/>
      <c r="B9515" s="451" t="s">
        <v>141</v>
      </c>
      <c r="C9515" s="452"/>
      <c r="D9515" s="453" t="s">
        <v>1105</v>
      </c>
      <c r="E9515" s="454"/>
      <c r="F9515" s="455"/>
      <c r="G9515" s="455"/>
      <c r="H9515" s="456"/>
      <c r="I9515" s="456"/>
      <c r="J9515" s="457"/>
      <c r="K9515" s="458"/>
    </row>
    <row r="9516" spans="1:11">
      <c r="A9516" s="450"/>
      <c r="B9516" s="459"/>
      <c r="C9516" s="459"/>
      <c r="D9516" s="459"/>
      <c r="E9516" s="459"/>
      <c r="F9516" s="459"/>
      <c r="G9516" s="459"/>
      <c r="H9516" s="459"/>
      <c r="I9516" s="459"/>
      <c r="J9516" s="459"/>
      <c r="K9516" s="458"/>
    </row>
    <row r="9517" spans="1:11">
      <c r="A9517" s="450"/>
      <c r="B9517" s="460"/>
      <c r="C9517" s="461" t="s">
        <v>1107</v>
      </c>
      <c r="D9517" s="1671" t="s">
        <v>198</v>
      </c>
      <c r="E9517" s="1672"/>
      <c r="F9517" s="1672"/>
      <c r="G9517" s="1672"/>
      <c r="H9517" s="1672"/>
      <c r="I9517" s="1673"/>
      <c r="J9517" s="462" t="s">
        <v>1108</v>
      </c>
      <c r="K9517" s="458"/>
    </row>
    <row r="9518" spans="1:11" ht="21" customHeight="1">
      <c r="A9518" s="450"/>
      <c r="B9518" s="463" t="s">
        <v>1106</v>
      </c>
      <c r="C9518" s="464"/>
      <c r="D9518" s="1674" t="s">
        <v>1570</v>
      </c>
      <c r="E9518" s="1675"/>
      <c r="F9518" s="1675"/>
      <c r="G9518" s="1675"/>
      <c r="H9518" s="1675"/>
      <c r="I9518" s="1676"/>
      <c r="J9518" s="468" t="str">
        <f>F9535</f>
        <v>U</v>
      </c>
      <c r="K9518" s="458"/>
    </row>
    <row r="9519" spans="1:11">
      <c r="A9519" s="450"/>
      <c r="B9519" s="469"/>
      <c r="C9519" s="469"/>
      <c r="D9519" s="469"/>
      <c r="E9519" s="469"/>
      <c r="F9519" s="469"/>
      <c r="G9519" s="469"/>
      <c r="H9519" s="469"/>
      <c r="I9519" s="470"/>
      <c r="J9519" s="471"/>
      <c r="K9519" s="458"/>
    </row>
    <row r="9520" spans="1:11">
      <c r="A9520" s="450"/>
      <c r="B9520" s="1648" t="s">
        <v>1111</v>
      </c>
      <c r="C9520" s="1650"/>
      <c r="D9520" s="1679" t="s">
        <v>873</v>
      </c>
      <c r="E9520" s="1681" t="s">
        <v>1112</v>
      </c>
      <c r="F9520" s="472" t="s">
        <v>1113</v>
      </c>
      <c r="G9520" s="473"/>
      <c r="H9520" s="472" t="s">
        <v>1114</v>
      </c>
      <c r="I9520" s="473"/>
      <c r="J9520" s="474" t="s">
        <v>1115</v>
      </c>
      <c r="K9520" s="458"/>
    </row>
    <row r="9521" spans="1:11">
      <c r="A9521" s="450"/>
      <c r="B9521" s="1677"/>
      <c r="C9521" s="1678"/>
      <c r="D9521" s="1680"/>
      <c r="E9521" s="1682"/>
      <c r="F9521" s="475" t="s">
        <v>1116</v>
      </c>
      <c r="G9521" s="475" t="s">
        <v>1117</v>
      </c>
      <c r="H9521" s="475" t="s">
        <v>1116</v>
      </c>
      <c r="I9521" s="476" t="s">
        <v>1117</v>
      </c>
      <c r="J9521" s="477" t="s">
        <v>1118</v>
      </c>
      <c r="K9521" s="458"/>
    </row>
    <row r="9522" spans="1:11">
      <c r="A9522" s="450"/>
      <c r="B9522" s="486"/>
      <c r="C9522" s="487"/>
      <c r="D9522" s="488"/>
      <c r="E9522" s="481"/>
      <c r="F9522" s="481"/>
      <c r="G9522" s="482"/>
      <c r="H9522" s="490"/>
      <c r="I9522" s="484"/>
      <c r="J9522" s="492"/>
      <c r="K9522" s="458"/>
    </row>
    <row r="9523" spans="1:11">
      <c r="A9523" s="450"/>
      <c r="B9523" s="486"/>
      <c r="C9523" s="487"/>
      <c r="D9523" s="488"/>
      <c r="E9523" s="489"/>
      <c r="F9523" s="489"/>
      <c r="G9523" s="489"/>
      <c r="H9523" s="490"/>
      <c r="I9523" s="491"/>
      <c r="J9523" s="492">
        <f>H9523*F9523*E9523+I9523*G9523*E9523</f>
        <v>0</v>
      </c>
      <c r="K9523" s="458"/>
    </row>
    <row r="9524" spans="1:11">
      <c r="A9524" s="450"/>
      <c r="B9524" s="493"/>
      <c r="C9524" s="494"/>
      <c r="D9524" s="495"/>
      <c r="E9524" s="496"/>
      <c r="F9524" s="496"/>
      <c r="G9524" s="496"/>
      <c r="H9524" s="497"/>
      <c r="I9524" s="498"/>
      <c r="J9524" s="492">
        <f>H9524*F9524*E9524+I9524*G9524*E9524</f>
        <v>0</v>
      </c>
      <c r="K9524" s="458"/>
    </row>
    <row r="9525" spans="1:11">
      <c r="A9525" s="450"/>
      <c r="B9525" s="499" t="s">
        <v>1119</v>
      </c>
      <c r="C9525" s="469"/>
      <c r="D9525" s="469"/>
      <c r="E9525" s="469"/>
      <c r="F9525" s="469"/>
      <c r="G9525" s="469"/>
      <c r="H9525" s="469"/>
      <c r="I9525" s="500" t="s">
        <v>138</v>
      </c>
      <c r="J9525" s="501">
        <f>SUM(J9522:J9524)</f>
        <v>0</v>
      </c>
      <c r="K9525" s="458"/>
    </row>
    <row r="9526" spans="1:11">
      <c r="A9526" s="450"/>
      <c r="B9526" s="502"/>
      <c r="C9526" s="502"/>
      <c r="D9526" s="502"/>
      <c r="E9526" s="502"/>
      <c r="F9526" s="502"/>
      <c r="G9526" s="502"/>
      <c r="H9526" s="502"/>
      <c r="I9526" s="503"/>
      <c r="J9526" s="504"/>
      <c r="K9526" s="458"/>
    </row>
    <row r="9527" spans="1:11" ht="20.399999999999999">
      <c r="A9527" s="450"/>
      <c r="B9527" s="1664" t="s">
        <v>1120</v>
      </c>
      <c r="C9527" s="1665"/>
      <c r="D9527" s="1665"/>
      <c r="E9527" s="1666"/>
      <c r="F9527" s="505" t="s">
        <v>873</v>
      </c>
      <c r="G9527" s="506"/>
      <c r="H9527" s="507" t="s">
        <v>560</v>
      </c>
      <c r="I9527" s="508" t="s">
        <v>1121</v>
      </c>
      <c r="J9527" s="509" t="s">
        <v>1122</v>
      </c>
      <c r="K9527" s="458"/>
    </row>
    <row r="9528" spans="1:11">
      <c r="A9528" s="450"/>
      <c r="B9528" s="510"/>
      <c r="C9528" s="511"/>
      <c r="D9528" s="512"/>
      <c r="E9528" s="513"/>
      <c r="F9528" s="514"/>
      <c r="G9528" s="515"/>
      <c r="H9528" s="516"/>
      <c r="I9528" s="484"/>
      <c r="J9528" s="485"/>
      <c r="K9528" s="458"/>
    </row>
    <row r="9529" spans="1:11">
      <c r="A9529" s="450"/>
      <c r="B9529" s="517"/>
      <c r="C9529" s="518"/>
      <c r="D9529" s="459"/>
      <c r="E9529" s="487"/>
      <c r="F9529" s="488"/>
      <c r="G9529" s="519"/>
      <c r="H9529" s="520"/>
      <c r="I9529" s="521"/>
      <c r="J9529" s="492"/>
      <c r="K9529" s="458"/>
    </row>
    <row r="9530" spans="1:11">
      <c r="A9530" s="450"/>
      <c r="B9530" s="517" t="s">
        <v>734</v>
      </c>
      <c r="C9530" s="518"/>
      <c r="D9530" s="459"/>
      <c r="E9530" s="487"/>
      <c r="F9530" s="488"/>
      <c r="G9530" s="519"/>
      <c r="H9530" s="520">
        <v>0.26</v>
      </c>
      <c r="I9530" s="521">
        <f>VLOOKUP(B9530,'MÃO DE OBRA'!$A:$E,5,FALSE)/220</f>
        <v>23.596363636363641</v>
      </c>
      <c r="J9530" s="492">
        <f t="shared" ref="J9530:J9531" si="264">H9530*I9530</f>
        <v>6.1350545454545466</v>
      </c>
      <c r="K9530" s="458"/>
    </row>
    <row r="9531" spans="1:11">
      <c r="A9531" s="450"/>
      <c r="B9531" s="517" t="s">
        <v>741</v>
      </c>
      <c r="C9531" s="518"/>
      <c r="D9531" s="459"/>
      <c r="E9531" s="487"/>
      <c r="F9531" s="488"/>
      <c r="G9531" s="519"/>
      <c r="H9531" s="520">
        <v>0.08</v>
      </c>
      <c r="I9531" s="521">
        <f>VLOOKUP(B9531,'MÃO DE OBRA'!$A:$E,5,FALSE)/220</f>
        <v>14.214</v>
      </c>
      <c r="J9531" s="492">
        <f t="shared" si="264"/>
        <v>1.1371200000000001</v>
      </c>
      <c r="K9531" s="458"/>
    </row>
    <row r="9532" spans="1:11">
      <c r="A9532" s="450"/>
      <c r="B9532" s="517"/>
      <c r="C9532" s="518"/>
      <c r="D9532" s="459"/>
      <c r="E9532" s="487"/>
      <c r="F9532" s="488"/>
      <c r="G9532" s="519"/>
      <c r="H9532" s="520"/>
      <c r="I9532" s="491"/>
      <c r="J9532" s="492">
        <f>H9532*I9532</f>
        <v>0</v>
      </c>
      <c r="K9532" s="458"/>
    </row>
    <row r="9533" spans="1:11">
      <c r="A9533" s="450"/>
      <c r="B9533" s="499" t="s">
        <v>1119</v>
      </c>
      <c r="C9533" s="502"/>
      <c r="D9533" s="502"/>
      <c r="E9533" s="502"/>
      <c r="F9533" s="502"/>
      <c r="G9533" s="502"/>
      <c r="H9533" s="502"/>
      <c r="I9533" s="522" t="s">
        <v>138</v>
      </c>
      <c r="J9533" s="501">
        <f>SUM(J9528:J9532)</f>
        <v>7.272174545454547</v>
      </c>
      <c r="K9533" s="458"/>
    </row>
    <row r="9534" spans="1:11">
      <c r="A9534" s="450"/>
      <c r="B9534" s="523"/>
      <c r="C9534" s="523"/>
      <c r="D9534" s="523"/>
      <c r="E9534" s="523"/>
      <c r="F9534" s="523"/>
      <c r="G9534" s="523"/>
      <c r="H9534" s="523"/>
      <c r="I9534" s="524"/>
      <c r="J9534" s="523"/>
      <c r="K9534" s="458"/>
    </row>
    <row r="9535" spans="1:11">
      <c r="A9535" s="450"/>
      <c r="B9535" s="525" t="s">
        <v>1123</v>
      </c>
      <c r="C9535" s="526"/>
      <c r="D9535" s="523"/>
      <c r="E9535" s="527">
        <v>1</v>
      </c>
      <c r="F9535" s="528" t="s">
        <v>1563</v>
      </c>
      <c r="G9535" s="506"/>
      <c r="H9535" s="506"/>
      <c r="I9535" s="529" t="s">
        <v>1124</v>
      </c>
      <c r="J9535" s="501">
        <f>J9525+J9533</f>
        <v>7.272174545454547</v>
      </c>
      <c r="K9535" s="458"/>
    </row>
    <row r="9536" spans="1:11">
      <c r="A9536" s="450"/>
      <c r="B9536" s="530"/>
      <c r="C9536" s="523"/>
      <c r="D9536" s="523"/>
      <c r="E9536" s="531"/>
      <c r="F9536" s="532"/>
      <c r="G9536" s="532"/>
      <c r="H9536" s="532"/>
      <c r="I9536" s="524"/>
      <c r="J9536" s="523"/>
      <c r="K9536" s="458"/>
    </row>
    <row r="9537" spans="1:11" ht="20.399999999999999">
      <c r="A9537" s="450"/>
      <c r="B9537" s="1667" t="s">
        <v>481</v>
      </c>
      <c r="C9537" s="1668"/>
      <c r="D9537" s="1668"/>
      <c r="E9537" s="1669"/>
      <c r="F9537" s="533" t="s">
        <v>873</v>
      </c>
      <c r="G9537" s="534" t="s">
        <v>493</v>
      </c>
      <c r="H9537" s="507" t="s">
        <v>1115</v>
      </c>
      <c r="I9537" s="535" t="s">
        <v>480</v>
      </c>
      <c r="J9537" s="536" t="s">
        <v>482</v>
      </c>
      <c r="K9537" s="458"/>
    </row>
    <row r="9538" spans="1:11">
      <c r="A9538" s="450"/>
      <c r="B9538" s="537"/>
      <c r="C9538" s="538"/>
      <c r="D9538" s="538"/>
      <c r="E9538" s="539"/>
      <c r="F9538" s="540"/>
      <c r="G9538" s="541"/>
      <c r="H9538" s="547"/>
      <c r="I9538" s="543"/>
      <c r="J9538" s="485"/>
      <c r="K9538" s="458"/>
    </row>
    <row r="9539" spans="1:11">
      <c r="A9539" s="450"/>
      <c r="B9539" s="537"/>
      <c r="C9539" s="518"/>
      <c r="D9539" s="518"/>
      <c r="E9539" s="487"/>
      <c r="F9539" s="540"/>
      <c r="G9539" s="541"/>
      <c r="H9539" s="547"/>
      <c r="I9539" s="543"/>
      <c r="J9539" s="492"/>
      <c r="K9539" s="458"/>
    </row>
    <row r="9540" spans="1:11">
      <c r="A9540" s="450"/>
      <c r="B9540" s="517"/>
      <c r="C9540" s="518"/>
      <c r="D9540" s="518"/>
      <c r="E9540" s="487"/>
      <c r="F9540" s="488"/>
      <c r="G9540" s="546"/>
      <c r="H9540" s="547"/>
      <c r="I9540" s="543"/>
      <c r="J9540" s="492">
        <f>H9540*I9540*E9522*F9522</f>
        <v>0</v>
      </c>
      <c r="K9540" s="458"/>
    </row>
    <row r="9541" spans="1:11">
      <c r="A9541" s="450"/>
      <c r="B9541" s="517"/>
      <c r="C9541" s="526"/>
      <c r="D9541" s="526"/>
      <c r="E9541" s="494"/>
      <c r="F9541" s="488"/>
      <c r="G9541" s="468"/>
      <c r="H9541" s="547"/>
      <c r="I9541" s="548"/>
      <c r="J9541" s="492">
        <f>H9541*I9541*E9523*F9523</f>
        <v>0</v>
      </c>
      <c r="K9541" s="458"/>
    </row>
    <row r="9542" spans="1:11">
      <c r="A9542" s="450"/>
      <c r="B9542" s="550" t="s">
        <v>1119</v>
      </c>
      <c r="C9542" s="526"/>
      <c r="D9542" s="526"/>
      <c r="E9542" s="526"/>
      <c r="F9542" s="523"/>
      <c r="G9542" s="526"/>
      <c r="H9542" s="551"/>
      <c r="I9542" s="552" t="s">
        <v>138</v>
      </c>
      <c r="J9542" s="501">
        <f>SUM(J9538:J9541)</f>
        <v>0</v>
      </c>
      <c r="K9542" s="458"/>
    </row>
    <row r="9543" spans="1:11">
      <c r="A9543" s="450"/>
      <c r="B9543" s="553"/>
      <c r="C9543" s="526"/>
      <c r="D9543" s="526"/>
      <c r="E9543" s="554"/>
      <c r="F9543" s="555"/>
      <c r="G9543" s="506"/>
      <c r="H9543" s="506"/>
      <c r="I9543" s="529"/>
      <c r="J9543" s="554"/>
      <c r="K9543" s="458"/>
    </row>
    <row r="9544" spans="1:11" ht="20.399999999999999">
      <c r="A9544" s="450"/>
      <c r="B9544" s="1667" t="s">
        <v>1125</v>
      </c>
      <c r="C9544" s="1668"/>
      <c r="D9544" s="1668"/>
      <c r="E9544" s="1668"/>
      <c r="F9544" s="1669"/>
      <c r="G9544" s="556" t="s">
        <v>494</v>
      </c>
      <c r="H9544" s="506" t="s">
        <v>1126</v>
      </c>
      <c r="I9544" s="557" t="s">
        <v>1115</v>
      </c>
      <c r="J9544" s="509" t="s">
        <v>482</v>
      </c>
      <c r="K9544" s="458"/>
    </row>
    <row r="9545" spans="1:11">
      <c r="A9545" s="450"/>
      <c r="B9545" s="558"/>
      <c r="C9545" s="559"/>
      <c r="D9545" s="560"/>
      <c r="E9545" s="560"/>
      <c r="F9545" s="561"/>
      <c r="G9545" s="489"/>
      <c r="H9545" s="489"/>
      <c r="I9545" s="562"/>
      <c r="J9545" s="492"/>
      <c r="K9545" s="458"/>
    </row>
    <row r="9546" spans="1:11">
      <c r="A9546" s="450"/>
      <c r="B9546" s="563"/>
      <c r="C9546" s="564"/>
      <c r="D9546" s="565"/>
      <c r="E9546" s="565"/>
      <c r="F9546" s="566"/>
      <c r="G9546" s="489"/>
      <c r="H9546" s="489"/>
      <c r="I9546" s="562"/>
      <c r="J9546" s="492"/>
      <c r="K9546" s="458"/>
    </row>
    <row r="9547" spans="1:11">
      <c r="A9547" s="450"/>
      <c r="B9547" s="1670" t="s">
        <v>138</v>
      </c>
      <c r="C9547" s="1670"/>
      <c r="D9547" s="1670"/>
      <c r="E9547" s="1670"/>
      <c r="F9547" s="1670"/>
      <c r="G9547" s="1670"/>
      <c r="H9547" s="1670"/>
      <c r="I9547" s="1670"/>
      <c r="J9547" s="501">
        <f>SUM(J9545:J9546)</f>
        <v>0</v>
      </c>
      <c r="K9547" s="458"/>
    </row>
    <row r="9548" spans="1:11">
      <c r="A9548" s="450"/>
      <c r="B9548" s="567"/>
      <c r="C9548" s="511"/>
      <c r="D9548" s="511"/>
      <c r="E9548" s="568"/>
      <c r="F9548" s="569"/>
      <c r="G9548" s="570"/>
      <c r="H9548" s="570"/>
      <c r="I9548" s="571"/>
      <c r="J9548" s="572"/>
      <c r="K9548" s="458"/>
    </row>
    <row r="9549" spans="1:11">
      <c r="A9549" s="450"/>
      <c r="B9549" s="573" t="s">
        <v>1127</v>
      </c>
      <c r="C9549" s="573"/>
      <c r="D9549" s="550"/>
      <c r="E9549" s="523"/>
      <c r="F9549" s="523"/>
      <c r="G9549" s="523"/>
      <c r="H9549" s="574"/>
      <c r="I9549" s="575"/>
      <c r="J9549" s="639">
        <f>(J9535+J9542+J9547)/E9535</f>
        <v>7.272174545454547</v>
      </c>
      <c r="K9549" s="458"/>
    </row>
    <row r="9550" spans="1:11">
      <c r="A9550" s="450"/>
      <c r="B9550" s="553"/>
      <c r="C9550" s="526"/>
      <c r="D9550" s="526"/>
      <c r="E9550" s="554"/>
      <c r="F9550" s="555"/>
      <c r="G9550" s="506"/>
      <c r="H9550" s="506"/>
      <c r="I9550" s="529"/>
      <c r="J9550" s="576"/>
      <c r="K9550" s="458"/>
    </row>
    <row r="9551" spans="1:11" ht="20.399999999999999">
      <c r="A9551" s="450"/>
      <c r="B9551" s="1667" t="s">
        <v>1128</v>
      </c>
      <c r="C9551" s="1668"/>
      <c r="D9551" s="1668"/>
      <c r="E9551" s="1668"/>
      <c r="F9551" s="1669"/>
      <c r="G9551" s="556" t="s">
        <v>494</v>
      </c>
      <c r="H9551" s="506" t="s">
        <v>1126</v>
      </c>
      <c r="I9551" s="557" t="s">
        <v>1115</v>
      </c>
      <c r="J9551" s="509" t="s">
        <v>482</v>
      </c>
      <c r="K9551" s="458"/>
    </row>
    <row r="9552" spans="1:11">
      <c r="A9552" s="450"/>
      <c r="B9552" s="558" t="s">
        <v>1571</v>
      </c>
      <c r="C9552" s="559"/>
      <c r="D9552" s="560"/>
      <c r="E9552" s="560"/>
      <c r="F9552" s="561"/>
      <c r="G9552" s="489">
        <v>1</v>
      </c>
      <c r="H9552" s="489" t="s">
        <v>1126</v>
      </c>
      <c r="I9552" s="562">
        <v>34.200000000000003</v>
      </c>
      <c r="J9552" s="492">
        <f>G9552*I9552</f>
        <v>34.200000000000003</v>
      </c>
      <c r="K9552" s="458"/>
    </row>
    <row r="9553" spans="1:11">
      <c r="A9553" s="450"/>
      <c r="B9553" s="563" t="s">
        <v>1572</v>
      </c>
      <c r="C9553" s="564"/>
      <c r="D9553" s="565"/>
      <c r="E9553" s="565"/>
      <c r="F9553" s="566"/>
      <c r="G9553" s="489">
        <v>1</v>
      </c>
      <c r="H9553" s="489" t="s">
        <v>1126</v>
      </c>
      <c r="I9553" s="562">
        <v>2.75</v>
      </c>
      <c r="J9553" s="492">
        <f t="shared" ref="J9553:J9554" si="265">G9553*I9553</f>
        <v>2.75</v>
      </c>
      <c r="K9553" s="458"/>
    </row>
    <row r="9554" spans="1:11">
      <c r="A9554" s="450"/>
      <c r="B9554" s="563" t="s">
        <v>1573</v>
      </c>
      <c r="C9554" s="564"/>
      <c r="D9554" s="565"/>
      <c r="E9554" s="565"/>
      <c r="F9554" s="566"/>
      <c r="G9554" s="489">
        <v>1</v>
      </c>
      <c r="H9554" s="489" t="s">
        <v>1126</v>
      </c>
      <c r="I9554" s="743">
        <v>18.37</v>
      </c>
      <c r="J9554" s="492">
        <f t="shared" si="265"/>
        <v>18.37</v>
      </c>
      <c r="K9554" s="458"/>
    </row>
    <row r="9555" spans="1:11">
      <c r="A9555" s="450"/>
      <c r="B9555" s="563"/>
      <c r="C9555" s="564"/>
      <c r="D9555" s="565"/>
      <c r="E9555" s="565"/>
      <c r="F9555" s="566"/>
      <c r="G9555" s="489"/>
      <c r="H9555" s="489"/>
      <c r="I9555" s="743"/>
      <c r="J9555" s="492"/>
      <c r="K9555" s="458"/>
    </row>
    <row r="9556" spans="1:11">
      <c r="A9556" s="450"/>
      <c r="B9556" s="563"/>
      <c r="C9556" s="564"/>
      <c r="D9556" s="565"/>
      <c r="E9556" s="565"/>
      <c r="F9556" s="566"/>
      <c r="G9556" s="489"/>
      <c r="H9556" s="489"/>
      <c r="I9556" s="743"/>
      <c r="J9556" s="492"/>
      <c r="K9556" s="458"/>
    </row>
    <row r="9557" spans="1:11">
      <c r="A9557" s="450"/>
      <c r="B9557" s="563"/>
      <c r="C9557" s="564"/>
      <c r="D9557" s="565"/>
      <c r="E9557" s="565"/>
      <c r="F9557" s="566"/>
      <c r="G9557" s="489"/>
      <c r="H9557" s="489"/>
      <c r="I9557" s="743"/>
      <c r="J9557" s="492"/>
      <c r="K9557" s="458"/>
    </row>
    <row r="9558" spans="1:11">
      <c r="A9558" s="450"/>
      <c r="B9558" s="563"/>
      <c r="C9558" s="564"/>
      <c r="D9558" s="565"/>
      <c r="E9558" s="565"/>
      <c r="F9558" s="566"/>
      <c r="G9558" s="489"/>
      <c r="H9558" s="489"/>
      <c r="I9558" s="743"/>
      <c r="J9558" s="492"/>
      <c r="K9558" s="458"/>
    </row>
    <row r="9559" spans="1:11">
      <c r="A9559" s="450"/>
      <c r="B9559" s="581"/>
      <c r="C9559" s="523"/>
      <c r="D9559" s="523"/>
      <c r="E9559" s="582"/>
      <c r="F9559" s="583"/>
      <c r="G9559" s="532"/>
      <c r="H9559" s="532"/>
      <c r="I9559" s="524" t="s">
        <v>138</v>
      </c>
      <c r="J9559" s="501">
        <f>SUM(J9552:J9558)</f>
        <v>55.320000000000007</v>
      </c>
      <c r="K9559" s="458"/>
    </row>
    <row r="9560" spans="1:11">
      <c r="A9560" s="450"/>
      <c r="B9560" s="584"/>
      <c r="C9560" s="523"/>
      <c r="D9560" s="523"/>
      <c r="E9560" s="582"/>
      <c r="F9560" s="583"/>
      <c r="G9560" s="532"/>
      <c r="H9560" s="532"/>
      <c r="I9560" s="524"/>
      <c r="J9560" s="582"/>
      <c r="K9560" s="458"/>
    </row>
    <row r="9561" spans="1:11" ht="20.399999999999999">
      <c r="A9561" s="450"/>
      <c r="B9561" s="1667" t="s">
        <v>1141</v>
      </c>
      <c r="C9561" s="1668"/>
      <c r="D9561" s="1668"/>
      <c r="E9561" s="1668"/>
      <c r="F9561" s="1669"/>
      <c r="G9561" s="587" t="s">
        <v>494</v>
      </c>
      <c r="H9561" s="506" t="s">
        <v>1115</v>
      </c>
      <c r="I9561" s="557"/>
      <c r="J9561" s="509" t="s">
        <v>482</v>
      </c>
      <c r="K9561" s="458"/>
    </row>
    <row r="9562" spans="1:11">
      <c r="A9562" s="450"/>
      <c r="B9562" s="1654"/>
      <c r="C9562" s="1655"/>
      <c r="D9562" s="1655"/>
      <c r="E9562" s="1655"/>
      <c r="F9562" s="1656"/>
      <c r="G9562" s="489"/>
      <c r="H9562" s="1657"/>
      <c r="I9562" s="1658"/>
      <c r="J9562" s="492"/>
      <c r="K9562" s="458"/>
    </row>
    <row r="9563" spans="1:11">
      <c r="A9563" s="450"/>
      <c r="B9563" s="1659"/>
      <c r="C9563" s="1660"/>
      <c r="D9563" s="1660"/>
      <c r="E9563" s="1660"/>
      <c r="F9563" s="1661"/>
      <c r="G9563" s="496"/>
      <c r="H9563" s="1662"/>
      <c r="I9563" s="1663"/>
      <c r="J9563" s="492"/>
      <c r="K9563" s="458"/>
    </row>
    <row r="9564" spans="1:11">
      <c r="A9564" s="450"/>
      <c r="B9564" s="581"/>
      <c r="C9564" s="523"/>
      <c r="D9564" s="523"/>
      <c r="E9564" s="582"/>
      <c r="F9564" s="583"/>
      <c r="G9564" s="532"/>
      <c r="H9564" s="532"/>
      <c r="I9564" s="524" t="s">
        <v>138</v>
      </c>
      <c r="J9564" s="501">
        <f>SUM(J9562:J9563)</f>
        <v>0</v>
      </c>
      <c r="K9564" s="458"/>
    </row>
    <row r="9565" spans="1:11">
      <c r="A9565" s="450"/>
      <c r="B9565" s="523"/>
      <c r="C9565" s="523"/>
      <c r="D9565" s="523"/>
      <c r="E9565" s="523"/>
      <c r="F9565" s="523"/>
      <c r="G9565" s="523"/>
      <c r="H9565" s="523"/>
      <c r="I9565" s="524"/>
      <c r="J9565" s="523"/>
      <c r="K9565" s="458"/>
    </row>
    <row r="9566" spans="1:11">
      <c r="A9566" s="450"/>
      <c r="B9566" s="1645" t="s">
        <v>1142</v>
      </c>
      <c r="C9566" s="1646"/>
      <c r="D9566" s="1646"/>
      <c r="E9566" s="1646"/>
      <c r="F9566" s="1646"/>
      <c r="G9566" s="1646"/>
      <c r="H9566" s="1646"/>
      <c r="I9566" s="1647"/>
      <c r="J9566" s="573">
        <f>J9564+J9559+J9549</f>
        <v>62.592174545454554</v>
      </c>
      <c r="K9566" s="458"/>
    </row>
    <row r="9567" spans="1:11">
      <c r="A9567" s="450"/>
      <c r="B9567" s="523"/>
      <c r="C9567" s="523"/>
      <c r="D9567" s="523"/>
      <c r="E9567" s="523"/>
      <c r="F9567" s="523"/>
      <c r="G9567" s="523"/>
      <c r="H9567" s="523"/>
      <c r="I9567" s="524"/>
      <c r="J9567" s="523"/>
      <c r="K9567" s="458"/>
    </row>
    <row r="9568" spans="1:11">
      <c r="A9568" s="450"/>
      <c r="B9568" s="1645" t="s">
        <v>1143</v>
      </c>
      <c r="C9568" s="1646"/>
      <c r="D9568" s="1646"/>
      <c r="E9568" s="1646"/>
      <c r="F9568" s="1646"/>
      <c r="G9568" s="1646"/>
      <c r="H9568" s="1646"/>
      <c r="I9568" s="1647"/>
      <c r="J9568" s="501">
        <f>J9566*0</f>
        <v>0</v>
      </c>
      <c r="K9568" s="458"/>
    </row>
    <row r="9569" spans="1:11">
      <c r="A9569" s="450"/>
      <c r="B9569" s="523"/>
      <c r="C9569" s="523"/>
      <c r="D9569" s="523"/>
      <c r="E9569" s="523"/>
      <c r="F9569" s="523"/>
      <c r="G9569" s="523"/>
      <c r="H9569" s="523"/>
      <c r="I9569" s="524"/>
      <c r="J9569" s="523"/>
      <c r="K9569" s="458"/>
    </row>
    <row r="9570" spans="1:11">
      <c r="A9570" s="450"/>
      <c r="B9570" s="1645" t="s">
        <v>1144</v>
      </c>
      <c r="C9570" s="1646"/>
      <c r="D9570" s="1646"/>
      <c r="E9570" s="1646"/>
      <c r="F9570" s="1646"/>
      <c r="G9570" s="1646"/>
      <c r="H9570" s="1646"/>
      <c r="I9570" s="1647"/>
      <c r="J9570" s="573">
        <f>J9566+J9568</f>
        <v>62.592174545454554</v>
      </c>
      <c r="K9570" s="458"/>
    </row>
    <row r="9571" spans="1:11">
      <c r="A9571" s="450"/>
      <c r="B9571" s="511"/>
      <c r="C9571" s="511"/>
      <c r="D9571" s="511"/>
      <c r="E9571" s="511"/>
      <c r="F9571" s="511"/>
      <c r="G9571" s="511"/>
      <c r="H9571" s="511"/>
      <c r="I9571" s="571"/>
      <c r="J9571" s="511"/>
      <c r="K9571" s="458"/>
    </row>
    <row r="9572" spans="1:11">
      <c r="A9572" s="450"/>
      <c r="B9572" s="589"/>
      <c r="C9572" s="559"/>
      <c r="D9572" s="559"/>
      <c r="E9572" s="559"/>
      <c r="F9572" s="559"/>
      <c r="G9572" s="559"/>
      <c r="H9572" s="559"/>
      <c r="I9572" s="559"/>
      <c r="J9572" s="590"/>
      <c r="K9572" s="458"/>
    </row>
    <row r="9573" spans="1:11">
      <c r="A9573" s="450"/>
      <c r="B9573" s="591"/>
      <c r="C9573" s="592"/>
      <c r="D9573" s="593"/>
      <c r="E9573" s="593"/>
      <c r="F9573" s="594" t="s">
        <v>1119</v>
      </c>
      <c r="G9573" s="595" t="s">
        <v>1119</v>
      </c>
      <c r="H9573" s="592"/>
      <c r="I9573" s="592"/>
      <c r="J9573" s="596"/>
      <c r="K9573" s="458"/>
    </row>
    <row r="9574" spans="1:11">
      <c r="A9574" s="450"/>
      <c r="B9574" s="459"/>
      <c r="C9574" s="459"/>
      <c r="D9574" s="459"/>
      <c r="E9574" s="459"/>
      <c r="F9574" s="459"/>
      <c r="G9574" s="459"/>
      <c r="H9574" s="459"/>
      <c r="I9574" s="459"/>
      <c r="J9574" s="459"/>
      <c r="K9574" s="458"/>
    </row>
    <row r="9575" spans="1:11">
      <c r="A9575" s="450"/>
      <c r="B9575" s="597"/>
      <c r="C9575" s="598"/>
      <c r="D9575" s="598"/>
      <c r="E9575" s="598"/>
      <c r="F9575" s="599"/>
      <c r="G9575" s="600" t="s">
        <v>482</v>
      </c>
      <c r="H9575" s="502"/>
      <c r="I9575" s="502"/>
      <c r="J9575" s="505"/>
      <c r="K9575" s="458"/>
    </row>
    <row r="9576" spans="1:11">
      <c r="A9576" s="450"/>
      <c r="B9576" s="601"/>
      <c r="C9576" s="602"/>
      <c r="D9576" s="602"/>
      <c r="E9576" s="602"/>
      <c r="F9576" s="603"/>
      <c r="G9576" s="1648" t="s">
        <v>1145</v>
      </c>
      <c r="H9576" s="1649"/>
      <c r="I9576" s="1649"/>
      <c r="J9576" s="1650"/>
      <c r="K9576" s="458"/>
    </row>
    <row r="9577" spans="1:11">
      <c r="A9577" s="450"/>
      <c r="B9577" s="604"/>
      <c r="C9577" s="605"/>
      <c r="D9577" s="605"/>
      <c r="E9577" s="605"/>
      <c r="F9577" s="606"/>
      <c r="G9577" s="607"/>
      <c r="H9577" s="1651"/>
      <c r="I9577" s="1652"/>
      <c r="J9577" s="1653"/>
      <c r="K9577" s="458"/>
    </row>
    <row r="9578" spans="1:11" ht="15" thickBot="1">
      <c r="A9578" s="608"/>
      <c r="B9578" s="609"/>
      <c r="C9578" s="609"/>
      <c r="D9578" s="609"/>
      <c r="E9578" s="609"/>
      <c r="F9578" s="609"/>
      <c r="G9578" s="609"/>
      <c r="H9578" s="609"/>
      <c r="I9578" s="609"/>
      <c r="J9578" s="609"/>
      <c r="K9578" s="610"/>
    </row>
    <row r="9579" spans="1:11">
      <c r="A9579" s="447"/>
      <c r="B9579" s="448"/>
      <c r="C9579" s="448"/>
      <c r="D9579" s="448"/>
      <c r="E9579" s="448"/>
      <c r="F9579" s="448"/>
      <c r="G9579" s="448"/>
      <c r="H9579" s="448"/>
      <c r="I9579" s="448"/>
      <c r="J9579" s="448"/>
      <c r="K9579" s="449"/>
    </row>
    <row r="9580" spans="1:11">
      <c r="A9580" s="450"/>
      <c r="B9580" s="451" t="s">
        <v>141</v>
      </c>
      <c r="C9580" s="452"/>
      <c r="D9580" s="453" t="s">
        <v>1105</v>
      </c>
      <c r="E9580" s="454"/>
      <c r="F9580" s="455"/>
      <c r="G9580" s="455"/>
      <c r="H9580" s="456"/>
      <c r="I9580" s="456"/>
      <c r="J9580" s="457"/>
      <c r="K9580" s="458"/>
    </row>
    <row r="9581" spans="1:11">
      <c r="A9581" s="450"/>
      <c r="B9581" s="459"/>
      <c r="C9581" s="459"/>
      <c r="D9581" s="459"/>
      <c r="E9581" s="459"/>
      <c r="F9581" s="459"/>
      <c r="G9581" s="459"/>
      <c r="H9581" s="459"/>
      <c r="I9581" s="459"/>
      <c r="J9581" s="459"/>
      <c r="K9581" s="458"/>
    </row>
    <row r="9582" spans="1:11">
      <c r="A9582" s="450"/>
      <c r="B9582" s="460" t="s">
        <v>1106</v>
      </c>
      <c r="C9582" s="461" t="s">
        <v>1107</v>
      </c>
      <c r="D9582" s="1671" t="s">
        <v>198</v>
      </c>
      <c r="E9582" s="1672"/>
      <c r="F9582" s="1672"/>
      <c r="G9582" s="1672"/>
      <c r="H9582" s="1672"/>
      <c r="I9582" s="1673"/>
      <c r="J9582" s="462" t="s">
        <v>1108</v>
      </c>
      <c r="K9582" s="458"/>
    </row>
    <row r="9583" spans="1:11" ht="33.75" customHeight="1">
      <c r="A9583" s="450"/>
      <c r="B9583" s="463"/>
      <c r="C9583" s="464"/>
      <c r="D9583" s="1674" t="s">
        <v>1574</v>
      </c>
      <c r="E9583" s="1675"/>
      <c r="F9583" s="1675"/>
      <c r="G9583" s="1675"/>
      <c r="H9583" s="1675"/>
      <c r="I9583" s="1676"/>
      <c r="J9583" s="468" t="str">
        <f>F9600</f>
        <v>U</v>
      </c>
      <c r="K9583" s="458"/>
    </row>
    <row r="9584" spans="1:11">
      <c r="A9584" s="450"/>
      <c r="B9584" s="469"/>
      <c r="C9584" s="469"/>
      <c r="D9584" s="469"/>
      <c r="E9584" s="469"/>
      <c r="F9584" s="469"/>
      <c r="G9584" s="469"/>
      <c r="H9584" s="469"/>
      <c r="I9584" s="470"/>
      <c r="J9584" s="471"/>
      <c r="K9584" s="458"/>
    </row>
    <row r="9585" spans="1:11">
      <c r="A9585" s="450"/>
      <c r="B9585" s="1648" t="s">
        <v>1111</v>
      </c>
      <c r="C9585" s="1650"/>
      <c r="D9585" s="1679" t="s">
        <v>873</v>
      </c>
      <c r="E9585" s="1681" t="s">
        <v>1112</v>
      </c>
      <c r="F9585" s="472" t="s">
        <v>1113</v>
      </c>
      <c r="G9585" s="473"/>
      <c r="H9585" s="472" t="s">
        <v>1114</v>
      </c>
      <c r="I9585" s="473"/>
      <c r="J9585" s="474" t="s">
        <v>1115</v>
      </c>
      <c r="K9585" s="458"/>
    </row>
    <row r="9586" spans="1:11">
      <c r="A9586" s="450"/>
      <c r="B9586" s="1677"/>
      <c r="C9586" s="1678"/>
      <c r="D9586" s="1680"/>
      <c r="E9586" s="1682"/>
      <c r="F9586" s="475" t="s">
        <v>1116</v>
      </c>
      <c r="G9586" s="475" t="s">
        <v>1117</v>
      </c>
      <c r="H9586" s="475" t="s">
        <v>1116</v>
      </c>
      <c r="I9586" s="476" t="s">
        <v>1117</v>
      </c>
      <c r="J9586" s="477" t="s">
        <v>1118</v>
      </c>
      <c r="K9586" s="458"/>
    </row>
    <row r="9587" spans="1:11">
      <c r="A9587" s="450"/>
      <c r="B9587" s="486"/>
      <c r="C9587" s="487"/>
      <c r="D9587" s="488"/>
      <c r="E9587" s="481"/>
      <c r="F9587" s="481"/>
      <c r="G9587" s="482"/>
      <c r="H9587" s="490"/>
      <c r="I9587" s="484"/>
      <c r="J9587" s="492"/>
      <c r="K9587" s="458"/>
    </row>
    <row r="9588" spans="1:11">
      <c r="A9588" s="450"/>
      <c r="B9588" s="486"/>
      <c r="C9588" s="487"/>
      <c r="D9588" s="488"/>
      <c r="E9588" s="489"/>
      <c r="F9588" s="489"/>
      <c r="G9588" s="489"/>
      <c r="H9588" s="490"/>
      <c r="I9588" s="491"/>
      <c r="J9588" s="492">
        <f>H9588*F9588*E9588+I9588*G9588*E9588</f>
        <v>0</v>
      </c>
      <c r="K9588" s="458"/>
    </row>
    <row r="9589" spans="1:11">
      <c r="A9589" s="450"/>
      <c r="B9589" s="493"/>
      <c r="C9589" s="494"/>
      <c r="D9589" s="495"/>
      <c r="E9589" s="496"/>
      <c r="F9589" s="496"/>
      <c r="G9589" s="496"/>
      <c r="H9589" s="497"/>
      <c r="I9589" s="498"/>
      <c r="J9589" s="492">
        <f>H9589*F9589*E9589+I9589*G9589*E9589</f>
        <v>0</v>
      </c>
      <c r="K9589" s="458"/>
    </row>
    <row r="9590" spans="1:11">
      <c r="A9590" s="450"/>
      <c r="B9590" s="499" t="s">
        <v>1119</v>
      </c>
      <c r="C9590" s="469"/>
      <c r="D9590" s="469"/>
      <c r="E9590" s="469"/>
      <c r="F9590" s="469"/>
      <c r="G9590" s="469"/>
      <c r="H9590" s="469"/>
      <c r="I9590" s="500" t="s">
        <v>138</v>
      </c>
      <c r="J9590" s="501">
        <f>SUM(J9587:J9589)</f>
        <v>0</v>
      </c>
      <c r="K9590" s="458"/>
    </row>
    <row r="9591" spans="1:11">
      <c r="A9591" s="450"/>
      <c r="B9591" s="502"/>
      <c r="C9591" s="502"/>
      <c r="D9591" s="502"/>
      <c r="E9591" s="502"/>
      <c r="F9591" s="502"/>
      <c r="G9591" s="502"/>
      <c r="H9591" s="502"/>
      <c r="I9591" s="503"/>
      <c r="J9591" s="504"/>
      <c r="K9591" s="458"/>
    </row>
    <row r="9592" spans="1:11" ht="20.399999999999999">
      <c r="A9592" s="450"/>
      <c r="B9592" s="1664" t="s">
        <v>1120</v>
      </c>
      <c r="C9592" s="1665"/>
      <c r="D9592" s="1665"/>
      <c r="E9592" s="1666"/>
      <c r="F9592" s="505" t="s">
        <v>873</v>
      </c>
      <c r="G9592" s="506"/>
      <c r="H9592" s="507" t="s">
        <v>560</v>
      </c>
      <c r="I9592" s="508" t="s">
        <v>1121</v>
      </c>
      <c r="J9592" s="509" t="s">
        <v>1122</v>
      </c>
      <c r="K9592" s="458"/>
    </row>
    <row r="9593" spans="1:11">
      <c r="A9593" s="450"/>
      <c r="B9593" s="510"/>
      <c r="C9593" s="511"/>
      <c r="D9593" s="512"/>
      <c r="E9593" s="513"/>
      <c r="F9593" s="514"/>
      <c r="G9593" s="515"/>
      <c r="H9593" s="516"/>
      <c r="I9593" s="484"/>
      <c r="J9593" s="485"/>
      <c r="K9593" s="458"/>
    </row>
    <row r="9594" spans="1:11">
      <c r="A9594" s="450"/>
      <c r="B9594" s="517"/>
      <c r="C9594" s="518"/>
      <c r="D9594" s="459"/>
      <c r="E9594" s="487"/>
      <c r="F9594" s="488"/>
      <c r="G9594" s="519"/>
      <c r="H9594" s="520"/>
      <c r="I9594" s="521"/>
      <c r="J9594" s="492"/>
      <c r="K9594" s="458"/>
    </row>
    <row r="9595" spans="1:11">
      <c r="A9595" s="450"/>
      <c r="B9595" s="517" t="s">
        <v>734</v>
      </c>
      <c r="C9595" s="518"/>
      <c r="D9595" s="459"/>
      <c r="E9595" s="487"/>
      <c r="F9595" s="488"/>
      <c r="G9595" s="519"/>
      <c r="H9595" s="520">
        <v>0.26</v>
      </c>
      <c r="I9595" s="521">
        <f>VLOOKUP(B9595,'MÃO DE OBRA'!$A:$E,5,FALSE)/220</f>
        <v>23.596363636363641</v>
      </c>
      <c r="J9595" s="492">
        <f t="shared" ref="J9595:J9596" si="266">H9595*I9595</f>
        <v>6.1350545454545466</v>
      </c>
      <c r="K9595" s="458"/>
    </row>
    <row r="9596" spans="1:11">
      <c r="A9596" s="450"/>
      <c r="B9596" s="517" t="s">
        <v>741</v>
      </c>
      <c r="C9596" s="518"/>
      <c r="D9596" s="459"/>
      <c r="E9596" s="487"/>
      <c r="F9596" s="488"/>
      <c r="G9596" s="519"/>
      <c r="H9596" s="520">
        <v>0.08</v>
      </c>
      <c r="I9596" s="521">
        <f>VLOOKUP(B9596,'MÃO DE OBRA'!$A:$E,5,FALSE)/220</f>
        <v>14.214</v>
      </c>
      <c r="J9596" s="492">
        <f t="shared" si="266"/>
        <v>1.1371200000000001</v>
      </c>
      <c r="K9596" s="458"/>
    </row>
    <row r="9597" spans="1:11">
      <c r="A9597" s="450"/>
      <c r="B9597" s="517"/>
      <c r="C9597" s="518"/>
      <c r="D9597" s="459"/>
      <c r="E9597" s="487"/>
      <c r="F9597" s="488"/>
      <c r="G9597" s="519"/>
      <c r="H9597" s="520"/>
      <c r="I9597" s="491"/>
      <c r="J9597" s="492">
        <f>H9597*I9597</f>
        <v>0</v>
      </c>
      <c r="K9597" s="458"/>
    </row>
    <row r="9598" spans="1:11">
      <c r="A9598" s="450"/>
      <c r="B9598" s="499" t="s">
        <v>1119</v>
      </c>
      <c r="C9598" s="502"/>
      <c r="D9598" s="502"/>
      <c r="E9598" s="502"/>
      <c r="F9598" s="502"/>
      <c r="G9598" s="502"/>
      <c r="H9598" s="502"/>
      <c r="I9598" s="522" t="s">
        <v>138</v>
      </c>
      <c r="J9598" s="501">
        <f>SUM(J9593:J9597)</f>
        <v>7.272174545454547</v>
      </c>
      <c r="K9598" s="458"/>
    </row>
    <row r="9599" spans="1:11">
      <c r="A9599" s="450"/>
      <c r="B9599" s="523"/>
      <c r="C9599" s="523"/>
      <c r="D9599" s="523"/>
      <c r="E9599" s="523"/>
      <c r="F9599" s="523"/>
      <c r="G9599" s="523"/>
      <c r="H9599" s="523"/>
      <c r="I9599" s="524"/>
      <c r="J9599" s="523"/>
      <c r="K9599" s="458"/>
    </row>
    <row r="9600" spans="1:11">
      <c r="A9600" s="450"/>
      <c r="B9600" s="525" t="s">
        <v>1123</v>
      </c>
      <c r="C9600" s="526"/>
      <c r="D9600" s="523"/>
      <c r="E9600" s="527">
        <v>1</v>
      </c>
      <c r="F9600" s="528" t="s">
        <v>1563</v>
      </c>
      <c r="G9600" s="506"/>
      <c r="H9600" s="506"/>
      <c r="I9600" s="529" t="s">
        <v>1124</v>
      </c>
      <c r="J9600" s="501">
        <f>J9590+J9598</f>
        <v>7.272174545454547</v>
      </c>
      <c r="K9600" s="458"/>
    </row>
    <row r="9601" spans="1:11">
      <c r="A9601" s="450"/>
      <c r="B9601" s="530"/>
      <c r="C9601" s="523"/>
      <c r="D9601" s="523"/>
      <c r="E9601" s="531"/>
      <c r="F9601" s="532"/>
      <c r="G9601" s="532"/>
      <c r="H9601" s="532"/>
      <c r="I9601" s="524"/>
      <c r="J9601" s="523"/>
      <c r="K9601" s="458"/>
    </row>
    <row r="9602" spans="1:11" ht="20.399999999999999">
      <c r="A9602" s="450"/>
      <c r="B9602" s="1667" t="s">
        <v>481</v>
      </c>
      <c r="C9602" s="1668"/>
      <c r="D9602" s="1668"/>
      <c r="E9602" s="1669"/>
      <c r="F9602" s="533" t="s">
        <v>873</v>
      </c>
      <c r="G9602" s="534" t="s">
        <v>493</v>
      </c>
      <c r="H9602" s="507" t="s">
        <v>1115</v>
      </c>
      <c r="I9602" s="535" t="s">
        <v>480</v>
      </c>
      <c r="J9602" s="536" t="s">
        <v>482</v>
      </c>
      <c r="K9602" s="458"/>
    </row>
    <row r="9603" spans="1:11">
      <c r="A9603" s="450"/>
      <c r="B9603" s="537"/>
      <c r="C9603" s="538"/>
      <c r="D9603" s="538"/>
      <c r="E9603" s="539"/>
      <c r="F9603" s="540"/>
      <c r="G9603" s="541"/>
      <c r="H9603" s="547"/>
      <c r="I9603" s="543"/>
      <c r="J9603" s="485"/>
      <c r="K9603" s="458"/>
    </row>
    <row r="9604" spans="1:11">
      <c r="A9604" s="450"/>
      <c r="B9604" s="537"/>
      <c r="C9604" s="518"/>
      <c r="D9604" s="518"/>
      <c r="E9604" s="487"/>
      <c r="F9604" s="540"/>
      <c r="G9604" s="541"/>
      <c r="H9604" s="547"/>
      <c r="I9604" s="543"/>
      <c r="J9604" s="492"/>
      <c r="K9604" s="458"/>
    </row>
    <row r="9605" spans="1:11">
      <c r="A9605" s="450"/>
      <c r="B9605" s="517"/>
      <c r="C9605" s="518"/>
      <c r="D9605" s="518"/>
      <c r="E9605" s="487"/>
      <c r="F9605" s="488"/>
      <c r="G9605" s="546"/>
      <c r="H9605" s="547"/>
      <c r="I9605" s="543"/>
      <c r="J9605" s="492">
        <f>H9605*I9605*E9587*F9587</f>
        <v>0</v>
      </c>
      <c r="K9605" s="458"/>
    </row>
    <row r="9606" spans="1:11">
      <c r="A9606" s="450"/>
      <c r="B9606" s="517"/>
      <c r="C9606" s="526"/>
      <c r="D9606" s="526"/>
      <c r="E9606" s="494"/>
      <c r="F9606" s="488"/>
      <c r="G9606" s="468"/>
      <c r="H9606" s="547"/>
      <c r="I9606" s="548"/>
      <c r="J9606" s="492">
        <f>H9606*I9606*E9588*F9588</f>
        <v>0</v>
      </c>
      <c r="K9606" s="458"/>
    </row>
    <row r="9607" spans="1:11">
      <c r="A9607" s="450"/>
      <c r="B9607" s="550" t="s">
        <v>1119</v>
      </c>
      <c r="C9607" s="526"/>
      <c r="D9607" s="526"/>
      <c r="E9607" s="526"/>
      <c r="F9607" s="523"/>
      <c r="G9607" s="526"/>
      <c r="H9607" s="551"/>
      <c r="I9607" s="552" t="s">
        <v>138</v>
      </c>
      <c r="J9607" s="501">
        <f>SUM(J9603:J9606)</f>
        <v>0</v>
      </c>
      <c r="K9607" s="458"/>
    </row>
    <row r="9608" spans="1:11">
      <c r="A9608" s="450"/>
      <c r="B9608" s="553"/>
      <c r="C9608" s="526"/>
      <c r="D9608" s="526"/>
      <c r="E9608" s="554"/>
      <c r="F9608" s="555"/>
      <c r="G9608" s="506"/>
      <c r="H9608" s="506"/>
      <c r="I9608" s="529"/>
      <c r="J9608" s="554"/>
      <c r="K9608" s="458"/>
    </row>
    <row r="9609" spans="1:11" ht="20.399999999999999">
      <c r="A9609" s="450"/>
      <c r="B9609" s="1667" t="s">
        <v>1125</v>
      </c>
      <c r="C9609" s="1668"/>
      <c r="D9609" s="1668"/>
      <c r="E9609" s="1668"/>
      <c r="F9609" s="1669"/>
      <c r="G9609" s="556" t="s">
        <v>494</v>
      </c>
      <c r="H9609" s="506" t="s">
        <v>1126</v>
      </c>
      <c r="I9609" s="557" t="s">
        <v>1115</v>
      </c>
      <c r="J9609" s="509" t="s">
        <v>482</v>
      </c>
      <c r="K9609" s="458"/>
    </row>
    <row r="9610" spans="1:11">
      <c r="A9610" s="450"/>
      <c r="B9610" s="558"/>
      <c r="C9610" s="559"/>
      <c r="D9610" s="560"/>
      <c r="E9610" s="560"/>
      <c r="F9610" s="561"/>
      <c r="G9610" s="489"/>
      <c r="H9610" s="489"/>
      <c r="I9610" s="562"/>
      <c r="J9610" s="492"/>
      <c r="K9610" s="458"/>
    </row>
    <row r="9611" spans="1:11">
      <c r="A9611" s="450"/>
      <c r="B9611" s="563"/>
      <c r="C9611" s="564"/>
      <c r="D9611" s="565"/>
      <c r="E9611" s="565"/>
      <c r="F9611" s="566"/>
      <c r="G9611" s="489"/>
      <c r="H9611" s="489"/>
      <c r="I9611" s="562"/>
      <c r="J9611" s="492"/>
      <c r="K9611" s="458"/>
    </row>
    <row r="9612" spans="1:11">
      <c r="A9612" s="450"/>
      <c r="B9612" s="1670" t="s">
        <v>138</v>
      </c>
      <c r="C9612" s="1670"/>
      <c r="D9612" s="1670"/>
      <c r="E9612" s="1670"/>
      <c r="F9612" s="1670"/>
      <c r="G9612" s="1670"/>
      <c r="H9612" s="1670"/>
      <c r="I9612" s="1670"/>
      <c r="J9612" s="501">
        <f>SUM(J9610:J9611)</f>
        <v>0</v>
      </c>
      <c r="K9612" s="458"/>
    </row>
    <row r="9613" spans="1:11">
      <c r="A9613" s="450"/>
      <c r="B9613" s="567"/>
      <c r="C9613" s="511"/>
      <c r="D9613" s="511"/>
      <c r="E9613" s="568"/>
      <c r="F9613" s="569"/>
      <c r="G9613" s="570"/>
      <c r="H9613" s="570"/>
      <c r="I9613" s="571"/>
      <c r="J9613" s="572"/>
      <c r="K9613" s="458"/>
    </row>
    <row r="9614" spans="1:11">
      <c r="A9614" s="450"/>
      <c r="B9614" s="573" t="s">
        <v>1127</v>
      </c>
      <c r="C9614" s="573"/>
      <c r="D9614" s="550"/>
      <c r="E9614" s="523"/>
      <c r="F9614" s="523"/>
      <c r="G9614" s="523"/>
      <c r="H9614" s="574"/>
      <c r="I9614" s="575"/>
      <c r="J9614" s="639">
        <f>(J9600+J9607+J9612)/E9600</f>
        <v>7.272174545454547</v>
      </c>
      <c r="K9614" s="458"/>
    </row>
    <row r="9615" spans="1:11">
      <c r="A9615" s="450"/>
      <c r="B9615" s="553"/>
      <c r="C9615" s="526"/>
      <c r="D9615" s="526"/>
      <c r="E9615" s="554"/>
      <c r="F9615" s="555"/>
      <c r="G9615" s="506"/>
      <c r="H9615" s="506"/>
      <c r="I9615" s="529"/>
      <c r="J9615" s="576"/>
      <c r="K9615" s="458"/>
    </row>
    <row r="9616" spans="1:11" ht="20.399999999999999">
      <c r="A9616" s="450"/>
      <c r="B9616" s="1667" t="s">
        <v>1128</v>
      </c>
      <c r="C9616" s="1668"/>
      <c r="D9616" s="1668"/>
      <c r="E9616" s="1668"/>
      <c r="F9616" s="1669"/>
      <c r="G9616" s="556" t="s">
        <v>494</v>
      </c>
      <c r="H9616" s="506" t="s">
        <v>1126</v>
      </c>
      <c r="I9616" s="557" t="s">
        <v>1115</v>
      </c>
      <c r="J9616" s="509" t="s">
        <v>482</v>
      </c>
      <c r="K9616" s="458"/>
    </row>
    <row r="9617" spans="1:11">
      <c r="A9617" s="450"/>
      <c r="B9617" s="558" t="s">
        <v>1575</v>
      </c>
      <c r="C9617" s="559"/>
      <c r="D9617" s="560"/>
      <c r="E9617" s="560"/>
      <c r="F9617" s="561"/>
      <c r="G9617" s="489">
        <v>1</v>
      </c>
      <c r="H9617" s="489" t="s">
        <v>1126</v>
      </c>
      <c r="I9617" s="562">
        <v>337.02</v>
      </c>
      <c r="J9617" s="492">
        <f>G9617*I9617</f>
        <v>337.02</v>
      </c>
      <c r="K9617" s="458"/>
    </row>
    <row r="9618" spans="1:11">
      <c r="A9618" s="450"/>
      <c r="B9618" s="563"/>
      <c r="C9618" s="564"/>
      <c r="D9618" s="565"/>
      <c r="E9618" s="565"/>
      <c r="F9618" s="566"/>
      <c r="G9618" s="489"/>
      <c r="H9618" s="489"/>
      <c r="I9618" s="562"/>
      <c r="J9618" s="492">
        <f t="shared" ref="J9618:J9619" si="267">G9618*I9618</f>
        <v>0</v>
      </c>
      <c r="K9618" s="458"/>
    </row>
    <row r="9619" spans="1:11">
      <c r="A9619" s="450"/>
      <c r="B9619" s="563"/>
      <c r="C9619" s="564"/>
      <c r="D9619" s="565"/>
      <c r="E9619" s="565"/>
      <c r="F9619" s="566"/>
      <c r="G9619" s="489"/>
      <c r="H9619" s="489"/>
      <c r="I9619" s="743"/>
      <c r="J9619" s="492">
        <f t="shared" si="267"/>
        <v>0</v>
      </c>
      <c r="K9619" s="458"/>
    </row>
    <row r="9620" spans="1:11">
      <c r="A9620" s="450"/>
      <c r="B9620" s="563"/>
      <c r="C9620" s="564"/>
      <c r="D9620" s="565"/>
      <c r="E9620" s="565"/>
      <c r="F9620" s="566"/>
      <c r="G9620" s="489"/>
      <c r="H9620" s="489"/>
      <c r="I9620" s="743"/>
      <c r="J9620" s="492"/>
      <c r="K9620" s="458"/>
    </row>
    <row r="9621" spans="1:11">
      <c r="A9621" s="450"/>
      <c r="B9621" s="563"/>
      <c r="C9621" s="564"/>
      <c r="D9621" s="565"/>
      <c r="E9621" s="565"/>
      <c r="F9621" s="566"/>
      <c r="G9621" s="489"/>
      <c r="H9621" s="489"/>
      <c r="I9621" s="743"/>
      <c r="J9621" s="492"/>
      <c r="K9621" s="458"/>
    </row>
    <row r="9622" spans="1:11">
      <c r="A9622" s="450"/>
      <c r="B9622" s="563"/>
      <c r="C9622" s="564"/>
      <c r="D9622" s="565"/>
      <c r="E9622" s="565"/>
      <c r="F9622" s="566"/>
      <c r="G9622" s="489"/>
      <c r="H9622" s="489"/>
      <c r="I9622" s="743"/>
      <c r="J9622" s="492"/>
      <c r="K9622" s="458"/>
    </row>
    <row r="9623" spans="1:11">
      <c r="A9623" s="450"/>
      <c r="B9623" s="563"/>
      <c r="C9623" s="564"/>
      <c r="D9623" s="565"/>
      <c r="E9623" s="565"/>
      <c r="F9623" s="566"/>
      <c r="G9623" s="489"/>
      <c r="H9623" s="489"/>
      <c r="I9623" s="743"/>
      <c r="J9623" s="492"/>
      <c r="K9623" s="458"/>
    </row>
    <row r="9624" spans="1:11">
      <c r="A9624" s="450"/>
      <c r="B9624" s="581"/>
      <c r="C9624" s="523"/>
      <c r="D9624" s="523"/>
      <c r="E9624" s="582"/>
      <c r="F9624" s="583"/>
      <c r="G9624" s="532"/>
      <c r="H9624" s="532"/>
      <c r="I9624" s="524" t="s">
        <v>138</v>
      </c>
      <c r="J9624" s="501">
        <f>SUM(J9617:J9623)</f>
        <v>337.02</v>
      </c>
      <c r="K9624" s="458"/>
    </row>
    <row r="9625" spans="1:11">
      <c r="A9625" s="450"/>
      <c r="B9625" s="584"/>
      <c r="C9625" s="523"/>
      <c r="D9625" s="523"/>
      <c r="E9625" s="582"/>
      <c r="F9625" s="583"/>
      <c r="G9625" s="532"/>
      <c r="H9625" s="532"/>
      <c r="I9625" s="524"/>
      <c r="J9625" s="582"/>
      <c r="K9625" s="458"/>
    </row>
    <row r="9626" spans="1:11" ht="20.399999999999999">
      <c r="A9626" s="450"/>
      <c r="B9626" s="1667" t="s">
        <v>1141</v>
      </c>
      <c r="C9626" s="1668"/>
      <c r="D9626" s="1668"/>
      <c r="E9626" s="1668"/>
      <c r="F9626" s="1669"/>
      <c r="G9626" s="587" t="s">
        <v>494</v>
      </c>
      <c r="H9626" s="506" t="s">
        <v>1115</v>
      </c>
      <c r="I9626" s="557"/>
      <c r="J9626" s="509" t="s">
        <v>482</v>
      </c>
      <c r="K9626" s="458"/>
    </row>
    <row r="9627" spans="1:11">
      <c r="A9627" s="450"/>
      <c r="B9627" s="1654"/>
      <c r="C9627" s="1655"/>
      <c r="D9627" s="1655"/>
      <c r="E9627" s="1655"/>
      <c r="F9627" s="1656"/>
      <c r="G9627" s="489"/>
      <c r="H9627" s="1657"/>
      <c r="I9627" s="1658"/>
      <c r="J9627" s="492"/>
      <c r="K9627" s="458"/>
    </row>
    <row r="9628" spans="1:11">
      <c r="A9628" s="450"/>
      <c r="B9628" s="1659"/>
      <c r="C9628" s="1660"/>
      <c r="D9628" s="1660"/>
      <c r="E9628" s="1660"/>
      <c r="F9628" s="1661"/>
      <c r="G9628" s="496"/>
      <c r="H9628" s="1662"/>
      <c r="I9628" s="1663"/>
      <c r="J9628" s="492"/>
      <c r="K9628" s="458"/>
    </row>
    <row r="9629" spans="1:11">
      <c r="A9629" s="450"/>
      <c r="B9629" s="581"/>
      <c r="C9629" s="523"/>
      <c r="D9629" s="523"/>
      <c r="E9629" s="582"/>
      <c r="F9629" s="583"/>
      <c r="G9629" s="532"/>
      <c r="H9629" s="532"/>
      <c r="I9629" s="524" t="s">
        <v>138</v>
      </c>
      <c r="J9629" s="501">
        <f>SUM(J9627:J9628)</f>
        <v>0</v>
      </c>
      <c r="K9629" s="458"/>
    </row>
    <row r="9630" spans="1:11">
      <c r="A9630" s="450"/>
      <c r="B9630" s="523"/>
      <c r="C9630" s="523"/>
      <c r="D9630" s="523"/>
      <c r="E9630" s="523"/>
      <c r="F9630" s="523"/>
      <c r="G9630" s="523"/>
      <c r="H9630" s="523"/>
      <c r="I9630" s="524"/>
      <c r="J9630" s="523"/>
      <c r="K9630" s="458"/>
    </row>
    <row r="9631" spans="1:11">
      <c r="A9631" s="450"/>
      <c r="B9631" s="1645" t="s">
        <v>1142</v>
      </c>
      <c r="C9631" s="1646"/>
      <c r="D9631" s="1646"/>
      <c r="E9631" s="1646"/>
      <c r="F9631" s="1646"/>
      <c r="G9631" s="1646"/>
      <c r="H9631" s="1646"/>
      <c r="I9631" s="1647"/>
      <c r="J9631" s="573">
        <f>J9629+J9624+J9614</f>
        <v>344.29217454545454</v>
      </c>
      <c r="K9631" s="458"/>
    </row>
    <row r="9632" spans="1:11">
      <c r="A9632" s="450"/>
      <c r="B9632" s="523"/>
      <c r="C9632" s="523"/>
      <c r="D9632" s="523"/>
      <c r="E9632" s="523"/>
      <c r="F9632" s="523"/>
      <c r="G9632" s="523"/>
      <c r="H9632" s="523"/>
      <c r="I9632" s="524"/>
      <c r="J9632" s="523"/>
      <c r="K9632" s="458"/>
    </row>
    <row r="9633" spans="1:11">
      <c r="A9633" s="450"/>
      <c r="B9633" s="1645" t="s">
        <v>1143</v>
      </c>
      <c r="C9633" s="1646"/>
      <c r="D9633" s="1646"/>
      <c r="E9633" s="1646"/>
      <c r="F9633" s="1646"/>
      <c r="G9633" s="1646"/>
      <c r="H9633" s="1646"/>
      <c r="I9633" s="1647"/>
      <c r="J9633" s="501">
        <f>J9631*0</f>
        <v>0</v>
      </c>
      <c r="K9633" s="458"/>
    </row>
    <row r="9634" spans="1:11">
      <c r="A9634" s="450"/>
      <c r="B9634" s="523"/>
      <c r="C9634" s="523"/>
      <c r="D9634" s="523"/>
      <c r="E9634" s="523"/>
      <c r="F9634" s="523"/>
      <c r="G9634" s="523"/>
      <c r="H9634" s="523"/>
      <c r="I9634" s="524"/>
      <c r="J9634" s="523"/>
      <c r="K9634" s="458"/>
    </row>
    <row r="9635" spans="1:11">
      <c r="A9635" s="450"/>
      <c r="B9635" s="1645" t="s">
        <v>1144</v>
      </c>
      <c r="C9635" s="1646"/>
      <c r="D9635" s="1646"/>
      <c r="E9635" s="1646"/>
      <c r="F9635" s="1646"/>
      <c r="G9635" s="1646"/>
      <c r="H9635" s="1646"/>
      <c r="I9635" s="1647"/>
      <c r="J9635" s="573">
        <f>J9631+J9633</f>
        <v>344.29217454545454</v>
      </c>
      <c r="K9635" s="458"/>
    </row>
    <row r="9636" spans="1:11">
      <c r="A9636" s="450"/>
      <c r="B9636" s="511"/>
      <c r="C9636" s="511"/>
      <c r="D9636" s="511"/>
      <c r="E9636" s="511"/>
      <c r="F9636" s="511"/>
      <c r="G9636" s="511"/>
      <c r="H9636" s="511"/>
      <c r="I9636" s="571"/>
      <c r="J9636" s="511"/>
      <c r="K9636" s="458"/>
    </row>
    <row r="9637" spans="1:11">
      <c r="A9637" s="450"/>
      <c r="B9637" s="589"/>
      <c r="C9637" s="559"/>
      <c r="D9637" s="559"/>
      <c r="E9637" s="559"/>
      <c r="F9637" s="559"/>
      <c r="G9637" s="559"/>
      <c r="H9637" s="559"/>
      <c r="I9637" s="559"/>
      <c r="J9637" s="590"/>
      <c r="K9637" s="458"/>
    </row>
    <row r="9638" spans="1:11">
      <c r="A9638" s="450"/>
      <c r="B9638" s="591"/>
      <c r="C9638" s="592"/>
      <c r="D9638" s="593"/>
      <c r="E9638" s="593"/>
      <c r="F9638" s="594" t="s">
        <v>1119</v>
      </c>
      <c r="G9638" s="595" t="s">
        <v>1119</v>
      </c>
      <c r="H9638" s="592"/>
      <c r="I9638" s="592"/>
      <c r="J9638" s="596"/>
      <c r="K9638" s="458"/>
    </row>
    <row r="9639" spans="1:11">
      <c r="A9639" s="450"/>
      <c r="B9639" s="459"/>
      <c r="C9639" s="459"/>
      <c r="D9639" s="459"/>
      <c r="E9639" s="459"/>
      <c r="F9639" s="459"/>
      <c r="G9639" s="459"/>
      <c r="H9639" s="459"/>
      <c r="I9639" s="459"/>
      <c r="J9639" s="459"/>
      <c r="K9639" s="458"/>
    </row>
    <row r="9640" spans="1:11">
      <c r="A9640" s="450"/>
      <c r="B9640" s="597"/>
      <c r="C9640" s="598"/>
      <c r="D9640" s="598"/>
      <c r="E9640" s="598"/>
      <c r="F9640" s="599"/>
      <c r="G9640" s="600" t="s">
        <v>482</v>
      </c>
      <c r="H9640" s="502"/>
      <c r="I9640" s="502"/>
      <c r="J9640" s="505"/>
      <c r="K9640" s="458"/>
    </row>
    <row r="9641" spans="1:11">
      <c r="A9641" s="450"/>
      <c r="B9641" s="601"/>
      <c r="C9641" s="602"/>
      <c r="D9641" s="602"/>
      <c r="E9641" s="602"/>
      <c r="F9641" s="603"/>
      <c r="G9641" s="1648" t="s">
        <v>1145</v>
      </c>
      <c r="H9641" s="1649"/>
      <c r="I9641" s="1649"/>
      <c r="J9641" s="1650"/>
      <c r="K9641" s="458"/>
    </row>
    <row r="9642" spans="1:11">
      <c r="A9642" s="450"/>
      <c r="B9642" s="604"/>
      <c r="C9642" s="605"/>
      <c r="D9642" s="605"/>
      <c r="E9642" s="605"/>
      <c r="F9642" s="606"/>
      <c r="G9642" s="607"/>
      <c r="H9642" s="1651"/>
      <c r="I9642" s="1652"/>
      <c r="J9642" s="1653"/>
      <c r="K9642" s="458"/>
    </row>
    <row r="9643" spans="1:11" ht="15" thickBot="1">
      <c r="A9643" s="608"/>
      <c r="B9643" s="609"/>
      <c r="C9643" s="609"/>
      <c r="D9643" s="609"/>
      <c r="E9643" s="609"/>
      <c r="F9643" s="609"/>
      <c r="G9643" s="609"/>
      <c r="H9643" s="609"/>
      <c r="I9643" s="609"/>
      <c r="J9643" s="609"/>
      <c r="K9643" s="610"/>
    </row>
    <row r="9644" spans="1:11">
      <c r="A9644" s="447"/>
      <c r="B9644" s="448"/>
      <c r="C9644" s="448"/>
      <c r="D9644" s="448"/>
      <c r="E9644" s="448"/>
      <c r="F9644" s="448"/>
      <c r="G9644" s="448"/>
      <c r="H9644" s="448"/>
      <c r="I9644" s="448"/>
      <c r="J9644" s="448"/>
      <c r="K9644" s="449"/>
    </row>
    <row r="9645" spans="1:11">
      <c r="A9645" s="450"/>
      <c r="B9645" s="451" t="s">
        <v>141</v>
      </c>
      <c r="C9645" s="452"/>
      <c r="D9645" s="453" t="s">
        <v>1105</v>
      </c>
      <c r="E9645" s="454"/>
      <c r="F9645" s="455"/>
      <c r="G9645" s="455"/>
      <c r="H9645" s="456"/>
      <c r="I9645" s="456"/>
      <c r="J9645" s="457"/>
      <c r="K9645" s="458"/>
    </row>
    <row r="9646" spans="1:11">
      <c r="A9646" s="450"/>
      <c r="B9646" s="459"/>
      <c r="C9646" s="459"/>
      <c r="D9646" s="459"/>
      <c r="E9646" s="459"/>
      <c r="F9646" s="459"/>
      <c r="G9646" s="459"/>
      <c r="H9646" s="459"/>
      <c r="I9646" s="459"/>
      <c r="J9646" s="459"/>
      <c r="K9646" s="458"/>
    </row>
    <row r="9647" spans="1:11">
      <c r="A9647" s="450"/>
      <c r="B9647" s="460" t="s">
        <v>1437</v>
      </c>
      <c r="C9647" s="461" t="s">
        <v>1107</v>
      </c>
      <c r="D9647" s="1671" t="s">
        <v>198</v>
      </c>
      <c r="E9647" s="1672"/>
      <c r="F9647" s="1672"/>
      <c r="G9647" s="1672"/>
      <c r="H9647" s="1672"/>
      <c r="I9647" s="1673"/>
      <c r="J9647" s="462" t="s">
        <v>1108</v>
      </c>
      <c r="K9647" s="458"/>
    </row>
    <row r="9648" spans="1:11" ht="36.75" customHeight="1">
      <c r="A9648" s="450"/>
      <c r="B9648" s="463"/>
      <c r="C9648" s="464"/>
      <c r="D9648" s="1674" t="s">
        <v>1576</v>
      </c>
      <c r="E9648" s="1675"/>
      <c r="F9648" s="1675"/>
      <c r="G9648" s="1675"/>
      <c r="H9648" s="1675"/>
      <c r="I9648" s="1676"/>
      <c r="J9648" s="468" t="str">
        <f>F9665</f>
        <v>U</v>
      </c>
      <c r="K9648" s="458"/>
    </row>
    <row r="9649" spans="1:11">
      <c r="A9649" s="450"/>
      <c r="B9649" s="469"/>
      <c r="C9649" s="469"/>
      <c r="D9649" s="469"/>
      <c r="E9649" s="469"/>
      <c r="F9649" s="469"/>
      <c r="G9649" s="469"/>
      <c r="H9649" s="469"/>
      <c r="I9649" s="470"/>
      <c r="J9649" s="471"/>
      <c r="K9649" s="458"/>
    </row>
    <row r="9650" spans="1:11">
      <c r="A9650" s="450"/>
      <c r="B9650" s="1648" t="s">
        <v>1111</v>
      </c>
      <c r="C9650" s="1650"/>
      <c r="D9650" s="1679" t="s">
        <v>873</v>
      </c>
      <c r="E9650" s="1681" t="s">
        <v>1112</v>
      </c>
      <c r="F9650" s="472" t="s">
        <v>1113</v>
      </c>
      <c r="G9650" s="473"/>
      <c r="H9650" s="472" t="s">
        <v>1114</v>
      </c>
      <c r="I9650" s="473"/>
      <c r="J9650" s="474" t="s">
        <v>1115</v>
      </c>
      <c r="K9650" s="458"/>
    </row>
    <row r="9651" spans="1:11">
      <c r="A9651" s="450"/>
      <c r="B9651" s="1677"/>
      <c r="C9651" s="1678"/>
      <c r="D9651" s="1680"/>
      <c r="E9651" s="1682"/>
      <c r="F9651" s="475" t="s">
        <v>1116</v>
      </c>
      <c r="G9651" s="475" t="s">
        <v>1117</v>
      </c>
      <c r="H9651" s="475" t="s">
        <v>1116</v>
      </c>
      <c r="I9651" s="476" t="s">
        <v>1117</v>
      </c>
      <c r="J9651" s="477" t="s">
        <v>1118</v>
      </c>
      <c r="K9651" s="458"/>
    </row>
    <row r="9652" spans="1:11">
      <c r="A9652" s="450"/>
      <c r="B9652" s="486"/>
      <c r="C9652" s="487"/>
      <c r="D9652" s="488"/>
      <c r="E9652" s="481"/>
      <c r="F9652" s="481"/>
      <c r="G9652" s="482"/>
      <c r="H9652" s="490"/>
      <c r="I9652" s="484"/>
      <c r="J9652" s="492"/>
      <c r="K9652" s="458"/>
    </row>
    <row r="9653" spans="1:11">
      <c r="A9653" s="450"/>
      <c r="B9653" s="486"/>
      <c r="C9653" s="487"/>
      <c r="D9653" s="488"/>
      <c r="E9653" s="489"/>
      <c r="F9653" s="489"/>
      <c r="G9653" s="489"/>
      <c r="H9653" s="490"/>
      <c r="I9653" s="491"/>
      <c r="J9653" s="492">
        <f>H9653*F9653*E9653+I9653*G9653*E9653</f>
        <v>0</v>
      </c>
      <c r="K9653" s="458"/>
    </row>
    <row r="9654" spans="1:11">
      <c r="A9654" s="450"/>
      <c r="B9654" s="493"/>
      <c r="C9654" s="494"/>
      <c r="D9654" s="495"/>
      <c r="E9654" s="496"/>
      <c r="F9654" s="496"/>
      <c r="G9654" s="496"/>
      <c r="H9654" s="497"/>
      <c r="I9654" s="498"/>
      <c r="J9654" s="492">
        <f>H9654*F9654*E9654+I9654*G9654*E9654</f>
        <v>0</v>
      </c>
      <c r="K9654" s="458"/>
    </row>
    <row r="9655" spans="1:11">
      <c r="A9655" s="450"/>
      <c r="B9655" s="499" t="s">
        <v>1119</v>
      </c>
      <c r="C9655" s="469"/>
      <c r="D9655" s="469"/>
      <c r="E9655" s="469"/>
      <c r="F9655" s="469"/>
      <c r="G9655" s="469"/>
      <c r="H9655" s="469"/>
      <c r="I9655" s="500" t="s">
        <v>138</v>
      </c>
      <c r="J9655" s="501">
        <f>SUM(J9652:J9654)</f>
        <v>0</v>
      </c>
      <c r="K9655" s="458"/>
    </row>
    <row r="9656" spans="1:11">
      <c r="A9656" s="450"/>
      <c r="B9656" s="502"/>
      <c r="C9656" s="502"/>
      <c r="D9656" s="502"/>
      <c r="E9656" s="502"/>
      <c r="F9656" s="502"/>
      <c r="G9656" s="502"/>
      <c r="H9656" s="502"/>
      <c r="I9656" s="503"/>
      <c r="J9656" s="504"/>
      <c r="K9656" s="458"/>
    </row>
    <row r="9657" spans="1:11" ht="20.399999999999999">
      <c r="A9657" s="450"/>
      <c r="B9657" s="1664" t="s">
        <v>1120</v>
      </c>
      <c r="C9657" s="1665"/>
      <c r="D9657" s="1665"/>
      <c r="E9657" s="1666"/>
      <c r="F9657" s="505" t="s">
        <v>873</v>
      </c>
      <c r="G9657" s="506"/>
      <c r="H9657" s="507" t="s">
        <v>560</v>
      </c>
      <c r="I9657" s="508" t="s">
        <v>1121</v>
      </c>
      <c r="J9657" s="509" t="s">
        <v>1122</v>
      </c>
      <c r="K9657" s="458"/>
    </row>
    <row r="9658" spans="1:11">
      <c r="A9658" s="450"/>
      <c r="B9658" s="510"/>
      <c r="C9658" s="511"/>
      <c r="D9658" s="512"/>
      <c r="E9658" s="513"/>
      <c r="F9658" s="514"/>
      <c r="G9658" s="515"/>
      <c r="H9658" s="516"/>
      <c r="I9658" s="484"/>
      <c r="J9658" s="485"/>
      <c r="K9658" s="458"/>
    </row>
    <row r="9659" spans="1:11">
      <c r="A9659" s="450"/>
      <c r="B9659" s="517"/>
      <c r="C9659" s="518"/>
      <c r="D9659" s="459"/>
      <c r="E9659" s="487"/>
      <c r="F9659" s="488"/>
      <c r="G9659" s="519"/>
      <c r="H9659" s="520"/>
      <c r="I9659" s="521"/>
      <c r="J9659" s="492"/>
      <c r="K9659" s="458"/>
    </row>
    <row r="9660" spans="1:11">
      <c r="A9660" s="450"/>
      <c r="B9660" s="517" t="s">
        <v>734</v>
      </c>
      <c r="C9660" s="518"/>
      <c r="D9660" s="459"/>
      <c r="E9660" s="487"/>
      <c r="F9660" s="488"/>
      <c r="G9660" s="519"/>
      <c r="H9660" s="520">
        <v>0.26</v>
      </c>
      <c r="I9660" s="521">
        <f>VLOOKUP(B9660,'MÃO DE OBRA'!$A:$E,5,FALSE)/220</f>
        <v>23.596363636363641</v>
      </c>
      <c r="J9660" s="492">
        <f t="shared" ref="J9660:J9661" si="268">H9660*I9660</f>
        <v>6.1350545454545466</v>
      </c>
      <c r="K9660" s="458"/>
    </row>
    <row r="9661" spans="1:11">
      <c r="A9661" s="450"/>
      <c r="B9661" s="517" t="s">
        <v>741</v>
      </c>
      <c r="C9661" s="518"/>
      <c r="D9661" s="459"/>
      <c r="E9661" s="487"/>
      <c r="F9661" s="488"/>
      <c r="G9661" s="519"/>
      <c r="H9661" s="520">
        <v>0.08</v>
      </c>
      <c r="I9661" s="521">
        <f>VLOOKUP(B9661,'MÃO DE OBRA'!$A:$E,5,FALSE)/220</f>
        <v>14.214</v>
      </c>
      <c r="J9661" s="492">
        <f t="shared" si="268"/>
        <v>1.1371200000000001</v>
      </c>
      <c r="K9661" s="458"/>
    </row>
    <row r="9662" spans="1:11">
      <c r="A9662" s="450"/>
      <c r="B9662" s="517"/>
      <c r="C9662" s="518"/>
      <c r="D9662" s="459"/>
      <c r="E9662" s="487"/>
      <c r="F9662" s="488"/>
      <c r="G9662" s="519"/>
      <c r="H9662" s="520"/>
      <c r="I9662" s="491"/>
      <c r="J9662" s="492">
        <f>H9662*I9662</f>
        <v>0</v>
      </c>
      <c r="K9662" s="458"/>
    </row>
    <row r="9663" spans="1:11">
      <c r="A9663" s="450"/>
      <c r="B9663" s="499" t="s">
        <v>1119</v>
      </c>
      <c r="C9663" s="502"/>
      <c r="D9663" s="502"/>
      <c r="E9663" s="502"/>
      <c r="F9663" s="502"/>
      <c r="G9663" s="502"/>
      <c r="H9663" s="502"/>
      <c r="I9663" s="522" t="s">
        <v>138</v>
      </c>
      <c r="J9663" s="501">
        <f>SUM(J9658:J9662)</f>
        <v>7.272174545454547</v>
      </c>
      <c r="K9663" s="458"/>
    </row>
    <row r="9664" spans="1:11">
      <c r="A9664" s="450"/>
      <c r="B9664" s="523"/>
      <c r="C9664" s="523"/>
      <c r="D9664" s="523"/>
      <c r="E9664" s="523"/>
      <c r="F9664" s="523"/>
      <c r="G9664" s="523"/>
      <c r="H9664" s="523"/>
      <c r="I9664" s="524"/>
      <c r="J9664" s="523"/>
      <c r="K9664" s="458"/>
    </row>
    <row r="9665" spans="1:11">
      <c r="A9665" s="450"/>
      <c r="B9665" s="525" t="s">
        <v>1123</v>
      </c>
      <c r="C9665" s="526"/>
      <c r="D9665" s="523"/>
      <c r="E9665" s="527">
        <v>1</v>
      </c>
      <c r="F9665" s="528" t="s">
        <v>1563</v>
      </c>
      <c r="G9665" s="506"/>
      <c r="H9665" s="506"/>
      <c r="I9665" s="529" t="s">
        <v>1124</v>
      </c>
      <c r="J9665" s="501">
        <f>J9655+J9663</f>
        <v>7.272174545454547</v>
      </c>
      <c r="K9665" s="458"/>
    </row>
    <row r="9666" spans="1:11">
      <c r="A9666" s="450"/>
      <c r="B9666" s="530"/>
      <c r="C9666" s="523"/>
      <c r="D9666" s="523"/>
      <c r="E9666" s="531"/>
      <c r="F9666" s="532"/>
      <c r="G9666" s="532"/>
      <c r="H9666" s="532"/>
      <c r="I9666" s="524"/>
      <c r="J9666" s="523"/>
      <c r="K9666" s="458"/>
    </row>
    <row r="9667" spans="1:11" ht="20.399999999999999">
      <c r="A9667" s="450"/>
      <c r="B9667" s="1667" t="s">
        <v>481</v>
      </c>
      <c r="C9667" s="1668"/>
      <c r="D9667" s="1668"/>
      <c r="E9667" s="1669"/>
      <c r="F9667" s="533" t="s">
        <v>873</v>
      </c>
      <c r="G9667" s="534" t="s">
        <v>493</v>
      </c>
      <c r="H9667" s="507" t="s">
        <v>1115</v>
      </c>
      <c r="I9667" s="535" t="s">
        <v>480</v>
      </c>
      <c r="J9667" s="536" t="s">
        <v>482</v>
      </c>
      <c r="K9667" s="458"/>
    </row>
    <row r="9668" spans="1:11">
      <c r="A9668" s="450"/>
      <c r="B9668" s="537"/>
      <c r="C9668" s="538"/>
      <c r="D9668" s="538"/>
      <c r="E9668" s="539"/>
      <c r="F9668" s="540"/>
      <c r="G9668" s="541"/>
      <c r="H9668" s="547"/>
      <c r="I9668" s="543"/>
      <c r="J9668" s="485"/>
      <c r="K9668" s="458"/>
    </row>
    <row r="9669" spans="1:11">
      <c r="A9669" s="450"/>
      <c r="B9669" s="537"/>
      <c r="C9669" s="518"/>
      <c r="D9669" s="518"/>
      <c r="E9669" s="487"/>
      <c r="F9669" s="540"/>
      <c r="G9669" s="541"/>
      <c r="H9669" s="547"/>
      <c r="I9669" s="543"/>
      <c r="J9669" s="492"/>
      <c r="K9669" s="458"/>
    </row>
    <row r="9670" spans="1:11">
      <c r="A9670" s="450"/>
      <c r="B9670" s="517"/>
      <c r="C9670" s="518"/>
      <c r="D9670" s="518"/>
      <c r="E9670" s="487"/>
      <c r="F9670" s="488"/>
      <c r="G9670" s="546"/>
      <c r="H9670" s="547"/>
      <c r="I9670" s="543"/>
      <c r="J9670" s="492">
        <f>H9670*I9670*E9652*F9652</f>
        <v>0</v>
      </c>
      <c r="K9670" s="458"/>
    </row>
    <row r="9671" spans="1:11">
      <c r="A9671" s="450"/>
      <c r="B9671" s="517"/>
      <c r="C9671" s="526"/>
      <c r="D9671" s="526"/>
      <c r="E9671" s="494"/>
      <c r="F9671" s="488"/>
      <c r="G9671" s="468"/>
      <c r="H9671" s="547"/>
      <c r="I9671" s="548"/>
      <c r="J9671" s="492">
        <f>H9671*I9671*E9653*F9653</f>
        <v>0</v>
      </c>
      <c r="K9671" s="458"/>
    </row>
    <row r="9672" spans="1:11">
      <c r="A9672" s="450"/>
      <c r="B9672" s="550" t="s">
        <v>1119</v>
      </c>
      <c r="C9672" s="526"/>
      <c r="D9672" s="526"/>
      <c r="E9672" s="526"/>
      <c r="F9672" s="523"/>
      <c r="G9672" s="526"/>
      <c r="H9672" s="551"/>
      <c r="I9672" s="552" t="s">
        <v>138</v>
      </c>
      <c r="J9672" s="501">
        <f>SUM(J9668:J9671)</f>
        <v>0</v>
      </c>
      <c r="K9672" s="458"/>
    </row>
    <row r="9673" spans="1:11">
      <c r="A9673" s="450"/>
      <c r="B9673" s="553"/>
      <c r="C9673" s="526"/>
      <c r="D9673" s="526"/>
      <c r="E9673" s="554"/>
      <c r="F9673" s="555"/>
      <c r="G9673" s="506"/>
      <c r="H9673" s="506"/>
      <c r="I9673" s="529"/>
      <c r="J9673" s="554"/>
      <c r="K9673" s="458"/>
    </row>
    <row r="9674" spans="1:11" ht="20.399999999999999">
      <c r="A9674" s="450"/>
      <c r="B9674" s="1667" t="s">
        <v>1125</v>
      </c>
      <c r="C9674" s="1668"/>
      <c r="D9674" s="1668"/>
      <c r="E9674" s="1668"/>
      <c r="F9674" s="1669"/>
      <c r="G9674" s="556" t="s">
        <v>494</v>
      </c>
      <c r="H9674" s="506" t="s">
        <v>1126</v>
      </c>
      <c r="I9674" s="557" t="s">
        <v>1115</v>
      </c>
      <c r="J9674" s="509" t="s">
        <v>482</v>
      </c>
      <c r="K9674" s="458"/>
    </row>
    <row r="9675" spans="1:11">
      <c r="A9675" s="450"/>
      <c r="B9675" s="558"/>
      <c r="C9675" s="559"/>
      <c r="D9675" s="560"/>
      <c r="E9675" s="560"/>
      <c r="F9675" s="561"/>
      <c r="G9675" s="489"/>
      <c r="H9675" s="489"/>
      <c r="I9675" s="562"/>
      <c r="J9675" s="492"/>
      <c r="K9675" s="458"/>
    </row>
    <row r="9676" spans="1:11">
      <c r="A9676" s="450"/>
      <c r="B9676" s="563"/>
      <c r="C9676" s="564"/>
      <c r="D9676" s="565"/>
      <c r="E9676" s="565"/>
      <c r="F9676" s="566"/>
      <c r="G9676" s="489"/>
      <c r="H9676" s="489"/>
      <c r="I9676" s="562"/>
      <c r="J9676" s="492"/>
      <c r="K9676" s="458"/>
    </row>
    <row r="9677" spans="1:11">
      <c r="A9677" s="450"/>
      <c r="B9677" s="1670" t="s">
        <v>138</v>
      </c>
      <c r="C9677" s="1670"/>
      <c r="D9677" s="1670"/>
      <c r="E9677" s="1670"/>
      <c r="F9677" s="1670"/>
      <c r="G9677" s="1670"/>
      <c r="H9677" s="1670"/>
      <c r="I9677" s="1670"/>
      <c r="J9677" s="501">
        <f>SUM(J9675:J9676)</f>
        <v>0</v>
      </c>
      <c r="K9677" s="458"/>
    </row>
    <row r="9678" spans="1:11">
      <c r="A9678" s="450"/>
      <c r="B9678" s="567"/>
      <c r="C9678" s="511"/>
      <c r="D9678" s="511"/>
      <c r="E9678" s="568"/>
      <c r="F9678" s="569"/>
      <c r="G9678" s="570"/>
      <c r="H9678" s="570"/>
      <c r="I9678" s="571"/>
      <c r="J9678" s="572"/>
      <c r="K9678" s="458"/>
    </row>
    <row r="9679" spans="1:11">
      <c r="A9679" s="450"/>
      <c r="B9679" s="573" t="s">
        <v>1127</v>
      </c>
      <c r="C9679" s="573"/>
      <c r="D9679" s="550"/>
      <c r="E9679" s="523"/>
      <c r="F9679" s="523"/>
      <c r="G9679" s="523"/>
      <c r="H9679" s="574"/>
      <c r="I9679" s="575"/>
      <c r="J9679" s="639">
        <f>(J9665+J9672+J9677)/E9665</f>
        <v>7.272174545454547</v>
      </c>
      <c r="K9679" s="458"/>
    </row>
    <row r="9680" spans="1:11">
      <c r="A9680" s="450"/>
      <c r="B9680" s="553"/>
      <c r="C9680" s="526"/>
      <c r="D9680" s="526"/>
      <c r="E9680" s="554"/>
      <c r="F9680" s="555"/>
      <c r="G9680" s="506"/>
      <c r="H9680" s="506"/>
      <c r="I9680" s="529"/>
      <c r="J9680" s="576"/>
      <c r="K9680" s="458"/>
    </row>
    <row r="9681" spans="1:11" ht="20.399999999999999">
      <c r="A9681" s="450"/>
      <c r="B9681" s="1667" t="s">
        <v>1128</v>
      </c>
      <c r="C9681" s="1668"/>
      <c r="D9681" s="1668"/>
      <c r="E9681" s="1668"/>
      <c r="F9681" s="1669"/>
      <c r="G9681" s="556" t="s">
        <v>494</v>
      </c>
      <c r="H9681" s="506" t="s">
        <v>1126</v>
      </c>
      <c r="I9681" s="557" t="s">
        <v>1115</v>
      </c>
      <c r="J9681" s="509" t="s">
        <v>482</v>
      </c>
      <c r="K9681" s="458"/>
    </row>
    <row r="9682" spans="1:11">
      <c r="A9682" s="450"/>
      <c r="B9682" s="558" t="s">
        <v>1577</v>
      </c>
      <c r="C9682" s="559"/>
      <c r="D9682" s="560"/>
      <c r="E9682" s="560"/>
      <c r="F9682" s="561"/>
      <c r="G9682" s="489">
        <v>1</v>
      </c>
      <c r="H9682" s="489" t="s">
        <v>1126</v>
      </c>
      <c r="I9682" s="562">
        <v>223</v>
      </c>
      <c r="J9682" s="492">
        <f>G9682*I9682</f>
        <v>223</v>
      </c>
      <c r="K9682" s="458"/>
    </row>
    <row r="9683" spans="1:11">
      <c r="A9683" s="450"/>
      <c r="B9683" s="563" t="s">
        <v>1546</v>
      </c>
      <c r="C9683" s="564"/>
      <c r="D9683" s="565"/>
      <c r="E9683" s="565"/>
      <c r="F9683" s="566"/>
      <c r="G9683" s="489">
        <v>0.22</v>
      </c>
      <c r="H9683" s="489" t="s">
        <v>1140</v>
      </c>
      <c r="I9683" s="562">
        <v>38.090000000000003</v>
      </c>
      <c r="J9683" s="492">
        <f t="shared" ref="J9683:J9684" si="269">G9683*I9683</f>
        <v>8.3798000000000012</v>
      </c>
      <c r="K9683" s="458"/>
    </row>
    <row r="9684" spans="1:11">
      <c r="A9684" s="450"/>
      <c r="B9684" s="563" t="s">
        <v>1578</v>
      </c>
      <c r="C9684" s="564"/>
      <c r="D9684" s="565"/>
      <c r="E9684" s="565"/>
      <c r="F9684" s="566"/>
      <c r="G9684" s="489">
        <v>1</v>
      </c>
      <c r="H9684" s="489" t="s">
        <v>1126</v>
      </c>
      <c r="I9684" s="743">
        <v>114.81</v>
      </c>
      <c r="J9684" s="492">
        <f t="shared" si="269"/>
        <v>114.81</v>
      </c>
      <c r="K9684" s="458"/>
    </row>
    <row r="9685" spans="1:11">
      <c r="A9685" s="450"/>
      <c r="B9685" s="563"/>
      <c r="C9685" s="564"/>
      <c r="D9685" s="565"/>
      <c r="E9685" s="565"/>
      <c r="F9685" s="566"/>
      <c r="G9685" s="489"/>
      <c r="H9685" s="489"/>
      <c r="I9685" s="743"/>
      <c r="J9685" s="492"/>
      <c r="K9685" s="458"/>
    </row>
    <row r="9686" spans="1:11">
      <c r="A9686" s="450"/>
      <c r="B9686" s="563"/>
      <c r="C9686" s="564"/>
      <c r="D9686" s="565"/>
      <c r="E9686" s="565"/>
      <c r="F9686" s="566"/>
      <c r="G9686" s="489"/>
      <c r="H9686" s="489"/>
      <c r="I9686" s="743"/>
      <c r="J9686" s="492"/>
      <c r="K9686" s="458"/>
    </row>
    <row r="9687" spans="1:11">
      <c r="A9687" s="450"/>
      <c r="B9687" s="563"/>
      <c r="C9687" s="564"/>
      <c r="D9687" s="565"/>
      <c r="E9687" s="565"/>
      <c r="F9687" s="566"/>
      <c r="G9687" s="489"/>
      <c r="H9687" s="489"/>
      <c r="I9687" s="743"/>
      <c r="J9687" s="492"/>
      <c r="K9687" s="458"/>
    </row>
    <row r="9688" spans="1:11">
      <c r="A9688" s="450"/>
      <c r="B9688" s="563"/>
      <c r="C9688" s="564"/>
      <c r="D9688" s="565"/>
      <c r="E9688" s="565"/>
      <c r="F9688" s="566"/>
      <c r="G9688" s="489"/>
      <c r="H9688" s="489"/>
      <c r="I9688" s="743"/>
      <c r="J9688" s="492"/>
      <c r="K9688" s="458"/>
    </row>
    <row r="9689" spans="1:11">
      <c r="A9689" s="450"/>
      <c r="B9689" s="581"/>
      <c r="C9689" s="523"/>
      <c r="D9689" s="523"/>
      <c r="E9689" s="582"/>
      <c r="F9689" s="583"/>
      <c r="G9689" s="532"/>
      <c r="H9689" s="532"/>
      <c r="I9689" s="524" t="s">
        <v>138</v>
      </c>
      <c r="J9689" s="501">
        <f>SUM(J9682:J9688)</f>
        <v>346.18979999999999</v>
      </c>
      <c r="K9689" s="458"/>
    </row>
    <row r="9690" spans="1:11">
      <c r="A9690" s="450"/>
      <c r="B9690" s="584"/>
      <c r="C9690" s="523"/>
      <c r="D9690" s="523"/>
      <c r="E9690" s="582"/>
      <c r="F9690" s="583"/>
      <c r="G9690" s="532"/>
      <c r="H9690" s="532"/>
      <c r="I9690" s="524"/>
      <c r="J9690" s="582"/>
      <c r="K9690" s="458"/>
    </row>
    <row r="9691" spans="1:11" ht="20.399999999999999">
      <c r="A9691" s="450"/>
      <c r="B9691" s="1667" t="s">
        <v>1141</v>
      </c>
      <c r="C9691" s="1668"/>
      <c r="D9691" s="1668"/>
      <c r="E9691" s="1668"/>
      <c r="F9691" s="1669"/>
      <c r="G9691" s="587" t="s">
        <v>494</v>
      </c>
      <c r="H9691" s="506" t="s">
        <v>1115</v>
      </c>
      <c r="I9691" s="557"/>
      <c r="J9691" s="509" t="s">
        <v>482</v>
      </c>
      <c r="K9691" s="458"/>
    </row>
    <row r="9692" spans="1:11">
      <c r="A9692" s="450"/>
      <c r="B9692" s="1654"/>
      <c r="C9692" s="1655"/>
      <c r="D9692" s="1655"/>
      <c r="E9692" s="1655"/>
      <c r="F9692" s="1656"/>
      <c r="G9692" s="489"/>
      <c r="H9692" s="1657"/>
      <c r="I9692" s="1658"/>
      <c r="J9692" s="492"/>
      <c r="K9692" s="458"/>
    </row>
    <row r="9693" spans="1:11">
      <c r="A9693" s="450"/>
      <c r="B9693" s="1659"/>
      <c r="C9693" s="1660"/>
      <c r="D9693" s="1660"/>
      <c r="E9693" s="1660"/>
      <c r="F9693" s="1661"/>
      <c r="G9693" s="496"/>
      <c r="H9693" s="1662"/>
      <c r="I9693" s="1663"/>
      <c r="J9693" s="492"/>
      <c r="K9693" s="458"/>
    </row>
    <row r="9694" spans="1:11">
      <c r="A9694" s="450"/>
      <c r="B9694" s="581"/>
      <c r="C9694" s="523"/>
      <c r="D9694" s="523"/>
      <c r="E9694" s="582"/>
      <c r="F9694" s="583"/>
      <c r="G9694" s="532"/>
      <c r="H9694" s="532"/>
      <c r="I9694" s="524" t="s">
        <v>138</v>
      </c>
      <c r="J9694" s="501">
        <f>SUM(J9692:J9693)</f>
        <v>0</v>
      </c>
      <c r="K9694" s="458"/>
    </row>
    <row r="9695" spans="1:11">
      <c r="A9695" s="450"/>
      <c r="B9695" s="523"/>
      <c r="C9695" s="523"/>
      <c r="D9695" s="523"/>
      <c r="E9695" s="523"/>
      <c r="F9695" s="523"/>
      <c r="G9695" s="523"/>
      <c r="H9695" s="523"/>
      <c r="I9695" s="524"/>
      <c r="J9695" s="523"/>
      <c r="K9695" s="458"/>
    </row>
    <row r="9696" spans="1:11">
      <c r="A9696" s="450"/>
      <c r="B9696" s="1645" t="s">
        <v>1142</v>
      </c>
      <c r="C9696" s="1646"/>
      <c r="D9696" s="1646"/>
      <c r="E9696" s="1646"/>
      <c r="F9696" s="1646"/>
      <c r="G9696" s="1646"/>
      <c r="H9696" s="1646"/>
      <c r="I9696" s="1647"/>
      <c r="J9696" s="573">
        <f>J9694+J9689+J9679</f>
        <v>353.46197454545455</v>
      </c>
      <c r="K9696" s="458"/>
    </row>
    <row r="9697" spans="1:11">
      <c r="A9697" s="450"/>
      <c r="B9697" s="523"/>
      <c r="C9697" s="523"/>
      <c r="D9697" s="523"/>
      <c r="E9697" s="523"/>
      <c r="F9697" s="523"/>
      <c r="G9697" s="523"/>
      <c r="H9697" s="523"/>
      <c r="I9697" s="524"/>
      <c r="J9697" s="523"/>
      <c r="K9697" s="458"/>
    </row>
    <row r="9698" spans="1:11">
      <c r="A9698" s="450"/>
      <c r="B9698" s="1645" t="s">
        <v>1143</v>
      </c>
      <c r="C9698" s="1646"/>
      <c r="D9698" s="1646"/>
      <c r="E9698" s="1646"/>
      <c r="F9698" s="1646"/>
      <c r="G9698" s="1646"/>
      <c r="H9698" s="1646"/>
      <c r="I9698" s="1647"/>
      <c r="J9698" s="501">
        <f>J9696*0</f>
        <v>0</v>
      </c>
      <c r="K9698" s="458"/>
    </row>
    <row r="9699" spans="1:11">
      <c r="A9699" s="450"/>
      <c r="B9699" s="523"/>
      <c r="C9699" s="523"/>
      <c r="D9699" s="523"/>
      <c r="E9699" s="523"/>
      <c r="F9699" s="523"/>
      <c r="G9699" s="523"/>
      <c r="H9699" s="523"/>
      <c r="I9699" s="524"/>
      <c r="J9699" s="523"/>
      <c r="K9699" s="458"/>
    </row>
    <row r="9700" spans="1:11">
      <c r="A9700" s="450"/>
      <c r="B9700" s="1645" t="s">
        <v>1144</v>
      </c>
      <c r="C9700" s="1646"/>
      <c r="D9700" s="1646"/>
      <c r="E9700" s="1646"/>
      <c r="F9700" s="1646"/>
      <c r="G9700" s="1646"/>
      <c r="H9700" s="1646"/>
      <c r="I9700" s="1647"/>
      <c r="J9700" s="573">
        <f>J9696+J9698</f>
        <v>353.46197454545455</v>
      </c>
      <c r="K9700" s="458"/>
    </row>
    <row r="9701" spans="1:11">
      <c r="A9701" s="450"/>
      <c r="B9701" s="511"/>
      <c r="C9701" s="511"/>
      <c r="D9701" s="511"/>
      <c r="E9701" s="511"/>
      <c r="F9701" s="511"/>
      <c r="G9701" s="511"/>
      <c r="H9701" s="511"/>
      <c r="I9701" s="571"/>
      <c r="J9701" s="511"/>
      <c r="K9701" s="458"/>
    </row>
    <row r="9702" spans="1:11">
      <c r="A9702" s="450"/>
      <c r="B9702" s="589"/>
      <c r="C9702" s="559"/>
      <c r="D9702" s="559"/>
      <c r="E9702" s="559"/>
      <c r="F9702" s="559"/>
      <c r="G9702" s="559"/>
      <c r="H9702" s="559"/>
      <c r="I9702" s="559"/>
      <c r="J9702" s="590"/>
      <c r="K9702" s="458"/>
    </row>
    <row r="9703" spans="1:11">
      <c r="A9703" s="450"/>
      <c r="B9703" s="591"/>
      <c r="C9703" s="592"/>
      <c r="D9703" s="593"/>
      <c r="E9703" s="593"/>
      <c r="F9703" s="594" t="s">
        <v>1119</v>
      </c>
      <c r="G9703" s="595" t="s">
        <v>1119</v>
      </c>
      <c r="H9703" s="592"/>
      <c r="I9703" s="592"/>
      <c r="J9703" s="596"/>
      <c r="K9703" s="458"/>
    </row>
    <row r="9704" spans="1:11">
      <c r="A9704" s="450"/>
      <c r="B9704" s="459"/>
      <c r="C9704" s="459"/>
      <c r="D9704" s="459"/>
      <c r="E9704" s="459"/>
      <c r="F9704" s="459"/>
      <c r="G9704" s="459"/>
      <c r="H9704" s="459"/>
      <c r="I9704" s="459"/>
      <c r="J9704" s="459"/>
      <c r="K9704" s="458"/>
    </row>
    <row r="9705" spans="1:11">
      <c r="A9705" s="450"/>
      <c r="B9705" s="597"/>
      <c r="C9705" s="598"/>
      <c r="D9705" s="598"/>
      <c r="E9705" s="598"/>
      <c r="F9705" s="599"/>
      <c r="G9705" s="600" t="s">
        <v>482</v>
      </c>
      <c r="H9705" s="502"/>
      <c r="I9705" s="502"/>
      <c r="J9705" s="505"/>
      <c r="K9705" s="458"/>
    </row>
    <row r="9706" spans="1:11">
      <c r="A9706" s="450"/>
      <c r="B9706" s="601"/>
      <c r="C9706" s="602"/>
      <c r="D9706" s="602"/>
      <c r="E9706" s="602"/>
      <c r="F9706" s="603"/>
      <c r="G9706" s="1648" t="s">
        <v>1145</v>
      </c>
      <c r="H9706" s="1649"/>
      <c r="I9706" s="1649"/>
      <c r="J9706" s="1650"/>
      <c r="K9706" s="458"/>
    </row>
    <row r="9707" spans="1:11">
      <c r="A9707" s="450"/>
      <c r="B9707" s="604"/>
      <c r="C9707" s="605"/>
      <c r="D9707" s="605"/>
      <c r="E9707" s="605"/>
      <c r="F9707" s="606"/>
      <c r="G9707" s="607"/>
      <c r="H9707" s="1651"/>
      <c r="I9707" s="1652"/>
      <c r="J9707" s="1653"/>
      <c r="K9707" s="458"/>
    </row>
    <row r="9708" spans="1:11" ht="15" thickBot="1">
      <c r="A9708" s="608"/>
      <c r="B9708" s="609"/>
      <c r="C9708" s="609"/>
      <c r="D9708" s="609"/>
      <c r="E9708" s="609"/>
      <c r="F9708" s="609"/>
      <c r="G9708" s="609"/>
      <c r="H9708" s="609"/>
      <c r="I9708" s="609"/>
      <c r="J9708" s="609"/>
      <c r="K9708" s="610"/>
    </row>
    <row r="9709" spans="1:11">
      <c r="A9709" s="447"/>
      <c r="B9709" s="448"/>
      <c r="C9709" s="448"/>
      <c r="D9709" s="448"/>
      <c r="E9709" s="448"/>
      <c r="F9709" s="448"/>
      <c r="G9709" s="448"/>
      <c r="H9709" s="448"/>
      <c r="I9709" s="448"/>
      <c r="J9709" s="448"/>
      <c r="K9709" s="449"/>
    </row>
    <row r="9710" spans="1:11">
      <c r="A9710" s="450"/>
      <c r="B9710" s="451" t="s">
        <v>141</v>
      </c>
      <c r="C9710" s="452"/>
      <c r="D9710" s="453" t="s">
        <v>1105</v>
      </c>
      <c r="E9710" s="454"/>
      <c r="F9710" s="455"/>
      <c r="G9710" s="455"/>
      <c r="H9710" s="456"/>
      <c r="I9710" s="456"/>
      <c r="J9710" s="457"/>
      <c r="K9710" s="458"/>
    </row>
    <row r="9711" spans="1:11">
      <c r="A9711" s="450"/>
      <c r="B9711" s="459"/>
      <c r="C9711" s="459"/>
      <c r="D9711" s="459"/>
      <c r="E9711" s="459"/>
      <c r="F9711" s="459"/>
      <c r="G9711" s="459"/>
      <c r="H9711" s="459"/>
      <c r="I9711" s="459"/>
      <c r="J9711" s="459"/>
      <c r="K9711" s="458"/>
    </row>
    <row r="9712" spans="1:11">
      <c r="A9712" s="450"/>
      <c r="B9712" s="460" t="s">
        <v>1173</v>
      </c>
      <c r="C9712" s="461" t="s">
        <v>1107</v>
      </c>
      <c r="D9712" s="1671" t="s">
        <v>198</v>
      </c>
      <c r="E9712" s="1672"/>
      <c r="F9712" s="1672"/>
      <c r="G9712" s="1672"/>
      <c r="H9712" s="1672"/>
      <c r="I9712" s="1673"/>
      <c r="J9712" s="462" t="s">
        <v>1108</v>
      </c>
      <c r="K9712" s="458"/>
    </row>
    <row r="9713" spans="1:11" ht="25.5" customHeight="1">
      <c r="A9713" s="450"/>
      <c r="B9713" s="463">
        <v>80515</v>
      </c>
      <c r="C9713" s="464"/>
      <c r="D9713" s="1674" t="s">
        <v>1579</v>
      </c>
      <c r="E9713" s="1675"/>
      <c r="F9713" s="1675"/>
      <c r="G9713" s="1675"/>
      <c r="H9713" s="1675"/>
      <c r="I9713" s="1676"/>
      <c r="J9713" s="468" t="str">
        <f>F9730</f>
        <v>U</v>
      </c>
      <c r="K9713" s="458"/>
    </row>
    <row r="9714" spans="1:11">
      <c r="A9714" s="450"/>
      <c r="B9714" s="469"/>
      <c r="C9714" s="469"/>
      <c r="D9714" s="469"/>
      <c r="E9714" s="469"/>
      <c r="F9714" s="469"/>
      <c r="G9714" s="469"/>
      <c r="H9714" s="469"/>
      <c r="I9714" s="470"/>
      <c r="J9714" s="471"/>
      <c r="K9714" s="458"/>
    </row>
    <row r="9715" spans="1:11">
      <c r="A9715" s="450"/>
      <c r="B9715" s="1648" t="s">
        <v>1111</v>
      </c>
      <c r="C9715" s="1650"/>
      <c r="D9715" s="1679" t="s">
        <v>873</v>
      </c>
      <c r="E9715" s="1681" t="s">
        <v>1112</v>
      </c>
      <c r="F9715" s="472" t="s">
        <v>1113</v>
      </c>
      <c r="G9715" s="473"/>
      <c r="H9715" s="472" t="s">
        <v>1114</v>
      </c>
      <c r="I9715" s="473"/>
      <c r="J9715" s="474" t="s">
        <v>1115</v>
      </c>
      <c r="K9715" s="458"/>
    </row>
    <row r="9716" spans="1:11">
      <c r="A9716" s="450"/>
      <c r="B9716" s="1677"/>
      <c r="C9716" s="1678"/>
      <c r="D9716" s="1680"/>
      <c r="E9716" s="1682"/>
      <c r="F9716" s="475" t="s">
        <v>1116</v>
      </c>
      <c r="G9716" s="475" t="s">
        <v>1117</v>
      </c>
      <c r="H9716" s="475" t="s">
        <v>1116</v>
      </c>
      <c r="I9716" s="476" t="s">
        <v>1117</v>
      </c>
      <c r="J9716" s="477" t="s">
        <v>1118</v>
      </c>
      <c r="K9716" s="458"/>
    </row>
    <row r="9717" spans="1:11">
      <c r="A9717" s="450"/>
      <c r="B9717" s="486"/>
      <c r="C9717" s="487"/>
      <c r="D9717" s="488"/>
      <c r="E9717" s="481"/>
      <c r="F9717" s="481"/>
      <c r="G9717" s="482"/>
      <c r="H9717" s="490"/>
      <c r="I9717" s="484"/>
      <c r="J9717" s="492"/>
      <c r="K9717" s="458"/>
    </row>
    <row r="9718" spans="1:11">
      <c r="A9718" s="450"/>
      <c r="B9718" s="486"/>
      <c r="C9718" s="487"/>
      <c r="D9718" s="488"/>
      <c r="E9718" s="489"/>
      <c r="F9718" s="489"/>
      <c r="G9718" s="489"/>
      <c r="H9718" s="490"/>
      <c r="I9718" s="491"/>
      <c r="J9718" s="492">
        <f>H9718*F9718*E9718+I9718*G9718*E9718</f>
        <v>0</v>
      </c>
      <c r="K9718" s="458"/>
    </row>
    <row r="9719" spans="1:11">
      <c r="A9719" s="450"/>
      <c r="B9719" s="493"/>
      <c r="C9719" s="494"/>
      <c r="D9719" s="495"/>
      <c r="E9719" s="496"/>
      <c r="F9719" s="496"/>
      <c r="G9719" s="496"/>
      <c r="H9719" s="497"/>
      <c r="I9719" s="498"/>
      <c r="J9719" s="492">
        <f>H9719*F9719*E9719+I9719*G9719*E9719</f>
        <v>0</v>
      </c>
      <c r="K9719" s="458"/>
    </row>
    <row r="9720" spans="1:11">
      <c r="A9720" s="450"/>
      <c r="B9720" s="499" t="s">
        <v>1119</v>
      </c>
      <c r="C9720" s="469"/>
      <c r="D9720" s="469"/>
      <c r="E9720" s="469"/>
      <c r="F9720" s="469"/>
      <c r="G9720" s="469"/>
      <c r="H9720" s="469"/>
      <c r="I9720" s="500" t="s">
        <v>138</v>
      </c>
      <c r="J9720" s="501">
        <f>SUM(J9717:J9719)</f>
        <v>0</v>
      </c>
      <c r="K9720" s="458"/>
    </row>
    <row r="9721" spans="1:11">
      <c r="A9721" s="450"/>
      <c r="B9721" s="502"/>
      <c r="C9721" s="502"/>
      <c r="D9721" s="502"/>
      <c r="E9721" s="502"/>
      <c r="F9721" s="502"/>
      <c r="G9721" s="502"/>
      <c r="H9721" s="502"/>
      <c r="I9721" s="503"/>
      <c r="J9721" s="504"/>
      <c r="K9721" s="458"/>
    </row>
    <row r="9722" spans="1:11" ht="20.399999999999999">
      <c r="A9722" s="450"/>
      <c r="B9722" s="1664" t="s">
        <v>1120</v>
      </c>
      <c r="C9722" s="1665"/>
      <c r="D9722" s="1665"/>
      <c r="E9722" s="1666"/>
      <c r="F9722" s="505" t="s">
        <v>873</v>
      </c>
      <c r="G9722" s="506"/>
      <c r="H9722" s="507" t="s">
        <v>560</v>
      </c>
      <c r="I9722" s="508" t="s">
        <v>1121</v>
      </c>
      <c r="J9722" s="509" t="s">
        <v>1122</v>
      </c>
      <c r="K9722" s="458"/>
    </row>
    <row r="9723" spans="1:11">
      <c r="A9723" s="450"/>
      <c r="B9723" s="510"/>
      <c r="C9723" s="511"/>
      <c r="D9723" s="512"/>
      <c r="E9723" s="513"/>
      <c r="F9723" s="514"/>
      <c r="G9723" s="515"/>
      <c r="H9723" s="516"/>
      <c r="I9723" s="484"/>
      <c r="J9723" s="485"/>
      <c r="K9723" s="458"/>
    </row>
    <row r="9724" spans="1:11">
      <c r="A9724" s="450"/>
      <c r="B9724" s="517"/>
      <c r="C9724" s="518"/>
      <c r="D9724" s="459"/>
      <c r="E9724" s="487"/>
      <c r="F9724" s="488"/>
      <c r="G9724" s="519"/>
      <c r="H9724" s="520"/>
      <c r="I9724" s="521"/>
      <c r="J9724" s="492"/>
      <c r="K9724" s="458"/>
    </row>
    <row r="9725" spans="1:11">
      <c r="A9725" s="450"/>
      <c r="B9725" s="517" t="s">
        <v>734</v>
      </c>
      <c r="C9725" s="518"/>
      <c r="D9725" s="459"/>
      <c r="E9725" s="487"/>
      <c r="F9725" s="488"/>
      <c r="G9725" s="519"/>
      <c r="H9725" s="520">
        <v>1.6279999999999999</v>
      </c>
      <c r="I9725" s="521">
        <f>VLOOKUP(B9725,'MÃO DE OBRA'!$A:$E,5,FALSE)/220</f>
        <v>23.596363636363641</v>
      </c>
      <c r="J9725" s="492">
        <f t="shared" ref="J9725:J9726" si="270">H9725*I9725</f>
        <v>38.414880000000004</v>
      </c>
      <c r="K9725" s="458"/>
    </row>
    <row r="9726" spans="1:11">
      <c r="A9726" s="450"/>
      <c r="B9726" s="517" t="s">
        <v>741</v>
      </c>
      <c r="C9726" s="518"/>
      <c r="D9726" s="459"/>
      <c r="E9726" s="487"/>
      <c r="F9726" s="488"/>
      <c r="G9726" s="519"/>
      <c r="H9726" s="520">
        <v>1.6279999999999999</v>
      </c>
      <c r="I9726" s="521">
        <f>VLOOKUP(B9726,'MÃO DE OBRA'!$A:$E,5,FALSE)/220</f>
        <v>14.214</v>
      </c>
      <c r="J9726" s="492">
        <f t="shared" si="270"/>
        <v>23.140391999999999</v>
      </c>
      <c r="K9726" s="458"/>
    </row>
    <row r="9727" spans="1:11">
      <c r="A9727" s="450"/>
      <c r="B9727" s="517"/>
      <c r="C9727" s="518"/>
      <c r="D9727" s="459"/>
      <c r="E9727" s="487"/>
      <c r="F9727" s="488"/>
      <c r="G9727" s="519"/>
      <c r="H9727" s="520"/>
      <c r="I9727" s="491"/>
      <c r="J9727" s="492">
        <f>H9727*I9727</f>
        <v>0</v>
      </c>
      <c r="K9727" s="458"/>
    </row>
    <row r="9728" spans="1:11">
      <c r="A9728" s="450"/>
      <c r="B9728" s="499" t="s">
        <v>1119</v>
      </c>
      <c r="C9728" s="502"/>
      <c r="D9728" s="502"/>
      <c r="E9728" s="502"/>
      <c r="F9728" s="502"/>
      <c r="G9728" s="502"/>
      <c r="H9728" s="502"/>
      <c r="I9728" s="522" t="s">
        <v>138</v>
      </c>
      <c r="J9728" s="501">
        <f>SUM(J9723:J9727)</f>
        <v>61.555272000000002</v>
      </c>
      <c r="K9728" s="458"/>
    </row>
    <row r="9729" spans="1:11">
      <c r="A9729" s="450"/>
      <c r="B9729" s="523"/>
      <c r="C9729" s="523"/>
      <c r="D9729" s="523"/>
      <c r="E9729" s="523"/>
      <c r="F9729" s="523"/>
      <c r="G9729" s="523"/>
      <c r="H9729" s="523"/>
      <c r="I9729" s="524"/>
      <c r="J9729" s="523"/>
      <c r="K9729" s="458"/>
    </row>
    <row r="9730" spans="1:11">
      <c r="A9730" s="450"/>
      <c r="B9730" s="525" t="s">
        <v>1123</v>
      </c>
      <c r="C9730" s="526"/>
      <c r="D9730" s="523"/>
      <c r="E9730" s="527">
        <v>1</v>
      </c>
      <c r="F9730" s="528" t="s">
        <v>1563</v>
      </c>
      <c r="G9730" s="506"/>
      <c r="H9730" s="506"/>
      <c r="I9730" s="529" t="s">
        <v>1124</v>
      </c>
      <c r="J9730" s="501">
        <f>J9720+J9728</f>
        <v>61.555272000000002</v>
      </c>
      <c r="K9730" s="458"/>
    </row>
    <row r="9731" spans="1:11">
      <c r="A9731" s="450"/>
      <c r="B9731" s="530"/>
      <c r="C9731" s="523"/>
      <c r="D9731" s="523"/>
      <c r="E9731" s="531"/>
      <c r="F9731" s="532"/>
      <c r="G9731" s="532"/>
      <c r="H9731" s="532"/>
      <c r="I9731" s="524"/>
      <c r="J9731" s="523"/>
      <c r="K9731" s="458"/>
    </row>
    <row r="9732" spans="1:11" ht="20.399999999999999">
      <c r="A9732" s="450"/>
      <c r="B9732" s="1667" t="s">
        <v>481</v>
      </c>
      <c r="C9732" s="1668"/>
      <c r="D9732" s="1668"/>
      <c r="E9732" s="1669"/>
      <c r="F9732" s="533" t="s">
        <v>873</v>
      </c>
      <c r="G9732" s="534" t="s">
        <v>493</v>
      </c>
      <c r="H9732" s="507" t="s">
        <v>1115</v>
      </c>
      <c r="I9732" s="535" t="s">
        <v>480</v>
      </c>
      <c r="J9732" s="536" t="s">
        <v>482</v>
      </c>
      <c r="K9732" s="458"/>
    </row>
    <row r="9733" spans="1:11">
      <c r="A9733" s="450"/>
      <c r="B9733" s="537"/>
      <c r="C9733" s="538"/>
      <c r="D9733" s="538"/>
      <c r="E9733" s="539"/>
      <c r="F9733" s="540"/>
      <c r="G9733" s="541"/>
      <c r="H9733" s="547"/>
      <c r="I9733" s="543"/>
      <c r="J9733" s="485"/>
      <c r="K9733" s="458"/>
    </row>
    <row r="9734" spans="1:11">
      <c r="A9734" s="450"/>
      <c r="B9734" s="537"/>
      <c r="C9734" s="518"/>
      <c r="D9734" s="518"/>
      <c r="E9734" s="487"/>
      <c r="F9734" s="540"/>
      <c r="G9734" s="541"/>
      <c r="H9734" s="547"/>
      <c r="I9734" s="543"/>
      <c r="J9734" s="492"/>
      <c r="K9734" s="458"/>
    </row>
    <row r="9735" spans="1:11">
      <c r="A9735" s="450"/>
      <c r="B9735" s="517"/>
      <c r="C9735" s="518"/>
      <c r="D9735" s="518"/>
      <c r="E9735" s="487"/>
      <c r="F9735" s="488"/>
      <c r="G9735" s="546"/>
      <c r="H9735" s="547"/>
      <c r="I9735" s="543"/>
      <c r="J9735" s="492">
        <f>H9735*I9735*E9717*F9717</f>
        <v>0</v>
      </c>
      <c r="K9735" s="458"/>
    </row>
    <row r="9736" spans="1:11">
      <c r="A9736" s="450"/>
      <c r="B9736" s="517"/>
      <c r="C9736" s="526"/>
      <c r="D9736" s="526"/>
      <c r="E9736" s="494"/>
      <c r="F9736" s="488"/>
      <c r="G9736" s="468"/>
      <c r="H9736" s="547"/>
      <c r="I9736" s="548"/>
      <c r="J9736" s="492">
        <f>H9736*I9736*E9718*F9718</f>
        <v>0</v>
      </c>
      <c r="K9736" s="458"/>
    </row>
    <row r="9737" spans="1:11">
      <c r="A9737" s="450"/>
      <c r="B9737" s="550" t="s">
        <v>1119</v>
      </c>
      <c r="C9737" s="526"/>
      <c r="D9737" s="526"/>
      <c r="E9737" s="526"/>
      <c r="F9737" s="523"/>
      <c r="G9737" s="526"/>
      <c r="H9737" s="551"/>
      <c r="I9737" s="552" t="s">
        <v>138</v>
      </c>
      <c r="J9737" s="501">
        <f>SUM(J9733:J9736)</f>
        <v>0</v>
      </c>
      <c r="K9737" s="458"/>
    </row>
    <row r="9738" spans="1:11">
      <c r="A9738" s="450"/>
      <c r="B9738" s="553"/>
      <c r="C9738" s="526"/>
      <c r="D9738" s="526"/>
      <c r="E9738" s="554"/>
      <c r="F9738" s="555"/>
      <c r="G9738" s="506"/>
      <c r="H9738" s="506"/>
      <c r="I9738" s="529"/>
      <c r="J9738" s="554"/>
      <c r="K9738" s="458"/>
    </row>
    <row r="9739" spans="1:11" ht="20.399999999999999">
      <c r="A9739" s="450"/>
      <c r="B9739" s="1667" t="s">
        <v>1125</v>
      </c>
      <c r="C9739" s="1668"/>
      <c r="D9739" s="1668"/>
      <c r="E9739" s="1668"/>
      <c r="F9739" s="1669"/>
      <c r="G9739" s="556" t="s">
        <v>494</v>
      </c>
      <c r="H9739" s="506" t="s">
        <v>1126</v>
      </c>
      <c r="I9739" s="557" t="s">
        <v>1115</v>
      </c>
      <c r="J9739" s="509" t="s">
        <v>482</v>
      </c>
      <c r="K9739" s="458"/>
    </row>
    <row r="9740" spans="1:11">
      <c r="A9740" s="450"/>
      <c r="B9740" s="558"/>
      <c r="C9740" s="559"/>
      <c r="D9740" s="560"/>
      <c r="E9740" s="560"/>
      <c r="F9740" s="561"/>
      <c r="G9740" s="489"/>
      <c r="H9740" s="489"/>
      <c r="I9740" s="562"/>
      <c r="J9740" s="492"/>
      <c r="K9740" s="458"/>
    </row>
    <row r="9741" spans="1:11">
      <c r="A9741" s="450"/>
      <c r="B9741" s="563"/>
      <c r="C9741" s="564"/>
      <c r="D9741" s="565"/>
      <c r="E9741" s="565"/>
      <c r="F9741" s="566"/>
      <c r="G9741" s="489"/>
      <c r="H9741" s="489"/>
      <c r="I9741" s="562"/>
      <c r="J9741" s="492"/>
      <c r="K9741" s="458"/>
    </row>
    <row r="9742" spans="1:11">
      <c r="A9742" s="450"/>
      <c r="B9742" s="1670" t="s">
        <v>138</v>
      </c>
      <c r="C9742" s="1670"/>
      <c r="D9742" s="1670"/>
      <c r="E9742" s="1670"/>
      <c r="F9742" s="1670"/>
      <c r="G9742" s="1670"/>
      <c r="H9742" s="1670"/>
      <c r="I9742" s="1670"/>
      <c r="J9742" s="501">
        <f>SUM(J9740:J9741)</f>
        <v>0</v>
      </c>
      <c r="K9742" s="458"/>
    </row>
    <row r="9743" spans="1:11">
      <c r="A9743" s="450"/>
      <c r="B9743" s="567"/>
      <c r="C9743" s="511"/>
      <c r="D9743" s="511"/>
      <c r="E9743" s="568"/>
      <c r="F9743" s="569"/>
      <c r="G9743" s="570"/>
      <c r="H9743" s="570"/>
      <c r="I9743" s="571"/>
      <c r="J9743" s="572"/>
      <c r="K9743" s="458"/>
    </row>
    <row r="9744" spans="1:11">
      <c r="A9744" s="450"/>
      <c r="B9744" s="573" t="s">
        <v>1127</v>
      </c>
      <c r="C9744" s="573"/>
      <c r="D9744" s="550"/>
      <c r="E9744" s="523"/>
      <c r="F9744" s="523"/>
      <c r="G9744" s="523"/>
      <c r="H9744" s="574"/>
      <c r="I9744" s="575"/>
      <c r="J9744" s="639">
        <f>(J9730+J9737+J9742)/E9730</f>
        <v>61.555272000000002</v>
      </c>
      <c r="K9744" s="458"/>
    </row>
    <row r="9745" spans="1:11">
      <c r="A9745" s="450"/>
      <c r="B9745" s="553"/>
      <c r="C9745" s="526"/>
      <c r="D9745" s="526"/>
      <c r="E9745" s="554"/>
      <c r="F9745" s="555"/>
      <c r="G9745" s="506"/>
      <c r="H9745" s="506"/>
      <c r="I9745" s="529"/>
      <c r="J9745" s="576"/>
      <c r="K9745" s="458"/>
    </row>
    <row r="9746" spans="1:11" ht="20.399999999999999">
      <c r="A9746" s="450"/>
      <c r="B9746" s="1667" t="s">
        <v>1128</v>
      </c>
      <c r="C9746" s="1668"/>
      <c r="D9746" s="1668"/>
      <c r="E9746" s="1668"/>
      <c r="F9746" s="1669"/>
      <c r="G9746" s="556" t="s">
        <v>494</v>
      </c>
      <c r="H9746" s="506" t="s">
        <v>1126</v>
      </c>
      <c r="I9746" s="557" t="s">
        <v>1115</v>
      </c>
      <c r="J9746" s="509" t="s">
        <v>482</v>
      </c>
      <c r="K9746" s="458"/>
    </row>
    <row r="9747" spans="1:11">
      <c r="A9747" s="450"/>
      <c r="B9747" s="558" t="s">
        <v>1580</v>
      </c>
      <c r="C9747" s="559"/>
      <c r="D9747" s="560"/>
      <c r="E9747" s="560"/>
      <c r="F9747" s="561"/>
      <c r="G9747" s="489">
        <v>1.88</v>
      </c>
      <c r="H9747" s="489" t="s">
        <v>1221</v>
      </c>
      <c r="I9747" s="562">
        <v>0.46</v>
      </c>
      <c r="J9747" s="492">
        <f>G9747*I9747</f>
        <v>0.86480000000000001</v>
      </c>
      <c r="K9747" s="458"/>
    </row>
    <row r="9748" spans="1:11">
      <c r="A9748" s="450"/>
      <c r="B9748" s="563" t="s">
        <v>1581</v>
      </c>
      <c r="C9748" s="564"/>
      <c r="D9748" s="565"/>
      <c r="E9748" s="565"/>
      <c r="F9748" s="566"/>
      <c r="G9748" s="489">
        <v>1</v>
      </c>
      <c r="H9748" s="489" t="s">
        <v>1126</v>
      </c>
      <c r="I9748" s="562">
        <v>189.81</v>
      </c>
      <c r="J9748" s="492">
        <f t="shared" ref="J9748:J9749" si="271">G9748*I9748</f>
        <v>189.81</v>
      </c>
      <c r="K9748" s="458"/>
    </row>
    <row r="9749" spans="1:11">
      <c r="A9749" s="450"/>
      <c r="B9749" s="563"/>
      <c r="C9749" s="564"/>
      <c r="D9749" s="565"/>
      <c r="E9749" s="565"/>
      <c r="F9749" s="566"/>
      <c r="G9749" s="489"/>
      <c r="H9749" s="489"/>
      <c r="I9749" s="743"/>
      <c r="J9749" s="492">
        <f t="shared" si="271"/>
        <v>0</v>
      </c>
      <c r="K9749" s="458"/>
    </row>
    <row r="9750" spans="1:11">
      <c r="A9750" s="450"/>
      <c r="B9750" s="563"/>
      <c r="C9750" s="564"/>
      <c r="D9750" s="565"/>
      <c r="E9750" s="565"/>
      <c r="F9750" s="566"/>
      <c r="G9750" s="489"/>
      <c r="H9750" s="489"/>
      <c r="I9750" s="743"/>
      <c r="J9750" s="492"/>
      <c r="K9750" s="458"/>
    </row>
    <row r="9751" spans="1:11">
      <c r="A9751" s="450"/>
      <c r="B9751" s="563"/>
      <c r="C9751" s="564"/>
      <c r="D9751" s="565"/>
      <c r="E9751" s="565"/>
      <c r="F9751" s="566"/>
      <c r="G9751" s="489"/>
      <c r="H9751" s="489"/>
      <c r="I9751" s="743"/>
      <c r="J9751" s="492"/>
      <c r="K9751" s="458"/>
    </row>
    <row r="9752" spans="1:11">
      <c r="A9752" s="450"/>
      <c r="B9752" s="563"/>
      <c r="C9752" s="564"/>
      <c r="D9752" s="565"/>
      <c r="E9752" s="565"/>
      <c r="F9752" s="566"/>
      <c r="G9752" s="489"/>
      <c r="H9752" s="489"/>
      <c r="I9752" s="743"/>
      <c r="J9752" s="492"/>
      <c r="K9752" s="458"/>
    </row>
    <row r="9753" spans="1:11">
      <c r="A9753" s="450"/>
      <c r="B9753" s="563"/>
      <c r="C9753" s="564"/>
      <c r="D9753" s="565"/>
      <c r="E9753" s="565"/>
      <c r="F9753" s="566"/>
      <c r="G9753" s="489"/>
      <c r="H9753" s="489"/>
      <c r="I9753" s="743"/>
      <c r="J9753" s="492"/>
      <c r="K9753" s="458"/>
    </row>
    <row r="9754" spans="1:11">
      <c r="A9754" s="450"/>
      <c r="B9754" s="581"/>
      <c r="C9754" s="523"/>
      <c r="D9754" s="523"/>
      <c r="E9754" s="582"/>
      <c r="F9754" s="583"/>
      <c r="G9754" s="532"/>
      <c r="H9754" s="532"/>
      <c r="I9754" s="524" t="s">
        <v>138</v>
      </c>
      <c r="J9754" s="501">
        <f>SUM(J9747:J9753)</f>
        <v>190.6748</v>
      </c>
      <c r="K9754" s="458"/>
    </row>
    <row r="9755" spans="1:11">
      <c r="A9755" s="450"/>
      <c r="B9755" s="584"/>
      <c r="C9755" s="523"/>
      <c r="D9755" s="523"/>
      <c r="E9755" s="582"/>
      <c r="F9755" s="583"/>
      <c r="G9755" s="532"/>
      <c r="H9755" s="532"/>
      <c r="I9755" s="524"/>
      <c r="J9755" s="582"/>
      <c r="K9755" s="458"/>
    </row>
    <row r="9756" spans="1:11" ht="20.399999999999999">
      <c r="A9756" s="450"/>
      <c r="B9756" s="1667" t="s">
        <v>1141</v>
      </c>
      <c r="C9756" s="1668"/>
      <c r="D9756" s="1668"/>
      <c r="E9756" s="1668"/>
      <c r="F9756" s="1669"/>
      <c r="G9756" s="587" t="s">
        <v>494</v>
      </c>
      <c r="H9756" s="506" t="s">
        <v>1115</v>
      </c>
      <c r="I9756" s="557"/>
      <c r="J9756" s="509" t="s">
        <v>482</v>
      </c>
      <c r="K9756" s="458"/>
    </row>
    <row r="9757" spans="1:11">
      <c r="A9757" s="450"/>
      <c r="B9757" s="1654"/>
      <c r="C9757" s="1655"/>
      <c r="D9757" s="1655"/>
      <c r="E9757" s="1655"/>
      <c r="F9757" s="1656"/>
      <c r="G9757" s="489"/>
      <c r="H9757" s="1657"/>
      <c r="I9757" s="1658"/>
      <c r="J9757" s="492"/>
      <c r="K9757" s="458"/>
    </row>
    <row r="9758" spans="1:11">
      <c r="A9758" s="450"/>
      <c r="B9758" s="1659"/>
      <c r="C9758" s="1660"/>
      <c r="D9758" s="1660"/>
      <c r="E9758" s="1660"/>
      <c r="F9758" s="1661"/>
      <c r="G9758" s="496"/>
      <c r="H9758" s="1662"/>
      <c r="I9758" s="1663"/>
      <c r="J9758" s="492"/>
      <c r="K9758" s="458"/>
    </row>
    <row r="9759" spans="1:11">
      <c r="A9759" s="450"/>
      <c r="B9759" s="581"/>
      <c r="C9759" s="523"/>
      <c r="D9759" s="523"/>
      <c r="E9759" s="582"/>
      <c r="F9759" s="583"/>
      <c r="G9759" s="532"/>
      <c r="H9759" s="532"/>
      <c r="I9759" s="524" t="s">
        <v>138</v>
      </c>
      <c r="J9759" s="501">
        <f>SUM(J9757:J9758)</f>
        <v>0</v>
      </c>
      <c r="K9759" s="458"/>
    </row>
    <row r="9760" spans="1:11">
      <c r="A9760" s="450"/>
      <c r="B9760" s="523"/>
      <c r="C9760" s="523"/>
      <c r="D9760" s="523"/>
      <c r="E9760" s="523"/>
      <c r="F9760" s="523"/>
      <c r="G9760" s="523"/>
      <c r="H9760" s="523"/>
      <c r="I9760" s="524"/>
      <c r="J9760" s="523"/>
      <c r="K9760" s="458"/>
    </row>
    <row r="9761" spans="1:11">
      <c r="A9761" s="450"/>
      <c r="B9761" s="1645" t="s">
        <v>1142</v>
      </c>
      <c r="C9761" s="1646"/>
      <c r="D9761" s="1646"/>
      <c r="E9761" s="1646"/>
      <c r="F9761" s="1646"/>
      <c r="G9761" s="1646"/>
      <c r="H9761" s="1646"/>
      <c r="I9761" s="1647"/>
      <c r="J9761" s="573">
        <f>J9759+J9754+J9744</f>
        <v>252.23007200000001</v>
      </c>
      <c r="K9761" s="458"/>
    </row>
    <row r="9762" spans="1:11">
      <c r="A9762" s="450"/>
      <c r="B9762" s="523"/>
      <c r="C9762" s="523"/>
      <c r="D9762" s="523"/>
      <c r="E9762" s="523"/>
      <c r="F9762" s="523"/>
      <c r="G9762" s="523"/>
      <c r="H9762" s="523"/>
      <c r="I9762" s="524"/>
      <c r="J9762" s="523"/>
      <c r="K9762" s="458"/>
    </row>
    <row r="9763" spans="1:11">
      <c r="A9763" s="450"/>
      <c r="B9763" s="1645" t="s">
        <v>1143</v>
      </c>
      <c r="C9763" s="1646"/>
      <c r="D9763" s="1646"/>
      <c r="E9763" s="1646"/>
      <c r="F9763" s="1646"/>
      <c r="G9763" s="1646"/>
      <c r="H9763" s="1646"/>
      <c r="I9763" s="1647"/>
      <c r="J9763" s="501">
        <f>J9761*0</f>
        <v>0</v>
      </c>
      <c r="K9763" s="458"/>
    </row>
    <row r="9764" spans="1:11">
      <c r="A9764" s="450"/>
      <c r="B9764" s="523"/>
      <c r="C9764" s="523"/>
      <c r="D9764" s="523"/>
      <c r="E9764" s="523"/>
      <c r="F9764" s="523"/>
      <c r="G9764" s="523"/>
      <c r="H9764" s="523"/>
      <c r="I9764" s="524"/>
      <c r="J9764" s="523"/>
      <c r="K9764" s="458"/>
    </row>
    <row r="9765" spans="1:11">
      <c r="A9765" s="450"/>
      <c r="B9765" s="1645" t="s">
        <v>1144</v>
      </c>
      <c r="C9765" s="1646"/>
      <c r="D9765" s="1646"/>
      <c r="E9765" s="1646"/>
      <c r="F9765" s="1646"/>
      <c r="G9765" s="1646"/>
      <c r="H9765" s="1646"/>
      <c r="I9765" s="1647"/>
      <c r="J9765" s="573">
        <f>J9761+J9763</f>
        <v>252.23007200000001</v>
      </c>
      <c r="K9765" s="458"/>
    </row>
    <row r="9766" spans="1:11">
      <c r="A9766" s="450"/>
      <c r="B9766" s="511"/>
      <c r="C9766" s="511"/>
      <c r="D9766" s="511"/>
      <c r="E9766" s="511"/>
      <c r="F9766" s="511"/>
      <c r="G9766" s="511"/>
      <c r="H9766" s="511"/>
      <c r="I9766" s="571"/>
      <c r="J9766" s="511"/>
      <c r="K9766" s="458"/>
    </row>
    <row r="9767" spans="1:11">
      <c r="A9767" s="450"/>
      <c r="B9767" s="589"/>
      <c r="C9767" s="559"/>
      <c r="D9767" s="559"/>
      <c r="E9767" s="559"/>
      <c r="F9767" s="559"/>
      <c r="G9767" s="559"/>
      <c r="H9767" s="559"/>
      <c r="I9767" s="559"/>
      <c r="J9767" s="590"/>
      <c r="K9767" s="458"/>
    </row>
    <row r="9768" spans="1:11">
      <c r="A9768" s="450"/>
      <c r="B9768" s="591"/>
      <c r="C9768" s="592"/>
      <c r="D9768" s="593"/>
      <c r="E9768" s="593"/>
      <c r="F9768" s="594" t="s">
        <v>1119</v>
      </c>
      <c r="G9768" s="595" t="s">
        <v>1119</v>
      </c>
      <c r="H9768" s="592"/>
      <c r="I9768" s="592"/>
      <c r="J9768" s="596"/>
      <c r="K9768" s="458"/>
    </row>
    <row r="9769" spans="1:11">
      <c r="A9769" s="450"/>
      <c r="B9769" s="459"/>
      <c r="C9769" s="459"/>
      <c r="D9769" s="459"/>
      <c r="E9769" s="459"/>
      <c r="F9769" s="459"/>
      <c r="G9769" s="459"/>
      <c r="H9769" s="459"/>
      <c r="I9769" s="459"/>
      <c r="J9769" s="459"/>
      <c r="K9769" s="458"/>
    </row>
    <row r="9770" spans="1:11">
      <c r="A9770" s="450"/>
      <c r="B9770" s="597"/>
      <c r="C9770" s="598"/>
      <c r="D9770" s="598"/>
      <c r="E9770" s="598"/>
      <c r="F9770" s="599"/>
      <c r="G9770" s="600" t="s">
        <v>482</v>
      </c>
      <c r="H9770" s="502"/>
      <c r="I9770" s="502"/>
      <c r="J9770" s="505"/>
      <c r="K9770" s="458"/>
    </row>
    <row r="9771" spans="1:11">
      <c r="A9771" s="450"/>
      <c r="B9771" s="601"/>
      <c r="C9771" s="602"/>
      <c r="D9771" s="602"/>
      <c r="E9771" s="602"/>
      <c r="F9771" s="603"/>
      <c r="G9771" s="1648" t="s">
        <v>1145</v>
      </c>
      <c r="H9771" s="1649"/>
      <c r="I9771" s="1649"/>
      <c r="J9771" s="1650"/>
      <c r="K9771" s="458"/>
    </row>
    <row r="9772" spans="1:11">
      <c r="A9772" s="450"/>
      <c r="B9772" s="604"/>
      <c r="C9772" s="605"/>
      <c r="D9772" s="605"/>
      <c r="E9772" s="605"/>
      <c r="F9772" s="606"/>
      <c r="G9772" s="607"/>
      <c r="H9772" s="1651"/>
      <c r="I9772" s="1652"/>
      <c r="J9772" s="1653"/>
      <c r="K9772" s="458"/>
    </row>
    <row r="9773" spans="1:11" ht="15" thickBot="1">
      <c r="A9773" s="608"/>
      <c r="B9773" s="609"/>
      <c r="C9773" s="609"/>
      <c r="D9773" s="609"/>
      <c r="E9773" s="609"/>
      <c r="F9773" s="609"/>
      <c r="G9773" s="609"/>
      <c r="H9773" s="609"/>
      <c r="I9773" s="609"/>
      <c r="J9773" s="609"/>
      <c r="K9773" s="610"/>
    </row>
    <row r="9774" spans="1:11">
      <c r="A9774" s="447"/>
      <c r="B9774" s="448"/>
      <c r="C9774" s="448"/>
      <c r="D9774" s="448"/>
      <c r="E9774" s="448"/>
      <c r="F9774" s="448"/>
      <c r="G9774" s="448"/>
      <c r="H9774" s="448"/>
      <c r="I9774" s="448"/>
      <c r="J9774" s="448"/>
      <c r="K9774" s="449"/>
    </row>
    <row r="9775" spans="1:11">
      <c r="A9775" s="450"/>
      <c r="B9775" s="451" t="s">
        <v>141</v>
      </c>
      <c r="C9775" s="452"/>
      <c r="D9775" s="453" t="s">
        <v>1105</v>
      </c>
      <c r="E9775" s="454"/>
      <c r="F9775" s="455"/>
      <c r="G9775" s="455"/>
      <c r="H9775" s="456"/>
      <c r="I9775" s="456"/>
      <c r="J9775" s="457"/>
      <c r="K9775" s="458"/>
    </row>
    <row r="9776" spans="1:11">
      <c r="A9776" s="450"/>
      <c r="B9776" s="459"/>
      <c r="C9776" s="459"/>
      <c r="D9776" s="459"/>
      <c r="E9776" s="459"/>
      <c r="F9776" s="459"/>
      <c r="G9776" s="459"/>
      <c r="H9776" s="459"/>
      <c r="I9776" s="459"/>
      <c r="J9776" s="459"/>
      <c r="K9776" s="458"/>
    </row>
    <row r="9777" spans="1:11">
      <c r="A9777" s="450"/>
      <c r="B9777" s="460" t="s">
        <v>1146</v>
      </c>
      <c r="C9777" s="461" t="s">
        <v>1107</v>
      </c>
      <c r="D9777" s="1671" t="s">
        <v>198</v>
      </c>
      <c r="E9777" s="1672"/>
      <c r="F9777" s="1672"/>
      <c r="G9777" s="1672"/>
      <c r="H9777" s="1672"/>
      <c r="I9777" s="1673"/>
      <c r="J9777" s="462" t="s">
        <v>1108</v>
      </c>
      <c r="K9777" s="458"/>
    </row>
    <row r="9778" spans="1:11" ht="24.75" customHeight="1">
      <c r="A9778" s="450"/>
      <c r="B9778" s="463">
        <v>49938</v>
      </c>
      <c r="C9778" s="464"/>
      <c r="D9778" s="1674" t="s">
        <v>1582</v>
      </c>
      <c r="E9778" s="1675"/>
      <c r="F9778" s="1675"/>
      <c r="G9778" s="1675"/>
      <c r="H9778" s="1675"/>
      <c r="I9778" s="1676"/>
      <c r="J9778" s="468" t="str">
        <f>F9795</f>
        <v>U</v>
      </c>
      <c r="K9778" s="458"/>
    </row>
    <row r="9779" spans="1:11">
      <c r="A9779" s="450"/>
      <c r="B9779" s="469"/>
      <c r="C9779" s="469"/>
      <c r="D9779" s="469"/>
      <c r="E9779" s="469"/>
      <c r="F9779" s="469"/>
      <c r="G9779" s="469"/>
      <c r="H9779" s="469"/>
      <c r="I9779" s="470"/>
      <c r="J9779" s="471"/>
      <c r="K9779" s="458"/>
    </row>
    <row r="9780" spans="1:11">
      <c r="A9780" s="450"/>
      <c r="B9780" s="1648" t="s">
        <v>1111</v>
      </c>
      <c r="C9780" s="1650"/>
      <c r="D9780" s="1679" t="s">
        <v>873</v>
      </c>
      <c r="E9780" s="1681" t="s">
        <v>1112</v>
      </c>
      <c r="F9780" s="472" t="s">
        <v>1113</v>
      </c>
      <c r="G9780" s="473"/>
      <c r="H9780" s="472" t="s">
        <v>1114</v>
      </c>
      <c r="I9780" s="473"/>
      <c r="J9780" s="474" t="s">
        <v>1115</v>
      </c>
      <c r="K9780" s="458"/>
    </row>
    <row r="9781" spans="1:11">
      <c r="A9781" s="450"/>
      <c r="B9781" s="1677"/>
      <c r="C9781" s="1678"/>
      <c r="D9781" s="1680"/>
      <c r="E9781" s="1682"/>
      <c r="F9781" s="475" t="s">
        <v>1116</v>
      </c>
      <c r="G9781" s="475" t="s">
        <v>1117</v>
      </c>
      <c r="H9781" s="475" t="s">
        <v>1116</v>
      </c>
      <c r="I9781" s="476" t="s">
        <v>1117</v>
      </c>
      <c r="J9781" s="477" t="s">
        <v>1118</v>
      </c>
      <c r="K9781" s="458"/>
    </row>
    <row r="9782" spans="1:11">
      <c r="A9782" s="450"/>
      <c r="B9782" s="486"/>
      <c r="C9782" s="487"/>
      <c r="D9782" s="488"/>
      <c r="E9782" s="481"/>
      <c r="F9782" s="481"/>
      <c r="G9782" s="482"/>
      <c r="H9782" s="490"/>
      <c r="I9782" s="484"/>
      <c r="J9782" s="492"/>
      <c r="K9782" s="458"/>
    </row>
    <row r="9783" spans="1:11">
      <c r="A9783" s="450"/>
      <c r="B9783" s="486"/>
      <c r="C9783" s="487"/>
      <c r="D9783" s="488"/>
      <c r="E9783" s="489"/>
      <c r="F9783" s="489"/>
      <c r="G9783" s="489"/>
      <c r="H9783" s="490"/>
      <c r="I9783" s="491"/>
      <c r="J9783" s="492">
        <f>H9783*F9783*E9783+I9783*G9783*E9783</f>
        <v>0</v>
      </c>
      <c r="K9783" s="458"/>
    </row>
    <row r="9784" spans="1:11">
      <c r="A9784" s="450"/>
      <c r="B9784" s="493"/>
      <c r="C9784" s="494"/>
      <c r="D9784" s="495"/>
      <c r="E9784" s="496"/>
      <c r="F9784" s="496"/>
      <c r="G9784" s="496"/>
      <c r="H9784" s="497"/>
      <c r="I9784" s="498"/>
      <c r="J9784" s="492">
        <f>H9784*F9784*E9784+I9784*G9784*E9784</f>
        <v>0</v>
      </c>
      <c r="K9784" s="458"/>
    </row>
    <row r="9785" spans="1:11">
      <c r="A9785" s="450"/>
      <c r="B9785" s="499" t="s">
        <v>1119</v>
      </c>
      <c r="C9785" s="469"/>
      <c r="D9785" s="469"/>
      <c r="E9785" s="469"/>
      <c r="F9785" s="469"/>
      <c r="G9785" s="469"/>
      <c r="H9785" s="469"/>
      <c r="I9785" s="500" t="s">
        <v>138</v>
      </c>
      <c r="J9785" s="501">
        <f>SUM(J9782:J9784)</f>
        <v>0</v>
      </c>
      <c r="K9785" s="458"/>
    </row>
    <row r="9786" spans="1:11">
      <c r="A9786" s="450"/>
      <c r="B9786" s="502"/>
      <c r="C9786" s="502"/>
      <c r="D9786" s="502"/>
      <c r="E9786" s="502"/>
      <c r="F9786" s="502"/>
      <c r="G9786" s="502"/>
      <c r="H9786" s="502"/>
      <c r="I9786" s="503"/>
      <c r="J9786" s="504"/>
      <c r="K9786" s="458"/>
    </row>
    <row r="9787" spans="1:11" ht="20.399999999999999">
      <c r="A9787" s="450"/>
      <c r="B9787" s="1664" t="s">
        <v>1120</v>
      </c>
      <c r="C9787" s="1665"/>
      <c r="D9787" s="1665"/>
      <c r="E9787" s="1666"/>
      <c r="F9787" s="505" t="s">
        <v>873</v>
      </c>
      <c r="G9787" s="506"/>
      <c r="H9787" s="507" t="s">
        <v>560</v>
      </c>
      <c r="I9787" s="508" t="s">
        <v>1121</v>
      </c>
      <c r="J9787" s="509" t="s">
        <v>1122</v>
      </c>
      <c r="K9787" s="458"/>
    </row>
    <row r="9788" spans="1:11">
      <c r="A9788" s="450"/>
      <c r="B9788" s="510"/>
      <c r="C9788" s="511"/>
      <c r="D9788" s="512"/>
      <c r="E9788" s="513"/>
      <c r="F9788" s="514"/>
      <c r="G9788" s="515"/>
      <c r="H9788" s="516"/>
      <c r="I9788" s="484"/>
      <c r="J9788" s="485"/>
      <c r="K9788" s="458"/>
    </row>
    <row r="9789" spans="1:11">
      <c r="A9789" s="450"/>
      <c r="B9789" s="517"/>
      <c r="C9789" s="518"/>
      <c r="D9789" s="459"/>
      <c r="E9789" s="487"/>
      <c r="F9789" s="488"/>
      <c r="G9789" s="519"/>
      <c r="H9789" s="520"/>
      <c r="I9789" s="521"/>
      <c r="J9789" s="492"/>
      <c r="K9789" s="458"/>
    </row>
    <row r="9790" spans="1:11">
      <c r="A9790" s="450"/>
      <c r="B9790" s="517" t="s">
        <v>734</v>
      </c>
      <c r="C9790" s="518"/>
      <c r="D9790" s="459"/>
      <c r="E9790" s="487"/>
      <c r="F9790" s="488"/>
      <c r="G9790" s="519"/>
      <c r="H9790" s="520">
        <v>2.9</v>
      </c>
      <c r="I9790" s="521">
        <f>VLOOKUP(B9790,'MÃO DE OBRA'!$A:$E,5,FALSE)/220</f>
        <v>23.596363636363641</v>
      </c>
      <c r="J9790" s="492">
        <f t="shared" ref="J9790:J9791" si="272">H9790*I9790</f>
        <v>68.429454545454561</v>
      </c>
      <c r="K9790" s="458"/>
    </row>
    <row r="9791" spans="1:11">
      <c r="A9791" s="450"/>
      <c r="B9791" s="517" t="s">
        <v>741</v>
      </c>
      <c r="C9791" s="518"/>
      <c r="D9791" s="459"/>
      <c r="E9791" s="487"/>
      <c r="F9791" s="488"/>
      <c r="G9791" s="519"/>
      <c r="H9791" s="520">
        <v>2.9</v>
      </c>
      <c r="I9791" s="521">
        <f>VLOOKUP(B9791,'MÃO DE OBRA'!$A:$E,5,FALSE)/220</f>
        <v>14.214</v>
      </c>
      <c r="J9791" s="492">
        <f t="shared" si="272"/>
        <v>41.220599999999997</v>
      </c>
      <c r="K9791" s="458"/>
    </row>
    <row r="9792" spans="1:11">
      <c r="A9792" s="450"/>
      <c r="B9792" s="517"/>
      <c r="C9792" s="518"/>
      <c r="D9792" s="459"/>
      <c r="E9792" s="487"/>
      <c r="F9792" s="488"/>
      <c r="G9792" s="519"/>
      <c r="H9792" s="520"/>
      <c r="I9792" s="491"/>
      <c r="J9792" s="492">
        <f>H9792*I9792</f>
        <v>0</v>
      </c>
      <c r="K9792" s="458"/>
    </row>
    <row r="9793" spans="1:11">
      <c r="A9793" s="450"/>
      <c r="B9793" s="499" t="s">
        <v>1119</v>
      </c>
      <c r="C9793" s="502"/>
      <c r="D9793" s="502"/>
      <c r="E9793" s="502"/>
      <c r="F9793" s="502"/>
      <c r="G9793" s="502"/>
      <c r="H9793" s="502"/>
      <c r="I9793" s="522" t="s">
        <v>138</v>
      </c>
      <c r="J9793" s="501">
        <f>SUM(J9788:J9792)</f>
        <v>109.65005454545457</v>
      </c>
      <c r="K9793" s="458"/>
    </row>
    <row r="9794" spans="1:11">
      <c r="A9794" s="450"/>
      <c r="B9794" s="523"/>
      <c r="C9794" s="523"/>
      <c r="D9794" s="523"/>
      <c r="E9794" s="523"/>
      <c r="F9794" s="523"/>
      <c r="G9794" s="523"/>
      <c r="H9794" s="523"/>
      <c r="I9794" s="524"/>
      <c r="J9794" s="523"/>
      <c r="K9794" s="458"/>
    </row>
    <row r="9795" spans="1:11">
      <c r="A9795" s="450"/>
      <c r="B9795" s="525" t="s">
        <v>1123</v>
      </c>
      <c r="C9795" s="526"/>
      <c r="D9795" s="523"/>
      <c r="E9795" s="527">
        <v>1</v>
      </c>
      <c r="F9795" s="528" t="s">
        <v>1563</v>
      </c>
      <c r="G9795" s="506"/>
      <c r="H9795" s="506"/>
      <c r="I9795" s="529" t="s">
        <v>1124</v>
      </c>
      <c r="J9795" s="501">
        <f>J9785+J9793</f>
        <v>109.65005454545457</v>
      </c>
      <c r="K9795" s="458"/>
    </row>
    <row r="9796" spans="1:11">
      <c r="A9796" s="450"/>
      <c r="B9796" s="530"/>
      <c r="C9796" s="523"/>
      <c r="D9796" s="523"/>
      <c r="E9796" s="531"/>
      <c r="F9796" s="532"/>
      <c r="G9796" s="532"/>
      <c r="H9796" s="532"/>
      <c r="I9796" s="524"/>
      <c r="J9796" s="523"/>
      <c r="K9796" s="458"/>
    </row>
    <row r="9797" spans="1:11" ht="20.399999999999999">
      <c r="A9797" s="450"/>
      <c r="B9797" s="1667" t="s">
        <v>481</v>
      </c>
      <c r="C9797" s="1668"/>
      <c r="D9797" s="1668"/>
      <c r="E9797" s="1669"/>
      <c r="F9797" s="533" t="s">
        <v>873</v>
      </c>
      <c r="G9797" s="534" t="s">
        <v>493</v>
      </c>
      <c r="H9797" s="507" t="s">
        <v>1115</v>
      </c>
      <c r="I9797" s="535" t="s">
        <v>480</v>
      </c>
      <c r="J9797" s="536" t="s">
        <v>482</v>
      </c>
      <c r="K9797" s="458"/>
    </row>
    <row r="9798" spans="1:11">
      <c r="A9798" s="450"/>
      <c r="B9798" s="537"/>
      <c r="C9798" s="538"/>
      <c r="D9798" s="538"/>
      <c r="E9798" s="539"/>
      <c r="F9798" s="540"/>
      <c r="G9798" s="541"/>
      <c r="H9798" s="547"/>
      <c r="I9798" s="543"/>
      <c r="J9798" s="485"/>
      <c r="K9798" s="458"/>
    </row>
    <row r="9799" spans="1:11">
      <c r="A9799" s="450"/>
      <c r="B9799" s="537"/>
      <c r="C9799" s="518"/>
      <c r="D9799" s="518"/>
      <c r="E9799" s="487"/>
      <c r="F9799" s="540"/>
      <c r="G9799" s="541"/>
      <c r="H9799" s="547"/>
      <c r="I9799" s="543"/>
      <c r="J9799" s="492"/>
      <c r="K9799" s="458"/>
    </row>
    <row r="9800" spans="1:11">
      <c r="A9800" s="450"/>
      <c r="B9800" s="517"/>
      <c r="C9800" s="518"/>
      <c r="D9800" s="518"/>
      <c r="E9800" s="487"/>
      <c r="F9800" s="488"/>
      <c r="G9800" s="546"/>
      <c r="H9800" s="547"/>
      <c r="I9800" s="543"/>
      <c r="J9800" s="492">
        <f>H9800*I9800*E9782*F9782</f>
        <v>0</v>
      </c>
      <c r="K9800" s="458"/>
    </row>
    <row r="9801" spans="1:11">
      <c r="A9801" s="450"/>
      <c r="B9801" s="517"/>
      <c r="C9801" s="526"/>
      <c r="D9801" s="526"/>
      <c r="E9801" s="494"/>
      <c r="F9801" s="488"/>
      <c r="G9801" s="468"/>
      <c r="H9801" s="547"/>
      <c r="I9801" s="548"/>
      <c r="J9801" s="492">
        <f>H9801*I9801*E9783*F9783</f>
        <v>0</v>
      </c>
      <c r="K9801" s="458"/>
    </row>
    <row r="9802" spans="1:11">
      <c r="A9802" s="450"/>
      <c r="B9802" s="550" t="s">
        <v>1119</v>
      </c>
      <c r="C9802" s="526"/>
      <c r="D9802" s="526"/>
      <c r="E9802" s="526"/>
      <c r="F9802" s="523"/>
      <c r="G9802" s="526"/>
      <c r="H9802" s="551"/>
      <c r="I9802" s="552" t="s">
        <v>138</v>
      </c>
      <c r="J9802" s="501">
        <f>SUM(J9798:J9801)</f>
        <v>0</v>
      </c>
      <c r="K9802" s="458"/>
    </row>
    <row r="9803" spans="1:11">
      <c r="A9803" s="450"/>
      <c r="B9803" s="553"/>
      <c r="C9803" s="526"/>
      <c r="D9803" s="526"/>
      <c r="E9803" s="554"/>
      <c r="F9803" s="555"/>
      <c r="G9803" s="506"/>
      <c r="H9803" s="506"/>
      <c r="I9803" s="529"/>
      <c r="J9803" s="554"/>
      <c r="K9803" s="458"/>
    </row>
    <row r="9804" spans="1:11" ht="20.399999999999999">
      <c r="A9804" s="450"/>
      <c r="B9804" s="1667" t="s">
        <v>1125</v>
      </c>
      <c r="C9804" s="1668"/>
      <c r="D9804" s="1668"/>
      <c r="E9804" s="1668"/>
      <c r="F9804" s="1669"/>
      <c r="G9804" s="556" t="s">
        <v>494</v>
      </c>
      <c r="H9804" s="506" t="s">
        <v>1126</v>
      </c>
      <c r="I9804" s="557" t="s">
        <v>1115</v>
      </c>
      <c r="J9804" s="509" t="s">
        <v>482</v>
      </c>
      <c r="K9804" s="458"/>
    </row>
    <row r="9805" spans="1:11">
      <c r="A9805" s="450"/>
      <c r="B9805" s="558"/>
      <c r="C9805" s="559"/>
      <c r="D9805" s="560"/>
      <c r="E9805" s="560"/>
      <c r="F9805" s="561"/>
      <c r="G9805" s="489"/>
      <c r="H9805" s="489"/>
      <c r="I9805" s="562"/>
      <c r="J9805" s="492"/>
      <c r="K9805" s="458"/>
    </row>
    <row r="9806" spans="1:11">
      <c r="A9806" s="450"/>
      <c r="B9806" s="563"/>
      <c r="C9806" s="564"/>
      <c r="D9806" s="565"/>
      <c r="E9806" s="565"/>
      <c r="F9806" s="566"/>
      <c r="G9806" s="489"/>
      <c r="H9806" s="489"/>
      <c r="I9806" s="562"/>
      <c r="J9806" s="492"/>
      <c r="K9806" s="458"/>
    </row>
    <row r="9807" spans="1:11">
      <c r="A9807" s="450"/>
      <c r="B9807" s="1670" t="s">
        <v>138</v>
      </c>
      <c r="C9807" s="1670"/>
      <c r="D9807" s="1670"/>
      <c r="E9807" s="1670"/>
      <c r="F9807" s="1670"/>
      <c r="G9807" s="1670"/>
      <c r="H9807" s="1670"/>
      <c r="I9807" s="1670"/>
      <c r="J9807" s="501">
        <f>SUM(J9805:J9806)</f>
        <v>0</v>
      </c>
      <c r="K9807" s="458"/>
    </row>
    <row r="9808" spans="1:11">
      <c r="A9808" s="450"/>
      <c r="B9808" s="567"/>
      <c r="C9808" s="511"/>
      <c r="D9808" s="511"/>
      <c r="E9808" s="568"/>
      <c r="F9808" s="569"/>
      <c r="G9808" s="570"/>
      <c r="H9808" s="570"/>
      <c r="I9808" s="571"/>
      <c r="J9808" s="572"/>
      <c r="K9808" s="458"/>
    </row>
    <row r="9809" spans="1:11">
      <c r="A9809" s="450"/>
      <c r="B9809" s="573" t="s">
        <v>1127</v>
      </c>
      <c r="C9809" s="573"/>
      <c r="D9809" s="550"/>
      <c r="E9809" s="523"/>
      <c r="F9809" s="523"/>
      <c r="G9809" s="523"/>
      <c r="H9809" s="574"/>
      <c r="I9809" s="575"/>
      <c r="J9809" s="639">
        <f>(J9795+J9802+J9807)/E9795</f>
        <v>109.65005454545457</v>
      </c>
      <c r="K9809" s="458"/>
    </row>
    <row r="9810" spans="1:11">
      <c r="A9810" s="450"/>
      <c r="B9810" s="553"/>
      <c r="C9810" s="526"/>
      <c r="D9810" s="526"/>
      <c r="E9810" s="554"/>
      <c r="F9810" s="555"/>
      <c r="G9810" s="506"/>
      <c r="H9810" s="506"/>
      <c r="I9810" s="529"/>
      <c r="J9810" s="576"/>
      <c r="K9810" s="458"/>
    </row>
    <row r="9811" spans="1:11" ht="20.399999999999999">
      <c r="A9811" s="450"/>
      <c r="B9811" s="1667" t="s">
        <v>1128</v>
      </c>
      <c r="C9811" s="1668"/>
      <c r="D9811" s="1668"/>
      <c r="E9811" s="1668"/>
      <c r="F9811" s="1669"/>
      <c r="G9811" s="556" t="s">
        <v>494</v>
      </c>
      <c r="H9811" s="506" t="s">
        <v>1126</v>
      </c>
      <c r="I9811" s="557" t="s">
        <v>1115</v>
      </c>
      <c r="J9811" s="509" t="s">
        <v>482</v>
      </c>
      <c r="K9811" s="458"/>
    </row>
    <row r="9812" spans="1:11">
      <c r="A9812" s="450"/>
      <c r="B9812" s="558" t="s">
        <v>1583</v>
      </c>
      <c r="C9812" s="559"/>
      <c r="D9812" s="560"/>
      <c r="E9812" s="560"/>
      <c r="F9812" s="561"/>
      <c r="G9812" s="489">
        <v>0.01</v>
      </c>
      <c r="H9812" s="489" t="s">
        <v>1140</v>
      </c>
      <c r="I9812" s="562">
        <v>89.93</v>
      </c>
      <c r="J9812" s="492">
        <f>G9812*I9812</f>
        <v>0.8993000000000001</v>
      </c>
      <c r="K9812" s="458"/>
    </row>
    <row r="9813" spans="1:11">
      <c r="A9813" s="450"/>
      <c r="B9813" s="563" t="s">
        <v>1584</v>
      </c>
      <c r="C9813" s="564"/>
      <c r="D9813" s="565"/>
      <c r="E9813" s="565"/>
      <c r="F9813" s="566"/>
      <c r="G9813" s="489">
        <v>1</v>
      </c>
      <c r="H9813" s="489" t="s">
        <v>1126</v>
      </c>
      <c r="I9813" s="562">
        <v>55</v>
      </c>
      <c r="J9813" s="492">
        <f t="shared" ref="J9813:J9814" si="273">G9813*I9813</f>
        <v>55</v>
      </c>
      <c r="K9813" s="458"/>
    </row>
    <row r="9814" spans="1:11">
      <c r="A9814" s="450"/>
      <c r="B9814" s="563" t="s">
        <v>1585</v>
      </c>
      <c r="C9814" s="564"/>
      <c r="D9814" s="565"/>
      <c r="E9814" s="565"/>
      <c r="F9814" s="566"/>
      <c r="G9814" s="489">
        <v>3.0000000000000001E-3</v>
      </c>
      <c r="H9814" s="489" t="s">
        <v>1047</v>
      </c>
      <c r="I9814" s="743">
        <v>69.48</v>
      </c>
      <c r="J9814" s="492">
        <f t="shared" si="273"/>
        <v>0.20844000000000001</v>
      </c>
      <c r="K9814" s="458"/>
    </row>
    <row r="9815" spans="1:11">
      <c r="A9815" s="450"/>
      <c r="B9815" s="563"/>
      <c r="C9815" s="564"/>
      <c r="D9815" s="565"/>
      <c r="E9815" s="565"/>
      <c r="F9815" s="566"/>
      <c r="G9815" s="489"/>
      <c r="H9815" s="489"/>
      <c r="I9815" s="743"/>
      <c r="J9815" s="492"/>
      <c r="K9815" s="458"/>
    </row>
    <row r="9816" spans="1:11">
      <c r="A9816" s="450"/>
      <c r="B9816" s="563"/>
      <c r="C9816" s="564"/>
      <c r="D9816" s="565"/>
      <c r="E9816" s="565"/>
      <c r="F9816" s="566"/>
      <c r="G9816" s="489"/>
      <c r="H9816" s="489"/>
      <c r="I9816" s="743"/>
      <c r="J9816" s="492"/>
      <c r="K9816" s="458"/>
    </row>
    <row r="9817" spans="1:11">
      <c r="A9817" s="450"/>
      <c r="B9817" s="563"/>
      <c r="C9817" s="564"/>
      <c r="D9817" s="565"/>
      <c r="E9817" s="565"/>
      <c r="F9817" s="566"/>
      <c r="G9817" s="489"/>
      <c r="H9817" s="489"/>
      <c r="I9817" s="743"/>
      <c r="J9817" s="492"/>
      <c r="K9817" s="458"/>
    </row>
    <row r="9818" spans="1:11">
      <c r="A9818" s="450"/>
      <c r="B9818" s="563"/>
      <c r="C9818" s="564"/>
      <c r="D9818" s="565"/>
      <c r="E9818" s="565"/>
      <c r="F9818" s="566"/>
      <c r="G9818" s="489"/>
      <c r="H9818" s="489"/>
      <c r="I9818" s="743"/>
      <c r="J9818" s="492"/>
      <c r="K9818" s="458"/>
    </row>
    <row r="9819" spans="1:11">
      <c r="A9819" s="450"/>
      <c r="B9819" s="581"/>
      <c r="C9819" s="523"/>
      <c r="D9819" s="523"/>
      <c r="E9819" s="582"/>
      <c r="F9819" s="583"/>
      <c r="G9819" s="532"/>
      <c r="H9819" s="532"/>
      <c r="I9819" s="524" t="s">
        <v>138</v>
      </c>
      <c r="J9819" s="501">
        <f>SUM(J9812:J9818)</f>
        <v>56.10774</v>
      </c>
      <c r="K9819" s="458"/>
    </row>
    <row r="9820" spans="1:11">
      <c r="A9820" s="450"/>
      <c r="B9820" s="584"/>
      <c r="C9820" s="523"/>
      <c r="D9820" s="523"/>
      <c r="E9820" s="582"/>
      <c r="F9820" s="583"/>
      <c r="G9820" s="532"/>
      <c r="H9820" s="532"/>
      <c r="I9820" s="524"/>
      <c r="J9820" s="582"/>
      <c r="K9820" s="458"/>
    </row>
    <row r="9821" spans="1:11" ht="20.399999999999999">
      <c r="A9821" s="450"/>
      <c r="B9821" s="1667" t="s">
        <v>1141</v>
      </c>
      <c r="C9821" s="1668"/>
      <c r="D9821" s="1668"/>
      <c r="E9821" s="1668"/>
      <c r="F9821" s="1669"/>
      <c r="G9821" s="587" t="s">
        <v>494</v>
      </c>
      <c r="H9821" s="506" t="s">
        <v>1115</v>
      </c>
      <c r="I9821" s="557"/>
      <c r="J9821" s="509" t="s">
        <v>482</v>
      </c>
      <c r="K9821" s="458"/>
    </row>
    <row r="9822" spans="1:11">
      <c r="A9822" s="450"/>
      <c r="B9822" s="1654"/>
      <c r="C9822" s="1655"/>
      <c r="D9822" s="1655"/>
      <c r="E9822" s="1655"/>
      <c r="F9822" s="1656"/>
      <c r="G9822" s="489"/>
      <c r="H9822" s="1657"/>
      <c r="I9822" s="1658"/>
      <c r="J9822" s="492"/>
      <c r="K9822" s="458"/>
    </row>
    <row r="9823" spans="1:11">
      <c r="A9823" s="450"/>
      <c r="B9823" s="1659"/>
      <c r="C9823" s="1660"/>
      <c r="D9823" s="1660"/>
      <c r="E9823" s="1660"/>
      <c r="F9823" s="1661"/>
      <c r="G9823" s="496"/>
      <c r="H9823" s="1662"/>
      <c r="I9823" s="1663"/>
      <c r="J9823" s="492"/>
      <c r="K9823" s="458"/>
    </row>
    <row r="9824" spans="1:11">
      <c r="A9824" s="450"/>
      <c r="B9824" s="581"/>
      <c r="C9824" s="523"/>
      <c r="D9824" s="523"/>
      <c r="E9824" s="582"/>
      <c r="F9824" s="583"/>
      <c r="G9824" s="532"/>
      <c r="H9824" s="532"/>
      <c r="I9824" s="524" t="s">
        <v>138</v>
      </c>
      <c r="J9824" s="501">
        <f>SUM(J9822:J9823)</f>
        <v>0</v>
      </c>
      <c r="K9824" s="458"/>
    </row>
    <row r="9825" spans="1:11">
      <c r="A9825" s="450"/>
      <c r="B9825" s="523"/>
      <c r="C9825" s="523"/>
      <c r="D9825" s="523"/>
      <c r="E9825" s="523"/>
      <c r="F9825" s="523"/>
      <c r="G9825" s="523"/>
      <c r="H9825" s="523"/>
      <c r="I9825" s="524"/>
      <c r="J9825" s="523"/>
      <c r="K9825" s="458"/>
    </row>
    <row r="9826" spans="1:11">
      <c r="A9826" s="450"/>
      <c r="B9826" s="1645" t="s">
        <v>1142</v>
      </c>
      <c r="C9826" s="1646"/>
      <c r="D9826" s="1646"/>
      <c r="E9826" s="1646"/>
      <c r="F9826" s="1646"/>
      <c r="G9826" s="1646"/>
      <c r="H9826" s="1646"/>
      <c r="I9826" s="1647"/>
      <c r="J9826" s="573">
        <f>J9824+J9819+J9809</f>
        <v>165.75779454545457</v>
      </c>
      <c r="K9826" s="458"/>
    </row>
    <row r="9827" spans="1:11">
      <c r="A9827" s="450"/>
      <c r="B9827" s="523"/>
      <c r="C9827" s="523"/>
      <c r="D9827" s="523"/>
      <c r="E9827" s="523"/>
      <c r="F9827" s="523"/>
      <c r="G9827" s="523"/>
      <c r="H9827" s="523"/>
      <c r="I9827" s="524"/>
      <c r="J9827" s="523"/>
      <c r="K9827" s="458"/>
    </row>
    <row r="9828" spans="1:11">
      <c r="A9828" s="450"/>
      <c r="B9828" s="1645" t="s">
        <v>1143</v>
      </c>
      <c r="C9828" s="1646"/>
      <c r="D9828" s="1646"/>
      <c r="E9828" s="1646"/>
      <c r="F9828" s="1646"/>
      <c r="G9828" s="1646"/>
      <c r="H9828" s="1646"/>
      <c r="I9828" s="1647"/>
      <c r="J9828" s="501">
        <f>J9826*0</f>
        <v>0</v>
      </c>
      <c r="K9828" s="458"/>
    </row>
    <row r="9829" spans="1:11">
      <c r="A9829" s="450"/>
      <c r="B9829" s="523"/>
      <c r="C9829" s="523"/>
      <c r="D9829" s="523"/>
      <c r="E9829" s="523"/>
      <c r="F9829" s="523"/>
      <c r="G9829" s="523"/>
      <c r="H9829" s="523"/>
      <c r="I9829" s="524"/>
      <c r="J9829" s="523"/>
      <c r="K9829" s="458"/>
    </row>
    <row r="9830" spans="1:11">
      <c r="A9830" s="450"/>
      <c r="B9830" s="1645" t="s">
        <v>1144</v>
      </c>
      <c r="C9830" s="1646"/>
      <c r="D9830" s="1646"/>
      <c r="E9830" s="1646"/>
      <c r="F9830" s="1646"/>
      <c r="G9830" s="1646"/>
      <c r="H9830" s="1646"/>
      <c r="I9830" s="1647"/>
      <c r="J9830" s="573">
        <f>J9826+J9828</f>
        <v>165.75779454545457</v>
      </c>
      <c r="K9830" s="458"/>
    </row>
    <row r="9831" spans="1:11">
      <c r="A9831" s="450"/>
      <c r="B9831" s="511"/>
      <c r="C9831" s="511"/>
      <c r="D9831" s="511"/>
      <c r="E9831" s="511"/>
      <c r="F9831" s="511"/>
      <c r="G9831" s="511"/>
      <c r="H9831" s="511"/>
      <c r="I9831" s="571"/>
      <c r="J9831" s="511"/>
      <c r="K9831" s="458"/>
    </row>
    <row r="9832" spans="1:11">
      <c r="A9832" s="450"/>
      <c r="B9832" s="589"/>
      <c r="C9832" s="559"/>
      <c r="D9832" s="559"/>
      <c r="E9832" s="559"/>
      <c r="F9832" s="559"/>
      <c r="G9832" s="559"/>
      <c r="H9832" s="559"/>
      <c r="I9832" s="559"/>
      <c r="J9832" s="590"/>
      <c r="K9832" s="458"/>
    </row>
    <row r="9833" spans="1:11">
      <c r="A9833" s="450"/>
      <c r="B9833" s="591"/>
      <c r="C9833" s="592"/>
      <c r="D9833" s="593"/>
      <c r="E9833" s="593"/>
      <c r="F9833" s="594" t="s">
        <v>1119</v>
      </c>
      <c r="G9833" s="595" t="s">
        <v>1119</v>
      </c>
      <c r="H9833" s="592"/>
      <c r="I9833" s="592"/>
      <c r="J9833" s="596"/>
      <c r="K9833" s="458"/>
    </row>
    <row r="9834" spans="1:11">
      <c r="A9834" s="450"/>
      <c r="B9834" s="459"/>
      <c r="C9834" s="459"/>
      <c r="D9834" s="459"/>
      <c r="E9834" s="459"/>
      <c r="F9834" s="459"/>
      <c r="G9834" s="459"/>
      <c r="H9834" s="459"/>
      <c r="I9834" s="459"/>
      <c r="J9834" s="459"/>
      <c r="K9834" s="458"/>
    </row>
    <row r="9835" spans="1:11">
      <c r="A9835" s="450"/>
      <c r="B9835" s="597"/>
      <c r="C9835" s="598"/>
      <c r="D9835" s="598"/>
      <c r="E9835" s="598"/>
      <c r="F9835" s="599"/>
      <c r="G9835" s="600" t="s">
        <v>482</v>
      </c>
      <c r="H9835" s="502"/>
      <c r="I9835" s="502"/>
      <c r="J9835" s="505"/>
      <c r="K9835" s="458"/>
    </row>
    <row r="9836" spans="1:11">
      <c r="A9836" s="450"/>
      <c r="B9836" s="601"/>
      <c r="C9836" s="602"/>
      <c r="D9836" s="602"/>
      <c r="E9836" s="602"/>
      <c r="F9836" s="603"/>
      <c r="G9836" s="1648" t="s">
        <v>1145</v>
      </c>
      <c r="H9836" s="1649"/>
      <c r="I9836" s="1649"/>
      <c r="J9836" s="1650"/>
      <c r="K9836" s="458"/>
    </row>
    <row r="9837" spans="1:11">
      <c r="A9837" s="450"/>
      <c r="B9837" s="604"/>
      <c r="C9837" s="605"/>
      <c r="D9837" s="605"/>
      <c r="E9837" s="605"/>
      <c r="F9837" s="606"/>
      <c r="G9837" s="607"/>
      <c r="H9837" s="1651"/>
      <c r="I9837" s="1652"/>
      <c r="J9837" s="1653"/>
      <c r="K9837" s="458"/>
    </row>
    <row r="9838" spans="1:11" ht="15" thickBot="1">
      <c r="A9838" s="608"/>
      <c r="B9838" s="609"/>
      <c r="C9838" s="609"/>
      <c r="D9838" s="609"/>
      <c r="E9838" s="609"/>
      <c r="F9838" s="609"/>
      <c r="G9838" s="609"/>
      <c r="H9838" s="609"/>
      <c r="I9838" s="609"/>
      <c r="J9838" s="609"/>
      <c r="K9838" s="610"/>
    </row>
    <row r="9839" spans="1:11">
      <c r="A9839" s="447"/>
      <c r="B9839" s="448"/>
      <c r="C9839" s="448"/>
      <c r="D9839" s="448"/>
      <c r="E9839" s="448"/>
      <c r="F9839" s="448"/>
      <c r="G9839" s="448"/>
      <c r="H9839" s="448"/>
      <c r="I9839" s="448"/>
      <c r="J9839" s="448"/>
      <c r="K9839" s="449"/>
    </row>
    <row r="9840" spans="1:11">
      <c r="A9840" s="450"/>
      <c r="B9840" s="451" t="s">
        <v>141</v>
      </c>
      <c r="C9840" s="452"/>
      <c r="D9840" s="453" t="s">
        <v>1105</v>
      </c>
      <c r="E9840" s="454"/>
      <c r="F9840" s="455"/>
      <c r="G9840" s="455"/>
      <c r="H9840" s="456"/>
      <c r="I9840" s="456"/>
      <c r="J9840" s="457"/>
      <c r="K9840" s="458"/>
    </row>
    <row r="9841" spans="1:11">
      <c r="A9841" s="450"/>
      <c r="B9841" s="459"/>
      <c r="C9841" s="459"/>
      <c r="D9841" s="459"/>
      <c r="E9841" s="459"/>
      <c r="F9841" s="459"/>
      <c r="G9841" s="459"/>
      <c r="H9841" s="459"/>
      <c r="I9841" s="459"/>
      <c r="J9841" s="459"/>
      <c r="K9841" s="458"/>
    </row>
    <row r="9842" spans="1:11">
      <c r="A9842" s="450"/>
      <c r="B9842" s="460" t="s">
        <v>1173</v>
      </c>
      <c r="C9842" s="461" t="s">
        <v>1107</v>
      </c>
      <c r="D9842" s="1671" t="s">
        <v>198</v>
      </c>
      <c r="E9842" s="1672"/>
      <c r="F9842" s="1672"/>
      <c r="G9842" s="1672"/>
      <c r="H9842" s="1672"/>
      <c r="I9842" s="1673"/>
      <c r="J9842" s="462" t="s">
        <v>1108</v>
      </c>
      <c r="K9842" s="458"/>
    </row>
    <row r="9843" spans="1:11" ht="26.25" customHeight="1">
      <c r="A9843" s="450"/>
      <c r="B9843" s="463">
        <v>80542</v>
      </c>
      <c r="C9843" s="464"/>
      <c r="D9843" s="1674" t="s">
        <v>1586</v>
      </c>
      <c r="E9843" s="1675"/>
      <c r="F9843" s="1675"/>
      <c r="G9843" s="1675"/>
      <c r="H9843" s="1675"/>
      <c r="I9843" s="1676"/>
      <c r="J9843" s="468" t="str">
        <f>F9860</f>
        <v>U</v>
      </c>
      <c r="K9843" s="458"/>
    </row>
    <row r="9844" spans="1:11">
      <c r="A9844" s="450"/>
      <c r="B9844" s="469"/>
      <c r="C9844" s="469"/>
      <c r="D9844" s="469"/>
      <c r="E9844" s="469"/>
      <c r="F9844" s="469"/>
      <c r="G9844" s="469"/>
      <c r="H9844" s="469"/>
      <c r="I9844" s="470"/>
      <c r="J9844" s="471"/>
      <c r="K9844" s="458"/>
    </row>
    <row r="9845" spans="1:11">
      <c r="A9845" s="450"/>
      <c r="B9845" s="1648" t="s">
        <v>1111</v>
      </c>
      <c r="C9845" s="1650"/>
      <c r="D9845" s="1679" t="s">
        <v>873</v>
      </c>
      <c r="E9845" s="1681" t="s">
        <v>1112</v>
      </c>
      <c r="F9845" s="472" t="s">
        <v>1113</v>
      </c>
      <c r="G9845" s="473"/>
      <c r="H9845" s="472" t="s">
        <v>1114</v>
      </c>
      <c r="I9845" s="473"/>
      <c r="J9845" s="474" t="s">
        <v>1115</v>
      </c>
      <c r="K9845" s="458"/>
    </row>
    <row r="9846" spans="1:11">
      <c r="A9846" s="450"/>
      <c r="B9846" s="1677"/>
      <c r="C9846" s="1678"/>
      <c r="D9846" s="1680"/>
      <c r="E9846" s="1682"/>
      <c r="F9846" s="475" t="s">
        <v>1116</v>
      </c>
      <c r="G9846" s="475" t="s">
        <v>1117</v>
      </c>
      <c r="H9846" s="475" t="s">
        <v>1116</v>
      </c>
      <c r="I9846" s="476" t="s">
        <v>1117</v>
      </c>
      <c r="J9846" s="477" t="s">
        <v>1118</v>
      </c>
      <c r="K9846" s="458"/>
    </row>
    <row r="9847" spans="1:11">
      <c r="A9847" s="450"/>
      <c r="B9847" s="486"/>
      <c r="C9847" s="487"/>
      <c r="D9847" s="488"/>
      <c r="E9847" s="481"/>
      <c r="F9847" s="481"/>
      <c r="G9847" s="482"/>
      <c r="H9847" s="490"/>
      <c r="I9847" s="484"/>
      <c r="J9847" s="492"/>
      <c r="K9847" s="458"/>
    </row>
    <row r="9848" spans="1:11">
      <c r="A9848" s="450"/>
      <c r="B9848" s="486"/>
      <c r="C9848" s="487"/>
      <c r="D9848" s="488"/>
      <c r="E9848" s="489"/>
      <c r="F9848" s="489"/>
      <c r="G9848" s="489"/>
      <c r="H9848" s="490"/>
      <c r="I9848" s="491"/>
      <c r="J9848" s="492">
        <f>H9848*F9848*E9848+I9848*G9848*E9848</f>
        <v>0</v>
      </c>
      <c r="K9848" s="458"/>
    </row>
    <row r="9849" spans="1:11">
      <c r="A9849" s="450"/>
      <c r="B9849" s="493"/>
      <c r="C9849" s="494"/>
      <c r="D9849" s="495"/>
      <c r="E9849" s="496"/>
      <c r="F9849" s="496"/>
      <c r="G9849" s="496"/>
      <c r="H9849" s="497"/>
      <c r="I9849" s="498"/>
      <c r="J9849" s="492">
        <f>H9849*F9849*E9849+I9849*G9849*E9849</f>
        <v>0</v>
      </c>
      <c r="K9849" s="458"/>
    </row>
    <row r="9850" spans="1:11">
      <c r="A9850" s="450"/>
      <c r="B9850" s="499" t="s">
        <v>1119</v>
      </c>
      <c r="C9850" s="469"/>
      <c r="D9850" s="469"/>
      <c r="E9850" s="469"/>
      <c r="F9850" s="469"/>
      <c r="G9850" s="469"/>
      <c r="H9850" s="469"/>
      <c r="I9850" s="500" t="s">
        <v>138</v>
      </c>
      <c r="J9850" s="501">
        <f>SUM(J9847:J9849)</f>
        <v>0</v>
      </c>
      <c r="K9850" s="458"/>
    </row>
    <row r="9851" spans="1:11">
      <c r="A9851" s="450"/>
      <c r="B9851" s="502"/>
      <c r="C9851" s="502"/>
      <c r="D9851" s="502"/>
      <c r="E9851" s="502"/>
      <c r="F9851" s="502"/>
      <c r="G9851" s="502"/>
      <c r="H9851" s="502"/>
      <c r="I9851" s="503"/>
      <c r="J9851" s="504"/>
      <c r="K9851" s="458"/>
    </row>
    <row r="9852" spans="1:11" ht="20.399999999999999">
      <c r="A9852" s="450"/>
      <c r="B9852" s="1664" t="s">
        <v>1120</v>
      </c>
      <c r="C9852" s="1665"/>
      <c r="D9852" s="1665"/>
      <c r="E9852" s="1666"/>
      <c r="F9852" s="505" t="s">
        <v>873</v>
      </c>
      <c r="G9852" s="506"/>
      <c r="H9852" s="507" t="s">
        <v>560</v>
      </c>
      <c r="I9852" s="508" t="s">
        <v>1121</v>
      </c>
      <c r="J9852" s="509" t="s">
        <v>1122</v>
      </c>
      <c r="K9852" s="458"/>
    </row>
    <row r="9853" spans="1:11">
      <c r="A9853" s="450"/>
      <c r="B9853" s="510"/>
      <c r="C9853" s="511"/>
      <c r="D9853" s="512"/>
      <c r="E9853" s="513"/>
      <c r="F9853" s="514"/>
      <c r="G9853" s="515"/>
      <c r="H9853" s="516"/>
      <c r="I9853" s="484"/>
      <c r="J9853" s="485"/>
      <c r="K9853" s="458"/>
    </row>
    <row r="9854" spans="1:11">
      <c r="A9854" s="450"/>
      <c r="B9854" s="517"/>
      <c r="C9854" s="518"/>
      <c r="D9854" s="459"/>
      <c r="E9854" s="487"/>
      <c r="F9854" s="488"/>
      <c r="G9854" s="519"/>
      <c r="H9854" s="520"/>
      <c r="I9854" s="521"/>
      <c r="J9854" s="492"/>
      <c r="K9854" s="458"/>
    </row>
    <row r="9855" spans="1:11">
      <c r="A9855" s="450"/>
      <c r="B9855" s="517" t="s">
        <v>734</v>
      </c>
      <c r="C9855" s="518"/>
      <c r="D9855" s="459"/>
      <c r="E9855" s="487"/>
      <c r="F9855" s="488"/>
      <c r="G9855" s="519"/>
      <c r="H9855" s="520">
        <v>1.74</v>
      </c>
      <c r="I9855" s="521">
        <f>VLOOKUP(B9855,'MÃO DE OBRA'!$A:$E,5,FALSE)/220</f>
        <v>23.596363636363641</v>
      </c>
      <c r="J9855" s="492">
        <f t="shared" ref="J9855:J9856" si="274">H9855*I9855</f>
        <v>41.057672727272738</v>
      </c>
      <c r="K9855" s="458"/>
    </row>
    <row r="9856" spans="1:11">
      <c r="A9856" s="450"/>
      <c r="B9856" s="517" t="s">
        <v>741</v>
      </c>
      <c r="C9856" s="518"/>
      <c r="D9856" s="459"/>
      <c r="E9856" s="487"/>
      <c r="F9856" s="488"/>
      <c r="G9856" s="519"/>
      <c r="H9856" s="520">
        <v>1.74</v>
      </c>
      <c r="I9856" s="521">
        <f>VLOOKUP(B9856,'MÃO DE OBRA'!$A:$E,5,FALSE)/220</f>
        <v>14.214</v>
      </c>
      <c r="J9856" s="492">
        <f t="shared" si="274"/>
        <v>24.73236</v>
      </c>
      <c r="K9856" s="458"/>
    </row>
    <row r="9857" spans="1:11">
      <c r="A9857" s="450"/>
      <c r="B9857" s="517"/>
      <c r="C9857" s="518"/>
      <c r="D9857" s="459"/>
      <c r="E9857" s="487"/>
      <c r="F9857" s="488"/>
      <c r="G9857" s="519"/>
      <c r="H9857" s="520"/>
      <c r="I9857" s="491"/>
      <c r="J9857" s="492">
        <f>H9857*I9857</f>
        <v>0</v>
      </c>
      <c r="K9857" s="458"/>
    </row>
    <row r="9858" spans="1:11">
      <c r="A9858" s="450"/>
      <c r="B9858" s="499" t="s">
        <v>1119</v>
      </c>
      <c r="C9858" s="502"/>
      <c r="D9858" s="502"/>
      <c r="E9858" s="502"/>
      <c r="F9858" s="502"/>
      <c r="G9858" s="502"/>
      <c r="H9858" s="502"/>
      <c r="I9858" s="522" t="s">
        <v>138</v>
      </c>
      <c r="J9858" s="501">
        <f>SUM(J9853:J9857)</f>
        <v>65.790032727272745</v>
      </c>
      <c r="K9858" s="458"/>
    </row>
    <row r="9859" spans="1:11">
      <c r="A9859" s="450"/>
      <c r="B9859" s="523"/>
      <c r="C9859" s="523"/>
      <c r="D9859" s="523"/>
      <c r="E9859" s="523"/>
      <c r="F9859" s="523"/>
      <c r="G9859" s="523"/>
      <c r="H9859" s="523"/>
      <c r="I9859" s="524"/>
      <c r="J9859" s="523"/>
      <c r="K9859" s="458"/>
    </row>
    <row r="9860" spans="1:11">
      <c r="A9860" s="450"/>
      <c r="B9860" s="525" t="s">
        <v>1123</v>
      </c>
      <c r="C9860" s="526"/>
      <c r="D9860" s="523"/>
      <c r="E9860" s="527">
        <v>1</v>
      </c>
      <c r="F9860" s="528" t="s">
        <v>1563</v>
      </c>
      <c r="G9860" s="506"/>
      <c r="H9860" s="506"/>
      <c r="I9860" s="529" t="s">
        <v>1124</v>
      </c>
      <c r="J9860" s="501">
        <f>J9850+J9858</f>
        <v>65.790032727272745</v>
      </c>
      <c r="K9860" s="458"/>
    </row>
    <row r="9861" spans="1:11">
      <c r="A9861" s="450"/>
      <c r="B9861" s="530"/>
      <c r="C9861" s="523"/>
      <c r="D9861" s="523"/>
      <c r="E9861" s="531"/>
      <c r="F9861" s="532"/>
      <c r="G9861" s="532"/>
      <c r="H9861" s="532"/>
      <c r="I9861" s="524"/>
      <c r="J9861" s="523"/>
      <c r="K9861" s="458"/>
    </row>
    <row r="9862" spans="1:11" ht="20.399999999999999">
      <c r="A9862" s="450"/>
      <c r="B9862" s="1667" t="s">
        <v>481</v>
      </c>
      <c r="C9862" s="1668"/>
      <c r="D9862" s="1668"/>
      <c r="E9862" s="1669"/>
      <c r="F9862" s="533" t="s">
        <v>873</v>
      </c>
      <c r="G9862" s="534" t="s">
        <v>493</v>
      </c>
      <c r="H9862" s="507" t="s">
        <v>1115</v>
      </c>
      <c r="I9862" s="535" t="s">
        <v>480</v>
      </c>
      <c r="J9862" s="536" t="s">
        <v>482</v>
      </c>
      <c r="K9862" s="458"/>
    </row>
    <row r="9863" spans="1:11">
      <c r="A9863" s="450"/>
      <c r="B9863" s="537"/>
      <c r="C9863" s="538"/>
      <c r="D9863" s="538"/>
      <c r="E9863" s="539"/>
      <c r="F9863" s="540"/>
      <c r="G9863" s="541"/>
      <c r="H9863" s="547"/>
      <c r="I9863" s="543"/>
      <c r="J9863" s="485"/>
      <c r="K9863" s="458"/>
    </row>
    <row r="9864" spans="1:11">
      <c r="A9864" s="450"/>
      <c r="B9864" s="537"/>
      <c r="C9864" s="518"/>
      <c r="D9864" s="518"/>
      <c r="E9864" s="487"/>
      <c r="F9864" s="540"/>
      <c r="G9864" s="541"/>
      <c r="H9864" s="547"/>
      <c r="I9864" s="543"/>
      <c r="J9864" s="492"/>
      <c r="K9864" s="458"/>
    </row>
    <row r="9865" spans="1:11">
      <c r="A9865" s="450"/>
      <c r="B9865" s="517"/>
      <c r="C9865" s="518"/>
      <c r="D9865" s="518"/>
      <c r="E9865" s="487"/>
      <c r="F9865" s="488"/>
      <c r="G9865" s="546"/>
      <c r="H9865" s="547"/>
      <c r="I9865" s="543"/>
      <c r="J9865" s="492">
        <f>H9865*I9865*E9847*F9847</f>
        <v>0</v>
      </c>
      <c r="K9865" s="458"/>
    </row>
    <row r="9866" spans="1:11">
      <c r="A9866" s="450"/>
      <c r="B9866" s="517"/>
      <c r="C9866" s="526"/>
      <c r="D9866" s="526"/>
      <c r="E9866" s="494"/>
      <c r="F9866" s="488"/>
      <c r="G9866" s="468"/>
      <c r="H9866" s="547"/>
      <c r="I9866" s="548"/>
      <c r="J9866" s="492">
        <f>H9866*I9866*E9848*F9848</f>
        <v>0</v>
      </c>
      <c r="K9866" s="458"/>
    </row>
    <row r="9867" spans="1:11">
      <c r="A9867" s="450"/>
      <c r="B9867" s="550" t="s">
        <v>1119</v>
      </c>
      <c r="C9867" s="526"/>
      <c r="D9867" s="526"/>
      <c r="E9867" s="526"/>
      <c r="F9867" s="523"/>
      <c r="G9867" s="526"/>
      <c r="H9867" s="551"/>
      <c r="I9867" s="552" t="s">
        <v>138</v>
      </c>
      <c r="J9867" s="501">
        <f>SUM(J9863:J9866)</f>
        <v>0</v>
      </c>
      <c r="K9867" s="458"/>
    </row>
    <row r="9868" spans="1:11">
      <c r="A9868" s="450"/>
      <c r="B9868" s="553"/>
      <c r="C9868" s="526"/>
      <c r="D9868" s="526"/>
      <c r="E9868" s="554"/>
      <c r="F9868" s="555"/>
      <c r="G9868" s="506"/>
      <c r="H9868" s="506"/>
      <c r="I9868" s="529"/>
      <c r="J9868" s="554"/>
      <c r="K9868" s="458"/>
    </row>
    <row r="9869" spans="1:11" ht="20.399999999999999">
      <c r="A9869" s="450"/>
      <c r="B9869" s="1667" t="s">
        <v>1125</v>
      </c>
      <c r="C9869" s="1668"/>
      <c r="D9869" s="1668"/>
      <c r="E9869" s="1668"/>
      <c r="F9869" s="1669"/>
      <c r="G9869" s="556" t="s">
        <v>494</v>
      </c>
      <c r="H9869" s="506" t="s">
        <v>1126</v>
      </c>
      <c r="I9869" s="557" t="s">
        <v>1115</v>
      </c>
      <c r="J9869" s="509" t="s">
        <v>482</v>
      </c>
      <c r="K9869" s="458"/>
    </row>
    <row r="9870" spans="1:11">
      <c r="A9870" s="450"/>
      <c r="B9870" s="558"/>
      <c r="C9870" s="559"/>
      <c r="D9870" s="560"/>
      <c r="E9870" s="560"/>
      <c r="F9870" s="561"/>
      <c r="G9870" s="489"/>
      <c r="H9870" s="489"/>
      <c r="I9870" s="562"/>
      <c r="J9870" s="492"/>
      <c r="K9870" s="458"/>
    </row>
    <row r="9871" spans="1:11">
      <c r="A9871" s="450"/>
      <c r="B9871" s="563"/>
      <c r="C9871" s="564"/>
      <c r="D9871" s="565"/>
      <c r="E9871" s="565"/>
      <c r="F9871" s="566"/>
      <c r="G9871" s="489"/>
      <c r="H9871" s="489"/>
      <c r="I9871" s="562"/>
      <c r="J9871" s="492"/>
      <c r="K9871" s="458"/>
    </row>
    <row r="9872" spans="1:11">
      <c r="A9872" s="450"/>
      <c r="B9872" s="1670" t="s">
        <v>138</v>
      </c>
      <c r="C9872" s="1670"/>
      <c r="D9872" s="1670"/>
      <c r="E9872" s="1670"/>
      <c r="F9872" s="1670"/>
      <c r="G9872" s="1670"/>
      <c r="H9872" s="1670"/>
      <c r="I9872" s="1670"/>
      <c r="J9872" s="501">
        <f>SUM(J9870:J9871)</f>
        <v>0</v>
      </c>
      <c r="K9872" s="458"/>
    </row>
    <row r="9873" spans="1:11">
      <c r="A9873" s="450"/>
      <c r="B9873" s="567"/>
      <c r="C9873" s="511"/>
      <c r="D9873" s="511"/>
      <c r="E9873" s="568"/>
      <c r="F9873" s="569"/>
      <c r="G9873" s="570"/>
      <c r="H9873" s="570"/>
      <c r="I9873" s="571"/>
      <c r="J9873" s="572"/>
      <c r="K9873" s="458"/>
    </row>
    <row r="9874" spans="1:11">
      <c r="A9874" s="450"/>
      <c r="B9874" s="573" t="s">
        <v>1127</v>
      </c>
      <c r="C9874" s="573"/>
      <c r="D9874" s="550"/>
      <c r="E9874" s="523"/>
      <c r="F9874" s="523"/>
      <c r="G9874" s="523"/>
      <c r="H9874" s="574"/>
      <c r="I9874" s="575"/>
      <c r="J9874" s="639">
        <f>(J9860+J9867+J9872)/E9860</f>
        <v>65.790032727272745</v>
      </c>
      <c r="K9874" s="458"/>
    </row>
    <row r="9875" spans="1:11">
      <c r="A9875" s="450"/>
      <c r="B9875" s="553"/>
      <c r="C9875" s="526"/>
      <c r="D9875" s="526"/>
      <c r="E9875" s="554"/>
      <c r="F9875" s="555"/>
      <c r="G9875" s="506"/>
      <c r="H9875" s="506"/>
      <c r="I9875" s="529"/>
      <c r="J9875" s="576"/>
      <c r="K9875" s="458"/>
    </row>
    <row r="9876" spans="1:11" ht="20.399999999999999">
      <c r="A9876" s="450"/>
      <c r="B9876" s="1667" t="s">
        <v>1128</v>
      </c>
      <c r="C9876" s="1668"/>
      <c r="D9876" s="1668"/>
      <c r="E9876" s="1668"/>
      <c r="F9876" s="1669"/>
      <c r="G9876" s="556" t="s">
        <v>494</v>
      </c>
      <c r="H9876" s="506" t="s">
        <v>1126</v>
      </c>
      <c r="I9876" s="557" t="s">
        <v>1115</v>
      </c>
      <c r="J9876" s="509" t="s">
        <v>482</v>
      </c>
      <c r="K9876" s="458"/>
    </row>
    <row r="9877" spans="1:11">
      <c r="A9877" s="450"/>
      <c r="B9877" s="558" t="s">
        <v>1587</v>
      </c>
      <c r="C9877" s="559"/>
      <c r="D9877" s="560"/>
      <c r="E9877" s="560"/>
      <c r="F9877" s="561"/>
      <c r="G9877" s="489">
        <v>1</v>
      </c>
      <c r="H9877" s="489" t="s">
        <v>1126</v>
      </c>
      <c r="I9877" s="562">
        <v>185.5</v>
      </c>
      <c r="J9877" s="492">
        <f>G9877*I9877</f>
        <v>185.5</v>
      </c>
      <c r="K9877" s="458"/>
    </row>
    <row r="9878" spans="1:11">
      <c r="A9878" s="450"/>
      <c r="B9878" s="563"/>
      <c r="C9878" s="564"/>
      <c r="D9878" s="565"/>
      <c r="E9878" s="565"/>
      <c r="F9878" s="566"/>
      <c r="G9878" s="489"/>
      <c r="H9878" s="489"/>
      <c r="I9878" s="562"/>
      <c r="J9878" s="492"/>
      <c r="K9878" s="458"/>
    </row>
    <row r="9879" spans="1:11">
      <c r="A9879" s="450"/>
      <c r="B9879" s="563"/>
      <c r="C9879" s="564"/>
      <c r="D9879" s="565"/>
      <c r="E9879" s="565"/>
      <c r="F9879" s="566"/>
      <c r="G9879" s="489"/>
      <c r="H9879" s="489"/>
      <c r="I9879" s="743"/>
      <c r="J9879" s="492"/>
      <c r="K9879" s="458"/>
    </row>
    <row r="9880" spans="1:11">
      <c r="A9880" s="450"/>
      <c r="B9880" s="563"/>
      <c r="C9880" s="564"/>
      <c r="D9880" s="565"/>
      <c r="E9880" s="565"/>
      <c r="F9880" s="566"/>
      <c r="G9880" s="489"/>
      <c r="H9880" s="489"/>
      <c r="I9880" s="743"/>
      <c r="J9880" s="492"/>
      <c r="K9880" s="458"/>
    </row>
    <row r="9881" spans="1:11">
      <c r="A9881" s="450"/>
      <c r="B9881" s="563"/>
      <c r="C9881" s="564"/>
      <c r="D9881" s="565"/>
      <c r="E9881" s="565"/>
      <c r="F9881" s="566"/>
      <c r="G9881" s="489"/>
      <c r="H9881" s="489"/>
      <c r="I9881" s="743"/>
      <c r="J9881" s="492"/>
      <c r="K9881" s="458"/>
    </row>
    <row r="9882" spans="1:11">
      <c r="A9882" s="450"/>
      <c r="B9882" s="563"/>
      <c r="C9882" s="564"/>
      <c r="D9882" s="565"/>
      <c r="E9882" s="565"/>
      <c r="F9882" s="566"/>
      <c r="G9882" s="489"/>
      <c r="H9882" s="489"/>
      <c r="I9882" s="743"/>
      <c r="J9882" s="492"/>
      <c r="K9882" s="458"/>
    </row>
    <row r="9883" spans="1:11">
      <c r="A9883" s="450"/>
      <c r="B9883" s="563"/>
      <c r="C9883" s="564"/>
      <c r="D9883" s="565"/>
      <c r="E9883" s="565"/>
      <c r="F9883" s="566"/>
      <c r="G9883" s="489"/>
      <c r="H9883" s="489"/>
      <c r="I9883" s="743"/>
      <c r="J9883" s="492"/>
      <c r="K9883" s="458"/>
    </row>
    <row r="9884" spans="1:11">
      <c r="A9884" s="450"/>
      <c r="B9884" s="581"/>
      <c r="C9884" s="523"/>
      <c r="D9884" s="523"/>
      <c r="E9884" s="582"/>
      <c r="F9884" s="583"/>
      <c r="G9884" s="532"/>
      <c r="H9884" s="532"/>
      <c r="I9884" s="524" t="s">
        <v>138</v>
      </c>
      <c r="J9884" s="501">
        <f>SUM(J9877:J9883)</f>
        <v>185.5</v>
      </c>
      <c r="K9884" s="458"/>
    </row>
    <row r="9885" spans="1:11">
      <c r="A9885" s="450"/>
      <c r="B9885" s="584"/>
      <c r="C9885" s="523"/>
      <c r="D9885" s="523"/>
      <c r="E9885" s="582"/>
      <c r="F9885" s="583"/>
      <c r="G9885" s="532"/>
      <c r="H9885" s="532"/>
      <c r="I9885" s="524"/>
      <c r="J9885" s="582"/>
      <c r="K9885" s="458"/>
    </row>
    <row r="9886" spans="1:11" ht="20.399999999999999">
      <c r="A9886" s="450"/>
      <c r="B9886" s="1667" t="s">
        <v>1141</v>
      </c>
      <c r="C9886" s="1668"/>
      <c r="D9886" s="1668"/>
      <c r="E9886" s="1668"/>
      <c r="F9886" s="1669"/>
      <c r="G9886" s="587" t="s">
        <v>494</v>
      </c>
      <c r="H9886" s="506" t="s">
        <v>1115</v>
      </c>
      <c r="I9886" s="557"/>
      <c r="J9886" s="509" t="s">
        <v>482</v>
      </c>
      <c r="K9886" s="458"/>
    </row>
    <row r="9887" spans="1:11">
      <c r="A9887" s="450"/>
      <c r="B9887" s="1654"/>
      <c r="C9887" s="1655"/>
      <c r="D9887" s="1655"/>
      <c r="E9887" s="1655"/>
      <c r="F9887" s="1656"/>
      <c r="G9887" s="489"/>
      <c r="H9887" s="1657"/>
      <c r="I9887" s="1658"/>
      <c r="J9887" s="492"/>
      <c r="K9887" s="458"/>
    </row>
    <row r="9888" spans="1:11">
      <c r="A9888" s="450"/>
      <c r="B9888" s="1659"/>
      <c r="C9888" s="1660"/>
      <c r="D9888" s="1660"/>
      <c r="E9888" s="1660"/>
      <c r="F9888" s="1661"/>
      <c r="G9888" s="496"/>
      <c r="H9888" s="1662"/>
      <c r="I9888" s="1663"/>
      <c r="J9888" s="492"/>
      <c r="K9888" s="458"/>
    </row>
    <row r="9889" spans="1:11">
      <c r="A9889" s="450"/>
      <c r="B9889" s="581"/>
      <c r="C9889" s="523"/>
      <c r="D9889" s="523"/>
      <c r="E9889" s="582"/>
      <c r="F9889" s="583"/>
      <c r="G9889" s="532"/>
      <c r="H9889" s="532"/>
      <c r="I9889" s="524" t="s">
        <v>138</v>
      </c>
      <c r="J9889" s="501">
        <f>SUM(J9887:J9888)</f>
        <v>0</v>
      </c>
      <c r="K9889" s="458"/>
    </row>
    <row r="9890" spans="1:11">
      <c r="A9890" s="450"/>
      <c r="B9890" s="523"/>
      <c r="C9890" s="523"/>
      <c r="D9890" s="523"/>
      <c r="E9890" s="523"/>
      <c r="F9890" s="523"/>
      <c r="G9890" s="523"/>
      <c r="H9890" s="523"/>
      <c r="I9890" s="524"/>
      <c r="J9890" s="523"/>
      <c r="K9890" s="458"/>
    </row>
    <row r="9891" spans="1:11">
      <c r="A9891" s="450"/>
      <c r="B9891" s="1645" t="s">
        <v>1142</v>
      </c>
      <c r="C9891" s="1646"/>
      <c r="D9891" s="1646"/>
      <c r="E9891" s="1646"/>
      <c r="F9891" s="1646"/>
      <c r="G9891" s="1646"/>
      <c r="H9891" s="1646"/>
      <c r="I9891" s="1647"/>
      <c r="J9891" s="573">
        <f>J9889+J9884+J9874</f>
        <v>251.29003272727275</v>
      </c>
      <c r="K9891" s="458"/>
    </row>
    <row r="9892" spans="1:11">
      <c r="A9892" s="450"/>
      <c r="B9892" s="523"/>
      <c r="C9892" s="523"/>
      <c r="D9892" s="523"/>
      <c r="E9892" s="523"/>
      <c r="F9892" s="523"/>
      <c r="G9892" s="523"/>
      <c r="H9892" s="523"/>
      <c r="I9892" s="524"/>
      <c r="J9892" s="523"/>
      <c r="K9892" s="458"/>
    </row>
    <row r="9893" spans="1:11">
      <c r="A9893" s="450"/>
      <c r="B9893" s="1645" t="s">
        <v>1143</v>
      </c>
      <c r="C9893" s="1646"/>
      <c r="D9893" s="1646"/>
      <c r="E9893" s="1646"/>
      <c r="F9893" s="1646"/>
      <c r="G9893" s="1646"/>
      <c r="H9893" s="1646"/>
      <c r="I9893" s="1647"/>
      <c r="J9893" s="501">
        <f>J9891*0</f>
        <v>0</v>
      </c>
      <c r="K9893" s="458"/>
    </row>
    <row r="9894" spans="1:11">
      <c r="A9894" s="450"/>
      <c r="B9894" s="523"/>
      <c r="C9894" s="523"/>
      <c r="D9894" s="523"/>
      <c r="E9894" s="523"/>
      <c r="F9894" s="523"/>
      <c r="G9894" s="523"/>
      <c r="H9894" s="523"/>
      <c r="I9894" s="524"/>
      <c r="J9894" s="523"/>
      <c r="K9894" s="458"/>
    </row>
    <row r="9895" spans="1:11">
      <c r="A9895" s="450"/>
      <c r="B9895" s="1645" t="s">
        <v>1144</v>
      </c>
      <c r="C9895" s="1646"/>
      <c r="D9895" s="1646"/>
      <c r="E9895" s="1646"/>
      <c r="F9895" s="1646"/>
      <c r="G9895" s="1646"/>
      <c r="H9895" s="1646"/>
      <c r="I9895" s="1647"/>
      <c r="J9895" s="573">
        <f>J9891+J9893</f>
        <v>251.29003272727275</v>
      </c>
      <c r="K9895" s="458"/>
    </row>
    <row r="9896" spans="1:11">
      <c r="A9896" s="450"/>
      <c r="B9896" s="511"/>
      <c r="C9896" s="511"/>
      <c r="D9896" s="511"/>
      <c r="E9896" s="511"/>
      <c r="F9896" s="511"/>
      <c r="G9896" s="511"/>
      <c r="H9896" s="511"/>
      <c r="I9896" s="571"/>
      <c r="J9896" s="511"/>
      <c r="K9896" s="458"/>
    </row>
    <row r="9897" spans="1:11">
      <c r="A9897" s="450"/>
      <c r="B9897" s="589"/>
      <c r="C9897" s="559"/>
      <c r="D9897" s="559"/>
      <c r="E9897" s="559"/>
      <c r="F9897" s="559"/>
      <c r="G9897" s="559"/>
      <c r="H9897" s="559"/>
      <c r="I9897" s="559"/>
      <c r="J9897" s="590"/>
      <c r="K9897" s="458"/>
    </row>
    <row r="9898" spans="1:11">
      <c r="A9898" s="450"/>
      <c r="B9898" s="591"/>
      <c r="C9898" s="592"/>
      <c r="D9898" s="593"/>
      <c r="E9898" s="593"/>
      <c r="F9898" s="594" t="s">
        <v>1119</v>
      </c>
      <c r="G9898" s="595" t="s">
        <v>1119</v>
      </c>
      <c r="H9898" s="592"/>
      <c r="I9898" s="592"/>
      <c r="J9898" s="596"/>
      <c r="K9898" s="458"/>
    </row>
    <row r="9899" spans="1:11">
      <c r="A9899" s="450"/>
      <c r="B9899" s="459"/>
      <c r="C9899" s="459"/>
      <c r="D9899" s="459"/>
      <c r="E9899" s="459"/>
      <c r="F9899" s="459"/>
      <c r="G9899" s="459"/>
      <c r="H9899" s="459"/>
      <c r="I9899" s="459"/>
      <c r="J9899" s="459"/>
      <c r="K9899" s="458"/>
    </row>
    <row r="9900" spans="1:11">
      <c r="A9900" s="450"/>
      <c r="B9900" s="597"/>
      <c r="C9900" s="598"/>
      <c r="D9900" s="598"/>
      <c r="E9900" s="598"/>
      <c r="F9900" s="599"/>
      <c r="G9900" s="600" t="s">
        <v>482</v>
      </c>
      <c r="H9900" s="502"/>
      <c r="I9900" s="502"/>
      <c r="J9900" s="505"/>
      <c r="K9900" s="458"/>
    </row>
    <row r="9901" spans="1:11">
      <c r="A9901" s="450"/>
      <c r="B9901" s="601"/>
      <c r="C9901" s="602"/>
      <c r="D9901" s="602"/>
      <c r="E9901" s="602"/>
      <c r="F9901" s="603"/>
      <c r="G9901" s="1648" t="s">
        <v>1145</v>
      </c>
      <c r="H9901" s="1649"/>
      <c r="I9901" s="1649"/>
      <c r="J9901" s="1650"/>
      <c r="K9901" s="458"/>
    </row>
    <row r="9902" spans="1:11">
      <c r="A9902" s="450"/>
      <c r="B9902" s="604"/>
      <c r="C9902" s="605"/>
      <c r="D9902" s="605"/>
      <c r="E9902" s="605"/>
      <c r="F9902" s="606"/>
      <c r="G9902" s="607"/>
      <c r="H9902" s="1651"/>
      <c r="I9902" s="1652"/>
      <c r="J9902" s="1653"/>
      <c r="K9902" s="458"/>
    </row>
    <row r="9903" spans="1:11" ht="15" thickBot="1">
      <c r="A9903" s="608"/>
      <c r="B9903" s="609"/>
      <c r="C9903" s="609"/>
      <c r="D9903" s="609"/>
      <c r="E9903" s="609"/>
      <c r="F9903" s="609"/>
      <c r="G9903" s="609"/>
      <c r="H9903" s="609"/>
      <c r="I9903" s="609"/>
      <c r="J9903" s="609"/>
      <c r="K9903" s="610"/>
    </row>
    <row r="9904" spans="1:11">
      <c r="A9904" s="447"/>
      <c r="B9904" s="448"/>
      <c r="C9904" s="448"/>
      <c r="D9904" s="448"/>
      <c r="E9904" s="448"/>
      <c r="F9904" s="448"/>
      <c r="G9904" s="448"/>
      <c r="H9904" s="448"/>
      <c r="I9904" s="448"/>
      <c r="J9904" s="448"/>
      <c r="K9904" s="449"/>
    </row>
    <row r="9905" spans="1:11">
      <c r="A9905" s="450"/>
      <c r="B9905" s="451" t="s">
        <v>141</v>
      </c>
      <c r="C9905" s="452"/>
      <c r="D9905" s="453" t="s">
        <v>1105</v>
      </c>
      <c r="E9905" s="454"/>
      <c r="F9905" s="455"/>
      <c r="G9905" s="455"/>
      <c r="H9905" s="456"/>
      <c r="I9905" s="456"/>
      <c r="J9905" s="457"/>
      <c r="K9905" s="458"/>
    </row>
    <row r="9906" spans="1:11">
      <c r="A9906" s="450"/>
      <c r="B9906" s="459"/>
      <c r="C9906" s="459"/>
      <c r="D9906" s="459"/>
      <c r="E9906" s="459"/>
      <c r="F9906" s="459"/>
      <c r="G9906" s="459"/>
      <c r="H9906" s="459"/>
      <c r="I9906" s="459"/>
      <c r="J9906" s="459"/>
      <c r="K9906" s="458"/>
    </row>
    <row r="9907" spans="1:11">
      <c r="A9907" s="450"/>
      <c r="B9907" s="460" t="s">
        <v>1173</v>
      </c>
      <c r="C9907" s="461" t="s">
        <v>1107</v>
      </c>
      <c r="D9907" s="1671" t="s">
        <v>198</v>
      </c>
      <c r="E9907" s="1672"/>
      <c r="F9907" s="1672"/>
      <c r="G9907" s="1672"/>
      <c r="H9907" s="1672"/>
      <c r="I9907" s="1673"/>
      <c r="J9907" s="462" t="s">
        <v>1108</v>
      </c>
      <c r="K9907" s="458"/>
    </row>
    <row r="9908" spans="1:11" ht="23.25" customHeight="1">
      <c r="A9908" s="450"/>
      <c r="B9908" s="463">
        <v>80541</v>
      </c>
      <c r="C9908" s="464"/>
      <c r="D9908" s="1674" t="s">
        <v>1588</v>
      </c>
      <c r="E9908" s="1675"/>
      <c r="F9908" s="1675"/>
      <c r="G9908" s="1675"/>
      <c r="H9908" s="1675"/>
      <c r="I9908" s="1676"/>
      <c r="J9908" s="468" t="str">
        <f>F9925</f>
        <v>U</v>
      </c>
      <c r="K9908" s="458"/>
    </row>
    <row r="9909" spans="1:11">
      <c r="A9909" s="450"/>
      <c r="B9909" s="469"/>
      <c r="C9909" s="469"/>
      <c r="D9909" s="469"/>
      <c r="E9909" s="469"/>
      <c r="F9909" s="469"/>
      <c r="G9909" s="469"/>
      <c r="H9909" s="469"/>
      <c r="I9909" s="470"/>
      <c r="J9909" s="471"/>
      <c r="K9909" s="458"/>
    </row>
    <row r="9910" spans="1:11">
      <c r="A9910" s="450"/>
      <c r="B9910" s="1648" t="s">
        <v>1111</v>
      </c>
      <c r="C9910" s="1650"/>
      <c r="D9910" s="1679" t="s">
        <v>873</v>
      </c>
      <c r="E9910" s="1681" t="s">
        <v>1112</v>
      </c>
      <c r="F9910" s="472" t="s">
        <v>1113</v>
      </c>
      <c r="G9910" s="473"/>
      <c r="H9910" s="472" t="s">
        <v>1114</v>
      </c>
      <c r="I9910" s="473"/>
      <c r="J9910" s="474" t="s">
        <v>1115</v>
      </c>
      <c r="K9910" s="458"/>
    </row>
    <row r="9911" spans="1:11">
      <c r="A9911" s="450"/>
      <c r="B9911" s="1677"/>
      <c r="C9911" s="1678"/>
      <c r="D9911" s="1680"/>
      <c r="E9911" s="1682"/>
      <c r="F9911" s="475" t="s">
        <v>1116</v>
      </c>
      <c r="G9911" s="475" t="s">
        <v>1117</v>
      </c>
      <c r="H9911" s="475" t="s">
        <v>1116</v>
      </c>
      <c r="I9911" s="476" t="s">
        <v>1117</v>
      </c>
      <c r="J9911" s="477" t="s">
        <v>1118</v>
      </c>
      <c r="K9911" s="458"/>
    </row>
    <row r="9912" spans="1:11">
      <c r="A9912" s="450"/>
      <c r="B9912" s="486"/>
      <c r="C9912" s="487"/>
      <c r="D9912" s="488"/>
      <c r="E9912" s="481"/>
      <c r="F9912" s="481"/>
      <c r="G9912" s="482"/>
      <c r="H9912" s="490"/>
      <c r="I9912" s="484"/>
      <c r="J9912" s="492"/>
      <c r="K9912" s="458"/>
    </row>
    <row r="9913" spans="1:11">
      <c r="A9913" s="450"/>
      <c r="B9913" s="486"/>
      <c r="C9913" s="487"/>
      <c r="D9913" s="488"/>
      <c r="E9913" s="489"/>
      <c r="F9913" s="489"/>
      <c r="G9913" s="489"/>
      <c r="H9913" s="490"/>
      <c r="I9913" s="491"/>
      <c r="J9913" s="492">
        <f>H9913*F9913*E9913+I9913*G9913*E9913</f>
        <v>0</v>
      </c>
      <c r="K9913" s="458"/>
    </row>
    <row r="9914" spans="1:11">
      <c r="A9914" s="450"/>
      <c r="B9914" s="493"/>
      <c r="C9914" s="494"/>
      <c r="D9914" s="495"/>
      <c r="E9914" s="496"/>
      <c r="F9914" s="496"/>
      <c r="G9914" s="496"/>
      <c r="H9914" s="497"/>
      <c r="I9914" s="498"/>
      <c r="J9914" s="492">
        <f>H9914*F9914*E9914+I9914*G9914*E9914</f>
        <v>0</v>
      </c>
      <c r="K9914" s="458"/>
    </row>
    <row r="9915" spans="1:11">
      <c r="A9915" s="450"/>
      <c r="B9915" s="499" t="s">
        <v>1119</v>
      </c>
      <c r="C9915" s="469"/>
      <c r="D9915" s="469"/>
      <c r="E9915" s="469"/>
      <c r="F9915" s="469"/>
      <c r="G9915" s="469"/>
      <c r="H9915" s="469"/>
      <c r="I9915" s="500" t="s">
        <v>138</v>
      </c>
      <c r="J9915" s="501">
        <f>SUM(J9912:J9914)</f>
        <v>0</v>
      </c>
      <c r="K9915" s="458"/>
    </row>
    <row r="9916" spans="1:11">
      <c r="A9916" s="450"/>
      <c r="B9916" s="502"/>
      <c r="C9916" s="502"/>
      <c r="D9916" s="502"/>
      <c r="E9916" s="502"/>
      <c r="F9916" s="502"/>
      <c r="G9916" s="502"/>
      <c r="H9916" s="502"/>
      <c r="I9916" s="503"/>
      <c r="J9916" s="504"/>
      <c r="K9916" s="458"/>
    </row>
    <row r="9917" spans="1:11" ht="20.399999999999999">
      <c r="A9917" s="450"/>
      <c r="B9917" s="1664" t="s">
        <v>1120</v>
      </c>
      <c r="C9917" s="1665"/>
      <c r="D9917" s="1665"/>
      <c r="E9917" s="1666"/>
      <c r="F9917" s="505" t="s">
        <v>873</v>
      </c>
      <c r="G9917" s="506"/>
      <c r="H9917" s="507" t="s">
        <v>560</v>
      </c>
      <c r="I9917" s="508" t="s">
        <v>1121</v>
      </c>
      <c r="J9917" s="509" t="s">
        <v>1122</v>
      </c>
      <c r="K9917" s="458"/>
    </row>
    <row r="9918" spans="1:11">
      <c r="A9918" s="450"/>
      <c r="B9918" s="510"/>
      <c r="C9918" s="511"/>
      <c r="D9918" s="512"/>
      <c r="E9918" s="513"/>
      <c r="F9918" s="514"/>
      <c r="G9918" s="515"/>
      <c r="H9918" s="516"/>
      <c r="I9918" s="484"/>
      <c r="J9918" s="485"/>
      <c r="K9918" s="458"/>
    </row>
    <row r="9919" spans="1:11">
      <c r="A9919" s="450"/>
      <c r="B9919" s="517"/>
      <c r="C9919" s="518"/>
      <c r="D9919" s="459"/>
      <c r="E9919" s="487"/>
      <c r="F9919" s="488"/>
      <c r="G9919" s="519"/>
      <c r="H9919" s="520"/>
      <c r="I9919" s="521"/>
      <c r="J9919" s="492"/>
      <c r="K9919" s="458"/>
    </row>
    <row r="9920" spans="1:11">
      <c r="A9920" s="450"/>
      <c r="B9920" s="517" t="s">
        <v>734</v>
      </c>
      <c r="C9920" s="518"/>
      <c r="D9920" s="459"/>
      <c r="E9920" s="487"/>
      <c r="F9920" s="488"/>
      <c r="G9920" s="519"/>
      <c r="H9920" s="520">
        <v>1.74</v>
      </c>
      <c r="I9920" s="521">
        <f>VLOOKUP(B9920,'MÃO DE OBRA'!$A:$E,5,FALSE)/220</f>
        <v>23.596363636363641</v>
      </c>
      <c r="J9920" s="492">
        <f t="shared" ref="J9920:J9921" si="275">H9920*I9920</f>
        <v>41.057672727272738</v>
      </c>
      <c r="K9920" s="458"/>
    </row>
    <row r="9921" spans="1:11">
      <c r="A9921" s="450"/>
      <c r="B9921" s="517" t="s">
        <v>741</v>
      </c>
      <c r="C9921" s="518"/>
      <c r="D9921" s="459"/>
      <c r="E9921" s="487"/>
      <c r="F9921" s="488"/>
      <c r="G9921" s="519"/>
      <c r="H9921" s="520">
        <v>1.74</v>
      </c>
      <c r="I9921" s="521">
        <f>VLOOKUP(B9921,'MÃO DE OBRA'!$A:$E,5,FALSE)/220</f>
        <v>14.214</v>
      </c>
      <c r="J9921" s="492">
        <f t="shared" si="275"/>
        <v>24.73236</v>
      </c>
      <c r="K9921" s="458"/>
    </row>
    <row r="9922" spans="1:11">
      <c r="A9922" s="450"/>
      <c r="B9922" s="517"/>
      <c r="C9922" s="518"/>
      <c r="D9922" s="459"/>
      <c r="E9922" s="487"/>
      <c r="F9922" s="488"/>
      <c r="G9922" s="519"/>
      <c r="H9922" s="520"/>
      <c r="I9922" s="491"/>
      <c r="J9922" s="492">
        <f>H9922*I9922</f>
        <v>0</v>
      </c>
      <c r="K9922" s="458"/>
    </row>
    <row r="9923" spans="1:11">
      <c r="A9923" s="450"/>
      <c r="B9923" s="499" t="s">
        <v>1119</v>
      </c>
      <c r="C9923" s="502"/>
      <c r="D9923" s="502"/>
      <c r="E9923" s="502"/>
      <c r="F9923" s="502"/>
      <c r="G9923" s="502"/>
      <c r="H9923" s="502"/>
      <c r="I9923" s="522" t="s">
        <v>138</v>
      </c>
      <c r="J9923" s="501">
        <f>SUM(J9918:J9922)</f>
        <v>65.790032727272745</v>
      </c>
      <c r="K9923" s="458"/>
    </row>
    <row r="9924" spans="1:11">
      <c r="A9924" s="450"/>
      <c r="B9924" s="523"/>
      <c r="C9924" s="523"/>
      <c r="D9924" s="523"/>
      <c r="E9924" s="523"/>
      <c r="F9924" s="523"/>
      <c r="G9924" s="523"/>
      <c r="H9924" s="523"/>
      <c r="I9924" s="524"/>
      <c r="J9924" s="523"/>
      <c r="K9924" s="458"/>
    </row>
    <row r="9925" spans="1:11">
      <c r="A9925" s="450"/>
      <c r="B9925" s="525" t="s">
        <v>1123</v>
      </c>
      <c r="C9925" s="526"/>
      <c r="D9925" s="523"/>
      <c r="E9925" s="527">
        <v>1</v>
      </c>
      <c r="F9925" s="528" t="s">
        <v>1563</v>
      </c>
      <c r="G9925" s="506"/>
      <c r="H9925" s="506"/>
      <c r="I9925" s="529" t="s">
        <v>1124</v>
      </c>
      <c r="J9925" s="501">
        <f>J9915+J9923</f>
        <v>65.790032727272745</v>
      </c>
      <c r="K9925" s="458"/>
    </row>
    <row r="9926" spans="1:11">
      <c r="A9926" s="450"/>
      <c r="B9926" s="530"/>
      <c r="C9926" s="523"/>
      <c r="D9926" s="523"/>
      <c r="E9926" s="531"/>
      <c r="F9926" s="532"/>
      <c r="G9926" s="532"/>
      <c r="H9926" s="532"/>
      <c r="I9926" s="524"/>
      <c r="J9926" s="523"/>
      <c r="K9926" s="458"/>
    </row>
    <row r="9927" spans="1:11" ht="20.399999999999999">
      <c r="A9927" s="450"/>
      <c r="B9927" s="1667" t="s">
        <v>481</v>
      </c>
      <c r="C9927" s="1668"/>
      <c r="D9927" s="1668"/>
      <c r="E9927" s="1669"/>
      <c r="F9927" s="533" t="s">
        <v>873</v>
      </c>
      <c r="G9927" s="534" t="s">
        <v>493</v>
      </c>
      <c r="H9927" s="507" t="s">
        <v>1115</v>
      </c>
      <c r="I9927" s="535" t="s">
        <v>480</v>
      </c>
      <c r="J9927" s="536" t="s">
        <v>482</v>
      </c>
      <c r="K9927" s="458"/>
    </row>
    <row r="9928" spans="1:11">
      <c r="A9928" s="450"/>
      <c r="B9928" s="537"/>
      <c r="C9928" s="538"/>
      <c r="D9928" s="538"/>
      <c r="E9928" s="539"/>
      <c r="F9928" s="540"/>
      <c r="G9928" s="541"/>
      <c r="H9928" s="547"/>
      <c r="I9928" s="543"/>
      <c r="J9928" s="485"/>
      <c r="K9928" s="458"/>
    </row>
    <row r="9929" spans="1:11">
      <c r="A9929" s="450"/>
      <c r="B9929" s="537"/>
      <c r="C9929" s="518"/>
      <c r="D9929" s="518"/>
      <c r="E9929" s="487"/>
      <c r="F9929" s="540"/>
      <c r="G9929" s="541"/>
      <c r="H9929" s="547"/>
      <c r="I9929" s="543"/>
      <c r="J9929" s="492"/>
      <c r="K9929" s="458"/>
    </row>
    <row r="9930" spans="1:11">
      <c r="A9930" s="450"/>
      <c r="B9930" s="517"/>
      <c r="C9930" s="518"/>
      <c r="D9930" s="518"/>
      <c r="E9930" s="487"/>
      <c r="F9930" s="488"/>
      <c r="G9930" s="546"/>
      <c r="H9930" s="547"/>
      <c r="I9930" s="543"/>
      <c r="J9930" s="492">
        <f>H9930*I9930*E9912*F9912</f>
        <v>0</v>
      </c>
      <c r="K9930" s="458"/>
    </row>
    <row r="9931" spans="1:11">
      <c r="A9931" s="450"/>
      <c r="B9931" s="517"/>
      <c r="C9931" s="526"/>
      <c r="D9931" s="526"/>
      <c r="E9931" s="494"/>
      <c r="F9931" s="488"/>
      <c r="G9931" s="468"/>
      <c r="H9931" s="547"/>
      <c r="I9931" s="548"/>
      <c r="J9931" s="492">
        <f>H9931*I9931*E9913*F9913</f>
        <v>0</v>
      </c>
      <c r="K9931" s="458"/>
    </row>
    <row r="9932" spans="1:11">
      <c r="A9932" s="450"/>
      <c r="B9932" s="550" t="s">
        <v>1119</v>
      </c>
      <c r="C9932" s="526"/>
      <c r="D9932" s="526"/>
      <c r="E9932" s="526"/>
      <c r="F9932" s="523"/>
      <c r="G9932" s="526"/>
      <c r="H9932" s="551"/>
      <c r="I9932" s="552" t="s">
        <v>138</v>
      </c>
      <c r="J9932" s="501">
        <f>SUM(J9928:J9931)</f>
        <v>0</v>
      </c>
      <c r="K9932" s="458"/>
    </row>
    <row r="9933" spans="1:11">
      <c r="A9933" s="450"/>
      <c r="B9933" s="553"/>
      <c r="C9933" s="526"/>
      <c r="D9933" s="526"/>
      <c r="E9933" s="554"/>
      <c r="F9933" s="555"/>
      <c r="G9933" s="506"/>
      <c r="H9933" s="506"/>
      <c r="I9933" s="529"/>
      <c r="J9933" s="554"/>
      <c r="K9933" s="458"/>
    </row>
    <row r="9934" spans="1:11" ht="20.399999999999999">
      <c r="A9934" s="450"/>
      <c r="B9934" s="1667" t="s">
        <v>1125</v>
      </c>
      <c r="C9934" s="1668"/>
      <c r="D9934" s="1668"/>
      <c r="E9934" s="1668"/>
      <c r="F9934" s="1669"/>
      <c r="G9934" s="556" t="s">
        <v>494</v>
      </c>
      <c r="H9934" s="506" t="s">
        <v>1126</v>
      </c>
      <c r="I9934" s="557" t="s">
        <v>1115</v>
      </c>
      <c r="J9934" s="509" t="s">
        <v>482</v>
      </c>
      <c r="K9934" s="458"/>
    </row>
    <row r="9935" spans="1:11">
      <c r="A9935" s="450"/>
      <c r="B9935" s="558"/>
      <c r="C9935" s="559"/>
      <c r="D9935" s="560"/>
      <c r="E9935" s="560"/>
      <c r="F9935" s="561"/>
      <c r="G9935" s="489"/>
      <c r="H9935" s="489"/>
      <c r="I9935" s="562"/>
      <c r="J9935" s="492"/>
      <c r="K9935" s="458"/>
    </row>
    <row r="9936" spans="1:11">
      <c r="A9936" s="450"/>
      <c r="B9936" s="563"/>
      <c r="C9936" s="564"/>
      <c r="D9936" s="565"/>
      <c r="E9936" s="565"/>
      <c r="F9936" s="566"/>
      <c r="G9936" s="489"/>
      <c r="H9936" s="489"/>
      <c r="I9936" s="562"/>
      <c r="J9936" s="492"/>
      <c r="K9936" s="458"/>
    </row>
    <row r="9937" spans="1:11">
      <c r="A9937" s="450"/>
      <c r="B9937" s="1670" t="s">
        <v>138</v>
      </c>
      <c r="C9937" s="1670"/>
      <c r="D9937" s="1670"/>
      <c r="E9937" s="1670"/>
      <c r="F9937" s="1670"/>
      <c r="G9937" s="1670"/>
      <c r="H9937" s="1670"/>
      <c r="I9937" s="1670"/>
      <c r="J9937" s="501">
        <f>SUM(J9935:J9936)</f>
        <v>0</v>
      </c>
      <c r="K9937" s="458"/>
    </row>
    <row r="9938" spans="1:11">
      <c r="A9938" s="450"/>
      <c r="B9938" s="567"/>
      <c r="C9938" s="511"/>
      <c r="D9938" s="511"/>
      <c r="E9938" s="568"/>
      <c r="F9938" s="569"/>
      <c r="G9938" s="570"/>
      <c r="H9938" s="570"/>
      <c r="I9938" s="571"/>
      <c r="J9938" s="572"/>
      <c r="K9938" s="458"/>
    </row>
    <row r="9939" spans="1:11">
      <c r="A9939" s="450"/>
      <c r="B9939" s="573" t="s">
        <v>1127</v>
      </c>
      <c r="C9939" s="573"/>
      <c r="D9939" s="550"/>
      <c r="E9939" s="523"/>
      <c r="F9939" s="523"/>
      <c r="G9939" s="523"/>
      <c r="H9939" s="574"/>
      <c r="I9939" s="575"/>
      <c r="J9939" s="639">
        <f>(J9925+J9932+J9937)/E9925</f>
        <v>65.790032727272745</v>
      </c>
      <c r="K9939" s="458"/>
    </row>
    <row r="9940" spans="1:11">
      <c r="A9940" s="450"/>
      <c r="B9940" s="553"/>
      <c r="C9940" s="526"/>
      <c r="D9940" s="526"/>
      <c r="E9940" s="554"/>
      <c r="F9940" s="555"/>
      <c r="G9940" s="506"/>
      <c r="H9940" s="506"/>
      <c r="I9940" s="529"/>
      <c r="J9940" s="576"/>
      <c r="K9940" s="458"/>
    </row>
    <row r="9941" spans="1:11" ht="20.399999999999999">
      <c r="A9941" s="450"/>
      <c r="B9941" s="1667" t="s">
        <v>1128</v>
      </c>
      <c r="C9941" s="1668"/>
      <c r="D9941" s="1668"/>
      <c r="E9941" s="1668"/>
      <c r="F9941" s="1669"/>
      <c r="G9941" s="556" t="s">
        <v>494</v>
      </c>
      <c r="H9941" s="506" t="s">
        <v>1126</v>
      </c>
      <c r="I9941" s="557" t="s">
        <v>1115</v>
      </c>
      <c r="J9941" s="509" t="s">
        <v>482</v>
      </c>
      <c r="K9941" s="458"/>
    </row>
    <row r="9942" spans="1:11">
      <c r="A9942" s="450"/>
      <c r="B9942" s="558" t="s">
        <v>1589</v>
      </c>
      <c r="C9942" s="559"/>
      <c r="D9942" s="560"/>
      <c r="E9942" s="560"/>
      <c r="F9942" s="561"/>
      <c r="G9942" s="489">
        <v>1</v>
      </c>
      <c r="H9942" s="489" t="s">
        <v>1126</v>
      </c>
      <c r="I9942" s="562">
        <v>315.2</v>
      </c>
      <c r="J9942" s="492">
        <f>G9942*I9942</f>
        <v>315.2</v>
      </c>
      <c r="K9942" s="458"/>
    </row>
    <row r="9943" spans="1:11">
      <c r="A9943" s="450"/>
      <c r="B9943" s="563"/>
      <c r="C9943" s="564"/>
      <c r="D9943" s="565"/>
      <c r="E9943" s="565"/>
      <c r="F9943" s="566"/>
      <c r="G9943" s="489"/>
      <c r="H9943" s="489"/>
      <c r="I9943" s="562"/>
      <c r="J9943" s="492"/>
      <c r="K9943" s="458"/>
    </row>
    <row r="9944" spans="1:11">
      <c r="A9944" s="450"/>
      <c r="B9944" s="563"/>
      <c r="C9944" s="564"/>
      <c r="D9944" s="565"/>
      <c r="E9944" s="565"/>
      <c r="F9944" s="566"/>
      <c r="G9944" s="489"/>
      <c r="H9944" s="489"/>
      <c r="I9944" s="743"/>
      <c r="J9944" s="492"/>
      <c r="K9944" s="458"/>
    </row>
    <row r="9945" spans="1:11">
      <c r="A9945" s="450"/>
      <c r="B9945" s="563"/>
      <c r="C9945" s="564"/>
      <c r="D9945" s="565"/>
      <c r="E9945" s="565"/>
      <c r="F9945" s="566"/>
      <c r="G9945" s="489"/>
      <c r="H9945" s="489"/>
      <c r="I9945" s="743"/>
      <c r="J9945" s="492"/>
      <c r="K9945" s="458"/>
    </row>
    <row r="9946" spans="1:11">
      <c r="A9946" s="450"/>
      <c r="B9946" s="563"/>
      <c r="C9946" s="564"/>
      <c r="D9946" s="565"/>
      <c r="E9946" s="565"/>
      <c r="F9946" s="566"/>
      <c r="G9946" s="489"/>
      <c r="H9946" s="489"/>
      <c r="I9946" s="743"/>
      <c r="J9946" s="492"/>
      <c r="K9946" s="458"/>
    </row>
    <row r="9947" spans="1:11">
      <c r="A9947" s="450"/>
      <c r="B9947" s="563"/>
      <c r="C9947" s="564"/>
      <c r="D9947" s="565"/>
      <c r="E9947" s="565"/>
      <c r="F9947" s="566"/>
      <c r="G9947" s="489"/>
      <c r="H9947" s="489"/>
      <c r="I9947" s="743"/>
      <c r="J9947" s="492"/>
      <c r="K9947" s="458"/>
    </row>
    <row r="9948" spans="1:11">
      <c r="A9948" s="450"/>
      <c r="B9948" s="563"/>
      <c r="C9948" s="564"/>
      <c r="D9948" s="565"/>
      <c r="E9948" s="565"/>
      <c r="F9948" s="566"/>
      <c r="G9948" s="489"/>
      <c r="H9948" s="489"/>
      <c r="I9948" s="743"/>
      <c r="J9948" s="492"/>
      <c r="K9948" s="458"/>
    </row>
    <row r="9949" spans="1:11">
      <c r="A9949" s="450"/>
      <c r="B9949" s="581"/>
      <c r="C9949" s="523"/>
      <c r="D9949" s="523"/>
      <c r="E9949" s="582"/>
      <c r="F9949" s="583"/>
      <c r="G9949" s="532"/>
      <c r="H9949" s="532"/>
      <c r="I9949" s="524" t="s">
        <v>138</v>
      </c>
      <c r="J9949" s="501">
        <f>SUM(J9942:J9948)</f>
        <v>315.2</v>
      </c>
      <c r="K9949" s="458"/>
    </row>
    <row r="9950" spans="1:11">
      <c r="A9950" s="450"/>
      <c r="B9950" s="584"/>
      <c r="C9950" s="523"/>
      <c r="D9950" s="523"/>
      <c r="E9950" s="582"/>
      <c r="F9950" s="583"/>
      <c r="G9950" s="532"/>
      <c r="H9950" s="532"/>
      <c r="I9950" s="524"/>
      <c r="J9950" s="582"/>
      <c r="K9950" s="458"/>
    </row>
    <row r="9951" spans="1:11" ht="20.399999999999999">
      <c r="A9951" s="450"/>
      <c r="B9951" s="1667" t="s">
        <v>1141</v>
      </c>
      <c r="C9951" s="1668"/>
      <c r="D9951" s="1668"/>
      <c r="E9951" s="1668"/>
      <c r="F9951" s="1669"/>
      <c r="G9951" s="587" t="s">
        <v>494</v>
      </c>
      <c r="H9951" s="506" t="s">
        <v>1115</v>
      </c>
      <c r="I9951" s="557"/>
      <c r="J9951" s="509" t="s">
        <v>482</v>
      </c>
      <c r="K9951" s="458"/>
    </row>
    <row r="9952" spans="1:11">
      <c r="A9952" s="450"/>
      <c r="B9952" s="1654"/>
      <c r="C9952" s="1655"/>
      <c r="D9952" s="1655"/>
      <c r="E9952" s="1655"/>
      <c r="F9952" s="1656"/>
      <c r="G9952" s="489"/>
      <c r="H9952" s="1657"/>
      <c r="I9952" s="1658"/>
      <c r="J9952" s="492"/>
      <c r="K9952" s="458"/>
    </row>
    <row r="9953" spans="1:11">
      <c r="A9953" s="450"/>
      <c r="B9953" s="1659"/>
      <c r="C9953" s="1660"/>
      <c r="D9953" s="1660"/>
      <c r="E9953" s="1660"/>
      <c r="F9953" s="1661"/>
      <c r="G9953" s="496"/>
      <c r="H9953" s="1662"/>
      <c r="I9953" s="1663"/>
      <c r="J9953" s="492"/>
      <c r="K9953" s="458"/>
    </row>
    <row r="9954" spans="1:11">
      <c r="A9954" s="450"/>
      <c r="B9954" s="581"/>
      <c r="C9954" s="523"/>
      <c r="D9954" s="523"/>
      <c r="E9954" s="582"/>
      <c r="F9954" s="583"/>
      <c r="G9954" s="532"/>
      <c r="H9954" s="532"/>
      <c r="I9954" s="524" t="s">
        <v>138</v>
      </c>
      <c r="J9954" s="501">
        <f>SUM(J9952:J9953)</f>
        <v>0</v>
      </c>
      <c r="K9954" s="458"/>
    </row>
    <row r="9955" spans="1:11">
      <c r="A9955" s="450"/>
      <c r="B9955" s="523"/>
      <c r="C9955" s="523"/>
      <c r="D9955" s="523"/>
      <c r="E9955" s="523"/>
      <c r="F9955" s="523"/>
      <c r="G9955" s="523"/>
      <c r="H9955" s="523"/>
      <c r="I9955" s="524"/>
      <c r="J9955" s="523"/>
      <c r="K9955" s="458"/>
    </row>
    <row r="9956" spans="1:11">
      <c r="A9956" s="450"/>
      <c r="B9956" s="1645" t="s">
        <v>1142</v>
      </c>
      <c r="C9956" s="1646"/>
      <c r="D9956" s="1646"/>
      <c r="E9956" s="1646"/>
      <c r="F9956" s="1646"/>
      <c r="G9956" s="1646"/>
      <c r="H9956" s="1646"/>
      <c r="I9956" s="1647"/>
      <c r="J9956" s="573">
        <f>J9954+J9949+J9939</f>
        <v>380.99003272727271</v>
      </c>
      <c r="K9956" s="458"/>
    </row>
    <row r="9957" spans="1:11">
      <c r="A9957" s="450"/>
      <c r="B9957" s="523"/>
      <c r="C9957" s="523"/>
      <c r="D9957" s="523"/>
      <c r="E9957" s="523"/>
      <c r="F9957" s="523"/>
      <c r="G9957" s="523"/>
      <c r="H9957" s="523"/>
      <c r="I9957" s="524"/>
      <c r="J9957" s="523"/>
      <c r="K9957" s="458"/>
    </row>
    <row r="9958" spans="1:11">
      <c r="A9958" s="450"/>
      <c r="B9958" s="1645" t="s">
        <v>1143</v>
      </c>
      <c r="C9958" s="1646"/>
      <c r="D9958" s="1646"/>
      <c r="E9958" s="1646"/>
      <c r="F9958" s="1646"/>
      <c r="G9958" s="1646"/>
      <c r="H9958" s="1646"/>
      <c r="I9958" s="1647"/>
      <c r="J9958" s="501">
        <f>J9956*0</f>
        <v>0</v>
      </c>
      <c r="K9958" s="458"/>
    </row>
    <row r="9959" spans="1:11">
      <c r="A9959" s="450"/>
      <c r="B9959" s="523"/>
      <c r="C9959" s="523"/>
      <c r="D9959" s="523"/>
      <c r="E9959" s="523"/>
      <c r="F9959" s="523"/>
      <c r="G9959" s="523"/>
      <c r="H9959" s="523"/>
      <c r="I9959" s="524"/>
      <c r="J9959" s="523"/>
      <c r="K9959" s="458"/>
    </row>
    <row r="9960" spans="1:11">
      <c r="A9960" s="450"/>
      <c r="B9960" s="1645" t="s">
        <v>1144</v>
      </c>
      <c r="C9960" s="1646"/>
      <c r="D9960" s="1646"/>
      <c r="E9960" s="1646"/>
      <c r="F9960" s="1646"/>
      <c r="G9960" s="1646"/>
      <c r="H9960" s="1646"/>
      <c r="I9960" s="1647"/>
      <c r="J9960" s="573">
        <f>J9956+J9958</f>
        <v>380.99003272727271</v>
      </c>
      <c r="K9960" s="458"/>
    </row>
    <row r="9961" spans="1:11">
      <c r="A9961" s="450"/>
      <c r="B9961" s="511"/>
      <c r="C9961" s="511"/>
      <c r="D9961" s="511"/>
      <c r="E9961" s="511"/>
      <c r="F9961" s="511"/>
      <c r="G9961" s="511"/>
      <c r="H9961" s="511"/>
      <c r="I9961" s="571"/>
      <c r="J9961" s="511"/>
      <c r="K9961" s="458"/>
    </row>
    <row r="9962" spans="1:11">
      <c r="A9962" s="450"/>
      <c r="B9962" s="589"/>
      <c r="C9962" s="559"/>
      <c r="D9962" s="559"/>
      <c r="E9962" s="559"/>
      <c r="F9962" s="559"/>
      <c r="G9962" s="559"/>
      <c r="H9962" s="559"/>
      <c r="I9962" s="559"/>
      <c r="J9962" s="590"/>
      <c r="K9962" s="458"/>
    </row>
    <row r="9963" spans="1:11">
      <c r="A9963" s="450"/>
      <c r="B9963" s="591"/>
      <c r="C9963" s="592"/>
      <c r="D9963" s="593"/>
      <c r="E9963" s="593"/>
      <c r="F9963" s="594" t="s">
        <v>1119</v>
      </c>
      <c r="G9963" s="595" t="s">
        <v>1119</v>
      </c>
      <c r="H9963" s="592"/>
      <c r="I9963" s="592"/>
      <c r="J9963" s="596"/>
      <c r="K9963" s="458"/>
    </row>
    <row r="9964" spans="1:11">
      <c r="A9964" s="450"/>
      <c r="B9964" s="459"/>
      <c r="C9964" s="459"/>
      <c r="D9964" s="459"/>
      <c r="E9964" s="459"/>
      <c r="F9964" s="459"/>
      <c r="G9964" s="459"/>
      <c r="H9964" s="459"/>
      <c r="I9964" s="459"/>
      <c r="J9964" s="459"/>
      <c r="K9964" s="458"/>
    </row>
    <row r="9965" spans="1:11">
      <c r="A9965" s="450"/>
      <c r="B9965" s="597"/>
      <c r="C9965" s="598"/>
      <c r="D9965" s="598"/>
      <c r="E9965" s="598"/>
      <c r="F9965" s="599"/>
      <c r="G9965" s="600" t="s">
        <v>482</v>
      </c>
      <c r="H9965" s="502"/>
      <c r="I9965" s="502"/>
      <c r="J9965" s="505"/>
      <c r="K9965" s="458"/>
    </row>
    <row r="9966" spans="1:11">
      <c r="A9966" s="450"/>
      <c r="B9966" s="601"/>
      <c r="C9966" s="602"/>
      <c r="D9966" s="602"/>
      <c r="E9966" s="602"/>
      <c r="F9966" s="603"/>
      <c r="G9966" s="1648" t="s">
        <v>1145</v>
      </c>
      <c r="H9966" s="1649"/>
      <c r="I9966" s="1649"/>
      <c r="J9966" s="1650"/>
      <c r="K9966" s="458"/>
    </row>
    <row r="9967" spans="1:11">
      <c r="A9967" s="450"/>
      <c r="B9967" s="604"/>
      <c r="C9967" s="605"/>
      <c r="D9967" s="605"/>
      <c r="E9967" s="605"/>
      <c r="F9967" s="606"/>
      <c r="G9967" s="607"/>
      <c r="H9967" s="1651"/>
      <c r="I9967" s="1652"/>
      <c r="J9967" s="1653"/>
      <c r="K9967" s="458"/>
    </row>
    <row r="9968" spans="1:11" ht="15" thickBot="1">
      <c r="A9968" s="608"/>
      <c r="B9968" s="609"/>
      <c r="C9968" s="609"/>
      <c r="D9968" s="609"/>
      <c r="E9968" s="609"/>
      <c r="F9968" s="609"/>
      <c r="G9968" s="609"/>
      <c r="H9968" s="609"/>
      <c r="I9968" s="609"/>
      <c r="J9968" s="609"/>
      <c r="K9968" s="610"/>
    </row>
    <row r="9969" spans="1:11">
      <c r="A9969" s="447"/>
      <c r="B9969" s="448"/>
      <c r="C9969" s="448"/>
      <c r="D9969" s="448"/>
      <c r="E9969" s="448"/>
      <c r="F9969" s="448"/>
      <c r="G9969" s="448"/>
      <c r="H9969" s="448"/>
      <c r="I9969" s="448"/>
      <c r="J9969" s="448"/>
      <c r="K9969" s="449"/>
    </row>
    <row r="9970" spans="1:11">
      <c r="A9970" s="450"/>
      <c r="B9970" s="451" t="s">
        <v>141</v>
      </c>
      <c r="C9970" s="452"/>
      <c r="D9970" s="453" t="s">
        <v>1105</v>
      </c>
      <c r="E9970" s="454"/>
      <c r="F9970" s="455"/>
      <c r="G9970" s="455"/>
      <c r="H9970" s="456"/>
      <c r="I9970" s="456"/>
      <c r="J9970" s="457"/>
      <c r="K9970" s="458"/>
    </row>
    <row r="9971" spans="1:11">
      <c r="A9971" s="450"/>
      <c r="B9971" s="459"/>
      <c r="C9971" s="459"/>
      <c r="D9971" s="459"/>
      <c r="E9971" s="459"/>
      <c r="F9971" s="459"/>
      <c r="G9971" s="459"/>
      <c r="H9971" s="459"/>
      <c r="I9971" s="459"/>
      <c r="J9971" s="459"/>
      <c r="K9971" s="458"/>
    </row>
    <row r="9972" spans="1:11">
      <c r="A9972" s="450"/>
      <c r="B9972" s="460" t="s">
        <v>1173</v>
      </c>
      <c r="C9972" s="461" t="s">
        <v>1107</v>
      </c>
      <c r="D9972" s="1671" t="s">
        <v>198</v>
      </c>
      <c r="E9972" s="1672"/>
      <c r="F9972" s="1672"/>
      <c r="G9972" s="1672"/>
      <c r="H9972" s="1672"/>
      <c r="I9972" s="1673"/>
      <c r="J9972" s="462" t="s">
        <v>1108</v>
      </c>
      <c r="K9972" s="458"/>
    </row>
    <row r="9973" spans="1:11" ht="24.75" customHeight="1">
      <c r="A9973" s="450"/>
      <c r="B9973" s="463">
        <v>80504</v>
      </c>
      <c r="C9973" s="464"/>
      <c r="D9973" s="1674" t="s">
        <v>1590</v>
      </c>
      <c r="E9973" s="1675"/>
      <c r="F9973" s="1675"/>
      <c r="G9973" s="1675"/>
      <c r="H9973" s="1675"/>
      <c r="I9973" s="1676"/>
      <c r="J9973" s="468" t="str">
        <f>F9990</f>
        <v>U</v>
      </c>
      <c r="K9973" s="458"/>
    </row>
    <row r="9974" spans="1:11">
      <c r="A9974" s="450"/>
      <c r="B9974" s="469"/>
      <c r="C9974" s="469"/>
      <c r="D9974" s="469"/>
      <c r="E9974" s="469"/>
      <c r="F9974" s="469"/>
      <c r="G9974" s="469"/>
      <c r="H9974" s="469"/>
      <c r="I9974" s="470"/>
      <c r="J9974" s="471"/>
      <c r="K9974" s="458"/>
    </row>
    <row r="9975" spans="1:11">
      <c r="A9975" s="450"/>
      <c r="B9975" s="1648" t="s">
        <v>1111</v>
      </c>
      <c r="C9975" s="1650"/>
      <c r="D9975" s="1679" t="s">
        <v>873</v>
      </c>
      <c r="E9975" s="1681" t="s">
        <v>1112</v>
      </c>
      <c r="F9975" s="472" t="s">
        <v>1113</v>
      </c>
      <c r="G9975" s="473"/>
      <c r="H9975" s="472" t="s">
        <v>1114</v>
      </c>
      <c r="I9975" s="473"/>
      <c r="J9975" s="474" t="s">
        <v>1115</v>
      </c>
      <c r="K9975" s="458"/>
    </row>
    <row r="9976" spans="1:11">
      <c r="A9976" s="450"/>
      <c r="B9976" s="1677"/>
      <c r="C9976" s="1678"/>
      <c r="D9976" s="1680"/>
      <c r="E9976" s="1682"/>
      <c r="F9976" s="475" t="s">
        <v>1116</v>
      </c>
      <c r="G9976" s="475" t="s">
        <v>1117</v>
      </c>
      <c r="H9976" s="475" t="s">
        <v>1116</v>
      </c>
      <c r="I9976" s="476" t="s">
        <v>1117</v>
      </c>
      <c r="J9976" s="477" t="s">
        <v>1118</v>
      </c>
      <c r="K9976" s="458"/>
    </row>
    <row r="9977" spans="1:11">
      <c r="A9977" s="450"/>
      <c r="B9977" s="486"/>
      <c r="C9977" s="487"/>
      <c r="D9977" s="488"/>
      <c r="E9977" s="481"/>
      <c r="F9977" s="481"/>
      <c r="G9977" s="482"/>
      <c r="H9977" s="490"/>
      <c r="I9977" s="484"/>
      <c r="J9977" s="492"/>
      <c r="K9977" s="458"/>
    </row>
    <row r="9978" spans="1:11">
      <c r="A9978" s="450"/>
      <c r="B9978" s="486"/>
      <c r="C9978" s="487"/>
      <c r="D9978" s="488"/>
      <c r="E9978" s="489"/>
      <c r="F9978" s="489"/>
      <c r="G9978" s="489"/>
      <c r="H9978" s="490"/>
      <c r="I9978" s="491"/>
      <c r="J9978" s="492">
        <f>H9978*F9978*E9978+I9978*G9978*E9978</f>
        <v>0</v>
      </c>
      <c r="K9978" s="458"/>
    </row>
    <row r="9979" spans="1:11">
      <c r="A9979" s="450"/>
      <c r="B9979" s="493"/>
      <c r="C9979" s="494"/>
      <c r="D9979" s="495"/>
      <c r="E9979" s="496"/>
      <c r="F9979" s="496"/>
      <c r="G9979" s="496"/>
      <c r="H9979" s="497"/>
      <c r="I9979" s="498"/>
      <c r="J9979" s="492">
        <f>H9979*F9979*E9979+I9979*G9979*E9979</f>
        <v>0</v>
      </c>
      <c r="K9979" s="458"/>
    </row>
    <row r="9980" spans="1:11">
      <c r="A9980" s="450"/>
      <c r="B9980" s="499" t="s">
        <v>1119</v>
      </c>
      <c r="C9980" s="469"/>
      <c r="D9980" s="469"/>
      <c r="E9980" s="469"/>
      <c r="F9980" s="469"/>
      <c r="G9980" s="469"/>
      <c r="H9980" s="469"/>
      <c r="I9980" s="500" t="s">
        <v>138</v>
      </c>
      <c r="J9980" s="501">
        <f>SUM(J9977:J9979)</f>
        <v>0</v>
      </c>
      <c r="K9980" s="458"/>
    </row>
    <row r="9981" spans="1:11">
      <c r="A9981" s="450"/>
      <c r="B9981" s="502"/>
      <c r="C9981" s="502"/>
      <c r="D9981" s="502"/>
      <c r="E9981" s="502"/>
      <c r="F9981" s="502"/>
      <c r="G9981" s="502"/>
      <c r="H9981" s="502"/>
      <c r="I9981" s="503"/>
      <c r="J9981" s="504"/>
      <c r="K9981" s="458"/>
    </row>
    <row r="9982" spans="1:11" ht="20.399999999999999">
      <c r="A9982" s="450"/>
      <c r="B9982" s="1664" t="s">
        <v>1120</v>
      </c>
      <c r="C9982" s="1665"/>
      <c r="D9982" s="1665"/>
      <c r="E9982" s="1666"/>
      <c r="F9982" s="505" t="s">
        <v>873</v>
      </c>
      <c r="G9982" s="506"/>
      <c r="H9982" s="507" t="s">
        <v>560</v>
      </c>
      <c r="I9982" s="508" t="s">
        <v>1121</v>
      </c>
      <c r="J9982" s="509" t="s">
        <v>1122</v>
      </c>
      <c r="K9982" s="458"/>
    </row>
    <row r="9983" spans="1:11">
      <c r="A9983" s="450"/>
      <c r="B9983" s="510"/>
      <c r="C9983" s="511"/>
      <c r="D9983" s="512"/>
      <c r="E9983" s="513"/>
      <c r="F9983" s="514"/>
      <c r="G9983" s="515"/>
      <c r="H9983" s="516"/>
      <c r="I9983" s="484"/>
      <c r="J9983" s="485"/>
      <c r="K9983" s="458"/>
    </row>
    <row r="9984" spans="1:11">
      <c r="A9984" s="450"/>
      <c r="B9984" s="517"/>
      <c r="C9984" s="518"/>
      <c r="D9984" s="459"/>
      <c r="E9984" s="487"/>
      <c r="F9984" s="488"/>
      <c r="G9984" s="519"/>
      <c r="H9984" s="520"/>
      <c r="I9984" s="521"/>
      <c r="J9984" s="492"/>
      <c r="K9984" s="458"/>
    </row>
    <row r="9985" spans="1:11">
      <c r="A9985" s="450"/>
      <c r="B9985" s="517" t="s">
        <v>734</v>
      </c>
      <c r="C9985" s="518"/>
      <c r="D9985" s="459"/>
      <c r="E9985" s="487"/>
      <c r="F9985" s="488"/>
      <c r="G9985" s="519"/>
      <c r="H9985" s="520">
        <v>2.4</v>
      </c>
      <c r="I9985" s="521">
        <f>VLOOKUP(B9985,'MÃO DE OBRA'!$A:$E,5,FALSE)/220</f>
        <v>23.596363636363641</v>
      </c>
      <c r="J9985" s="492">
        <f t="shared" ref="J9985:J9986" si="276">H9985*I9985</f>
        <v>56.631272727272737</v>
      </c>
      <c r="K9985" s="458"/>
    </row>
    <row r="9986" spans="1:11">
      <c r="A9986" s="450"/>
      <c r="B9986" s="517" t="s">
        <v>741</v>
      </c>
      <c r="C9986" s="518"/>
      <c r="D9986" s="459"/>
      <c r="E9986" s="487"/>
      <c r="F9986" s="488"/>
      <c r="G9986" s="519"/>
      <c r="H9986" s="520">
        <v>2.4</v>
      </c>
      <c r="I9986" s="521">
        <f>VLOOKUP(B9986,'MÃO DE OBRA'!$A:$E,5,FALSE)/220</f>
        <v>14.214</v>
      </c>
      <c r="J9986" s="492">
        <f t="shared" si="276"/>
        <v>34.113599999999998</v>
      </c>
      <c r="K9986" s="458"/>
    </row>
    <row r="9987" spans="1:11">
      <c r="A9987" s="450"/>
      <c r="B9987" s="517"/>
      <c r="C9987" s="518"/>
      <c r="D9987" s="459"/>
      <c r="E9987" s="487"/>
      <c r="F9987" s="488"/>
      <c r="G9987" s="519"/>
      <c r="H9987" s="520"/>
      <c r="I9987" s="491"/>
      <c r="J9987" s="492">
        <f>H9987*I9987</f>
        <v>0</v>
      </c>
      <c r="K9987" s="458"/>
    </row>
    <row r="9988" spans="1:11">
      <c r="A9988" s="450"/>
      <c r="B9988" s="499" t="s">
        <v>1119</v>
      </c>
      <c r="C9988" s="502"/>
      <c r="D9988" s="502"/>
      <c r="E9988" s="502"/>
      <c r="F9988" s="502"/>
      <c r="G9988" s="502"/>
      <c r="H9988" s="502"/>
      <c r="I9988" s="522" t="s">
        <v>138</v>
      </c>
      <c r="J9988" s="501">
        <f>SUM(J9983:J9987)</f>
        <v>90.744872727272735</v>
      </c>
      <c r="K9988" s="458"/>
    </row>
    <row r="9989" spans="1:11">
      <c r="A9989" s="450"/>
      <c r="B9989" s="523"/>
      <c r="C9989" s="523"/>
      <c r="D9989" s="523"/>
      <c r="E9989" s="523"/>
      <c r="F9989" s="523"/>
      <c r="G9989" s="523"/>
      <c r="H9989" s="523"/>
      <c r="I9989" s="524"/>
      <c r="J9989" s="523"/>
      <c r="K9989" s="458"/>
    </row>
    <row r="9990" spans="1:11">
      <c r="A9990" s="450"/>
      <c r="B9990" s="525" t="s">
        <v>1123</v>
      </c>
      <c r="C9990" s="526"/>
      <c r="D9990" s="523"/>
      <c r="E9990" s="527">
        <v>1</v>
      </c>
      <c r="F9990" s="528" t="s">
        <v>1563</v>
      </c>
      <c r="G9990" s="506"/>
      <c r="H9990" s="506"/>
      <c r="I9990" s="529" t="s">
        <v>1124</v>
      </c>
      <c r="J9990" s="501">
        <f>J9980+J9988</f>
        <v>90.744872727272735</v>
      </c>
      <c r="K9990" s="458"/>
    </row>
    <row r="9991" spans="1:11">
      <c r="A9991" s="450"/>
      <c r="B9991" s="530"/>
      <c r="C9991" s="523"/>
      <c r="D9991" s="523"/>
      <c r="E9991" s="531"/>
      <c r="F9991" s="532"/>
      <c r="G9991" s="532"/>
      <c r="H9991" s="532"/>
      <c r="I9991" s="524"/>
      <c r="J9991" s="523"/>
      <c r="K9991" s="458"/>
    </row>
    <row r="9992" spans="1:11" ht="20.399999999999999">
      <c r="A9992" s="450"/>
      <c r="B9992" s="1667" t="s">
        <v>481</v>
      </c>
      <c r="C9992" s="1668"/>
      <c r="D9992" s="1668"/>
      <c r="E9992" s="1669"/>
      <c r="F9992" s="533" t="s">
        <v>873</v>
      </c>
      <c r="G9992" s="534" t="s">
        <v>493</v>
      </c>
      <c r="H9992" s="507" t="s">
        <v>1115</v>
      </c>
      <c r="I9992" s="535" t="s">
        <v>480</v>
      </c>
      <c r="J9992" s="536" t="s">
        <v>482</v>
      </c>
      <c r="K9992" s="458"/>
    </row>
    <row r="9993" spans="1:11">
      <c r="A9993" s="450"/>
      <c r="B9993" s="537"/>
      <c r="C9993" s="538"/>
      <c r="D9993" s="538"/>
      <c r="E9993" s="539"/>
      <c r="F9993" s="540"/>
      <c r="G9993" s="541"/>
      <c r="H9993" s="547"/>
      <c r="I9993" s="543"/>
      <c r="J9993" s="485"/>
      <c r="K9993" s="458"/>
    </row>
    <row r="9994" spans="1:11">
      <c r="A9994" s="450"/>
      <c r="B9994" s="537"/>
      <c r="C9994" s="518"/>
      <c r="D9994" s="518"/>
      <c r="E9994" s="487"/>
      <c r="F9994" s="540"/>
      <c r="G9994" s="541"/>
      <c r="H9994" s="547"/>
      <c r="I9994" s="543"/>
      <c r="J9994" s="492"/>
      <c r="K9994" s="458"/>
    </row>
    <row r="9995" spans="1:11">
      <c r="A9995" s="450"/>
      <c r="B9995" s="517"/>
      <c r="C9995" s="518"/>
      <c r="D9995" s="518"/>
      <c r="E9995" s="487"/>
      <c r="F9995" s="488"/>
      <c r="G9995" s="546"/>
      <c r="H9995" s="547"/>
      <c r="I9995" s="543"/>
      <c r="J9995" s="492">
        <f>H9995*I9995*E9977*F9977</f>
        <v>0</v>
      </c>
      <c r="K9995" s="458"/>
    </row>
    <row r="9996" spans="1:11">
      <c r="A9996" s="450"/>
      <c r="B9996" s="517"/>
      <c r="C9996" s="526"/>
      <c r="D9996" s="526"/>
      <c r="E9996" s="494"/>
      <c r="F9996" s="488"/>
      <c r="G9996" s="468"/>
      <c r="H9996" s="547"/>
      <c r="I9996" s="548"/>
      <c r="J9996" s="492">
        <f>H9996*I9996*E9978*F9978</f>
        <v>0</v>
      </c>
      <c r="K9996" s="458"/>
    </row>
    <row r="9997" spans="1:11">
      <c r="A9997" s="450"/>
      <c r="B9997" s="550" t="s">
        <v>1119</v>
      </c>
      <c r="C9997" s="526"/>
      <c r="D9997" s="526"/>
      <c r="E9997" s="526"/>
      <c r="F9997" s="523"/>
      <c r="G9997" s="526"/>
      <c r="H9997" s="551"/>
      <c r="I9997" s="552" t="s">
        <v>138</v>
      </c>
      <c r="J9997" s="501">
        <f>SUM(J9993:J9996)</f>
        <v>0</v>
      </c>
      <c r="K9997" s="458"/>
    </row>
    <row r="9998" spans="1:11">
      <c r="A9998" s="450"/>
      <c r="B9998" s="553"/>
      <c r="C9998" s="526"/>
      <c r="D9998" s="526"/>
      <c r="E9998" s="554"/>
      <c r="F9998" s="555"/>
      <c r="G9998" s="506"/>
      <c r="H9998" s="506"/>
      <c r="I9998" s="529"/>
      <c r="J9998" s="554"/>
      <c r="K9998" s="458"/>
    </row>
    <row r="9999" spans="1:11" ht="20.399999999999999">
      <c r="A9999" s="450"/>
      <c r="B9999" s="1667" t="s">
        <v>1125</v>
      </c>
      <c r="C9999" s="1668"/>
      <c r="D9999" s="1668"/>
      <c r="E9999" s="1668"/>
      <c r="F9999" s="1669"/>
      <c r="G9999" s="556" t="s">
        <v>494</v>
      </c>
      <c r="H9999" s="506" t="s">
        <v>1126</v>
      </c>
      <c r="I9999" s="557" t="s">
        <v>1115</v>
      </c>
      <c r="J9999" s="509" t="s">
        <v>482</v>
      </c>
      <c r="K9999" s="458"/>
    </row>
    <row r="10000" spans="1:11">
      <c r="A10000" s="450"/>
      <c r="B10000" s="558"/>
      <c r="C10000" s="559"/>
      <c r="D10000" s="560"/>
      <c r="E10000" s="560"/>
      <c r="F10000" s="561"/>
      <c r="G10000" s="489"/>
      <c r="H10000" s="489"/>
      <c r="I10000" s="562"/>
      <c r="J10000" s="492"/>
      <c r="K10000" s="458"/>
    </row>
    <row r="10001" spans="1:11">
      <c r="A10001" s="450"/>
      <c r="B10001" s="563"/>
      <c r="C10001" s="564"/>
      <c r="D10001" s="565"/>
      <c r="E10001" s="565"/>
      <c r="F10001" s="566"/>
      <c r="G10001" s="489"/>
      <c r="H10001" s="489"/>
      <c r="I10001" s="562"/>
      <c r="J10001" s="492"/>
      <c r="K10001" s="458"/>
    </row>
    <row r="10002" spans="1:11">
      <c r="A10002" s="450"/>
      <c r="B10002" s="1670" t="s">
        <v>138</v>
      </c>
      <c r="C10002" s="1670"/>
      <c r="D10002" s="1670"/>
      <c r="E10002" s="1670"/>
      <c r="F10002" s="1670"/>
      <c r="G10002" s="1670"/>
      <c r="H10002" s="1670"/>
      <c r="I10002" s="1670"/>
      <c r="J10002" s="501">
        <f>SUM(J10000:J10001)</f>
        <v>0</v>
      </c>
      <c r="K10002" s="458"/>
    </row>
    <row r="10003" spans="1:11">
      <c r="A10003" s="450"/>
      <c r="B10003" s="567"/>
      <c r="C10003" s="511"/>
      <c r="D10003" s="511"/>
      <c r="E10003" s="568"/>
      <c r="F10003" s="569"/>
      <c r="G10003" s="570"/>
      <c r="H10003" s="570"/>
      <c r="I10003" s="571"/>
      <c r="J10003" s="572"/>
      <c r="K10003" s="458"/>
    </row>
    <row r="10004" spans="1:11">
      <c r="A10004" s="450"/>
      <c r="B10004" s="573" t="s">
        <v>1127</v>
      </c>
      <c r="C10004" s="573"/>
      <c r="D10004" s="550"/>
      <c r="E10004" s="523"/>
      <c r="F10004" s="523"/>
      <c r="G10004" s="523"/>
      <c r="H10004" s="574"/>
      <c r="I10004" s="575"/>
      <c r="J10004" s="639">
        <f>(J9990+J9997+J10002)/E9990</f>
        <v>90.744872727272735</v>
      </c>
      <c r="K10004" s="458"/>
    </row>
    <row r="10005" spans="1:11">
      <c r="A10005" s="450"/>
      <c r="B10005" s="553"/>
      <c r="C10005" s="526"/>
      <c r="D10005" s="526"/>
      <c r="E10005" s="554"/>
      <c r="F10005" s="555"/>
      <c r="G10005" s="506"/>
      <c r="H10005" s="506"/>
      <c r="I10005" s="529"/>
      <c r="J10005" s="576"/>
      <c r="K10005" s="458"/>
    </row>
    <row r="10006" spans="1:11" ht="20.399999999999999">
      <c r="A10006" s="450"/>
      <c r="B10006" s="1667" t="s">
        <v>1128</v>
      </c>
      <c r="C10006" s="1668"/>
      <c r="D10006" s="1668"/>
      <c r="E10006" s="1668"/>
      <c r="F10006" s="1669"/>
      <c r="G10006" s="556" t="s">
        <v>494</v>
      </c>
      <c r="H10006" s="506" t="s">
        <v>1126</v>
      </c>
      <c r="I10006" s="557" t="s">
        <v>1115</v>
      </c>
      <c r="J10006" s="509" t="s">
        <v>482</v>
      </c>
      <c r="K10006" s="458"/>
    </row>
    <row r="10007" spans="1:11">
      <c r="A10007" s="450"/>
      <c r="B10007" s="558" t="s">
        <v>1591</v>
      </c>
      <c r="C10007" s="559"/>
      <c r="D10007" s="560"/>
      <c r="E10007" s="560"/>
      <c r="F10007" s="561"/>
      <c r="G10007" s="489">
        <v>1</v>
      </c>
      <c r="H10007" s="489" t="s">
        <v>1126</v>
      </c>
      <c r="I10007" s="562">
        <v>12.49</v>
      </c>
      <c r="J10007" s="492">
        <f>G10007*I10007</f>
        <v>12.49</v>
      </c>
      <c r="K10007" s="458"/>
    </row>
    <row r="10008" spans="1:11">
      <c r="A10008" s="450"/>
      <c r="B10008" s="563" t="s">
        <v>1580</v>
      </c>
      <c r="C10008" s="564"/>
      <c r="D10008" s="565"/>
      <c r="E10008" s="565"/>
      <c r="F10008" s="566"/>
      <c r="G10008" s="489">
        <v>0.56000000000000005</v>
      </c>
      <c r="H10008" s="489" t="s">
        <v>1126</v>
      </c>
      <c r="I10008" s="562">
        <v>0.46</v>
      </c>
      <c r="J10008" s="492">
        <f t="shared" ref="J10008:J10013" si="277">G10008*I10008</f>
        <v>0.25760000000000005</v>
      </c>
      <c r="K10008" s="458"/>
    </row>
    <row r="10009" spans="1:11">
      <c r="A10009" s="450"/>
      <c r="B10009" s="563" t="s">
        <v>1592</v>
      </c>
      <c r="C10009" s="564"/>
      <c r="D10009" s="565"/>
      <c r="E10009" s="565"/>
      <c r="F10009" s="566"/>
      <c r="G10009" s="489">
        <v>0.12615199999999999</v>
      </c>
      <c r="H10009" s="489" t="s">
        <v>1140</v>
      </c>
      <c r="I10009" s="743">
        <v>3.38</v>
      </c>
      <c r="J10009" s="492">
        <f t="shared" si="277"/>
        <v>0.42639375999999996</v>
      </c>
      <c r="K10009" s="458"/>
    </row>
    <row r="10010" spans="1:11">
      <c r="A10010" s="450"/>
      <c r="B10010" s="563" t="s">
        <v>1593</v>
      </c>
      <c r="C10010" s="564"/>
      <c r="D10010" s="565"/>
      <c r="E10010" s="565"/>
      <c r="F10010" s="566"/>
      <c r="G10010" s="489">
        <v>1</v>
      </c>
      <c r="H10010" s="489" t="s">
        <v>1126</v>
      </c>
      <c r="I10010" s="743">
        <v>455.34</v>
      </c>
      <c r="J10010" s="492">
        <f t="shared" si="277"/>
        <v>455.34</v>
      </c>
      <c r="K10010" s="458"/>
    </row>
    <row r="10011" spans="1:11">
      <c r="A10011" s="450"/>
      <c r="B10011" s="563" t="s">
        <v>1594</v>
      </c>
      <c r="C10011" s="564"/>
      <c r="D10011" s="565"/>
      <c r="E10011" s="565"/>
      <c r="F10011" s="566"/>
      <c r="G10011" s="489">
        <v>1</v>
      </c>
      <c r="H10011" s="489" t="s">
        <v>1126</v>
      </c>
      <c r="I10011" s="743">
        <v>51.88</v>
      </c>
      <c r="J10011" s="492">
        <f t="shared" si="277"/>
        <v>51.88</v>
      </c>
      <c r="K10011" s="458"/>
    </row>
    <row r="10012" spans="1:11">
      <c r="A10012" s="450"/>
      <c r="B10012" s="563" t="s">
        <v>1595</v>
      </c>
      <c r="C10012" s="564"/>
      <c r="D10012" s="565"/>
      <c r="E10012" s="565"/>
      <c r="F10012" s="566"/>
      <c r="G10012" s="489">
        <v>2</v>
      </c>
      <c r="H10012" s="489" t="s">
        <v>1126</v>
      </c>
      <c r="I10012" s="743">
        <v>4.8499999999999996</v>
      </c>
      <c r="J10012" s="492">
        <f t="shared" si="277"/>
        <v>9.6999999999999993</v>
      </c>
      <c r="K10012" s="458"/>
    </row>
    <row r="10013" spans="1:11">
      <c r="A10013" s="450"/>
      <c r="B10013" s="563" t="s">
        <v>1596</v>
      </c>
      <c r="C10013" s="564"/>
      <c r="D10013" s="565"/>
      <c r="E10013" s="565"/>
      <c r="F10013" s="566"/>
      <c r="G10013" s="489">
        <v>1</v>
      </c>
      <c r="H10013" s="489" t="s">
        <v>1126</v>
      </c>
      <c r="I10013" s="743">
        <v>163.19</v>
      </c>
      <c r="J10013" s="492">
        <f t="shared" si="277"/>
        <v>163.19</v>
      </c>
      <c r="K10013" s="458"/>
    </row>
    <row r="10014" spans="1:11">
      <c r="A10014" s="450"/>
      <c r="B10014" s="581"/>
      <c r="C10014" s="523"/>
      <c r="D10014" s="523"/>
      <c r="E10014" s="582"/>
      <c r="F10014" s="583"/>
      <c r="G10014" s="532"/>
      <c r="H10014" s="532"/>
      <c r="I10014" s="524" t="s">
        <v>138</v>
      </c>
      <c r="J10014" s="501">
        <f>SUM(J10007:J10013)</f>
        <v>693.28399375999993</v>
      </c>
      <c r="K10014" s="458"/>
    </row>
    <row r="10015" spans="1:11">
      <c r="A10015" s="450"/>
      <c r="B10015" s="584"/>
      <c r="C10015" s="523"/>
      <c r="D10015" s="523"/>
      <c r="E10015" s="582"/>
      <c r="F10015" s="583"/>
      <c r="G10015" s="532"/>
      <c r="H10015" s="532"/>
      <c r="I10015" s="524"/>
      <c r="J10015" s="582"/>
      <c r="K10015" s="458"/>
    </row>
    <row r="10016" spans="1:11" ht="20.399999999999999">
      <c r="A10016" s="450"/>
      <c r="B10016" s="1667" t="s">
        <v>1141</v>
      </c>
      <c r="C10016" s="1668"/>
      <c r="D10016" s="1668"/>
      <c r="E10016" s="1668"/>
      <c r="F10016" s="1669"/>
      <c r="G10016" s="587" t="s">
        <v>494</v>
      </c>
      <c r="H10016" s="506" t="s">
        <v>1115</v>
      </c>
      <c r="I10016" s="557"/>
      <c r="J10016" s="509" t="s">
        <v>482</v>
      </c>
      <c r="K10016" s="458"/>
    </row>
    <row r="10017" spans="1:11">
      <c r="A10017" s="450"/>
      <c r="B10017" s="1654"/>
      <c r="C10017" s="1655"/>
      <c r="D10017" s="1655"/>
      <c r="E10017" s="1655"/>
      <c r="F10017" s="1656"/>
      <c r="G10017" s="489"/>
      <c r="H10017" s="1657"/>
      <c r="I10017" s="1658"/>
      <c r="J10017" s="492"/>
      <c r="K10017" s="458"/>
    </row>
    <row r="10018" spans="1:11">
      <c r="A10018" s="450"/>
      <c r="B10018" s="1659"/>
      <c r="C10018" s="1660"/>
      <c r="D10018" s="1660"/>
      <c r="E10018" s="1660"/>
      <c r="F10018" s="1661"/>
      <c r="G10018" s="496"/>
      <c r="H10018" s="1662"/>
      <c r="I10018" s="1663"/>
      <c r="J10018" s="492"/>
      <c r="K10018" s="458"/>
    </row>
    <row r="10019" spans="1:11">
      <c r="A10019" s="450"/>
      <c r="B10019" s="581"/>
      <c r="C10019" s="523"/>
      <c r="D10019" s="523"/>
      <c r="E10019" s="582"/>
      <c r="F10019" s="583"/>
      <c r="G10019" s="532"/>
      <c r="H10019" s="532"/>
      <c r="I10019" s="524" t="s">
        <v>138</v>
      </c>
      <c r="J10019" s="501">
        <f>SUM(J10017:J10018)</f>
        <v>0</v>
      </c>
      <c r="K10019" s="458"/>
    </row>
    <row r="10020" spans="1:11">
      <c r="A10020" s="450"/>
      <c r="B10020" s="523"/>
      <c r="C10020" s="523"/>
      <c r="D10020" s="523"/>
      <c r="E10020" s="523"/>
      <c r="F10020" s="523"/>
      <c r="G10020" s="523"/>
      <c r="H10020" s="523"/>
      <c r="I10020" s="524"/>
      <c r="J10020" s="523"/>
      <c r="K10020" s="458"/>
    </row>
    <row r="10021" spans="1:11">
      <c r="A10021" s="450"/>
      <c r="B10021" s="1645" t="s">
        <v>1142</v>
      </c>
      <c r="C10021" s="1646"/>
      <c r="D10021" s="1646"/>
      <c r="E10021" s="1646"/>
      <c r="F10021" s="1646"/>
      <c r="G10021" s="1646"/>
      <c r="H10021" s="1646"/>
      <c r="I10021" s="1647"/>
      <c r="J10021" s="573">
        <f>J10019+J10014+J10004</f>
        <v>784.02886648727269</v>
      </c>
      <c r="K10021" s="458"/>
    </row>
    <row r="10022" spans="1:11">
      <c r="A10022" s="450"/>
      <c r="B10022" s="523"/>
      <c r="C10022" s="523"/>
      <c r="D10022" s="523"/>
      <c r="E10022" s="523"/>
      <c r="F10022" s="523"/>
      <c r="G10022" s="523"/>
      <c r="H10022" s="523"/>
      <c r="I10022" s="524"/>
      <c r="J10022" s="523"/>
      <c r="K10022" s="458"/>
    </row>
    <row r="10023" spans="1:11">
      <c r="A10023" s="450"/>
      <c r="B10023" s="1645" t="s">
        <v>1143</v>
      </c>
      <c r="C10023" s="1646"/>
      <c r="D10023" s="1646"/>
      <c r="E10023" s="1646"/>
      <c r="F10023" s="1646"/>
      <c r="G10023" s="1646"/>
      <c r="H10023" s="1646"/>
      <c r="I10023" s="1647"/>
      <c r="J10023" s="501">
        <f>J10021*0</f>
        <v>0</v>
      </c>
      <c r="K10023" s="458"/>
    </row>
    <row r="10024" spans="1:11">
      <c r="A10024" s="450"/>
      <c r="B10024" s="523"/>
      <c r="C10024" s="523"/>
      <c r="D10024" s="523"/>
      <c r="E10024" s="523"/>
      <c r="F10024" s="523"/>
      <c r="G10024" s="523"/>
      <c r="H10024" s="523"/>
      <c r="I10024" s="524"/>
      <c r="J10024" s="523"/>
      <c r="K10024" s="458"/>
    </row>
    <row r="10025" spans="1:11">
      <c r="A10025" s="450"/>
      <c r="B10025" s="1645" t="s">
        <v>1144</v>
      </c>
      <c r="C10025" s="1646"/>
      <c r="D10025" s="1646"/>
      <c r="E10025" s="1646"/>
      <c r="F10025" s="1646"/>
      <c r="G10025" s="1646"/>
      <c r="H10025" s="1646"/>
      <c r="I10025" s="1647"/>
      <c r="J10025" s="573">
        <f>J10021+J10023</f>
        <v>784.02886648727269</v>
      </c>
      <c r="K10025" s="458"/>
    </row>
    <row r="10026" spans="1:11">
      <c r="A10026" s="450"/>
      <c r="B10026" s="511"/>
      <c r="C10026" s="511"/>
      <c r="D10026" s="511"/>
      <c r="E10026" s="511"/>
      <c r="F10026" s="511"/>
      <c r="G10026" s="511"/>
      <c r="H10026" s="511"/>
      <c r="I10026" s="571"/>
      <c r="J10026" s="511"/>
      <c r="K10026" s="458"/>
    </row>
    <row r="10027" spans="1:11">
      <c r="A10027" s="450"/>
      <c r="B10027" s="589"/>
      <c r="C10027" s="559"/>
      <c r="D10027" s="559"/>
      <c r="E10027" s="559"/>
      <c r="F10027" s="559"/>
      <c r="G10027" s="559"/>
      <c r="H10027" s="559"/>
      <c r="I10027" s="559"/>
      <c r="J10027" s="590"/>
      <c r="K10027" s="458"/>
    </row>
    <row r="10028" spans="1:11">
      <c r="A10028" s="450"/>
      <c r="B10028" s="591"/>
      <c r="C10028" s="592"/>
      <c r="D10028" s="593"/>
      <c r="E10028" s="593"/>
      <c r="F10028" s="594" t="s">
        <v>1119</v>
      </c>
      <c r="G10028" s="595" t="s">
        <v>1119</v>
      </c>
      <c r="H10028" s="592"/>
      <c r="I10028" s="592"/>
      <c r="J10028" s="596"/>
      <c r="K10028" s="458"/>
    </row>
    <row r="10029" spans="1:11">
      <c r="A10029" s="450"/>
      <c r="B10029" s="459"/>
      <c r="C10029" s="459"/>
      <c r="D10029" s="459"/>
      <c r="E10029" s="459"/>
      <c r="F10029" s="459"/>
      <c r="G10029" s="459"/>
      <c r="H10029" s="459"/>
      <c r="I10029" s="459"/>
      <c r="J10029" s="459"/>
      <c r="K10029" s="458"/>
    </row>
    <row r="10030" spans="1:11">
      <c r="A10030" s="450"/>
      <c r="B10030" s="597"/>
      <c r="C10030" s="598"/>
      <c r="D10030" s="598"/>
      <c r="E10030" s="598"/>
      <c r="F10030" s="599"/>
      <c r="G10030" s="600" t="s">
        <v>482</v>
      </c>
      <c r="H10030" s="502"/>
      <c r="I10030" s="502"/>
      <c r="J10030" s="505"/>
      <c r="K10030" s="458"/>
    </row>
    <row r="10031" spans="1:11">
      <c r="A10031" s="450"/>
      <c r="B10031" s="601"/>
      <c r="C10031" s="602"/>
      <c r="D10031" s="602"/>
      <c r="E10031" s="602"/>
      <c r="F10031" s="603"/>
      <c r="G10031" s="1648" t="s">
        <v>1145</v>
      </c>
      <c r="H10031" s="1649"/>
      <c r="I10031" s="1649"/>
      <c r="J10031" s="1650"/>
      <c r="K10031" s="458"/>
    </row>
    <row r="10032" spans="1:11">
      <c r="A10032" s="450"/>
      <c r="B10032" s="604"/>
      <c r="C10032" s="605"/>
      <c r="D10032" s="605"/>
      <c r="E10032" s="605"/>
      <c r="F10032" s="606"/>
      <c r="G10032" s="607"/>
      <c r="H10032" s="1651"/>
      <c r="I10032" s="1652"/>
      <c r="J10032" s="1653"/>
      <c r="K10032" s="458"/>
    </row>
    <row r="10033" spans="1:11" ht="15" thickBot="1">
      <c r="A10033" s="608"/>
      <c r="B10033" s="609"/>
      <c r="C10033" s="609"/>
      <c r="D10033" s="609"/>
      <c r="E10033" s="609"/>
      <c r="F10033" s="609"/>
      <c r="G10033" s="609"/>
      <c r="H10033" s="609"/>
      <c r="I10033" s="609"/>
      <c r="J10033" s="609"/>
      <c r="K10033" s="610"/>
    </row>
    <row r="10034" spans="1:11">
      <c r="A10034" s="447"/>
      <c r="B10034" s="448"/>
      <c r="C10034" s="448"/>
      <c r="D10034" s="448"/>
      <c r="E10034" s="448"/>
      <c r="F10034" s="448"/>
      <c r="G10034" s="448"/>
      <c r="H10034" s="448"/>
      <c r="I10034" s="448"/>
      <c r="J10034" s="448"/>
      <c r="K10034" s="449"/>
    </row>
    <row r="10035" spans="1:11">
      <c r="A10035" s="450"/>
      <c r="B10035" s="451" t="s">
        <v>141</v>
      </c>
      <c r="C10035" s="452"/>
      <c r="D10035" s="453" t="s">
        <v>1105</v>
      </c>
      <c r="E10035" s="454"/>
      <c r="F10035" s="455"/>
      <c r="G10035" s="455"/>
      <c r="H10035" s="456"/>
      <c r="I10035" s="456"/>
      <c r="J10035" s="457"/>
      <c r="K10035" s="458"/>
    </row>
    <row r="10036" spans="1:11">
      <c r="A10036" s="450"/>
      <c r="B10036" s="459"/>
      <c r="C10036" s="459"/>
      <c r="D10036" s="459"/>
      <c r="E10036" s="459"/>
      <c r="F10036" s="459"/>
      <c r="G10036" s="459"/>
      <c r="H10036" s="459"/>
      <c r="I10036" s="459"/>
      <c r="J10036" s="459"/>
      <c r="K10036" s="458"/>
    </row>
    <row r="10037" spans="1:11">
      <c r="A10037" s="450"/>
      <c r="B10037" s="460" t="s">
        <v>1146</v>
      </c>
      <c r="C10037" s="461" t="s">
        <v>1107</v>
      </c>
      <c r="D10037" s="1671" t="s">
        <v>198</v>
      </c>
      <c r="E10037" s="1672"/>
      <c r="F10037" s="1672"/>
      <c r="G10037" s="1672"/>
      <c r="H10037" s="1672"/>
      <c r="I10037" s="1673"/>
      <c r="J10037" s="462" t="s">
        <v>1108</v>
      </c>
      <c r="K10037" s="458"/>
    </row>
    <row r="10038" spans="1:11" ht="23.25" customHeight="1">
      <c r="A10038" s="450"/>
      <c r="B10038" s="463">
        <v>50298</v>
      </c>
      <c r="C10038" s="464"/>
      <c r="D10038" s="1674" t="s">
        <v>1597</v>
      </c>
      <c r="E10038" s="1675"/>
      <c r="F10038" s="1675"/>
      <c r="G10038" s="1675"/>
      <c r="H10038" s="1675"/>
      <c r="I10038" s="1676"/>
      <c r="J10038" s="468" t="str">
        <f>F10055</f>
        <v>U</v>
      </c>
      <c r="K10038" s="458"/>
    </row>
    <row r="10039" spans="1:11">
      <c r="A10039" s="450"/>
      <c r="B10039" s="469"/>
      <c r="C10039" s="469"/>
      <c r="D10039" s="469"/>
      <c r="E10039" s="469"/>
      <c r="F10039" s="469"/>
      <c r="G10039" s="469"/>
      <c r="H10039" s="469"/>
      <c r="I10039" s="470"/>
      <c r="J10039" s="471"/>
      <c r="K10039" s="458"/>
    </row>
    <row r="10040" spans="1:11">
      <c r="A10040" s="450"/>
      <c r="B10040" s="1648" t="s">
        <v>1111</v>
      </c>
      <c r="C10040" s="1650"/>
      <c r="D10040" s="1679" t="s">
        <v>873</v>
      </c>
      <c r="E10040" s="1681" t="s">
        <v>1112</v>
      </c>
      <c r="F10040" s="472" t="s">
        <v>1113</v>
      </c>
      <c r="G10040" s="473"/>
      <c r="H10040" s="472" t="s">
        <v>1114</v>
      </c>
      <c r="I10040" s="473"/>
      <c r="J10040" s="474" t="s">
        <v>1115</v>
      </c>
      <c r="K10040" s="458"/>
    </row>
    <row r="10041" spans="1:11">
      <c r="A10041" s="450"/>
      <c r="B10041" s="1677"/>
      <c r="C10041" s="1678"/>
      <c r="D10041" s="1680"/>
      <c r="E10041" s="1682"/>
      <c r="F10041" s="475" t="s">
        <v>1116</v>
      </c>
      <c r="G10041" s="475" t="s">
        <v>1117</v>
      </c>
      <c r="H10041" s="475" t="s">
        <v>1116</v>
      </c>
      <c r="I10041" s="476" t="s">
        <v>1117</v>
      </c>
      <c r="J10041" s="477" t="s">
        <v>1118</v>
      </c>
      <c r="K10041" s="458"/>
    </row>
    <row r="10042" spans="1:11">
      <c r="A10042" s="450"/>
      <c r="B10042" s="486"/>
      <c r="C10042" s="487"/>
      <c r="D10042" s="488"/>
      <c r="E10042" s="481"/>
      <c r="F10042" s="481"/>
      <c r="G10042" s="482"/>
      <c r="H10042" s="490"/>
      <c r="I10042" s="484"/>
      <c r="J10042" s="492"/>
      <c r="K10042" s="458"/>
    </row>
    <row r="10043" spans="1:11">
      <c r="A10043" s="450"/>
      <c r="B10043" s="486"/>
      <c r="C10043" s="487"/>
      <c r="D10043" s="488"/>
      <c r="E10043" s="489"/>
      <c r="F10043" s="489"/>
      <c r="G10043" s="489"/>
      <c r="H10043" s="490"/>
      <c r="I10043" s="491"/>
      <c r="J10043" s="492">
        <f>H10043*F10043*E10043+I10043*G10043*E10043</f>
        <v>0</v>
      </c>
      <c r="K10043" s="458"/>
    </row>
    <row r="10044" spans="1:11">
      <c r="A10044" s="450"/>
      <c r="B10044" s="493"/>
      <c r="C10044" s="494"/>
      <c r="D10044" s="495"/>
      <c r="E10044" s="496"/>
      <c r="F10044" s="496"/>
      <c r="G10044" s="496"/>
      <c r="H10044" s="497"/>
      <c r="I10044" s="498"/>
      <c r="J10044" s="492">
        <f>H10044*F10044*E10044+I10044*G10044*E10044</f>
        <v>0</v>
      </c>
      <c r="K10044" s="458"/>
    </row>
    <row r="10045" spans="1:11">
      <c r="A10045" s="450"/>
      <c r="B10045" s="499" t="s">
        <v>1119</v>
      </c>
      <c r="C10045" s="469"/>
      <c r="D10045" s="469"/>
      <c r="E10045" s="469"/>
      <c r="F10045" s="469"/>
      <c r="G10045" s="469"/>
      <c r="H10045" s="469"/>
      <c r="I10045" s="500" t="s">
        <v>138</v>
      </c>
      <c r="J10045" s="501">
        <f>SUM(J10042:J10044)</f>
        <v>0</v>
      </c>
      <c r="K10045" s="458"/>
    </row>
    <row r="10046" spans="1:11">
      <c r="A10046" s="450"/>
      <c r="B10046" s="502"/>
      <c r="C10046" s="502"/>
      <c r="D10046" s="502"/>
      <c r="E10046" s="502"/>
      <c r="F10046" s="502"/>
      <c r="G10046" s="502"/>
      <c r="H10046" s="502"/>
      <c r="I10046" s="503"/>
      <c r="J10046" s="504"/>
      <c r="K10046" s="458"/>
    </row>
    <row r="10047" spans="1:11" ht="20.399999999999999">
      <c r="A10047" s="450"/>
      <c r="B10047" s="1664" t="s">
        <v>1120</v>
      </c>
      <c r="C10047" s="1665"/>
      <c r="D10047" s="1665"/>
      <c r="E10047" s="1666"/>
      <c r="F10047" s="505" t="s">
        <v>873</v>
      </c>
      <c r="G10047" s="506"/>
      <c r="H10047" s="507" t="s">
        <v>560</v>
      </c>
      <c r="I10047" s="508" t="s">
        <v>1121</v>
      </c>
      <c r="J10047" s="509" t="s">
        <v>1122</v>
      </c>
      <c r="K10047" s="458"/>
    </row>
    <row r="10048" spans="1:11">
      <c r="A10048" s="450"/>
      <c r="B10048" s="510"/>
      <c r="C10048" s="511"/>
      <c r="D10048" s="512"/>
      <c r="E10048" s="513"/>
      <c r="F10048" s="514"/>
      <c r="G10048" s="515"/>
      <c r="H10048" s="516"/>
      <c r="I10048" s="484"/>
      <c r="J10048" s="485"/>
      <c r="K10048" s="458"/>
    </row>
    <row r="10049" spans="1:11">
      <c r="A10049" s="450"/>
      <c r="B10049" s="517"/>
      <c r="C10049" s="518"/>
      <c r="D10049" s="459"/>
      <c r="E10049" s="487"/>
      <c r="F10049" s="488"/>
      <c r="G10049" s="519"/>
      <c r="H10049" s="520"/>
      <c r="I10049" s="521"/>
      <c r="J10049" s="492"/>
      <c r="K10049" s="458"/>
    </row>
    <row r="10050" spans="1:11">
      <c r="A10050" s="450"/>
      <c r="B10050" s="517" t="s">
        <v>734</v>
      </c>
      <c r="C10050" s="518"/>
      <c r="D10050" s="459"/>
      <c r="E10050" s="487"/>
      <c r="F10050" s="488"/>
      <c r="G10050" s="519"/>
      <c r="H10050" s="520">
        <v>2.4443999999999999</v>
      </c>
      <c r="I10050" s="521">
        <f>VLOOKUP(B10050,'MÃO DE OBRA'!$A:$E,5,FALSE)/220</f>
        <v>23.596363636363641</v>
      </c>
      <c r="J10050" s="492">
        <f t="shared" ref="J10050:J10051" si="278">H10050*I10050</f>
        <v>57.678951272727282</v>
      </c>
      <c r="K10050" s="458"/>
    </row>
    <row r="10051" spans="1:11">
      <c r="A10051" s="450"/>
      <c r="B10051" s="517" t="s">
        <v>741</v>
      </c>
      <c r="C10051" s="518"/>
      <c r="D10051" s="459"/>
      <c r="E10051" s="487"/>
      <c r="F10051" s="488"/>
      <c r="G10051" s="519"/>
      <c r="H10051" s="520">
        <v>1.2222</v>
      </c>
      <c r="I10051" s="521">
        <f>VLOOKUP(B10051,'MÃO DE OBRA'!$A:$E,5,FALSE)/220</f>
        <v>14.214</v>
      </c>
      <c r="J10051" s="492">
        <f t="shared" si="278"/>
        <v>17.3723508</v>
      </c>
      <c r="K10051" s="458"/>
    </row>
    <row r="10052" spans="1:11">
      <c r="A10052" s="450"/>
      <c r="B10052" s="517"/>
      <c r="C10052" s="518"/>
      <c r="D10052" s="459"/>
      <c r="E10052" s="487"/>
      <c r="F10052" s="488"/>
      <c r="G10052" s="519"/>
      <c r="H10052" s="520"/>
      <c r="I10052" s="491"/>
      <c r="J10052" s="492">
        <f>H10052*I10052</f>
        <v>0</v>
      </c>
      <c r="K10052" s="458"/>
    </row>
    <row r="10053" spans="1:11">
      <c r="A10053" s="450"/>
      <c r="B10053" s="499" t="s">
        <v>1119</v>
      </c>
      <c r="C10053" s="502"/>
      <c r="D10053" s="502"/>
      <c r="E10053" s="502"/>
      <c r="F10053" s="502"/>
      <c r="G10053" s="502"/>
      <c r="H10053" s="502"/>
      <c r="I10053" s="522" t="s">
        <v>138</v>
      </c>
      <c r="J10053" s="501">
        <f>SUM(J10048:J10052)</f>
        <v>75.051302072727282</v>
      </c>
      <c r="K10053" s="458"/>
    </row>
    <row r="10054" spans="1:11">
      <c r="A10054" s="450"/>
      <c r="B10054" s="523"/>
      <c r="C10054" s="523"/>
      <c r="D10054" s="523"/>
      <c r="E10054" s="523"/>
      <c r="F10054" s="523"/>
      <c r="G10054" s="523"/>
      <c r="H10054" s="523"/>
      <c r="I10054" s="524"/>
      <c r="J10054" s="523"/>
      <c r="K10054" s="458"/>
    </row>
    <row r="10055" spans="1:11">
      <c r="A10055" s="450"/>
      <c r="B10055" s="525" t="s">
        <v>1123</v>
      </c>
      <c r="C10055" s="526"/>
      <c r="D10055" s="523"/>
      <c r="E10055" s="527">
        <v>1</v>
      </c>
      <c r="F10055" s="528" t="s">
        <v>1563</v>
      </c>
      <c r="G10055" s="506"/>
      <c r="H10055" s="506"/>
      <c r="I10055" s="529" t="s">
        <v>1124</v>
      </c>
      <c r="J10055" s="501">
        <f>J10045+J10053</f>
        <v>75.051302072727282</v>
      </c>
      <c r="K10055" s="458"/>
    </row>
    <row r="10056" spans="1:11">
      <c r="A10056" s="450"/>
      <c r="B10056" s="530"/>
      <c r="C10056" s="523"/>
      <c r="D10056" s="523"/>
      <c r="E10056" s="531"/>
      <c r="F10056" s="532"/>
      <c r="G10056" s="532"/>
      <c r="H10056" s="532"/>
      <c r="I10056" s="524"/>
      <c r="J10056" s="523"/>
      <c r="K10056" s="458"/>
    </row>
    <row r="10057" spans="1:11" ht="20.399999999999999">
      <c r="A10057" s="450"/>
      <c r="B10057" s="1667" t="s">
        <v>481</v>
      </c>
      <c r="C10057" s="1668"/>
      <c r="D10057" s="1668"/>
      <c r="E10057" s="1669"/>
      <c r="F10057" s="533" t="s">
        <v>873</v>
      </c>
      <c r="G10057" s="534" t="s">
        <v>493</v>
      </c>
      <c r="H10057" s="507" t="s">
        <v>1115</v>
      </c>
      <c r="I10057" s="535" t="s">
        <v>480</v>
      </c>
      <c r="J10057" s="536" t="s">
        <v>482</v>
      </c>
      <c r="K10057" s="458"/>
    </row>
    <row r="10058" spans="1:11">
      <c r="A10058" s="450"/>
      <c r="B10058" s="537"/>
      <c r="C10058" s="538"/>
      <c r="D10058" s="538"/>
      <c r="E10058" s="539"/>
      <c r="F10058" s="540"/>
      <c r="G10058" s="541"/>
      <c r="H10058" s="547"/>
      <c r="I10058" s="543"/>
      <c r="J10058" s="485"/>
      <c r="K10058" s="458"/>
    </row>
    <row r="10059" spans="1:11">
      <c r="A10059" s="450"/>
      <c r="B10059" s="537"/>
      <c r="C10059" s="518"/>
      <c r="D10059" s="518"/>
      <c r="E10059" s="487"/>
      <c r="F10059" s="540"/>
      <c r="G10059" s="541"/>
      <c r="H10059" s="547"/>
      <c r="I10059" s="543"/>
      <c r="J10059" s="492"/>
      <c r="K10059" s="458"/>
    </row>
    <row r="10060" spans="1:11">
      <c r="A10060" s="450"/>
      <c r="B10060" s="517"/>
      <c r="C10060" s="518"/>
      <c r="D10060" s="518"/>
      <c r="E10060" s="487"/>
      <c r="F10060" s="488"/>
      <c r="G10060" s="546"/>
      <c r="H10060" s="547"/>
      <c r="I10060" s="543"/>
      <c r="J10060" s="492">
        <f>H10060*I10060*E10042*F10042</f>
        <v>0</v>
      </c>
      <c r="K10060" s="458"/>
    </row>
    <row r="10061" spans="1:11">
      <c r="A10061" s="450"/>
      <c r="B10061" s="517"/>
      <c r="C10061" s="526"/>
      <c r="D10061" s="526"/>
      <c r="E10061" s="494"/>
      <c r="F10061" s="488"/>
      <c r="G10061" s="468"/>
      <c r="H10061" s="547"/>
      <c r="I10061" s="548"/>
      <c r="J10061" s="492">
        <f>H10061*I10061*E10043*F10043</f>
        <v>0</v>
      </c>
      <c r="K10061" s="458"/>
    </row>
    <row r="10062" spans="1:11">
      <c r="A10062" s="450"/>
      <c r="B10062" s="550" t="s">
        <v>1119</v>
      </c>
      <c r="C10062" s="526"/>
      <c r="D10062" s="526"/>
      <c r="E10062" s="526"/>
      <c r="F10062" s="523"/>
      <c r="G10062" s="526"/>
      <c r="H10062" s="551"/>
      <c r="I10062" s="552" t="s">
        <v>138</v>
      </c>
      <c r="J10062" s="501">
        <f>SUM(J10058:J10061)</f>
        <v>0</v>
      </c>
      <c r="K10062" s="458"/>
    </row>
    <row r="10063" spans="1:11">
      <c r="A10063" s="450"/>
      <c r="B10063" s="553"/>
      <c r="C10063" s="526"/>
      <c r="D10063" s="526"/>
      <c r="E10063" s="554"/>
      <c r="F10063" s="555"/>
      <c r="G10063" s="506"/>
      <c r="H10063" s="506"/>
      <c r="I10063" s="529"/>
      <c r="J10063" s="554"/>
      <c r="K10063" s="458"/>
    </row>
    <row r="10064" spans="1:11" ht="20.399999999999999">
      <c r="A10064" s="450"/>
      <c r="B10064" s="1667" t="s">
        <v>1125</v>
      </c>
      <c r="C10064" s="1668"/>
      <c r="D10064" s="1668"/>
      <c r="E10064" s="1668"/>
      <c r="F10064" s="1669"/>
      <c r="G10064" s="556" t="s">
        <v>494</v>
      </c>
      <c r="H10064" s="506" t="s">
        <v>1126</v>
      </c>
      <c r="I10064" s="557" t="s">
        <v>1115</v>
      </c>
      <c r="J10064" s="509" t="s">
        <v>482</v>
      </c>
      <c r="K10064" s="458"/>
    </row>
    <row r="10065" spans="1:11">
      <c r="A10065" s="450"/>
      <c r="B10065" s="558"/>
      <c r="C10065" s="559"/>
      <c r="D10065" s="560"/>
      <c r="E10065" s="560"/>
      <c r="F10065" s="561"/>
      <c r="G10065" s="489"/>
      <c r="H10065" s="489"/>
      <c r="I10065" s="562"/>
      <c r="J10065" s="492"/>
      <c r="K10065" s="458"/>
    </row>
    <row r="10066" spans="1:11">
      <c r="A10066" s="450"/>
      <c r="B10066" s="563"/>
      <c r="C10066" s="564"/>
      <c r="D10066" s="565"/>
      <c r="E10066" s="565"/>
      <c r="F10066" s="566"/>
      <c r="G10066" s="489"/>
      <c r="H10066" s="489"/>
      <c r="I10066" s="562"/>
      <c r="J10066" s="492"/>
      <c r="K10066" s="458"/>
    </row>
    <row r="10067" spans="1:11">
      <c r="A10067" s="450"/>
      <c r="B10067" s="1670" t="s">
        <v>138</v>
      </c>
      <c r="C10067" s="1670"/>
      <c r="D10067" s="1670"/>
      <c r="E10067" s="1670"/>
      <c r="F10067" s="1670"/>
      <c r="G10067" s="1670"/>
      <c r="H10067" s="1670"/>
      <c r="I10067" s="1670"/>
      <c r="J10067" s="501">
        <f>SUM(J10065:J10066)</f>
        <v>0</v>
      </c>
      <c r="K10067" s="458"/>
    </row>
    <row r="10068" spans="1:11">
      <c r="A10068" s="450"/>
      <c r="B10068" s="567"/>
      <c r="C10068" s="511"/>
      <c r="D10068" s="511"/>
      <c r="E10068" s="568"/>
      <c r="F10068" s="569"/>
      <c r="G10068" s="570"/>
      <c r="H10068" s="570"/>
      <c r="I10068" s="571"/>
      <c r="J10068" s="572"/>
      <c r="K10068" s="458"/>
    </row>
    <row r="10069" spans="1:11">
      <c r="A10069" s="450"/>
      <c r="B10069" s="573" t="s">
        <v>1127</v>
      </c>
      <c r="C10069" s="573"/>
      <c r="D10069" s="550"/>
      <c r="E10069" s="523"/>
      <c r="F10069" s="523"/>
      <c r="G10069" s="523"/>
      <c r="H10069" s="574"/>
      <c r="I10069" s="575"/>
      <c r="J10069" s="639">
        <f>(J10055+J10062+J10067)/E10055</f>
        <v>75.051302072727282</v>
      </c>
      <c r="K10069" s="458"/>
    </row>
    <row r="10070" spans="1:11">
      <c r="A10070" s="450"/>
      <c r="B10070" s="553"/>
      <c r="C10070" s="526"/>
      <c r="D10070" s="526"/>
      <c r="E10070" s="554"/>
      <c r="F10070" s="555"/>
      <c r="G10070" s="506"/>
      <c r="H10070" s="506"/>
      <c r="I10070" s="529"/>
      <c r="J10070" s="576"/>
      <c r="K10070" s="458"/>
    </row>
    <row r="10071" spans="1:11" ht="20.399999999999999">
      <c r="A10071" s="450"/>
      <c r="B10071" s="1667" t="s">
        <v>1128</v>
      </c>
      <c r="C10071" s="1668"/>
      <c r="D10071" s="1668"/>
      <c r="E10071" s="1668"/>
      <c r="F10071" s="1669"/>
      <c r="G10071" s="556" t="s">
        <v>494</v>
      </c>
      <c r="H10071" s="506" t="s">
        <v>1126</v>
      </c>
      <c r="I10071" s="557" t="s">
        <v>1115</v>
      </c>
      <c r="J10071" s="509" t="s">
        <v>482</v>
      </c>
      <c r="K10071" s="458"/>
    </row>
    <row r="10072" spans="1:11">
      <c r="A10072" s="450"/>
      <c r="B10072" s="558" t="s">
        <v>1591</v>
      </c>
      <c r="C10072" s="559"/>
      <c r="D10072" s="560"/>
      <c r="E10072" s="560"/>
      <c r="F10072" s="561"/>
      <c r="G10072" s="489">
        <v>1</v>
      </c>
      <c r="H10072" s="489" t="s">
        <v>1126</v>
      </c>
      <c r="I10072" s="562">
        <v>7.31</v>
      </c>
      <c r="J10072" s="492">
        <f>G10072*I10072</f>
        <v>7.31</v>
      </c>
      <c r="K10072" s="458"/>
    </row>
    <row r="10073" spans="1:11">
      <c r="A10073" s="450"/>
      <c r="B10073" s="563" t="s">
        <v>1598</v>
      </c>
      <c r="C10073" s="564"/>
      <c r="D10073" s="565"/>
      <c r="E10073" s="565"/>
      <c r="F10073" s="566"/>
      <c r="G10073" s="489">
        <v>2</v>
      </c>
      <c r="H10073" s="489" t="s">
        <v>1126</v>
      </c>
      <c r="I10073" s="562">
        <v>1.36</v>
      </c>
      <c r="J10073" s="492">
        <f t="shared" ref="J10073:J10078" si="279">G10073*I10073</f>
        <v>2.72</v>
      </c>
      <c r="K10073" s="458"/>
    </row>
    <row r="10074" spans="1:11">
      <c r="A10074" s="450"/>
      <c r="B10074" s="563" t="s">
        <v>1592</v>
      </c>
      <c r="C10074" s="564"/>
      <c r="D10074" s="565"/>
      <c r="E10074" s="565"/>
      <c r="F10074" s="566"/>
      <c r="G10074" s="489">
        <v>0.12615199999999999</v>
      </c>
      <c r="H10074" s="489" t="s">
        <v>1140</v>
      </c>
      <c r="I10074" s="743">
        <v>79.900000000000006</v>
      </c>
      <c r="J10074" s="492">
        <f t="shared" si="279"/>
        <v>10.079544799999999</v>
      </c>
      <c r="K10074" s="458"/>
    </row>
    <row r="10075" spans="1:11">
      <c r="A10075" s="450"/>
      <c r="B10075" s="563" t="s">
        <v>1593</v>
      </c>
      <c r="C10075" s="564"/>
      <c r="D10075" s="565"/>
      <c r="E10075" s="565"/>
      <c r="F10075" s="566"/>
      <c r="G10075" s="489">
        <v>1</v>
      </c>
      <c r="H10075" s="489" t="s">
        <v>1126</v>
      </c>
      <c r="I10075" s="743">
        <v>125.69</v>
      </c>
      <c r="J10075" s="492">
        <f t="shared" si="279"/>
        <v>125.69</v>
      </c>
      <c r="K10075" s="458"/>
    </row>
    <row r="10076" spans="1:11">
      <c r="A10076" s="450"/>
      <c r="B10076" s="563" t="s">
        <v>1594</v>
      </c>
      <c r="C10076" s="564"/>
      <c r="D10076" s="565"/>
      <c r="E10076" s="565"/>
      <c r="F10076" s="566"/>
      <c r="G10076" s="489">
        <v>1</v>
      </c>
      <c r="H10076" s="489" t="s">
        <v>1126</v>
      </c>
      <c r="I10076" s="743">
        <v>99.99</v>
      </c>
      <c r="J10076" s="492">
        <f t="shared" si="279"/>
        <v>99.99</v>
      </c>
      <c r="K10076" s="458"/>
    </row>
    <row r="10077" spans="1:11">
      <c r="A10077" s="450"/>
      <c r="B10077" s="563" t="s">
        <v>1599</v>
      </c>
      <c r="C10077" s="564"/>
      <c r="D10077" s="565"/>
      <c r="E10077" s="565"/>
      <c r="F10077" s="566"/>
      <c r="G10077" s="489">
        <v>1</v>
      </c>
      <c r="H10077" s="489" t="s">
        <v>1126</v>
      </c>
      <c r="I10077" s="743">
        <v>262.45999999999998</v>
      </c>
      <c r="J10077" s="492">
        <f t="shared" si="279"/>
        <v>262.45999999999998</v>
      </c>
      <c r="K10077" s="458"/>
    </row>
    <row r="10078" spans="1:11">
      <c r="A10078" s="450"/>
      <c r="B10078" s="563" t="s">
        <v>1596</v>
      </c>
      <c r="C10078" s="564"/>
      <c r="D10078" s="565"/>
      <c r="E10078" s="565"/>
      <c r="F10078" s="566"/>
      <c r="G10078" s="489">
        <v>1</v>
      </c>
      <c r="H10078" s="489" t="s">
        <v>1126</v>
      </c>
      <c r="I10078" s="743">
        <v>163.19</v>
      </c>
      <c r="J10078" s="492">
        <f t="shared" si="279"/>
        <v>163.19</v>
      </c>
      <c r="K10078" s="458"/>
    </row>
    <row r="10079" spans="1:11">
      <c r="A10079" s="450"/>
      <c r="B10079" s="581"/>
      <c r="C10079" s="523"/>
      <c r="D10079" s="523"/>
      <c r="E10079" s="582"/>
      <c r="F10079" s="583"/>
      <c r="G10079" s="532"/>
      <c r="H10079" s="532"/>
      <c r="I10079" s="524" t="s">
        <v>138</v>
      </c>
      <c r="J10079" s="501">
        <f>SUM(J10072:J10078)</f>
        <v>671.43954480000002</v>
      </c>
      <c r="K10079" s="458"/>
    </row>
    <row r="10080" spans="1:11">
      <c r="A10080" s="450"/>
      <c r="B10080" s="584"/>
      <c r="C10080" s="523"/>
      <c r="D10080" s="523"/>
      <c r="E10080" s="582"/>
      <c r="F10080" s="583"/>
      <c r="G10080" s="532"/>
      <c r="H10080" s="532"/>
      <c r="I10080" s="524"/>
      <c r="J10080" s="582"/>
      <c r="K10080" s="458"/>
    </row>
    <row r="10081" spans="1:11" ht="20.399999999999999">
      <c r="A10081" s="450"/>
      <c r="B10081" s="1667" t="s">
        <v>1141</v>
      </c>
      <c r="C10081" s="1668"/>
      <c r="D10081" s="1668"/>
      <c r="E10081" s="1668"/>
      <c r="F10081" s="1669"/>
      <c r="G10081" s="587" t="s">
        <v>494</v>
      </c>
      <c r="H10081" s="506" t="s">
        <v>1115</v>
      </c>
      <c r="I10081" s="557"/>
      <c r="J10081" s="509" t="s">
        <v>482</v>
      </c>
      <c r="K10081" s="458"/>
    </row>
    <row r="10082" spans="1:11">
      <c r="A10082" s="450"/>
      <c r="B10082" s="1654"/>
      <c r="C10082" s="1655"/>
      <c r="D10082" s="1655"/>
      <c r="E10082" s="1655"/>
      <c r="F10082" s="1656"/>
      <c r="G10082" s="489"/>
      <c r="H10082" s="1657"/>
      <c r="I10082" s="1658"/>
      <c r="J10082" s="492"/>
      <c r="K10082" s="458"/>
    </row>
    <row r="10083" spans="1:11">
      <c r="A10083" s="450"/>
      <c r="B10083" s="1659"/>
      <c r="C10083" s="1660"/>
      <c r="D10083" s="1660"/>
      <c r="E10083" s="1660"/>
      <c r="F10083" s="1661"/>
      <c r="G10083" s="496"/>
      <c r="H10083" s="1662"/>
      <c r="I10083" s="1663"/>
      <c r="J10083" s="492"/>
      <c r="K10083" s="458"/>
    </row>
    <row r="10084" spans="1:11">
      <c r="A10084" s="450"/>
      <c r="B10084" s="581"/>
      <c r="C10084" s="523"/>
      <c r="D10084" s="523"/>
      <c r="E10084" s="582"/>
      <c r="F10084" s="583"/>
      <c r="G10084" s="532"/>
      <c r="H10084" s="532"/>
      <c r="I10084" s="524" t="s">
        <v>138</v>
      </c>
      <c r="J10084" s="501">
        <f>SUM(J10082:J10083)</f>
        <v>0</v>
      </c>
      <c r="K10084" s="458"/>
    </row>
    <row r="10085" spans="1:11">
      <c r="A10085" s="450"/>
      <c r="B10085" s="523"/>
      <c r="C10085" s="523"/>
      <c r="D10085" s="523"/>
      <c r="E10085" s="523"/>
      <c r="F10085" s="523"/>
      <c r="G10085" s="523"/>
      <c r="H10085" s="523"/>
      <c r="I10085" s="524"/>
      <c r="J10085" s="523"/>
      <c r="K10085" s="458"/>
    </row>
    <row r="10086" spans="1:11">
      <c r="A10086" s="450"/>
      <c r="B10086" s="1645" t="s">
        <v>1142</v>
      </c>
      <c r="C10086" s="1646"/>
      <c r="D10086" s="1646"/>
      <c r="E10086" s="1646"/>
      <c r="F10086" s="1646"/>
      <c r="G10086" s="1646"/>
      <c r="H10086" s="1646"/>
      <c r="I10086" s="1647"/>
      <c r="J10086" s="573">
        <f>J10084+J10079+J10069</f>
        <v>746.49084687272727</v>
      </c>
      <c r="K10086" s="458"/>
    </row>
    <row r="10087" spans="1:11">
      <c r="A10087" s="450"/>
      <c r="B10087" s="523"/>
      <c r="C10087" s="523"/>
      <c r="D10087" s="523"/>
      <c r="E10087" s="523"/>
      <c r="F10087" s="523"/>
      <c r="G10087" s="523"/>
      <c r="H10087" s="523"/>
      <c r="I10087" s="524"/>
      <c r="J10087" s="523"/>
      <c r="K10087" s="458"/>
    </row>
    <row r="10088" spans="1:11">
      <c r="A10088" s="450"/>
      <c r="B10088" s="1645" t="s">
        <v>1143</v>
      </c>
      <c r="C10088" s="1646"/>
      <c r="D10088" s="1646"/>
      <c r="E10088" s="1646"/>
      <c r="F10088" s="1646"/>
      <c r="G10088" s="1646"/>
      <c r="H10088" s="1646"/>
      <c r="I10088" s="1647"/>
      <c r="J10088" s="501">
        <f>J10086*0</f>
        <v>0</v>
      </c>
      <c r="K10088" s="458"/>
    </row>
    <row r="10089" spans="1:11">
      <c r="A10089" s="450"/>
      <c r="B10089" s="523"/>
      <c r="C10089" s="523"/>
      <c r="D10089" s="523"/>
      <c r="E10089" s="523"/>
      <c r="F10089" s="523"/>
      <c r="G10089" s="523"/>
      <c r="H10089" s="523"/>
      <c r="I10089" s="524"/>
      <c r="J10089" s="523"/>
      <c r="K10089" s="458"/>
    </row>
    <row r="10090" spans="1:11">
      <c r="A10090" s="450"/>
      <c r="B10090" s="1645" t="s">
        <v>1144</v>
      </c>
      <c r="C10090" s="1646"/>
      <c r="D10090" s="1646"/>
      <c r="E10090" s="1646"/>
      <c r="F10090" s="1646"/>
      <c r="G10090" s="1646"/>
      <c r="H10090" s="1646"/>
      <c r="I10090" s="1647"/>
      <c r="J10090" s="573">
        <f>J10086+J10088</f>
        <v>746.49084687272727</v>
      </c>
      <c r="K10090" s="458"/>
    </row>
    <row r="10091" spans="1:11">
      <c r="A10091" s="450"/>
      <c r="B10091" s="511"/>
      <c r="C10091" s="511"/>
      <c r="D10091" s="511"/>
      <c r="E10091" s="511"/>
      <c r="F10091" s="511"/>
      <c r="G10091" s="511"/>
      <c r="H10091" s="511"/>
      <c r="I10091" s="571"/>
      <c r="J10091" s="511"/>
      <c r="K10091" s="458"/>
    </row>
    <row r="10092" spans="1:11">
      <c r="A10092" s="450"/>
      <c r="B10092" s="589"/>
      <c r="C10092" s="559"/>
      <c r="D10092" s="559"/>
      <c r="E10092" s="559"/>
      <c r="F10092" s="559"/>
      <c r="G10092" s="559"/>
      <c r="H10092" s="559"/>
      <c r="I10092" s="559"/>
      <c r="J10092" s="590"/>
      <c r="K10092" s="458"/>
    </row>
    <row r="10093" spans="1:11">
      <c r="A10093" s="450"/>
      <c r="B10093" s="591"/>
      <c r="C10093" s="592"/>
      <c r="D10093" s="593"/>
      <c r="E10093" s="593"/>
      <c r="F10093" s="594" t="s">
        <v>1119</v>
      </c>
      <c r="G10093" s="595" t="s">
        <v>1119</v>
      </c>
      <c r="H10093" s="592"/>
      <c r="I10093" s="592"/>
      <c r="J10093" s="596"/>
      <c r="K10093" s="458"/>
    </row>
    <row r="10094" spans="1:11">
      <c r="A10094" s="450"/>
      <c r="B10094" s="459"/>
      <c r="C10094" s="459"/>
      <c r="D10094" s="459"/>
      <c r="E10094" s="459"/>
      <c r="F10094" s="459"/>
      <c r="G10094" s="459"/>
      <c r="H10094" s="459"/>
      <c r="I10094" s="459"/>
      <c r="J10094" s="459"/>
      <c r="K10094" s="458"/>
    </row>
    <row r="10095" spans="1:11">
      <c r="A10095" s="450"/>
      <c r="B10095" s="597"/>
      <c r="C10095" s="598"/>
      <c r="D10095" s="598"/>
      <c r="E10095" s="598"/>
      <c r="F10095" s="599"/>
      <c r="G10095" s="600" t="s">
        <v>482</v>
      </c>
      <c r="H10095" s="502"/>
      <c r="I10095" s="502"/>
      <c r="J10095" s="505"/>
      <c r="K10095" s="458"/>
    </row>
    <row r="10096" spans="1:11">
      <c r="A10096" s="450"/>
      <c r="B10096" s="601"/>
      <c r="C10096" s="602"/>
      <c r="D10096" s="602"/>
      <c r="E10096" s="602"/>
      <c r="F10096" s="603"/>
      <c r="G10096" s="1648" t="s">
        <v>1145</v>
      </c>
      <c r="H10096" s="1649"/>
      <c r="I10096" s="1649"/>
      <c r="J10096" s="1650"/>
      <c r="K10096" s="458"/>
    </row>
    <row r="10097" spans="1:11">
      <c r="A10097" s="450"/>
      <c r="B10097" s="604"/>
      <c r="C10097" s="605"/>
      <c r="D10097" s="605"/>
      <c r="E10097" s="605"/>
      <c r="F10097" s="606"/>
      <c r="G10097" s="607"/>
      <c r="H10097" s="1651"/>
      <c r="I10097" s="1652"/>
      <c r="J10097" s="1653"/>
      <c r="K10097" s="458"/>
    </row>
    <row r="10098" spans="1:11" ht="15" thickBot="1">
      <c r="A10098" s="608"/>
      <c r="B10098" s="609"/>
      <c r="C10098" s="609"/>
      <c r="D10098" s="609"/>
      <c r="E10098" s="609"/>
      <c r="F10098" s="609"/>
      <c r="G10098" s="609"/>
      <c r="H10098" s="609"/>
      <c r="I10098" s="609"/>
      <c r="J10098" s="609"/>
      <c r="K10098" s="610"/>
    </row>
    <row r="10099" spans="1:11">
      <c r="A10099" s="447"/>
      <c r="B10099" s="448"/>
      <c r="C10099" s="448"/>
      <c r="D10099" s="448"/>
      <c r="E10099" s="448"/>
      <c r="F10099" s="448"/>
      <c r="G10099" s="448"/>
      <c r="H10099" s="448"/>
      <c r="I10099" s="448"/>
      <c r="J10099" s="448"/>
      <c r="K10099" s="449"/>
    </row>
    <row r="10100" spans="1:11">
      <c r="A10100" s="450"/>
      <c r="B10100" s="451" t="s">
        <v>141</v>
      </c>
      <c r="C10100" s="452"/>
      <c r="D10100" s="453" t="s">
        <v>1105</v>
      </c>
      <c r="E10100" s="454"/>
      <c r="F10100" s="455"/>
      <c r="G10100" s="455"/>
      <c r="H10100" s="456"/>
      <c r="I10100" s="456"/>
      <c r="J10100" s="457"/>
      <c r="K10100" s="458"/>
    </row>
    <row r="10101" spans="1:11">
      <c r="A10101" s="450"/>
      <c r="B10101" s="459"/>
      <c r="C10101" s="459"/>
      <c r="D10101" s="459"/>
      <c r="E10101" s="459"/>
      <c r="F10101" s="459"/>
      <c r="G10101" s="459"/>
      <c r="H10101" s="459"/>
      <c r="I10101" s="459"/>
      <c r="J10101" s="459"/>
      <c r="K10101" s="458"/>
    </row>
    <row r="10102" spans="1:11">
      <c r="A10102" s="450"/>
      <c r="B10102" s="460" t="s">
        <v>1146</v>
      </c>
      <c r="C10102" s="461" t="s">
        <v>1107</v>
      </c>
      <c r="D10102" s="1671" t="s">
        <v>198</v>
      </c>
      <c r="E10102" s="1672"/>
      <c r="F10102" s="1672"/>
      <c r="G10102" s="1672"/>
      <c r="H10102" s="1672"/>
      <c r="I10102" s="1673"/>
      <c r="J10102" s="462" t="s">
        <v>1108</v>
      </c>
      <c r="K10102" s="458"/>
    </row>
    <row r="10103" spans="1:11">
      <c r="A10103" s="450"/>
      <c r="B10103" s="463">
        <v>50286</v>
      </c>
      <c r="C10103" s="464"/>
      <c r="D10103" s="1674" t="s">
        <v>1600</v>
      </c>
      <c r="E10103" s="1675"/>
      <c r="F10103" s="1675"/>
      <c r="G10103" s="1675"/>
      <c r="H10103" s="1675"/>
      <c r="I10103" s="1676"/>
      <c r="J10103" s="468" t="str">
        <f>F10120</f>
        <v>U</v>
      </c>
      <c r="K10103" s="458"/>
    </row>
    <row r="10104" spans="1:11">
      <c r="A10104" s="450"/>
      <c r="B10104" s="469"/>
      <c r="C10104" s="469"/>
      <c r="D10104" s="469"/>
      <c r="E10104" s="469"/>
      <c r="F10104" s="469"/>
      <c r="G10104" s="469"/>
      <c r="H10104" s="469"/>
      <c r="I10104" s="470"/>
      <c r="J10104" s="471"/>
      <c r="K10104" s="458"/>
    </row>
    <row r="10105" spans="1:11">
      <c r="A10105" s="450"/>
      <c r="B10105" s="1648" t="s">
        <v>1111</v>
      </c>
      <c r="C10105" s="1650"/>
      <c r="D10105" s="1679" t="s">
        <v>873</v>
      </c>
      <c r="E10105" s="1681" t="s">
        <v>1112</v>
      </c>
      <c r="F10105" s="472" t="s">
        <v>1113</v>
      </c>
      <c r="G10105" s="473"/>
      <c r="H10105" s="472" t="s">
        <v>1114</v>
      </c>
      <c r="I10105" s="473"/>
      <c r="J10105" s="474" t="s">
        <v>1115</v>
      </c>
      <c r="K10105" s="458"/>
    </row>
    <row r="10106" spans="1:11">
      <c r="A10106" s="450"/>
      <c r="B10106" s="1677"/>
      <c r="C10106" s="1678"/>
      <c r="D10106" s="1680"/>
      <c r="E10106" s="1682"/>
      <c r="F10106" s="475" t="s">
        <v>1116</v>
      </c>
      <c r="G10106" s="475" t="s">
        <v>1117</v>
      </c>
      <c r="H10106" s="475" t="s">
        <v>1116</v>
      </c>
      <c r="I10106" s="476" t="s">
        <v>1117</v>
      </c>
      <c r="J10106" s="477" t="s">
        <v>1118</v>
      </c>
      <c r="K10106" s="458"/>
    </row>
    <row r="10107" spans="1:11">
      <c r="A10107" s="450"/>
      <c r="B10107" s="486"/>
      <c r="C10107" s="487"/>
      <c r="D10107" s="488"/>
      <c r="E10107" s="481"/>
      <c r="F10107" s="481"/>
      <c r="G10107" s="482"/>
      <c r="H10107" s="490"/>
      <c r="I10107" s="484"/>
      <c r="J10107" s="492"/>
      <c r="K10107" s="458"/>
    </row>
    <row r="10108" spans="1:11">
      <c r="A10108" s="450"/>
      <c r="B10108" s="486"/>
      <c r="C10108" s="487"/>
      <c r="D10108" s="488"/>
      <c r="E10108" s="489"/>
      <c r="F10108" s="489"/>
      <c r="G10108" s="489"/>
      <c r="H10108" s="490"/>
      <c r="I10108" s="491"/>
      <c r="J10108" s="492">
        <f>H10108*F10108*E10108+I10108*G10108*E10108</f>
        <v>0</v>
      </c>
      <c r="K10108" s="458"/>
    </row>
    <row r="10109" spans="1:11">
      <c r="A10109" s="450"/>
      <c r="B10109" s="493"/>
      <c r="C10109" s="494"/>
      <c r="D10109" s="495"/>
      <c r="E10109" s="496"/>
      <c r="F10109" s="496"/>
      <c r="G10109" s="496"/>
      <c r="H10109" s="497"/>
      <c r="I10109" s="498"/>
      <c r="J10109" s="492">
        <f>H10109*F10109*E10109+I10109*G10109*E10109</f>
        <v>0</v>
      </c>
      <c r="K10109" s="458"/>
    </row>
    <row r="10110" spans="1:11">
      <c r="A10110" s="450"/>
      <c r="B10110" s="499" t="s">
        <v>1119</v>
      </c>
      <c r="C10110" s="469"/>
      <c r="D10110" s="469"/>
      <c r="E10110" s="469"/>
      <c r="F10110" s="469"/>
      <c r="G10110" s="469"/>
      <c r="H10110" s="469"/>
      <c r="I10110" s="500" t="s">
        <v>138</v>
      </c>
      <c r="J10110" s="501">
        <f>SUM(J10107:J10109)</f>
        <v>0</v>
      </c>
      <c r="K10110" s="458"/>
    </row>
    <row r="10111" spans="1:11">
      <c r="A10111" s="450"/>
      <c r="B10111" s="502"/>
      <c r="C10111" s="502"/>
      <c r="D10111" s="502"/>
      <c r="E10111" s="502"/>
      <c r="F10111" s="502"/>
      <c r="G10111" s="502"/>
      <c r="H10111" s="502"/>
      <c r="I10111" s="503"/>
      <c r="J10111" s="504"/>
      <c r="K10111" s="458"/>
    </row>
    <row r="10112" spans="1:11" ht="20.399999999999999">
      <c r="A10112" s="450"/>
      <c r="B10112" s="1664" t="s">
        <v>1120</v>
      </c>
      <c r="C10112" s="1665"/>
      <c r="D10112" s="1665"/>
      <c r="E10112" s="1666"/>
      <c r="F10112" s="505" t="s">
        <v>873</v>
      </c>
      <c r="G10112" s="506"/>
      <c r="H10112" s="507" t="s">
        <v>560</v>
      </c>
      <c r="I10112" s="508" t="s">
        <v>1121</v>
      </c>
      <c r="J10112" s="509" t="s">
        <v>1122</v>
      </c>
      <c r="K10112" s="458"/>
    </row>
    <row r="10113" spans="1:11">
      <c r="A10113" s="450"/>
      <c r="B10113" s="510"/>
      <c r="C10113" s="511"/>
      <c r="D10113" s="512"/>
      <c r="E10113" s="513"/>
      <c r="F10113" s="514"/>
      <c r="G10113" s="515"/>
      <c r="H10113" s="516"/>
      <c r="I10113" s="484"/>
      <c r="J10113" s="485"/>
      <c r="K10113" s="458"/>
    </row>
    <row r="10114" spans="1:11">
      <c r="A10114" s="450"/>
      <c r="B10114" s="517"/>
      <c r="C10114" s="518"/>
      <c r="D10114" s="459"/>
      <c r="E10114" s="487"/>
      <c r="F10114" s="488"/>
      <c r="G10114" s="519"/>
      <c r="H10114" s="520"/>
      <c r="I10114" s="521"/>
      <c r="J10114" s="492"/>
      <c r="K10114" s="458"/>
    </row>
    <row r="10115" spans="1:11">
      <c r="A10115" s="450"/>
      <c r="B10115" s="517" t="s">
        <v>734</v>
      </c>
      <c r="C10115" s="518"/>
      <c r="D10115" s="459"/>
      <c r="E10115" s="487"/>
      <c r="F10115" s="488"/>
      <c r="G10115" s="519"/>
      <c r="H10115" s="520">
        <v>3</v>
      </c>
      <c r="I10115" s="521">
        <f>VLOOKUP(B10115,'MÃO DE OBRA'!$A:$E,5,FALSE)/220</f>
        <v>23.596363636363641</v>
      </c>
      <c r="J10115" s="492">
        <f t="shared" ref="J10115:J10116" si="280">H10115*I10115</f>
        <v>70.78909090909093</v>
      </c>
      <c r="K10115" s="458"/>
    </row>
    <row r="10116" spans="1:11">
      <c r="A10116" s="450"/>
      <c r="B10116" s="517" t="s">
        <v>741</v>
      </c>
      <c r="C10116" s="518"/>
      <c r="D10116" s="459"/>
      <c r="E10116" s="487"/>
      <c r="F10116" s="488"/>
      <c r="G10116" s="519"/>
      <c r="H10116" s="520">
        <v>1.5</v>
      </c>
      <c r="I10116" s="521">
        <f>VLOOKUP(B10116,'MÃO DE OBRA'!$A:$E,5,FALSE)/220</f>
        <v>14.214</v>
      </c>
      <c r="J10116" s="492">
        <f t="shared" si="280"/>
        <v>21.321000000000002</v>
      </c>
      <c r="K10116" s="458"/>
    </row>
    <row r="10117" spans="1:11">
      <c r="A10117" s="450"/>
      <c r="B10117" s="517"/>
      <c r="C10117" s="518"/>
      <c r="D10117" s="459"/>
      <c r="E10117" s="487"/>
      <c r="F10117" s="488"/>
      <c r="G10117" s="519"/>
      <c r="H10117" s="520"/>
      <c r="I10117" s="491"/>
      <c r="J10117" s="492">
        <f>H10117*I10117</f>
        <v>0</v>
      </c>
      <c r="K10117" s="458"/>
    </row>
    <row r="10118" spans="1:11">
      <c r="A10118" s="450"/>
      <c r="B10118" s="499" t="s">
        <v>1119</v>
      </c>
      <c r="C10118" s="502"/>
      <c r="D10118" s="502"/>
      <c r="E10118" s="502"/>
      <c r="F10118" s="502"/>
      <c r="G10118" s="502"/>
      <c r="H10118" s="502"/>
      <c r="I10118" s="522" t="s">
        <v>138</v>
      </c>
      <c r="J10118" s="501">
        <f>SUM(J10113:J10117)</f>
        <v>92.110090909090928</v>
      </c>
      <c r="K10118" s="458"/>
    </row>
    <row r="10119" spans="1:11">
      <c r="A10119" s="450"/>
      <c r="B10119" s="523"/>
      <c r="C10119" s="523"/>
      <c r="D10119" s="523"/>
      <c r="E10119" s="523"/>
      <c r="F10119" s="523"/>
      <c r="G10119" s="523"/>
      <c r="H10119" s="523"/>
      <c r="I10119" s="524"/>
      <c r="J10119" s="523"/>
      <c r="K10119" s="458"/>
    </row>
    <row r="10120" spans="1:11">
      <c r="A10120" s="450"/>
      <c r="B10120" s="525" t="s">
        <v>1123</v>
      </c>
      <c r="C10120" s="526"/>
      <c r="D10120" s="523"/>
      <c r="E10120" s="527">
        <v>1</v>
      </c>
      <c r="F10120" s="528" t="s">
        <v>1563</v>
      </c>
      <c r="G10120" s="506"/>
      <c r="H10120" s="506"/>
      <c r="I10120" s="529" t="s">
        <v>1124</v>
      </c>
      <c r="J10120" s="501">
        <f>J10110+J10118</f>
        <v>92.110090909090928</v>
      </c>
      <c r="K10120" s="458"/>
    </row>
    <row r="10121" spans="1:11">
      <c r="A10121" s="450"/>
      <c r="B10121" s="530"/>
      <c r="C10121" s="523"/>
      <c r="D10121" s="523"/>
      <c r="E10121" s="531"/>
      <c r="F10121" s="532"/>
      <c r="G10121" s="532"/>
      <c r="H10121" s="532"/>
      <c r="I10121" s="524"/>
      <c r="J10121" s="523"/>
      <c r="K10121" s="458"/>
    </row>
    <row r="10122" spans="1:11" ht="20.399999999999999">
      <c r="A10122" s="450"/>
      <c r="B10122" s="1667" t="s">
        <v>481</v>
      </c>
      <c r="C10122" s="1668"/>
      <c r="D10122" s="1668"/>
      <c r="E10122" s="1669"/>
      <c r="F10122" s="533" t="s">
        <v>873</v>
      </c>
      <c r="G10122" s="534" t="s">
        <v>493</v>
      </c>
      <c r="H10122" s="507" t="s">
        <v>1115</v>
      </c>
      <c r="I10122" s="535" t="s">
        <v>480</v>
      </c>
      <c r="J10122" s="536" t="s">
        <v>482</v>
      </c>
      <c r="K10122" s="458"/>
    </row>
    <row r="10123" spans="1:11">
      <c r="A10123" s="450"/>
      <c r="B10123" s="537"/>
      <c r="C10123" s="538"/>
      <c r="D10123" s="538"/>
      <c r="E10123" s="539"/>
      <c r="F10123" s="540"/>
      <c r="G10123" s="541"/>
      <c r="H10123" s="547"/>
      <c r="I10123" s="543"/>
      <c r="J10123" s="485"/>
      <c r="K10123" s="458"/>
    </row>
    <row r="10124" spans="1:11">
      <c r="A10124" s="450"/>
      <c r="B10124" s="537"/>
      <c r="C10124" s="518"/>
      <c r="D10124" s="518"/>
      <c r="E10124" s="487"/>
      <c r="F10124" s="540"/>
      <c r="G10124" s="541"/>
      <c r="H10124" s="547"/>
      <c r="I10124" s="543"/>
      <c r="J10124" s="492"/>
      <c r="K10124" s="458"/>
    </row>
    <row r="10125" spans="1:11">
      <c r="A10125" s="450"/>
      <c r="B10125" s="517"/>
      <c r="C10125" s="518"/>
      <c r="D10125" s="518"/>
      <c r="E10125" s="487"/>
      <c r="F10125" s="488"/>
      <c r="G10125" s="546"/>
      <c r="H10125" s="547"/>
      <c r="I10125" s="543"/>
      <c r="J10125" s="492">
        <f>H10125*I10125*E10107*F10107</f>
        <v>0</v>
      </c>
      <c r="K10125" s="458"/>
    </row>
    <row r="10126" spans="1:11">
      <c r="A10126" s="450"/>
      <c r="B10126" s="517"/>
      <c r="C10126" s="526"/>
      <c r="D10126" s="526"/>
      <c r="E10126" s="494"/>
      <c r="F10126" s="488"/>
      <c r="G10126" s="468"/>
      <c r="H10126" s="547"/>
      <c r="I10126" s="548"/>
      <c r="J10126" s="492">
        <f>H10126*I10126*E10108*F10108</f>
        <v>0</v>
      </c>
      <c r="K10126" s="458"/>
    </row>
    <row r="10127" spans="1:11">
      <c r="A10127" s="450"/>
      <c r="B10127" s="550" t="s">
        <v>1119</v>
      </c>
      <c r="C10127" s="526"/>
      <c r="D10127" s="526"/>
      <c r="E10127" s="526"/>
      <c r="F10127" s="523"/>
      <c r="G10127" s="526"/>
      <c r="H10127" s="551"/>
      <c r="I10127" s="552" t="s">
        <v>138</v>
      </c>
      <c r="J10127" s="501">
        <f>SUM(J10123:J10126)</f>
        <v>0</v>
      </c>
      <c r="K10127" s="458"/>
    </row>
    <row r="10128" spans="1:11">
      <c r="A10128" s="450"/>
      <c r="B10128" s="553"/>
      <c r="C10128" s="526"/>
      <c r="D10128" s="526"/>
      <c r="E10128" s="554"/>
      <c r="F10128" s="555"/>
      <c r="G10128" s="506"/>
      <c r="H10128" s="506"/>
      <c r="I10128" s="529"/>
      <c r="J10128" s="554"/>
      <c r="K10128" s="458"/>
    </row>
    <row r="10129" spans="1:11" ht="20.399999999999999">
      <c r="A10129" s="450"/>
      <c r="B10129" s="1667" t="s">
        <v>1125</v>
      </c>
      <c r="C10129" s="1668"/>
      <c r="D10129" s="1668"/>
      <c r="E10129" s="1668"/>
      <c r="F10129" s="1669"/>
      <c r="G10129" s="556" t="s">
        <v>494</v>
      </c>
      <c r="H10129" s="506" t="s">
        <v>1126</v>
      </c>
      <c r="I10129" s="557" t="s">
        <v>1115</v>
      </c>
      <c r="J10129" s="509" t="s">
        <v>482</v>
      </c>
      <c r="K10129" s="458"/>
    </row>
    <row r="10130" spans="1:11">
      <c r="A10130" s="450"/>
      <c r="B10130" s="558"/>
      <c r="C10130" s="559"/>
      <c r="D10130" s="560"/>
      <c r="E10130" s="560"/>
      <c r="F10130" s="561"/>
      <c r="G10130" s="489"/>
      <c r="H10130" s="489"/>
      <c r="I10130" s="562"/>
      <c r="J10130" s="492"/>
      <c r="K10130" s="458"/>
    </row>
    <row r="10131" spans="1:11">
      <c r="A10131" s="450"/>
      <c r="B10131" s="563"/>
      <c r="C10131" s="564"/>
      <c r="D10131" s="565"/>
      <c r="E10131" s="565"/>
      <c r="F10131" s="566"/>
      <c r="G10131" s="489"/>
      <c r="H10131" s="489"/>
      <c r="I10131" s="562"/>
      <c r="J10131" s="492"/>
      <c r="K10131" s="458"/>
    </row>
    <row r="10132" spans="1:11">
      <c r="A10132" s="450"/>
      <c r="B10132" s="1670" t="s">
        <v>138</v>
      </c>
      <c r="C10132" s="1670"/>
      <c r="D10132" s="1670"/>
      <c r="E10132" s="1670"/>
      <c r="F10132" s="1670"/>
      <c r="G10132" s="1670"/>
      <c r="H10132" s="1670"/>
      <c r="I10132" s="1670"/>
      <c r="J10132" s="501">
        <f>SUM(J10130:J10131)</f>
        <v>0</v>
      </c>
      <c r="K10132" s="458"/>
    </row>
    <row r="10133" spans="1:11">
      <c r="A10133" s="450"/>
      <c r="B10133" s="567"/>
      <c r="C10133" s="511"/>
      <c r="D10133" s="511"/>
      <c r="E10133" s="568"/>
      <c r="F10133" s="569"/>
      <c r="G10133" s="570"/>
      <c r="H10133" s="570"/>
      <c r="I10133" s="571"/>
      <c r="J10133" s="572"/>
      <c r="K10133" s="458"/>
    </row>
    <row r="10134" spans="1:11">
      <c r="A10134" s="450"/>
      <c r="B10134" s="573" t="s">
        <v>1127</v>
      </c>
      <c r="C10134" s="573"/>
      <c r="D10134" s="550"/>
      <c r="E10134" s="523"/>
      <c r="F10134" s="523"/>
      <c r="G10134" s="523"/>
      <c r="H10134" s="574"/>
      <c r="I10134" s="575"/>
      <c r="J10134" s="639">
        <f>(J10120+J10127+J10132)/E10120</f>
        <v>92.110090909090928</v>
      </c>
      <c r="K10134" s="458"/>
    </row>
    <row r="10135" spans="1:11">
      <c r="A10135" s="450"/>
      <c r="B10135" s="553"/>
      <c r="C10135" s="526"/>
      <c r="D10135" s="526"/>
      <c r="E10135" s="554"/>
      <c r="F10135" s="555"/>
      <c r="G10135" s="506"/>
      <c r="H10135" s="506"/>
      <c r="I10135" s="529"/>
      <c r="J10135" s="576"/>
      <c r="K10135" s="458"/>
    </row>
    <row r="10136" spans="1:11" ht="20.399999999999999">
      <c r="A10136" s="450"/>
      <c r="B10136" s="1667" t="s">
        <v>1128</v>
      </c>
      <c r="C10136" s="1668"/>
      <c r="D10136" s="1668"/>
      <c r="E10136" s="1668"/>
      <c r="F10136" s="1669"/>
      <c r="G10136" s="556" t="s">
        <v>494</v>
      </c>
      <c r="H10136" s="506" t="s">
        <v>1126</v>
      </c>
      <c r="I10136" s="557" t="s">
        <v>1115</v>
      </c>
      <c r="J10136" s="509" t="s">
        <v>482</v>
      </c>
      <c r="K10136" s="458"/>
    </row>
    <row r="10137" spans="1:11">
      <c r="A10137" s="450"/>
      <c r="B10137" s="558" t="s">
        <v>1601</v>
      </c>
      <c r="C10137" s="559"/>
      <c r="D10137" s="560"/>
      <c r="E10137" s="560"/>
      <c r="F10137" s="561"/>
      <c r="G10137" s="489">
        <v>1</v>
      </c>
      <c r="H10137" s="489" t="s">
        <v>1126</v>
      </c>
      <c r="I10137" s="562">
        <v>30.19</v>
      </c>
      <c r="J10137" s="492">
        <f>G10137*I10137</f>
        <v>30.19</v>
      </c>
      <c r="K10137" s="458"/>
    </row>
    <row r="10138" spans="1:11">
      <c r="A10138" s="450"/>
      <c r="B10138" s="563" t="s">
        <v>1602</v>
      </c>
      <c r="C10138" s="564"/>
      <c r="D10138" s="565"/>
      <c r="E10138" s="565"/>
      <c r="F10138" s="566"/>
      <c r="G10138" s="489">
        <v>0.56000000000000005</v>
      </c>
      <c r="H10138" s="489" t="s">
        <v>1221</v>
      </c>
      <c r="I10138" s="562">
        <v>0.19</v>
      </c>
      <c r="J10138" s="492">
        <f t="shared" ref="J10138:J10140" si="281">G10138*I10138</f>
        <v>0.10640000000000001</v>
      </c>
      <c r="K10138" s="458"/>
    </row>
    <row r="10139" spans="1:11">
      <c r="A10139" s="450"/>
      <c r="B10139" s="563" t="s">
        <v>1603</v>
      </c>
      <c r="C10139" s="564"/>
      <c r="D10139" s="565"/>
      <c r="E10139" s="565"/>
      <c r="F10139" s="566"/>
      <c r="G10139" s="489">
        <v>1</v>
      </c>
      <c r="H10139" s="489" t="s">
        <v>1126</v>
      </c>
      <c r="I10139" s="743">
        <v>360</v>
      </c>
      <c r="J10139" s="492">
        <f t="shared" si="281"/>
        <v>360</v>
      </c>
      <c r="K10139" s="458"/>
    </row>
    <row r="10140" spans="1:11">
      <c r="A10140" s="450"/>
      <c r="B10140" s="563" t="s">
        <v>1604</v>
      </c>
      <c r="C10140" s="564"/>
      <c r="D10140" s="565"/>
      <c r="E10140" s="565"/>
      <c r="F10140" s="566"/>
      <c r="G10140" s="489">
        <v>2</v>
      </c>
      <c r="H10140" s="489" t="s">
        <v>1126</v>
      </c>
      <c r="I10140" s="743">
        <v>1.36</v>
      </c>
      <c r="J10140" s="492">
        <f t="shared" si="281"/>
        <v>2.72</v>
      </c>
      <c r="K10140" s="458"/>
    </row>
    <row r="10141" spans="1:11">
      <c r="A10141" s="450"/>
      <c r="B10141" s="563"/>
      <c r="C10141" s="564"/>
      <c r="D10141" s="565"/>
      <c r="E10141" s="565"/>
      <c r="F10141" s="566"/>
      <c r="G10141" s="489"/>
      <c r="H10141" s="489"/>
      <c r="I10141" s="743"/>
      <c r="J10141" s="492"/>
      <c r="K10141" s="458"/>
    </row>
    <row r="10142" spans="1:11">
      <c r="A10142" s="450"/>
      <c r="B10142" s="563"/>
      <c r="C10142" s="564"/>
      <c r="D10142" s="565"/>
      <c r="E10142" s="565"/>
      <c r="F10142" s="566"/>
      <c r="G10142" s="489"/>
      <c r="H10142" s="489"/>
      <c r="I10142" s="743"/>
      <c r="J10142" s="492"/>
      <c r="K10142" s="458"/>
    </row>
    <row r="10143" spans="1:11">
      <c r="A10143" s="450"/>
      <c r="B10143" s="563"/>
      <c r="C10143" s="564"/>
      <c r="D10143" s="565"/>
      <c r="E10143" s="565"/>
      <c r="F10143" s="566"/>
      <c r="G10143" s="489"/>
      <c r="H10143" s="489"/>
      <c r="I10143" s="743"/>
      <c r="J10143" s="492"/>
      <c r="K10143" s="458"/>
    </row>
    <row r="10144" spans="1:11">
      <c r="A10144" s="450"/>
      <c r="B10144" s="581"/>
      <c r="C10144" s="523"/>
      <c r="D10144" s="523"/>
      <c r="E10144" s="582"/>
      <c r="F10144" s="583"/>
      <c r="G10144" s="532"/>
      <c r="H10144" s="532"/>
      <c r="I10144" s="524" t="s">
        <v>138</v>
      </c>
      <c r="J10144" s="501">
        <f>SUM(J10137:J10143)</f>
        <v>393.01640000000003</v>
      </c>
      <c r="K10144" s="458"/>
    </row>
    <row r="10145" spans="1:11">
      <c r="A10145" s="450"/>
      <c r="B10145" s="584"/>
      <c r="C10145" s="523"/>
      <c r="D10145" s="523"/>
      <c r="E10145" s="582"/>
      <c r="F10145" s="583"/>
      <c r="G10145" s="532"/>
      <c r="H10145" s="532"/>
      <c r="I10145" s="524"/>
      <c r="J10145" s="582"/>
      <c r="K10145" s="458"/>
    </row>
    <row r="10146" spans="1:11" ht="20.399999999999999">
      <c r="A10146" s="450"/>
      <c r="B10146" s="1667" t="s">
        <v>1141</v>
      </c>
      <c r="C10146" s="1668"/>
      <c r="D10146" s="1668"/>
      <c r="E10146" s="1668"/>
      <c r="F10146" s="1669"/>
      <c r="G10146" s="587" t="s">
        <v>494</v>
      </c>
      <c r="H10146" s="506" t="s">
        <v>1115</v>
      </c>
      <c r="I10146" s="557"/>
      <c r="J10146" s="509" t="s">
        <v>482</v>
      </c>
      <c r="K10146" s="458"/>
    </row>
    <row r="10147" spans="1:11">
      <c r="A10147" s="450"/>
      <c r="B10147" s="1654"/>
      <c r="C10147" s="1655"/>
      <c r="D10147" s="1655"/>
      <c r="E10147" s="1655"/>
      <c r="F10147" s="1656"/>
      <c r="G10147" s="489"/>
      <c r="H10147" s="1657"/>
      <c r="I10147" s="1658"/>
      <c r="J10147" s="492"/>
      <c r="K10147" s="458"/>
    </row>
    <row r="10148" spans="1:11">
      <c r="A10148" s="450"/>
      <c r="B10148" s="1659"/>
      <c r="C10148" s="1660"/>
      <c r="D10148" s="1660"/>
      <c r="E10148" s="1660"/>
      <c r="F10148" s="1661"/>
      <c r="G10148" s="496"/>
      <c r="H10148" s="1662"/>
      <c r="I10148" s="1663"/>
      <c r="J10148" s="492"/>
      <c r="K10148" s="458"/>
    </row>
    <row r="10149" spans="1:11">
      <c r="A10149" s="450"/>
      <c r="B10149" s="581"/>
      <c r="C10149" s="523"/>
      <c r="D10149" s="523"/>
      <c r="E10149" s="582"/>
      <c r="F10149" s="583"/>
      <c r="G10149" s="532"/>
      <c r="H10149" s="532"/>
      <c r="I10149" s="524" t="s">
        <v>138</v>
      </c>
      <c r="J10149" s="501">
        <f>SUM(J10147:J10148)</f>
        <v>0</v>
      </c>
      <c r="K10149" s="458"/>
    </row>
    <row r="10150" spans="1:11">
      <c r="A10150" s="450"/>
      <c r="B10150" s="523"/>
      <c r="C10150" s="523"/>
      <c r="D10150" s="523"/>
      <c r="E10150" s="523"/>
      <c r="F10150" s="523"/>
      <c r="G10150" s="523"/>
      <c r="H10150" s="523"/>
      <c r="I10150" s="524"/>
      <c r="J10150" s="523"/>
      <c r="K10150" s="458"/>
    </row>
    <row r="10151" spans="1:11">
      <c r="A10151" s="450"/>
      <c r="B10151" s="1645" t="s">
        <v>1142</v>
      </c>
      <c r="C10151" s="1646"/>
      <c r="D10151" s="1646"/>
      <c r="E10151" s="1646"/>
      <c r="F10151" s="1646"/>
      <c r="G10151" s="1646"/>
      <c r="H10151" s="1646"/>
      <c r="I10151" s="1647"/>
      <c r="J10151" s="573">
        <f>J10149+J10144+J10134</f>
        <v>485.12649090909099</v>
      </c>
      <c r="K10151" s="458"/>
    </row>
    <row r="10152" spans="1:11">
      <c r="A10152" s="450"/>
      <c r="B10152" s="523"/>
      <c r="C10152" s="523"/>
      <c r="D10152" s="523"/>
      <c r="E10152" s="523"/>
      <c r="F10152" s="523"/>
      <c r="G10152" s="523"/>
      <c r="H10152" s="523"/>
      <c r="I10152" s="524"/>
      <c r="J10152" s="523"/>
      <c r="K10152" s="458"/>
    </row>
    <row r="10153" spans="1:11">
      <c r="A10153" s="450"/>
      <c r="B10153" s="1645" t="s">
        <v>1143</v>
      </c>
      <c r="C10153" s="1646"/>
      <c r="D10153" s="1646"/>
      <c r="E10153" s="1646"/>
      <c r="F10153" s="1646"/>
      <c r="G10153" s="1646"/>
      <c r="H10153" s="1646"/>
      <c r="I10153" s="1647"/>
      <c r="J10153" s="501">
        <f>J10151*0</f>
        <v>0</v>
      </c>
      <c r="K10153" s="458"/>
    </row>
    <row r="10154" spans="1:11">
      <c r="A10154" s="450"/>
      <c r="B10154" s="523"/>
      <c r="C10154" s="523"/>
      <c r="D10154" s="523"/>
      <c r="E10154" s="523"/>
      <c r="F10154" s="523"/>
      <c r="G10154" s="523"/>
      <c r="H10154" s="523"/>
      <c r="I10154" s="524"/>
      <c r="J10154" s="523"/>
      <c r="K10154" s="458"/>
    </row>
    <row r="10155" spans="1:11">
      <c r="A10155" s="450"/>
      <c r="B10155" s="1645" t="s">
        <v>1144</v>
      </c>
      <c r="C10155" s="1646"/>
      <c r="D10155" s="1646"/>
      <c r="E10155" s="1646"/>
      <c r="F10155" s="1646"/>
      <c r="G10155" s="1646"/>
      <c r="H10155" s="1646"/>
      <c r="I10155" s="1647"/>
      <c r="J10155" s="573">
        <f>J10151+J10153</f>
        <v>485.12649090909099</v>
      </c>
      <c r="K10155" s="458"/>
    </row>
    <row r="10156" spans="1:11">
      <c r="A10156" s="450"/>
      <c r="B10156" s="511"/>
      <c r="C10156" s="511"/>
      <c r="D10156" s="511"/>
      <c r="E10156" s="511"/>
      <c r="F10156" s="511"/>
      <c r="G10156" s="511"/>
      <c r="H10156" s="511"/>
      <c r="I10156" s="571"/>
      <c r="J10156" s="511"/>
      <c r="K10156" s="458"/>
    </row>
    <row r="10157" spans="1:11">
      <c r="A10157" s="450"/>
      <c r="B10157" s="589"/>
      <c r="C10157" s="559"/>
      <c r="D10157" s="559"/>
      <c r="E10157" s="559"/>
      <c r="F10157" s="559"/>
      <c r="G10157" s="559"/>
      <c r="H10157" s="559"/>
      <c r="I10157" s="559"/>
      <c r="J10157" s="590"/>
      <c r="K10157" s="458"/>
    </row>
    <row r="10158" spans="1:11">
      <c r="A10158" s="450"/>
      <c r="B10158" s="591"/>
      <c r="C10158" s="592"/>
      <c r="D10158" s="593"/>
      <c r="E10158" s="593"/>
      <c r="F10158" s="594" t="s">
        <v>1119</v>
      </c>
      <c r="G10158" s="595" t="s">
        <v>1119</v>
      </c>
      <c r="H10158" s="592"/>
      <c r="I10158" s="592"/>
      <c r="J10158" s="596"/>
      <c r="K10158" s="458"/>
    </row>
    <row r="10159" spans="1:11">
      <c r="A10159" s="450"/>
      <c r="B10159" s="459"/>
      <c r="C10159" s="459"/>
      <c r="D10159" s="459"/>
      <c r="E10159" s="459"/>
      <c r="F10159" s="459"/>
      <c r="G10159" s="459"/>
      <c r="H10159" s="459"/>
      <c r="I10159" s="459"/>
      <c r="J10159" s="459"/>
      <c r="K10159" s="458"/>
    </row>
    <row r="10160" spans="1:11">
      <c r="A10160" s="450"/>
      <c r="B10160" s="597"/>
      <c r="C10160" s="598"/>
      <c r="D10160" s="598"/>
      <c r="E10160" s="598"/>
      <c r="F10160" s="599"/>
      <c r="G10160" s="600" t="s">
        <v>482</v>
      </c>
      <c r="H10160" s="502"/>
      <c r="I10160" s="502"/>
      <c r="J10160" s="505"/>
      <c r="K10160" s="458"/>
    </row>
    <row r="10161" spans="1:11">
      <c r="A10161" s="450"/>
      <c r="B10161" s="601"/>
      <c r="C10161" s="602"/>
      <c r="D10161" s="602"/>
      <c r="E10161" s="602"/>
      <c r="F10161" s="603"/>
      <c r="G10161" s="1648" t="s">
        <v>1145</v>
      </c>
      <c r="H10161" s="1649"/>
      <c r="I10161" s="1649"/>
      <c r="J10161" s="1650"/>
      <c r="K10161" s="458"/>
    </row>
    <row r="10162" spans="1:11">
      <c r="A10162" s="450"/>
      <c r="B10162" s="604"/>
      <c r="C10162" s="605"/>
      <c r="D10162" s="605"/>
      <c r="E10162" s="605"/>
      <c r="F10162" s="606"/>
      <c r="G10162" s="607"/>
      <c r="H10162" s="1651"/>
      <c r="I10162" s="1652"/>
      <c r="J10162" s="1653"/>
      <c r="K10162" s="458"/>
    </row>
    <row r="10163" spans="1:11" ht="15" thickBot="1">
      <c r="A10163" s="608"/>
      <c r="B10163" s="609"/>
      <c r="C10163" s="609"/>
      <c r="D10163" s="609"/>
      <c r="E10163" s="609"/>
      <c r="F10163" s="609"/>
      <c r="G10163" s="609"/>
      <c r="H10163" s="609"/>
      <c r="I10163" s="609"/>
      <c r="J10163" s="609"/>
      <c r="K10163" s="610"/>
    </row>
    <row r="10164" spans="1:11">
      <c r="A10164" s="447"/>
      <c r="B10164" s="448"/>
      <c r="C10164" s="448"/>
      <c r="D10164" s="448"/>
      <c r="E10164" s="448"/>
      <c r="F10164" s="448"/>
      <c r="G10164" s="448"/>
      <c r="H10164" s="448"/>
      <c r="I10164" s="448"/>
      <c r="J10164" s="448"/>
      <c r="K10164" s="449"/>
    </row>
    <row r="10165" spans="1:11">
      <c r="A10165" s="450"/>
      <c r="B10165" s="451" t="s">
        <v>141</v>
      </c>
      <c r="C10165" s="452"/>
      <c r="D10165" s="453" t="s">
        <v>1105</v>
      </c>
      <c r="E10165" s="454"/>
      <c r="F10165" s="455"/>
      <c r="G10165" s="455"/>
      <c r="H10165" s="456"/>
      <c r="I10165" s="456"/>
      <c r="J10165" s="457"/>
      <c r="K10165" s="458"/>
    </row>
    <row r="10166" spans="1:11">
      <c r="A10166" s="450"/>
      <c r="B10166" s="459"/>
      <c r="C10166" s="459"/>
      <c r="D10166" s="459"/>
      <c r="E10166" s="459"/>
      <c r="F10166" s="459"/>
      <c r="G10166" s="459"/>
      <c r="H10166" s="459"/>
      <c r="I10166" s="459"/>
      <c r="J10166" s="459"/>
      <c r="K10166" s="458"/>
    </row>
    <row r="10167" spans="1:11">
      <c r="A10167" s="450"/>
      <c r="B10167" s="460" t="s">
        <v>1173</v>
      </c>
      <c r="C10167" s="461" t="s">
        <v>1107</v>
      </c>
      <c r="D10167" s="1671" t="s">
        <v>198</v>
      </c>
      <c r="E10167" s="1672"/>
      <c r="F10167" s="1672"/>
      <c r="G10167" s="1672"/>
      <c r="H10167" s="1672"/>
      <c r="I10167" s="1673"/>
      <c r="J10167" s="462" t="s">
        <v>1108</v>
      </c>
      <c r="K10167" s="458"/>
    </row>
    <row r="10168" spans="1:11">
      <c r="A10168" s="450"/>
      <c r="B10168" s="463">
        <v>80723</v>
      </c>
      <c r="C10168" s="464"/>
      <c r="D10168" s="1674" t="s">
        <v>1605</v>
      </c>
      <c r="E10168" s="1675"/>
      <c r="F10168" s="1675"/>
      <c r="G10168" s="1675"/>
      <c r="H10168" s="1675"/>
      <c r="I10168" s="1676"/>
      <c r="J10168" s="468" t="str">
        <f>F10185</f>
        <v>U</v>
      </c>
      <c r="K10168" s="458"/>
    </row>
    <row r="10169" spans="1:11">
      <c r="A10169" s="450"/>
      <c r="B10169" s="469"/>
      <c r="C10169" s="469"/>
      <c r="D10169" s="469"/>
      <c r="E10169" s="469"/>
      <c r="F10169" s="469"/>
      <c r="G10169" s="469"/>
      <c r="H10169" s="469"/>
      <c r="I10169" s="470"/>
      <c r="J10169" s="471"/>
      <c r="K10169" s="458"/>
    </row>
    <row r="10170" spans="1:11">
      <c r="A10170" s="450"/>
      <c r="B10170" s="1648" t="s">
        <v>1111</v>
      </c>
      <c r="C10170" s="1650"/>
      <c r="D10170" s="1679" t="s">
        <v>873</v>
      </c>
      <c r="E10170" s="1681" t="s">
        <v>1112</v>
      </c>
      <c r="F10170" s="472" t="s">
        <v>1113</v>
      </c>
      <c r="G10170" s="473"/>
      <c r="H10170" s="472" t="s">
        <v>1114</v>
      </c>
      <c r="I10170" s="473"/>
      <c r="J10170" s="474" t="s">
        <v>1115</v>
      </c>
      <c r="K10170" s="458"/>
    </row>
    <row r="10171" spans="1:11">
      <c r="A10171" s="450"/>
      <c r="B10171" s="1677"/>
      <c r="C10171" s="1678"/>
      <c r="D10171" s="1680"/>
      <c r="E10171" s="1682"/>
      <c r="F10171" s="475" t="s">
        <v>1116</v>
      </c>
      <c r="G10171" s="475" t="s">
        <v>1117</v>
      </c>
      <c r="H10171" s="475" t="s">
        <v>1116</v>
      </c>
      <c r="I10171" s="476" t="s">
        <v>1117</v>
      </c>
      <c r="J10171" s="477" t="s">
        <v>1118</v>
      </c>
      <c r="K10171" s="458"/>
    </row>
    <row r="10172" spans="1:11">
      <c r="A10172" s="450"/>
      <c r="B10172" s="486"/>
      <c r="C10172" s="487"/>
      <c r="D10172" s="488"/>
      <c r="E10172" s="481"/>
      <c r="F10172" s="481"/>
      <c r="G10172" s="482"/>
      <c r="H10172" s="490"/>
      <c r="I10172" s="484"/>
      <c r="J10172" s="492"/>
      <c r="K10172" s="458"/>
    </row>
    <row r="10173" spans="1:11">
      <c r="A10173" s="450"/>
      <c r="B10173" s="486"/>
      <c r="C10173" s="487"/>
      <c r="D10173" s="488"/>
      <c r="E10173" s="489"/>
      <c r="F10173" s="489"/>
      <c r="G10173" s="489"/>
      <c r="H10173" s="490"/>
      <c r="I10173" s="491"/>
      <c r="J10173" s="492">
        <f>H10173*F10173*E10173+I10173*G10173*E10173</f>
        <v>0</v>
      </c>
      <c r="K10173" s="458"/>
    </row>
    <row r="10174" spans="1:11">
      <c r="A10174" s="450"/>
      <c r="B10174" s="493"/>
      <c r="C10174" s="494"/>
      <c r="D10174" s="495"/>
      <c r="E10174" s="496"/>
      <c r="F10174" s="496"/>
      <c r="G10174" s="496"/>
      <c r="H10174" s="497"/>
      <c r="I10174" s="498"/>
      <c r="J10174" s="492">
        <f>H10174*F10174*E10174+I10174*G10174*E10174</f>
        <v>0</v>
      </c>
      <c r="K10174" s="458"/>
    </row>
    <row r="10175" spans="1:11">
      <c r="A10175" s="450"/>
      <c r="B10175" s="499" t="s">
        <v>1119</v>
      </c>
      <c r="C10175" s="469"/>
      <c r="D10175" s="469"/>
      <c r="E10175" s="469"/>
      <c r="F10175" s="469"/>
      <c r="G10175" s="469"/>
      <c r="H10175" s="469"/>
      <c r="I10175" s="500" t="s">
        <v>138</v>
      </c>
      <c r="J10175" s="501">
        <f>SUM(J10172:J10174)</f>
        <v>0</v>
      </c>
      <c r="K10175" s="458"/>
    </row>
    <row r="10176" spans="1:11">
      <c r="A10176" s="450"/>
      <c r="B10176" s="502"/>
      <c r="C10176" s="502"/>
      <c r="D10176" s="502"/>
      <c r="E10176" s="502"/>
      <c r="F10176" s="502"/>
      <c r="G10176" s="502"/>
      <c r="H10176" s="502"/>
      <c r="I10176" s="503"/>
      <c r="J10176" s="504"/>
      <c r="K10176" s="458"/>
    </row>
    <row r="10177" spans="1:11" ht="20.399999999999999">
      <c r="A10177" s="450"/>
      <c r="B10177" s="1664" t="s">
        <v>1120</v>
      </c>
      <c r="C10177" s="1665"/>
      <c r="D10177" s="1665"/>
      <c r="E10177" s="1666"/>
      <c r="F10177" s="505" t="s">
        <v>873</v>
      </c>
      <c r="G10177" s="506"/>
      <c r="H10177" s="507" t="s">
        <v>560</v>
      </c>
      <c r="I10177" s="508" t="s">
        <v>1121</v>
      </c>
      <c r="J10177" s="509" t="s">
        <v>1122</v>
      </c>
      <c r="K10177" s="458"/>
    </row>
    <row r="10178" spans="1:11">
      <c r="A10178" s="450"/>
      <c r="B10178" s="510"/>
      <c r="C10178" s="511"/>
      <c r="D10178" s="512"/>
      <c r="E10178" s="513"/>
      <c r="F10178" s="514"/>
      <c r="G10178" s="515"/>
      <c r="H10178" s="516"/>
      <c r="I10178" s="484"/>
      <c r="J10178" s="485"/>
      <c r="K10178" s="458"/>
    </row>
    <row r="10179" spans="1:11">
      <c r="A10179" s="450"/>
      <c r="B10179" s="517"/>
      <c r="C10179" s="518"/>
      <c r="D10179" s="459"/>
      <c r="E10179" s="487"/>
      <c r="F10179" s="488"/>
      <c r="G10179" s="519"/>
      <c r="H10179" s="520"/>
      <c r="I10179" s="521"/>
      <c r="J10179" s="492"/>
      <c r="K10179" s="458"/>
    </row>
    <row r="10180" spans="1:11">
      <c r="A10180" s="450"/>
      <c r="B10180" s="517" t="s">
        <v>734</v>
      </c>
      <c r="C10180" s="518"/>
      <c r="D10180" s="459"/>
      <c r="E10180" s="487"/>
      <c r="F10180" s="488"/>
      <c r="G10180" s="519"/>
      <c r="H10180" s="520">
        <v>0.5</v>
      </c>
      <c r="I10180" s="521">
        <f>VLOOKUP(B10180,'MÃO DE OBRA'!$A:$E,5,FALSE)/220</f>
        <v>23.596363636363641</v>
      </c>
      <c r="J10180" s="492">
        <f t="shared" ref="J10180:J10181" si="282">H10180*I10180</f>
        <v>11.798181818181821</v>
      </c>
      <c r="K10180" s="458"/>
    </row>
    <row r="10181" spans="1:11">
      <c r="A10181" s="450"/>
      <c r="B10181" s="517" t="s">
        <v>741</v>
      </c>
      <c r="C10181" s="518"/>
      <c r="D10181" s="459"/>
      <c r="E10181" s="487"/>
      <c r="F10181" s="488"/>
      <c r="G10181" s="519"/>
      <c r="H10181" s="520">
        <v>0.5</v>
      </c>
      <c r="I10181" s="521">
        <f>VLOOKUP(B10181,'MÃO DE OBRA'!$A:$E,5,FALSE)/220</f>
        <v>14.214</v>
      </c>
      <c r="J10181" s="492">
        <f t="shared" si="282"/>
        <v>7.1070000000000002</v>
      </c>
      <c r="K10181" s="458"/>
    </row>
    <row r="10182" spans="1:11">
      <c r="A10182" s="450"/>
      <c r="B10182" s="517"/>
      <c r="C10182" s="518"/>
      <c r="D10182" s="459"/>
      <c r="E10182" s="487"/>
      <c r="F10182" s="488"/>
      <c r="G10182" s="519"/>
      <c r="H10182" s="520"/>
      <c r="I10182" s="491"/>
      <c r="J10182" s="492">
        <f>H10182*I10182</f>
        <v>0</v>
      </c>
      <c r="K10182" s="458"/>
    </row>
    <row r="10183" spans="1:11">
      <c r="A10183" s="450"/>
      <c r="B10183" s="499" t="s">
        <v>1119</v>
      </c>
      <c r="C10183" s="502"/>
      <c r="D10183" s="502"/>
      <c r="E10183" s="502"/>
      <c r="F10183" s="502"/>
      <c r="G10183" s="502"/>
      <c r="H10183" s="502"/>
      <c r="I10183" s="522" t="s">
        <v>138</v>
      </c>
      <c r="J10183" s="501">
        <f>SUM(J10178:J10182)</f>
        <v>18.90518181818182</v>
      </c>
      <c r="K10183" s="458"/>
    </row>
    <row r="10184" spans="1:11">
      <c r="A10184" s="450"/>
      <c r="B10184" s="523"/>
      <c r="C10184" s="523"/>
      <c r="D10184" s="523"/>
      <c r="E10184" s="523"/>
      <c r="F10184" s="523"/>
      <c r="G10184" s="523"/>
      <c r="H10184" s="523"/>
      <c r="I10184" s="524"/>
      <c r="J10184" s="523"/>
      <c r="K10184" s="458"/>
    </row>
    <row r="10185" spans="1:11">
      <c r="A10185" s="450"/>
      <c r="B10185" s="525" t="s">
        <v>1123</v>
      </c>
      <c r="C10185" s="526"/>
      <c r="D10185" s="523"/>
      <c r="E10185" s="527">
        <v>1</v>
      </c>
      <c r="F10185" s="528" t="s">
        <v>1563</v>
      </c>
      <c r="G10185" s="506"/>
      <c r="H10185" s="506"/>
      <c r="I10185" s="529" t="s">
        <v>1124</v>
      </c>
      <c r="J10185" s="501">
        <f>J10175+J10183</f>
        <v>18.90518181818182</v>
      </c>
      <c r="K10185" s="458"/>
    </row>
    <row r="10186" spans="1:11">
      <c r="A10186" s="450"/>
      <c r="B10186" s="530"/>
      <c r="C10186" s="523"/>
      <c r="D10186" s="523"/>
      <c r="E10186" s="531"/>
      <c r="F10186" s="532"/>
      <c r="G10186" s="532"/>
      <c r="H10186" s="532"/>
      <c r="I10186" s="524"/>
      <c r="J10186" s="523"/>
      <c r="K10186" s="458"/>
    </row>
    <row r="10187" spans="1:11" ht="20.399999999999999">
      <c r="A10187" s="450"/>
      <c r="B10187" s="1667" t="s">
        <v>481</v>
      </c>
      <c r="C10187" s="1668"/>
      <c r="D10187" s="1668"/>
      <c r="E10187" s="1669"/>
      <c r="F10187" s="533" t="s">
        <v>873</v>
      </c>
      <c r="G10187" s="534" t="s">
        <v>493</v>
      </c>
      <c r="H10187" s="507" t="s">
        <v>1115</v>
      </c>
      <c r="I10187" s="535" t="s">
        <v>480</v>
      </c>
      <c r="J10187" s="536" t="s">
        <v>482</v>
      </c>
      <c r="K10187" s="458"/>
    </row>
    <row r="10188" spans="1:11">
      <c r="A10188" s="450"/>
      <c r="B10188" s="537"/>
      <c r="C10188" s="538"/>
      <c r="D10188" s="538"/>
      <c r="E10188" s="539"/>
      <c r="F10188" s="540"/>
      <c r="G10188" s="541"/>
      <c r="H10188" s="547"/>
      <c r="I10188" s="543"/>
      <c r="J10188" s="485"/>
      <c r="K10188" s="458"/>
    </row>
    <row r="10189" spans="1:11">
      <c r="A10189" s="450"/>
      <c r="B10189" s="537"/>
      <c r="C10189" s="518"/>
      <c r="D10189" s="518"/>
      <c r="E10189" s="487"/>
      <c r="F10189" s="540"/>
      <c r="G10189" s="541"/>
      <c r="H10189" s="547"/>
      <c r="I10189" s="543"/>
      <c r="J10189" s="492"/>
      <c r="K10189" s="458"/>
    </row>
    <row r="10190" spans="1:11">
      <c r="A10190" s="450"/>
      <c r="B10190" s="517"/>
      <c r="C10190" s="518"/>
      <c r="D10190" s="518"/>
      <c r="E10190" s="487"/>
      <c r="F10190" s="488"/>
      <c r="G10190" s="546"/>
      <c r="H10190" s="547"/>
      <c r="I10190" s="543"/>
      <c r="J10190" s="492">
        <f>H10190*I10190*E10172*F10172</f>
        <v>0</v>
      </c>
      <c r="K10190" s="458"/>
    </row>
    <row r="10191" spans="1:11">
      <c r="A10191" s="450"/>
      <c r="B10191" s="517"/>
      <c r="C10191" s="526"/>
      <c r="D10191" s="526"/>
      <c r="E10191" s="494"/>
      <c r="F10191" s="488"/>
      <c r="G10191" s="468"/>
      <c r="H10191" s="547"/>
      <c r="I10191" s="548"/>
      <c r="J10191" s="492">
        <f>H10191*I10191*E10173*F10173</f>
        <v>0</v>
      </c>
      <c r="K10191" s="458"/>
    </row>
    <row r="10192" spans="1:11">
      <c r="A10192" s="450"/>
      <c r="B10192" s="550" t="s">
        <v>1119</v>
      </c>
      <c r="C10192" s="526"/>
      <c r="D10192" s="526"/>
      <c r="E10192" s="526"/>
      <c r="F10192" s="523"/>
      <c r="G10192" s="526"/>
      <c r="H10192" s="551"/>
      <c r="I10192" s="552" t="s">
        <v>138</v>
      </c>
      <c r="J10192" s="501">
        <f>SUM(J10188:J10191)</f>
        <v>0</v>
      </c>
      <c r="K10192" s="458"/>
    </row>
    <row r="10193" spans="1:11">
      <c r="A10193" s="450"/>
      <c r="B10193" s="553"/>
      <c r="C10193" s="526"/>
      <c r="D10193" s="526"/>
      <c r="E10193" s="554"/>
      <c r="F10193" s="555"/>
      <c r="G10193" s="506"/>
      <c r="H10193" s="506"/>
      <c r="I10193" s="529"/>
      <c r="J10193" s="554"/>
      <c r="K10193" s="458"/>
    </row>
    <row r="10194" spans="1:11" ht="20.399999999999999">
      <c r="A10194" s="450"/>
      <c r="B10194" s="1667" t="s">
        <v>1125</v>
      </c>
      <c r="C10194" s="1668"/>
      <c r="D10194" s="1668"/>
      <c r="E10194" s="1668"/>
      <c r="F10194" s="1669"/>
      <c r="G10194" s="556" t="s">
        <v>494</v>
      </c>
      <c r="H10194" s="506" t="s">
        <v>1126</v>
      </c>
      <c r="I10194" s="557" t="s">
        <v>1115</v>
      </c>
      <c r="J10194" s="509" t="s">
        <v>482</v>
      </c>
      <c r="K10194" s="458"/>
    </row>
    <row r="10195" spans="1:11">
      <c r="A10195" s="450"/>
      <c r="B10195" s="558"/>
      <c r="C10195" s="559"/>
      <c r="D10195" s="560"/>
      <c r="E10195" s="560"/>
      <c r="F10195" s="561"/>
      <c r="G10195" s="489"/>
      <c r="H10195" s="489"/>
      <c r="I10195" s="562"/>
      <c r="J10195" s="492"/>
      <c r="K10195" s="458"/>
    </row>
    <row r="10196" spans="1:11">
      <c r="A10196" s="450"/>
      <c r="B10196" s="563"/>
      <c r="C10196" s="564"/>
      <c r="D10196" s="565"/>
      <c r="E10196" s="565"/>
      <c r="F10196" s="566"/>
      <c r="G10196" s="489"/>
      <c r="H10196" s="489"/>
      <c r="I10196" s="562"/>
      <c r="J10196" s="492"/>
      <c r="K10196" s="458"/>
    </row>
    <row r="10197" spans="1:11">
      <c r="A10197" s="450"/>
      <c r="B10197" s="1670" t="s">
        <v>138</v>
      </c>
      <c r="C10197" s="1670"/>
      <c r="D10197" s="1670"/>
      <c r="E10197" s="1670"/>
      <c r="F10197" s="1670"/>
      <c r="G10197" s="1670"/>
      <c r="H10197" s="1670"/>
      <c r="I10197" s="1670"/>
      <c r="J10197" s="501">
        <f>SUM(J10195:J10196)</f>
        <v>0</v>
      </c>
      <c r="K10197" s="458"/>
    </row>
    <row r="10198" spans="1:11">
      <c r="A10198" s="450"/>
      <c r="B10198" s="567"/>
      <c r="C10198" s="511"/>
      <c r="D10198" s="511"/>
      <c r="E10198" s="568"/>
      <c r="F10198" s="569"/>
      <c r="G10198" s="570"/>
      <c r="H10198" s="570"/>
      <c r="I10198" s="571"/>
      <c r="J10198" s="572"/>
      <c r="K10198" s="458"/>
    </row>
    <row r="10199" spans="1:11">
      <c r="A10199" s="450"/>
      <c r="B10199" s="573" t="s">
        <v>1127</v>
      </c>
      <c r="C10199" s="573"/>
      <c r="D10199" s="550"/>
      <c r="E10199" s="523"/>
      <c r="F10199" s="523"/>
      <c r="G10199" s="523"/>
      <c r="H10199" s="574"/>
      <c r="I10199" s="575"/>
      <c r="J10199" s="639">
        <f>(J10185+J10192+J10197)/E10185</f>
        <v>18.90518181818182</v>
      </c>
      <c r="K10199" s="458"/>
    </row>
    <row r="10200" spans="1:11">
      <c r="A10200" s="450"/>
      <c r="B10200" s="553"/>
      <c r="C10200" s="526"/>
      <c r="D10200" s="526"/>
      <c r="E10200" s="554"/>
      <c r="F10200" s="555"/>
      <c r="G10200" s="506"/>
      <c r="H10200" s="506"/>
      <c r="I10200" s="529"/>
      <c r="J10200" s="576"/>
      <c r="K10200" s="458"/>
    </row>
    <row r="10201" spans="1:11" ht="20.399999999999999">
      <c r="A10201" s="450"/>
      <c r="B10201" s="1667" t="s">
        <v>1128</v>
      </c>
      <c r="C10201" s="1668"/>
      <c r="D10201" s="1668"/>
      <c r="E10201" s="1668"/>
      <c r="F10201" s="1669"/>
      <c r="G10201" s="556" t="s">
        <v>494</v>
      </c>
      <c r="H10201" s="506" t="s">
        <v>1126</v>
      </c>
      <c r="I10201" s="557" t="s">
        <v>1115</v>
      </c>
      <c r="J10201" s="509" t="s">
        <v>482</v>
      </c>
      <c r="K10201" s="458"/>
    </row>
    <row r="10202" spans="1:11">
      <c r="A10202" s="450"/>
      <c r="B10202" s="558" t="s">
        <v>1606</v>
      </c>
      <c r="C10202" s="559"/>
      <c r="D10202" s="560"/>
      <c r="E10202" s="560"/>
      <c r="F10202" s="561"/>
      <c r="G10202" s="489">
        <v>0.28000000000000003</v>
      </c>
      <c r="H10202" s="489" t="s">
        <v>1221</v>
      </c>
      <c r="I10202" s="562">
        <v>0.46</v>
      </c>
      <c r="J10202" s="492">
        <f>G10202*I10202</f>
        <v>0.12880000000000003</v>
      </c>
      <c r="K10202" s="458"/>
    </row>
    <row r="10203" spans="1:11">
      <c r="A10203" s="450"/>
      <c r="B10203" s="802" t="s">
        <v>1607</v>
      </c>
      <c r="C10203" s="564"/>
      <c r="D10203" s="565"/>
      <c r="E10203" s="565"/>
      <c r="F10203" s="566"/>
      <c r="G10203" s="489">
        <v>1</v>
      </c>
      <c r="H10203" s="489" t="s">
        <v>1126</v>
      </c>
      <c r="I10203" s="562">
        <v>70</v>
      </c>
      <c r="J10203" s="492">
        <f t="shared" ref="J10203" si="283">G10203*I10203</f>
        <v>70</v>
      </c>
      <c r="K10203" s="458"/>
    </row>
    <row r="10204" spans="1:11">
      <c r="A10204" s="450"/>
      <c r="B10204" s="563"/>
      <c r="C10204" s="564"/>
      <c r="D10204" s="565"/>
      <c r="E10204" s="565"/>
      <c r="F10204" s="566"/>
      <c r="G10204" s="489"/>
      <c r="H10204" s="489"/>
      <c r="I10204" s="743"/>
      <c r="J10204" s="492"/>
      <c r="K10204" s="458"/>
    </row>
    <row r="10205" spans="1:11">
      <c r="A10205" s="450"/>
      <c r="B10205" s="563"/>
      <c r="C10205" s="564"/>
      <c r="D10205" s="565"/>
      <c r="E10205" s="565"/>
      <c r="F10205" s="566"/>
      <c r="G10205" s="489"/>
      <c r="H10205" s="489"/>
      <c r="I10205" s="743"/>
      <c r="J10205" s="492"/>
      <c r="K10205" s="458"/>
    </row>
    <row r="10206" spans="1:11">
      <c r="A10206" s="450"/>
      <c r="B10206" s="563"/>
      <c r="C10206" s="564"/>
      <c r="D10206" s="565"/>
      <c r="E10206" s="565"/>
      <c r="F10206" s="566"/>
      <c r="G10206" s="489"/>
      <c r="H10206" s="489"/>
      <c r="I10206" s="743"/>
      <c r="J10206" s="492"/>
      <c r="K10206" s="458"/>
    </row>
    <row r="10207" spans="1:11">
      <c r="A10207" s="450"/>
      <c r="B10207" s="563"/>
      <c r="C10207" s="564"/>
      <c r="D10207" s="565"/>
      <c r="E10207" s="565"/>
      <c r="F10207" s="566"/>
      <c r="G10207" s="489"/>
      <c r="H10207" s="489"/>
      <c r="I10207" s="743"/>
      <c r="J10207" s="492"/>
      <c r="K10207" s="458"/>
    </row>
    <row r="10208" spans="1:11">
      <c r="A10208" s="450"/>
      <c r="B10208" s="563"/>
      <c r="C10208" s="564"/>
      <c r="D10208" s="565"/>
      <c r="E10208" s="565"/>
      <c r="F10208" s="566"/>
      <c r="G10208" s="489"/>
      <c r="H10208" s="489"/>
      <c r="I10208" s="743"/>
      <c r="J10208" s="492"/>
      <c r="K10208" s="458"/>
    </row>
    <row r="10209" spans="1:11">
      <c r="A10209" s="450"/>
      <c r="B10209" s="581"/>
      <c r="C10209" s="523"/>
      <c r="D10209" s="523"/>
      <c r="E10209" s="582"/>
      <c r="F10209" s="583"/>
      <c r="G10209" s="532"/>
      <c r="H10209" s="532"/>
      <c r="I10209" s="524" t="s">
        <v>138</v>
      </c>
      <c r="J10209" s="501">
        <f>SUM(J10202:J10208)</f>
        <v>70.128799999999998</v>
      </c>
      <c r="K10209" s="458"/>
    </row>
    <row r="10210" spans="1:11">
      <c r="A10210" s="450"/>
      <c r="B10210" s="584"/>
      <c r="C10210" s="523"/>
      <c r="D10210" s="523"/>
      <c r="E10210" s="582"/>
      <c r="F10210" s="583"/>
      <c r="G10210" s="532"/>
      <c r="H10210" s="532"/>
      <c r="I10210" s="524"/>
      <c r="J10210" s="582"/>
      <c r="K10210" s="458"/>
    </row>
    <row r="10211" spans="1:11" ht="20.399999999999999">
      <c r="A10211" s="450"/>
      <c r="B10211" s="1667" t="s">
        <v>1141</v>
      </c>
      <c r="C10211" s="1668"/>
      <c r="D10211" s="1668"/>
      <c r="E10211" s="1668"/>
      <c r="F10211" s="1669"/>
      <c r="G10211" s="587" t="s">
        <v>494</v>
      </c>
      <c r="H10211" s="506" t="s">
        <v>1115</v>
      </c>
      <c r="I10211" s="557"/>
      <c r="J10211" s="509" t="s">
        <v>482</v>
      </c>
      <c r="K10211" s="458"/>
    </row>
    <row r="10212" spans="1:11">
      <c r="A10212" s="450"/>
      <c r="B10212" s="1654"/>
      <c r="C10212" s="1655"/>
      <c r="D10212" s="1655"/>
      <c r="E10212" s="1655"/>
      <c r="F10212" s="1656"/>
      <c r="G10212" s="489"/>
      <c r="H10212" s="1657"/>
      <c r="I10212" s="1658"/>
      <c r="J10212" s="492"/>
      <c r="K10212" s="458"/>
    </row>
    <row r="10213" spans="1:11">
      <c r="A10213" s="450"/>
      <c r="B10213" s="1659"/>
      <c r="C10213" s="1660"/>
      <c r="D10213" s="1660"/>
      <c r="E10213" s="1660"/>
      <c r="F10213" s="1661"/>
      <c r="G10213" s="496"/>
      <c r="H10213" s="1662"/>
      <c r="I10213" s="1663"/>
      <c r="J10213" s="492"/>
      <c r="K10213" s="458"/>
    </row>
    <row r="10214" spans="1:11">
      <c r="A10214" s="450"/>
      <c r="B10214" s="581"/>
      <c r="C10214" s="523"/>
      <c r="D10214" s="523"/>
      <c r="E10214" s="582"/>
      <c r="F10214" s="583"/>
      <c r="G10214" s="532"/>
      <c r="H10214" s="532"/>
      <c r="I10214" s="524" t="s">
        <v>138</v>
      </c>
      <c r="J10214" s="501">
        <f>SUM(J10212:J10213)</f>
        <v>0</v>
      </c>
      <c r="K10214" s="458"/>
    </row>
    <row r="10215" spans="1:11">
      <c r="A10215" s="450"/>
      <c r="B10215" s="523"/>
      <c r="C10215" s="523"/>
      <c r="D10215" s="523"/>
      <c r="E10215" s="523"/>
      <c r="F10215" s="523"/>
      <c r="G10215" s="523"/>
      <c r="H10215" s="523"/>
      <c r="I10215" s="524"/>
      <c r="J10215" s="523"/>
      <c r="K10215" s="458"/>
    </row>
    <row r="10216" spans="1:11">
      <c r="A10216" s="450"/>
      <c r="B10216" s="1645" t="s">
        <v>1142</v>
      </c>
      <c r="C10216" s="1646"/>
      <c r="D10216" s="1646"/>
      <c r="E10216" s="1646"/>
      <c r="F10216" s="1646"/>
      <c r="G10216" s="1646"/>
      <c r="H10216" s="1646"/>
      <c r="I10216" s="1647"/>
      <c r="J10216" s="573">
        <f>J10214+J10209+J10199</f>
        <v>89.033981818181815</v>
      </c>
      <c r="K10216" s="458"/>
    </row>
    <row r="10217" spans="1:11">
      <c r="A10217" s="450"/>
      <c r="B10217" s="523"/>
      <c r="C10217" s="523"/>
      <c r="D10217" s="523"/>
      <c r="E10217" s="523"/>
      <c r="F10217" s="523"/>
      <c r="G10217" s="523"/>
      <c r="H10217" s="523"/>
      <c r="I10217" s="524"/>
      <c r="J10217" s="523"/>
      <c r="K10217" s="458"/>
    </row>
    <row r="10218" spans="1:11">
      <c r="A10218" s="450"/>
      <c r="B10218" s="1645" t="s">
        <v>1143</v>
      </c>
      <c r="C10218" s="1646"/>
      <c r="D10218" s="1646"/>
      <c r="E10218" s="1646"/>
      <c r="F10218" s="1646"/>
      <c r="G10218" s="1646"/>
      <c r="H10218" s="1646"/>
      <c r="I10218" s="1647"/>
      <c r="J10218" s="501">
        <f>J10216*0</f>
        <v>0</v>
      </c>
      <c r="K10218" s="458"/>
    </row>
    <row r="10219" spans="1:11">
      <c r="A10219" s="450"/>
      <c r="B10219" s="523"/>
      <c r="C10219" s="523"/>
      <c r="D10219" s="523"/>
      <c r="E10219" s="523"/>
      <c r="F10219" s="523"/>
      <c r="G10219" s="523"/>
      <c r="H10219" s="523"/>
      <c r="I10219" s="524"/>
      <c r="J10219" s="523"/>
      <c r="K10219" s="458"/>
    </row>
    <row r="10220" spans="1:11">
      <c r="A10220" s="450"/>
      <c r="B10220" s="1645" t="s">
        <v>1144</v>
      </c>
      <c r="C10220" s="1646"/>
      <c r="D10220" s="1646"/>
      <c r="E10220" s="1646"/>
      <c r="F10220" s="1646"/>
      <c r="G10220" s="1646"/>
      <c r="H10220" s="1646"/>
      <c r="I10220" s="1647"/>
      <c r="J10220" s="573">
        <f>J10216+J10218</f>
        <v>89.033981818181815</v>
      </c>
      <c r="K10220" s="458"/>
    </row>
    <row r="10221" spans="1:11">
      <c r="A10221" s="450"/>
      <c r="B10221" s="511"/>
      <c r="C10221" s="511"/>
      <c r="D10221" s="511"/>
      <c r="E10221" s="511"/>
      <c r="F10221" s="511"/>
      <c r="G10221" s="511"/>
      <c r="H10221" s="511"/>
      <c r="I10221" s="571"/>
      <c r="J10221" s="511"/>
      <c r="K10221" s="458"/>
    </row>
    <row r="10222" spans="1:11">
      <c r="A10222" s="450"/>
      <c r="B10222" s="589"/>
      <c r="C10222" s="559"/>
      <c r="D10222" s="559"/>
      <c r="E10222" s="559"/>
      <c r="F10222" s="559"/>
      <c r="G10222" s="559"/>
      <c r="H10222" s="559"/>
      <c r="I10222" s="559"/>
      <c r="J10222" s="590"/>
      <c r="K10222" s="458"/>
    </row>
    <row r="10223" spans="1:11">
      <c r="A10223" s="450"/>
      <c r="B10223" s="591"/>
      <c r="C10223" s="592"/>
      <c r="D10223" s="593"/>
      <c r="E10223" s="593"/>
      <c r="F10223" s="594" t="s">
        <v>1119</v>
      </c>
      <c r="G10223" s="595" t="s">
        <v>1119</v>
      </c>
      <c r="H10223" s="592"/>
      <c r="I10223" s="592"/>
      <c r="J10223" s="596"/>
      <c r="K10223" s="458"/>
    </row>
    <row r="10224" spans="1:11">
      <c r="A10224" s="450"/>
      <c r="B10224" s="459"/>
      <c r="C10224" s="459"/>
      <c r="D10224" s="459"/>
      <c r="E10224" s="459"/>
      <c r="F10224" s="459"/>
      <c r="G10224" s="459"/>
      <c r="H10224" s="459"/>
      <c r="I10224" s="459"/>
      <c r="J10224" s="459"/>
      <c r="K10224" s="458"/>
    </row>
    <row r="10225" spans="1:11">
      <c r="A10225" s="450"/>
      <c r="B10225" s="597"/>
      <c r="C10225" s="598"/>
      <c r="D10225" s="598"/>
      <c r="E10225" s="598"/>
      <c r="F10225" s="599"/>
      <c r="G10225" s="600" t="s">
        <v>482</v>
      </c>
      <c r="H10225" s="502"/>
      <c r="I10225" s="502"/>
      <c r="J10225" s="505"/>
      <c r="K10225" s="458"/>
    </row>
    <row r="10226" spans="1:11">
      <c r="A10226" s="450"/>
      <c r="B10226" s="601"/>
      <c r="C10226" s="602"/>
      <c r="D10226" s="602"/>
      <c r="E10226" s="602"/>
      <c r="F10226" s="603"/>
      <c r="G10226" s="1648" t="s">
        <v>1145</v>
      </c>
      <c r="H10226" s="1649"/>
      <c r="I10226" s="1649"/>
      <c r="J10226" s="1650"/>
      <c r="K10226" s="458"/>
    </row>
    <row r="10227" spans="1:11">
      <c r="A10227" s="450"/>
      <c r="B10227" s="604"/>
      <c r="C10227" s="605"/>
      <c r="D10227" s="605"/>
      <c r="E10227" s="605"/>
      <c r="F10227" s="606"/>
      <c r="G10227" s="607"/>
      <c r="H10227" s="1651"/>
      <c r="I10227" s="1652"/>
      <c r="J10227" s="1653"/>
      <c r="K10227" s="458"/>
    </row>
    <row r="10228" spans="1:11" ht="15" thickBot="1">
      <c r="A10228" s="608"/>
      <c r="B10228" s="609"/>
      <c r="C10228" s="609"/>
      <c r="D10228" s="609"/>
      <c r="E10228" s="609"/>
      <c r="F10228" s="609"/>
      <c r="G10228" s="609"/>
      <c r="H10228" s="609"/>
      <c r="I10228" s="609"/>
      <c r="J10228" s="609"/>
      <c r="K10228" s="610"/>
    </row>
    <row r="10229" spans="1:11">
      <c r="A10229" s="447"/>
      <c r="B10229" s="448"/>
      <c r="C10229" s="448"/>
      <c r="D10229" s="448"/>
      <c r="E10229" s="448"/>
      <c r="F10229" s="448"/>
      <c r="G10229" s="448"/>
      <c r="H10229" s="448"/>
      <c r="I10229" s="448"/>
      <c r="J10229" s="448"/>
      <c r="K10229" s="449"/>
    </row>
    <row r="10230" spans="1:11">
      <c r="A10230" s="450"/>
      <c r="B10230" s="451" t="s">
        <v>141</v>
      </c>
      <c r="C10230" s="452"/>
      <c r="D10230" s="453" t="s">
        <v>1105</v>
      </c>
      <c r="E10230" s="454"/>
      <c r="F10230" s="455"/>
      <c r="G10230" s="455"/>
      <c r="H10230" s="456"/>
      <c r="I10230" s="456"/>
      <c r="J10230" s="457"/>
      <c r="K10230" s="458"/>
    </row>
    <row r="10231" spans="1:11">
      <c r="A10231" s="450"/>
      <c r="B10231" s="459"/>
      <c r="C10231" s="459"/>
      <c r="D10231" s="459"/>
      <c r="E10231" s="459"/>
      <c r="F10231" s="459"/>
      <c r="G10231" s="459"/>
      <c r="H10231" s="459"/>
      <c r="I10231" s="459"/>
      <c r="J10231" s="459"/>
      <c r="K10231" s="458"/>
    </row>
    <row r="10232" spans="1:11">
      <c r="A10232" s="450"/>
      <c r="B10232" s="460" t="s">
        <v>1146</v>
      </c>
      <c r="C10232" s="461" t="s">
        <v>1107</v>
      </c>
      <c r="D10232" s="1671" t="s">
        <v>198</v>
      </c>
      <c r="E10232" s="1672"/>
      <c r="F10232" s="1672"/>
      <c r="G10232" s="1672"/>
      <c r="H10232" s="1672"/>
      <c r="I10232" s="1673"/>
      <c r="J10232" s="462" t="s">
        <v>1108</v>
      </c>
      <c r="K10232" s="458"/>
    </row>
    <row r="10233" spans="1:11">
      <c r="A10233" s="450"/>
      <c r="B10233" s="463">
        <v>50348</v>
      </c>
      <c r="C10233" s="464"/>
      <c r="D10233" s="1674" t="s">
        <v>1608</v>
      </c>
      <c r="E10233" s="1675"/>
      <c r="F10233" s="1675"/>
      <c r="G10233" s="1675"/>
      <c r="H10233" s="1675"/>
      <c r="I10233" s="1676"/>
      <c r="J10233" s="468" t="str">
        <f>F10250</f>
        <v>U</v>
      </c>
      <c r="K10233" s="458"/>
    </row>
    <row r="10234" spans="1:11">
      <c r="A10234" s="450"/>
      <c r="B10234" s="469"/>
      <c r="C10234" s="469"/>
      <c r="D10234" s="469"/>
      <c r="E10234" s="469"/>
      <c r="F10234" s="469"/>
      <c r="G10234" s="469"/>
      <c r="H10234" s="469"/>
      <c r="I10234" s="470"/>
      <c r="J10234" s="471"/>
      <c r="K10234" s="458"/>
    </row>
    <row r="10235" spans="1:11">
      <c r="A10235" s="450"/>
      <c r="B10235" s="1648" t="s">
        <v>1111</v>
      </c>
      <c r="C10235" s="1650"/>
      <c r="D10235" s="1679" t="s">
        <v>873</v>
      </c>
      <c r="E10235" s="1681" t="s">
        <v>1112</v>
      </c>
      <c r="F10235" s="472" t="s">
        <v>1113</v>
      </c>
      <c r="G10235" s="473"/>
      <c r="H10235" s="472" t="s">
        <v>1114</v>
      </c>
      <c r="I10235" s="473"/>
      <c r="J10235" s="474" t="s">
        <v>1115</v>
      </c>
      <c r="K10235" s="458"/>
    </row>
    <row r="10236" spans="1:11">
      <c r="A10236" s="450"/>
      <c r="B10236" s="1677"/>
      <c r="C10236" s="1678"/>
      <c r="D10236" s="1680"/>
      <c r="E10236" s="1682"/>
      <c r="F10236" s="475" t="s">
        <v>1116</v>
      </c>
      <c r="G10236" s="475" t="s">
        <v>1117</v>
      </c>
      <c r="H10236" s="475" t="s">
        <v>1116</v>
      </c>
      <c r="I10236" s="476" t="s">
        <v>1117</v>
      </c>
      <c r="J10236" s="477" t="s">
        <v>1118</v>
      </c>
      <c r="K10236" s="458"/>
    </row>
    <row r="10237" spans="1:11">
      <c r="A10237" s="450"/>
      <c r="B10237" s="486"/>
      <c r="C10237" s="487"/>
      <c r="D10237" s="488"/>
      <c r="E10237" s="481"/>
      <c r="F10237" s="481"/>
      <c r="G10237" s="482"/>
      <c r="H10237" s="490"/>
      <c r="I10237" s="484"/>
      <c r="J10237" s="492"/>
      <c r="K10237" s="458"/>
    </row>
    <row r="10238" spans="1:11">
      <c r="A10238" s="450"/>
      <c r="B10238" s="486"/>
      <c r="C10238" s="487"/>
      <c r="D10238" s="488"/>
      <c r="E10238" s="489"/>
      <c r="F10238" s="489"/>
      <c r="G10238" s="489"/>
      <c r="H10238" s="490"/>
      <c r="I10238" s="491"/>
      <c r="J10238" s="492">
        <f>H10238*F10238*E10238+I10238*G10238*E10238</f>
        <v>0</v>
      </c>
      <c r="K10238" s="458"/>
    </row>
    <row r="10239" spans="1:11">
      <c r="A10239" s="450"/>
      <c r="B10239" s="493"/>
      <c r="C10239" s="494"/>
      <c r="D10239" s="495"/>
      <c r="E10239" s="496"/>
      <c r="F10239" s="496"/>
      <c r="G10239" s="496"/>
      <c r="H10239" s="497"/>
      <c r="I10239" s="498"/>
      <c r="J10239" s="492">
        <f>H10239*F10239*E10239+I10239*G10239*E10239</f>
        <v>0</v>
      </c>
      <c r="K10239" s="458"/>
    </row>
    <row r="10240" spans="1:11">
      <c r="A10240" s="450"/>
      <c r="B10240" s="499" t="s">
        <v>1119</v>
      </c>
      <c r="C10240" s="469"/>
      <c r="D10240" s="469"/>
      <c r="E10240" s="469"/>
      <c r="F10240" s="469"/>
      <c r="G10240" s="469"/>
      <c r="H10240" s="469"/>
      <c r="I10240" s="500" t="s">
        <v>138</v>
      </c>
      <c r="J10240" s="501">
        <f>SUM(J10237:J10239)</f>
        <v>0</v>
      </c>
      <c r="K10240" s="458"/>
    </row>
    <row r="10241" spans="1:11">
      <c r="A10241" s="450"/>
      <c r="B10241" s="502"/>
      <c r="C10241" s="502"/>
      <c r="D10241" s="502"/>
      <c r="E10241" s="502"/>
      <c r="F10241" s="502"/>
      <c r="G10241" s="502"/>
      <c r="H10241" s="502"/>
      <c r="I10241" s="503"/>
      <c r="J10241" s="504"/>
      <c r="K10241" s="458"/>
    </row>
    <row r="10242" spans="1:11" ht="20.399999999999999">
      <c r="A10242" s="450"/>
      <c r="B10242" s="1664" t="s">
        <v>1120</v>
      </c>
      <c r="C10242" s="1665"/>
      <c r="D10242" s="1665"/>
      <c r="E10242" s="1666"/>
      <c r="F10242" s="505" t="s">
        <v>873</v>
      </c>
      <c r="G10242" s="506"/>
      <c r="H10242" s="507" t="s">
        <v>560</v>
      </c>
      <c r="I10242" s="508" t="s">
        <v>1121</v>
      </c>
      <c r="J10242" s="509" t="s">
        <v>1122</v>
      </c>
      <c r="K10242" s="458"/>
    </row>
    <row r="10243" spans="1:11">
      <c r="A10243" s="450"/>
      <c r="B10243" s="510"/>
      <c r="C10243" s="511"/>
      <c r="D10243" s="512"/>
      <c r="E10243" s="513"/>
      <c r="F10243" s="514"/>
      <c r="G10243" s="515"/>
      <c r="H10243" s="516"/>
      <c r="I10243" s="484"/>
      <c r="J10243" s="485"/>
      <c r="K10243" s="458"/>
    </row>
    <row r="10244" spans="1:11">
      <c r="A10244" s="450"/>
      <c r="B10244" s="517"/>
      <c r="C10244" s="518"/>
      <c r="D10244" s="459"/>
      <c r="E10244" s="487"/>
      <c r="F10244" s="488"/>
      <c r="G10244" s="519"/>
      <c r="H10244" s="520"/>
      <c r="I10244" s="521"/>
      <c r="J10244" s="492"/>
      <c r="K10244" s="458"/>
    </row>
    <row r="10245" spans="1:11">
      <c r="A10245" s="450"/>
      <c r="B10245" s="517" t="s">
        <v>734</v>
      </c>
      <c r="C10245" s="518"/>
      <c r="D10245" s="459"/>
      <c r="E10245" s="487"/>
      <c r="F10245" s="488"/>
      <c r="G10245" s="519"/>
      <c r="H10245" s="520">
        <v>0.8</v>
      </c>
      <c r="I10245" s="521">
        <f>VLOOKUP(B10245,'MÃO DE OBRA'!$A:$E,5,FALSE)/220</f>
        <v>23.596363636363641</v>
      </c>
      <c r="J10245" s="492">
        <f t="shared" ref="J10245:J10246" si="284">H10245*I10245</f>
        <v>18.877090909090914</v>
      </c>
      <c r="K10245" s="458"/>
    </row>
    <row r="10246" spans="1:11">
      <c r="A10246" s="450"/>
      <c r="B10246" s="517" t="s">
        <v>741</v>
      </c>
      <c r="C10246" s="518"/>
      <c r="D10246" s="459"/>
      <c r="E10246" s="487"/>
      <c r="F10246" s="488"/>
      <c r="G10246" s="519"/>
      <c r="H10246" s="520">
        <v>0.4</v>
      </c>
      <c r="I10246" s="521">
        <f>VLOOKUP(B10246,'MÃO DE OBRA'!$A:$E,5,FALSE)/220</f>
        <v>14.214</v>
      </c>
      <c r="J10246" s="492">
        <f t="shared" si="284"/>
        <v>5.6856000000000009</v>
      </c>
      <c r="K10246" s="458"/>
    </row>
    <row r="10247" spans="1:11">
      <c r="A10247" s="450"/>
      <c r="B10247" s="517"/>
      <c r="C10247" s="518"/>
      <c r="D10247" s="459"/>
      <c r="E10247" s="487"/>
      <c r="F10247" s="488"/>
      <c r="G10247" s="519"/>
      <c r="H10247" s="520"/>
      <c r="I10247" s="491"/>
      <c r="J10247" s="492">
        <f>H10247*I10247</f>
        <v>0</v>
      </c>
      <c r="K10247" s="458"/>
    </row>
    <row r="10248" spans="1:11">
      <c r="A10248" s="450"/>
      <c r="B10248" s="499" t="s">
        <v>1119</v>
      </c>
      <c r="C10248" s="502"/>
      <c r="D10248" s="502"/>
      <c r="E10248" s="502"/>
      <c r="F10248" s="502"/>
      <c r="G10248" s="502"/>
      <c r="H10248" s="502"/>
      <c r="I10248" s="522" t="s">
        <v>138</v>
      </c>
      <c r="J10248" s="501">
        <f>SUM(J10243:J10247)</f>
        <v>24.562690909090914</v>
      </c>
      <c r="K10248" s="458"/>
    </row>
    <row r="10249" spans="1:11">
      <c r="A10249" s="450"/>
      <c r="B10249" s="523"/>
      <c r="C10249" s="523"/>
      <c r="D10249" s="523"/>
      <c r="E10249" s="523"/>
      <c r="F10249" s="523"/>
      <c r="G10249" s="523"/>
      <c r="H10249" s="523"/>
      <c r="I10249" s="524"/>
      <c r="J10249" s="523"/>
      <c r="K10249" s="458"/>
    </row>
    <row r="10250" spans="1:11">
      <c r="A10250" s="450"/>
      <c r="B10250" s="525" t="s">
        <v>1123</v>
      </c>
      <c r="C10250" s="526"/>
      <c r="D10250" s="523"/>
      <c r="E10250" s="527">
        <v>1</v>
      </c>
      <c r="F10250" s="528" t="s">
        <v>1563</v>
      </c>
      <c r="G10250" s="506"/>
      <c r="H10250" s="506"/>
      <c r="I10250" s="529" t="s">
        <v>1124</v>
      </c>
      <c r="J10250" s="501">
        <f>J10240+J10248</f>
        <v>24.562690909090914</v>
      </c>
      <c r="K10250" s="458"/>
    </row>
    <row r="10251" spans="1:11">
      <c r="A10251" s="450"/>
      <c r="B10251" s="530"/>
      <c r="C10251" s="523"/>
      <c r="D10251" s="523"/>
      <c r="E10251" s="531"/>
      <c r="F10251" s="532"/>
      <c r="G10251" s="532"/>
      <c r="H10251" s="532"/>
      <c r="I10251" s="524"/>
      <c r="J10251" s="523"/>
      <c r="K10251" s="458"/>
    </row>
    <row r="10252" spans="1:11" ht="20.399999999999999">
      <c r="A10252" s="450"/>
      <c r="B10252" s="1667" t="s">
        <v>481</v>
      </c>
      <c r="C10252" s="1668"/>
      <c r="D10252" s="1668"/>
      <c r="E10252" s="1669"/>
      <c r="F10252" s="533" t="s">
        <v>873</v>
      </c>
      <c r="G10252" s="534" t="s">
        <v>493</v>
      </c>
      <c r="H10252" s="507" t="s">
        <v>1115</v>
      </c>
      <c r="I10252" s="535" t="s">
        <v>480</v>
      </c>
      <c r="J10252" s="536" t="s">
        <v>482</v>
      </c>
      <c r="K10252" s="458"/>
    </row>
    <row r="10253" spans="1:11">
      <c r="A10253" s="450"/>
      <c r="B10253" s="537"/>
      <c r="C10253" s="538"/>
      <c r="D10253" s="538"/>
      <c r="E10253" s="539"/>
      <c r="F10253" s="540"/>
      <c r="G10253" s="541"/>
      <c r="H10253" s="547"/>
      <c r="I10253" s="543"/>
      <c r="J10253" s="485"/>
      <c r="K10253" s="458"/>
    </row>
    <row r="10254" spans="1:11">
      <c r="A10254" s="450"/>
      <c r="B10254" s="537"/>
      <c r="C10254" s="518"/>
      <c r="D10254" s="518"/>
      <c r="E10254" s="487"/>
      <c r="F10254" s="540"/>
      <c r="G10254" s="541"/>
      <c r="H10254" s="547"/>
      <c r="I10254" s="543"/>
      <c r="J10254" s="492"/>
      <c r="K10254" s="458"/>
    </row>
    <row r="10255" spans="1:11">
      <c r="A10255" s="450"/>
      <c r="B10255" s="517"/>
      <c r="C10255" s="518"/>
      <c r="D10255" s="518"/>
      <c r="E10255" s="487"/>
      <c r="F10255" s="488"/>
      <c r="G10255" s="546"/>
      <c r="H10255" s="547"/>
      <c r="I10255" s="543"/>
      <c r="J10255" s="492">
        <f>H10255*I10255*E10237*F10237</f>
        <v>0</v>
      </c>
      <c r="K10255" s="458"/>
    </row>
    <row r="10256" spans="1:11">
      <c r="A10256" s="450"/>
      <c r="B10256" s="517"/>
      <c r="C10256" s="526"/>
      <c r="D10256" s="526"/>
      <c r="E10256" s="494"/>
      <c r="F10256" s="488"/>
      <c r="G10256" s="468"/>
      <c r="H10256" s="547"/>
      <c r="I10256" s="548"/>
      <c r="J10256" s="492">
        <f>H10256*I10256*E10238*F10238</f>
        <v>0</v>
      </c>
      <c r="K10256" s="458"/>
    </row>
    <row r="10257" spans="1:11">
      <c r="A10257" s="450"/>
      <c r="B10257" s="550" t="s">
        <v>1119</v>
      </c>
      <c r="C10257" s="526"/>
      <c r="D10257" s="526"/>
      <c r="E10257" s="526"/>
      <c r="F10257" s="523"/>
      <c r="G10257" s="526"/>
      <c r="H10257" s="551"/>
      <c r="I10257" s="552" t="s">
        <v>138</v>
      </c>
      <c r="J10257" s="501">
        <f>SUM(J10253:J10256)</f>
        <v>0</v>
      </c>
      <c r="K10257" s="458"/>
    </row>
    <row r="10258" spans="1:11">
      <c r="A10258" s="450"/>
      <c r="B10258" s="553"/>
      <c r="C10258" s="526"/>
      <c r="D10258" s="526"/>
      <c r="E10258" s="554"/>
      <c r="F10258" s="555"/>
      <c r="G10258" s="506"/>
      <c r="H10258" s="506"/>
      <c r="I10258" s="529"/>
      <c r="J10258" s="554"/>
      <c r="K10258" s="458"/>
    </row>
    <row r="10259" spans="1:11" ht="20.399999999999999">
      <c r="A10259" s="450"/>
      <c r="B10259" s="1667" t="s">
        <v>1125</v>
      </c>
      <c r="C10259" s="1668"/>
      <c r="D10259" s="1668"/>
      <c r="E10259" s="1668"/>
      <c r="F10259" s="1669"/>
      <c r="G10259" s="556" t="s">
        <v>494</v>
      </c>
      <c r="H10259" s="506" t="s">
        <v>1126</v>
      </c>
      <c r="I10259" s="557" t="s">
        <v>1115</v>
      </c>
      <c r="J10259" s="509" t="s">
        <v>482</v>
      </c>
      <c r="K10259" s="458"/>
    </row>
    <row r="10260" spans="1:11">
      <c r="A10260" s="450"/>
      <c r="B10260" s="558"/>
      <c r="C10260" s="559"/>
      <c r="D10260" s="560"/>
      <c r="E10260" s="560"/>
      <c r="F10260" s="561"/>
      <c r="G10260" s="489"/>
      <c r="H10260" s="489"/>
      <c r="I10260" s="562"/>
      <c r="J10260" s="492"/>
      <c r="K10260" s="458"/>
    </row>
    <row r="10261" spans="1:11">
      <c r="A10261" s="450"/>
      <c r="B10261" s="563"/>
      <c r="C10261" s="564"/>
      <c r="D10261" s="565"/>
      <c r="E10261" s="565"/>
      <c r="F10261" s="566"/>
      <c r="G10261" s="489"/>
      <c r="H10261" s="489"/>
      <c r="I10261" s="562"/>
      <c r="J10261" s="492"/>
      <c r="K10261" s="458"/>
    </row>
    <row r="10262" spans="1:11">
      <c r="A10262" s="450"/>
      <c r="B10262" s="1670" t="s">
        <v>138</v>
      </c>
      <c r="C10262" s="1670"/>
      <c r="D10262" s="1670"/>
      <c r="E10262" s="1670"/>
      <c r="F10262" s="1670"/>
      <c r="G10262" s="1670"/>
      <c r="H10262" s="1670"/>
      <c r="I10262" s="1670"/>
      <c r="J10262" s="501">
        <f>SUM(J10260:J10261)</f>
        <v>0</v>
      </c>
      <c r="K10262" s="458"/>
    </row>
    <row r="10263" spans="1:11">
      <c r="A10263" s="450"/>
      <c r="B10263" s="567"/>
      <c r="C10263" s="511"/>
      <c r="D10263" s="511"/>
      <c r="E10263" s="568"/>
      <c r="F10263" s="569"/>
      <c r="G10263" s="570"/>
      <c r="H10263" s="570"/>
      <c r="I10263" s="571"/>
      <c r="J10263" s="572"/>
      <c r="K10263" s="458"/>
    </row>
    <row r="10264" spans="1:11">
      <c r="A10264" s="450"/>
      <c r="B10264" s="573" t="s">
        <v>1127</v>
      </c>
      <c r="C10264" s="573"/>
      <c r="D10264" s="550"/>
      <c r="E10264" s="523"/>
      <c r="F10264" s="523"/>
      <c r="G10264" s="523"/>
      <c r="H10264" s="574"/>
      <c r="I10264" s="575"/>
      <c r="J10264" s="639">
        <f>(J10250+J10257+J10262)/E10250</f>
        <v>24.562690909090914</v>
      </c>
      <c r="K10264" s="458"/>
    </row>
    <row r="10265" spans="1:11">
      <c r="A10265" s="450"/>
      <c r="B10265" s="553"/>
      <c r="C10265" s="526"/>
      <c r="D10265" s="526"/>
      <c r="E10265" s="554"/>
      <c r="F10265" s="555"/>
      <c r="G10265" s="506"/>
      <c r="H10265" s="506"/>
      <c r="I10265" s="529"/>
      <c r="J10265" s="576"/>
      <c r="K10265" s="458"/>
    </row>
    <row r="10266" spans="1:11" ht="20.399999999999999">
      <c r="A10266" s="450"/>
      <c r="B10266" s="1667" t="s">
        <v>1128</v>
      </c>
      <c r="C10266" s="1668"/>
      <c r="D10266" s="1668"/>
      <c r="E10266" s="1668"/>
      <c r="F10266" s="1669"/>
      <c r="G10266" s="556" t="s">
        <v>494</v>
      </c>
      <c r="H10266" s="506" t="s">
        <v>1126</v>
      </c>
      <c r="I10266" s="557" t="s">
        <v>1115</v>
      </c>
      <c r="J10266" s="509" t="s">
        <v>482</v>
      </c>
      <c r="K10266" s="458"/>
    </row>
    <row r="10267" spans="1:11">
      <c r="A10267" s="450"/>
      <c r="B10267" s="558" t="s">
        <v>1609</v>
      </c>
      <c r="C10267" s="559"/>
      <c r="D10267" s="560"/>
      <c r="E10267" s="560"/>
      <c r="F10267" s="561"/>
      <c r="G10267" s="489">
        <v>0.4</v>
      </c>
      <c r="H10267" s="489" t="s">
        <v>1221</v>
      </c>
      <c r="I10267" s="562">
        <v>0.19</v>
      </c>
      <c r="J10267" s="492">
        <f>G10267*I10267</f>
        <v>7.6000000000000012E-2</v>
      </c>
      <c r="K10267" s="458"/>
    </row>
    <row r="10268" spans="1:11">
      <c r="A10268" s="450"/>
      <c r="B10268" s="802" t="s">
        <v>1610</v>
      </c>
      <c r="C10268" s="564"/>
      <c r="D10268" s="565"/>
      <c r="E10268" s="565"/>
      <c r="F10268" s="566"/>
      <c r="G10268" s="489">
        <v>1</v>
      </c>
      <c r="H10268" s="489" t="s">
        <v>1126</v>
      </c>
      <c r="I10268" s="562">
        <v>90</v>
      </c>
      <c r="J10268" s="492">
        <f t="shared" ref="J10268" si="285">G10268*I10268</f>
        <v>90</v>
      </c>
      <c r="K10268" s="458"/>
    </row>
    <row r="10269" spans="1:11">
      <c r="A10269" s="450"/>
      <c r="B10269" s="563"/>
      <c r="C10269" s="564"/>
      <c r="D10269" s="565"/>
      <c r="E10269" s="565"/>
      <c r="F10269" s="566"/>
      <c r="G10269" s="489"/>
      <c r="H10269" s="489"/>
      <c r="I10269" s="743"/>
      <c r="J10269" s="492"/>
      <c r="K10269" s="458"/>
    </row>
    <row r="10270" spans="1:11">
      <c r="A10270" s="450"/>
      <c r="B10270" s="563"/>
      <c r="C10270" s="564"/>
      <c r="D10270" s="565"/>
      <c r="E10270" s="565"/>
      <c r="F10270" s="566"/>
      <c r="G10270" s="489"/>
      <c r="H10270" s="489"/>
      <c r="I10270" s="743"/>
      <c r="J10270" s="492"/>
      <c r="K10270" s="458"/>
    </row>
    <row r="10271" spans="1:11">
      <c r="A10271" s="450"/>
      <c r="B10271" s="563"/>
      <c r="C10271" s="564"/>
      <c r="D10271" s="565"/>
      <c r="E10271" s="565"/>
      <c r="F10271" s="566"/>
      <c r="G10271" s="489"/>
      <c r="H10271" s="489"/>
      <c r="I10271" s="743"/>
      <c r="J10271" s="492"/>
      <c r="K10271" s="458"/>
    </row>
    <row r="10272" spans="1:11">
      <c r="A10272" s="450"/>
      <c r="B10272" s="563"/>
      <c r="C10272" s="564"/>
      <c r="D10272" s="565"/>
      <c r="E10272" s="565"/>
      <c r="F10272" s="566"/>
      <c r="G10272" s="489"/>
      <c r="H10272" s="489"/>
      <c r="I10272" s="743"/>
      <c r="J10272" s="492"/>
      <c r="K10272" s="458"/>
    </row>
    <row r="10273" spans="1:11">
      <c r="A10273" s="450"/>
      <c r="B10273" s="563"/>
      <c r="C10273" s="564"/>
      <c r="D10273" s="565"/>
      <c r="E10273" s="565"/>
      <c r="F10273" s="566"/>
      <c r="G10273" s="489"/>
      <c r="H10273" s="489"/>
      <c r="I10273" s="743"/>
      <c r="J10273" s="492"/>
      <c r="K10273" s="458"/>
    </row>
    <row r="10274" spans="1:11">
      <c r="A10274" s="450"/>
      <c r="B10274" s="581"/>
      <c r="C10274" s="523"/>
      <c r="D10274" s="523"/>
      <c r="E10274" s="582"/>
      <c r="F10274" s="583"/>
      <c r="G10274" s="532"/>
      <c r="H10274" s="532"/>
      <c r="I10274" s="524" t="s">
        <v>138</v>
      </c>
      <c r="J10274" s="501">
        <f>SUM(J10267:J10273)</f>
        <v>90.075999999999993</v>
      </c>
      <c r="K10274" s="458"/>
    </row>
    <row r="10275" spans="1:11">
      <c r="A10275" s="450"/>
      <c r="B10275" s="584"/>
      <c r="C10275" s="523"/>
      <c r="D10275" s="523"/>
      <c r="E10275" s="582"/>
      <c r="F10275" s="583"/>
      <c r="G10275" s="532"/>
      <c r="H10275" s="532"/>
      <c r="I10275" s="524"/>
      <c r="J10275" s="582"/>
      <c r="K10275" s="458"/>
    </row>
    <row r="10276" spans="1:11" ht="20.399999999999999">
      <c r="A10276" s="450"/>
      <c r="B10276" s="1667" t="s">
        <v>1141</v>
      </c>
      <c r="C10276" s="1668"/>
      <c r="D10276" s="1668"/>
      <c r="E10276" s="1668"/>
      <c r="F10276" s="1669"/>
      <c r="G10276" s="587" t="s">
        <v>494</v>
      </c>
      <c r="H10276" s="506" t="s">
        <v>1115</v>
      </c>
      <c r="I10276" s="557"/>
      <c r="J10276" s="509" t="s">
        <v>482</v>
      </c>
      <c r="K10276" s="458"/>
    </row>
    <row r="10277" spans="1:11">
      <c r="A10277" s="450"/>
      <c r="B10277" s="1654"/>
      <c r="C10277" s="1655"/>
      <c r="D10277" s="1655"/>
      <c r="E10277" s="1655"/>
      <c r="F10277" s="1656"/>
      <c r="G10277" s="489"/>
      <c r="H10277" s="1657"/>
      <c r="I10277" s="1658"/>
      <c r="J10277" s="492"/>
      <c r="K10277" s="458"/>
    </row>
    <row r="10278" spans="1:11">
      <c r="A10278" s="450"/>
      <c r="B10278" s="1659"/>
      <c r="C10278" s="1660"/>
      <c r="D10278" s="1660"/>
      <c r="E10278" s="1660"/>
      <c r="F10278" s="1661"/>
      <c r="G10278" s="496"/>
      <c r="H10278" s="1662"/>
      <c r="I10278" s="1663"/>
      <c r="J10278" s="492"/>
      <c r="K10278" s="458"/>
    </row>
    <row r="10279" spans="1:11">
      <c r="A10279" s="450"/>
      <c r="B10279" s="581"/>
      <c r="C10279" s="523"/>
      <c r="D10279" s="523"/>
      <c r="E10279" s="582"/>
      <c r="F10279" s="583"/>
      <c r="G10279" s="532"/>
      <c r="H10279" s="532"/>
      <c r="I10279" s="524" t="s">
        <v>138</v>
      </c>
      <c r="J10279" s="501">
        <f>SUM(J10277:J10278)</f>
        <v>0</v>
      </c>
      <c r="K10279" s="458"/>
    </row>
    <row r="10280" spans="1:11">
      <c r="A10280" s="450"/>
      <c r="B10280" s="523"/>
      <c r="C10280" s="523"/>
      <c r="D10280" s="523"/>
      <c r="E10280" s="523"/>
      <c r="F10280" s="523"/>
      <c r="G10280" s="523"/>
      <c r="H10280" s="523"/>
      <c r="I10280" s="524"/>
      <c r="J10280" s="523"/>
      <c r="K10280" s="458"/>
    </row>
    <row r="10281" spans="1:11">
      <c r="A10281" s="450"/>
      <c r="B10281" s="1645" t="s">
        <v>1142</v>
      </c>
      <c r="C10281" s="1646"/>
      <c r="D10281" s="1646"/>
      <c r="E10281" s="1646"/>
      <c r="F10281" s="1646"/>
      <c r="G10281" s="1646"/>
      <c r="H10281" s="1646"/>
      <c r="I10281" s="1647"/>
      <c r="J10281" s="573">
        <f>J10279+J10274+J10264</f>
        <v>114.63869090909091</v>
      </c>
      <c r="K10281" s="458"/>
    </row>
    <row r="10282" spans="1:11">
      <c r="A10282" s="450"/>
      <c r="B10282" s="523"/>
      <c r="C10282" s="523"/>
      <c r="D10282" s="523"/>
      <c r="E10282" s="523"/>
      <c r="F10282" s="523"/>
      <c r="G10282" s="523"/>
      <c r="H10282" s="523"/>
      <c r="I10282" s="524"/>
      <c r="J10282" s="523"/>
      <c r="K10282" s="458"/>
    </row>
    <row r="10283" spans="1:11">
      <c r="A10283" s="450"/>
      <c r="B10283" s="1645" t="s">
        <v>1143</v>
      </c>
      <c r="C10283" s="1646"/>
      <c r="D10283" s="1646"/>
      <c r="E10283" s="1646"/>
      <c r="F10283" s="1646"/>
      <c r="G10283" s="1646"/>
      <c r="H10283" s="1646"/>
      <c r="I10283" s="1647"/>
      <c r="J10283" s="501">
        <f>J10281*0</f>
        <v>0</v>
      </c>
      <c r="K10283" s="458"/>
    </row>
    <row r="10284" spans="1:11">
      <c r="A10284" s="450"/>
      <c r="B10284" s="523"/>
      <c r="C10284" s="523"/>
      <c r="D10284" s="523"/>
      <c r="E10284" s="523"/>
      <c r="F10284" s="523"/>
      <c r="G10284" s="523"/>
      <c r="H10284" s="523"/>
      <c r="I10284" s="524"/>
      <c r="J10284" s="523"/>
      <c r="K10284" s="458"/>
    </row>
    <row r="10285" spans="1:11">
      <c r="A10285" s="450"/>
      <c r="B10285" s="1645" t="s">
        <v>1144</v>
      </c>
      <c r="C10285" s="1646"/>
      <c r="D10285" s="1646"/>
      <c r="E10285" s="1646"/>
      <c r="F10285" s="1646"/>
      <c r="G10285" s="1646"/>
      <c r="H10285" s="1646"/>
      <c r="I10285" s="1647"/>
      <c r="J10285" s="573">
        <f>J10281+J10283</f>
        <v>114.63869090909091</v>
      </c>
      <c r="K10285" s="458"/>
    </row>
    <row r="10286" spans="1:11">
      <c r="A10286" s="450"/>
      <c r="B10286" s="511"/>
      <c r="C10286" s="511"/>
      <c r="D10286" s="511"/>
      <c r="E10286" s="511"/>
      <c r="F10286" s="511"/>
      <c r="G10286" s="511"/>
      <c r="H10286" s="511"/>
      <c r="I10286" s="571"/>
      <c r="J10286" s="511"/>
      <c r="K10286" s="458"/>
    </row>
    <row r="10287" spans="1:11">
      <c r="A10287" s="450"/>
      <c r="B10287" s="589"/>
      <c r="C10287" s="559"/>
      <c r="D10287" s="559"/>
      <c r="E10287" s="559"/>
      <c r="F10287" s="559"/>
      <c r="G10287" s="559"/>
      <c r="H10287" s="559"/>
      <c r="I10287" s="559"/>
      <c r="J10287" s="590"/>
      <c r="K10287" s="458"/>
    </row>
    <row r="10288" spans="1:11">
      <c r="A10288" s="450"/>
      <c r="B10288" s="591"/>
      <c r="C10288" s="592"/>
      <c r="D10288" s="593"/>
      <c r="E10288" s="593"/>
      <c r="F10288" s="594" t="s">
        <v>1119</v>
      </c>
      <c r="G10288" s="595" t="s">
        <v>1119</v>
      </c>
      <c r="H10288" s="592"/>
      <c r="I10288" s="592"/>
      <c r="J10288" s="596"/>
      <c r="K10288" s="458"/>
    </row>
    <row r="10289" spans="1:11">
      <c r="A10289" s="450"/>
      <c r="B10289" s="459"/>
      <c r="C10289" s="459"/>
      <c r="D10289" s="459"/>
      <c r="E10289" s="459"/>
      <c r="F10289" s="459"/>
      <c r="G10289" s="459"/>
      <c r="H10289" s="459"/>
      <c r="I10289" s="459"/>
      <c r="J10289" s="459"/>
      <c r="K10289" s="458"/>
    </row>
    <row r="10290" spans="1:11">
      <c r="A10290" s="450"/>
      <c r="B10290" s="597"/>
      <c r="C10290" s="598"/>
      <c r="D10290" s="598"/>
      <c r="E10290" s="598"/>
      <c r="F10290" s="599"/>
      <c r="G10290" s="600" t="s">
        <v>482</v>
      </c>
      <c r="H10290" s="502"/>
      <c r="I10290" s="502"/>
      <c r="J10290" s="505"/>
      <c r="K10290" s="458"/>
    </row>
    <row r="10291" spans="1:11">
      <c r="A10291" s="450"/>
      <c r="B10291" s="601"/>
      <c r="C10291" s="602"/>
      <c r="D10291" s="602"/>
      <c r="E10291" s="602"/>
      <c r="F10291" s="603"/>
      <c r="G10291" s="1648" t="s">
        <v>1145</v>
      </c>
      <c r="H10291" s="1649"/>
      <c r="I10291" s="1649"/>
      <c r="J10291" s="1650"/>
      <c r="K10291" s="458"/>
    </row>
    <row r="10292" spans="1:11">
      <c r="A10292" s="450"/>
      <c r="B10292" s="604"/>
      <c r="C10292" s="605"/>
      <c r="D10292" s="605"/>
      <c r="E10292" s="605"/>
      <c r="F10292" s="606"/>
      <c r="G10292" s="607"/>
      <c r="H10292" s="1651"/>
      <c r="I10292" s="1652"/>
      <c r="J10292" s="1653"/>
      <c r="K10292" s="458"/>
    </row>
    <row r="10293" spans="1:11" ht="15" thickBot="1">
      <c r="A10293" s="608"/>
      <c r="B10293" s="609"/>
      <c r="C10293" s="609"/>
      <c r="D10293" s="609"/>
      <c r="E10293" s="609"/>
      <c r="F10293" s="609"/>
      <c r="G10293" s="609"/>
      <c r="H10293" s="609"/>
      <c r="I10293" s="609"/>
      <c r="J10293" s="609"/>
      <c r="K10293" s="610"/>
    </row>
    <row r="10294" spans="1:11">
      <c r="A10294" s="447"/>
      <c r="B10294" s="448"/>
      <c r="C10294" s="448"/>
      <c r="D10294" s="448"/>
      <c r="E10294" s="448"/>
      <c r="F10294" s="448"/>
      <c r="G10294" s="448"/>
      <c r="H10294" s="448"/>
      <c r="I10294" s="448"/>
      <c r="J10294" s="448"/>
      <c r="K10294" s="449"/>
    </row>
    <row r="10295" spans="1:11">
      <c r="A10295" s="450"/>
      <c r="B10295" s="451" t="s">
        <v>141</v>
      </c>
      <c r="C10295" s="452"/>
      <c r="D10295" s="453" t="s">
        <v>1105</v>
      </c>
      <c r="E10295" s="454"/>
      <c r="F10295" s="455"/>
      <c r="G10295" s="455"/>
      <c r="H10295" s="456"/>
      <c r="I10295" s="456"/>
      <c r="J10295" s="457"/>
      <c r="K10295" s="458"/>
    </row>
    <row r="10296" spans="1:11">
      <c r="A10296" s="450"/>
      <c r="B10296" s="459"/>
      <c r="C10296" s="459"/>
      <c r="D10296" s="459"/>
      <c r="E10296" s="459"/>
      <c r="F10296" s="459"/>
      <c r="G10296" s="459"/>
      <c r="H10296" s="459"/>
      <c r="I10296" s="459"/>
      <c r="J10296" s="459"/>
      <c r="K10296" s="458"/>
    </row>
    <row r="10297" spans="1:11">
      <c r="A10297" s="450"/>
      <c r="B10297" s="460" t="s">
        <v>1146</v>
      </c>
      <c r="C10297" s="461" t="s">
        <v>1107</v>
      </c>
      <c r="D10297" s="1671" t="s">
        <v>198</v>
      </c>
      <c r="E10297" s="1672"/>
      <c r="F10297" s="1672"/>
      <c r="G10297" s="1672"/>
      <c r="H10297" s="1672"/>
      <c r="I10297" s="1673"/>
      <c r="J10297" s="462" t="s">
        <v>1108</v>
      </c>
      <c r="K10297" s="458"/>
    </row>
    <row r="10298" spans="1:11">
      <c r="A10298" s="450"/>
      <c r="B10298" s="463">
        <v>50316</v>
      </c>
      <c r="C10298" s="464"/>
      <c r="D10298" s="1674" t="s">
        <v>1611</v>
      </c>
      <c r="E10298" s="1675"/>
      <c r="F10298" s="1675"/>
      <c r="G10298" s="1675"/>
      <c r="H10298" s="1675"/>
      <c r="I10298" s="1676"/>
      <c r="J10298" s="468" t="str">
        <f>F10315</f>
        <v>U</v>
      </c>
      <c r="K10298" s="458"/>
    </row>
    <row r="10299" spans="1:11">
      <c r="A10299" s="450"/>
      <c r="B10299" s="469"/>
      <c r="C10299" s="469"/>
      <c r="D10299" s="469"/>
      <c r="E10299" s="469"/>
      <c r="F10299" s="469"/>
      <c r="G10299" s="469"/>
      <c r="H10299" s="469"/>
      <c r="I10299" s="470"/>
      <c r="J10299" s="471"/>
      <c r="K10299" s="458"/>
    </row>
    <row r="10300" spans="1:11">
      <c r="A10300" s="450"/>
      <c r="B10300" s="1648" t="s">
        <v>1111</v>
      </c>
      <c r="C10300" s="1650"/>
      <c r="D10300" s="1679" t="s">
        <v>873</v>
      </c>
      <c r="E10300" s="1681" t="s">
        <v>1112</v>
      </c>
      <c r="F10300" s="472" t="s">
        <v>1113</v>
      </c>
      <c r="G10300" s="473"/>
      <c r="H10300" s="472" t="s">
        <v>1114</v>
      </c>
      <c r="I10300" s="473"/>
      <c r="J10300" s="474" t="s">
        <v>1115</v>
      </c>
      <c r="K10300" s="458"/>
    </row>
    <row r="10301" spans="1:11">
      <c r="A10301" s="450"/>
      <c r="B10301" s="1677"/>
      <c r="C10301" s="1678"/>
      <c r="D10301" s="1680"/>
      <c r="E10301" s="1682"/>
      <c r="F10301" s="475" t="s">
        <v>1116</v>
      </c>
      <c r="G10301" s="475" t="s">
        <v>1117</v>
      </c>
      <c r="H10301" s="475" t="s">
        <v>1116</v>
      </c>
      <c r="I10301" s="476" t="s">
        <v>1117</v>
      </c>
      <c r="J10301" s="477" t="s">
        <v>1118</v>
      </c>
      <c r="K10301" s="458"/>
    </row>
    <row r="10302" spans="1:11">
      <c r="A10302" s="450"/>
      <c r="B10302" s="486"/>
      <c r="C10302" s="487"/>
      <c r="D10302" s="488"/>
      <c r="E10302" s="481"/>
      <c r="F10302" s="481"/>
      <c r="G10302" s="482"/>
      <c r="H10302" s="490"/>
      <c r="I10302" s="484"/>
      <c r="J10302" s="492"/>
      <c r="K10302" s="458"/>
    </row>
    <row r="10303" spans="1:11">
      <c r="A10303" s="450"/>
      <c r="B10303" s="486"/>
      <c r="C10303" s="487"/>
      <c r="D10303" s="488"/>
      <c r="E10303" s="489"/>
      <c r="F10303" s="489"/>
      <c r="G10303" s="489"/>
      <c r="H10303" s="490"/>
      <c r="I10303" s="491"/>
      <c r="J10303" s="492">
        <f>H10303*F10303*E10303+I10303*G10303*E10303</f>
        <v>0</v>
      </c>
      <c r="K10303" s="458"/>
    </row>
    <row r="10304" spans="1:11">
      <c r="A10304" s="450"/>
      <c r="B10304" s="493"/>
      <c r="C10304" s="494"/>
      <c r="D10304" s="495"/>
      <c r="E10304" s="496"/>
      <c r="F10304" s="496"/>
      <c r="G10304" s="496"/>
      <c r="H10304" s="497"/>
      <c r="I10304" s="498"/>
      <c r="J10304" s="492">
        <f>H10304*F10304*E10304+I10304*G10304*E10304</f>
        <v>0</v>
      </c>
      <c r="K10304" s="458"/>
    </row>
    <row r="10305" spans="1:11">
      <c r="A10305" s="450"/>
      <c r="B10305" s="499" t="s">
        <v>1119</v>
      </c>
      <c r="C10305" s="469"/>
      <c r="D10305" s="469"/>
      <c r="E10305" s="469"/>
      <c r="F10305" s="469"/>
      <c r="G10305" s="469"/>
      <c r="H10305" s="469"/>
      <c r="I10305" s="500" t="s">
        <v>138</v>
      </c>
      <c r="J10305" s="501">
        <f>SUM(J10302:J10304)</f>
        <v>0</v>
      </c>
      <c r="K10305" s="458"/>
    </row>
    <row r="10306" spans="1:11">
      <c r="A10306" s="450"/>
      <c r="B10306" s="502"/>
      <c r="C10306" s="502"/>
      <c r="D10306" s="502"/>
      <c r="E10306" s="502"/>
      <c r="F10306" s="502"/>
      <c r="G10306" s="502"/>
      <c r="H10306" s="502"/>
      <c r="I10306" s="503"/>
      <c r="J10306" s="504"/>
      <c r="K10306" s="458"/>
    </row>
    <row r="10307" spans="1:11" ht="20.399999999999999">
      <c r="A10307" s="450"/>
      <c r="B10307" s="1664" t="s">
        <v>1120</v>
      </c>
      <c r="C10307" s="1665"/>
      <c r="D10307" s="1665"/>
      <c r="E10307" s="1666"/>
      <c r="F10307" s="505" t="s">
        <v>873</v>
      </c>
      <c r="G10307" s="506"/>
      <c r="H10307" s="507" t="s">
        <v>560</v>
      </c>
      <c r="I10307" s="508" t="s">
        <v>1121</v>
      </c>
      <c r="J10307" s="509" t="s">
        <v>1122</v>
      </c>
      <c r="K10307" s="458"/>
    </row>
    <row r="10308" spans="1:11">
      <c r="A10308" s="450"/>
      <c r="B10308" s="510"/>
      <c r="C10308" s="511"/>
      <c r="D10308" s="512"/>
      <c r="E10308" s="513"/>
      <c r="F10308" s="514"/>
      <c r="G10308" s="515"/>
      <c r="H10308" s="516"/>
      <c r="I10308" s="484"/>
      <c r="J10308" s="485"/>
      <c r="K10308" s="458"/>
    </row>
    <row r="10309" spans="1:11">
      <c r="A10309" s="450"/>
      <c r="B10309" s="517"/>
      <c r="C10309" s="518"/>
      <c r="D10309" s="459"/>
      <c r="E10309" s="487"/>
      <c r="F10309" s="488"/>
      <c r="G10309" s="519"/>
      <c r="H10309" s="520"/>
      <c r="I10309" s="521"/>
      <c r="J10309" s="492"/>
      <c r="K10309" s="458"/>
    </row>
    <row r="10310" spans="1:11">
      <c r="A10310" s="450"/>
      <c r="B10310" s="517" t="s">
        <v>734</v>
      </c>
      <c r="C10310" s="518"/>
      <c r="D10310" s="459"/>
      <c r="E10310" s="487"/>
      <c r="F10310" s="488"/>
      <c r="G10310" s="519"/>
      <c r="H10310" s="520">
        <v>0.45833299999999999</v>
      </c>
      <c r="I10310" s="521">
        <f>VLOOKUP(B10310,'MÃO DE OBRA'!$A:$E,5,FALSE)/220</f>
        <v>23.596363636363641</v>
      </c>
      <c r="J10310" s="492">
        <f t="shared" ref="J10310" si="286">H10310*I10310</f>
        <v>10.814992134545456</v>
      </c>
      <c r="K10310" s="458"/>
    </row>
    <row r="10311" spans="1:11">
      <c r="A10311" s="450"/>
      <c r="B10311" s="517"/>
      <c r="C10311" s="518"/>
      <c r="D10311" s="459"/>
      <c r="E10311" s="487"/>
      <c r="F10311" s="488"/>
      <c r="G10311" s="519"/>
      <c r="H10311" s="520"/>
      <c r="I10311" s="521"/>
      <c r="J10311" s="492"/>
      <c r="K10311" s="458"/>
    </row>
    <row r="10312" spans="1:11">
      <c r="A10312" s="450"/>
      <c r="B10312" s="517"/>
      <c r="C10312" s="518"/>
      <c r="D10312" s="459"/>
      <c r="E10312" s="487"/>
      <c r="F10312" s="488"/>
      <c r="G10312" s="519"/>
      <c r="H10312" s="520"/>
      <c r="I10312" s="491"/>
      <c r="J10312" s="492">
        <f>H10312*I10312</f>
        <v>0</v>
      </c>
      <c r="K10312" s="458"/>
    </row>
    <row r="10313" spans="1:11">
      <c r="A10313" s="450"/>
      <c r="B10313" s="499" t="s">
        <v>1119</v>
      </c>
      <c r="C10313" s="502"/>
      <c r="D10313" s="502"/>
      <c r="E10313" s="502"/>
      <c r="F10313" s="502"/>
      <c r="G10313" s="502"/>
      <c r="H10313" s="502"/>
      <c r="I10313" s="522" t="s">
        <v>138</v>
      </c>
      <c r="J10313" s="501">
        <f>SUM(J10308:J10312)</f>
        <v>10.814992134545456</v>
      </c>
      <c r="K10313" s="458"/>
    </row>
    <row r="10314" spans="1:11">
      <c r="A10314" s="450"/>
      <c r="B10314" s="523"/>
      <c r="C10314" s="523"/>
      <c r="D10314" s="523"/>
      <c r="E10314" s="523"/>
      <c r="F10314" s="523"/>
      <c r="G10314" s="523"/>
      <c r="H10314" s="523"/>
      <c r="I10314" s="524"/>
      <c r="J10314" s="523"/>
      <c r="K10314" s="458"/>
    </row>
    <row r="10315" spans="1:11">
      <c r="A10315" s="450"/>
      <c r="B10315" s="525" t="s">
        <v>1123</v>
      </c>
      <c r="C10315" s="526"/>
      <c r="D10315" s="523"/>
      <c r="E10315" s="527">
        <v>1</v>
      </c>
      <c r="F10315" s="528" t="s">
        <v>1563</v>
      </c>
      <c r="G10315" s="506"/>
      <c r="H10315" s="506"/>
      <c r="I10315" s="529" t="s">
        <v>1124</v>
      </c>
      <c r="J10315" s="501">
        <f>J10305+J10313</f>
        <v>10.814992134545456</v>
      </c>
      <c r="K10315" s="458"/>
    </row>
    <row r="10316" spans="1:11">
      <c r="A10316" s="450"/>
      <c r="B10316" s="530"/>
      <c r="C10316" s="523"/>
      <c r="D10316" s="523"/>
      <c r="E10316" s="531"/>
      <c r="F10316" s="532"/>
      <c r="G10316" s="532"/>
      <c r="H10316" s="532"/>
      <c r="I10316" s="524"/>
      <c r="J10316" s="523"/>
      <c r="K10316" s="458"/>
    </row>
    <row r="10317" spans="1:11" ht="20.399999999999999">
      <c r="A10317" s="450"/>
      <c r="B10317" s="1667" t="s">
        <v>481</v>
      </c>
      <c r="C10317" s="1668"/>
      <c r="D10317" s="1668"/>
      <c r="E10317" s="1669"/>
      <c r="F10317" s="533" t="s">
        <v>873</v>
      </c>
      <c r="G10317" s="534" t="s">
        <v>493</v>
      </c>
      <c r="H10317" s="507" t="s">
        <v>1115</v>
      </c>
      <c r="I10317" s="535" t="s">
        <v>480</v>
      </c>
      <c r="J10317" s="536" t="s">
        <v>482</v>
      </c>
      <c r="K10317" s="458"/>
    </row>
    <row r="10318" spans="1:11">
      <c r="A10318" s="450"/>
      <c r="B10318" s="537"/>
      <c r="C10318" s="538"/>
      <c r="D10318" s="538"/>
      <c r="E10318" s="539"/>
      <c r="F10318" s="540"/>
      <c r="G10318" s="541"/>
      <c r="H10318" s="547"/>
      <c r="I10318" s="543"/>
      <c r="J10318" s="485"/>
      <c r="K10318" s="458"/>
    </row>
    <row r="10319" spans="1:11">
      <c r="A10319" s="450"/>
      <c r="B10319" s="537"/>
      <c r="C10319" s="518"/>
      <c r="D10319" s="518"/>
      <c r="E10319" s="487"/>
      <c r="F10319" s="540"/>
      <c r="G10319" s="541"/>
      <c r="H10319" s="547"/>
      <c r="I10319" s="543"/>
      <c r="J10319" s="492"/>
      <c r="K10319" s="458"/>
    </row>
    <row r="10320" spans="1:11">
      <c r="A10320" s="450"/>
      <c r="B10320" s="517"/>
      <c r="C10320" s="518"/>
      <c r="D10320" s="518"/>
      <c r="E10320" s="487"/>
      <c r="F10320" s="488"/>
      <c r="G10320" s="546"/>
      <c r="H10320" s="547"/>
      <c r="I10320" s="543"/>
      <c r="J10320" s="492">
        <f>H10320*I10320*E10302*F10302</f>
        <v>0</v>
      </c>
      <c r="K10320" s="458"/>
    </row>
    <row r="10321" spans="1:11">
      <c r="A10321" s="450"/>
      <c r="B10321" s="517"/>
      <c r="C10321" s="526"/>
      <c r="D10321" s="526"/>
      <c r="E10321" s="494"/>
      <c r="F10321" s="488"/>
      <c r="G10321" s="468"/>
      <c r="H10321" s="547"/>
      <c r="I10321" s="548"/>
      <c r="J10321" s="492">
        <f>H10321*I10321*E10303*F10303</f>
        <v>0</v>
      </c>
      <c r="K10321" s="458"/>
    </row>
    <row r="10322" spans="1:11">
      <c r="A10322" s="450"/>
      <c r="B10322" s="550" t="s">
        <v>1119</v>
      </c>
      <c r="C10322" s="526"/>
      <c r="D10322" s="526"/>
      <c r="E10322" s="526"/>
      <c r="F10322" s="523"/>
      <c r="G10322" s="526"/>
      <c r="H10322" s="551"/>
      <c r="I10322" s="552" t="s">
        <v>138</v>
      </c>
      <c r="J10322" s="501">
        <f>SUM(J10318:J10321)</f>
        <v>0</v>
      </c>
      <c r="K10322" s="458"/>
    </row>
    <row r="10323" spans="1:11">
      <c r="A10323" s="450"/>
      <c r="B10323" s="553"/>
      <c r="C10323" s="526"/>
      <c r="D10323" s="526"/>
      <c r="E10323" s="554"/>
      <c r="F10323" s="555"/>
      <c r="G10323" s="506"/>
      <c r="H10323" s="506"/>
      <c r="I10323" s="529"/>
      <c r="J10323" s="554"/>
      <c r="K10323" s="458"/>
    </row>
    <row r="10324" spans="1:11" ht="20.399999999999999">
      <c r="A10324" s="450"/>
      <c r="B10324" s="1667" t="s">
        <v>1125</v>
      </c>
      <c r="C10324" s="1668"/>
      <c r="D10324" s="1668"/>
      <c r="E10324" s="1668"/>
      <c r="F10324" s="1669"/>
      <c r="G10324" s="556" t="s">
        <v>494</v>
      </c>
      <c r="H10324" s="506" t="s">
        <v>1126</v>
      </c>
      <c r="I10324" s="557" t="s">
        <v>1115</v>
      </c>
      <c r="J10324" s="509" t="s">
        <v>482</v>
      </c>
      <c r="K10324" s="458"/>
    </row>
    <row r="10325" spans="1:11">
      <c r="A10325" s="450"/>
      <c r="B10325" s="558"/>
      <c r="C10325" s="559"/>
      <c r="D10325" s="560"/>
      <c r="E10325" s="560"/>
      <c r="F10325" s="561"/>
      <c r="G10325" s="489"/>
      <c r="H10325" s="489"/>
      <c r="I10325" s="562"/>
      <c r="J10325" s="492"/>
      <c r="K10325" s="458"/>
    </row>
    <row r="10326" spans="1:11">
      <c r="A10326" s="450"/>
      <c r="B10326" s="563"/>
      <c r="C10326" s="564"/>
      <c r="D10326" s="565"/>
      <c r="E10326" s="565"/>
      <c r="F10326" s="566"/>
      <c r="G10326" s="489"/>
      <c r="H10326" s="489"/>
      <c r="I10326" s="562"/>
      <c r="J10326" s="492"/>
      <c r="K10326" s="458"/>
    </row>
    <row r="10327" spans="1:11">
      <c r="A10327" s="450"/>
      <c r="B10327" s="1670" t="s">
        <v>138</v>
      </c>
      <c r="C10327" s="1670"/>
      <c r="D10327" s="1670"/>
      <c r="E10327" s="1670"/>
      <c r="F10327" s="1670"/>
      <c r="G10327" s="1670"/>
      <c r="H10327" s="1670"/>
      <c r="I10327" s="1670"/>
      <c r="J10327" s="501">
        <f>SUM(J10325:J10326)</f>
        <v>0</v>
      </c>
      <c r="K10327" s="458"/>
    </row>
    <row r="10328" spans="1:11">
      <c r="A10328" s="450"/>
      <c r="B10328" s="567"/>
      <c r="C10328" s="511"/>
      <c r="D10328" s="511"/>
      <c r="E10328" s="568"/>
      <c r="F10328" s="569"/>
      <c r="G10328" s="570"/>
      <c r="H10328" s="570"/>
      <c r="I10328" s="571"/>
      <c r="J10328" s="572"/>
      <c r="K10328" s="458"/>
    </row>
    <row r="10329" spans="1:11">
      <c r="A10329" s="450"/>
      <c r="B10329" s="573" t="s">
        <v>1127</v>
      </c>
      <c r="C10329" s="573"/>
      <c r="D10329" s="550"/>
      <c r="E10329" s="523"/>
      <c r="F10329" s="523"/>
      <c r="G10329" s="523"/>
      <c r="H10329" s="574"/>
      <c r="I10329" s="575"/>
      <c r="J10329" s="639">
        <f>(J10315+J10322+J10327)/E10315</f>
        <v>10.814992134545456</v>
      </c>
      <c r="K10329" s="458"/>
    </row>
    <row r="10330" spans="1:11">
      <c r="A10330" s="450"/>
      <c r="B10330" s="553"/>
      <c r="C10330" s="526"/>
      <c r="D10330" s="526"/>
      <c r="E10330" s="554"/>
      <c r="F10330" s="555"/>
      <c r="G10330" s="506"/>
      <c r="H10330" s="506"/>
      <c r="I10330" s="529"/>
      <c r="J10330" s="576"/>
      <c r="K10330" s="458"/>
    </row>
    <row r="10331" spans="1:11" ht="20.399999999999999">
      <c r="A10331" s="450"/>
      <c r="B10331" s="1667" t="s">
        <v>1128</v>
      </c>
      <c r="C10331" s="1668"/>
      <c r="D10331" s="1668"/>
      <c r="E10331" s="1668"/>
      <c r="F10331" s="1669"/>
      <c r="G10331" s="556" t="s">
        <v>494</v>
      </c>
      <c r="H10331" s="506" t="s">
        <v>1126</v>
      </c>
      <c r="I10331" s="557" t="s">
        <v>1115</v>
      </c>
      <c r="J10331" s="509" t="s">
        <v>482</v>
      </c>
      <c r="K10331" s="458"/>
    </row>
    <row r="10332" spans="1:11">
      <c r="A10332" s="450"/>
      <c r="B10332" s="558" t="s">
        <v>1609</v>
      </c>
      <c r="C10332" s="559"/>
      <c r="D10332" s="560"/>
      <c r="E10332" s="560"/>
      <c r="F10332" s="561"/>
      <c r="G10332" s="489">
        <v>0.6283185</v>
      </c>
      <c r="H10332" s="489" t="s">
        <v>1221</v>
      </c>
      <c r="I10332" s="562">
        <v>0.19</v>
      </c>
      <c r="J10332" s="492">
        <f>G10332*I10332</f>
        <v>0.11938051500000001</v>
      </c>
      <c r="K10332" s="458"/>
    </row>
    <row r="10333" spans="1:11">
      <c r="A10333" s="450"/>
      <c r="B10333" s="563" t="s">
        <v>1612</v>
      </c>
      <c r="C10333" s="564"/>
      <c r="D10333" s="565"/>
      <c r="E10333" s="565"/>
      <c r="F10333" s="566"/>
      <c r="G10333" s="489">
        <v>1</v>
      </c>
      <c r="H10333" s="489" t="s">
        <v>1126</v>
      </c>
      <c r="I10333" s="562">
        <v>140.62</v>
      </c>
      <c r="J10333" s="492">
        <f t="shared" ref="J10333" si="287">G10333*I10333</f>
        <v>140.62</v>
      </c>
      <c r="K10333" s="458"/>
    </row>
    <row r="10334" spans="1:11">
      <c r="A10334" s="450"/>
      <c r="B10334" s="563"/>
      <c r="C10334" s="564"/>
      <c r="D10334" s="565"/>
      <c r="E10334" s="565"/>
      <c r="F10334" s="566"/>
      <c r="G10334" s="489"/>
      <c r="H10334" s="489"/>
      <c r="I10334" s="743"/>
      <c r="J10334" s="492"/>
      <c r="K10334" s="458"/>
    </row>
    <row r="10335" spans="1:11">
      <c r="A10335" s="450"/>
      <c r="B10335" s="563"/>
      <c r="C10335" s="564"/>
      <c r="D10335" s="565"/>
      <c r="E10335" s="565"/>
      <c r="F10335" s="566"/>
      <c r="G10335" s="489"/>
      <c r="H10335" s="489"/>
      <c r="I10335" s="743"/>
      <c r="J10335" s="492"/>
      <c r="K10335" s="458"/>
    </row>
    <row r="10336" spans="1:11">
      <c r="A10336" s="450"/>
      <c r="B10336" s="563"/>
      <c r="C10336" s="564"/>
      <c r="D10336" s="565"/>
      <c r="E10336" s="565"/>
      <c r="F10336" s="566"/>
      <c r="G10336" s="489"/>
      <c r="H10336" s="489"/>
      <c r="I10336" s="743"/>
      <c r="J10336" s="492"/>
      <c r="K10336" s="458"/>
    </row>
    <row r="10337" spans="1:11">
      <c r="A10337" s="450"/>
      <c r="B10337" s="563"/>
      <c r="C10337" s="564"/>
      <c r="D10337" s="565"/>
      <c r="E10337" s="565"/>
      <c r="F10337" s="566"/>
      <c r="G10337" s="489"/>
      <c r="H10337" s="489"/>
      <c r="I10337" s="743"/>
      <c r="J10337" s="492"/>
      <c r="K10337" s="458"/>
    </row>
    <row r="10338" spans="1:11">
      <c r="A10338" s="450"/>
      <c r="B10338" s="563"/>
      <c r="C10338" s="564"/>
      <c r="D10338" s="565"/>
      <c r="E10338" s="565"/>
      <c r="F10338" s="566"/>
      <c r="G10338" s="489"/>
      <c r="H10338" s="489"/>
      <c r="I10338" s="743"/>
      <c r="J10338" s="492"/>
      <c r="K10338" s="458"/>
    </row>
    <row r="10339" spans="1:11">
      <c r="A10339" s="450"/>
      <c r="B10339" s="581"/>
      <c r="C10339" s="523"/>
      <c r="D10339" s="523"/>
      <c r="E10339" s="582"/>
      <c r="F10339" s="583"/>
      <c r="G10339" s="532"/>
      <c r="H10339" s="532"/>
      <c r="I10339" s="524" t="s">
        <v>138</v>
      </c>
      <c r="J10339" s="501">
        <f>SUM(J10332:J10338)</f>
        <v>140.73938051499999</v>
      </c>
      <c r="K10339" s="458"/>
    </row>
    <row r="10340" spans="1:11">
      <c r="A10340" s="450"/>
      <c r="B10340" s="584"/>
      <c r="C10340" s="523"/>
      <c r="D10340" s="523"/>
      <c r="E10340" s="582"/>
      <c r="F10340" s="583"/>
      <c r="G10340" s="532"/>
      <c r="H10340" s="532"/>
      <c r="I10340" s="524"/>
      <c r="J10340" s="582"/>
      <c r="K10340" s="458"/>
    </row>
    <row r="10341" spans="1:11" ht="20.399999999999999">
      <c r="A10341" s="450"/>
      <c r="B10341" s="1667" t="s">
        <v>1141</v>
      </c>
      <c r="C10341" s="1668"/>
      <c r="D10341" s="1668"/>
      <c r="E10341" s="1668"/>
      <c r="F10341" s="1669"/>
      <c r="G10341" s="587" t="s">
        <v>494</v>
      </c>
      <c r="H10341" s="506" t="s">
        <v>1115</v>
      </c>
      <c r="I10341" s="557"/>
      <c r="J10341" s="509" t="s">
        <v>482</v>
      </c>
      <c r="K10341" s="458"/>
    </row>
    <row r="10342" spans="1:11">
      <c r="A10342" s="450"/>
      <c r="B10342" s="1654"/>
      <c r="C10342" s="1655"/>
      <c r="D10342" s="1655"/>
      <c r="E10342" s="1655"/>
      <c r="F10342" s="1656"/>
      <c r="G10342" s="489"/>
      <c r="H10342" s="1657"/>
      <c r="I10342" s="1658"/>
      <c r="J10342" s="492"/>
      <c r="K10342" s="458"/>
    </row>
    <row r="10343" spans="1:11">
      <c r="A10343" s="450"/>
      <c r="B10343" s="1659"/>
      <c r="C10343" s="1660"/>
      <c r="D10343" s="1660"/>
      <c r="E10343" s="1660"/>
      <c r="F10343" s="1661"/>
      <c r="G10343" s="496"/>
      <c r="H10343" s="1662"/>
      <c r="I10343" s="1663"/>
      <c r="J10343" s="492"/>
      <c r="K10343" s="458"/>
    </row>
    <row r="10344" spans="1:11">
      <c r="A10344" s="450"/>
      <c r="B10344" s="581"/>
      <c r="C10344" s="523"/>
      <c r="D10344" s="523"/>
      <c r="E10344" s="582"/>
      <c r="F10344" s="583"/>
      <c r="G10344" s="532"/>
      <c r="H10344" s="532"/>
      <c r="I10344" s="524" t="s">
        <v>138</v>
      </c>
      <c r="J10344" s="501">
        <f>SUM(J10342:J10343)</f>
        <v>0</v>
      </c>
      <c r="K10344" s="458"/>
    </row>
    <row r="10345" spans="1:11">
      <c r="A10345" s="450"/>
      <c r="B10345" s="523"/>
      <c r="C10345" s="523"/>
      <c r="D10345" s="523"/>
      <c r="E10345" s="523"/>
      <c r="F10345" s="523"/>
      <c r="G10345" s="523"/>
      <c r="H10345" s="523"/>
      <c r="I10345" s="524"/>
      <c r="J10345" s="523"/>
      <c r="K10345" s="458"/>
    </row>
    <row r="10346" spans="1:11">
      <c r="A10346" s="450"/>
      <c r="B10346" s="1645" t="s">
        <v>1142</v>
      </c>
      <c r="C10346" s="1646"/>
      <c r="D10346" s="1646"/>
      <c r="E10346" s="1646"/>
      <c r="F10346" s="1646"/>
      <c r="G10346" s="1646"/>
      <c r="H10346" s="1646"/>
      <c r="I10346" s="1647"/>
      <c r="J10346" s="573">
        <f>J10344+J10339+J10329</f>
        <v>151.55437264954546</v>
      </c>
      <c r="K10346" s="458"/>
    </row>
    <row r="10347" spans="1:11">
      <c r="A10347" s="450"/>
      <c r="B10347" s="523"/>
      <c r="C10347" s="523"/>
      <c r="D10347" s="523"/>
      <c r="E10347" s="523"/>
      <c r="F10347" s="523"/>
      <c r="G10347" s="523"/>
      <c r="H10347" s="523"/>
      <c r="I10347" s="524"/>
      <c r="J10347" s="523"/>
      <c r="K10347" s="458"/>
    </row>
    <row r="10348" spans="1:11">
      <c r="A10348" s="450"/>
      <c r="B10348" s="1645" t="s">
        <v>1143</v>
      </c>
      <c r="C10348" s="1646"/>
      <c r="D10348" s="1646"/>
      <c r="E10348" s="1646"/>
      <c r="F10348" s="1646"/>
      <c r="G10348" s="1646"/>
      <c r="H10348" s="1646"/>
      <c r="I10348" s="1647"/>
      <c r="J10348" s="501">
        <f>J10346*0</f>
        <v>0</v>
      </c>
      <c r="K10348" s="458"/>
    </row>
    <row r="10349" spans="1:11">
      <c r="A10349" s="450"/>
      <c r="B10349" s="523"/>
      <c r="C10349" s="523"/>
      <c r="D10349" s="523"/>
      <c r="E10349" s="523"/>
      <c r="F10349" s="523"/>
      <c r="G10349" s="523"/>
      <c r="H10349" s="523"/>
      <c r="I10349" s="524"/>
      <c r="J10349" s="523"/>
      <c r="K10349" s="458"/>
    </row>
    <row r="10350" spans="1:11">
      <c r="A10350" s="450"/>
      <c r="B10350" s="1645" t="s">
        <v>1144</v>
      </c>
      <c r="C10350" s="1646"/>
      <c r="D10350" s="1646"/>
      <c r="E10350" s="1646"/>
      <c r="F10350" s="1646"/>
      <c r="G10350" s="1646"/>
      <c r="H10350" s="1646"/>
      <c r="I10350" s="1647"/>
      <c r="J10350" s="573">
        <f>J10346+J10348</f>
        <v>151.55437264954546</v>
      </c>
      <c r="K10350" s="458"/>
    </row>
    <row r="10351" spans="1:11">
      <c r="A10351" s="450"/>
      <c r="B10351" s="511"/>
      <c r="C10351" s="511"/>
      <c r="D10351" s="511"/>
      <c r="E10351" s="511"/>
      <c r="F10351" s="511"/>
      <c r="G10351" s="511"/>
      <c r="H10351" s="511"/>
      <c r="I10351" s="571"/>
      <c r="J10351" s="511"/>
      <c r="K10351" s="458"/>
    </row>
    <row r="10352" spans="1:11">
      <c r="A10352" s="450"/>
      <c r="B10352" s="589"/>
      <c r="C10352" s="559"/>
      <c r="D10352" s="559"/>
      <c r="E10352" s="559"/>
      <c r="F10352" s="559"/>
      <c r="G10352" s="559"/>
      <c r="H10352" s="559"/>
      <c r="I10352" s="559"/>
      <c r="J10352" s="590"/>
      <c r="K10352" s="458"/>
    </row>
    <row r="10353" spans="1:11">
      <c r="A10353" s="450"/>
      <c r="B10353" s="591"/>
      <c r="C10353" s="592"/>
      <c r="D10353" s="593"/>
      <c r="E10353" s="593"/>
      <c r="F10353" s="594" t="s">
        <v>1119</v>
      </c>
      <c r="G10353" s="595" t="s">
        <v>1119</v>
      </c>
      <c r="H10353" s="592"/>
      <c r="I10353" s="592"/>
      <c r="J10353" s="596"/>
      <c r="K10353" s="458"/>
    </row>
    <row r="10354" spans="1:11">
      <c r="A10354" s="450"/>
      <c r="B10354" s="459"/>
      <c r="C10354" s="459"/>
      <c r="D10354" s="459"/>
      <c r="E10354" s="459"/>
      <c r="F10354" s="459"/>
      <c r="G10354" s="459"/>
      <c r="H10354" s="459"/>
      <c r="I10354" s="459"/>
      <c r="J10354" s="459"/>
      <c r="K10354" s="458"/>
    </row>
    <row r="10355" spans="1:11">
      <c r="A10355" s="450"/>
      <c r="B10355" s="597"/>
      <c r="C10355" s="598"/>
      <c r="D10355" s="598"/>
      <c r="E10355" s="598"/>
      <c r="F10355" s="599"/>
      <c r="G10355" s="600" t="s">
        <v>482</v>
      </c>
      <c r="H10355" s="502"/>
      <c r="I10355" s="502"/>
      <c r="J10355" s="505"/>
      <c r="K10355" s="458"/>
    </row>
    <row r="10356" spans="1:11">
      <c r="A10356" s="450"/>
      <c r="B10356" s="601"/>
      <c r="C10356" s="602"/>
      <c r="D10356" s="602"/>
      <c r="E10356" s="602"/>
      <c r="F10356" s="603"/>
      <c r="G10356" s="1648" t="s">
        <v>1145</v>
      </c>
      <c r="H10356" s="1649"/>
      <c r="I10356" s="1649"/>
      <c r="J10356" s="1650"/>
      <c r="K10356" s="458"/>
    </row>
    <row r="10357" spans="1:11">
      <c r="A10357" s="450"/>
      <c r="B10357" s="604"/>
      <c r="C10357" s="605"/>
      <c r="D10357" s="605"/>
      <c r="E10357" s="605"/>
      <c r="F10357" s="606"/>
      <c r="G10357" s="607"/>
      <c r="H10357" s="1651"/>
      <c r="I10357" s="1652"/>
      <c r="J10357" s="1653"/>
      <c r="K10357" s="458"/>
    </row>
    <row r="10358" spans="1:11" ht="15" thickBot="1">
      <c r="A10358" s="608"/>
      <c r="B10358" s="609"/>
      <c r="C10358" s="609"/>
      <c r="D10358" s="609"/>
      <c r="E10358" s="609"/>
      <c r="F10358" s="609"/>
      <c r="G10358" s="609"/>
      <c r="H10358" s="609"/>
      <c r="I10358" s="609"/>
      <c r="J10358" s="609"/>
      <c r="K10358" s="610"/>
    </row>
    <row r="10359" spans="1:11">
      <c r="A10359" s="447"/>
      <c r="B10359" s="448"/>
      <c r="C10359" s="448"/>
      <c r="D10359" s="448"/>
      <c r="E10359" s="448"/>
      <c r="F10359" s="448"/>
      <c r="G10359" s="448"/>
      <c r="H10359" s="448"/>
      <c r="I10359" s="448"/>
      <c r="J10359" s="448"/>
      <c r="K10359" s="449"/>
    </row>
    <row r="10360" spans="1:11">
      <c r="A10360" s="450"/>
      <c r="B10360" s="451" t="s">
        <v>141</v>
      </c>
      <c r="C10360" s="452"/>
      <c r="D10360" s="453" t="s">
        <v>1105</v>
      </c>
      <c r="E10360" s="454"/>
      <c r="F10360" s="455"/>
      <c r="G10360" s="455"/>
      <c r="H10360" s="456"/>
      <c r="I10360" s="456"/>
      <c r="J10360" s="457"/>
      <c r="K10360" s="458"/>
    </row>
    <row r="10361" spans="1:11">
      <c r="A10361" s="450"/>
      <c r="B10361" s="459"/>
      <c r="C10361" s="459"/>
      <c r="D10361" s="459"/>
      <c r="E10361" s="459"/>
      <c r="F10361" s="459"/>
      <c r="G10361" s="459"/>
      <c r="H10361" s="459"/>
      <c r="I10361" s="459"/>
      <c r="J10361" s="459"/>
      <c r="K10361" s="458"/>
    </row>
    <row r="10362" spans="1:11">
      <c r="A10362" s="450"/>
      <c r="B10362" s="460" t="s">
        <v>1173</v>
      </c>
      <c r="C10362" s="461" t="s">
        <v>1107</v>
      </c>
      <c r="D10362" s="1671" t="s">
        <v>198</v>
      </c>
      <c r="E10362" s="1672"/>
      <c r="F10362" s="1672"/>
      <c r="G10362" s="1672"/>
      <c r="H10362" s="1672"/>
      <c r="I10362" s="1673"/>
      <c r="J10362" s="462" t="s">
        <v>1108</v>
      </c>
      <c r="K10362" s="458"/>
    </row>
    <row r="10363" spans="1:11">
      <c r="A10363" s="450"/>
      <c r="B10363" s="463">
        <v>80660</v>
      </c>
      <c r="C10363" s="464"/>
      <c r="D10363" s="1674" t="s">
        <v>1613</v>
      </c>
      <c r="E10363" s="1675"/>
      <c r="F10363" s="1675"/>
      <c r="G10363" s="1675"/>
      <c r="H10363" s="1675"/>
      <c r="I10363" s="1676"/>
      <c r="J10363" s="468" t="str">
        <f>F10380</f>
        <v>U</v>
      </c>
      <c r="K10363" s="458"/>
    </row>
    <row r="10364" spans="1:11">
      <c r="A10364" s="450"/>
      <c r="B10364" s="469"/>
      <c r="C10364" s="469"/>
      <c r="D10364" s="469"/>
      <c r="E10364" s="469"/>
      <c r="F10364" s="469"/>
      <c r="G10364" s="469"/>
      <c r="H10364" s="469"/>
      <c r="I10364" s="470"/>
      <c r="J10364" s="471"/>
      <c r="K10364" s="458"/>
    </row>
    <row r="10365" spans="1:11">
      <c r="A10365" s="450"/>
      <c r="B10365" s="1648" t="s">
        <v>1111</v>
      </c>
      <c r="C10365" s="1650"/>
      <c r="D10365" s="1679" t="s">
        <v>873</v>
      </c>
      <c r="E10365" s="1681" t="s">
        <v>1112</v>
      </c>
      <c r="F10365" s="472" t="s">
        <v>1113</v>
      </c>
      <c r="G10365" s="473"/>
      <c r="H10365" s="472" t="s">
        <v>1114</v>
      </c>
      <c r="I10365" s="473"/>
      <c r="J10365" s="474" t="s">
        <v>1115</v>
      </c>
      <c r="K10365" s="458"/>
    </row>
    <row r="10366" spans="1:11">
      <c r="A10366" s="450"/>
      <c r="B10366" s="1677"/>
      <c r="C10366" s="1678"/>
      <c r="D10366" s="1680"/>
      <c r="E10366" s="1682"/>
      <c r="F10366" s="475" t="s">
        <v>1116</v>
      </c>
      <c r="G10366" s="475" t="s">
        <v>1117</v>
      </c>
      <c r="H10366" s="475" t="s">
        <v>1116</v>
      </c>
      <c r="I10366" s="476" t="s">
        <v>1117</v>
      </c>
      <c r="J10366" s="477" t="s">
        <v>1118</v>
      </c>
      <c r="K10366" s="458"/>
    </row>
    <row r="10367" spans="1:11">
      <c r="A10367" s="450"/>
      <c r="B10367" s="486"/>
      <c r="C10367" s="487"/>
      <c r="D10367" s="488"/>
      <c r="E10367" s="481"/>
      <c r="F10367" s="481"/>
      <c r="G10367" s="482"/>
      <c r="H10367" s="490"/>
      <c r="I10367" s="484"/>
      <c r="J10367" s="492"/>
      <c r="K10367" s="458"/>
    </row>
    <row r="10368" spans="1:11">
      <c r="A10368" s="450"/>
      <c r="B10368" s="486"/>
      <c r="C10368" s="487"/>
      <c r="D10368" s="488"/>
      <c r="E10368" s="489"/>
      <c r="F10368" s="489"/>
      <c r="G10368" s="489"/>
      <c r="H10368" s="490"/>
      <c r="I10368" s="491"/>
      <c r="J10368" s="492">
        <f>H10368*F10368*E10368+I10368*G10368*E10368</f>
        <v>0</v>
      </c>
      <c r="K10368" s="458"/>
    </row>
    <row r="10369" spans="1:11">
      <c r="A10369" s="450"/>
      <c r="B10369" s="493"/>
      <c r="C10369" s="494"/>
      <c r="D10369" s="495"/>
      <c r="E10369" s="496"/>
      <c r="F10369" s="496"/>
      <c r="G10369" s="496"/>
      <c r="H10369" s="497"/>
      <c r="I10369" s="498"/>
      <c r="J10369" s="492">
        <f>H10369*F10369*E10369+I10369*G10369*E10369</f>
        <v>0</v>
      </c>
      <c r="K10369" s="458"/>
    </row>
    <row r="10370" spans="1:11">
      <c r="A10370" s="450"/>
      <c r="B10370" s="499" t="s">
        <v>1119</v>
      </c>
      <c r="C10370" s="469"/>
      <c r="D10370" s="469"/>
      <c r="E10370" s="469"/>
      <c r="F10370" s="469"/>
      <c r="G10370" s="469"/>
      <c r="H10370" s="469"/>
      <c r="I10370" s="500" t="s">
        <v>138</v>
      </c>
      <c r="J10370" s="501">
        <f>SUM(J10367:J10369)</f>
        <v>0</v>
      </c>
      <c r="K10370" s="458"/>
    </row>
    <row r="10371" spans="1:11">
      <c r="A10371" s="450"/>
      <c r="B10371" s="502"/>
      <c r="C10371" s="502"/>
      <c r="D10371" s="502"/>
      <c r="E10371" s="502"/>
      <c r="F10371" s="502"/>
      <c r="G10371" s="502"/>
      <c r="H10371" s="502"/>
      <c r="I10371" s="503"/>
      <c r="J10371" s="504"/>
      <c r="K10371" s="458"/>
    </row>
    <row r="10372" spans="1:11" ht="20.399999999999999">
      <c r="A10372" s="450"/>
      <c r="B10372" s="1664" t="s">
        <v>1120</v>
      </c>
      <c r="C10372" s="1665"/>
      <c r="D10372" s="1665"/>
      <c r="E10372" s="1666"/>
      <c r="F10372" s="505" t="s">
        <v>873</v>
      </c>
      <c r="G10372" s="506"/>
      <c r="H10372" s="507" t="s">
        <v>560</v>
      </c>
      <c r="I10372" s="508" t="s">
        <v>1121</v>
      </c>
      <c r="J10372" s="509" t="s">
        <v>1122</v>
      </c>
      <c r="K10372" s="458"/>
    </row>
    <row r="10373" spans="1:11">
      <c r="A10373" s="450"/>
      <c r="B10373" s="510"/>
      <c r="C10373" s="511"/>
      <c r="D10373" s="512"/>
      <c r="E10373" s="513"/>
      <c r="F10373" s="514"/>
      <c r="G10373" s="515"/>
      <c r="H10373" s="516"/>
      <c r="I10373" s="484"/>
      <c r="J10373" s="485"/>
      <c r="K10373" s="458"/>
    </row>
    <row r="10374" spans="1:11">
      <c r="A10374" s="450"/>
      <c r="B10374" s="517"/>
      <c r="C10374" s="518"/>
      <c r="D10374" s="459"/>
      <c r="E10374" s="487"/>
      <c r="F10374" s="488"/>
      <c r="G10374" s="519"/>
      <c r="H10374" s="520"/>
      <c r="I10374" s="521"/>
      <c r="J10374" s="492"/>
      <c r="K10374" s="458"/>
    </row>
    <row r="10375" spans="1:11">
      <c r="A10375" s="450"/>
      <c r="B10375" s="517" t="s">
        <v>734</v>
      </c>
      <c r="C10375" s="518"/>
      <c r="D10375" s="459"/>
      <c r="E10375" s="487"/>
      <c r="F10375" s="488"/>
      <c r="G10375" s="519"/>
      <c r="H10375" s="520">
        <v>0.2</v>
      </c>
      <c r="I10375" s="521">
        <f>VLOOKUP(B10375,'MÃO DE OBRA'!$A:$E,5,FALSE)/220</f>
        <v>23.596363636363641</v>
      </c>
      <c r="J10375" s="492">
        <f t="shared" ref="J10375:J10376" si="288">H10375*I10375</f>
        <v>4.7192727272727284</v>
      </c>
      <c r="K10375" s="458"/>
    </row>
    <row r="10376" spans="1:11">
      <c r="A10376" s="450"/>
      <c r="B10376" s="517" t="s">
        <v>626</v>
      </c>
      <c r="C10376" s="518"/>
      <c r="D10376" s="459"/>
      <c r="E10376" s="487"/>
      <c r="F10376" s="488"/>
      <c r="G10376" s="519"/>
      <c r="H10376" s="520">
        <v>0.2</v>
      </c>
      <c r="I10376" s="521">
        <f>VLOOKUP(B10376,'MÃO DE OBRA'!$A:$E,5,FALSE)/220</f>
        <v>15.730909090909092</v>
      </c>
      <c r="J10376" s="492">
        <f t="shared" si="288"/>
        <v>3.1461818181818186</v>
      </c>
      <c r="K10376" s="458"/>
    </row>
    <row r="10377" spans="1:11">
      <c r="A10377" s="450"/>
      <c r="B10377" s="517"/>
      <c r="C10377" s="518"/>
      <c r="D10377" s="459"/>
      <c r="E10377" s="487"/>
      <c r="F10377" s="488"/>
      <c r="G10377" s="519"/>
      <c r="H10377" s="520"/>
      <c r="I10377" s="491"/>
      <c r="J10377" s="492">
        <f>H10377*I10377</f>
        <v>0</v>
      </c>
      <c r="K10377" s="458"/>
    </row>
    <row r="10378" spans="1:11">
      <c r="A10378" s="450"/>
      <c r="B10378" s="499" t="s">
        <v>1119</v>
      </c>
      <c r="C10378" s="502"/>
      <c r="D10378" s="502"/>
      <c r="E10378" s="502"/>
      <c r="F10378" s="502"/>
      <c r="G10378" s="502"/>
      <c r="H10378" s="502"/>
      <c r="I10378" s="522" t="s">
        <v>138</v>
      </c>
      <c r="J10378" s="501">
        <f>SUM(J10373:J10377)</f>
        <v>7.865454545454547</v>
      </c>
      <c r="K10378" s="458"/>
    </row>
    <row r="10379" spans="1:11">
      <c r="A10379" s="450"/>
      <c r="B10379" s="523"/>
      <c r="C10379" s="523"/>
      <c r="D10379" s="523"/>
      <c r="E10379" s="523"/>
      <c r="F10379" s="523"/>
      <c r="G10379" s="523"/>
      <c r="H10379" s="523"/>
      <c r="I10379" s="524"/>
      <c r="J10379" s="523"/>
      <c r="K10379" s="458"/>
    </row>
    <row r="10380" spans="1:11">
      <c r="A10380" s="450"/>
      <c r="B10380" s="525" t="s">
        <v>1123</v>
      </c>
      <c r="C10380" s="526"/>
      <c r="D10380" s="523"/>
      <c r="E10380" s="527">
        <v>1</v>
      </c>
      <c r="F10380" s="528" t="s">
        <v>1563</v>
      </c>
      <c r="G10380" s="506"/>
      <c r="H10380" s="506"/>
      <c r="I10380" s="529" t="s">
        <v>1124</v>
      </c>
      <c r="J10380" s="501">
        <f>J10370+J10378</f>
        <v>7.865454545454547</v>
      </c>
      <c r="K10380" s="458"/>
    </row>
    <row r="10381" spans="1:11">
      <c r="A10381" s="450"/>
      <c r="B10381" s="530"/>
      <c r="C10381" s="523"/>
      <c r="D10381" s="523"/>
      <c r="E10381" s="531"/>
      <c r="F10381" s="532"/>
      <c r="G10381" s="532"/>
      <c r="H10381" s="532"/>
      <c r="I10381" s="524"/>
      <c r="J10381" s="523"/>
      <c r="K10381" s="458"/>
    </row>
    <row r="10382" spans="1:11" ht="20.399999999999999">
      <c r="A10382" s="450"/>
      <c r="B10382" s="1667" t="s">
        <v>481</v>
      </c>
      <c r="C10382" s="1668"/>
      <c r="D10382" s="1668"/>
      <c r="E10382" s="1669"/>
      <c r="F10382" s="533" t="s">
        <v>873</v>
      </c>
      <c r="G10382" s="534" t="s">
        <v>493</v>
      </c>
      <c r="H10382" s="507" t="s">
        <v>1115</v>
      </c>
      <c r="I10382" s="535" t="s">
        <v>480</v>
      </c>
      <c r="J10382" s="536" t="s">
        <v>482</v>
      </c>
      <c r="K10382" s="458"/>
    </row>
    <row r="10383" spans="1:11">
      <c r="A10383" s="450"/>
      <c r="B10383" s="537"/>
      <c r="C10383" s="538"/>
      <c r="D10383" s="538"/>
      <c r="E10383" s="539"/>
      <c r="F10383" s="540"/>
      <c r="G10383" s="541"/>
      <c r="H10383" s="547"/>
      <c r="I10383" s="543"/>
      <c r="J10383" s="485"/>
      <c r="K10383" s="458"/>
    </row>
    <row r="10384" spans="1:11">
      <c r="A10384" s="450"/>
      <c r="B10384" s="537"/>
      <c r="C10384" s="518"/>
      <c r="D10384" s="518"/>
      <c r="E10384" s="487"/>
      <c r="F10384" s="540"/>
      <c r="G10384" s="541"/>
      <c r="H10384" s="547"/>
      <c r="I10384" s="543"/>
      <c r="J10384" s="492"/>
      <c r="K10384" s="458"/>
    </row>
    <row r="10385" spans="1:11">
      <c r="A10385" s="450"/>
      <c r="B10385" s="517"/>
      <c r="C10385" s="518"/>
      <c r="D10385" s="518"/>
      <c r="E10385" s="487"/>
      <c r="F10385" s="488"/>
      <c r="G10385" s="546"/>
      <c r="H10385" s="547"/>
      <c r="I10385" s="543"/>
      <c r="J10385" s="492">
        <f>H10385*I10385*E10367*F10367</f>
        <v>0</v>
      </c>
      <c r="K10385" s="458"/>
    </row>
    <row r="10386" spans="1:11">
      <c r="A10386" s="450"/>
      <c r="B10386" s="517"/>
      <c r="C10386" s="526"/>
      <c r="D10386" s="526"/>
      <c r="E10386" s="494"/>
      <c r="F10386" s="488"/>
      <c r="G10386" s="468"/>
      <c r="H10386" s="547"/>
      <c r="I10386" s="548"/>
      <c r="J10386" s="492">
        <f>H10386*I10386*E10368*F10368</f>
        <v>0</v>
      </c>
      <c r="K10386" s="458"/>
    </row>
    <row r="10387" spans="1:11">
      <c r="A10387" s="450"/>
      <c r="B10387" s="550" t="s">
        <v>1119</v>
      </c>
      <c r="C10387" s="526"/>
      <c r="D10387" s="526"/>
      <c r="E10387" s="526"/>
      <c r="F10387" s="523"/>
      <c r="G10387" s="526"/>
      <c r="H10387" s="551"/>
      <c r="I10387" s="552" t="s">
        <v>138</v>
      </c>
      <c r="J10387" s="501">
        <f>SUM(J10383:J10386)</f>
        <v>0</v>
      </c>
      <c r="K10387" s="458"/>
    </row>
    <row r="10388" spans="1:11">
      <c r="A10388" s="450"/>
      <c r="B10388" s="553"/>
      <c r="C10388" s="526"/>
      <c r="D10388" s="526"/>
      <c r="E10388" s="554"/>
      <c r="F10388" s="555"/>
      <c r="G10388" s="506"/>
      <c r="H10388" s="506"/>
      <c r="I10388" s="529"/>
      <c r="J10388" s="554"/>
      <c r="K10388" s="458"/>
    </row>
    <row r="10389" spans="1:11" ht="20.399999999999999">
      <c r="A10389" s="450"/>
      <c r="B10389" s="1667" t="s">
        <v>1125</v>
      </c>
      <c r="C10389" s="1668"/>
      <c r="D10389" s="1668"/>
      <c r="E10389" s="1668"/>
      <c r="F10389" s="1669"/>
      <c r="G10389" s="556" t="s">
        <v>494</v>
      </c>
      <c r="H10389" s="506" t="s">
        <v>1126</v>
      </c>
      <c r="I10389" s="557" t="s">
        <v>1115</v>
      </c>
      <c r="J10389" s="509" t="s">
        <v>482</v>
      </c>
      <c r="K10389" s="458"/>
    </row>
    <row r="10390" spans="1:11">
      <c r="A10390" s="450"/>
      <c r="B10390" s="558"/>
      <c r="C10390" s="559"/>
      <c r="D10390" s="560"/>
      <c r="E10390" s="560"/>
      <c r="F10390" s="561"/>
      <c r="G10390" s="489"/>
      <c r="H10390" s="489"/>
      <c r="I10390" s="562"/>
      <c r="J10390" s="492"/>
      <c r="K10390" s="458"/>
    </row>
    <row r="10391" spans="1:11">
      <c r="A10391" s="450"/>
      <c r="B10391" s="563"/>
      <c r="C10391" s="564"/>
      <c r="D10391" s="565"/>
      <c r="E10391" s="565"/>
      <c r="F10391" s="566"/>
      <c r="G10391" s="489"/>
      <c r="H10391" s="489"/>
      <c r="I10391" s="562"/>
      <c r="J10391" s="492"/>
      <c r="K10391" s="458"/>
    </row>
    <row r="10392" spans="1:11">
      <c r="A10392" s="450"/>
      <c r="B10392" s="1670" t="s">
        <v>138</v>
      </c>
      <c r="C10392" s="1670"/>
      <c r="D10392" s="1670"/>
      <c r="E10392" s="1670"/>
      <c r="F10392" s="1670"/>
      <c r="G10392" s="1670"/>
      <c r="H10392" s="1670"/>
      <c r="I10392" s="1670"/>
      <c r="J10392" s="501">
        <f>SUM(J10390:J10391)</f>
        <v>0</v>
      </c>
      <c r="K10392" s="458"/>
    </row>
    <row r="10393" spans="1:11">
      <c r="A10393" s="450"/>
      <c r="B10393" s="567"/>
      <c r="C10393" s="511"/>
      <c r="D10393" s="511"/>
      <c r="E10393" s="568"/>
      <c r="F10393" s="569"/>
      <c r="G10393" s="570"/>
      <c r="H10393" s="570"/>
      <c r="I10393" s="571"/>
      <c r="J10393" s="572"/>
      <c r="K10393" s="458"/>
    </row>
    <row r="10394" spans="1:11">
      <c r="A10394" s="450"/>
      <c r="B10394" s="573" t="s">
        <v>1127</v>
      </c>
      <c r="C10394" s="573"/>
      <c r="D10394" s="550"/>
      <c r="E10394" s="523"/>
      <c r="F10394" s="523"/>
      <c r="G10394" s="523"/>
      <c r="H10394" s="574"/>
      <c r="I10394" s="575"/>
      <c r="J10394" s="639">
        <f>(J10380+J10387+J10392)/E10380</f>
        <v>7.865454545454547</v>
      </c>
      <c r="K10394" s="458"/>
    </row>
    <row r="10395" spans="1:11">
      <c r="A10395" s="450"/>
      <c r="B10395" s="553"/>
      <c r="C10395" s="526"/>
      <c r="D10395" s="526"/>
      <c r="E10395" s="554"/>
      <c r="F10395" s="555"/>
      <c r="G10395" s="506"/>
      <c r="H10395" s="506"/>
      <c r="I10395" s="529"/>
      <c r="J10395" s="576"/>
      <c r="K10395" s="458"/>
    </row>
    <row r="10396" spans="1:11" ht="20.399999999999999">
      <c r="A10396" s="450"/>
      <c r="B10396" s="1667" t="s">
        <v>1128</v>
      </c>
      <c r="C10396" s="1668"/>
      <c r="D10396" s="1668"/>
      <c r="E10396" s="1668"/>
      <c r="F10396" s="1669"/>
      <c r="G10396" s="556" t="s">
        <v>494</v>
      </c>
      <c r="H10396" s="506" t="s">
        <v>1126</v>
      </c>
      <c r="I10396" s="557" t="s">
        <v>1115</v>
      </c>
      <c r="J10396" s="509" t="s">
        <v>482</v>
      </c>
      <c r="K10396" s="458"/>
    </row>
    <row r="10397" spans="1:11">
      <c r="A10397" s="450"/>
      <c r="B10397" s="558" t="s">
        <v>1609</v>
      </c>
      <c r="C10397" s="559"/>
      <c r="D10397" s="560"/>
      <c r="E10397" s="560"/>
      <c r="F10397" s="561"/>
      <c r="G10397" s="489">
        <v>0.28000000000000003</v>
      </c>
      <c r="H10397" s="489" t="s">
        <v>1221</v>
      </c>
      <c r="I10397" s="562">
        <v>0.46</v>
      </c>
      <c r="J10397" s="492">
        <f>G10397*I10397</f>
        <v>0.12880000000000003</v>
      </c>
      <c r="K10397" s="458"/>
    </row>
    <row r="10398" spans="1:11">
      <c r="A10398" s="450"/>
      <c r="B10398" s="563" t="s">
        <v>1614</v>
      </c>
      <c r="C10398" s="564"/>
      <c r="D10398" s="565"/>
      <c r="E10398" s="565"/>
      <c r="F10398" s="566"/>
      <c r="G10398" s="489">
        <v>1</v>
      </c>
      <c r="H10398" s="489" t="s">
        <v>1126</v>
      </c>
      <c r="I10398" s="562">
        <v>129.09</v>
      </c>
      <c r="J10398" s="492">
        <f t="shared" ref="J10398" si="289">G10398*I10398</f>
        <v>129.09</v>
      </c>
      <c r="K10398" s="458"/>
    </row>
    <row r="10399" spans="1:11">
      <c r="A10399" s="450"/>
      <c r="B10399" s="563"/>
      <c r="C10399" s="564"/>
      <c r="D10399" s="565"/>
      <c r="E10399" s="565"/>
      <c r="F10399" s="566"/>
      <c r="G10399" s="489"/>
      <c r="H10399" s="489"/>
      <c r="I10399" s="743"/>
      <c r="J10399" s="492"/>
      <c r="K10399" s="458"/>
    </row>
    <row r="10400" spans="1:11">
      <c r="A10400" s="450"/>
      <c r="B10400" s="563"/>
      <c r="C10400" s="564"/>
      <c r="D10400" s="565"/>
      <c r="E10400" s="565"/>
      <c r="F10400" s="566"/>
      <c r="G10400" s="489"/>
      <c r="H10400" s="489"/>
      <c r="I10400" s="743"/>
      <c r="J10400" s="492"/>
      <c r="K10400" s="458"/>
    </row>
    <row r="10401" spans="1:11">
      <c r="A10401" s="450"/>
      <c r="B10401" s="563"/>
      <c r="C10401" s="564"/>
      <c r="D10401" s="565"/>
      <c r="E10401" s="565"/>
      <c r="F10401" s="566"/>
      <c r="G10401" s="489"/>
      <c r="H10401" s="489"/>
      <c r="I10401" s="743"/>
      <c r="J10401" s="492"/>
      <c r="K10401" s="458"/>
    </row>
    <row r="10402" spans="1:11">
      <c r="A10402" s="450"/>
      <c r="B10402" s="563"/>
      <c r="C10402" s="564"/>
      <c r="D10402" s="565"/>
      <c r="E10402" s="565"/>
      <c r="F10402" s="566"/>
      <c r="G10402" s="489"/>
      <c r="H10402" s="489"/>
      <c r="I10402" s="743"/>
      <c r="J10402" s="492"/>
      <c r="K10402" s="458"/>
    </row>
    <row r="10403" spans="1:11">
      <c r="A10403" s="450"/>
      <c r="B10403" s="563"/>
      <c r="C10403" s="564"/>
      <c r="D10403" s="565"/>
      <c r="E10403" s="565"/>
      <c r="F10403" s="566"/>
      <c r="G10403" s="489"/>
      <c r="H10403" s="489"/>
      <c r="I10403" s="743"/>
      <c r="J10403" s="492"/>
      <c r="K10403" s="458"/>
    </row>
    <row r="10404" spans="1:11">
      <c r="A10404" s="450"/>
      <c r="B10404" s="581"/>
      <c r="C10404" s="523"/>
      <c r="D10404" s="523"/>
      <c r="E10404" s="582"/>
      <c r="F10404" s="583"/>
      <c r="G10404" s="532"/>
      <c r="H10404" s="532"/>
      <c r="I10404" s="524" t="s">
        <v>138</v>
      </c>
      <c r="J10404" s="501">
        <f>SUM(J10397:J10403)</f>
        <v>129.21880000000002</v>
      </c>
      <c r="K10404" s="458"/>
    </row>
    <row r="10405" spans="1:11">
      <c r="A10405" s="450"/>
      <c r="B10405" s="584"/>
      <c r="C10405" s="523"/>
      <c r="D10405" s="523"/>
      <c r="E10405" s="582"/>
      <c r="F10405" s="583"/>
      <c r="G10405" s="532"/>
      <c r="H10405" s="532"/>
      <c r="I10405" s="524"/>
      <c r="J10405" s="582"/>
      <c r="K10405" s="458"/>
    </row>
    <row r="10406" spans="1:11" ht="20.399999999999999">
      <c r="A10406" s="450"/>
      <c r="B10406" s="1667" t="s">
        <v>1141</v>
      </c>
      <c r="C10406" s="1668"/>
      <c r="D10406" s="1668"/>
      <c r="E10406" s="1668"/>
      <c r="F10406" s="1669"/>
      <c r="G10406" s="587" t="s">
        <v>494</v>
      </c>
      <c r="H10406" s="506" t="s">
        <v>1115</v>
      </c>
      <c r="I10406" s="557"/>
      <c r="J10406" s="509" t="s">
        <v>482</v>
      </c>
      <c r="K10406" s="458"/>
    </row>
    <row r="10407" spans="1:11">
      <c r="A10407" s="450"/>
      <c r="B10407" s="1654"/>
      <c r="C10407" s="1655"/>
      <c r="D10407" s="1655"/>
      <c r="E10407" s="1655"/>
      <c r="F10407" s="1656"/>
      <c r="G10407" s="489"/>
      <c r="H10407" s="1657"/>
      <c r="I10407" s="1658"/>
      <c r="J10407" s="492"/>
      <c r="K10407" s="458"/>
    </row>
    <row r="10408" spans="1:11">
      <c r="A10408" s="450"/>
      <c r="B10408" s="1659"/>
      <c r="C10408" s="1660"/>
      <c r="D10408" s="1660"/>
      <c r="E10408" s="1660"/>
      <c r="F10408" s="1661"/>
      <c r="G10408" s="496"/>
      <c r="H10408" s="1662"/>
      <c r="I10408" s="1663"/>
      <c r="J10408" s="492"/>
      <c r="K10408" s="458"/>
    </row>
    <row r="10409" spans="1:11">
      <c r="A10409" s="450"/>
      <c r="B10409" s="581"/>
      <c r="C10409" s="523"/>
      <c r="D10409" s="523"/>
      <c r="E10409" s="582"/>
      <c r="F10409" s="583"/>
      <c r="G10409" s="532"/>
      <c r="H10409" s="532"/>
      <c r="I10409" s="524" t="s">
        <v>138</v>
      </c>
      <c r="J10409" s="501">
        <f>SUM(J10407:J10408)</f>
        <v>0</v>
      </c>
      <c r="K10409" s="458"/>
    </row>
    <row r="10410" spans="1:11">
      <c r="A10410" s="450"/>
      <c r="B10410" s="523"/>
      <c r="C10410" s="523"/>
      <c r="D10410" s="523"/>
      <c r="E10410" s="523"/>
      <c r="F10410" s="523"/>
      <c r="G10410" s="523"/>
      <c r="H10410" s="523"/>
      <c r="I10410" s="524"/>
      <c r="J10410" s="523"/>
      <c r="K10410" s="458"/>
    </row>
    <row r="10411" spans="1:11">
      <c r="A10411" s="450"/>
      <c r="B10411" s="1645" t="s">
        <v>1142</v>
      </c>
      <c r="C10411" s="1646"/>
      <c r="D10411" s="1646"/>
      <c r="E10411" s="1646"/>
      <c r="F10411" s="1646"/>
      <c r="G10411" s="1646"/>
      <c r="H10411" s="1646"/>
      <c r="I10411" s="1647"/>
      <c r="J10411" s="573">
        <f>J10409+J10404+J10394</f>
        <v>137.08425454545457</v>
      </c>
      <c r="K10411" s="458"/>
    </row>
    <row r="10412" spans="1:11">
      <c r="A10412" s="450"/>
      <c r="B10412" s="523"/>
      <c r="C10412" s="523"/>
      <c r="D10412" s="523"/>
      <c r="E10412" s="523"/>
      <c r="F10412" s="523"/>
      <c r="G10412" s="523"/>
      <c r="H10412" s="523"/>
      <c r="I10412" s="524"/>
      <c r="J10412" s="523"/>
      <c r="K10412" s="458"/>
    </row>
    <row r="10413" spans="1:11">
      <c r="A10413" s="450"/>
      <c r="B10413" s="1645" t="s">
        <v>1143</v>
      </c>
      <c r="C10413" s="1646"/>
      <c r="D10413" s="1646"/>
      <c r="E10413" s="1646"/>
      <c r="F10413" s="1646"/>
      <c r="G10413" s="1646"/>
      <c r="H10413" s="1646"/>
      <c r="I10413" s="1647"/>
      <c r="J10413" s="501">
        <f>J10411*0</f>
        <v>0</v>
      </c>
      <c r="K10413" s="458"/>
    </row>
    <row r="10414" spans="1:11">
      <c r="A10414" s="450"/>
      <c r="B10414" s="523"/>
      <c r="C10414" s="523"/>
      <c r="D10414" s="523"/>
      <c r="E10414" s="523"/>
      <c r="F10414" s="523"/>
      <c r="G10414" s="523"/>
      <c r="H10414" s="523"/>
      <c r="I10414" s="524"/>
      <c r="J10414" s="523"/>
      <c r="K10414" s="458"/>
    </row>
    <row r="10415" spans="1:11">
      <c r="A10415" s="450"/>
      <c r="B10415" s="1645" t="s">
        <v>1144</v>
      </c>
      <c r="C10415" s="1646"/>
      <c r="D10415" s="1646"/>
      <c r="E10415" s="1646"/>
      <c r="F10415" s="1646"/>
      <c r="G10415" s="1646"/>
      <c r="H10415" s="1646"/>
      <c r="I10415" s="1647"/>
      <c r="J10415" s="573">
        <f>J10411+J10413</f>
        <v>137.08425454545457</v>
      </c>
      <c r="K10415" s="458"/>
    </row>
    <row r="10416" spans="1:11">
      <c r="A10416" s="450"/>
      <c r="B10416" s="511"/>
      <c r="C10416" s="511"/>
      <c r="D10416" s="511"/>
      <c r="E10416" s="511"/>
      <c r="F10416" s="511"/>
      <c r="G10416" s="511"/>
      <c r="H10416" s="511"/>
      <c r="I10416" s="571"/>
      <c r="J10416" s="511"/>
      <c r="K10416" s="458"/>
    </row>
    <row r="10417" spans="1:11">
      <c r="A10417" s="450"/>
      <c r="B10417" s="589"/>
      <c r="C10417" s="559"/>
      <c r="D10417" s="559"/>
      <c r="E10417" s="559"/>
      <c r="F10417" s="559"/>
      <c r="G10417" s="559"/>
      <c r="H10417" s="559"/>
      <c r="I10417" s="559"/>
      <c r="J10417" s="590"/>
      <c r="K10417" s="458"/>
    </row>
    <row r="10418" spans="1:11">
      <c r="A10418" s="450"/>
      <c r="B10418" s="591"/>
      <c r="C10418" s="592"/>
      <c r="D10418" s="593"/>
      <c r="E10418" s="593"/>
      <c r="F10418" s="594" t="s">
        <v>1119</v>
      </c>
      <c r="G10418" s="595" t="s">
        <v>1119</v>
      </c>
      <c r="H10418" s="592"/>
      <c r="I10418" s="592"/>
      <c r="J10418" s="596"/>
      <c r="K10418" s="458"/>
    </row>
    <row r="10419" spans="1:11">
      <c r="A10419" s="450"/>
      <c r="B10419" s="459"/>
      <c r="C10419" s="459"/>
      <c r="D10419" s="459"/>
      <c r="E10419" s="459"/>
      <c r="F10419" s="459"/>
      <c r="G10419" s="459"/>
      <c r="H10419" s="459"/>
      <c r="I10419" s="459"/>
      <c r="J10419" s="459"/>
      <c r="K10419" s="458"/>
    </row>
    <row r="10420" spans="1:11">
      <c r="A10420" s="450"/>
      <c r="B10420" s="597"/>
      <c r="C10420" s="598"/>
      <c r="D10420" s="598"/>
      <c r="E10420" s="598"/>
      <c r="F10420" s="599"/>
      <c r="G10420" s="600" t="s">
        <v>482</v>
      </c>
      <c r="H10420" s="502"/>
      <c r="I10420" s="502"/>
      <c r="J10420" s="505"/>
      <c r="K10420" s="458"/>
    </row>
    <row r="10421" spans="1:11">
      <c r="A10421" s="450"/>
      <c r="B10421" s="601"/>
      <c r="C10421" s="602"/>
      <c r="D10421" s="602"/>
      <c r="E10421" s="602"/>
      <c r="F10421" s="603"/>
      <c r="G10421" s="1648" t="s">
        <v>1145</v>
      </c>
      <c r="H10421" s="1649"/>
      <c r="I10421" s="1649"/>
      <c r="J10421" s="1650"/>
      <c r="K10421" s="458"/>
    </row>
    <row r="10422" spans="1:11">
      <c r="A10422" s="450"/>
      <c r="B10422" s="604"/>
      <c r="C10422" s="605"/>
      <c r="D10422" s="605"/>
      <c r="E10422" s="605"/>
      <c r="F10422" s="606"/>
      <c r="G10422" s="607"/>
      <c r="H10422" s="1651"/>
      <c r="I10422" s="1652"/>
      <c r="J10422" s="1653"/>
      <c r="K10422" s="458"/>
    </row>
    <row r="10423" spans="1:11" ht="15" thickBot="1">
      <c r="A10423" s="608"/>
      <c r="B10423" s="609"/>
      <c r="C10423" s="609"/>
      <c r="D10423" s="609"/>
      <c r="E10423" s="609"/>
      <c r="F10423" s="609"/>
      <c r="G10423" s="609"/>
      <c r="H10423" s="609"/>
      <c r="I10423" s="609"/>
      <c r="J10423" s="609"/>
      <c r="K10423" s="610"/>
    </row>
    <row r="10424" spans="1:11">
      <c r="A10424" s="447"/>
      <c r="B10424" s="448"/>
      <c r="C10424" s="448"/>
      <c r="D10424" s="448"/>
      <c r="E10424" s="448"/>
      <c r="F10424" s="448"/>
      <c r="G10424" s="448"/>
      <c r="H10424" s="448"/>
      <c r="I10424" s="448"/>
      <c r="J10424" s="448"/>
      <c r="K10424" s="449"/>
    </row>
    <row r="10425" spans="1:11">
      <c r="A10425" s="450"/>
      <c r="B10425" s="451" t="s">
        <v>141</v>
      </c>
      <c r="C10425" s="452"/>
      <c r="D10425" s="453" t="s">
        <v>1105</v>
      </c>
      <c r="E10425" s="454"/>
      <c r="F10425" s="455"/>
      <c r="G10425" s="455"/>
      <c r="H10425" s="456"/>
      <c r="I10425" s="456"/>
      <c r="J10425" s="457"/>
      <c r="K10425" s="458"/>
    </row>
    <row r="10426" spans="1:11">
      <c r="A10426" s="450"/>
      <c r="B10426" s="459"/>
      <c r="C10426" s="459"/>
      <c r="D10426" s="459"/>
      <c r="E10426" s="459"/>
      <c r="F10426" s="459"/>
      <c r="G10426" s="459"/>
      <c r="H10426" s="459"/>
      <c r="I10426" s="459"/>
      <c r="J10426" s="459"/>
      <c r="K10426" s="458"/>
    </row>
    <row r="10427" spans="1:11">
      <c r="A10427" s="450"/>
      <c r="B10427" s="460" t="s">
        <v>1173</v>
      </c>
      <c r="C10427" s="461" t="s">
        <v>1107</v>
      </c>
      <c r="D10427" s="1671" t="s">
        <v>198</v>
      </c>
      <c r="E10427" s="1672"/>
      <c r="F10427" s="1672"/>
      <c r="G10427" s="1672"/>
      <c r="H10427" s="1672"/>
      <c r="I10427" s="1673"/>
      <c r="J10427" s="462" t="s">
        <v>1108</v>
      </c>
      <c r="K10427" s="458"/>
    </row>
    <row r="10428" spans="1:11">
      <c r="A10428" s="450"/>
      <c r="B10428" s="463">
        <v>80656</v>
      </c>
      <c r="C10428" s="464"/>
      <c r="D10428" s="1674" t="s">
        <v>1615</v>
      </c>
      <c r="E10428" s="1675"/>
      <c r="F10428" s="1675"/>
      <c r="G10428" s="1675"/>
      <c r="H10428" s="1675"/>
      <c r="I10428" s="1676"/>
      <c r="J10428" s="468" t="str">
        <f>F10445</f>
        <v>U</v>
      </c>
      <c r="K10428" s="458"/>
    </row>
    <row r="10429" spans="1:11">
      <c r="A10429" s="450"/>
      <c r="B10429" s="469"/>
      <c r="C10429" s="469"/>
      <c r="D10429" s="469"/>
      <c r="E10429" s="469"/>
      <c r="F10429" s="469"/>
      <c r="G10429" s="469"/>
      <c r="H10429" s="469"/>
      <c r="I10429" s="470"/>
      <c r="J10429" s="471"/>
      <c r="K10429" s="458"/>
    </row>
    <row r="10430" spans="1:11">
      <c r="A10430" s="450"/>
      <c r="B10430" s="1648" t="s">
        <v>1111</v>
      </c>
      <c r="C10430" s="1650"/>
      <c r="D10430" s="1679" t="s">
        <v>873</v>
      </c>
      <c r="E10430" s="1681" t="s">
        <v>1112</v>
      </c>
      <c r="F10430" s="472" t="s">
        <v>1113</v>
      </c>
      <c r="G10430" s="473"/>
      <c r="H10430" s="472" t="s">
        <v>1114</v>
      </c>
      <c r="I10430" s="473"/>
      <c r="J10430" s="474" t="s">
        <v>1115</v>
      </c>
      <c r="K10430" s="458"/>
    </row>
    <row r="10431" spans="1:11">
      <c r="A10431" s="450"/>
      <c r="B10431" s="1677"/>
      <c r="C10431" s="1678"/>
      <c r="D10431" s="1680"/>
      <c r="E10431" s="1682"/>
      <c r="F10431" s="475" t="s">
        <v>1116</v>
      </c>
      <c r="G10431" s="475" t="s">
        <v>1117</v>
      </c>
      <c r="H10431" s="475" t="s">
        <v>1116</v>
      </c>
      <c r="I10431" s="476" t="s">
        <v>1117</v>
      </c>
      <c r="J10431" s="477" t="s">
        <v>1118</v>
      </c>
      <c r="K10431" s="458"/>
    </row>
    <row r="10432" spans="1:11">
      <c r="A10432" s="450"/>
      <c r="B10432" s="486"/>
      <c r="C10432" s="487"/>
      <c r="D10432" s="488"/>
      <c r="E10432" s="481"/>
      <c r="F10432" s="481"/>
      <c r="G10432" s="482"/>
      <c r="H10432" s="490"/>
      <c r="I10432" s="484"/>
      <c r="J10432" s="492"/>
      <c r="K10432" s="458"/>
    </row>
    <row r="10433" spans="1:11">
      <c r="A10433" s="450"/>
      <c r="B10433" s="486"/>
      <c r="C10433" s="487"/>
      <c r="D10433" s="488"/>
      <c r="E10433" s="489"/>
      <c r="F10433" s="489"/>
      <c r="G10433" s="489"/>
      <c r="H10433" s="490"/>
      <c r="I10433" s="491"/>
      <c r="J10433" s="492">
        <f>H10433*F10433*E10433+I10433*G10433*E10433</f>
        <v>0</v>
      </c>
      <c r="K10433" s="458"/>
    </row>
    <row r="10434" spans="1:11">
      <c r="A10434" s="450"/>
      <c r="B10434" s="493"/>
      <c r="C10434" s="494"/>
      <c r="D10434" s="495"/>
      <c r="E10434" s="496"/>
      <c r="F10434" s="496"/>
      <c r="G10434" s="496"/>
      <c r="H10434" s="497"/>
      <c r="I10434" s="498"/>
      <c r="J10434" s="492">
        <f>H10434*F10434*E10434+I10434*G10434*E10434</f>
        <v>0</v>
      </c>
      <c r="K10434" s="458"/>
    </row>
    <row r="10435" spans="1:11">
      <c r="A10435" s="450"/>
      <c r="B10435" s="499" t="s">
        <v>1119</v>
      </c>
      <c r="C10435" s="469"/>
      <c r="D10435" s="469"/>
      <c r="E10435" s="469"/>
      <c r="F10435" s="469"/>
      <c r="G10435" s="469"/>
      <c r="H10435" s="469"/>
      <c r="I10435" s="500" t="s">
        <v>138</v>
      </c>
      <c r="J10435" s="501">
        <f>SUM(J10432:J10434)</f>
        <v>0</v>
      </c>
      <c r="K10435" s="458"/>
    </row>
    <row r="10436" spans="1:11">
      <c r="A10436" s="450"/>
      <c r="B10436" s="502"/>
      <c r="C10436" s="502"/>
      <c r="D10436" s="502"/>
      <c r="E10436" s="502"/>
      <c r="F10436" s="502"/>
      <c r="G10436" s="502"/>
      <c r="H10436" s="502"/>
      <c r="I10436" s="503"/>
      <c r="J10436" s="504"/>
      <c r="K10436" s="458"/>
    </row>
    <row r="10437" spans="1:11" ht="20.399999999999999">
      <c r="A10437" s="450"/>
      <c r="B10437" s="1664" t="s">
        <v>1120</v>
      </c>
      <c r="C10437" s="1665"/>
      <c r="D10437" s="1665"/>
      <c r="E10437" s="1666"/>
      <c r="F10437" s="505" t="s">
        <v>873</v>
      </c>
      <c r="G10437" s="506"/>
      <c r="H10437" s="507" t="s">
        <v>560</v>
      </c>
      <c r="I10437" s="508" t="s">
        <v>1121</v>
      </c>
      <c r="J10437" s="509" t="s">
        <v>1122</v>
      </c>
      <c r="K10437" s="458"/>
    </row>
    <row r="10438" spans="1:11">
      <c r="A10438" s="450"/>
      <c r="B10438" s="510"/>
      <c r="C10438" s="511"/>
      <c r="D10438" s="512"/>
      <c r="E10438" s="513"/>
      <c r="F10438" s="514"/>
      <c r="G10438" s="515"/>
      <c r="H10438" s="516"/>
      <c r="I10438" s="484"/>
      <c r="J10438" s="485"/>
      <c r="K10438" s="458"/>
    </row>
    <row r="10439" spans="1:11">
      <c r="A10439" s="450"/>
      <c r="B10439" s="517"/>
      <c r="C10439" s="518"/>
      <c r="D10439" s="459"/>
      <c r="E10439" s="487"/>
      <c r="F10439" s="488"/>
      <c r="G10439" s="519"/>
      <c r="H10439" s="520"/>
      <c r="I10439" s="521"/>
      <c r="J10439" s="492"/>
      <c r="K10439" s="458"/>
    </row>
    <row r="10440" spans="1:11">
      <c r="A10440" s="450"/>
      <c r="B10440" s="517" t="s">
        <v>734</v>
      </c>
      <c r="C10440" s="518"/>
      <c r="D10440" s="459"/>
      <c r="E10440" s="487"/>
      <c r="F10440" s="488"/>
      <c r="G10440" s="519"/>
      <c r="H10440" s="520">
        <v>0.2</v>
      </c>
      <c r="I10440" s="521">
        <f>VLOOKUP(B10440,'MÃO DE OBRA'!$A:$E,5,FALSE)/220</f>
        <v>23.596363636363641</v>
      </c>
      <c r="J10440" s="492">
        <f t="shared" ref="J10440:J10441" si="290">H10440*I10440</f>
        <v>4.7192727272727284</v>
      </c>
      <c r="K10440" s="458"/>
    </row>
    <row r="10441" spans="1:11">
      <c r="A10441" s="450"/>
      <c r="B10441" s="517" t="s">
        <v>626</v>
      </c>
      <c r="C10441" s="518"/>
      <c r="D10441" s="459"/>
      <c r="E10441" s="487"/>
      <c r="F10441" s="488"/>
      <c r="G10441" s="519"/>
      <c r="H10441" s="520">
        <v>0.2</v>
      </c>
      <c r="I10441" s="521">
        <f>VLOOKUP(B10441,'MÃO DE OBRA'!$A:$E,5,FALSE)/220</f>
        <v>15.730909090909092</v>
      </c>
      <c r="J10441" s="492">
        <f t="shared" si="290"/>
        <v>3.1461818181818186</v>
      </c>
      <c r="K10441" s="458"/>
    </row>
    <row r="10442" spans="1:11">
      <c r="A10442" s="450"/>
      <c r="B10442" s="517"/>
      <c r="C10442" s="518"/>
      <c r="D10442" s="459"/>
      <c r="E10442" s="487"/>
      <c r="F10442" s="488"/>
      <c r="G10442" s="519"/>
      <c r="H10442" s="520"/>
      <c r="I10442" s="491"/>
      <c r="J10442" s="492">
        <f>H10442*I10442</f>
        <v>0</v>
      </c>
      <c r="K10442" s="458"/>
    </row>
    <row r="10443" spans="1:11">
      <c r="A10443" s="450"/>
      <c r="B10443" s="499" t="s">
        <v>1119</v>
      </c>
      <c r="C10443" s="502"/>
      <c r="D10443" s="502"/>
      <c r="E10443" s="502"/>
      <c r="F10443" s="502"/>
      <c r="G10443" s="502"/>
      <c r="H10443" s="502"/>
      <c r="I10443" s="522" t="s">
        <v>138</v>
      </c>
      <c r="J10443" s="501">
        <f>SUM(J10438:J10442)</f>
        <v>7.865454545454547</v>
      </c>
      <c r="K10443" s="458"/>
    </row>
    <row r="10444" spans="1:11">
      <c r="A10444" s="450"/>
      <c r="B10444" s="523"/>
      <c r="C10444" s="523"/>
      <c r="D10444" s="523"/>
      <c r="E10444" s="523"/>
      <c r="F10444" s="523"/>
      <c r="G10444" s="523"/>
      <c r="H10444" s="523"/>
      <c r="I10444" s="524"/>
      <c r="J10444" s="523"/>
      <c r="K10444" s="458"/>
    </row>
    <row r="10445" spans="1:11">
      <c r="A10445" s="450"/>
      <c r="B10445" s="525" t="s">
        <v>1123</v>
      </c>
      <c r="C10445" s="526"/>
      <c r="D10445" s="523"/>
      <c r="E10445" s="527">
        <v>1</v>
      </c>
      <c r="F10445" s="528" t="s">
        <v>1563</v>
      </c>
      <c r="G10445" s="506"/>
      <c r="H10445" s="506"/>
      <c r="I10445" s="529" t="s">
        <v>1124</v>
      </c>
      <c r="J10445" s="501">
        <f>J10435+J10443</f>
        <v>7.865454545454547</v>
      </c>
      <c r="K10445" s="458"/>
    </row>
    <row r="10446" spans="1:11">
      <c r="A10446" s="450"/>
      <c r="B10446" s="530"/>
      <c r="C10446" s="523"/>
      <c r="D10446" s="523"/>
      <c r="E10446" s="531"/>
      <c r="F10446" s="532"/>
      <c r="G10446" s="532"/>
      <c r="H10446" s="532"/>
      <c r="I10446" s="524"/>
      <c r="J10446" s="523"/>
      <c r="K10446" s="458"/>
    </row>
    <row r="10447" spans="1:11" ht="20.399999999999999">
      <c r="A10447" s="450"/>
      <c r="B10447" s="1667" t="s">
        <v>481</v>
      </c>
      <c r="C10447" s="1668"/>
      <c r="D10447" s="1668"/>
      <c r="E10447" s="1669"/>
      <c r="F10447" s="533" t="s">
        <v>873</v>
      </c>
      <c r="G10447" s="534" t="s">
        <v>493</v>
      </c>
      <c r="H10447" s="507" t="s">
        <v>1115</v>
      </c>
      <c r="I10447" s="535" t="s">
        <v>480</v>
      </c>
      <c r="J10447" s="536" t="s">
        <v>482</v>
      </c>
      <c r="K10447" s="458"/>
    </row>
    <row r="10448" spans="1:11">
      <c r="A10448" s="450"/>
      <c r="B10448" s="537"/>
      <c r="C10448" s="538"/>
      <c r="D10448" s="538"/>
      <c r="E10448" s="539"/>
      <c r="F10448" s="540"/>
      <c r="G10448" s="541"/>
      <c r="H10448" s="547"/>
      <c r="I10448" s="543"/>
      <c r="J10448" s="485"/>
      <c r="K10448" s="458"/>
    </row>
    <row r="10449" spans="1:11">
      <c r="A10449" s="450"/>
      <c r="B10449" s="537"/>
      <c r="C10449" s="518"/>
      <c r="D10449" s="518"/>
      <c r="E10449" s="487"/>
      <c r="F10449" s="540"/>
      <c r="G10449" s="541"/>
      <c r="H10449" s="547"/>
      <c r="I10449" s="543"/>
      <c r="J10449" s="492"/>
      <c r="K10449" s="458"/>
    </row>
    <row r="10450" spans="1:11">
      <c r="A10450" s="450"/>
      <c r="B10450" s="517"/>
      <c r="C10450" s="518"/>
      <c r="D10450" s="518"/>
      <c r="E10450" s="487"/>
      <c r="F10450" s="488"/>
      <c r="G10450" s="546"/>
      <c r="H10450" s="547"/>
      <c r="I10450" s="543"/>
      <c r="J10450" s="492">
        <f>H10450*I10450*E10432*F10432</f>
        <v>0</v>
      </c>
      <c r="K10450" s="458"/>
    </row>
    <row r="10451" spans="1:11">
      <c r="A10451" s="450"/>
      <c r="B10451" s="517"/>
      <c r="C10451" s="526"/>
      <c r="D10451" s="526"/>
      <c r="E10451" s="494"/>
      <c r="F10451" s="488"/>
      <c r="G10451" s="468"/>
      <c r="H10451" s="547"/>
      <c r="I10451" s="548"/>
      <c r="J10451" s="492">
        <f>H10451*I10451*E10433*F10433</f>
        <v>0</v>
      </c>
      <c r="K10451" s="458"/>
    </row>
    <row r="10452" spans="1:11">
      <c r="A10452" s="450"/>
      <c r="B10452" s="550" t="s">
        <v>1119</v>
      </c>
      <c r="C10452" s="526"/>
      <c r="D10452" s="526"/>
      <c r="E10452" s="526"/>
      <c r="F10452" s="523"/>
      <c r="G10452" s="526"/>
      <c r="H10452" s="551"/>
      <c r="I10452" s="552" t="s">
        <v>138</v>
      </c>
      <c r="J10452" s="501">
        <f>SUM(J10448:J10451)</f>
        <v>0</v>
      </c>
      <c r="K10452" s="458"/>
    </row>
    <row r="10453" spans="1:11">
      <c r="A10453" s="450"/>
      <c r="B10453" s="553"/>
      <c r="C10453" s="526"/>
      <c r="D10453" s="526"/>
      <c r="E10453" s="554"/>
      <c r="F10453" s="555"/>
      <c r="G10453" s="506"/>
      <c r="H10453" s="506"/>
      <c r="I10453" s="529"/>
      <c r="J10453" s="554"/>
      <c r="K10453" s="458"/>
    </row>
    <row r="10454" spans="1:11" ht="20.399999999999999">
      <c r="A10454" s="450"/>
      <c r="B10454" s="1667" t="s">
        <v>1125</v>
      </c>
      <c r="C10454" s="1668"/>
      <c r="D10454" s="1668"/>
      <c r="E10454" s="1668"/>
      <c r="F10454" s="1669"/>
      <c r="G10454" s="556" t="s">
        <v>494</v>
      </c>
      <c r="H10454" s="506" t="s">
        <v>1126</v>
      </c>
      <c r="I10454" s="557" t="s">
        <v>1115</v>
      </c>
      <c r="J10454" s="509" t="s">
        <v>482</v>
      </c>
      <c r="K10454" s="458"/>
    </row>
    <row r="10455" spans="1:11">
      <c r="A10455" s="450"/>
      <c r="B10455" s="558"/>
      <c r="C10455" s="559"/>
      <c r="D10455" s="560"/>
      <c r="E10455" s="560"/>
      <c r="F10455" s="561"/>
      <c r="G10455" s="489"/>
      <c r="H10455" s="489"/>
      <c r="I10455" s="562"/>
      <c r="J10455" s="492"/>
      <c r="K10455" s="458"/>
    </row>
    <row r="10456" spans="1:11">
      <c r="A10456" s="450"/>
      <c r="B10456" s="563"/>
      <c r="C10456" s="564"/>
      <c r="D10456" s="565"/>
      <c r="E10456" s="565"/>
      <c r="F10456" s="566"/>
      <c r="G10456" s="489"/>
      <c r="H10456" s="489"/>
      <c r="I10456" s="562"/>
      <c r="J10456" s="492"/>
      <c r="K10456" s="458"/>
    </row>
    <row r="10457" spans="1:11">
      <c r="A10457" s="450"/>
      <c r="B10457" s="1670" t="s">
        <v>138</v>
      </c>
      <c r="C10457" s="1670"/>
      <c r="D10457" s="1670"/>
      <c r="E10457" s="1670"/>
      <c r="F10457" s="1670"/>
      <c r="G10457" s="1670"/>
      <c r="H10457" s="1670"/>
      <c r="I10457" s="1670"/>
      <c r="J10457" s="501">
        <f>SUM(J10455:J10456)</f>
        <v>0</v>
      </c>
      <c r="K10457" s="458"/>
    </row>
    <row r="10458" spans="1:11">
      <c r="A10458" s="450"/>
      <c r="B10458" s="567"/>
      <c r="C10458" s="511"/>
      <c r="D10458" s="511"/>
      <c r="E10458" s="568"/>
      <c r="F10458" s="569"/>
      <c r="G10458" s="570"/>
      <c r="H10458" s="570"/>
      <c r="I10458" s="571"/>
      <c r="J10458" s="572"/>
      <c r="K10458" s="458"/>
    </row>
    <row r="10459" spans="1:11">
      <c r="A10459" s="450"/>
      <c r="B10459" s="573" t="s">
        <v>1127</v>
      </c>
      <c r="C10459" s="573"/>
      <c r="D10459" s="550"/>
      <c r="E10459" s="523"/>
      <c r="F10459" s="523"/>
      <c r="G10459" s="523"/>
      <c r="H10459" s="574"/>
      <c r="I10459" s="575"/>
      <c r="J10459" s="639">
        <f>(J10445+J10452+J10457)/E10445</f>
        <v>7.865454545454547</v>
      </c>
      <c r="K10459" s="458"/>
    </row>
    <row r="10460" spans="1:11">
      <c r="A10460" s="450"/>
      <c r="B10460" s="553"/>
      <c r="C10460" s="526"/>
      <c r="D10460" s="526"/>
      <c r="E10460" s="554"/>
      <c r="F10460" s="555"/>
      <c r="G10460" s="506"/>
      <c r="H10460" s="506"/>
      <c r="I10460" s="529"/>
      <c r="J10460" s="576"/>
      <c r="K10460" s="458"/>
    </row>
    <row r="10461" spans="1:11" ht="20.399999999999999">
      <c r="A10461" s="450"/>
      <c r="B10461" s="1667" t="s">
        <v>1128</v>
      </c>
      <c r="C10461" s="1668"/>
      <c r="D10461" s="1668"/>
      <c r="E10461" s="1668"/>
      <c r="F10461" s="1669"/>
      <c r="G10461" s="556" t="s">
        <v>494</v>
      </c>
      <c r="H10461" s="506" t="s">
        <v>1126</v>
      </c>
      <c r="I10461" s="557" t="s">
        <v>1115</v>
      </c>
      <c r="J10461" s="509" t="s">
        <v>482</v>
      </c>
      <c r="K10461" s="458"/>
    </row>
    <row r="10462" spans="1:11">
      <c r="A10462" s="450"/>
      <c r="B10462" s="558" t="s">
        <v>1609</v>
      </c>
      <c r="C10462" s="559"/>
      <c r="D10462" s="560"/>
      <c r="E10462" s="560"/>
      <c r="F10462" s="561"/>
      <c r="G10462" s="489">
        <v>0.28000000000000003</v>
      </c>
      <c r="H10462" s="489" t="s">
        <v>1221</v>
      </c>
      <c r="I10462" s="562">
        <v>0.46</v>
      </c>
      <c r="J10462" s="492">
        <f>G10462*I10462</f>
        <v>0.12880000000000003</v>
      </c>
      <c r="K10462" s="458"/>
    </row>
    <row r="10463" spans="1:11">
      <c r="A10463" s="450"/>
      <c r="B10463" s="563" t="s">
        <v>1616</v>
      </c>
      <c r="C10463" s="564"/>
      <c r="D10463" s="565"/>
      <c r="E10463" s="565"/>
      <c r="F10463" s="566"/>
      <c r="G10463" s="489">
        <v>1</v>
      </c>
      <c r="H10463" s="489" t="s">
        <v>1126</v>
      </c>
      <c r="I10463" s="562">
        <v>158</v>
      </c>
      <c r="J10463" s="492">
        <f t="shared" ref="J10463" si="291">G10463*I10463</f>
        <v>158</v>
      </c>
      <c r="K10463" s="458"/>
    </row>
    <row r="10464" spans="1:11">
      <c r="A10464" s="450"/>
      <c r="B10464" s="563"/>
      <c r="C10464" s="564"/>
      <c r="D10464" s="565"/>
      <c r="E10464" s="565"/>
      <c r="F10464" s="566"/>
      <c r="G10464" s="489"/>
      <c r="H10464" s="489"/>
      <c r="I10464" s="743"/>
      <c r="J10464" s="492"/>
      <c r="K10464" s="458"/>
    </row>
    <row r="10465" spans="1:11">
      <c r="A10465" s="450"/>
      <c r="B10465" s="563"/>
      <c r="C10465" s="564"/>
      <c r="D10465" s="565"/>
      <c r="E10465" s="565"/>
      <c r="F10465" s="566"/>
      <c r="G10465" s="489"/>
      <c r="H10465" s="489"/>
      <c r="I10465" s="743"/>
      <c r="J10465" s="492"/>
      <c r="K10465" s="458"/>
    </row>
    <row r="10466" spans="1:11">
      <c r="A10466" s="450"/>
      <c r="B10466" s="563"/>
      <c r="C10466" s="564"/>
      <c r="D10466" s="565"/>
      <c r="E10466" s="565"/>
      <c r="F10466" s="566"/>
      <c r="G10466" s="489"/>
      <c r="H10466" s="489"/>
      <c r="I10466" s="743"/>
      <c r="J10466" s="492"/>
      <c r="K10466" s="458"/>
    </row>
    <row r="10467" spans="1:11">
      <c r="A10467" s="450"/>
      <c r="B10467" s="563"/>
      <c r="C10467" s="564"/>
      <c r="D10467" s="565"/>
      <c r="E10467" s="565"/>
      <c r="F10467" s="566"/>
      <c r="G10467" s="489"/>
      <c r="H10467" s="489"/>
      <c r="I10467" s="743"/>
      <c r="J10467" s="492"/>
      <c r="K10467" s="458"/>
    </row>
    <row r="10468" spans="1:11">
      <c r="A10468" s="450"/>
      <c r="B10468" s="563"/>
      <c r="C10468" s="564"/>
      <c r="D10468" s="565"/>
      <c r="E10468" s="565"/>
      <c r="F10468" s="566"/>
      <c r="G10468" s="489"/>
      <c r="H10468" s="489"/>
      <c r="I10468" s="743"/>
      <c r="J10468" s="492"/>
      <c r="K10468" s="458"/>
    </row>
    <row r="10469" spans="1:11">
      <c r="A10469" s="450"/>
      <c r="B10469" s="581"/>
      <c r="C10469" s="523"/>
      <c r="D10469" s="523"/>
      <c r="E10469" s="582"/>
      <c r="F10469" s="583"/>
      <c r="G10469" s="532"/>
      <c r="H10469" s="532"/>
      <c r="I10469" s="524" t="s">
        <v>138</v>
      </c>
      <c r="J10469" s="501">
        <f>SUM(J10462:J10468)</f>
        <v>158.12880000000001</v>
      </c>
      <c r="K10469" s="458"/>
    </row>
    <row r="10470" spans="1:11">
      <c r="A10470" s="450"/>
      <c r="B10470" s="584"/>
      <c r="C10470" s="523"/>
      <c r="D10470" s="523"/>
      <c r="E10470" s="582"/>
      <c r="F10470" s="583"/>
      <c r="G10470" s="532"/>
      <c r="H10470" s="532"/>
      <c r="I10470" s="524"/>
      <c r="J10470" s="582"/>
      <c r="K10470" s="458"/>
    </row>
    <row r="10471" spans="1:11" ht="20.399999999999999">
      <c r="A10471" s="450"/>
      <c r="B10471" s="1667" t="s">
        <v>1141</v>
      </c>
      <c r="C10471" s="1668"/>
      <c r="D10471" s="1668"/>
      <c r="E10471" s="1668"/>
      <c r="F10471" s="1669"/>
      <c r="G10471" s="587" t="s">
        <v>494</v>
      </c>
      <c r="H10471" s="506" t="s">
        <v>1115</v>
      </c>
      <c r="I10471" s="557"/>
      <c r="J10471" s="509" t="s">
        <v>482</v>
      </c>
      <c r="K10471" s="458"/>
    </row>
    <row r="10472" spans="1:11">
      <c r="A10472" s="450"/>
      <c r="B10472" s="1654"/>
      <c r="C10472" s="1655"/>
      <c r="D10472" s="1655"/>
      <c r="E10472" s="1655"/>
      <c r="F10472" s="1656"/>
      <c r="G10472" s="489"/>
      <c r="H10472" s="1657"/>
      <c r="I10472" s="1658"/>
      <c r="J10472" s="492"/>
      <c r="K10472" s="458"/>
    </row>
    <row r="10473" spans="1:11">
      <c r="A10473" s="450"/>
      <c r="B10473" s="1659"/>
      <c r="C10473" s="1660"/>
      <c r="D10473" s="1660"/>
      <c r="E10473" s="1660"/>
      <c r="F10473" s="1661"/>
      <c r="G10473" s="496"/>
      <c r="H10473" s="1662"/>
      <c r="I10473" s="1663"/>
      <c r="J10473" s="492"/>
      <c r="K10473" s="458"/>
    </row>
    <row r="10474" spans="1:11">
      <c r="A10474" s="450"/>
      <c r="B10474" s="581"/>
      <c r="C10474" s="523"/>
      <c r="D10474" s="523"/>
      <c r="E10474" s="582"/>
      <c r="F10474" s="583"/>
      <c r="G10474" s="532"/>
      <c r="H10474" s="532"/>
      <c r="I10474" s="524" t="s">
        <v>138</v>
      </c>
      <c r="J10474" s="501">
        <f>SUM(J10472:J10473)</f>
        <v>0</v>
      </c>
      <c r="K10474" s="458"/>
    </row>
    <row r="10475" spans="1:11">
      <c r="A10475" s="450"/>
      <c r="B10475" s="523"/>
      <c r="C10475" s="523"/>
      <c r="D10475" s="523"/>
      <c r="E10475" s="523"/>
      <c r="F10475" s="523"/>
      <c r="G10475" s="523"/>
      <c r="H10475" s="523"/>
      <c r="I10475" s="524"/>
      <c r="J10475" s="523"/>
      <c r="K10475" s="458"/>
    </row>
    <row r="10476" spans="1:11">
      <c r="A10476" s="450"/>
      <c r="B10476" s="1645" t="s">
        <v>1142</v>
      </c>
      <c r="C10476" s="1646"/>
      <c r="D10476" s="1646"/>
      <c r="E10476" s="1646"/>
      <c r="F10476" s="1646"/>
      <c r="G10476" s="1646"/>
      <c r="H10476" s="1646"/>
      <c r="I10476" s="1647"/>
      <c r="J10476" s="573">
        <f>J10474+J10469+J10459</f>
        <v>165.99425454545457</v>
      </c>
      <c r="K10476" s="458"/>
    </row>
    <row r="10477" spans="1:11">
      <c r="A10477" s="450"/>
      <c r="B10477" s="523"/>
      <c r="C10477" s="523"/>
      <c r="D10477" s="523"/>
      <c r="E10477" s="523"/>
      <c r="F10477" s="523"/>
      <c r="G10477" s="523"/>
      <c r="H10477" s="523"/>
      <c r="I10477" s="524"/>
      <c r="J10477" s="523"/>
      <c r="K10477" s="458"/>
    </row>
    <row r="10478" spans="1:11">
      <c r="A10478" s="450"/>
      <c r="B10478" s="1645" t="s">
        <v>1143</v>
      </c>
      <c r="C10478" s="1646"/>
      <c r="D10478" s="1646"/>
      <c r="E10478" s="1646"/>
      <c r="F10478" s="1646"/>
      <c r="G10478" s="1646"/>
      <c r="H10478" s="1646"/>
      <c r="I10478" s="1647"/>
      <c r="J10478" s="501">
        <f>J10476*0</f>
        <v>0</v>
      </c>
      <c r="K10478" s="458"/>
    </row>
    <row r="10479" spans="1:11">
      <c r="A10479" s="450"/>
      <c r="B10479" s="523"/>
      <c r="C10479" s="523"/>
      <c r="D10479" s="523"/>
      <c r="E10479" s="523"/>
      <c r="F10479" s="523"/>
      <c r="G10479" s="523"/>
      <c r="H10479" s="523"/>
      <c r="I10479" s="524"/>
      <c r="J10479" s="523"/>
      <c r="K10479" s="458"/>
    </row>
    <row r="10480" spans="1:11">
      <c r="A10480" s="450"/>
      <c r="B10480" s="1645" t="s">
        <v>1144</v>
      </c>
      <c r="C10480" s="1646"/>
      <c r="D10480" s="1646"/>
      <c r="E10480" s="1646"/>
      <c r="F10480" s="1646"/>
      <c r="G10480" s="1646"/>
      <c r="H10480" s="1646"/>
      <c r="I10480" s="1647"/>
      <c r="J10480" s="573">
        <f>J10476+J10478</f>
        <v>165.99425454545457</v>
      </c>
      <c r="K10480" s="458"/>
    </row>
    <row r="10481" spans="1:11">
      <c r="A10481" s="450"/>
      <c r="B10481" s="511"/>
      <c r="C10481" s="511"/>
      <c r="D10481" s="511"/>
      <c r="E10481" s="511"/>
      <c r="F10481" s="511"/>
      <c r="G10481" s="511"/>
      <c r="H10481" s="511"/>
      <c r="I10481" s="571"/>
      <c r="J10481" s="511"/>
      <c r="K10481" s="458"/>
    </row>
    <row r="10482" spans="1:11">
      <c r="A10482" s="450"/>
      <c r="B10482" s="589"/>
      <c r="C10482" s="559"/>
      <c r="D10482" s="559"/>
      <c r="E10482" s="559"/>
      <c r="F10482" s="559"/>
      <c r="G10482" s="559"/>
      <c r="H10482" s="559"/>
      <c r="I10482" s="559"/>
      <c r="J10482" s="590"/>
      <c r="K10482" s="458"/>
    </row>
    <row r="10483" spans="1:11">
      <c r="A10483" s="450"/>
      <c r="B10483" s="591"/>
      <c r="C10483" s="592"/>
      <c r="D10483" s="593"/>
      <c r="E10483" s="593"/>
      <c r="F10483" s="594" t="s">
        <v>1119</v>
      </c>
      <c r="G10483" s="595" t="s">
        <v>1119</v>
      </c>
      <c r="H10483" s="592"/>
      <c r="I10483" s="592"/>
      <c r="J10483" s="596"/>
      <c r="K10483" s="458"/>
    </row>
    <row r="10484" spans="1:11">
      <c r="A10484" s="450"/>
      <c r="B10484" s="459"/>
      <c r="C10484" s="459"/>
      <c r="D10484" s="459"/>
      <c r="E10484" s="459"/>
      <c r="F10484" s="459"/>
      <c r="G10484" s="459"/>
      <c r="H10484" s="459"/>
      <c r="I10484" s="459"/>
      <c r="J10484" s="459"/>
      <c r="K10484" s="458"/>
    </row>
    <row r="10485" spans="1:11">
      <c r="A10485" s="450"/>
      <c r="B10485" s="597"/>
      <c r="C10485" s="598"/>
      <c r="D10485" s="598"/>
      <c r="E10485" s="598"/>
      <c r="F10485" s="599"/>
      <c r="G10485" s="600" t="s">
        <v>482</v>
      </c>
      <c r="H10485" s="502"/>
      <c r="I10485" s="502"/>
      <c r="J10485" s="505"/>
      <c r="K10485" s="458"/>
    </row>
    <row r="10486" spans="1:11">
      <c r="A10486" s="450"/>
      <c r="B10486" s="601"/>
      <c r="C10486" s="602"/>
      <c r="D10486" s="602"/>
      <c r="E10486" s="602"/>
      <c r="F10486" s="603"/>
      <c r="G10486" s="1648" t="s">
        <v>1145</v>
      </c>
      <c r="H10486" s="1649"/>
      <c r="I10486" s="1649"/>
      <c r="J10486" s="1650"/>
      <c r="K10486" s="458"/>
    </row>
    <row r="10487" spans="1:11">
      <c r="A10487" s="450"/>
      <c r="B10487" s="604"/>
      <c r="C10487" s="605"/>
      <c r="D10487" s="605"/>
      <c r="E10487" s="605"/>
      <c r="F10487" s="606"/>
      <c r="G10487" s="607"/>
      <c r="H10487" s="1651"/>
      <c r="I10487" s="1652"/>
      <c r="J10487" s="1653"/>
      <c r="K10487" s="458"/>
    </row>
    <row r="10488" spans="1:11" ht="15" thickBot="1">
      <c r="A10488" s="608"/>
      <c r="B10488" s="609"/>
      <c r="C10488" s="609"/>
      <c r="D10488" s="609"/>
      <c r="E10488" s="609"/>
      <c r="F10488" s="609"/>
      <c r="G10488" s="609"/>
      <c r="H10488" s="609"/>
      <c r="I10488" s="609"/>
      <c r="J10488" s="609"/>
      <c r="K10488" s="610"/>
    </row>
    <row r="10489" spans="1:11">
      <c r="A10489" s="447"/>
      <c r="B10489" s="448"/>
      <c r="C10489" s="448"/>
      <c r="D10489" s="448"/>
      <c r="E10489" s="448"/>
      <c r="F10489" s="448"/>
      <c r="G10489" s="448"/>
      <c r="H10489" s="448"/>
      <c r="I10489" s="448"/>
      <c r="J10489" s="448"/>
      <c r="K10489" s="449"/>
    </row>
    <row r="10490" spans="1:11">
      <c r="A10490" s="450"/>
      <c r="B10490" s="451" t="s">
        <v>141</v>
      </c>
      <c r="C10490" s="452"/>
      <c r="D10490" s="453" t="s">
        <v>1105</v>
      </c>
      <c r="E10490" s="454"/>
      <c r="F10490" s="455"/>
      <c r="G10490" s="455"/>
      <c r="H10490" s="456"/>
      <c r="I10490" s="456"/>
      <c r="J10490" s="457"/>
      <c r="K10490" s="458"/>
    </row>
    <row r="10491" spans="1:11">
      <c r="A10491" s="450"/>
      <c r="B10491" s="459"/>
      <c r="C10491" s="459"/>
      <c r="D10491" s="459"/>
      <c r="E10491" s="459"/>
      <c r="F10491" s="459"/>
      <c r="G10491" s="459"/>
      <c r="H10491" s="459"/>
      <c r="I10491" s="459"/>
      <c r="J10491" s="459"/>
      <c r="K10491" s="458"/>
    </row>
    <row r="10492" spans="1:11">
      <c r="A10492" s="450"/>
      <c r="B10492" s="460" t="s">
        <v>1173</v>
      </c>
      <c r="C10492" s="461" t="s">
        <v>1107</v>
      </c>
      <c r="D10492" s="1671" t="s">
        <v>198</v>
      </c>
      <c r="E10492" s="1672"/>
      <c r="F10492" s="1672"/>
      <c r="G10492" s="1672"/>
      <c r="H10492" s="1672"/>
      <c r="I10492" s="1673"/>
      <c r="J10492" s="462" t="s">
        <v>1108</v>
      </c>
      <c r="K10492" s="458"/>
    </row>
    <row r="10493" spans="1:11" ht="27" customHeight="1">
      <c r="A10493" s="450"/>
      <c r="B10493" s="463">
        <v>80572</v>
      </c>
      <c r="C10493" s="464"/>
      <c r="D10493" s="1674" t="s">
        <v>1617</v>
      </c>
      <c r="E10493" s="1675"/>
      <c r="F10493" s="1675"/>
      <c r="G10493" s="1675"/>
      <c r="H10493" s="1675"/>
      <c r="I10493" s="1676"/>
      <c r="J10493" s="468" t="str">
        <f>F10510</f>
        <v>U</v>
      </c>
      <c r="K10493" s="458"/>
    </row>
    <row r="10494" spans="1:11">
      <c r="A10494" s="450"/>
      <c r="B10494" s="469"/>
      <c r="C10494" s="469"/>
      <c r="D10494" s="469"/>
      <c r="E10494" s="469"/>
      <c r="F10494" s="469"/>
      <c r="G10494" s="469"/>
      <c r="H10494" s="469"/>
      <c r="I10494" s="470"/>
      <c r="J10494" s="471"/>
      <c r="K10494" s="458"/>
    </row>
    <row r="10495" spans="1:11">
      <c r="A10495" s="450"/>
      <c r="B10495" s="1648" t="s">
        <v>1111</v>
      </c>
      <c r="C10495" s="1650"/>
      <c r="D10495" s="1679" t="s">
        <v>873</v>
      </c>
      <c r="E10495" s="1681" t="s">
        <v>1112</v>
      </c>
      <c r="F10495" s="472" t="s">
        <v>1113</v>
      </c>
      <c r="G10495" s="473"/>
      <c r="H10495" s="472" t="s">
        <v>1114</v>
      </c>
      <c r="I10495" s="473"/>
      <c r="J10495" s="474" t="s">
        <v>1115</v>
      </c>
      <c r="K10495" s="458"/>
    </row>
    <row r="10496" spans="1:11">
      <c r="A10496" s="450"/>
      <c r="B10496" s="1677"/>
      <c r="C10496" s="1678"/>
      <c r="D10496" s="1680"/>
      <c r="E10496" s="1682"/>
      <c r="F10496" s="475" t="s">
        <v>1116</v>
      </c>
      <c r="G10496" s="475" t="s">
        <v>1117</v>
      </c>
      <c r="H10496" s="475" t="s">
        <v>1116</v>
      </c>
      <c r="I10496" s="476" t="s">
        <v>1117</v>
      </c>
      <c r="J10496" s="477" t="s">
        <v>1118</v>
      </c>
      <c r="K10496" s="458"/>
    </row>
    <row r="10497" spans="1:11">
      <c r="A10497" s="450"/>
      <c r="B10497" s="486"/>
      <c r="C10497" s="487"/>
      <c r="D10497" s="488"/>
      <c r="E10497" s="481"/>
      <c r="F10497" s="481"/>
      <c r="G10497" s="482"/>
      <c r="H10497" s="490"/>
      <c r="I10497" s="484"/>
      <c r="J10497" s="492"/>
      <c r="K10497" s="458"/>
    </row>
    <row r="10498" spans="1:11">
      <c r="A10498" s="450"/>
      <c r="B10498" s="486"/>
      <c r="C10498" s="487"/>
      <c r="D10498" s="488"/>
      <c r="E10498" s="489"/>
      <c r="F10498" s="489"/>
      <c r="G10498" s="489"/>
      <c r="H10498" s="490"/>
      <c r="I10498" s="491"/>
      <c r="J10498" s="492">
        <f>H10498*F10498*E10498+I10498*G10498*E10498</f>
        <v>0</v>
      </c>
      <c r="K10498" s="458"/>
    </row>
    <row r="10499" spans="1:11">
      <c r="A10499" s="450"/>
      <c r="B10499" s="493"/>
      <c r="C10499" s="494"/>
      <c r="D10499" s="495"/>
      <c r="E10499" s="496"/>
      <c r="F10499" s="496"/>
      <c r="G10499" s="496"/>
      <c r="H10499" s="497"/>
      <c r="I10499" s="498"/>
      <c r="J10499" s="492">
        <f>H10499*F10499*E10499+I10499*G10499*E10499</f>
        <v>0</v>
      </c>
      <c r="K10499" s="458"/>
    </row>
    <row r="10500" spans="1:11">
      <c r="A10500" s="450"/>
      <c r="B10500" s="499" t="s">
        <v>1119</v>
      </c>
      <c r="C10500" s="469"/>
      <c r="D10500" s="469"/>
      <c r="E10500" s="469"/>
      <c r="F10500" s="469"/>
      <c r="G10500" s="469"/>
      <c r="H10500" s="469"/>
      <c r="I10500" s="500" t="s">
        <v>138</v>
      </c>
      <c r="J10500" s="501">
        <f>SUM(J10497:J10499)</f>
        <v>0</v>
      </c>
      <c r="K10500" s="458"/>
    </row>
    <row r="10501" spans="1:11">
      <c r="A10501" s="450"/>
      <c r="B10501" s="502"/>
      <c r="C10501" s="502"/>
      <c r="D10501" s="502"/>
      <c r="E10501" s="502"/>
      <c r="F10501" s="502"/>
      <c r="G10501" s="502"/>
      <c r="H10501" s="502"/>
      <c r="I10501" s="503"/>
      <c r="J10501" s="504"/>
      <c r="K10501" s="458"/>
    </row>
    <row r="10502" spans="1:11" ht="20.399999999999999">
      <c r="A10502" s="450"/>
      <c r="B10502" s="1664" t="s">
        <v>1120</v>
      </c>
      <c r="C10502" s="1665"/>
      <c r="D10502" s="1665"/>
      <c r="E10502" s="1666"/>
      <c r="F10502" s="505" t="s">
        <v>873</v>
      </c>
      <c r="G10502" s="506"/>
      <c r="H10502" s="507" t="s">
        <v>560</v>
      </c>
      <c r="I10502" s="508" t="s">
        <v>1121</v>
      </c>
      <c r="J10502" s="509" t="s">
        <v>1122</v>
      </c>
      <c r="K10502" s="458"/>
    </row>
    <row r="10503" spans="1:11">
      <c r="A10503" s="450"/>
      <c r="B10503" s="510"/>
      <c r="C10503" s="511"/>
      <c r="D10503" s="512"/>
      <c r="E10503" s="513"/>
      <c r="F10503" s="514"/>
      <c r="G10503" s="515"/>
      <c r="H10503" s="516"/>
      <c r="I10503" s="484"/>
      <c r="J10503" s="485"/>
      <c r="K10503" s="458"/>
    </row>
    <row r="10504" spans="1:11">
      <c r="A10504" s="450"/>
      <c r="B10504" s="517"/>
      <c r="C10504" s="518"/>
      <c r="D10504" s="459"/>
      <c r="E10504" s="487"/>
      <c r="F10504" s="488"/>
      <c r="G10504" s="519"/>
      <c r="H10504" s="520"/>
      <c r="I10504" s="521"/>
      <c r="J10504" s="492"/>
      <c r="K10504" s="458"/>
    </row>
    <row r="10505" spans="1:11">
      <c r="A10505" s="450"/>
      <c r="B10505" s="517" t="s">
        <v>734</v>
      </c>
      <c r="C10505" s="518"/>
      <c r="D10505" s="459"/>
      <c r="E10505" s="487"/>
      <c r="F10505" s="488"/>
      <c r="G10505" s="519"/>
      <c r="H10505" s="520">
        <v>0.2</v>
      </c>
      <c r="I10505" s="521">
        <f>VLOOKUP(B10505,'MÃO DE OBRA'!$A:$E,5,FALSE)/220</f>
        <v>23.596363636363641</v>
      </c>
      <c r="J10505" s="492">
        <f>H10505*I10505</f>
        <v>4.7192727272727284</v>
      </c>
      <c r="K10505" s="458"/>
    </row>
    <row r="10506" spans="1:11">
      <c r="A10506" s="450"/>
      <c r="B10506" s="517" t="s">
        <v>626</v>
      </c>
      <c r="C10506" s="518"/>
      <c r="D10506" s="459"/>
      <c r="E10506" s="487"/>
      <c r="F10506" s="488"/>
      <c r="G10506" s="519"/>
      <c r="H10506" s="520">
        <v>0.2</v>
      </c>
      <c r="I10506" s="521">
        <f>VLOOKUP(B10506,'MÃO DE OBRA'!$A:$E,5,FALSE)/220</f>
        <v>15.730909090909092</v>
      </c>
      <c r="J10506" s="492">
        <f t="shared" ref="J10506" si="292">H10506*I10506</f>
        <v>3.1461818181818186</v>
      </c>
      <c r="K10506" s="458"/>
    </row>
    <row r="10507" spans="1:11">
      <c r="A10507" s="450"/>
      <c r="B10507" s="517"/>
      <c r="C10507" s="518"/>
      <c r="D10507" s="459"/>
      <c r="E10507" s="487"/>
      <c r="F10507" s="488"/>
      <c r="G10507" s="519"/>
      <c r="H10507" s="520"/>
      <c r="I10507" s="491"/>
      <c r="J10507" s="492">
        <f>H10507*I10507</f>
        <v>0</v>
      </c>
      <c r="K10507" s="458"/>
    </row>
    <row r="10508" spans="1:11">
      <c r="A10508" s="450"/>
      <c r="B10508" s="499" t="s">
        <v>1119</v>
      </c>
      <c r="C10508" s="502"/>
      <c r="D10508" s="502"/>
      <c r="E10508" s="502"/>
      <c r="F10508" s="502"/>
      <c r="G10508" s="502"/>
      <c r="H10508" s="502"/>
      <c r="I10508" s="522" t="s">
        <v>138</v>
      </c>
      <c r="J10508" s="501">
        <f>SUM(J10503:J10507)</f>
        <v>7.865454545454547</v>
      </c>
      <c r="K10508" s="458"/>
    </row>
    <row r="10509" spans="1:11">
      <c r="A10509" s="450"/>
      <c r="B10509" s="523"/>
      <c r="C10509" s="523"/>
      <c r="D10509" s="523"/>
      <c r="E10509" s="523"/>
      <c r="F10509" s="523"/>
      <c r="G10509" s="523"/>
      <c r="H10509" s="523"/>
      <c r="I10509" s="524"/>
      <c r="J10509" s="523"/>
      <c r="K10509" s="458"/>
    </row>
    <row r="10510" spans="1:11">
      <c r="A10510" s="450"/>
      <c r="B10510" s="525" t="s">
        <v>1123</v>
      </c>
      <c r="C10510" s="526"/>
      <c r="D10510" s="523"/>
      <c r="E10510" s="527">
        <f>1/0.2</f>
        <v>5</v>
      </c>
      <c r="F10510" s="528" t="s">
        <v>1563</v>
      </c>
      <c r="G10510" s="506"/>
      <c r="H10510" s="506"/>
      <c r="I10510" s="529" t="s">
        <v>1124</v>
      </c>
      <c r="J10510" s="501">
        <f>J10500+J10508</f>
        <v>7.865454545454547</v>
      </c>
      <c r="K10510" s="458"/>
    </row>
    <row r="10511" spans="1:11">
      <c r="A10511" s="450"/>
      <c r="B10511" s="530"/>
      <c r="C10511" s="523"/>
      <c r="D10511" s="523"/>
      <c r="E10511" s="531"/>
      <c r="F10511" s="532"/>
      <c r="G10511" s="532"/>
      <c r="H10511" s="532"/>
      <c r="I10511" s="524"/>
      <c r="J10511" s="523"/>
      <c r="K10511" s="458"/>
    </row>
    <row r="10512" spans="1:11" ht="20.399999999999999">
      <c r="A10512" s="450"/>
      <c r="B10512" s="1667" t="s">
        <v>481</v>
      </c>
      <c r="C10512" s="1668"/>
      <c r="D10512" s="1668"/>
      <c r="E10512" s="1669"/>
      <c r="F10512" s="533" t="s">
        <v>873</v>
      </c>
      <c r="G10512" s="534" t="s">
        <v>493</v>
      </c>
      <c r="H10512" s="507" t="s">
        <v>1115</v>
      </c>
      <c r="I10512" s="535" t="s">
        <v>480</v>
      </c>
      <c r="J10512" s="536" t="s">
        <v>482</v>
      </c>
      <c r="K10512" s="458"/>
    </row>
    <row r="10513" spans="1:11">
      <c r="A10513" s="450"/>
      <c r="B10513" s="537"/>
      <c r="C10513" s="538"/>
      <c r="D10513" s="538"/>
      <c r="E10513" s="539"/>
      <c r="F10513" s="540"/>
      <c r="G10513" s="541"/>
      <c r="H10513" s="547"/>
      <c r="I10513" s="543"/>
      <c r="J10513" s="485"/>
      <c r="K10513" s="458"/>
    </row>
    <row r="10514" spans="1:11">
      <c r="A10514" s="450"/>
      <c r="B10514" s="537"/>
      <c r="C10514" s="518"/>
      <c r="D10514" s="518"/>
      <c r="E10514" s="487"/>
      <c r="F10514" s="540"/>
      <c r="G10514" s="541"/>
      <c r="H10514" s="547"/>
      <c r="I10514" s="543"/>
      <c r="J10514" s="492"/>
      <c r="K10514" s="458"/>
    </row>
    <row r="10515" spans="1:11">
      <c r="A10515" s="450"/>
      <c r="B10515" s="517"/>
      <c r="C10515" s="518"/>
      <c r="D10515" s="518"/>
      <c r="E10515" s="487"/>
      <c r="F10515" s="488"/>
      <c r="G10515" s="546"/>
      <c r="H10515" s="547"/>
      <c r="I10515" s="543"/>
      <c r="J10515" s="492">
        <f>H10515*I10515*E10497*F10497</f>
        <v>0</v>
      </c>
      <c r="K10515" s="458"/>
    </row>
    <row r="10516" spans="1:11">
      <c r="A10516" s="450"/>
      <c r="B10516" s="517"/>
      <c r="C10516" s="526"/>
      <c r="D10516" s="526"/>
      <c r="E10516" s="494"/>
      <c r="F10516" s="488"/>
      <c r="G10516" s="468"/>
      <c r="H10516" s="547"/>
      <c r="I10516" s="548"/>
      <c r="J10516" s="492">
        <f>H10516*I10516*E10498*F10498</f>
        <v>0</v>
      </c>
      <c r="K10516" s="458"/>
    </row>
    <row r="10517" spans="1:11">
      <c r="A10517" s="450"/>
      <c r="B10517" s="550" t="s">
        <v>1119</v>
      </c>
      <c r="C10517" s="526"/>
      <c r="D10517" s="526"/>
      <c r="E10517" s="526"/>
      <c r="F10517" s="523"/>
      <c r="G10517" s="526"/>
      <c r="H10517" s="551"/>
      <c r="I10517" s="552" t="s">
        <v>138</v>
      </c>
      <c r="J10517" s="501">
        <f>SUM(J10513:J10516)</f>
        <v>0</v>
      </c>
      <c r="K10517" s="458"/>
    </row>
    <row r="10518" spans="1:11">
      <c r="A10518" s="450"/>
      <c r="B10518" s="553"/>
      <c r="C10518" s="526"/>
      <c r="D10518" s="526"/>
      <c r="E10518" s="554"/>
      <c r="F10518" s="555"/>
      <c r="G10518" s="506"/>
      <c r="H10518" s="506"/>
      <c r="I10518" s="529"/>
      <c r="J10518" s="554"/>
      <c r="K10518" s="458"/>
    </row>
    <row r="10519" spans="1:11" ht="20.399999999999999">
      <c r="A10519" s="450"/>
      <c r="B10519" s="1667" t="s">
        <v>1125</v>
      </c>
      <c r="C10519" s="1668"/>
      <c r="D10519" s="1668"/>
      <c r="E10519" s="1668"/>
      <c r="F10519" s="1669"/>
      <c r="G10519" s="556" t="s">
        <v>494</v>
      </c>
      <c r="H10519" s="506" t="s">
        <v>1126</v>
      </c>
      <c r="I10519" s="557" t="s">
        <v>1115</v>
      </c>
      <c r="J10519" s="509" t="s">
        <v>482</v>
      </c>
      <c r="K10519" s="458"/>
    </row>
    <row r="10520" spans="1:11">
      <c r="A10520" s="450"/>
      <c r="B10520" s="558"/>
      <c r="C10520" s="559"/>
      <c r="D10520" s="560"/>
      <c r="E10520" s="560"/>
      <c r="F10520" s="561"/>
      <c r="G10520" s="489"/>
      <c r="H10520" s="489"/>
      <c r="I10520" s="562"/>
      <c r="J10520" s="492"/>
      <c r="K10520" s="458"/>
    </row>
    <row r="10521" spans="1:11">
      <c r="A10521" s="450"/>
      <c r="B10521" s="563"/>
      <c r="C10521" s="564"/>
      <c r="D10521" s="565"/>
      <c r="E10521" s="565"/>
      <c r="F10521" s="566"/>
      <c r="G10521" s="489"/>
      <c r="H10521" s="489"/>
      <c r="I10521" s="562"/>
      <c r="J10521" s="492"/>
      <c r="K10521" s="458"/>
    </row>
    <row r="10522" spans="1:11">
      <c r="A10522" s="450"/>
      <c r="B10522" s="1670" t="s">
        <v>138</v>
      </c>
      <c r="C10522" s="1670"/>
      <c r="D10522" s="1670"/>
      <c r="E10522" s="1670"/>
      <c r="F10522" s="1670"/>
      <c r="G10522" s="1670"/>
      <c r="H10522" s="1670"/>
      <c r="I10522" s="1670"/>
      <c r="J10522" s="501">
        <f>SUM(J10520:J10521)</f>
        <v>0</v>
      </c>
      <c r="K10522" s="458"/>
    </row>
    <row r="10523" spans="1:11">
      <c r="A10523" s="450"/>
      <c r="B10523" s="567"/>
      <c r="C10523" s="511"/>
      <c r="D10523" s="511"/>
      <c r="E10523" s="568"/>
      <c r="F10523" s="569"/>
      <c r="G10523" s="570"/>
      <c r="H10523" s="570"/>
      <c r="I10523" s="571"/>
      <c r="J10523" s="572"/>
      <c r="K10523" s="458"/>
    </row>
    <row r="10524" spans="1:11">
      <c r="A10524" s="450"/>
      <c r="B10524" s="573" t="s">
        <v>1127</v>
      </c>
      <c r="C10524" s="573"/>
      <c r="D10524" s="550"/>
      <c r="E10524" s="523"/>
      <c r="F10524" s="523"/>
      <c r="G10524" s="523"/>
      <c r="H10524" s="574"/>
      <c r="I10524" s="575"/>
      <c r="J10524" s="639">
        <f>(J10510+J10517+J10522)/E10510</f>
        <v>1.5730909090909093</v>
      </c>
      <c r="K10524" s="458"/>
    </row>
    <row r="10525" spans="1:11">
      <c r="A10525" s="450"/>
      <c r="B10525" s="553"/>
      <c r="C10525" s="526"/>
      <c r="D10525" s="526"/>
      <c r="E10525" s="554"/>
      <c r="F10525" s="555"/>
      <c r="G10525" s="506"/>
      <c r="H10525" s="506"/>
      <c r="I10525" s="529"/>
      <c r="J10525" s="576"/>
      <c r="K10525" s="458"/>
    </row>
    <row r="10526" spans="1:11" ht="20.399999999999999">
      <c r="A10526" s="450"/>
      <c r="B10526" s="1667" t="s">
        <v>1128</v>
      </c>
      <c r="C10526" s="1668"/>
      <c r="D10526" s="1668"/>
      <c r="E10526" s="1668"/>
      <c r="F10526" s="1669"/>
      <c r="G10526" s="556" t="s">
        <v>494</v>
      </c>
      <c r="H10526" s="506" t="s">
        <v>1126</v>
      </c>
      <c r="I10526" s="557" t="s">
        <v>1115</v>
      </c>
      <c r="J10526" s="509" t="s">
        <v>482</v>
      </c>
      <c r="K10526" s="458"/>
    </row>
    <row r="10527" spans="1:11">
      <c r="A10527" s="450"/>
      <c r="B10527" s="558" t="s">
        <v>1618</v>
      </c>
      <c r="C10527" s="559"/>
      <c r="D10527" s="560"/>
      <c r="E10527" s="560"/>
      <c r="F10527" s="561"/>
      <c r="G10527" s="489">
        <v>0.28000000000000003</v>
      </c>
      <c r="H10527" s="489" t="s">
        <v>1221</v>
      </c>
      <c r="I10527" s="562">
        <v>0.46</v>
      </c>
      <c r="J10527" s="492">
        <f>G10527*I10527</f>
        <v>0.12880000000000003</v>
      </c>
      <c r="K10527" s="458"/>
    </row>
    <row r="10528" spans="1:11">
      <c r="A10528" s="450"/>
      <c r="B10528" s="563" t="s">
        <v>1619</v>
      </c>
      <c r="C10528" s="564"/>
      <c r="D10528" s="565"/>
      <c r="E10528" s="565"/>
      <c r="F10528" s="566"/>
      <c r="G10528" s="489">
        <v>1</v>
      </c>
      <c r="H10528" s="489" t="s">
        <v>1126</v>
      </c>
      <c r="I10528" s="562">
        <v>245</v>
      </c>
      <c r="J10528" s="492">
        <f t="shared" ref="J10528" si="293">G10528*I10528</f>
        <v>245</v>
      </c>
      <c r="K10528" s="458"/>
    </row>
    <row r="10529" spans="1:11">
      <c r="A10529" s="450"/>
      <c r="B10529" s="563"/>
      <c r="C10529" s="564"/>
      <c r="D10529" s="565"/>
      <c r="E10529" s="565"/>
      <c r="F10529" s="566"/>
      <c r="G10529" s="489"/>
      <c r="H10529" s="489"/>
      <c r="I10529" s="743"/>
      <c r="J10529" s="492"/>
      <c r="K10529" s="458"/>
    </row>
    <row r="10530" spans="1:11">
      <c r="A10530" s="450"/>
      <c r="B10530" s="563"/>
      <c r="C10530" s="564"/>
      <c r="D10530" s="565"/>
      <c r="E10530" s="565"/>
      <c r="F10530" s="566"/>
      <c r="G10530" s="489"/>
      <c r="H10530" s="489"/>
      <c r="I10530" s="743"/>
      <c r="J10530" s="492"/>
      <c r="K10530" s="458"/>
    </row>
    <row r="10531" spans="1:11">
      <c r="A10531" s="450"/>
      <c r="B10531" s="563"/>
      <c r="C10531" s="564"/>
      <c r="D10531" s="565"/>
      <c r="E10531" s="565"/>
      <c r="F10531" s="566"/>
      <c r="G10531" s="489"/>
      <c r="H10531" s="489"/>
      <c r="I10531" s="743"/>
      <c r="J10531" s="492"/>
      <c r="K10531" s="458"/>
    </row>
    <row r="10532" spans="1:11">
      <c r="A10532" s="450"/>
      <c r="B10532" s="563"/>
      <c r="C10532" s="564"/>
      <c r="D10532" s="565"/>
      <c r="E10532" s="565"/>
      <c r="F10532" s="566"/>
      <c r="G10532" s="489"/>
      <c r="H10532" s="489"/>
      <c r="I10532" s="743"/>
      <c r="J10532" s="492"/>
      <c r="K10532" s="458"/>
    </row>
    <row r="10533" spans="1:11">
      <c r="A10533" s="450"/>
      <c r="B10533" s="563"/>
      <c r="C10533" s="564"/>
      <c r="D10533" s="565"/>
      <c r="E10533" s="565"/>
      <c r="F10533" s="566"/>
      <c r="G10533" s="489"/>
      <c r="H10533" s="489"/>
      <c r="I10533" s="743"/>
      <c r="J10533" s="492"/>
      <c r="K10533" s="458"/>
    </row>
    <row r="10534" spans="1:11">
      <c r="A10534" s="450"/>
      <c r="B10534" s="581"/>
      <c r="C10534" s="523"/>
      <c r="D10534" s="523"/>
      <c r="E10534" s="582"/>
      <c r="F10534" s="583"/>
      <c r="G10534" s="532"/>
      <c r="H10534" s="532"/>
      <c r="I10534" s="524" t="s">
        <v>138</v>
      </c>
      <c r="J10534" s="501">
        <f>SUM(J10527:J10533)</f>
        <v>245.12880000000001</v>
      </c>
      <c r="K10534" s="458"/>
    </row>
    <row r="10535" spans="1:11">
      <c r="A10535" s="450"/>
      <c r="B10535" s="584"/>
      <c r="C10535" s="523"/>
      <c r="D10535" s="523"/>
      <c r="E10535" s="582"/>
      <c r="F10535" s="583"/>
      <c r="G10535" s="532"/>
      <c r="H10535" s="532"/>
      <c r="I10535" s="524"/>
      <c r="J10535" s="582"/>
      <c r="K10535" s="458"/>
    </row>
    <row r="10536" spans="1:11" ht="20.399999999999999">
      <c r="A10536" s="450"/>
      <c r="B10536" s="1667" t="s">
        <v>1141</v>
      </c>
      <c r="C10536" s="1668"/>
      <c r="D10536" s="1668"/>
      <c r="E10536" s="1668"/>
      <c r="F10536" s="1669"/>
      <c r="G10536" s="587" t="s">
        <v>494</v>
      </c>
      <c r="H10536" s="506" t="s">
        <v>1115</v>
      </c>
      <c r="I10536" s="557"/>
      <c r="J10536" s="509" t="s">
        <v>482</v>
      </c>
      <c r="K10536" s="458"/>
    </row>
    <row r="10537" spans="1:11">
      <c r="A10537" s="450"/>
      <c r="B10537" s="1654"/>
      <c r="C10537" s="1655"/>
      <c r="D10537" s="1655"/>
      <c r="E10537" s="1655"/>
      <c r="F10537" s="1656"/>
      <c r="G10537" s="489"/>
      <c r="H10537" s="1657"/>
      <c r="I10537" s="1658"/>
      <c r="J10537" s="492"/>
      <c r="K10537" s="458"/>
    </row>
    <row r="10538" spans="1:11">
      <c r="A10538" s="450"/>
      <c r="B10538" s="1659"/>
      <c r="C10538" s="1660"/>
      <c r="D10538" s="1660"/>
      <c r="E10538" s="1660"/>
      <c r="F10538" s="1661"/>
      <c r="G10538" s="496"/>
      <c r="H10538" s="1662"/>
      <c r="I10538" s="1663"/>
      <c r="J10538" s="492"/>
      <c r="K10538" s="458"/>
    </row>
    <row r="10539" spans="1:11">
      <c r="A10539" s="450"/>
      <c r="B10539" s="581"/>
      <c r="C10539" s="523"/>
      <c r="D10539" s="523"/>
      <c r="E10539" s="582"/>
      <c r="F10539" s="583"/>
      <c r="G10539" s="532"/>
      <c r="H10539" s="532"/>
      <c r="I10539" s="524" t="s">
        <v>138</v>
      </c>
      <c r="J10539" s="501">
        <f>SUM(J10537:J10538)</f>
        <v>0</v>
      </c>
      <c r="K10539" s="458"/>
    </row>
    <row r="10540" spans="1:11">
      <c r="A10540" s="450"/>
      <c r="B10540" s="523"/>
      <c r="C10540" s="523"/>
      <c r="D10540" s="523"/>
      <c r="E10540" s="523"/>
      <c r="F10540" s="523"/>
      <c r="G10540" s="523"/>
      <c r="H10540" s="523"/>
      <c r="I10540" s="524"/>
      <c r="J10540" s="523"/>
      <c r="K10540" s="458"/>
    </row>
    <row r="10541" spans="1:11">
      <c r="A10541" s="450"/>
      <c r="B10541" s="1645" t="s">
        <v>1142</v>
      </c>
      <c r="C10541" s="1646"/>
      <c r="D10541" s="1646"/>
      <c r="E10541" s="1646"/>
      <c r="F10541" s="1646"/>
      <c r="G10541" s="1646"/>
      <c r="H10541" s="1646"/>
      <c r="I10541" s="1647"/>
      <c r="J10541" s="573">
        <f>J10539+J10534+J10524</f>
        <v>246.70189090909093</v>
      </c>
      <c r="K10541" s="458"/>
    </row>
    <row r="10542" spans="1:11">
      <c r="A10542" s="450"/>
      <c r="B10542" s="523"/>
      <c r="C10542" s="523"/>
      <c r="D10542" s="523"/>
      <c r="E10542" s="523"/>
      <c r="F10542" s="523"/>
      <c r="G10542" s="523"/>
      <c r="H10542" s="523"/>
      <c r="I10542" s="524"/>
      <c r="J10542" s="523"/>
      <c r="K10542" s="458"/>
    </row>
    <row r="10543" spans="1:11">
      <c r="A10543" s="450"/>
      <c r="B10543" s="1645" t="s">
        <v>1143</v>
      </c>
      <c r="C10543" s="1646"/>
      <c r="D10543" s="1646"/>
      <c r="E10543" s="1646"/>
      <c r="F10543" s="1646"/>
      <c r="G10543" s="1646"/>
      <c r="H10543" s="1646"/>
      <c r="I10543" s="1647"/>
      <c r="J10543" s="501">
        <f>J10541*0</f>
        <v>0</v>
      </c>
      <c r="K10543" s="458"/>
    </row>
    <row r="10544" spans="1:11">
      <c r="A10544" s="450"/>
      <c r="B10544" s="523"/>
      <c r="C10544" s="523"/>
      <c r="D10544" s="523"/>
      <c r="E10544" s="523"/>
      <c r="F10544" s="523"/>
      <c r="G10544" s="523"/>
      <c r="H10544" s="523"/>
      <c r="I10544" s="524"/>
      <c r="J10544" s="523"/>
      <c r="K10544" s="458"/>
    </row>
    <row r="10545" spans="1:11">
      <c r="A10545" s="450"/>
      <c r="B10545" s="1645" t="s">
        <v>1144</v>
      </c>
      <c r="C10545" s="1646"/>
      <c r="D10545" s="1646"/>
      <c r="E10545" s="1646"/>
      <c r="F10545" s="1646"/>
      <c r="G10545" s="1646"/>
      <c r="H10545" s="1646"/>
      <c r="I10545" s="1647"/>
      <c r="J10545" s="573">
        <f>J10541+J10543</f>
        <v>246.70189090909093</v>
      </c>
      <c r="K10545" s="458"/>
    </row>
    <row r="10546" spans="1:11">
      <c r="A10546" s="450"/>
      <c r="B10546" s="511"/>
      <c r="C10546" s="511"/>
      <c r="D10546" s="511"/>
      <c r="E10546" s="511"/>
      <c r="F10546" s="511"/>
      <c r="G10546" s="511"/>
      <c r="H10546" s="511"/>
      <c r="I10546" s="571"/>
      <c r="J10546" s="511"/>
      <c r="K10546" s="458"/>
    </row>
    <row r="10547" spans="1:11">
      <c r="A10547" s="450"/>
      <c r="B10547" s="589"/>
      <c r="C10547" s="559"/>
      <c r="D10547" s="559"/>
      <c r="E10547" s="559"/>
      <c r="F10547" s="559"/>
      <c r="G10547" s="559"/>
      <c r="H10547" s="559"/>
      <c r="I10547" s="559"/>
      <c r="J10547" s="590"/>
      <c r="K10547" s="458"/>
    </row>
    <row r="10548" spans="1:11">
      <c r="A10548" s="450"/>
      <c r="B10548" s="591"/>
      <c r="C10548" s="592"/>
      <c r="D10548" s="593"/>
      <c r="E10548" s="593"/>
      <c r="F10548" s="594" t="s">
        <v>1119</v>
      </c>
      <c r="G10548" s="595" t="s">
        <v>1119</v>
      </c>
      <c r="H10548" s="592"/>
      <c r="I10548" s="592"/>
      <c r="J10548" s="596"/>
      <c r="K10548" s="458"/>
    </row>
    <row r="10549" spans="1:11">
      <c r="A10549" s="450"/>
      <c r="B10549" s="459"/>
      <c r="C10549" s="459"/>
      <c r="D10549" s="459"/>
      <c r="E10549" s="459"/>
      <c r="F10549" s="459"/>
      <c r="G10549" s="459"/>
      <c r="H10549" s="459"/>
      <c r="I10549" s="459"/>
      <c r="J10549" s="459"/>
      <c r="K10549" s="458"/>
    </row>
    <row r="10550" spans="1:11">
      <c r="A10550" s="450"/>
      <c r="B10550" s="597"/>
      <c r="C10550" s="598"/>
      <c r="D10550" s="598"/>
      <c r="E10550" s="598"/>
      <c r="F10550" s="599"/>
      <c r="G10550" s="600" t="s">
        <v>482</v>
      </c>
      <c r="H10550" s="502"/>
      <c r="I10550" s="502"/>
      <c r="J10550" s="505"/>
      <c r="K10550" s="458"/>
    </row>
    <row r="10551" spans="1:11">
      <c r="A10551" s="450"/>
      <c r="B10551" s="601"/>
      <c r="C10551" s="602"/>
      <c r="D10551" s="602"/>
      <c r="E10551" s="602"/>
      <c r="F10551" s="603"/>
      <c r="G10551" s="1648" t="s">
        <v>1145</v>
      </c>
      <c r="H10551" s="1649"/>
      <c r="I10551" s="1649"/>
      <c r="J10551" s="1650"/>
      <c r="K10551" s="458"/>
    </row>
    <row r="10552" spans="1:11">
      <c r="A10552" s="450"/>
      <c r="B10552" s="604"/>
      <c r="C10552" s="605"/>
      <c r="D10552" s="605"/>
      <c r="E10552" s="605"/>
      <c r="F10552" s="606"/>
      <c r="G10552" s="607"/>
      <c r="H10552" s="1651"/>
      <c r="I10552" s="1652"/>
      <c r="J10552" s="1653"/>
      <c r="K10552" s="458"/>
    </row>
    <row r="10553" spans="1:11" ht="15" thickBot="1">
      <c r="A10553" s="608"/>
      <c r="B10553" s="609"/>
      <c r="C10553" s="609"/>
      <c r="D10553" s="609"/>
      <c r="E10553" s="609"/>
      <c r="F10553" s="609"/>
      <c r="G10553" s="609"/>
      <c r="H10553" s="609"/>
      <c r="I10553" s="609"/>
      <c r="J10553" s="609"/>
      <c r="K10553" s="610"/>
    </row>
    <row r="10554" spans="1:11">
      <c r="A10554" s="447"/>
      <c r="B10554" s="448"/>
      <c r="C10554" s="448"/>
      <c r="D10554" s="448"/>
      <c r="E10554" s="448"/>
      <c r="F10554" s="448"/>
      <c r="G10554" s="448"/>
      <c r="H10554" s="448"/>
      <c r="I10554" s="448"/>
      <c r="J10554" s="448"/>
      <c r="K10554" s="449"/>
    </row>
    <row r="10555" spans="1:11">
      <c r="A10555" s="450"/>
      <c r="B10555" s="451" t="s">
        <v>141</v>
      </c>
      <c r="C10555" s="452"/>
      <c r="D10555" s="453" t="s">
        <v>1105</v>
      </c>
      <c r="E10555" s="454"/>
      <c r="F10555" s="455"/>
      <c r="G10555" s="455"/>
      <c r="H10555" s="456"/>
      <c r="I10555" s="456"/>
      <c r="J10555" s="457"/>
      <c r="K10555" s="458"/>
    </row>
    <row r="10556" spans="1:11">
      <c r="A10556" s="450"/>
      <c r="B10556" s="459"/>
      <c r="C10556" s="459"/>
      <c r="D10556" s="459"/>
      <c r="E10556" s="459"/>
      <c r="F10556" s="459"/>
      <c r="G10556" s="459"/>
      <c r="H10556" s="459"/>
      <c r="I10556" s="459"/>
      <c r="J10556" s="459"/>
      <c r="K10556" s="458"/>
    </row>
    <row r="10557" spans="1:11">
      <c r="A10557" s="450"/>
      <c r="B10557" s="460" t="s">
        <v>1146</v>
      </c>
      <c r="C10557" s="461" t="s">
        <v>1107</v>
      </c>
      <c r="D10557" s="1671" t="s">
        <v>198</v>
      </c>
      <c r="E10557" s="1672"/>
      <c r="F10557" s="1672"/>
      <c r="G10557" s="1672"/>
      <c r="H10557" s="1672"/>
      <c r="I10557" s="1673"/>
      <c r="J10557" s="462" t="s">
        <v>1108</v>
      </c>
      <c r="K10557" s="458"/>
    </row>
    <row r="10558" spans="1:11">
      <c r="A10558" s="450"/>
      <c r="B10558" s="463">
        <v>50328</v>
      </c>
      <c r="C10558" s="464"/>
      <c r="D10558" s="1674" t="s">
        <v>1620</v>
      </c>
      <c r="E10558" s="1675"/>
      <c r="F10558" s="1675"/>
      <c r="G10558" s="1675"/>
      <c r="H10558" s="1675"/>
      <c r="I10558" s="1676"/>
      <c r="J10558" s="468" t="str">
        <f>F10575</f>
        <v>U</v>
      </c>
      <c r="K10558" s="458"/>
    </row>
    <row r="10559" spans="1:11">
      <c r="A10559" s="450"/>
      <c r="B10559" s="469"/>
      <c r="C10559" s="469"/>
      <c r="D10559" s="469"/>
      <c r="E10559" s="469"/>
      <c r="F10559" s="469"/>
      <c r="G10559" s="469"/>
      <c r="H10559" s="469"/>
      <c r="I10559" s="470"/>
      <c r="J10559" s="471"/>
      <c r="K10559" s="458"/>
    </row>
    <row r="10560" spans="1:11">
      <c r="A10560" s="450"/>
      <c r="B10560" s="1648" t="s">
        <v>1111</v>
      </c>
      <c r="C10560" s="1650"/>
      <c r="D10560" s="1679" t="s">
        <v>873</v>
      </c>
      <c r="E10560" s="1681" t="s">
        <v>1112</v>
      </c>
      <c r="F10560" s="472" t="s">
        <v>1113</v>
      </c>
      <c r="G10560" s="473"/>
      <c r="H10560" s="472" t="s">
        <v>1114</v>
      </c>
      <c r="I10560" s="473"/>
      <c r="J10560" s="474" t="s">
        <v>1115</v>
      </c>
      <c r="K10560" s="458"/>
    </row>
    <row r="10561" spans="1:11">
      <c r="A10561" s="450"/>
      <c r="B10561" s="1677"/>
      <c r="C10561" s="1678"/>
      <c r="D10561" s="1680"/>
      <c r="E10561" s="1682"/>
      <c r="F10561" s="475" t="s">
        <v>1116</v>
      </c>
      <c r="G10561" s="475" t="s">
        <v>1117</v>
      </c>
      <c r="H10561" s="475" t="s">
        <v>1116</v>
      </c>
      <c r="I10561" s="476" t="s">
        <v>1117</v>
      </c>
      <c r="J10561" s="477" t="s">
        <v>1118</v>
      </c>
      <c r="K10561" s="458"/>
    </row>
    <row r="10562" spans="1:11">
      <c r="A10562" s="450"/>
      <c r="B10562" s="486"/>
      <c r="C10562" s="487"/>
      <c r="D10562" s="488"/>
      <c r="E10562" s="481"/>
      <c r="F10562" s="481"/>
      <c r="G10562" s="482"/>
      <c r="H10562" s="490"/>
      <c r="I10562" s="484"/>
      <c r="J10562" s="492"/>
      <c r="K10562" s="458"/>
    </row>
    <row r="10563" spans="1:11">
      <c r="A10563" s="450"/>
      <c r="B10563" s="486"/>
      <c r="C10563" s="487"/>
      <c r="D10563" s="488"/>
      <c r="E10563" s="489"/>
      <c r="F10563" s="489"/>
      <c r="G10563" s="489"/>
      <c r="H10563" s="490"/>
      <c r="I10563" s="491"/>
      <c r="J10563" s="492">
        <f>H10563*F10563*E10563+I10563*G10563*E10563</f>
        <v>0</v>
      </c>
      <c r="K10563" s="458"/>
    </row>
    <row r="10564" spans="1:11">
      <c r="A10564" s="450"/>
      <c r="B10564" s="493"/>
      <c r="C10564" s="494"/>
      <c r="D10564" s="495"/>
      <c r="E10564" s="496"/>
      <c r="F10564" s="496"/>
      <c r="G10564" s="496"/>
      <c r="H10564" s="497"/>
      <c r="I10564" s="498"/>
      <c r="J10564" s="492">
        <f>H10564*F10564*E10564+I10564*G10564*E10564</f>
        <v>0</v>
      </c>
      <c r="K10564" s="458"/>
    </row>
    <row r="10565" spans="1:11">
      <c r="A10565" s="450"/>
      <c r="B10565" s="499" t="s">
        <v>1119</v>
      </c>
      <c r="C10565" s="469"/>
      <c r="D10565" s="469"/>
      <c r="E10565" s="469"/>
      <c r="F10565" s="469"/>
      <c r="G10565" s="469"/>
      <c r="H10565" s="469"/>
      <c r="I10565" s="500" t="s">
        <v>138</v>
      </c>
      <c r="J10565" s="501">
        <f>SUM(J10562:J10564)</f>
        <v>0</v>
      </c>
      <c r="K10565" s="458"/>
    </row>
    <row r="10566" spans="1:11">
      <c r="A10566" s="450"/>
      <c r="B10566" s="502"/>
      <c r="C10566" s="502"/>
      <c r="D10566" s="502"/>
      <c r="E10566" s="502"/>
      <c r="F10566" s="502"/>
      <c r="G10566" s="502"/>
      <c r="H10566" s="502"/>
      <c r="I10566" s="503"/>
      <c r="J10566" s="504"/>
      <c r="K10566" s="458"/>
    </row>
    <row r="10567" spans="1:11" ht="20.399999999999999">
      <c r="A10567" s="450"/>
      <c r="B10567" s="1664" t="s">
        <v>1120</v>
      </c>
      <c r="C10567" s="1665"/>
      <c r="D10567" s="1665"/>
      <c r="E10567" s="1666"/>
      <c r="F10567" s="505" t="s">
        <v>873</v>
      </c>
      <c r="G10567" s="506"/>
      <c r="H10567" s="507" t="s">
        <v>560</v>
      </c>
      <c r="I10567" s="508" t="s">
        <v>1121</v>
      </c>
      <c r="J10567" s="509" t="s">
        <v>1122</v>
      </c>
      <c r="K10567" s="458"/>
    </row>
    <row r="10568" spans="1:11">
      <c r="A10568" s="450"/>
      <c r="B10568" s="510"/>
      <c r="C10568" s="511"/>
      <c r="D10568" s="512"/>
      <c r="E10568" s="513"/>
      <c r="F10568" s="514"/>
      <c r="G10568" s="515"/>
      <c r="H10568" s="516"/>
      <c r="I10568" s="484"/>
      <c r="J10568" s="485"/>
      <c r="K10568" s="458"/>
    </row>
    <row r="10569" spans="1:11">
      <c r="A10569" s="450"/>
      <c r="B10569" s="517"/>
      <c r="C10569" s="518"/>
      <c r="D10569" s="459"/>
      <c r="E10569" s="487"/>
      <c r="F10569" s="488"/>
      <c r="G10569" s="519"/>
      <c r="H10569" s="520"/>
      <c r="I10569" s="521"/>
      <c r="J10569" s="492"/>
      <c r="K10569" s="458"/>
    </row>
    <row r="10570" spans="1:11">
      <c r="A10570" s="450"/>
      <c r="B10570" s="517" t="s">
        <v>734</v>
      </c>
      <c r="C10570" s="518"/>
      <c r="D10570" s="459"/>
      <c r="E10570" s="487"/>
      <c r="F10570" s="488"/>
      <c r="G10570" s="519"/>
      <c r="H10570" s="520">
        <v>0.29332999999999998</v>
      </c>
      <c r="I10570" s="521">
        <f>VLOOKUP(B10570,'MÃO DE OBRA'!$A:$E,5,FALSE)/220</f>
        <v>23.596363636363641</v>
      </c>
      <c r="J10570" s="492">
        <f t="shared" ref="J10570:J10571" si="294">H10570*I10570</f>
        <v>6.9215213454545461</v>
      </c>
      <c r="K10570" s="458"/>
    </row>
    <row r="10571" spans="1:11">
      <c r="A10571" s="450"/>
      <c r="B10571" s="517" t="s">
        <v>626</v>
      </c>
      <c r="C10571" s="518"/>
      <c r="D10571" s="459"/>
      <c r="E10571" s="487"/>
      <c r="F10571" s="488"/>
      <c r="G10571" s="519"/>
      <c r="H10571" s="520">
        <v>0.14666699999999999</v>
      </c>
      <c r="I10571" s="521">
        <f>VLOOKUP(B10571,'MÃO DE OBRA'!$A:$E,5,FALSE)/220</f>
        <v>15.730909090909092</v>
      </c>
      <c r="J10571" s="492">
        <f t="shared" si="294"/>
        <v>2.3072052436363637</v>
      </c>
      <c r="K10571" s="458"/>
    </row>
    <row r="10572" spans="1:11">
      <c r="A10572" s="450"/>
      <c r="B10572" s="517"/>
      <c r="C10572" s="518"/>
      <c r="D10572" s="459"/>
      <c r="E10572" s="487"/>
      <c r="F10572" s="488"/>
      <c r="G10572" s="519"/>
      <c r="H10572" s="520"/>
      <c r="I10572" s="491"/>
      <c r="J10572" s="492">
        <f>H10572*I10572</f>
        <v>0</v>
      </c>
      <c r="K10572" s="458"/>
    </row>
    <row r="10573" spans="1:11">
      <c r="A10573" s="450"/>
      <c r="B10573" s="499" t="s">
        <v>1119</v>
      </c>
      <c r="C10573" s="502"/>
      <c r="D10573" s="502"/>
      <c r="E10573" s="502"/>
      <c r="F10573" s="502"/>
      <c r="G10573" s="502"/>
      <c r="H10573" s="502"/>
      <c r="I10573" s="522" t="s">
        <v>138</v>
      </c>
      <c r="J10573" s="501">
        <f>SUM(J10568:J10572)</f>
        <v>9.2287265890909094</v>
      </c>
      <c r="K10573" s="458"/>
    </row>
    <row r="10574" spans="1:11">
      <c r="A10574" s="450"/>
      <c r="B10574" s="523"/>
      <c r="C10574" s="523"/>
      <c r="D10574" s="523"/>
      <c r="E10574" s="523"/>
      <c r="F10574" s="523"/>
      <c r="G10574" s="523"/>
      <c r="H10574" s="523"/>
      <c r="I10574" s="524"/>
      <c r="J10574" s="523"/>
      <c r="K10574" s="458"/>
    </row>
    <row r="10575" spans="1:11">
      <c r="A10575" s="450"/>
      <c r="B10575" s="525" t="s">
        <v>1123</v>
      </c>
      <c r="C10575" s="526"/>
      <c r="D10575" s="523"/>
      <c r="E10575" s="527">
        <v>1</v>
      </c>
      <c r="F10575" s="528" t="s">
        <v>1563</v>
      </c>
      <c r="G10575" s="506"/>
      <c r="H10575" s="506"/>
      <c r="I10575" s="529" t="s">
        <v>1124</v>
      </c>
      <c r="J10575" s="501">
        <f>J10565+J10573</f>
        <v>9.2287265890909094</v>
      </c>
      <c r="K10575" s="458"/>
    </row>
    <row r="10576" spans="1:11">
      <c r="A10576" s="450"/>
      <c r="B10576" s="530"/>
      <c r="C10576" s="523"/>
      <c r="D10576" s="523"/>
      <c r="E10576" s="531"/>
      <c r="F10576" s="532"/>
      <c r="G10576" s="532"/>
      <c r="H10576" s="532"/>
      <c r="I10576" s="524"/>
      <c r="J10576" s="523"/>
      <c r="K10576" s="458"/>
    </row>
    <row r="10577" spans="1:11" ht="20.399999999999999">
      <c r="A10577" s="450"/>
      <c r="B10577" s="1667" t="s">
        <v>481</v>
      </c>
      <c r="C10577" s="1668"/>
      <c r="D10577" s="1668"/>
      <c r="E10577" s="1669"/>
      <c r="F10577" s="533" t="s">
        <v>873</v>
      </c>
      <c r="G10577" s="534" t="s">
        <v>493</v>
      </c>
      <c r="H10577" s="507" t="s">
        <v>1115</v>
      </c>
      <c r="I10577" s="535" t="s">
        <v>480</v>
      </c>
      <c r="J10577" s="536" t="s">
        <v>482</v>
      </c>
      <c r="K10577" s="458"/>
    </row>
    <row r="10578" spans="1:11">
      <c r="A10578" s="450"/>
      <c r="B10578" s="537"/>
      <c r="C10578" s="538"/>
      <c r="D10578" s="538"/>
      <c r="E10578" s="539"/>
      <c r="F10578" s="540"/>
      <c r="G10578" s="541"/>
      <c r="H10578" s="547"/>
      <c r="I10578" s="543"/>
      <c r="J10578" s="485"/>
      <c r="K10578" s="458"/>
    </row>
    <row r="10579" spans="1:11">
      <c r="A10579" s="450"/>
      <c r="B10579" s="537"/>
      <c r="C10579" s="518"/>
      <c r="D10579" s="518"/>
      <c r="E10579" s="487"/>
      <c r="F10579" s="540"/>
      <c r="G10579" s="541"/>
      <c r="H10579" s="547"/>
      <c r="I10579" s="543"/>
      <c r="J10579" s="492"/>
      <c r="K10579" s="458"/>
    </row>
    <row r="10580" spans="1:11">
      <c r="A10580" s="450"/>
      <c r="B10580" s="517"/>
      <c r="C10580" s="518"/>
      <c r="D10580" s="518"/>
      <c r="E10580" s="487"/>
      <c r="F10580" s="488"/>
      <c r="G10580" s="546"/>
      <c r="H10580" s="547"/>
      <c r="I10580" s="543"/>
      <c r="J10580" s="492">
        <f>H10580*I10580*E10562*F10562</f>
        <v>0</v>
      </c>
      <c r="K10580" s="458"/>
    </row>
    <row r="10581" spans="1:11">
      <c r="A10581" s="450"/>
      <c r="B10581" s="517"/>
      <c r="C10581" s="526"/>
      <c r="D10581" s="526"/>
      <c r="E10581" s="494"/>
      <c r="F10581" s="488"/>
      <c r="G10581" s="468"/>
      <c r="H10581" s="547"/>
      <c r="I10581" s="548"/>
      <c r="J10581" s="492">
        <f>H10581*I10581*E10563*F10563</f>
        <v>0</v>
      </c>
      <c r="K10581" s="458"/>
    </row>
    <row r="10582" spans="1:11">
      <c r="A10582" s="450"/>
      <c r="B10582" s="550" t="s">
        <v>1119</v>
      </c>
      <c r="C10582" s="526"/>
      <c r="D10582" s="526"/>
      <c r="E10582" s="526"/>
      <c r="F10582" s="523"/>
      <c r="G10582" s="526"/>
      <c r="H10582" s="551"/>
      <c r="I10582" s="552" t="s">
        <v>138</v>
      </c>
      <c r="J10582" s="501">
        <f>SUM(J10578:J10581)</f>
        <v>0</v>
      </c>
      <c r="K10582" s="458"/>
    </row>
    <row r="10583" spans="1:11">
      <c r="A10583" s="450"/>
      <c r="B10583" s="553"/>
      <c r="C10583" s="526"/>
      <c r="D10583" s="526"/>
      <c r="E10583" s="554"/>
      <c r="F10583" s="555"/>
      <c r="G10583" s="506"/>
      <c r="H10583" s="506"/>
      <c r="I10583" s="529"/>
      <c r="J10583" s="554"/>
      <c r="K10583" s="458"/>
    </row>
    <row r="10584" spans="1:11" ht="20.399999999999999">
      <c r="A10584" s="450"/>
      <c r="B10584" s="1667" t="s">
        <v>1125</v>
      </c>
      <c r="C10584" s="1668"/>
      <c r="D10584" s="1668"/>
      <c r="E10584" s="1668"/>
      <c r="F10584" s="1669"/>
      <c r="G10584" s="556" t="s">
        <v>494</v>
      </c>
      <c r="H10584" s="506" t="s">
        <v>1126</v>
      </c>
      <c r="I10584" s="557" t="s">
        <v>1115</v>
      </c>
      <c r="J10584" s="509" t="s">
        <v>482</v>
      </c>
      <c r="K10584" s="458"/>
    </row>
    <row r="10585" spans="1:11">
      <c r="A10585" s="450"/>
      <c r="B10585" s="558"/>
      <c r="C10585" s="559"/>
      <c r="D10585" s="560"/>
      <c r="E10585" s="560"/>
      <c r="F10585" s="561"/>
      <c r="G10585" s="489"/>
      <c r="H10585" s="489"/>
      <c r="I10585" s="562"/>
      <c r="J10585" s="492"/>
      <c r="K10585" s="458"/>
    </row>
    <row r="10586" spans="1:11">
      <c r="A10586" s="450"/>
      <c r="B10586" s="563"/>
      <c r="C10586" s="564"/>
      <c r="D10586" s="565"/>
      <c r="E10586" s="565"/>
      <c r="F10586" s="566"/>
      <c r="G10586" s="489"/>
      <c r="H10586" s="489"/>
      <c r="I10586" s="562"/>
      <c r="J10586" s="492"/>
      <c r="K10586" s="458"/>
    </row>
    <row r="10587" spans="1:11">
      <c r="A10587" s="450"/>
      <c r="B10587" s="1670" t="s">
        <v>138</v>
      </c>
      <c r="C10587" s="1670"/>
      <c r="D10587" s="1670"/>
      <c r="E10587" s="1670"/>
      <c r="F10587" s="1670"/>
      <c r="G10587" s="1670"/>
      <c r="H10587" s="1670"/>
      <c r="I10587" s="1670"/>
      <c r="J10587" s="501">
        <f>SUM(J10585:J10586)</f>
        <v>0</v>
      </c>
      <c r="K10587" s="458"/>
    </row>
    <row r="10588" spans="1:11">
      <c r="A10588" s="450"/>
      <c r="B10588" s="567"/>
      <c r="C10588" s="511"/>
      <c r="D10588" s="511"/>
      <c r="E10588" s="568"/>
      <c r="F10588" s="569"/>
      <c r="G10588" s="570"/>
      <c r="H10588" s="570"/>
      <c r="I10588" s="571"/>
      <c r="J10588" s="572"/>
      <c r="K10588" s="458"/>
    </row>
    <row r="10589" spans="1:11">
      <c r="A10589" s="450"/>
      <c r="B10589" s="573" t="s">
        <v>1127</v>
      </c>
      <c r="C10589" s="573"/>
      <c r="D10589" s="550"/>
      <c r="E10589" s="523"/>
      <c r="F10589" s="523"/>
      <c r="G10589" s="523"/>
      <c r="H10589" s="574"/>
      <c r="I10589" s="575"/>
      <c r="J10589" s="639">
        <f>(J10575+J10582+J10587)/E10575</f>
        <v>9.2287265890909094</v>
      </c>
      <c r="K10589" s="458"/>
    </row>
    <row r="10590" spans="1:11">
      <c r="A10590" s="450"/>
      <c r="B10590" s="553"/>
      <c r="C10590" s="526"/>
      <c r="D10590" s="526"/>
      <c r="E10590" s="554"/>
      <c r="F10590" s="555"/>
      <c r="G10590" s="506"/>
      <c r="H10590" s="506"/>
      <c r="I10590" s="529"/>
      <c r="J10590" s="576"/>
      <c r="K10590" s="458"/>
    </row>
    <row r="10591" spans="1:11" ht="20.399999999999999">
      <c r="A10591" s="450"/>
      <c r="B10591" s="1667" t="s">
        <v>1128</v>
      </c>
      <c r="C10591" s="1668"/>
      <c r="D10591" s="1668"/>
      <c r="E10591" s="1668"/>
      <c r="F10591" s="1669"/>
      <c r="G10591" s="556" t="s">
        <v>494</v>
      </c>
      <c r="H10591" s="506" t="s">
        <v>1126</v>
      </c>
      <c r="I10591" s="557" t="s">
        <v>1115</v>
      </c>
      <c r="J10591" s="509" t="s">
        <v>482</v>
      </c>
      <c r="K10591" s="458"/>
    </row>
    <row r="10592" spans="1:11">
      <c r="A10592" s="450"/>
      <c r="B10592" s="558" t="s">
        <v>1618</v>
      </c>
      <c r="C10592" s="559"/>
      <c r="D10592" s="560"/>
      <c r="E10592" s="560"/>
      <c r="F10592" s="561"/>
      <c r="G10592" s="489">
        <v>0.28000000000000003</v>
      </c>
      <c r="H10592" s="489" t="s">
        <v>1221</v>
      </c>
      <c r="I10592" s="562">
        <v>0.19</v>
      </c>
      <c r="J10592" s="492">
        <f>G10592*I10592</f>
        <v>5.3200000000000004E-2</v>
      </c>
      <c r="K10592" s="458"/>
    </row>
    <row r="10593" spans="1:11">
      <c r="A10593" s="450"/>
      <c r="B10593" s="563" t="s">
        <v>1621</v>
      </c>
      <c r="C10593" s="564"/>
      <c r="D10593" s="565"/>
      <c r="E10593" s="565"/>
      <c r="F10593" s="566"/>
      <c r="G10593" s="489">
        <v>1</v>
      </c>
      <c r="H10593" s="489" t="s">
        <v>1126</v>
      </c>
      <c r="I10593" s="562">
        <v>130</v>
      </c>
      <c r="J10593" s="492">
        <f t="shared" ref="J10593" si="295">G10593*I10593</f>
        <v>130</v>
      </c>
      <c r="K10593" s="458"/>
    </row>
    <row r="10594" spans="1:11">
      <c r="A10594" s="450"/>
      <c r="B10594" s="563"/>
      <c r="C10594" s="564"/>
      <c r="D10594" s="565"/>
      <c r="E10594" s="565"/>
      <c r="F10594" s="566"/>
      <c r="G10594" s="489"/>
      <c r="H10594" s="489"/>
      <c r="I10594" s="743"/>
      <c r="J10594" s="492"/>
      <c r="K10594" s="458"/>
    </row>
    <row r="10595" spans="1:11">
      <c r="A10595" s="450"/>
      <c r="B10595" s="563"/>
      <c r="C10595" s="564"/>
      <c r="D10595" s="565"/>
      <c r="E10595" s="565"/>
      <c r="F10595" s="566"/>
      <c r="G10595" s="489"/>
      <c r="H10595" s="489"/>
      <c r="I10595" s="743"/>
      <c r="J10595" s="492"/>
      <c r="K10595" s="458"/>
    </row>
    <row r="10596" spans="1:11">
      <c r="A10596" s="450"/>
      <c r="B10596" s="563"/>
      <c r="C10596" s="564"/>
      <c r="D10596" s="565"/>
      <c r="E10596" s="565"/>
      <c r="F10596" s="566"/>
      <c r="G10596" s="489"/>
      <c r="H10596" s="489"/>
      <c r="I10596" s="743"/>
      <c r="J10596" s="492"/>
      <c r="K10596" s="458"/>
    </row>
    <row r="10597" spans="1:11">
      <c r="A10597" s="450"/>
      <c r="B10597" s="563"/>
      <c r="C10597" s="564"/>
      <c r="D10597" s="565"/>
      <c r="E10597" s="565"/>
      <c r="F10597" s="566"/>
      <c r="G10597" s="489"/>
      <c r="H10597" s="489"/>
      <c r="I10597" s="743"/>
      <c r="J10597" s="492"/>
      <c r="K10597" s="458"/>
    </row>
    <row r="10598" spans="1:11">
      <c r="A10598" s="450"/>
      <c r="B10598" s="563"/>
      <c r="C10598" s="564"/>
      <c r="D10598" s="565"/>
      <c r="E10598" s="565"/>
      <c r="F10598" s="566"/>
      <c r="G10598" s="489"/>
      <c r="H10598" s="489"/>
      <c r="I10598" s="743"/>
      <c r="J10598" s="492"/>
      <c r="K10598" s="458"/>
    </row>
    <row r="10599" spans="1:11">
      <c r="A10599" s="450"/>
      <c r="B10599" s="581"/>
      <c r="C10599" s="523"/>
      <c r="D10599" s="523"/>
      <c r="E10599" s="582"/>
      <c r="F10599" s="583"/>
      <c r="G10599" s="532"/>
      <c r="H10599" s="532"/>
      <c r="I10599" s="524" t="s">
        <v>138</v>
      </c>
      <c r="J10599" s="501">
        <f>SUM(J10592:J10598)</f>
        <v>130.0532</v>
      </c>
      <c r="K10599" s="458"/>
    </row>
    <row r="10600" spans="1:11">
      <c r="A10600" s="450"/>
      <c r="B10600" s="584"/>
      <c r="C10600" s="523"/>
      <c r="D10600" s="523"/>
      <c r="E10600" s="582"/>
      <c r="F10600" s="583"/>
      <c r="G10600" s="532"/>
      <c r="H10600" s="532"/>
      <c r="I10600" s="524"/>
      <c r="J10600" s="582"/>
      <c r="K10600" s="458"/>
    </row>
    <row r="10601" spans="1:11" ht="20.399999999999999">
      <c r="A10601" s="450"/>
      <c r="B10601" s="1667" t="s">
        <v>1141</v>
      </c>
      <c r="C10601" s="1668"/>
      <c r="D10601" s="1668"/>
      <c r="E10601" s="1668"/>
      <c r="F10601" s="1669"/>
      <c r="G10601" s="587" t="s">
        <v>494</v>
      </c>
      <c r="H10601" s="506" t="s">
        <v>1115</v>
      </c>
      <c r="I10601" s="557"/>
      <c r="J10601" s="509" t="s">
        <v>482</v>
      </c>
      <c r="K10601" s="458"/>
    </row>
    <row r="10602" spans="1:11">
      <c r="A10602" s="450"/>
      <c r="B10602" s="1654"/>
      <c r="C10602" s="1655"/>
      <c r="D10602" s="1655"/>
      <c r="E10602" s="1655"/>
      <c r="F10602" s="1656"/>
      <c r="G10602" s="489"/>
      <c r="H10602" s="1657"/>
      <c r="I10602" s="1658"/>
      <c r="J10602" s="492"/>
      <c r="K10602" s="458"/>
    </row>
    <row r="10603" spans="1:11">
      <c r="A10603" s="450"/>
      <c r="B10603" s="1659"/>
      <c r="C10603" s="1660"/>
      <c r="D10603" s="1660"/>
      <c r="E10603" s="1660"/>
      <c r="F10603" s="1661"/>
      <c r="G10603" s="496"/>
      <c r="H10603" s="1662"/>
      <c r="I10603" s="1663"/>
      <c r="J10603" s="492"/>
      <c r="K10603" s="458"/>
    </row>
    <row r="10604" spans="1:11">
      <c r="A10604" s="450"/>
      <c r="B10604" s="581"/>
      <c r="C10604" s="523"/>
      <c r="D10604" s="523"/>
      <c r="E10604" s="582"/>
      <c r="F10604" s="583"/>
      <c r="G10604" s="532"/>
      <c r="H10604" s="532"/>
      <c r="I10604" s="524" t="s">
        <v>138</v>
      </c>
      <c r="J10604" s="501">
        <f>SUM(J10602:J10603)</f>
        <v>0</v>
      </c>
      <c r="K10604" s="458"/>
    </row>
    <row r="10605" spans="1:11">
      <c r="A10605" s="450"/>
      <c r="B10605" s="523"/>
      <c r="C10605" s="523"/>
      <c r="D10605" s="523"/>
      <c r="E10605" s="523"/>
      <c r="F10605" s="523"/>
      <c r="G10605" s="523"/>
      <c r="H10605" s="523"/>
      <c r="I10605" s="524"/>
      <c r="J10605" s="523"/>
      <c r="K10605" s="458"/>
    </row>
    <row r="10606" spans="1:11">
      <c r="A10606" s="450"/>
      <c r="B10606" s="1645" t="s">
        <v>1142</v>
      </c>
      <c r="C10606" s="1646"/>
      <c r="D10606" s="1646"/>
      <c r="E10606" s="1646"/>
      <c r="F10606" s="1646"/>
      <c r="G10606" s="1646"/>
      <c r="H10606" s="1646"/>
      <c r="I10606" s="1647"/>
      <c r="J10606" s="573">
        <f>J10604+J10599+J10589</f>
        <v>139.28192658909092</v>
      </c>
      <c r="K10606" s="458"/>
    </row>
    <row r="10607" spans="1:11">
      <c r="A10607" s="450"/>
      <c r="B10607" s="523"/>
      <c r="C10607" s="523"/>
      <c r="D10607" s="523"/>
      <c r="E10607" s="523"/>
      <c r="F10607" s="523"/>
      <c r="G10607" s="523"/>
      <c r="H10607" s="523"/>
      <c r="I10607" s="524"/>
      <c r="J10607" s="523"/>
      <c r="K10607" s="458"/>
    </row>
    <row r="10608" spans="1:11">
      <c r="A10608" s="450"/>
      <c r="B10608" s="1645" t="s">
        <v>1143</v>
      </c>
      <c r="C10608" s="1646"/>
      <c r="D10608" s="1646"/>
      <c r="E10608" s="1646"/>
      <c r="F10608" s="1646"/>
      <c r="G10608" s="1646"/>
      <c r="H10608" s="1646"/>
      <c r="I10608" s="1647"/>
      <c r="J10608" s="501">
        <f>J10606*0</f>
        <v>0</v>
      </c>
      <c r="K10608" s="458"/>
    </row>
    <row r="10609" spans="1:11">
      <c r="A10609" s="450"/>
      <c r="B10609" s="523"/>
      <c r="C10609" s="523"/>
      <c r="D10609" s="523"/>
      <c r="E10609" s="523"/>
      <c r="F10609" s="523"/>
      <c r="G10609" s="523"/>
      <c r="H10609" s="523"/>
      <c r="I10609" s="524"/>
      <c r="J10609" s="523"/>
      <c r="K10609" s="458"/>
    </row>
    <row r="10610" spans="1:11">
      <c r="A10610" s="450"/>
      <c r="B10610" s="1645" t="s">
        <v>1144</v>
      </c>
      <c r="C10610" s="1646"/>
      <c r="D10610" s="1646"/>
      <c r="E10610" s="1646"/>
      <c r="F10610" s="1646"/>
      <c r="G10610" s="1646"/>
      <c r="H10610" s="1646"/>
      <c r="I10610" s="1647"/>
      <c r="J10610" s="573">
        <f>J10606+J10608</f>
        <v>139.28192658909092</v>
      </c>
      <c r="K10610" s="458"/>
    </row>
    <row r="10611" spans="1:11">
      <c r="A10611" s="450"/>
      <c r="B10611" s="511"/>
      <c r="C10611" s="511"/>
      <c r="D10611" s="511"/>
      <c r="E10611" s="511"/>
      <c r="F10611" s="511"/>
      <c r="G10611" s="511"/>
      <c r="H10611" s="511"/>
      <c r="I10611" s="571"/>
      <c r="J10611" s="511"/>
      <c r="K10611" s="458"/>
    </row>
    <row r="10612" spans="1:11">
      <c r="A10612" s="450"/>
      <c r="B10612" s="589"/>
      <c r="C10612" s="559"/>
      <c r="D10612" s="559"/>
      <c r="E10612" s="559"/>
      <c r="F10612" s="559"/>
      <c r="G10612" s="559"/>
      <c r="H10612" s="559"/>
      <c r="I10612" s="559"/>
      <c r="J10612" s="590"/>
      <c r="K10612" s="458"/>
    </row>
    <row r="10613" spans="1:11">
      <c r="A10613" s="450"/>
      <c r="B10613" s="591"/>
      <c r="C10613" s="592"/>
      <c r="D10613" s="593"/>
      <c r="E10613" s="593"/>
      <c r="F10613" s="594" t="s">
        <v>1119</v>
      </c>
      <c r="G10613" s="595" t="s">
        <v>1119</v>
      </c>
      <c r="H10613" s="592"/>
      <c r="I10613" s="592"/>
      <c r="J10613" s="596"/>
      <c r="K10613" s="458"/>
    </row>
    <row r="10614" spans="1:11">
      <c r="A10614" s="450"/>
      <c r="B10614" s="459"/>
      <c r="C10614" s="459"/>
      <c r="D10614" s="459"/>
      <c r="E10614" s="459"/>
      <c r="F10614" s="459"/>
      <c r="G10614" s="459"/>
      <c r="H10614" s="459"/>
      <c r="I10614" s="459"/>
      <c r="J10614" s="459"/>
      <c r="K10614" s="458"/>
    </row>
    <row r="10615" spans="1:11">
      <c r="A10615" s="450"/>
      <c r="B10615" s="597"/>
      <c r="C10615" s="598"/>
      <c r="D10615" s="598"/>
      <c r="E10615" s="598"/>
      <c r="F10615" s="599"/>
      <c r="G10615" s="600" t="s">
        <v>482</v>
      </c>
      <c r="H10615" s="502"/>
      <c r="I10615" s="502"/>
      <c r="J10615" s="505"/>
      <c r="K10615" s="458"/>
    </row>
    <row r="10616" spans="1:11">
      <c r="A10616" s="450"/>
      <c r="B10616" s="601"/>
      <c r="C10616" s="602"/>
      <c r="D10616" s="602"/>
      <c r="E10616" s="602"/>
      <c r="F10616" s="603"/>
      <c r="G10616" s="1648" t="s">
        <v>1145</v>
      </c>
      <c r="H10616" s="1649"/>
      <c r="I10616" s="1649"/>
      <c r="J10616" s="1650"/>
      <c r="K10616" s="458"/>
    </row>
    <row r="10617" spans="1:11">
      <c r="A10617" s="450"/>
      <c r="B10617" s="604"/>
      <c r="C10617" s="605"/>
      <c r="D10617" s="605"/>
      <c r="E10617" s="605"/>
      <c r="F10617" s="606"/>
      <c r="G10617" s="607"/>
      <c r="H10617" s="1651"/>
      <c r="I10617" s="1652"/>
      <c r="J10617" s="1653"/>
      <c r="K10617" s="458"/>
    </row>
    <row r="10618" spans="1:11" ht="15" thickBot="1">
      <c r="A10618" s="608"/>
      <c r="B10618" s="609"/>
      <c r="C10618" s="609"/>
      <c r="D10618" s="609"/>
      <c r="E10618" s="609"/>
      <c r="F10618" s="609"/>
      <c r="G10618" s="609"/>
      <c r="H10618" s="609"/>
      <c r="I10618" s="609"/>
      <c r="J10618" s="609"/>
      <c r="K10618" s="610"/>
    </row>
    <row r="10619" spans="1:11">
      <c r="A10619" s="447"/>
      <c r="B10619" s="448"/>
      <c r="C10619" s="448"/>
      <c r="D10619" s="448"/>
      <c r="E10619" s="448"/>
      <c r="F10619" s="448"/>
      <c r="G10619" s="448"/>
      <c r="H10619" s="448"/>
      <c r="I10619" s="448"/>
      <c r="J10619" s="448"/>
      <c r="K10619" s="449"/>
    </row>
    <row r="10620" spans="1:11">
      <c r="A10620" s="450"/>
      <c r="B10620" s="451" t="s">
        <v>141</v>
      </c>
      <c r="C10620" s="452"/>
      <c r="D10620" s="453" t="s">
        <v>1105</v>
      </c>
      <c r="E10620" s="454"/>
      <c r="F10620" s="455"/>
      <c r="G10620" s="455"/>
      <c r="H10620" s="456"/>
      <c r="I10620" s="456"/>
      <c r="J10620" s="457"/>
      <c r="K10620" s="458"/>
    </row>
    <row r="10621" spans="1:11">
      <c r="A10621" s="450"/>
      <c r="B10621" s="459"/>
      <c r="C10621" s="459"/>
      <c r="D10621" s="459"/>
      <c r="E10621" s="459"/>
      <c r="F10621" s="459"/>
      <c r="G10621" s="459"/>
      <c r="H10621" s="459"/>
      <c r="I10621" s="459"/>
      <c r="J10621" s="459"/>
      <c r="K10621" s="458"/>
    </row>
    <row r="10622" spans="1:11">
      <c r="A10622" s="450"/>
      <c r="B10622" s="460" t="s">
        <v>1173</v>
      </c>
      <c r="C10622" s="461" t="s">
        <v>1107</v>
      </c>
      <c r="D10622" s="1671" t="s">
        <v>198</v>
      </c>
      <c r="E10622" s="1672"/>
      <c r="F10622" s="1672"/>
      <c r="G10622" s="1672"/>
      <c r="H10622" s="1672"/>
      <c r="I10622" s="1673"/>
      <c r="J10622" s="462" t="s">
        <v>1108</v>
      </c>
      <c r="K10622" s="458"/>
    </row>
    <row r="10623" spans="1:11">
      <c r="A10623" s="450"/>
      <c r="B10623" s="463">
        <v>80671</v>
      </c>
      <c r="C10623" s="464"/>
      <c r="D10623" s="1674" t="s">
        <v>1622</v>
      </c>
      <c r="E10623" s="1675"/>
      <c r="F10623" s="1675"/>
      <c r="G10623" s="1675"/>
      <c r="H10623" s="1675"/>
      <c r="I10623" s="1676"/>
      <c r="J10623" s="468" t="str">
        <f>F10640</f>
        <v>U</v>
      </c>
      <c r="K10623" s="458"/>
    </row>
    <row r="10624" spans="1:11">
      <c r="A10624" s="450"/>
      <c r="B10624" s="469"/>
      <c r="C10624" s="469"/>
      <c r="D10624" s="469"/>
      <c r="E10624" s="469"/>
      <c r="F10624" s="469"/>
      <c r="G10624" s="469"/>
      <c r="H10624" s="469"/>
      <c r="I10624" s="470"/>
      <c r="J10624" s="471"/>
      <c r="K10624" s="458"/>
    </row>
    <row r="10625" spans="1:11">
      <c r="A10625" s="450"/>
      <c r="B10625" s="1648" t="s">
        <v>1111</v>
      </c>
      <c r="C10625" s="1650"/>
      <c r="D10625" s="1679" t="s">
        <v>873</v>
      </c>
      <c r="E10625" s="1681" t="s">
        <v>1112</v>
      </c>
      <c r="F10625" s="472" t="s">
        <v>1113</v>
      </c>
      <c r="G10625" s="473"/>
      <c r="H10625" s="472" t="s">
        <v>1114</v>
      </c>
      <c r="I10625" s="473"/>
      <c r="J10625" s="474" t="s">
        <v>1115</v>
      </c>
      <c r="K10625" s="458"/>
    </row>
    <row r="10626" spans="1:11">
      <c r="A10626" s="450"/>
      <c r="B10626" s="1677"/>
      <c r="C10626" s="1678"/>
      <c r="D10626" s="1680"/>
      <c r="E10626" s="1682"/>
      <c r="F10626" s="475" t="s">
        <v>1116</v>
      </c>
      <c r="G10626" s="475" t="s">
        <v>1117</v>
      </c>
      <c r="H10626" s="475" t="s">
        <v>1116</v>
      </c>
      <c r="I10626" s="476" t="s">
        <v>1117</v>
      </c>
      <c r="J10626" s="477" t="s">
        <v>1118</v>
      </c>
      <c r="K10626" s="458"/>
    </row>
    <row r="10627" spans="1:11">
      <c r="A10627" s="450"/>
      <c r="B10627" s="486"/>
      <c r="C10627" s="487"/>
      <c r="D10627" s="488"/>
      <c r="E10627" s="481"/>
      <c r="F10627" s="481"/>
      <c r="G10627" s="482"/>
      <c r="H10627" s="490"/>
      <c r="I10627" s="484"/>
      <c r="J10627" s="492"/>
      <c r="K10627" s="458"/>
    </row>
    <row r="10628" spans="1:11">
      <c r="A10628" s="450"/>
      <c r="B10628" s="486"/>
      <c r="C10628" s="487"/>
      <c r="D10628" s="488"/>
      <c r="E10628" s="489"/>
      <c r="F10628" s="489"/>
      <c r="G10628" s="489"/>
      <c r="H10628" s="490"/>
      <c r="I10628" s="491"/>
      <c r="J10628" s="492">
        <f>H10628*F10628*E10628+I10628*G10628*E10628</f>
        <v>0</v>
      </c>
      <c r="K10628" s="458"/>
    </row>
    <row r="10629" spans="1:11">
      <c r="A10629" s="450"/>
      <c r="B10629" s="493"/>
      <c r="C10629" s="494"/>
      <c r="D10629" s="495"/>
      <c r="E10629" s="496"/>
      <c r="F10629" s="496"/>
      <c r="G10629" s="496"/>
      <c r="H10629" s="497"/>
      <c r="I10629" s="498"/>
      <c r="J10629" s="492">
        <f>H10629*F10629*E10629+I10629*G10629*E10629</f>
        <v>0</v>
      </c>
      <c r="K10629" s="458"/>
    </row>
    <row r="10630" spans="1:11">
      <c r="A10630" s="450"/>
      <c r="B10630" s="499" t="s">
        <v>1119</v>
      </c>
      <c r="C10630" s="469"/>
      <c r="D10630" s="469"/>
      <c r="E10630" s="469"/>
      <c r="F10630" s="469"/>
      <c r="G10630" s="469"/>
      <c r="H10630" s="469"/>
      <c r="I10630" s="500" t="s">
        <v>138</v>
      </c>
      <c r="J10630" s="501">
        <f>SUM(J10627:J10629)</f>
        <v>0</v>
      </c>
      <c r="K10630" s="458"/>
    </row>
    <row r="10631" spans="1:11">
      <c r="A10631" s="450"/>
      <c r="B10631" s="502"/>
      <c r="C10631" s="502"/>
      <c r="D10631" s="502"/>
      <c r="E10631" s="502"/>
      <c r="F10631" s="502"/>
      <c r="G10631" s="502"/>
      <c r="H10631" s="502"/>
      <c r="I10631" s="503"/>
      <c r="J10631" s="504"/>
      <c r="K10631" s="458"/>
    </row>
    <row r="10632" spans="1:11" ht="20.399999999999999">
      <c r="A10632" s="450"/>
      <c r="B10632" s="1664" t="s">
        <v>1120</v>
      </c>
      <c r="C10632" s="1665"/>
      <c r="D10632" s="1665"/>
      <c r="E10632" s="1666"/>
      <c r="F10632" s="505" t="s">
        <v>873</v>
      </c>
      <c r="G10632" s="506"/>
      <c r="H10632" s="507" t="s">
        <v>560</v>
      </c>
      <c r="I10632" s="508" t="s">
        <v>1121</v>
      </c>
      <c r="J10632" s="509" t="s">
        <v>1122</v>
      </c>
      <c r="K10632" s="458"/>
    </row>
    <row r="10633" spans="1:11">
      <c r="A10633" s="450"/>
      <c r="B10633" s="510"/>
      <c r="C10633" s="511"/>
      <c r="D10633" s="512"/>
      <c r="E10633" s="513"/>
      <c r="F10633" s="514"/>
      <c r="G10633" s="515"/>
      <c r="H10633" s="516"/>
      <c r="I10633" s="484"/>
      <c r="J10633" s="485"/>
      <c r="K10633" s="458"/>
    </row>
    <row r="10634" spans="1:11">
      <c r="A10634" s="450"/>
      <c r="B10634" s="517"/>
      <c r="C10634" s="518"/>
      <c r="D10634" s="459"/>
      <c r="E10634" s="487"/>
      <c r="F10634" s="488"/>
      <c r="G10634" s="519"/>
      <c r="H10634" s="520"/>
      <c r="I10634" s="521"/>
      <c r="J10634" s="492"/>
      <c r="K10634" s="458"/>
    </row>
    <row r="10635" spans="1:11">
      <c r="A10635" s="450"/>
      <c r="B10635" s="517" t="s">
        <v>734</v>
      </c>
      <c r="C10635" s="518"/>
      <c r="D10635" s="459"/>
      <c r="E10635" s="487"/>
      <c r="F10635" s="488"/>
      <c r="G10635" s="519"/>
      <c r="H10635" s="520">
        <v>0.36665999999999999</v>
      </c>
      <c r="I10635" s="521">
        <f>VLOOKUP(B10635,'MÃO DE OBRA'!$A:$E,5,FALSE)/220</f>
        <v>23.596363636363641</v>
      </c>
      <c r="J10635" s="492">
        <f t="shared" ref="J10635:J10636" si="296">H10635*I10635</f>
        <v>8.651842690909092</v>
      </c>
      <c r="K10635" s="458"/>
    </row>
    <row r="10636" spans="1:11">
      <c r="A10636" s="450"/>
      <c r="B10636" s="517" t="s">
        <v>626</v>
      </c>
      <c r="C10636" s="518"/>
      <c r="D10636" s="459"/>
      <c r="E10636" s="487"/>
      <c r="F10636" s="488"/>
      <c r="G10636" s="519"/>
      <c r="H10636" s="520">
        <v>0.36665999999999999</v>
      </c>
      <c r="I10636" s="521">
        <f>VLOOKUP(B10636,'MÃO DE OBRA'!$A:$E,5,FALSE)/220</f>
        <v>15.730909090909092</v>
      </c>
      <c r="J10636" s="492">
        <f t="shared" si="296"/>
        <v>5.7678951272727277</v>
      </c>
      <c r="K10636" s="458"/>
    </row>
    <row r="10637" spans="1:11">
      <c r="A10637" s="450"/>
      <c r="B10637" s="517"/>
      <c r="C10637" s="518"/>
      <c r="D10637" s="459"/>
      <c r="E10637" s="487"/>
      <c r="F10637" s="488"/>
      <c r="G10637" s="519"/>
      <c r="H10637" s="520"/>
      <c r="I10637" s="491"/>
      <c r="J10637" s="492">
        <f>H10637*I10637</f>
        <v>0</v>
      </c>
      <c r="K10637" s="458"/>
    </row>
    <row r="10638" spans="1:11">
      <c r="A10638" s="450"/>
      <c r="B10638" s="499" t="s">
        <v>1119</v>
      </c>
      <c r="C10638" s="502"/>
      <c r="D10638" s="502"/>
      <c r="E10638" s="502"/>
      <c r="F10638" s="502"/>
      <c r="G10638" s="502"/>
      <c r="H10638" s="502"/>
      <c r="I10638" s="522" t="s">
        <v>138</v>
      </c>
      <c r="J10638" s="501">
        <f>SUM(J10633:J10637)</f>
        <v>14.419737818181819</v>
      </c>
      <c r="K10638" s="458"/>
    </row>
    <row r="10639" spans="1:11">
      <c r="A10639" s="450"/>
      <c r="B10639" s="523"/>
      <c r="C10639" s="523"/>
      <c r="D10639" s="523"/>
      <c r="E10639" s="523"/>
      <c r="F10639" s="523"/>
      <c r="G10639" s="523"/>
      <c r="H10639" s="523"/>
      <c r="I10639" s="524"/>
      <c r="J10639" s="523"/>
      <c r="K10639" s="458"/>
    </row>
    <row r="10640" spans="1:11">
      <c r="A10640" s="450"/>
      <c r="B10640" s="525" t="s">
        <v>1123</v>
      </c>
      <c r="C10640" s="526"/>
      <c r="D10640" s="523"/>
      <c r="E10640" s="527">
        <v>1</v>
      </c>
      <c r="F10640" s="528" t="s">
        <v>1563</v>
      </c>
      <c r="G10640" s="506"/>
      <c r="H10640" s="506"/>
      <c r="I10640" s="529" t="s">
        <v>1124</v>
      </c>
      <c r="J10640" s="501">
        <f>J10630+J10638</f>
        <v>14.419737818181819</v>
      </c>
      <c r="K10640" s="458"/>
    </row>
    <row r="10641" spans="1:11">
      <c r="A10641" s="450"/>
      <c r="B10641" s="530"/>
      <c r="C10641" s="523"/>
      <c r="D10641" s="523"/>
      <c r="E10641" s="531"/>
      <c r="F10641" s="532"/>
      <c r="G10641" s="532"/>
      <c r="H10641" s="532"/>
      <c r="I10641" s="524"/>
      <c r="J10641" s="523"/>
      <c r="K10641" s="458"/>
    </row>
    <row r="10642" spans="1:11" ht="20.399999999999999">
      <c r="A10642" s="450"/>
      <c r="B10642" s="1667" t="s">
        <v>481</v>
      </c>
      <c r="C10642" s="1668"/>
      <c r="D10642" s="1668"/>
      <c r="E10642" s="1669"/>
      <c r="F10642" s="533" t="s">
        <v>873</v>
      </c>
      <c r="G10642" s="534" t="s">
        <v>493</v>
      </c>
      <c r="H10642" s="507" t="s">
        <v>1115</v>
      </c>
      <c r="I10642" s="535" t="s">
        <v>480</v>
      </c>
      <c r="J10642" s="536" t="s">
        <v>482</v>
      </c>
      <c r="K10642" s="458"/>
    </row>
    <row r="10643" spans="1:11">
      <c r="A10643" s="450"/>
      <c r="B10643" s="537"/>
      <c r="C10643" s="538"/>
      <c r="D10643" s="538"/>
      <c r="E10643" s="539"/>
      <c r="F10643" s="540"/>
      <c r="G10643" s="541"/>
      <c r="H10643" s="547"/>
      <c r="I10643" s="543"/>
      <c r="J10643" s="485"/>
      <c r="K10643" s="458"/>
    </row>
    <row r="10644" spans="1:11">
      <c r="A10644" s="450"/>
      <c r="B10644" s="537"/>
      <c r="C10644" s="518"/>
      <c r="D10644" s="518"/>
      <c r="E10644" s="487"/>
      <c r="F10644" s="540"/>
      <c r="G10644" s="541"/>
      <c r="H10644" s="547"/>
      <c r="I10644" s="543"/>
      <c r="J10644" s="492"/>
      <c r="K10644" s="458"/>
    </row>
    <row r="10645" spans="1:11">
      <c r="A10645" s="450"/>
      <c r="B10645" s="517"/>
      <c r="C10645" s="518"/>
      <c r="D10645" s="518"/>
      <c r="E10645" s="487"/>
      <c r="F10645" s="488"/>
      <c r="G10645" s="546"/>
      <c r="H10645" s="547"/>
      <c r="I10645" s="543"/>
      <c r="J10645" s="492">
        <f>H10645*I10645*E10627*F10627</f>
        <v>0</v>
      </c>
      <c r="K10645" s="458"/>
    </row>
    <row r="10646" spans="1:11">
      <c r="A10646" s="450"/>
      <c r="B10646" s="517"/>
      <c r="C10646" s="526"/>
      <c r="D10646" s="526"/>
      <c r="E10646" s="494"/>
      <c r="F10646" s="488"/>
      <c r="G10646" s="468"/>
      <c r="H10646" s="547"/>
      <c r="I10646" s="548"/>
      <c r="J10646" s="492">
        <f>H10646*I10646*E10628*F10628</f>
        <v>0</v>
      </c>
      <c r="K10646" s="458"/>
    </row>
    <row r="10647" spans="1:11">
      <c r="A10647" s="450"/>
      <c r="B10647" s="550" t="s">
        <v>1119</v>
      </c>
      <c r="C10647" s="526"/>
      <c r="D10647" s="526"/>
      <c r="E10647" s="526"/>
      <c r="F10647" s="523"/>
      <c r="G10647" s="526"/>
      <c r="H10647" s="551"/>
      <c r="I10647" s="552" t="s">
        <v>138</v>
      </c>
      <c r="J10647" s="501">
        <f>SUM(J10643:J10646)</f>
        <v>0</v>
      </c>
      <c r="K10647" s="458"/>
    </row>
    <row r="10648" spans="1:11">
      <c r="A10648" s="450"/>
      <c r="B10648" s="553"/>
      <c r="C10648" s="526"/>
      <c r="D10648" s="526"/>
      <c r="E10648" s="554"/>
      <c r="F10648" s="555"/>
      <c r="G10648" s="506"/>
      <c r="H10648" s="506"/>
      <c r="I10648" s="529"/>
      <c r="J10648" s="554"/>
      <c r="K10648" s="458"/>
    </row>
    <row r="10649" spans="1:11" ht="20.399999999999999">
      <c r="A10649" s="450"/>
      <c r="B10649" s="1667" t="s">
        <v>1125</v>
      </c>
      <c r="C10649" s="1668"/>
      <c r="D10649" s="1668"/>
      <c r="E10649" s="1668"/>
      <c r="F10649" s="1669"/>
      <c r="G10649" s="556" t="s">
        <v>494</v>
      </c>
      <c r="H10649" s="506" t="s">
        <v>1126</v>
      </c>
      <c r="I10649" s="557" t="s">
        <v>1115</v>
      </c>
      <c r="J10649" s="509" t="s">
        <v>482</v>
      </c>
      <c r="K10649" s="458"/>
    </row>
    <row r="10650" spans="1:11">
      <c r="A10650" s="450"/>
      <c r="B10650" s="558"/>
      <c r="C10650" s="559"/>
      <c r="D10650" s="560"/>
      <c r="E10650" s="560"/>
      <c r="F10650" s="561"/>
      <c r="G10650" s="489"/>
      <c r="H10650" s="489"/>
      <c r="I10650" s="562"/>
      <c r="J10650" s="492"/>
      <c r="K10650" s="458"/>
    </row>
    <row r="10651" spans="1:11">
      <c r="A10651" s="450"/>
      <c r="B10651" s="563"/>
      <c r="C10651" s="564"/>
      <c r="D10651" s="565"/>
      <c r="E10651" s="565"/>
      <c r="F10651" s="566"/>
      <c r="G10651" s="489"/>
      <c r="H10651" s="489"/>
      <c r="I10651" s="562"/>
      <c r="J10651" s="492"/>
      <c r="K10651" s="458"/>
    </row>
    <row r="10652" spans="1:11">
      <c r="A10652" s="450"/>
      <c r="B10652" s="1670" t="s">
        <v>138</v>
      </c>
      <c r="C10652" s="1670"/>
      <c r="D10652" s="1670"/>
      <c r="E10652" s="1670"/>
      <c r="F10652" s="1670"/>
      <c r="G10652" s="1670"/>
      <c r="H10652" s="1670"/>
      <c r="I10652" s="1670"/>
      <c r="J10652" s="501">
        <f>SUM(J10650:J10651)</f>
        <v>0</v>
      </c>
      <c r="K10652" s="458"/>
    </row>
    <row r="10653" spans="1:11">
      <c r="A10653" s="450"/>
      <c r="B10653" s="567"/>
      <c r="C10653" s="511"/>
      <c r="D10653" s="511"/>
      <c r="E10653" s="568"/>
      <c r="F10653" s="569"/>
      <c r="G10653" s="570"/>
      <c r="H10653" s="570"/>
      <c r="I10653" s="571"/>
      <c r="J10653" s="572"/>
      <c r="K10653" s="458"/>
    </row>
    <row r="10654" spans="1:11">
      <c r="A10654" s="450"/>
      <c r="B10654" s="573" t="s">
        <v>1127</v>
      </c>
      <c r="C10654" s="573"/>
      <c r="D10654" s="550"/>
      <c r="E10654" s="523"/>
      <c r="F10654" s="523"/>
      <c r="G10654" s="523"/>
      <c r="H10654" s="574"/>
      <c r="I10654" s="575"/>
      <c r="J10654" s="639">
        <f>(J10640+J10647+J10652)/E10640</f>
        <v>14.419737818181819</v>
      </c>
      <c r="K10654" s="458"/>
    </row>
    <row r="10655" spans="1:11">
      <c r="A10655" s="450"/>
      <c r="B10655" s="553"/>
      <c r="C10655" s="526"/>
      <c r="D10655" s="526"/>
      <c r="E10655" s="554"/>
      <c r="F10655" s="555"/>
      <c r="G10655" s="506"/>
      <c r="H10655" s="506"/>
      <c r="I10655" s="529"/>
      <c r="J10655" s="576"/>
      <c r="K10655" s="458"/>
    </row>
    <row r="10656" spans="1:11" ht="20.399999999999999">
      <c r="A10656" s="450"/>
      <c r="B10656" s="1667" t="s">
        <v>1128</v>
      </c>
      <c r="C10656" s="1668"/>
      <c r="D10656" s="1668"/>
      <c r="E10656" s="1668"/>
      <c r="F10656" s="1669"/>
      <c r="G10656" s="556" t="s">
        <v>494</v>
      </c>
      <c r="H10656" s="506" t="s">
        <v>1126</v>
      </c>
      <c r="I10656" s="557" t="s">
        <v>1115</v>
      </c>
      <c r="J10656" s="509" t="s">
        <v>482</v>
      </c>
      <c r="K10656" s="458"/>
    </row>
    <row r="10657" spans="1:11">
      <c r="A10657" s="450"/>
      <c r="B10657" s="558" t="s">
        <v>1618</v>
      </c>
      <c r="C10657" s="559"/>
      <c r="D10657" s="560"/>
      <c r="E10657" s="560"/>
      <c r="F10657" s="561"/>
      <c r="G10657" s="489">
        <v>0.42</v>
      </c>
      <c r="H10657" s="489" t="s">
        <v>1221</v>
      </c>
      <c r="I10657" s="562">
        <v>0.46</v>
      </c>
      <c r="J10657" s="492">
        <f>G10657*I10657</f>
        <v>0.19320000000000001</v>
      </c>
      <c r="K10657" s="458"/>
    </row>
    <row r="10658" spans="1:11">
      <c r="A10658" s="450"/>
      <c r="B10658" s="563" t="s">
        <v>1623</v>
      </c>
      <c r="C10658" s="564"/>
      <c r="D10658" s="565"/>
      <c r="E10658" s="565"/>
      <c r="F10658" s="566"/>
      <c r="G10658" s="489">
        <v>1</v>
      </c>
      <c r="H10658" s="489" t="s">
        <v>1126</v>
      </c>
      <c r="I10658" s="562">
        <v>13.89</v>
      </c>
      <c r="J10658" s="492">
        <f t="shared" ref="J10658" si="297">G10658*I10658</f>
        <v>13.89</v>
      </c>
      <c r="K10658" s="458"/>
    </row>
    <row r="10659" spans="1:11">
      <c r="A10659" s="450"/>
      <c r="B10659" s="563"/>
      <c r="C10659" s="564"/>
      <c r="D10659" s="565"/>
      <c r="E10659" s="565"/>
      <c r="F10659" s="566"/>
      <c r="G10659" s="489"/>
      <c r="H10659" s="489"/>
      <c r="I10659" s="743"/>
      <c r="J10659" s="492"/>
      <c r="K10659" s="458"/>
    </row>
    <row r="10660" spans="1:11">
      <c r="A10660" s="450"/>
      <c r="B10660" s="563"/>
      <c r="C10660" s="564"/>
      <c r="D10660" s="565"/>
      <c r="E10660" s="565"/>
      <c r="F10660" s="566"/>
      <c r="G10660" s="489"/>
      <c r="H10660" s="489"/>
      <c r="I10660" s="743"/>
      <c r="J10660" s="492"/>
      <c r="K10660" s="458"/>
    </row>
    <row r="10661" spans="1:11">
      <c r="A10661" s="450"/>
      <c r="B10661" s="563"/>
      <c r="C10661" s="564"/>
      <c r="D10661" s="565"/>
      <c r="E10661" s="565"/>
      <c r="F10661" s="566"/>
      <c r="G10661" s="489"/>
      <c r="H10661" s="489"/>
      <c r="I10661" s="743"/>
      <c r="J10661" s="492"/>
      <c r="K10661" s="458"/>
    </row>
    <row r="10662" spans="1:11">
      <c r="A10662" s="450"/>
      <c r="B10662" s="563"/>
      <c r="C10662" s="564"/>
      <c r="D10662" s="565"/>
      <c r="E10662" s="565"/>
      <c r="F10662" s="566"/>
      <c r="G10662" s="489"/>
      <c r="H10662" s="489"/>
      <c r="I10662" s="743"/>
      <c r="J10662" s="492"/>
      <c r="K10662" s="458"/>
    </row>
    <row r="10663" spans="1:11">
      <c r="A10663" s="450"/>
      <c r="B10663" s="563"/>
      <c r="C10663" s="564"/>
      <c r="D10663" s="565"/>
      <c r="E10663" s="565"/>
      <c r="F10663" s="566"/>
      <c r="G10663" s="489"/>
      <c r="H10663" s="489"/>
      <c r="I10663" s="743"/>
      <c r="J10663" s="492"/>
      <c r="K10663" s="458"/>
    </row>
    <row r="10664" spans="1:11">
      <c r="A10664" s="450"/>
      <c r="B10664" s="581"/>
      <c r="C10664" s="523"/>
      <c r="D10664" s="523"/>
      <c r="E10664" s="582"/>
      <c r="F10664" s="583"/>
      <c r="G10664" s="532"/>
      <c r="H10664" s="532"/>
      <c r="I10664" s="524" t="s">
        <v>138</v>
      </c>
      <c r="J10664" s="501">
        <f>SUM(J10657:J10663)</f>
        <v>14.0832</v>
      </c>
      <c r="K10664" s="458"/>
    </row>
    <row r="10665" spans="1:11">
      <c r="A10665" s="450"/>
      <c r="B10665" s="584"/>
      <c r="C10665" s="523"/>
      <c r="D10665" s="523"/>
      <c r="E10665" s="582"/>
      <c r="F10665" s="583"/>
      <c r="G10665" s="532"/>
      <c r="H10665" s="532"/>
      <c r="I10665" s="524"/>
      <c r="J10665" s="582"/>
      <c r="K10665" s="458"/>
    </row>
    <row r="10666" spans="1:11" ht="20.399999999999999">
      <c r="A10666" s="450"/>
      <c r="B10666" s="1667" t="s">
        <v>1141</v>
      </c>
      <c r="C10666" s="1668"/>
      <c r="D10666" s="1668"/>
      <c r="E10666" s="1668"/>
      <c r="F10666" s="1669"/>
      <c r="G10666" s="587" t="s">
        <v>494</v>
      </c>
      <c r="H10666" s="506" t="s">
        <v>1115</v>
      </c>
      <c r="I10666" s="557"/>
      <c r="J10666" s="509" t="s">
        <v>482</v>
      </c>
      <c r="K10666" s="458"/>
    </row>
    <row r="10667" spans="1:11">
      <c r="A10667" s="450"/>
      <c r="B10667" s="1654"/>
      <c r="C10667" s="1655"/>
      <c r="D10667" s="1655"/>
      <c r="E10667" s="1655"/>
      <c r="F10667" s="1656"/>
      <c r="G10667" s="489"/>
      <c r="H10667" s="1657"/>
      <c r="I10667" s="1658"/>
      <c r="J10667" s="492"/>
      <c r="K10667" s="458"/>
    </row>
    <row r="10668" spans="1:11">
      <c r="A10668" s="450"/>
      <c r="B10668" s="1659"/>
      <c r="C10668" s="1660"/>
      <c r="D10668" s="1660"/>
      <c r="E10668" s="1660"/>
      <c r="F10668" s="1661"/>
      <c r="G10668" s="496"/>
      <c r="H10668" s="1662"/>
      <c r="I10668" s="1663"/>
      <c r="J10668" s="492"/>
      <c r="K10668" s="458"/>
    </row>
    <row r="10669" spans="1:11">
      <c r="A10669" s="450"/>
      <c r="B10669" s="581"/>
      <c r="C10669" s="523"/>
      <c r="D10669" s="523"/>
      <c r="E10669" s="582"/>
      <c r="F10669" s="583"/>
      <c r="G10669" s="532"/>
      <c r="H10669" s="532"/>
      <c r="I10669" s="524" t="s">
        <v>138</v>
      </c>
      <c r="J10669" s="501">
        <f>SUM(J10667:J10668)</f>
        <v>0</v>
      </c>
      <c r="K10669" s="458"/>
    </row>
    <row r="10670" spans="1:11">
      <c r="A10670" s="450"/>
      <c r="B10670" s="523"/>
      <c r="C10670" s="523"/>
      <c r="D10670" s="523"/>
      <c r="E10670" s="523"/>
      <c r="F10670" s="523"/>
      <c r="G10670" s="523"/>
      <c r="H10670" s="523"/>
      <c r="I10670" s="524"/>
      <c r="J10670" s="523"/>
      <c r="K10670" s="458"/>
    </row>
    <row r="10671" spans="1:11">
      <c r="A10671" s="450"/>
      <c r="B10671" s="1645" t="s">
        <v>1142</v>
      </c>
      <c r="C10671" s="1646"/>
      <c r="D10671" s="1646"/>
      <c r="E10671" s="1646"/>
      <c r="F10671" s="1646"/>
      <c r="G10671" s="1646"/>
      <c r="H10671" s="1646"/>
      <c r="I10671" s="1647"/>
      <c r="J10671" s="573">
        <f>J10669+J10664+J10654</f>
        <v>28.50293781818182</v>
      </c>
      <c r="K10671" s="458"/>
    </row>
    <row r="10672" spans="1:11">
      <c r="A10672" s="450"/>
      <c r="B10672" s="523"/>
      <c r="C10672" s="523"/>
      <c r="D10672" s="523"/>
      <c r="E10672" s="523"/>
      <c r="F10672" s="523"/>
      <c r="G10672" s="523"/>
      <c r="H10672" s="523"/>
      <c r="I10672" s="524"/>
      <c r="J10672" s="523"/>
      <c r="K10672" s="458"/>
    </row>
    <row r="10673" spans="1:11">
      <c r="A10673" s="450"/>
      <c r="B10673" s="1645" t="s">
        <v>1143</v>
      </c>
      <c r="C10673" s="1646"/>
      <c r="D10673" s="1646"/>
      <c r="E10673" s="1646"/>
      <c r="F10673" s="1646"/>
      <c r="G10673" s="1646"/>
      <c r="H10673" s="1646"/>
      <c r="I10673" s="1647"/>
      <c r="J10673" s="501">
        <f>J10671*0</f>
        <v>0</v>
      </c>
      <c r="K10673" s="458"/>
    </row>
    <row r="10674" spans="1:11">
      <c r="A10674" s="450"/>
      <c r="B10674" s="523"/>
      <c r="C10674" s="523"/>
      <c r="D10674" s="523"/>
      <c r="E10674" s="523"/>
      <c r="F10674" s="523"/>
      <c r="G10674" s="523"/>
      <c r="H10674" s="523"/>
      <c r="I10674" s="524"/>
      <c r="J10674" s="523"/>
      <c r="K10674" s="458"/>
    </row>
    <row r="10675" spans="1:11">
      <c r="A10675" s="450"/>
      <c r="B10675" s="1645" t="s">
        <v>1144</v>
      </c>
      <c r="C10675" s="1646"/>
      <c r="D10675" s="1646"/>
      <c r="E10675" s="1646"/>
      <c r="F10675" s="1646"/>
      <c r="G10675" s="1646"/>
      <c r="H10675" s="1646"/>
      <c r="I10675" s="1647"/>
      <c r="J10675" s="573">
        <f>J10671+J10673</f>
        <v>28.50293781818182</v>
      </c>
      <c r="K10675" s="458"/>
    </row>
    <row r="10676" spans="1:11">
      <c r="A10676" s="450"/>
      <c r="B10676" s="511"/>
      <c r="C10676" s="511"/>
      <c r="D10676" s="511"/>
      <c r="E10676" s="511"/>
      <c r="F10676" s="511"/>
      <c r="G10676" s="511"/>
      <c r="H10676" s="511"/>
      <c r="I10676" s="571"/>
      <c r="J10676" s="511"/>
      <c r="K10676" s="458"/>
    </row>
    <row r="10677" spans="1:11">
      <c r="A10677" s="450"/>
      <c r="B10677" s="589"/>
      <c r="C10677" s="559"/>
      <c r="D10677" s="559"/>
      <c r="E10677" s="559"/>
      <c r="F10677" s="559"/>
      <c r="G10677" s="559"/>
      <c r="H10677" s="559"/>
      <c r="I10677" s="559"/>
      <c r="J10677" s="590"/>
      <c r="K10677" s="458"/>
    </row>
    <row r="10678" spans="1:11">
      <c r="A10678" s="450"/>
      <c r="B10678" s="591"/>
      <c r="C10678" s="592"/>
      <c r="D10678" s="593"/>
      <c r="E10678" s="593"/>
      <c r="F10678" s="594" t="s">
        <v>1119</v>
      </c>
      <c r="G10678" s="595" t="s">
        <v>1119</v>
      </c>
      <c r="H10678" s="592"/>
      <c r="I10678" s="592"/>
      <c r="J10678" s="596"/>
      <c r="K10678" s="458"/>
    </row>
    <row r="10679" spans="1:11">
      <c r="A10679" s="450"/>
      <c r="B10679" s="459"/>
      <c r="C10679" s="459"/>
      <c r="D10679" s="459"/>
      <c r="E10679" s="459"/>
      <c r="F10679" s="459"/>
      <c r="G10679" s="459"/>
      <c r="H10679" s="459"/>
      <c r="I10679" s="459"/>
      <c r="J10679" s="459"/>
      <c r="K10679" s="458"/>
    </row>
    <row r="10680" spans="1:11">
      <c r="A10680" s="450"/>
      <c r="B10680" s="597"/>
      <c r="C10680" s="598"/>
      <c r="D10680" s="598"/>
      <c r="E10680" s="598"/>
      <c r="F10680" s="599"/>
      <c r="G10680" s="600" t="s">
        <v>482</v>
      </c>
      <c r="H10680" s="502"/>
      <c r="I10680" s="502"/>
      <c r="J10680" s="505"/>
      <c r="K10680" s="458"/>
    </row>
    <row r="10681" spans="1:11">
      <c r="A10681" s="450"/>
      <c r="B10681" s="601"/>
      <c r="C10681" s="602"/>
      <c r="D10681" s="602"/>
      <c r="E10681" s="602"/>
      <c r="F10681" s="603"/>
      <c r="G10681" s="1648" t="s">
        <v>1145</v>
      </c>
      <c r="H10681" s="1649"/>
      <c r="I10681" s="1649"/>
      <c r="J10681" s="1650"/>
      <c r="K10681" s="458"/>
    </row>
    <row r="10682" spans="1:11">
      <c r="A10682" s="450"/>
      <c r="B10682" s="604"/>
      <c r="C10682" s="605"/>
      <c r="D10682" s="605"/>
      <c r="E10682" s="605"/>
      <c r="F10682" s="606"/>
      <c r="G10682" s="607"/>
      <c r="H10682" s="1651"/>
      <c r="I10682" s="1652"/>
      <c r="J10682" s="1653"/>
      <c r="K10682" s="458"/>
    </row>
    <row r="10683" spans="1:11" ht="15" thickBot="1">
      <c r="A10683" s="608"/>
      <c r="B10683" s="609"/>
      <c r="C10683" s="609"/>
      <c r="D10683" s="609"/>
      <c r="E10683" s="609"/>
      <c r="F10683" s="609"/>
      <c r="G10683" s="609"/>
      <c r="H10683" s="609"/>
      <c r="I10683" s="609"/>
      <c r="J10683" s="609"/>
      <c r="K10683" s="610"/>
    </row>
    <row r="10684" spans="1:11">
      <c r="A10684" s="447"/>
      <c r="B10684" s="448"/>
      <c r="C10684" s="448"/>
      <c r="D10684" s="448"/>
      <c r="E10684" s="448"/>
      <c r="F10684" s="448"/>
      <c r="G10684" s="448"/>
      <c r="H10684" s="448"/>
      <c r="I10684" s="448"/>
      <c r="J10684" s="448"/>
      <c r="K10684" s="449"/>
    </row>
    <row r="10685" spans="1:11">
      <c r="A10685" s="450"/>
      <c r="B10685" s="451" t="s">
        <v>141</v>
      </c>
      <c r="C10685" s="452"/>
      <c r="D10685" s="453" t="s">
        <v>1105</v>
      </c>
      <c r="E10685" s="454"/>
      <c r="F10685" s="455"/>
      <c r="G10685" s="455"/>
      <c r="H10685" s="456"/>
      <c r="I10685" s="456"/>
      <c r="J10685" s="457"/>
      <c r="K10685" s="458"/>
    </row>
    <row r="10686" spans="1:11">
      <c r="A10686" s="450"/>
      <c r="B10686" s="459"/>
      <c r="C10686" s="459"/>
      <c r="D10686" s="459"/>
      <c r="E10686" s="459"/>
      <c r="F10686" s="459"/>
      <c r="G10686" s="459"/>
      <c r="H10686" s="459"/>
      <c r="I10686" s="459"/>
      <c r="J10686" s="459"/>
      <c r="K10686" s="458"/>
    </row>
    <row r="10687" spans="1:11">
      <c r="A10687" s="450"/>
      <c r="B10687" s="460" t="s">
        <v>1173</v>
      </c>
      <c r="C10687" s="461" t="s">
        <v>1107</v>
      </c>
      <c r="D10687" s="1671" t="s">
        <v>198</v>
      </c>
      <c r="E10687" s="1672"/>
      <c r="F10687" s="1672"/>
      <c r="G10687" s="1672"/>
      <c r="H10687" s="1672"/>
      <c r="I10687" s="1673"/>
      <c r="J10687" s="462" t="s">
        <v>1108</v>
      </c>
      <c r="K10687" s="458"/>
    </row>
    <row r="10688" spans="1:11">
      <c r="A10688" s="450"/>
      <c r="B10688" s="463">
        <v>80560</v>
      </c>
      <c r="C10688" s="464"/>
      <c r="D10688" s="1674" t="s">
        <v>1624</v>
      </c>
      <c r="E10688" s="1675"/>
      <c r="F10688" s="1675"/>
      <c r="G10688" s="1675"/>
      <c r="H10688" s="1675"/>
      <c r="I10688" s="1676"/>
      <c r="J10688" s="468" t="str">
        <f>F10705</f>
        <v>U</v>
      </c>
      <c r="K10688" s="458"/>
    </row>
    <row r="10689" spans="1:11">
      <c r="A10689" s="450"/>
      <c r="B10689" s="469"/>
      <c r="C10689" s="469"/>
      <c r="D10689" s="469"/>
      <c r="E10689" s="469"/>
      <c r="F10689" s="469"/>
      <c r="G10689" s="469"/>
      <c r="H10689" s="469"/>
      <c r="I10689" s="470"/>
      <c r="J10689" s="471"/>
      <c r="K10689" s="458"/>
    </row>
    <row r="10690" spans="1:11">
      <c r="A10690" s="450"/>
      <c r="B10690" s="1648" t="s">
        <v>1111</v>
      </c>
      <c r="C10690" s="1650"/>
      <c r="D10690" s="1679" t="s">
        <v>873</v>
      </c>
      <c r="E10690" s="1681" t="s">
        <v>1112</v>
      </c>
      <c r="F10690" s="472" t="s">
        <v>1113</v>
      </c>
      <c r="G10690" s="473"/>
      <c r="H10690" s="472" t="s">
        <v>1114</v>
      </c>
      <c r="I10690" s="473"/>
      <c r="J10690" s="474" t="s">
        <v>1115</v>
      </c>
      <c r="K10690" s="458"/>
    </row>
    <row r="10691" spans="1:11">
      <c r="A10691" s="450"/>
      <c r="B10691" s="1677"/>
      <c r="C10691" s="1678"/>
      <c r="D10691" s="1680"/>
      <c r="E10691" s="1682"/>
      <c r="F10691" s="475" t="s">
        <v>1116</v>
      </c>
      <c r="G10691" s="475" t="s">
        <v>1117</v>
      </c>
      <c r="H10691" s="475" t="s">
        <v>1116</v>
      </c>
      <c r="I10691" s="476" t="s">
        <v>1117</v>
      </c>
      <c r="J10691" s="477" t="s">
        <v>1118</v>
      </c>
      <c r="K10691" s="458"/>
    </row>
    <row r="10692" spans="1:11">
      <c r="A10692" s="450"/>
      <c r="B10692" s="486"/>
      <c r="C10692" s="487"/>
      <c r="D10692" s="488"/>
      <c r="E10692" s="481"/>
      <c r="F10692" s="481"/>
      <c r="G10692" s="482"/>
      <c r="H10692" s="490"/>
      <c r="I10692" s="484"/>
      <c r="J10692" s="492"/>
      <c r="K10692" s="458"/>
    </row>
    <row r="10693" spans="1:11">
      <c r="A10693" s="450"/>
      <c r="B10693" s="486"/>
      <c r="C10693" s="487"/>
      <c r="D10693" s="488"/>
      <c r="E10693" s="489"/>
      <c r="F10693" s="489"/>
      <c r="G10693" s="489"/>
      <c r="H10693" s="490"/>
      <c r="I10693" s="491"/>
      <c r="J10693" s="492">
        <f>H10693*F10693*E10693+I10693*G10693*E10693</f>
        <v>0</v>
      </c>
      <c r="K10693" s="458"/>
    </row>
    <row r="10694" spans="1:11">
      <c r="A10694" s="450"/>
      <c r="B10694" s="493"/>
      <c r="C10694" s="494"/>
      <c r="D10694" s="495"/>
      <c r="E10694" s="496"/>
      <c r="F10694" s="496"/>
      <c r="G10694" s="496"/>
      <c r="H10694" s="497"/>
      <c r="I10694" s="498"/>
      <c r="J10694" s="492">
        <f>H10694*F10694*E10694+I10694*G10694*E10694</f>
        <v>0</v>
      </c>
      <c r="K10694" s="458"/>
    </row>
    <row r="10695" spans="1:11">
      <c r="A10695" s="450"/>
      <c r="B10695" s="499" t="s">
        <v>1119</v>
      </c>
      <c r="C10695" s="469"/>
      <c r="D10695" s="469"/>
      <c r="E10695" s="469"/>
      <c r="F10695" s="469"/>
      <c r="G10695" s="469"/>
      <c r="H10695" s="469"/>
      <c r="I10695" s="500" t="s">
        <v>138</v>
      </c>
      <c r="J10695" s="501">
        <f>SUM(J10692:J10694)</f>
        <v>0</v>
      </c>
      <c r="K10695" s="458"/>
    </row>
    <row r="10696" spans="1:11">
      <c r="A10696" s="450"/>
      <c r="B10696" s="502"/>
      <c r="C10696" s="502"/>
      <c r="D10696" s="502"/>
      <c r="E10696" s="502"/>
      <c r="F10696" s="502"/>
      <c r="G10696" s="502"/>
      <c r="H10696" s="502"/>
      <c r="I10696" s="503"/>
      <c r="J10696" s="504"/>
      <c r="K10696" s="458"/>
    </row>
    <row r="10697" spans="1:11" ht="20.399999999999999">
      <c r="A10697" s="450"/>
      <c r="B10697" s="1664" t="s">
        <v>1120</v>
      </c>
      <c r="C10697" s="1665"/>
      <c r="D10697" s="1665"/>
      <c r="E10697" s="1666"/>
      <c r="F10697" s="505" t="s">
        <v>873</v>
      </c>
      <c r="G10697" s="506"/>
      <c r="H10697" s="507" t="s">
        <v>560</v>
      </c>
      <c r="I10697" s="508" t="s">
        <v>1121</v>
      </c>
      <c r="J10697" s="509" t="s">
        <v>1122</v>
      </c>
      <c r="K10697" s="458"/>
    </row>
    <row r="10698" spans="1:11">
      <c r="A10698" s="450"/>
      <c r="B10698" s="510"/>
      <c r="C10698" s="511"/>
      <c r="D10698" s="512"/>
      <c r="E10698" s="513"/>
      <c r="F10698" s="514"/>
      <c r="G10698" s="515"/>
      <c r="H10698" s="516"/>
      <c r="I10698" s="484"/>
      <c r="J10698" s="485"/>
      <c r="K10698" s="458"/>
    </row>
    <row r="10699" spans="1:11">
      <c r="A10699" s="450"/>
      <c r="B10699" s="517"/>
      <c r="C10699" s="518"/>
      <c r="D10699" s="459"/>
      <c r="E10699" s="487"/>
      <c r="F10699" s="488"/>
      <c r="G10699" s="519"/>
      <c r="H10699" s="520"/>
      <c r="I10699" s="521"/>
      <c r="J10699" s="492"/>
      <c r="K10699" s="458"/>
    </row>
    <row r="10700" spans="1:11">
      <c r="A10700" s="450"/>
      <c r="B10700" s="517" t="s">
        <v>734</v>
      </c>
      <c r="C10700" s="518"/>
      <c r="D10700" s="459"/>
      <c r="E10700" s="487"/>
      <c r="F10700" s="488"/>
      <c r="G10700" s="519"/>
      <c r="H10700" s="520">
        <v>0.36</v>
      </c>
      <c r="I10700" s="521">
        <f>VLOOKUP(B10700,'MÃO DE OBRA'!$A:$E,5,FALSE)/220</f>
        <v>23.596363636363641</v>
      </c>
      <c r="J10700" s="492">
        <f t="shared" ref="J10700:J10701" si="298">H10700*I10700</f>
        <v>8.4946909090909113</v>
      </c>
      <c r="K10700" s="458"/>
    </row>
    <row r="10701" spans="1:11">
      <c r="A10701" s="450"/>
      <c r="B10701" s="517" t="s">
        <v>626</v>
      </c>
      <c r="C10701" s="518"/>
      <c r="D10701" s="459"/>
      <c r="E10701" s="487"/>
      <c r="F10701" s="488"/>
      <c r="G10701" s="519"/>
      <c r="H10701" s="520">
        <v>0.36</v>
      </c>
      <c r="I10701" s="521">
        <f>VLOOKUP(B10701,'MÃO DE OBRA'!$A:$E,5,FALSE)/220</f>
        <v>15.730909090909092</v>
      </c>
      <c r="J10701" s="492">
        <f t="shared" si="298"/>
        <v>5.663127272727273</v>
      </c>
      <c r="K10701" s="458"/>
    </row>
    <row r="10702" spans="1:11">
      <c r="A10702" s="450"/>
      <c r="B10702" s="517"/>
      <c r="C10702" s="518"/>
      <c r="D10702" s="459"/>
      <c r="E10702" s="487"/>
      <c r="F10702" s="488"/>
      <c r="G10702" s="519"/>
      <c r="H10702" s="520"/>
      <c r="I10702" s="491"/>
      <c r="J10702" s="492">
        <f>H10702*I10702</f>
        <v>0</v>
      </c>
      <c r="K10702" s="458"/>
    </row>
    <row r="10703" spans="1:11">
      <c r="A10703" s="450"/>
      <c r="B10703" s="499" t="s">
        <v>1119</v>
      </c>
      <c r="C10703" s="502"/>
      <c r="D10703" s="502"/>
      <c r="E10703" s="502"/>
      <c r="F10703" s="502"/>
      <c r="G10703" s="502"/>
      <c r="H10703" s="502"/>
      <c r="I10703" s="522" t="s">
        <v>138</v>
      </c>
      <c r="J10703" s="501">
        <f>SUM(J10698:J10702)</f>
        <v>14.157818181818184</v>
      </c>
      <c r="K10703" s="458"/>
    </row>
    <row r="10704" spans="1:11">
      <c r="A10704" s="450"/>
      <c r="B10704" s="523"/>
      <c r="C10704" s="523"/>
      <c r="D10704" s="523"/>
      <c r="E10704" s="523"/>
      <c r="F10704" s="523"/>
      <c r="G10704" s="523"/>
      <c r="H10704" s="523"/>
      <c r="I10704" s="524"/>
      <c r="J10704" s="523"/>
      <c r="K10704" s="458"/>
    </row>
    <row r="10705" spans="1:11">
      <c r="A10705" s="450"/>
      <c r="B10705" s="525" t="s">
        <v>1123</v>
      </c>
      <c r="C10705" s="526"/>
      <c r="D10705" s="523"/>
      <c r="E10705" s="527">
        <v>1</v>
      </c>
      <c r="F10705" s="528" t="s">
        <v>1563</v>
      </c>
      <c r="G10705" s="506"/>
      <c r="H10705" s="506"/>
      <c r="I10705" s="529" t="s">
        <v>1124</v>
      </c>
      <c r="J10705" s="501">
        <f>J10695+J10703</f>
        <v>14.157818181818184</v>
      </c>
      <c r="K10705" s="458"/>
    </row>
    <row r="10706" spans="1:11">
      <c r="A10706" s="450"/>
      <c r="B10706" s="530"/>
      <c r="C10706" s="523"/>
      <c r="D10706" s="523"/>
      <c r="E10706" s="531"/>
      <c r="F10706" s="532"/>
      <c r="G10706" s="532"/>
      <c r="H10706" s="532"/>
      <c r="I10706" s="524"/>
      <c r="J10706" s="523"/>
      <c r="K10706" s="458"/>
    </row>
    <row r="10707" spans="1:11" ht="20.399999999999999">
      <c r="A10707" s="450"/>
      <c r="B10707" s="1667" t="s">
        <v>481</v>
      </c>
      <c r="C10707" s="1668"/>
      <c r="D10707" s="1668"/>
      <c r="E10707" s="1669"/>
      <c r="F10707" s="533" t="s">
        <v>873</v>
      </c>
      <c r="G10707" s="534" t="s">
        <v>493</v>
      </c>
      <c r="H10707" s="507" t="s">
        <v>1115</v>
      </c>
      <c r="I10707" s="535" t="s">
        <v>480</v>
      </c>
      <c r="J10707" s="536" t="s">
        <v>482</v>
      </c>
      <c r="K10707" s="458"/>
    </row>
    <row r="10708" spans="1:11">
      <c r="A10708" s="450"/>
      <c r="B10708" s="537"/>
      <c r="C10708" s="538"/>
      <c r="D10708" s="538"/>
      <c r="E10708" s="539"/>
      <c r="F10708" s="540"/>
      <c r="G10708" s="541"/>
      <c r="H10708" s="547"/>
      <c r="I10708" s="543"/>
      <c r="J10708" s="485"/>
      <c r="K10708" s="458"/>
    </row>
    <row r="10709" spans="1:11">
      <c r="A10709" s="450"/>
      <c r="B10709" s="537"/>
      <c r="C10709" s="518"/>
      <c r="D10709" s="518"/>
      <c r="E10709" s="487"/>
      <c r="F10709" s="540"/>
      <c r="G10709" s="541"/>
      <c r="H10709" s="547"/>
      <c r="I10709" s="543"/>
      <c r="J10709" s="492"/>
      <c r="K10709" s="458"/>
    </row>
    <row r="10710" spans="1:11">
      <c r="A10710" s="450"/>
      <c r="B10710" s="517"/>
      <c r="C10710" s="518"/>
      <c r="D10710" s="518"/>
      <c r="E10710" s="487"/>
      <c r="F10710" s="488"/>
      <c r="G10710" s="546"/>
      <c r="H10710" s="547"/>
      <c r="I10710" s="543"/>
      <c r="J10710" s="492">
        <f>H10710*I10710*E10692*F10692</f>
        <v>0</v>
      </c>
      <c r="K10710" s="458"/>
    </row>
    <row r="10711" spans="1:11">
      <c r="A10711" s="450"/>
      <c r="B10711" s="517"/>
      <c r="C10711" s="526"/>
      <c r="D10711" s="526"/>
      <c r="E10711" s="494"/>
      <c r="F10711" s="488"/>
      <c r="G10711" s="468"/>
      <c r="H10711" s="547"/>
      <c r="I10711" s="548"/>
      <c r="J10711" s="492">
        <f>H10711*I10711*E10693*F10693</f>
        <v>0</v>
      </c>
      <c r="K10711" s="458"/>
    </row>
    <row r="10712" spans="1:11">
      <c r="A10712" s="450"/>
      <c r="B10712" s="550" t="s">
        <v>1119</v>
      </c>
      <c r="C10712" s="526"/>
      <c r="D10712" s="526"/>
      <c r="E10712" s="526"/>
      <c r="F10712" s="523"/>
      <c r="G10712" s="526"/>
      <c r="H10712" s="551"/>
      <c r="I10712" s="552" t="s">
        <v>138</v>
      </c>
      <c r="J10712" s="501">
        <f>SUM(J10708:J10711)</f>
        <v>0</v>
      </c>
      <c r="K10712" s="458"/>
    </row>
    <row r="10713" spans="1:11">
      <c r="A10713" s="450"/>
      <c r="B10713" s="553"/>
      <c r="C10713" s="526"/>
      <c r="D10713" s="526"/>
      <c r="E10713" s="554"/>
      <c r="F10713" s="555"/>
      <c r="G10713" s="506"/>
      <c r="H10713" s="506"/>
      <c r="I10713" s="529"/>
      <c r="J10713" s="554"/>
      <c r="K10713" s="458"/>
    </row>
    <row r="10714" spans="1:11" ht="20.399999999999999">
      <c r="A10714" s="450"/>
      <c r="B10714" s="1667" t="s">
        <v>1125</v>
      </c>
      <c r="C10714" s="1668"/>
      <c r="D10714" s="1668"/>
      <c r="E10714" s="1668"/>
      <c r="F10714" s="1669"/>
      <c r="G10714" s="556" t="s">
        <v>494</v>
      </c>
      <c r="H10714" s="506" t="s">
        <v>1126</v>
      </c>
      <c r="I10714" s="557" t="s">
        <v>1115</v>
      </c>
      <c r="J10714" s="509" t="s">
        <v>482</v>
      </c>
      <c r="K10714" s="458"/>
    </row>
    <row r="10715" spans="1:11">
      <c r="A10715" s="450"/>
      <c r="B10715" s="558"/>
      <c r="C10715" s="559"/>
      <c r="D10715" s="560"/>
      <c r="E10715" s="560"/>
      <c r="F10715" s="561"/>
      <c r="G10715" s="489"/>
      <c r="H10715" s="489"/>
      <c r="I10715" s="562"/>
      <c r="J10715" s="492"/>
      <c r="K10715" s="458"/>
    </row>
    <row r="10716" spans="1:11">
      <c r="A10716" s="450"/>
      <c r="B10716" s="563"/>
      <c r="C10716" s="564"/>
      <c r="D10716" s="565"/>
      <c r="E10716" s="565"/>
      <c r="F10716" s="566"/>
      <c r="G10716" s="489"/>
      <c r="H10716" s="489"/>
      <c r="I10716" s="562"/>
      <c r="J10716" s="492"/>
      <c r="K10716" s="458"/>
    </row>
    <row r="10717" spans="1:11">
      <c r="A10717" s="450"/>
      <c r="B10717" s="1670" t="s">
        <v>138</v>
      </c>
      <c r="C10717" s="1670"/>
      <c r="D10717" s="1670"/>
      <c r="E10717" s="1670"/>
      <c r="F10717" s="1670"/>
      <c r="G10717" s="1670"/>
      <c r="H10717" s="1670"/>
      <c r="I10717" s="1670"/>
      <c r="J10717" s="501">
        <f>SUM(J10715:J10716)</f>
        <v>0</v>
      </c>
      <c r="K10717" s="458"/>
    </row>
    <row r="10718" spans="1:11">
      <c r="A10718" s="450"/>
      <c r="B10718" s="567"/>
      <c r="C10718" s="511"/>
      <c r="D10718" s="511"/>
      <c r="E10718" s="568"/>
      <c r="F10718" s="569"/>
      <c r="G10718" s="570"/>
      <c r="H10718" s="570"/>
      <c r="I10718" s="571"/>
      <c r="J10718" s="572"/>
      <c r="K10718" s="458"/>
    </row>
    <row r="10719" spans="1:11">
      <c r="A10719" s="450"/>
      <c r="B10719" s="573" t="s">
        <v>1127</v>
      </c>
      <c r="C10719" s="573"/>
      <c r="D10719" s="550"/>
      <c r="E10719" s="523"/>
      <c r="F10719" s="523"/>
      <c r="G10719" s="523"/>
      <c r="H10719" s="574"/>
      <c r="I10719" s="575"/>
      <c r="J10719" s="639">
        <f>(J10705+J10712+J10717)/E10705</f>
        <v>14.157818181818184</v>
      </c>
      <c r="K10719" s="458"/>
    </row>
    <row r="10720" spans="1:11">
      <c r="A10720" s="450"/>
      <c r="B10720" s="553"/>
      <c r="C10720" s="526"/>
      <c r="D10720" s="526"/>
      <c r="E10720" s="554"/>
      <c r="F10720" s="555"/>
      <c r="G10720" s="506"/>
      <c r="H10720" s="506"/>
      <c r="I10720" s="529"/>
      <c r="J10720" s="576"/>
      <c r="K10720" s="458"/>
    </row>
    <row r="10721" spans="1:11" ht="20.399999999999999">
      <c r="A10721" s="450"/>
      <c r="B10721" s="1667" t="s">
        <v>1128</v>
      </c>
      <c r="C10721" s="1668"/>
      <c r="D10721" s="1668"/>
      <c r="E10721" s="1668"/>
      <c r="F10721" s="1669"/>
      <c r="G10721" s="556" t="s">
        <v>494</v>
      </c>
      <c r="H10721" s="506" t="s">
        <v>1126</v>
      </c>
      <c r="I10721" s="557" t="s">
        <v>1115</v>
      </c>
      <c r="J10721" s="509" t="s">
        <v>482</v>
      </c>
      <c r="K10721" s="458"/>
    </row>
    <row r="10722" spans="1:11">
      <c r="A10722" s="450"/>
      <c r="B10722" s="558" t="s">
        <v>1618</v>
      </c>
      <c r="C10722" s="559"/>
      <c r="D10722" s="560"/>
      <c r="E10722" s="560"/>
      <c r="F10722" s="561"/>
      <c r="G10722" s="489">
        <v>0.28000000000000003</v>
      </c>
      <c r="H10722" s="489" t="s">
        <v>1221</v>
      </c>
      <c r="I10722" s="562">
        <v>0.46</v>
      </c>
      <c r="J10722" s="492">
        <f>G10722*I10722</f>
        <v>0.12880000000000003</v>
      </c>
      <c r="K10722" s="458"/>
    </row>
    <row r="10723" spans="1:11">
      <c r="A10723" s="450"/>
      <c r="B10723" s="563" t="s">
        <v>1625</v>
      </c>
      <c r="C10723" s="564"/>
      <c r="D10723" s="565"/>
      <c r="E10723" s="565"/>
      <c r="F10723" s="566"/>
      <c r="G10723" s="489">
        <v>1</v>
      </c>
      <c r="H10723" s="489" t="s">
        <v>1126</v>
      </c>
      <c r="I10723" s="562">
        <v>168.8</v>
      </c>
      <c r="J10723" s="492">
        <f t="shared" ref="J10723" si="299">G10723*I10723</f>
        <v>168.8</v>
      </c>
      <c r="K10723" s="458"/>
    </row>
    <row r="10724" spans="1:11">
      <c r="A10724" s="450"/>
      <c r="B10724" s="563"/>
      <c r="C10724" s="564"/>
      <c r="D10724" s="565"/>
      <c r="E10724" s="565"/>
      <c r="F10724" s="566"/>
      <c r="G10724" s="489"/>
      <c r="H10724" s="489"/>
      <c r="I10724" s="743"/>
      <c r="J10724" s="492"/>
      <c r="K10724" s="458"/>
    </row>
    <row r="10725" spans="1:11">
      <c r="A10725" s="450"/>
      <c r="B10725" s="563"/>
      <c r="C10725" s="564"/>
      <c r="D10725" s="565"/>
      <c r="E10725" s="565"/>
      <c r="F10725" s="566"/>
      <c r="G10725" s="489"/>
      <c r="H10725" s="489"/>
      <c r="I10725" s="743"/>
      <c r="J10725" s="492"/>
      <c r="K10725" s="458"/>
    </row>
    <row r="10726" spans="1:11">
      <c r="A10726" s="450"/>
      <c r="B10726" s="563"/>
      <c r="C10726" s="564"/>
      <c r="D10726" s="565"/>
      <c r="E10726" s="565"/>
      <c r="F10726" s="566"/>
      <c r="G10726" s="489"/>
      <c r="H10726" s="489"/>
      <c r="I10726" s="743"/>
      <c r="J10726" s="492"/>
      <c r="K10726" s="458"/>
    </row>
    <row r="10727" spans="1:11">
      <c r="A10727" s="450"/>
      <c r="B10727" s="563"/>
      <c r="C10727" s="564"/>
      <c r="D10727" s="565"/>
      <c r="E10727" s="565"/>
      <c r="F10727" s="566"/>
      <c r="G10727" s="489"/>
      <c r="H10727" s="489"/>
      <c r="I10727" s="743"/>
      <c r="J10727" s="492"/>
      <c r="K10727" s="458"/>
    </row>
    <row r="10728" spans="1:11">
      <c r="A10728" s="450"/>
      <c r="B10728" s="563"/>
      <c r="C10728" s="564"/>
      <c r="D10728" s="565"/>
      <c r="E10728" s="565"/>
      <c r="F10728" s="566"/>
      <c r="G10728" s="489"/>
      <c r="H10728" s="489"/>
      <c r="I10728" s="743"/>
      <c r="J10728" s="492"/>
      <c r="K10728" s="458"/>
    </row>
    <row r="10729" spans="1:11">
      <c r="A10729" s="450"/>
      <c r="B10729" s="581"/>
      <c r="C10729" s="523"/>
      <c r="D10729" s="523"/>
      <c r="E10729" s="582"/>
      <c r="F10729" s="583"/>
      <c r="G10729" s="532"/>
      <c r="H10729" s="532"/>
      <c r="I10729" s="524" t="s">
        <v>138</v>
      </c>
      <c r="J10729" s="501">
        <f>SUM(J10722:J10728)</f>
        <v>168.92880000000002</v>
      </c>
      <c r="K10729" s="458"/>
    </row>
    <row r="10730" spans="1:11">
      <c r="A10730" s="450"/>
      <c r="B10730" s="584"/>
      <c r="C10730" s="523"/>
      <c r="D10730" s="523"/>
      <c r="E10730" s="582"/>
      <c r="F10730" s="583"/>
      <c r="G10730" s="532"/>
      <c r="H10730" s="532"/>
      <c r="I10730" s="524"/>
      <c r="J10730" s="582"/>
      <c r="K10730" s="458"/>
    </row>
    <row r="10731" spans="1:11" ht="20.399999999999999">
      <c r="A10731" s="450"/>
      <c r="B10731" s="1667" t="s">
        <v>1141</v>
      </c>
      <c r="C10731" s="1668"/>
      <c r="D10731" s="1668"/>
      <c r="E10731" s="1668"/>
      <c r="F10731" s="1669"/>
      <c r="G10731" s="587" t="s">
        <v>494</v>
      </c>
      <c r="H10731" s="506" t="s">
        <v>1115</v>
      </c>
      <c r="I10731" s="557"/>
      <c r="J10731" s="509" t="s">
        <v>482</v>
      </c>
      <c r="K10731" s="458"/>
    </row>
    <row r="10732" spans="1:11">
      <c r="A10732" s="450"/>
      <c r="B10732" s="1654"/>
      <c r="C10732" s="1655"/>
      <c r="D10732" s="1655"/>
      <c r="E10732" s="1655"/>
      <c r="F10732" s="1656"/>
      <c r="G10732" s="489"/>
      <c r="H10732" s="1657"/>
      <c r="I10732" s="1658"/>
      <c r="J10732" s="492"/>
      <c r="K10732" s="458"/>
    </row>
    <row r="10733" spans="1:11">
      <c r="A10733" s="450"/>
      <c r="B10733" s="1659"/>
      <c r="C10733" s="1660"/>
      <c r="D10733" s="1660"/>
      <c r="E10733" s="1660"/>
      <c r="F10733" s="1661"/>
      <c r="G10733" s="496"/>
      <c r="H10733" s="1662"/>
      <c r="I10733" s="1663"/>
      <c r="J10733" s="492"/>
      <c r="K10733" s="458"/>
    </row>
    <row r="10734" spans="1:11">
      <c r="A10734" s="450"/>
      <c r="B10734" s="581"/>
      <c r="C10734" s="523"/>
      <c r="D10734" s="523"/>
      <c r="E10734" s="582"/>
      <c r="F10734" s="583"/>
      <c r="G10734" s="532"/>
      <c r="H10734" s="532"/>
      <c r="I10734" s="524" t="s">
        <v>138</v>
      </c>
      <c r="J10734" s="501">
        <f>SUM(J10732:J10733)</f>
        <v>0</v>
      </c>
      <c r="K10734" s="458"/>
    </row>
    <row r="10735" spans="1:11">
      <c r="A10735" s="450"/>
      <c r="B10735" s="523"/>
      <c r="C10735" s="523"/>
      <c r="D10735" s="523"/>
      <c r="E10735" s="523"/>
      <c r="F10735" s="523"/>
      <c r="G10735" s="523"/>
      <c r="H10735" s="523"/>
      <c r="I10735" s="524"/>
      <c r="J10735" s="523"/>
      <c r="K10735" s="458"/>
    </row>
    <row r="10736" spans="1:11">
      <c r="A10736" s="450"/>
      <c r="B10736" s="1645" t="s">
        <v>1142</v>
      </c>
      <c r="C10736" s="1646"/>
      <c r="D10736" s="1646"/>
      <c r="E10736" s="1646"/>
      <c r="F10736" s="1646"/>
      <c r="G10736" s="1646"/>
      <c r="H10736" s="1646"/>
      <c r="I10736" s="1647"/>
      <c r="J10736" s="573">
        <f>J10734+J10729+J10719</f>
        <v>183.08661818181821</v>
      </c>
      <c r="K10736" s="458"/>
    </row>
    <row r="10737" spans="1:11">
      <c r="A10737" s="450"/>
      <c r="B10737" s="523"/>
      <c r="C10737" s="523"/>
      <c r="D10737" s="523"/>
      <c r="E10737" s="523"/>
      <c r="F10737" s="523"/>
      <c r="G10737" s="523"/>
      <c r="H10737" s="523"/>
      <c r="I10737" s="524"/>
      <c r="J10737" s="523"/>
      <c r="K10737" s="458"/>
    </row>
    <row r="10738" spans="1:11">
      <c r="A10738" s="450"/>
      <c r="B10738" s="1645" t="s">
        <v>1143</v>
      </c>
      <c r="C10738" s="1646"/>
      <c r="D10738" s="1646"/>
      <c r="E10738" s="1646"/>
      <c r="F10738" s="1646"/>
      <c r="G10738" s="1646"/>
      <c r="H10738" s="1646"/>
      <c r="I10738" s="1647"/>
      <c r="J10738" s="501">
        <f>J10736*0</f>
        <v>0</v>
      </c>
      <c r="K10738" s="458"/>
    </row>
    <row r="10739" spans="1:11">
      <c r="A10739" s="450"/>
      <c r="B10739" s="523"/>
      <c r="C10739" s="523"/>
      <c r="D10739" s="523"/>
      <c r="E10739" s="523"/>
      <c r="F10739" s="523"/>
      <c r="G10739" s="523"/>
      <c r="H10739" s="523"/>
      <c r="I10739" s="524"/>
      <c r="J10739" s="523"/>
      <c r="K10739" s="458"/>
    </row>
    <row r="10740" spans="1:11">
      <c r="A10740" s="450"/>
      <c r="B10740" s="1645" t="s">
        <v>1144</v>
      </c>
      <c r="C10740" s="1646"/>
      <c r="D10740" s="1646"/>
      <c r="E10740" s="1646"/>
      <c r="F10740" s="1646"/>
      <c r="G10740" s="1646"/>
      <c r="H10740" s="1646"/>
      <c r="I10740" s="1647"/>
      <c r="J10740" s="573">
        <f>J10736+J10738</f>
        <v>183.08661818181821</v>
      </c>
      <c r="K10740" s="458"/>
    </row>
    <row r="10741" spans="1:11">
      <c r="A10741" s="450"/>
      <c r="B10741" s="511"/>
      <c r="C10741" s="511"/>
      <c r="D10741" s="511"/>
      <c r="E10741" s="511"/>
      <c r="F10741" s="511"/>
      <c r="G10741" s="511"/>
      <c r="H10741" s="511"/>
      <c r="I10741" s="571"/>
      <c r="J10741" s="511"/>
      <c r="K10741" s="458"/>
    </row>
    <row r="10742" spans="1:11">
      <c r="A10742" s="450"/>
      <c r="B10742" s="589"/>
      <c r="C10742" s="559"/>
      <c r="D10742" s="559"/>
      <c r="E10742" s="559"/>
      <c r="F10742" s="559"/>
      <c r="G10742" s="559"/>
      <c r="H10742" s="559"/>
      <c r="I10742" s="559"/>
      <c r="J10742" s="590"/>
      <c r="K10742" s="458"/>
    </row>
    <row r="10743" spans="1:11">
      <c r="A10743" s="450"/>
      <c r="B10743" s="591"/>
      <c r="C10743" s="592"/>
      <c r="D10743" s="593"/>
      <c r="E10743" s="593"/>
      <c r="F10743" s="594" t="s">
        <v>1119</v>
      </c>
      <c r="G10743" s="595" t="s">
        <v>1119</v>
      </c>
      <c r="H10743" s="592"/>
      <c r="I10743" s="592"/>
      <c r="J10743" s="596"/>
      <c r="K10743" s="458"/>
    </row>
    <row r="10744" spans="1:11">
      <c r="A10744" s="450"/>
      <c r="B10744" s="459"/>
      <c r="C10744" s="459"/>
      <c r="D10744" s="459"/>
      <c r="E10744" s="459"/>
      <c r="F10744" s="459"/>
      <c r="G10744" s="459"/>
      <c r="H10744" s="459"/>
      <c r="I10744" s="459"/>
      <c r="J10744" s="459"/>
      <c r="K10744" s="458"/>
    </row>
    <row r="10745" spans="1:11">
      <c r="A10745" s="450"/>
      <c r="B10745" s="597"/>
      <c r="C10745" s="598"/>
      <c r="D10745" s="598"/>
      <c r="E10745" s="598"/>
      <c r="F10745" s="599"/>
      <c r="G10745" s="600" t="s">
        <v>482</v>
      </c>
      <c r="H10745" s="502"/>
      <c r="I10745" s="502"/>
      <c r="J10745" s="505"/>
      <c r="K10745" s="458"/>
    </row>
    <row r="10746" spans="1:11">
      <c r="A10746" s="450"/>
      <c r="B10746" s="601"/>
      <c r="C10746" s="602"/>
      <c r="D10746" s="602"/>
      <c r="E10746" s="602"/>
      <c r="F10746" s="603"/>
      <c r="G10746" s="1648" t="s">
        <v>1145</v>
      </c>
      <c r="H10746" s="1649"/>
      <c r="I10746" s="1649"/>
      <c r="J10746" s="1650"/>
      <c r="K10746" s="458"/>
    </row>
    <row r="10747" spans="1:11">
      <c r="A10747" s="450"/>
      <c r="B10747" s="604"/>
      <c r="C10747" s="605"/>
      <c r="D10747" s="605"/>
      <c r="E10747" s="605"/>
      <c r="F10747" s="606"/>
      <c r="G10747" s="607"/>
      <c r="H10747" s="1651"/>
      <c r="I10747" s="1652"/>
      <c r="J10747" s="1653"/>
      <c r="K10747" s="458"/>
    </row>
    <row r="10748" spans="1:11" ht="15" thickBot="1">
      <c r="A10748" s="608"/>
      <c r="B10748" s="609"/>
      <c r="C10748" s="609"/>
      <c r="D10748" s="609"/>
      <c r="E10748" s="609"/>
      <c r="F10748" s="609"/>
      <c r="G10748" s="609"/>
      <c r="H10748" s="609"/>
      <c r="I10748" s="609"/>
      <c r="J10748" s="609"/>
      <c r="K10748" s="610"/>
    </row>
    <row r="10749" spans="1:11">
      <c r="A10749" s="447"/>
      <c r="B10749" s="448"/>
      <c r="C10749" s="448"/>
      <c r="D10749" s="448"/>
      <c r="E10749" s="448"/>
      <c r="F10749" s="448"/>
      <c r="G10749" s="448"/>
      <c r="H10749" s="448"/>
      <c r="I10749" s="448"/>
      <c r="J10749" s="448"/>
      <c r="K10749" s="449"/>
    </row>
    <row r="10750" spans="1:11">
      <c r="A10750" s="450"/>
      <c r="B10750" s="451" t="s">
        <v>141</v>
      </c>
      <c r="C10750" s="452"/>
      <c r="D10750" s="453" t="s">
        <v>1105</v>
      </c>
      <c r="E10750" s="454"/>
      <c r="F10750" s="455"/>
      <c r="G10750" s="455"/>
      <c r="H10750" s="456"/>
      <c r="I10750" s="456"/>
      <c r="J10750" s="457"/>
      <c r="K10750" s="458"/>
    </row>
    <row r="10751" spans="1:11">
      <c r="A10751" s="450"/>
      <c r="B10751" s="459"/>
      <c r="C10751" s="459"/>
      <c r="D10751" s="459"/>
      <c r="E10751" s="459"/>
      <c r="F10751" s="459"/>
      <c r="G10751" s="459"/>
      <c r="H10751" s="459"/>
      <c r="I10751" s="459"/>
      <c r="J10751" s="459"/>
      <c r="K10751" s="458"/>
    </row>
    <row r="10752" spans="1:11">
      <c r="A10752" s="450"/>
      <c r="B10752" s="460" t="s">
        <v>1173</v>
      </c>
      <c r="C10752" s="461" t="s">
        <v>1107</v>
      </c>
      <c r="D10752" s="1671" t="s">
        <v>198</v>
      </c>
      <c r="E10752" s="1672"/>
      <c r="F10752" s="1672"/>
      <c r="G10752" s="1672"/>
      <c r="H10752" s="1672"/>
      <c r="I10752" s="1673"/>
      <c r="J10752" s="462" t="s">
        <v>1108</v>
      </c>
      <c r="K10752" s="458"/>
    </row>
    <row r="10753" spans="1:11">
      <c r="A10753" s="450"/>
      <c r="B10753" s="463">
        <v>80680</v>
      </c>
      <c r="C10753" s="464"/>
      <c r="D10753" s="1674" t="s">
        <v>1626</v>
      </c>
      <c r="E10753" s="1675"/>
      <c r="F10753" s="1675"/>
      <c r="G10753" s="1675"/>
      <c r="H10753" s="1675"/>
      <c r="I10753" s="1676"/>
      <c r="J10753" s="468" t="str">
        <f>F10770</f>
        <v>U</v>
      </c>
      <c r="K10753" s="458"/>
    </row>
    <row r="10754" spans="1:11">
      <c r="A10754" s="450"/>
      <c r="B10754" s="469"/>
      <c r="C10754" s="469"/>
      <c r="D10754" s="469"/>
      <c r="E10754" s="469"/>
      <c r="F10754" s="469"/>
      <c r="G10754" s="469"/>
      <c r="H10754" s="469"/>
      <c r="I10754" s="470"/>
      <c r="J10754" s="471"/>
      <c r="K10754" s="458"/>
    </row>
    <row r="10755" spans="1:11">
      <c r="A10755" s="450"/>
      <c r="B10755" s="1648" t="s">
        <v>1111</v>
      </c>
      <c r="C10755" s="1650"/>
      <c r="D10755" s="1679" t="s">
        <v>873</v>
      </c>
      <c r="E10755" s="1681" t="s">
        <v>1112</v>
      </c>
      <c r="F10755" s="472" t="s">
        <v>1113</v>
      </c>
      <c r="G10755" s="473"/>
      <c r="H10755" s="472" t="s">
        <v>1114</v>
      </c>
      <c r="I10755" s="473"/>
      <c r="J10755" s="474" t="s">
        <v>1115</v>
      </c>
      <c r="K10755" s="458"/>
    </row>
    <row r="10756" spans="1:11">
      <c r="A10756" s="450"/>
      <c r="B10756" s="1677"/>
      <c r="C10756" s="1678"/>
      <c r="D10756" s="1680"/>
      <c r="E10756" s="1682"/>
      <c r="F10756" s="475" t="s">
        <v>1116</v>
      </c>
      <c r="G10756" s="475" t="s">
        <v>1117</v>
      </c>
      <c r="H10756" s="475" t="s">
        <v>1116</v>
      </c>
      <c r="I10756" s="476" t="s">
        <v>1117</v>
      </c>
      <c r="J10756" s="477" t="s">
        <v>1118</v>
      </c>
      <c r="K10756" s="458"/>
    </row>
    <row r="10757" spans="1:11">
      <c r="A10757" s="450"/>
      <c r="B10757" s="486"/>
      <c r="C10757" s="487"/>
      <c r="D10757" s="488"/>
      <c r="E10757" s="481"/>
      <c r="F10757" s="481"/>
      <c r="G10757" s="482"/>
      <c r="H10757" s="490"/>
      <c r="I10757" s="484"/>
      <c r="J10757" s="492"/>
      <c r="K10757" s="458"/>
    </row>
    <row r="10758" spans="1:11">
      <c r="A10758" s="450"/>
      <c r="B10758" s="486"/>
      <c r="C10758" s="487"/>
      <c r="D10758" s="488"/>
      <c r="E10758" s="489"/>
      <c r="F10758" s="489"/>
      <c r="G10758" s="489"/>
      <c r="H10758" s="490"/>
      <c r="I10758" s="491"/>
      <c r="J10758" s="492">
        <f>H10758*F10758*E10758+I10758*G10758*E10758</f>
        <v>0</v>
      </c>
      <c r="K10758" s="458"/>
    </row>
    <row r="10759" spans="1:11">
      <c r="A10759" s="450"/>
      <c r="B10759" s="493"/>
      <c r="C10759" s="494"/>
      <c r="D10759" s="495"/>
      <c r="E10759" s="496"/>
      <c r="F10759" s="496"/>
      <c r="G10759" s="496"/>
      <c r="H10759" s="497"/>
      <c r="I10759" s="498"/>
      <c r="J10759" s="492">
        <f>H10759*F10759*E10759+I10759*G10759*E10759</f>
        <v>0</v>
      </c>
      <c r="K10759" s="458"/>
    </row>
    <row r="10760" spans="1:11">
      <c r="A10760" s="450"/>
      <c r="B10760" s="499" t="s">
        <v>1119</v>
      </c>
      <c r="C10760" s="469"/>
      <c r="D10760" s="469"/>
      <c r="E10760" s="469"/>
      <c r="F10760" s="469"/>
      <c r="G10760" s="469"/>
      <c r="H10760" s="469"/>
      <c r="I10760" s="500" t="s">
        <v>138</v>
      </c>
      <c r="J10760" s="501">
        <f>SUM(J10757:J10759)</f>
        <v>0</v>
      </c>
      <c r="K10760" s="458"/>
    </row>
    <row r="10761" spans="1:11">
      <c r="A10761" s="450"/>
      <c r="B10761" s="502"/>
      <c r="C10761" s="502"/>
      <c r="D10761" s="502"/>
      <c r="E10761" s="502"/>
      <c r="F10761" s="502"/>
      <c r="G10761" s="502"/>
      <c r="H10761" s="502"/>
      <c r="I10761" s="503"/>
      <c r="J10761" s="504"/>
      <c r="K10761" s="458"/>
    </row>
    <row r="10762" spans="1:11" ht="20.399999999999999">
      <c r="A10762" s="450"/>
      <c r="B10762" s="1664" t="s">
        <v>1120</v>
      </c>
      <c r="C10762" s="1665"/>
      <c r="D10762" s="1665"/>
      <c r="E10762" s="1666"/>
      <c r="F10762" s="505" t="s">
        <v>873</v>
      </c>
      <c r="G10762" s="506"/>
      <c r="H10762" s="507" t="s">
        <v>560</v>
      </c>
      <c r="I10762" s="508" t="s">
        <v>1121</v>
      </c>
      <c r="J10762" s="509" t="s">
        <v>1122</v>
      </c>
      <c r="K10762" s="458"/>
    </row>
    <row r="10763" spans="1:11">
      <c r="A10763" s="450"/>
      <c r="B10763" s="510"/>
      <c r="C10763" s="511"/>
      <c r="D10763" s="512"/>
      <c r="E10763" s="513"/>
      <c r="F10763" s="514"/>
      <c r="G10763" s="515"/>
      <c r="H10763" s="516"/>
      <c r="I10763" s="484"/>
      <c r="J10763" s="485"/>
      <c r="K10763" s="458"/>
    </row>
    <row r="10764" spans="1:11">
      <c r="A10764" s="450"/>
      <c r="B10764" s="517"/>
      <c r="C10764" s="518"/>
      <c r="D10764" s="459"/>
      <c r="E10764" s="487"/>
      <c r="F10764" s="488"/>
      <c r="G10764" s="519"/>
      <c r="H10764" s="520"/>
      <c r="I10764" s="521"/>
      <c r="J10764" s="492"/>
      <c r="K10764" s="458"/>
    </row>
    <row r="10765" spans="1:11">
      <c r="A10765" s="450"/>
      <c r="B10765" s="517" t="s">
        <v>734</v>
      </c>
      <c r="C10765" s="518"/>
      <c r="D10765" s="459"/>
      <c r="E10765" s="487"/>
      <c r="F10765" s="488"/>
      <c r="G10765" s="519"/>
      <c r="H10765" s="520">
        <v>0.22</v>
      </c>
      <c r="I10765" s="521">
        <f>VLOOKUP(B10765,'MÃO DE OBRA'!$A:$E,5,FALSE)/220</f>
        <v>23.596363636363641</v>
      </c>
      <c r="J10765" s="492">
        <f t="shared" ref="J10765:J10766" si="300">H10765*I10765</f>
        <v>5.1912000000000011</v>
      </c>
      <c r="K10765" s="458"/>
    </row>
    <row r="10766" spans="1:11">
      <c r="A10766" s="450"/>
      <c r="B10766" s="517" t="s">
        <v>626</v>
      </c>
      <c r="C10766" s="518"/>
      <c r="D10766" s="459"/>
      <c r="E10766" s="487"/>
      <c r="F10766" s="488"/>
      <c r="G10766" s="519"/>
      <c r="H10766" s="520">
        <v>0.22</v>
      </c>
      <c r="I10766" s="521">
        <f>VLOOKUP(B10766,'MÃO DE OBRA'!$A:$E,5,FALSE)/220</f>
        <v>15.730909090909092</v>
      </c>
      <c r="J10766" s="492">
        <f t="shared" si="300"/>
        <v>3.4608000000000003</v>
      </c>
      <c r="K10766" s="458"/>
    </row>
    <row r="10767" spans="1:11">
      <c r="A10767" s="450"/>
      <c r="B10767" s="517"/>
      <c r="C10767" s="518"/>
      <c r="D10767" s="459"/>
      <c r="E10767" s="487"/>
      <c r="F10767" s="488"/>
      <c r="G10767" s="519"/>
      <c r="H10767" s="520"/>
      <c r="I10767" s="491"/>
      <c r="J10767" s="492">
        <f>H10767*I10767</f>
        <v>0</v>
      </c>
      <c r="K10767" s="458"/>
    </row>
    <row r="10768" spans="1:11">
      <c r="A10768" s="450"/>
      <c r="B10768" s="499" t="s">
        <v>1119</v>
      </c>
      <c r="C10768" s="502"/>
      <c r="D10768" s="502"/>
      <c r="E10768" s="502"/>
      <c r="F10768" s="502"/>
      <c r="G10768" s="502"/>
      <c r="H10768" s="502"/>
      <c r="I10768" s="522" t="s">
        <v>138</v>
      </c>
      <c r="J10768" s="501">
        <f>SUM(J10763:J10767)</f>
        <v>8.652000000000001</v>
      </c>
      <c r="K10768" s="458"/>
    </row>
    <row r="10769" spans="1:11">
      <c r="A10769" s="450"/>
      <c r="B10769" s="523"/>
      <c r="C10769" s="523"/>
      <c r="D10769" s="523"/>
      <c r="E10769" s="523"/>
      <c r="F10769" s="523"/>
      <c r="G10769" s="523"/>
      <c r="H10769" s="523"/>
      <c r="I10769" s="524"/>
      <c r="J10769" s="523"/>
      <c r="K10769" s="458"/>
    </row>
    <row r="10770" spans="1:11">
      <c r="A10770" s="450"/>
      <c r="B10770" s="525" t="s">
        <v>1123</v>
      </c>
      <c r="C10770" s="526"/>
      <c r="D10770" s="523"/>
      <c r="E10770" s="527">
        <v>1</v>
      </c>
      <c r="F10770" s="528" t="s">
        <v>1563</v>
      </c>
      <c r="G10770" s="506"/>
      <c r="H10770" s="506"/>
      <c r="I10770" s="529" t="s">
        <v>1124</v>
      </c>
      <c r="J10770" s="501">
        <f>J10760+J10768</f>
        <v>8.652000000000001</v>
      </c>
      <c r="K10770" s="458"/>
    </row>
    <row r="10771" spans="1:11">
      <c r="A10771" s="450"/>
      <c r="B10771" s="530"/>
      <c r="C10771" s="523"/>
      <c r="D10771" s="523"/>
      <c r="E10771" s="531"/>
      <c r="F10771" s="532"/>
      <c r="G10771" s="532"/>
      <c r="H10771" s="532"/>
      <c r="I10771" s="524"/>
      <c r="J10771" s="523"/>
      <c r="K10771" s="458"/>
    </row>
    <row r="10772" spans="1:11" ht="20.399999999999999">
      <c r="A10772" s="450"/>
      <c r="B10772" s="1667" t="s">
        <v>481</v>
      </c>
      <c r="C10772" s="1668"/>
      <c r="D10772" s="1668"/>
      <c r="E10772" s="1669"/>
      <c r="F10772" s="533" t="s">
        <v>873</v>
      </c>
      <c r="G10772" s="534" t="s">
        <v>493</v>
      </c>
      <c r="H10772" s="507" t="s">
        <v>1115</v>
      </c>
      <c r="I10772" s="535" t="s">
        <v>480</v>
      </c>
      <c r="J10772" s="536" t="s">
        <v>482</v>
      </c>
      <c r="K10772" s="458"/>
    </row>
    <row r="10773" spans="1:11">
      <c r="A10773" s="450"/>
      <c r="B10773" s="537"/>
      <c r="C10773" s="538"/>
      <c r="D10773" s="538"/>
      <c r="E10773" s="539"/>
      <c r="F10773" s="540"/>
      <c r="G10773" s="541"/>
      <c r="H10773" s="547"/>
      <c r="I10773" s="543"/>
      <c r="J10773" s="485"/>
      <c r="K10773" s="458"/>
    </row>
    <row r="10774" spans="1:11">
      <c r="A10774" s="450"/>
      <c r="B10774" s="537"/>
      <c r="C10774" s="518"/>
      <c r="D10774" s="518"/>
      <c r="E10774" s="487"/>
      <c r="F10774" s="540"/>
      <c r="G10774" s="541"/>
      <c r="H10774" s="547"/>
      <c r="I10774" s="543"/>
      <c r="J10774" s="492"/>
      <c r="K10774" s="458"/>
    </row>
    <row r="10775" spans="1:11">
      <c r="A10775" s="450"/>
      <c r="B10775" s="517"/>
      <c r="C10775" s="518"/>
      <c r="D10775" s="518"/>
      <c r="E10775" s="487"/>
      <c r="F10775" s="488"/>
      <c r="G10775" s="546"/>
      <c r="H10775" s="547"/>
      <c r="I10775" s="543"/>
      <c r="J10775" s="492">
        <f>H10775*I10775*E10757*F10757</f>
        <v>0</v>
      </c>
      <c r="K10775" s="458"/>
    </row>
    <row r="10776" spans="1:11">
      <c r="A10776" s="450"/>
      <c r="B10776" s="517"/>
      <c r="C10776" s="526"/>
      <c r="D10776" s="526"/>
      <c r="E10776" s="494"/>
      <c r="F10776" s="488"/>
      <c r="G10776" s="468"/>
      <c r="H10776" s="547"/>
      <c r="I10776" s="548"/>
      <c r="J10776" s="492">
        <f>H10776*I10776*E10758*F10758</f>
        <v>0</v>
      </c>
      <c r="K10776" s="458"/>
    </row>
    <row r="10777" spans="1:11">
      <c r="A10777" s="450"/>
      <c r="B10777" s="550" t="s">
        <v>1119</v>
      </c>
      <c r="C10777" s="526"/>
      <c r="D10777" s="526"/>
      <c r="E10777" s="526"/>
      <c r="F10777" s="523"/>
      <c r="G10777" s="526"/>
      <c r="H10777" s="551"/>
      <c r="I10777" s="552" t="s">
        <v>138</v>
      </c>
      <c r="J10777" s="501">
        <f>SUM(J10773:J10776)</f>
        <v>0</v>
      </c>
      <c r="K10777" s="458"/>
    </row>
    <row r="10778" spans="1:11">
      <c r="A10778" s="450"/>
      <c r="B10778" s="553"/>
      <c r="C10778" s="526"/>
      <c r="D10778" s="526"/>
      <c r="E10778" s="554"/>
      <c r="F10778" s="555"/>
      <c r="G10778" s="506"/>
      <c r="H10778" s="506"/>
      <c r="I10778" s="529"/>
      <c r="J10778" s="554"/>
      <c r="K10778" s="458"/>
    </row>
    <row r="10779" spans="1:11" ht="20.399999999999999">
      <c r="A10779" s="450"/>
      <c r="B10779" s="1667" t="s">
        <v>1125</v>
      </c>
      <c r="C10779" s="1668"/>
      <c r="D10779" s="1668"/>
      <c r="E10779" s="1668"/>
      <c r="F10779" s="1669"/>
      <c r="G10779" s="556" t="s">
        <v>494</v>
      </c>
      <c r="H10779" s="506" t="s">
        <v>1126</v>
      </c>
      <c r="I10779" s="557" t="s">
        <v>1115</v>
      </c>
      <c r="J10779" s="509" t="s">
        <v>482</v>
      </c>
      <c r="K10779" s="458"/>
    </row>
    <row r="10780" spans="1:11">
      <c r="A10780" s="450"/>
      <c r="B10780" s="558"/>
      <c r="C10780" s="559"/>
      <c r="D10780" s="560"/>
      <c r="E10780" s="560"/>
      <c r="F10780" s="561"/>
      <c r="G10780" s="489"/>
      <c r="H10780" s="489"/>
      <c r="I10780" s="562"/>
      <c r="J10780" s="492"/>
      <c r="K10780" s="458"/>
    </row>
    <row r="10781" spans="1:11">
      <c r="A10781" s="450"/>
      <c r="B10781" s="563"/>
      <c r="C10781" s="564"/>
      <c r="D10781" s="565"/>
      <c r="E10781" s="565"/>
      <c r="F10781" s="566"/>
      <c r="G10781" s="489"/>
      <c r="H10781" s="489"/>
      <c r="I10781" s="562"/>
      <c r="J10781" s="492"/>
      <c r="K10781" s="458"/>
    </row>
    <row r="10782" spans="1:11">
      <c r="A10782" s="450"/>
      <c r="B10782" s="1670" t="s">
        <v>138</v>
      </c>
      <c r="C10782" s="1670"/>
      <c r="D10782" s="1670"/>
      <c r="E10782" s="1670"/>
      <c r="F10782" s="1670"/>
      <c r="G10782" s="1670"/>
      <c r="H10782" s="1670"/>
      <c r="I10782" s="1670"/>
      <c r="J10782" s="501">
        <f>SUM(J10780:J10781)</f>
        <v>0</v>
      </c>
      <c r="K10782" s="458"/>
    </row>
    <row r="10783" spans="1:11">
      <c r="A10783" s="450"/>
      <c r="B10783" s="567"/>
      <c r="C10783" s="511"/>
      <c r="D10783" s="511"/>
      <c r="E10783" s="568"/>
      <c r="F10783" s="569"/>
      <c r="G10783" s="570"/>
      <c r="H10783" s="570"/>
      <c r="I10783" s="571"/>
      <c r="J10783" s="572"/>
      <c r="K10783" s="458"/>
    </row>
    <row r="10784" spans="1:11">
      <c r="A10784" s="450"/>
      <c r="B10784" s="573" t="s">
        <v>1127</v>
      </c>
      <c r="C10784" s="573"/>
      <c r="D10784" s="550"/>
      <c r="E10784" s="523"/>
      <c r="F10784" s="523"/>
      <c r="G10784" s="523"/>
      <c r="H10784" s="574"/>
      <c r="I10784" s="575"/>
      <c r="J10784" s="639">
        <f>(J10770+J10777+J10782)/E10770</f>
        <v>8.652000000000001</v>
      </c>
      <c r="K10784" s="458"/>
    </row>
    <row r="10785" spans="1:11">
      <c r="A10785" s="450"/>
      <c r="B10785" s="553"/>
      <c r="C10785" s="526"/>
      <c r="D10785" s="526"/>
      <c r="E10785" s="554"/>
      <c r="F10785" s="555"/>
      <c r="G10785" s="506"/>
      <c r="H10785" s="506"/>
      <c r="I10785" s="529"/>
      <c r="J10785" s="576"/>
      <c r="K10785" s="458"/>
    </row>
    <row r="10786" spans="1:11" ht="20.399999999999999">
      <c r="A10786" s="450"/>
      <c r="B10786" s="1667" t="s">
        <v>1128</v>
      </c>
      <c r="C10786" s="1668"/>
      <c r="D10786" s="1668"/>
      <c r="E10786" s="1668"/>
      <c r="F10786" s="1669"/>
      <c r="G10786" s="556" t="s">
        <v>494</v>
      </c>
      <c r="H10786" s="506" t="s">
        <v>1126</v>
      </c>
      <c r="I10786" s="557" t="s">
        <v>1115</v>
      </c>
      <c r="J10786" s="509" t="s">
        <v>482</v>
      </c>
      <c r="K10786" s="458"/>
    </row>
    <row r="10787" spans="1:11">
      <c r="A10787" s="450"/>
      <c r="B10787" s="558" t="s">
        <v>1618</v>
      </c>
      <c r="C10787" s="559"/>
      <c r="D10787" s="560"/>
      <c r="E10787" s="560"/>
      <c r="F10787" s="561"/>
      <c r="G10787" s="489">
        <v>0.42</v>
      </c>
      <c r="H10787" s="489" t="s">
        <v>1221</v>
      </c>
      <c r="I10787" s="562">
        <v>0.46</v>
      </c>
      <c r="J10787" s="492">
        <f>G10787*I10787</f>
        <v>0.19320000000000001</v>
      </c>
      <c r="K10787" s="458"/>
    </row>
    <row r="10788" spans="1:11">
      <c r="A10788" s="450"/>
      <c r="B10788" s="563" t="s">
        <v>1627</v>
      </c>
      <c r="C10788" s="564"/>
      <c r="D10788" s="565"/>
      <c r="E10788" s="565"/>
      <c r="F10788" s="566"/>
      <c r="G10788" s="489">
        <v>1</v>
      </c>
      <c r="H10788" s="489" t="s">
        <v>1126</v>
      </c>
      <c r="I10788" s="562">
        <v>62.32</v>
      </c>
      <c r="J10788" s="492">
        <f t="shared" ref="J10788" si="301">G10788*I10788</f>
        <v>62.32</v>
      </c>
      <c r="K10788" s="458"/>
    </row>
    <row r="10789" spans="1:11">
      <c r="A10789" s="450"/>
      <c r="B10789" s="563"/>
      <c r="C10789" s="564"/>
      <c r="D10789" s="565"/>
      <c r="E10789" s="565"/>
      <c r="F10789" s="566"/>
      <c r="G10789" s="489"/>
      <c r="H10789" s="489"/>
      <c r="I10789" s="743"/>
      <c r="J10789" s="492"/>
      <c r="K10789" s="458"/>
    </row>
    <row r="10790" spans="1:11">
      <c r="A10790" s="450"/>
      <c r="B10790" s="563"/>
      <c r="C10790" s="564"/>
      <c r="D10790" s="565"/>
      <c r="E10790" s="565"/>
      <c r="F10790" s="566"/>
      <c r="G10790" s="489"/>
      <c r="H10790" s="489"/>
      <c r="I10790" s="743"/>
      <c r="J10790" s="492"/>
      <c r="K10790" s="458"/>
    </row>
    <row r="10791" spans="1:11">
      <c r="A10791" s="450"/>
      <c r="B10791" s="563"/>
      <c r="C10791" s="564"/>
      <c r="D10791" s="565"/>
      <c r="E10791" s="565"/>
      <c r="F10791" s="566"/>
      <c r="G10791" s="489"/>
      <c r="H10791" s="489"/>
      <c r="I10791" s="743"/>
      <c r="J10791" s="492"/>
      <c r="K10791" s="458"/>
    </row>
    <row r="10792" spans="1:11">
      <c r="A10792" s="450"/>
      <c r="B10792" s="563"/>
      <c r="C10792" s="564"/>
      <c r="D10792" s="565"/>
      <c r="E10792" s="565"/>
      <c r="F10792" s="566"/>
      <c r="G10792" s="489"/>
      <c r="H10792" s="489"/>
      <c r="I10792" s="743"/>
      <c r="J10792" s="492"/>
      <c r="K10792" s="458"/>
    </row>
    <row r="10793" spans="1:11">
      <c r="A10793" s="450"/>
      <c r="B10793" s="563"/>
      <c r="C10793" s="564"/>
      <c r="D10793" s="565"/>
      <c r="E10793" s="565"/>
      <c r="F10793" s="566"/>
      <c r="G10793" s="489"/>
      <c r="H10793" s="489"/>
      <c r="I10793" s="743"/>
      <c r="J10793" s="492"/>
      <c r="K10793" s="458"/>
    </row>
    <row r="10794" spans="1:11">
      <c r="A10794" s="450"/>
      <c r="B10794" s="581"/>
      <c r="C10794" s="523"/>
      <c r="D10794" s="523"/>
      <c r="E10794" s="582"/>
      <c r="F10794" s="583"/>
      <c r="G10794" s="532"/>
      <c r="H10794" s="532"/>
      <c r="I10794" s="524" t="s">
        <v>138</v>
      </c>
      <c r="J10794" s="501">
        <f>SUM(J10787:J10793)</f>
        <v>62.513199999999998</v>
      </c>
      <c r="K10794" s="458"/>
    </row>
    <row r="10795" spans="1:11">
      <c r="A10795" s="450"/>
      <c r="B10795" s="584"/>
      <c r="C10795" s="523"/>
      <c r="D10795" s="523"/>
      <c r="E10795" s="582"/>
      <c r="F10795" s="583"/>
      <c r="G10795" s="532"/>
      <c r="H10795" s="532"/>
      <c r="I10795" s="524"/>
      <c r="J10795" s="582"/>
      <c r="K10795" s="458"/>
    </row>
    <row r="10796" spans="1:11" ht="20.399999999999999">
      <c r="A10796" s="450"/>
      <c r="B10796" s="1667" t="s">
        <v>1141</v>
      </c>
      <c r="C10796" s="1668"/>
      <c r="D10796" s="1668"/>
      <c r="E10796" s="1668"/>
      <c r="F10796" s="1669"/>
      <c r="G10796" s="587" t="s">
        <v>494</v>
      </c>
      <c r="H10796" s="506" t="s">
        <v>1115</v>
      </c>
      <c r="I10796" s="557"/>
      <c r="J10796" s="509" t="s">
        <v>482</v>
      </c>
      <c r="K10796" s="458"/>
    </row>
    <row r="10797" spans="1:11">
      <c r="A10797" s="450"/>
      <c r="B10797" s="1654"/>
      <c r="C10797" s="1655"/>
      <c r="D10797" s="1655"/>
      <c r="E10797" s="1655"/>
      <c r="F10797" s="1656"/>
      <c r="G10797" s="489"/>
      <c r="H10797" s="1657"/>
      <c r="I10797" s="1658"/>
      <c r="J10797" s="492"/>
      <c r="K10797" s="458"/>
    </row>
    <row r="10798" spans="1:11">
      <c r="A10798" s="450"/>
      <c r="B10798" s="1659"/>
      <c r="C10798" s="1660"/>
      <c r="D10798" s="1660"/>
      <c r="E10798" s="1660"/>
      <c r="F10798" s="1661"/>
      <c r="G10798" s="496"/>
      <c r="H10798" s="1662"/>
      <c r="I10798" s="1663"/>
      <c r="J10798" s="492"/>
      <c r="K10798" s="458"/>
    </row>
    <row r="10799" spans="1:11">
      <c r="A10799" s="450"/>
      <c r="B10799" s="581"/>
      <c r="C10799" s="523"/>
      <c r="D10799" s="523"/>
      <c r="E10799" s="582"/>
      <c r="F10799" s="583"/>
      <c r="G10799" s="532"/>
      <c r="H10799" s="532"/>
      <c r="I10799" s="524" t="s">
        <v>138</v>
      </c>
      <c r="J10799" s="501">
        <f>SUM(J10797:J10798)</f>
        <v>0</v>
      </c>
      <c r="K10799" s="458"/>
    </row>
    <row r="10800" spans="1:11">
      <c r="A10800" s="450"/>
      <c r="B10800" s="523"/>
      <c r="C10800" s="523"/>
      <c r="D10800" s="523"/>
      <c r="E10800" s="523"/>
      <c r="F10800" s="523"/>
      <c r="G10800" s="523"/>
      <c r="H10800" s="523"/>
      <c r="I10800" s="524"/>
      <c r="J10800" s="523"/>
      <c r="K10800" s="458"/>
    </row>
    <row r="10801" spans="1:11">
      <c r="A10801" s="450"/>
      <c r="B10801" s="1645" t="s">
        <v>1142</v>
      </c>
      <c r="C10801" s="1646"/>
      <c r="D10801" s="1646"/>
      <c r="E10801" s="1646"/>
      <c r="F10801" s="1646"/>
      <c r="G10801" s="1646"/>
      <c r="H10801" s="1646"/>
      <c r="I10801" s="1647"/>
      <c r="J10801" s="573">
        <f>J10799+J10794+J10784</f>
        <v>71.165199999999999</v>
      </c>
      <c r="K10801" s="458"/>
    </row>
    <row r="10802" spans="1:11">
      <c r="A10802" s="450"/>
      <c r="B10802" s="523"/>
      <c r="C10802" s="523"/>
      <c r="D10802" s="523"/>
      <c r="E10802" s="523"/>
      <c r="F10802" s="523"/>
      <c r="G10802" s="523"/>
      <c r="H10802" s="523"/>
      <c r="I10802" s="524"/>
      <c r="J10802" s="523"/>
      <c r="K10802" s="458"/>
    </row>
    <row r="10803" spans="1:11">
      <c r="A10803" s="450"/>
      <c r="B10803" s="1645" t="s">
        <v>1143</v>
      </c>
      <c r="C10803" s="1646"/>
      <c r="D10803" s="1646"/>
      <c r="E10803" s="1646"/>
      <c r="F10803" s="1646"/>
      <c r="G10803" s="1646"/>
      <c r="H10803" s="1646"/>
      <c r="I10803" s="1647"/>
      <c r="J10803" s="501">
        <f>J10801*0</f>
        <v>0</v>
      </c>
      <c r="K10803" s="458"/>
    </row>
    <row r="10804" spans="1:11">
      <c r="A10804" s="450"/>
      <c r="B10804" s="523"/>
      <c r="C10804" s="523"/>
      <c r="D10804" s="523"/>
      <c r="E10804" s="523"/>
      <c r="F10804" s="523"/>
      <c r="G10804" s="523"/>
      <c r="H10804" s="523"/>
      <c r="I10804" s="524"/>
      <c r="J10804" s="523"/>
      <c r="K10804" s="458"/>
    </row>
    <row r="10805" spans="1:11">
      <c r="A10805" s="450"/>
      <c r="B10805" s="1645" t="s">
        <v>1144</v>
      </c>
      <c r="C10805" s="1646"/>
      <c r="D10805" s="1646"/>
      <c r="E10805" s="1646"/>
      <c r="F10805" s="1646"/>
      <c r="G10805" s="1646"/>
      <c r="H10805" s="1646"/>
      <c r="I10805" s="1647"/>
      <c r="J10805" s="573">
        <f>J10801+J10803</f>
        <v>71.165199999999999</v>
      </c>
      <c r="K10805" s="458"/>
    </row>
    <row r="10806" spans="1:11">
      <c r="A10806" s="450"/>
      <c r="B10806" s="511"/>
      <c r="C10806" s="511"/>
      <c r="D10806" s="511"/>
      <c r="E10806" s="511"/>
      <c r="F10806" s="511"/>
      <c r="G10806" s="511"/>
      <c r="H10806" s="511"/>
      <c r="I10806" s="571"/>
      <c r="J10806" s="511"/>
      <c r="K10806" s="458"/>
    </row>
    <row r="10807" spans="1:11">
      <c r="A10807" s="450"/>
      <c r="B10807" s="589"/>
      <c r="C10807" s="559"/>
      <c r="D10807" s="559"/>
      <c r="E10807" s="559"/>
      <c r="F10807" s="559"/>
      <c r="G10807" s="559"/>
      <c r="H10807" s="559"/>
      <c r="I10807" s="559"/>
      <c r="J10807" s="590"/>
      <c r="K10807" s="458"/>
    </row>
    <row r="10808" spans="1:11">
      <c r="A10808" s="450"/>
      <c r="B10808" s="591"/>
      <c r="C10808" s="592"/>
      <c r="D10808" s="593"/>
      <c r="E10808" s="593"/>
      <c r="F10808" s="594" t="s">
        <v>1119</v>
      </c>
      <c r="G10808" s="595" t="s">
        <v>1119</v>
      </c>
      <c r="H10808" s="592"/>
      <c r="I10808" s="592"/>
      <c r="J10808" s="596"/>
      <c r="K10808" s="458"/>
    </row>
    <row r="10809" spans="1:11">
      <c r="A10809" s="450"/>
      <c r="B10809" s="459"/>
      <c r="C10809" s="459"/>
      <c r="D10809" s="459"/>
      <c r="E10809" s="459"/>
      <c r="F10809" s="459"/>
      <c r="G10809" s="459"/>
      <c r="H10809" s="459"/>
      <c r="I10809" s="459"/>
      <c r="J10809" s="459"/>
      <c r="K10809" s="458"/>
    </row>
    <row r="10810" spans="1:11">
      <c r="A10810" s="450"/>
      <c r="B10810" s="597"/>
      <c r="C10810" s="598"/>
      <c r="D10810" s="598"/>
      <c r="E10810" s="598"/>
      <c r="F10810" s="599"/>
      <c r="G10810" s="600" t="s">
        <v>482</v>
      </c>
      <c r="H10810" s="502"/>
      <c r="I10810" s="502"/>
      <c r="J10810" s="505"/>
      <c r="K10810" s="458"/>
    </row>
    <row r="10811" spans="1:11">
      <c r="A10811" s="450"/>
      <c r="B10811" s="601"/>
      <c r="C10811" s="602"/>
      <c r="D10811" s="602"/>
      <c r="E10811" s="602"/>
      <c r="F10811" s="603"/>
      <c r="G10811" s="1648" t="s">
        <v>1145</v>
      </c>
      <c r="H10811" s="1649"/>
      <c r="I10811" s="1649"/>
      <c r="J10811" s="1650"/>
      <c r="K10811" s="458"/>
    </row>
    <row r="10812" spans="1:11">
      <c r="A10812" s="450"/>
      <c r="B10812" s="604"/>
      <c r="C10812" s="605"/>
      <c r="D10812" s="605"/>
      <c r="E10812" s="605"/>
      <c r="F10812" s="606"/>
      <c r="G10812" s="607"/>
      <c r="H10812" s="1651"/>
      <c r="I10812" s="1652"/>
      <c r="J10812" s="1653"/>
      <c r="K10812" s="458"/>
    </row>
    <row r="10813" spans="1:11" ht="15" thickBot="1">
      <c r="A10813" s="608"/>
      <c r="B10813" s="609"/>
      <c r="C10813" s="609"/>
      <c r="D10813" s="609"/>
      <c r="E10813" s="609"/>
      <c r="F10813" s="609"/>
      <c r="G10813" s="609"/>
      <c r="H10813" s="609"/>
      <c r="I10813" s="609"/>
      <c r="J10813" s="609"/>
      <c r="K10813" s="610"/>
    </row>
    <row r="10814" spans="1:11">
      <c r="A10814" s="447"/>
      <c r="B10814" s="448"/>
      <c r="C10814" s="448"/>
      <c r="D10814" s="448"/>
      <c r="E10814" s="448"/>
      <c r="F10814" s="448"/>
      <c r="G10814" s="448"/>
      <c r="H10814" s="448"/>
      <c r="I10814" s="448"/>
      <c r="J10814" s="448"/>
      <c r="K10814" s="449"/>
    </row>
    <row r="10815" spans="1:11">
      <c r="A10815" s="450"/>
      <c r="B10815" s="451" t="s">
        <v>141</v>
      </c>
      <c r="C10815" s="452"/>
      <c r="D10815" s="453" t="s">
        <v>1105</v>
      </c>
      <c r="E10815" s="454"/>
      <c r="F10815" s="455"/>
      <c r="G10815" s="455"/>
      <c r="H10815" s="456"/>
      <c r="I10815" s="456"/>
      <c r="J10815" s="457"/>
      <c r="K10815" s="458"/>
    </row>
    <row r="10816" spans="1:11">
      <c r="A10816" s="450"/>
      <c r="B10816" s="459"/>
      <c r="C10816" s="459"/>
      <c r="D10816" s="459"/>
      <c r="E10816" s="459"/>
      <c r="F10816" s="459"/>
      <c r="G10816" s="459"/>
      <c r="H10816" s="459"/>
      <c r="I10816" s="459"/>
      <c r="J10816" s="459"/>
      <c r="K10816" s="458"/>
    </row>
    <row r="10817" spans="1:11">
      <c r="A10817" s="450"/>
      <c r="B10817" s="460" t="s">
        <v>1173</v>
      </c>
      <c r="C10817" s="461" t="s">
        <v>1107</v>
      </c>
      <c r="D10817" s="1671" t="s">
        <v>198</v>
      </c>
      <c r="E10817" s="1672"/>
      <c r="F10817" s="1672"/>
      <c r="G10817" s="1672"/>
      <c r="H10817" s="1672"/>
      <c r="I10817" s="1673"/>
      <c r="J10817" s="462" t="s">
        <v>1108</v>
      </c>
      <c r="K10817" s="458"/>
    </row>
    <row r="10818" spans="1:11">
      <c r="A10818" s="450"/>
      <c r="B10818" s="463">
        <v>80580</v>
      </c>
      <c r="C10818" s="464"/>
      <c r="D10818" s="1674" t="s">
        <v>1628</v>
      </c>
      <c r="E10818" s="1675"/>
      <c r="F10818" s="1675"/>
      <c r="G10818" s="1675"/>
      <c r="H10818" s="1675"/>
      <c r="I10818" s="1676"/>
      <c r="J10818" s="468" t="str">
        <f>F10835</f>
        <v>U</v>
      </c>
      <c r="K10818" s="458"/>
    </row>
    <row r="10819" spans="1:11">
      <c r="A10819" s="450"/>
      <c r="B10819" s="469"/>
      <c r="C10819" s="469"/>
      <c r="D10819" s="469"/>
      <c r="E10819" s="469"/>
      <c r="F10819" s="469"/>
      <c r="G10819" s="469"/>
      <c r="H10819" s="469"/>
      <c r="I10819" s="470"/>
      <c r="J10819" s="471"/>
      <c r="K10819" s="458"/>
    </row>
    <row r="10820" spans="1:11">
      <c r="A10820" s="450"/>
      <c r="B10820" s="1648" t="s">
        <v>1111</v>
      </c>
      <c r="C10820" s="1650"/>
      <c r="D10820" s="1679" t="s">
        <v>873</v>
      </c>
      <c r="E10820" s="1681" t="s">
        <v>1112</v>
      </c>
      <c r="F10820" s="472" t="s">
        <v>1113</v>
      </c>
      <c r="G10820" s="473"/>
      <c r="H10820" s="472" t="s">
        <v>1114</v>
      </c>
      <c r="I10820" s="473"/>
      <c r="J10820" s="474" t="s">
        <v>1115</v>
      </c>
      <c r="K10820" s="458"/>
    </row>
    <row r="10821" spans="1:11">
      <c r="A10821" s="450"/>
      <c r="B10821" s="1677"/>
      <c r="C10821" s="1678"/>
      <c r="D10821" s="1680"/>
      <c r="E10821" s="1682"/>
      <c r="F10821" s="475" t="s">
        <v>1116</v>
      </c>
      <c r="G10821" s="475" t="s">
        <v>1117</v>
      </c>
      <c r="H10821" s="475" t="s">
        <v>1116</v>
      </c>
      <c r="I10821" s="476" t="s">
        <v>1117</v>
      </c>
      <c r="J10821" s="477" t="s">
        <v>1118</v>
      </c>
      <c r="K10821" s="458"/>
    </row>
    <row r="10822" spans="1:11">
      <c r="A10822" s="450"/>
      <c r="B10822" s="486"/>
      <c r="C10822" s="487"/>
      <c r="D10822" s="488"/>
      <c r="E10822" s="481"/>
      <c r="F10822" s="481"/>
      <c r="G10822" s="482"/>
      <c r="H10822" s="490"/>
      <c r="I10822" s="484"/>
      <c r="J10822" s="492"/>
      <c r="K10822" s="458"/>
    </row>
    <row r="10823" spans="1:11">
      <c r="A10823" s="450"/>
      <c r="B10823" s="486"/>
      <c r="C10823" s="487"/>
      <c r="D10823" s="488"/>
      <c r="E10823" s="489"/>
      <c r="F10823" s="489"/>
      <c r="G10823" s="489"/>
      <c r="H10823" s="490"/>
      <c r="I10823" s="491"/>
      <c r="J10823" s="492">
        <f>H10823*F10823*E10823+I10823*G10823*E10823</f>
        <v>0</v>
      </c>
      <c r="K10823" s="458"/>
    </row>
    <row r="10824" spans="1:11">
      <c r="A10824" s="450"/>
      <c r="B10824" s="493"/>
      <c r="C10824" s="494"/>
      <c r="D10824" s="495"/>
      <c r="E10824" s="496"/>
      <c r="F10824" s="496"/>
      <c r="G10824" s="496"/>
      <c r="H10824" s="497"/>
      <c r="I10824" s="498"/>
      <c r="J10824" s="492">
        <f>H10824*F10824*E10824+I10824*G10824*E10824</f>
        <v>0</v>
      </c>
      <c r="K10824" s="458"/>
    </row>
    <row r="10825" spans="1:11">
      <c r="A10825" s="450"/>
      <c r="B10825" s="499" t="s">
        <v>1119</v>
      </c>
      <c r="C10825" s="469"/>
      <c r="D10825" s="469"/>
      <c r="E10825" s="469"/>
      <c r="F10825" s="469"/>
      <c r="G10825" s="469"/>
      <c r="H10825" s="469"/>
      <c r="I10825" s="500" t="s">
        <v>138</v>
      </c>
      <c r="J10825" s="501">
        <f>SUM(J10822:J10824)</f>
        <v>0</v>
      </c>
      <c r="K10825" s="458"/>
    </row>
    <row r="10826" spans="1:11">
      <c r="A10826" s="450"/>
      <c r="B10826" s="502"/>
      <c r="C10826" s="502"/>
      <c r="D10826" s="502"/>
      <c r="E10826" s="502"/>
      <c r="F10826" s="502"/>
      <c r="G10826" s="502"/>
      <c r="H10826" s="502"/>
      <c r="I10826" s="503"/>
      <c r="J10826" s="504"/>
      <c r="K10826" s="458"/>
    </row>
    <row r="10827" spans="1:11" ht="20.399999999999999">
      <c r="A10827" s="450"/>
      <c r="B10827" s="1664" t="s">
        <v>1120</v>
      </c>
      <c r="C10827" s="1665"/>
      <c r="D10827" s="1665"/>
      <c r="E10827" s="1666"/>
      <c r="F10827" s="505" t="s">
        <v>873</v>
      </c>
      <c r="G10827" s="506"/>
      <c r="H10827" s="507" t="s">
        <v>560</v>
      </c>
      <c r="I10827" s="508" t="s">
        <v>1121</v>
      </c>
      <c r="J10827" s="509" t="s">
        <v>1122</v>
      </c>
      <c r="K10827" s="458"/>
    </row>
    <row r="10828" spans="1:11">
      <c r="A10828" s="450"/>
      <c r="B10828" s="510"/>
      <c r="C10828" s="511"/>
      <c r="D10828" s="512"/>
      <c r="E10828" s="513"/>
      <c r="F10828" s="514"/>
      <c r="G10828" s="515"/>
      <c r="H10828" s="516"/>
      <c r="I10828" s="484"/>
      <c r="J10828" s="485"/>
      <c r="K10828" s="458"/>
    </row>
    <row r="10829" spans="1:11">
      <c r="A10829" s="450"/>
      <c r="B10829" s="517"/>
      <c r="C10829" s="518"/>
      <c r="D10829" s="459"/>
      <c r="E10829" s="487"/>
      <c r="F10829" s="488"/>
      <c r="G10829" s="519"/>
      <c r="H10829" s="520"/>
      <c r="I10829" s="521"/>
      <c r="J10829" s="492"/>
      <c r="K10829" s="458"/>
    </row>
    <row r="10830" spans="1:11">
      <c r="A10830" s="450"/>
      <c r="B10830" s="517" t="s">
        <v>734</v>
      </c>
      <c r="C10830" s="518"/>
      <c r="D10830" s="459"/>
      <c r="E10830" s="487"/>
      <c r="F10830" s="488"/>
      <c r="G10830" s="519"/>
      <c r="H10830" s="520">
        <v>0.15</v>
      </c>
      <c r="I10830" s="521">
        <f>VLOOKUP(B10830,'MÃO DE OBRA'!$A:$E,5,FALSE)/220</f>
        <v>23.596363636363641</v>
      </c>
      <c r="J10830" s="492">
        <f t="shared" ref="J10830:J10831" si="302">H10830*I10830</f>
        <v>3.5394545454545461</v>
      </c>
      <c r="K10830" s="458"/>
    </row>
    <row r="10831" spans="1:11">
      <c r="A10831" s="450"/>
      <c r="B10831" s="517" t="s">
        <v>626</v>
      </c>
      <c r="C10831" s="518"/>
      <c r="D10831" s="459"/>
      <c r="E10831" s="487"/>
      <c r="F10831" s="488"/>
      <c r="G10831" s="519"/>
      <c r="H10831" s="520">
        <v>0.15</v>
      </c>
      <c r="I10831" s="521">
        <f>VLOOKUP(B10831,'MÃO DE OBRA'!$A:$E,5,FALSE)/220</f>
        <v>15.730909090909092</v>
      </c>
      <c r="J10831" s="492">
        <f t="shared" si="302"/>
        <v>2.3596363636363638</v>
      </c>
      <c r="K10831" s="458"/>
    </row>
    <row r="10832" spans="1:11">
      <c r="A10832" s="450"/>
      <c r="B10832" s="517"/>
      <c r="C10832" s="518"/>
      <c r="D10832" s="459"/>
      <c r="E10832" s="487"/>
      <c r="F10832" s="488"/>
      <c r="G10832" s="519"/>
      <c r="H10832" s="520"/>
      <c r="I10832" s="491"/>
      <c r="J10832" s="492">
        <f>H10832*I10832</f>
        <v>0</v>
      </c>
      <c r="K10832" s="458"/>
    </row>
    <row r="10833" spans="1:11">
      <c r="A10833" s="450"/>
      <c r="B10833" s="499" t="s">
        <v>1119</v>
      </c>
      <c r="C10833" s="502"/>
      <c r="D10833" s="502"/>
      <c r="E10833" s="502"/>
      <c r="F10833" s="502"/>
      <c r="G10833" s="502"/>
      <c r="H10833" s="502"/>
      <c r="I10833" s="522" t="s">
        <v>138</v>
      </c>
      <c r="J10833" s="501">
        <f>SUM(J10828:J10832)</f>
        <v>5.8990909090909103</v>
      </c>
      <c r="K10833" s="458"/>
    </row>
    <row r="10834" spans="1:11">
      <c r="A10834" s="450"/>
      <c r="B10834" s="523"/>
      <c r="C10834" s="523"/>
      <c r="D10834" s="523"/>
      <c r="E10834" s="523"/>
      <c r="F10834" s="523"/>
      <c r="G10834" s="523"/>
      <c r="H10834" s="523"/>
      <c r="I10834" s="524"/>
      <c r="J10834" s="523"/>
      <c r="K10834" s="458"/>
    </row>
    <row r="10835" spans="1:11">
      <c r="A10835" s="450"/>
      <c r="B10835" s="525" t="s">
        <v>1123</v>
      </c>
      <c r="C10835" s="526"/>
      <c r="D10835" s="523"/>
      <c r="E10835" s="527">
        <v>1</v>
      </c>
      <c r="F10835" s="528" t="s">
        <v>1563</v>
      </c>
      <c r="G10835" s="506"/>
      <c r="H10835" s="506"/>
      <c r="I10835" s="529" t="s">
        <v>1124</v>
      </c>
      <c r="J10835" s="501">
        <f>J10825+J10833</f>
        <v>5.8990909090909103</v>
      </c>
      <c r="K10835" s="458"/>
    </row>
    <row r="10836" spans="1:11">
      <c r="A10836" s="450"/>
      <c r="B10836" s="530"/>
      <c r="C10836" s="523"/>
      <c r="D10836" s="523"/>
      <c r="E10836" s="531"/>
      <c r="F10836" s="532"/>
      <c r="G10836" s="532"/>
      <c r="H10836" s="532"/>
      <c r="I10836" s="524"/>
      <c r="J10836" s="523"/>
      <c r="K10836" s="458"/>
    </row>
    <row r="10837" spans="1:11" ht="20.399999999999999">
      <c r="A10837" s="450"/>
      <c r="B10837" s="1667" t="s">
        <v>481</v>
      </c>
      <c r="C10837" s="1668"/>
      <c r="D10837" s="1668"/>
      <c r="E10837" s="1669"/>
      <c r="F10837" s="533" t="s">
        <v>873</v>
      </c>
      <c r="G10837" s="534" t="s">
        <v>493</v>
      </c>
      <c r="H10837" s="507" t="s">
        <v>1115</v>
      </c>
      <c r="I10837" s="535" t="s">
        <v>480</v>
      </c>
      <c r="J10837" s="536" t="s">
        <v>482</v>
      </c>
      <c r="K10837" s="458"/>
    </row>
    <row r="10838" spans="1:11">
      <c r="A10838" s="450"/>
      <c r="B10838" s="537"/>
      <c r="C10838" s="538"/>
      <c r="D10838" s="538"/>
      <c r="E10838" s="539"/>
      <c r="F10838" s="540"/>
      <c r="G10838" s="541"/>
      <c r="H10838" s="547"/>
      <c r="I10838" s="543"/>
      <c r="J10838" s="485"/>
      <c r="K10838" s="458"/>
    </row>
    <row r="10839" spans="1:11">
      <c r="A10839" s="450"/>
      <c r="B10839" s="537"/>
      <c r="C10839" s="518"/>
      <c r="D10839" s="518"/>
      <c r="E10839" s="487"/>
      <c r="F10839" s="540"/>
      <c r="G10839" s="541"/>
      <c r="H10839" s="547"/>
      <c r="I10839" s="543"/>
      <c r="J10839" s="492"/>
      <c r="K10839" s="458"/>
    </row>
    <row r="10840" spans="1:11">
      <c r="A10840" s="450"/>
      <c r="B10840" s="517"/>
      <c r="C10840" s="518"/>
      <c r="D10840" s="518"/>
      <c r="E10840" s="487"/>
      <c r="F10840" s="488"/>
      <c r="G10840" s="546"/>
      <c r="H10840" s="547"/>
      <c r="I10840" s="543"/>
      <c r="J10840" s="492">
        <f>H10840*I10840*E10822*F10822</f>
        <v>0</v>
      </c>
      <c r="K10840" s="458"/>
    </row>
    <row r="10841" spans="1:11">
      <c r="A10841" s="450"/>
      <c r="B10841" s="517"/>
      <c r="C10841" s="526"/>
      <c r="D10841" s="526"/>
      <c r="E10841" s="494"/>
      <c r="F10841" s="488"/>
      <c r="G10841" s="468"/>
      <c r="H10841" s="547"/>
      <c r="I10841" s="548"/>
      <c r="J10841" s="492">
        <f>H10841*I10841*E10823*F10823</f>
        <v>0</v>
      </c>
      <c r="K10841" s="458"/>
    </row>
    <row r="10842" spans="1:11">
      <c r="A10842" s="450"/>
      <c r="B10842" s="550" t="s">
        <v>1119</v>
      </c>
      <c r="C10842" s="526"/>
      <c r="D10842" s="526"/>
      <c r="E10842" s="526"/>
      <c r="F10842" s="523"/>
      <c r="G10842" s="526"/>
      <c r="H10842" s="551"/>
      <c r="I10842" s="552" t="s">
        <v>138</v>
      </c>
      <c r="J10842" s="501">
        <f>SUM(J10838:J10841)</f>
        <v>0</v>
      </c>
      <c r="K10842" s="458"/>
    </row>
    <row r="10843" spans="1:11">
      <c r="A10843" s="450"/>
      <c r="B10843" s="553"/>
      <c r="C10843" s="526"/>
      <c r="D10843" s="526"/>
      <c r="E10843" s="554"/>
      <c r="F10843" s="555"/>
      <c r="G10843" s="506"/>
      <c r="H10843" s="506"/>
      <c r="I10843" s="529"/>
      <c r="J10843" s="554"/>
      <c r="K10843" s="458"/>
    </row>
    <row r="10844" spans="1:11" ht="20.399999999999999">
      <c r="A10844" s="450"/>
      <c r="B10844" s="1667" t="s">
        <v>1125</v>
      </c>
      <c r="C10844" s="1668"/>
      <c r="D10844" s="1668"/>
      <c r="E10844" s="1668"/>
      <c r="F10844" s="1669"/>
      <c r="G10844" s="556" t="s">
        <v>494</v>
      </c>
      <c r="H10844" s="506" t="s">
        <v>1126</v>
      </c>
      <c r="I10844" s="557" t="s">
        <v>1115</v>
      </c>
      <c r="J10844" s="509" t="s">
        <v>482</v>
      </c>
      <c r="K10844" s="458"/>
    </row>
    <row r="10845" spans="1:11">
      <c r="A10845" s="450"/>
      <c r="B10845" s="558"/>
      <c r="C10845" s="559"/>
      <c r="D10845" s="560"/>
      <c r="E10845" s="560"/>
      <c r="F10845" s="561"/>
      <c r="G10845" s="489"/>
      <c r="H10845" s="489"/>
      <c r="I10845" s="562"/>
      <c r="J10845" s="492"/>
      <c r="K10845" s="458"/>
    </row>
    <row r="10846" spans="1:11">
      <c r="A10846" s="450"/>
      <c r="B10846" s="563"/>
      <c r="C10846" s="564"/>
      <c r="D10846" s="565"/>
      <c r="E10846" s="565"/>
      <c r="F10846" s="566"/>
      <c r="G10846" s="489"/>
      <c r="H10846" s="489"/>
      <c r="I10846" s="562"/>
      <c r="J10846" s="492"/>
      <c r="K10846" s="458"/>
    </row>
    <row r="10847" spans="1:11">
      <c r="A10847" s="450"/>
      <c r="B10847" s="1670" t="s">
        <v>138</v>
      </c>
      <c r="C10847" s="1670"/>
      <c r="D10847" s="1670"/>
      <c r="E10847" s="1670"/>
      <c r="F10847" s="1670"/>
      <c r="G10847" s="1670"/>
      <c r="H10847" s="1670"/>
      <c r="I10847" s="1670"/>
      <c r="J10847" s="501">
        <f>SUM(J10845:J10846)</f>
        <v>0</v>
      </c>
      <c r="K10847" s="458"/>
    </row>
    <row r="10848" spans="1:11">
      <c r="A10848" s="450"/>
      <c r="B10848" s="567"/>
      <c r="C10848" s="511"/>
      <c r="D10848" s="511"/>
      <c r="E10848" s="568"/>
      <c r="F10848" s="569"/>
      <c r="G10848" s="570"/>
      <c r="H10848" s="570"/>
      <c r="I10848" s="571"/>
      <c r="J10848" s="572"/>
      <c r="K10848" s="458"/>
    </row>
    <row r="10849" spans="1:11">
      <c r="A10849" s="450"/>
      <c r="B10849" s="573" t="s">
        <v>1127</v>
      </c>
      <c r="C10849" s="573"/>
      <c r="D10849" s="550"/>
      <c r="E10849" s="523"/>
      <c r="F10849" s="523"/>
      <c r="G10849" s="523"/>
      <c r="H10849" s="574"/>
      <c r="I10849" s="575"/>
      <c r="J10849" s="639">
        <f>(J10835+J10842+J10847)/E10835</f>
        <v>5.8990909090909103</v>
      </c>
      <c r="K10849" s="458"/>
    </row>
    <row r="10850" spans="1:11">
      <c r="A10850" s="450"/>
      <c r="B10850" s="553"/>
      <c r="C10850" s="526"/>
      <c r="D10850" s="526"/>
      <c r="E10850" s="554"/>
      <c r="F10850" s="555"/>
      <c r="G10850" s="506"/>
      <c r="H10850" s="506"/>
      <c r="I10850" s="529"/>
      <c r="J10850" s="576"/>
      <c r="K10850" s="458"/>
    </row>
    <row r="10851" spans="1:11" ht="20.399999999999999">
      <c r="A10851" s="450"/>
      <c r="B10851" s="1667" t="s">
        <v>1128</v>
      </c>
      <c r="C10851" s="1668"/>
      <c r="D10851" s="1668"/>
      <c r="E10851" s="1668"/>
      <c r="F10851" s="1669"/>
      <c r="G10851" s="556" t="s">
        <v>494</v>
      </c>
      <c r="H10851" s="506" t="s">
        <v>1126</v>
      </c>
      <c r="I10851" s="557" t="s">
        <v>1115</v>
      </c>
      <c r="J10851" s="509" t="s">
        <v>482</v>
      </c>
      <c r="K10851" s="458"/>
    </row>
    <row r="10852" spans="1:11">
      <c r="A10852" s="450"/>
      <c r="B10852" s="558"/>
      <c r="C10852" s="559"/>
      <c r="D10852" s="560"/>
      <c r="E10852" s="560"/>
      <c r="F10852" s="561"/>
      <c r="G10852" s="489"/>
      <c r="H10852" s="489"/>
      <c r="I10852" s="562"/>
      <c r="J10852" s="492"/>
      <c r="K10852" s="458"/>
    </row>
    <row r="10853" spans="1:11">
      <c r="A10853" s="450"/>
      <c r="B10853" s="563" t="s">
        <v>1629</v>
      </c>
      <c r="C10853" s="564"/>
      <c r="D10853" s="565"/>
      <c r="E10853" s="565"/>
      <c r="F10853" s="566"/>
      <c r="G10853" s="489">
        <v>1</v>
      </c>
      <c r="H10853" s="489" t="s">
        <v>1126</v>
      </c>
      <c r="I10853" s="562">
        <v>69.239999999999995</v>
      </c>
      <c r="J10853" s="492">
        <f t="shared" ref="J10853" si="303">G10853*I10853</f>
        <v>69.239999999999995</v>
      </c>
      <c r="K10853" s="458"/>
    </row>
    <row r="10854" spans="1:11">
      <c r="A10854" s="450"/>
      <c r="B10854" s="563"/>
      <c r="C10854" s="564"/>
      <c r="D10854" s="565"/>
      <c r="E10854" s="565"/>
      <c r="F10854" s="566"/>
      <c r="G10854" s="489"/>
      <c r="H10854" s="489"/>
      <c r="I10854" s="743"/>
      <c r="J10854" s="492"/>
      <c r="K10854" s="458"/>
    </row>
    <row r="10855" spans="1:11">
      <c r="A10855" s="450"/>
      <c r="B10855" s="563"/>
      <c r="C10855" s="564"/>
      <c r="D10855" s="565"/>
      <c r="E10855" s="565"/>
      <c r="F10855" s="566"/>
      <c r="G10855" s="489"/>
      <c r="H10855" s="489"/>
      <c r="I10855" s="743"/>
      <c r="J10855" s="492"/>
      <c r="K10855" s="458"/>
    </row>
    <row r="10856" spans="1:11">
      <c r="A10856" s="450"/>
      <c r="B10856" s="563"/>
      <c r="C10856" s="564"/>
      <c r="D10856" s="565"/>
      <c r="E10856" s="565"/>
      <c r="F10856" s="566"/>
      <c r="G10856" s="489"/>
      <c r="H10856" s="489"/>
      <c r="I10856" s="743"/>
      <c r="J10856" s="492"/>
      <c r="K10856" s="458"/>
    </row>
    <row r="10857" spans="1:11">
      <c r="A10857" s="450"/>
      <c r="B10857" s="563"/>
      <c r="C10857" s="564"/>
      <c r="D10857" s="565"/>
      <c r="E10857" s="565"/>
      <c r="F10857" s="566"/>
      <c r="G10857" s="489"/>
      <c r="H10857" s="489"/>
      <c r="I10857" s="743"/>
      <c r="J10857" s="492"/>
      <c r="K10857" s="458"/>
    </row>
    <row r="10858" spans="1:11">
      <c r="A10858" s="450"/>
      <c r="B10858" s="563"/>
      <c r="C10858" s="564"/>
      <c r="D10858" s="565"/>
      <c r="E10858" s="565"/>
      <c r="F10858" s="566"/>
      <c r="G10858" s="489"/>
      <c r="H10858" s="489"/>
      <c r="I10858" s="743"/>
      <c r="J10858" s="492"/>
      <c r="K10858" s="458"/>
    </row>
    <row r="10859" spans="1:11">
      <c r="A10859" s="450"/>
      <c r="B10859" s="581"/>
      <c r="C10859" s="523"/>
      <c r="D10859" s="523"/>
      <c r="E10859" s="582"/>
      <c r="F10859" s="583"/>
      <c r="G10859" s="532"/>
      <c r="H10859" s="532"/>
      <c r="I10859" s="524" t="s">
        <v>138</v>
      </c>
      <c r="J10859" s="501">
        <f>SUM(J10852:J10858)</f>
        <v>69.239999999999995</v>
      </c>
      <c r="K10859" s="458"/>
    </row>
    <row r="10860" spans="1:11">
      <c r="A10860" s="450"/>
      <c r="B10860" s="584"/>
      <c r="C10860" s="523"/>
      <c r="D10860" s="523"/>
      <c r="E10860" s="582"/>
      <c r="F10860" s="583"/>
      <c r="G10860" s="532"/>
      <c r="H10860" s="532"/>
      <c r="I10860" s="524"/>
      <c r="J10860" s="582"/>
      <c r="K10860" s="458"/>
    </row>
    <row r="10861" spans="1:11" ht="20.399999999999999">
      <c r="A10861" s="450"/>
      <c r="B10861" s="1667" t="s">
        <v>1141</v>
      </c>
      <c r="C10861" s="1668"/>
      <c r="D10861" s="1668"/>
      <c r="E10861" s="1668"/>
      <c r="F10861" s="1669"/>
      <c r="G10861" s="587" t="s">
        <v>494</v>
      </c>
      <c r="H10861" s="506" t="s">
        <v>1115</v>
      </c>
      <c r="I10861" s="557"/>
      <c r="J10861" s="509" t="s">
        <v>482</v>
      </c>
      <c r="K10861" s="458"/>
    </row>
    <row r="10862" spans="1:11">
      <c r="A10862" s="450"/>
      <c r="B10862" s="1654"/>
      <c r="C10862" s="1655"/>
      <c r="D10862" s="1655"/>
      <c r="E10862" s="1655"/>
      <c r="F10862" s="1656"/>
      <c r="G10862" s="489"/>
      <c r="H10862" s="1657"/>
      <c r="I10862" s="1658"/>
      <c r="J10862" s="492"/>
      <c r="K10862" s="458"/>
    </row>
    <row r="10863" spans="1:11">
      <c r="A10863" s="450"/>
      <c r="B10863" s="1659"/>
      <c r="C10863" s="1660"/>
      <c r="D10863" s="1660"/>
      <c r="E10863" s="1660"/>
      <c r="F10863" s="1661"/>
      <c r="G10863" s="496"/>
      <c r="H10863" s="1662"/>
      <c r="I10863" s="1663"/>
      <c r="J10863" s="492"/>
      <c r="K10863" s="458"/>
    </row>
    <row r="10864" spans="1:11">
      <c r="A10864" s="450"/>
      <c r="B10864" s="581"/>
      <c r="C10864" s="523"/>
      <c r="D10864" s="523"/>
      <c r="E10864" s="582"/>
      <c r="F10864" s="583"/>
      <c r="G10864" s="532"/>
      <c r="H10864" s="532"/>
      <c r="I10864" s="524" t="s">
        <v>138</v>
      </c>
      <c r="J10864" s="501">
        <f>SUM(J10862:J10863)</f>
        <v>0</v>
      </c>
      <c r="K10864" s="458"/>
    </row>
    <row r="10865" spans="1:11">
      <c r="A10865" s="450"/>
      <c r="B10865" s="523"/>
      <c r="C10865" s="523"/>
      <c r="D10865" s="523"/>
      <c r="E10865" s="523"/>
      <c r="F10865" s="523"/>
      <c r="G10865" s="523"/>
      <c r="H10865" s="523"/>
      <c r="I10865" s="524"/>
      <c r="J10865" s="523"/>
      <c r="K10865" s="458"/>
    </row>
    <row r="10866" spans="1:11">
      <c r="A10866" s="450"/>
      <c r="B10866" s="1645" t="s">
        <v>1142</v>
      </c>
      <c r="C10866" s="1646"/>
      <c r="D10866" s="1646"/>
      <c r="E10866" s="1646"/>
      <c r="F10866" s="1646"/>
      <c r="G10866" s="1646"/>
      <c r="H10866" s="1646"/>
      <c r="I10866" s="1647"/>
      <c r="J10866" s="573">
        <f>J10864+J10859+J10849</f>
        <v>75.13909090909091</v>
      </c>
      <c r="K10866" s="458"/>
    </row>
    <row r="10867" spans="1:11">
      <c r="A10867" s="450"/>
      <c r="B10867" s="523"/>
      <c r="C10867" s="523"/>
      <c r="D10867" s="523"/>
      <c r="E10867" s="523"/>
      <c r="F10867" s="523"/>
      <c r="G10867" s="523"/>
      <c r="H10867" s="523"/>
      <c r="I10867" s="524"/>
      <c r="J10867" s="523"/>
      <c r="K10867" s="458"/>
    </row>
    <row r="10868" spans="1:11">
      <c r="A10868" s="450"/>
      <c r="B10868" s="1645" t="s">
        <v>1143</v>
      </c>
      <c r="C10868" s="1646"/>
      <c r="D10868" s="1646"/>
      <c r="E10868" s="1646"/>
      <c r="F10868" s="1646"/>
      <c r="G10868" s="1646"/>
      <c r="H10868" s="1646"/>
      <c r="I10868" s="1647"/>
      <c r="J10868" s="501">
        <f>J10866*0</f>
        <v>0</v>
      </c>
      <c r="K10868" s="458"/>
    </row>
    <row r="10869" spans="1:11">
      <c r="A10869" s="450"/>
      <c r="B10869" s="523"/>
      <c r="C10869" s="523"/>
      <c r="D10869" s="523"/>
      <c r="E10869" s="523"/>
      <c r="F10869" s="523"/>
      <c r="G10869" s="523"/>
      <c r="H10869" s="523"/>
      <c r="I10869" s="524"/>
      <c r="J10869" s="523"/>
      <c r="K10869" s="458"/>
    </row>
    <row r="10870" spans="1:11">
      <c r="A10870" s="450"/>
      <c r="B10870" s="1645" t="s">
        <v>1144</v>
      </c>
      <c r="C10870" s="1646"/>
      <c r="D10870" s="1646"/>
      <c r="E10870" s="1646"/>
      <c r="F10870" s="1646"/>
      <c r="G10870" s="1646"/>
      <c r="H10870" s="1646"/>
      <c r="I10870" s="1647"/>
      <c r="J10870" s="573">
        <f>J10866+J10868</f>
        <v>75.13909090909091</v>
      </c>
      <c r="K10870" s="458"/>
    </row>
    <row r="10871" spans="1:11">
      <c r="A10871" s="450"/>
      <c r="B10871" s="511"/>
      <c r="C10871" s="511"/>
      <c r="D10871" s="511"/>
      <c r="E10871" s="511"/>
      <c r="F10871" s="511"/>
      <c r="G10871" s="511"/>
      <c r="H10871" s="511"/>
      <c r="I10871" s="571"/>
      <c r="J10871" s="511"/>
      <c r="K10871" s="458"/>
    </row>
    <row r="10872" spans="1:11">
      <c r="A10872" s="450"/>
      <c r="B10872" s="589"/>
      <c r="C10872" s="559"/>
      <c r="D10872" s="559"/>
      <c r="E10872" s="559"/>
      <c r="F10872" s="559"/>
      <c r="G10872" s="559"/>
      <c r="H10872" s="559"/>
      <c r="I10872" s="559"/>
      <c r="J10872" s="590"/>
      <c r="K10872" s="458"/>
    </row>
    <row r="10873" spans="1:11">
      <c r="A10873" s="450"/>
      <c r="B10873" s="591"/>
      <c r="C10873" s="592"/>
      <c r="D10873" s="593"/>
      <c r="E10873" s="593"/>
      <c r="F10873" s="594" t="s">
        <v>1119</v>
      </c>
      <c r="G10873" s="595" t="s">
        <v>1119</v>
      </c>
      <c r="H10873" s="592"/>
      <c r="I10873" s="592"/>
      <c r="J10873" s="596"/>
      <c r="K10873" s="458"/>
    </row>
    <row r="10874" spans="1:11">
      <c r="A10874" s="450"/>
      <c r="B10874" s="459"/>
      <c r="C10874" s="459"/>
      <c r="D10874" s="459"/>
      <c r="E10874" s="459"/>
      <c r="F10874" s="459"/>
      <c r="G10874" s="459"/>
      <c r="H10874" s="459"/>
      <c r="I10874" s="459"/>
      <c r="J10874" s="459"/>
      <c r="K10874" s="458"/>
    </row>
    <row r="10875" spans="1:11">
      <c r="A10875" s="450"/>
      <c r="B10875" s="597"/>
      <c r="C10875" s="598"/>
      <c r="D10875" s="598"/>
      <c r="E10875" s="598"/>
      <c r="F10875" s="599"/>
      <c r="G10875" s="600" t="s">
        <v>482</v>
      </c>
      <c r="H10875" s="502"/>
      <c r="I10875" s="502"/>
      <c r="J10875" s="505"/>
      <c r="K10875" s="458"/>
    </row>
    <row r="10876" spans="1:11">
      <c r="A10876" s="450"/>
      <c r="B10876" s="601"/>
      <c r="C10876" s="602"/>
      <c r="D10876" s="602"/>
      <c r="E10876" s="602"/>
      <c r="F10876" s="603"/>
      <c r="G10876" s="1648" t="s">
        <v>1145</v>
      </c>
      <c r="H10876" s="1649"/>
      <c r="I10876" s="1649"/>
      <c r="J10876" s="1650"/>
      <c r="K10876" s="458"/>
    </row>
    <row r="10877" spans="1:11">
      <c r="A10877" s="450"/>
      <c r="B10877" s="604"/>
      <c r="C10877" s="605"/>
      <c r="D10877" s="605"/>
      <c r="E10877" s="605"/>
      <c r="F10877" s="606"/>
      <c r="G10877" s="607"/>
      <c r="H10877" s="1651"/>
      <c r="I10877" s="1652"/>
      <c r="J10877" s="1653"/>
      <c r="K10877" s="458"/>
    </row>
    <row r="10878" spans="1:11" ht="15" thickBot="1">
      <c r="A10878" s="608"/>
      <c r="B10878" s="609"/>
      <c r="C10878" s="609"/>
      <c r="D10878" s="609"/>
      <c r="E10878" s="609"/>
      <c r="F10878" s="609"/>
      <c r="G10878" s="609"/>
      <c r="H10878" s="609"/>
      <c r="I10878" s="609"/>
      <c r="J10878" s="609"/>
      <c r="K10878" s="610"/>
    </row>
    <row r="10879" spans="1:11">
      <c r="A10879" s="447"/>
      <c r="B10879" s="448"/>
      <c r="C10879" s="448"/>
      <c r="D10879" s="448"/>
      <c r="E10879" s="448"/>
      <c r="F10879" s="448"/>
      <c r="G10879" s="448"/>
      <c r="H10879" s="448"/>
      <c r="I10879" s="448"/>
      <c r="J10879" s="448"/>
      <c r="K10879" s="449"/>
    </row>
    <row r="10880" spans="1:11">
      <c r="A10880" s="450"/>
      <c r="B10880" s="451" t="s">
        <v>141</v>
      </c>
      <c r="C10880" s="452"/>
      <c r="D10880" s="453" t="s">
        <v>1105</v>
      </c>
      <c r="E10880" s="454"/>
      <c r="F10880" s="455"/>
      <c r="G10880" s="455"/>
      <c r="H10880" s="456"/>
      <c r="I10880" s="456"/>
      <c r="J10880" s="457"/>
      <c r="K10880" s="458"/>
    </row>
    <row r="10881" spans="1:11">
      <c r="A10881" s="450"/>
      <c r="B10881" s="459"/>
      <c r="C10881" s="459"/>
      <c r="D10881" s="459"/>
      <c r="E10881" s="459"/>
      <c r="F10881" s="459"/>
      <c r="G10881" s="459"/>
      <c r="H10881" s="459"/>
      <c r="I10881" s="459"/>
      <c r="J10881" s="459"/>
      <c r="K10881" s="458"/>
    </row>
    <row r="10882" spans="1:11">
      <c r="A10882" s="450"/>
      <c r="B10882" s="460" t="s">
        <v>1146</v>
      </c>
      <c r="C10882" s="461" t="s">
        <v>1107</v>
      </c>
      <c r="D10882" s="1671" t="s">
        <v>198</v>
      </c>
      <c r="E10882" s="1672"/>
      <c r="F10882" s="1672"/>
      <c r="G10882" s="1672"/>
      <c r="H10882" s="1672"/>
      <c r="I10882" s="1673"/>
      <c r="J10882" s="462" t="s">
        <v>1108</v>
      </c>
      <c r="K10882" s="458"/>
    </row>
    <row r="10883" spans="1:11">
      <c r="A10883" s="450"/>
      <c r="B10883" s="463">
        <v>50317</v>
      </c>
      <c r="C10883" s="464"/>
      <c r="D10883" s="1674" t="s">
        <v>1630</v>
      </c>
      <c r="E10883" s="1675"/>
      <c r="F10883" s="1675"/>
      <c r="G10883" s="1675"/>
      <c r="H10883" s="1675"/>
      <c r="I10883" s="1676"/>
      <c r="J10883" s="468" t="str">
        <f>F10900</f>
        <v>U</v>
      </c>
      <c r="K10883" s="458"/>
    </row>
    <row r="10884" spans="1:11">
      <c r="A10884" s="450"/>
      <c r="B10884" s="469"/>
      <c r="C10884" s="469"/>
      <c r="D10884" s="469"/>
      <c r="E10884" s="469"/>
      <c r="F10884" s="469"/>
      <c r="G10884" s="469"/>
      <c r="H10884" s="469"/>
      <c r="I10884" s="470"/>
      <c r="J10884" s="471"/>
      <c r="K10884" s="458"/>
    </row>
    <row r="10885" spans="1:11">
      <c r="A10885" s="450"/>
      <c r="B10885" s="1648" t="s">
        <v>1111</v>
      </c>
      <c r="C10885" s="1650"/>
      <c r="D10885" s="1679" t="s">
        <v>873</v>
      </c>
      <c r="E10885" s="1681" t="s">
        <v>1112</v>
      </c>
      <c r="F10885" s="472" t="s">
        <v>1113</v>
      </c>
      <c r="G10885" s="473"/>
      <c r="H10885" s="472" t="s">
        <v>1114</v>
      </c>
      <c r="I10885" s="473"/>
      <c r="J10885" s="474" t="s">
        <v>1115</v>
      </c>
      <c r="K10885" s="458"/>
    </row>
    <row r="10886" spans="1:11">
      <c r="A10886" s="450"/>
      <c r="B10886" s="1677"/>
      <c r="C10886" s="1678"/>
      <c r="D10886" s="1680"/>
      <c r="E10886" s="1682"/>
      <c r="F10886" s="475" t="s">
        <v>1116</v>
      </c>
      <c r="G10886" s="475" t="s">
        <v>1117</v>
      </c>
      <c r="H10886" s="475" t="s">
        <v>1116</v>
      </c>
      <c r="I10886" s="476" t="s">
        <v>1117</v>
      </c>
      <c r="J10886" s="477" t="s">
        <v>1118</v>
      </c>
      <c r="K10886" s="458"/>
    </row>
    <row r="10887" spans="1:11">
      <c r="A10887" s="450"/>
      <c r="B10887" s="486"/>
      <c r="C10887" s="487"/>
      <c r="D10887" s="488"/>
      <c r="E10887" s="481"/>
      <c r="F10887" s="481"/>
      <c r="G10887" s="482"/>
      <c r="H10887" s="490"/>
      <c r="I10887" s="484"/>
      <c r="J10887" s="492"/>
      <c r="K10887" s="458"/>
    </row>
    <row r="10888" spans="1:11">
      <c r="A10888" s="450"/>
      <c r="B10888" s="486"/>
      <c r="C10888" s="487"/>
      <c r="D10888" s="488"/>
      <c r="E10888" s="489"/>
      <c r="F10888" s="489"/>
      <c r="G10888" s="489"/>
      <c r="H10888" s="490"/>
      <c r="I10888" s="491"/>
      <c r="J10888" s="492">
        <f>H10888*F10888*E10888+I10888*G10888*E10888</f>
        <v>0</v>
      </c>
      <c r="K10888" s="458"/>
    </row>
    <row r="10889" spans="1:11">
      <c r="A10889" s="450"/>
      <c r="B10889" s="493"/>
      <c r="C10889" s="494"/>
      <c r="D10889" s="495"/>
      <c r="E10889" s="496"/>
      <c r="F10889" s="496"/>
      <c r="G10889" s="496"/>
      <c r="H10889" s="497"/>
      <c r="I10889" s="498"/>
      <c r="J10889" s="492">
        <f>H10889*F10889*E10889+I10889*G10889*E10889</f>
        <v>0</v>
      </c>
      <c r="K10889" s="458"/>
    </row>
    <row r="10890" spans="1:11">
      <c r="A10890" s="450"/>
      <c r="B10890" s="499" t="s">
        <v>1119</v>
      </c>
      <c r="C10890" s="469"/>
      <c r="D10890" s="469"/>
      <c r="E10890" s="469"/>
      <c r="F10890" s="469"/>
      <c r="G10890" s="469"/>
      <c r="H10890" s="469"/>
      <c r="I10890" s="500" t="s">
        <v>138</v>
      </c>
      <c r="J10890" s="501">
        <f>SUM(J10887:J10889)</f>
        <v>0</v>
      </c>
      <c r="K10890" s="458"/>
    </row>
    <row r="10891" spans="1:11">
      <c r="A10891" s="450"/>
      <c r="B10891" s="502"/>
      <c r="C10891" s="502"/>
      <c r="D10891" s="502"/>
      <c r="E10891" s="502"/>
      <c r="F10891" s="502"/>
      <c r="G10891" s="502"/>
      <c r="H10891" s="502"/>
      <c r="I10891" s="503"/>
      <c r="J10891" s="504"/>
      <c r="K10891" s="458"/>
    </row>
    <row r="10892" spans="1:11" ht="20.399999999999999">
      <c r="A10892" s="450"/>
      <c r="B10892" s="1664" t="s">
        <v>1120</v>
      </c>
      <c r="C10892" s="1665"/>
      <c r="D10892" s="1665"/>
      <c r="E10892" s="1666"/>
      <c r="F10892" s="505" t="s">
        <v>873</v>
      </c>
      <c r="G10892" s="506"/>
      <c r="H10892" s="507" t="s">
        <v>560</v>
      </c>
      <c r="I10892" s="508" t="s">
        <v>1121</v>
      </c>
      <c r="J10892" s="509" t="s">
        <v>1122</v>
      </c>
      <c r="K10892" s="458"/>
    </row>
    <row r="10893" spans="1:11">
      <c r="A10893" s="450"/>
      <c r="B10893" s="510"/>
      <c r="C10893" s="511"/>
      <c r="D10893" s="512"/>
      <c r="E10893" s="513"/>
      <c r="F10893" s="514"/>
      <c r="G10893" s="515"/>
      <c r="H10893" s="516"/>
      <c r="I10893" s="484"/>
      <c r="J10893" s="485"/>
      <c r="K10893" s="458"/>
    </row>
    <row r="10894" spans="1:11">
      <c r="A10894" s="450"/>
      <c r="B10894" s="517"/>
      <c r="C10894" s="518"/>
      <c r="D10894" s="459"/>
      <c r="E10894" s="487"/>
      <c r="F10894" s="488"/>
      <c r="G10894" s="519"/>
      <c r="H10894" s="520"/>
      <c r="I10894" s="521"/>
      <c r="J10894" s="492"/>
      <c r="K10894" s="458"/>
    </row>
    <row r="10895" spans="1:11">
      <c r="A10895" s="450"/>
      <c r="B10895" s="517" t="s">
        <v>734</v>
      </c>
      <c r="C10895" s="518"/>
      <c r="D10895" s="459"/>
      <c r="E10895" s="487"/>
      <c r="F10895" s="488"/>
      <c r="G10895" s="519"/>
      <c r="H10895" s="520">
        <v>0.4583333</v>
      </c>
      <c r="I10895" s="521">
        <f>VLOOKUP(B10895,'MÃO DE OBRA'!$A:$E,5,FALSE)/220</f>
        <v>23.596363636363641</v>
      </c>
      <c r="J10895" s="492">
        <f t="shared" ref="J10895" si="304">H10895*I10895</f>
        <v>10.814999213454547</v>
      </c>
      <c r="K10895" s="458"/>
    </row>
    <row r="10896" spans="1:11">
      <c r="A10896" s="450"/>
      <c r="B10896" s="517"/>
      <c r="C10896" s="518"/>
      <c r="D10896" s="459"/>
      <c r="E10896" s="487"/>
      <c r="F10896" s="488"/>
      <c r="G10896" s="519"/>
      <c r="H10896" s="520"/>
      <c r="I10896" s="521"/>
      <c r="J10896" s="492"/>
      <c r="K10896" s="458"/>
    </row>
    <row r="10897" spans="1:11">
      <c r="A10897" s="450"/>
      <c r="B10897" s="517"/>
      <c r="C10897" s="518"/>
      <c r="D10897" s="459"/>
      <c r="E10897" s="487"/>
      <c r="F10897" s="488"/>
      <c r="G10897" s="519"/>
      <c r="H10897" s="520"/>
      <c r="I10897" s="491"/>
      <c r="J10897" s="492">
        <f>H10897*I10897</f>
        <v>0</v>
      </c>
      <c r="K10897" s="458"/>
    </row>
    <row r="10898" spans="1:11">
      <c r="A10898" s="450"/>
      <c r="B10898" s="499" t="s">
        <v>1119</v>
      </c>
      <c r="C10898" s="502"/>
      <c r="D10898" s="502"/>
      <c r="E10898" s="502"/>
      <c r="F10898" s="502"/>
      <c r="G10898" s="502"/>
      <c r="H10898" s="502"/>
      <c r="I10898" s="522" t="s">
        <v>138</v>
      </c>
      <c r="J10898" s="501">
        <f>SUM(J10893:J10897)</f>
        <v>10.814999213454547</v>
      </c>
      <c r="K10898" s="458"/>
    </row>
    <row r="10899" spans="1:11">
      <c r="A10899" s="450"/>
      <c r="B10899" s="523"/>
      <c r="C10899" s="523"/>
      <c r="D10899" s="523"/>
      <c r="E10899" s="523"/>
      <c r="F10899" s="523"/>
      <c r="G10899" s="523"/>
      <c r="H10899" s="523"/>
      <c r="I10899" s="524"/>
      <c r="J10899" s="523"/>
      <c r="K10899" s="458"/>
    </row>
    <row r="10900" spans="1:11">
      <c r="A10900" s="450"/>
      <c r="B10900" s="525" t="s">
        <v>1123</v>
      </c>
      <c r="C10900" s="526"/>
      <c r="D10900" s="523"/>
      <c r="E10900" s="527">
        <v>1</v>
      </c>
      <c r="F10900" s="528" t="s">
        <v>1563</v>
      </c>
      <c r="G10900" s="506"/>
      <c r="H10900" s="506"/>
      <c r="I10900" s="529" t="s">
        <v>1124</v>
      </c>
      <c r="J10900" s="501">
        <f>J10890+J10898</f>
        <v>10.814999213454547</v>
      </c>
      <c r="K10900" s="458"/>
    </row>
    <row r="10901" spans="1:11">
      <c r="A10901" s="450"/>
      <c r="B10901" s="530"/>
      <c r="C10901" s="523"/>
      <c r="D10901" s="523"/>
      <c r="E10901" s="531"/>
      <c r="F10901" s="532"/>
      <c r="G10901" s="532"/>
      <c r="H10901" s="532"/>
      <c r="I10901" s="524"/>
      <c r="J10901" s="523"/>
      <c r="K10901" s="458"/>
    </row>
    <row r="10902" spans="1:11" ht="20.399999999999999">
      <c r="A10902" s="450"/>
      <c r="B10902" s="1667" t="s">
        <v>481</v>
      </c>
      <c r="C10902" s="1668"/>
      <c r="D10902" s="1668"/>
      <c r="E10902" s="1669"/>
      <c r="F10902" s="533" t="s">
        <v>873</v>
      </c>
      <c r="G10902" s="534" t="s">
        <v>493</v>
      </c>
      <c r="H10902" s="507" t="s">
        <v>1115</v>
      </c>
      <c r="I10902" s="535" t="s">
        <v>480</v>
      </c>
      <c r="J10902" s="536" t="s">
        <v>482</v>
      </c>
      <c r="K10902" s="458"/>
    </row>
    <row r="10903" spans="1:11">
      <c r="A10903" s="450"/>
      <c r="B10903" s="537"/>
      <c r="C10903" s="538"/>
      <c r="D10903" s="538"/>
      <c r="E10903" s="539"/>
      <c r="F10903" s="540"/>
      <c r="G10903" s="541"/>
      <c r="H10903" s="547"/>
      <c r="I10903" s="543"/>
      <c r="J10903" s="485"/>
      <c r="K10903" s="458"/>
    </row>
    <row r="10904" spans="1:11">
      <c r="A10904" s="450"/>
      <c r="B10904" s="537"/>
      <c r="C10904" s="518"/>
      <c r="D10904" s="518"/>
      <c r="E10904" s="487"/>
      <c r="F10904" s="540"/>
      <c r="G10904" s="541"/>
      <c r="H10904" s="547"/>
      <c r="I10904" s="543"/>
      <c r="J10904" s="492"/>
      <c r="K10904" s="458"/>
    </row>
    <row r="10905" spans="1:11">
      <c r="A10905" s="450"/>
      <c r="B10905" s="517"/>
      <c r="C10905" s="518"/>
      <c r="D10905" s="518"/>
      <c r="E10905" s="487"/>
      <c r="F10905" s="488"/>
      <c r="G10905" s="546"/>
      <c r="H10905" s="547"/>
      <c r="I10905" s="543"/>
      <c r="J10905" s="492">
        <f>H10905*I10905*E10887*F10887</f>
        <v>0</v>
      </c>
      <c r="K10905" s="458"/>
    </row>
    <row r="10906" spans="1:11">
      <c r="A10906" s="450"/>
      <c r="B10906" s="517"/>
      <c r="C10906" s="526"/>
      <c r="D10906" s="526"/>
      <c r="E10906" s="494"/>
      <c r="F10906" s="488"/>
      <c r="G10906" s="468"/>
      <c r="H10906" s="547"/>
      <c r="I10906" s="548"/>
      <c r="J10906" s="492">
        <f>H10906*I10906*E10888*F10888</f>
        <v>0</v>
      </c>
      <c r="K10906" s="458"/>
    </row>
    <row r="10907" spans="1:11">
      <c r="A10907" s="450"/>
      <c r="B10907" s="550" t="s">
        <v>1119</v>
      </c>
      <c r="C10907" s="526"/>
      <c r="D10907" s="526"/>
      <c r="E10907" s="526"/>
      <c r="F10907" s="523"/>
      <c r="G10907" s="526"/>
      <c r="H10907" s="551"/>
      <c r="I10907" s="552" t="s">
        <v>138</v>
      </c>
      <c r="J10907" s="501">
        <f>SUM(J10903:J10906)</f>
        <v>0</v>
      </c>
      <c r="K10907" s="458"/>
    </row>
    <row r="10908" spans="1:11">
      <c r="A10908" s="450"/>
      <c r="B10908" s="553"/>
      <c r="C10908" s="526"/>
      <c r="D10908" s="526"/>
      <c r="E10908" s="554"/>
      <c r="F10908" s="555"/>
      <c r="G10908" s="506"/>
      <c r="H10908" s="506"/>
      <c r="I10908" s="529"/>
      <c r="J10908" s="554"/>
      <c r="K10908" s="458"/>
    </row>
    <row r="10909" spans="1:11" ht="20.399999999999999">
      <c r="A10909" s="450"/>
      <c r="B10909" s="1667" t="s">
        <v>1125</v>
      </c>
      <c r="C10909" s="1668"/>
      <c r="D10909" s="1668"/>
      <c r="E10909" s="1668"/>
      <c r="F10909" s="1669"/>
      <c r="G10909" s="556" t="s">
        <v>494</v>
      </c>
      <c r="H10909" s="506" t="s">
        <v>1126</v>
      </c>
      <c r="I10909" s="557" t="s">
        <v>1115</v>
      </c>
      <c r="J10909" s="509" t="s">
        <v>482</v>
      </c>
      <c r="K10909" s="458"/>
    </row>
    <row r="10910" spans="1:11">
      <c r="A10910" s="450"/>
      <c r="B10910" s="558"/>
      <c r="C10910" s="559"/>
      <c r="D10910" s="560"/>
      <c r="E10910" s="560"/>
      <c r="F10910" s="561"/>
      <c r="G10910" s="489"/>
      <c r="H10910" s="489"/>
      <c r="I10910" s="562"/>
      <c r="J10910" s="492"/>
      <c r="K10910" s="458"/>
    </row>
    <row r="10911" spans="1:11">
      <c r="A10911" s="450"/>
      <c r="B10911" s="563"/>
      <c r="C10911" s="564"/>
      <c r="D10911" s="565"/>
      <c r="E10911" s="565"/>
      <c r="F10911" s="566"/>
      <c r="G10911" s="489"/>
      <c r="H10911" s="489"/>
      <c r="I10911" s="562"/>
      <c r="J10911" s="492"/>
      <c r="K10911" s="458"/>
    </row>
    <row r="10912" spans="1:11">
      <c r="A10912" s="450"/>
      <c r="B10912" s="1670" t="s">
        <v>138</v>
      </c>
      <c r="C10912" s="1670"/>
      <c r="D10912" s="1670"/>
      <c r="E10912" s="1670"/>
      <c r="F10912" s="1670"/>
      <c r="G10912" s="1670"/>
      <c r="H10912" s="1670"/>
      <c r="I10912" s="1670"/>
      <c r="J10912" s="501">
        <f>SUM(J10910:J10911)</f>
        <v>0</v>
      </c>
      <c r="K10912" s="458"/>
    </row>
    <row r="10913" spans="1:11">
      <c r="A10913" s="450"/>
      <c r="B10913" s="567"/>
      <c r="C10913" s="511"/>
      <c r="D10913" s="511"/>
      <c r="E10913" s="568"/>
      <c r="F10913" s="569"/>
      <c r="G10913" s="570"/>
      <c r="H10913" s="570"/>
      <c r="I10913" s="571"/>
      <c r="J10913" s="572"/>
      <c r="K10913" s="458"/>
    </row>
    <row r="10914" spans="1:11">
      <c r="A10914" s="450"/>
      <c r="B10914" s="573" t="s">
        <v>1127</v>
      </c>
      <c r="C10914" s="573"/>
      <c r="D10914" s="550"/>
      <c r="E10914" s="523"/>
      <c r="F10914" s="523"/>
      <c r="G10914" s="523"/>
      <c r="H10914" s="574"/>
      <c r="I10914" s="575"/>
      <c r="J10914" s="639">
        <f>(J10900+J10907+J10912)/E10900</f>
        <v>10.814999213454547</v>
      </c>
      <c r="K10914" s="458"/>
    </row>
    <row r="10915" spans="1:11">
      <c r="A10915" s="450"/>
      <c r="B10915" s="553"/>
      <c r="C10915" s="526"/>
      <c r="D10915" s="526"/>
      <c r="E10915" s="554"/>
      <c r="F10915" s="555"/>
      <c r="G10915" s="506"/>
      <c r="H10915" s="506"/>
      <c r="I10915" s="529"/>
      <c r="J10915" s="576"/>
      <c r="K10915" s="458"/>
    </row>
    <row r="10916" spans="1:11" ht="20.399999999999999">
      <c r="A10916" s="450"/>
      <c r="B10916" s="1667" t="s">
        <v>1128</v>
      </c>
      <c r="C10916" s="1668"/>
      <c r="D10916" s="1668"/>
      <c r="E10916" s="1668"/>
      <c r="F10916" s="1669"/>
      <c r="G10916" s="556" t="s">
        <v>494</v>
      </c>
      <c r="H10916" s="506" t="s">
        <v>1126</v>
      </c>
      <c r="I10916" s="557" t="s">
        <v>1115</v>
      </c>
      <c r="J10916" s="509" t="s">
        <v>482</v>
      </c>
      <c r="K10916" s="458"/>
    </row>
    <row r="10917" spans="1:11">
      <c r="A10917" s="450"/>
      <c r="B10917" s="558" t="s">
        <v>1631</v>
      </c>
      <c r="C10917" s="559"/>
      <c r="D10917" s="560"/>
      <c r="E10917" s="560"/>
      <c r="F10917" s="561"/>
      <c r="G10917" s="489">
        <v>0.28000000000000003</v>
      </c>
      <c r="H10917" s="489" t="s">
        <v>1221</v>
      </c>
      <c r="I10917" s="562">
        <v>0.46</v>
      </c>
      <c r="J10917" s="492">
        <f t="shared" ref="J10917:J10918" si="305">G10917*I10917</f>
        <v>0.12880000000000003</v>
      </c>
      <c r="K10917" s="458"/>
    </row>
    <row r="10918" spans="1:11">
      <c r="A10918" s="450"/>
      <c r="B10918" s="563" t="s">
        <v>1632</v>
      </c>
      <c r="C10918" s="564"/>
      <c r="D10918" s="565"/>
      <c r="E10918" s="565"/>
      <c r="F10918" s="566"/>
      <c r="G10918" s="489">
        <v>1</v>
      </c>
      <c r="H10918" s="489" t="s">
        <v>1126</v>
      </c>
      <c r="I10918" s="562">
        <v>3.2</v>
      </c>
      <c r="J10918" s="492">
        <f t="shared" si="305"/>
        <v>3.2</v>
      </c>
      <c r="K10918" s="458"/>
    </row>
    <row r="10919" spans="1:11">
      <c r="A10919" s="450"/>
      <c r="B10919" s="563"/>
      <c r="C10919" s="564"/>
      <c r="D10919" s="565"/>
      <c r="E10919" s="565"/>
      <c r="F10919" s="566"/>
      <c r="G10919" s="489"/>
      <c r="H10919" s="489"/>
      <c r="I10919" s="743"/>
      <c r="J10919" s="492"/>
      <c r="K10919" s="458"/>
    </row>
    <row r="10920" spans="1:11">
      <c r="A10920" s="450"/>
      <c r="B10920" s="563"/>
      <c r="C10920" s="564"/>
      <c r="D10920" s="565"/>
      <c r="E10920" s="565"/>
      <c r="F10920" s="566"/>
      <c r="G10920" s="489"/>
      <c r="H10920" s="489"/>
      <c r="I10920" s="743"/>
      <c r="J10920" s="492"/>
      <c r="K10920" s="458"/>
    </row>
    <row r="10921" spans="1:11">
      <c r="A10921" s="450"/>
      <c r="B10921" s="563"/>
      <c r="C10921" s="564"/>
      <c r="D10921" s="565"/>
      <c r="E10921" s="565"/>
      <c r="F10921" s="566"/>
      <c r="G10921" s="489"/>
      <c r="H10921" s="489"/>
      <c r="I10921" s="743"/>
      <c r="J10921" s="492"/>
      <c r="K10921" s="458"/>
    </row>
    <row r="10922" spans="1:11">
      <c r="A10922" s="450"/>
      <c r="B10922" s="563"/>
      <c r="C10922" s="564"/>
      <c r="D10922" s="565"/>
      <c r="E10922" s="565"/>
      <c r="F10922" s="566"/>
      <c r="G10922" s="489"/>
      <c r="H10922" s="489"/>
      <c r="I10922" s="743"/>
      <c r="J10922" s="492"/>
      <c r="K10922" s="458"/>
    </row>
    <row r="10923" spans="1:11">
      <c r="A10923" s="450"/>
      <c r="B10923" s="563"/>
      <c r="C10923" s="564"/>
      <c r="D10923" s="565"/>
      <c r="E10923" s="565"/>
      <c r="F10923" s="566"/>
      <c r="G10923" s="489"/>
      <c r="H10923" s="489"/>
      <c r="I10923" s="743"/>
      <c r="J10923" s="492"/>
      <c r="K10923" s="458"/>
    </row>
    <row r="10924" spans="1:11">
      <c r="A10924" s="450"/>
      <c r="B10924" s="581"/>
      <c r="C10924" s="523"/>
      <c r="D10924" s="523"/>
      <c r="E10924" s="582"/>
      <c r="F10924" s="583"/>
      <c r="G10924" s="532"/>
      <c r="H10924" s="532"/>
      <c r="I10924" s="524" t="s">
        <v>138</v>
      </c>
      <c r="J10924" s="501">
        <f>SUM(J10917:J10923)</f>
        <v>3.3288000000000002</v>
      </c>
      <c r="K10924" s="458"/>
    </row>
    <row r="10925" spans="1:11">
      <c r="A10925" s="450"/>
      <c r="B10925" s="584"/>
      <c r="C10925" s="523"/>
      <c r="D10925" s="523"/>
      <c r="E10925" s="582"/>
      <c r="F10925" s="583"/>
      <c r="G10925" s="532"/>
      <c r="H10925" s="532"/>
      <c r="I10925" s="524"/>
      <c r="J10925" s="582"/>
      <c r="K10925" s="458"/>
    </row>
    <row r="10926" spans="1:11" ht="20.399999999999999">
      <c r="A10926" s="450"/>
      <c r="B10926" s="1667" t="s">
        <v>1141</v>
      </c>
      <c r="C10926" s="1668"/>
      <c r="D10926" s="1668"/>
      <c r="E10926" s="1668"/>
      <c r="F10926" s="1669"/>
      <c r="G10926" s="587" t="s">
        <v>494</v>
      </c>
      <c r="H10926" s="506" t="s">
        <v>1115</v>
      </c>
      <c r="I10926" s="557"/>
      <c r="J10926" s="509" t="s">
        <v>482</v>
      </c>
      <c r="K10926" s="458"/>
    </row>
    <row r="10927" spans="1:11">
      <c r="A10927" s="450"/>
      <c r="B10927" s="1654"/>
      <c r="C10927" s="1655"/>
      <c r="D10927" s="1655"/>
      <c r="E10927" s="1655"/>
      <c r="F10927" s="1656"/>
      <c r="G10927" s="489"/>
      <c r="H10927" s="1657"/>
      <c r="I10927" s="1658"/>
      <c r="J10927" s="492"/>
      <c r="K10927" s="458"/>
    </row>
    <row r="10928" spans="1:11">
      <c r="A10928" s="450"/>
      <c r="B10928" s="1659"/>
      <c r="C10928" s="1660"/>
      <c r="D10928" s="1660"/>
      <c r="E10928" s="1660"/>
      <c r="F10928" s="1661"/>
      <c r="G10928" s="496"/>
      <c r="H10928" s="1662"/>
      <c r="I10928" s="1663"/>
      <c r="J10928" s="492"/>
      <c r="K10928" s="458"/>
    </row>
    <row r="10929" spans="1:11">
      <c r="A10929" s="450"/>
      <c r="B10929" s="581"/>
      <c r="C10929" s="523"/>
      <c r="D10929" s="523"/>
      <c r="E10929" s="582"/>
      <c r="F10929" s="583"/>
      <c r="G10929" s="532"/>
      <c r="H10929" s="532"/>
      <c r="I10929" s="524" t="s">
        <v>138</v>
      </c>
      <c r="J10929" s="501">
        <f>SUM(J10927:J10928)</f>
        <v>0</v>
      </c>
      <c r="K10929" s="458"/>
    </row>
    <row r="10930" spans="1:11">
      <c r="A10930" s="450"/>
      <c r="B10930" s="523"/>
      <c r="C10930" s="523"/>
      <c r="D10930" s="523"/>
      <c r="E10930" s="523"/>
      <c r="F10930" s="523"/>
      <c r="G10930" s="523"/>
      <c r="H10930" s="523"/>
      <c r="I10930" s="524"/>
      <c r="J10930" s="523"/>
      <c r="K10930" s="458"/>
    </row>
    <row r="10931" spans="1:11">
      <c r="A10931" s="450"/>
      <c r="B10931" s="1645" t="s">
        <v>1142</v>
      </c>
      <c r="C10931" s="1646"/>
      <c r="D10931" s="1646"/>
      <c r="E10931" s="1646"/>
      <c r="F10931" s="1646"/>
      <c r="G10931" s="1646"/>
      <c r="H10931" s="1646"/>
      <c r="I10931" s="1647"/>
      <c r="J10931" s="573">
        <f>J10929+J10924+J10914</f>
        <v>14.143799213454546</v>
      </c>
      <c r="K10931" s="458"/>
    </row>
    <row r="10932" spans="1:11">
      <c r="A10932" s="450"/>
      <c r="B10932" s="523"/>
      <c r="C10932" s="523"/>
      <c r="D10932" s="523"/>
      <c r="E10932" s="523"/>
      <c r="F10932" s="523"/>
      <c r="G10932" s="523"/>
      <c r="H10932" s="523"/>
      <c r="I10932" s="524"/>
      <c r="J10932" s="523"/>
      <c r="K10932" s="458"/>
    </row>
    <row r="10933" spans="1:11">
      <c r="A10933" s="450"/>
      <c r="B10933" s="1645" t="s">
        <v>1143</v>
      </c>
      <c r="C10933" s="1646"/>
      <c r="D10933" s="1646"/>
      <c r="E10933" s="1646"/>
      <c r="F10933" s="1646"/>
      <c r="G10933" s="1646"/>
      <c r="H10933" s="1646"/>
      <c r="I10933" s="1647"/>
      <c r="J10933" s="501">
        <f>J10931*0</f>
        <v>0</v>
      </c>
      <c r="K10933" s="458"/>
    </row>
    <row r="10934" spans="1:11">
      <c r="A10934" s="450"/>
      <c r="B10934" s="523"/>
      <c r="C10934" s="523"/>
      <c r="D10934" s="523"/>
      <c r="E10934" s="523"/>
      <c r="F10934" s="523"/>
      <c r="G10934" s="523"/>
      <c r="H10934" s="523"/>
      <c r="I10934" s="524"/>
      <c r="J10934" s="523"/>
      <c r="K10934" s="458"/>
    </row>
    <row r="10935" spans="1:11">
      <c r="A10935" s="450"/>
      <c r="B10935" s="1645" t="s">
        <v>1144</v>
      </c>
      <c r="C10935" s="1646"/>
      <c r="D10935" s="1646"/>
      <c r="E10935" s="1646"/>
      <c r="F10935" s="1646"/>
      <c r="G10935" s="1646"/>
      <c r="H10935" s="1646"/>
      <c r="I10935" s="1647"/>
      <c r="J10935" s="573">
        <f>J10931+J10933</f>
        <v>14.143799213454546</v>
      </c>
      <c r="K10935" s="458"/>
    </row>
    <row r="10936" spans="1:11">
      <c r="A10936" s="450"/>
      <c r="B10936" s="511"/>
      <c r="C10936" s="511"/>
      <c r="D10936" s="511"/>
      <c r="E10936" s="511"/>
      <c r="F10936" s="511"/>
      <c r="G10936" s="511"/>
      <c r="H10936" s="511"/>
      <c r="I10936" s="571"/>
      <c r="J10936" s="511"/>
      <c r="K10936" s="458"/>
    </row>
    <row r="10937" spans="1:11">
      <c r="A10937" s="450"/>
      <c r="B10937" s="589"/>
      <c r="C10937" s="559"/>
      <c r="D10937" s="559"/>
      <c r="E10937" s="559"/>
      <c r="F10937" s="559"/>
      <c r="G10937" s="559"/>
      <c r="H10937" s="559"/>
      <c r="I10937" s="559"/>
      <c r="J10937" s="590"/>
      <c r="K10937" s="458"/>
    </row>
    <row r="10938" spans="1:11">
      <c r="A10938" s="450"/>
      <c r="B10938" s="591"/>
      <c r="C10938" s="592"/>
      <c r="D10938" s="593"/>
      <c r="E10938" s="593"/>
      <c r="F10938" s="594" t="s">
        <v>1119</v>
      </c>
      <c r="G10938" s="595" t="s">
        <v>1119</v>
      </c>
      <c r="H10938" s="592"/>
      <c r="I10938" s="592"/>
      <c r="J10938" s="596"/>
      <c r="K10938" s="458"/>
    </row>
    <row r="10939" spans="1:11">
      <c r="A10939" s="450"/>
      <c r="B10939" s="459"/>
      <c r="C10939" s="459"/>
      <c r="D10939" s="459"/>
      <c r="E10939" s="459"/>
      <c r="F10939" s="459"/>
      <c r="G10939" s="459"/>
      <c r="H10939" s="459"/>
      <c r="I10939" s="459"/>
      <c r="J10939" s="459"/>
      <c r="K10939" s="458"/>
    </row>
    <row r="10940" spans="1:11">
      <c r="A10940" s="450"/>
      <c r="B10940" s="597"/>
      <c r="C10940" s="598"/>
      <c r="D10940" s="598"/>
      <c r="E10940" s="598"/>
      <c r="F10940" s="599"/>
      <c r="G10940" s="600" t="s">
        <v>482</v>
      </c>
      <c r="H10940" s="502"/>
      <c r="I10940" s="502"/>
      <c r="J10940" s="505"/>
      <c r="K10940" s="458"/>
    </row>
    <row r="10941" spans="1:11">
      <c r="A10941" s="450"/>
      <c r="B10941" s="601"/>
      <c r="C10941" s="602"/>
      <c r="D10941" s="602"/>
      <c r="E10941" s="602"/>
      <c r="F10941" s="603"/>
      <c r="G10941" s="1648" t="s">
        <v>1145</v>
      </c>
      <c r="H10941" s="1649"/>
      <c r="I10941" s="1649"/>
      <c r="J10941" s="1650"/>
      <c r="K10941" s="458"/>
    </row>
    <row r="10942" spans="1:11">
      <c r="A10942" s="450"/>
      <c r="B10942" s="604"/>
      <c r="C10942" s="605"/>
      <c r="D10942" s="605"/>
      <c r="E10942" s="605"/>
      <c r="F10942" s="606"/>
      <c r="G10942" s="607"/>
      <c r="H10942" s="1651"/>
      <c r="I10942" s="1652"/>
      <c r="J10942" s="1653"/>
      <c r="K10942" s="458"/>
    </row>
    <row r="10943" spans="1:11" ht="15" thickBot="1">
      <c r="A10943" s="608"/>
      <c r="B10943" s="609"/>
      <c r="C10943" s="609"/>
      <c r="D10943" s="609"/>
      <c r="E10943" s="609"/>
      <c r="F10943" s="609"/>
      <c r="G10943" s="609"/>
      <c r="H10943" s="609"/>
      <c r="I10943" s="609"/>
      <c r="J10943" s="609"/>
      <c r="K10943" s="610"/>
    </row>
    <row r="10944" spans="1:11">
      <c r="A10944" s="447"/>
      <c r="B10944" s="448"/>
      <c r="C10944" s="448"/>
      <c r="D10944" s="448"/>
      <c r="E10944" s="448"/>
      <c r="F10944" s="448"/>
      <c r="G10944" s="448"/>
      <c r="H10944" s="448"/>
      <c r="I10944" s="448"/>
      <c r="J10944" s="448"/>
      <c r="K10944" s="449"/>
    </row>
    <row r="10945" spans="1:11">
      <c r="A10945" s="450"/>
      <c r="B10945" s="451" t="s">
        <v>141</v>
      </c>
      <c r="C10945" s="452"/>
      <c r="D10945" s="453" t="s">
        <v>1105</v>
      </c>
      <c r="E10945" s="454"/>
      <c r="F10945" s="455"/>
      <c r="G10945" s="455"/>
      <c r="H10945" s="456"/>
      <c r="I10945" s="456"/>
      <c r="J10945" s="457"/>
      <c r="K10945" s="458"/>
    </row>
    <row r="10946" spans="1:11">
      <c r="A10946" s="450"/>
      <c r="B10946" s="459"/>
      <c r="C10946" s="459"/>
      <c r="D10946" s="459"/>
      <c r="E10946" s="459"/>
      <c r="F10946" s="459"/>
      <c r="G10946" s="459"/>
      <c r="H10946" s="459"/>
      <c r="I10946" s="459"/>
      <c r="J10946" s="459"/>
      <c r="K10946" s="458"/>
    </row>
    <row r="10947" spans="1:11">
      <c r="A10947" s="450"/>
      <c r="B10947" s="460" t="s">
        <v>1146</v>
      </c>
      <c r="C10947" s="461" t="s">
        <v>1107</v>
      </c>
      <c r="D10947" s="1671" t="s">
        <v>198</v>
      </c>
      <c r="E10947" s="1672"/>
      <c r="F10947" s="1672"/>
      <c r="G10947" s="1672"/>
      <c r="H10947" s="1672"/>
      <c r="I10947" s="1673"/>
      <c r="J10947" s="462" t="s">
        <v>1108</v>
      </c>
      <c r="K10947" s="458"/>
    </row>
    <row r="10948" spans="1:11">
      <c r="A10948" s="450"/>
      <c r="B10948" s="463">
        <v>50317</v>
      </c>
      <c r="C10948" s="464"/>
      <c r="D10948" s="1674" t="s">
        <v>1633</v>
      </c>
      <c r="E10948" s="1675"/>
      <c r="F10948" s="1675"/>
      <c r="G10948" s="1675"/>
      <c r="H10948" s="1675"/>
      <c r="I10948" s="1676"/>
      <c r="J10948" s="468" t="str">
        <f>F10965</f>
        <v>U</v>
      </c>
      <c r="K10948" s="458"/>
    </row>
    <row r="10949" spans="1:11">
      <c r="A10949" s="450"/>
      <c r="B10949" s="469"/>
      <c r="C10949" s="469"/>
      <c r="D10949" s="469"/>
      <c r="E10949" s="469"/>
      <c r="F10949" s="469"/>
      <c r="G10949" s="469"/>
      <c r="H10949" s="469"/>
      <c r="I10949" s="470"/>
      <c r="J10949" s="471"/>
      <c r="K10949" s="458"/>
    </row>
    <row r="10950" spans="1:11">
      <c r="A10950" s="450"/>
      <c r="B10950" s="1648" t="s">
        <v>1111</v>
      </c>
      <c r="C10950" s="1650"/>
      <c r="D10950" s="1679" t="s">
        <v>873</v>
      </c>
      <c r="E10950" s="1681" t="s">
        <v>1112</v>
      </c>
      <c r="F10950" s="472" t="s">
        <v>1113</v>
      </c>
      <c r="G10950" s="473"/>
      <c r="H10950" s="472" t="s">
        <v>1114</v>
      </c>
      <c r="I10950" s="473"/>
      <c r="J10950" s="474" t="s">
        <v>1115</v>
      </c>
      <c r="K10950" s="458"/>
    </row>
    <row r="10951" spans="1:11">
      <c r="A10951" s="450"/>
      <c r="B10951" s="1677"/>
      <c r="C10951" s="1678"/>
      <c r="D10951" s="1680"/>
      <c r="E10951" s="1682"/>
      <c r="F10951" s="475" t="s">
        <v>1116</v>
      </c>
      <c r="G10951" s="475" t="s">
        <v>1117</v>
      </c>
      <c r="H10951" s="475" t="s">
        <v>1116</v>
      </c>
      <c r="I10951" s="476" t="s">
        <v>1117</v>
      </c>
      <c r="J10951" s="477" t="s">
        <v>1118</v>
      </c>
      <c r="K10951" s="458"/>
    </row>
    <row r="10952" spans="1:11">
      <c r="A10952" s="450"/>
      <c r="B10952" s="486"/>
      <c r="C10952" s="487"/>
      <c r="D10952" s="488"/>
      <c r="E10952" s="481"/>
      <c r="F10952" s="481"/>
      <c r="G10952" s="482"/>
      <c r="H10952" s="490"/>
      <c r="I10952" s="484"/>
      <c r="J10952" s="492"/>
      <c r="K10952" s="458"/>
    </row>
    <row r="10953" spans="1:11">
      <c r="A10953" s="450"/>
      <c r="B10953" s="486"/>
      <c r="C10953" s="487"/>
      <c r="D10953" s="488"/>
      <c r="E10953" s="489"/>
      <c r="F10953" s="489"/>
      <c r="G10953" s="489"/>
      <c r="H10953" s="490"/>
      <c r="I10953" s="491"/>
      <c r="J10953" s="492">
        <f>H10953*F10953*E10953+I10953*G10953*E10953</f>
        <v>0</v>
      </c>
      <c r="K10953" s="458"/>
    </row>
    <row r="10954" spans="1:11">
      <c r="A10954" s="450"/>
      <c r="B10954" s="493"/>
      <c r="C10954" s="494"/>
      <c r="D10954" s="495"/>
      <c r="E10954" s="496"/>
      <c r="F10954" s="496"/>
      <c r="G10954" s="496"/>
      <c r="H10954" s="497"/>
      <c r="I10954" s="498"/>
      <c r="J10954" s="492">
        <f>H10954*F10954*E10954+I10954*G10954*E10954</f>
        <v>0</v>
      </c>
      <c r="K10954" s="458"/>
    </row>
    <row r="10955" spans="1:11">
      <c r="A10955" s="450"/>
      <c r="B10955" s="499" t="s">
        <v>1119</v>
      </c>
      <c r="C10955" s="469"/>
      <c r="D10955" s="469"/>
      <c r="E10955" s="469"/>
      <c r="F10955" s="469"/>
      <c r="G10955" s="469"/>
      <c r="H10955" s="469"/>
      <c r="I10955" s="500" t="s">
        <v>138</v>
      </c>
      <c r="J10955" s="501">
        <f>SUM(J10952:J10954)</f>
        <v>0</v>
      </c>
      <c r="K10955" s="458"/>
    </row>
    <row r="10956" spans="1:11">
      <c r="A10956" s="450"/>
      <c r="B10956" s="502"/>
      <c r="C10956" s="502"/>
      <c r="D10956" s="502"/>
      <c r="E10956" s="502"/>
      <c r="F10956" s="502"/>
      <c r="G10956" s="502"/>
      <c r="H10956" s="502"/>
      <c r="I10956" s="503"/>
      <c r="J10956" s="504"/>
      <c r="K10956" s="458"/>
    </row>
    <row r="10957" spans="1:11" ht="20.399999999999999">
      <c r="A10957" s="450"/>
      <c r="B10957" s="1664" t="s">
        <v>1120</v>
      </c>
      <c r="C10957" s="1665"/>
      <c r="D10957" s="1665"/>
      <c r="E10957" s="1666"/>
      <c r="F10957" s="505" t="s">
        <v>873</v>
      </c>
      <c r="G10957" s="506"/>
      <c r="H10957" s="507" t="s">
        <v>560</v>
      </c>
      <c r="I10957" s="508" t="s">
        <v>1121</v>
      </c>
      <c r="J10957" s="509" t="s">
        <v>1122</v>
      </c>
      <c r="K10957" s="458"/>
    </row>
    <row r="10958" spans="1:11">
      <c r="A10958" s="450"/>
      <c r="B10958" s="510"/>
      <c r="C10958" s="511"/>
      <c r="D10958" s="512"/>
      <c r="E10958" s="513"/>
      <c r="F10958" s="514"/>
      <c r="G10958" s="515"/>
      <c r="H10958" s="516"/>
      <c r="I10958" s="484"/>
      <c r="J10958" s="485"/>
      <c r="K10958" s="458"/>
    </row>
    <row r="10959" spans="1:11">
      <c r="A10959" s="450"/>
      <c r="B10959" s="517"/>
      <c r="C10959" s="518"/>
      <c r="D10959" s="459"/>
      <c r="E10959" s="487"/>
      <c r="F10959" s="488"/>
      <c r="G10959" s="519"/>
      <c r="H10959" s="520"/>
      <c r="I10959" s="521"/>
      <c r="J10959" s="492"/>
      <c r="K10959" s="458"/>
    </row>
    <row r="10960" spans="1:11">
      <c r="A10960" s="450"/>
      <c r="B10960" s="517" t="s">
        <v>734</v>
      </c>
      <c r="C10960" s="518"/>
      <c r="D10960" s="459"/>
      <c r="E10960" s="487"/>
      <c r="F10960" s="488"/>
      <c r="G10960" s="519"/>
      <c r="H10960" s="520">
        <v>0.4583333</v>
      </c>
      <c r="I10960" s="521">
        <f>VLOOKUP(B10960,'MÃO DE OBRA'!$A:$E,5,FALSE)/220</f>
        <v>23.596363636363641</v>
      </c>
      <c r="J10960" s="492">
        <f t="shared" ref="J10960" si="306">H10960*I10960</f>
        <v>10.814999213454547</v>
      </c>
      <c r="K10960" s="458"/>
    </row>
    <row r="10961" spans="1:11">
      <c r="A10961" s="450"/>
      <c r="B10961" s="517"/>
      <c r="C10961" s="518"/>
      <c r="D10961" s="459"/>
      <c r="E10961" s="487"/>
      <c r="F10961" s="488"/>
      <c r="G10961" s="519"/>
      <c r="H10961" s="520"/>
      <c r="I10961" s="521"/>
      <c r="J10961" s="492"/>
      <c r="K10961" s="458"/>
    </row>
    <row r="10962" spans="1:11">
      <c r="A10962" s="450"/>
      <c r="B10962" s="517"/>
      <c r="C10962" s="518"/>
      <c r="D10962" s="459"/>
      <c r="E10962" s="487"/>
      <c r="F10962" s="488"/>
      <c r="G10962" s="519"/>
      <c r="H10962" s="520"/>
      <c r="I10962" s="491"/>
      <c r="J10962" s="492">
        <f>H10962*I10962</f>
        <v>0</v>
      </c>
      <c r="K10962" s="458"/>
    </row>
    <row r="10963" spans="1:11">
      <c r="A10963" s="450"/>
      <c r="B10963" s="499" t="s">
        <v>1119</v>
      </c>
      <c r="C10963" s="502"/>
      <c r="D10963" s="502"/>
      <c r="E10963" s="502"/>
      <c r="F10963" s="502"/>
      <c r="G10963" s="502"/>
      <c r="H10963" s="502"/>
      <c r="I10963" s="522" t="s">
        <v>138</v>
      </c>
      <c r="J10963" s="501">
        <f>SUM(J10958:J10962)</f>
        <v>10.814999213454547</v>
      </c>
      <c r="K10963" s="458"/>
    </row>
    <row r="10964" spans="1:11">
      <c r="A10964" s="450"/>
      <c r="B10964" s="523"/>
      <c r="C10964" s="523"/>
      <c r="D10964" s="523"/>
      <c r="E10964" s="523"/>
      <c r="F10964" s="523"/>
      <c r="G10964" s="523"/>
      <c r="H10964" s="523"/>
      <c r="I10964" s="524"/>
      <c r="J10964" s="523"/>
      <c r="K10964" s="458"/>
    </row>
    <row r="10965" spans="1:11">
      <c r="A10965" s="450"/>
      <c r="B10965" s="525" t="s">
        <v>1123</v>
      </c>
      <c r="C10965" s="526"/>
      <c r="D10965" s="523"/>
      <c r="E10965" s="527">
        <v>1</v>
      </c>
      <c r="F10965" s="528" t="s">
        <v>1563</v>
      </c>
      <c r="G10965" s="506"/>
      <c r="H10965" s="506"/>
      <c r="I10965" s="529" t="s">
        <v>1124</v>
      </c>
      <c r="J10965" s="501">
        <f>J10955+J10963</f>
        <v>10.814999213454547</v>
      </c>
      <c r="K10965" s="458"/>
    </row>
    <row r="10966" spans="1:11">
      <c r="A10966" s="450"/>
      <c r="B10966" s="530"/>
      <c r="C10966" s="523"/>
      <c r="D10966" s="523"/>
      <c r="E10966" s="531"/>
      <c r="F10966" s="532"/>
      <c r="G10966" s="532"/>
      <c r="H10966" s="532"/>
      <c r="I10966" s="524"/>
      <c r="J10966" s="523"/>
      <c r="K10966" s="458"/>
    </row>
    <row r="10967" spans="1:11" ht="20.399999999999999">
      <c r="A10967" s="450"/>
      <c r="B10967" s="1667" t="s">
        <v>481</v>
      </c>
      <c r="C10967" s="1668"/>
      <c r="D10967" s="1668"/>
      <c r="E10967" s="1669"/>
      <c r="F10967" s="533" t="s">
        <v>873</v>
      </c>
      <c r="G10967" s="534" t="s">
        <v>493</v>
      </c>
      <c r="H10967" s="507" t="s">
        <v>1115</v>
      </c>
      <c r="I10967" s="535" t="s">
        <v>480</v>
      </c>
      <c r="J10967" s="536" t="s">
        <v>482</v>
      </c>
      <c r="K10967" s="458"/>
    </row>
    <row r="10968" spans="1:11">
      <c r="A10968" s="450"/>
      <c r="B10968" s="537"/>
      <c r="C10968" s="538"/>
      <c r="D10968" s="538"/>
      <c r="E10968" s="539"/>
      <c r="F10968" s="540"/>
      <c r="G10968" s="541"/>
      <c r="H10968" s="547"/>
      <c r="I10968" s="543"/>
      <c r="J10968" s="485"/>
      <c r="K10968" s="458"/>
    </row>
    <row r="10969" spans="1:11">
      <c r="A10969" s="450"/>
      <c r="B10969" s="537"/>
      <c r="C10969" s="518"/>
      <c r="D10969" s="518"/>
      <c r="E10969" s="487"/>
      <c r="F10969" s="540"/>
      <c r="G10969" s="541"/>
      <c r="H10969" s="547"/>
      <c r="I10969" s="543"/>
      <c r="J10969" s="492"/>
      <c r="K10969" s="458"/>
    </row>
    <row r="10970" spans="1:11">
      <c r="A10970" s="450"/>
      <c r="B10970" s="517"/>
      <c r="C10970" s="518"/>
      <c r="D10970" s="518"/>
      <c r="E10970" s="487"/>
      <c r="F10970" s="488"/>
      <c r="G10970" s="546"/>
      <c r="H10970" s="547"/>
      <c r="I10970" s="543"/>
      <c r="J10970" s="492">
        <f>H10970*I10970*E10952*F10952</f>
        <v>0</v>
      </c>
      <c r="K10970" s="458"/>
    </row>
    <row r="10971" spans="1:11">
      <c r="A10971" s="450"/>
      <c r="B10971" s="517"/>
      <c r="C10971" s="526"/>
      <c r="D10971" s="526"/>
      <c r="E10971" s="494"/>
      <c r="F10971" s="488"/>
      <c r="G10971" s="468"/>
      <c r="H10971" s="547"/>
      <c r="I10971" s="548"/>
      <c r="J10971" s="492">
        <f>H10971*I10971*E10953*F10953</f>
        <v>0</v>
      </c>
      <c r="K10971" s="458"/>
    </row>
    <row r="10972" spans="1:11">
      <c r="A10972" s="450"/>
      <c r="B10972" s="550" t="s">
        <v>1119</v>
      </c>
      <c r="C10972" s="526"/>
      <c r="D10972" s="526"/>
      <c r="E10972" s="526"/>
      <c r="F10972" s="523"/>
      <c r="G10972" s="526"/>
      <c r="H10972" s="551"/>
      <c r="I10972" s="552" t="s">
        <v>138</v>
      </c>
      <c r="J10972" s="501">
        <f>SUM(J10968:J10971)</f>
        <v>0</v>
      </c>
      <c r="K10972" s="458"/>
    </row>
    <row r="10973" spans="1:11">
      <c r="A10973" s="450"/>
      <c r="B10973" s="553"/>
      <c r="C10973" s="526"/>
      <c r="D10973" s="526"/>
      <c r="E10973" s="554"/>
      <c r="F10973" s="555"/>
      <c r="G10973" s="506"/>
      <c r="H10973" s="506"/>
      <c r="I10973" s="529"/>
      <c r="J10973" s="554"/>
      <c r="K10973" s="458"/>
    </row>
    <row r="10974" spans="1:11" ht="20.399999999999999">
      <c r="A10974" s="450"/>
      <c r="B10974" s="1667" t="s">
        <v>1125</v>
      </c>
      <c r="C10974" s="1668"/>
      <c r="D10974" s="1668"/>
      <c r="E10974" s="1668"/>
      <c r="F10974" s="1669"/>
      <c r="G10974" s="556" t="s">
        <v>494</v>
      </c>
      <c r="H10974" s="506" t="s">
        <v>1126</v>
      </c>
      <c r="I10974" s="557" t="s">
        <v>1115</v>
      </c>
      <c r="J10974" s="509" t="s">
        <v>482</v>
      </c>
      <c r="K10974" s="458"/>
    </row>
    <row r="10975" spans="1:11">
      <c r="A10975" s="450"/>
      <c r="B10975" s="558"/>
      <c r="C10975" s="559"/>
      <c r="D10975" s="560"/>
      <c r="E10975" s="560"/>
      <c r="F10975" s="561"/>
      <c r="G10975" s="489"/>
      <c r="H10975" s="489"/>
      <c r="I10975" s="562"/>
      <c r="J10975" s="492"/>
      <c r="K10975" s="458"/>
    </row>
    <row r="10976" spans="1:11">
      <c r="A10976" s="450"/>
      <c r="B10976" s="563"/>
      <c r="C10976" s="564"/>
      <c r="D10976" s="565"/>
      <c r="E10976" s="565"/>
      <c r="F10976" s="566"/>
      <c r="G10976" s="489"/>
      <c r="H10976" s="489"/>
      <c r="I10976" s="562"/>
      <c r="J10976" s="492"/>
      <c r="K10976" s="458"/>
    </row>
    <row r="10977" spans="1:11">
      <c r="A10977" s="450"/>
      <c r="B10977" s="1670" t="s">
        <v>138</v>
      </c>
      <c r="C10977" s="1670"/>
      <c r="D10977" s="1670"/>
      <c r="E10977" s="1670"/>
      <c r="F10977" s="1670"/>
      <c r="G10977" s="1670"/>
      <c r="H10977" s="1670"/>
      <c r="I10977" s="1670"/>
      <c r="J10977" s="501">
        <f>SUM(J10975:J10976)</f>
        <v>0</v>
      </c>
      <c r="K10977" s="458"/>
    </row>
    <row r="10978" spans="1:11">
      <c r="A10978" s="450"/>
      <c r="B10978" s="567"/>
      <c r="C10978" s="511"/>
      <c r="D10978" s="511"/>
      <c r="E10978" s="568"/>
      <c r="F10978" s="569"/>
      <c r="G10978" s="570"/>
      <c r="H10978" s="570"/>
      <c r="I10978" s="571"/>
      <c r="J10978" s="572"/>
      <c r="K10978" s="458"/>
    </row>
    <row r="10979" spans="1:11">
      <c r="A10979" s="450"/>
      <c r="B10979" s="573" t="s">
        <v>1127</v>
      </c>
      <c r="C10979" s="573"/>
      <c r="D10979" s="550"/>
      <c r="E10979" s="523"/>
      <c r="F10979" s="523"/>
      <c r="G10979" s="523"/>
      <c r="H10979" s="574"/>
      <c r="I10979" s="575"/>
      <c r="J10979" s="639">
        <f>(J10965+J10972+J10977)/E10965</f>
        <v>10.814999213454547</v>
      </c>
      <c r="K10979" s="458"/>
    </row>
    <row r="10980" spans="1:11">
      <c r="A10980" s="450"/>
      <c r="B10980" s="553"/>
      <c r="C10980" s="526"/>
      <c r="D10980" s="526"/>
      <c r="E10980" s="554"/>
      <c r="F10980" s="555"/>
      <c r="G10980" s="506"/>
      <c r="H10980" s="506"/>
      <c r="I10980" s="529"/>
      <c r="J10980" s="576"/>
      <c r="K10980" s="458"/>
    </row>
    <row r="10981" spans="1:11" ht="20.399999999999999">
      <c r="A10981" s="450"/>
      <c r="B10981" s="1667" t="s">
        <v>1128</v>
      </c>
      <c r="C10981" s="1668"/>
      <c r="D10981" s="1668"/>
      <c r="E10981" s="1668"/>
      <c r="F10981" s="1669"/>
      <c r="G10981" s="556" t="s">
        <v>494</v>
      </c>
      <c r="H10981" s="506" t="s">
        <v>1126</v>
      </c>
      <c r="I10981" s="557" t="s">
        <v>1115</v>
      </c>
      <c r="J10981" s="509" t="s">
        <v>482</v>
      </c>
      <c r="K10981" s="458"/>
    </row>
    <row r="10982" spans="1:11">
      <c r="A10982" s="450"/>
      <c r="B10982" s="558" t="s">
        <v>1631</v>
      </c>
      <c r="C10982" s="559"/>
      <c r="D10982" s="560"/>
      <c r="E10982" s="560"/>
      <c r="F10982" s="561"/>
      <c r="G10982" s="489">
        <v>0.6283185</v>
      </c>
      <c r="H10982" s="489" t="s">
        <v>1221</v>
      </c>
      <c r="I10982" s="562">
        <v>0.19</v>
      </c>
      <c r="J10982" s="492">
        <f t="shared" ref="J10982:J10983" si="307">G10982*I10982</f>
        <v>0.11938051500000001</v>
      </c>
      <c r="K10982" s="458"/>
    </row>
    <row r="10983" spans="1:11">
      <c r="A10983" s="450"/>
      <c r="B10983" s="563" t="s">
        <v>1634</v>
      </c>
      <c r="C10983" s="564"/>
      <c r="D10983" s="565"/>
      <c r="E10983" s="565"/>
      <c r="F10983" s="566"/>
      <c r="G10983" s="489">
        <v>1</v>
      </c>
      <c r="H10983" s="489" t="s">
        <v>1126</v>
      </c>
      <c r="I10983" s="562">
        <v>5.4</v>
      </c>
      <c r="J10983" s="492">
        <f t="shared" si="307"/>
        <v>5.4</v>
      </c>
      <c r="K10983" s="458"/>
    </row>
    <row r="10984" spans="1:11">
      <c r="A10984" s="450"/>
      <c r="B10984" s="563"/>
      <c r="C10984" s="564"/>
      <c r="D10984" s="565"/>
      <c r="E10984" s="565"/>
      <c r="F10984" s="566"/>
      <c r="G10984" s="489"/>
      <c r="H10984" s="489"/>
      <c r="I10984" s="743"/>
      <c r="J10984" s="492"/>
      <c r="K10984" s="458"/>
    </row>
    <row r="10985" spans="1:11">
      <c r="A10985" s="450"/>
      <c r="B10985" s="563"/>
      <c r="C10985" s="564"/>
      <c r="D10985" s="565"/>
      <c r="E10985" s="565"/>
      <c r="F10985" s="566"/>
      <c r="G10985" s="489"/>
      <c r="H10985" s="489"/>
      <c r="I10985" s="743"/>
      <c r="J10985" s="492"/>
      <c r="K10985" s="458"/>
    </row>
    <row r="10986" spans="1:11">
      <c r="A10986" s="450"/>
      <c r="B10986" s="563"/>
      <c r="C10986" s="564"/>
      <c r="D10986" s="565"/>
      <c r="E10986" s="565"/>
      <c r="F10986" s="566"/>
      <c r="G10986" s="489"/>
      <c r="H10986" s="489"/>
      <c r="I10986" s="743"/>
      <c r="J10986" s="492"/>
      <c r="K10986" s="458"/>
    </row>
    <row r="10987" spans="1:11">
      <c r="A10987" s="450"/>
      <c r="B10987" s="563"/>
      <c r="C10987" s="564"/>
      <c r="D10987" s="565"/>
      <c r="E10987" s="565"/>
      <c r="F10987" s="566"/>
      <c r="G10987" s="489"/>
      <c r="H10987" s="489"/>
      <c r="I10987" s="743"/>
      <c r="J10987" s="492"/>
      <c r="K10987" s="458"/>
    </row>
    <row r="10988" spans="1:11">
      <c r="A10988" s="450"/>
      <c r="B10988" s="563"/>
      <c r="C10988" s="564"/>
      <c r="D10988" s="565"/>
      <c r="E10988" s="565"/>
      <c r="F10988" s="566"/>
      <c r="G10988" s="489"/>
      <c r="H10988" s="489"/>
      <c r="I10988" s="743"/>
      <c r="J10988" s="492"/>
      <c r="K10988" s="458"/>
    </row>
    <row r="10989" spans="1:11">
      <c r="A10989" s="450"/>
      <c r="B10989" s="581"/>
      <c r="C10989" s="523"/>
      <c r="D10989" s="523"/>
      <c r="E10989" s="582"/>
      <c r="F10989" s="583"/>
      <c r="G10989" s="532"/>
      <c r="H10989" s="532"/>
      <c r="I10989" s="524" t="s">
        <v>138</v>
      </c>
      <c r="J10989" s="501">
        <f>SUM(J10982:J10988)</f>
        <v>5.5193805149999999</v>
      </c>
      <c r="K10989" s="458"/>
    </row>
    <row r="10990" spans="1:11">
      <c r="A10990" s="450"/>
      <c r="B10990" s="584"/>
      <c r="C10990" s="523"/>
      <c r="D10990" s="523"/>
      <c r="E10990" s="582"/>
      <c r="F10990" s="583"/>
      <c r="G10990" s="532"/>
      <c r="H10990" s="532"/>
      <c r="I10990" s="524"/>
      <c r="J10990" s="582"/>
      <c r="K10990" s="458"/>
    </row>
    <row r="10991" spans="1:11" ht="20.399999999999999">
      <c r="A10991" s="450"/>
      <c r="B10991" s="1667" t="s">
        <v>1141</v>
      </c>
      <c r="C10991" s="1668"/>
      <c r="D10991" s="1668"/>
      <c r="E10991" s="1668"/>
      <c r="F10991" s="1669"/>
      <c r="G10991" s="587" t="s">
        <v>494</v>
      </c>
      <c r="H10991" s="506" t="s">
        <v>1115</v>
      </c>
      <c r="I10991" s="557"/>
      <c r="J10991" s="509" t="s">
        <v>482</v>
      </c>
      <c r="K10991" s="458"/>
    </row>
    <row r="10992" spans="1:11">
      <c r="A10992" s="450"/>
      <c r="B10992" s="1654"/>
      <c r="C10992" s="1655"/>
      <c r="D10992" s="1655"/>
      <c r="E10992" s="1655"/>
      <c r="F10992" s="1656"/>
      <c r="G10992" s="489"/>
      <c r="H10992" s="1657"/>
      <c r="I10992" s="1658"/>
      <c r="J10992" s="492"/>
      <c r="K10992" s="458"/>
    </row>
    <row r="10993" spans="1:11">
      <c r="A10993" s="450"/>
      <c r="B10993" s="1659"/>
      <c r="C10993" s="1660"/>
      <c r="D10993" s="1660"/>
      <c r="E10993" s="1660"/>
      <c r="F10993" s="1661"/>
      <c r="G10993" s="496"/>
      <c r="H10993" s="1662"/>
      <c r="I10993" s="1663"/>
      <c r="J10993" s="492"/>
      <c r="K10993" s="458"/>
    </row>
    <row r="10994" spans="1:11">
      <c r="A10994" s="450"/>
      <c r="B10994" s="581"/>
      <c r="C10994" s="523"/>
      <c r="D10994" s="523"/>
      <c r="E10994" s="582"/>
      <c r="F10994" s="583"/>
      <c r="G10994" s="532"/>
      <c r="H10994" s="532"/>
      <c r="I10994" s="524" t="s">
        <v>138</v>
      </c>
      <c r="J10994" s="501">
        <f>SUM(J10992:J10993)</f>
        <v>0</v>
      </c>
      <c r="K10994" s="458"/>
    </row>
    <row r="10995" spans="1:11">
      <c r="A10995" s="450"/>
      <c r="B10995" s="523"/>
      <c r="C10995" s="523"/>
      <c r="D10995" s="523"/>
      <c r="E10995" s="523"/>
      <c r="F10995" s="523"/>
      <c r="G10995" s="523"/>
      <c r="H10995" s="523"/>
      <c r="I10995" s="524"/>
      <c r="J10995" s="523"/>
      <c r="K10995" s="458"/>
    </row>
    <row r="10996" spans="1:11">
      <c r="A10996" s="450"/>
      <c r="B10996" s="1645" t="s">
        <v>1142</v>
      </c>
      <c r="C10996" s="1646"/>
      <c r="D10996" s="1646"/>
      <c r="E10996" s="1646"/>
      <c r="F10996" s="1646"/>
      <c r="G10996" s="1646"/>
      <c r="H10996" s="1646"/>
      <c r="I10996" s="1647"/>
      <c r="J10996" s="573">
        <f>J10994+J10989+J10979</f>
        <v>16.334379728454547</v>
      </c>
      <c r="K10996" s="458"/>
    </row>
    <row r="10997" spans="1:11">
      <c r="A10997" s="450"/>
      <c r="B10997" s="523"/>
      <c r="C10997" s="523"/>
      <c r="D10997" s="523"/>
      <c r="E10997" s="523"/>
      <c r="F10997" s="523"/>
      <c r="G10997" s="523"/>
      <c r="H10997" s="523"/>
      <c r="I10997" s="524"/>
      <c r="J10997" s="523"/>
      <c r="K10997" s="458"/>
    </row>
    <row r="10998" spans="1:11">
      <c r="A10998" s="450"/>
      <c r="B10998" s="1645" t="s">
        <v>1143</v>
      </c>
      <c r="C10998" s="1646"/>
      <c r="D10998" s="1646"/>
      <c r="E10998" s="1646"/>
      <c r="F10998" s="1646"/>
      <c r="G10998" s="1646"/>
      <c r="H10998" s="1646"/>
      <c r="I10998" s="1647"/>
      <c r="J10998" s="501">
        <f>J10996*0</f>
        <v>0</v>
      </c>
      <c r="K10998" s="458"/>
    </row>
    <row r="10999" spans="1:11">
      <c r="A10999" s="450"/>
      <c r="B10999" s="523"/>
      <c r="C10999" s="523"/>
      <c r="D10999" s="523"/>
      <c r="E10999" s="523"/>
      <c r="F10999" s="523"/>
      <c r="G10999" s="523"/>
      <c r="H10999" s="523"/>
      <c r="I10999" s="524"/>
      <c r="J10999" s="523"/>
      <c r="K10999" s="458"/>
    </row>
    <row r="11000" spans="1:11">
      <c r="A11000" s="450"/>
      <c r="B11000" s="1645" t="s">
        <v>1144</v>
      </c>
      <c r="C11000" s="1646"/>
      <c r="D11000" s="1646"/>
      <c r="E11000" s="1646"/>
      <c r="F11000" s="1646"/>
      <c r="G11000" s="1646"/>
      <c r="H11000" s="1646"/>
      <c r="I11000" s="1647"/>
      <c r="J11000" s="573">
        <f>J10996+J10998</f>
        <v>16.334379728454547</v>
      </c>
      <c r="K11000" s="458"/>
    </row>
    <row r="11001" spans="1:11">
      <c r="A11001" s="450"/>
      <c r="B11001" s="511"/>
      <c r="C11001" s="511"/>
      <c r="D11001" s="511"/>
      <c r="E11001" s="511"/>
      <c r="F11001" s="511"/>
      <c r="G11001" s="511"/>
      <c r="H11001" s="511"/>
      <c r="I11001" s="571"/>
      <c r="J11001" s="511"/>
      <c r="K11001" s="458"/>
    </row>
    <row r="11002" spans="1:11">
      <c r="A11002" s="450"/>
      <c r="B11002" s="589"/>
      <c r="C11002" s="559"/>
      <c r="D11002" s="559"/>
      <c r="E11002" s="559"/>
      <c r="F11002" s="559"/>
      <c r="G11002" s="559"/>
      <c r="H11002" s="559"/>
      <c r="I11002" s="559"/>
      <c r="J11002" s="590"/>
      <c r="K11002" s="458"/>
    </row>
    <row r="11003" spans="1:11">
      <c r="A11003" s="450"/>
      <c r="B11003" s="591"/>
      <c r="C11003" s="592"/>
      <c r="D11003" s="593"/>
      <c r="E11003" s="593"/>
      <c r="F11003" s="594" t="s">
        <v>1119</v>
      </c>
      <c r="G11003" s="595" t="s">
        <v>1119</v>
      </c>
      <c r="H11003" s="592"/>
      <c r="I11003" s="592"/>
      <c r="J11003" s="596"/>
      <c r="K11003" s="458"/>
    </row>
    <row r="11004" spans="1:11">
      <c r="A11004" s="450"/>
      <c r="B11004" s="459"/>
      <c r="C11004" s="459"/>
      <c r="D11004" s="459"/>
      <c r="E11004" s="459"/>
      <c r="F11004" s="459"/>
      <c r="G11004" s="459"/>
      <c r="H11004" s="459"/>
      <c r="I11004" s="459"/>
      <c r="J11004" s="459"/>
      <c r="K11004" s="458"/>
    </row>
    <row r="11005" spans="1:11">
      <c r="A11005" s="450"/>
      <c r="B11005" s="597"/>
      <c r="C11005" s="598"/>
      <c r="D11005" s="598"/>
      <c r="E11005" s="598"/>
      <c r="F11005" s="599"/>
      <c r="G11005" s="600" t="s">
        <v>482</v>
      </c>
      <c r="H11005" s="502"/>
      <c r="I11005" s="502"/>
      <c r="J11005" s="505"/>
      <c r="K11005" s="458"/>
    </row>
    <row r="11006" spans="1:11">
      <c r="A11006" s="450"/>
      <c r="B11006" s="601"/>
      <c r="C11006" s="602"/>
      <c r="D11006" s="602"/>
      <c r="E11006" s="602"/>
      <c r="F11006" s="603"/>
      <c r="G11006" s="1648" t="s">
        <v>1145</v>
      </c>
      <c r="H11006" s="1649"/>
      <c r="I11006" s="1649"/>
      <c r="J11006" s="1650"/>
      <c r="K11006" s="458"/>
    </row>
    <row r="11007" spans="1:11">
      <c r="A11007" s="450"/>
      <c r="B11007" s="604"/>
      <c r="C11007" s="605"/>
      <c r="D11007" s="605"/>
      <c r="E11007" s="605"/>
      <c r="F11007" s="606"/>
      <c r="G11007" s="607"/>
      <c r="H11007" s="1651"/>
      <c r="I11007" s="1652"/>
      <c r="J11007" s="1653"/>
      <c r="K11007" s="458"/>
    </row>
    <row r="11008" spans="1:11" ht="15" thickBot="1">
      <c r="A11008" s="608"/>
      <c r="B11008" s="609"/>
      <c r="C11008" s="609"/>
      <c r="D11008" s="609"/>
      <c r="E11008" s="609"/>
      <c r="F11008" s="609"/>
      <c r="G11008" s="609"/>
      <c r="H11008" s="609"/>
      <c r="I11008" s="609"/>
      <c r="J11008" s="609"/>
      <c r="K11008" s="610"/>
    </row>
    <row r="11009" spans="1:11">
      <c r="A11009" s="447"/>
      <c r="B11009" s="448"/>
      <c r="C11009" s="448"/>
      <c r="D11009" s="448"/>
      <c r="E11009" s="448"/>
      <c r="F11009" s="448"/>
      <c r="G11009" s="448"/>
      <c r="H11009" s="448"/>
      <c r="I11009" s="448"/>
      <c r="J11009" s="448"/>
      <c r="K11009" s="449"/>
    </row>
    <row r="11010" spans="1:11">
      <c r="A11010" s="450"/>
      <c r="B11010" s="451" t="s">
        <v>141</v>
      </c>
      <c r="C11010" s="452"/>
      <c r="D11010" s="453" t="s">
        <v>1105</v>
      </c>
      <c r="E11010" s="454"/>
      <c r="F11010" s="455"/>
      <c r="G11010" s="455"/>
      <c r="H11010" s="456"/>
      <c r="I11010" s="456"/>
      <c r="J11010" s="457"/>
      <c r="K11010" s="458"/>
    </row>
    <row r="11011" spans="1:11">
      <c r="A11011" s="450"/>
      <c r="B11011" s="459"/>
      <c r="C11011" s="459"/>
      <c r="D11011" s="459"/>
      <c r="E11011" s="459"/>
      <c r="F11011" s="459"/>
      <c r="G11011" s="459"/>
      <c r="H11011" s="459"/>
      <c r="I11011" s="459"/>
      <c r="J11011" s="459"/>
      <c r="K11011" s="458"/>
    </row>
    <row r="11012" spans="1:11">
      <c r="A11012" s="450"/>
      <c r="B11012" s="460" t="s">
        <v>1173</v>
      </c>
      <c r="C11012" s="461" t="s">
        <v>1107</v>
      </c>
      <c r="D11012" s="1671" t="s">
        <v>198</v>
      </c>
      <c r="E11012" s="1672"/>
      <c r="F11012" s="1672"/>
      <c r="G11012" s="1672"/>
      <c r="H11012" s="1672"/>
      <c r="I11012" s="1673"/>
      <c r="J11012" s="462" t="s">
        <v>1108</v>
      </c>
      <c r="K11012" s="458"/>
    </row>
    <row r="11013" spans="1:11" ht="21" customHeight="1">
      <c r="A11013" s="450"/>
      <c r="B11013" s="463">
        <v>80514</v>
      </c>
      <c r="C11013" s="464"/>
      <c r="D11013" s="1674" t="s">
        <v>1635</v>
      </c>
      <c r="E11013" s="1675"/>
      <c r="F11013" s="1675"/>
      <c r="G11013" s="1675"/>
      <c r="H11013" s="1675"/>
      <c r="I11013" s="1676"/>
      <c r="J11013" s="468" t="str">
        <f>F11030</f>
        <v>U</v>
      </c>
      <c r="K11013" s="458"/>
    </row>
    <row r="11014" spans="1:11">
      <c r="A11014" s="450"/>
      <c r="B11014" s="469"/>
      <c r="C11014" s="469"/>
      <c r="D11014" s="469"/>
      <c r="E11014" s="469"/>
      <c r="F11014" s="469"/>
      <c r="G11014" s="469"/>
      <c r="H11014" s="469"/>
      <c r="I11014" s="470"/>
      <c r="J11014" s="471"/>
      <c r="K11014" s="458"/>
    </row>
    <row r="11015" spans="1:11">
      <c r="A11015" s="450"/>
      <c r="B11015" s="1648" t="s">
        <v>1111</v>
      </c>
      <c r="C11015" s="1650"/>
      <c r="D11015" s="1679" t="s">
        <v>873</v>
      </c>
      <c r="E11015" s="1681" t="s">
        <v>1112</v>
      </c>
      <c r="F11015" s="472" t="s">
        <v>1113</v>
      </c>
      <c r="G11015" s="473"/>
      <c r="H11015" s="472" t="s">
        <v>1114</v>
      </c>
      <c r="I11015" s="473"/>
      <c r="J11015" s="474" t="s">
        <v>1115</v>
      </c>
      <c r="K11015" s="458"/>
    </row>
    <row r="11016" spans="1:11">
      <c r="A11016" s="450"/>
      <c r="B11016" s="1677"/>
      <c r="C11016" s="1678"/>
      <c r="D11016" s="1680"/>
      <c r="E11016" s="1682"/>
      <c r="F11016" s="475" t="s">
        <v>1116</v>
      </c>
      <c r="G11016" s="475" t="s">
        <v>1117</v>
      </c>
      <c r="H11016" s="475" t="s">
        <v>1116</v>
      </c>
      <c r="I11016" s="476" t="s">
        <v>1117</v>
      </c>
      <c r="J11016" s="477" t="s">
        <v>1118</v>
      </c>
      <c r="K11016" s="458"/>
    </row>
    <row r="11017" spans="1:11">
      <c r="A11017" s="450"/>
      <c r="B11017" s="486"/>
      <c r="C11017" s="487"/>
      <c r="D11017" s="488"/>
      <c r="E11017" s="481"/>
      <c r="F11017" s="481"/>
      <c r="G11017" s="482"/>
      <c r="H11017" s="490"/>
      <c r="I11017" s="484"/>
      <c r="J11017" s="492"/>
      <c r="K11017" s="458"/>
    </row>
    <row r="11018" spans="1:11">
      <c r="A11018" s="450"/>
      <c r="B11018" s="486"/>
      <c r="C11018" s="487"/>
      <c r="D11018" s="488"/>
      <c r="E11018" s="489"/>
      <c r="F11018" s="489"/>
      <c r="G11018" s="489"/>
      <c r="H11018" s="490"/>
      <c r="I11018" s="491"/>
      <c r="J11018" s="492">
        <f>H11018*F11018*E11018+I11018*G11018*E11018</f>
        <v>0</v>
      </c>
      <c r="K11018" s="458"/>
    </row>
    <row r="11019" spans="1:11">
      <c r="A11019" s="450"/>
      <c r="B11019" s="493"/>
      <c r="C11019" s="494"/>
      <c r="D11019" s="495"/>
      <c r="E11019" s="496"/>
      <c r="F11019" s="496"/>
      <c r="G11019" s="496"/>
      <c r="H11019" s="497"/>
      <c r="I11019" s="498"/>
      <c r="J11019" s="492">
        <f>H11019*F11019*E11019+I11019*G11019*E11019</f>
        <v>0</v>
      </c>
      <c r="K11019" s="458"/>
    </row>
    <row r="11020" spans="1:11">
      <c r="A11020" s="450"/>
      <c r="B11020" s="499" t="s">
        <v>1119</v>
      </c>
      <c r="C11020" s="469"/>
      <c r="D11020" s="469"/>
      <c r="E11020" s="469"/>
      <c r="F11020" s="469"/>
      <c r="G11020" s="469"/>
      <c r="H11020" s="469"/>
      <c r="I11020" s="500" t="s">
        <v>138</v>
      </c>
      <c r="J11020" s="501">
        <f>SUM(J11017:J11019)</f>
        <v>0</v>
      </c>
      <c r="K11020" s="458"/>
    </row>
    <row r="11021" spans="1:11">
      <c r="A11021" s="450"/>
      <c r="B11021" s="502"/>
      <c r="C11021" s="502"/>
      <c r="D11021" s="502"/>
      <c r="E11021" s="502"/>
      <c r="F11021" s="502"/>
      <c r="G11021" s="502"/>
      <c r="H11021" s="502"/>
      <c r="I11021" s="503"/>
      <c r="J11021" s="504"/>
      <c r="K11021" s="458"/>
    </row>
    <row r="11022" spans="1:11" ht="20.399999999999999">
      <c r="A11022" s="450"/>
      <c r="B11022" s="1664" t="s">
        <v>1120</v>
      </c>
      <c r="C11022" s="1665"/>
      <c r="D11022" s="1665"/>
      <c r="E11022" s="1666"/>
      <c r="F11022" s="505" t="s">
        <v>873</v>
      </c>
      <c r="G11022" s="506"/>
      <c r="H11022" s="507" t="s">
        <v>560</v>
      </c>
      <c r="I11022" s="508" t="s">
        <v>1121</v>
      </c>
      <c r="J11022" s="509" t="s">
        <v>1122</v>
      </c>
      <c r="K11022" s="458"/>
    </row>
    <row r="11023" spans="1:11">
      <c r="A11023" s="450"/>
      <c r="B11023" s="510"/>
      <c r="C11023" s="511"/>
      <c r="D11023" s="512"/>
      <c r="E11023" s="513"/>
      <c r="F11023" s="514"/>
      <c r="G11023" s="515"/>
      <c r="H11023" s="516"/>
      <c r="I11023" s="484"/>
      <c r="J11023" s="485"/>
      <c r="K11023" s="458"/>
    </row>
    <row r="11024" spans="1:11">
      <c r="A11024" s="450"/>
      <c r="B11024" s="517"/>
      <c r="C11024" s="518"/>
      <c r="D11024" s="459"/>
      <c r="E11024" s="487"/>
      <c r="F11024" s="488"/>
      <c r="G11024" s="519"/>
      <c r="H11024" s="520"/>
      <c r="I11024" s="521"/>
      <c r="J11024" s="492"/>
      <c r="K11024" s="458"/>
    </row>
    <row r="11025" spans="1:11">
      <c r="A11025" s="450"/>
      <c r="B11025" s="517" t="s">
        <v>734</v>
      </c>
      <c r="C11025" s="518"/>
      <c r="D11025" s="459"/>
      <c r="E11025" s="487"/>
      <c r="F11025" s="488"/>
      <c r="G11025" s="519"/>
      <c r="H11025" s="520">
        <v>0.14000000000000001</v>
      </c>
      <c r="I11025" s="521">
        <f>VLOOKUP(B11025,'MÃO DE OBRA'!$A:$E,5,FALSE)/220</f>
        <v>23.596363636363641</v>
      </c>
      <c r="J11025" s="492">
        <f t="shared" ref="J11025:J11026" si="308">H11025*I11025</f>
        <v>3.3034909090909101</v>
      </c>
      <c r="K11025" s="458"/>
    </row>
    <row r="11026" spans="1:11">
      <c r="A11026" s="450"/>
      <c r="B11026" s="517" t="s">
        <v>626</v>
      </c>
      <c r="C11026" s="518"/>
      <c r="D11026" s="459"/>
      <c r="E11026" s="487"/>
      <c r="F11026" s="488"/>
      <c r="G11026" s="519"/>
      <c r="H11026" s="520">
        <v>0.14000000000000001</v>
      </c>
      <c r="I11026" s="521">
        <f>VLOOKUP(B11026,'MÃO DE OBRA'!$A:$E,5,FALSE)/220</f>
        <v>15.730909090909092</v>
      </c>
      <c r="J11026" s="492">
        <f t="shared" si="308"/>
        <v>2.2023272727272731</v>
      </c>
      <c r="K11026" s="458"/>
    </row>
    <row r="11027" spans="1:11">
      <c r="A11027" s="450"/>
      <c r="B11027" s="517"/>
      <c r="C11027" s="518"/>
      <c r="D11027" s="459"/>
      <c r="E11027" s="487"/>
      <c r="F11027" s="488"/>
      <c r="G11027" s="519"/>
      <c r="H11027" s="520"/>
      <c r="I11027" s="491"/>
      <c r="J11027" s="492">
        <f>H11027*I11027</f>
        <v>0</v>
      </c>
      <c r="K11027" s="458"/>
    </row>
    <row r="11028" spans="1:11">
      <c r="A11028" s="450"/>
      <c r="B11028" s="499" t="s">
        <v>1119</v>
      </c>
      <c r="C11028" s="502"/>
      <c r="D11028" s="502"/>
      <c r="E11028" s="502"/>
      <c r="F11028" s="502"/>
      <c r="G11028" s="502"/>
      <c r="H11028" s="502"/>
      <c r="I11028" s="522" t="s">
        <v>138</v>
      </c>
      <c r="J11028" s="501">
        <f>SUM(J11023:J11027)</f>
        <v>5.5058181818181833</v>
      </c>
      <c r="K11028" s="458"/>
    </row>
    <row r="11029" spans="1:11">
      <c r="A11029" s="450"/>
      <c r="B11029" s="523"/>
      <c r="C11029" s="523"/>
      <c r="D11029" s="523"/>
      <c r="E11029" s="523"/>
      <c r="F11029" s="523"/>
      <c r="G11029" s="523"/>
      <c r="H11029" s="523"/>
      <c r="I11029" s="524"/>
      <c r="J11029" s="523"/>
      <c r="K11029" s="458"/>
    </row>
    <row r="11030" spans="1:11">
      <c r="A11030" s="450"/>
      <c r="B11030" s="525" t="s">
        <v>1123</v>
      </c>
      <c r="C11030" s="526"/>
      <c r="D11030" s="523"/>
      <c r="E11030" s="527">
        <v>1</v>
      </c>
      <c r="F11030" s="528" t="s">
        <v>1563</v>
      </c>
      <c r="G11030" s="506"/>
      <c r="H11030" s="506"/>
      <c r="I11030" s="529" t="s">
        <v>1124</v>
      </c>
      <c r="J11030" s="501">
        <f>J11020+J11028</f>
        <v>5.5058181818181833</v>
      </c>
      <c r="K11030" s="458"/>
    </row>
    <row r="11031" spans="1:11">
      <c r="A11031" s="450"/>
      <c r="B11031" s="530"/>
      <c r="C11031" s="523"/>
      <c r="D11031" s="523"/>
      <c r="E11031" s="531"/>
      <c r="F11031" s="532"/>
      <c r="G11031" s="532"/>
      <c r="H11031" s="532"/>
      <c r="I11031" s="524"/>
      <c r="J11031" s="523"/>
      <c r="K11031" s="458"/>
    </row>
    <row r="11032" spans="1:11" ht="20.399999999999999">
      <c r="A11032" s="450"/>
      <c r="B11032" s="1667" t="s">
        <v>481</v>
      </c>
      <c r="C11032" s="1668"/>
      <c r="D11032" s="1668"/>
      <c r="E11032" s="1669"/>
      <c r="F11032" s="533" t="s">
        <v>873</v>
      </c>
      <c r="G11032" s="534" t="s">
        <v>493</v>
      </c>
      <c r="H11032" s="507" t="s">
        <v>1115</v>
      </c>
      <c r="I11032" s="535" t="s">
        <v>480</v>
      </c>
      <c r="J11032" s="536" t="s">
        <v>482</v>
      </c>
      <c r="K11032" s="458"/>
    </row>
    <row r="11033" spans="1:11">
      <c r="A11033" s="450"/>
      <c r="B11033" s="537"/>
      <c r="C11033" s="538"/>
      <c r="D11033" s="538"/>
      <c r="E11033" s="539"/>
      <c r="F11033" s="540"/>
      <c r="G11033" s="541"/>
      <c r="H11033" s="547"/>
      <c r="I11033" s="543"/>
      <c r="J11033" s="485"/>
      <c r="K11033" s="458"/>
    </row>
    <row r="11034" spans="1:11">
      <c r="A11034" s="450"/>
      <c r="B11034" s="537"/>
      <c r="C11034" s="518"/>
      <c r="D11034" s="518"/>
      <c r="E11034" s="487"/>
      <c r="F11034" s="540"/>
      <c r="G11034" s="541"/>
      <c r="H11034" s="547"/>
      <c r="I11034" s="543"/>
      <c r="J11034" s="492"/>
      <c r="K11034" s="458"/>
    </row>
    <row r="11035" spans="1:11">
      <c r="A11035" s="450"/>
      <c r="B11035" s="517"/>
      <c r="C11035" s="518"/>
      <c r="D11035" s="518"/>
      <c r="E11035" s="487"/>
      <c r="F11035" s="488"/>
      <c r="G11035" s="546"/>
      <c r="H11035" s="547"/>
      <c r="I11035" s="543"/>
      <c r="J11035" s="492">
        <f>H11035*I11035*E11017*F11017</f>
        <v>0</v>
      </c>
      <c r="K11035" s="458"/>
    </row>
    <row r="11036" spans="1:11">
      <c r="A11036" s="450"/>
      <c r="B11036" s="517"/>
      <c r="C11036" s="526"/>
      <c r="D11036" s="526"/>
      <c r="E11036" s="494"/>
      <c r="F11036" s="488"/>
      <c r="G11036" s="468"/>
      <c r="H11036" s="547"/>
      <c r="I11036" s="548"/>
      <c r="J11036" s="492">
        <f>H11036*I11036*E11018*F11018</f>
        <v>0</v>
      </c>
      <c r="K11036" s="458"/>
    </row>
    <row r="11037" spans="1:11">
      <c r="A11037" s="450"/>
      <c r="B11037" s="550" t="s">
        <v>1119</v>
      </c>
      <c r="C11037" s="526"/>
      <c r="D11037" s="526"/>
      <c r="E11037" s="526"/>
      <c r="F11037" s="523"/>
      <c r="G11037" s="526"/>
      <c r="H11037" s="551"/>
      <c r="I11037" s="552" t="s">
        <v>138</v>
      </c>
      <c r="J11037" s="501">
        <f>SUM(J11033:J11036)</f>
        <v>0</v>
      </c>
      <c r="K11037" s="458"/>
    </row>
    <row r="11038" spans="1:11">
      <c r="A11038" s="450"/>
      <c r="B11038" s="553"/>
      <c r="C11038" s="526"/>
      <c r="D11038" s="526"/>
      <c r="E11038" s="554"/>
      <c r="F11038" s="555"/>
      <c r="G11038" s="506"/>
      <c r="H11038" s="506"/>
      <c r="I11038" s="529"/>
      <c r="J11038" s="554"/>
      <c r="K11038" s="458"/>
    </row>
    <row r="11039" spans="1:11" ht="20.399999999999999">
      <c r="A11039" s="450"/>
      <c r="B11039" s="1667" t="s">
        <v>1125</v>
      </c>
      <c r="C11039" s="1668"/>
      <c r="D11039" s="1668"/>
      <c r="E11039" s="1668"/>
      <c r="F11039" s="1669"/>
      <c r="G11039" s="556" t="s">
        <v>494</v>
      </c>
      <c r="H11039" s="506" t="s">
        <v>1126</v>
      </c>
      <c r="I11039" s="557" t="s">
        <v>1115</v>
      </c>
      <c r="J11039" s="509" t="s">
        <v>482</v>
      </c>
      <c r="K11039" s="458"/>
    </row>
    <row r="11040" spans="1:11">
      <c r="A11040" s="450"/>
      <c r="B11040" s="558"/>
      <c r="C11040" s="559"/>
      <c r="D11040" s="560"/>
      <c r="E11040" s="560"/>
      <c r="F11040" s="561"/>
      <c r="G11040" s="489"/>
      <c r="H11040" s="489"/>
      <c r="I11040" s="562"/>
      <c r="J11040" s="492"/>
      <c r="K11040" s="458"/>
    </row>
    <row r="11041" spans="1:11">
      <c r="A11041" s="450"/>
      <c r="B11041" s="563"/>
      <c r="C11041" s="564"/>
      <c r="D11041" s="565"/>
      <c r="E11041" s="565"/>
      <c r="F11041" s="566"/>
      <c r="G11041" s="489"/>
      <c r="H11041" s="489"/>
      <c r="I11041" s="562"/>
      <c r="J11041" s="492"/>
      <c r="K11041" s="458"/>
    </row>
    <row r="11042" spans="1:11">
      <c r="A11042" s="450"/>
      <c r="B11042" s="1670" t="s">
        <v>138</v>
      </c>
      <c r="C11042" s="1670"/>
      <c r="D11042" s="1670"/>
      <c r="E11042" s="1670"/>
      <c r="F11042" s="1670"/>
      <c r="G11042" s="1670"/>
      <c r="H11042" s="1670"/>
      <c r="I11042" s="1670"/>
      <c r="J11042" s="501">
        <f>SUM(J11040:J11041)</f>
        <v>0</v>
      </c>
      <c r="K11042" s="458"/>
    </row>
    <row r="11043" spans="1:11">
      <c r="A11043" s="450"/>
      <c r="B11043" s="567"/>
      <c r="C11043" s="511"/>
      <c r="D11043" s="511"/>
      <c r="E11043" s="568"/>
      <c r="F11043" s="569"/>
      <c r="G11043" s="570"/>
      <c r="H11043" s="570"/>
      <c r="I11043" s="571"/>
      <c r="J11043" s="572"/>
      <c r="K11043" s="458"/>
    </row>
    <row r="11044" spans="1:11">
      <c r="A11044" s="450"/>
      <c r="B11044" s="573" t="s">
        <v>1127</v>
      </c>
      <c r="C11044" s="573"/>
      <c r="D11044" s="550"/>
      <c r="E11044" s="523"/>
      <c r="F11044" s="523"/>
      <c r="G11044" s="523"/>
      <c r="H11044" s="574"/>
      <c r="I11044" s="575"/>
      <c r="J11044" s="639">
        <f>(J11030+J11037+J11042)/E11030</f>
        <v>5.5058181818181833</v>
      </c>
      <c r="K11044" s="458"/>
    </row>
    <row r="11045" spans="1:11">
      <c r="A11045" s="450"/>
      <c r="B11045" s="553"/>
      <c r="C11045" s="526"/>
      <c r="D11045" s="526"/>
      <c r="E11045" s="554"/>
      <c r="F11045" s="555"/>
      <c r="G11045" s="506"/>
      <c r="H11045" s="506"/>
      <c r="I11045" s="529"/>
      <c r="J11045" s="576"/>
      <c r="K11045" s="458"/>
    </row>
    <row r="11046" spans="1:11" ht="20.399999999999999">
      <c r="A11046" s="450"/>
      <c r="B11046" s="1667" t="s">
        <v>1128</v>
      </c>
      <c r="C11046" s="1668"/>
      <c r="D11046" s="1668"/>
      <c r="E11046" s="1668"/>
      <c r="F11046" s="1669"/>
      <c r="G11046" s="556" t="s">
        <v>494</v>
      </c>
      <c r="H11046" s="506" t="s">
        <v>1126</v>
      </c>
      <c r="I11046" s="557" t="s">
        <v>1115</v>
      </c>
      <c r="J11046" s="509" t="s">
        <v>482</v>
      </c>
      <c r="K11046" s="458"/>
    </row>
    <row r="11047" spans="1:11">
      <c r="A11047" s="450"/>
      <c r="B11047" s="558" t="s">
        <v>1636</v>
      </c>
      <c r="C11047" s="559"/>
      <c r="D11047" s="560"/>
      <c r="E11047" s="560"/>
      <c r="F11047" s="561"/>
      <c r="G11047" s="489">
        <v>1</v>
      </c>
      <c r="H11047" s="489" t="s">
        <v>1126</v>
      </c>
      <c r="I11047" s="562">
        <v>24.9</v>
      </c>
      <c r="J11047" s="492">
        <f t="shared" ref="J11047:J11048" si="309">G11047*I11047</f>
        <v>24.9</v>
      </c>
      <c r="K11047" s="458"/>
    </row>
    <row r="11048" spans="1:11">
      <c r="A11048" s="450"/>
      <c r="B11048" s="563" t="s">
        <v>1637</v>
      </c>
      <c r="C11048" s="564"/>
      <c r="D11048" s="565"/>
      <c r="E11048" s="565"/>
      <c r="F11048" s="566"/>
      <c r="G11048" s="489">
        <v>1</v>
      </c>
      <c r="H11048" s="489" t="s">
        <v>1126</v>
      </c>
      <c r="I11048" s="562">
        <v>10.43</v>
      </c>
      <c r="J11048" s="492">
        <f t="shared" si="309"/>
        <v>10.43</v>
      </c>
      <c r="K11048" s="458"/>
    </row>
    <row r="11049" spans="1:11">
      <c r="A11049" s="450"/>
      <c r="B11049" s="563"/>
      <c r="C11049" s="564"/>
      <c r="D11049" s="565"/>
      <c r="E11049" s="565"/>
      <c r="F11049" s="566"/>
      <c r="G11049" s="489"/>
      <c r="H11049" s="489"/>
      <c r="I11049" s="743"/>
      <c r="J11049" s="492"/>
      <c r="K11049" s="458"/>
    </row>
    <row r="11050" spans="1:11">
      <c r="A11050" s="450"/>
      <c r="B11050" s="563"/>
      <c r="C11050" s="564"/>
      <c r="D11050" s="565"/>
      <c r="E11050" s="565"/>
      <c r="F11050" s="566"/>
      <c r="G11050" s="489"/>
      <c r="H11050" s="489"/>
      <c r="I11050" s="743"/>
      <c r="J11050" s="492"/>
      <c r="K11050" s="458"/>
    </row>
    <row r="11051" spans="1:11">
      <c r="A11051" s="450"/>
      <c r="B11051" s="563"/>
      <c r="C11051" s="564"/>
      <c r="D11051" s="565"/>
      <c r="E11051" s="565"/>
      <c r="F11051" s="566"/>
      <c r="G11051" s="489"/>
      <c r="H11051" s="489"/>
      <c r="I11051" s="743"/>
      <c r="J11051" s="492"/>
      <c r="K11051" s="458"/>
    </row>
    <row r="11052" spans="1:11">
      <c r="A11052" s="450"/>
      <c r="B11052" s="563"/>
      <c r="C11052" s="564"/>
      <c r="D11052" s="565"/>
      <c r="E11052" s="565"/>
      <c r="F11052" s="566"/>
      <c r="G11052" s="489"/>
      <c r="H11052" s="489"/>
      <c r="I11052" s="743"/>
      <c r="J11052" s="492"/>
      <c r="K11052" s="458"/>
    </row>
    <row r="11053" spans="1:11">
      <c r="A11053" s="450"/>
      <c r="B11053" s="563"/>
      <c r="C11053" s="564"/>
      <c r="D11053" s="565"/>
      <c r="E11053" s="565"/>
      <c r="F11053" s="566"/>
      <c r="G11053" s="489"/>
      <c r="H11053" s="489"/>
      <c r="I11053" s="743"/>
      <c r="J11053" s="492"/>
      <c r="K11053" s="458"/>
    </row>
    <row r="11054" spans="1:11">
      <c r="A11054" s="450"/>
      <c r="B11054" s="581"/>
      <c r="C11054" s="523"/>
      <c r="D11054" s="523"/>
      <c r="E11054" s="582"/>
      <c r="F11054" s="583"/>
      <c r="G11054" s="532"/>
      <c r="H11054" s="532"/>
      <c r="I11054" s="524" t="s">
        <v>138</v>
      </c>
      <c r="J11054" s="501">
        <f>SUM(J11047:J11053)</f>
        <v>35.33</v>
      </c>
      <c r="K11054" s="458"/>
    </row>
    <row r="11055" spans="1:11">
      <c r="A11055" s="450"/>
      <c r="B11055" s="584"/>
      <c r="C11055" s="523"/>
      <c r="D11055" s="523"/>
      <c r="E11055" s="582"/>
      <c r="F11055" s="583"/>
      <c r="G11055" s="532"/>
      <c r="H11055" s="532"/>
      <c r="I11055" s="524"/>
      <c r="J11055" s="582"/>
      <c r="K11055" s="458"/>
    </row>
    <row r="11056" spans="1:11" ht="20.399999999999999">
      <c r="A11056" s="450"/>
      <c r="B11056" s="1667" t="s">
        <v>1141</v>
      </c>
      <c r="C11056" s="1668"/>
      <c r="D11056" s="1668"/>
      <c r="E11056" s="1668"/>
      <c r="F11056" s="1669"/>
      <c r="G11056" s="587" t="s">
        <v>494</v>
      </c>
      <c r="H11056" s="506" t="s">
        <v>1115</v>
      </c>
      <c r="I11056" s="557"/>
      <c r="J11056" s="509" t="s">
        <v>482</v>
      </c>
      <c r="K11056" s="458"/>
    </row>
    <row r="11057" spans="1:11">
      <c r="A11057" s="450"/>
      <c r="B11057" s="1654"/>
      <c r="C11057" s="1655"/>
      <c r="D11057" s="1655"/>
      <c r="E11057" s="1655"/>
      <c r="F11057" s="1656"/>
      <c r="G11057" s="489"/>
      <c r="H11057" s="1657"/>
      <c r="I11057" s="1658"/>
      <c r="J11057" s="492"/>
      <c r="K11057" s="458"/>
    </row>
    <row r="11058" spans="1:11">
      <c r="A11058" s="450"/>
      <c r="B11058" s="1659"/>
      <c r="C11058" s="1660"/>
      <c r="D11058" s="1660"/>
      <c r="E11058" s="1660"/>
      <c r="F11058" s="1661"/>
      <c r="G11058" s="496"/>
      <c r="H11058" s="1662"/>
      <c r="I11058" s="1663"/>
      <c r="J11058" s="492"/>
      <c r="K11058" s="458"/>
    </row>
    <row r="11059" spans="1:11">
      <c r="A11059" s="450"/>
      <c r="B11059" s="581"/>
      <c r="C11059" s="523"/>
      <c r="D11059" s="523"/>
      <c r="E11059" s="582"/>
      <c r="F11059" s="583"/>
      <c r="G11059" s="532"/>
      <c r="H11059" s="532"/>
      <c r="I11059" s="524" t="s">
        <v>138</v>
      </c>
      <c r="J11059" s="501">
        <f>SUM(J11057:J11058)</f>
        <v>0</v>
      </c>
      <c r="K11059" s="458"/>
    </row>
    <row r="11060" spans="1:11">
      <c r="A11060" s="450"/>
      <c r="B11060" s="523"/>
      <c r="C11060" s="523"/>
      <c r="D11060" s="523"/>
      <c r="E11060" s="523"/>
      <c r="F11060" s="523"/>
      <c r="G11060" s="523"/>
      <c r="H11060" s="523"/>
      <c r="I11060" s="524"/>
      <c r="J11060" s="523"/>
      <c r="K11060" s="458"/>
    </row>
    <row r="11061" spans="1:11">
      <c r="A11061" s="450"/>
      <c r="B11061" s="1645" t="s">
        <v>1142</v>
      </c>
      <c r="C11061" s="1646"/>
      <c r="D11061" s="1646"/>
      <c r="E11061" s="1646"/>
      <c r="F11061" s="1646"/>
      <c r="G11061" s="1646"/>
      <c r="H11061" s="1646"/>
      <c r="I11061" s="1647"/>
      <c r="J11061" s="573">
        <f>J11059+J11054+J11044</f>
        <v>40.835818181818183</v>
      </c>
      <c r="K11061" s="458"/>
    </row>
    <row r="11062" spans="1:11">
      <c r="A11062" s="450"/>
      <c r="B11062" s="523"/>
      <c r="C11062" s="523"/>
      <c r="D11062" s="523"/>
      <c r="E11062" s="523"/>
      <c r="F11062" s="523"/>
      <c r="G11062" s="523"/>
      <c r="H11062" s="523"/>
      <c r="I11062" s="524"/>
      <c r="J11062" s="523"/>
      <c r="K11062" s="458"/>
    </row>
    <row r="11063" spans="1:11">
      <c r="A11063" s="450"/>
      <c r="B11063" s="1645" t="s">
        <v>1143</v>
      </c>
      <c r="C11063" s="1646"/>
      <c r="D11063" s="1646"/>
      <c r="E11063" s="1646"/>
      <c r="F11063" s="1646"/>
      <c r="G11063" s="1646"/>
      <c r="H11063" s="1646"/>
      <c r="I11063" s="1647"/>
      <c r="J11063" s="501">
        <f>J11061*0</f>
        <v>0</v>
      </c>
      <c r="K11063" s="458"/>
    </row>
    <row r="11064" spans="1:11">
      <c r="A11064" s="450"/>
      <c r="B11064" s="523"/>
      <c r="C11064" s="523"/>
      <c r="D11064" s="523"/>
      <c r="E11064" s="523"/>
      <c r="F11064" s="523"/>
      <c r="G11064" s="523"/>
      <c r="H11064" s="523"/>
      <c r="I11064" s="524"/>
      <c r="J11064" s="523"/>
      <c r="K11064" s="458"/>
    </row>
    <row r="11065" spans="1:11">
      <c r="A11065" s="450"/>
      <c r="B11065" s="1645" t="s">
        <v>1144</v>
      </c>
      <c r="C11065" s="1646"/>
      <c r="D11065" s="1646"/>
      <c r="E11065" s="1646"/>
      <c r="F11065" s="1646"/>
      <c r="G11065" s="1646"/>
      <c r="H11065" s="1646"/>
      <c r="I11065" s="1647"/>
      <c r="J11065" s="573">
        <f>J11061+J11063</f>
        <v>40.835818181818183</v>
      </c>
      <c r="K11065" s="458"/>
    </row>
    <row r="11066" spans="1:11">
      <c r="A11066" s="450"/>
      <c r="B11066" s="511"/>
      <c r="C11066" s="511"/>
      <c r="D11066" s="511"/>
      <c r="E11066" s="511"/>
      <c r="F11066" s="511"/>
      <c r="G11066" s="511"/>
      <c r="H11066" s="511"/>
      <c r="I11066" s="571"/>
      <c r="J11066" s="511"/>
      <c r="K11066" s="458"/>
    </row>
    <row r="11067" spans="1:11">
      <c r="A11067" s="450"/>
      <c r="B11067" s="589"/>
      <c r="C11067" s="559"/>
      <c r="D11067" s="559"/>
      <c r="E11067" s="559"/>
      <c r="F11067" s="559"/>
      <c r="G11067" s="559"/>
      <c r="H11067" s="559"/>
      <c r="I11067" s="559"/>
      <c r="J11067" s="590"/>
      <c r="K11067" s="458"/>
    </row>
    <row r="11068" spans="1:11">
      <c r="A11068" s="450"/>
      <c r="B11068" s="591"/>
      <c r="C11068" s="592"/>
      <c r="D11068" s="593"/>
      <c r="E11068" s="593"/>
      <c r="F11068" s="594" t="s">
        <v>1119</v>
      </c>
      <c r="G11068" s="595" t="s">
        <v>1119</v>
      </c>
      <c r="H11068" s="592"/>
      <c r="I11068" s="592"/>
      <c r="J11068" s="596"/>
      <c r="K11068" s="458"/>
    </row>
    <row r="11069" spans="1:11">
      <c r="A11069" s="450"/>
      <c r="B11069" s="459"/>
      <c r="C11069" s="459"/>
      <c r="D11069" s="459"/>
      <c r="E11069" s="459"/>
      <c r="F11069" s="459"/>
      <c r="G11069" s="459"/>
      <c r="H11069" s="459"/>
      <c r="I11069" s="459"/>
      <c r="J11069" s="459"/>
      <c r="K11069" s="458"/>
    </row>
    <row r="11070" spans="1:11">
      <c r="A11070" s="450"/>
      <c r="B11070" s="597"/>
      <c r="C11070" s="598"/>
      <c r="D11070" s="598"/>
      <c r="E11070" s="598"/>
      <c r="F11070" s="599"/>
      <c r="G11070" s="600" t="s">
        <v>482</v>
      </c>
      <c r="H11070" s="502"/>
      <c r="I11070" s="502"/>
      <c r="J11070" s="505"/>
      <c r="K11070" s="458"/>
    </row>
    <row r="11071" spans="1:11">
      <c r="A11071" s="450"/>
      <c r="B11071" s="601"/>
      <c r="C11071" s="602"/>
      <c r="D11071" s="602"/>
      <c r="E11071" s="602"/>
      <c r="F11071" s="603"/>
      <c r="G11071" s="1648" t="s">
        <v>1145</v>
      </c>
      <c r="H11071" s="1649"/>
      <c r="I11071" s="1649"/>
      <c r="J11071" s="1650"/>
      <c r="K11071" s="458"/>
    </row>
    <row r="11072" spans="1:11">
      <c r="A11072" s="450"/>
      <c r="B11072" s="604"/>
      <c r="C11072" s="605"/>
      <c r="D11072" s="605"/>
      <c r="E11072" s="605"/>
      <c r="F11072" s="606"/>
      <c r="G11072" s="607"/>
      <c r="H11072" s="1651"/>
      <c r="I11072" s="1652"/>
      <c r="J11072" s="1653"/>
      <c r="K11072" s="458"/>
    </row>
    <row r="11073" spans="1:11" ht="15" thickBot="1">
      <c r="A11073" s="608"/>
      <c r="B11073" s="609"/>
      <c r="C11073" s="609"/>
      <c r="D11073" s="609"/>
      <c r="E11073" s="609"/>
      <c r="F11073" s="609"/>
      <c r="G11073" s="609"/>
      <c r="H11073" s="609"/>
      <c r="I11073" s="609"/>
      <c r="J11073" s="609"/>
      <c r="K11073" s="610"/>
    </row>
    <row r="11074" spans="1:11">
      <c r="A11074" s="447"/>
      <c r="B11074" s="448"/>
      <c r="C11074" s="448"/>
      <c r="D11074" s="448"/>
      <c r="E11074" s="448"/>
      <c r="F11074" s="448"/>
      <c r="G11074" s="448"/>
      <c r="H11074" s="448"/>
      <c r="I11074" s="448"/>
      <c r="J11074" s="448"/>
      <c r="K11074" s="449"/>
    </row>
    <row r="11075" spans="1:11">
      <c r="A11075" s="450"/>
      <c r="B11075" s="451" t="s">
        <v>141</v>
      </c>
      <c r="C11075" s="452"/>
      <c r="D11075" s="453" t="s">
        <v>1105</v>
      </c>
      <c r="E11075" s="454"/>
      <c r="F11075" s="455"/>
      <c r="G11075" s="455"/>
      <c r="H11075" s="456"/>
      <c r="I11075" s="456"/>
      <c r="J11075" s="457"/>
      <c r="K11075" s="458"/>
    </row>
    <row r="11076" spans="1:11">
      <c r="A11076" s="450"/>
      <c r="B11076" s="459"/>
      <c r="C11076" s="459"/>
      <c r="D11076" s="459"/>
      <c r="E11076" s="459"/>
      <c r="F11076" s="459"/>
      <c r="G11076" s="459"/>
      <c r="H11076" s="459"/>
      <c r="I11076" s="459"/>
      <c r="J11076" s="459"/>
      <c r="K11076" s="458"/>
    </row>
    <row r="11077" spans="1:11">
      <c r="A11077" s="450"/>
      <c r="B11077" s="460" t="s">
        <v>1169</v>
      </c>
      <c r="C11077" s="461" t="s">
        <v>1107</v>
      </c>
      <c r="D11077" s="1671" t="s">
        <v>198</v>
      </c>
      <c r="E11077" s="1672"/>
      <c r="F11077" s="1672"/>
      <c r="G11077" s="1672"/>
      <c r="H11077" s="1672"/>
      <c r="I11077" s="1673"/>
      <c r="J11077" s="462" t="s">
        <v>1108</v>
      </c>
      <c r="K11077" s="458"/>
    </row>
    <row r="11078" spans="1:11">
      <c r="A11078" s="450"/>
      <c r="B11078" s="463">
        <v>49935</v>
      </c>
      <c r="C11078" s="464"/>
      <c r="D11078" s="1674" t="s">
        <v>1638</v>
      </c>
      <c r="E11078" s="1675"/>
      <c r="F11078" s="1675"/>
      <c r="G11078" s="1675"/>
      <c r="H11078" s="1675"/>
      <c r="I11078" s="1676"/>
      <c r="J11078" s="468" t="str">
        <f>F11095</f>
        <v>U</v>
      </c>
      <c r="K11078" s="458"/>
    </row>
    <row r="11079" spans="1:11">
      <c r="A11079" s="450"/>
      <c r="B11079" s="469"/>
      <c r="C11079" s="469"/>
      <c r="D11079" s="469"/>
      <c r="E11079" s="469"/>
      <c r="F11079" s="469"/>
      <c r="G11079" s="469"/>
      <c r="H11079" s="469"/>
      <c r="I11079" s="470"/>
      <c r="J11079" s="471"/>
      <c r="K11079" s="458"/>
    </row>
    <row r="11080" spans="1:11">
      <c r="A11080" s="450"/>
      <c r="B11080" s="1648" t="s">
        <v>1111</v>
      </c>
      <c r="C11080" s="1650"/>
      <c r="D11080" s="1679" t="s">
        <v>873</v>
      </c>
      <c r="E11080" s="1681" t="s">
        <v>1112</v>
      </c>
      <c r="F11080" s="472" t="s">
        <v>1113</v>
      </c>
      <c r="G11080" s="473"/>
      <c r="H11080" s="472" t="s">
        <v>1114</v>
      </c>
      <c r="I11080" s="473"/>
      <c r="J11080" s="474" t="s">
        <v>1115</v>
      </c>
      <c r="K11080" s="458"/>
    </row>
    <row r="11081" spans="1:11">
      <c r="A11081" s="450"/>
      <c r="B11081" s="1677"/>
      <c r="C11081" s="1678"/>
      <c r="D11081" s="1680"/>
      <c r="E11081" s="1682"/>
      <c r="F11081" s="475" t="s">
        <v>1116</v>
      </c>
      <c r="G11081" s="475" t="s">
        <v>1117</v>
      </c>
      <c r="H11081" s="475" t="s">
        <v>1116</v>
      </c>
      <c r="I11081" s="476" t="s">
        <v>1117</v>
      </c>
      <c r="J11081" s="477" t="s">
        <v>1118</v>
      </c>
      <c r="K11081" s="458"/>
    </row>
    <row r="11082" spans="1:11">
      <c r="A11082" s="450"/>
      <c r="B11082" s="486"/>
      <c r="C11082" s="487"/>
      <c r="D11082" s="488"/>
      <c r="E11082" s="481"/>
      <c r="F11082" s="481"/>
      <c r="G11082" s="482"/>
      <c r="H11082" s="490"/>
      <c r="I11082" s="484"/>
      <c r="J11082" s="492"/>
      <c r="K11082" s="458"/>
    </row>
    <row r="11083" spans="1:11">
      <c r="A11083" s="450"/>
      <c r="B11083" s="486"/>
      <c r="C11083" s="487"/>
      <c r="D11083" s="488"/>
      <c r="E11083" s="489"/>
      <c r="F11083" s="489"/>
      <c r="G11083" s="489"/>
      <c r="H11083" s="490"/>
      <c r="I11083" s="491"/>
      <c r="J11083" s="492">
        <f>H11083*F11083*E11083+I11083*G11083*E11083</f>
        <v>0</v>
      </c>
      <c r="K11083" s="458"/>
    </row>
    <row r="11084" spans="1:11">
      <c r="A11084" s="450"/>
      <c r="B11084" s="493"/>
      <c r="C11084" s="494"/>
      <c r="D11084" s="495"/>
      <c r="E11084" s="496"/>
      <c r="F11084" s="496"/>
      <c r="G11084" s="496"/>
      <c r="H11084" s="497"/>
      <c r="I11084" s="498"/>
      <c r="J11084" s="492">
        <f>H11084*F11084*E11084+I11084*G11084*E11084</f>
        <v>0</v>
      </c>
      <c r="K11084" s="458"/>
    </row>
    <row r="11085" spans="1:11">
      <c r="A11085" s="450"/>
      <c r="B11085" s="499" t="s">
        <v>1119</v>
      </c>
      <c r="C11085" s="469"/>
      <c r="D11085" s="469"/>
      <c r="E11085" s="469"/>
      <c r="F11085" s="469"/>
      <c r="G11085" s="469"/>
      <c r="H11085" s="469"/>
      <c r="I11085" s="500" t="s">
        <v>138</v>
      </c>
      <c r="J11085" s="501">
        <f>SUM(J11082:J11084)</f>
        <v>0</v>
      </c>
      <c r="K11085" s="458"/>
    </row>
    <row r="11086" spans="1:11">
      <c r="A11086" s="450"/>
      <c r="B11086" s="502"/>
      <c r="C11086" s="502"/>
      <c r="D11086" s="502"/>
      <c r="E11086" s="502"/>
      <c r="F11086" s="502"/>
      <c r="G11086" s="502"/>
      <c r="H11086" s="502"/>
      <c r="I11086" s="503"/>
      <c r="J11086" s="504"/>
      <c r="K11086" s="458"/>
    </row>
    <row r="11087" spans="1:11" ht="20.399999999999999">
      <c r="A11087" s="450"/>
      <c r="B11087" s="1664" t="s">
        <v>1120</v>
      </c>
      <c r="C11087" s="1665"/>
      <c r="D11087" s="1665"/>
      <c r="E11087" s="1666"/>
      <c r="F11087" s="505" t="s">
        <v>873</v>
      </c>
      <c r="G11087" s="506"/>
      <c r="H11087" s="507" t="s">
        <v>560</v>
      </c>
      <c r="I11087" s="508" t="s">
        <v>1121</v>
      </c>
      <c r="J11087" s="509" t="s">
        <v>1122</v>
      </c>
      <c r="K11087" s="458"/>
    </row>
    <row r="11088" spans="1:11">
      <c r="A11088" s="450"/>
      <c r="B11088" s="510"/>
      <c r="C11088" s="511"/>
      <c r="D11088" s="512"/>
      <c r="E11088" s="513"/>
      <c r="F11088" s="514"/>
      <c r="G11088" s="515"/>
      <c r="H11088" s="516"/>
      <c r="I11088" s="484"/>
      <c r="J11088" s="485"/>
      <c r="K11088" s="458"/>
    </row>
    <row r="11089" spans="1:11">
      <c r="A11089" s="450"/>
      <c r="B11089" s="517"/>
      <c r="C11089" s="518"/>
      <c r="D11089" s="459"/>
      <c r="E11089" s="487"/>
      <c r="F11089" s="488"/>
      <c r="G11089" s="519"/>
      <c r="H11089" s="520"/>
      <c r="I11089" s="521"/>
      <c r="J11089" s="492"/>
      <c r="K11089" s="458"/>
    </row>
    <row r="11090" spans="1:11">
      <c r="A11090" s="450"/>
      <c r="B11090" s="517" t="s">
        <v>734</v>
      </c>
      <c r="C11090" s="518"/>
      <c r="D11090" s="459"/>
      <c r="E11090" s="487"/>
      <c r="F11090" s="488"/>
      <c r="G11090" s="519"/>
      <c r="H11090" s="520">
        <v>1</v>
      </c>
      <c r="I11090" s="521">
        <f>VLOOKUP(B11090,'MÃO DE OBRA'!$A:$E,5,FALSE)/220</f>
        <v>23.596363636363641</v>
      </c>
      <c r="J11090" s="492">
        <f t="shared" ref="J11090:J11091" si="310">H11090*I11090</f>
        <v>23.596363636363641</v>
      </c>
      <c r="K11090" s="458"/>
    </row>
    <row r="11091" spans="1:11">
      <c r="A11091" s="450"/>
      <c r="B11091" s="517" t="s">
        <v>626</v>
      </c>
      <c r="C11091" s="518"/>
      <c r="D11091" s="459"/>
      <c r="E11091" s="487"/>
      <c r="F11091" s="488"/>
      <c r="G11091" s="519"/>
      <c r="H11091" s="520">
        <v>1</v>
      </c>
      <c r="I11091" s="521">
        <f>VLOOKUP(B11091,'MÃO DE OBRA'!$A:$E,5,FALSE)/220</f>
        <v>15.730909090909092</v>
      </c>
      <c r="J11091" s="492">
        <f t="shared" si="310"/>
        <v>15.730909090909092</v>
      </c>
      <c r="K11091" s="458"/>
    </row>
    <row r="11092" spans="1:11">
      <c r="A11092" s="450"/>
      <c r="B11092" s="517"/>
      <c r="C11092" s="518"/>
      <c r="D11092" s="459"/>
      <c r="E11092" s="487"/>
      <c r="F11092" s="488"/>
      <c r="G11092" s="519"/>
      <c r="H11092" s="520"/>
      <c r="I11092" s="491"/>
      <c r="J11092" s="492">
        <f>H11092*I11092</f>
        <v>0</v>
      </c>
      <c r="K11092" s="458"/>
    </row>
    <row r="11093" spans="1:11">
      <c r="A11093" s="450"/>
      <c r="B11093" s="499" t="s">
        <v>1119</v>
      </c>
      <c r="C11093" s="502"/>
      <c r="D11093" s="502"/>
      <c r="E11093" s="502"/>
      <c r="F11093" s="502"/>
      <c r="G11093" s="502"/>
      <c r="H11093" s="502"/>
      <c r="I11093" s="522" t="s">
        <v>138</v>
      </c>
      <c r="J11093" s="501">
        <f>SUM(J11088:J11092)</f>
        <v>39.327272727272735</v>
      </c>
      <c r="K11093" s="458"/>
    </row>
    <row r="11094" spans="1:11">
      <c r="A11094" s="450"/>
      <c r="B11094" s="523"/>
      <c r="C11094" s="523"/>
      <c r="D11094" s="523"/>
      <c r="E11094" s="523"/>
      <c r="F11094" s="523"/>
      <c r="G11094" s="523"/>
      <c r="H11094" s="523"/>
      <c r="I11094" s="524"/>
      <c r="J11094" s="523"/>
      <c r="K11094" s="458"/>
    </row>
    <row r="11095" spans="1:11">
      <c r="A11095" s="450"/>
      <c r="B11095" s="525" t="s">
        <v>1123</v>
      </c>
      <c r="C11095" s="526"/>
      <c r="D11095" s="523"/>
      <c r="E11095" s="527">
        <f>1/2.0952381</f>
        <v>0.47727272618801653</v>
      </c>
      <c r="F11095" s="528" t="s">
        <v>1563</v>
      </c>
      <c r="G11095" s="506"/>
      <c r="H11095" s="506"/>
      <c r="I11095" s="529" t="s">
        <v>1124</v>
      </c>
      <c r="J11095" s="501">
        <f>J11085+J11093</f>
        <v>39.327272727272735</v>
      </c>
      <c r="K11095" s="458"/>
    </row>
    <row r="11096" spans="1:11">
      <c r="A11096" s="450"/>
      <c r="B11096" s="530"/>
      <c r="C11096" s="523"/>
      <c r="D11096" s="523"/>
      <c r="E11096" s="531"/>
      <c r="F11096" s="532"/>
      <c r="G11096" s="532"/>
      <c r="H11096" s="532"/>
      <c r="I11096" s="524"/>
      <c r="J11096" s="523"/>
      <c r="K11096" s="458"/>
    </row>
    <row r="11097" spans="1:11" ht="20.399999999999999">
      <c r="A11097" s="450"/>
      <c r="B11097" s="1667" t="s">
        <v>481</v>
      </c>
      <c r="C11097" s="1668"/>
      <c r="D11097" s="1668"/>
      <c r="E11097" s="1669"/>
      <c r="F11097" s="533" t="s">
        <v>873</v>
      </c>
      <c r="G11097" s="534" t="s">
        <v>493</v>
      </c>
      <c r="H11097" s="507" t="s">
        <v>1115</v>
      </c>
      <c r="I11097" s="535" t="s">
        <v>480</v>
      </c>
      <c r="J11097" s="536" t="s">
        <v>482</v>
      </c>
      <c r="K11097" s="458"/>
    </row>
    <row r="11098" spans="1:11">
      <c r="A11098" s="450"/>
      <c r="B11098" s="537"/>
      <c r="C11098" s="538"/>
      <c r="D11098" s="538"/>
      <c r="E11098" s="539"/>
      <c r="F11098" s="540"/>
      <c r="G11098" s="541"/>
      <c r="H11098" s="547"/>
      <c r="I11098" s="543"/>
      <c r="J11098" s="485"/>
      <c r="K11098" s="458"/>
    </row>
    <row r="11099" spans="1:11">
      <c r="A11099" s="450"/>
      <c r="B11099" s="537"/>
      <c r="C11099" s="518"/>
      <c r="D11099" s="518"/>
      <c r="E11099" s="487"/>
      <c r="F11099" s="540"/>
      <c r="G11099" s="541"/>
      <c r="H11099" s="547"/>
      <c r="I11099" s="543"/>
      <c r="J11099" s="492"/>
      <c r="K11099" s="458"/>
    </row>
    <row r="11100" spans="1:11">
      <c r="A11100" s="450"/>
      <c r="B11100" s="517"/>
      <c r="C11100" s="518"/>
      <c r="D11100" s="518"/>
      <c r="E11100" s="487"/>
      <c r="F11100" s="488"/>
      <c r="G11100" s="546"/>
      <c r="H11100" s="547"/>
      <c r="I11100" s="543"/>
      <c r="J11100" s="492">
        <f>H11100*I11100*E11082*F11082</f>
        <v>0</v>
      </c>
      <c r="K11100" s="458"/>
    </row>
    <row r="11101" spans="1:11">
      <c r="A11101" s="450"/>
      <c r="B11101" s="517"/>
      <c r="C11101" s="526"/>
      <c r="D11101" s="526"/>
      <c r="E11101" s="494"/>
      <c r="F11101" s="488"/>
      <c r="G11101" s="468"/>
      <c r="H11101" s="547"/>
      <c r="I11101" s="548"/>
      <c r="J11101" s="492">
        <f>H11101*I11101*E11083*F11083</f>
        <v>0</v>
      </c>
      <c r="K11101" s="458"/>
    </row>
    <row r="11102" spans="1:11">
      <c r="A11102" s="450"/>
      <c r="B11102" s="550" t="s">
        <v>1119</v>
      </c>
      <c r="C11102" s="526"/>
      <c r="D11102" s="526"/>
      <c r="E11102" s="526"/>
      <c r="F11102" s="523"/>
      <c r="G11102" s="526"/>
      <c r="H11102" s="551"/>
      <c r="I11102" s="552" t="s">
        <v>138</v>
      </c>
      <c r="J11102" s="501">
        <f>SUM(J11098:J11101)</f>
        <v>0</v>
      </c>
      <c r="K11102" s="458"/>
    </row>
    <row r="11103" spans="1:11">
      <c r="A11103" s="450"/>
      <c r="B11103" s="553"/>
      <c r="C11103" s="526"/>
      <c r="D11103" s="526"/>
      <c r="E11103" s="554"/>
      <c r="F11103" s="555"/>
      <c r="G11103" s="506"/>
      <c r="H11103" s="506"/>
      <c r="I11103" s="529"/>
      <c r="J11103" s="554"/>
      <c r="K11103" s="458"/>
    </row>
    <row r="11104" spans="1:11" ht="20.399999999999999">
      <c r="A11104" s="450"/>
      <c r="B11104" s="1667" t="s">
        <v>1125</v>
      </c>
      <c r="C11104" s="1668"/>
      <c r="D11104" s="1668"/>
      <c r="E11104" s="1668"/>
      <c r="F11104" s="1669"/>
      <c r="G11104" s="556" t="s">
        <v>494</v>
      </c>
      <c r="H11104" s="506" t="s">
        <v>1126</v>
      </c>
      <c r="I11104" s="557" t="s">
        <v>1115</v>
      </c>
      <c r="J11104" s="509" t="s">
        <v>482</v>
      </c>
      <c r="K11104" s="458"/>
    </row>
    <row r="11105" spans="1:11">
      <c r="A11105" s="450"/>
      <c r="B11105" s="558"/>
      <c r="C11105" s="559"/>
      <c r="D11105" s="560"/>
      <c r="E11105" s="560"/>
      <c r="F11105" s="561"/>
      <c r="G11105" s="489"/>
      <c r="H11105" s="489"/>
      <c r="I11105" s="562"/>
      <c r="J11105" s="492"/>
      <c r="K11105" s="458"/>
    </row>
    <row r="11106" spans="1:11">
      <c r="A11106" s="450"/>
      <c r="B11106" s="563"/>
      <c r="C11106" s="564"/>
      <c r="D11106" s="565"/>
      <c r="E11106" s="565"/>
      <c r="F11106" s="566"/>
      <c r="G11106" s="489"/>
      <c r="H11106" s="489"/>
      <c r="I11106" s="562"/>
      <c r="J11106" s="492"/>
      <c r="K11106" s="458"/>
    </row>
    <row r="11107" spans="1:11">
      <c r="A11107" s="450"/>
      <c r="B11107" s="1670" t="s">
        <v>138</v>
      </c>
      <c r="C11107" s="1670"/>
      <c r="D11107" s="1670"/>
      <c r="E11107" s="1670"/>
      <c r="F11107" s="1670"/>
      <c r="G11107" s="1670"/>
      <c r="H11107" s="1670"/>
      <c r="I11107" s="1670"/>
      <c r="J11107" s="501">
        <f>SUM(J11105:J11106)</f>
        <v>0</v>
      </c>
      <c r="K11107" s="458"/>
    </row>
    <row r="11108" spans="1:11">
      <c r="A11108" s="450"/>
      <c r="B11108" s="567"/>
      <c r="C11108" s="511"/>
      <c r="D11108" s="511"/>
      <c r="E11108" s="568"/>
      <c r="F11108" s="569"/>
      <c r="G11108" s="570"/>
      <c r="H11108" s="570"/>
      <c r="I11108" s="571"/>
      <c r="J11108" s="572"/>
      <c r="K11108" s="458"/>
    </row>
    <row r="11109" spans="1:11">
      <c r="A11109" s="450"/>
      <c r="B11109" s="573" t="s">
        <v>1127</v>
      </c>
      <c r="C11109" s="573"/>
      <c r="D11109" s="550"/>
      <c r="E11109" s="523"/>
      <c r="F11109" s="523"/>
      <c r="G11109" s="523"/>
      <c r="H11109" s="574"/>
      <c r="I11109" s="575"/>
      <c r="J11109" s="639">
        <f>(J11095+J11102+J11107)/E11095</f>
        <v>82.400000187272738</v>
      </c>
      <c r="K11109" s="458"/>
    </row>
    <row r="11110" spans="1:11">
      <c r="A11110" s="450"/>
      <c r="B11110" s="553"/>
      <c r="C11110" s="526"/>
      <c r="D11110" s="526"/>
      <c r="E11110" s="554"/>
      <c r="F11110" s="555"/>
      <c r="G11110" s="506"/>
      <c r="H11110" s="506"/>
      <c r="I11110" s="529"/>
      <c r="J11110" s="576"/>
      <c r="K11110" s="458"/>
    </row>
    <row r="11111" spans="1:11" ht="20.399999999999999">
      <c r="A11111" s="450"/>
      <c r="B11111" s="1667" t="s">
        <v>1128</v>
      </c>
      <c r="C11111" s="1668"/>
      <c r="D11111" s="1668"/>
      <c r="E11111" s="1668"/>
      <c r="F11111" s="1669"/>
      <c r="G11111" s="556" t="s">
        <v>494</v>
      </c>
      <c r="H11111" s="506" t="s">
        <v>1126</v>
      </c>
      <c r="I11111" s="557" t="s">
        <v>1115</v>
      </c>
      <c r="J11111" s="509" t="s">
        <v>482</v>
      </c>
      <c r="K11111" s="458"/>
    </row>
    <row r="11112" spans="1:11">
      <c r="A11112" s="450"/>
      <c r="B11112" s="558" t="s">
        <v>1639</v>
      </c>
      <c r="C11112" s="559"/>
      <c r="D11112" s="560"/>
      <c r="E11112" s="560"/>
      <c r="F11112" s="561"/>
      <c r="G11112" s="489">
        <v>1</v>
      </c>
      <c r="H11112" s="489" t="s">
        <v>1126</v>
      </c>
      <c r="I11112" s="562">
        <v>286.36</v>
      </c>
      <c r="J11112" s="492">
        <f t="shared" ref="J11112:J11116" si="311">G11112*I11112</f>
        <v>286.36</v>
      </c>
      <c r="K11112" s="458"/>
    </row>
    <row r="11113" spans="1:11">
      <c r="A11113" s="450"/>
      <c r="B11113" s="563" t="s">
        <v>1640</v>
      </c>
      <c r="C11113" s="564"/>
      <c r="D11113" s="565"/>
      <c r="E11113" s="565"/>
      <c r="F11113" s="566"/>
      <c r="G11113" s="489">
        <v>2</v>
      </c>
      <c r="H11113" s="489" t="s">
        <v>1126</v>
      </c>
      <c r="I11113" s="562">
        <v>34.39</v>
      </c>
      <c r="J11113" s="492">
        <f t="shared" si="311"/>
        <v>68.78</v>
      </c>
      <c r="K11113" s="458"/>
    </row>
    <row r="11114" spans="1:11">
      <c r="A11114" s="450"/>
      <c r="B11114" s="563" t="s">
        <v>1641</v>
      </c>
      <c r="C11114" s="564"/>
      <c r="D11114" s="565"/>
      <c r="E11114" s="565"/>
      <c r="F11114" s="566"/>
      <c r="G11114" s="489">
        <v>2.2799999999999998</v>
      </c>
      <c r="H11114" s="489" t="s">
        <v>1221</v>
      </c>
      <c r="I11114" s="743">
        <v>42.2</v>
      </c>
      <c r="J11114" s="492">
        <f t="shared" si="311"/>
        <v>96.215999999999994</v>
      </c>
      <c r="K11114" s="458"/>
    </row>
    <row r="11115" spans="1:11">
      <c r="A11115" s="450"/>
      <c r="B11115" s="563" t="s">
        <v>1642</v>
      </c>
      <c r="C11115" s="564"/>
      <c r="D11115" s="565"/>
      <c r="E11115" s="565"/>
      <c r="F11115" s="566"/>
      <c r="G11115" s="489">
        <v>1</v>
      </c>
      <c r="H11115" s="489" t="s">
        <v>1126</v>
      </c>
      <c r="I11115" s="743">
        <v>50.83</v>
      </c>
      <c r="J11115" s="492">
        <f t="shared" si="311"/>
        <v>50.83</v>
      </c>
      <c r="K11115" s="458"/>
    </row>
    <row r="11116" spans="1:11">
      <c r="A11116" s="450"/>
      <c r="B11116" s="563" t="s">
        <v>1643</v>
      </c>
      <c r="C11116" s="564"/>
      <c r="D11116" s="565"/>
      <c r="E11116" s="565"/>
      <c r="F11116" s="566"/>
      <c r="G11116" s="489">
        <v>1</v>
      </c>
      <c r="H11116" s="489" t="s">
        <v>1126</v>
      </c>
      <c r="I11116" s="743">
        <v>73.88</v>
      </c>
      <c r="J11116" s="492">
        <f t="shared" si="311"/>
        <v>73.88</v>
      </c>
      <c r="K11116" s="458"/>
    </row>
    <row r="11117" spans="1:11">
      <c r="A11117" s="450"/>
      <c r="B11117" s="563"/>
      <c r="C11117" s="564"/>
      <c r="D11117" s="565"/>
      <c r="E11117" s="565"/>
      <c r="F11117" s="566"/>
      <c r="G11117" s="489"/>
      <c r="H11117" s="489"/>
      <c r="I11117" s="743"/>
      <c r="J11117" s="492"/>
      <c r="K11117" s="458"/>
    </row>
    <row r="11118" spans="1:11">
      <c r="A11118" s="450"/>
      <c r="B11118" s="563"/>
      <c r="C11118" s="564"/>
      <c r="D11118" s="565"/>
      <c r="E11118" s="565"/>
      <c r="F11118" s="566"/>
      <c r="G11118" s="489"/>
      <c r="H11118" s="489"/>
      <c r="I11118" s="743"/>
      <c r="J11118" s="492"/>
      <c r="K11118" s="458"/>
    </row>
    <row r="11119" spans="1:11">
      <c r="A11119" s="450"/>
      <c r="B11119" s="581"/>
      <c r="C11119" s="523"/>
      <c r="D11119" s="523"/>
      <c r="E11119" s="582"/>
      <c r="F11119" s="583"/>
      <c r="G11119" s="532"/>
      <c r="H11119" s="532"/>
      <c r="I11119" s="524" t="s">
        <v>138</v>
      </c>
      <c r="J11119" s="501">
        <f>SUM(J11112:J11118)</f>
        <v>576.06600000000003</v>
      </c>
      <c r="K11119" s="458"/>
    </row>
    <row r="11120" spans="1:11">
      <c r="A11120" s="450"/>
      <c r="B11120" s="584"/>
      <c r="C11120" s="523"/>
      <c r="D11120" s="523"/>
      <c r="E11120" s="582"/>
      <c r="F11120" s="583"/>
      <c r="G11120" s="532"/>
      <c r="H11120" s="532"/>
      <c r="I11120" s="524"/>
      <c r="J11120" s="582"/>
      <c r="K11120" s="458"/>
    </row>
    <row r="11121" spans="1:11" ht="20.399999999999999">
      <c r="A11121" s="450"/>
      <c r="B11121" s="1667" t="s">
        <v>1141</v>
      </c>
      <c r="C11121" s="1668"/>
      <c r="D11121" s="1668"/>
      <c r="E11121" s="1668"/>
      <c r="F11121" s="1669"/>
      <c r="G11121" s="587" t="s">
        <v>494</v>
      </c>
      <c r="H11121" s="506" t="s">
        <v>1115</v>
      </c>
      <c r="I11121" s="557"/>
      <c r="J11121" s="509" t="s">
        <v>482</v>
      </c>
      <c r="K11121" s="458"/>
    </row>
    <row r="11122" spans="1:11">
      <c r="A11122" s="450"/>
      <c r="B11122" s="1654"/>
      <c r="C11122" s="1655"/>
      <c r="D11122" s="1655"/>
      <c r="E11122" s="1655"/>
      <c r="F11122" s="1656"/>
      <c r="G11122" s="489"/>
      <c r="H11122" s="1657"/>
      <c r="I11122" s="1658"/>
      <c r="J11122" s="492"/>
      <c r="K11122" s="458"/>
    </row>
    <row r="11123" spans="1:11">
      <c r="A11123" s="450"/>
      <c r="B11123" s="1659"/>
      <c r="C11123" s="1660"/>
      <c r="D11123" s="1660"/>
      <c r="E11123" s="1660"/>
      <c r="F11123" s="1661"/>
      <c r="G11123" s="496"/>
      <c r="H11123" s="1662"/>
      <c r="I11123" s="1663"/>
      <c r="J11123" s="492"/>
      <c r="K11123" s="458"/>
    </row>
    <row r="11124" spans="1:11">
      <c r="A11124" s="450"/>
      <c r="B11124" s="581"/>
      <c r="C11124" s="523"/>
      <c r="D11124" s="523"/>
      <c r="E11124" s="582"/>
      <c r="F11124" s="583"/>
      <c r="G11124" s="532"/>
      <c r="H11124" s="532"/>
      <c r="I11124" s="524" t="s">
        <v>138</v>
      </c>
      <c r="J11124" s="501">
        <f>SUM(J11122:J11123)</f>
        <v>0</v>
      </c>
      <c r="K11124" s="458"/>
    </row>
    <row r="11125" spans="1:11">
      <c r="A11125" s="450"/>
      <c r="B11125" s="523"/>
      <c r="C11125" s="523"/>
      <c r="D11125" s="523"/>
      <c r="E11125" s="523"/>
      <c r="F11125" s="523"/>
      <c r="G11125" s="523"/>
      <c r="H11125" s="523"/>
      <c r="I11125" s="524"/>
      <c r="J11125" s="523"/>
      <c r="K11125" s="458"/>
    </row>
    <row r="11126" spans="1:11">
      <c r="A11126" s="450"/>
      <c r="B11126" s="1645" t="s">
        <v>1142</v>
      </c>
      <c r="C11126" s="1646"/>
      <c r="D11126" s="1646"/>
      <c r="E11126" s="1646"/>
      <c r="F11126" s="1646"/>
      <c r="G11126" s="1646"/>
      <c r="H11126" s="1646"/>
      <c r="I11126" s="1647"/>
      <c r="J11126" s="573">
        <f>J11124+J11119+J11109</f>
        <v>658.46600018727281</v>
      </c>
      <c r="K11126" s="458"/>
    </row>
    <row r="11127" spans="1:11">
      <c r="A11127" s="450"/>
      <c r="B11127" s="523"/>
      <c r="C11127" s="523"/>
      <c r="D11127" s="523"/>
      <c r="E11127" s="523"/>
      <c r="F11127" s="523"/>
      <c r="G11127" s="523"/>
      <c r="H11127" s="523"/>
      <c r="I11127" s="524"/>
      <c r="J11127" s="523"/>
      <c r="K11127" s="458"/>
    </row>
    <row r="11128" spans="1:11">
      <c r="A11128" s="450"/>
      <c r="B11128" s="1645" t="s">
        <v>1143</v>
      </c>
      <c r="C11128" s="1646"/>
      <c r="D11128" s="1646"/>
      <c r="E11128" s="1646"/>
      <c r="F11128" s="1646"/>
      <c r="G11128" s="1646"/>
      <c r="H11128" s="1646"/>
      <c r="I11128" s="1647"/>
      <c r="J11128" s="501">
        <f>J11126*0</f>
        <v>0</v>
      </c>
      <c r="K11128" s="458"/>
    </row>
    <row r="11129" spans="1:11">
      <c r="A11129" s="450"/>
      <c r="B11129" s="523"/>
      <c r="C11129" s="523"/>
      <c r="D11129" s="523"/>
      <c r="E11129" s="523"/>
      <c r="F11129" s="523"/>
      <c r="G11129" s="523"/>
      <c r="H11129" s="523"/>
      <c r="I11129" s="524"/>
      <c r="J11129" s="523"/>
      <c r="K11129" s="458"/>
    </row>
    <row r="11130" spans="1:11">
      <c r="A11130" s="450"/>
      <c r="B11130" s="1645" t="s">
        <v>1144</v>
      </c>
      <c r="C11130" s="1646"/>
      <c r="D11130" s="1646"/>
      <c r="E11130" s="1646"/>
      <c r="F11130" s="1646"/>
      <c r="G11130" s="1646"/>
      <c r="H11130" s="1646"/>
      <c r="I11130" s="1647"/>
      <c r="J11130" s="573">
        <f>J11126+J11128</f>
        <v>658.46600018727281</v>
      </c>
      <c r="K11130" s="458"/>
    </row>
    <row r="11131" spans="1:11">
      <c r="A11131" s="450"/>
      <c r="B11131" s="511"/>
      <c r="C11131" s="511"/>
      <c r="D11131" s="511"/>
      <c r="E11131" s="511"/>
      <c r="F11131" s="511"/>
      <c r="G11131" s="511"/>
      <c r="H11131" s="511"/>
      <c r="I11131" s="571"/>
      <c r="J11131" s="511"/>
      <c r="K11131" s="458"/>
    </row>
    <row r="11132" spans="1:11">
      <c r="A11132" s="450"/>
      <c r="B11132" s="589"/>
      <c r="C11132" s="559"/>
      <c r="D11132" s="559"/>
      <c r="E11132" s="559"/>
      <c r="F11132" s="559"/>
      <c r="G11132" s="559"/>
      <c r="H11132" s="559"/>
      <c r="I11132" s="559"/>
      <c r="J11132" s="590"/>
      <c r="K11132" s="458"/>
    </row>
    <row r="11133" spans="1:11">
      <c r="A11133" s="450"/>
      <c r="B11133" s="591"/>
      <c r="C11133" s="592"/>
      <c r="D11133" s="593"/>
      <c r="E11133" s="593"/>
      <c r="F11133" s="594" t="s">
        <v>1119</v>
      </c>
      <c r="G11133" s="595" t="s">
        <v>1119</v>
      </c>
      <c r="H11133" s="592"/>
      <c r="I11133" s="592"/>
      <c r="J11133" s="596"/>
      <c r="K11133" s="458"/>
    </row>
    <row r="11134" spans="1:11">
      <c r="A11134" s="450"/>
      <c r="B11134" s="459"/>
      <c r="C11134" s="459"/>
      <c r="D11134" s="459"/>
      <c r="E11134" s="459"/>
      <c r="F11134" s="459"/>
      <c r="G11134" s="459"/>
      <c r="H11134" s="459"/>
      <c r="I11134" s="459"/>
      <c r="J11134" s="459"/>
      <c r="K11134" s="458"/>
    </row>
    <row r="11135" spans="1:11">
      <c r="A11135" s="450"/>
      <c r="B11135" s="597"/>
      <c r="C11135" s="598"/>
      <c r="D11135" s="598"/>
      <c r="E11135" s="598"/>
      <c r="F11135" s="599"/>
      <c r="G11135" s="600" t="s">
        <v>482</v>
      </c>
      <c r="H11135" s="502"/>
      <c r="I11135" s="502"/>
      <c r="J11135" s="505"/>
      <c r="K11135" s="458"/>
    </row>
    <row r="11136" spans="1:11">
      <c r="A11136" s="450"/>
      <c r="B11136" s="601"/>
      <c r="C11136" s="602"/>
      <c r="D11136" s="602"/>
      <c r="E11136" s="602"/>
      <c r="F11136" s="603"/>
      <c r="G11136" s="1648" t="s">
        <v>1145</v>
      </c>
      <c r="H11136" s="1649"/>
      <c r="I11136" s="1649"/>
      <c r="J11136" s="1650"/>
      <c r="K11136" s="458"/>
    </row>
    <row r="11137" spans="1:11">
      <c r="A11137" s="450"/>
      <c r="B11137" s="604"/>
      <c r="C11137" s="605"/>
      <c r="D11137" s="605"/>
      <c r="E11137" s="605"/>
      <c r="F11137" s="606"/>
      <c r="G11137" s="607"/>
      <c r="H11137" s="1651"/>
      <c r="I11137" s="1652"/>
      <c r="J11137" s="1653"/>
      <c r="K11137" s="458"/>
    </row>
    <row r="11138" spans="1:11" ht="15" thickBot="1">
      <c r="A11138" s="608"/>
      <c r="B11138" s="609"/>
      <c r="C11138" s="609"/>
      <c r="D11138" s="609"/>
      <c r="E11138" s="609"/>
      <c r="F11138" s="609"/>
      <c r="G11138" s="609"/>
      <c r="H11138" s="609"/>
      <c r="I11138" s="609"/>
      <c r="J11138" s="609"/>
      <c r="K11138" s="610"/>
    </row>
    <row r="11139" spans="1:11">
      <c r="A11139" s="447"/>
      <c r="B11139" s="448"/>
      <c r="C11139" s="448"/>
      <c r="D11139" s="448"/>
      <c r="E11139" s="448"/>
      <c r="F11139" s="448"/>
      <c r="G11139" s="448"/>
      <c r="H11139" s="448"/>
      <c r="I11139" s="448"/>
      <c r="J11139" s="448"/>
      <c r="K11139" s="449"/>
    </row>
    <row r="11140" spans="1:11">
      <c r="A11140" s="450"/>
      <c r="B11140" s="451" t="s">
        <v>141</v>
      </c>
      <c r="C11140" s="452"/>
      <c r="D11140" s="453" t="s">
        <v>1105</v>
      </c>
      <c r="E11140" s="454"/>
      <c r="F11140" s="455"/>
      <c r="G11140" s="455"/>
      <c r="H11140" s="456"/>
      <c r="I11140" s="456"/>
      <c r="J11140" s="457"/>
      <c r="K11140" s="458"/>
    </row>
    <row r="11141" spans="1:11">
      <c r="A11141" s="450"/>
      <c r="B11141" s="459"/>
      <c r="C11141" s="459"/>
      <c r="D11141" s="459"/>
      <c r="E11141" s="459"/>
      <c r="F11141" s="459"/>
      <c r="G11141" s="459"/>
      <c r="H11141" s="459"/>
      <c r="I11141" s="459"/>
      <c r="J11141" s="459"/>
      <c r="K11141" s="458"/>
    </row>
    <row r="11142" spans="1:11">
      <c r="A11142" s="450"/>
      <c r="B11142" s="460" t="s">
        <v>1169</v>
      </c>
      <c r="C11142" s="461" t="s">
        <v>1107</v>
      </c>
      <c r="D11142" s="1671" t="s">
        <v>198</v>
      </c>
      <c r="E11142" s="1672"/>
      <c r="F11142" s="1672"/>
      <c r="G11142" s="1672"/>
      <c r="H11142" s="1672"/>
      <c r="I11142" s="1673"/>
      <c r="J11142" s="462" t="s">
        <v>1108</v>
      </c>
      <c r="K11142" s="458"/>
    </row>
    <row r="11143" spans="1:11">
      <c r="A11143" s="450"/>
      <c r="B11143" s="463">
        <v>49936</v>
      </c>
      <c r="C11143" s="464"/>
      <c r="D11143" s="1674" t="s">
        <v>1644</v>
      </c>
      <c r="E11143" s="1675"/>
      <c r="F11143" s="1675"/>
      <c r="G11143" s="1675"/>
      <c r="H11143" s="1675"/>
      <c r="I11143" s="1676"/>
      <c r="J11143" s="468" t="str">
        <f>F11160</f>
        <v>U</v>
      </c>
      <c r="K11143" s="458"/>
    </row>
    <row r="11144" spans="1:11">
      <c r="A11144" s="450"/>
      <c r="B11144" s="469"/>
      <c r="C11144" s="469"/>
      <c r="D11144" s="469"/>
      <c r="E11144" s="469"/>
      <c r="F11144" s="469"/>
      <c r="G11144" s="469"/>
      <c r="H11144" s="469"/>
      <c r="I11144" s="470"/>
      <c r="J11144" s="471"/>
      <c r="K11144" s="458"/>
    </row>
    <row r="11145" spans="1:11">
      <c r="A11145" s="450"/>
      <c r="B11145" s="1648" t="s">
        <v>1111</v>
      </c>
      <c r="C11145" s="1650"/>
      <c r="D11145" s="1679" t="s">
        <v>873</v>
      </c>
      <c r="E11145" s="1681" t="s">
        <v>1112</v>
      </c>
      <c r="F11145" s="472" t="s">
        <v>1113</v>
      </c>
      <c r="G11145" s="473"/>
      <c r="H11145" s="472" t="s">
        <v>1114</v>
      </c>
      <c r="I11145" s="473"/>
      <c r="J11145" s="474" t="s">
        <v>1115</v>
      </c>
      <c r="K11145" s="458"/>
    </row>
    <row r="11146" spans="1:11">
      <c r="A11146" s="450"/>
      <c r="B11146" s="1677"/>
      <c r="C11146" s="1678"/>
      <c r="D11146" s="1680"/>
      <c r="E11146" s="1682"/>
      <c r="F11146" s="475" t="s">
        <v>1116</v>
      </c>
      <c r="G11146" s="475" t="s">
        <v>1117</v>
      </c>
      <c r="H11146" s="475" t="s">
        <v>1116</v>
      </c>
      <c r="I11146" s="476" t="s">
        <v>1117</v>
      </c>
      <c r="J11146" s="477" t="s">
        <v>1118</v>
      </c>
      <c r="K11146" s="458"/>
    </row>
    <row r="11147" spans="1:11">
      <c r="A11147" s="450"/>
      <c r="B11147" s="486"/>
      <c r="C11147" s="487"/>
      <c r="D11147" s="488"/>
      <c r="E11147" s="481"/>
      <c r="F11147" s="481"/>
      <c r="G11147" s="482"/>
      <c r="H11147" s="490"/>
      <c r="I11147" s="484"/>
      <c r="J11147" s="492"/>
      <c r="K11147" s="458"/>
    </row>
    <row r="11148" spans="1:11">
      <c r="A11148" s="450"/>
      <c r="B11148" s="486"/>
      <c r="C11148" s="487"/>
      <c r="D11148" s="488"/>
      <c r="E11148" s="489"/>
      <c r="F11148" s="489"/>
      <c r="G11148" s="489"/>
      <c r="H11148" s="490"/>
      <c r="I11148" s="491"/>
      <c r="J11148" s="492">
        <f>H11148*F11148*E11148+I11148*G11148*E11148</f>
        <v>0</v>
      </c>
      <c r="K11148" s="458"/>
    </row>
    <row r="11149" spans="1:11">
      <c r="A11149" s="450"/>
      <c r="B11149" s="493"/>
      <c r="C11149" s="494"/>
      <c r="D11149" s="495"/>
      <c r="E11149" s="496"/>
      <c r="F11149" s="496"/>
      <c r="G11149" s="496"/>
      <c r="H11149" s="497"/>
      <c r="I11149" s="498"/>
      <c r="J11149" s="492">
        <f>H11149*F11149*E11149+I11149*G11149*E11149</f>
        <v>0</v>
      </c>
      <c r="K11149" s="458"/>
    </row>
    <row r="11150" spans="1:11">
      <c r="A11150" s="450"/>
      <c r="B11150" s="499" t="s">
        <v>1119</v>
      </c>
      <c r="C11150" s="469"/>
      <c r="D11150" s="469"/>
      <c r="E11150" s="469"/>
      <c r="F11150" s="469"/>
      <c r="G11150" s="469"/>
      <c r="H11150" s="469"/>
      <c r="I11150" s="500" t="s">
        <v>138</v>
      </c>
      <c r="J11150" s="501">
        <f>SUM(J11147:J11149)</f>
        <v>0</v>
      </c>
      <c r="K11150" s="458"/>
    </row>
    <row r="11151" spans="1:11">
      <c r="A11151" s="450"/>
      <c r="B11151" s="502"/>
      <c r="C11151" s="502"/>
      <c r="D11151" s="502"/>
      <c r="E11151" s="502"/>
      <c r="F11151" s="502"/>
      <c r="G11151" s="502"/>
      <c r="H11151" s="502"/>
      <c r="I11151" s="503"/>
      <c r="J11151" s="504"/>
      <c r="K11151" s="458"/>
    </row>
    <row r="11152" spans="1:11" ht="20.399999999999999">
      <c r="A11152" s="450"/>
      <c r="B11152" s="1664" t="s">
        <v>1120</v>
      </c>
      <c r="C11152" s="1665"/>
      <c r="D11152" s="1665"/>
      <c r="E11152" s="1666"/>
      <c r="F11152" s="505" t="s">
        <v>873</v>
      </c>
      <c r="G11152" s="506"/>
      <c r="H11152" s="507" t="s">
        <v>560</v>
      </c>
      <c r="I11152" s="508" t="s">
        <v>1121</v>
      </c>
      <c r="J11152" s="509" t="s">
        <v>1122</v>
      </c>
      <c r="K11152" s="458"/>
    </row>
    <row r="11153" spans="1:11">
      <c r="A11153" s="450"/>
      <c r="B11153" s="510"/>
      <c r="C11153" s="511"/>
      <c r="D11153" s="512"/>
      <c r="E11153" s="513"/>
      <c r="F11153" s="514"/>
      <c r="G11153" s="515"/>
      <c r="H11153" s="516"/>
      <c r="I11153" s="484"/>
      <c r="J11153" s="485"/>
      <c r="K11153" s="458"/>
    </row>
    <row r="11154" spans="1:11">
      <c r="A11154" s="450"/>
      <c r="B11154" s="517"/>
      <c r="C11154" s="518"/>
      <c r="D11154" s="459"/>
      <c r="E11154" s="487"/>
      <c r="F11154" s="488"/>
      <c r="G11154" s="519"/>
      <c r="H11154" s="520"/>
      <c r="I11154" s="521"/>
      <c r="J11154" s="492"/>
      <c r="K11154" s="458"/>
    </row>
    <row r="11155" spans="1:11">
      <c r="A11155" s="450"/>
      <c r="B11155" s="517" t="s">
        <v>734</v>
      </c>
      <c r="C11155" s="518"/>
      <c r="D11155" s="459"/>
      <c r="E11155" s="487"/>
      <c r="F11155" s="488"/>
      <c r="G11155" s="519"/>
      <c r="H11155" s="520">
        <v>2.9333</v>
      </c>
      <c r="I11155" s="521">
        <f>VLOOKUP(B11155,'MÃO DE OBRA'!$A:$E,5,FALSE)/220</f>
        <v>23.596363636363641</v>
      </c>
      <c r="J11155" s="492">
        <f t="shared" ref="J11155:J11156" si="312">H11155*I11155</f>
        <v>69.215213454545463</v>
      </c>
      <c r="K11155" s="458"/>
    </row>
    <row r="11156" spans="1:11">
      <c r="A11156" s="450"/>
      <c r="B11156" s="517" t="s">
        <v>626</v>
      </c>
      <c r="C11156" s="518"/>
      <c r="D11156" s="459"/>
      <c r="E11156" s="487"/>
      <c r="F11156" s="488"/>
      <c r="G11156" s="519"/>
      <c r="H11156" s="520">
        <v>2.9333</v>
      </c>
      <c r="I11156" s="521">
        <f>VLOOKUP(B11156,'MÃO DE OBRA'!$A:$E,5,FALSE)/220</f>
        <v>15.730909090909092</v>
      </c>
      <c r="J11156" s="492">
        <f t="shared" si="312"/>
        <v>46.14347563636364</v>
      </c>
      <c r="K11156" s="458"/>
    </row>
    <row r="11157" spans="1:11">
      <c r="A11157" s="450"/>
      <c r="B11157" s="517"/>
      <c r="C11157" s="518"/>
      <c r="D11157" s="459"/>
      <c r="E11157" s="487"/>
      <c r="F11157" s="488"/>
      <c r="G11157" s="519"/>
      <c r="H11157" s="520"/>
      <c r="I11157" s="491"/>
      <c r="J11157" s="492">
        <f>H11157*I11157</f>
        <v>0</v>
      </c>
      <c r="K11157" s="458"/>
    </row>
    <row r="11158" spans="1:11">
      <c r="A11158" s="450"/>
      <c r="B11158" s="499" t="s">
        <v>1119</v>
      </c>
      <c r="C11158" s="502"/>
      <c r="D11158" s="502"/>
      <c r="E11158" s="502"/>
      <c r="F11158" s="502"/>
      <c r="G11158" s="502"/>
      <c r="H11158" s="502"/>
      <c r="I11158" s="522" t="s">
        <v>138</v>
      </c>
      <c r="J11158" s="501">
        <f>SUM(J11153:J11157)</f>
        <v>115.35868909090911</v>
      </c>
      <c r="K11158" s="458"/>
    </row>
    <row r="11159" spans="1:11">
      <c r="A11159" s="450"/>
      <c r="B11159" s="523"/>
      <c r="C11159" s="523"/>
      <c r="D11159" s="523"/>
      <c r="E11159" s="523"/>
      <c r="F11159" s="523"/>
      <c r="G11159" s="523"/>
      <c r="H11159" s="523"/>
      <c r="I11159" s="524"/>
      <c r="J11159" s="523"/>
      <c r="K11159" s="458"/>
    </row>
    <row r="11160" spans="1:11">
      <c r="A11160" s="450"/>
      <c r="B11160" s="525" t="s">
        <v>1123</v>
      </c>
      <c r="C11160" s="526"/>
      <c r="D11160" s="523"/>
      <c r="E11160" s="527">
        <v>1</v>
      </c>
      <c r="F11160" s="528" t="s">
        <v>1563</v>
      </c>
      <c r="G11160" s="506"/>
      <c r="H11160" s="506"/>
      <c r="I11160" s="529" t="s">
        <v>1124</v>
      </c>
      <c r="J11160" s="501">
        <f>J11150+J11158</f>
        <v>115.35868909090911</v>
      </c>
      <c r="K11160" s="458"/>
    </row>
    <row r="11161" spans="1:11">
      <c r="A11161" s="450"/>
      <c r="B11161" s="530"/>
      <c r="C11161" s="523"/>
      <c r="D11161" s="523"/>
      <c r="E11161" s="531"/>
      <c r="F11161" s="532"/>
      <c r="G11161" s="532"/>
      <c r="H11161" s="532"/>
      <c r="I11161" s="524"/>
      <c r="J11161" s="523"/>
      <c r="K11161" s="458"/>
    </row>
    <row r="11162" spans="1:11" ht="20.399999999999999">
      <c r="A11162" s="450"/>
      <c r="B11162" s="1667" t="s">
        <v>481</v>
      </c>
      <c r="C11162" s="1668"/>
      <c r="D11162" s="1668"/>
      <c r="E11162" s="1669"/>
      <c r="F11162" s="533" t="s">
        <v>873</v>
      </c>
      <c r="G11162" s="534" t="s">
        <v>493</v>
      </c>
      <c r="H11162" s="507" t="s">
        <v>1115</v>
      </c>
      <c r="I11162" s="535" t="s">
        <v>480</v>
      </c>
      <c r="J11162" s="536" t="s">
        <v>482</v>
      </c>
      <c r="K11162" s="458"/>
    </row>
    <row r="11163" spans="1:11">
      <c r="A11163" s="450"/>
      <c r="B11163" s="537"/>
      <c r="C11163" s="538"/>
      <c r="D11163" s="538"/>
      <c r="E11163" s="539"/>
      <c r="F11163" s="540"/>
      <c r="G11163" s="541"/>
      <c r="H11163" s="547"/>
      <c r="I11163" s="543"/>
      <c r="J11163" s="485"/>
      <c r="K11163" s="458"/>
    </row>
    <row r="11164" spans="1:11">
      <c r="A11164" s="450"/>
      <c r="B11164" s="537"/>
      <c r="C11164" s="518"/>
      <c r="D11164" s="518"/>
      <c r="E11164" s="487"/>
      <c r="F11164" s="540"/>
      <c r="G11164" s="541"/>
      <c r="H11164" s="547"/>
      <c r="I11164" s="543"/>
      <c r="J11164" s="492"/>
      <c r="K11164" s="458"/>
    </row>
    <row r="11165" spans="1:11">
      <c r="A11165" s="450"/>
      <c r="B11165" s="517"/>
      <c r="C11165" s="518"/>
      <c r="D11165" s="518"/>
      <c r="E11165" s="487"/>
      <c r="F11165" s="488"/>
      <c r="G11165" s="546"/>
      <c r="H11165" s="547"/>
      <c r="I11165" s="543"/>
      <c r="J11165" s="492">
        <f>H11165*I11165*E11147*F11147</f>
        <v>0</v>
      </c>
      <c r="K11165" s="458"/>
    </row>
    <row r="11166" spans="1:11">
      <c r="A11166" s="450"/>
      <c r="B11166" s="517"/>
      <c r="C11166" s="526"/>
      <c r="D11166" s="526"/>
      <c r="E11166" s="494"/>
      <c r="F11166" s="488"/>
      <c r="G11166" s="468"/>
      <c r="H11166" s="547"/>
      <c r="I11166" s="548"/>
      <c r="J11166" s="492">
        <f>H11166*I11166*E11148*F11148</f>
        <v>0</v>
      </c>
      <c r="K11166" s="458"/>
    </row>
    <row r="11167" spans="1:11">
      <c r="A11167" s="450"/>
      <c r="B11167" s="550" t="s">
        <v>1119</v>
      </c>
      <c r="C11167" s="526"/>
      <c r="D11167" s="526"/>
      <c r="E11167" s="526"/>
      <c r="F11167" s="523"/>
      <c r="G11167" s="526"/>
      <c r="H11167" s="551"/>
      <c r="I11167" s="552" t="s">
        <v>138</v>
      </c>
      <c r="J11167" s="501">
        <f>SUM(J11163:J11166)</f>
        <v>0</v>
      </c>
      <c r="K11167" s="458"/>
    </row>
    <row r="11168" spans="1:11">
      <c r="A11168" s="450"/>
      <c r="B11168" s="553"/>
      <c r="C11168" s="526"/>
      <c r="D11168" s="526"/>
      <c r="E11168" s="554"/>
      <c r="F11168" s="555"/>
      <c r="G11168" s="506"/>
      <c r="H11168" s="506"/>
      <c r="I11168" s="529"/>
      <c r="J11168" s="554"/>
      <c r="K11168" s="458"/>
    </row>
    <row r="11169" spans="1:11" ht="20.399999999999999">
      <c r="A11169" s="450"/>
      <c r="B11169" s="1667" t="s">
        <v>1125</v>
      </c>
      <c r="C11169" s="1668"/>
      <c r="D11169" s="1668"/>
      <c r="E11169" s="1668"/>
      <c r="F11169" s="1669"/>
      <c r="G11169" s="556" t="s">
        <v>494</v>
      </c>
      <c r="H11169" s="506" t="s">
        <v>1126</v>
      </c>
      <c r="I11169" s="557" t="s">
        <v>1115</v>
      </c>
      <c r="J11169" s="509" t="s">
        <v>482</v>
      </c>
      <c r="K11169" s="458"/>
    </row>
    <row r="11170" spans="1:11">
      <c r="A11170" s="450"/>
      <c r="B11170" s="558"/>
      <c r="C11170" s="559"/>
      <c r="D11170" s="560"/>
      <c r="E11170" s="560"/>
      <c r="F11170" s="561"/>
      <c r="G11170" s="489"/>
      <c r="H11170" s="489"/>
      <c r="I11170" s="562"/>
      <c r="J11170" s="492"/>
      <c r="K11170" s="458"/>
    </row>
    <row r="11171" spans="1:11">
      <c r="A11171" s="450"/>
      <c r="B11171" s="563"/>
      <c r="C11171" s="564"/>
      <c r="D11171" s="565"/>
      <c r="E11171" s="565"/>
      <c r="F11171" s="566"/>
      <c r="G11171" s="489"/>
      <c r="H11171" s="489"/>
      <c r="I11171" s="562"/>
      <c r="J11171" s="492"/>
      <c r="K11171" s="458"/>
    </row>
    <row r="11172" spans="1:11">
      <c r="A11172" s="450"/>
      <c r="B11172" s="1670" t="s">
        <v>138</v>
      </c>
      <c r="C11172" s="1670"/>
      <c r="D11172" s="1670"/>
      <c r="E11172" s="1670"/>
      <c r="F11172" s="1670"/>
      <c r="G11172" s="1670"/>
      <c r="H11172" s="1670"/>
      <c r="I11172" s="1670"/>
      <c r="J11172" s="501">
        <f>SUM(J11170:J11171)</f>
        <v>0</v>
      </c>
      <c r="K11172" s="458"/>
    </row>
    <row r="11173" spans="1:11">
      <c r="A11173" s="450"/>
      <c r="B11173" s="567"/>
      <c r="C11173" s="511"/>
      <c r="D11173" s="511"/>
      <c r="E11173" s="568"/>
      <c r="F11173" s="569"/>
      <c r="G11173" s="570"/>
      <c r="H11173" s="570"/>
      <c r="I11173" s="571"/>
      <c r="J11173" s="572"/>
      <c r="K11173" s="458"/>
    </row>
    <row r="11174" spans="1:11">
      <c r="A11174" s="450"/>
      <c r="B11174" s="573" t="s">
        <v>1127</v>
      </c>
      <c r="C11174" s="573"/>
      <c r="D11174" s="550"/>
      <c r="E11174" s="523"/>
      <c r="F11174" s="523"/>
      <c r="G11174" s="523"/>
      <c r="H11174" s="574"/>
      <c r="I11174" s="575"/>
      <c r="J11174" s="639">
        <f>(J11160+J11167+J11172)/E11160</f>
        <v>115.35868909090911</v>
      </c>
      <c r="K11174" s="458"/>
    </row>
    <row r="11175" spans="1:11">
      <c r="A11175" s="450"/>
      <c r="B11175" s="553"/>
      <c r="C11175" s="526"/>
      <c r="D11175" s="526"/>
      <c r="E11175" s="554"/>
      <c r="F11175" s="555"/>
      <c r="G11175" s="506"/>
      <c r="H11175" s="506"/>
      <c r="I11175" s="529"/>
      <c r="J11175" s="576"/>
      <c r="K11175" s="458"/>
    </row>
    <row r="11176" spans="1:11" ht="20.399999999999999">
      <c r="A11176" s="450"/>
      <c r="B11176" s="1667" t="s">
        <v>1128</v>
      </c>
      <c r="C11176" s="1668"/>
      <c r="D11176" s="1668"/>
      <c r="E11176" s="1668"/>
      <c r="F11176" s="1669"/>
      <c r="G11176" s="556" t="s">
        <v>494</v>
      </c>
      <c r="H11176" s="506" t="s">
        <v>1126</v>
      </c>
      <c r="I11176" s="557" t="s">
        <v>1115</v>
      </c>
      <c r="J11176" s="509" t="s">
        <v>482</v>
      </c>
      <c r="K11176" s="458"/>
    </row>
    <row r="11177" spans="1:11">
      <c r="A11177" s="450"/>
      <c r="B11177" s="558" t="s">
        <v>1645</v>
      </c>
      <c r="C11177" s="559"/>
      <c r="D11177" s="560"/>
      <c r="E11177" s="560"/>
      <c r="F11177" s="561"/>
      <c r="G11177" s="489">
        <v>1</v>
      </c>
      <c r="H11177" s="489" t="s">
        <v>1126</v>
      </c>
      <c r="I11177" s="562">
        <v>505.75</v>
      </c>
      <c r="J11177" s="492">
        <f t="shared" ref="J11177:J11181" si="313">G11177*I11177</f>
        <v>505.75</v>
      </c>
      <c r="K11177" s="458"/>
    </row>
    <row r="11178" spans="1:11">
      <c r="A11178" s="450"/>
      <c r="B11178" s="563" t="s">
        <v>1646</v>
      </c>
      <c r="C11178" s="564"/>
      <c r="D11178" s="565"/>
      <c r="E11178" s="565"/>
      <c r="F11178" s="566"/>
      <c r="G11178" s="489">
        <v>2</v>
      </c>
      <c r="H11178" s="489" t="s">
        <v>1126</v>
      </c>
      <c r="I11178" s="562">
        <v>39.46</v>
      </c>
      <c r="J11178" s="492">
        <f t="shared" si="313"/>
        <v>78.92</v>
      </c>
      <c r="K11178" s="458"/>
    </row>
    <row r="11179" spans="1:11">
      <c r="A11179" s="450"/>
      <c r="B11179" s="563" t="s">
        <v>1647</v>
      </c>
      <c r="C11179" s="564"/>
      <c r="D11179" s="565"/>
      <c r="E11179" s="565"/>
      <c r="F11179" s="566"/>
      <c r="G11179" s="489">
        <v>2.46</v>
      </c>
      <c r="H11179" s="489" t="s">
        <v>1221</v>
      </c>
      <c r="I11179" s="743">
        <v>45.04</v>
      </c>
      <c r="J11179" s="492">
        <f t="shared" si="313"/>
        <v>110.7984</v>
      </c>
      <c r="K11179" s="458"/>
    </row>
    <row r="11180" spans="1:11">
      <c r="A11180" s="450"/>
      <c r="B11180" s="563" t="s">
        <v>1648</v>
      </c>
      <c r="C11180" s="564"/>
      <c r="D11180" s="565"/>
      <c r="E11180" s="565"/>
      <c r="F11180" s="566"/>
      <c r="G11180" s="489">
        <v>1</v>
      </c>
      <c r="H11180" s="489" t="s">
        <v>1126</v>
      </c>
      <c r="I11180" s="743">
        <v>48.63</v>
      </c>
      <c r="J11180" s="492">
        <f t="shared" si="313"/>
        <v>48.63</v>
      </c>
      <c r="K11180" s="458"/>
    </row>
    <row r="11181" spans="1:11">
      <c r="A11181" s="450"/>
      <c r="B11181" s="563" t="s">
        <v>1643</v>
      </c>
      <c r="C11181" s="564"/>
      <c r="D11181" s="565"/>
      <c r="E11181" s="565"/>
      <c r="F11181" s="566"/>
      <c r="G11181" s="489">
        <v>1</v>
      </c>
      <c r="H11181" s="489" t="s">
        <v>1126</v>
      </c>
      <c r="I11181" s="743">
        <v>73.88</v>
      </c>
      <c r="J11181" s="492">
        <f t="shared" si="313"/>
        <v>73.88</v>
      </c>
      <c r="K11181" s="458"/>
    </row>
    <row r="11182" spans="1:11">
      <c r="A11182" s="450"/>
      <c r="B11182" s="563"/>
      <c r="C11182" s="564"/>
      <c r="D11182" s="565"/>
      <c r="E11182" s="565"/>
      <c r="F11182" s="566"/>
      <c r="G11182" s="489"/>
      <c r="H11182" s="489"/>
      <c r="I11182" s="743"/>
      <c r="J11182" s="492"/>
      <c r="K11182" s="458"/>
    </row>
    <row r="11183" spans="1:11">
      <c r="A11183" s="450"/>
      <c r="B11183" s="563"/>
      <c r="C11183" s="564"/>
      <c r="D11183" s="565"/>
      <c r="E11183" s="565"/>
      <c r="F11183" s="566"/>
      <c r="G11183" s="489"/>
      <c r="H11183" s="489"/>
      <c r="I11183" s="743"/>
      <c r="J11183" s="492"/>
      <c r="K11183" s="458"/>
    </row>
    <row r="11184" spans="1:11">
      <c r="A11184" s="450"/>
      <c r="B11184" s="581"/>
      <c r="C11184" s="523"/>
      <c r="D11184" s="523"/>
      <c r="E11184" s="582"/>
      <c r="F11184" s="583"/>
      <c r="G11184" s="532"/>
      <c r="H11184" s="532"/>
      <c r="I11184" s="524" t="s">
        <v>138</v>
      </c>
      <c r="J11184" s="501">
        <f>SUM(J11177:J11183)</f>
        <v>817.97839999999997</v>
      </c>
      <c r="K11184" s="458"/>
    </row>
    <row r="11185" spans="1:11">
      <c r="A11185" s="450"/>
      <c r="B11185" s="584"/>
      <c r="C11185" s="523"/>
      <c r="D11185" s="523"/>
      <c r="E11185" s="582"/>
      <c r="F11185" s="583"/>
      <c r="G11185" s="532"/>
      <c r="H11185" s="532"/>
      <c r="I11185" s="524"/>
      <c r="J11185" s="582"/>
      <c r="K11185" s="458"/>
    </row>
    <row r="11186" spans="1:11" ht="20.399999999999999">
      <c r="A11186" s="450"/>
      <c r="B11186" s="1667" t="s">
        <v>1141</v>
      </c>
      <c r="C11186" s="1668"/>
      <c r="D11186" s="1668"/>
      <c r="E11186" s="1668"/>
      <c r="F11186" s="1669"/>
      <c r="G11186" s="587" t="s">
        <v>494</v>
      </c>
      <c r="H11186" s="506" t="s">
        <v>1115</v>
      </c>
      <c r="I11186" s="557"/>
      <c r="J11186" s="509" t="s">
        <v>482</v>
      </c>
      <c r="K11186" s="458"/>
    </row>
    <row r="11187" spans="1:11">
      <c r="A11187" s="450"/>
      <c r="B11187" s="1654"/>
      <c r="C11187" s="1655"/>
      <c r="D11187" s="1655"/>
      <c r="E11187" s="1655"/>
      <c r="F11187" s="1656"/>
      <c r="G11187" s="489"/>
      <c r="H11187" s="1657"/>
      <c r="I11187" s="1658"/>
      <c r="J11187" s="492"/>
      <c r="K11187" s="458"/>
    </row>
    <row r="11188" spans="1:11">
      <c r="A11188" s="450"/>
      <c r="B11188" s="1659"/>
      <c r="C11188" s="1660"/>
      <c r="D11188" s="1660"/>
      <c r="E11188" s="1660"/>
      <c r="F11188" s="1661"/>
      <c r="G11188" s="496"/>
      <c r="H11188" s="1662"/>
      <c r="I11188" s="1663"/>
      <c r="J11188" s="492"/>
      <c r="K11188" s="458"/>
    </row>
    <row r="11189" spans="1:11">
      <c r="A11189" s="450"/>
      <c r="B11189" s="581"/>
      <c r="C11189" s="523"/>
      <c r="D11189" s="523"/>
      <c r="E11189" s="582"/>
      <c r="F11189" s="583"/>
      <c r="G11189" s="532"/>
      <c r="H11189" s="532"/>
      <c r="I11189" s="524" t="s">
        <v>138</v>
      </c>
      <c r="J11189" s="501">
        <f>SUM(J11187:J11188)</f>
        <v>0</v>
      </c>
      <c r="K11189" s="458"/>
    </row>
    <row r="11190" spans="1:11">
      <c r="A11190" s="450"/>
      <c r="B11190" s="523"/>
      <c r="C11190" s="523"/>
      <c r="D11190" s="523"/>
      <c r="E11190" s="523"/>
      <c r="F11190" s="523"/>
      <c r="G11190" s="523"/>
      <c r="H11190" s="523"/>
      <c r="I11190" s="524"/>
      <c r="J11190" s="523"/>
      <c r="K11190" s="458"/>
    </row>
    <row r="11191" spans="1:11">
      <c r="A11191" s="450"/>
      <c r="B11191" s="1645" t="s">
        <v>1142</v>
      </c>
      <c r="C11191" s="1646"/>
      <c r="D11191" s="1646"/>
      <c r="E11191" s="1646"/>
      <c r="F11191" s="1646"/>
      <c r="G11191" s="1646"/>
      <c r="H11191" s="1646"/>
      <c r="I11191" s="1647"/>
      <c r="J11191" s="573">
        <f>J11189+J11184+J11174</f>
        <v>933.3370890909091</v>
      </c>
      <c r="K11191" s="458"/>
    </row>
    <row r="11192" spans="1:11">
      <c r="A11192" s="450"/>
      <c r="B11192" s="523"/>
      <c r="C11192" s="523"/>
      <c r="D11192" s="523"/>
      <c r="E11192" s="523"/>
      <c r="F11192" s="523"/>
      <c r="G11192" s="523"/>
      <c r="H11192" s="523"/>
      <c r="I11192" s="524"/>
      <c r="J11192" s="523"/>
      <c r="K11192" s="458"/>
    </row>
    <row r="11193" spans="1:11">
      <c r="A11193" s="450"/>
      <c r="B11193" s="1645" t="s">
        <v>1143</v>
      </c>
      <c r="C11193" s="1646"/>
      <c r="D11193" s="1646"/>
      <c r="E11193" s="1646"/>
      <c r="F11193" s="1646"/>
      <c r="G11193" s="1646"/>
      <c r="H11193" s="1646"/>
      <c r="I11193" s="1647"/>
      <c r="J11193" s="501">
        <f>J11191*0</f>
        <v>0</v>
      </c>
      <c r="K11193" s="458"/>
    </row>
    <row r="11194" spans="1:11">
      <c r="A11194" s="450"/>
      <c r="B11194" s="523"/>
      <c r="C11194" s="523"/>
      <c r="D11194" s="523"/>
      <c r="E11194" s="523"/>
      <c r="F11194" s="523"/>
      <c r="G11194" s="523"/>
      <c r="H11194" s="523"/>
      <c r="I11194" s="524"/>
      <c r="J11194" s="523"/>
      <c r="K11194" s="458"/>
    </row>
    <row r="11195" spans="1:11">
      <c r="A11195" s="450"/>
      <c r="B11195" s="1645" t="s">
        <v>1144</v>
      </c>
      <c r="C11195" s="1646"/>
      <c r="D11195" s="1646"/>
      <c r="E11195" s="1646"/>
      <c r="F11195" s="1646"/>
      <c r="G11195" s="1646"/>
      <c r="H11195" s="1646"/>
      <c r="I11195" s="1647"/>
      <c r="J11195" s="573">
        <f>J11191+J11193</f>
        <v>933.3370890909091</v>
      </c>
      <c r="K11195" s="458"/>
    </row>
    <row r="11196" spans="1:11">
      <c r="A11196" s="450"/>
      <c r="B11196" s="511"/>
      <c r="C11196" s="511"/>
      <c r="D11196" s="511"/>
      <c r="E11196" s="511"/>
      <c r="F11196" s="511"/>
      <c r="G11196" s="511"/>
      <c r="H11196" s="511"/>
      <c r="I11196" s="571"/>
      <c r="J11196" s="511"/>
      <c r="K11196" s="458"/>
    </row>
    <row r="11197" spans="1:11">
      <c r="A11197" s="450"/>
      <c r="B11197" s="589"/>
      <c r="C11197" s="559"/>
      <c r="D11197" s="559"/>
      <c r="E11197" s="559"/>
      <c r="F11197" s="559"/>
      <c r="G11197" s="559"/>
      <c r="H11197" s="559"/>
      <c r="I11197" s="559"/>
      <c r="J11197" s="590"/>
      <c r="K11197" s="458"/>
    </row>
    <row r="11198" spans="1:11">
      <c r="A11198" s="450"/>
      <c r="B11198" s="591"/>
      <c r="C11198" s="592"/>
      <c r="D11198" s="593"/>
      <c r="E11198" s="593"/>
      <c r="F11198" s="594" t="s">
        <v>1119</v>
      </c>
      <c r="G11198" s="595" t="s">
        <v>1119</v>
      </c>
      <c r="H11198" s="592"/>
      <c r="I11198" s="592"/>
      <c r="J11198" s="596"/>
      <c r="K11198" s="458"/>
    </row>
    <row r="11199" spans="1:11">
      <c r="A11199" s="450"/>
      <c r="B11199" s="459"/>
      <c r="C11199" s="459"/>
      <c r="D11199" s="459"/>
      <c r="E11199" s="459"/>
      <c r="F11199" s="459"/>
      <c r="G11199" s="459"/>
      <c r="H11199" s="459"/>
      <c r="I11199" s="459"/>
      <c r="J11199" s="459"/>
      <c r="K11199" s="458"/>
    </row>
    <row r="11200" spans="1:11">
      <c r="A11200" s="450"/>
      <c r="B11200" s="597"/>
      <c r="C11200" s="598"/>
      <c r="D11200" s="598"/>
      <c r="E11200" s="598"/>
      <c r="F11200" s="599"/>
      <c r="G11200" s="600" t="s">
        <v>482</v>
      </c>
      <c r="H11200" s="502"/>
      <c r="I11200" s="502"/>
      <c r="J11200" s="505"/>
      <c r="K11200" s="458"/>
    </row>
    <row r="11201" spans="1:11">
      <c r="A11201" s="450"/>
      <c r="B11201" s="601"/>
      <c r="C11201" s="602"/>
      <c r="D11201" s="602"/>
      <c r="E11201" s="602"/>
      <c r="F11201" s="603"/>
      <c r="G11201" s="1648" t="s">
        <v>1145</v>
      </c>
      <c r="H11201" s="1649"/>
      <c r="I11201" s="1649"/>
      <c r="J11201" s="1650"/>
      <c r="K11201" s="458"/>
    </row>
    <row r="11202" spans="1:11">
      <c r="A11202" s="450"/>
      <c r="B11202" s="604"/>
      <c r="C11202" s="605"/>
      <c r="D11202" s="605"/>
      <c r="E11202" s="605"/>
      <c r="F11202" s="606"/>
      <c r="G11202" s="607"/>
      <c r="H11202" s="1651"/>
      <c r="I11202" s="1652"/>
      <c r="J11202" s="1653"/>
      <c r="K11202" s="458"/>
    </row>
    <row r="11203" spans="1:11" ht="15" thickBot="1">
      <c r="A11203" s="608"/>
      <c r="B11203" s="609"/>
      <c r="C11203" s="609"/>
      <c r="D11203" s="609"/>
      <c r="E11203" s="609"/>
      <c r="F11203" s="609"/>
      <c r="G11203" s="609"/>
      <c r="H11203" s="609"/>
      <c r="I11203" s="609"/>
      <c r="J11203" s="609"/>
      <c r="K11203" s="610"/>
    </row>
    <row r="11204" spans="1:11">
      <c r="A11204" s="447"/>
      <c r="B11204" s="448"/>
      <c r="C11204" s="448"/>
      <c r="D11204" s="448"/>
      <c r="E11204" s="448"/>
      <c r="F11204" s="448"/>
      <c r="G11204" s="448"/>
      <c r="H11204" s="448"/>
      <c r="I11204" s="448"/>
      <c r="J11204" s="448"/>
      <c r="K11204" s="449"/>
    </row>
    <row r="11205" spans="1:11">
      <c r="A11205" s="450"/>
      <c r="B11205" s="451" t="s">
        <v>141</v>
      </c>
      <c r="C11205" s="452"/>
      <c r="D11205" s="453" t="s">
        <v>1105</v>
      </c>
      <c r="E11205" s="454"/>
      <c r="F11205" s="455"/>
      <c r="G11205" s="455"/>
      <c r="H11205" s="456"/>
      <c r="I11205" s="456"/>
      <c r="J11205" s="457"/>
      <c r="K11205" s="458"/>
    </row>
    <row r="11206" spans="1:11">
      <c r="A11206" s="450"/>
      <c r="B11206" s="459"/>
      <c r="C11206" s="459"/>
      <c r="D11206" s="459"/>
      <c r="E11206" s="459"/>
      <c r="F11206" s="459"/>
      <c r="G11206" s="459"/>
      <c r="H11206" s="459"/>
      <c r="I11206" s="459"/>
      <c r="J11206" s="459"/>
      <c r="K11206" s="458"/>
    </row>
    <row r="11207" spans="1:11">
      <c r="A11207" s="450"/>
      <c r="B11207" s="460" t="s">
        <v>1169</v>
      </c>
      <c r="C11207" s="461" t="s">
        <v>1107</v>
      </c>
      <c r="D11207" s="1671" t="s">
        <v>198</v>
      </c>
      <c r="E11207" s="1672"/>
      <c r="F11207" s="1672"/>
      <c r="G11207" s="1672"/>
      <c r="H11207" s="1672"/>
      <c r="I11207" s="1673"/>
      <c r="J11207" s="462" t="s">
        <v>1108</v>
      </c>
      <c r="K11207" s="458"/>
    </row>
    <row r="11208" spans="1:11">
      <c r="A11208" s="450"/>
      <c r="B11208" s="463">
        <v>50303</v>
      </c>
      <c r="C11208" s="464"/>
      <c r="D11208" s="1674" t="s">
        <v>1649</v>
      </c>
      <c r="E11208" s="1675"/>
      <c r="F11208" s="1675"/>
      <c r="G11208" s="1675"/>
      <c r="H11208" s="1675"/>
      <c r="I11208" s="1676"/>
      <c r="J11208" s="468" t="str">
        <f>F11225</f>
        <v>U</v>
      </c>
      <c r="K11208" s="458"/>
    </row>
    <row r="11209" spans="1:11">
      <c r="A11209" s="450"/>
      <c r="B11209" s="469"/>
      <c r="C11209" s="469"/>
      <c r="D11209" s="469"/>
      <c r="E11209" s="469"/>
      <c r="F11209" s="469"/>
      <c r="G11209" s="469"/>
      <c r="H11209" s="469"/>
      <c r="I11209" s="470"/>
      <c r="J11209" s="471"/>
      <c r="K11209" s="458"/>
    </row>
    <row r="11210" spans="1:11">
      <c r="A11210" s="450"/>
      <c r="B11210" s="1648" t="s">
        <v>1111</v>
      </c>
      <c r="C11210" s="1650"/>
      <c r="D11210" s="1679" t="s">
        <v>873</v>
      </c>
      <c r="E11210" s="1681" t="s">
        <v>1112</v>
      </c>
      <c r="F11210" s="472" t="s">
        <v>1113</v>
      </c>
      <c r="G11210" s="473"/>
      <c r="H11210" s="472" t="s">
        <v>1114</v>
      </c>
      <c r="I11210" s="473"/>
      <c r="J11210" s="474" t="s">
        <v>1115</v>
      </c>
      <c r="K11210" s="458"/>
    </row>
    <row r="11211" spans="1:11">
      <c r="A11211" s="450"/>
      <c r="B11211" s="1677"/>
      <c r="C11211" s="1678"/>
      <c r="D11211" s="1680"/>
      <c r="E11211" s="1682"/>
      <c r="F11211" s="475" t="s">
        <v>1116</v>
      </c>
      <c r="G11211" s="475" t="s">
        <v>1117</v>
      </c>
      <c r="H11211" s="475" t="s">
        <v>1116</v>
      </c>
      <c r="I11211" s="476" t="s">
        <v>1117</v>
      </c>
      <c r="J11211" s="477" t="s">
        <v>1118</v>
      </c>
      <c r="K11211" s="458"/>
    </row>
    <row r="11212" spans="1:11">
      <c r="A11212" s="450"/>
      <c r="B11212" s="486"/>
      <c r="C11212" s="487"/>
      <c r="D11212" s="488"/>
      <c r="E11212" s="481"/>
      <c r="F11212" s="481"/>
      <c r="G11212" s="482"/>
      <c r="H11212" s="490"/>
      <c r="I11212" s="484"/>
      <c r="J11212" s="492"/>
      <c r="K11212" s="458"/>
    </row>
    <row r="11213" spans="1:11">
      <c r="A11213" s="450"/>
      <c r="B11213" s="486"/>
      <c r="C11213" s="487"/>
      <c r="D11213" s="488"/>
      <c r="E11213" s="489"/>
      <c r="F11213" s="489"/>
      <c r="G11213" s="489"/>
      <c r="H11213" s="490"/>
      <c r="I11213" s="491"/>
      <c r="J11213" s="492">
        <f>H11213*F11213*E11213+I11213*G11213*E11213</f>
        <v>0</v>
      </c>
      <c r="K11213" s="458"/>
    </row>
    <row r="11214" spans="1:11">
      <c r="A11214" s="450"/>
      <c r="B11214" s="493"/>
      <c r="C11214" s="494"/>
      <c r="D11214" s="495"/>
      <c r="E11214" s="496"/>
      <c r="F11214" s="496"/>
      <c r="G11214" s="496"/>
      <c r="H11214" s="497"/>
      <c r="I11214" s="498"/>
      <c r="J11214" s="492">
        <f>H11214*F11214*E11214+I11214*G11214*E11214</f>
        <v>0</v>
      </c>
      <c r="K11214" s="458"/>
    </row>
    <row r="11215" spans="1:11">
      <c r="A11215" s="450"/>
      <c r="B11215" s="499" t="s">
        <v>1119</v>
      </c>
      <c r="C11215" s="469"/>
      <c r="D11215" s="469"/>
      <c r="E11215" s="469"/>
      <c r="F11215" s="469"/>
      <c r="G11215" s="469"/>
      <c r="H11215" s="469"/>
      <c r="I11215" s="500" t="s">
        <v>138</v>
      </c>
      <c r="J11215" s="501">
        <f>SUM(J11212:J11214)</f>
        <v>0</v>
      </c>
      <c r="K11215" s="458"/>
    </row>
    <row r="11216" spans="1:11">
      <c r="A11216" s="450"/>
      <c r="B11216" s="502"/>
      <c r="C11216" s="502"/>
      <c r="D11216" s="502"/>
      <c r="E11216" s="502"/>
      <c r="F11216" s="502"/>
      <c r="G11216" s="502"/>
      <c r="H11216" s="502"/>
      <c r="I11216" s="503"/>
      <c r="J11216" s="504"/>
      <c r="K11216" s="458"/>
    </row>
    <row r="11217" spans="1:11" ht="20.399999999999999">
      <c r="A11217" s="450"/>
      <c r="B11217" s="1664" t="s">
        <v>1120</v>
      </c>
      <c r="C11217" s="1665"/>
      <c r="D11217" s="1665"/>
      <c r="E11217" s="1666"/>
      <c r="F11217" s="505" t="s">
        <v>873</v>
      </c>
      <c r="G11217" s="506"/>
      <c r="H11217" s="507" t="s">
        <v>560</v>
      </c>
      <c r="I11217" s="508" t="s">
        <v>1121</v>
      </c>
      <c r="J11217" s="509" t="s">
        <v>1122</v>
      </c>
      <c r="K11217" s="458"/>
    </row>
    <row r="11218" spans="1:11">
      <c r="A11218" s="450"/>
      <c r="B11218" s="510"/>
      <c r="C11218" s="511"/>
      <c r="D11218" s="512"/>
      <c r="E11218" s="513"/>
      <c r="F11218" s="514"/>
      <c r="G11218" s="515"/>
      <c r="H11218" s="516"/>
      <c r="I11218" s="484"/>
      <c r="J11218" s="485"/>
      <c r="K11218" s="458"/>
    </row>
    <row r="11219" spans="1:11">
      <c r="A11219" s="450"/>
      <c r="B11219" s="517"/>
      <c r="C11219" s="518"/>
      <c r="D11219" s="459"/>
      <c r="E11219" s="487"/>
      <c r="F11219" s="488"/>
      <c r="G11219" s="519"/>
      <c r="H11219" s="520"/>
      <c r="I11219" s="521"/>
      <c r="J11219" s="492"/>
      <c r="K11219" s="458"/>
    </row>
    <row r="11220" spans="1:11">
      <c r="A11220" s="450"/>
      <c r="B11220" s="517" t="s">
        <v>734</v>
      </c>
      <c r="C11220" s="518"/>
      <c r="D11220" s="459"/>
      <c r="E11220" s="487"/>
      <c r="F11220" s="488"/>
      <c r="G11220" s="519"/>
      <c r="H11220" s="520">
        <v>0.20952380000000001</v>
      </c>
      <c r="I11220" s="521">
        <f>VLOOKUP(B11220,'MÃO DE OBRA'!$A:$E,5,FALSE)/220</f>
        <v>23.596363636363641</v>
      </c>
      <c r="J11220" s="492">
        <f t="shared" ref="J11220:J11221" si="314">H11220*I11220</f>
        <v>4.9439997752727285</v>
      </c>
      <c r="K11220" s="458"/>
    </row>
    <row r="11221" spans="1:11">
      <c r="A11221" s="450"/>
      <c r="B11221" s="517" t="s">
        <v>626</v>
      </c>
      <c r="C11221" s="518"/>
      <c r="D11221" s="459"/>
      <c r="E11221" s="487"/>
      <c r="F11221" s="488"/>
      <c r="G11221" s="519"/>
      <c r="H11221" s="520">
        <v>0.10476190000000001</v>
      </c>
      <c r="I11221" s="521">
        <f>VLOOKUP(B11221,'MÃO DE OBRA'!$A:$E,5,FALSE)/220</f>
        <v>15.730909090909092</v>
      </c>
      <c r="J11221" s="492">
        <f t="shared" si="314"/>
        <v>1.6479999250909094</v>
      </c>
      <c r="K11221" s="458"/>
    </row>
    <row r="11222" spans="1:11">
      <c r="A11222" s="450"/>
      <c r="B11222" s="517"/>
      <c r="C11222" s="518"/>
      <c r="D11222" s="459"/>
      <c r="E11222" s="487"/>
      <c r="F11222" s="488"/>
      <c r="G11222" s="519"/>
      <c r="H11222" s="520"/>
      <c r="I11222" s="491"/>
      <c r="J11222" s="492">
        <f>H11222*I11222</f>
        <v>0</v>
      </c>
      <c r="K11222" s="458"/>
    </row>
    <row r="11223" spans="1:11">
      <c r="A11223" s="450"/>
      <c r="B11223" s="499" t="s">
        <v>1119</v>
      </c>
      <c r="C11223" s="502"/>
      <c r="D11223" s="502"/>
      <c r="E11223" s="502"/>
      <c r="F11223" s="502"/>
      <c r="G11223" s="502"/>
      <c r="H11223" s="502"/>
      <c r="I11223" s="522" t="s">
        <v>138</v>
      </c>
      <c r="J11223" s="501">
        <f>SUM(J11218:J11222)</f>
        <v>6.5919997003636377</v>
      </c>
      <c r="K11223" s="458"/>
    </row>
    <row r="11224" spans="1:11">
      <c r="A11224" s="450"/>
      <c r="B11224" s="523"/>
      <c r="C11224" s="523"/>
      <c r="D11224" s="523"/>
      <c r="E11224" s="523"/>
      <c r="F11224" s="523"/>
      <c r="G11224" s="523"/>
      <c r="H11224" s="523"/>
      <c r="I11224" s="524"/>
      <c r="J11224" s="523"/>
      <c r="K11224" s="458"/>
    </row>
    <row r="11225" spans="1:11">
      <c r="A11225" s="450"/>
      <c r="B11225" s="525" t="s">
        <v>1123</v>
      </c>
      <c r="C11225" s="526"/>
      <c r="D11225" s="523"/>
      <c r="E11225" s="527">
        <v>1</v>
      </c>
      <c r="F11225" s="528" t="s">
        <v>1563</v>
      </c>
      <c r="G11225" s="506"/>
      <c r="H11225" s="506"/>
      <c r="I11225" s="529" t="s">
        <v>1124</v>
      </c>
      <c r="J11225" s="501">
        <f>J11215+J11223</f>
        <v>6.5919997003636377</v>
      </c>
      <c r="K11225" s="458"/>
    </row>
    <row r="11226" spans="1:11">
      <c r="A11226" s="450"/>
      <c r="B11226" s="530"/>
      <c r="C11226" s="523"/>
      <c r="D11226" s="523"/>
      <c r="E11226" s="531"/>
      <c r="F11226" s="532"/>
      <c r="G11226" s="532"/>
      <c r="H11226" s="532"/>
      <c r="I11226" s="524"/>
      <c r="J11226" s="523"/>
      <c r="K11226" s="458"/>
    </row>
    <row r="11227" spans="1:11" ht="20.399999999999999">
      <c r="A11227" s="450"/>
      <c r="B11227" s="1667" t="s">
        <v>481</v>
      </c>
      <c r="C11227" s="1668"/>
      <c r="D11227" s="1668"/>
      <c r="E11227" s="1669"/>
      <c r="F11227" s="533" t="s">
        <v>873</v>
      </c>
      <c r="G11227" s="534" t="s">
        <v>493</v>
      </c>
      <c r="H11227" s="507" t="s">
        <v>1115</v>
      </c>
      <c r="I11227" s="535" t="s">
        <v>480</v>
      </c>
      <c r="J11227" s="536" t="s">
        <v>482</v>
      </c>
      <c r="K11227" s="458"/>
    </row>
    <row r="11228" spans="1:11">
      <c r="A11228" s="450"/>
      <c r="B11228" s="537"/>
      <c r="C11228" s="538"/>
      <c r="D11228" s="538"/>
      <c r="E11228" s="539"/>
      <c r="F11228" s="540"/>
      <c r="G11228" s="541"/>
      <c r="H11228" s="547"/>
      <c r="I11228" s="543"/>
      <c r="J11228" s="485"/>
      <c r="K11228" s="458"/>
    </row>
    <row r="11229" spans="1:11">
      <c r="A11229" s="450"/>
      <c r="B11229" s="537"/>
      <c r="C11229" s="518"/>
      <c r="D11229" s="518"/>
      <c r="E11229" s="487"/>
      <c r="F11229" s="540"/>
      <c r="G11229" s="541"/>
      <c r="H11229" s="547"/>
      <c r="I11229" s="543"/>
      <c r="J11229" s="492"/>
      <c r="K11229" s="458"/>
    </row>
    <row r="11230" spans="1:11">
      <c r="A11230" s="450"/>
      <c r="B11230" s="517"/>
      <c r="C11230" s="518"/>
      <c r="D11230" s="518"/>
      <c r="E11230" s="487"/>
      <c r="F11230" s="488"/>
      <c r="G11230" s="546"/>
      <c r="H11230" s="547"/>
      <c r="I11230" s="543"/>
      <c r="J11230" s="492">
        <f>H11230*I11230*E11212*F11212</f>
        <v>0</v>
      </c>
      <c r="K11230" s="458"/>
    </row>
    <row r="11231" spans="1:11">
      <c r="A11231" s="450"/>
      <c r="B11231" s="517"/>
      <c r="C11231" s="526"/>
      <c r="D11231" s="526"/>
      <c r="E11231" s="494"/>
      <c r="F11231" s="488"/>
      <c r="G11231" s="468"/>
      <c r="H11231" s="547"/>
      <c r="I11231" s="548"/>
      <c r="J11231" s="492">
        <f>H11231*I11231*E11213*F11213</f>
        <v>0</v>
      </c>
      <c r="K11231" s="458"/>
    </row>
    <row r="11232" spans="1:11">
      <c r="A11232" s="450"/>
      <c r="B11232" s="550" t="s">
        <v>1119</v>
      </c>
      <c r="C11232" s="526"/>
      <c r="D11232" s="526"/>
      <c r="E11232" s="526"/>
      <c r="F11232" s="523"/>
      <c r="G11232" s="526"/>
      <c r="H11232" s="551"/>
      <c r="I11232" s="552" t="s">
        <v>138</v>
      </c>
      <c r="J11232" s="501">
        <f>SUM(J11228:J11231)</f>
        <v>0</v>
      </c>
      <c r="K11232" s="458"/>
    </row>
    <row r="11233" spans="1:11">
      <c r="A11233" s="450"/>
      <c r="B11233" s="553"/>
      <c r="C11233" s="526"/>
      <c r="D11233" s="526"/>
      <c r="E11233" s="554"/>
      <c r="F11233" s="555"/>
      <c r="G11233" s="506"/>
      <c r="H11233" s="506"/>
      <c r="I11233" s="529"/>
      <c r="J11233" s="554"/>
      <c r="K11233" s="458"/>
    </row>
    <row r="11234" spans="1:11" ht="20.399999999999999">
      <c r="A11234" s="450"/>
      <c r="B11234" s="1667" t="s">
        <v>1125</v>
      </c>
      <c r="C11234" s="1668"/>
      <c r="D11234" s="1668"/>
      <c r="E11234" s="1668"/>
      <c r="F11234" s="1669"/>
      <c r="G11234" s="556" t="s">
        <v>494</v>
      </c>
      <c r="H11234" s="506" t="s">
        <v>1126</v>
      </c>
      <c r="I11234" s="557" t="s">
        <v>1115</v>
      </c>
      <c r="J11234" s="509" t="s">
        <v>482</v>
      </c>
      <c r="K11234" s="458"/>
    </row>
    <row r="11235" spans="1:11">
      <c r="A11235" s="450"/>
      <c r="B11235" s="558"/>
      <c r="C11235" s="559"/>
      <c r="D11235" s="560"/>
      <c r="E11235" s="560"/>
      <c r="F11235" s="561"/>
      <c r="G11235" s="489"/>
      <c r="H11235" s="489"/>
      <c r="I11235" s="562"/>
      <c r="J11235" s="492"/>
      <c r="K11235" s="458"/>
    </row>
    <row r="11236" spans="1:11">
      <c r="A11236" s="450"/>
      <c r="B11236" s="563"/>
      <c r="C11236" s="564"/>
      <c r="D11236" s="565"/>
      <c r="E11236" s="565"/>
      <c r="F11236" s="566"/>
      <c r="G11236" s="489"/>
      <c r="H11236" s="489"/>
      <c r="I11236" s="562"/>
      <c r="J11236" s="492"/>
      <c r="K11236" s="458"/>
    </row>
    <row r="11237" spans="1:11">
      <c r="A11237" s="450"/>
      <c r="B11237" s="1670" t="s">
        <v>138</v>
      </c>
      <c r="C11237" s="1670"/>
      <c r="D11237" s="1670"/>
      <c r="E11237" s="1670"/>
      <c r="F11237" s="1670"/>
      <c r="G11237" s="1670"/>
      <c r="H11237" s="1670"/>
      <c r="I11237" s="1670"/>
      <c r="J11237" s="501">
        <f>SUM(J11235:J11236)</f>
        <v>0</v>
      </c>
      <c r="K11237" s="458"/>
    </row>
    <row r="11238" spans="1:11">
      <c r="A11238" s="450"/>
      <c r="B11238" s="567"/>
      <c r="C11238" s="511"/>
      <c r="D11238" s="511"/>
      <c r="E11238" s="568"/>
      <c r="F11238" s="569"/>
      <c r="G11238" s="570"/>
      <c r="H11238" s="570"/>
      <c r="I11238" s="571"/>
      <c r="J11238" s="572"/>
      <c r="K11238" s="458"/>
    </row>
    <row r="11239" spans="1:11">
      <c r="A11239" s="450"/>
      <c r="B11239" s="573" t="s">
        <v>1127</v>
      </c>
      <c r="C11239" s="573"/>
      <c r="D11239" s="550"/>
      <c r="E11239" s="523"/>
      <c r="F11239" s="523"/>
      <c r="G11239" s="523"/>
      <c r="H11239" s="574"/>
      <c r="I11239" s="575"/>
      <c r="J11239" s="639">
        <f>(J11225+J11232+J11237)/E11225</f>
        <v>6.5919997003636377</v>
      </c>
      <c r="K11239" s="458"/>
    </row>
    <row r="11240" spans="1:11">
      <c r="A11240" s="450"/>
      <c r="B11240" s="553"/>
      <c r="C11240" s="526"/>
      <c r="D11240" s="526"/>
      <c r="E11240" s="554"/>
      <c r="F11240" s="555"/>
      <c r="G11240" s="506"/>
      <c r="H11240" s="506"/>
      <c r="I11240" s="529"/>
      <c r="J11240" s="576"/>
      <c r="K11240" s="458"/>
    </row>
    <row r="11241" spans="1:11" ht="20.399999999999999">
      <c r="A11241" s="450"/>
      <c r="B11241" s="1667" t="s">
        <v>1128</v>
      </c>
      <c r="C11241" s="1668"/>
      <c r="D11241" s="1668"/>
      <c r="E11241" s="1668"/>
      <c r="F11241" s="1669"/>
      <c r="G11241" s="556" t="s">
        <v>494</v>
      </c>
      <c r="H11241" s="506" t="s">
        <v>1126</v>
      </c>
      <c r="I11241" s="557" t="s">
        <v>1115</v>
      </c>
      <c r="J11241" s="509" t="s">
        <v>482</v>
      </c>
      <c r="K11241" s="458"/>
    </row>
    <row r="11242" spans="1:11">
      <c r="A11242" s="450"/>
      <c r="B11242" s="558" t="s">
        <v>1609</v>
      </c>
      <c r="C11242" s="559"/>
      <c r="D11242" s="560"/>
      <c r="E11242" s="560"/>
      <c r="F11242" s="561"/>
      <c r="G11242" s="489">
        <v>0.6283185</v>
      </c>
      <c r="H11242" s="489" t="s">
        <v>1221</v>
      </c>
      <c r="I11242" s="562">
        <v>0.19</v>
      </c>
      <c r="J11242" s="492">
        <f t="shared" ref="J11242:J11246" si="315">G11242*I11242</f>
        <v>0.11938051500000001</v>
      </c>
      <c r="K11242" s="458"/>
    </row>
    <row r="11243" spans="1:11">
      <c r="A11243" s="450"/>
      <c r="B11243" s="563" t="s">
        <v>1650</v>
      </c>
      <c r="C11243" s="564"/>
      <c r="D11243" s="565"/>
      <c r="E11243" s="565"/>
      <c r="F11243" s="566"/>
      <c r="G11243" s="489">
        <v>1</v>
      </c>
      <c r="H11243" s="489" t="s">
        <v>1126</v>
      </c>
      <c r="I11243" s="562">
        <v>18</v>
      </c>
      <c r="J11243" s="492">
        <f t="shared" si="315"/>
        <v>18</v>
      </c>
      <c r="K11243" s="458"/>
    </row>
    <row r="11244" spans="1:11">
      <c r="A11244" s="450"/>
      <c r="B11244" s="563"/>
      <c r="C11244" s="564"/>
      <c r="D11244" s="565"/>
      <c r="E11244" s="565"/>
      <c r="F11244" s="566"/>
      <c r="G11244" s="489"/>
      <c r="H11244" s="489"/>
      <c r="I11244" s="743"/>
      <c r="J11244" s="492">
        <f t="shared" si="315"/>
        <v>0</v>
      </c>
      <c r="K11244" s="458"/>
    </row>
    <row r="11245" spans="1:11">
      <c r="A11245" s="450"/>
      <c r="B11245" s="563"/>
      <c r="C11245" s="564"/>
      <c r="D11245" s="565"/>
      <c r="E11245" s="565"/>
      <c r="F11245" s="566"/>
      <c r="G11245" s="489"/>
      <c r="H11245" s="489"/>
      <c r="I11245" s="743"/>
      <c r="J11245" s="492">
        <f t="shared" si="315"/>
        <v>0</v>
      </c>
      <c r="K11245" s="458"/>
    </row>
    <row r="11246" spans="1:11">
      <c r="A11246" s="450"/>
      <c r="B11246" s="563"/>
      <c r="C11246" s="564"/>
      <c r="D11246" s="565"/>
      <c r="E11246" s="565"/>
      <c r="F11246" s="566"/>
      <c r="G11246" s="489"/>
      <c r="H11246" s="489"/>
      <c r="I11246" s="743"/>
      <c r="J11246" s="492">
        <f t="shared" si="315"/>
        <v>0</v>
      </c>
      <c r="K11246" s="458"/>
    </row>
    <row r="11247" spans="1:11">
      <c r="A11247" s="450"/>
      <c r="B11247" s="563"/>
      <c r="C11247" s="564"/>
      <c r="D11247" s="565"/>
      <c r="E11247" s="565"/>
      <c r="F11247" s="566"/>
      <c r="G11247" s="489"/>
      <c r="H11247" s="489"/>
      <c r="I11247" s="743"/>
      <c r="J11247" s="492"/>
      <c r="K11247" s="458"/>
    </row>
    <row r="11248" spans="1:11">
      <c r="A11248" s="450"/>
      <c r="B11248" s="563"/>
      <c r="C11248" s="564"/>
      <c r="D11248" s="565"/>
      <c r="E11248" s="565"/>
      <c r="F11248" s="566"/>
      <c r="G11248" s="489"/>
      <c r="H11248" s="489"/>
      <c r="I11248" s="743"/>
      <c r="J11248" s="492"/>
      <c r="K11248" s="458"/>
    </row>
    <row r="11249" spans="1:11">
      <c r="A11249" s="450"/>
      <c r="B11249" s="581"/>
      <c r="C11249" s="523"/>
      <c r="D11249" s="523"/>
      <c r="E11249" s="582"/>
      <c r="F11249" s="583"/>
      <c r="G11249" s="532"/>
      <c r="H11249" s="532"/>
      <c r="I11249" s="524" t="s">
        <v>138</v>
      </c>
      <c r="J11249" s="501">
        <f>SUM(J11242:J11248)</f>
        <v>18.119380515</v>
      </c>
      <c r="K11249" s="458"/>
    </row>
    <row r="11250" spans="1:11">
      <c r="A11250" s="450"/>
      <c r="B11250" s="584"/>
      <c r="C11250" s="523"/>
      <c r="D11250" s="523"/>
      <c r="E11250" s="582"/>
      <c r="F11250" s="583"/>
      <c r="G11250" s="532"/>
      <c r="H11250" s="532"/>
      <c r="I11250" s="524"/>
      <c r="J11250" s="582"/>
      <c r="K11250" s="458"/>
    </row>
    <row r="11251" spans="1:11" ht="20.399999999999999">
      <c r="A11251" s="450"/>
      <c r="B11251" s="1667" t="s">
        <v>1141</v>
      </c>
      <c r="C11251" s="1668"/>
      <c r="D11251" s="1668"/>
      <c r="E11251" s="1668"/>
      <c r="F11251" s="1669"/>
      <c r="G11251" s="587" t="s">
        <v>494</v>
      </c>
      <c r="H11251" s="506" t="s">
        <v>1115</v>
      </c>
      <c r="I11251" s="557"/>
      <c r="J11251" s="509" t="s">
        <v>482</v>
      </c>
      <c r="K11251" s="458"/>
    </row>
    <row r="11252" spans="1:11">
      <c r="A11252" s="450"/>
      <c r="B11252" s="1654"/>
      <c r="C11252" s="1655"/>
      <c r="D11252" s="1655"/>
      <c r="E11252" s="1655"/>
      <c r="F11252" s="1656"/>
      <c r="G11252" s="489"/>
      <c r="H11252" s="1657"/>
      <c r="I11252" s="1658"/>
      <c r="J11252" s="492"/>
      <c r="K11252" s="458"/>
    </row>
    <row r="11253" spans="1:11">
      <c r="A11253" s="450"/>
      <c r="B11253" s="1659"/>
      <c r="C11253" s="1660"/>
      <c r="D11253" s="1660"/>
      <c r="E11253" s="1660"/>
      <c r="F11253" s="1661"/>
      <c r="G11253" s="496"/>
      <c r="H11253" s="1662"/>
      <c r="I11253" s="1663"/>
      <c r="J11253" s="492"/>
      <c r="K11253" s="458"/>
    </row>
    <row r="11254" spans="1:11">
      <c r="A11254" s="450"/>
      <c r="B11254" s="581"/>
      <c r="C11254" s="523"/>
      <c r="D11254" s="523"/>
      <c r="E11254" s="582"/>
      <c r="F11254" s="583"/>
      <c r="G11254" s="532"/>
      <c r="H11254" s="532"/>
      <c r="I11254" s="524" t="s">
        <v>138</v>
      </c>
      <c r="J11254" s="501">
        <f>SUM(J11252:J11253)</f>
        <v>0</v>
      </c>
      <c r="K11254" s="458"/>
    </row>
    <row r="11255" spans="1:11">
      <c r="A11255" s="450"/>
      <c r="B11255" s="523"/>
      <c r="C11255" s="523"/>
      <c r="D11255" s="523"/>
      <c r="E11255" s="523"/>
      <c r="F11255" s="523"/>
      <c r="G11255" s="523"/>
      <c r="H11255" s="523"/>
      <c r="I11255" s="524"/>
      <c r="J11255" s="523"/>
      <c r="K11255" s="458"/>
    </row>
    <row r="11256" spans="1:11">
      <c r="A11256" s="450"/>
      <c r="B11256" s="1645" t="s">
        <v>1142</v>
      </c>
      <c r="C11256" s="1646"/>
      <c r="D11256" s="1646"/>
      <c r="E11256" s="1646"/>
      <c r="F11256" s="1646"/>
      <c r="G11256" s="1646"/>
      <c r="H11256" s="1646"/>
      <c r="I11256" s="1647"/>
      <c r="J11256" s="573">
        <f>J11254+J11249+J11239</f>
        <v>24.711380215363636</v>
      </c>
      <c r="K11256" s="458"/>
    </row>
    <row r="11257" spans="1:11">
      <c r="A11257" s="450"/>
      <c r="B11257" s="523"/>
      <c r="C11257" s="523"/>
      <c r="D11257" s="523"/>
      <c r="E11257" s="523"/>
      <c r="F11257" s="523"/>
      <c r="G11257" s="523"/>
      <c r="H11257" s="523"/>
      <c r="I11257" s="524"/>
      <c r="J11257" s="523"/>
      <c r="K11257" s="458"/>
    </row>
    <row r="11258" spans="1:11">
      <c r="A11258" s="450"/>
      <c r="B11258" s="1645" t="s">
        <v>1143</v>
      </c>
      <c r="C11258" s="1646"/>
      <c r="D11258" s="1646"/>
      <c r="E11258" s="1646"/>
      <c r="F11258" s="1646"/>
      <c r="G11258" s="1646"/>
      <c r="H11258" s="1646"/>
      <c r="I11258" s="1647"/>
      <c r="J11258" s="501">
        <f>J11256*0</f>
        <v>0</v>
      </c>
      <c r="K11258" s="458"/>
    </row>
    <row r="11259" spans="1:11">
      <c r="A11259" s="450"/>
      <c r="B11259" s="523"/>
      <c r="C11259" s="523"/>
      <c r="D11259" s="523"/>
      <c r="E11259" s="523"/>
      <c r="F11259" s="523"/>
      <c r="G11259" s="523"/>
      <c r="H11259" s="523"/>
      <c r="I11259" s="524"/>
      <c r="J11259" s="523"/>
      <c r="K11259" s="458"/>
    </row>
    <row r="11260" spans="1:11">
      <c r="A11260" s="450"/>
      <c r="B11260" s="1645" t="s">
        <v>1144</v>
      </c>
      <c r="C11260" s="1646"/>
      <c r="D11260" s="1646"/>
      <c r="E11260" s="1646"/>
      <c r="F11260" s="1646"/>
      <c r="G11260" s="1646"/>
      <c r="H11260" s="1646"/>
      <c r="I11260" s="1647"/>
      <c r="J11260" s="573">
        <f>J11256+J11258</f>
        <v>24.711380215363636</v>
      </c>
      <c r="K11260" s="458"/>
    </row>
    <row r="11261" spans="1:11">
      <c r="A11261" s="450"/>
      <c r="B11261" s="511"/>
      <c r="C11261" s="511"/>
      <c r="D11261" s="511"/>
      <c r="E11261" s="511"/>
      <c r="F11261" s="511"/>
      <c r="G11261" s="511"/>
      <c r="H11261" s="511"/>
      <c r="I11261" s="571"/>
      <c r="J11261" s="511"/>
      <c r="K11261" s="458"/>
    </row>
    <row r="11262" spans="1:11">
      <c r="A11262" s="450"/>
      <c r="B11262" s="589"/>
      <c r="C11262" s="559"/>
      <c r="D11262" s="559"/>
      <c r="E11262" s="559"/>
      <c r="F11262" s="559"/>
      <c r="G11262" s="559"/>
      <c r="H11262" s="559"/>
      <c r="I11262" s="559"/>
      <c r="J11262" s="590"/>
      <c r="K11262" s="458"/>
    </row>
    <row r="11263" spans="1:11">
      <c r="A11263" s="450"/>
      <c r="B11263" s="591"/>
      <c r="C11263" s="592"/>
      <c r="D11263" s="593"/>
      <c r="E11263" s="593"/>
      <c r="F11263" s="594" t="s">
        <v>1119</v>
      </c>
      <c r="G11263" s="595" t="s">
        <v>1119</v>
      </c>
      <c r="H11263" s="592"/>
      <c r="I11263" s="592"/>
      <c r="J11263" s="596"/>
      <c r="K11263" s="458"/>
    </row>
    <row r="11264" spans="1:11">
      <c r="A11264" s="450"/>
      <c r="B11264" s="459"/>
      <c r="C11264" s="459"/>
      <c r="D11264" s="459"/>
      <c r="E11264" s="459"/>
      <c r="F11264" s="459"/>
      <c r="G11264" s="459"/>
      <c r="H11264" s="459"/>
      <c r="I11264" s="459"/>
      <c r="J11264" s="459"/>
      <c r="K11264" s="458"/>
    </row>
    <row r="11265" spans="1:11">
      <c r="A11265" s="450"/>
      <c r="B11265" s="597"/>
      <c r="C11265" s="598"/>
      <c r="D11265" s="598"/>
      <c r="E11265" s="598"/>
      <c r="F11265" s="599"/>
      <c r="G11265" s="600" t="s">
        <v>482</v>
      </c>
      <c r="H11265" s="502"/>
      <c r="I11265" s="502"/>
      <c r="J11265" s="505"/>
      <c r="K11265" s="458"/>
    </row>
    <row r="11266" spans="1:11">
      <c r="A11266" s="450"/>
      <c r="B11266" s="601"/>
      <c r="C11266" s="602"/>
      <c r="D11266" s="602"/>
      <c r="E11266" s="602"/>
      <c r="F11266" s="603"/>
      <c r="G11266" s="1648" t="s">
        <v>1145</v>
      </c>
      <c r="H11266" s="1649"/>
      <c r="I11266" s="1649"/>
      <c r="J11266" s="1650"/>
      <c r="K11266" s="458"/>
    </row>
    <row r="11267" spans="1:11">
      <c r="A11267" s="450"/>
      <c r="B11267" s="604"/>
      <c r="C11267" s="605"/>
      <c r="D11267" s="605"/>
      <c r="E11267" s="605"/>
      <c r="F11267" s="606"/>
      <c r="G11267" s="607"/>
      <c r="H11267" s="1651"/>
      <c r="I11267" s="1652"/>
      <c r="J11267" s="1653"/>
      <c r="K11267" s="458"/>
    </row>
    <row r="11268" spans="1:11" ht="15" thickBot="1">
      <c r="A11268" s="608"/>
      <c r="B11268" s="609"/>
      <c r="C11268" s="609"/>
      <c r="D11268" s="609"/>
      <c r="E11268" s="609"/>
      <c r="F11268" s="609"/>
      <c r="G11268" s="609"/>
      <c r="H11268" s="609"/>
      <c r="I11268" s="609"/>
      <c r="J11268" s="609"/>
      <c r="K11268" s="610"/>
    </row>
    <row r="11269" spans="1:11">
      <c r="A11269" s="447"/>
      <c r="B11269" s="448"/>
      <c r="C11269" s="448"/>
      <c r="D11269" s="448"/>
      <c r="E11269" s="448"/>
      <c r="F11269" s="448"/>
      <c r="G11269" s="448"/>
      <c r="H11269" s="448"/>
      <c r="I11269" s="448"/>
      <c r="J11269" s="448"/>
      <c r="K11269" s="449"/>
    </row>
    <row r="11270" spans="1:11">
      <c r="A11270" s="450"/>
      <c r="B11270" s="451" t="s">
        <v>141</v>
      </c>
      <c r="C11270" s="452"/>
      <c r="D11270" s="453" t="s">
        <v>1105</v>
      </c>
      <c r="E11270" s="454"/>
      <c r="F11270" s="455"/>
      <c r="G11270" s="455"/>
      <c r="H11270" s="456"/>
      <c r="I11270" s="456"/>
      <c r="J11270" s="457"/>
      <c r="K11270" s="458"/>
    </row>
    <row r="11271" spans="1:11">
      <c r="A11271" s="450"/>
      <c r="B11271" s="459"/>
      <c r="C11271" s="459"/>
      <c r="D11271" s="459"/>
      <c r="E11271" s="459"/>
      <c r="F11271" s="459"/>
      <c r="G11271" s="459"/>
      <c r="H11271" s="459"/>
      <c r="I11271" s="459"/>
      <c r="J11271" s="459"/>
      <c r="K11271" s="458"/>
    </row>
    <row r="11272" spans="1:11">
      <c r="A11272" s="450"/>
      <c r="B11272" s="460" t="s">
        <v>1169</v>
      </c>
      <c r="C11272" s="461" t="s">
        <v>1107</v>
      </c>
      <c r="D11272" s="1671" t="s">
        <v>198</v>
      </c>
      <c r="E11272" s="1672"/>
      <c r="F11272" s="1672"/>
      <c r="G11272" s="1672"/>
      <c r="H11272" s="1672"/>
      <c r="I11272" s="1673"/>
      <c r="J11272" s="462" t="s">
        <v>1108</v>
      </c>
      <c r="K11272" s="458"/>
    </row>
    <row r="11273" spans="1:11">
      <c r="A11273" s="450"/>
      <c r="B11273" s="463">
        <v>50304</v>
      </c>
      <c r="C11273" s="464"/>
      <c r="D11273" s="1674" t="s">
        <v>1651</v>
      </c>
      <c r="E11273" s="1675"/>
      <c r="F11273" s="1675"/>
      <c r="G11273" s="1675"/>
      <c r="H11273" s="1675"/>
      <c r="I11273" s="1676"/>
      <c r="J11273" s="468" t="str">
        <f>F11290</f>
        <v>U</v>
      </c>
      <c r="K11273" s="458"/>
    </row>
    <row r="11274" spans="1:11">
      <c r="A11274" s="450"/>
      <c r="B11274" s="469"/>
      <c r="C11274" s="469"/>
      <c r="D11274" s="469"/>
      <c r="E11274" s="469"/>
      <c r="F11274" s="469"/>
      <c r="G11274" s="469"/>
      <c r="H11274" s="469"/>
      <c r="I11274" s="470"/>
      <c r="J11274" s="471"/>
      <c r="K11274" s="458"/>
    </row>
    <row r="11275" spans="1:11">
      <c r="A11275" s="450"/>
      <c r="B11275" s="1648" t="s">
        <v>1111</v>
      </c>
      <c r="C11275" s="1650"/>
      <c r="D11275" s="1679" t="s">
        <v>873</v>
      </c>
      <c r="E11275" s="1681" t="s">
        <v>1112</v>
      </c>
      <c r="F11275" s="472" t="s">
        <v>1113</v>
      </c>
      <c r="G11275" s="473"/>
      <c r="H11275" s="472" t="s">
        <v>1114</v>
      </c>
      <c r="I11275" s="473"/>
      <c r="J11275" s="474" t="s">
        <v>1115</v>
      </c>
      <c r="K11275" s="458"/>
    </row>
    <row r="11276" spans="1:11">
      <c r="A11276" s="450"/>
      <c r="B11276" s="1677"/>
      <c r="C11276" s="1678"/>
      <c r="D11276" s="1680"/>
      <c r="E11276" s="1682"/>
      <c r="F11276" s="475" t="s">
        <v>1116</v>
      </c>
      <c r="G11276" s="475" t="s">
        <v>1117</v>
      </c>
      <c r="H11276" s="475" t="s">
        <v>1116</v>
      </c>
      <c r="I11276" s="476" t="s">
        <v>1117</v>
      </c>
      <c r="J11276" s="477" t="s">
        <v>1118</v>
      </c>
      <c r="K11276" s="458"/>
    </row>
    <row r="11277" spans="1:11">
      <c r="A11277" s="450"/>
      <c r="B11277" s="486"/>
      <c r="C11277" s="487"/>
      <c r="D11277" s="488"/>
      <c r="E11277" s="481"/>
      <c r="F11277" s="481"/>
      <c r="G11277" s="482"/>
      <c r="H11277" s="490"/>
      <c r="I11277" s="484"/>
      <c r="J11277" s="492"/>
      <c r="K11277" s="458"/>
    </row>
    <row r="11278" spans="1:11">
      <c r="A11278" s="450"/>
      <c r="B11278" s="486"/>
      <c r="C11278" s="487"/>
      <c r="D11278" s="488"/>
      <c r="E11278" s="489"/>
      <c r="F11278" s="489"/>
      <c r="G11278" s="489"/>
      <c r="H11278" s="490"/>
      <c r="I11278" s="491"/>
      <c r="J11278" s="492">
        <f>H11278*F11278*E11278+I11278*G11278*E11278</f>
        <v>0</v>
      </c>
      <c r="K11278" s="458"/>
    </row>
    <row r="11279" spans="1:11">
      <c r="A11279" s="450"/>
      <c r="B11279" s="493"/>
      <c r="C11279" s="494"/>
      <c r="D11279" s="495"/>
      <c r="E11279" s="496"/>
      <c r="F11279" s="496"/>
      <c r="G11279" s="496"/>
      <c r="H11279" s="497"/>
      <c r="I11279" s="498"/>
      <c r="J11279" s="492">
        <f>H11279*F11279*E11279+I11279*G11279*E11279</f>
        <v>0</v>
      </c>
      <c r="K11279" s="458"/>
    </row>
    <row r="11280" spans="1:11">
      <c r="A11280" s="450"/>
      <c r="B11280" s="499" t="s">
        <v>1119</v>
      </c>
      <c r="C11280" s="469"/>
      <c r="D11280" s="469"/>
      <c r="E11280" s="469"/>
      <c r="F11280" s="469"/>
      <c r="G11280" s="469"/>
      <c r="H11280" s="469"/>
      <c r="I11280" s="500" t="s">
        <v>138</v>
      </c>
      <c r="J11280" s="501">
        <f>SUM(J11277:J11279)</f>
        <v>0</v>
      </c>
      <c r="K11280" s="458"/>
    </row>
    <row r="11281" spans="1:11">
      <c r="A11281" s="450"/>
      <c r="B11281" s="502"/>
      <c r="C11281" s="502"/>
      <c r="D11281" s="502"/>
      <c r="E11281" s="502"/>
      <c r="F11281" s="502"/>
      <c r="G11281" s="502"/>
      <c r="H11281" s="502"/>
      <c r="I11281" s="503"/>
      <c r="J11281" s="504"/>
      <c r="K11281" s="458"/>
    </row>
    <row r="11282" spans="1:11" ht="20.399999999999999">
      <c r="A11282" s="450"/>
      <c r="B11282" s="1664" t="s">
        <v>1120</v>
      </c>
      <c r="C11282" s="1665"/>
      <c r="D11282" s="1665"/>
      <c r="E11282" s="1666"/>
      <c r="F11282" s="505" t="s">
        <v>873</v>
      </c>
      <c r="G11282" s="506"/>
      <c r="H11282" s="507" t="s">
        <v>560</v>
      </c>
      <c r="I11282" s="508" t="s">
        <v>1121</v>
      </c>
      <c r="J11282" s="509" t="s">
        <v>1122</v>
      </c>
      <c r="K11282" s="458"/>
    </row>
    <row r="11283" spans="1:11">
      <c r="A11283" s="450"/>
      <c r="B11283" s="510"/>
      <c r="C11283" s="511"/>
      <c r="D11283" s="512"/>
      <c r="E11283" s="513"/>
      <c r="F11283" s="514"/>
      <c r="G11283" s="515"/>
      <c r="H11283" s="516"/>
      <c r="I11283" s="484"/>
      <c r="J11283" s="485"/>
      <c r="K11283" s="458"/>
    </row>
    <row r="11284" spans="1:11">
      <c r="A11284" s="450"/>
      <c r="B11284" s="517"/>
      <c r="C11284" s="518"/>
      <c r="D11284" s="459"/>
      <c r="E11284" s="487"/>
      <c r="F11284" s="488"/>
      <c r="G11284" s="519"/>
      <c r="H11284" s="520"/>
      <c r="I11284" s="521"/>
      <c r="J11284" s="492"/>
      <c r="K11284" s="458"/>
    </row>
    <row r="11285" spans="1:11">
      <c r="A11285" s="450"/>
      <c r="B11285" s="517" t="s">
        <v>734</v>
      </c>
      <c r="C11285" s="518"/>
      <c r="D11285" s="459"/>
      <c r="E11285" s="487"/>
      <c r="F11285" s="488"/>
      <c r="G11285" s="519"/>
      <c r="H11285" s="520">
        <v>0.20952380000000001</v>
      </c>
      <c r="I11285" s="521">
        <f>VLOOKUP(B11285,'MÃO DE OBRA'!$A:$E,5,FALSE)/220</f>
        <v>23.596363636363641</v>
      </c>
      <c r="J11285" s="492">
        <f t="shared" ref="J11285:J11286" si="316">H11285*I11285</f>
        <v>4.9439997752727285</v>
      </c>
      <c r="K11285" s="458"/>
    </row>
    <row r="11286" spans="1:11">
      <c r="A11286" s="450"/>
      <c r="B11286" s="517" t="s">
        <v>626</v>
      </c>
      <c r="C11286" s="518"/>
      <c r="D11286" s="459"/>
      <c r="E11286" s="487"/>
      <c r="F11286" s="488"/>
      <c r="G11286" s="519"/>
      <c r="H11286" s="520">
        <v>0.10476190000000001</v>
      </c>
      <c r="I11286" s="521">
        <f>VLOOKUP(B11286,'MÃO DE OBRA'!$A:$E,5,FALSE)/220</f>
        <v>15.730909090909092</v>
      </c>
      <c r="J11286" s="492">
        <f t="shared" si="316"/>
        <v>1.6479999250909094</v>
      </c>
      <c r="K11286" s="458"/>
    </row>
    <row r="11287" spans="1:11">
      <c r="A11287" s="450"/>
      <c r="B11287" s="517"/>
      <c r="C11287" s="518"/>
      <c r="D11287" s="459"/>
      <c r="E11287" s="487"/>
      <c r="F11287" s="488"/>
      <c r="G11287" s="519"/>
      <c r="H11287" s="520"/>
      <c r="I11287" s="491"/>
      <c r="J11287" s="492">
        <f>H11287*I11287</f>
        <v>0</v>
      </c>
      <c r="K11287" s="458"/>
    </row>
    <row r="11288" spans="1:11">
      <c r="A11288" s="450"/>
      <c r="B11288" s="499" t="s">
        <v>1119</v>
      </c>
      <c r="C11288" s="502"/>
      <c r="D11288" s="502"/>
      <c r="E11288" s="502"/>
      <c r="F11288" s="502"/>
      <c r="G11288" s="502"/>
      <c r="H11288" s="502"/>
      <c r="I11288" s="522" t="s">
        <v>138</v>
      </c>
      <c r="J11288" s="501">
        <f>SUM(J11283:J11287)</f>
        <v>6.5919997003636377</v>
      </c>
      <c r="K11288" s="458"/>
    </row>
    <row r="11289" spans="1:11">
      <c r="A11289" s="450"/>
      <c r="B11289" s="523"/>
      <c r="C11289" s="523"/>
      <c r="D11289" s="523"/>
      <c r="E11289" s="523"/>
      <c r="F11289" s="523"/>
      <c r="G11289" s="523"/>
      <c r="H11289" s="523"/>
      <c r="I11289" s="524"/>
      <c r="J11289" s="523"/>
      <c r="K11289" s="458"/>
    </row>
    <row r="11290" spans="1:11">
      <c r="A11290" s="450"/>
      <c r="B11290" s="525" t="s">
        <v>1123</v>
      </c>
      <c r="C11290" s="526"/>
      <c r="D11290" s="523"/>
      <c r="E11290" s="527">
        <v>1</v>
      </c>
      <c r="F11290" s="528" t="s">
        <v>1563</v>
      </c>
      <c r="G11290" s="506"/>
      <c r="H11290" s="506"/>
      <c r="I11290" s="529" t="s">
        <v>1124</v>
      </c>
      <c r="J11290" s="501">
        <f>J11280+J11288</f>
        <v>6.5919997003636377</v>
      </c>
      <c r="K11290" s="458"/>
    </row>
    <row r="11291" spans="1:11">
      <c r="A11291" s="450"/>
      <c r="B11291" s="530"/>
      <c r="C11291" s="523"/>
      <c r="D11291" s="523"/>
      <c r="E11291" s="531"/>
      <c r="F11291" s="532"/>
      <c r="G11291" s="532"/>
      <c r="H11291" s="532"/>
      <c r="I11291" s="524"/>
      <c r="J11291" s="523"/>
      <c r="K11291" s="458"/>
    </row>
    <row r="11292" spans="1:11" ht="20.399999999999999">
      <c r="A11292" s="450"/>
      <c r="B11292" s="1667" t="s">
        <v>481</v>
      </c>
      <c r="C11292" s="1668"/>
      <c r="D11292" s="1668"/>
      <c r="E11292" s="1669"/>
      <c r="F11292" s="533" t="s">
        <v>873</v>
      </c>
      <c r="G11292" s="534" t="s">
        <v>493</v>
      </c>
      <c r="H11292" s="507" t="s">
        <v>1115</v>
      </c>
      <c r="I11292" s="535" t="s">
        <v>480</v>
      </c>
      <c r="J11292" s="536" t="s">
        <v>482</v>
      </c>
      <c r="K11292" s="458"/>
    </row>
    <row r="11293" spans="1:11">
      <c r="A11293" s="450"/>
      <c r="B11293" s="537"/>
      <c r="C11293" s="538"/>
      <c r="D11293" s="538"/>
      <c r="E11293" s="539"/>
      <c r="F11293" s="540"/>
      <c r="G11293" s="541"/>
      <c r="H11293" s="547"/>
      <c r="I11293" s="543"/>
      <c r="J11293" s="485"/>
      <c r="K11293" s="458"/>
    </row>
    <row r="11294" spans="1:11">
      <c r="A11294" s="450"/>
      <c r="B11294" s="537"/>
      <c r="C11294" s="518"/>
      <c r="D11294" s="518"/>
      <c r="E11294" s="487"/>
      <c r="F11294" s="540"/>
      <c r="G11294" s="541"/>
      <c r="H11294" s="547"/>
      <c r="I11294" s="543"/>
      <c r="J11294" s="492"/>
      <c r="K11294" s="458"/>
    </row>
    <row r="11295" spans="1:11">
      <c r="A11295" s="450"/>
      <c r="B11295" s="517"/>
      <c r="C11295" s="518"/>
      <c r="D11295" s="518"/>
      <c r="E11295" s="487"/>
      <c r="F11295" s="488"/>
      <c r="G11295" s="546"/>
      <c r="H11295" s="547"/>
      <c r="I11295" s="543"/>
      <c r="J11295" s="492">
        <f>H11295*I11295*E11277*F11277</f>
        <v>0</v>
      </c>
      <c r="K11295" s="458"/>
    </row>
    <row r="11296" spans="1:11">
      <c r="A11296" s="450"/>
      <c r="B11296" s="517"/>
      <c r="C11296" s="526"/>
      <c r="D11296" s="526"/>
      <c r="E11296" s="494"/>
      <c r="F11296" s="488"/>
      <c r="G11296" s="468"/>
      <c r="H11296" s="547"/>
      <c r="I11296" s="548"/>
      <c r="J11296" s="492">
        <f>H11296*I11296*E11278*F11278</f>
        <v>0</v>
      </c>
      <c r="K11296" s="458"/>
    </row>
    <row r="11297" spans="1:11">
      <c r="A11297" s="450"/>
      <c r="B11297" s="550" t="s">
        <v>1119</v>
      </c>
      <c r="C11297" s="526"/>
      <c r="D11297" s="526"/>
      <c r="E11297" s="526"/>
      <c r="F11297" s="523"/>
      <c r="G11297" s="526"/>
      <c r="H11297" s="551"/>
      <c r="I11297" s="552" t="s">
        <v>138</v>
      </c>
      <c r="J11297" s="501">
        <f>SUM(J11293:J11296)</f>
        <v>0</v>
      </c>
      <c r="K11297" s="458"/>
    </row>
    <row r="11298" spans="1:11">
      <c r="A11298" s="450"/>
      <c r="B11298" s="553"/>
      <c r="C11298" s="526"/>
      <c r="D11298" s="526"/>
      <c r="E11298" s="554"/>
      <c r="F11298" s="555"/>
      <c r="G11298" s="506"/>
      <c r="H11298" s="506"/>
      <c r="I11298" s="529"/>
      <c r="J11298" s="554"/>
      <c r="K11298" s="458"/>
    </row>
    <row r="11299" spans="1:11" ht="20.399999999999999">
      <c r="A11299" s="450"/>
      <c r="B11299" s="1667" t="s">
        <v>1125</v>
      </c>
      <c r="C11299" s="1668"/>
      <c r="D11299" s="1668"/>
      <c r="E11299" s="1668"/>
      <c r="F11299" s="1669"/>
      <c r="G11299" s="556" t="s">
        <v>494</v>
      </c>
      <c r="H11299" s="506" t="s">
        <v>1126</v>
      </c>
      <c r="I11299" s="557" t="s">
        <v>1115</v>
      </c>
      <c r="J11299" s="509" t="s">
        <v>482</v>
      </c>
      <c r="K11299" s="458"/>
    </row>
    <row r="11300" spans="1:11">
      <c r="A11300" s="450"/>
      <c r="B11300" s="558"/>
      <c r="C11300" s="559"/>
      <c r="D11300" s="560"/>
      <c r="E11300" s="560"/>
      <c r="F11300" s="561"/>
      <c r="G11300" s="489"/>
      <c r="H11300" s="489"/>
      <c r="I11300" s="562"/>
      <c r="J11300" s="492"/>
      <c r="K11300" s="458"/>
    </row>
    <row r="11301" spans="1:11">
      <c r="A11301" s="450"/>
      <c r="B11301" s="563"/>
      <c r="C11301" s="564"/>
      <c r="D11301" s="565"/>
      <c r="E11301" s="565"/>
      <c r="F11301" s="566"/>
      <c r="G11301" s="489"/>
      <c r="H11301" s="489"/>
      <c r="I11301" s="562"/>
      <c r="J11301" s="492"/>
      <c r="K11301" s="458"/>
    </row>
    <row r="11302" spans="1:11">
      <c r="A11302" s="450"/>
      <c r="B11302" s="1670" t="s">
        <v>138</v>
      </c>
      <c r="C11302" s="1670"/>
      <c r="D11302" s="1670"/>
      <c r="E11302" s="1670"/>
      <c r="F11302" s="1670"/>
      <c r="G11302" s="1670"/>
      <c r="H11302" s="1670"/>
      <c r="I11302" s="1670"/>
      <c r="J11302" s="501">
        <f>SUM(J11300:J11301)</f>
        <v>0</v>
      </c>
      <c r="K11302" s="458"/>
    </row>
    <row r="11303" spans="1:11">
      <c r="A11303" s="450"/>
      <c r="B11303" s="567"/>
      <c r="C11303" s="511"/>
      <c r="D11303" s="511"/>
      <c r="E11303" s="568"/>
      <c r="F11303" s="569"/>
      <c r="G11303" s="570"/>
      <c r="H11303" s="570"/>
      <c r="I11303" s="571"/>
      <c r="J11303" s="572"/>
      <c r="K11303" s="458"/>
    </row>
    <row r="11304" spans="1:11">
      <c r="A11304" s="450"/>
      <c r="B11304" s="573" t="s">
        <v>1127</v>
      </c>
      <c r="C11304" s="573"/>
      <c r="D11304" s="550"/>
      <c r="E11304" s="523"/>
      <c r="F11304" s="523"/>
      <c r="G11304" s="523"/>
      <c r="H11304" s="574"/>
      <c r="I11304" s="575"/>
      <c r="J11304" s="639">
        <f>(J11290+J11297+J11302)/E11290</f>
        <v>6.5919997003636377</v>
      </c>
      <c r="K11304" s="458"/>
    </row>
    <row r="11305" spans="1:11">
      <c r="A11305" s="450"/>
      <c r="B11305" s="553"/>
      <c r="C11305" s="526"/>
      <c r="D11305" s="526"/>
      <c r="E11305" s="554"/>
      <c r="F11305" s="555"/>
      <c r="G11305" s="506"/>
      <c r="H11305" s="506"/>
      <c r="I11305" s="529"/>
      <c r="J11305" s="576"/>
      <c r="K11305" s="458"/>
    </row>
    <row r="11306" spans="1:11" ht="20.399999999999999">
      <c r="A11306" s="450"/>
      <c r="B11306" s="1667" t="s">
        <v>1128</v>
      </c>
      <c r="C11306" s="1668"/>
      <c r="D11306" s="1668"/>
      <c r="E11306" s="1668"/>
      <c r="F11306" s="1669"/>
      <c r="G11306" s="556" t="s">
        <v>494</v>
      </c>
      <c r="H11306" s="506" t="s">
        <v>1126</v>
      </c>
      <c r="I11306" s="557" t="s">
        <v>1115</v>
      </c>
      <c r="J11306" s="509" t="s">
        <v>482</v>
      </c>
      <c r="K11306" s="458"/>
    </row>
    <row r="11307" spans="1:11">
      <c r="A11307" s="450"/>
      <c r="B11307" s="558" t="s">
        <v>1609</v>
      </c>
      <c r="C11307" s="559"/>
      <c r="D11307" s="560"/>
      <c r="E11307" s="560"/>
      <c r="F11307" s="561"/>
      <c r="G11307" s="489">
        <v>0.79</v>
      </c>
      <c r="H11307" s="489" t="s">
        <v>1221</v>
      </c>
      <c r="I11307" s="562">
        <v>0.19</v>
      </c>
      <c r="J11307" s="492">
        <f t="shared" ref="J11307:J11311" si="317">G11307*I11307</f>
        <v>0.15010000000000001</v>
      </c>
      <c r="K11307" s="458"/>
    </row>
    <row r="11308" spans="1:11">
      <c r="A11308" s="450"/>
      <c r="B11308" s="563" t="s">
        <v>1652</v>
      </c>
      <c r="C11308" s="564"/>
      <c r="D11308" s="565"/>
      <c r="E11308" s="565"/>
      <c r="F11308" s="566"/>
      <c r="G11308" s="489">
        <v>1</v>
      </c>
      <c r="H11308" s="489" t="s">
        <v>1126</v>
      </c>
      <c r="I11308" s="562">
        <v>18</v>
      </c>
      <c r="J11308" s="492">
        <f t="shared" si="317"/>
        <v>18</v>
      </c>
      <c r="K11308" s="458"/>
    </row>
    <row r="11309" spans="1:11">
      <c r="A11309" s="450"/>
      <c r="B11309" s="563"/>
      <c r="C11309" s="564"/>
      <c r="D11309" s="565"/>
      <c r="E11309" s="565"/>
      <c r="F11309" s="566"/>
      <c r="G11309" s="489"/>
      <c r="H11309" s="489"/>
      <c r="I11309" s="743"/>
      <c r="J11309" s="492">
        <f t="shared" si="317"/>
        <v>0</v>
      </c>
      <c r="K11309" s="458"/>
    </row>
    <row r="11310" spans="1:11">
      <c r="A11310" s="450"/>
      <c r="B11310" s="563"/>
      <c r="C11310" s="564"/>
      <c r="D11310" s="565"/>
      <c r="E11310" s="565"/>
      <c r="F11310" s="566"/>
      <c r="G11310" s="489"/>
      <c r="H11310" s="489"/>
      <c r="I11310" s="743"/>
      <c r="J11310" s="492">
        <f t="shared" si="317"/>
        <v>0</v>
      </c>
      <c r="K11310" s="458"/>
    </row>
    <row r="11311" spans="1:11">
      <c r="A11311" s="450"/>
      <c r="B11311" s="563"/>
      <c r="C11311" s="564"/>
      <c r="D11311" s="565"/>
      <c r="E11311" s="565"/>
      <c r="F11311" s="566"/>
      <c r="G11311" s="489"/>
      <c r="H11311" s="489"/>
      <c r="I11311" s="743"/>
      <c r="J11311" s="492">
        <f t="shared" si="317"/>
        <v>0</v>
      </c>
      <c r="K11311" s="458"/>
    </row>
    <row r="11312" spans="1:11">
      <c r="A11312" s="450"/>
      <c r="B11312" s="563"/>
      <c r="C11312" s="564"/>
      <c r="D11312" s="565"/>
      <c r="E11312" s="565"/>
      <c r="F11312" s="566"/>
      <c r="G11312" s="489"/>
      <c r="H11312" s="489"/>
      <c r="I11312" s="743"/>
      <c r="J11312" s="492"/>
      <c r="K11312" s="458"/>
    </row>
    <row r="11313" spans="1:11">
      <c r="A11313" s="450"/>
      <c r="B11313" s="563"/>
      <c r="C11313" s="564"/>
      <c r="D11313" s="565"/>
      <c r="E11313" s="565"/>
      <c r="F11313" s="566"/>
      <c r="G11313" s="489"/>
      <c r="H11313" s="489"/>
      <c r="I11313" s="743"/>
      <c r="J11313" s="492"/>
      <c r="K11313" s="458"/>
    </row>
    <row r="11314" spans="1:11">
      <c r="A11314" s="450"/>
      <c r="B11314" s="581"/>
      <c r="C11314" s="523"/>
      <c r="D11314" s="523"/>
      <c r="E11314" s="582"/>
      <c r="F11314" s="583"/>
      <c r="G11314" s="532"/>
      <c r="H11314" s="532"/>
      <c r="I11314" s="524" t="s">
        <v>138</v>
      </c>
      <c r="J11314" s="501">
        <f>SUM(J11307:J11313)</f>
        <v>18.150099999999998</v>
      </c>
      <c r="K11314" s="458"/>
    </row>
    <row r="11315" spans="1:11">
      <c r="A11315" s="450"/>
      <c r="B11315" s="584"/>
      <c r="C11315" s="523"/>
      <c r="D11315" s="523"/>
      <c r="E11315" s="582"/>
      <c r="F11315" s="583"/>
      <c r="G11315" s="532"/>
      <c r="H11315" s="532"/>
      <c r="I11315" s="524"/>
      <c r="J11315" s="582"/>
      <c r="K11315" s="458"/>
    </row>
    <row r="11316" spans="1:11" ht="20.399999999999999">
      <c r="A11316" s="450"/>
      <c r="B11316" s="1667" t="s">
        <v>1141</v>
      </c>
      <c r="C11316" s="1668"/>
      <c r="D11316" s="1668"/>
      <c r="E11316" s="1668"/>
      <c r="F11316" s="1669"/>
      <c r="G11316" s="587" t="s">
        <v>494</v>
      </c>
      <c r="H11316" s="506" t="s">
        <v>1115</v>
      </c>
      <c r="I11316" s="557"/>
      <c r="J11316" s="509" t="s">
        <v>482</v>
      </c>
      <c r="K11316" s="458"/>
    </row>
    <row r="11317" spans="1:11">
      <c r="A11317" s="450"/>
      <c r="B11317" s="1654"/>
      <c r="C11317" s="1655"/>
      <c r="D11317" s="1655"/>
      <c r="E11317" s="1655"/>
      <c r="F11317" s="1656"/>
      <c r="G11317" s="489"/>
      <c r="H11317" s="1657"/>
      <c r="I11317" s="1658"/>
      <c r="J11317" s="492"/>
      <c r="K11317" s="458"/>
    </row>
    <row r="11318" spans="1:11">
      <c r="A11318" s="450"/>
      <c r="B11318" s="1659"/>
      <c r="C11318" s="1660"/>
      <c r="D11318" s="1660"/>
      <c r="E11318" s="1660"/>
      <c r="F11318" s="1661"/>
      <c r="G11318" s="496"/>
      <c r="H11318" s="1662"/>
      <c r="I11318" s="1663"/>
      <c r="J11318" s="492"/>
      <c r="K11318" s="458"/>
    </row>
    <row r="11319" spans="1:11">
      <c r="A11319" s="450"/>
      <c r="B11319" s="581"/>
      <c r="C11319" s="523"/>
      <c r="D11319" s="523"/>
      <c r="E11319" s="582"/>
      <c r="F11319" s="583"/>
      <c r="G11319" s="532"/>
      <c r="H11319" s="532"/>
      <c r="I11319" s="524" t="s">
        <v>138</v>
      </c>
      <c r="J11319" s="501">
        <f>SUM(J11317:J11318)</f>
        <v>0</v>
      </c>
      <c r="K11319" s="458"/>
    </row>
    <row r="11320" spans="1:11">
      <c r="A11320" s="450"/>
      <c r="B11320" s="523"/>
      <c r="C11320" s="523"/>
      <c r="D11320" s="523"/>
      <c r="E11320" s="523"/>
      <c r="F11320" s="523"/>
      <c r="G11320" s="523"/>
      <c r="H11320" s="523"/>
      <c r="I11320" s="524"/>
      <c r="J11320" s="523"/>
      <c r="K11320" s="458"/>
    </row>
    <row r="11321" spans="1:11">
      <c r="A11321" s="450"/>
      <c r="B11321" s="1645" t="s">
        <v>1142</v>
      </c>
      <c r="C11321" s="1646"/>
      <c r="D11321" s="1646"/>
      <c r="E11321" s="1646"/>
      <c r="F11321" s="1646"/>
      <c r="G11321" s="1646"/>
      <c r="H11321" s="1646"/>
      <c r="I11321" s="1647"/>
      <c r="J11321" s="573">
        <f>J11319+J11314+J11304</f>
        <v>24.742099700363635</v>
      </c>
      <c r="K11321" s="458"/>
    </row>
    <row r="11322" spans="1:11">
      <c r="A11322" s="450"/>
      <c r="B11322" s="523"/>
      <c r="C11322" s="523"/>
      <c r="D11322" s="523"/>
      <c r="E11322" s="523"/>
      <c r="F11322" s="523"/>
      <c r="G11322" s="523"/>
      <c r="H11322" s="523"/>
      <c r="I11322" s="524"/>
      <c r="J11322" s="523"/>
      <c r="K11322" s="458"/>
    </row>
    <row r="11323" spans="1:11">
      <c r="A11323" s="450"/>
      <c r="B11323" s="1645" t="s">
        <v>1143</v>
      </c>
      <c r="C11323" s="1646"/>
      <c r="D11323" s="1646"/>
      <c r="E11323" s="1646"/>
      <c r="F11323" s="1646"/>
      <c r="G11323" s="1646"/>
      <c r="H11323" s="1646"/>
      <c r="I11323" s="1647"/>
      <c r="J11323" s="501">
        <f>J11321*0</f>
        <v>0</v>
      </c>
      <c r="K11323" s="458"/>
    </row>
    <row r="11324" spans="1:11">
      <c r="A11324" s="450"/>
      <c r="B11324" s="523"/>
      <c r="C11324" s="523"/>
      <c r="D11324" s="523"/>
      <c r="E11324" s="523"/>
      <c r="F11324" s="523"/>
      <c r="G11324" s="523"/>
      <c r="H11324" s="523"/>
      <c r="I11324" s="524"/>
      <c r="J11324" s="523"/>
      <c r="K11324" s="458"/>
    </row>
    <row r="11325" spans="1:11">
      <c r="A11325" s="450"/>
      <c r="B11325" s="1645" t="s">
        <v>1144</v>
      </c>
      <c r="C11325" s="1646"/>
      <c r="D11325" s="1646"/>
      <c r="E11325" s="1646"/>
      <c r="F11325" s="1646"/>
      <c r="G11325" s="1646"/>
      <c r="H11325" s="1646"/>
      <c r="I11325" s="1647"/>
      <c r="J11325" s="573">
        <f>J11321+J11323</f>
        <v>24.742099700363635</v>
      </c>
      <c r="K11325" s="458"/>
    </row>
    <row r="11326" spans="1:11">
      <c r="A11326" s="450"/>
      <c r="B11326" s="511"/>
      <c r="C11326" s="511"/>
      <c r="D11326" s="511"/>
      <c r="E11326" s="511"/>
      <c r="F11326" s="511"/>
      <c r="G11326" s="511"/>
      <c r="H11326" s="511"/>
      <c r="I11326" s="571"/>
      <c r="J11326" s="511"/>
      <c r="K11326" s="458"/>
    </row>
    <row r="11327" spans="1:11">
      <c r="A11327" s="450"/>
      <c r="B11327" s="589"/>
      <c r="C11327" s="559"/>
      <c r="D11327" s="559"/>
      <c r="E11327" s="559"/>
      <c r="F11327" s="559"/>
      <c r="G11327" s="559"/>
      <c r="H11327" s="559"/>
      <c r="I11327" s="559"/>
      <c r="J11327" s="590"/>
      <c r="K11327" s="458"/>
    </row>
    <row r="11328" spans="1:11">
      <c r="A11328" s="450"/>
      <c r="B11328" s="591"/>
      <c r="C11328" s="592"/>
      <c r="D11328" s="593"/>
      <c r="E11328" s="593"/>
      <c r="F11328" s="594" t="s">
        <v>1119</v>
      </c>
      <c r="G11328" s="595" t="s">
        <v>1119</v>
      </c>
      <c r="H11328" s="592"/>
      <c r="I11328" s="592"/>
      <c r="J11328" s="596"/>
      <c r="K11328" s="458"/>
    </row>
    <row r="11329" spans="1:11">
      <c r="A11329" s="450"/>
      <c r="B11329" s="459"/>
      <c r="C11329" s="459"/>
      <c r="D11329" s="459"/>
      <c r="E11329" s="459"/>
      <c r="F11329" s="459"/>
      <c r="G11329" s="459"/>
      <c r="H11329" s="459"/>
      <c r="I11329" s="459"/>
      <c r="J11329" s="459"/>
      <c r="K11329" s="458"/>
    </row>
    <row r="11330" spans="1:11">
      <c r="A11330" s="450"/>
      <c r="B11330" s="597"/>
      <c r="C11330" s="598"/>
      <c r="D11330" s="598"/>
      <c r="E11330" s="598"/>
      <c r="F11330" s="599"/>
      <c r="G11330" s="600" t="s">
        <v>482</v>
      </c>
      <c r="H11330" s="502"/>
      <c r="I11330" s="502"/>
      <c r="J11330" s="505"/>
      <c r="K11330" s="458"/>
    </row>
    <row r="11331" spans="1:11">
      <c r="A11331" s="450"/>
      <c r="B11331" s="601"/>
      <c r="C11331" s="602"/>
      <c r="D11331" s="602"/>
      <c r="E11331" s="602"/>
      <c r="F11331" s="603"/>
      <c r="G11331" s="1648" t="s">
        <v>1145</v>
      </c>
      <c r="H11331" s="1649"/>
      <c r="I11331" s="1649"/>
      <c r="J11331" s="1650"/>
      <c r="K11331" s="458"/>
    </row>
    <row r="11332" spans="1:11">
      <c r="A11332" s="450"/>
      <c r="B11332" s="604"/>
      <c r="C11332" s="605"/>
      <c r="D11332" s="605"/>
      <c r="E11332" s="605"/>
      <c r="F11332" s="606"/>
      <c r="G11332" s="607"/>
      <c r="H11332" s="1651"/>
      <c r="I11332" s="1652"/>
      <c r="J11332" s="1653"/>
      <c r="K11332" s="458"/>
    </row>
    <row r="11333" spans="1:11" ht="15" thickBot="1">
      <c r="A11333" s="608"/>
      <c r="B11333" s="609"/>
      <c r="C11333" s="609"/>
      <c r="D11333" s="609"/>
      <c r="E11333" s="609"/>
      <c r="F11333" s="609"/>
      <c r="G11333" s="609"/>
      <c r="H11333" s="609"/>
      <c r="I11333" s="609"/>
      <c r="J11333" s="609"/>
      <c r="K11333" s="610"/>
    </row>
    <row r="11334" spans="1:11">
      <c r="A11334" s="447"/>
      <c r="B11334" s="448"/>
      <c r="C11334" s="448"/>
      <c r="D11334" s="448"/>
      <c r="E11334" s="448"/>
      <c r="F11334" s="448"/>
      <c r="G11334" s="448"/>
      <c r="H11334" s="448"/>
      <c r="I11334" s="448"/>
      <c r="J11334" s="448"/>
      <c r="K11334" s="449"/>
    </row>
    <row r="11335" spans="1:11">
      <c r="A11335" s="450"/>
      <c r="B11335" s="451" t="s">
        <v>141</v>
      </c>
      <c r="C11335" s="452"/>
      <c r="D11335" s="453" t="s">
        <v>1105</v>
      </c>
      <c r="E11335" s="454"/>
      <c r="F11335" s="455"/>
      <c r="G11335" s="455"/>
      <c r="H11335" s="456"/>
      <c r="I11335" s="456"/>
      <c r="J11335" s="457"/>
      <c r="K11335" s="458"/>
    </row>
    <row r="11336" spans="1:11">
      <c r="A11336" s="450"/>
      <c r="B11336" s="459"/>
      <c r="C11336" s="459"/>
      <c r="D11336" s="459"/>
      <c r="E11336" s="459"/>
      <c r="F11336" s="459"/>
      <c r="G11336" s="459"/>
      <c r="H11336" s="459"/>
      <c r="I11336" s="459"/>
      <c r="J11336" s="459"/>
      <c r="K11336" s="458"/>
    </row>
    <row r="11337" spans="1:11">
      <c r="A11337" s="450"/>
      <c r="B11337" s="460" t="s">
        <v>1169</v>
      </c>
      <c r="C11337" s="461" t="s">
        <v>1107</v>
      </c>
      <c r="D11337" s="1671" t="s">
        <v>198</v>
      </c>
      <c r="E11337" s="1672"/>
      <c r="F11337" s="1672"/>
      <c r="G11337" s="1672"/>
      <c r="H11337" s="1672"/>
      <c r="I11337" s="1673"/>
      <c r="J11337" s="462" t="s">
        <v>1108</v>
      </c>
      <c r="K11337" s="458"/>
    </row>
    <row r="11338" spans="1:11">
      <c r="A11338" s="450"/>
      <c r="B11338" s="463">
        <v>50305</v>
      </c>
      <c r="C11338" s="464"/>
      <c r="D11338" s="1674" t="s">
        <v>1653</v>
      </c>
      <c r="E11338" s="1675"/>
      <c r="F11338" s="1675"/>
      <c r="G11338" s="1675"/>
      <c r="H11338" s="1675"/>
      <c r="I11338" s="1676"/>
      <c r="J11338" s="468" t="str">
        <f>F11355</f>
        <v>U</v>
      </c>
      <c r="K11338" s="458"/>
    </row>
    <row r="11339" spans="1:11">
      <c r="A11339" s="450"/>
      <c r="B11339" s="469"/>
      <c r="C11339" s="469"/>
      <c r="D11339" s="469"/>
      <c r="E11339" s="469"/>
      <c r="F11339" s="469"/>
      <c r="G11339" s="469"/>
      <c r="H11339" s="469"/>
      <c r="I11339" s="470"/>
      <c r="J11339" s="471"/>
      <c r="K11339" s="458"/>
    </row>
    <row r="11340" spans="1:11">
      <c r="A11340" s="450"/>
      <c r="B11340" s="1648" t="s">
        <v>1111</v>
      </c>
      <c r="C11340" s="1650"/>
      <c r="D11340" s="1679" t="s">
        <v>873</v>
      </c>
      <c r="E11340" s="1681" t="s">
        <v>1112</v>
      </c>
      <c r="F11340" s="472" t="s">
        <v>1113</v>
      </c>
      <c r="G11340" s="473"/>
      <c r="H11340" s="472" t="s">
        <v>1114</v>
      </c>
      <c r="I11340" s="473"/>
      <c r="J11340" s="474" t="s">
        <v>1115</v>
      </c>
      <c r="K11340" s="458"/>
    </row>
    <row r="11341" spans="1:11">
      <c r="A11341" s="450"/>
      <c r="B11341" s="1677"/>
      <c r="C11341" s="1678"/>
      <c r="D11341" s="1680"/>
      <c r="E11341" s="1682"/>
      <c r="F11341" s="475" t="s">
        <v>1116</v>
      </c>
      <c r="G11341" s="475" t="s">
        <v>1117</v>
      </c>
      <c r="H11341" s="475" t="s">
        <v>1116</v>
      </c>
      <c r="I11341" s="476" t="s">
        <v>1117</v>
      </c>
      <c r="J11341" s="477" t="s">
        <v>1118</v>
      </c>
      <c r="K11341" s="458"/>
    </row>
    <row r="11342" spans="1:11">
      <c r="A11342" s="450"/>
      <c r="B11342" s="486"/>
      <c r="C11342" s="487"/>
      <c r="D11342" s="488"/>
      <c r="E11342" s="481"/>
      <c r="F11342" s="481"/>
      <c r="G11342" s="482"/>
      <c r="H11342" s="490"/>
      <c r="I11342" s="484"/>
      <c r="J11342" s="492"/>
      <c r="K11342" s="458"/>
    </row>
    <row r="11343" spans="1:11">
      <c r="A11343" s="450"/>
      <c r="B11343" s="486"/>
      <c r="C11343" s="487"/>
      <c r="D11343" s="488"/>
      <c r="E11343" s="489"/>
      <c r="F11343" s="489"/>
      <c r="G11343" s="489"/>
      <c r="H11343" s="490"/>
      <c r="I11343" s="491"/>
      <c r="J11343" s="492">
        <f>H11343*F11343*E11343+I11343*G11343*E11343</f>
        <v>0</v>
      </c>
      <c r="K11343" s="458"/>
    </row>
    <row r="11344" spans="1:11">
      <c r="A11344" s="450"/>
      <c r="B11344" s="493"/>
      <c r="C11344" s="494"/>
      <c r="D11344" s="495"/>
      <c r="E11344" s="496"/>
      <c r="F11344" s="496"/>
      <c r="G11344" s="496"/>
      <c r="H11344" s="497"/>
      <c r="I11344" s="498"/>
      <c r="J11344" s="492">
        <f>H11344*F11344*E11344+I11344*G11344*E11344</f>
        <v>0</v>
      </c>
      <c r="K11344" s="458"/>
    </row>
    <row r="11345" spans="1:11">
      <c r="A11345" s="450"/>
      <c r="B11345" s="499" t="s">
        <v>1119</v>
      </c>
      <c r="C11345" s="469"/>
      <c r="D11345" s="469"/>
      <c r="E11345" s="469"/>
      <c r="F11345" s="469"/>
      <c r="G11345" s="469"/>
      <c r="H11345" s="469"/>
      <c r="I11345" s="500" t="s">
        <v>138</v>
      </c>
      <c r="J11345" s="501">
        <f>SUM(J11342:J11344)</f>
        <v>0</v>
      </c>
      <c r="K11345" s="458"/>
    </row>
    <row r="11346" spans="1:11">
      <c r="A11346" s="450"/>
      <c r="B11346" s="502"/>
      <c r="C11346" s="502"/>
      <c r="D11346" s="502"/>
      <c r="E11346" s="502"/>
      <c r="F11346" s="502"/>
      <c r="G11346" s="502"/>
      <c r="H11346" s="502"/>
      <c r="I11346" s="503"/>
      <c r="J11346" s="504"/>
      <c r="K11346" s="458"/>
    </row>
    <row r="11347" spans="1:11" ht="20.399999999999999">
      <c r="A11347" s="450"/>
      <c r="B11347" s="1664" t="s">
        <v>1120</v>
      </c>
      <c r="C11347" s="1665"/>
      <c r="D11347" s="1665"/>
      <c r="E11347" s="1666"/>
      <c r="F11347" s="505" t="s">
        <v>873</v>
      </c>
      <c r="G11347" s="506"/>
      <c r="H11347" s="507" t="s">
        <v>560</v>
      </c>
      <c r="I11347" s="508" t="s">
        <v>1121</v>
      </c>
      <c r="J11347" s="509" t="s">
        <v>1122</v>
      </c>
      <c r="K11347" s="458"/>
    </row>
    <row r="11348" spans="1:11">
      <c r="A11348" s="450"/>
      <c r="B11348" s="510"/>
      <c r="C11348" s="511"/>
      <c r="D11348" s="512"/>
      <c r="E11348" s="513"/>
      <c r="F11348" s="514"/>
      <c r="G11348" s="515"/>
      <c r="H11348" s="516"/>
      <c r="I11348" s="484"/>
      <c r="J11348" s="485"/>
      <c r="K11348" s="458"/>
    </row>
    <row r="11349" spans="1:11">
      <c r="A11349" s="450"/>
      <c r="B11349" s="517"/>
      <c r="C11349" s="518"/>
      <c r="D11349" s="459"/>
      <c r="E11349" s="487"/>
      <c r="F11349" s="488"/>
      <c r="G11349" s="519"/>
      <c r="H11349" s="520"/>
      <c r="I11349" s="521"/>
      <c r="J11349" s="492"/>
      <c r="K11349" s="458"/>
    </row>
    <row r="11350" spans="1:11">
      <c r="A11350" s="450"/>
      <c r="B11350" s="517" t="s">
        <v>734</v>
      </c>
      <c r="C11350" s="518"/>
      <c r="D11350" s="459"/>
      <c r="E11350" s="487"/>
      <c r="F11350" s="488"/>
      <c r="G11350" s="519"/>
      <c r="H11350" s="520">
        <v>0.2291667</v>
      </c>
      <c r="I11350" s="521">
        <f>VLOOKUP(B11350,'MÃO DE OBRA'!$A:$E,5,FALSE)/220</f>
        <v>23.596363636363641</v>
      </c>
      <c r="J11350" s="492">
        <f t="shared" ref="J11350:J11351" si="318">H11350*I11350</f>
        <v>5.4075007865454561</v>
      </c>
      <c r="K11350" s="458"/>
    </row>
    <row r="11351" spans="1:11">
      <c r="A11351" s="450"/>
      <c r="B11351" s="517" t="s">
        <v>626</v>
      </c>
      <c r="C11351" s="518"/>
      <c r="D11351" s="459"/>
      <c r="E11351" s="487"/>
      <c r="F11351" s="488"/>
      <c r="G11351" s="519"/>
      <c r="H11351" s="520">
        <v>0.1145833</v>
      </c>
      <c r="I11351" s="521">
        <f>VLOOKUP(B11351,'MÃO DE OBRA'!$A:$E,5,FALSE)/220</f>
        <v>15.730909090909092</v>
      </c>
      <c r="J11351" s="492">
        <f t="shared" si="318"/>
        <v>1.8024994756363637</v>
      </c>
      <c r="K11351" s="458"/>
    </row>
    <row r="11352" spans="1:11">
      <c r="A11352" s="450"/>
      <c r="B11352" s="517"/>
      <c r="C11352" s="518"/>
      <c r="D11352" s="459"/>
      <c r="E11352" s="487"/>
      <c r="F11352" s="488"/>
      <c r="G11352" s="519"/>
      <c r="H11352" s="520"/>
      <c r="I11352" s="491"/>
      <c r="J11352" s="492">
        <f>H11352*I11352</f>
        <v>0</v>
      </c>
      <c r="K11352" s="458"/>
    </row>
    <row r="11353" spans="1:11">
      <c r="A11353" s="450"/>
      <c r="B11353" s="499" t="s">
        <v>1119</v>
      </c>
      <c r="C11353" s="502"/>
      <c r="D11353" s="502"/>
      <c r="E11353" s="502"/>
      <c r="F11353" s="502"/>
      <c r="G11353" s="502"/>
      <c r="H11353" s="502"/>
      <c r="I11353" s="522" t="s">
        <v>138</v>
      </c>
      <c r="J11353" s="501">
        <f>SUM(J11348:J11352)</f>
        <v>7.2100002621818202</v>
      </c>
      <c r="K11353" s="458"/>
    </row>
    <row r="11354" spans="1:11">
      <c r="A11354" s="450"/>
      <c r="B11354" s="523"/>
      <c r="C11354" s="523"/>
      <c r="D11354" s="523"/>
      <c r="E11354" s="523"/>
      <c r="F11354" s="523"/>
      <c r="G11354" s="523"/>
      <c r="H11354" s="523"/>
      <c r="I11354" s="524"/>
      <c r="J11354" s="523"/>
      <c r="K11354" s="458"/>
    </row>
    <row r="11355" spans="1:11">
      <c r="A11355" s="450"/>
      <c r="B11355" s="525" t="s">
        <v>1123</v>
      </c>
      <c r="C11355" s="526"/>
      <c r="D11355" s="523"/>
      <c r="E11355" s="527">
        <v>1</v>
      </c>
      <c r="F11355" s="528" t="s">
        <v>1563</v>
      </c>
      <c r="G11355" s="506"/>
      <c r="H11355" s="506"/>
      <c r="I11355" s="529" t="s">
        <v>1124</v>
      </c>
      <c r="J11355" s="501">
        <f>J11345+J11353</f>
        <v>7.2100002621818202</v>
      </c>
      <c r="K11355" s="458"/>
    </row>
    <row r="11356" spans="1:11">
      <c r="A11356" s="450"/>
      <c r="B11356" s="530"/>
      <c r="C11356" s="523"/>
      <c r="D11356" s="523"/>
      <c r="E11356" s="531"/>
      <c r="F11356" s="532"/>
      <c r="G11356" s="532"/>
      <c r="H11356" s="532"/>
      <c r="I11356" s="524"/>
      <c r="J11356" s="523"/>
      <c r="K11356" s="458"/>
    </row>
    <row r="11357" spans="1:11" ht="20.399999999999999">
      <c r="A11357" s="450"/>
      <c r="B11357" s="1667" t="s">
        <v>481</v>
      </c>
      <c r="C11357" s="1668"/>
      <c r="D11357" s="1668"/>
      <c r="E11357" s="1669"/>
      <c r="F11357" s="533" t="s">
        <v>873</v>
      </c>
      <c r="G11357" s="534" t="s">
        <v>493</v>
      </c>
      <c r="H11357" s="507" t="s">
        <v>1115</v>
      </c>
      <c r="I11357" s="535" t="s">
        <v>480</v>
      </c>
      <c r="J11357" s="536" t="s">
        <v>482</v>
      </c>
      <c r="K11357" s="458"/>
    </row>
    <row r="11358" spans="1:11">
      <c r="A11358" s="450"/>
      <c r="B11358" s="537"/>
      <c r="C11358" s="538"/>
      <c r="D11358" s="538"/>
      <c r="E11358" s="539"/>
      <c r="F11358" s="540"/>
      <c r="G11358" s="541"/>
      <c r="H11358" s="547"/>
      <c r="I11358" s="543"/>
      <c r="J11358" s="485"/>
      <c r="K11358" s="458"/>
    </row>
    <row r="11359" spans="1:11">
      <c r="A11359" s="450"/>
      <c r="B11359" s="537"/>
      <c r="C11359" s="518"/>
      <c r="D11359" s="518"/>
      <c r="E11359" s="487"/>
      <c r="F11359" s="540"/>
      <c r="G11359" s="541"/>
      <c r="H11359" s="547"/>
      <c r="I11359" s="543"/>
      <c r="J11359" s="492"/>
      <c r="K11359" s="458"/>
    </row>
    <row r="11360" spans="1:11">
      <c r="A11360" s="450"/>
      <c r="B11360" s="517"/>
      <c r="C11360" s="518"/>
      <c r="D11360" s="518"/>
      <c r="E11360" s="487"/>
      <c r="F11360" s="488"/>
      <c r="G11360" s="546"/>
      <c r="H11360" s="547"/>
      <c r="I11360" s="543"/>
      <c r="J11360" s="492">
        <f>H11360*I11360*E11342*F11342</f>
        <v>0</v>
      </c>
      <c r="K11360" s="458"/>
    </row>
    <row r="11361" spans="1:11">
      <c r="A11361" s="450"/>
      <c r="B11361" s="517"/>
      <c r="C11361" s="526"/>
      <c r="D11361" s="526"/>
      <c r="E11361" s="494"/>
      <c r="F11361" s="488"/>
      <c r="G11361" s="468"/>
      <c r="H11361" s="547"/>
      <c r="I11361" s="548"/>
      <c r="J11361" s="492">
        <f>H11361*I11361*E11343*F11343</f>
        <v>0</v>
      </c>
      <c r="K11361" s="458"/>
    </row>
    <row r="11362" spans="1:11">
      <c r="A11362" s="450"/>
      <c r="B11362" s="550" t="s">
        <v>1119</v>
      </c>
      <c r="C11362" s="526"/>
      <c r="D11362" s="526"/>
      <c r="E11362" s="526"/>
      <c r="F11362" s="523"/>
      <c r="G11362" s="526"/>
      <c r="H11362" s="551"/>
      <c r="I11362" s="552" t="s">
        <v>138</v>
      </c>
      <c r="J11362" s="501">
        <f>SUM(J11358:J11361)</f>
        <v>0</v>
      </c>
      <c r="K11362" s="458"/>
    </row>
    <row r="11363" spans="1:11">
      <c r="A11363" s="450"/>
      <c r="B11363" s="553"/>
      <c r="C11363" s="526"/>
      <c r="D11363" s="526"/>
      <c r="E11363" s="554"/>
      <c r="F11363" s="555"/>
      <c r="G11363" s="506"/>
      <c r="H11363" s="506"/>
      <c r="I11363" s="529"/>
      <c r="J11363" s="554"/>
      <c r="K11363" s="458"/>
    </row>
    <row r="11364" spans="1:11" ht="20.399999999999999">
      <c r="A11364" s="450"/>
      <c r="B11364" s="1667" t="s">
        <v>1125</v>
      </c>
      <c r="C11364" s="1668"/>
      <c r="D11364" s="1668"/>
      <c r="E11364" s="1668"/>
      <c r="F11364" s="1669"/>
      <c r="G11364" s="556" t="s">
        <v>494</v>
      </c>
      <c r="H11364" s="506" t="s">
        <v>1126</v>
      </c>
      <c r="I11364" s="557" t="s">
        <v>1115</v>
      </c>
      <c r="J11364" s="509" t="s">
        <v>482</v>
      </c>
      <c r="K11364" s="458"/>
    </row>
    <row r="11365" spans="1:11">
      <c r="A11365" s="450"/>
      <c r="B11365" s="558"/>
      <c r="C11365" s="559"/>
      <c r="D11365" s="560"/>
      <c r="E11365" s="560"/>
      <c r="F11365" s="561"/>
      <c r="G11365" s="489"/>
      <c r="H11365" s="489"/>
      <c r="I11365" s="562"/>
      <c r="J11365" s="492"/>
      <c r="K11365" s="458"/>
    </row>
    <row r="11366" spans="1:11">
      <c r="A11366" s="450"/>
      <c r="B11366" s="563"/>
      <c r="C11366" s="564"/>
      <c r="D11366" s="565"/>
      <c r="E11366" s="565"/>
      <c r="F11366" s="566"/>
      <c r="G11366" s="489"/>
      <c r="H11366" s="489"/>
      <c r="I11366" s="562"/>
      <c r="J11366" s="492"/>
      <c r="K11366" s="458"/>
    </row>
    <row r="11367" spans="1:11">
      <c r="A11367" s="450"/>
      <c r="B11367" s="1670" t="s">
        <v>138</v>
      </c>
      <c r="C11367" s="1670"/>
      <c r="D11367" s="1670"/>
      <c r="E11367" s="1670"/>
      <c r="F11367" s="1670"/>
      <c r="G11367" s="1670"/>
      <c r="H11367" s="1670"/>
      <c r="I11367" s="1670"/>
      <c r="J11367" s="501">
        <f>SUM(J11365:J11366)</f>
        <v>0</v>
      </c>
      <c r="K11367" s="458"/>
    </row>
    <row r="11368" spans="1:11">
      <c r="A11368" s="450"/>
      <c r="B11368" s="567"/>
      <c r="C11368" s="511"/>
      <c r="D11368" s="511"/>
      <c r="E11368" s="568"/>
      <c r="F11368" s="569"/>
      <c r="G11368" s="570"/>
      <c r="H11368" s="570"/>
      <c r="I11368" s="571"/>
      <c r="J11368" s="572"/>
      <c r="K11368" s="458"/>
    </row>
    <row r="11369" spans="1:11">
      <c r="A11369" s="450"/>
      <c r="B11369" s="573" t="s">
        <v>1127</v>
      </c>
      <c r="C11369" s="573"/>
      <c r="D11369" s="550"/>
      <c r="E11369" s="523"/>
      <c r="F11369" s="523"/>
      <c r="G11369" s="523"/>
      <c r="H11369" s="574"/>
      <c r="I11369" s="575"/>
      <c r="J11369" s="639">
        <f>(J11355+J11362+J11367)/E11355</f>
        <v>7.2100002621818202</v>
      </c>
      <c r="K11369" s="458"/>
    </row>
    <row r="11370" spans="1:11">
      <c r="A11370" s="450"/>
      <c r="B11370" s="553"/>
      <c r="C11370" s="526"/>
      <c r="D11370" s="526"/>
      <c r="E11370" s="554"/>
      <c r="F11370" s="555"/>
      <c r="G11370" s="506"/>
      <c r="H11370" s="506"/>
      <c r="I11370" s="529"/>
      <c r="J11370" s="576"/>
      <c r="K11370" s="458"/>
    </row>
    <row r="11371" spans="1:11" ht="20.399999999999999">
      <c r="A11371" s="450"/>
      <c r="B11371" s="1667" t="s">
        <v>1128</v>
      </c>
      <c r="C11371" s="1668"/>
      <c r="D11371" s="1668"/>
      <c r="E11371" s="1668"/>
      <c r="F11371" s="1669"/>
      <c r="G11371" s="556" t="s">
        <v>494</v>
      </c>
      <c r="H11371" s="506" t="s">
        <v>1126</v>
      </c>
      <c r="I11371" s="557" t="s">
        <v>1115</v>
      </c>
      <c r="J11371" s="509" t="s">
        <v>482</v>
      </c>
      <c r="K11371" s="458"/>
    </row>
    <row r="11372" spans="1:11">
      <c r="A11372" s="450"/>
      <c r="B11372" s="558" t="s">
        <v>1609</v>
      </c>
      <c r="C11372" s="559"/>
      <c r="D11372" s="560"/>
      <c r="E11372" s="560"/>
      <c r="F11372" s="561"/>
      <c r="G11372" s="489">
        <v>1.0053095999999999</v>
      </c>
      <c r="H11372" s="489" t="s">
        <v>1221</v>
      </c>
      <c r="I11372" s="562">
        <v>0.19</v>
      </c>
      <c r="J11372" s="492">
        <f t="shared" ref="J11372:J11376" si="319">G11372*I11372</f>
        <v>0.19100882399999999</v>
      </c>
      <c r="K11372" s="458"/>
    </row>
    <row r="11373" spans="1:11">
      <c r="A11373" s="450"/>
      <c r="B11373" s="563" t="s">
        <v>1654</v>
      </c>
      <c r="C11373" s="564"/>
      <c r="D11373" s="565"/>
      <c r="E11373" s="565"/>
      <c r="F11373" s="566"/>
      <c r="G11373" s="489">
        <v>1</v>
      </c>
      <c r="H11373" s="489" t="s">
        <v>1126</v>
      </c>
      <c r="I11373" s="562">
        <v>18</v>
      </c>
      <c r="J11373" s="492">
        <f t="shared" si="319"/>
        <v>18</v>
      </c>
      <c r="K11373" s="458"/>
    </row>
    <row r="11374" spans="1:11">
      <c r="A11374" s="450"/>
      <c r="B11374" s="563"/>
      <c r="C11374" s="564"/>
      <c r="D11374" s="565"/>
      <c r="E11374" s="565"/>
      <c r="F11374" s="566"/>
      <c r="G11374" s="489"/>
      <c r="H11374" s="489"/>
      <c r="I11374" s="743"/>
      <c r="J11374" s="492">
        <f t="shared" si="319"/>
        <v>0</v>
      </c>
      <c r="K11374" s="458"/>
    </row>
    <row r="11375" spans="1:11">
      <c r="A11375" s="450"/>
      <c r="B11375" s="563"/>
      <c r="C11375" s="564"/>
      <c r="D11375" s="565"/>
      <c r="E11375" s="565"/>
      <c r="F11375" s="566"/>
      <c r="G11375" s="489"/>
      <c r="H11375" s="489"/>
      <c r="I11375" s="743"/>
      <c r="J11375" s="492">
        <f t="shared" si="319"/>
        <v>0</v>
      </c>
      <c r="K11375" s="458"/>
    </row>
    <row r="11376" spans="1:11">
      <c r="A11376" s="450"/>
      <c r="B11376" s="563"/>
      <c r="C11376" s="564"/>
      <c r="D11376" s="565"/>
      <c r="E11376" s="565"/>
      <c r="F11376" s="566"/>
      <c r="G11376" s="489"/>
      <c r="H11376" s="489"/>
      <c r="I11376" s="743"/>
      <c r="J11376" s="492">
        <f t="shared" si="319"/>
        <v>0</v>
      </c>
      <c r="K11376" s="458"/>
    </row>
    <row r="11377" spans="1:11">
      <c r="A11377" s="450"/>
      <c r="B11377" s="563"/>
      <c r="C11377" s="564"/>
      <c r="D11377" s="565"/>
      <c r="E11377" s="565"/>
      <c r="F11377" s="566"/>
      <c r="G11377" s="489"/>
      <c r="H11377" s="489"/>
      <c r="I11377" s="743"/>
      <c r="J11377" s="492"/>
      <c r="K11377" s="458"/>
    </row>
    <row r="11378" spans="1:11">
      <c r="A11378" s="450"/>
      <c r="B11378" s="563"/>
      <c r="C11378" s="564"/>
      <c r="D11378" s="565"/>
      <c r="E11378" s="565"/>
      <c r="F11378" s="566"/>
      <c r="G11378" s="489"/>
      <c r="H11378" s="489"/>
      <c r="I11378" s="743"/>
      <c r="J11378" s="492"/>
      <c r="K11378" s="458"/>
    </row>
    <row r="11379" spans="1:11">
      <c r="A11379" s="450"/>
      <c r="B11379" s="581"/>
      <c r="C11379" s="523"/>
      <c r="D11379" s="523"/>
      <c r="E11379" s="582"/>
      <c r="F11379" s="583"/>
      <c r="G11379" s="532"/>
      <c r="H11379" s="532"/>
      <c r="I11379" s="524" t="s">
        <v>138</v>
      </c>
      <c r="J11379" s="501">
        <f>SUM(J11372:J11378)</f>
        <v>18.191008824000001</v>
      </c>
      <c r="K11379" s="458"/>
    </row>
    <row r="11380" spans="1:11">
      <c r="A11380" s="450"/>
      <c r="B11380" s="584"/>
      <c r="C11380" s="523"/>
      <c r="D11380" s="523"/>
      <c r="E11380" s="582"/>
      <c r="F11380" s="583"/>
      <c r="G11380" s="532"/>
      <c r="H11380" s="532"/>
      <c r="I11380" s="524"/>
      <c r="J11380" s="582"/>
      <c r="K11380" s="458"/>
    </row>
    <row r="11381" spans="1:11" ht="20.399999999999999">
      <c r="A11381" s="450"/>
      <c r="B11381" s="1667" t="s">
        <v>1141</v>
      </c>
      <c r="C11381" s="1668"/>
      <c r="D11381" s="1668"/>
      <c r="E11381" s="1668"/>
      <c r="F11381" s="1669"/>
      <c r="G11381" s="587" t="s">
        <v>494</v>
      </c>
      <c r="H11381" s="506" t="s">
        <v>1115</v>
      </c>
      <c r="I11381" s="557"/>
      <c r="J11381" s="509" t="s">
        <v>482</v>
      </c>
      <c r="K11381" s="458"/>
    </row>
    <row r="11382" spans="1:11">
      <c r="A11382" s="450"/>
      <c r="B11382" s="1654"/>
      <c r="C11382" s="1655"/>
      <c r="D11382" s="1655"/>
      <c r="E11382" s="1655"/>
      <c r="F11382" s="1656"/>
      <c r="G11382" s="489"/>
      <c r="H11382" s="1657"/>
      <c r="I11382" s="1658"/>
      <c r="J11382" s="492"/>
      <c r="K11382" s="458"/>
    </row>
    <row r="11383" spans="1:11">
      <c r="A11383" s="450"/>
      <c r="B11383" s="1659"/>
      <c r="C11383" s="1660"/>
      <c r="D11383" s="1660"/>
      <c r="E11383" s="1660"/>
      <c r="F11383" s="1661"/>
      <c r="G11383" s="496"/>
      <c r="H11383" s="1662"/>
      <c r="I11383" s="1663"/>
      <c r="J11383" s="492"/>
      <c r="K11383" s="458"/>
    </row>
    <row r="11384" spans="1:11">
      <c r="A11384" s="450"/>
      <c r="B11384" s="581"/>
      <c r="C11384" s="523"/>
      <c r="D11384" s="523"/>
      <c r="E11384" s="582"/>
      <c r="F11384" s="583"/>
      <c r="G11384" s="532"/>
      <c r="H11384" s="532"/>
      <c r="I11384" s="524" t="s">
        <v>138</v>
      </c>
      <c r="J11384" s="501">
        <f>SUM(J11382:J11383)</f>
        <v>0</v>
      </c>
      <c r="K11384" s="458"/>
    </row>
    <row r="11385" spans="1:11">
      <c r="A11385" s="450"/>
      <c r="B11385" s="523"/>
      <c r="C11385" s="523"/>
      <c r="D11385" s="523"/>
      <c r="E11385" s="523"/>
      <c r="F11385" s="523"/>
      <c r="G11385" s="523"/>
      <c r="H11385" s="523"/>
      <c r="I11385" s="524"/>
      <c r="J11385" s="523"/>
      <c r="K11385" s="458"/>
    </row>
    <row r="11386" spans="1:11">
      <c r="A11386" s="450"/>
      <c r="B11386" s="1645" t="s">
        <v>1142</v>
      </c>
      <c r="C11386" s="1646"/>
      <c r="D11386" s="1646"/>
      <c r="E11386" s="1646"/>
      <c r="F11386" s="1646"/>
      <c r="G11386" s="1646"/>
      <c r="H11386" s="1646"/>
      <c r="I11386" s="1647"/>
      <c r="J11386" s="573">
        <f>J11384+J11379+J11369</f>
        <v>25.401009086181823</v>
      </c>
      <c r="K11386" s="458"/>
    </row>
    <row r="11387" spans="1:11">
      <c r="A11387" s="450"/>
      <c r="B11387" s="523"/>
      <c r="C11387" s="523"/>
      <c r="D11387" s="523"/>
      <c r="E11387" s="523"/>
      <c r="F11387" s="523"/>
      <c r="G11387" s="523"/>
      <c r="H11387" s="523"/>
      <c r="I11387" s="524"/>
      <c r="J11387" s="523"/>
      <c r="K11387" s="458"/>
    </row>
    <row r="11388" spans="1:11">
      <c r="A11388" s="450"/>
      <c r="B11388" s="1645" t="s">
        <v>1143</v>
      </c>
      <c r="C11388" s="1646"/>
      <c r="D11388" s="1646"/>
      <c r="E11388" s="1646"/>
      <c r="F11388" s="1646"/>
      <c r="G11388" s="1646"/>
      <c r="H11388" s="1646"/>
      <c r="I11388" s="1647"/>
      <c r="J11388" s="501">
        <f>J11386*0</f>
        <v>0</v>
      </c>
      <c r="K11388" s="458"/>
    </row>
    <row r="11389" spans="1:11">
      <c r="A11389" s="450"/>
      <c r="B11389" s="523"/>
      <c r="C11389" s="523"/>
      <c r="D11389" s="523"/>
      <c r="E11389" s="523"/>
      <c r="F11389" s="523"/>
      <c r="G11389" s="523"/>
      <c r="H11389" s="523"/>
      <c r="I11389" s="524"/>
      <c r="J11389" s="523"/>
      <c r="K11389" s="458"/>
    </row>
    <row r="11390" spans="1:11">
      <c r="A11390" s="450"/>
      <c r="B11390" s="1645" t="s">
        <v>1144</v>
      </c>
      <c r="C11390" s="1646"/>
      <c r="D11390" s="1646"/>
      <c r="E11390" s="1646"/>
      <c r="F11390" s="1646"/>
      <c r="G11390" s="1646"/>
      <c r="H11390" s="1646"/>
      <c r="I11390" s="1647"/>
      <c r="J11390" s="573">
        <f>J11386+J11388</f>
        <v>25.401009086181823</v>
      </c>
      <c r="K11390" s="458"/>
    </row>
    <row r="11391" spans="1:11">
      <c r="A11391" s="450"/>
      <c r="B11391" s="511"/>
      <c r="C11391" s="511"/>
      <c r="D11391" s="511"/>
      <c r="E11391" s="511"/>
      <c r="F11391" s="511"/>
      <c r="G11391" s="511"/>
      <c r="H11391" s="511"/>
      <c r="I11391" s="571"/>
      <c r="J11391" s="511"/>
      <c r="K11391" s="458"/>
    </row>
    <row r="11392" spans="1:11">
      <c r="A11392" s="450"/>
      <c r="B11392" s="589"/>
      <c r="C11392" s="559"/>
      <c r="D11392" s="559"/>
      <c r="E11392" s="559"/>
      <c r="F11392" s="559"/>
      <c r="G11392" s="559"/>
      <c r="H11392" s="559"/>
      <c r="I11392" s="559"/>
      <c r="J11392" s="590"/>
      <c r="K11392" s="458"/>
    </row>
    <row r="11393" spans="1:11">
      <c r="A11393" s="450"/>
      <c r="B11393" s="591"/>
      <c r="C11393" s="592"/>
      <c r="D11393" s="593"/>
      <c r="E11393" s="593"/>
      <c r="F11393" s="594" t="s">
        <v>1119</v>
      </c>
      <c r="G11393" s="595" t="s">
        <v>1119</v>
      </c>
      <c r="H11393" s="592"/>
      <c r="I11393" s="592"/>
      <c r="J11393" s="596"/>
      <c r="K11393" s="458"/>
    </row>
    <row r="11394" spans="1:11">
      <c r="A11394" s="450"/>
      <c r="B11394" s="459"/>
      <c r="C11394" s="459"/>
      <c r="D11394" s="459"/>
      <c r="E11394" s="459"/>
      <c r="F11394" s="459"/>
      <c r="G11394" s="459"/>
      <c r="H11394" s="459"/>
      <c r="I11394" s="459"/>
      <c r="J11394" s="459"/>
      <c r="K11394" s="458"/>
    </row>
    <row r="11395" spans="1:11">
      <c r="A11395" s="450"/>
      <c r="B11395" s="597"/>
      <c r="C11395" s="598"/>
      <c r="D11395" s="598"/>
      <c r="E11395" s="598"/>
      <c r="F11395" s="599"/>
      <c r="G11395" s="600" t="s">
        <v>482</v>
      </c>
      <c r="H11395" s="502"/>
      <c r="I11395" s="502"/>
      <c r="J11395" s="505"/>
      <c r="K11395" s="458"/>
    </row>
    <row r="11396" spans="1:11">
      <c r="A11396" s="450"/>
      <c r="B11396" s="601"/>
      <c r="C11396" s="602"/>
      <c r="D11396" s="602"/>
      <c r="E11396" s="602"/>
      <c r="F11396" s="603"/>
      <c r="G11396" s="1648" t="s">
        <v>1145</v>
      </c>
      <c r="H11396" s="1649"/>
      <c r="I11396" s="1649"/>
      <c r="J11396" s="1650"/>
      <c r="K11396" s="458"/>
    </row>
    <row r="11397" spans="1:11">
      <c r="A11397" s="450"/>
      <c r="B11397" s="604"/>
      <c r="C11397" s="605"/>
      <c r="D11397" s="605"/>
      <c r="E11397" s="605"/>
      <c r="F11397" s="606"/>
      <c r="G11397" s="607"/>
      <c r="H11397" s="1651"/>
      <c r="I11397" s="1652"/>
      <c r="J11397" s="1653"/>
      <c r="K11397" s="458"/>
    </row>
    <row r="11398" spans="1:11" ht="15" thickBot="1">
      <c r="A11398" s="608"/>
      <c r="B11398" s="609"/>
      <c r="C11398" s="609"/>
      <c r="D11398" s="609"/>
      <c r="E11398" s="609"/>
      <c r="F11398" s="609"/>
      <c r="G11398" s="609"/>
      <c r="H11398" s="609"/>
      <c r="I11398" s="609"/>
      <c r="J11398" s="609"/>
      <c r="K11398" s="610"/>
    </row>
    <row r="11399" spans="1:11">
      <c r="A11399" s="447"/>
      <c r="B11399" s="448"/>
      <c r="C11399" s="448"/>
      <c r="D11399" s="448"/>
      <c r="E11399" s="448"/>
      <c r="F11399" s="448"/>
      <c r="G11399" s="448"/>
      <c r="H11399" s="448"/>
      <c r="I11399" s="448"/>
      <c r="J11399" s="448"/>
      <c r="K11399" s="449"/>
    </row>
    <row r="11400" spans="1:11">
      <c r="A11400" s="450"/>
      <c r="B11400" s="451" t="s">
        <v>141</v>
      </c>
      <c r="C11400" s="452"/>
      <c r="D11400" s="453" t="s">
        <v>1105</v>
      </c>
      <c r="E11400" s="454"/>
      <c r="F11400" s="455"/>
      <c r="G11400" s="455"/>
      <c r="H11400" s="456"/>
      <c r="I11400" s="456"/>
      <c r="J11400" s="457"/>
      <c r="K11400" s="458"/>
    </row>
    <row r="11401" spans="1:11">
      <c r="A11401" s="450"/>
      <c r="B11401" s="459"/>
      <c r="C11401" s="459"/>
      <c r="D11401" s="459"/>
      <c r="E11401" s="459"/>
      <c r="F11401" s="459"/>
      <c r="G11401" s="459"/>
      <c r="H11401" s="459"/>
      <c r="I11401" s="459"/>
      <c r="J11401" s="459"/>
      <c r="K11401" s="458"/>
    </row>
    <row r="11402" spans="1:11">
      <c r="A11402" s="450"/>
      <c r="B11402" s="460" t="s">
        <v>1169</v>
      </c>
      <c r="C11402" s="461" t="s">
        <v>1107</v>
      </c>
      <c r="D11402" s="1671" t="s">
        <v>198</v>
      </c>
      <c r="E11402" s="1672"/>
      <c r="F11402" s="1672"/>
      <c r="G11402" s="1672"/>
      <c r="H11402" s="1672"/>
      <c r="I11402" s="1673"/>
      <c r="J11402" s="462" t="s">
        <v>1108</v>
      </c>
      <c r="K11402" s="458"/>
    </row>
    <row r="11403" spans="1:11">
      <c r="A11403" s="450"/>
      <c r="B11403" s="463">
        <v>50307</v>
      </c>
      <c r="C11403" s="464"/>
      <c r="D11403" s="1674" t="s">
        <v>1655</v>
      </c>
      <c r="E11403" s="1675"/>
      <c r="F11403" s="1675"/>
      <c r="G11403" s="1675"/>
      <c r="H11403" s="1675"/>
      <c r="I11403" s="1676"/>
      <c r="J11403" s="468" t="str">
        <f>F11420</f>
        <v>U</v>
      </c>
      <c r="K11403" s="458"/>
    </row>
    <row r="11404" spans="1:11">
      <c r="A11404" s="450"/>
      <c r="B11404" s="469"/>
      <c r="C11404" s="469"/>
      <c r="D11404" s="469"/>
      <c r="E11404" s="469"/>
      <c r="F11404" s="469"/>
      <c r="G11404" s="469"/>
      <c r="H11404" s="469"/>
      <c r="I11404" s="470"/>
      <c r="J11404" s="471"/>
      <c r="K11404" s="458"/>
    </row>
    <row r="11405" spans="1:11">
      <c r="A11405" s="450"/>
      <c r="B11405" s="1648" t="s">
        <v>1111</v>
      </c>
      <c r="C11405" s="1650"/>
      <c r="D11405" s="1679" t="s">
        <v>873</v>
      </c>
      <c r="E11405" s="1681" t="s">
        <v>1112</v>
      </c>
      <c r="F11405" s="472" t="s">
        <v>1113</v>
      </c>
      <c r="G11405" s="473"/>
      <c r="H11405" s="472" t="s">
        <v>1114</v>
      </c>
      <c r="I11405" s="473"/>
      <c r="J11405" s="474" t="s">
        <v>1115</v>
      </c>
      <c r="K11405" s="458"/>
    </row>
    <row r="11406" spans="1:11">
      <c r="A11406" s="450"/>
      <c r="B11406" s="1677"/>
      <c r="C11406" s="1678"/>
      <c r="D11406" s="1680"/>
      <c r="E11406" s="1682"/>
      <c r="F11406" s="475" t="s">
        <v>1116</v>
      </c>
      <c r="G11406" s="475" t="s">
        <v>1117</v>
      </c>
      <c r="H11406" s="475" t="s">
        <v>1116</v>
      </c>
      <c r="I11406" s="476" t="s">
        <v>1117</v>
      </c>
      <c r="J11406" s="477" t="s">
        <v>1118</v>
      </c>
      <c r="K11406" s="458"/>
    </row>
    <row r="11407" spans="1:11">
      <c r="A11407" s="450"/>
      <c r="B11407" s="486"/>
      <c r="C11407" s="487"/>
      <c r="D11407" s="488"/>
      <c r="E11407" s="481"/>
      <c r="F11407" s="481"/>
      <c r="G11407" s="482"/>
      <c r="H11407" s="490"/>
      <c r="I11407" s="484"/>
      <c r="J11407" s="492"/>
      <c r="K11407" s="458"/>
    </row>
    <row r="11408" spans="1:11">
      <c r="A11408" s="450"/>
      <c r="B11408" s="486"/>
      <c r="C11408" s="487"/>
      <c r="D11408" s="488"/>
      <c r="E11408" s="489"/>
      <c r="F11408" s="489"/>
      <c r="G11408" s="489"/>
      <c r="H11408" s="490"/>
      <c r="I11408" s="491"/>
      <c r="J11408" s="492">
        <f>H11408*F11408*E11408+I11408*G11408*E11408</f>
        <v>0</v>
      </c>
      <c r="K11408" s="458"/>
    </row>
    <row r="11409" spans="1:11">
      <c r="A11409" s="450"/>
      <c r="B11409" s="493"/>
      <c r="C11409" s="494"/>
      <c r="D11409" s="495"/>
      <c r="E11409" s="496"/>
      <c r="F11409" s="496"/>
      <c r="G11409" s="496"/>
      <c r="H11409" s="497"/>
      <c r="I11409" s="498"/>
      <c r="J11409" s="492">
        <f>H11409*F11409*E11409+I11409*G11409*E11409</f>
        <v>0</v>
      </c>
      <c r="K11409" s="458"/>
    </row>
    <row r="11410" spans="1:11">
      <c r="A11410" s="450"/>
      <c r="B11410" s="499" t="s">
        <v>1119</v>
      </c>
      <c r="C11410" s="469"/>
      <c r="D11410" s="469"/>
      <c r="E11410" s="469"/>
      <c r="F11410" s="469"/>
      <c r="G11410" s="469"/>
      <c r="H11410" s="469"/>
      <c r="I11410" s="500" t="s">
        <v>138</v>
      </c>
      <c r="J11410" s="501">
        <f>SUM(J11407:J11409)</f>
        <v>0</v>
      </c>
      <c r="K11410" s="458"/>
    </row>
    <row r="11411" spans="1:11">
      <c r="A11411" s="450"/>
      <c r="B11411" s="502"/>
      <c r="C11411" s="502"/>
      <c r="D11411" s="502"/>
      <c r="E11411" s="502"/>
      <c r="F11411" s="502"/>
      <c r="G11411" s="502"/>
      <c r="H11411" s="502"/>
      <c r="I11411" s="503"/>
      <c r="J11411" s="504"/>
      <c r="K11411" s="458"/>
    </row>
    <row r="11412" spans="1:11" ht="20.399999999999999">
      <c r="A11412" s="450"/>
      <c r="B11412" s="1664" t="s">
        <v>1120</v>
      </c>
      <c r="C11412" s="1665"/>
      <c r="D11412" s="1665"/>
      <c r="E11412" s="1666"/>
      <c r="F11412" s="505" t="s">
        <v>873</v>
      </c>
      <c r="G11412" s="506"/>
      <c r="H11412" s="507" t="s">
        <v>560</v>
      </c>
      <c r="I11412" s="508" t="s">
        <v>1121</v>
      </c>
      <c r="J11412" s="509" t="s">
        <v>1122</v>
      </c>
      <c r="K11412" s="458"/>
    </row>
    <row r="11413" spans="1:11">
      <c r="A11413" s="450"/>
      <c r="B11413" s="510"/>
      <c r="C11413" s="511"/>
      <c r="D11413" s="512"/>
      <c r="E11413" s="513"/>
      <c r="F11413" s="514"/>
      <c r="G11413" s="515"/>
      <c r="H11413" s="516"/>
      <c r="I11413" s="484"/>
      <c r="J11413" s="485"/>
      <c r="K11413" s="458"/>
    </row>
    <row r="11414" spans="1:11">
      <c r="A11414" s="450"/>
      <c r="B11414" s="517"/>
      <c r="C11414" s="518"/>
      <c r="D11414" s="459"/>
      <c r="E11414" s="487"/>
      <c r="F11414" s="488"/>
      <c r="G11414" s="519"/>
      <c r="H11414" s="520"/>
      <c r="I11414" s="521"/>
      <c r="J11414" s="492"/>
      <c r="K11414" s="458"/>
    </row>
    <row r="11415" spans="1:11">
      <c r="A11415" s="450"/>
      <c r="B11415" s="517" t="s">
        <v>734</v>
      </c>
      <c r="C11415" s="518"/>
      <c r="D11415" s="459"/>
      <c r="E11415" s="487"/>
      <c r="F11415" s="488"/>
      <c r="G11415" s="519"/>
      <c r="H11415" s="520">
        <v>0.24444399999999999</v>
      </c>
      <c r="I11415" s="521">
        <f>VLOOKUP(B11415,'MÃO DE OBRA'!$A:$E,5,FALSE)/220</f>
        <v>23.596363636363641</v>
      </c>
      <c r="J11415" s="492">
        <f t="shared" ref="J11415:J11416" si="320">H11415*I11415</f>
        <v>5.767989512727274</v>
      </c>
      <c r="K11415" s="458"/>
    </row>
    <row r="11416" spans="1:11">
      <c r="A11416" s="450"/>
      <c r="B11416" s="517" t="s">
        <v>626</v>
      </c>
      <c r="C11416" s="518"/>
      <c r="D11416" s="459"/>
      <c r="E11416" s="487"/>
      <c r="F11416" s="488"/>
      <c r="G11416" s="519"/>
      <c r="H11416" s="520">
        <v>0.122222</v>
      </c>
      <c r="I11416" s="521">
        <f>VLOOKUP(B11416,'MÃO DE OBRA'!$A:$E,5,FALSE)/220</f>
        <v>15.730909090909092</v>
      </c>
      <c r="J11416" s="492">
        <f t="shared" si="320"/>
        <v>1.9226631709090911</v>
      </c>
      <c r="K11416" s="458"/>
    </row>
    <row r="11417" spans="1:11">
      <c r="A11417" s="450"/>
      <c r="B11417" s="517"/>
      <c r="C11417" s="518"/>
      <c r="D11417" s="459"/>
      <c r="E11417" s="487"/>
      <c r="F11417" s="488"/>
      <c r="G11417" s="519"/>
      <c r="H11417" s="520"/>
      <c r="I11417" s="491"/>
      <c r="J11417" s="492">
        <f>H11417*I11417</f>
        <v>0</v>
      </c>
      <c r="K11417" s="458"/>
    </row>
    <row r="11418" spans="1:11">
      <c r="A11418" s="450"/>
      <c r="B11418" s="499" t="s">
        <v>1119</v>
      </c>
      <c r="C11418" s="502"/>
      <c r="D11418" s="502"/>
      <c r="E11418" s="502"/>
      <c r="F11418" s="502"/>
      <c r="G11418" s="502"/>
      <c r="H11418" s="502"/>
      <c r="I11418" s="522" t="s">
        <v>138</v>
      </c>
      <c r="J11418" s="501">
        <f>SUM(J11413:J11417)</f>
        <v>7.6906526836363653</v>
      </c>
      <c r="K11418" s="458"/>
    </row>
    <row r="11419" spans="1:11">
      <c r="A11419" s="450"/>
      <c r="B11419" s="523"/>
      <c r="C11419" s="523"/>
      <c r="D11419" s="523"/>
      <c r="E11419" s="523"/>
      <c r="F11419" s="523"/>
      <c r="G11419" s="523"/>
      <c r="H11419" s="523"/>
      <c r="I11419" s="524"/>
      <c r="J11419" s="523"/>
      <c r="K11419" s="458"/>
    </row>
    <row r="11420" spans="1:11">
      <c r="A11420" s="450"/>
      <c r="B11420" s="525" t="s">
        <v>1123</v>
      </c>
      <c r="C11420" s="526"/>
      <c r="D11420" s="523"/>
      <c r="E11420" s="527">
        <v>1</v>
      </c>
      <c r="F11420" s="528" t="s">
        <v>1563</v>
      </c>
      <c r="G11420" s="506"/>
      <c r="H11420" s="506"/>
      <c r="I11420" s="529" t="s">
        <v>1124</v>
      </c>
      <c r="J11420" s="501">
        <f>J11410+J11418</f>
        <v>7.6906526836363653</v>
      </c>
      <c r="K11420" s="458"/>
    </row>
    <row r="11421" spans="1:11">
      <c r="A11421" s="450"/>
      <c r="B11421" s="530"/>
      <c r="C11421" s="523"/>
      <c r="D11421" s="523"/>
      <c r="E11421" s="531"/>
      <c r="F11421" s="532"/>
      <c r="G11421" s="532"/>
      <c r="H11421" s="532"/>
      <c r="I11421" s="524"/>
      <c r="J11421" s="523"/>
      <c r="K11421" s="458"/>
    </row>
    <row r="11422" spans="1:11" ht="20.399999999999999">
      <c r="A11422" s="450"/>
      <c r="B11422" s="1667" t="s">
        <v>481</v>
      </c>
      <c r="C11422" s="1668"/>
      <c r="D11422" s="1668"/>
      <c r="E11422" s="1669"/>
      <c r="F11422" s="533" t="s">
        <v>873</v>
      </c>
      <c r="G11422" s="534" t="s">
        <v>493</v>
      </c>
      <c r="H11422" s="507" t="s">
        <v>1115</v>
      </c>
      <c r="I11422" s="535" t="s">
        <v>480</v>
      </c>
      <c r="J11422" s="536" t="s">
        <v>482</v>
      </c>
      <c r="K11422" s="458"/>
    </row>
    <row r="11423" spans="1:11">
      <c r="A11423" s="450"/>
      <c r="B11423" s="537"/>
      <c r="C11423" s="538"/>
      <c r="D11423" s="538"/>
      <c r="E11423" s="539"/>
      <c r="F11423" s="540"/>
      <c r="G11423" s="541"/>
      <c r="H11423" s="547"/>
      <c r="I11423" s="543"/>
      <c r="J11423" s="485"/>
      <c r="K11423" s="458"/>
    </row>
    <row r="11424" spans="1:11">
      <c r="A11424" s="450"/>
      <c r="B11424" s="537"/>
      <c r="C11424" s="518"/>
      <c r="D11424" s="518"/>
      <c r="E11424" s="487"/>
      <c r="F11424" s="540"/>
      <c r="G11424" s="541"/>
      <c r="H11424" s="547"/>
      <c r="I11424" s="543"/>
      <c r="J11424" s="492"/>
      <c r="K11424" s="458"/>
    </row>
    <row r="11425" spans="1:11">
      <c r="A11425" s="450"/>
      <c r="B11425" s="517"/>
      <c r="C11425" s="518"/>
      <c r="D11425" s="518"/>
      <c r="E11425" s="487"/>
      <c r="F11425" s="488"/>
      <c r="G11425" s="546"/>
      <c r="H11425" s="547"/>
      <c r="I11425" s="543"/>
      <c r="J11425" s="492">
        <f>H11425*I11425*E11407*F11407</f>
        <v>0</v>
      </c>
      <c r="K11425" s="458"/>
    </row>
    <row r="11426" spans="1:11">
      <c r="A11426" s="450"/>
      <c r="B11426" s="517"/>
      <c r="C11426" s="526"/>
      <c r="D11426" s="526"/>
      <c r="E11426" s="494"/>
      <c r="F11426" s="488"/>
      <c r="G11426" s="468"/>
      <c r="H11426" s="547"/>
      <c r="I11426" s="548"/>
      <c r="J11426" s="492">
        <f>H11426*I11426*E11408*F11408</f>
        <v>0</v>
      </c>
      <c r="K11426" s="458"/>
    </row>
    <row r="11427" spans="1:11">
      <c r="A11427" s="450"/>
      <c r="B11427" s="550" t="s">
        <v>1119</v>
      </c>
      <c r="C11427" s="526"/>
      <c r="D11427" s="526"/>
      <c r="E11427" s="526"/>
      <c r="F11427" s="523"/>
      <c r="G11427" s="526"/>
      <c r="H11427" s="551"/>
      <c r="I11427" s="552" t="s">
        <v>138</v>
      </c>
      <c r="J11427" s="501">
        <f>SUM(J11423:J11426)</f>
        <v>0</v>
      </c>
      <c r="K11427" s="458"/>
    </row>
    <row r="11428" spans="1:11">
      <c r="A11428" s="450"/>
      <c r="B11428" s="553"/>
      <c r="C11428" s="526"/>
      <c r="D11428" s="526"/>
      <c r="E11428" s="554"/>
      <c r="F11428" s="555"/>
      <c r="G11428" s="506"/>
      <c r="H11428" s="506"/>
      <c r="I11428" s="529"/>
      <c r="J11428" s="554"/>
      <c r="K11428" s="458"/>
    </row>
    <row r="11429" spans="1:11" ht="20.399999999999999">
      <c r="A11429" s="450"/>
      <c r="B11429" s="1667" t="s">
        <v>1125</v>
      </c>
      <c r="C11429" s="1668"/>
      <c r="D11429" s="1668"/>
      <c r="E11429" s="1668"/>
      <c r="F11429" s="1669"/>
      <c r="G11429" s="556" t="s">
        <v>494</v>
      </c>
      <c r="H11429" s="506" t="s">
        <v>1126</v>
      </c>
      <c r="I11429" s="557" t="s">
        <v>1115</v>
      </c>
      <c r="J11429" s="509" t="s">
        <v>482</v>
      </c>
      <c r="K11429" s="458"/>
    </row>
    <row r="11430" spans="1:11">
      <c r="A11430" s="450"/>
      <c r="B11430" s="558"/>
      <c r="C11430" s="559"/>
      <c r="D11430" s="560"/>
      <c r="E11430" s="560"/>
      <c r="F11430" s="561"/>
      <c r="G11430" s="489"/>
      <c r="H11430" s="489"/>
      <c r="I11430" s="562"/>
      <c r="J11430" s="492"/>
      <c r="K11430" s="458"/>
    </row>
    <row r="11431" spans="1:11">
      <c r="A11431" s="450"/>
      <c r="B11431" s="563"/>
      <c r="C11431" s="564"/>
      <c r="D11431" s="565"/>
      <c r="E11431" s="565"/>
      <c r="F11431" s="566"/>
      <c r="G11431" s="489"/>
      <c r="H11431" s="489"/>
      <c r="I11431" s="562"/>
      <c r="J11431" s="492"/>
      <c r="K11431" s="458"/>
    </row>
    <row r="11432" spans="1:11">
      <c r="A11432" s="450"/>
      <c r="B11432" s="1670" t="s">
        <v>138</v>
      </c>
      <c r="C11432" s="1670"/>
      <c r="D11432" s="1670"/>
      <c r="E11432" s="1670"/>
      <c r="F11432" s="1670"/>
      <c r="G11432" s="1670"/>
      <c r="H11432" s="1670"/>
      <c r="I11432" s="1670"/>
      <c r="J11432" s="501">
        <f>SUM(J11430:J11431)</f>
        <v>0</v>
      </c>
      <c r="K11432" s="458"/>
    </row>
    <row r="11433" spans="1:11">
      <c r="A11433" s="450"/>
      <c r="B11433" s="567"/>
      <c r="C11433" s="511"/>
      <c r="D11433" s="511"/>
      <c r="E11433" s="568"/>
      <c r="F11433" s="569"/>
      <c r="G11433" s="570"/>
      <c r="H11433" s="570"/>
      <c r="I11433" s="571"/>
      <c r="J11433" s="572"/>
      <c r="K11433" s="458"/>
    </row>
    <row r="11434" spans="1:11">
      <c r="A11434" s="450"/>
      <c r="B11434" s="573" t="s">
        <v>1127</v>
      </c>
      <c r="C11434" s="573"/>
      <c r="D11434" s="550"/>
      <c r="E11434" s="523"/>
      <c r="F11434" s="523"/>
      <c r="G11434" s="523"/>
      <c r="H11434" s="574"/>
      <c r="I11434" s="575"/>
      <c r="J11434" s="639">
        <f>(J11420+J11427+J11432)/E11420</f>
        <v>7.6906526836363653</v>
      </c>
      <c r="K11434" s="458"/>
    </row>
    <row r="11435" spans="1:11">
      <c r="A11435" s="450"/>
      <c r="B11435" s="553"/>
      <c r="C11435" s="526"/>
      <c r="D11435" s="526"/>
      <c r="E11435" s="554"/>
      <c r="F11435" s="555"/>
      <c r="G11435" s="506"/>
      <c r="H11435" s="506"/>
      <c r="I11435" s="529"/>
      <c r="J11435" s="576"/>
      <c r="K11435" s="458"/>
    </row>
    <row r="11436" spans="1:11" ht="20.399999999999999">
      <c r="A11436" s="450"/>
      <c r="B11436" s="1667" t="s">
        <v>1128</v>
      </c>
      <c r="C11436" s="1668"/>
      <c r="D11436" s="1668"/>
      <c r="E11436" s="1668"/>
      <c r="F11436" s="1669"/>
      <c r="G11436" s="556" t="s">
        <v>494</v>
      </c>
      <c r="H11436" s="506" t="s">
        <v>1126</v>
      </c>
      <c r="I11436" s="557" t="s">
        <v>1115</v>
      </c>
      <c r="J11436" s="509" t="s">
        <v>482</v>
      </c>
      <c r="K11436" s="458"/>
    </row>
    <row r="11437" spans="1:11">
      <c r="A11437" s="450"/>
      <c r="B11437" s="558" t="s">
        <v>1609</v>
      </c>
      <c r="C11437" s="559"/>
      <c r="D11437" s="560"/>
      <c r="E11437" s="560"/>
      <c r="F11437" s="561"/>
      <c r="G11437" s="489">
        <v>1.5707963</v>
      </c>
      <c r="H11437" s="489" t="s">
        <v>1221</v>
      </c>
      <c r="I11437" s="562">
        <v>0.19</v>
      </c>
      <c r="J11437" s="492">
        <f t="shared" ref="J11437:J11441" si="321">G11437*I11437</f>
        <v>0.298451297</v>
      </c>
      <c r="K11437" s="458"/>
    </row>
    <row r="11438" spans="1:11">
      <c r="A11438" s="450"/>
      <c r="B11438" s="563" t="s">
        <v>1654</v>
      </c>
      <c r="C11438" s="564"/>
      <c r="D11438" s="565"/>
      <c r="E11438" s="565"/>
      <c r="F11438" s="566"/>
      <c r="G11438" s="489">
        <v>1</v>
      </c>
      <c r="H11438" s="489" t="s">
        <v>1126</v>
      </c>
      <c r="I11438" s="562">
        <v>19</v>
      </c>
      <c r="J11438" s="492">
        <f t="shared" si="321"/>
        <v>19</v>
      </c>
      <c r="K11438" s="458"/>
    </row>
    <row r="11439" spans="1:11">
      <c r="A11439" s="450"/>
      <c r="B11439" s="563"/>
      <c r="C11439" s="564"/>
      <c r="D11439" s="565"/>
      <c r="E11439" s="565"/>
      <c r="F11439" s="566"/>
      <c r="G11439" s="489"/>
      <c r="H11439" s="489"/>
      <c r="I11439" s="743"/>
      <c r="J11439" s="492">
        <f t="shared" si="321"/>
        <v>0</v>
      </c>
      <c r="K11439" s="458"/>
    </row>
    <row r="11440" spans="1:11">
      <c r="A11440" s="450"/>
      <c r="B11440" s="563"/>
      <c r="C11440" s="564"/>
      <c r="D11440" s="565"/>
      <c r="E11440" s="565"/>
      <c r="F11440" s="566"/>
      <c r="G11440" s="489"/>
      <c r="H11440" s="489"/>
      <c r="I11440" s="743"/>
      <c r="J11440" s="492">
        <f t="shared" si="321"/>
        <v>0</v>
      </c>
      <c r="K11440" s="458"/>
    </row>
    <row r="11441" spans="1:11">
      <c r="A11441" s="450"/>
      <c r="B11441" s="563"/>
      <c r="C11441" s="564"/>
      <c r="D11441" s="565"/>
      <c r="E11441" s="565"/>
      <c r="F11441" s="566"/>
      <c r="G11441" s="489"/>
      <c r="H11441" s="489"/>
      <c r="I11441" s="743"/>
      <c r="J11441" s="492">
        <f t="shared" si="321"/>
        <v>0</v>
      </c>
      <c r="K11441" s="458"/>
    </row>
    <row r="11442" spans="1:11">
      <c r="A11442" s="450"/>
      <c r="B11442" s="563"/>
      <c r="C11442" s="564"/>
      <c r="D11442" s="565"/>
      <c r="E11442" s="565"/>
      <c r="F11442" s="566"/>
      <c r="G11442" s="489"/>
      <c r="H11442" s="489"/>
      <c r="I11442" s="743"/>
      <c r="J11442" s="492"/>
      <c r="K11442" s="458"/>
    </row>
    <row r="11443" spans="1:11">
      <c r="A11443" s="450"/>
      <c r="B11443" s="563"/>
      <c r="C11443" s="564"/>
      <c r="D11443" s="565"/>
      <c r="E11443" s="565"/>
      <c r="F11443" s="566"/>
      <c r="G11443" s="489"/>
      <c r="H11443" s="489"/>
      <c r="I11443" s="743"/>
      <c r="J11443" s="492"/>
      <c r="K11443" s="458"/>
    </row>
    <row r="11444" spans="1:11">
      <c r="A11444" s="450"/>
      <c r="B11444" s="581"/>
      <c r="C11444" s="523"/>
      <c r="D11444" s="523"/>
      <c r="E11444" s="582"/>
      <c r="F11444" s="583"/>
      <c r="G11444" s="532"/>
      <c r="H11444" s="532"/>
      <c r="I11444" s="524" t="s">
        <v>138</v>
      </c>
      <c r="J11444" s="501">
        <f>SUM(J11437:J11443)</f>
        <v>19.298451297</v>
      </c>
      <c r="K11444" s="458"/>
    </row>
    <row r="11445" spans="1:11">
      <c r="A11445" s="450"/>
      <c r="B11445" s="584"/>
      <c r="C11445" s="523"/>
      <c r="D11445" s="523"/>
      <c r="E11445" s="582"/>
      <c r="F11445" s="583"/>
      <c r="G11445" s="532"/>
      <c r="H11445" s="532"/>
      <c r="I11445" s="524"/>
      <c r="J11445" s="582"/>
      <c r="K11445" s="458"/>
    </row>
    <row r="11446" spans="1:11" ht="20.399999999999999">
      <c r="A11446" s="450"/>
      <c r="B11446" s="1667" t="s">
        <v>1141</v>
      </c>
      <c r="C11446" s="1668"/>
      <c r="D11446" s="1668"/>
      <c r="E11446" s="1668"/>
      <c r="F11446" s="1669"/>
      <c r="G11446" s="587" t="s">
        <v>494</v>
      </c>
      <c r="H11446" s="506" t="s">
        <v>1115</v>
      </c>
      <c r="I11446" s="557"/>
      <c r="J11446" s="509" t="s">
        <v>482</v>
      </c>
      <c r="K11446" s="458"/>
    </row>
    <row r="11447" spans="1:11">
      <c r="A11447" s="450"/>
      <c r="B11447" s="1654"/>
      <c r="C11447" s="1655"/>
      <c r="D11447" s="1655"/>
      <c r="E11447" s="1655"/>
      <c r="F11447" s="1656"/>
      <c r="G11447" s="489"/>
      <c r="H11447" s="1657"/>
      <c r="I11447" s="1658"/>
      <c r="J11447" s="492"/>
      <c r="K11447" s="458"/>
    </row>
    <row r="11448" spans="1:11">
      <c r="A11448" s="450"/>
      <c r="B11448" s="1659"/>
      <c r="C11448" s="1660"/>
      <c r="D11448" s="1660"/>
      <c r="E11448" s="1660"/>
      <c r="F11448" s="1661"/>
      <c r="G11448" s="496"/>
      <c r="H11448" s="1662"/>
      <c r="I11448" s="1663"/>
      <c r="J11448" s="492"/>
      <c r="K11448" s="458"/>
    </row>
    <row r="11449" spans="1:11">
      <c r="A11449" s="450"/>
      <c r="B11449" s="581"/>
      <c r="C11449" s="523"/>
      <c r="D11449" s="523"/>
      <c r="E11449" s="582"/>
      <c r="F11449" s="583"/>
      <c r="G11449" s="532"/>
      <c r="H11449" s="532"/>
      <c r="I11449" s="524" t="s">
        <v>138</v>
      </c>
      <c r="J11449" s="501">
        <f>SUM(J11447:J11448)</f>
        <v>0</v>
      </c>
      <c r="K11449" s="458"/>
    </row>
    <row r="11450" spans="1:11">
      <c r="A11450" s="450"/>
      <c r="B11450" s="523"/>
      <c r="C11450" s="523"/>
      <c r="D11450" s="523"/>
      <c r="E11450" s="523"/>
      <c r="F11450" s="523"/>
      <c r="G11450" s="523"/>
      <c r="H11450" s="523"/>
      <c r="I11450" s="524"/>
      <c r="J11450" s="523"/>
      <c r="K11450" s="458"/>
    </row>
    <row r="11451" spans="1:11">
      <c r="A11451" s="450"/>
      <c r="B11451" s="1645" t="s">
        <v>1142</v>
      </c>
      <c r="C11451" s="1646"/>
      <c r="D11451" s="1646"/>
      <c r="E11451" s="1646"/>
      <c r="F11451" s="1646"/>
      <c r="G11451" s="1646"/>
      <c r="H11451" s="1646"/>
      <c r="I11451" s="1647"/>
      <c r="J11451" s="573">
        <f>J11449+J11444+J11434</f>
        <v>26.989103980636365</v>
      </c>
      <c r="K11451" s="458"/>
    </row>
    <row r="11452" spans="1:11">
      <c r="A11452" s="450"/>
      <c r="B11452" s="523"/>
      <c r="C11452" s="523"/>
      <c r="D11452" s="523"/>
      <c r="E11452" s="523"/>
      <c r="F11452" s="523"/>
      <c r="G11452" s="523"/>
      <c r="H11452" s="523"/>
      <c r="I11452" s="524"/>
      <c r="J11452" s="523"/>
      <c r="K11452" s="458"/>
    </row>
    <row r="11453" spans="1:11">
      <c r="A11453" s="450"/>
      <c r="B11453" s="1645" t="s">
        <v>1143</v>
      </c>
      <c r="C11453" s="1646"/>
      <c r="D11453" s="1646"/>
      <c r="E11453" s="1646"/>
      <c r="F11453" s="1646"/>
      <c r="G11453" s="1646"/>
      <c r="H11453" s="1646"/>
      <c r="I11453" s="1647"/>
      <c r="J11453" s="501">
        <f>J11451*0</f>
        <v>0</v>
      </c>
      <c r="K11453" s="458"/>
    </row>
    <row r="11454" spans="1:11">
      <c r="A11454" s="450"/>
      <c r="B11454" s="523"/>
      <c r="C11454" s="523"/>
      <c r="D11454" s="523"/>
      <c r="E11454" s="523"/>
      <c r="F11454" s="523"/>
      <c r="G11454" s="523"/>
      <c r="H11454" s="523"/>
      <c r="I11454" s="524"/>
      <c r="J11454" s="523"/>
      <c r="K11454" s="458"/>
    </row>
    <row r="11455" spans="1:11">
      <c r="A11455" s="450"/>
      <c r="B11455" s="1645" t="s">
        <v>1144</v>
      </c>
      <c r="C11455" s="1646"/>
      <c r="D11455" s="1646"/>
      <c r="E11455" s="1646"/>
      <c r="F11455" s="1646"/>
      <c r="G11455" s="1646"/>
      <c r="H11455" s="1646"/>
      <c r="I11455" s="1647"/>
      <c r="J11455" s="573">
        <f>J11451+J11453</f>
        <v>26.989103980636365</v>
      </c>
      <c r="K11455" s="458"/>
    </row>
    <row r="11456" spans="1:11">
      <c r="A11456" s="450"/>
      <c r="B11456" s="511"/>
      <c r="C11456" s="511"/>
      <c r="D11456" s="511"/>
      <c r="E11456" s="511"/>
      <c r="F11456" s="511"/>
      <c r="G11456" s="511"/>
      <c r="H11456" s="511"/>
      <c r="I11456" s="571"/>
      <c r="J11456" s="511"/>
      <c r="K11456" s="458"/>
    </row>
    <row r="11457" spans="1:11">
      <c r="A11457" s="450"/>
      <c r="B11457" s="589"/>
      <c r="C11457" s="559"/>
      <c r="D11457" s="559"/>
      <c r="E11457" s="559"/>
      <c r="F11457" s="559"/>
      <c r="G11457" s="559"/>
      <c r="H11457" s="559"/>
      <c r="I11457" s="559"/>
      <c r="J11457" s="590"/>
      <c r="K11457" s="458"/>
    </row>
    <row r="11458" spans="1:11">
      <c r="A11458" s="450"/>
      <c r="B11458" s="591"/>
      <c r="C11458" s="592"/>
      <c r="D11458" s="593"/>
      <c r="E11458" s="593"/>
      <c r="F11458" s="594" t="s">
        <v>1119</v>
      </c>
      <c r="G11458" s="595" t="s">
        <v>1119</v>
      </c>
      <c r="H11458" s="592"/>
      <c r="I11458" s="592"/>
      <c r="J11458" s="596"/>
      <c r="K11458" s="458"/>
    </row>
    <row r="11459" spans="1:11">
      <c r="A11459" s="450"/>
      <c r="B11459" s="459"/>
      <c r="C11459" s="459"/>
      <c r="D11459" s="459"/>
      <c r="E11459" s="459"/>
      <c r="F11459" s="459"/>
      <c r="G11459" s="459"/>
      <c r="H11459" s="459"/>
      <c r="I11459" s="459"/>
      <c r="J11459" s="459"/>
      <c r="K11459" s="458"/>
    </row>
    <row r="11460" spans="1:11">
      <c r="A11460" s="450"/>
      <c r="B11460" s="597"/>
      <c r="C11460" s="598"/>
      <c r="D11460" s="598"/>
      <c r="E11460" s="598"/>
      <c r="F11460" s="599"/>
      <c r="G11460" s="600" t="s">
        <v>482</v>
      </c>
      <c r="H11460" s="502"/>
      <c r="I11460" s="502"/>
      <c r="J11460" s="505"/>
      <c r="K11460" s="458"/>
    </row>
    <row r="11461" spans="1:11">
      <c r="A11461" s="450"/>
      <c r="B11461" s="601"/>
      <c r="C11461" s="602"/>
      <c r="D11461" s="602"/>
      <c r="E11461" s="602"/>
      <c r="F11461" s="603"/>
      <c r="G11461" s="1648" t="s">
        <v>1145</v>
      </c>
      <c r="H11461" s="1649"/>
      <c r="I11461" s="1649"/>
      <c r="J11461" s="1650"/>
      <c r="K11461" s="458"/>
    </row>
    <row r="11462" spans="1:11">
      <c r="A11462" s="450"/>
      <c r="B11462" s="604"/>
      <c r="C11462" s="605"/>
      <c r="D11462" s="605"/>
      <c r="E11462" s="605"/>
      <c r="F11462" s="606"/>
      <c r="G11462" s="607"/>
      <c r="H11462" s="1651"/>
      <c r="I11462" s="1652"/>
      <c r="J11462" s="1653"/>
      <c r="K11462" s="458"/>
    </row>
    <row r="11463" spans="1:11" ht="15" thickBot="1">
      <c r="A11463" s="608"/>
      <c r="B11463" s="609"/>
      <c r="C11463" s="609"/>
      <c r="D11463" s="609"/>
      <c r="E11463" s="609"/>
      <c r="F11463" s="609"/>
      <c r="G11463" s="609"/>
      <c r="H11463" s="609"/>
      <c r="I11463" s="609"/>
      <c r="J11463" s="609"/>
      <c r="K11463" s="610"/>
    </row>
    <row r="11464" spans="1:11">
      <c r="A11464" s="447"/>
      <c r="B11464" s="448"/>
      <c r="C11464" s="448"/>
      <c r="D11464" s="448"/>
      <c r="E11464" s="448"/>
      <c r="F11464" s="448"/>
      <c r="G11464" s="448"/>
      <c r="H11464" s="448"/>
      <c r="I11464" s="448"/>
      <c r="J11464" s="448"/>
      <c r="K11464" s="449"/>
    </row>
    <row r="11465" spans="1:11">
      <c r="A11465" s="450"/>
      <c r="B11465" s="451" t="s">
        <v>141</v>
      </c>
      <c r="C11465" s="452"/>
      <c r="D11465" s="453" t="s">
        <v>1105</v>
      </c>
      <c r="E11465" s="454"/>
      <c r="F11465" s="455"/>
      <c r="G11465" s="455"/>
      <c r="H11465" s="456"/>
      <c r="I11465" s="456"/>
      <c r="J11465" s="457"/>
      <c r="K11465" s="458"/>
    </row>
    <row r="11466" spans="1:11">
      <c r="A11466" s="450"/>
      <c r="B11466" s="459"/>
      <c r="C11466" s="459"/>
      <c r="D11466" s="459"/>
      <c r="E11466" s="459"/>
      <c r="F11466" s="459"/>
      <c r="G11466" s="459"/>
      <c r="H11466" s="459"/>
      <c r="I11466" s="459"/>
      <c r="J11466" s="459"/>
      <c r="K11466" s="458"/>
    </row>
    <row r="11467" spans="1:11">
      <c r="A11467" s="450"/>
      <c r="B11467" s="460" t="s">
        <v>1169</v>
      </c>
      <c r="C11467" s="461" t="s">
        <v>1107</v>
      </c>
      <c r="D11467" s="1671" t="s">
        <v>198</v>
      </c>
      <c r="E11467" s="1672"/>
      <c r="F11467" s="1672"/>
      <c r="G11467" s="1672"/>
      <c r="H11467" s="1672"/>
      <c r="I11467" s="1673"/>
      <c r="J11467" s="462" t="s">
        <v>1108</v>
      </c>
      <c r="K11467" s="458"/>
    </row>
    <row r="11468" spans="1:11" ht="29.25" customHeight="1">
      <c r="A11468" s="450"/>
      <c r="B11468" s="463">
        <v>21631</v>
      </c>
      <c r="C11468" s="464"/>
      <c r="D11468" s="1674" t="s">
        <v>1656</v>
      </c>
      <c r="E11468" s="1675"/>
      <c r="F11468" s="1675"/>
      <c r="G11468" s="1675"/>
      <c r="H11468" s="1675"/>
      <c r="I11468" s="1676"/>
      <c r="J11468" s="468" t="str">
        <f>F11485</f>
        <v>m2</v>
      </c>
      <c r="K11468" s="458"/>
    </row>
    <row r="11469" spans="1:11">
      <c r="A11469" s="450"/>
      <c r="B11469" s="469"/>
      <c r="C11469" s="469"/>
      <c r="D11469" s="469"/>
      <c r="E11469" s="469"/>
      <c r="F11469" s="469"/>
      <c r="G11469" s="469"/>
      <c r="H11469" s="469"/>
      <c r="I11469" s="470"/>
      <c r="J11469" s="471"/>
      <c r="K11469" s="458"/>
    </row>
    <row r="11470" spans="1:11">
      <c r="A11470" s="450"/>
      <c r="B11470" s="1648" t="s">
        <v>1111</v>
      </c>
      <c r="C11470" s="1650"/>
      <c r="D11470" s="1679" t="s">
        <v>873</v>
      </c>
      <c r="E11470" s="1681" t="s">
        <v>1112</v>
      </c>
      <c r="F11470" s="472" t="s">
        <v>1113</v>
      </c>
      <c r="G11470" s="473"/>
      <c r="H11470" s="472" t="s">
        <v>1114</v>
      </c>
      <c r="I11470" s="473"/>
      <c r="J11470" s="474" t="s">
        <v>1115</v>
      </c>
      <c r="K11470" s="458"/>
    </row>
    <row r="11471" spans="1:11">
      <c r="A11471" s="450"/>
      <c r="B11471" s="1677"/>
      <c r="C11471" s="1678"/>
      <c r="D11471" s="1680"/>
      <c r="E11471" s="1682"/>
      <c r="F11471" s="475" t="s">
        <v>1116</v>
      </c>
      <c r="G11471" s="475" t="s">
        <v>1117</v>
      </c>
      <c r="H11471" s="475" t="s">
        <v>1116</v>
      </c>
      <c r="I11471" s="476" t="s">
        <v>1117</v>
      </c>
      <c r="J11471" s="477" t="s">
        <v>1118</v>
      </c>
      <c r="K11471" s="458"/>
    </row>
    <row r="11472" spans="1:11">
      <c r="A11472" s="450"/>
      <c r="B11472" s="486"/>
      <c r="C11472" s="487"/>
      <c r="D11472" s="488"/>
      <c r="E11472" s="481"/>
      <c r="F11472" s="481"/>
      <c r="G11472" s="482"/>
      <c r="H11472" s="490"/>
      <c r="I11472" s="484"/>
      <c r="J11472" s="492"/>
      <c r="K11472" s="458"/>
    </row>
    <row r="11473" spans="1:11">
      <c r="A11473" s="450"/>
      <c r="B11473" s="486"/>
      <c r="C11473" s="487"/>
      <c r="D11473" s="488"/>
      <c r="E11473" s="489"/>
      <c r="F11473" s="489"/>
      <c r="G11473" s="489"/>
      <c r="H11473" s="490"/>
      <c r="I11473" s="491"/>
      <c r="J11473" s="492">
        <f>H11473*F11473*E11473+I11473*G11473*E11473</f>
        <v>0</v>
      </c>
      <c r="K11473" s="458"/>
    </row>
    <row r="11474" spans="1:11">
      <c r="A11474" s="450"/>
      <c r="B11474" s="493"/>
      <c r="C11474" s="494"/>
      <c r="D11474" s="495"/>
      <c r="E11474" s="496"/>
      <c r="F11474" s="496"/>
      <c r="G11474" s="496"/>
      <c r="H11474" s="497"/>
      <c r="I11474" s="498"/>
      <c r="J11474" s="492">
        <f>H11474*F11474*E11474+I11474*G11474*E11474</f>
        <v>0</v>
      </c>
      <c r="K11474" s="458"/>
    </row>
    <row r="11475" spans="1:11">
      <c r="A11475" s="450"/>
      <c r="B11475" s="499" t="s">
        <v>1119</v>
      </c>
      <c r="C11475" s="469"/>
      <c r="D11475" s="469"/>
      <c r="E11475" s="469"/>
      <c r="F11475" s="469"/>
      <c r="G11475" s="469"/>
      <c r="H11475" s="469"/>
      <c r="I11475" s="500" t="s">
        <v>138</v>
      </c>
      <c r="J11475" s="501">
        <f>SUM(J11472:J11474)</f>
        <v>0</v>
      </c>
      <c r="K11475" s="458"/>
    </row>
    <row r="11476" spans="1:11">
      <c r="A11476" s="450"/>
      <c r="B11476" s="502"/>
      <c r="C11476" s="502"/>
      <c r="D11476" s="502"/>
      <c r="E11476" s="502"/>
      <c r="F11476" s="502"/>
      <c r="G11476" s="502"/>
      <c r="H11476" s="502"/>
      <c r="I11476" s="503"/>
      <c r="J11476" s="504"/>
      <c r="K11476" s="458"/>
    </row>
    <row r="11477" spans="1:11" ht="20.399999999999999">
      <c r="A11477" s="450"/>
      <c r="B11477" s="1664" t="s">
        <v>1120</v>
      </c>
      <c r="C11477" s="1665"/>
      <c r="D11477" s="1665"/>
      <c r="E11477" s="1666"/>
      <c r="F11477" s="505" t="s">
        <v>873</v>
      </c>
      <c r="G11477" s="506"/>
      <c r="H11477" s="507" t="s">
        <v>560</v>
      </c>
      <c r="I11477" s="508" t="s">
        <v>1121</v>
      </c>
      <c r="J11477" s="509" t="s">
        <v>1122</v>
      </c>
      <c r="K11477" s="458"/>
    </row>
    <row r="11478" spans="1:11">
      <c r="A11478" s="450"/>
      <c r="B11478" s="510"/>
      <c r="C11478" s="511"/>
      <c r="D11478" s="512"/>
      <c r="E11478" s="513"/>
      <c r="F11478" s="514"/>
      <c r="G11478" s="515"/>
      <c r="H11478" s="516"/>
      <c r="I11478" s="484"/>
      <c r="J11478" s="485"/>
      <c r="K11478" s="458"/>
    </row>
    <row r="11479" spans="1:11">
      <c r="A11479" s="450"/>
      <c r="B11479" s="517"/>
      <c r="C11479" s="518"/>
      <c r="D11479" s="459"/>
      <c r="E11479" s="487"/>
      <c r="F11479" s="488"/>
      <c r="G11479" s="519"/>
      <c r="H11479" s="520"/>
      <c r="I11479" s="521"/>
      <c r="J11479" s="492"/>
      <c r="K11479" s="458"/>
    </row>
    <row r="11480" spans="1:11">
      <c r="A11480" s="450"/>
      <c r="B11480" s="517" t="s">
        <v>734</v>
      </c>
      <c r="C11480" s="518"/>
      <c r="D11480" s="459"/>
      <c r="E11480" s="487"/>
      <c r="F11480" s="488"/>
      <c r="G11480" s="519"/>
      <c r="H11480" s="520">
        <v>2.0952381</v>
      </c>
      <c r="I11480" s="521">
        <f>VLOOKUP(B11480,'MÃO DE OBRA'!$A:$E,5,FALSE)/220</f>
        <v>23.596363636363641</v>
      </c>
      <c r="J11480" s="492">
        <f t="shared" ref="J11480:J11481" si="322">H11480*I11480</f>
        <v>49.440000112363649</v>
      </c>
      <c r="K11480" s="458"/>
    </row>
    <row r="11481" spans="1:11">
      <c r="A11481" s="450"/>
      <c r="B11481" s="517" t="s">
        <v>626</v>
      </c>
      <c r="C11481" s="518"/>
      <c r="D11481" s="459"/>
      <c r="E11481" s="487"/>
      <c r="F11481" s="488"/>
      <c r="G11481" s="519"/>
      <c r="H11481" s="520">
        <v>2.0952381</v>
      </c>
      <c r="I11481" s="521">
        <f>VLOOKUP(B11481,'MÃO DE OBRA'!$A:$E,5,FALSE)/220</f>
        <v>15.730909090909092</v>
      </c>
      <c r="J11481" s="492">
        <f t="shared" si="322"/>
        <v>32.960000074909097</v>
      </c>
      <c r="K11481" s="458"/>
    </row>
    <row r="11482" spans="1:11">
      <c r="A11482" s="450"/>
      <c r="B11482" s="517"/>
      <c r="C11482" s="518"/>
      <c r="D11482" s="459"/>
      <c r="E11482" s="487"/>
      <c r="F11482" s="488"/>
      <c r="G11482" s="519"/>
      <c r="H11482" s="520"/>
      <c r="I11482" s="491"/>
      <c r="J11482" s="492">
        <f>H11482*I11482</f>
        <v>0</v>
      </c>
      <c r="K11482" s="458"/>
    </row>
    <row r="11483" spans="1:11">
      <c r="A11483" s="450"/>
      <c r="B11483" s="499" t="s">
        <v>1119</v>
      </c>
      <c r="C11483" s="502"/>
      <c r="D11483" s="502"/>
      <c r="E11483" s="502"/>
      <c r="F11483" s="502"/>
      <c r="G11483" s="502"/>
      <c r="H11483" s="502"/>
      <c r="I11483" s="522" t="s">
        <v>138</v>
      </c>
      <c r="J11483" s="501">
        <f>SUM(J11478:J11482)</f>
        <v>82.400000187272752</v>
      </c>
      <c r="K11483" s="458"/>
    </row>
    <row r="11484" spans="1:11">
      <c r="A11484" s="450"/>
      <c r="B11484" s="523"/>
      <c r="C11484" s="523"/>
      <c r="D11484" s="523"/>
      <c r="E11484" s="523"/>
      <c r="F11484" s="523"/>
      <c r="G11484" s="523"/>
      <c r="H11484" s="523"/>
      <c r="I11484" s="524"/>
      <c r="J11484" s="523"/>
      <c r="K11484" s="458"/>
    </row>
    <row r="11485" spans="1:11">
      <c r="A11485" s="450"/>
      <c r="B11485" s="525" t="s">
        <v>1123</v>
      </c>
      <c r="C11485" s="526"/>
      <c r="D11485" s="523"/>
      <c r="E11485" s="527">
        <v>1</v>
      </c>
      <c r="F11485" s="528" t="s">
        <v>1130</v>
      </c>
      <c r="G11485" s="506"/>
      <c r="H11485" s="506"/>
      <c r="I11485" s="529" t="s">
        <v>1124</v>
      </c>
      <c r="J11485" s="501">
        <f>J11475+J11483</f>
        <v>82.400000187272752</v>
      </c>
      <c r="K11485" s="458"/>
    </row>
    <row r="11486" spans="1:11">
      <c r="A11486" s="450"/>
      <c r="B11486" s="530"/>
      <c r="C11486" s="523"/>
      <c r="D11486" s="523"/>
      <c r="E11486" s="531"/>
      <c r="F11486" s="532"/>
      <c r="G11486" s="532"/>
      <c r="H11486" s="532"/>
      <c r="I11486" s="524"/>
      <c r="J11486" s="523"/>
      <c r="K11486" s="458"/>
    </row>
    <row r="11487" spans="1:11" ht="20.399999999999999">
      <c r="A11487" s="450"/>
      <c r="B11487" s="1667" t="s">
        <v>481</v>
      </c>
      <c r="C11487" s="1668"/>
      <c r="D11487" s="1668"/>
      <c r="E11487" s="1669"/>
      <c r="F11487" s="533" t="s">
        <v>873</v>
      </c>
      <c r="G11487" s="534" t="s">
        <v>493</v>
      </c>
      <c r="H11487" s="507" t="s">
        <v>1115</v>
      </c>
      <c r="I11487" s="535" t="s">
        <v>480</v>
      </c>
      <c r="J11487" s="536" t="s">
        <v>482</v>
      </c>
      <c r="K11487" s="458"/>
    </row>
    <row r="11488" spans="1:11">
      <c r="A11488" s="450"/>
      <c r="B11488" s="537"/>
      <c r="C11488" s="538"/>
      <c r="D11488" s="538"/>
      <c r="E11488" s="539"/>
      <c r="F11488" s="540"/>
      <c r="G11488" s="541"/>
      <c r="H11488" s="547"/>
      <c r="I11488" s="543"/>
      <c r="J11488" s="485"/>
      <c r="K11488" s="458"/>
    </row>
    <row r="11489" spans="1:11">
      <c r="A11489" s="450"/>
      <c r="B11489" s="537"/>
      <c r="C11489" s="518"/>
      <c r="D11489" s="518"/>
      <c r="E11489" s="487"/>
      <c r="F11489" s="540"/>
      <c r="G11489" s="541"/>
      <c r="H11489" s="547"/>
      <c r="I11489" s="543"/>
      <c r="J11489" s="492"/>
      <c r="K11489" s="458"/>
    </row>
    <row r="11490" spans="1:11">
      <c r="A11490" s="450"/>
      <c r="B11490" s="517"/>
      <c r="C11490" s="518"/>
      <c r="D11490" s="518"/>
      <c r="E11490" s="487"/>
      <c r="F11490" s="488"/>
      <c r="G11490" s="546"/>
      <c r="H11490" s="547"/>
      <c r="I11490" s="543"/>
      <c r="J11490" s="492">
        <f>H11490*I11490*E11472*F11472</f>
        <v>0</v>
      </c>
      <c r="K11490" s="458"/>
    </row>
    <row r="11491" spans="1:11">
      <c r="A11491" s="450"/>
      <c r="B11491" s="517"/>
      <c r="C11491" s="526"/>
      <c r="D11491" s="526"/>
      <c r="E11491" s="494"/>
      <c r="F11491" s="488"/>
      <c r="G11491" s="468"/>
      <c r="H11491" s="547"/>
      <c r="I11491" s="548"/>
      <c r="J11491" s="492">
        <f>H11491*I11491*E11473*F11473</f>
        <v>0</v>
      </c>
      <c r="K11491" s="458"/>
    </row>
    <row r="11492" spans="1:11">
      <c r="A11492" s="450"/>
      <c r="B11492" s="550" t="s">
        <v>1119</v>
      </c>
      <c r="C11492" s="526"/>
      <c r="D11492" s="526"/>
      <c r="E11492" s="526"/>
      <c r="F11492" s="523"/>
      <c r="G11492" s="526"/>
      <c r="H11492" s="551"/>
      <c r="I11492" s="552" t="s">
        <v>138</v>
      </c>
      <c r="J11492" s="501">
        <f>SUM(J11488:J11491)</f>
        <v>0</v>
      </c>
      <c r="K11492" s="458"/>
    </row>
    <row r="11493" spans="1:11">
      <c r="A11493" s="450"/>
      <c r="B11493" s="553"/>
      <c r="C11493" s="526"/>
      <c r="D11493" s="526"/>
      <c r="E11493" s="554"/>
      <c r="F11493" s="555"/>
      <c r="G11493" s="506"/>
      <c r="H11493" s="506"/>
      <c r="I11493" s="529"/>
      <c r="J11493" s="554"/>
      <c r="K11493" s="458"/>
    </row>
    <row r="11494" spans="1:11" ht="20.399999999999999">
      <c r="A11494" s="450"/>
      <c r="B11494" s="1667" t="s">
        <v>1125</v>
      </c>
      <c r="C11494" s="1668"/>
      <c r="D11494" s="1668"/>
      <c r="E11494" s="1668"/>
      <c r="F11494" s="1669"/>
      <c r="G11494" s="556" t="s">
        <v>494</v>
      </c>
      <c r="H11494" s="506" t="s">
        <v>1126</v>
      </c>
      <c r="I11494" s="557" t="s">
        <v>1115</v>
      </c>
      <c r="J11494" s="509" t="s">
        <v>482</v>
      </c>
      <c r="K11494" s="458"/>
    </row>
    <row r="11495" spans="1:11">
      <c r="A11495" s="450"/>
      <c r="B11495" s="558"/>
      <c r="C11495" s="559"/>
      <c r="D11495" s="560"/>
      <c r="E11495" s="560"/>
      <c r="F11495" s="561"/>
      <c r="G11495" s="489"/>
      <c r="H11495" s="489"/>
      <c r="I11495" s="562"/>
      <c r="J11495" s="492"/>
      <c r="K11495" s="458"/>
    </row>
    <row r="11496" spans="1:11">
      <c r="A11496" s="450"/>
      <c r="B11496" s="563"/>
      <c r="C11496" s="564"/>
      <c r="D11496" s="565"/>
      <c r="E11496" s="565"/>
      <c r="F11496" s="566"/>
      <c r="G11496" s="489"/>
      <c r="H11496" s="489"/>
      <c r="I11496" s="562"/>
      <c r="J11496" s="492"/>
      <c r="K11496" s="458"/>
    </row>
    <row r="11497" spans="1:11">
      <c r="A11497" s="450"/>
      <c r="B11497" s="1670" t="s">
        <v>138</v>
      </c>
      <c r="C11497" s="1670"/>
      <c r="D11497" s="1670"/>
      <c r="E11497" s="1670"/>
      <c r="F11497" s="1670"/>
      <c r="G11497" s="1670"/>
      <c r="H11497" s="1670"/>
      <c r="I11497" s="1670"/>
      <c r="J11497" s="501">
        <f>SUM(J11495:J11496)</f>
        <v>0</v>
      </c>
      <c r="K11497" s="458"/>
    </row>
    <row r="11498" spans="1:11">
      <c r="A11498" s="450"/>
      <c r="B11498" s="567"/>
      <c r="C11498" s="511"/>
      <c r="D11498" s="511"/>
      <c r="E11498" s="568"/>
      <c r="F11498" s="569"/>
      <c r="G11498" s="570"/>
      <c r="H11498" s="570"/>
      <c r="I11498" s="571"/>
      <c r="J11498" s="572"/>
      <c r="K11498" s="458"/>
    </row>
    <row r="11499" spans="1:11">
      <c r="A11499" s="450"/>
      <c r="B11499" s="573" t="s">
        <v>1127</v>
      </c>
      <c r="C11499" s="573"/>
      <c r="D11499" s="550"/>
      <c r="E11499" s="523"/>
      <c r="F11499" s="523"/>
      <c r="G11499" s="523"/>
      <c r="H11499" s="574"/>
      <c r="I11499" s="575"/>
      <c r="J11499" s="639">
        <f>(J11485+J11492+J11497)/E11485</f>
        <v>82.400000187272752</v>
      </c>
      <c r="K11499" s="458"/>
    </row>
    <row r="11500" spans="1:11">
      <c r="A11500" s="450"/>
      <c r="B11500" s="553"/>
      <c r="C11500" s="526"/>
      <c r="D11500" s="526"/>
      <c r="E11500" s="554"/>
      <c r="F11500" s="555"/>
      <c r="G11500" s="506"/>
      <c r="H11500" s="506"/>
      <c r="I11500" s="529"/>
      <c r="J11500" s="576"/>
      <c r="K11500" s="458"/>
    </row>
    <row r="11501" spans="1:11" ht="20.399999999999999">
      <c r="A11501" s="450"/>
      <c r="B11501" s="1667" t="s">
        <v>1128</v>
      </c>
      <c r="C11501" s="1668"/>
      <c r="D11501" s="1668"/>
      <c r="E11501" s="1668"/>
      <c r="F11501" s="1669"/>
      <c r="G11501" s="556" t="s">
        <v>494</v>
      </c>
      <c r="H11501" s="506" t="s">
        <v>1126</v>
      </c>
      <c r="I11501" s="557" t="s">
        <v>1115</v>
      </c>
      <c r="J11501" s="509" t="s">
        <v>482</v>
      </c>
      <c r="K11501" s="458"/>
    </row>
    <row r="11502" spans="1:11">
      <c r="A11502" s="450"/>
      <c r="B11502" s="558" t="s">
        <v>1657</v>
      </c>
      <c r="C11502" s="559"/>
      <c r="D11502" s="560"/>
      <c r="E11502" s="560"/>
      <c r="F11502" s="561"/>
      <c r="G11502" s="489">
        <v>2.9000000000000001E-2</v>
      </c>
      <c r="H11502" s="489" t="s">
        <v>1140</v>
      </c>
      <c r="I11502" s="562">
        <v>29.51</v>
      </c>
      <c r="J11502" s="492">
        <f t="shared" ref="J11502:J11506" si="323">G11502*I11502</f>
        <v>0.85579000000000005</v>
      </c>
      <c r="K11502" s="458"/>
    </row>
    <row r="11503" spans="1:11">
      <c r="A11503" s="450"/>
      <c r="B11503" s="563" t="s">
        <v>1658</v>
      </c>
      <c r="C11503" s="564"/>
      <c r="D11503" s="565"/>
      <c r="E11503" s="565"/>
      <c r="F11503" s="566"/>
      <c r="G11503" s="489">
        <v>1.1000000000000001</v>
      </c>
      <c r="H11503" s="489" t="s">
        <v>1165</v>
      </c>
      <c r="I11503" s="562">
        <v>290</v>
      </c>
      <c r="J11503" s="492">
        <f t="shared" si="323"/>
        <v>319</v>
      </c>
      <c r="K11503" s="458"/>
    </row>
    <row r="11504" spans="1:11">
      <c r="A11504" s="450"/>
      <c r="B11504" s="563" t="s">
        <v>1659</v>
      </c>
      <c r="C11504" s="564"/>
      <c r="D11504" s="565"/>
      <c r="E11504" s="565"/>
      <c r="F11504" s="566"/>
      <c r="G11504" s="489">
        <v>1.62</v>
      </c>
      <c r="H11504" s="489" t="s">
        <v>1221</v>
      </c>
      <c r="I11504" s="743">
        <v>17.52</v>
      </c>
      <c r="J11504" s="492">
        <f t="shared" si="323"/>
        <v>28.382400000000001</v>
      </c>
      <c r="K11504" s="458"/>
    </row>
    <row r="11505" spans="1:11">
      <c r="A11505" s="450"/>
      <c r="B11505" s="563" t="s">
        <v>1660</v>
      </c>
      <c r="C11505" s="564"/>
      <c r="D11505" s="565"/>
      <c r="E11505" s="565"/>
      <c r="F11505" s="566"/>
      <c r="G11505" s="489">
        <v>1</v>
      </c>
      <c r="H11505" s="489" t="s">
        <v>1165</v>
      </c>
      <c r="I11505" s="743">
        <f>50.34*0.1</f>
        <v>5.0340000000000007</v>
      </c>
      <c r="J11505" s="492">
        <f t="shared" si="323"/>
        <v>5.0340000000000007</v>
      </c>
      <c r="K11505" s="458"/>
    </row>
    <row r="11506" spans="1:11">
      <c r="A11506" s="450"/>
      <c r="B11506" s="563"/>
      <c r="C11506" s="564"/>
      <c r="D11506" s="565"/>
      <c r="E11506" s="565"/>
      <c r="F11506" s="566"/>
      <c r="G11506" s="489"/>
      <c r="H11506" s="489"/>
      <c r="I11506" s="743"/>
      <c r="J11506" s="492">
        <f t="shared" si="323"/>
        <v>0</v>
      </c>
      <c r="K11506" s="458"/>
    </row>
    <row r="11507" spans="1:11">
      <c r="A11507" s="450"/>
      <c r="B11507" s="563"/>
      <c r="C11507" s="564"/>
      <c r="D11507" s="565"/>
      <c r="E11507" s="565"/>
      <c r="F11507" s="566"/>
      <c r="G11507" s="489"/>
      <c r="H11507" s="489"/>
      <c r="I11507" s="743"/>
      <c r="J11507" s="492"/>
      <c r="K11507" s="458"/>
    </row>
    <row r="11508" spans="1:11">
      <c r="A11508" s="450"/>
      <c r="B11508" s="563"/>
      <c r="C11508" s="564"/>
      <c r="D11508" s="565"/>
      <c r="E11508" s="565"/>
      <c r="F11508" s="566"/>
      <c r="G11508" s="489"/>
      <c r="H11508" s="489"/>
      <c r="I11508" s="743"/>
      <c r="J11508" s="492"/>
      <c r="K11508" s="458"/>
    </row>
    <row r="11509" spans="1:11">
      <c r="A11509" s="450"/>
      <c r="B11509" s="581"/>
      <c r="C11509" s="523"/>
      <c r="D11509" s="523"/>
      <c r="E11509" s="582"/>
      <c r="F11509" s="583"/>
      <c r="G11509" s="532"/>
      <c r="H11509" s="532"/>
      <c r="I11509" s="524" t="s">
        <v>138</v>
      </c>
      <c r="J11509" s="501">
        <f>SUM(J11502:J11508)</f>
        <v>353.27219000000002</v>
      </c>
      <c r="K11509" s="458"/>
    </row>
    <row r="11510" spans="1:11">
      <c r="A11510" s="450"/>
      <c r="B11510" s="584"/>
      <c r="C11510" s="523"/>
      <c r="D11510" s="523"/>
      <c r="E11510" s="582"/>
      <c r="F11510" s="583"/>
      <c r="G11510" s="532"/>
      <c r="H11510" s="532"/>
      <c r="I11510" s="524"/>
      <c r="J11510" s="582"/>
      <c r="K11510" s="458"/>
    </row>
    <row r="11511" spans="1:11" ht="20.399999999999999">
      <c r="A11511" s="450"/>
      <c r="B11511" s="1667" t="s">
        <v>1141</v>
      </c>
      <c r="C11511" s="1668"/>
      <c r="D11511" s="1668"/>
      <c r="E11511" s="1668"/>
      <c r="F11511" s="1669"/>
      <c r="G11511" s="587" t="s">
        <v>494</v>
      </c>
      <c r="H11511" s="506" t="s">
        <v>1115</v>
      </c>
      <c r="I11511" s="557"/>
      <c r="J11511" s="509" t="s">
        <v>482</v>
      </c>
      <c r="K11511" s="458"/>
    </row>
    <row r="11512" spans="1:11">
      <c r="A11512" s="450"/>
      <c r="B11512" s="1654"/>
      <c r="C11512" s="1655"/>
      <c r="D11512" s="1655"/>
      <c r="E11512" s="1655"/>
      <c r="F11512" s="1656"/>
      <c r="G11512" s="489"/>
      <c r="H11512" s="1657"/>
      <c r="I11512" s="1658"/>
      <c r="J11512" s="492"/>
      <c r="K11512" s="458"/>
    </row>
    <row r="11513" spans="1:11">
      <c r="A11513" s="450"/>
      <c r="B11513" s="1659"/>
      <c r="C11513" s="1660"/>
      <c r="D11513" s="1660"/>
      <c r="E11513" s="1660"/>
      <c r="F11513" s="1661"/>
      <c r="G11513" s="496"/>
      <c r="H11513" s="1662"/>
      <c r="I11513" s="1663"/>
      <c r="J11513" s="492"/>
      <c r="K11513" s="458"/>
    </row>
    <row r="11514" spans="1:11">
      <c r="A11514" s="450"/>
      <c r="B11514" s="581"/>
      <c r="C11514" s="523"/>
      <c r="D11514" s="523"/>
      <c r="E11514" s="582"/>
      <c r="F11514" s="583"/>
      <c r="G11514" s="532"/>
      <c r="H11514" s="532"/>
      <c r="I11514" s="524" t="s">
        <v>138</v>
      </c>
      <c r="J11514" s="501">
        <f>SUM(J11512:J11513)</f>
        <v>0</v>
      </c>
      <c r="K11514" s="458"/>
    </row>
    <row r="11515" spans="1:11">
      <c r="A11515" s="450"/>
      <c r="B11515" s="523"/>
      <c r="C11515" s="523"/>
      <c r="D11515" s="523"/>
      <c r="E11515" s="523"/>
      <c r="F11515" s="523"/>
      <c r="G11515" s="523"/>
      <c r="H11515" s="523"/>
      <c r="I11515" s="524"/>
      <c r="J11515" s="523"/>
      <c r="K11515" s="458"/>
    </row>
    <row r="11516" spans="1:11">
      <c r="A11516" s="450"/>
      <c r="B11516" s="1645" t="s">
        <v>1142</v>
      </c>
      <c r="C11516" s="1646"/>
      <c r="D11516" s="1646"/>
      <c r="E11516" s="1646"/>
      <c r="F11516" s="1646"/>
      <c r="G11516" s="1646"/>
      <c r="H11516" s="1646"/>
      <c r="I11516" s="1647"/>
      <c r="J11516" s="573">
        <f>J11514+J11509+J11499</f>
        <v>435.6721901872728</v>
      </c>
      <c r="K11516" s="458"/>
    </row>
    <row r="11517" spans="1:11">
      <c r="A11517" s="450"/>
      <c r="B11517" s="523"/>
      <c r="C11517" s="523"/>
      <c r="D11517" s="523"/>
      <c r="E11517" s="523"/>
      <c r="F11517" s="523"/>
      <c r="G11517" s="523"/>
      <c r="H11517" s="523"/>
      <c r="I11517" s="524"/>
      <c r="J11517" s="523"/>
      <c r="K11517" s="458"/>
    </row>
    <row r="11518" spans="1:11">
      <c r="A11518" s="450"/>
      <c r="B11518" s="1645" t="s">
        <v>1143</v>
      </c>
      <c r="C11518" s="1646"/>
      <c r="D11518" s="1646"/>
      <c r="E11518" s="1646"/>
      <c r="F11518" s="1646"/>
      <c r="G11518" s="1646"/>
      <c r="H11518" s="1646"/>
      <c r="I11518" s="1647"/>
      <c r="J11518" s="501">
        <f>J11516*0</f>
        <v>0</v>
      </c>
      <c r="K11518" s="458"/>
    </row>
    <row r="11519" spans="1:11">
      <c r="A11519" s="450"/>
      <c r="B11519" s="523"/>
      <c r="C11519" s="523"/>
      <c r="D11519" s="523"/>
      <c r="E11519" s="523"/>
      <c r="F11519" s="523"/>
      <c r="G11519" s="523"/>
      <c r="H11519" s="523"/>
      <c r="I11519" s="524"/>
      <c r="J11519" s="523"/>
      <c r="K11519" s="458"/>
    </row>
    <row r="11520" spans="1:11">
      <c r="A11520" s="450"/>
      <c r="B11520" s="1645" t="s">
        <v>1144</v>
      </c>
      <c r="C11520" s="1646"/>
      <c r="D11520" s="1646"/>
      <c r="E11520" s="1646"/>
      <c r="F11520" s="1646"/>
      <c r="G11520" s="1646"/>
      <c r="H11520" s="1646"/>
      <c r="I11520" s="1647"/>
      <c r="J11520" s="573">
        <f>J11516+J11518</f>
        <v>435.6721901872728</v>
      </c>
      <c r="K11520" s="458"/>
    </row>
    <row r="11521" spans="1:11">
      <c r="A11521" s="450"/>
      <c r="B11521" s="511"/>
      <c r="C11521" s="511"/>
      <c r="D11521" s="511"/>
      <c r="E11521" s="511"/>
      <c r="F11521" s="511"/>
      <c r="G11521" s="511"/>
      <c r="H11521" s="511"/>
      <c r="I11521" s="571"/>
      <c r="J11521" s="511"/>
      <c r="K11521" s="458"/>
    </row>
    <row r="11522" spans="1:11">
      <c r="A11522" s="450"/>
      <c r="B11522" s="589"/>
      <c r="C11522" s="559"/>
      <c r="D11522" s="559"/>
      <c r="E11522" s="559"/>
      <c r="F11522" s="559"/>
      <c r="G11522" s="559"/>
      <c r="H11522" s="559"/>
      <c r="I11522" s="559"/>
      <c r="J11522" s="590"/>
      <c r="K11522" s="458"/>
    </row>
    <row r="11523" spans="1:11">
      <c r="A11523" s="450"/>
      <c r="B11523" s="591"/>
      <c r="C11523" s="592"/>
      <c r="D11523" s="593"/>
      <c r="E11523" s="593"/>
      <c r="F11523" s="594" t="s">
        <v>1119</v>
      </c>
      <c r="G11523" s="595" t="s">
        <v>1119</v>
      </c>
      <c r="H11523" s="592"/>
      <c r="I11523" s="592"/>
      <c r="J11523" s="596"/>
      <c r="K11523" s="458"/>
    </row>
    <row r="11524" spans="1:11">
      <c r="A11524" s="450"/>
      <c r="B11524" s="459"/>
      <c r="C11524" s="459"/>
      <c r="D11524" s="459"/>
      <c r="E11524" s="459"/>
      <c r="F11524" s="459"/>
      <c r="G11524" s="459"/>
      <c r="H11524" s="459"/>
      <c r="I11524" s="459"/>
      <c r="J11524" s="459"/>
      <c r="K11524" s="458"/>
    </row>
    <row r="11525" spans="1:11">
      <c r="A11525" s="450"/>
      <c r="B11525" s="597"/>
      <c r="C11525" s="598"/>
      <c r="D11525" s="598"/>
      <c r="E11525" s="598"/>
      <c r="F11525" s="599"/>
      <c r="G11525" s="600" t="s">
        <v>482</v>
      </c>
      <c r="H11525" s="502"/>
      <c r="I11525" s="502"/>
      <c r="J11525" s="505"/>
      <c r="K11525" s="458"/>
    </row>
    <row r="11526" spans="1:11">
      <c r="A11526" s="450"/>
      <c r="B11526" s="601"/>
      <c r="C11526" s="602"/>
      <c r="D11526" s="602"/>
      <c r="E11526" s="602"/>
      <c r="F11526" s="603"/>
      <c r="G11526" s="1648" t="s">
        <v>1145</v>
      </c>
      <c r="H11526" s="1649"/>
      <c r="I11526" s="1649"/>
      <c r="J11526" s="1650"/>
      <c r="K11526" s="458"/>
    </row>
    <row r="11527" spans="1:11">
      <c r="A11527" s="450"/>
      <c r="B11527" s="604"/>
      <c r="C11527" s="605"/>
      <c r="D11527" s="605"/>
      <c r="E11527" s="605"/>
      <c r="F11527" s="606"/>
      <c r="G11527" s="607"/>
      <c r="H11527" s="1651"/>
      <c r="I11527" s="1652"/>
      <c r="J11527" s="1653"/>
      <c r="K11527" s="458"/>
    </row>
    <row r="11528" spans="1:11" ht="15" thickBot="1">
      <c r="A11528" s="608"/>
      <c r="B11528" s="609"/>
      <c r="C11528" s="609"/>
      <c r="D11528" s="609"/>
      <c r="E11528" s="609"/>
      <c r="F11528" s="609"/>
      <c r="G11528" s="609"/>
      <c r="H11528" s="609"/>
      <c r="I11528" s="609"/>
      <c r="J11528" s="609"/>
      <c r="K11528" s="610"/>
    </row>
    <row r="11529" spans="1:11">
      <c r="A11529" s="447"/>
      <c r="B11529" s="448"/>
      <c r="C11529" s="448"/>
      <c r="D11529" s="448"/>
      <c r="E11529" s="448"/>
      <c r="F11529" s="448"/>
      <c r="G11529" s="448"/>
      <c r="H11529" s="448"/>
      <c r="I11529" s="448"/>
      <c r="J11529" s="448"/>
      <c r="K11529" s="449"/>
    </row>
    <row r="11530" spans="1:11">
      <c r="A11530" s="450"/>
      <c r="B11530" s="451" t="s">
        <v>141</v>
      </c>
      <c r="C11530" s="452"/>
      <c r="D11530" s="453" t="s">
        <v>1105</v>
      </c>
      <c r="E11530" s="454"/>
      <c r="F11530" s="455"/>
      <c r="G11530" s="455"/>
      <c r="H11530" s="456"/>
      <c r="I11530" s="456"/>
      <c r="J11530" s="457"/>
      <c r="K11530" s="458"/>
    </row>
    <row r="11531" spans="1:11">
      <c r="A11531" s="450"/>
      <c r="B11531" s="459"/>
      <c r="C11531" s="459"/>
      <c r="D11531" s="459"/>
      <c r="E11531" s="459"/>
      <c r="F11531" s="459"/>
      <c r="G11531" s="459"/>
      <c r="H11531" s="459"/>
      <c r="I11531" s="459"/>
      <c r="J11531" s="459"/>
      <c r="K11531" s="458"/>
    </row>
    <row r="11532" spans="1:11">
      <c r="A11532" s="450"/>
      <c r="B11532" s="460" t="s">
        <v>1173</v>
      </c>
      <c r="C11532" s="461" t="s">
        <v>1107</v>
      </c>
      <c r="D11532" s="1671" t="s">
        <v>198</v>
      </c>
      <c r="E11532" s="1672"/>
      <c r="F11532" s="1672"/>
      <c r="G11532" s="1672"/>
      <c r="H11532" s="1672"/>
      <c r="I11532" s="1673"/>
      <c r="J11532" s="462" t="s">
        <v>1108</v>
      </c>
      <c r="K11532" s="458"/>
    </row>
    <row r="11533" spans="1:11" ht="22.5" customHeight="1">
      <c r="A11533" s="450"/>
      <c r="B11533" s="463">
        <v>20138</v>
      </c>
      <c r="C11533" s="464"/>
      <c r="D11533" s="1674" t="s">
        <v>1661</v>
      </c>
      <c r="E11533" s="1675"/>
      <c r="F11533" s="1675"/>
      <c r="G11533" s="1675"/>
      <c r="H11533" s="1675"/>
      <c r="I11533" s="1676"/>
      <c r="J11533" s="468" t="str">
        <f>F11550</f>
        <v>U</v>
      </c>
      <c r="K11533" s="458"/>
    </row>
    <row r="11534" spans="1:11">
      <c r="A11534" s="450"/>
      <c r="B11534" s="469"/>
      <c r="C11534" s="469"/>
      <c r="D11534" s="469"/>
      <c r="E11534" s="469"/>
      <c r="F11534" s="469"/>
      <c r="G11534" s="469"/>
      <c r="H11534" s="469"/>
      <c r="I11534" s="470"/>
      <c r="J11534" s="471"/>
      <c r="K11534" s="458"/>
    </row>
    <row r="11535" spans="1:11">
      <c r="A11535" s="450"/>
      <c r="B11535" s="1648" t="s">
        <v>1111</v>
      </c>
      <c r="C11535" s="1650"/>
      <c r="D11535" s="1679" t="s">
        <v>873</v>
      </c>
      <c r="E11535" s="1681" t="s">
        <v>1112</v>
      </c>
      <c r="F11535" s="472" t="s">
        <v>1113</v>
      </c>
      <c r="G11535" s="473"/>
      <c r="H11535" s="472" t="s">
        <v>1114</v>
      </c>
      <c r="I11535" s="473"/>
      <c r="J11535" s="474" t="s">
        <v>1115</v>
      </c>
      <c r="K11535" s="458"/>
    </row>
    <row r="11536" spans="1:11">
      <c r="A11536" s="450"/>
      <c r="B11536" s="1677"/>
      <c r="C11536" s="1678"/>
      <c r="D11536" s="1680"/>
      <c r="E11536" s="1682"/>
      <c r="F11536" s="475" t="s">
        <v>1116</v>
      </c>
      <c r="G11536" s="475" t="s">
        <v>1117</v>
      </c>
      <c r="H11536" s="475" t="s">
        <v>1116</v>
      </c>
      <c r="I11536" s="476" t="s">
        <v>1117</v>
      </c>
      <c r="J11536" s="477" t="s">
        <v>1118</v>
      </c>
      <c r="K11536" s="458"/>
    </row>
    <row r="11537" spans="1:11">
      <c r="A11537" s="450"/>
      <c r="B11537" s="486"/>
      <c r="C11537" s="487"/>
      <c r="D11537" s="488"/>
      <c r="E11537" s="481"/>
      <c r="F11537" s="481"/>
      <c r="G11537" s="482"/>
      <c r="H11537" s="490"/>
      <c r="I11537" s="484"/>
      <c r="J11537" s="492"/>
      <c r="K11537" s="458"/>
    </row>
    <row r="11538" spans="1:11">
      <c r="A11538" s="450"/>
      <c r="B11538" s="486"/>
      <c r="C11538" s="487"/>
      <c r="D11538" s="488"/>
      <c r="E11538" s="489"/>
      <c r="F11538" s="489"/>
      <c r="G11538" s="489"/>
      <c r="H11538" s="490"/>
      <c r="I11538" s="491"/>
      <c r="J11538" s="492">
        <f>H11538*F11538*E11538+I11538*G11538*E11538</f>
        <v>0</v>
      </c>
      <c r="K11538" s="458"/>
    </row>
    <row r="11539" spans="1:11">
      <c r="A11539" s="450"/>
      <c r="B11539" s="493"/>
      <c r="C11539" s="494"/>
      <c r="D11539" s="495"/>
      <c r="E11539" s="496"/>
      <c r="F11539" s="496"/>
      <c r="G11539" s="496"/>
      <c r="H11539" s="497"/>
      <c r="I11539" s="498"/>
      <c r="J11539" s="492">
        <f>H11539*F11539*E11539+I11539*G11539*E11539</f>
        <v>0</v>
      </c>
      <c r="K11539" s="458"/>
    </row>
    <row r="11540" spans="1:11">
      <c r="A11540" s="450"/>
      <c r="B11540" s="499" t="s">
        <v>1119</v>
      </c>
      <c r="C11540" s="469"/>
      <c r="D11540" s="469"/>
      <c r="E11540" s="469"/>
      <c r="F11540" s="469"/>
      <c r="G11540" s="469"/>
      <c r="H11540" s="469"/>
      <c r="I11540" s="500" t="s">
        <v>138</v>
      </c>
      <c r="J11540" s="501">
        <f>SUM(J11537:J11539)</f>
        <v>0</v>
      </c>
      <c r="K11540" s="458"/>
    </row>
    <row r="11541" spans="1:11">
      <c r="A11541" s="450"/>
      <c r="B11541" s="502"/>
      <c r="C11541" s="502"/>
      <c r="D11541" s="502"/>
      <c r="E11541" s="502"/>
      <c r="F11541" s="502"/>
      <c r="G11541" s="502"/>
      <c r="H11541" s="502"/>
      <c r="I11541" s="503"/>
      <c r="J11541" s="504"/>
      <c r="K11541" s="458"/>
    </row>
    <row r="11542" spans="1:11" ht="20.399999999999999">
      <c r="A11542" s="450"/>
      <c r="B11542" s="1664" t="s">
        <v>1120</v>
      </c>
      <c r="C11542" s="1665"/>
      <c r="D11542" s="1665"/>
      <c r="E11542" s="1666"/>
      <c r="F11542" s="505" t="s">
        <v>873</v>
      </c>
      <c r="G11542" s="506"/>
      <c r="H11542" s="507" t="s">
        <v>560</v>
      </c>
      <c r="I11542" s="508" t="s">
        <v>1121</v>
      </c>
      <c r="J11542" s="509" t="s">
        <v>1122</v>
      </c>
      <c r="K11542" s="458"/>
    </row>
    <row r="11543" spans="1:11">
      <c r="A11543" s="450"/>
      <c r="B11543" s="510"/>
      <c r="C11543" s="511"/>
      <c r="D11543" s="512"/>
      <c r="E11543" s="513"/>
      <c r="F11543" s="514"/>
      <c r="G11543" s="515"/>
      <c r="H11543" s="516"/>
      <c r="I11543" s="484"/>
      <c r="J11543" s="485"/>
      <c r="K11543" s="458"/>
    </row>
    <row r="11544" spans="1:11">
      <c r="A11544" s="450"/>
      <c r="B11544" s="517"/>
      <c r="C11544" s="518"/>
      <c r="D11544" s="459"/>
      <c r="E11544" s="487"/>
      <c r="F11544" s="488"/>
      <c r="G11544" s="519"/>
      <c r="H11544" s="520"/>
      <c r="I11544" s="521"/>
      <c r="J11544" s="492"/>
      <c r="K11544" s="458"/>
    </row>
    <row r="11545" spans="1:11">
      <c r="A11545" s="450"/>
      <c r="B11545" s="517" t="s">
        <v>734</v>
      </c>
      <c r="C11545" s="518"/>
      <c r="D11545" s="459"/>
      <c r="E11545" s="487"/>
      <c r="F11545" s="488"/>
      <c r="G11545" s="519"/>
      <c r="H11545" s="520">
        <v>3.3329999999999999E-2</v>
      </c>
      <c r="I11545" s="521">
        <f>VLOOKUP(B11545,'MÃO DE OBRA'!$A:$E,5,FALSE)/220</f>
        <v>23.596363636363641</v>
      </c>
      <c r="J11545" s="492">
        <f t="shared" ref="J11545:J11546" si="324">H11545*I11545</f>
        <v>0.78646680000000013</v>
      </c>
      <c r="K11545" s="458"/>
    </row>
    <row r="11546" spans="1:11">
      <c r="A11546" s="450"/>
      <c r="B11546" s="517" t="s">
        <v>741</v>
      </c>
      <c r="C11546" s="518"/>
      <c r="D11546" s="459"/>
      <c r="E11546" s="487"/>
      <c r="F11546" s="488"/>
      <c r="G11546" s="519"/>
      <c r="H11546" s="520">
        <v>0.33329999999999999</v>
      </c>
      <c r="I11546" s="521">
        <f>VLOOKUP(B11546,'MÃO DE OBRA'!$A:$E,5,FALSE)/220</f>
        <v>14.214</v>
      </c>
      <c r="J11546" s="492">
        <f t="shared" si="324"/>
        <v>4.7375261999999996</v>
      </c>
      <c r="K11546" s="458"/>
    </row>
    <row r="11547" spans="1:11">
      <c r="A11547" s="450"/>
      <c r="B11547" s="517"/>
      <c r="C11547" s="518"/>
      <c r="D11547" s="459"/>
      <c r="E11547" s="487"/>
      <c r="F11547" s="488"/>
      <c r="G11547" s="519"/>
      <c r="H11547" s="520"/>
      <c r="I11547" s="491"/>
      <c r="J11547" s="492">
        <f>H11547*I11547</f>
        <v>0</v>
      </c>
      <c r="K11547" s="458"/>
    </row>
    <row r="11548" spans="1:11">
      <c r="A11548" s="450"/>
      <c r="B11548" s="499" t="s">
        <v>1119</v>
      </c>
      <c r="C11548" s="502"/>
      <c r="D11548" s="502"/>
      <c r="E11548" s="502"/>
      <c r="F11548" s="502"/>
      <c r="G11548" s="502"/>
      <c r="H11548" s="502"/>
      <c r="I11548" s="522" t="s">
        <v>138</v>
      </c>
      <c r="J11548" s="501">
        <f>SUM(J11543:J11547)</f>
        <v>5.5239929999999999</v>
      </c>
      <c r="K11548" s="458"/>
    </row>
    <row r="11549" spans="1:11">
      <c r="A11549" s="450"/>
      <c r="B11549" s="523"/>
      <c r="C11549" s="523"/>
      <c r="D11549" s="523"/>
      <c r="E11549" s="523"/>
      <c r="F11549" s="523"/>
      <c r="G11549" s="523"/>
      <c r="H11549" s="523"/>
      <c r="I11549" s="524"/>
      <c r="J11549" s="523"/>
      <c r="K11549" s="458"/>
    </row>
    <row r="11550" spans="1:11">
      <c r="A11550" s="450"/>
      <c r="B11550" s="525" t="s">
        <v>1123</v>
      </c>
      <c r="C11550" s="526"/>
      <c r="D11550" s="523"/>
      <c r="E11550" s="527">
        <v>1</v>
      </c>
      <c r="F11550" s="528" t="s">
        <v>1563</v>
      </c>
      <c r="G11550" s="506"/>
      <c r="H11550" s="506"/>
      <c r="I11550" s="529" t="s">
        <v>1124</v>
      </c>
      <c r="J11550" s="501">
        <f>J11540+J11548</f>
        <v>5.5239929999999999</v>
      </c>
      <c r="K11550" s="458"/>
    </row>
    <row r="11551" spans="1:11">
      <c r="A11551" s="450"/>
      <c r="B11551" s="530"/>
      <c r="C11551" s="523"/>
      <c r="D11551" s="523"/>
      <c r="E11551" s="531"/>
      <c r="F11551" s="532"/>
      <c r="G11551" s="532"/>
      <c r="H11551" s="532"/>
      <c r="I11551" s="524"/>
      <c r="J11551" s="523"/>
      <c r="K11551" s="458"/>
    </row>
    <row r="11552" spans="1:11" ht="20.399999999999999">
      <c r="A11552" s="450"/>
      <c r="B11552" s="1667" t="s">
        <v>481</v>
      </c>
      <c r="C11552" s="1668"/>
      <c r="D11552" s="1668"/>
      <c r="E11552" s="1669"/>
      <c r="F11552" s="533" t="s">
        <v>873</v>
      </c>
      <c r="G11552" s="534" t="s">
        <v>493</v>
      </c>
      <c r="H11552" s="507" t="s">
        <v>1115</v>
      </c>
      <c r="I11552" s="535" t="s">
        <v>480</v>
      </c>
      <c r="J11552" s="536" t="s">
        <v>482</v>
      </c>
      <c r="K11552" s="458"/>
    </row>
    <row r="11553" spans="1:11">
      <c r="A11553" s="450"/>
      <c r="B11553" s="537"/>
      <c r="C11553" s="538"/>
      <c r="D11553" s="538"/>
      <c r="E11553" s="539"/>
      <c r="F11553" s="540"/>
      <c r="G11553" s="541"/>
      <c r="H11553" s="547"/>
      <c r="I11553" s="543"/>
      <c r="J11553" s="485"/>
      <c r="K11553" s="458"/>
    </row>
    <row r="11554" spans="1:11">
      <c r="A11554" s="450"/>
      <c r="B11554" s="537"/>
      <c r="C11554" s="518"/>
      <c r="D11554" s="518"/>
      <c r="E11554" s="487"/>
      <c r="F11554" s="540"/>
      <c r="G11554" s="541"/>
      <c r="H11554" s="547"/>
      <c r="I11554" s="543"/>
      <c r="J11554" s="492"/>
      <c r="K11554" s="458"/>
    </row>
    <row r="11555" spans="1:11">
      <c r="A11555" s="450"/>
      <c r="B11555" s="517"/>
      <c r="C11555" s="518"/>
      <c r="D11555" s="518"/>
      <c r="E11555" s="487"/>
      <c r="F11555" s="488"/>
      <c r="G11555" s="546"/>
      <c r="H11555" s="547"/>
      <c r="I11555" s="543"/>
      <c r="J11555" s="492">
        <f>H11555*I11555*E11537*F11537</f>
        <v>0</v>
      </c>
      <c r="K11555" s="458"/>
    </row>
    <row r="11556" spans="1:11">
      <c r="A11556" s="450"/>
      <c r="B11556" s="517"/>
      <c r="C11556" s="526"/>
      <c r="D11556" s="526"/>
      <c r="E11556" s="494"/>
      <c r="F11556" s="488"/>
      <c r="G11556" s="468"/>
      <c r="H11556" s="547"/>
      <c r="I11556" s="548"/>
      <c r="J11556" s="492">
        <f>H11556*I11556*E11538*F11538</f>
        <v>0</v>
      </c>
      <c r="K11556" s="458"/>
    </row>
    <row r="11557" spans="1:11">
      <c r="A11557" s="450"/>
      <c r="B11557" s="550" t="s">
        <v>1119</v>
      </c>
      <c r="C11557" s="526"/>
      <c r="D11557" s="526"/>
      <c r="E11557" s="526"/>
      <c r="F11557" s="523"/>
      <c r="G11557" s="526"/>
      <c r="H11557" s="551"/>
      <c r="I11557" s="552" t="s">
        <v>138</v>
      </c>
      <c r="J11557" s="501">
        <f>SUM(J11553:J11556)</f>
        <v>0</v>
      </c>
      <c r="K11557" s="458"/>
    </row>
    <row r="11558" spans="1:11">
      <c r="A11558" s="450"/>
      <c r="B11558" s="553"/>
      <c r="C11558" s="526"/>
      <c r="D11558" s="526"/>
      <c r="E11558" s="554"/>
      <c r="F11558" s="555"/>
      <c r="G11558" s="506"/>
      <c r="H11558" s="506"/>
      <c r="I11558" s="529"/>
      <c r="J11558" s="554"/>
      <c r="K11558" s="458"/>
    </row>
    <row r="11559" spans="1:11" ht="20.399999999999999">
      <c r="A11559" s="450"/>
      <c r="B11559" s="1667" t="s">
        <v>1125</v>
      </c>
      <c r="C11559" s="1668"/>
      <c r="D11559" s="1668"/>
      <c r="E11559" s="1668"/>
      <c r="F11559" s="1669"/>
      <c r="G11559" s="556" t="s">
        <v>494</v>
      </c>
      <c r="H11559" s="506" t="s">
        <v>1126</v>
      </c>
      <c r="I11559" s="557" t="s">
        <v>1115</v>
      </c>
      <c r="J11559" s="509" t="s">
        <v>482</v>
      </c>
      <c r="K11559" s="458"/>
    </row>
    <row r="11560" spans="1:11">
      <c r="A11560" s="450"/>
      <c r="B11560" s="558"/>
      <c r="C11560" s="559"/>
      <c r="D11560" s="560"/>
      <c r="E11560" s="560"/>
      <c r="F11560" s="561"/>
      <c r="G11560" s="489"/>
      <c r="H11560" s="489"/>
      <c r="I11560" s="562"/>
      <c r="J11560" s="492"/>
      <c r="K11560" s="458"/>
    </row>
    <row r="11561" spans="1:11">
      <c r="A11561" s="450"/>
      <c r="B11561" s="563"/>
      <c r="C11561" s="564"/>
      <c r="D11561" s="565"/>
      <c r="E11561" s="565"/>
      <c r="F11561" s="566"/>
      <c r="G11561" s="489"/>
      <c r="H11561" s="489"/>
      <c r="I11561" s="562"/>
      <c r="J11561" s="492"/>
      <c r="K11561" s="458"/>
    </row>
    <row r="11562" spans="1:11">
      <c r="A11562" s="450"/>
      <c r="B11562" s="1670" t="s">
        <v>138</v>
      </c>
      <c r="C11562" s="1670"/>
      <c r="D11562" s="1670"/>
      <c r="E11562" s="1670"/>
      <c r="F11562" s="1670"/>
      <c r="G11562" s="1670"/>
      <c r="H11562" s="1670"/>
      <c r="I11562" s="1670"/>
      <c r="J11562" s="501">
        <f>SUM(J11560:J11561)</f>
        <v>0</v>
      </c>
      <c r="K11562" s="458"/>
    </row>
    <row r="11563" spans="1:11">
      <c r="A11563" s="450"/>
      <c r="B11563" s="567"/>
      <c r="C11563" s="511"/>
      <c r="D11563" s="511"/>
      <c r="E11563" s="568"/>
      <c r="F11563" s="569"/>
      <c r="G11563" s="570"/>
      <c r="H11563" s="570"/>
      <c r="I11563" s="571"/>
      <c r="J11563" s="572"/>
      <c r="K11563" s="458"/>
    </row>
    <row r="11564" spans="1:11">
      <c r="A11564" s="450"/>
      <c r="B11564" s="573" t="s">
        <v>1127</v>
      </c>
      <c r="C11564" s="573"/>
      <c r="D11564" s="550"/>
      <c r="E11564" s="523"/>
      <c r="F11564" s="523"/>
      <c r="G11564" s="523"/>
      <c r="H11564" s="574"/>
      <c r="I11564" s="575"/>
      <c r="J11564" s="639">
        <f>(J11550+J11557+J11562)/E11550</f>
        <v>5.5239929999999999</v>
      </c>
      <c r="K11564" s="458"/>
    </row>
    <row r="11565" spans="1:11">
      <c r="A11565" s="450"/>
      <c r="B11565" s="553"/>
      <c r="C11565" s="526"/>
      <c r="D11565" s="526"/>
      <c r="E11565" s="554"/>
      <c r="F11565" s="555"/>
      <c r="G11565" s="506"/>
      <c r="H11565" s="506"/>
      <c r="I11565" s="529"/>
      <c r="J11565" s="576"/>
      <c r="K11565" s="458"/>
    </row>
    <row r="11566" spans="1:11" ht="20.399999999999999">
      <c r="A11566" s="450"/>
      <c r="B11566" s="1667" t="s">
        <v>1128</v>
      </c>
      <c r="C11566" s="1668"/>
      <c r="D11566" s="1668"/>
      <c r="E11566" s="1668"/>
      <c r="F11566" s="1669"/>
      <c r="G11566" s="556" t="s">
        <v>494</v>
      </c>
      <c r="H11566" s="506" t="s">
        <v>1126</v>
      </c>
      <c r="I11566" s="557" t="s">
        <v>1115</v>
      </c>
      <c r="J11566" s="509" t="s">
        <v>482</v>
      </c>
      <c r="K11566" s="458"/>
    </row>
    <row r="11567" spans="1:11">
      <c r="A11567" s="450"/>
      <c r="B11567" s="558"/>
      <c r="C11567" s="559"/>
      <c r="D11567" s="560"/>
      <c r="E11567" s="560"/>
      <c r="F11567" s="561"/>
      <c r="G11567" s="489"/>
      <c r="H11567" s="489"/>
      <c r="I11567" s="562"/>
      <c r="J11567" s="492">
        <f t="shared" ref="J11567:J11571" si="325">G11567*I11567</f>
        <v>0</v>
      </c>
      <c r="K11567" s="458"/>
    </row>
    <row r="11568" spans="1:11">
      <c r="A11568" s="450"/>
      <c r="B11568" s="563"/>
      <c r="C11568" s="564"/>
      <c r="D11568" s="565"/>
      <c r="E11568" s="565"/>
      <c r="F11568" s="566"/>
      <c r="G11568" s="489"/>
      <c r="H11568" s="489"/>
      <c r="I11568" s="562"/>
      <c r="J11568" s="492">
        <f t="shared" si="325"/>
        <v>0</v>
      </c>
      <c r="K11568" s="458"/>
    </row>
    <row r="11569" spans="1:11">
      <c r="A11569" s="450"/>
      <c r="B11569" s="563"/>
      <c r="C11569" s="564"/>
      <c r="D11569" s="565"/>
      <c r="E11569" s="565"/>
      <c r="F11569" s="566"/>
      <c r="G11569" s="489"/>
      <c r="H11569" s="489"/>
      <c r="I11569" s="743"/>
      <c r="J11569" s="492">
        <f t="shared" si="325"/>
        <v>0</v>
      </c>
      <c r="K11569" s="458"/>
    </row>
    <row r="11570" spans="1:11">
      <c r="A11570" s="450"/>
      <c r="B11570" s="563"/>
      <c r="C11570" s="564"/>
      <c r="D11570" s="565"/>
      <c r="E11570" s="565"/>
      <c r="F11570" s="566"/>
      <c r="G11570" s="489"/>
      <c r="H11570" s="489"/>
      <c r="I11570" s="743"/>
      <c r="J11570" s="492">
        <f t="shared" si="325"/>
        <v>0</v>
      </c>
      <c r="K11570" s="458"/>
    </row>
    <row r="11571" spans="1:11">
      <c r="A11571" s="450"/>
      <c r="B11571" s="563"/>
      <c r="C11571" s="564"/>
      <c r="D11571" s="565"/>
      <c r="E11571" s="565"/>
      <c r="F11571" s="566"/>
      <c r="G11571" s="489"/>
      <c r="H11571" s="489"/>
      <c r="I11571" s="743"/>
      <c r="J11571" s="492">
        <f t="shared" si="325"/>
        <v>0</v>
      </c>
      <c r="K11571" s="458"/>
    </row>
    <row r="11572" spans="1:11">
      <c r="A11572" s="450"/>
      <c r="B11572" s="563"/>
      <c r="C11572" s="564"/>
      <c r="D11572" s="565"/>
      <c r="E11572" s="565"/>
      <c r="F11572" s="566"/>
      <c r="G11572" s="489"/>
      <c r="H11572" s="489"/>
      <c r="I11572" s="743"/>
      <c r="J11572" s="492"/>
      <c r="K11572" s="458"/>
    </row>
    <row r="11573" spans="1:11">
      <c r="A11573" s="450"/>
      <c r="B11573" s="563"/>
      <c r="C11573" s="564"/>
      <c r="D11573" s="565"/>
      <c r="E11573" s="565"/>
      <c r="F11573" s="566"/>
      <c r="G11573" s="489"/>
      <c r="H11573" s="489"/>
      <c r="I11573" s="743"/>
      <c r="J11573" s="492"/>
      <c r="K11573" s="458"/>
    </row>
    <row r="11574" spans="1:11">
      <c r="A11574" s="450"/>
      <c r="B11574" s="581"/>
      <c r="C11574" s="523"/>
      <c r="D11574" s="523"/>
      <c r="E11574" s="582"/>
      <c r="F11574" s="583"/>
      <c r="G11574" s="532"/>
      <c r="H11574" s="532"/>
      <c r="I11574" s="524" t="s">
        <v>138</v>
      </c>
      <c r="J11574" s="501">
        <f>SUM(J11567:J11573)</f>
        <v>0</v>
      </c>
      <c r="K11574" s="458"/>
    </row>
    <row r="11575" spans="1:11">
      <c r="A11575" s="450"/>
      <c r="B11575" s="584"/>
      <c r="C11575" s="523"/>
      <c r="D11575" s="523"/>
      <c r="E11575" s="582"/>
      <c r="F11575" s="583"/>
      <c r="G11575" s="532"/>
      <c r="H11575" s="532"/>
      <c r="I11575" s="524"/>
      <c r="J11575" s="582"/>
      <c r="K11575" s="458"/>
    </row>
    <row r="11576" spans="1:11" ht="20.399999999999999">
      <c r="A11576" s="450"/>
      <c r="B11576" s="1667" t="s">
        <v>1141</v>
      </c>
      <c r="C11576" s="1668"/>
      <c r="D11576" s="1668"/>
      <c r="E11576" s="1668"/>
      <c r="F11576" s="1669"/>
      <c r="G11576" s="587" t="s">
        <v>494</v>
      </c>
      <c r="H11576" s="506" t="s">
        <v>1115</v>
      </c>
      <c r="I11576" s="557"/>
      <c r="J11576" s="509" t="s">
        <v>482</v>
      </c>
      <c r="K11576" s="458"/>
    </row>
    <row r="11577" spans="1:11">
      <c r="A11577" s="450"/>
      <c r="B11577" s="1654"/>
      <c r="C11577" s="1655"/>
      <c r="D11577" s="1655"/>
      <c r="E11577" s="1655"/>
      <c r="F11577" s="1656"/>
      <c r="G11577" s="489"/>
      <c r="H11577" s="1657"/>
      <c r="I11577" s="1658"/>
      <c r="J11577" s="492"/>
      <c r="K11577" s="458"/>
    </row>
    <row r="11578" spans="1:11">
      <c r="A11578" s="450"/>
      <c r="B11578" s="1659"/>
      <c r="C11578" s="1660"/>
      <c r="D11578" s="1660"/>
      <c r="E11578" s="1660"/>
      <c r="F11578" s="1661"/>
      <c r="G11578" s="496"/>
      <c r="H11578" s="1662"/>
      <c r="I11578" s="1663"/>
      <c r="J11578" s="492"/>
      <c r="K11578" s="458"/>
    </row>
    <row r="11579" spans="1:11">
      <c r="A11579" s="450"/>
      <c r="B11579" s="581"/>
      <c r="C11579" s="523"/>
      <c r="D11579" s="523"/>
      <c r="E11579" s="582"/>
      <c r="F11579" s="583"/>
      <c r="G11579" s="532"/>
      <c r="H11579" s="532"/>
      <c r="I11579" s="524" t="s">
        <v>138</v>
      </c>
      <c r="J11579" s="501">
        <f>SUM(J11577:J11578)</f>
        <v>0</v>
      </c>
      <c r="K11579" s="458"/>
    </row>
    <row r="11580" spans="1:11">
      <c r="A11580" s="450"/>
      <c r="B11580" s="523"/>
      <c r="C11580" s="523"/>
      <c r="D11580" s="523"/>
      <c r="E11580" s="523"/>
      <c r="F11580" s="523"/>
      <c r="G11580" s="523"/>
      <c r="H11580" s="523"/>
      <c r="I11580" s="524"/>
      <c r="J11580" s="523"/>
      <c r="K11580" s="458"/>
    </row>
    <row r="11581" spans="1:11">
      <c r="A11581" s="450"/>
      <c r="B11581" s="1645" t="s">
        <v>1142</v>
      </c>
      <c r="C11581" s="1646"/>
      <c r="D11581" s="1646"/>
      <c r="E11581" s="1646"/>
      <c r="F11581" s="1646"/>
      <c r="G11581" s="1646"/>
      <c r="H11581" s="1646"/>
      <c r="I11581" s="1647"/>
      <c r="J11581" s="573">
        <f>J11579+J11574+J11564</f>
        <v>5.5239929999999999</v>
      </c>
      <c r="K11581" s="458"/>
    </row>
    <row r="11582" spans="1:11">
      <c r="A11582" s="450"/>
      <c r="B11582" s="523"/>
      <c r="C11582" s="523"/>
      <c r="D11582" s="523"/>
      <c r="E11582" s="523"/>
      <c r="F11582" s="523"/>
      <c r="G11582" s="523"/>
      <c r="H11582" s="523"/>
      <c r="I11582" s="524"/>
      <c r="J11582" s="523"/>
      <c r="K11582" s="458"/>
    </row>
    <row r="11583" spans="1:11">
      <c r="A11583" s="450"/>
      <c r="B11583" s="1645" t="s">
        <v>1143</v>
      </c>
      <c r="C11583" s="1646"/>
      <c r="D11583" s="1646"/>
      <c r="E11583" s="1646"/>
      <c r="F11583" s="1646"/>
      <c r="G11583" s="1646"/>
      <c r="H11583" s="1646"/>
      <c r="I11583" s="1647"/>
      <c r="J11583" s="501">
        <f>J11581*0</f>
        <v>0</v>
      </c>
      <c r="K11583" s="458"/>
    </row>
    <row r="11584" spans="1:11">
      <c r="A11584" s="450"/>
      <c r="B11584" s="523"/>
      <c r="C11584" s="523"/>
      <c r="D11584" s="523"/>
      <c r="E11584" s="523"/>
      <c r="F11584" s="523"/>
      <c r="G11584" s="523"/>
      <c r="H11584" s="523"/>
      <c r="I11584" s="524"/>
      <c r="J11584" s="523"/>
      <c r="K11584" s="458"/>
    </row>
    <row r="11585" spans="1:11">
      <c r="A11585" s="450"/>
      <c r="B11585" s="1645" t="s">
        <v>1144</v>
      </c>
      <c r="C11585" s="1646"/>
      <c r="D11585" s="1646"/>
      <c r="E11585" s="1646"/>
      <c r="F11585" s="1646"/>
      <c r="G11585" s="1646"/>
      <c r="H11585" s="1646"/>
      <c r="I11585" s="1647"/>
      <c r="J11585" s="573">
        <f>J11581+J11583</f>
        <v>5.5239929999999999</v>
      </c>
      <c r="K11585" s="458"/>
    </row>
    <row r="11586" spans="1:11">
      <c r="A11586" s="450"/>
      <c r="B11586" s="511"/>
      <c r="C11586" s="511"/>
      <c r="D11586" s="511"/>
      <c r="E11586" s="511"/>
      <c r="F11586" s="511"/>
      <c r="G11586" s="511"/>
      <c r="H11586" s="511"/>
      <c r="I11586" s="571"/>
      <c r="J11586" s="511"/>
      <c r="K11586" s="458"/>
    </row>
    <row r="11587" spans="1:11">
      <c r="A11587" s="450"/>
      <c r="B11587" s="589"/>
      <c r="C11587" s="559"/>
      <c r="D11587" s="559"/>
      <c r="E11587" s="559"/>
      <c r="F11587" s="559"/>
      <c r="G11587" s="559"/>
      <c r="H11587" s="559"/>
      <c r="I11587" s="559"/>
      <c r="J11587" s="590"/>
      <c r="K11587" s="458"/>
    </row>
    <row r="11588" spans="1:11">
      <c r="A11588" s="450"/>
      <c r="B11588" s="591"/>
      <c r="C11588" s="592"/>
      <c r="D11588" s="593"/>
      <c r="E11588" s="593"/>
      <c r="F11588" s="594" t="s">
        <v>1119</v>
      </c>
      <c r="G11588" s="595" t="s">
        <v>1119</v>
      </c>
      <c r="H11588" s="592"/>
      <c r="I11588" s="592"/>
      <c r="J11588" s="596"/>
      <c r="K11588" s="458"/>
    </row>
    <row r="11589" spans="1:11">
      <c r="A11589" s="450"/>
      <c r="B11589" s="459"/>
      <c r="C11589" s="459"/>
      <c r="D11589" s="459"/>
      <c r="E11589" s="459"/>
      <c r="F11589" s="459"/>
      <c r="G11589" s="459"/>
      <c r="H11589" s="459"/>
      <c r="I11589" s="459"/>
      <c r="J11589" s="459"/>
      <c r="K11589" s="458"/>
    </row>
    <row r="11590" spans="1:11">
      <c r="A11590" s="450"/>
      <c r="B11590" s="597"/>
      <c r="C11590" s="598"/>
      <c r="D11590" s="598"/>
      <c r="E11590" s="598"/>
      <c r="F11590" s="599"/>
      <c r="G11590" s="600" t="s">
        <v>482</v>
      </c>
      <c r="H11590" s="502"/>
      <c r="I11590" s="502"/>
      <c r="J11590" s="505"/>
      <c r="K11590" s="458"/>
    </row>
    <row r="11591" spans="1:11">
      <c r="A11591" s="450"/>
      <c r="B11591" s="601"/>
      <c r="C11591" s="602"/>
      <c r="D11591" s="602"/>
      <c r="E11591" s="602"/>
      <c r="F11591" s="603"/>
      <c r="G11591" s="1648" t="s">
        <v>1145</v>
      </c>
      <c r="H11591" s="1649"/>
      <c r="I11591" s="1649"/>
      <c r="J11591" s="1650"/>
      <c r="K11591" s="458"/>
    </row>
    <row r="11592" spans="1:11">
      <c r="A11592" s="450"/>
      <c r="B11592" s="604"/>
      <c r="C11592" s="605"/>
      <c r="D11592" s="605"/>
      <c r="E11592" s="605"/>
      <c r="F11592" s="606"/>
      <c r="G11592" s="607"/>
      <c r="H11592" s="1651"/>
      <c r="I11592" s="1652"/>
      <c r="J11592" s="1653"/>
      <c r="K11592" s="458"/>
    </row>
    <row r="11593" spans="1:11" ht="15" thickBot="1">
      <c r="A11593" s="608"/>
      <c r="B11593" s="609"/>
      <c r="C11593" s="609"/>
      <c r="D11593" s="609"/>
      <c r="E11593" s="609"/>
      <c r="F11593" s="609"/>
      <c r="G11593" s="609"/>
      <c r="H11593" s="609"/>
      <c r="I11593" s="609"/>
      <c r="J11593" s="609"/>
      <c r="K11593" s="610"/>
    </row>
    <row r="11594" spans="1:11">
      <c r="A11594" s="447"/>
      <c r="B11594" s="448"/>
      <c r="C11594" s="448"/>
      <c r="D11594" s="448"/>
      <c r="E11594" s="448"/>
      <c r="F11594" s="448"/>
      <c r="G11594" s="448"/>
      <c r="H11594" s="448"/>
      <c r="I11594" s="448"/>
      <c r="J11594" s="448"/>
      <c r="K11594" s="449"/>
    </row>
    <row r="11595" spans="1:11">
      <c r="A11595" s="450"/>
      <c r="B11595" s="451" t="s">
        <v>141</v>
      </c>
      <c r="C11595" s="452"/>
      <c r="D11595" s="453" t="s">
        <v>1105</v>
      </c>
      <c r="E11595" s="454"/>
      <c r="F11595" s="455"/>
      <c r="G11595" s="455"/>
      <c r="H11595" s="456"/>
      <c r="I11595" s="456"/>
      <c r="J11595" s="457"/>
      <c r="K11595" s="458"/>
    </row>
    <row r="11596" spans="1:11">
      <c r="A11596" s="450"/>
      <c r="B11596" s="459"/>
      <c r="C11596" s="459"/>
      <c r="D11596" s="459"/>
      <c r="E11596" s="459"/>
      <c r="F11596" s="459"/>
      <c r="G11596" s="459"/>
      <c r="H11596" s="459"/>
      <c r="I11596" s="459"/>
      <c r="J11596" s="459"/>
      <c r="K11596" s="458"/>
    </row>
    <row r="11597" spans="1:11">
      <c r="A11597" s="450"/>
      <c r="B11597" s="460" t="s">
        <v>1173</v>
      </c>
      <c r="C11597" s="461" t="s">
        <v>1107</v>
      </c>
      <c r="D11597" s="1671" t="s">
        <v>198</v>
      </c>
      <c r="E11597" s="1672"/>
      <c r="F11597" s="1672"/>
      <c r="G11597" s="1672"/>
      <c r="H11597" s="1672"/>
      <c r="I11597" s="1673"/>
      <c r="J11597" s="462" t="s">
        <v>1108</v>
      </c>
      <c r="K11597" s="458"/>
    </row>
    <row r="11598" spans="1:11">
      <c r="A11598" s="450"/>
      <c r="B11598" s="463">
        <v>81323</v>
      </c>
      <c r="C11598" s="464"/>
      <c r="D11598" s="1674" t="s">
        <v>1662</v>
      </c>
      <c r="E11598" s="1675"/>
      <c r="F11598" s="1675"/>
      <c r="G11598" s="1675"/>
      <c r="H11598" s="1675"/>
      <c r="I11598" s="1676"/>
      <c r="J11598" s="468" t="str">
        <f>F11615</f>
        <v>U</v>
      </c>
      <c r="K11598" s="458"/>
    </row>
    <row r="11599" spans="1:11">
      <c r="A11599" s="450"/>
      <c r="B11599" s="469"/>
      <c r="C11599" s="469"/>
      <c r="D11599" s="469"/>
      <c r="E11599" s="469"/>
      <c r="F11599" s="469"/>
      <c r="G11599" s="469"/>
      <c r="H11599" s="469"/>
      <c r="I11599" s="470"/>
      <c r="J11599" s="471"/>
      <c r="K11599" s="458"/>
    </row>
    <row r="11600" spans="1:11">
      <c r="A11600" s="450"/>
      <c r="B11600" s="1648" t="s">
        <v>1111</v>
      </c>
      <c r="C11600" s="1650"/>
      <c r="D11600" s="1679" t="s">
        <v>873</v>
      </c>
      <c r="E11600" s="1681" t="s">
        <v>1112</v>
      </c>
      <c r="F11600" s="472" t="s">
        <v>1113</v>
      </c>
      <c r="G11600" s="473"/>
      <c r="H11600" s="472" t="s">
        <v>1114</v>
      </c>
      <c r="I11600" s="473"/>
      <c r="J11600" s="474" t="s">
        <v>1115</v>
      </c>
      <c r="K11600" s="458"/>
    </row>
    <row r="11601" spans="1:11">
      <c r="A11601" s="450"/>
      <c r="B11601" s="1677"/>
      <c r="C11601" s="1678"/>
      <c r="D11601" s="1680"/>
      <c r="E11601" s="1682"/>
      <c r="F11601" s="475" t="s">
        <v>1116</v>
      </c>
      <c r="G11601" s="475" t="s">
        <v>1117</v>
      </c>
      <c r="H11601" s="475" t="s">
        <v>1116</v>
      </c>
      <c r="I11601" s="476" t="s">
        <v>1117</v>
      </c>
      <c r="J11601" s="477" t="s">
        <v>1118</v>
      </c>
      <c r="K11601" s="458"/>
    </row>
    <row r="11602" spans="1:11">
      <c r="A11602" s="450"/>
      <c r="B11602" s="486"/>
      <c r="C11602" s="487"/>
      <c r="D11602" s="488"/>
      <c r="E11602" s="481"/>
      <c r="F11602" s="481"/>
      <c r="G11602" s="482"/>
      <c r="H11602" s="490"/>
      <c r="I11602" s="484"/>
      <c r="J11602" s="492"/>
      <c r="K11602" s="458"/>
    </row>
    <row r="11603" spans="1:11">
      <c r="A11603" s="450"/>
      <c r="B11603" s="486"/>
      <c r="C11603" s="487"/>
      <c r="D11603" s="488"/>
      <c r="E11603" s="489"/>
      <c r="F11603" s="489"/>
      <c r="G11603" s="489"/>
      <c r="H11603" s="490"/>
      <c r="I11603" s="491"/>
      <c r="J11603" s="492">
        <f>H11603*F11603*E11603+I11603*G11603*E11603</f>
        <v>0</v>
      </c>
      <c r="K11603" s="458"/>
    </row>
    <row r="11604" spans="1:11">
      <c r="A11604" s="450"/>
      <c r="B11604" s="493"/>
      <c r="C11604" s="494"/>
      <c r="D11604" s="495"/>
      <c r="E11604" s="496"/>
      <c r="F11604" s="496"/>
      <c r="G11604" s="496"/>
      <c r="H11604" s="497"/>
      <c r="I11604" s="498"/>
      <c r="J11604" s="492">
        <f>H11604*F11604*E11604+I11604*G11604*E11604</f>
        <v>0</v>
      </c>
      <c r="K11604" s="458"/>
    </row>
    <row r="11605" spans="1:11">
      <c r="A11605" s="450"/>
      <c r="B11605" s="499" t="s">
        <v>1119</v>
      </c>
      <c r="C11605" s="469"/>
      <c r="D11605" s="469"/>
      <c r="E11605" s="469"/>
      <c r="F11605" s="469"/>
      <c r="G11605" s="469"/>
      <c r="H11605" s="469"/>
      <c r="I11605" s="500" t="s">
        <v>138</v>
      </c>
      <c r="J11605" s="501">
        <f>SUM(J11602:J11604)</f>
        <v>0</v>
      </c>
      <c r="K11605" s="458"/>
    </row>
    <row r="11606" spans="1:11">
      <c r="A11606" s="450"/>
      <c r="B11606" s="502"/>
      <c r="C11606" s="502"/>
      <c r="D11606" s="502"/>
      <c r="E11606" s="502"/>
      <c r="F11606" s="502"/>
      <c r="G11606" s="502"/>
      <c r="H11606" s="502"/>
      <c r="I11606" s="503"/>
      <c r="J11606" s="504"/>
      <c r="K11606" s="458"/>
    </row>
    <row r="11607" spans="1:11" ht="20.399999999999999">
      <c r="A11607" s="450"/>
      <c r="B11607" s="1664" t="s">
        <v>1120</v>
      </c>
      <c r="C11607" s="1665"/>
      <c r="D11607" s="1665"/>
      <c r="E11607" s="1666"/>
      <c r="F11607" s="505" t="s">
        <v>873</v>
      </c>
      <c r="G11607" s="506"/>
      <c r="H11607" s="507" t="s">
        <v>560</v>
      </c>
      <c r="I11607" s="508" t="s">
        <v>1121</v>
      </c>
      <c r="J11607" s="509" t="s">
        <v>1122</v>
      </c>
      <c r="K11607" s="458"/>
    </row>
    <row r="11608" spans="1:11">
      <c r="A11608" s="450"/>
      <c r="B11608" s="510"/>
      <c r="C11608" s="511"/>
      <c r="D11608" s="512"/>
      <c r="E11608" s="513"/>
      <c r="F11608" s="514"/>
      <c r="G11608" s="515"/>
      <c r="H11608" s="516"/>
      <c r="I11608" s="484"/>
      <c r="J11608" s="485"/>
      <c r="K11608" s="458"/>
    </row>
    <row r="11609" spans="1:11">
      <c r="A11609" s="450"/>
      <c r="B11609" s="517"/>
      <c r="C11609" s="518"/>
      <c r="D11609" s="459"/>
      <c r="E11609" s="487"/>
      <c r="F11609" s="488"/>
      <c r="G11609" s="519"/>
      <c r="H11609" s="520"/>
      <c r="I11609" s="521"/>
      <c r="J11609" s="492"/>
      <c r="K11609" s="458"/>
    </row>
    <row r="11610" spans="1:11">
      <c r="A11610" s="450"/>
      <c r="B11610" s="517" t="s">
        <v>734</v>
      </c>
      <c r="C11610" s="518"/>
      <c r="D11610" s="459"/>
      <c r="E11610" s="487"/>
      <c r="F11610" s="488"/>
      <c r="G11610" s="519"/>
      <c r="H11610" s="520">
        <v>0.28000000000000003</v>
      </c>
      <c r="I11610" s="521">
        <f>VLOOKUP(B11610,'MÃO DE OBRA'!$A:$E,5,FALSE)/220</f>
        <v>23.596363636363641</v>
      </c>
      <c r="J11610" s="492">
        <f t="shared" ref="J11610:J11611" si="326">H11610*I11610</f>
        <v>6.6069818181818203</v>
      </c>
      <c r="K11610" s="458"/>
    </row>
    <row r="11611" spans="1:11">
      <c r="A11611" s="450"/>
      <c r="B11611" s="517" t="s">
        <v>741</v>
      </c>
      <c r="C11611" s="518"/>
      <c r="D11611" s="459"/>
      <c r="E11611" s="487"/>
      <c r="F11611" s="488"/>
      <c r="G11611" s="519"/>
      <c r="H11611" s="520">
        <v>0.28000000000000003</v>
      </c>
      <c r="I11611" s="521">
        <f>VLOOKUP(B11611,'MÃO DE OBRA'!$A:$E,5,FALSE)/220</f>
        <v>14.214</v>
      </c>
      <c r="J11611" s="492">
        <f t="shared" si="326"/>
        <v>3.9799200000000003</v>
      </c>
      <c r="K11611" s="458"/>
    </row>
    <row r="11612" spans="1:11">
      <c r="A11612" s="450"/>
      <c r="B11612" s="517"/>
      <c r="C11612" s="518"/>
      <c r="D11612" s="459"/>
      <c r="E11612" s="487"/>
      <c r="F11612" s="488"/>
      <c r="G11612" s="519"/>
      <c r="H11612" s="520"/>
      <c r="I11612" s="491"/>
      <c r="J11612" s="492">
        <f>H11612*I11612</f>
        <v>0</v>
      </c>
      <c r="K11612" s="458"/>
    </row>
    <row r="11613" spans="1:11">
      <c r="A11613" s="450"/>
      <c r="B11613" s="499" t="s">
        <v>1119</v>
      </c>
      <c r="C11613" s="502"/>
      <c r="D11613" s="502"/>
      <c r="E11613" s="502"/>
      <c r="F11613" s="502"/>
      <c r="G11613" s="502"/>
      <c r="H11613" s="502"/>
      <c r="I11613" s="522" t="s">
        <v>138</v>
      </c>
      <c r="J11613" s="501">
        <f>SUM(J11608:J11612)</f>
        <v>10.58690181818182</v>
      </c>
      <c r="K11613" s="458"/>
    </row>
    <row r="11614" spans="1:11">
      <c r="A11614" s="450"/>
      <c r="B11614" s="523"/>
      <c r="C11614" s="523"/>
      <c r="D11614" s="523"/>
      <c r="E11614" s="523"/>
      <c r="F11614" s="523"/>
      <c r="G11614" s="523"/>
      <c r="H11614" s="523"/>
      <c r="I11614" s="524"/>
      <c r="J11614" s="523"/>
      <c r="K11614" s="458"/>
    </row>
    <row r="11615" spans="1:11">
      <c r="A11615" s="450"/>
      <c r="B11615" s="525" t="s">
        <v>1123</v>
      </c>
      <c r="C11615" s="526"/>
      <c r="D11615" s="523"/>
      <c r="E11615" s="527">
        <v>1</v>
      </c>
      <c r="F11615" s="528" t="s">
        <v>1563</v>
      </c>
      <c r="G11615" s="506"/>
      <c r="H11615" s="506"/>
      <c r="I11615" s="529" t="s">
        <v>1124</v>
      </c>
      <c r="J11615" s="501">
        <f>J11605+J11613</f>
        <v>10.58690181818182</v>
      </c>
      <c r="K11615" s="458"/>
    </row>
    <row r="11616" spans="1:11">
      <c r="A11616" s="450"/>
      <c r="B11616" s="530"/>
      <c r="C11616" s="523"/>
      <c r="D11616" s="523"/>
      <c r="E11616" s="531"/>
      <c r="F11616" s="532"/>
      <c r="G11616" s="532"/>
      <c r="H11616" s="532"/>
      <c r="I11616" s="524"/>
      <c r="J11616" s="523"/>
      <c r="K11616" s="458"/>
    </row>
    <row r="11617" spans="1:11" ht="20.399999999999999">
      <c r="A11617" s="450"/>
      <c r="B11617" s="1667" t="s">
        <v>481</v>
      </c>
      <c r="C11617" s="1668"/>
      <c r="D11617" s="1668"/>
      <c r="E11617" s="1669"/>
      <c r="F11617" s="533" t="s">
        <v>873</v>
      </c>
      <c r="G11617" s="534" t="s">
        <v>493</v>
      </c>
      <c r="H11617" s="507" t="s">
        <v>1115</v>
      </c>
      <c r="I11617" s="535" t="s">
        <v>480</v>
      </c>
      <c r="J11617" s="536" t="s">
        <v>482</v>
      </c>
      <c r="K11617" s="458"/>
    </row>
    <row r="11618" spans="1:11">
      <c r="A11618" s="450"/>
      <c r="B11618" s="537"/>
      <c r="C11618" s="538"/>
      <c r="D11618" s="538"/>
      <c r="E11618" s="539"/>
      <c r="F11618" s="540"/>
      <c r="G11618" s="541"/>
      <c r="H11618" s="547"/>
      <c r="I11618" s="543"/>
      <c r="J11618" s="485"/>
      <c r="K11618" s="458"/>
    </row>
    <row r="11619" spans="1:11">
      <c r="A11619" s="450"/>
      <c r="B11619" s="537"/>
      <c r="C11619" s="518"/>
      <c r="D11619" s="518"/>
      <c r="E11619" s="487"/>
      <c r="F11619" s="540"/>
      <c r="G11619" s="541"/>
      <c r="H11619" s="547"/>
      <c r="I11619" s="543"/>
      <c r="J11619" s="492"/>
      <c r="K11619" s="458"/>
    </row>
    <row r="11620" spans="1:11">
      <c r="A11620" s="450"/>
      <c r="B11620" s="517"/>
      <c r="C11620" s="518"/>
      <c r="D11620" s="518"/>
      <c r="E11620" s="487"/>
      <c r="F11620" s="488"/>
      <c r="G11620" s="546"/>
      <c r="H11620" s="547"/>
      <c r="I11620" s="543"/>
      <c r="J11620" s="492">
        <f>H11620*I11620*E11602*F11602</f>
        <v>0</v>
      </c>
      <c r="K11620" s="458"/>
    </row>
    <row r="11621" spans="1:11">
      <c r="A11621" s="450"/>
      <c r="B11621" s="517"/>
      <c r="C11621" s="526"/>
      <c r="D11621" s="526"/>
      <c r="E11621" s="494"/>
      <c r="F11621" s="488"/>
      <c r="G11621" s="468"/>
      <c r="H11621" s="547"/>
      <c r="I11621" s="548"/>
      <c r="J11621" s="492">
        <f>H11621*I11621*E11603*F11603</f>
        <v>0</v>
      </c>
      <c r="K11621" s="458"/>
    </row>
    <row r="11622" spans="1:11">
      <c r="A11622" s="450"/>
      <c r="B11622" s="550" t="s">
        <v>1119</v>
      </c>
      <c r="C11622" s="526"/>
      <c r="D11622" s="526"/>
      <c r="E11622" s="526"/>
      <c r="F11622" s="523"/>
      <c r="G11622" s="526"/>
      <c r="H11622" s="551"/>
      <c r="I11622" s="552" t="s">
        <v>138</v>
      </c>
      <c r="J11622" s="501">
        <f>SUM(J11618:J11621)</f>
        <v>0</v>
      </c>
      <c r="K11622" s="458"/>
    </row>
    <row r="11623" spans="1:11">
      <c r="A11623" s="450"/>
      <c r="B11623" s="553"/>
      <c r="C11623" s="526"/>
      <c r="D11623" s="526"/>
      <c r="E11623" s="554"/>
      <c r="F11623" s="555"/>
      <c r="G11623" s="506"/>
      <c r="H11623" s="506"/>
      <c r="I11623" s="529"/>
      <c r="J11623" s="554"/>
      <c r="K11623" s="458"/>
    </row>
    <row r="11624" spans="1:11" ht="20.399999999999999">
      <c r="A11624" s="450"/>
      <c r="B11624" s="1667" t="s">
        <v>1125</v>
      </c>
      <c r="C11624" s="1668"/>
      <c r="D11624" s="1668"/>
      <c r="E11624" s="1668"/>
      <c r="F11624" s="1669"/>
      <c r="G11624" s="556" t="s">
        <v>494</v>
      </c>
      <c r="H11624" s="506" t="s">
        <v>1126</v>
      </c>
      <c r="I11624" s="557" t="s">
        <v>1115</v>
      </c>
      <c r="J11624" s="509" t="s">
        <v>482</v>
      </c>
      <c r="K11624" s="458"/>
    </row>
    <row r="11625" spans="1:11">
      <c r="A11625" s="450"/>
      <c r="B11625" s="558"/>
      <c r="C11625" s="559"/>
      <c r="D11625" s="560"/>
      <c r="E11625" s="560"/>
      <c r="F11625" s="561"/>
      <c r="G11625" s="489"/>
      <c r="H11625" s="489"/>
      <c r="I11625" s="562"/>
      <c r="J11625" s="492"/>
      <c r="K11625" s="458"/>
    </row>
    <row r="11626" spans="1:11">
      <c r="A11626" s="450"/>
      <c r="B11626" s="563"/>
      <c r="C11626" s="564"/>
      <c r="D11626" s="565"/>
      <c r="E11626" s="565"/>
      <c r="F11626" s="566"/>
      <c r="G11626" s="489"/>
      <c r="H11626" s="489"/>
      <c r="I11626" s="562"/>
      <c r="J11626" s="492"/>
      <c r="K11626" s="458"/>
    </row>
    <row r="11627" spans="1:11">
      <c r="A11627" s="450"/>
      <c r="B11627" s="1670" t="s">
        <v>138</v>
      </c>
      <c r="C11627" s="1670"/>
      <c r="D11627" s="1670"/>
      <c r="E11627" s="1670"/>
      <c r="F11627" s="1670"/>
      <c r="G11627" s="1670"/>
      <c r="H11627" s="1670"/>
      <c r="I11627" s="1670"/>
      <c r="J11627" s="501">
        <f>SUM(J11625:J11626)</f>
        <v>0</v>
      </c>
      <c r="K11627" s="458"/>
    </row>
    <row r="11628" spans="1:11">
      <c r="A11628" s="450"/>
      <c r="B11628" s="567"/>
      <c r="C11628" s="511"/>
      <c r="D11628" s="511"/>
      <c r="E11628" s="568"/>
      <c r="F11628" s="569"/>
      <c r="G11628" s="570"/>
      <c r="H11628" s="570"/>
      <c r="I11628" s="571"/>
      <c r="J11628" s="572"/>
      <c r="K11628" s="458"/>
    </row>
    <row r="11629" spans="1:11">
      <c r="A11629" s="450"/>
      <c r="B11629" s="573" t="s">
        <v>1127</v>
      </c>
      <c r="C11629" s="573"/>
      <c r="D11629" s="550"/>
      <c r="E11629" s="523"/>
      <c r="F11629" s="523"/>
      <c r="G11629" s="523"/>
      <c r="H11629" s="574"/>
      <c r="I11629" s="575"/>
      <c r="J11629" s="639">
        <f>(J11615+J11622+J11627)/E11615</f>
        <v>10.58690181818182</v>
      </c>
      <c r="K11629" s="458"/>
    </row>
    <row r="11630" spans="1:11">
      <c r="A11630" s="450"/>
      <c r="B11630" s="553"/>
      <c r="C11630" s="526"/>
      <c r="D11630" s="526"/>
      <c r="E11630" s="554"/>
      <c r="F11630" s="555"/>
      <c r="G11630" s="506"/>
      <c r="H11630" s="506"/>
      <c r="I11630" s="529"/>
      <c r="J11630" s="576"/>
      <c r="K11630" s="458"/>
    </row>
    <row r="11631" spans="1:11" ht="20.399999999999999">
      <c r="A11631" s="450"/>
      <c r="B11631" s="1667" t="s">
        <v>1128</v>
      </c>
      <c r="C11631" s="1668"/>
      <c r="D11631" s="1668"/>
      <c r="E11631" s="1668"/>
      <c r="F11631" s="1669"/>
      <c r="G11631" s="556" t="s">
        <v>494</v>
      </c>
      <c r="H11631" s="506" t="s">
        <v>1126</v>
      </c>
      <c r="I11631" s="557" t="s">
        <v>1115</v>
      </c>
      <c r="J11631" s="509" t="s">
        <v>482</v>
      </c>
      <c r="K11631" s="458"/>
    </row>
    <row r="11632" spans="1:11">
      <c r="A11632" s="450"/>
      <c r="B11632" s="558" t="s">
        <v>1663</v>
      </c>
      <c r="C11632" s="559"/>
      <c r="D11632" s="560"/>
      <c r="E11632" s="560"/>
      <c r="F11632" s="561"/>
      <c r="G11632" s="489">
        <v>1</v>
      </c>
      <c r="H11632" s="489" t="s">
        <v>1126</v>
      </c>
      <c r="I11632" s="562">
        <v>6.85</v>
      </c>
      <c r="J11632" s="492">
        <f t="shared" ref="J11632:J11636" si="327">G11632*I11632</f>
        <v>6.85</v>
      </c>
      <c r="K11632" s="458"/>
    </row>
    <row r="11633" spans="1:11">
      <c r="A11633" s="450"/>
      <c r="B11633" s="563"/>
      <c r="C11633" s="564"/>
      <c r="D11633" s="565"/>
      <c r="E11633" s="565"/>
      <c r="F11633" s="566"/>
      <c r="G11633" s="489"/>
      <c r="H11633" s="489"/>
      <c r="I11633" s="562"/>
      <c r="J11633" s="492">
        <f t="shared" si="327"/>
        <v>0</v>
      </c>
      <c r="K11633" s="458"/>
    </row>
    <row r="11634" spans="1:11">
      <c r="A11634" s="450"/>
      <c r="B11634" s="563"/>
      <c r="C11634" s="564"/>
      <c r="D11634" s="565"/>
      <c r="E11634" s="565"/>
      <c r="F11634" s="566"/>
      <c r="G11634" s="489"/>
      <c r="H11634" s="489"/>
      <c r="I11634" s="743"/>
      <c r="J11634" s="492">
        <f t="shared" si="327"/>
        <v>0</v>
      </c>
      <c r="K11634" s="458"/>
    </row>
    <row r="11635" spans="1:11">
      <c r="A11635" s="450"/>
      <c r="B11635" s="563"/>
      <c r="C11635" s="564"/>
      <c r="D11635" s="565"/>
      <c r="E11635" s="565"/>
      <c r="F11635" s="566"/>
      <c r="G11635" s="489"/>
      <c r="H11635" s="489"/>
      <c r="I11635" s="743"/>
      <c r="J11635" s="492">
        <f t="shared" si="327"/>
        <v>0</v>
      </c>
      <c r="K11635" s="458"/>
    </row>
    <row r="11636" spans="1:11">
      <c r="A11636" s="450"/>
      <c r="B11636" s="563"/>
      <c r="C11636" s="564"/>
      <c r="D11636" s="565"/>
      <c r="E11636" s="565"/>
      <c r="F11636" s="566"/>
      <c r="G11636" s="489"/>
      <c r="H11636" s="489"/>
      <c r="I11636" s="743"/>
      <c r="J11636" s="492">
        <f t="shared" si="327"/>
        <v>0</v>
      </c>
      <c r="K11636" s="458"/>
    </row>
    <row r="11637" spans="1:11">
      <c r="A11637" s="450"/>
      <c r="B11637" s="563"/>
      <c r="C11637" s="564"/>
      <c r="D11637" s="565"/>
      <c r="E11637" s="565"/>
      <c r="F11637" s="566"/>
      <c r="G11637" s="489"/>
      <c r="H11637" s="489"/>
      <c r="I11637" s="743"/>
      <c r="J11637" s="492"/>
      <c r="K11637" s="458"/>
    </row>
    <row r="11638" spans="1:11">
      <c r="A11638" s="450"/>
      <c r="B11638" s="563"/>
      <c r="C11638" s="564"/>
      <c r="D11638" s="565"/>
      <c r="E11638" s="565"/>
      <c r="F11638" s="566"/>
      <c r="G11638" s="489"/>
      <c r="H11638" s="489"/>
      <c r="I11638" s="743"/>
      <c r="J11638" s="492"/>
      <c r="K11638" s="458"/>
    </row>
    <row r="11639" spans="1:11">
      <c r="A11639" s="450"/>
      <c r="B11639" s="581"/>
      <c r="C11639" s="523"/>
      <c r="D11639" s="523"/>
      <c r="E11639" s="582"/>
      <c r="F11639" s="583"/>
      <c r="G11639" s="532"/>
      <c r="H11639" s="532"/>
      <c r="I11639" s="524" t="s">
        <v>138</v>
      </c>
      <c r="J11639" s="501">
        <f>SUM(J11632:J11638)</f>
        <v>6.85</v>
      </c>
      <c r="K11639" s="458"/>
    </row>
    <row r="11640" spans="1:11">
      <c r="A11640" s="450"/>
      <c r="B11640" s="584"/>
      <c r="C11640" s="523"/>
      <c r="D11640" s="523"/>
      <c r="E11640" s="582"/>
      <c r="F11640" s="583"/>
      <c r="G11640" s="532"/>
      <c r="H11640" s="532"/>
      <c r="I11640" s="524"/>
      <c r="J11640" s="582"/>
      <c r="K11640" s="458"/>
    </row>
    <row r="11641" spans="1:11" ht="20.399999999999999">
      <c r="A11641" s="450"/>
      <c r="B11641" s="1667" t="s">
        <v>1141</v>
      </c>
      <c r="C11641" s="1668"/>
      <c r="D11641" s="1668"/>
      <c r="E11641" s="1668"/>
      <c r="F11641" s="1669"/>
      <c r="G11641" s="587" t="s">
        <v>494</v>
      </c>
      <c r="H11641" s="506" t="s">
        <v>1115</v>
      </c>
      <c r="I11641" s="557"/>
      <c r="J11641" s="509" t="s">
        <v>482</v>
      </c>
      <c r="K11641" s="458"/>
    </row>
    <row r="11642" spans="1:11">
      <c r="A11642" s="450"/>
      <c r="B11642" s="1654"/>
      <c r="C11642" s="1655"/>
      <c r="D11642" s="1655"/>
      <c r="E11642" s="1655"/>
      <c r="F11642" s="1656"/>
      <c r="G11642" s="489"/>
      <c r="H11642" s="1657"/>
      <c r="I11642" s="1658"/>
      <c r="J11642" s="492"/>
      <c r="K11642" s="458"/>
    </row>
    <row r="11643" spans="1:11">
      <c r="A11643" s="450"/>
      <c r="B11643" s="1659"/>
      <c r="C11643" s="1660"/>
      <c r="D11643" s="1660"/>
      <c r="E11643" s="1660"/>
      <c r="F11643" s="1661"/>
      <c r="G11643" s="496"/>
      <c r="H11643" s="1662"/>
      <c r="I11643" s="1663"/>
      <c r="J11643" s="492"/>
      <c r="K11643" s="458"/>
    </row>
    <row r="11644" spans="1:11">
      <c r="A11644" s="450"/>
      <c r="B11644" s="581"/>
      <c r="C11644" s="523"/>
      <c r="D11644" s="523"/>
      <c r="E11644" s="582"/>
      <c r="F11644" s="583"/>
      <c r="G11644" s="532"/>
      <c r="H11644" s="532"/>
      <c r="I11644" s="524" t="s">
        <v>138</v>
      </c>
      <c r="J11644" s="501">
        <f>SUM(J11642:J11643)</f>
        <v>0</v>
      </c>
      <c r="K11644" s="458"/>
    </row>
    <row r="11645" spans="1:11">
      <c r="A11645" s="450"/>
      <c r="B11645" s="523"/>
      <c r="C11645" s="523"/>
      <c r="D11645" s="523"/>
      <c r="E11645" s="523"/>
      <c r="F11645" s="523"/>
      <c r="G11645" s="523"/>
      <c r="H11645" s="523"/>
      <c r="I11645" s="524"/>
      <c r="J11645" s="523"/>
      <c r="K11645" s="458"/>
    </row>
    <row r="11646" spans="1:11">
      <c r="A11646" s="450"/>
      <c r="B11646" s="1645" t="s">
        <v>1142</v>
      </c>
      <c r="C11646" s="1646"/>
      <c r="D11646" s="1646"/>
      <c r="E11646" s="1646"/>
      <c r="F11646" s="1646"/>
      <c r="G11646" s="1646"/>
      <c r="H11646" s="1646"/>
      <c r="I11646" s="1647"/>
      <c r="J11646" s="573">
        <f>J11644+J11639+J11629</f>
        <v>17.43690181818182</v>
      </c>
      <c r="K11646" s="458"/>
    </row>
    <row r="11647" spans="1:11">
      <c r="A11647" s="450"/>
      <c r="B11647" s="523"/>
      <c r="C11647" s="523"/>
      <c r="D11647" s="523"/>
      <c r="E11647" s="523"/>
      <c r="F11647" s="523"/>
      <c r="G11647" s="523"/>
      <c r="H11647" s="523"/>
      <c r="I11647" s="524"/>
      <c r="J11647" s="523"/>
      <c r="K11647" s="458"/>
    </row>
    <row r="11648" spans="1:11">
      <c r="A11648" s="450"/>
      <c r="B11648" s="1645" t="s">
        <v>1143</v>
      </c>
      <c r="C11648" s="1646"/>
      <c r="D11648" s="1646"/>
      <c r="E11648" s="1646"/>
      <c r="F11648" s="1646"/>
      <c r="G11648" s="1646"/>
      <c r="H11648" s="1646"/>
      <c r="I11648" s="1647"/>
      <c r="J11648" s="501">
        <f>J11646*0</f>
        <v>0</v>
      </c>
      <c r="K11648" s="458"/>
    </row>
    <row r="11649" spans="1:11">
      <c r="A11649" s="450"/>
      <c r="B11649" s="523"/>
      <c r="C11649" s="523"/>
      <c r="D11649" s="523"/>
      <c r="E11649" s="523"/>
      <c r="F11649" s="523"/>
      <c r="G11649" s="523"/>
      <c r="H11649" s="523"/>
      <c r="I11649" s="524"/>
      <c r="J11649" s="523"/>
      <c r="K11649" s="458"/>
    </row>
    <row r="11650" spans="1:11">
      <c r="A11650" s="450"/>
      <c r="B11650" s="1645" t="s">
        <v>1144</v>
      </c>
      <c r="C11650" s="1646"/>
      <c r="D11650" s="1646"/>
      <c r="E11650" s="1646"/>
      <c r="F11650" s="1646"/>
      <c r="G11650" s="1646"/>
      <c r="H11650" s="1646"/>
      <c r="I11650" s="1647"/>
      <c r="J11650" s="573">
        <f>J11646+J11648</f>
        <v>17.43690181818182</v>
      </c>
      <c r="K11650" s="458"/>
    </row>
    <row r="11651" spans="1:11">
      <c r="A11651" s="450"/>
      <c r="B11651" s="511"/>
      <c r="C11651" s="511"/>
      <c r="D11651" s="511"/>
      <c r="E11651" s="511"/>
      <c r="F11651" s="511"/>
      <c r="G11651" s="511"/>
      <c r="H11651" s="511"/>
      <c r="I11651" s="571"/>
      <c r="J11651" s="511"/>
      <c r="K11651" s="458"/>
    </row>
    <row r="11652" spans="1:11">
      <c r="A11652" s="450"/>
      <c r="B11652" s="589"/>
      <c r="C11652" s="559"/>
      <c r="D11652" s="559"/>
      <c r="E11652" s="559"/>
      <c r="F11652" s="559"/>
      <c r="G11652" s="559"/>
      <c r="H11652" s="559"/>
      <c r="I11652" s="559"/>
      <c r="J11652" s="590"/>
      <c r="K11652" s="458"/>
    </row>
    <row r="11653" spans="1:11">
      <c r="A11653" s="450"/>
      <c r="B11653" s="591"/>
      <c r="C11653" s="592"/>
      <c r="D11653" s="593"/>
      <c r="E11653" s="593"/>
      <c r="F11653" s="594" t="s">
        <v>1119</v>
      </c>
      <c r="G11653" s="595" t="s">
        <v>1119</v>
      </c>
      <c r="H11653" s="592"/>
      <c r="I11653" s="592"/>
      <c r="J11653" s="596"/>
      <c r="K11653" s="458"/>
    </row>
    <row r="11654" spans="1:11">
      <c r="A11654" s="450"/>
      <c r="B11654" s="459"/>
      <c r="C11654" s="459"/>
      <c r="D11654" s="459"/>
      <c r="E11654" s="459"/>
      <c r="F11654" s="459"/>
      <c r="G11654" s="459"/>
      <c r="H11654" s="459"/>
      <c r="I11654" s="459"/>
      <c r="J11654" s="459"/>
      <c r="K11654" s="458"/>
    </row>
    <row r="11655" spans="1:11">
      <c r="A11655" s="450"/>
      <c r="B11655" s="597"/>
      <c r="C11655" s="598"/>
      <c r="D11655" s="598"/>
      <c r="E11655" s="598"/>
      <c r="F11655" s="599"/>
      <c r="G11655" s="600" t="s">
        <v>482</v>
      </c>
      <c r="H11655" s="502"/>
      <c r="I11655" s="502"/>
      <c r="J11655" s="505"/>
      <c r="K11655" s="458"/>
    </row>
    <row r="11656" spans="1:11">
      <c r="A11656" s="450"/>
      <c r="B11656" s="601"/>
      <c r="C11656" s="602"/>
      <c r="D11656" s="602"/>
      <c r="E11656" s="602"/>
      <c r="F11656" s="603"/>
      <c r="G11656" s="1648" t="s">
        <v>1145</v>
      </c>
      <c r="H11656" s="1649"/>
      <c r="I11656" s="1649"/>
      <c r="J11656" s="1650"/>
      <c r="K11656" s="458"/>
    </row>
    <row r="11657" spans="1:11">
      <c r="A11657" s="450"/>
      <c r="B11657" s="604"/>
      <c r="C11657" s="605"/>
      <c r="D11657" s="605"/>
      <c r="E11657" s="605"/>
      <c r="F11657" s="606"/>
      <c r="G11657" s="607"/>
      <c r="H11657" s="1651"/>
      <c r="I11657" s="1652"/>
      <c r="J11657" s="1653"/>
      <c r="K11657" s="458"/>
    </row>
    <row r="11658" spans="1:11" ht="15" thickBot="1">
      <c r="A11658" s="608"/>
      <c r="B11658" s="609"/>
      <c r="C11658" s="609"/>
      <c r="D11658" s="609"/>
      <c r="E11658" s="609"/>
      <c r="F11658" s="609"/>
      <c r="G11658" s="609"/>
      <c r="H11658" s="609"/>
      <c r="I11658" s="609"/>
      <c r="J11658" s="609"/>
      <c r="K11658" s="610"/>
    </row>
    <row r="11659" spans="1:11">
      <c r="A11659" s="447"/>
      <c r="B11659" s="448"/>
      <c r="C11659" s="448"/>
      <c r="D11659" s="448"/>
      <c r="E11659" s="448"/>
      <c r="F11659" s="448"/>
      <c r="G11659" s="448"/>
      <c r="H11659" s="448"/>
      <c r="I11659" s="448"/>
      <c r="J11659" s="448"/>
      <c r="K11659" s="449"/>
    </row>
    <row r="11660" spans="1:11">
      <c r="A11660" s="450"/>
      <c r="B11660" s="451" t="s">
        <v>141</v>
      </c>
      <c r="C11660" s="452"/>
      <c r="D11660" s="453" t="s">
        <v>1105</v>
      </c>
      <c r="E11660" s="454"/>
      <c r="F11660" s="455"/>
      <c r="G11660" s="455"/>
      <c r="H11660" s="456"/>
      <c r="I11660" s="456"/>
      <c r="J11660" s="457"/>
      <c r="K11660" s="458"/>
    </row>
    <row r="11661" spans="1:11">
      <c r="A11661" s="450"/>
      <c r="B11661" s="459"/>
      <c r="C11661" s="459"/>
      <c r="D11661" s="459"/>
      <c r="E11661" s="459"/>
      <c r="F11661" s="459"/>
      <c r="G11661" s="459"/>
      <c r="H11661" s="459"/>
      <c r="I11661" s="459"/>
      <c r="J11661" s="459"/>
      <c r="K11661" s="458"/>
    </row>
    <row r="11662" spans="1:11">
      <c r="A11662" s="450"/>
      <c r="B11662" s="460" t="s">
        <v>1173</v>
      </c>
      <c r="C11662" s="461" t="s">
        <v>1107</v>
      </c>
      <c r="D11662" s="1671" t="s">
        <v>198</v>
      </c>
      <c r="E11662" s="1672"/>
      <c r="F11662" s="1672"/>
      <c r="G11662" s="1672"/>
      <c r="H11662" s="1672"/>
      <c r="I11662" s="1673"/>
      <c r="J11662" s="462" t="s">
        <v>1108</v>
      </c>
      <c r="K11662" s="458"/>
    </row>
    <row r="11663" spans="1:11">
      <c r="A11663" s="450"/>
      <c r="B11663" s="463">
        <v>81324</v>
      </c>
      <c r="C11663" s="464"/>
      <c r="D11663" s="1674" t="s">
        <v>1664</v>
      </c>
      <c r="E11663" s="1675"/>
      <c r="F11663" s="1675"/>
      <c r="G11663" s="1675"/>
      <c r="H11663" s="1675"/>
      <c r="I11663" s="1676"/>
      <c r="J11663" s="468" t="str">
        <f>F11680</f>
        <v>U</v>
      </c>
      <c r="K11663" s="458"/>
    </row>
    <row r="11664" spans="1:11">
      <c r="A11664" s="450"/>
      <c r="B11664" s="469"/>
      <c r="C11664" s="469"/>
      <c r="D11664" s="469"/>
      <c r="E11664" s="469"/>
      <c r="F11664" s="469"/>
      <c r="G11664" s="469"/>
      <c r="H11664" s="469"/>
      <c r="I11664" s="470"/>
      <c r="J11664" s="471"/>
      <c r="K11664" s="458"/>
    </row>
    <row r="11665" spans="1:11">
      <c r="A11665" s="450"/>
      <c r="B11665" s="1648" t="s">
        <v>1111</v>
      </c>
      <c r="C11665" s="1650"/>
      <c r="D11665" s="1679" t="s">
        <v>873</v>
      </c>
      <c r="E11665" s="1681" t="s">
        <v>1112</v>
      </c>
      <c r="F11665" s="472" t="s">
        <v>1113</v>
      </c>
      <c r="G11665" s="473"/>
      <c r="H11665" s="472" t="s">
        <v>1114</v>
      </c>
      <c r="I11665" s="473"/>
      <c r="J11665" s="474" t="s">
        <v>1115</v>
      </c>
      <c r="K11665" s="458"/>
    </row>
    <row r="11666" spans="1:11">
      <c r="A11666" s="450"/>
      <c r="B11666" s="1677"/>
      <c r="C11666" s="1678"/>
      <c r="D11666" s="1680"/>
      <c r="E11666" s="1682"/>
      <c r="F11666" s="475" t="s">
        <v>1116</v>
      </c>
      <c r="G11666" s="475" t="s">
        <v>1117</v>
      </c>
      <c r="H11666" s="475" t="s">
        <v>1116</v>
      </c>
      <c r="I11666" s="476" t="s">
        <v>1117</v>
      </c>
      <c r="J11666" s="477" t="s">
        <v>1118</v>
      </c>
      <c r="K11666" s="458"/>
    </row>
    <row r="11667" spans="1:11">
      <c r="A11667" s="450"/>
      <c r="B11667" s="486"/>
      <c r="C11667" s="487"/>
      <c r="D11667" s="488"/>
      <c r="E11667" s="481"/>
      <c r="F11667" s="481"/>
      <c r="G11667" s="482"/>
      <c r="H11667" s="490"/>
      <c r="I11667" s="484"/>
      <c r="J11667" s="492"/>
      <c r="K11667" s="458"/>
    </row>
    <row r="11668" spans="1:11">
      <c r="A11668" s="450"/>
      <c r="B11668" s="486"/>
      <c r="C11668" s="487"/>
      <c r="D11668" s="488"/>
      <c r="E11668" s="489"/>
      <c r="F11668" s="489"/>
      <c r="G11668" s="489"/>
      <c r="H11668" s="490"/>
      <c r="I11668" s="491"/>
      <c r="J11668" s="492">
        <f>H11668*F11668*E11668+I11668*G11668*E11668</f>
        <v>0</v>
      </c>
      <c r="K11668" s="458"/>
    </row>
    <row r="11669" spans="1:11">
      <c r="A11669" s="450"/>
      <c r="B11669" s="493"/>
      <c r="C11669" s="494"/>
      <c r="D11669" s="495"/>
      <c r="E11669" s="496"/>
      <c r="F11669" s="496"/>
      <c r="G11669" s="496"/>
      <c r="H11669" s="497"/>
      <c r="I11669" s="498"/>
      <c r="J11669" s="492">
        <f>H11669*F11669*E11669+I11669*G11669*E11669</f>
        <v>0</v>
      </c>
      <c r="K11669" s="458"/>
    </row>
    <row r="11670" spans="1:11">
      <c r="A11670" s="450"/>
      <c r="B11670" s="499" t="s">
        <v>1119</v>
      </c>
      <c r="C11670" s="469"/>
      <c r="D11670" s="469"/>
      <c r="E11670" s="469"/>
      <c r="F11670" s="469"/>
      <c r="G11670" s="469"/>
      <c r="H11670" s="469"/>
      <c r="I11670" s="500" t="s">
        <v>138</v>
      </c>
      <c r="J11670" s="501">
        <f>SUM(J11667:J11669)</f>
        <v>0</v>
      </c>
      <c r="K11670" s="458"/>
    </row>
    <row r="11671" spans="1:11">
      <c r="A11671" s="450"/>
      <c r="B11671" s="502"/>
      <c r="C11671" s="502"/>
      <c r="D11671" s="502"/>
      <c r="E11671" s="502"/>
      <c r="F11671" s="502"/>
      <c r="G11671" s="502"/>
      <c r="H11671" s="502"/>
      <c r="I11671" s="503"/>
      <c r="J11671" s="504"/>
      <c r="K11671" s="458"/>
    </row>
    <row r="11672" spans="1:11" ht="20.399999999999999">
      <c r="A11672" s="450"/>
      <c r="B11672" s="1664" t="s">
        <v>1120</v>
      </c>
      <c r="C11672" s="1665"/>
      <c r="D11672" s="1665"/>
      <c r="E11672" s="1666"/>
      <c r="F11672" s="505" t="s">
        <v>873</v>
      </c>
      <c r="G11672" s="506"/>
      <c r="H11672" s="507" t="s">
        <v>560</v>
      </c>
      <c r="I11672" s="508" t="s">
        <v>1121</v>
      </c>
      <c r="J11672" s="509" t="s">
        <v>1122</v>
      </c>
      <c r="K11672" s="458"/>
    </row>
    <row r="11673" spans="1:11">
      <c r="A11673" s="450"/>
      <c r="B11673" s="510"/>
      <c r="C11673" s="511"/>
      <c r="D11673" s="512"/>
      <c r="E11673" s="513"/>
      <c r="F11673" s="514"/>
      <c r="G11673" s="515"/>
      <c r="H11673" s="516"/>
      <c r="I11673" s="484"/>
      <c r="J11673" s="485"/>
      <c r="K11673" s="458"/>
    </row>
    <row r="11674" spans="1:11">
      <c r="A11674" s="450"/>
      <c r="B11674" s="517"/>
      <c r="C11674" s="518"/>
      <c r="D11674" s="459"/>
      <c r="E11674" s="487"/>
      <c r="F11674" s="488"/>
      <c r="G11674" s="519"/>
      <c r="H11674" s="520"/>
      <c r="I11674" s="521"/>
      <c r="J11674" s="492"/>
      <c r="K11674" s="458"/>
    </row>
    <row r="11675" spans="1:11">
      <c r="A11675" s="450"/>
      <c r="B11675" s="517" t="s">
        <v>734</v>
      </c>
      <c r="C11675" s="518"/>
      <c r="D11675" s="459"/>
      <c r="E11675" s="487"/>
      <c r="F11675" s="488"/>
      <c r="G11675" s="519"/>
      <c r="H11675" s="520">
        <v>0.28000000000000003</v>
      </c>
      <c r="I11675" s="521">
        <f>VLOOKUP(B11675,'MÃO DE OBRA'!$A:$E,5,FALSE)/220</f>
        <v>23.596363636363641</v>
      </c>
      <c r="J11675" s="492">
        <f t="shared" ref="J11675:J11676" si="328">H11675*I11675</f>
        <v>6.6069818181818203</v>
      </c>
      <c r="K11675" s="458"/>
    </row>
    <row r="11676" spans="1:11">
      <c r="A11676" s="450"/>
      <c r="B11676" s="517" t="s">
        <v>741</v>
      </c>
      <c r="C11676" s="518"/>
      <c r="D11676" s="459"/>
      <c r="E11676" s="487"/>
      <c r="F11676" s="488"/>
      <c r="G11676" s="519"/>
      <c r="H11676" s="520">
        <v>0.28000000000000003</v>
      </c>
      <c r="I11676" s="521">
        <f>VLOOKUP(B11676,'MÃO DE OBRA'!$A:$E,5,FALSE)/220</f>
        <v>14.214</v>
      </c>
      <c r="J11676" s="492">
        <f t="shared" si="328"/>
        <v>3.9799200000000003</v>
      </c>
      <c r="K11676" s="458"/>
    </row>
    <row r="11677" spans="1:11">
      <c r="A11677" s="450"/>
      <c r="B11677" s="517"/>
      <c r="C11677" s="518"/>
      <c r="D11677" s="459"/>
      <c r="E11677" s="487"/>
      <c r="F11677" s="488"/>
      <c r="G11677" s="519"/>
      <c r="H11677" s="520"/>
      <c r="I11677" s="491"/>
      <c r="J11677" s="492">
        <f>H11677*I11677</f>
        <v>0</v>
      </c>
      <c r="K11677" s="458"/>
    </row>
    <row r="11678" spans="1:11">
      <c r="A11678" s="450"/>
      <c r="B11678" s="499" t="s">
        <v>1119</v>
      </c>
      <c r="C11678" s="502"/>
      <c r="D11678" s="502"/>
      <c r="E11678" s="502"/>
      <c r="F11678" s="502"/>
      <c r="G11678" s="502"/>
      <c r="H11678" s="502"/>
      <c r="I11678" s="522" t="s">
        <v>138</v>
      </c>
      <c r="J11678" s="501">
        <f>SUM(J11673:J11677)</f>
        <v>10.58690181818182</v>
      </c>
      <c r="K11678" s="458"/>
    </row>
    <row r="11679" spans="1:11">
      <c r="A11679" s="450"/>
      <c r="B11679" s="523"/>
      <c r="C11679" s="523"/>
      <c r="D11679" s="523"/>
      <c r="E11679" s="523"/>
      <c r="F11679" s="523"/>
      <c r="G11679" s="523"/>
      <c r="H11679" s="523"/>
      <c r="I11679" s="524"/>
      <c r="J11679" s="523"/>
      <c r="K11679" s="458"/>
    </row>
    <row r="11680" spans="1:11">
      <c r="A11680" s="450"/>
      <c r="B11680" s="525" t="s">
        <v>1123</v>
      </c>
      <c r="C11680" s="526"/>
      <c r="D11680" s="523"/>
      <c r="E11680" s="527">
        <v>1</v>
      </c>
      <c r="F11680" s="528" t="s">
        <v>1563</v>
      </c>
      <c r="G11680" s="506"/>
      <c r="H11680" s="506"/>
      <c r="I11680" s="529" t="s">
        <v>1124</v>
      </c>
      <c r="J11680" s="501">
        <f>J11670+J11678</f>
        <v>10.58690181818182</v>
      </c>
      <c r="K11680" s="458"/>
    </row>
    <row r="11681" spans="1:11">
      <c r="A11681" s="450"/>
      <c r="B11681" s="530"/>
      <c r="C11681" s="523"/>
      <c r="D11681" s="523"/>
      <c r="E11681" s="531"/>
      <c r="F11681" s="532"/>
      <c r="G11681" s="532"/>
      <c r="H11681" s="532"/>
      <c r="I11681" s="524"/>
      <c r="J11681" s="523"/>
      <c r="K11681" s="458"/>
    </row>
    <row r="11682" spans="1:11" ht="20.399999999999999">
      <c r="A11682" s="450"/>
      <c r="B11682" s="1667" t="s">
        <v>481</v>
      </c>
      <c r="C11682" s="1668"/>
      <c r="D11682" s="1668"/>
      <c r="E11682" s="1669"/>
      <c r="F11682" s="533" t="s">
        <v>873</v>
      </c>
      <c r="G11682" s="534" t="s">
        <v>493</v>
      </c>
      <c r="H11682" s="507" t="s">
        <v>1115</v>
      </c>
      <c r="I11682" s="535" t="s">
        <v>480</v>
      </c>
      <c r="J11682" s="536" t="s">
        <v>482</v>
      </c>
      <c r="K11682" s="458"/>
    </row>
    <row r="11683" spans="1:11">
      <c r="A11683" s="450"/>
      <c r="B11683" s="537"/>
      <c r="C11683" s="538"/>
      <c r="D11683" s="538"/>
      <c r="E11683" s="539"/>
      <c r="F11683" s="540"/>
      <c r="G11683" s="541"/>
      <c r="H11683" s="547"/>
      <c r="I11683" s="543"/>
      <c r="J11683" s="485"/>
      <c r="K11683" s="458"/>
    </row>
    <row r="11684" spans="1:11">
      <c r="A11684" s="450"/>
      <c r="B11684" s="537"/>
      <c r="C11684" s="518"/>
      <c r="D11684" s="518"/>
      <c r="E11684" s="487"/>
      <c r="F11684" s="540"/>
      <c r="G11684" s="541"/>
      <c r="H11684" s="547"/>
      <c r="I11684" s="543"/>
      <c r="J11684" s="492"/>
      <c r="K11684" s="458"/>
    </row>
    <row r="11685" spans="1:11">
      <c r="A11685" s="450"/>
      <c r="B11685" s="517"/>
      <c r="C11685" s="518"/>
      <c r="D11685" s="518"/>
      <c r="E11685" s="487"/>
      <c r="F11685" s="488"/>
      <c r="G11685" s="546"/>
      <c r="H11685" s="547"/>
      <c r="I11685" s="543"/>
      <c r="J11685" s="492">
        <f>H11685*I11685*E11667*F11667</f>
        <v>0</v>
      </c>
      <c r="K11685" s="458"/>
    </row>
    <row r="11686" spans="1:11">
      <c r="A11686" s="450"/>
      <c r="B11686" s="517"/>
      <c r="C11686" s="526"/>
      <c r="D11686" s="526"/>
      <c r="E11686" s="494"/>
      <c r="F11686" s="488"/>
      <c r="G11686" s="468"/>
      <c r="H11686" s="547"/>
      <c r="I11686" s="548"/>
      <c r="J11686" s="492">
        <f>H11686*I11686*E11668*F11668</f>
        <v>0</v>
      </c>
      <c r="K11686" s="458"/>
    </row>
    <row r="11687" spans="1:11">
      <c r="A11687" s="450"/>
      <c r="B11687" s="550" t="s">
        <v>1119</v>
      </c>
      <c r="C11687" s="526"/>
      <c r="D11687" s="526"/>
      <c r="E11687" s="526"/>
      <c r="F11687" s="523"/>
      <c r="G11687" s="526"/>
      <c r="H11687" s="551"/>
      <c r="I11687" s="552" t="s">
        <v>138</v>
      </c>
      <c r="J11687" s="501">
        <f>SUM(J11683:J11686)</f>
        <v>0</v>
      </c>
      <c r="K11687" s="458"/>
    </row>
    <row r="11688" spans="1:11">
      <c r="A11688" s="450"/>
      <c r="B11688" s="553"/>
      <c r="C11688" s="526"/>
      <c r="D11688" s="526"/>
      <c r="E11688" s="554"/>
      <c r="F11688" s="555"/>
      <c r="G11688" s="506"/>
      <c r="H11688" s="506"/>
      <c r="I11688" s="529"/>
      <c r="J11688" s="554"/>
      <c r="K11688" s="458"/>
    </row>
    <row r="11689" spans="1:11" ht="20.399999999999999">
      <c r="A11689" s="450"/>
      <c r="B11689" s="1667" t="s">
        <v>1125</v>
      </c>
      <c r="C11689" s="1668"/>
      <c r="D11689" s="1668"/>
      <c r="E11689" s="1668"/>
      <c r="F11689" s="1669"/>
      <c r="G11689" s="556" t="s">
        <v>494</v>
      </c>
      <c r="H11689" s="506" t="s">
        <v>1126</v>
      </c>
      <c r="I11689" s="557" t="s">
        <v>1115</v>
      </c>
      <c r="J11689" s="509" t="s">
        <v>482</v>
      </c>
      <c r="K11689" s="458"/>
    </row>
    <row r="11690" spans="1:11">
      <c r="A11690" s="450"/>
      <c r="B11690" s="558"/>
      <c r="C11690" s="559"/>
      <c r="D11690" s="560"/>
      <c r="E11690" s="560"/>
      <c r="F11690" s="561"/>
      <c r="G11690" s="489"/>
      <c r="H11690" s="489"/>
      <c r="I11690" s="562"/>
      <c r="J11690" s="492"/>
      <c r="K11690" s="458"/>
    </row>
    <row r="11691" spans="1:11">
      <c r="A11691" s="450"/>
      <c r="B11691" s="563"/>
      <c r="C11691" s="564"/>
      <c r="D11691" s="565"/>
      <c r="E11691" s="565"/>
      <c r="F11691" s="566"/>
      <c r="G11691" s="489"/>
      <c r="H11691" s="489"/>
      <c r="I11691" s="562"/>
      <c r="J11691" s="492"/>
      <c r="K11691" s="458"/>
    </row>
    <row r="11692" spans="1:11">
      <c r="A11692" s="450"/>
      <c r="B11692" s="1670" t="s">
        <v>138</v>
      </c>
      <c r="C11692" s="1670"/>
      <c r="D11692" s="1670"/>
      <c r="E11692" s="1670"/>
      <c r="F11692" s="1670"/>
      <c r="G11692" s="1670"/>
      <c r="H11692" s="1670"/>
      <c r="I11692" s="1670"/>
      <c r="J11692" s="501">
        <f>SUM(J11690:J11691)</f>
        <v>0</v>
      </c>
      <c r="K11692" s="458"/>
    </row>
    <row r="11693" spans="1:11">
      <c r="A11693" s="450"/>
      <c r="B11693" s="567"/>
      <c r="C11693" s="511"/>
      <c r="D11693" s="511"/>
      <c r="E11693" s="568"/>
      <c r="F11693" s="569"/>
      <c r="G11693" s="570"/>
      <c r="H11693" s="570"/>
      <c r="I11693" s="571"/>
      <c r="J11693" s="572"/>
      <c r="K11693" s="458"/>
    </row>
    <row r="11694" spans="1:11">
      <c r="A11694" s="450"/>
      <c r="B11694" s="573" t="s">
        <v>1127</v>
      </c>
      <c r="C11694" s="573"/>
      <c r="D11694" s="550"/>
      <c r="E11694" s="523"/>
      <c r="F11694" s="523"/>
      <c r="G11694" s="523"/>
      <c r="H11694" s="574"/>
      <c r="I11694" s="575"/>
      <c r="J11694" s="639">
        <f>(J11680+J11687+J11692)/E11680</f>
        <v>10.58690181818182</v>
      </c>
      <c r="K11694" s="458"/>
    </row>
    <row r="11695" spans="1:11">
      <c r="A11695" s="450"/>
      <c r="B11695" s="553"/>
      <c r="C11695" s="526"/>
      <c r="D11695" s="526"/>
      <c r="E11695" s="554"/>
      <c r="F11695" s="555"/>
      <c r="G11695" s="506"/>
      <c r="H11695" s="506"/>
      <c r="I11695" s="529"/>
      <c r="J11695" s="576"/>
      <c r="K11695" s="458"/>
    </row>
    <row r="11696" spans="1:11" ht="20.399999999999999">
      <c r="A11696" s="450"/>
      <c r="B11696" s="1667" t="s">
        <v>1128</v>
      </c>
      <c r="C11696" s="1668"/>
      <c r="D11696" s="1668"/>
      <c r="E11696" s="1668"/>
      <c r="F11696" s="1669"/>
      <c r="G11696" s="556" t="s">
        <v>494</v>
      </c>
      <c r="H11696" s="506" t="s">
        <v>1126</v>
      </c>
      <c r="I11696" s="557" t="s">
        <v>1115</v>
      </c>
      <c r="J11696" s="509" t="s">
        <v>482</v>
      </c>
      <c r="K11696" s="458"/>
    </row>
    <row r="11697" spans="1:11">
      <c r="A11697" s="450"/>
      <c r="B11697" s="558" t="s">
        <v>1665</v>
      </c>
      <c r="C11697" s="559"/>
      <c r="D11697" s="560"/>
      <c r="E11697" s="560"/>
      <c r="F11697" s="561"/>
      <c r="G11697" s="489">
        <v>1</v>
      </c>
      <c r="H11697" s="489" t="s">
        <v>1126</v>
      </c>
      <c r="I11697" s="562">
        <v>5.8</v>
      </c>
      <c r="J11697" s="492">
        <f t="shared" ref="J11697:J11701" si="329">G11697*I11697</f>
        <v>5.8</v>
      </c>
      <c r="K11697" s="458"/>
    </row>
    <row r="11698" spans="1:11">
      <c r="A11698" s="450"/>
      <c r="B11698" s="563"/>
      <c r="C11698" s="564"/>
      <c r="D11698" s="565"/>
      <c r="E11698" s="565"/>
      <c r="F11698" s="566"/>
      <c r="G11698" s="489"/>
      <c r="H11698" s="489"/>
      <c r="I11698" s="562"/>
      <c r="J11698" s="492">
        <f t="shared" si="329"/>
        <v>0</v>
      </c>
      <c r="K11698" s="458"/>
    </row>
    <row r="11699" spans="1:11">
      <c r="A11699" s="450"/>
      <c r="B11699" s="563"/>
      <c r="C11699" s="564"/>
      <c r="D11699" s="565"/>
      <c r="E11699" s="565"/>
      <c r="F11699" s="566"/>
      <c r="G11699" s="489"/>
      <c r="H11699" s="489"/>
      <c r="I11699" s="743"/>
      <c r="J11699" s="492">
        <f t="shared" si="329"/>
        <v>0</v>
      </c>
      <c r="K11699" s="458"/>
    </row>
    <row r="11700" spans="1:11">
      <c r="A11700" s="450"/>
      <c r="B11700" s="563"/>
      <c r="C11700" s="564"/>
      <c r="D11700" s="565"/>
      <c r="E11700" s="565"/>
      <c r="F11700" s="566"/>
      <c r="G11700" s="489"/>
      <c r="H11700" s="489"/>
      <c r="I11700" s="743"/>
      <c r="J11700" s="492">
        <f t="shared" si="329"/>
        <v>0</v>
      </c>
      <c r="K11700" s="458"/>
    </row>
    <row r="11701" spans="1:11">
      <c r="A11701" s="450"/>
      <c r="B11701" s="563"/>
      <c r="C11701" s="564"/>
      <c r="D11701" s="565"/>
      <c r="E11701" s="565"/>
      <c r="F11701" s="566"/>
      <c r="G11701" s="489"/>
      <c r="H11701" s="489"/>
      <c r="I11701" s="743"/>
      <c r="J11701" s="492">
        <f t="shared" si="329"/>
        <v>0</v>
      </c>
      <c r="K11701" s="458"/>
    </row>
    <row r="11702" spans="1:11">
      <c r="A11702" s="450"/>
      <c r="B11702" s="563"/>
      <c r="C11702" s="564"/>
      <c r="D11702" s="565"/>
      <c r="E11702" s="565"/>
      <c r="F11702" s="566"/>
      <c r="G11702" s="489"/>
      <c r="H11702" s="489"/>
      <c r="I11702" s="743"/>
      <c r="J11702" s="492"/>
      <c r="K11702" s="458"/>
    </row>
    <row r="11703" spans="1:11">
      <c r="A11703" s="450"/>
      <c r="B11703" s="563"/>
      <c r="C11703" s="564"/>
      <c r="D11703" s="565"/>
      <c r="E11703" s="565"/>
      <c r="F11703" s="566"/>
      <c r="G11703" s="489"/>
      <c r="H11703" s="489"/>
      <c r="I11703" s="743"/>
      <c r="J11703" s="492"/>
      <c r="K11703" s="458"/>
    </row>
    <row r="11704" spans="1:11">
      <c r="A11704" s="450"/>
      <c r="B11704" s="581"/>
      <c r="C11704" s="523"/>
      <c r="D11704" s="523"/>
      <c r="E11704" s="582"/>
      <c r="F11704" s="583"/>
      <c r="G11704" s="532"/>
      <c r="H11704" s="532"/>
      <c r="I11704" s="524" t="s">
        <v>138</v>
      </c>
      <c r="J11704" s="501">
        <f>SUM(J11697:J11703)</f>
        <v>5.8</v>
      </c>
      <c r="K11704" s="458"/>
    </row>
    <row r="11705" spans="1:11">
      <c r="A11705" s="450"/>
      <c r="B11705" s="584"/>
      <c r="C11705" s="523"/>
      <c r="D11705" s="523"/>
      <c r="E11705" s="582"/>
      <c r="F11705" s="583"/>
      <c r="G11705" s="532"/>
      <c r="H11705" s="532"/>
      <c r="I11705" s="524"/>
      <c r="J11705" s="582"/>
      <c r="K11705" s="458"/>
    </row>
    <row r="11706" spans="1:11" ht="20.399999999999999">
      <c r="A11706" s="450"/>
      <c r="B11706" s="1667" t="s">
        <v>1141</v>
      </c>
      <c r="C11706" s="1668"/>
      <c r="D11706" s="1668"/>
      <c r="E11706" s="1668"/>
      <c r="F11706" s="1669"/>
      <c r="G11706" s="587" t="s">
        <v>494</v>
      </c>
      <c r="H11706" s="506" t="s">
        <v>1115</v>
      </c>
      <c r="I11706" s="557"/>
      <c r="J11706" s="509" t="s">
        <v>482</v>
      </c>
      <c r="K11706" s="458"/>
    </row>
    <row r="11707" spans="1:11">
      <c r="A11707" s="450"/>
      <c r="B11707" s="1654"/>
      <c r="C11707" s="1655"/>
      <c r="D11707" s="1655"/>
      <c r="E11707" s="1655"/>
      <c r="F11707" s="1656"/>
      <c r="G11707" s="489"/>
      <c r="H11707" s="1657"/>
      <c r="I11707" s="1658"/>
      <c r="J11707" s="492"/>
      <c r="K11707" s="458"/>
    </row>
    <row r="11708" spans="1:11">
      <c r="A11708" s="450"/>
      <c r="B11708" s="1659"/>
      <c r="C11708" s="1660"/>
      <c r="D11708" s="1660"/>
      <c r="E11708" s="1660"/>
      <c r="F11708" s="1661"/>
      <c r="G11708" s="496"/>
      <c r="H11708" s="1662"/>
      <c r="I11708" s="1663"/>
      <c r="J11708" s="492"/>
      <c r="K11708" s="458"/>
    </row>
    <row r="11709" spans="1:11">
      <c r="A11709" s="450"/>
      <c r="B11709" s="581"/>
      <c r="C11709" s="523"/>
      <c r="D11709" s="523"/>
      <c r="E11709" s="582"/>
      <c r="F11709" s="583"/>
      <c r="G11709" s="532"/>
      <c r="H11709" s="532"/>
      <c r="I11709" s="524" t="s">
        <v>138</v>
      </c>
      <c r="J11709" s="501">
        <f>SUM(J11707:J11708)</f>
        <v>0</v>
      </c>
      <c r="K11709" s="458"/>
    </row>
    <row r="11710" spans="1:11">
      <c r="A11710" s="450"/>
      <c r="B11710" s="523"/>
      <c r="C11710" s="523"/>
      <c r="D11710" s="523"/>
      <c r="E11710" s="523"/>
      <c r="F11710" s="523"/>
      <c r="G11710" s="523"/>
      <c r="H11710" s="523"/>
      <c r="I11710" s="524"/>
      <c r="J11710" s="523"/>
      <c r="K11710" s="458"/>
    </row>
    <row r="11711" spans="1:11">
      <c r="A11711" s="450"/>
      <c r="B11711" s="1645" t="s">
        <v>1142</v>
      </c>
      <c r="C11711" s="1646"/>
      <c r="D11711" s="1646"/>
      <c r="E11711" s="1646"/>
      <c r="F11711" s="1646"/>
      <c r="G11711" s="1646"/>
      <c r="H11711" s="1646"/>
      <c r="I11711" s="1647"/>
      <c r="J11711" s="573">
        <f>J11709+J11704+J11694</f>
        <v>16.386901818181819</v>
      </c>
      <c r="K11711" s="458"/>
    </row>
    <row r="11712" spans="1:11">
      <c r="A11712" s="450"/>
      <c r="B11712" s="523"/>
      <c r="C11712" s="523"/>
      <c r="D11712" s="523"/>
      <c r="E11712" s="523"/>
      <c r="F11712" s="523"/>
      <c r="G11712" s="523"/>
      <c r="H11712" s="523"/>
      <c r="I11712" s="524"/>
      <c r="J11712" s="523"/>
      <c r="K11712" s="458"/>
    </row>
    <row r="11713" spans="1:11">
      <c r="A11713" s="450"/>
      <c r="B11713" s="1645" t="s">
        <v>1143</v>
      </c>
      <c r="C11713" s="1646"/>
      <c r="D11713" s="1646"/>
      <c r="E11713" s="1646"/>
      <c r="F11713" s="1646"/>
      <c r="G11713" s="1646"/>
      <c r="H11713" s="1646"/>
      <c r="I11713" s="1647"/>
      <c r="J11713" s="501">
        <f>J11711*0</f>
        <v>0</v>
      </c>
      <c r="K11713" s="458"/>
    </row>
    <row r="11714" spans="1:11">
      <c r="A11714" s="450"/>
      <c r="B11714" s="523"/>
      <c r="C11714" s="523"/>
      <c r="D11714" s="523"/>
      <c r="E11714" s="523"/>
      <c r="F11714" s="523"/>
      <c r="G11714" s="523"/>
      <c r="H11714" s="523"/>
      <c r="I11714" s="524"/>
      <c r="J11714" s="523"/>
      <c r="K11714" s="458"/>
    </row>
    <row r="11715" spans="1:11">
      <c r="A11715" s="450"/>
      <c r="B11715" s="1645" t="s">
        <v>1144</v>
      </c>
      <c r="C11715" s="1646"/>
      <c r="D11715" s="1646"/>
      <c r="E11715" s="1646"/>
      <c r="F11715" s="1646"/>
      <c r="G11715" s="1646"/>
      <c r="H11715" s="1646"/>
      <c r="I11715" s="1647"/>
      <c r="J11715" s="573">
        <f>J11711+J11713</f>
        <v>16.386901818181819</v>
      </c>
      <c r="K11715" s="458"/>
    </row>
    <row r="11716" spans="1:11">
      <c r="A11716" s="450"/>
      <c r="B11716" s="511"/>
      <c r="C11716" s="511"/>
      <c r="D11716" s="511"/>
      <c r="E11716" s="511"/>
      <c r="F11716" s="511"/>
      <c r="G11716" s="511"/>
      <c r="H11716" s="511"/>
      <c r="I11716" s="571"/>
      <c r="J11716" s="511"/>
      <c r="K11716" s="458"/>
    </row>
    <row r="11717" spans="1:11">
      <c r="A11717" s="450"/>
      <c r="B11717" s="589"/>
      <c r="C11717" s="559"/>
      <c r="D11717" s="559"/>
      <c r="E11717" s="559"/>
      <c r="F11717" s="559"/>
      <c r="G11717" s="559"/>
      <c r="H11717" s="559"/>
      <c r="I11717" s="559"/>
      <c r="J11717" s="590"/>
      <c r="K11717" s="458"/>
    </row>
    <row r="11718" spans="1:11">
      <c r="A11718" s="450"/>
      <c r="B11718" s="591"/>
      <c r="C11718" s="592"/>
      <c r="D11718" s="593"/>
      <c r="E11718" s="593"/>
      <c r="F11718" s="594" t="s">
        <v>1119</v>
      </c>
      <c r="G11718" s="595" t="s">
        <v>1119</v>
      </c>
      <c r="H11718" s="592"/>
      <c r="I11718" s="592"/>
      <c r="J11718" s="596"/>
      <c r="K11718" s="458"/>
    </row>
    <row r="11719" spans="1:11">
      <c r="A11719" s="450"/>
      <c r="B11719" s="459"/>
      <c r="C11719" s="459"/>
      <c r="D11719" s="459"/>
      <c r="E11719" s="459"/>
      <c r="F11719" s="459"/>
      <c r="G11719" s="459"/>
      <c r="H11719" s="459"/>
      <c r="I11719" s="459"/>
      <c r="J11719" s="459"/>
      <c r="K11719" s="458"/>
    </row>
    <row r="11720" spans="1:11">
      <c r="A11720" s="450"/>
      <c r="B11720" s="597"/>
      <c r="C11720" s="598"/>
      <c r="D11720" s="598"/>
      <c r="E11720" s="598"/>
      <c r="F11720" s="599"/>
      <c r="G11720" s="600" t="s">
        <v>482</v>
      </c>
      <c r="H11720" s="502"/>
      <c r="I11720" s="502"/>
      <c r="J11720" s="505"/>
      <c r="K11720" s="458"/>
    </row>
    <row r="11721" spans="1:11">
      <c r="A11721" s="450"/>
      <c r="B11721" s="601"/>
      <c r="C11721" s="602"/>
      <c r="D11721" s="602"/>
      <c r="E11721" s="602"/>
      <c r="F11721" s="603"/>
      <c r="G11721" s="1648" t="s">
        <v>1145</v>
      </c>
      <c r="H11721" s="1649"/>
      <c r="I11721" s="1649"/>
      <c r="J11721" s="1650"/>
      <c r="K11721" s="458"/>
    </row>
    <row r="11722" spans="1:11">
      <c r="A11722" s="450"/>
      <c r="B11722" s="604"/>
      <c r="C11722" s="605"/>
      <c r="D11722" s="605"/>
      <c r="E11722" s="605"/>
      <c r="F11722" s="606"/>
      <c r="G11722" s="607"/>
      <c r="H11722" s="1651"/>
      <c r="I11722" s="1652"/>
      <c r="J11722" s="1653"/>
      <c r="K11722" s="458"/>
    </row>
    <row r="11723" spans="1:11" ht="15" thickBot="1">
      <c r="A11723" s="608"/>
      <c r="B11723" s="609"/>
      <c r="C11723" s="609"/>
      <c r="D11723" s="609"/>
      <c r="E11723" s="609"/>
      <c r="F11723" s="609"/>
      <c r="G11723" s="609"/>
      <c r="H11723" s="609"/>
      <c r="I11723" s="609"/>
      <c r="J11723" s="609"/>
      <c r="K11723" s="610"/>
    </row>
    <row r="11724" spans="1:11">
      <c r="A11724" s="447"/>
      <c r="B11724" s="448"/>
      <c r="C11724" s="448"/>
      <c r="D11724" s="448"/>
      <c r="E11724" s="448"/>
      <c r="F11724" s="448"/>
      <c r="G11724" s="448"/>
      <c r="H11724" s="448"/>
      <c r="I11724" s="448"/>
      <c r="J11724" s="448"/>
      <c r="K11724" s="449"/>
    </row>
    <row r="11725" spans="1:11">
      <c r="A11725" s="450"/>
      <c r="B11725" s="451" t="s">
        <v>141</v>
      </c>
      <c r="C11725" s="452"/>
      <c r="D11725" s="453" t="s">
        <v>1105</v>
      </c>
      <c r="E11725" s="454"/>
      <c r="F11725" s="455"/>
      <c r="G11725" s="455"/>
      <c r="H11725" s="456"/>
      <c r="I11725" s="456"/>
      <c r="J11725" s="457"/>
      <c r="K11725" s="458"/>
    </row>
    <row r="11726" spans="1:11">
      <c r="A11726" s="450"/>
      <c r="B11726" s="459"/>
      <c r="C11726" s="459"/>
      <c r="D11726" s="459"/>
      <c r="E11726" s="459"/>
      <c r="F11726" s="459"/>
      <c r="G11726" s="459"/>
      <c r="H11726" s="459"/>
      <c r="I11726" s="459"/>
      <c r="J11726" s="459"/>
      <c r="K11726" s="458"/>
    </row>
    <row r="11727" spans="1:11">
      <c r="A11727" s="450"/>
      <c r="B11727" s="460" t="s">
        <v>1173</v>
      </c>
      <c r="C11727" s="461" t="s">
        <v>1107</v>
      </c>
      <c r="D11727" s="1671" t="s">
        <v>198</v>
      </c>
      <c r="E11727" s="1672"/>
      <c r="F11727" s="1672"/>
      <c r="G11727" s="1672"/>
      <c r="H11727" s="1672"/>
      <c r="I11727" s="1673"/>
      <c r="J11727" s="462" t="s">
        <v>1108</v>
      </c>
      <c r="K11727" s="458"/>
    </row>
    <row r="11728" spans="1:11">
      <c r="A11728" s="450"/>
      <c r="B11728" s="463">
        <v>81326</v>
      </c>
      <c r="C11728" s="464"/>
      <c r="D11728" s="1674" t="s">
        <v>1666</v>
      </c>
      <c r="E11728" s="1675"/>
      <c r="F11728" s="1675"/>
      <c r="G11728" s="1675"/>
      <c r="H11728" s="1675"/>
      <c r="I11728" s="1676"/>
      <c r="J11728" s="468" t="str">
        <f>F11745</f>
        <v>U</v>
      </c>
      <c r="K11728" s="458"/>
    </row>
    <row r="11729" spans="1:11">
      <c r="A11729" s="450"/>
      <c r="B11729" s="469"/>
      <c r="C11729" s="469"/>
      <c r="D11729" s="469"/>
      <c r="E11729" s="469"/>
      <c r="F11729" s="469"/>
      <c r="G11729" s="469"/>
      <c r="H11729" s="469"/>
      <c r="I11729" s="470"/>
      <c r="J11729" s="471"/>
      <c r="K11729" s="458"/>
    </row>
    <row r="11730" spans="1:11">
      <c r="A11730" s="450"/>
      <c r="B11730" s="1648" t="s">
        <v>1111</v>
      </c>
      <c r="C11730" s="1650"/>
      <c r="D11730" s="1679" t="s">
        <v>873</v>
      </c>
      <c r="E11730" s="1681" t="s">
        <v>1112</v>
      </c>
      <c r="F11730" s="472" t="s">
        <v>1113</v>
      </c>
      <c r="G11730" s="473"/>
      <c r="H11730" s="472" t="s">
        <v>1114</v>
      </c>
      <c r="I11730" s="473"/>
      <c r="J11730" s="474" t="s">
        <v>1115</v>
      </c>
      <c r="K11730" s="458"/>
    </row>
    <row r="11731" spans="1:11">
      <c r="A11731" s="450"/>
      <c r="B11731" s="1677"/>
      <c r="C11731" s="1678"/>
      <c r="D11731" s="1680"/>
      <c r="E11731" s="1682"/>
      <c r="F11731" s="475" t="s">
        <v>1116</v>
      </c>
      <c r="G11731" s="475" t="s">
        <v>1117</v>
      </c>
      <c r="H11731" s="475" t="s">
        <v>1116</v>
      </c>
      <c r="I11731" s="476" t="s">
        <v>1117</v>
      </c>
      <c r="J11731" s="477" t="s">
        <v>1118</v>
      </c>
      <c r="K11731" s="458"/>
    </row>
    <row r="11732" spans="1:11">
      <c r="A11732" s="450"/>
      <c r="B11732" s="486"/>
      <c r="C11732" s="487"/>
      <c r="D11732" s="488"/>
      <c r="E11732" s="481"/>
      <c r="F11732" s="481"/>
      <c r="G11732" s="482"/>
      <c r="H11732" s="490"/>
      <c r="I11732" s="484"/>
      <c r="J11732" s="492"/>
      <c r="K11732" s="458"/>
    </row>
    <row r="11733" spans="1:11">
      <c r="A11733" s="450"/>
      <c r="B11733" s="486"/>
      <c r="C11733" s="487"/>
      <c r="D11733" s="488"/>
      <c r="E11733" s="489"/>
      <c r="F11733" s="489"/>
      <c r="G11733" s="489"/>
      <c r="H11733" s="490"/>
      <c r="I11733" s="491"/>
      <c r="J11733" s="492">
        <f>H11733*F11733*E11733+I11733*G11733*E11733</f>
        <v>0</v>
      </c>
      <c r="K11733" s="458"/>
    </row>
    <row r="11734" spans="1:11">
      <c r="A11734" s="450"/>
      <c r="B11734" s="493"/>
      <c r="C11734" s="494"/>
      <c r="D11734" s="495"/>
      <c r="E11734" s="496"/>
      <c r="F11734" s="496"/>
      <c r="G11734" s="496"/>
      <c r="H11734" s="497"/>
      <c r="I11734" s="498"/>
      <c r="J11734" s="492">
        <f>H11734*F11734*E11734+I11734*G11734*E11734</f>
        <v>0</v>
      </c>
      <c r="K11734" s="458"/>
    </row>
    <row r="11735" spans="1:11">
      <c r="A11735" s="450"/>
      <c r="B11735" s="499" t="s">
        <v>1119</v>
      </c>
      <c r="C11735" s="469"/>
      <c r="D11735" s="469"/>
      <c r="E11735" s="469"/>
      <c r="F11735" s="469"/>
      <c r="G11735" s="469"/>
      <c r="H11735" s="469"/>
      <c r="I11735" s="500" t="s">
        <v>138</v>
      </c>
      <c r="J11735" s="501">
        <f>SUM(J11732:J11734)</f>
        <v>0</v>
      </c>
      <c r="K11735" s="458"/>
    </row>
    <row r="11736" spans="1:11">
      <c r="A11736" s="450"/>
      <c r="B11736" s="502"/>
      <c r="C11736" s="502"/>
      <c r="D11736" s="502"/>
      <c r="E11736" s="502"/>
      <c r="F11736" s="502"/>
      <c r="G11736" s="502"/>
      <c r="H11736" s="502"/>
      <c r="I11736" s="503"/>
      <c r="J11736" s="504"/>
      <c r="K11736" s="458"/>
    </row>
    <row r="11737" spans="1:11" ht="20.399999999999999">
      <c r="A11737" s="450"/>
      <c r="B11737" s="1664" t="s">
        <v>1120</v>
      </c>
      <c r="C11737" s="1665"/>
      <c r="D11737" s="1665"/>
      <c r="E11737" s="1666"/>
      <c r="F11737" s="505" t="s">
        <v>873</v>
      </c>
      <c r="G11737" s="506"/>
      <c r="H11737" s="507" t="s">
        <v>560</v>
      </c>
      <c r="I11737" s="508" t="s">
        <v>1121</v>
      </c>
      <c r="J11737" s="509" t="s">
        <v>1122</v>
      </c>
      <c r="K11737" s="458"/>
    </row>
    <row r="11738" spans="1:11">
      <c r="A11738" s="450"/>
      <c r="B11738" s="510"/>
      <c r="C11738" s="511"/>
      <c r="D11738" s="512"/>
      <c r="E11738" s="513"/>
      <c r="F11738" s="514"/>
      <c r="G11738" s="515"/>
      <c r="H11738" s="516"/>
      <c r="I11738" s="484"/>
      <c r="J11738" s="485"/>
      <c r="K11738" s="458"/>
    </row>
    <row r="11739" spans="1:11">
      <c r="A11739" s="450"/>
      <c r="B11739" s="517"/>
      <c r="C11739" s="518"/>
      <c r="D11739" s="459"/>
      <c r="E11739" s="487"/>
      <c r="F11739" s="488"/>
      <c r="G11739" s="519"/>
      <c r="H11739" s="520"/>
      <c r="I11739" s="521"/>
      <c r="J11739" s="492"/>
      <c r="K11739" s="458"/>
    </row>
    <row r="11740" spans="1:11">
      <c r="A11740" s="450"/>
      <c r="B11740" s="517" t="s">
        <v>734</v>
      </c>
      <c r="C11740" s="518"/>
      <c r="D11740" s="459"/>
      <c r="E11740" s="487"/>
      <c r="F11740" s="488"/>
      <c r="G11740" s="519"/>
      <c r="H11740" s="520">
        <v>0.37</v>
      </c>
      <c r="I11740" s="521">
        <f>VLOOKUP(B11740,'MÃO DE OBRA'!$A:$E,5,FALSE)/220</f>
        <v>23.596363636363641</v>
      </c>
      <c r="J11740" s="492">
        <f t="shared" ref="J11740:J11741" si="330">H11740*I11740</f>
        <v>8.7306545454545468</v>
      </c>
      <c r="K11740" s="458"/>
    </row>
    <row r="11741" spans="1:11">
      <c r="A11741" s="450"/>
      <c r="B11741" s="517" t="s">
        <v>741</v>
      </c>
      <c r="C11741" s="518"/>
      <c r="D11741" s="459"/>
      <c r="E11741" s="487"/>
      <c r="F11741" s="488"/>
      <c r="G11741" s="519"/>
      <c r="H11741" s="520">
        <v>0.37</v>
      </c>
      <c r="I11741" s="521">
        <f>VLOOKUP(B11741,'MÃO DE OBRA'!$A:$E,5,FALSE)/220</f>
        <v>14.214</v>
      </c>
      <c r="J11741" s="492">
        <f t="shared" si="330"/>
        <v>5.2591799999999997</v>
      </c>
      <c r="K11741" s="458"/>
    </row>
    <row r="11742" spans="1:11">
      <c r="A11742" s="450"/>
      <c r="B11742" s="517"/>
      <c r="C11742" s="518"/>
      <c r="D11742" s="459"/>
      <c r="E11742" s="487"/>
      <c r="F11742" s="488"/>
      <c r="G11742" s="519"/>
      <c r="H11742" s="520"/>
      <c r="I11742" s="491"/>
      <c r="J11742" s="492">
        <f>H11742*I11742</f>
        <v>0</v>
      </c>
      <c r="K11742" s="458"/>
    </row>
    <row r="11743" spans="1:11">
      <c r="A11743" s="450"/>
      <c r="B11743" s="499" t="s">
        <v>1119</v>
      </c>
      <c r="C11743" s="502"/>
      <c r="D11743" s="502"/>
      <c r="E11743" s="502"/>
      <c r="F11743" s="502"/>
      <c r="G11743" s="502"/>
      <c r="H11743" s="502"/>
      <c r="I11743" s="522" t="s">
        <v>138</v>
      </c>
      <c r="J11743" s="501">
        <f>SUM(J11738:J11742)</f>
        <v>13.989834545454546</v>
      </c>
      <c r="K11743" s="458"/>
    </row>
    <row r="11744" spans="1:11">
      <c r="A11744" s="450"/>
      <c r="B11744" s="523"/>
      <c r="C11744" s="523"/>
      <c r="D11744" s="523"/>
      <c r="E11744" s="523"/>
      <c r="F11744" s="523"/>
      <c r="G11744" s="523"/>
      <c r="H11744" s="523"/>
      <c r="I11744" s="524"/>
      <c r="J11744" s="523"/>
      <c r="K11744" s="458"/>
    </row>
    <row r="11745" spans="1:11">
      <c r="A11745" s="450"/>
      <c r="B11745" s="525" t="s">
        <v>1123</v>
      </c>
      <c r="C11745" s="526"/>
      <c r="D11745" s="523"/>
      <c r="E11745" s="527">
        <v>1</v>
      </c>
      <c r="F11745" s="528" t="s">
        <v>1563</v>
      </c>
      <c r="G11745" s="506"/>
      <c r="H11745" s="506"/>
      <c r="I11745" s="529" t="s">
        <v>1124</v>
      </c>
      <c r="J11745" s="501">
        <f>J11735+J11743</f>
        <v>13.989834545454546</v>
      </c>
      <c r="K11745" s="458"/>
    </row>
    <row r="11746" spans="1:11">
      <c r="A11746" s="450"/>
      <c r="B11746" s="530"/>
      <c r="C11746" s="523"/>
      <c r="D11746" s="523"/>
      <c r="E11746" s="531"/>
      <c r="F11746" s="532"/>
      <c r="G11746" s="532"/>
      <c r="H11746" s="532"/>
      <c r="I11746" s="524"/>
      <c r="J11746" s="523"/>
      <c r="K11746" s="458"/>
    </row>
    <row r="11747" spans="1:11" ht="20.399999999999999">
      <c r="A11747" s="450"/>
      <c r="B11747" s="1667" t="s">
        <v>481</v>
      </c>
      <c r="C11747" s="1668"/>
      <c r="D11747" s="1668"/>
      <c r="E11747" s="1669"/>
      <c r="F11747" s="533" t="s">
        <v>873</v>
      </c>
      <c r="G11747" s="534" t="s">
        <v>493</v>
      </c>
      <c r="H11747" s="507" t="s">
        <v>1115</v>
      </c>
      <c r="I11747" s="535" t="s">
        <v>480</v>
      </c>
      <c r="J11747" s="536" t="s">
        <v>482</v>
      </c>
      <c r="K11747" s="458"/>
    </row>
    <row r="11748" spans="1:11">
      <c r="A11748" s="450"/>
      <c r="B11748" s="537"/>
      <c r="C11748" s="538"/>
      <c r="D11748" s="538"/>
      <c r="E11748" s="539"/>
      <c r="F11748" s="540"/>
      <c r="G11748" s="541"/>
      <c r="H11748" s="547"/>
      <c r="I11748" s="543"/>
      <c r="J11748" s="485"/>
      <c r="K11748" s="458"/>
    </row>
    <row r="11749" spans="1:11">
      <c r="A11749" s="450"/>
      <c r="B11749" s="537"/>
      <c r="C11749" s="518"/>
      <c r="D11749" s="518"/>
      <c r="E11749" s="487"/>
      <c r="F11749" s="540"/>
      <c r="G11749" s="541"/>
      <c r="H11749" s="547"/>
      <c r="I11749" s="543"/>
      <c r="J11749" s="492"/>
      <c r="K11749" s="458"/>
    </row>
    <row r="11750" spans="1:11">
      <c r="A11750" s="450"/>
      <c r="B11750" s="517"/>
      <c r="C11750" s="518"/>
      <c r="D11750" s="518"/>
      <c r="E11750" s="487"/>
      <c r="F11750" s="488"/>
      <c r="G11750" s="546"/>
      <c r="H11750" s="547"/>
      <c r="I11750" s="543"/>
      <c r="J11750" s="492">
        <f>H11750*I11750*E11732*F11732</f>
        <v>0</v>
      </c>
      <c r="K11750" s="458"/>
    </row>
    <row r="11751" spans="1:11">
      <c r="A11751" s="450"/>
      <c r="B11751" s="517"/>
      <c r="C11751" s="526"/>
      <c r="D11751" s="526"/>
      <c r="E11751" s="494"/>
      <c r="F11751" s="488"/>
      <c r="G11751" s="468"/>
      <c r="H11751" s="547"/>
      <c r="I11751" s="548"/>
      <c r="J11751" s="492">
        <f>H11751*I11751*E11733*F11733</f>
        <v>0</v>
      </c>
      <c r="K11751" s="458"/>
    </row>
    <row r="11752" spans="1:11">
      <c r="A11752" s="450"/>
      <c r="B11752" s="550" t="s">
        <v>1119</v>
      </c>
      <c r="C11752" s="526"/>
      <c r="D11752" s="526"/>
      <c r="E11752" s="526"/>
      <c r="F11752" s="523"/>
      <c r="G11752" s="526"/>
      <c r="H11752" s="551"/>
      <c r="I11752" s="552" t="s">
        <v>138</v>
      </c>
      <c r="J11752" s="501">
        <f>SUM(J11748:J11751)</f>
        <v>0</v>
      </c>
      <c r="K11752" s="458"/>
    </row>
    <row r="11753" spans="1:11">
      <c r="A11753" s="450"/>
      <c r="B11753" s="553"/>
      <c r="C11753" s="526"/>
      <c r="D11753" s="526"/>
      <c r="E11753" s="554"/>
      <c r="F11753" s="555"/>
      <c r="G11753" s="506"/>
      <c r="H11753" s="506"/>
      <c r="I11753" s="529"/>
      <c r="J11753" s="554"/>
      <c r="K11753" s="458"/>
    </row>
    <row r="11754" spans="1:11" ht="20.399999999999999">
      <c r="A11754" s="450"/>
      <c r="B11754" s="1667" t="s">
        <v>1125</v>
      </c>
      <c r="C11754" s="1668"/>
      <c r="D11754" s="1668"/>
      <c r="E11754" s="1668"/>
      <c r="F11754" s="1669"/>
      <c r="G11754" s="556" t="s">
        <v>494</v>
      </c>
      <c r="H11754" s="506" t="s">
        <v>1126</v>
      </c>
      <c r="I11754" s="557" t="s">
        <v>1115</v>
      </c>
      <c r="J11754" s="509" t="s">
        <v>482</v>
      </c>
      <c r="K11754" s="458"/>
    </row>
    <row r="11755" spans="1:11">
      <c r="A11755" s="450"/>
      <c r="B11755" s="558"/>
      <c r="C11755" s="559"/>
      <c r="D11755" s="560"/>
      <c r="E11755" s="560"/>
      <c r="F11755" s="561"/>
      <c r="G11755" s="489"/>
      <c r="H11755" s="489"/>
      <c r="I11755" s="562"/>
      <c r="J11755" s="492"/>
      <c r="K11755" s="458"/>
    </row>
    <row r="11756" spans="1:11">
      <c r="A11756" s="450"/>
      <c r="B11756" s="563"/>
      <c r="C11756" s="564"/>
      <c r="D11756" s="565"/>
      <c r="E11756" s="565"/>
      <c r="F11756" s="566"/>
      <c r="G11756" s="489"/>
      <c r="H11756" s="489"/>
      <c r="I11756" s="562"/>
      <c r="J11756" s="492"/>
      <c r="K11756" s="458"/>
    </row>
    <row r="11757" spans="1:11">
      <c r="A11757" s="450"/>
      <c r="B11757" s="1670" t="s">
        <v>138</v>
      </c>
      <c r="C11757" s="1670"/>
      <c r="D11757" s="1670"/>
      <c r="E11757" s="1670"/>
      <c r="F11757" s="1670"/>
      <c r="G11757" s="1670"/>
      <c r="H11757" s="1670"/>
      <c r="I11757" s="1670"/>
      <c r="J11757" s="501">
        <f>SUM(J11755:J11756)</f>
        <v>0</v>
      </c>
      <c r="K11757" s="458"/>
    </row>
    <row r="11758" spans="1:11">
      <c r="A11758" s="450"/>
      <c r="B11758" s="567"/>
      <c r="C11758" s="511"/>
      <c r="D11758" s="511"/>
      <c r="E11758" s="568"/>
      <c r="F11758" s="569"/>
      <c r="G11758" s="570"/>
      <c r="H11758" s="570"/>
      <c r="I11758" s="571"/>
      <c r="J11758" s="572"/>
      <c r="K11758" s="458"/>
    </row>
    <row r="11759" spans="1:11">
      <c r="A11759" s="450"/>
      <c r="B11759" s="573" t="s">
        <v>1127</v>
      </c>
      <c r="C11759" s="573"/>
      <c r="D11759" s="550"/>
      <c r="E11759" s="523"/>
      <c r="F11759" s="523"/>
      <c r="G11759" s="523"/>
      <c r="H11759" s="574"/>
      <c r="I11759" s="575"/>
      <c r="J11759" s="639">
        <f>(J11745+J11752+J11757)/E11745</f>
        <v>13.989834545454546</v>
      </c>
      <c r="K11759" s="458"/>
    </row>
    <row r="11760" spans="1:11">
      <c r="A11760" s="450"/>
      <c r="B11760" s="553"/>
      <c r="C11760" s="526"/>
      <c r="D11760" s="526"/>
      <c r="E11760" s="554"/>
      <c r="F11760" s="555"/>
      <c r="G11760" s="506"/>
      <c r="H11760" s="506"/>
      <c r="I11760" s="529"/>
      <c r="J11760" s="576"/>
      <c r="K11760" s="458"/>
    </row>
    <row r="11761" spans="1:11" ht="20.399999999999999">
      <c r="A11761" s="450"/>
      <c r="B11761" s="1667" t="s">
        <v>1128</v>
      </c>
      <c r="C11761" s="1668"/>
      <c r="D11761" s="1668"/>
      <c r="E11761" s="1668"/>
      <c r="F11761" s="1669"/>
      <c r="G11761" s="556" t="s">
        <v>494</v>
      </c>
      <c r="H11761" s="506" t="s">
        <v>1126</v>
      </c>
      <c r="I11761" s="557" t="s">
        <v>1115</v>
      </c>
      <c r="J11761" s="509" t="s">
        <v>482</v>
      </c>
      <c r="K11761" s="458"/>
    </row>
    <row r="11762" spans="1:11">
      <c r="A11762" s="450"/>
      <c r="B11762" s="558" t="s">
        <v>1667</v>
      </c>
      <c r="C11762" s="559"/>
      <c r="D11762" s="560"/>
      <c r="E11762" s="560"/>
      <c r="F11762" s="561"/>
      <c r="G11762" s="489">
        <v>1</v>
      </c>
      <c r="H11762" s="489" t="s">
        <v>1126</v>
      </c>
      <c r="I11762" s="562">
        <v>106.64</v>
      </c>
      <c r="J11762" s="492">
        <f t="shared" ref="J11762:J11766" si="331">G11762*I11762</f>
        <v>106.64</v>
      </c>
      <c r="K11762" s="458"/>
    </row>
    <row r="11763" spans="1:11">
      <c r="A11763" s="450"/>
      <c r="B11763" s="563"/>
      <c r="C11763" s="564"/>
      <c r="D11763" s="565"/>
      <c r="E11763" s="565"/>
      <c r="F11763" s="566"/>
      <c r="G11763" s="489"/>
      <c r="H11763" s="489"/>
      <c r="I11763" s="562"/>
      <c r="J11763" s="492">
        <f t="shared" si="331"/>
        <v>0</v>
      </c>
      <c r="K11763" s="458"/>
    </row>
    <row r="11764" spans="1:11">
      <c r="A11764" s="450"/>
      <c r="B11764" s="563"/>
      <c r="C11764" s="564"/>
      <c r="D11764" s="565"/>
      <c r="E11764" s="565"/>
      <c r="F11764" s="566"/>
      <c r="G11764" s="489"/>
      <c r="H11764" s="489"/>
      <c r="I11764" s="743"/>
      <c r="J11764" s="492">
        <f t="shared" si="331"/>
        <v>0</v>
      </c>
      <c r="K11764" s="458"/>
    </row>
    <row r="11765" spans="1:11">
      <c r="A11765" s="450"/>
      <c r="B11765" s="563"/>
      <c r="C11765" s="564"/>
      <c r="D11765" s="565"/>
      <c r="E11765" s="565"/>
      <c r="F11765" s="566"/>
      <c r="G11765" s="489"/>
      <c r="H11765" s="489"/>
      <c r="I11765" s="743"/>
      <c r="J11765" s="492">
        <f t="shared" si="331"/>
        <v>0</v>
      </c>
      <c r="K11765" s="458"/>
    </row>
    <row r="11766" spans="1:11">
      <c r="A11766" s="450"/>
      <c r="B11766" s="563"/>
      <c r="C11766" s="564"/>
      <c r="D11766" s="565"/>
      <c r="E11766" s="565"/>
      <c r="F11766" s="566"/>
      <c r="G11766" s="489"/>
      <c r="H11766" s="489"/>
      <c r="I11766" s="743"/>
      <c r="J11766" s="492">
        <f t="shared" si="331"/>
        <v>0</v>
      </c>
      <c r="K11766" s="458"/>
    </row>
    <row r="11767" spans="1:11">
      <c r="A11767" s="450"/>
      <c r="B11767" s="563"/>
      <c r="C11767" s="564"/>
      <c r="D11767" s="565"/>
      <c r="E11767" s="565"/>
      <c r="F11767" s="566"/>
      <c r="G11767" s="489"/>
      <c r="H11767" s="489"/>
      <c r="I11767" s="743"/>
      <c r="J11767" s="492"/>
      <c r="K11767" s="458"/>
    </row>
    <row r="11768" spans="1:11">
      <c r="A11768" s="450"/>
      <c r="B11768" s="563"/>
      <c r="C11768" s="564"/>
      <c r="D11768" s="565"/>
      <c r="E11768" s="565"/>
      <c r="F11768" s="566"/>
      <c r="G11768" s="489"/>
      <c r="H11768" s="489"/>
      <c r="I11768" s="743"/>
      <c r="J11768" s="492"/>
      <c r="K11768" s="458"/>
    </row>
    <row r="11769" spans="1:11">
      <c r="A11769" s="450"/>
      <c r="B11769" s="581"/>
      <c r="C11769" s="523"/>
      <c r="D11769" s="523"/>
      <c r="E11769" s="582"/>
      <c r="F11769" s="583"/>
      <c r="G11769" s="532"/>
      <c r="H11769" s="532"/>
      <c r="I11769" s="524" t="s">
        <v>138</v>
      </c>
      <c r="J11769" s="501">
        <f>SUM(J11762:J11768)</f>
        <v>106.64</v>
      </c>
      <c r="K11769" s="458"/>
    </row>
    <row r="11770" spans="1:11">
      <c r="A11770" s="450"/>
      <c r="B11770" s="584"/>
      <c r="C11770" s="523"/>
      <c r="D11770" s="523"/>
      <c r="E11770" s="582"/>
      <c r="F11770" s="583"/>
      <c r="G11770" s="532"/>
      <c r="H11770" s="532"/>
      <c r="I11770" s="524"/>
      <c r="J11770" s="582"/>
      <c r="K11770" s="458"/>
    </row>
    <row r="11771" spans="1:11" ht="20.399999999999999">
      <c r="A11771" s="450"/>
      <c r="B11771" s="1667" t="s">
        <v>1141</v>
      </c>
      <c r="C11771" s="1668"/>
      <c r="D11771" s="1668"/>
      <c r="E11771" s="1668"/>
      <c r="F11771" s="1669"/>
      <c r="G11771" s="587" t="s">
        <v>494</v>
      </c>
      <c r="H11771" s="506" t="s">
        <v>1115</v>
      </c>
      <c r="I11771" s="557"/>
      <c r="J11771" s="509" t="s">
        <v>482</v>
      </c>
      <c r="K11771" s="458"/>
    </row>
    <row r="11772" spans="1:11">
      <c r="A11772" s="450"/>
      <c r="B11772" s="1654"/>
      <c r="C11772" s="1655"/>
      <c r="D11772" s="1655"/>
      <c r="E11772" s="1655"/>
      <c r="F11772" s="1656"/>
      <c r="G11772" s="489"/>
      <c r="H11772" s="1657"/>
      <c r="I11772" s="1658"/>
      <c r="J11772" s="492"/>
      <c r="K11772" s="458"/>
    </row>
    <row r="11773" spans="1:11">
      <c r="A11773" s="450"/>
      <c r="B11773" s="1659"/>
      <c r="C11773" s="1660"/>
      <c r="D11773" s="1660"/>
      <c r="E11773" s="1660"/>
      <c r="F11773" s="1661"/>
      <c r="G11773" s="496"/>
      <c r="H11773" s="1662"/>
      <c r="I11773" s="1663"/>
      <c r="J11773" s="492"/>
      <c r="K11773" s="458"/>
    </row>
    <row r="11774" spans="1:11">
      <c r="A11774" s="450"/>
      <c r="B11774" s="581"/>
      <c r="C11774" s="523"/>
      <c r="D11774" s="523"/>
      <c r="E11774" s="582"/>
      <c r="F11774" s="583"/>
      <c r="G11774" s="532"/>
      <c r="H11774" s="532"/>
      <c r="I11774" s="524" t="s">
        <v>138</v>
      </c>
      <c r="J11774" s="501">
        <f>SUM(J11772:J11773)</f>
        <v>0</v>
      </c>
      <c r="K11774" s="458"/>
    </row>
    <row r="11775" spans="1:11">
      <c r="A11775" s="450"/>
      <c r="B11775" s="523"/>
      <c r="C11775" s="523"/>
      <c r="D11775" s="523"/>
      <c r="E11775" s="523"/>
      <c r="F11775" s="523"/>
      <c r="G11775" s="523"/>
      <c r="H11775" s="523"/>
      <c r="I11775" s="524"/>
      <c r="J11775" s="523"/>
      <c r="K11775" s="458"/>
    </row>
    <row r="11776" spans="1:11">
      <c r="A11776" s="450"/>
      <c r="B11776" s="1645" t="s">
        <v>1142</v>
      </c>
      <c r="C11776" s="1646"/>
      <c r="D11776" s="1646"/>
      <c r="E11776" s="1646"/>
      <c r="F11776" s="1646"/>
      <c r="G11776" s="1646"/>
      <c r="H11776" s="1646"/>
      <c r="I11776" s="1647"/>
      <c r="J11776" s="573">
        <f>J11774+J11769+J11759</f>
        <v>120.62983454545454</v>
      </c>
      <c r="K11776" s="458"/>
    </row>
    <row r="11777" spans="1:11">
      <c r="A11777" s="450"/>
      <c r="B11777" s="523"/>
      <c r="C11777" s="523"/>
      <c r="D11777" s="523"/>
      <c r="E11777" s="523"/>
      <c r="F11777" s="523"/>
      <c r="G11777" s="523"/>
      <c r="H11777" s="523"/>
      <c r="I11777" s="524"/>
      <c r="J11777" s="523"/>
      <c r="K11777" s="458"/>
    </row>
    <row r="11778" spans="1:11">
      <c r="A11778" s="450"/>
      <c r="B11778" s="1645" t="s">
        <v>1143</v>
      </c>
      <c r="C11778" s="1646"/>
      <c r="D11778" s="1646"/>
      <c r="E11778" s="1646"/>
      <c r="F11778" s="1646"/>
      <c r="G11778" s="1646"/>
      <c r="H11778" s="1646"/>
      <c r="I11778" s="1647"/>
      <c r="J11778" s="501">
        <f>J11776*0</f>
        <v>0</v>
      </c>
      <c r="K11778" s="458"/>
    </row>
    <row r="11779" spans="1:11">
      <c r="A11779" s="450"/>
      <c r="B11779" s="523"/>
      <c r="C11779" s="523"/>
      <c r="D11779" s="523"/>
      <c r="E11779" s="523"/>
      <c r="F11779" s="523"/>
      <c r="G11779" s="523"/>
      <c r="H11779" s="523"/>
      <c r="I11779" s="524"/>
      <c r="J11779" s="523"/>
      <c r="K11779" s="458"/>
    </row>
    <row r="11780" spans="1:11">
      <c r="A11780" s="450"/>
      <c r="B11780" s="1645" t="s">
        <v>1144</v>
      </c>
      <c r="C11780" s="1646"/>
      <c r="D11780" s="1646"/>
      <c r="E11780" s="1646"/>
      <c r="F11780" s="1646"/>
      <c r="G11780" s="1646"/>
      <c r="H11780" s="1646"/>
      <c r="I11780" s="1647"/>
      <c r="J11780" s="573">
        <f>J11776+J11778</f>
        <v>120.62983454545454</v>
      </c>
      <c r="K11780" s="458"/>
    </row>
    <row r="11781" spans="1:11">
      <c r="A11781" s="450"/>
      <c r="B11781" s="511"/>
      <c r="C11781" s="511"/>
      <c r="D11781" s="511"/>
      <c r="E11781" s="511"/>
      <c r="F11781" s="511"/>
      <c r="G11781" s="511"/>
      <c r="H11781" s="511"/>
      <c r="I11781" s="571"/>
      <c r="J11781" s="511"/>
      <c r="K11781" s="458"/>
    </row>
    <row r="11782" spans="1:11">
      <c r="A11782" s="450"/>
      <c r="B11782" s="589"/>
      <c r="C11782" s="559"/>
      <c r="D11782" s="559"/>
      <c r="E11782" s="559"/>
      <c r="F11782" s="559"/>
      <c r="G11782" s="559"/>
      <c r="H11782" s="559"/>
      <c r="I11782" s="559"/>
      <c r="J11782" s="590"/>
      <c r="K11782" s="458"/>
    </row>
    <row r="11783" spans="1:11">
      <c r="A11783" s="450"/>
      <c r="B11783" s="591"/>
      <c r="C11783" s="592"/>
      <c r="D11783" s="593"/>
      <c r="E11783" s="593"/>
      <c r="F11783" s="594" t="s">
        <v>1119</v>
      </c>
      <c r="G11783" s="595" t="s">
        <v>1119</v>
      </c>
      <c r="H11783" s="592"/>
      <c r="I11783" s="592"/>
      <c r="J11783" s="596"/>
      <c r="K11783" s="458"/>
    </row>
    <row r="11784" spans="1:11">
      <c r="A11784" s="450"/>
      <c r="B11784" s="459"/>
      <c r="C11784" s="459"/>
      <c r="D11784" s="459"/>
      <c r="E11784" s="459"/>
      <c r="F11784" s="459"/>
      <c r="G11784" s="459"/>
      <c r="H11784" s="459"/>
      <c r="I11784" s="459"/>
      <c r="J11784" s="459"/>
      <c r="K11784" s="458"/>
    </row>
    <row r="11785" spans="1:11">
      <c r="A11785" s="450"/>
      <c r="B11785" s="597"/>
      <c r="C11785" s="598"/>
      <c r="D11785" s="598"/>
      <c r="E11785" s="598"/>
      <c r="F11785" s="599"/>
      <c r="G11785" s="600" t="s">
        <v>482</v>
      </c>
      <c r="H11785" s="502"/>
      <c r="I11785" s="502"/>
      <c r="J11785" s="505"/>
      <c r="K11785" s="458"/>
    </row>
    <row r="11786" spans="1:11">
      <c r="A11786" s="450"/>
      <c r="B11786" s="601"/>
      <c r="C11786" s="602"/>
      <c r="D11786" s="602"/>
      <c r="E11786" s="602"/>
      <c r="F11786" s="603"/>
      <c r="G11786" s="1648" t="s">
        <v>1145</v>
      </c>
      <c r="H11786" s="1649"/>
      <c r="I11786" s="1649"/>
      <c r="J11786" s="1650"/>
      <c r="K11786" s="458"/>
    </row>
    <row r="11787" spans="1:11">
      <c r="A11787" s="450"/>
      <c r="B11787" s="604"/>
      <c r="C11787" s="605"/>
      <c r="D11787" s="605"/>
      <c r="E11787" s="605"/>
      <c r="F11787" s="606"/>
      <c r="G11787" s="607"/>
      <c r="H11787" s="1651"/>
      <c r="I11787" s="1652"/>
      <c r="J11787" s="1653"/>
      <c r="K11787" s="458"/>
    </row>
    <row r="11788" spans="1:11" ht="15" thickBot="1">
      <c r="A11788" s="608"/>
      <c r="B11788" s="609"/>
      <c r="C11788" s="609"/>
      <c r="D11788" s="609"/>
      <c r="E11788" s="609"/>
      <c r="F11788" s="609"/>
      <c r="G11788" s="609"/>
      <c r="H11788" s="609"/>
      <c r="I11788" s="609"/>
      <c r="J11788" s="609"/>
      <c r="K11788" s="610"/>
    </row>
    <row r="11789" spans="1:11">
      <c r="A11789" s="447"/>
      <c r="B11789" s="448"/>
      <c r="C11789" s="448"/>
      <c r="D11789" s="448"/>
      <c r="E11789" s="448"/>
      <c r="F11789" s="448"/>
      <c r="G11789" s="448"/>
      <c r="H11789" s="448"/>
      <c r="I11789" s="448"/>
      <c r="J11789" s="448"/>
      <c r="K11789" s="449"/>
    </row>
    <row r="11790" spans="1:11">
      <c r="A11790" s="450"/>
      <c r="B11790" s="451" t="s">
        <v>141</v>
      </c>
      <c r="C11790" s="452"/>
      <c r="D11790" s="453" t="s">
        <v>1105</v>
      </c>
      <c r="E11790" s="454"/>
      <c r="F11790" s="455"/>
      <c r="G11790" s="455"/>
      <c r="H11790" s="456"/>
      <c r="I11790" s="456"/>
      <c r="J11790" s="457"/>
      <c r="K11790" s="458"/>
    </row>
    <row r="11791" spans="1:11">
      <c r="A11791" s="450"/>
      <c r="B11791" s="459"/>
      <c r="C11791" s="459"/>
      <c r="D11791" s="459"/>
      <c r="E11791" s="459"/>
      <c r="F11791" s="459"/>
      <c r="G11791" s="459"/>
      <c r="H11791" s="459"/>
      <c r="I11791" s="459"/>
      <c r="J11791" s="459"/>
      <c r="K11791" s="458"/>
    </row>
    <row r="11792" spans="1:11">
      <c r="A11792" s="450"/>
      <c r="B11792" s="460" t="s">
        <v>1173</v>
      </c>
      <c r="C11792" s="461" t="s">
        <v>1107</v>
      </c>
      <c r="D11792" s="1671" t="s">
        <v>198</v>
      </c>
      <c r="E11792" s="1672"/>
      <c r="F11792" s="1672"/>
      <c r="G11792" s="1672"/>
      <c r="H11792" s="1672"/>
      <c r="I11792" s="1673"/>
      <c r="J11792" s="462" t="s">
        <v>1108</v>
      </c>
      <c r="K11792" s="458"/>
    </row>
    <row r="11793" spans="1:11">
      <c r="A11793" s="450"/>
      <c r="B11793" s="463">
        <v>81328</v>
      </c>
      <c r="C11793" s="464"/>
      <c r="D11793" s="1674" t="s">
        <v>1668</v>
      </c>
      <c r="E11793" s="1675"/>
      <c r="F11793" s="1675"/>
      <c r="G11793" s="1675"/>
      <c r="H11793" s="1675"/>
      <c r="I11793" s="1676"/>
      <c r="J11793" s="468" t="str">
        <f>F11810</f>
        <v>U</v>
      </c>
      <c r="K11793" s="458"/>
    </row>
    <row r="11794" spans="1:11">
      <c r="A11794" s="450"/>
      <c r="B11794" s="469"/>
      <c r="C11794" s="469"/>
      <c r="D11794" s="469"/>
      <c r="E11794" s="469"/>
      <c r="F11794" s="469"/>
      <c r="G11794" s="469"/>
      <c r="H11794" s="469"/>
      <c r="I11794" s="470"/>
      <c r="J11794" s="471"/>
      <c r="K11794" s="458"/>
    </row>
    <row r="11795" spans="1:11">
      <c r="A11795" s="450"/>
      <c r="B11795" s="1648" t="s">
        <v>1111</v>
      </c>
      <c r="C11795" s="1650"/>
      <c r="D11795" s="1679" t="s">
        <v>873</v>
      </c>
      <c r="E11795" s="1681" t="s">
        <v>1112</v>
      </c>
      <c r="F11795" s="472" t="s">
        <v>1113</v>
      </c>
      <c r="G11795" s="473"/>
      <c r="H11795" s="472" t="s">
        <v>1114</v>
      </c>
      <c r="I11795" s="473"/>
      <c r="J11795" s="474" t="s">
        <v>1115</v>
      </c>
      <c r="K11795" s="458"/>
    </row>
    <row r="11796" spans="1:11">
      <c r="A11796" s="450"/>
      <c r="B11796" s="1677"/>
      <c r="C11796" s="1678"/>
      <c r="D11796" s="1680"/>
      <c r="E11796" s="1682"/>
      <c r="F11796" s="475" t="s">
        <v>1116</v>
      </c>
      <c r="G11796" s="475" t="s">
        <v>1117</v>
      </c>
      <c r="H11796" s="475" t="s">
        <v>1116</v>
      </c>
      <c r="I11796" s="476" t="s">
        <v>1117</v>
      </c>
      <c r="J11796" s="477" t="s">
        <v>1118</v>
      </c>
      <c r="K11796" s="458"/>
    </row>
    <row r="11797" spans="1:11">
      <c r="A11797" s="450"/>
      <c r="B11797" s="486"/>
      <c r="C11797" s="487"/>
      <c r="D11797" s="488"/>
      <c r="E11797" s="481"/>
      <c r="F11797" s="481"/>
      <c r="G11797" s="482"/>
      <c r="H11797" s="490"/>
      <c r="I11797" s="484"/>
      <c r="J11797" s="492"/>
      <c r="K11797" s="458"/>
    </row>
    <row r="11798" spans="1:11">
      <c r="A11798" s="450"/>
      <c r="B11798" s="486"/>
      <c r="C11798" s="487"/>
      <c r="D11798" s="488"/>
      <c r="E11798" s="489"/>
      <c r="F11798" s="489"/>
      <c r="G11798" s="489"/>
      <c r="H11798" s="490"/>
      <c r="I11798" s="491"/>
      <c r="J11798" s="492">
        <f>H11798*F11798*E11798+I11798*G11798*E11798</f>
        <v>0</v>
      </c>
      <c r="K11798" s="458"/>
    </row>
    <row r="11799" spans="1:11">
      <c r="A11799" s="450"/>
      <c r="B11799" s="493"/>
      <c r="C11799" s="494"/>
      <c r="D11799" s="495"/>
      <c r="E11799" s="496"/>
      <c r="F11799" s="496"/>
      <c r="G11799" s="496"/>
      <c r="H11799" s="497"/>
      <c r="I11799" s="498"/>
      <c r="J11799" s="492">
        <f>H11799*F11799*E11799+I11799*G11799*E11799</f>
        <v>0</v>
      </c>
      <c r="K11799" s="458"/>
    </row>
    <row r="11800" spans="1:11">
      <c r="A11800" s="450"/>
      <c r="B11800" s="499" t="s">
        <v>1119</v>
      </c>
      <c r="C11800" s="469"/>
      <c r="D11800" s="469"/>
      <c r="E11800" s="469"/>
      <c r="F11800" s="469"/>
      <c r="G11800" s="469"/>
      <c r="H11800" s="469"/>
      <c r="I11800" s="500" t="s">
        <v>138</v>
      </c>
      <c r="J11800" s="501">
        <f>SUM(J11797:J11799)</f>
        <v>0</v>
      </c>
      <c r="K11800" s="458"/>
    </row>
    <row r="11801" spans="1:11">
      <c r="A11801" s="450"/>
      <c r="B11801" s="502"/>
      <c r="C11801" s="502"/>
      <c r="D11801" s="502"/>
      <c r="E11801" s="502"/>
      <c r="F11801" s="502"/>
      <c r="G11801" s="502"/>
      <c r="H11801" s="502"/>
      <c r="I11801" s="503"/>
      <c r="J11801" s="504"/>
      <c r="K11801" s="458"/>
    </row>
    <row r="11802" spans="1:11" ht="20.399999999999999">
      <c r="A11802" s="450"/>
      <c r="B11802" s="1664" t="s">
        <v>1120</v>
      </c>
      <c r="C11802" s="1665"/>
      <c r="D11802" s="1665"/>
      <c r="E11802" s="1666"/>
      <c r="F11802" s="505" t="s">
        <v>873</v>
      </c>
      <c r="G11802" s="506"/>
      <c r="H11802" s="507" t="s">
        <v>560</v>
      </c>
      <c r="I11802" s="508" t="s">
        <v>1121</v>
      </c>
      <c r="J11802" s="509" t="s">
        <v>1122</v>
      </c>
      <c r="K11802" s="458"/>
    </row>
    <row r="11803" spans="1:11">
      <c r="A11803" s="450"/>
      <c r="B11803" s="510"/>
      <c r="C11803" s="511"/>
      <c r="D11803" s="512"/>
      <c r="E11803" s="513"/>
      <c r="F11803" s="514"/>
      <c r="G11803" s="515"/>
      <c r="H11803" s="516"/>
      <c r="I11803" s="484"/>
      <c r="J11803" s="485"/>
      <c r="K11803" s="458"/>
    </row>
    <row r="11804" spans="1:11">
      <c r="A11804" s="450"/>
      <c r="B11804" s="517"/>
      <c r="C11804" s="518"/>
      <c r="D11804" s="459"/>
      <c r="E11804" s="487"/>
      <c r="F11804" s="488"/>
      <c r="G11804" s="519"/>
      <c r="H11804" s="520"/>
      <c r="I11804" s="521"/>
      <c r="J11804" s="492"/>
      <c r="K11804" s="458"/>
    </row>
    <row r="11805" spans="1:11">
      <c r="A11805" s="450"/>
      <c r="B11805" s="517" t="s">
        <v>734</v>
      </c>
      <c r="C11805" s="518"/>
      <c r="D11805" s="459"/>
      <c r="E11805" s="487"/>
      <c r="F11805" s="488"/>
      <c r="G11805" s="519"/>
      <c r="H11805" s="520">
        <v>0.45</v>
      </c>
      <c r="I11805" s="521">
        <f>VLOOKUP(B11805,'MÃO DE OBRA'!$A:$E,5,FALSE)/220</f>
        <v>23.596363636363641</v>
      </c>
      <c r="J11805" s="492">
        <f t="shared" ref="J11805:J11806" si="332">H11805*I11805</f>
        <v>10.61836363636364</v>
      </c>
      <c r="K11805" s="458"/>
    </row>
    <row r="11806" spans="1:11">
      <c r="A11806" s="450"/>
      <c r="B11806" s="517" t="s">
        <v>741</v>
      </c>
      <c r="C11806" s="518"/>
      <c r="D11806" s="459"/>
      <c r="E11806" s="487"/>
      <c r="F11806" s="488"/>
      <c r="G11806" s="519"/>
      <c r="H11806" s="520">
        <v>0.45</v>
      </c>
      <c r="I11806" s="521">
        <f>VLOOKUP(B11806,'MÃO DE OBRA'!$A:$E,5,FALSE)/220</f>
        <v>14.214</v>
      </c>
      <c r="J11806" s="492">
        <f t="shared" si="332"/>
        <v>6.3963000000000001</v>
      </c>
      <c r="K11806" s="458"/>
    </row>
    <row r="11807" spans="1:11">
      <c r="A11807" s="450"/>
      <c r="B11807" s="517"/>
      <c r="C11807" s="518"/>
      <c r="D11807" s="459"/>
      <c r="E11807" s="487"/>
      <c r="F11807" s="488"/>
      <c r="G11807" s="519"/>
      <c r="H11807" s="520"/>
      <c r="I11807" s="491"/>
      <c r="J11807" s="492">
        <f>H11807*I11807</f>
        <v>0</v>
      </c>
      <c r="K11807" s="458"/>
    </row>
    <row r="11808" spans="1:11">
      <c r="A11808" s="450"/>
      <c r="B11808" s="499" t="s">
        <v>1119</v>
      </c>
      <c r="C11808" s="502"/>
      <c r="D11808" s="502"/>
      <c r="E11808" s="502"/>
      <c r="F11808" s="502"/>
      <c r="G11808" s="502"/>
      <c r="H11808" s="502"/>
      <c r="I11808" s="522" t="s">
        <v>138</v>
      </c>
      <c r="J11808" s="501">
        <f>SUM(J11803:J11807)</f>
        <v>17.01466363636364</v>
      </c>
      <c r="K11808" s="458"/>
    </row>
    <row r="11809" spans="1:11">
      <c r="A11809" s="450"/>
      <c r="B11809" s="523"/>
      <c r="C11809" s="523"/>
      <c r="D11809" s="523"/>
      <c r="E11809" s="523"/>
      <c r="F11809" s="523"/>
      <c r="G11809" s="523"/>
      <c r="H11809" s="523"/>
      <c r="I11809" s="524"/>
      <c r="J11809" s="523"/>
      <c r="K11809" s="458"/>
    </row>
    <row r="11810" spans="1:11">
      <c r="A11810" s="450"/>
      <c r="B11810" s="525" t="s">
        <v>1123</v>
      </c>
      <c r="C11810" s="526"/>
      <c r="D11810" s="523"/>
      <c r="E11810" s="527">
        <v>1</v>
      </c>
      <c r="F11810" s="528" t="s">
        <v>1563</v>
      </c>
      <c r="G11810" s="506"/>
      <c r="H11810" s="506"/>
      <c r="I11810" s="529" t="s">
        <v>1124</v>
      </c>
      <c r="J11810" s="501">
        <f>J11800+J11808</f>
        <v>17.01466363636364</v>
      </c>
      <c r="K11810" s="458"/>
    </row>
    <row r="11811" spans="1:11">
      <c r="A11811" s="450"/>
      <c r="B11811" s="530"/>
      <c r="C11811" s="523"/>
      <c r="D11811" s="523"/>
      <c r="E11811" s="531"/>
      <c r="F11811" s="532"/>
      <c r="G11811" s="532"/>
      <c r="H11811" s="532"/>
      <c r="I11811" s="524"/>
      <c r="J11811" s="523"/>
      <c r="K11811" s="458"/>
    </row>
    <row r="11812" spans="1:11" ht="20.399999999999999">
      <c r="A11812" s="450"/>
      <c r="B11812" s="1667" t="s">
        <v>481</v>
      </c>
      <c r="C11812" s="1668"/>
      <c r="D11812" s="1668"/>
      <c r="E11812" s="1669"/>
      <c r="F11812" s="533" t="s">
        <v>873</v>
      </c>
      <c r="G11812" s="534" t="s">
        <v>493</v>
      </c>
      <c r="H11812" s="507" t="s">
        <v>1115</v>
      </c>
      <c r="I11812" s="535" t="s">
        <v>480</v>
      </c>
      <c r="J11812" s="536" t="s">
        <v>482</v>
      </c>
      <c r="K11812" s="458"/>
    </row>
    <row r="11813" spans="1:11">
      <c r="A11813" s="450"/>
      <c r="B11813" s="537"/>
      <c r="C11813" s="538"/>
      <c r="D11813" s="538"/>
      <c r="E11813" s="539"/>
      <c r="F11813" s="540"/>
      <c r="G11813" s="541"/>
      <c r="H11813" s="547"/>
      <c r="I11813" s="543"/>
      <c r="J11813" s="485"/>
      <c r="K11813" s="458"/>
    </row>
    <row r="11814" spans="1:11">
      <c r="A11814" s="450"/>
      <c r="B11814" s="537"/>
      <c r="C11814" s="518"/>
      <c r="D11814" s="518"/>
      <c r="E11814" s="487"/>
      <c r="F11814" s="540"/>
      <c r="G11814" s="541"/>
      <c r="H11814" s="547"/>
      <c r="I11814" s="543"/>
      <c r="J11814" s="492"/>
      <c r="K11814" s="458"/>
    </row>
    <row r="11815" spans="1:11">
      <c r="A11815" s="450"/>
      <c r="B11815" s="517"/>
      <c r="C11815" s="518"/>
      <c r="D11815" s="518"/>
      <c r="E11815" s="487"/>
      <c r="F11815" s="488"/>
      <c r="G11815" s="546"/>
      <c r="H11815" s="547"/>
      <c r="I11815" s="543"/>
      <c r="J11815" s="492">
        <f>H11815*I11815*E11797*F11797</f>
        <v>0</v>
      </c>
      <c r="K11815" s="458"/>
    </row>
    <row r="11816" spans="1:11">
      <c r="A11816" s="450"/>
      <c r="B11816" s="517"/>
      <c r="C11816" s="526"/>
      <c r="D11816" s="526"/>
      <c r="E11816" s="494"/>
      <c r="F11816" s="488"/>
      <c r="G11816" s="468"/>
      <c r="H11816" s="547"/>
      <c r="I11816" s="548"/>
      <c r="J11816" s="492">
        <f>H11816*I11816*E11798*F11798</f>
        <v>0</v>
      </c>
      <c r="K11816" s="458"/>
    </row>
    <row r="11817" spans="1:11">
      <c r="A11817" s="450"/>
      <c r="B11817" s="550" t="s">
        <v>1119</v>
      </c>
      <c r="C11817" s="526"/>
      <c r="D11817" s="526"/>
      <c r="E11817" s="526"/>
      <c r="F11817" s="523"/>
      <c r="G11817" s="526"/>
      <c r="H11817" s="551"/>
      <c r="I11817" s="552" t="s">
        <v>138</v>
      </c>
      <c r="J11817" s="501">
        <f>SUM(J11813:J11816)</f>
        <v>0</v>
      </c>
      <c r="K11817" s="458"/>
    </row>
    <row r="11818" spans="1:11">
      <c r="A11818" s="450"/>
      <c r="B11818" s="553"/>
      <c r="C11818" s="526"/>
      <c r="D11818" s="526"/>
      <c r="E11818" s="554"/>
      <c r="F11818" s="555"/>
      <c r="G11818" s="506"/>
      <c r="H11818" s="506"/>
      <c r="I11818" s="529"/>
      <c r="J11818" s="554"/>
      <c r="K11818" s="458"/>
    </row>
    <row r="11819" spans="1:11" ht="20.399999999999999">
      <c r="A11819" s="450"/>
      <c r="B11819" s="1667" t="s">
        <v>1125</v>
      </c>
      <c r="C11819" s="1668"/>
      <c r="D11819" s="1668"/>
      <c r="E11819" s="1668"/>
      <c r="F11819" s="1669"/>
      <c r="G11819" s="556" t="s">
        <v>494</v>
      </c>
      <c r="H11819" s="506" t="s">
        <v>1126</v>
      </c>
      <c r="I11819" s="557" t="s">
        <v>1115</v>
      </c>
      <c r="J11819" s="509" t="s">
        <v>482</v>
      </c>
      <c r="K11819" s="458"/>
    </row>
    <row r="11820" spans="1:11">
      <c r="A11820" s="450"/>
      <c r="B11820" s="558"/>
      <c r="C11820" s="559"/>
      <c r="D11820" s="560"/>
      <c r="E11820" s="560"/>
      <c r="F11820" s="561"/>
      <c r="G11820" s="489"/>
      <c r="H11820" s="489"/>
      <c r="I11820" s="562"/>
      <c r="J11820" s="492"/>
      <c r="K11820" s="458"/>
    </row>
    <row r="11821" spans="1:11">
      <c r="A11821" s="450"/>
      <c r="B11821" s="563"/>
      <c r="C11821" s="564"/>
      <c r="D11821" s="565"/>
      <c r="E11821" s="565"/>
      <c r="F11821" s="566"/>
      <c r="G11821" s="489"/>
      <c r="H11821" s="489"/>
      <c r="I11821" s="562"/>
      <c r="J11821" s="492"/>
      <c r="K11821" s="458"/>
    </row>
    <row r="11822" spans="1:11">
      <c r="A11822" s="450"/>
      <c r="B11822" s="1670" t="s">
        <v>138</v>
      </c>
      <c r="C11822" s="1670"/>
      <c r="D11822" s="1670"/>
      <c r="E11822" s="1670"/>
      <c r="F11822" s="1670"/>
      <c r="G11822" s="1670"/>
      <c r="H11822" s="1670"/>
      <c r="I11822" s="1670"/>
      <c r="J11822" s="501">
        <f>SUM(J11820:J11821)</f>
        <v>0</v>
      </c>
      <c r="K11822" s="458"/>
    </row>
    <row r="11823" spans="1:11">
      <c r="A11823" s="450"/>
      <c r="B11823" s="567"/>
      <c r="C11823" s="511"/>
      <c r="D11823" s="511"/>
      <c r="E11823" s="568"/>
      <c r="F11823" s="569"/>
      <c r="G11823" s="570"/>
      <c r="H11823" s="570"/>
      <c r="I11823" s="571"/>
      <c r="J11823" s="572"/>
      <c r="K11823" s="458"/>
    </row>
    <row r="11824" spans="1:11">
      <c r="A11824" s="450"/>
      <c r="B11824" s="573" t="s">
        <v>1127</v>
      </c>
      <c r="C11824" s="573"/>
      <c r="D11824" s="550"/>
      <c r="E11824" s="523"/>
      <c r="F11824" s="523"/>
      <c r="G11824" s="523"/>
      <c r="H11824" s="574"/>
      <c r="I11824" s="575"/>
      <c r="J11824" s="639">
        <f>(J11810+J11817+J11822)/E11810</f>
        <v>17.01466363636364</v>
      </c>
      <c r="K11824" s="458"/>
    </row>
    <row r="11825" spans="1:11">
      <c r="A11825" s="450"/>
      <c r="B11825" s="553"/>
      <c r="C11825" s="526"/>
      <c r="D11825" s="526"/>
      <c r="E11825" s="554"/>
      <c r="F11825" s="555"/>
      <c r="G11825" s="506"/>
      <c r="H11825" s="506"/>
      <c r="I11825" s="529"/>
      <c r="J11825" s="576"/>
      <c r="K11825" s="458"/>
    </row>
    <row r="11826" spans="1:11" ht="20.399999999999999">
      <c r="A11826" s="450"/>
      <c r="B11826" s="1667" t="s">
        <v>1128</v>
      </c>
      <c r="C11826" s="1668"/>
      <c r="D11826" s="1668"/>
      <c r="E11826" s="1668"/>
      <c r="F11826" s="1669"/>
      <c r="G11826" s="556" t="s">
        <v>494</v>
      </c>
      <c r="H11826" s="506" t="s">
        <v>1126</v>
      </c>
      <c r="I11826" s="557" t="s">
        <v>1115</v>
      </c>
      <c r="J11826" s="509" t="s">
        <v>482</v>
      </c>
      <c r="K11826" s="458"/>
    </row>
    <row r="11827" spans="1:11">
      <c r="A11827" s="450"/>
      <c r="B11827" s="558" t="s">
        <v>1669</v>
      </c>
      <c r="C11827" s="559"/>
      <c r="D11827" s="560"/>
      <c r="E11827" s="560"/>
      <c r="F11827" s="561"/>
      <c r="G11827" s="489">
        <v>1</v>
      </c>
      <c r="H11827" s="489" t="s">
        <v>1126</v>
      </c>
      <c r="I11827" s="562">
        <v>194.4</v>
      </c>
      <c r="J11827" s="492">
        <f t="shared" ref="J11827:J11831" si="333">G11827*I11827</f>
        <v>194.4</v>
      </c>
      <c r="K11827" s="458"/>
    </row>
    <row r="11828" spans="1:11">
      <c r="A11828" s="450"/>
      <c r="B11828" s="563"/>
      <c r="C11828" s="564"/>
      <c r="D11828" s="565"/>
      <c r="E11828" s="565"/>
      <c r="F11828" s="566"/>
      <c r="G11828" s="489"/>
      <c r="H11828" s="489"/>
      <c r="I11828" s="562"/>
      <c r="J11828" s="492">
        <f t="shared" si="333"/>
        <v>0</v>
      </c>
      <c r="K11828" s="458"/>
    </row>
    <row r="11829" spans="1:11">
      <c r="A11829" s="450"/>
      <c r="B11829" s="563"/>
      <c r="C11829" s="564"/>
      <c r="D11829" s="565"/>
      <c r="E11829" s="565"/>
      <c r="F11829" s="566"/>
      <c r="G11829" s="489"/>
      <c r="H11829" s="489"/>
      <c r="I11829" s="743"/>
      <c r="J11829" s="492">
        <f t="shared" si="333"/>
        <v>0</v>
      </c>
      <c r="K11829" s="458"/>
    </row>
    <row r="11830" spans="1:11">
      <c r="A11830" s="450"/>
      <c r="B11830" s="563"/>
      <c r="C11830" s="564"/>
      <c r="D11830" s="565"/>
      <c r="E11830" s="565"/>
      <c r="F11830" s="566"/>
      <c r="G11830" s="489"/>
      <c r="H11830" s="489"/>
      <c r="I11830" s="743"/>
      <c r="J11830" s="492">
        <f t="shared" si="333"/>
        <v>0</v>
      </c>
      <c r="K11830" s="458"/>
    </row>
    <row r="11831" spans="1:11">
      <c r="A11831" s="450"/>
      <c r="B11831" s="563"/>
      <c r="C11831" s="564"/>
      <c r="D11831" s="565"/>
      <c r="E11831" s="565"/>
      <c r="F11831" s="566"/>
      <c r="G11831" s="489"/>
      <c r="H11831" s="489"/>
      <c r="I11831" s="743"/>
      <c r="J11831" s="492">
        <f t="shared" si="333"/>
        <v>0</v>
      </c>
      <c r="K11831" s="458"/>
    </row>
    <row r="11832" spans="1:11">
      <c r="A11832" s="450"/>
      <c r="B11832" s="563"/>
      <c r="C11832" s="564"/>
      <c r="D11832" s="565"/>
      <c r="E11832" s="565"/>
      <c r="F11832" s="566"/>
      <c r="G11832" s="489"/>
      <c r="H11832" s="489"/>
      <c r="I11832" s="743"/>
      <c r="J11832" s="492"/>
      <c r="K11832" s="458"/>
    </row>
    <row r="11833" spans="1:11">
      <c r="A11833" s="450"/>
      <c r="B11833" s="563"/>
      <c r="C11833" s="564"/>
      <c r="D11833" s="565"/>
      <c r="E11833" s="565"/>
      <c r="F11833" s="566"/>
      <c r="G11833" s="489"/>
      <c r="H11833" s="489"/>
      <c r="I11833" s="743"/>
      <c r="J11833" s="492"/>
      <c r="K11833" s="458"/>
    </row>
    <row r="11834" spans="1:11">
      <c r="A11834" s="450"/>
      <c r="B11834" s="581"/>
      <c r="C11834" s="523"/>
      <c r="D11834" s="523"/>
      <c r="E11834" s="582"/>
      <c r="F11834" s="583"/>
      <c r="G11834" s="532"/>
      <c r="H11834" s="532"/>
      <c r="I11834" s="524" t="s">
        <v>138</v>
      </c>
      <c r="J11834" s="501">
        <f>SUM(J11827:J11833)</f>
        <v>194.4</v>
      </c>
      <c r="K11834" s="458"/>
    </row>
    <row r="11835" spans="1:11">
      <c r="A11835" s="450"/>
      <c r="B11835" s="584"/>
      <c r="C11835" s="523"/>
      <c r="D11835" s="523"/>
      <c r="E11835" s="582"/>
      <c r="F11835" s="583"/>
      <c r="G11835" s="532"/>
      <c r="H11835" s="532"/>
      <c r="I11835" s="524"/>
      <c r="J11835" s="582"/>
      <c r="K11835" s="458"/>
    </row>
    <row r="11836" spans="1:11" ht="20.399999999999999">
      <c r="A11836" s="450"/>
      <c r="B11836" s="1667" t="s">
        <v>1141</v>
      </c>
      <c r="C11836" s="1668"/>
      <c r="D11836" s="1668"/>
      <c r="E11836" s="1668"/>
      <c r="F11836" s="1669"/>
      <c r="G11836" s="587" t="s">
        <v>494</v>
      </c>
      <c r="H11836" s="506" t="s">
        <v>1115</v>
      </c>
      <c r="I11836" s="557"/>
      <c r="J11836" s="509" t="s">
        <v>482</v>
      </c>
      <c r="K11836" s="458"/>
    </row>
    <row r="11837" spans="1:11">
      <c r="A11837" s="450"/>
      <c r="B11837" s="1654"/>
      <c r="C11837" s="1655"/>
      <c r="D11837" s="1655"/>
      <c r="E11837" s="1655"/>
      <c r="F11837" s="1656"/>
      <c r="G11837" s="489"/>
      <c r="H11837" s="1657"/>
      <c r="I11837" s="1658"/>
      <c r="J11837" s="492"/>
      <c r="K11837" s="458"/>
    </row>
    <row r="11838" spans="1:11">
      <c r="A11838" s="450"/>
      <c r="B11838" s="1659"/>
      <c r="C11838" s="1660"/>
      <c r="D11838" s="1660"/>
      <c r="E11838" s="1660"/>
      <c r="F11838" s="1661"/>
      <c r="G11838" s="496"/>
      <c r="H11838" s="1662"/>
      <c r="I11838" s="1663"/>
      <c r="J11838" s="492"/>
      <c r="K11838" s="458"/>
    </row>
    <row r="11839" spans="1:11">
      <c r="A11839" s="450"/>
      <c r="B11839" s="581"/>
      <c r="C11839" s="523"/>
      <c r="D11839" s="523"/>
      <c r="E11839" s="582"/>
      <c r="F11839" s="583"/>
      <c r="G11839" s="532"/>
      <c r="H11839" s="532"/>
      <c r="I11839" s="524" t="s">
        <v>138</v>
      </c>
      <c r="J11839" s="501">
        <f>SUM(J11837:J11838)</f>
        <v>0</v>
      </c>
      <c r="K11839" s="458"/>
    </row>
    <row r="11840" spans="1:11">
      <c r="A11840" s="450"/>
      <c r="B11840" s="523"/>
      <c r="C11840" s="523"/>
      <c r="D11840" s="523"/>
      <c r="E11840" s="523"/>
      <c r="F11840" s="523"/>
      <c r="G11840" s="523"/>
      <c r="H11840" s="523"/>
      <c r="I11840" s="524"/>
      <c r="J11840" s="523"/>
      <c r="K11840" s="458"/>
    </row>
    <row r="11841" spans="1:11">
      <c r="A11841" s="450"/>
      <c r="B11841" s="1645" t="s">
        <v>1142</v>
      </c>
      <c r="C11841" s="1646"/>
      <c r="D11841" s="1646"/>
      <c r="E11841" s="1646"/>
      <c r="F11841" s="1646"/>
      <c r="G11841" s="1646"/>
      <c r="H11841" s="1646"/>
      <c r="I11841" s="1647"/>
      <c r="J11841" s="573">
        <f>J11839+J11834+J11824</f>
        <v>211.41466363636366</v>
      </c>
      <c r="K11841" s="458"/>
    </row>
    <row r="11842" spans="1:11">
      <c r="A11842" s="450"/>
      <c r="B11842" s="523"/>
      <c r="C11842" s="523"/>
      <c r="D11842" s="523"/>
      <c r="E11842" s="523"/>
      <c r="F11842" s="523"/>
      <c r="G11842" s="523"/>
      <c r="H11842" s="523"/>
      <c r="I11842" s="524"/>
      <c r="J11842" s="523"/>
      <c r="K11842" s="458"/>
    </row>
    <row r="11843" spans="1:11">
      <c r="A11843" s="450"/>
      <c r="B11843" s="1645" t="s">
        <v>1143</v>
      </c>
      <c r="C11843" s="1646"/>
      <c r="D11843" s="1646"/>
      <c r="E11843" s="1646"/>
      <c r="F11843" s="1646"/>
      <c r="G11843" s="1646"/>
      <c r="H11843" s="1646"/>
      <c r="I11843" s="1647"/>
      <c r="J11843" s="501">
        <f>J11841*0</f>
        <v>0</v>
      </c>
      <c r="K11843" s="458"/>
    </row>
    <row r="11844" spans="1:11">
      <c r="A11844" s="450"/>
      <c r="B11844" s="523"/>
      <c r="C11844" s="523"/>
      <c r="D11844" s="523"/>
      <c r="E11844" s="523"/>
      <c r="F11844" s="523"/>
      <c r="G11844" s="523"/>
      <c r="H11844" s="523"/>
      <c r="I11844" s="524"/>
      <c r="J11844" s="523"/>
      <c r="K11844" s="458"/>
    </row>
    <row r="11845" spans="1:11">
      <c r="A11845" s="450"/>
      <c r="B11845" s="1645" t="s">
        <v>1144</v>
      </c>
      <c r="C11845" s="1646"/>
      <c r="D11845" s="1646"/>
      <c r="E11845" s="1646"/>
      <c r="F11845" s="1646"/>
      <c r="G11845" s="1646"/>
      <c r="H11845" s="1646"/>
      <c r="I11845" s="1647"/>
      <c r="J11845" s="573">
        <f>J11841+J11843</f>
        <v>211.41466363636366</v>
      </c>
      <c r="K11845" s="458"/>
    </row>
    <row r="11846" spans="1:11">
      <c r="A11846" s="450"/>
      <c r="B11846" s="511"/>
      <c r="C11846" s="511"/>
      <c r="D11846" s="511"/>
      <c r="E11846" s="511"/>
      <c r="F11846" s="511"/>
      <c r="G11846" s="511"/>
      <c r="H11846" s="511"/>
      <c r="I11846" s="571"/>
      <c r="J11846" s="511"/>
      <c r="K11846" s="458"/>
    </row>
    <row r="11847" spans="1:11">
      <c r="A11847" s="450"/>
      <c r="B11847" s="589"/>
      <c r="C11847" s="559"/>
      <c r="D11847" s="559"/>
      <c r="E11847" s="559"/>
      <c r="F11847" s="559"/>
      <c r="G11847" s="559"/>
      <c r="H11847" s="559"/>
      <c r="I11847" s="559"/>
      <c r="J11847" s="590"/>
      <c r="K11847" s="458"/>
    </row>
    <row r="11848" spans="1:11">
      <c r="A11848" s="450"/>
      <c r="B11848" s="591"/>
      <c r="C11848" s="592"/>
      <c r="D11848" s="593"/>
      <c r="E11848" s="593"/>
      <c r="F11848" s="594" t="s">
        <v>1119</v>
      </c>
      <c r="G11848" s="595" t="s">
        <v>1119</v>
      </c>
      <c r="H11848" s="592"/>
      <c r="I11848" s="592"/>
      <c r="J11848" s="596"/>
      <c r="K11848" s="458"/>
    </row>
    <row r="11849" spans="1:11">
      <c r="A11849" s="450"/>
      <c r="B11849" s="459"/>
      <c r="C11849" s="459"/>
      <c r="D11849" s="459"/>
      <c r="E11849" s="459"/>
      <c r="F11849" s="459"/>
      <c r="G11849" s="459"/>
      <c r="H11849" s="459"/>
      <c r="I11849" s="459"/>
      <c r="J11849" s="459"/>
      <c r="K11849" s="458"/>
    </row>
    <row r="11850" spans="1:11">
      <c r="A11850" s="450"/>
      <c r="B11850" s="597"/>
      <c r="C11850" s="598"/>
      <c r="D11850" s="598"/>
      <c r="E11850" s="598"/>
      <c r="F11850" s="599"/>
      <c r="G11850" s="600" t="s">
        <v>482</v>
      </c>
      <c r="H11850" s="502"/>
      <c r="I11850" s="502"/>
      <c r="J11850" s="505"/>
      <c r="K11850" s="458"/>
    </row>
    <row r="11851" spans="1:11">
      <c r="A11851" s="450"/>
      <c r="B11851" s="601"/>
      <c r="C11851" s="602"/>
      <c r="D11851" s="602"/>
      <c r="E11851" s="602"/>
      <c r="F11851" s="603"/>
      <c r="G11851" s="1648" t="s">
        <v>1145</v>
      </c>
      <c r="H11851" s="1649"/>
      <c r="I11851" s="1649"/>
      <c r="J11851" s="1650"/>
      <c r="K11851" s="458"/>
    </row>
    <row r="11852" spans="1:11">
      <c r="A11852" s="450"/>
      <c r="B11852" s="604"/>
      <c r="C11852" s="605"/>
      <c r="D11852" s="605"/>
      <c r="E11852" s="605"/>
      <c r="F11852" s="606"/>
      <c r="G11852" s="607"/>
      <c r="H11852" s="1651"/>
      <c r="I11852" s="1652"/>
      <c r="J11852" s="1653"/>
      <c r="K11852" s="458"/>
    </row>
    <row r="11853" spans="1:11" ht="15" thickBot="1">
      <c r="A11853" s="608"/>
      <c r="B11853" s="609"/>
      <c r="C11853" s="609"/>
      <c r="D11853" s="609"/>
      <c r="E11853" s="609"/>
      <c r="F11853" s="609"/>
      <c r="G11853" s="609"/>
      <c r="H11853" s="609"/>
      <c r="I11853" s="609"/>
      <c r="J11853" s="609"/>
      <c r="K11853" s="610"/>
    </row>
    <row r="11854" spans="1:11">
      <c r="A11854" s="447"/>
      <c r="B11854" s="448"/>
      <c r="C11854" s="448"/>
      <c r="D11854" s="448"/>
      <c r="E11854" s="448"/>
      <c r="F11854" s="448"/>
      <c r="G11854" s="448"/>
      <c r="H11854" s="448"/>
      <c r="I11854" s="448"/>
      <c r="J11854" s="448"/>
      <c r="K11854" s="449"/>
    </row>
    <row r="11855" spans="1:11">
      <c r="A11855" s="450"/>
      <c r="B11855" s="451" t="s">
        <v>141</v>
      </c>
      <c r="C11855" s="452"/>
      <c r="D11855" s="453" t="s">
        <v>1105</v>
      </c>
      <c r="E11855" s="454"/>
      <c r="F11855" s="455"/>
      <c r="G11855" s="455"/>
      <c r="H11855" s="456"/>
      <c r="I11855" s="456"/>
      <c r="J11855" s="457"/>
      <c r="K11855" s="458"/>
    </row>
    <row r="11856" spans="1:11">
      <c r="A11856" s="450"/>
      <c r="B11856" s="459"/>
      <c r="C11856" s="459"/>
      <c r="D11856" s="459"/>
      <c r="E11856" s="459"/>
      <c r="F11856" s="459"/>
      <c r="G11856" s="459"/>
      <c r="H11856" s="459"/>
      <c r="I11856" s="459"/>
      <c r="J11856" s="459"/>
      <c r="K11856" s="458"/>
    </row>
    <row r="11857" spans="1:11">
      <c r="A11857" s="450"/>
      <c r="B11857" s="460" t="s">
        <v>1173</v>
      </c>
      <c r="C11857" s="461" t="s">
        <v>1107</v>
      </c>
      <c r="D11857" s="1671" t="s">
        <v>198</v>
      </c>
      <c r="E11857" s="1672"/>
      <c r="F11857" s="1672"/>
      <c r="G11857" s="1672"/>
      <c r="H11857" s="1672"/>
      <c r="I11857" s="1673"/>
      <c r="J11857" s="462" t="s">
        <v>1108</v>
      </c>
      <c r="K11857" s="458"/>
    </row>
    <row r="11858" spans="1:11">
      <c r="A11858" s="450"/>
      <c r="B11858" s="463">
        <v>81404</v>
      </c>
      <c r="C11858" s="464"/>
      <c r="D11858" s="1674" t="s">
        <v>1670</v>
      </c>
      <c r="E11858" s="1675"/>
      <c r="F11858" s="1675"/>
      <c r="G11858" s="1675"/>
      <c r="H11858" s="1675"/>
      <c r="I11858" s="1676"/>
      <c r="J11858" s="468" t="str">
        <f>F11875</f>
        <v>U</v>
      </c>
      <c r="K11858" s="458"/>
    </row>
    <row r="11859" spans="1:11">
      <c r="A11859" s="450"/>
      <c r="B11859" s="469"/>
      <c r="C11859" s="469"/>
      <c r="D11859" s="469"/>
      <c r="E11859" s="469"/>
      <c r="F11859" s="469"/>
      <c r="G11859" s="469"/>
      <c r="H11859" s="469"/>
      <c r="I11859" s="470"/>
      <c r="J11859" s="471"/>
      <c r="K11859" s="458"/>
    </row>
    <row r="11860" spans="1:11">
      <c r="A11860" s="450"/>
      <c r="B11860" s="1648" t="s">
        <v>1111</v>
      </c>
      <c r="C11860" s="1650"/>
      <c r="D11860" s="1679" t="s">
        <v>873</v>
      </c>
      <c r="E11860" s="1681" t="s">
        <v>1112</v>
      </c>
      <c r="F11860" s="472" t="s">
        <v>1113</v>
      </c>
      <c r="G11860" s="473"/>
      <c r="H11860" s="472" t="s">
        <v>1114</v>
      </c>
      <c r="I11860" s="473"/>
      <c r="J11860" s="474" t="s">
        <v>1115</v>
      </c>
      <c r="K11860" s="458"/>
    </row>
    <row r="11861" spans="1:11">
      <c r="A11861" s="450"/>
      <c r="B11861" s="1677"/>
      <c r="C11861" s="1678"/>
      <c r="D11861" s="1680"/>
      <c r="E11861" s="1682"/>
      <c r="F11861" s="475" t="s">
        <v>1116</v>
      </c>
      <c r="G11861" s="475" t="s">
        <v>1117</v>
      </c>
      <c r="H11861" s="475" t="s">
        <v>1116</v>
      </c>
      <c r="I11861" s="476" t="s">
        <v>1117</v>
      </c>
      <c r="J11861" s="477" t="s">
        <v>1118</v>
      </c>
      <c r="K11861" s="458"/>
    </row>
    <row r="11862" spans="1:11">
      <c r="A11862" s="450"/>
      <c r="B11862" s="486"/>
      <c r="C11862" s="487"/>
      <c r="D11862" s="488"/>
      <c r="E11862" s="481"/>
      <c r="F11862" s="481"/>
      <c r="G11862" s="482"/>
      <c r="H11862" s="490"/>
      <c r="I11862" s="484"/>
      <c r="J11862" s="492"/>
      <c r="K11862" s="458"/>
    </row>
    <row r="11863" spans="1:11">
      <c r="A11863" s="450"/>
      <c r="B11863" s="486"/>
      <c r="C11863" s="487"/>
      <c r="D11863" s="488"/>
      <c r="E11863" s="489"/>
      <c r="F11863" s="489"/>
      <c r="G11863" s="489"/>
      <c r="H11863" s="490"/>
      <c r="I11863" s="491"/>
      <c r="J11863" s="492">
        <f>H11863*F11863*E11863+I11863*G11863*E11863</f>
        <v>0</v>
      </c>
      <c r="K11863" s="458"/>
    </row>
    <row r="11864" spans="1:11">
      <c r="A11864" s="450"/>
      <c r="B11864" s="493"/>
      <c r="C11864" s="494"/>
      <c r="D11864" s="495"/>
      <c r="E11864" s="496"/>
      <c r="F11864" s="496"/>
      <c r="G11864" s="496"/>
      <c r="H11864" s="497"/>
      <c r="I11864" s="498"/>
      <c r="J11864" s="492">
        <f>H11864*F11864*E11864+I11864*G11864*E11864</f>
        <v>0</v>
      </c>
      <c r="K11864" s="458"/>
    </row>
    <row r="11865" spans="1:11">
      <c r="A11865" s="450"/>
      <c r="B11865" s="499" t="s">
        <v>1119</v>
      </c>
      <c r="C11865" s="469"/>
      <c r="D11865" s="469"/>
      <c r="E11865" s="469"/>
      <c r="F11865" s="469"/>
      <c r="G11865" s="469"/>
      <c r="H11865" s="469"/>
      <c r="I11865" s="500" t="s">
        <v>138</v>
      </c>
      <c r="J11865" s="501">
        <f>SUM(J11862:J11864)</f>
        <v>0</v>
      </c>
      <c r="K11865" s="458"/>
    </row>
    <row r="11866" spans="1:11">
      <c r="A11866" s="450"/>
      <c r="B11866" s="502"/>
      <c r="C11866" s="502"/>
      <c r="D11866" s="502"/>
      <c r="E11866" s="502"/>
      <c r="F11866" s="502"/>
      <c r="G11866" s="502"/>
      <c r="H11866" s="502"/>
      <c r="I11866" s="503"/>
      <c r="J11866" s="504"/>
      <c r="K11866" s="458"/>
    </row>
    <row r="11867" spans="1:11" ht="20.399999999999999">
      <c r="A11867" s="450"/>
      <c r="B11867" s="1664" t="s">
        <v>1120</v>
      </c>
      <c r="C11867" s="1665"/>
      <c r="D11867" s="1665"/>
      <c r="E11867" s="1666"/>
      <c r="F11867" s="505" t="s">
        <v>873</v>
      </c>
      <c r="G11867" s="506"/>
      <c r="H11867" s="507" t="s">
        <v>560</v>
      </c>
      <c r="I11867" s="508" t="s">
        <v>1121</v>
      </c>
      <c r="J11867" s="509" t="s">
        <v>1122</v>
      </c>
      <c r="K11867" s="458"/>
    </row>
    <row r="11868" spans="1:11">
      <c r="A11868" s="450"/>
      <c r="B11868" s="510"/>
      <c r="C11868" s="511"/>
      <c r="D11868" s="512"/>
      <c r="E11868" s="513"/>
      <c r="F11868" s="514"/>
      <c r="G11868" s="515"/>
      <c r="H11868" s="516"/>
      <c r="I11868" s="484"/>
      <c r="J11868" s="485"/>
      <c r="K11868" s="458"/>
    </row>
    <row r="11869" spans="1:11">
      <c r="A11869" s="450"/>
      <c r="B11869" s="517"/>
      <c r="C11869" s="518"/>
      <c r="D11869" s="459"/>
      <c r="E11869" s="487"/>
      <c r="F11869" s="488"/>
      <c r="G11869" s="519"/>
      <c r="H11869" s="520"/>
      <c r="I11869" s="521"/>
      <c r="J11869" s="492"/>
      <c r="K11869" s="458"/>
    </row>
    <row r="11870" spans="1:11">
      <c r="A11870" s="450"/>
      <c r="B11870" s="517" t="s">
        <v>734</v>
      </c>
      <c r="C11870" s="518"/>
      <c r="D11870" s="459"/>
      <c r="E11870" s="487"/>
      <c r="F11870" s="488"/>
      <c r="G11870" s="519"/>
      <c r="H11870" s="520">
        <v>0.3</v>
      </c>
      <c r="I11870" s="521">
        <f>VLOOKUP(B11870,'MÃO DE OBRA'!$A:$E,5,FALSE)/220</f>
        <v>23.596363636363641</v>
      </c>
      <c r="J11870" s="492">
        <f t="shared" ref="J11870:J11871" si="334">H11870*I11870</f>
        <v>7.0789090909090921</v>
      </c>
      <c r="K11870" s="458"/>
    </row>
    <row r="11871" spans="1:11">
      <c r="A11871" s="450"/>
      <c r="B11871" s="517" t="s">
        <v>741</v>
      </c>
      <c r="C11871" s="518"/>
      <c r="D11871" s="459"/>
      <c r="E11871" s="487"/>
      <c r="F11871" s="488"/>
      <c r="G11871" s="519"/>
      <c r="H11871" s="520">
        <v>0.3</v>
      </c>
      <c r="I11871" s="521">
        <f>VLOOKUP(B11871,'MÃO DE OBRA'!$A:$E,5,FALSE)/220</f>
        <v>14.214</v>
      </c>
      <c r="J11871" s="492">
        <f t="shared" si="334"/>
        <v>4.2641999999999998</v>
      </c>
      <c r="K11871" s="458"/>
    </row>
    <row r="11872" spans="1:11">
      <c r="A11872" s="450"/>
      <c r="B11872" s="517"/>
      <c r="C11872" s="518"/>
      <c r="D11872" s="459"/>
      <c r="E11872" s="487"/>
      <c r="F11872" s="488"/>
      <c r="G11872" s="519"/>
      <c r="H11872" s="520"/>
      <c r="I11872" s="491"/>
      <c r="J11872" s="492">
        <f>H11872*I11872</f>
        <v>0</v>
      </c>
      <c r="K11872" s="458"/>
    </row>
    <row r="11873" spans="1:11">
      <c r="A11873" s="450"/>
      <c r="B11873" s="499" t="s">
        <v>1119</v>
      </c>
      <c r="C11873" s="502"/>
      <c r="D11873" s="502"/>
      <c r="E11873" s="502"/>
      <c r="F11873" s="502"/>
      <c r="G11873" s="502"/>
      <c r="H11873" s="502"/>
      <c r="I11873" s="522" t="s">
        <v>138</v>
      </c>
      <c r="J11873" s="501">
        <f>SUM(J11868:J11872)</f>
        <v>11.343109090909092</v>
      </c>
      <c r="K11873" s="458"/>
    </row>
    <row r="11874" spans="1:11">
      <c r="A11874" s="450"/>
      <c r="B11874" s="523"/>
      <c r="C11874" s="523"/>
      <c r="D11874" s="523"/>
      <c r="E11874" s="523"/>
      <c r="F11874" s="523"/>
      <c r="G11874" s="523"/>
      <c r="H11874" s="523"/>
      <c r="I11874" s="524"/>
      <c r="J11874" s="523"/>
      <c r="K11874" s="458"/>
    </row>
    <row r="11875" spans="1:11">
      <c r="A11875" s="450"/>
      <c r="B11875" s="525" t="s">
        <v>1123</v>
      </c>
      <c r="C11875" s="526"/>
      <c r="D11875" s="523"/>
      <c r="E11875" s="527">
        <v>1</v>
      </c>
      <c r="F11875" s="528" t="s">
        <v>1563</v>
      </c>
      <c r="G11875" s="506"/>
      <c r="H11875" s="506"/>
      <c r="I11875" s="529" t="s">
        <v>1124</v>
      </c>
      <c r="J11875" s="501">
        <f>J11865+J11873</f>
        <v>11.343109090909092</v>
      </c>
      <c r="K11875" s="458"/>
    </row>
    <row r="11876" spans="1:11">
      <c r="A11876" s="450"/>
      <c r="B11876" s="530"/>
      <c r="C11876" s="523"/>
      <c r="D11876" s="523"/>
      <c r="E11876" s="531"/>
      <c r="F11876" s="532"/>
      <c r="G11876" s="532"/>
      <c r="H11876" s="532"/>
      <c r="I11876" s="524"/>
      <c r="J11876" s="523"/>
      <c r="K11876" s="458"/>
    </row>
    <row r="11877" spans="1:11" ht="20.399999999999999">
      <c r="A11877" s="450"/>
      <c r="B11877" s="1667" t="s">
        <v>481</v>
      </c>
      <c r="C11877" s="1668"/>
      <c r="D11877" s="1668"/>
      <c r="E11877" s="1669"/>
      <c r="F11877" s="533" t="s">
        <v>873</v>
      </c>
      <c r="G11877" s="534" t="s">
        <v>493</v>
      </c>
      <c r="H11877" s="507" t="s">
        <v>1115</v>
      </c>
      <c r="I11877" s="535" t="s">
        <v>480</v>
      </c>
      <c r="J11877" s="536" t="s">
        <v>482</v>
      </c>
      <c r="K11877" s="458"/>
    </row>
    <row r="11878" spans="1:11">
      <c r="A11878" s="450"/>
      <c r="B11878" s="537"/>
      <c r="C11878" s="538"/>
      <c r="D11878" s="538"/>
      <c r="E11878" s="539"/>
      <c r="F11878" s="540"/>
      <c r="G11878" s="541"/>
      <c r="H11878" s="547"/>
      <c r="I11878" s="543"/>
      <c r="J11878" s="485"/>
      <c r="K11878" s="458"/>
    </row>
    <row r="11879" spans="1:11">
      <c r="A11879" s="450"/>
      <c r="B11879" s="537"/>
      <c r="C11879" s="518"/>
      <c r="D11879" s="518"/>
      <c r="E11879" s="487"/>
      <c r="F11879" s="540"/>
      <c r="G11879" s="541"/>
      <c r="H11879" s="547"/>
      <c r="I11879" s="543"/>
      <c r="J11879" s="492"/>
      <c r="K11879" s="458"/>
    </row>
    <row r="11880" spans="1:11">
      <c r="A11880" s="450"/>
      <c r="B11880" s="517"/>
      <c r="C11880" s="518"/>
      <c r="D11880" s="518"/>
      <c r="E11880" s="487"/>
      <c r="F11880" s="488"/>
      <c r="G11880" s="546"/>
      <c r="H11880" s="547"/>
      <c r="I11880" s="543"/>
      <c r="J11880" s="492">
        <f>H11880*I11880*E11862*F11862</f>
        <v>0</v>
      </c>
      <c r="K11880" s="458"/>
    </row>
    <row r="11881" spans="1:11">
      <c r="A11881" s="450"/>
      <c r="B11881" s="517"/>
      <c r="C11881" s="526"/>
      <c r="D11881" s="526"/>
      <c r="E11881" s="494"/>
      <c r="F11881" s="488"/>
      <c r="G11881" s="468"/>
      <c r="H11881" s="547"/>
      <c r="I11881" s="548"/>
      <c r="J11881" s="492">
        <f>H11881*I11881*E11863*F11863</f>
        <v>0</v>
      </c>
      <c r="K11881" s="458"/>
    </row>
    <row r="11882" spans="1:11">
      <c r="A11882" s="450"/>
      <c r="B11882" s="550" t="s">
        <v>1119</v>
      </c>
      <c r="C11882" s="526"/>
      <c r="D11882" s="526"/>
      <c r="E11882" s="526"/>
      <c r="F11882" s="523"/>
      <c r="G11882" s="526"/>
      <c r="H11882" s="551"/>
      <c r="I11882" s="552" t="s">
        <v>138</v>
      </c>
      <c r="J11882" s="501">
        <f>SUM(J11878:J11881)</f>
        <v>0</v>
      </c>
      <c r="K11882" s="458"/>
    </row>
    <row r="11883" spans="1:11">
      <c r="A11883" s="450"/>
      <c r="B11883" s="553"/>
      <c r="C11883" s="526"/>
      <c r="D11883" s="526"/>
      <c r="E11883" s="554"/>
      <c r="F11883" s="555"/>
      <c r="G11883" s="506"/>
      <c r="H11883" s="506"/>
      <c r="I11883" s="529"/>
      <c r="J11883" s="554"/>
      <c r="K11883" s="458"/>
    </row>
    <row r="11884" spans="1:11" ht="20.399999999999999">
      <c r="A11884" s="450"/>
      <c r="B11884" s="1667" t="s">
        <v>1125</v>
      </c>
      <c r="C11884" s="1668"/>
      <c r="D11884" s="1668"/>
      <c r="E11884" s="1668"/>
      <c r="F11884" s="1669"/>
      <c r="G11884" s="556" t="s">
        <v>494</v>
      </c>
      <c r="H11884" s="506" t="s">
        <v>1126</v>
      </c>
      <c r="I11884" s="557" t="s">
        <v>1115</v>
      </c>
      <c r="J11884" s="509" t="s">
        <v>482</v>
      </c>
      <c r="K11884" s="458"/>
    </row>
    <row r="11885" spans="1:11">
      <c r="A11885" s="450"/>
      <c r="B11885" s="558"/>
      <c r="C11885" s="559"/>
      <c r="D11885" s="560"/>
      <c r="E11885" s="560"/>
      <c r="F11885" s="561"/>
      <c r="G11885" s="489"/>
      <c r="H11885" s="489"/>
      <c r="I11885" s="562"/>
      <c r="J11885" s="492"/>
      <c r="K11885" s="458"/>
    </row>
    <row r="11886" spans="1:11">
      <c r="A11886" s="450"/>
      <c r="B11886" s="563"/>
      <c r="C11886" s="564"/>
      <c r="D11886" s="565"/>
      <c r="E11886" s="565"/>
      <c r="F11886" s="566"/>
      <c r="G11886" s="489"/>
      <c r="H11886" s="489"/>
      <c r="I11886" s="562"/>
      <c r="J11886" s="492"/>
      <c r="K11886" s="458"/>
    </row>
    <row r="11887" spans="1:11">
      <c r="A11887" s="450"/>
      <c r="B11887" s="1670" t="s">
        <v>138</v>
      </c>
      <c r="C11887" s="1670"/>
      <c r="D11887" s="1670"/>
      <c r="E11887" s="1670"/>
      <c r="F11887" s="1670"/>
      <c r="G11887" s="1670"/>
      <c r="H11887" s="1670"/>
      <c r="I11887" s="1670"/>
      <c r="J11887" s="501">
        <f>SUM(J11885:J11886)</f>
        <v>0</v>
      </c>
      <c r="K11887" s="458"/>
    </row>
    <row r="11888" spans="1:11">
      <c r="A11888" s="450"/>
      <c r="B11888" s="567"/>
      <c r="C11888" s="511"/>
      <c r="D11888" s="511"/>
      <c r="E11888" s="568"/>
      <c r="F11888" s="569"/>
      <c r="G11888" s="570"/>
      <c r="H11888" s="570"/>
      <c r="I11888" s="571"/>
      <c r="J11888" s="572"/>
      <c r="K11888" s="458"/>
    </row>
    <row r="11889" spans="1:11">
      <c r="A11889" s="450"/>
      <c r="B11889" s="573" t="s">
        <v>1127</v>
      </c>
      <c r="C11889" s="573"/>
      <c r="D11889" s="550"/>
      <c r="E11889" s="523"/>
      <c r="F11889" s="523"/>
      <c r="G11889" s="523"/>
      <c r="H11889" s="574"/>
      <c r="I11889" s="575"/>
      <c r="J11889" s="639">
        <f>(J11875+J11882+J11887)/E11875</f>
        <v>11.343109090909092</v>
      </c>
      <c r="K11889" s="458"/>
    </row>
    <row r="11890" spans="1:11">
      <c r="A11890" s="450"/>
      <c r="B11890" s="553"/>
      <c r="C11890" s="526"/>
      <c r="D11890" s="526"/>
      <c r="E11890" s="554"/>
      <c r="F11890" s="555"/>
      <c r="G11890" s="506"/>
      <c r="H11890" s="506"/>
      <c r="I11890" s="529"/>
      <c r="J11890" s="576"/>
      <c r="K11890" s="458"/>
    </row>
    <row r="11891" spans="1:11" ht="20.399999999999999">
      <c r="A11891" s="450"/>
      <c r="B11891" s="1667" t="s">
        <v>1128</v>
      </c>
      <c r="C11891" s="1668"/>
      <c r="D11891" s="1668"/>
      <c r="E11891" s="1668"/>
      <c r="F11891" s="1669"/>
      <c r="G11891" s="556" t="s">
        <v>494</v>
      </c>
      <c r="H11891" s="506" t="s">
        <v>1126</v>
      </c>
      <c r="I11891" s="557" t="s">
        <v>1115</v>
      </c>
      <c r="J11891" s="509" t="s">
        <v>482</v>
      </c>
      <c r="K11891" s="458"/>
    </row>
    <row r="11892" spans="1:11">
      <c r="A11892" s="450"/>
      <c r="B11892" s="558" t="s">
        <v>1671</v>
      </c>
      <c r="C11892" s="559"/>
      <c r="D11892" s="560"/>
      <c r="E11892" s="560"/>
      <c r="F11892" s="561"/>
      <c r="G11892" s="489">
        <v>1</v>
      </c>
      <c r="H11892" s="489" t="s">
        <v>1126</v>
      </c>
      <c r="I11892" s="562">
        <v>10.87</v>
      </c>
      <c r="J11892" s="492">
        <f t="shared" ref="J11892:J11896" si="335">G11892*I11892</f>
        <v>10.87</v>
      </c>
      <c r="K11892" s="458"/>
    </row>
    <row r="11893" spans="1:11">
      <c r="A11893" s="450"/>
      <c r="B11893" s="563"/>
      <c r="C11893" s="564"/>
      <c r="D11893" s="565"/>
      <c r="E11893" s="565"/>
      <c r="F11893" s="566"/>
      <c r="G11893" s="489"/>
      <c r="H11893" s="489"/>
      <c r="I11893" s="562"/>
      <c r="J11893" s="492">
        <f t="shared" si="335"/>
        <v>0</v>
      </c>
      <c r="K11893" s="458"/>
    </row>
    <row r="11894" spans="1:11">
      <c r="A11894" s="450"/>
      <c r="B11894" s="563"/>
      <c r="C11894" s="564"/>
      <c r="D11894" s="565"/>
      <c r="E11894" s="565"/>
      <c r="F11894" s="566"/>
      <c r="G11894" s="489"/>
      <c r="H11894" s="489"/>
      <c r="I11894" s="743"/>
      <c r="J11894" s="492">
        <f t="shared" si="335"/>
        <v>0</v>
      </c>
      <c r="K11894" s="458"/>
    </row>
    <row r="11895" spans="1:11">
      <c r="A11895" s="450"/>
      <c r="B11895" s="563"/>
      <c r="C11895" s="564"/>
      <c r="D11895" s="565"/>
      <c r="E11895" s="565"/>
      <c r="F11895" s="566"/>
      <c r="G11895" s="489"/>
      <c r="H11895" s="489"/>
      <c r="I11895" s="743"/>
      <c r="J11895" s="492">
        <f t="shared" si="335"/>
        <v>0</v>
      </c>
      <c r="K11895" s="458"/>
    </row>
    <row r="11896" spans="1:11">
      <c r="A11896" s="450"/>
      <c r="B11896" s="563"/>
      <c r="C11896" s="564"/>
      <c r="D11896" s="565"/>
      <c r="E11896" s="565"/>
      <c r="F11896" s="566"/>
      <c r="G11896" s="489"/>
      <c r="H11896" s="489"/>
      <c r="I11896" s="743"/>
      <c r="J11896" s="492">
        <f t="shared" si="335"/>
        <v>0</v>
      </c>
      <c r="K11896" s="458"/>
    </row>
    <row r="11897" spans="1:11">
      <c r="A11897" s="450"/>
      <c r="B11897" s="563"/>
      <c r="C11897" s="564"/>
      <c r="D11897" s="565"/>
      <c r="E11897" s="565"/>
      <c r="F11897" s="566"/>
      <c r="G11897" s="489"/>
      <c r="H11897" s="489"/>
      <c r="I11897" s="743"/>
      <c r="J11897" s="492"/>
      <c r="K11897" s="458"/>
    </row>
    <row r="11898" spans="1:11">
      <c r="A11898" s="450"/>
      <c r="B11898" s="563"/>
      <c r="C11898" s="564"/>
      <c r="D11898" s="565"/>
      <c r="E11898" s="565"/>
      <c r="F11898" s="566"/>
      <c r="G11898" s="489"/>
      <c r="H11898" s="489"/>
      <c r="I11898" s="743"/>
      <c r="J11898" s="492"/>
      <c r="K11898" s="458"/>
    </row>
    <row r="11899" spans="1:11">
      <c r="A11899" s="450"/>
      <c r="B11899" s="581"/>
      <c r="C11899" s="523"/>
      <c r="D11899" s="523"/>
      <c r="E11899" s="582"/>
      <c r="F11899" s="583"/>
      <c r="G11899" s="532"/>
      <c r="H11899" s="532"/>
      <c r="I11899" s="524" t="s">
        <v>138</v>
      </c>
      <c r="J11899" s="501">
        <f>SUM(J11892:J11898)</f>
        <v>10.87</v>
      </c>
      <c r="K11899" s="458"/>
    </row>
    <row r="11900" spans="1:11">
      <c r="A11900" s="450"/>
      <c r="B11900" s="584"/>
      <c r="C11900" s="523"/>
      <c r="D11900" s="523"/>
      <c r="E11900" s="582"/>
      <c r="F11900" s="583"/>
      <c r="G11900" s="532"/>
      <c r="H11900" s="532"/>
      <c r="I11900" s="524"/>
      <c r="J11900" s="582"/>
      <c r="K11900" s="458"/>
    </row>
    <row r="11901" spans="1:11" ht="20.399999999999999">
      <c r="A11901" s="450"/>
      <c r="B11901" s="1667" t="s">
        <v>1141</v>
      </c>
      <c r="C11901" s="1668"/>
      <c r="D11901" s="1668"/>
      <c r="E11901" s="1668"/>
      <c r="F11901" s="1669"/>
      <c r="G11901" s="587" t="s">
        <v>494</v>
      </c>
      <c r="H11901" s="506" t="s">
        <v>1115</v>
      </c>
      <c r="I11901" s="557"/>
      <c r="J11901" s="509" t="s">
        <v>482</v>
      </c>
      <c r="K11901" s="458"/>
    </row>
    <row r="11902" spans="1:11">
      <c r="A11902" s="450"/>
      <c r="B11902" s="1654"/>
      <c r="C11902" s="1655"/>
      <c r="D11902" s="1655"/>
      <c r="E11902" s="1655"/>
      <c r="F11902" s="1656"/>
      <c r="G11902" s="489"/>
      <c r="H11902" s="1657"/>
      <c r="I11902" s="1658"/>
      <c r="J11902" s="492"/>
      <c r="K11902" s="458"/>
    </row>
    <row r="11903" spans="1:11">
      <c r="A11903" s="450"/>
      <c r="B11903" s="1659"/>
      <c r="C11903" s="1660"/>
      <c r="D11903" s="1660"/>
      <c r="E11903" s="1660"/>
      <c r="F11903" s="1661"/>
      <c r="G11903" s="496"/>
      <c r="H11903" s="1662"/>
      <c r="I11903" s="1663"/>
      <c r="J11903" s="492"/>
      <c r="K11903" s="458"/>
    </row>
    <row r="11904" spans="1:11">
      <c r="A11904" s="450"/>
      <c r="B11904" s="581"/>
      <c r="C11904" s="523"/>
      <c r="D11904" s="523"/>
      <c r="E11904" s="582"/>
      <c r="F11904" s="583"/>
      <c r="G11904" s="532"/>
      <c r="H11904" s="532"/>
      <c r="I11904" s="524" t="s">
        <v>138</v>
      </c>
      <c r="J11904" s="501">
        <f>SUM(J11902:J11903)</f>
        <v>0</v>
      </c>
      <c r="K11904" s="458"/>
    </row>
    <row r="11905" spans="1:11">
      <c r="A11905" s="450"/>
      <c r="B11905" s="523"/>
      <c r="C11905" s="523"/>
      <c r="D11905" s="523"/>
      <c r="E11905" s="523"/>
      <c r="F11905" s="523"/>
      <c r="G11905" s="523"/>
      <c r="H11905" s="523"/>
      <c r="I11905" s="524"/>
      <c r="J11905" s="523"/>
      <c r="K11905" s="458"/>
    </row>
    <row r="11906" spans="1:11">
      <c r="A11906" s="450"/>
      <c r="B11906" s="1645" t="s">
        <v>1142</v>
      </c>
      <c r="C11906" s="1646"/>
      <c r="D11906" s="1646"/>
      <c r="E11906" s="1646"/>
      <c r="F11906" s="1646"/>
      <c r="G11906" s="1646"/>
      <c r="H11906" s="1646"/>
      <c r="I11906" s="1647"/>
      <c r="J11906" s="573">
        <f>J11904+J11899+J11889</f>
        <v>22.213109090909093</v>
      </c>
      <c r="K11906" s="458"/>
    </row>
    <row r="11907" spans="1:11">
      <c r="A11907" s="450"/>
      <c r="B11907" s="523"/>
      <c r="C11907" s="523"/>
      <c r="D11907" s="523"/>
      <c r="E11907" s="523"/>
      <c r="F11907" s="523"/>
      <c r="G11907" s="523"/>
      <c r="H11907" s="523"/>
      <c r="I11907" s="524"/>
      <c r="J11907" s="523"/>
      <c r="K11907" s="458"/>
    </row>
    <row r="11908" spans="1:11">
      <c r="A11908" s="450"/>
      <c r="B11908" s="1645" t="s">
        <v>1143</v>
      </c>
      <c r="C11908" s="1646"/>
      <c r="D11908" s="1646"/>
      <c r="E11908" s="1646"/>
      <c r="F11908" s="1646"/>
      <c r="G11908" s="1646"/>
      <c r="H11908" s="1646"/>
      <c r="I11908" s="1647"/>
      <c r="J11908" s="501">
        <f>J11906*0</f>
        <v>0</v>
      </c>
      <c r="K11908" s="458"/>
    </row>
    <row r="11909" spans="1:11">
      <c r="A11909" s="450"/>
      <c r="B11909" s="523"/>
      <c r="C11909" s="523"/>
      <c r="D11909" s="523"/>
      <c r="E11909" s="523"/>
      <c r="F11909" s="523"/>
      <c r="G11909" s="523"/>
      <c r="H11909" s="523"/>
      <c r="I11909" s="524"/>
      <c r="J11909" s="523"/>
      <c r="K11909" s="458"/>
    </row>
    <row r="11910" spans="1:11">
      <c r="A11910" s="450"/>
      <c r="B11910" s="1645" t="s">
        <v>1144</v>
      </c>
      <c r="C11910" s="1646"/>
      <c r="D11910" s="1646"/>
      <c r="E11910" s="1646"/>
      <c r="F11910" s="1646"/>
      <c r="G11910" s="1646"/>
      <c r="H11910" s="1646"/>
      <c r="I11910" s="1647"/>
      <c r="J11910" s="573">
        <f>J11906+J11908</f>
        <v>22.213109090909093</v>
      </c>
      <c r="K11910" s="458"/>
    </row>
    <row r="11911" spans="1:11">
      <c r="A11911" s="450"/>
      <c r="B11911" s="511"/>
      <c r="C11911" s="511"/>
      <c r="D11911" s="511"/>
      <c r="E11911" s="511"/>
      <c r="F11911" s="511"/>
      <c r="G11911" s="511"/>
      <c r="H11911" s="511"/>
      <c r="I11911" s="571"/>
      <c r="J11911" s="511"/>
      <c r="K11911" s="458"/>
    </row>
    <row r="11912" spans="1:11">
      <c r="A11912" s="450"/>
      <c r="B11912" s="589"/>
      <c r="C11912" s="559"/>
      <c r="D11912" s="559"/>
      <c r="E11912" s="559"/>
      <c r="F11912" s="559"/>
      <c r="G11912" s="559"/>
      <c r="H11912" s="559"/>
      <c r="I11912" s="559"/>
      <c r="J11912" s="590"/>
      <c r="K11912" s="458"/>
    </row>
    <row r="11913" spans="1:11">
      <c r="A11913" s="450"/>
      <c r="B11913" s="591"/>
      <c r="C11913" s="592"/>
      <c r="D11913" s="593"/>
      <c r="E11913" s="593"/>
      <c r="F11913" s="594" t="s">
        <v>1119</v>
      </c>
      <c r="G11913" s="595" t="s">
        <v>1119</v>
      </c>
      <c r="H11913" s="592"/>
      <c r="I11913" s="592"/>
      <c r="J11913" s="596"/>
      <c r="K11913" s="458"/>
    </row>
    <row r="11914" spans="1:11">
      <c r="A11914" s="450"/>
      <c r="B11914" s="459"/>
      <c r="C11914" s="459"/>
      <c r="D11914" s="459"/>
      <c r="E11914" s="459"/>
      <c r="F11914" s="459"/>
      <c r="G11914" s="459"/>
      <c r="H11914" s="459"/>
      <c r="I11914" s="459"/>
      <c r="J11914" s="459"/>
      <c r="K11914" s="458"/>
    </row>
    <row r="11915" spans="1:11">
      <c r="A11915" s="450"/>
      <c r="B11915" s="597"/>
      <c r="C11915" s="598"/>
      <c r="D11915" s="598"/>
      <c r="E11915" s="598"/>
      <c r="F11915" s="599"/>
      <c r="G11915" s="600" t="s">
        <v>482</v>
      </c>
      <c r="H11915" s="502"/>
      <c r="I11915" s="502"/>
      <c r="J11915" s="505"/>
      <c r="K11915" s="458"/>
    </row>
    <row r="11916" spans="1:11">
      <c r="A11916" s="450"/>
      <c r="B11916" s="601"/>
      <c r="C11916" s="602"/>
      <c r="D11916" s="602"/>
      <c r="E11916" s="602"/>
      <c r="F11916" s="603"/>
      <c r="G11916" s="1648" t="s">
        <v>1145</v>
      </c>
      <c r="H11916" s="1649"/>
      <c r="I11916" s="1649"/>
      <c r="J11916" s="1650"/>
      <c r="K11916" s="458"/>
    </row>
    <row r="11917" spans="1:11">
      <c r="A11917" s="450"/>
      <c r="B11917" s="604"/>
      <c r="C11917" s="605"/>
      <c r="D11917" s="605"/>
      <c r="E11917" s="605"/>
      <c r="F11917" s="606"/>
      <c r="G11917" s="607"/>
      <c r="H11917" s="1651"/>
      <c r="I11917" s="1652"/>
      <c r="J11917" s="1653"/>
      <c r="K11917" s="458"/>
    </row>
    <row r="11918" spans="1:11" ht="15" thickBot="1">
      <c r="A11918" s="608"/>
      <c r="B11918" s="609"/>
      <c r="C11918" s="609"/>
      <c r="D11918" s="609"/>
      <c r="E11918" s="609"/>
      <c r="F11918" s="609"/>
      <c r="G11918" s="609"/>
      <c r="H11918" s="609"/>
      <c r="I11918" s="609"/>
      <c r="J11918" s="609"/>
      <c r="K11918" s="610"/>
    </row>
    <row r="11919" spans="1:11">
      <c r="A11919" s="447"/>
      <c r="B11919" s="448"/>
      <c r="C11919" s="448"/>
      <c r="D11919" s="448"/>
      <c r="E11919" s="448"/>
      <c r="F11919" s="448"/>
      <c r="G11919" s="448"/>
      <c r="H11919" s="448"/>
      <c r="I11919" s="448"/>
      <c r="J11919" s="448"/>
      <c r="K11919" s="449"/>
    </row>
    <row r="11920" spans="1:11">
      <c r="A11920" s="450"/>
      <c r="B11920" s="451" t="s">
        <v>141</v>
      </c>
      <c r="C11920" s="452"/>
      <c r="D11920" s="453" t="s">
        <v>1105</v>
      </c>
      <c r="E11920" s="454"/>
      <c r="F11920" s="455"/>
      <c r="G11920" s="455"/>
      <c r="H11920" s="456"/>
      <c r="I11920" s="456"/>
      <c r="J11920" s="457"/>
      <c r="K11920" s="458"/>
    </row>
    <row r="11921" spans="1:11">
      <c r="A11921" s="450"/>
      <c r="B11921" s="459"/>
      <c r="C11921" s="459"/>
      <c r="D11921" s="459"/>
      <c r="E11921" s="459"/>
      <c r="F11921" s="459"/>
      <c r="G11921" s="459"/>
      <c r="H11921" s="459"/>
      <c r="I11921" s="459"/>
      <c r="J11921" s="459"/>
      <c r="K11921" s="458"/>
    </row>
    <row r="11922" spans="1:11">
      <c r="A11922" s="450"/>
      <c r="B11922" s="460" t="s">
        <v>1173</v>
      </c>
      <c r="C11922" s="461" t="s">
        <v>1107</v>
      </c>
      <c r="D11922" s="1671" t="s">
        <v>198</v>
      </c>
      <c r="E11922" s="1672"/>
      <c r="F11922" s="1672"/>
      <c r="G11922" s="1672"/>
      <c r="H11922" s="1672"/>
      <c r="I11922" s="1673"/>
      <c r="J11922" s="462" t="s">
        <v>1108</v>
      </c>
      <c r="K11922" s="458"/>
    </row>
    <row r="11923" spans="1:11">
      <c r="A11923" s="450"/>
      <c r="B11923" s="463">
        <v>81405</v>
      </c>
      <c r="C11923" s="464"/>
      <c r="D11923" s="1674" t="s">
        <v>1672</v>
      </c>
      <c r="E11923" s="1675"/>
      <c r="F11923" s="1675"/>
      <c r="G11923" s="1675"/>
      <c r="H11923" s="1675"/>
      <c r="I11923" s="1676"/>
      <c r="J11923" s="468" t="str">
        <f>F11940</f>
        <v>U</v>
      </c>
      <c r="K11923" s="458"/>
    </row>
    <row r="11924" spans="1:11">
      <c r="A11924" s="450"/>
      <c r="B11924" s="469"/>
      <c r="C11924" s="469"/>
      <c r="D11924" s="469"/>
      <c r="E11924" s="469"/>
      <c r="F11924" s="469"/>
      <c r="G11924" s="469"/>
      <c r="H11924" s="469"/>
      <c r="I11924" s="470"/>
      <c r="J11924" s="471"/>
      <c r="K11924" s="458"/>
    </row>
    <row r="11925" spans="1:11">
      <c r="A11925" s="450"/>
      <c r="B11925" s="1648" t="s">
        <v>1111</v>
      </c>
      <c r="C11925" s="1650"/>
      <c r="D11925" s="1679" t="s">
        <v>873</v>
      </c>
      <c r="E11925" s="1681" t="s">
        <v>1112</v>
      </c>
      <c r="F11925" s="472" t="s">
        <v>1113</v>
      </c>
      <c r="G11925" s="473"/>
      <c r="H11925" s="472" t="s">
        <v>1114</v>
      </c>
      <c r="I11925" s="473"/>
      <c r="J11925" s="474" t="s">
        <v>1115</v>
      </c>
      <c r="K11925" s="458"/>
    </row>
    <row r="11926" spans="1:11">
      <c r="A11926" s="450"/>
      <c r="B11926" s="1677"/>
      <c r="C11926" s="1678"/>
      <c r="D11926" s="1680"/>
      <c r="E11926" s="1682"/>
      <c r="F11926" s="475" t="s">
        <v>1116</v>
      </c>
      <c r="G11926" s="475" t="s">
        <v>1117</v>
      </c>
      <c r="H11926" s="475" t="s">
        <v>1116</v>
      </c>
      <c r="I11926" s="476" t="s">
        <v>1117</v>
      </c>
      <c r="J11926" s="477" t="s">
        <v>1118</v>
      </c>
      <c r="K11926" s="458"/>
    </row>
    <row r="11927" spans="1:11">
      <c r="A11927" s="450"/>
      <c r="B11927" s="486"/>
      <c r="C11927" s="487"/>
      <c r="D11927" s="488"/>
      <c r="E11927" s="481"/>
      <c r="F11927" s="481"/>
      <c r="G11927" s="482"/>
      <c r="H11927" s="490"/>
      <c r="I11927" s="484"/>
      <c r="J11927" s="492"/>
      <c r="K11927" s="458"/>
    </row>
    <row r="11928" spans="1:11">
      <c r="A11928" s="450"/>
      <c r="B11928" s="486"/>
      <c r="C11928" s="487"/>
      <c r="D11928" s="488"/>
      <c r="E11928" s="489"/>
      <c r="F11928" s="489"/>
      <c r="G11928" s="489"/>
      <c r="H11928" s="490"/>
      <c r="I11928" s="491"/>
      <c r="J11928" s="492">
        <f>H11928*F11928*E11928+I11928*G11928*E11928</f>
        <v>0</v>
      </c>
      <c r="K11928" s="458"/>
    </row>
    <row r="11929" spans="1:11">
      <c r="A11929" s="450"/>
      <c r="B11929" s="493"/>
      <c r="C11929" s="494"/>
      <c r="D11929" s="495"/>
      <c r="E11929" s="496"/>
      <c r="F11929" s="496"/>
      <c r="G11929" s="496"/>
      <c r="H11929" s="497"/>
      <c r="I11929" s="498"/>
      <c r="J11929" s="492">
        <f>H11929*F11929*E11929+I11929*G11929*E11929</f>
        <v>0</v>
      </c>
      <c r="K11929" s="458"/>
    </row>
    <row r="11930" spans="1:11">
      <c r="A11930" s="450"/>
      <c r="B11930" s="499" t="s">
        <v>1119</v>
      </c>
      <c r="C11930" s="469"/>
      <c r="D11930" s="469"/>
      <c r="E11930" s="469"/>
      <c r="F11930" s="469"/>
      <c r="G11930" s="469"/>
      <c r="H11930" s="469"/>
      <c r="I11930" s="500" t="s">
        <v>138</v>
      </c>
      <c r="J11930" s="501">
        <f>SUM(J11927:J11929)</f>
        <v>0</v>
      </c>
      <c r="K11930" s="458"/>
    </row>
    <row r="11931" spans="1:11">
      <c r="A11931" s="450"/>
      <c r="B11931" s="502"/>
      <c r="C11931" s="502"/>
      <c r="D11931" s="502"/>
      <c r="E11931" s="502"/>
      <c r="F11931" s="502"/>
      <c r="G11931" s="502"/>
      <c r="H11931" s="502"/>
      <c r="I11931" s="503"/>
      <c r="J11931" s="504"/>
      <c r="K11931" s="458"/>
    </row>
    <row r="11932" spans="1:11" ht="20.399999999999999">
      <c r="A11932" s="450"/>
      <c r="B11932" s="1664" t="s">
        <v>1120</v>
      </c>
      <c r="C11932" s="1665"/>
      <c r="D11932" s="1665"/>
      <c r="E11932" s="1666"/>
      <c r="F11932" s="505" t="s">
        <v>873</v>
      </c>
      <c r="G11932" s="506"/>
      <c r="H11932" s="507" t="s">
        <v>560</v>
      </c>
      <c r="I11932" s="508" t="s">
        <v>1121</v>
      </c>
      <c r="J11932" s="509" t="s">
        <v>1122</v>
      </c>
      <c r="K11932" s="458"/>
    </row>
    <row r="11933" spans="1:11">
      <c r="A11933" s="450"/>
      <c r="B11933" s="510"/>
      <c r="C11933" s="511"/>
      <c r="D11933" s="512"/>
      <c r="E11933" s="513"/>
      <c r="F11933" s="514"/>
      <c r="G11933" s="515"/>
      <c r="H11933" s="516"/>
      <c r="I11933" s="484"/>
      <c r="J11933" s="485"/>
      <c r="K11933" s="458"/>
    </row>
    <row r="11934" spans="1:11">
      <c r="A11934" s="450"/>
      <c r="B11934" s="517"/>
      <c r="C11934" s="518"/>
      <c r="D11934" s="459"/>
      <c r="E11934" s="487"/>
      <c r="F11934" s="488"/>
      <c r="G11934" s="519"/>
      <c r="H11934" s="520"/>
      <c r="I11934" s="521"/>
      <c r="J11934" s="492"/>
      <c r="K11934" s="458"/>
    </row>
    <row r="11935" spans="1:11">
      <c r="A11935" s="450"/>
      <c r="B11935" s="517" t="s">
        <v>734</v>
      </c>
      <c r="C11935" s="518"/>
      <c r="D11935" s="459"/>
      <c r="E11935" s="487"/>
      <c r="F11935" s="488"/>
      <c r="G11935" s="519"/>
      <c r="H11935" s="520">
        <v>0.3</v>
      </c>
      <c r="I11935" s="521">
        <f>VLOOKUP(B11935,'MÃO DE OBRA'!$A:$E,5,FALSE)/220</f>
        <v>23.596363636363641</v>
      </c>
      <c r="J11935" s="492">
        <f t="shared" ref="J11935:J11936" si="336">H11935*I11935</f>
        <v>7.0789090909090921</v>
      </c>
      <c r="K11935" s="458"/>
    </row>
    <row r="11936" spans="1:11">
      <c r="A11936" s="450"/>
      <c r="B11936" s="517" t="s">
        <v>741</v>
      </c>
      <c r="C11936" s="518"/>
      <c r="D11936" s="459"/>
      <c r="E11936" s="487"/>
      <c r="F11936" s="488"/>
      <c r="G11936" s="519"/>
      <c r="H11936" s="520">
        <v>0.3</v>
      </c>
      <c r="I11936" s="521">
        <f>VLOOKUP(B11936,'MÃO DE OBRA'!$A:$E,5,FALSE)/220</f>
        <v>14.214</v>
      </c>
      <c r="J11936" s="492">
        <f t="shared" si="336"/>
        <v>4.2641999999999998</v>
      </c>
      <c r="K11936" s="458"/>
    </row>
    <row r="11937" spans="1:11">
      <c r="A11937" s="450"/>
      <c r="B11937" s="517"/>
      <c r="C11937" s="518"/>
      <c r="D11937" s="459"/>
      <c r="E11937" s="487"/>
      <c r="F11937" s="488"/>
      <c r="G11937" s="519"/>
      <c r="H11937" s="520"/>
      <c r="I11937" s="491"/>
      <c r="J11937" s="492">
        <f>H11937*I11937</f>
        <v>0</v>
      </c>
      <c r="K11937" s="458"/>
    </row>
    <row r="11938" spans="1:11">
      <c r="A11938" s="450"/>
      <c r="B11938" s="499" t="s">
        <v>1119</v>
      </c>
      <c r="C11938" s="502"/>
      <c r="D11938" s="502"/>
      <c r="E11938" s="502"/>
      <c r="F11938" s="502"/>
      <c r="G11938" s="502"/>
      <c r="H11938" s="502"/>
      <c r="I11938" s="522" t="s">
        <v>138</v>
      </c>
      <c r="J11938" s="501">
        <f>SUM(J11933:J11937)</f>
        <v>11.343109090909092</v>
      </c>
      <c r="K11938" s="458"/>
    </row>
    <row r="11939" spans="1:11">
      <c r="A11939" s="450"/>
      <c r="B11939" s="523"/>
      <c r="C11939" s="523"/>
      <c r="D11939" s="523"/>
      <c r="E11939" s="523"/>
      <c r="F11939" s="523"/>
      <c r="G11939" s="523"/>
      <c r="H11939" s="523"/>
      <c r="I11939" s="524"/>
      <c r="J11939" s="523"/>
      <c r="K11939" s="458"/>
    </row>
    <row r="11940" spans="1:11">
      <c r="A11940" s="450"/>
      <c r="B11940" s="525" t="s">
        <v>1123</v>
      </c>
      <c r="C11940" s="526"/>
      <c r="D11940" s="523"/>
      <c r="E11940" s="527">
        <v>1</v>
      </c>
      <c r="F11940" s="528" t="s">
        <v>1563</v>
      </c>
      <c r="G11940" s="506"/>
      <c r="H11940" s="506"/>
      <c r="I11940" s="529" t="s">
        <v>1124</v>
      </c>
      <c r="J11940" s="501">
        <f>J11930+J11938</f>
        <v>11.343109090909092</v>
      </c>
      <c r="K11940" s="458"/>
    </row>
    <row r="11941" spans="1:11">
      <c r="A11941" s="450"/>
      <c r="B11941" s="530"/>
      <c r="C11941" s="523"/>
      <c r="D11941" s="523"/>
      <c r="E11941" s="531"/>
      <c r="F11941" s="532"/>
      <c r="G11941" s="532"/>
      <c r="H11941" s="532"/>
      <c r="I11941" s="524"/>
      <c r="J11941" s="523"/>
      <c r="K11941" s="458"/>
    </row>
    <row r="11942" spans="1:11" ht="20.399999999999999">
      <c r="A11942" s="450"/>
      <c r="B11942" s="1667" t="s">
        <v>481</v>
      </c>
      <c r="C11942" s="1668"/>
      <c r="D11942" s="1668"/>
      <c r="E11942" s="1669"/>
      <c r="F11942" s="533" t="s">
        <v>873</v>
      </c>
      <c r="G11942" s="534" t="s">
        <v>493</v>
      </c>
      <c r="H11942" s="507" t="s">
        <v>1115</v>
      </c>
      <c r="I11942" s="535" t="s">
        <v>480</v>
      </c>
      <c r="J11942" s="536" t="s">
        <v>482</v>
      </c>
      <c r="K11942" s="458"/>
    </row>
    <row r="11943" spans="1:11">
      <c r="A11943" s="450"/>
      <c r="B11943" s="537"/>
      <c r="C11943" s="538"/>
      <c r="D11943" s="538"/>
      <c r="E11943" s="539"/>
      <c r="F11943" s="540"/>
      <c r="G11943" s="541"/>
      <c r="H11943" s="547"/>
      <c r="I11943" s="543"/>
      <c r="J11943" s="485"/>
      <c r="K11943" s="458"/>
    </row>
    <row r="11944" spans="1:11">
      <c r="A11944" s="450"/>
      <c r="B11944" s="537"/>
      <c r="C11944" s="518"/>
      <c r="D11944" s="518"/>
      <c r="E11944" s="487"/>
      <c r="F11944" s="540"/>
      <c r="G11944" s="541"/>
      <c r="H11944" s="547"/>
      <c r="I11944" s="543"/>
      <c r="J11944" s="492"/>
      <c r="K11944" s="458"/>
    </row>
    <row r="11945" spans="1:11">
      <c r="A11945" s="450"/>
      <c r="B11945" s="517"/>
      <c r="C11945" s="518"/>
      <c r="D11945" s="518"/>
      <c r="E11945" s="487"/>
      <c r="F11945" s="488"/>
      <c r="G11945" s="546"/>
      <c r="H11945" s="547"/>
      <c r="I11945" s="543"/>
      <c r="J11945" s="492">
        <f>H11945*I11945*E11927*F11927</f>
        <v>0</v>
      </c>
      <c r="K11945" s="458"/>
    </row>
    <row r="11946" spans="1:11">
      <c r="A11946" s="450"/>
      <c r="B11946" s="517"/>
      <c r="C11946" s="526"/>
      <c r="D11946" s="526"/>
      <c r="E11946" s="494"/>
      <c r="F11946" s="488"/>
      <c r="G11946" s="468"/>
      <c r="H11946" s="547"/>
      <c r="I11946" s="548"/>
      <c r="J11946" s="492">
        <f>H11946*I11946*E11928*F11928</f>
        <v>0</v>
      </c>
      <c r="K11946" s="458"/>
    </row>
    <row r="11947" spans="1:11">
      <c r="A11947" s="450"/>
      <c r="B11947" s="550" t="s">
        <v>1119</v>
      </c>
      <c r="C11947" s="526"/>
      <c r="D11947" s="526"/>
      <c r="E11947" s="526"/>
      <c r="F11947" s="523"/>
      <c r="G11947" s="526"/>
      <c r="H11947" s="551"/>
      <c r="I11947" s="552" t="s">
        <v>138</v>
      </c>
      <c r="J11947" s="501">
        <f>SUM(J11943:J11946)</f>
        <v>0</v>
      </c>
      <c r="K11947" s="458"/>
    </row>
    <row r="11948" spans="1:11">
      <c r="A11948" s="450"/>
      <c r="B11948" s="553"/>
      <c r="C11948" s="526"/>
      <c r="D11948" s="526"/>
      <c r="E11948" s="554"/>
      <c r="F11948" s="555"/>
      <c r="G11948" s="506"/>
      <c r="H11948" s="506"/>
      <c r="I11948" s="529"/>
      <c r="J11948" s="554"/>
      <c r="K11948" s="458"/>
    </row>
    <row r="11949" spans="1:11" ht="20.399999999999999">
      <c r="A11949" s="450"/>
      <c r="B11949" s="1667" t="s">
        <v>1125</v>
      </c>
      <c r="C11949" s="1668"/>
      <c r="D11949" s="1668"/>
      <c r="E11949" s="1668"/>
      <c r="F11949" s="1669"/>
      <c r="G11949" s="556" t="s">
        <v>494</v>
      </c>
      <c r="H11949" s="506" t="s">
        <v>1126</v>
      </c>
      <c r="I11949" s="557" t="s">
        <v>1115</v>
      </c>
      <c r="J11949" s="509" t="s">
        <v>482</v>
      </c>
      <c r="K11949" s="458"/>
    </row>
    <row r="11950" spans="1:11">
      <c r="A11950" s="450"/>
      <c r="B11950" s="558"/>
      <c r="C11950" s="559"/>
      <c r="D11950" s="560"/>
      <c r="E11950" s="560"/>
      <c r="F11950" s="561"/>
      <c r="G11950" s="489"/>
      <c r="H11950" s="489"/>
      <c r="I11950" s="562"/>
      <c r="J11950" s="492"/>
      <c r="K11950" s="458"/>
    </row>
    <row r="11951" spans="1:11">
      <c r="A11951" s="450"/>
      <c r="B11951" s="563"/>
      <c r="C11951" s="564"/>
      <c r="D11951" s="565"/>
      <c r="E11951" s="565"/>
      <c r="F11951" s="566"/>
      <c r="G11951" s="489"/>
      <c r="H11951" s="489"/>
      <c r="I11951" s="562"/>
      <c r="J11951" s="492"/>
      <c r="K11951" s="458"/>
    </row>
    <row r="11952" spans="1:11">
      <c r="A11952" s="450"/>
      <c r="B11952" s="1670" t="s">
        <v>138</v>
      </c>
      <c r="C11952" s="1670"/>
      <c r="D11952" s="1670"/>
      <c r="E11952" s="1670"/>
      <c r="F11952" s="1670"/>
      <c r="G11952" s="1670"/>
      <c r="H11952" s="1670"/>
      <c r="I11952" s="1670"/>
      <c r="J11952" s="501">
        <f>SUM(J11950:J11951)</f>
        <v>0</v>
      </c>
      <c r="K11952" s="458"/>
    </row>
    <row r="11953" spans="1:11">
      <c r="A11953" s="450"/>
      <c r="B11953" s="567"/>
      <c r="C11953" s="511"/>
      <c r="D11953" s="511"/>
      <c r="E11953" s="568"/>
      <c r="F11953" s="569"/>
      <c r="G11953" s="570"/>
      <c r="H11953" s="570"/>
      <c r="I11953" s="571"/>
      <c r="J11953" s="572"/>
      <c r="K11953" s="458"/>
    </row>
    <row r="11954" spans="1:11">
      <c r="A11954" s="450"/>
      <c r="B11954" s="573" t="s">
        <v>1127</v>
      </c>
      <c r="C11954" s="573"/>
      <c r="D11954" s="550"/>
      <c r="E11954" s="523"/>
      <c r="F11954" s="523"/>
      <c r="G11954" s="523"/>
      <c r="H11954" s="574"/>
      <c r="I11954" s="575"/>
      <c r="J11954" s="639">
        <f>(J11940+J11947+J11952)/E11940</f>
        <v>11.343109090909092</v>
      </c>
      <c r="K11954" s="458"/>
    </row>
    <row r="11955" spans="1:11">
      <c r="A11955" s="450"/>
      <c r="B11955" s="553"/>
      <c r="C11955" s="526"/>
      <c r="D11955" s="526"/>
      <c r="E11955" s="554"/>
      <c r="F11955" s="555"/>
      <c r="G11955" s="506"/>
      <c r="H11955" s="506"/>
      <c r="I11955" s="529"/>
      <c r="J11955" s="576"/>
      <c r="K11955" s="458"/>
    </row>
    <row r="11956" spans="1:11" ht="20.399999999999999">
      <c r="A11956" s="450"/>
      <c r="B11956" s="1667" t="s">
        <v>1128</v>
      </c>
      <c r="C11956" s="1668"/>
      <c r="D11956" s="1668"/>
      <c r="E11956" s="1668"/>
      <c r="F11956" s="1669"/>
      <c r="G11956" s="556" t="s">
        <v>494</v>
      </c>
      <c r="H11956" s="506" t="s">
        <v>1126</v>
      </c>
      <c r="I11956" s="557" t="s">
        <v>1115</v>
      </c>
      <c r="J11956" s="509" t="s">
        <v>482</v>
      </c>
      <c r="K11956" s="458"/>
    </row>
    <row r="11957" spans="1:11">
      <c r="A11957" s="450"/>
      <c r="B11957" s="558" t="s">
        <v>1673</v>
      </c>
      <c r="C11957" s="559"/>
      <c r="D11957" s="560"/>
      <c r="E11957" s="560"/>
      <c r="F11957" s="561"/>
      <c r="G11957" s="489">
        <v>1</v>
      </c>
      <c r="H11957" s="489" t="s">
        <v>1126</v>
      </c>
      <c r="I11957" s="562">
        <v>11.05</v>
      </c>
      <c r="J11957" s="492">
        <f t="shared" ref="J11957:J11961" si="337">G11957*I11957</f>
        <v>11.05</v>
      </c>
      <c r="K11957" s="458"/>
    </row>
    <row r="11958" spans="1:11">
      <c r="A11958" s="450"/>
      <c r="B11958" s="563"/>
      <c r="C11958" s="564"/>
      <c r="D11958" s="565"/>
      <c r="E11958" s="565"/>
      <c r="F11958" s="566"/>
      <c r="G11958" s="489"/>
      <c r="H11958" s="489"/>
      <c r="I11958" s="562"/>
      <c r="J11958" s="492">
        <f t="shared" si="337"/>
        <v>0</v>
      </c>
      <c r="K11958" s="458"/>
    </row>
    <row r="11959" spans="1:11">
      <c r="A11959" s="450"/>
      <c r="B11959" s="563"/>
      <c r="C11959" s="564"/>
      <c r="D11959" s="565"/>
      <c r="E11959" s="565"/>
      <c r="F11959" s="566"/>
      <c r="G11959" s="489"/>
      <c r="H11959" s="489"/>
      <c r="I11959" s="743"/>
      <c r="J11959" s="492">
        <f t="shared" si="337"/>
        <v>0</v>
      </c>
      <c r="K11959" s="458"/>
    </row>
    <row r="11960" spans="1:11">
      <c r="A11960" s="450"/>
      <c r="B11960" s="563"/>
      <c r="C11960" s="564"/>
      <c r="D11960" s="565"/>
      <c r="E11960" s="565"/>
      <c r="F11960" s="566"/>
      <c r="G11960" s="489"/>
      <c r="H11960" s="489"/>
      <c r="I11960" s="743"/>
      <c r="J11960" s="492">
        <f t="shared" si="337"/>
        <v>0</v>
      </c>
      <c r="K11960" s="458"/>
    </row>
    <row r="11961" spans="1:11">
      <c r="A11961" s="450"/>
      <c r="B11961" s="563"/>
      <c r="C11961" s="564"/>
      <c r="D11961" s="565"/>
      <c r="E11961" s="565"/>
      <c r="F11961" s="566"/>
      <c r="G11961" s="489"/>
      <c r="H11961" s="489"/>
      <c r="I11961" s="743"/>
      <c r="J11961" s="492">
        <f t="shared" si="337"/>
        <v>0</v>
      </c>
      <c r="K11961" s="458"/>
    </row>
    <row r="11962" spans="1:11">
      <c r="A11962" s="450"/>
      <c r="B11962" s="563"/>
      <c r="C11962" s="564"/>
      <c r="D11962" s="565"/>
      <c r="E11962" s="565"/>
      <c r="F11962" s="566"/>
      <c r="G11962" s="489"/>
      <c r="H11962" s="489"/>
      <c r="I11962" s="743"/>
      <c r="J11962" s="492"/>
      <c r="K11962" s="458"/>
    </row>
    <row r="11963" spans="1:11">
      <c r="A11963" s="450"/>
      <c r="B11963" s="563"/>
      <c r="C11963" s="564"/>
      <c r="D11963" s="565"/>
      <c r="E11963" s="565"/>
      <c r="F11963" s="566"/>
      <c r="G11963" s="489"/>
      <c r="H11963" s="489"/>
      <c r="I11963" s="743"/>
      <c r="J11963" s="492"/>
      <c r="K11963" s="458"/>
    </row>
    <row r="11964" spans="1:11">
      <c r="A11964" s="450"/>
      <c r="B11964" s="581"/>
      <c r="C11964" s="523"/>
      <c r="D11964" s="523"/>
      <c r="E11964" s="582"/>
      <c r="F11964" s="583"/>
      <c r="G11964" s="532"/>
      <c r="H11964" s="532"/>
      <c r="I11964" s="524" t="s">
        <v>138</v>
      </c>
      <c r="J11964" s="501">
        <f>SUM(J11957:J11963)</f>
        <v>11.05</v>
      </c>
      <c r="K11964" s="458"/>
    </row>
    <row r="11965" spans="1:11">
      <c r="A11965" s="450"/>
      <c r="B11965" s="584"/>
      <c r="C11965" s="523"/>
      <c r="D11965" s="523"/>
      <c r="E11965" s="582"/>
      <c r="F11965" s="583"/>
      <c r="G11965" s="532"/>
      <c r="H11965" s="532"/>
      <c r="I11965" s="524"/>
      <c r="J11965" s="582"/>
      <c r="K11965" s="458"/>
    </row>
    <row r="11966" spans="1:11" ht="20.399999999999999">
      <c r="A11966" s="450"/>
      <c r="B11966" s="1667" t="s">
        <v>1141</v>
      </c>
      <c r="C11966" s="1668"/>
      <c r="D11966" s="1668"/>
      <c r="E11966" s="1668"/>
      <c r="F11966" s="1669"/>
      <c r="G11966" s="587" t="s">
        <v>494</v>
      </c>
      <c r="H11966" s="506" t="s">
        <v>1115</v>
      </c>
      <c r="I11966" s="557"/>
      <c r="J11966" s="509" t="s">
        <v>482</v>
      </c>
      <c r="K11966" s="458"/>
    </row>
    <row r="11967" spans="1:11">
      <c r="A11967" s="450"/>
      <c r="B11967" s="1654"/>
      <c r="C11967" s="1655"/>
      <c r="D11967" s="1655"/>
      <c r="E11967" s="1655"/>
      <c r="F11967" s="1656"/>
      <c r="G11967" s="489"/>
      <c r="H11967" s="1657"/>
      <c r="I11967" s="1658"/>
      <c r="J11967" s="492"/>
      <c r="K11967" s="458"/>
    </row>
    <row r="11968" spans="1:11">
      <c r="A11968" s="450"/>
      <c r="B11968" s="1659"/>
      <c r="C11968" s="1660"/>
      <c r="D11968" s="1660"/>
      <c r="E11968" s="1660"/>
      <c r="F11968" s="1661"/>
      <c r="G11968" s="496"/>
      <c r="H11968" s="1662"/>
      <c r="I11968" s="1663"/>
      <c r="J11968" s="492"/>
      <c r="K11968" s="458"/>
    </row>
    <row r="11969" spans="1:11">
      <c r="A11969" s="450"/>
      <c r="B11969" s="581"/>
      <c r="C11969" s="523"/>
      <c r="D11969" s="523"/>
      <c r="E11969" s="582"/>
      <c r="F11969" s="583"/>
      <c r="G11969" s="532"/>
      <c r="H11969" s="532"/>
      <c r="I11969" s="524" t="s">
        <v>138</v>
      </c>
      <c r="J11969" s="501">
        <f>SUM(J11967:J11968)</f>
        <v>0</v>
      </c>
      <c r="K11969" s="458"/>
    </row>
    <row r="11970" spans="1:11">
      <c r="A11970" s="450"/>
      <c r="B11970" s="523"/>
      <c r="C11970" s="523"/>
      <c r="D11970" s="523"/>
      <c r="E11970" s="523"/>
      <c r="F11970" s="523"/>
      <c r="G11970" s="523"/>
      <c r="H11970" s="523"/>
      <c r="I11970" s="524"/>
      <c r="J11970" s="523"/>
      <c r="K11970" s="458"/>
    </row>
    <row r="11971" spans="1:11">
      <c r="A11971" s="450"/>
      <c r="B11971" s="1645" t="s">
        <v>1142</v>
      </c>
      <c r="C11971" s="1646"/>
      <c r="D11971" s="1646"/>
      <c r="E11971" s="1646"/>
      <c r="F11971" s="1646"/>
      <c r="G11971" s="1646"/>
      <c r="H11971" s="1646"/>
      <c r="I11971" s="1647"/>
      <c r="J11971" s="573">
        <f>J11969+J11964+J11954</f>
        <v>22.393109090909093</v>
      </c>
      <c r="K11971" s="458"/>
    </row>
    <row r="11972" spans="1:11">
      <c r="A11972" s="450"/>
      <c r="B11972" s="523"/>
      <c r="C11972" s="523"/>
      <c r="D11972" s="523"/>
      <c r="E11972" s="523"/>
      <c r="F11972" s="523"/>
      <c r="G11972" s="523"/>
      <c r="H11972" s="523"/>
      <c r="I11972" s="524"/>
      <c r="J11972" s="523"/>
      <c r="K11972" s="458"/>
    </row>
    <row r="11973" spans="1:11">
      <c r="A11973" s="450"/>
      <c r="B11973" s="1645" t="s">
        <v>1143</v>
      </c>
      <c r="C11973" s="1646"/>
      <c r="D11973" s="1646"/>
      <c r="E11973" s="1646"/>
      <c r="F11973" s="1646"/>
      <c r="G11973" s="1646"/>
      <c r="H11973" s="1646"/>
      <c r="I11973" s="1647"/>
      <c r="J11973" s="501">
        <f>J11971*0</f>
        <v>0</v>
      </c>
      <c r="K11973" s="458"/>
    </row>
    <row r="11974" spans="1:11">
      <c r="A11974" s="450"/>
      <c r="B11974" s="523"/>
      <c r="C11974" s="523"/>
      <c r="D11974" s="523"/>
      <c r="E11974" s="523"/>
      <c r="F11974" s="523"/>
      <c r="G11974" s="523"/>
      <c r="H11974" s="523"/>
      <c r="I11974" s="524"/>
      <c r="J11974" s="523"/>
      <c r="K11974" s="458"/>
    </row>
    <row r="11975" spans="1:11">
      <c r="A11975" s="450"/>
      <c r="B11975" s="1645" t="s">
        <v>1144</v>
      </c>
      <c r="C11975" s="1646"/>
      <c r="D11975" s="1646"/>
      <c r="E11975" s="1646"/>
      <c r="F11975" s="1646"/>
      <c r="G11975" s="1646"/>
      <c r="H11975" s="1646"/>
      <c r="I11975" s="1647"/>
      <c r="J11975" s="573">
        <f>J11971+J11973</f>
        <v>22.393109090909093</v>
      </c>
      <c r="K11975" s="458"/>
    </row>
    <row r="11976" spans="1:11">
      <c r="A11976" s="450"/>
      <c r="B11976" s="511"/>
      <c r="C11976" s="511"/>
      <c r="D11976" s="511"/>
      <c r="E11976" s="511"/>
      <c r="F11976" s="511"/>
      <c r="G11976" s="511"/>
      <c r="H11976" s="511"/>
      <c r="I11976" s="571"/>
      <c r="J11976" s="511"/>
      <c r="K11976" s="458"/>
    </row>
    <row r="11977" spans="1:11">
      <c r="A11977" s="450"/>
      <c r="B11977" s="589"/>
      <c r="C11977" s="559"/>
      <c r="D11977" s="559"/>
      <c r="E11977" s="559"/>
      <c r="F11977" s="559"/>
      <c r="G11977" s="559"/>
      <c r="H11977" s="559"/>
      <c r="I11977" s="559"/>
      <c r="J11977" s="590"/>
      <c r="K11977" s="458"/>
    </row>
    <row r="11978" spans="1:11">
      <c r="A11978" s="450"/>
      <c r="B11978" s="591"/>
      <c r="C11978" s="592"/>
      <c r="D11978" s="593"/>
      <c r="E11978" s="593"/>
      <c r="F11978" s="594" t="s">
        <v>1119</v>
      </c>
      <c r="G11978" s="595" t="s">
        <v>1119</v>
      </c>
      <c r="H11978" s="592"/>
      <c r="I11978" s="592"/>
      <c r="J11978" s="596"/>
      <c r="K11978" s="458"/>
    </row>
    <row r="11979" spans="1:11">
      <c r="A11979" s="450"/>
      <c r="B11979" s="459"/>
      <c r="C11979" s="459"/>
      <c r="D11979" s="459"/>
      <c r="E11979" s="459"/>
      <c r="F11979" s="459"/>
      <c r="G11979" s="459"/>
      <c r="H11979" s="459"/>
      <c r="I11979" s="459"/>
      <c r="J11979" s="459"/>
      <c r="K11979" s="458"/>
    </row>
    <row r="11980" spans="1:11">
      <c r="A11980" s="450"/>
      <c r="B11980" s="597"/>
      <c r="C11980" s="598"/>
      <c r="D11980" s="598"/>
      <c r="E11980" s="598"/>
      <c r="F11980" s="599"/>
      <c r="G11980" s="600" t="s">
        <v>482</v>
      </c>
      <c r="H11980" s="502"/>
      <c r="I11980" s="502"/>
      <c r="J11980" s="505"/>
      <c r="K11980" s="458"/>
    </row>
    <row r="11981" spans="1:11">
      <c r="A11981" s="450"/>
      <c r="B11981" s="601"/>
      <c r="C11981" s="602"/>
      <c r="D11981" s="602"/>
      <c r="E11981" s="602"/>
      <c r="F11981" s="603"/>
      <c r="G11981" s="1648" t="s">
        <v>1145</v>
      </c>
      <c r="H11981" s="1649"/>
      <c r="I11981" s="1649"/>
      <c r="J11981" s="1650"/>
      <c r="K11981" s="458"/>
    </row>
    <row r="11982" spans="1:11">
      <c r="A11982" s="450"/>
      <c r="B11982" s="604"/>
      <c r="C11982" s="605"/>
      <c r="D11982" s="605"/>
      <c r="E11982" s="605"/>
      <c r="F11982" s="606"/>
      <c r="G11982" s="607"/>
      <c r="H11982" s="1651"/>
      <c r="I11982" s="1652"/>
      <c r="J11982" s="1653"/>
      <c r="K11982" s="458"/>
    </row>
    <row r="11983" spans="1:11" ht="15" thickBot="1">
      <c r="A11983" s="608"/>
      <c r="B11983" s="609"/>
      <c r="C11983" s="609"/>
      <c r="D11983" s="609"/>
      <c r="E11983" s="609"/>
      <c r="F11983" s="609"/>
      <c r="G11983" s="609"/>
      <c r="H11983" s="609"/>
      <c r="I11983" s="609"/>
      <c r="J11983" s="609"/>
      <c r="K11983" s="610"/>
    </row>
    <row r="11984" spans="1:11">
      <c r="A11984" s="447"/>
      <c r="B11984" s="448"/>
      <c r="C11984" s="448"/>
      <c r="D11984" s="448"/>
      <c r="E11984" s="448"/>
      <c r="F11984" s="448"/>
      <c r="G11984" s="448"/>
      <c r="H11984" s="448"/>
      <c r="I11984" s="448"/>
      <c r="J11984" s="448"/>
      <c r="K11984" s="449"/>
    </row>
    <row r="11985" spans="1:11">
      <c r="A11985" s="450"/>
      <c r="B11985" s="451" t="s">
        <v>141</v>
      </c>
      <c r="C11985" s="452"/>
      <c r="D11985" s="453" t="s">
        <v>1105</v>
      </c>
      <c r="E11985" s="454"/>
      <c r="F11985" s="455"/>
      <c r="G11985" s="455"/>
      <c r="H11985" s="456"/>
      <c r="I11985" s="456"/>
      <c r="J11985" s="457"/>
      <c r="K11985" s="458"/>
    </row>
    <row r="11986" spans="1:11">
      <c r="A11986" s="450"/>
      <c r="B11986" s="459"/>
      <c r="C11986" s="459"/>
      <c r="D11986" s="459"/>
      <c r="E11986" s="459"/>
      <c r="F11986" s="459"/>
      <c r="G11986" s="459"/>
      <c r="H11986" s="459"/>
      <c r="I11986" s="459"/>
      <c r="J11986" s="459"/>
      <c r="K11986" s="458"/>
    </row>
    <row r="11987" spans="1:11">
      <c r="A11987" s="450"/>
      <c r="B11987" s="460" t="s">
        <v>1173</v>
      </c>
      <c r="C11987" s="461" t="s">
        <v>1107</v>
      </c>
      <c r="D11987" s="1671" t="s">
        <v>198</v>
      </c>
      <c r="E11987" s="1672"/>
      <c r="F11987" s="1672"/>
      <c r="G11987" s="1672"/>
      <c r="H11987" s="1672"/>
      <c r="I11987" s="1673"/>
      <c r="J11987" s="462" t="s">
        <v>1108</v>
      </c>
      <c r="K11987" s="458"/>
    </row>
    <row r="11988" spans="1:11">
      <c r="A11988" s="450"/>
      <c r="B11988" s="463">
        <v>81407</v>
      </c>
      <c r="C11988" s="464"/>
      <c r="D11988" s="1674" t="s">
        <v>1674</v>
      </c>
      <c r="E11988" s="1675"/>
      <c r="F11988" s="1675"/>
      <c r="G11988" s="1675"/>
      <c r="H11988" s="1675"/>
      <c r="I11988" s="1676"/>
      <c r="J11988" s="468" t="str">
        <f>F12005</f>
        <v>U</v>
      </c>
      <c r="K11988" s="458"/>
    </row>
    <row r="11989" spans="1:11">
      <c r="A11989" s="450"/>
      <c r="B11989" s="469"/>
      <c r="C11989" s="469"/>
      <c r="D11989" s="469"/>
      <c r="E11989" s="469"/>
      <c r="F11989" s="469"/>
      <c r="G11989" s="469"/>
      <c r="H11989" s="469"/>
      <c r="I11989" s="470"/>
      <c r="J11989" s="471"/>
      <c r="K11989" s="458"/>
    </row>
    <row r="11990" spans="1:11">
      <c r="A11990" s="450"/>
      <c r="B11990" s="1648" t="s">
        <v>1111</v>
      </c>
      <c r="C11990" s="1650"/>
      <c r="D11990" s="1679" t="s">
        <v>873</v>
      </c>
      <c r="E11990" s="1681" t="s">
        <v>1112</v>
      </c>
      <c r="F11990" s="472" t="s">
        <v>1113</v>
      </c>
      <c r="G11990" s="473"/>
      <c r="H11990" s="472" t="s">
        <v>1114</v>
      </c>
      <c r="I11990" s="473"/>
      <c r="J11990" s="474" t="s">
        <v>1115</v>
      </c>
      <c r="K11990" s="458"/>
    </row>
    <row r="11991" spans="1:11">
      <c r="A11991" s="450"/>
      <c r="B11991" s="1677"/>
      <c r="C11991" s="1678"/>
      <c r="D11991" s="1680"/>
      <c r="E11991" s="1682"/>
      <c r="F11991" s="475" t="s">
        <v>1116</v>
      </c>
      <c r="G11991" s="475" t="s">
        <v>1117</v>
      </c>
      <c r="H11991" s="475" t="s">
        <v>1116</v>
      </c>
      <c r="I11991" s="476" t="s">
        <v>1117</v>
      </c>
      <c r="J11991" s="477" t="s">
        <v>1118</v>
      </c>
      <c r="K11991" s="458"/>
    </row>
    <row r="11992" spans="1:11">
      <c r="A11992" s="450"/>
      <c r="B11992" s="486"/>
      <c r="C11992" s="487"/>
      <c r="D11992" s="488"/>
      <c r="E11992" s="481"/>
      <c r="F11992" s="481"/>
      <c r="G11992" s="482"/>
      <c r="H11992" s="490"/>
      <c r="I11992" s="484"/>
      <c r="J11992" s="492"/>
      <c r="K11992" s="458"/>
    </row>
    <row r="11993" spans="1:11">
      <c r="A11993" s="450"/>
      <c r="B11993" s="486"/>
      <c r="C11993" s="487"/>
      <c r="D11993" s="488"/>
      <c r="E11993" s="489"/>
      <c r="F11993" s="489"/>
      <c r="G11993" s="489"/>
      <c r="H11993" s="490"/>
      <c r="I11993" s="491"/>
      <c r="J11993" s="492">
        <f>H11993*F11993*E11993+I11993*G11993*E11993</f>
        <v>0</v>
      </c>
      <c r="K11993" s="458"/>
    </row>
    <row r="11994" spans="1:11">
      <c r="A11994" s="450"/>
      <c r="B11994" s="493"/>
      <c r="C11994" s="494"/>
      <c r="D11994" s="495"/>
      <c r="E11994" s="496"/>
      <c r="F11994" s="496"/>
      <c r="G11994" s="496"/>
      <c r="H11994" s="497"/>
      <c r="I11994" s="498"/>
      <c r="J11994" s="492">
        <f>H11994*F11994*E11994+I11994*G11994*E11994</f>
        <v>0</v>
      </c>
      <c r="K11994" s="458"/>
    </row>
    <row r="11995" spans="1:11">
      <c r="A11995" s="450"/>
      <c r="B11995" s="499" t="s">
        <v>1119</v>
      </c>
      <c r="C11995" s="469"/>
      <c r="D11995" s="469"/>
      <c r="E11995" s="469"/>
      <c r="F11995" s="469"/>
      <c r="G11995" s="469"/>
      <c r="H11995" s="469"/>
      <c r="I11995" s="500" t="s">
        <v>138</v>
      </c>
      <c r="J11995" s="501">
        <f>SUM(J11992:J11994)</f>
        <v>0</v>
      </c>
      <c r="K11995" s="458"/>
    </row>
    <row r="11996" spans="1:11">
      <c r="A11996" s="450"/>
      <c r="B11996" s="502"/>
      <c r="C11996" s="502"/>
      <c r="D11996" s="502"/>
      <c r="E11996" s="502"/>
      <c r="F11996" s="502"/>
      <c r="G11996" s="502"/>
      <c r="H11996" s="502"/>
      <c r="I11996" s="503"/>
      <c r="J11996" s="504"/>
      <c r="K11996" s="458"/>
    </row>
    <row r="11997" spans="1:11" ht="20.399999999999999">
      <c r="A11997" s="450"/>
      <c r="B11997" s="1664" t="s">
        <v>1120</v>
      </c>
      <c r="C11997" s="1665"/>
      <c r="D11997" s="1665"/>
      <c r="E11997" s="1666"/>
      <c r="F11997" s="505" t="s">
        <v>873</v>
      </c>
      <c r="G11997" s="506"/>
      <c r="H11997" s="507" t="s">
        <v>560</v>
      </c>
      <c r="I11997" s="508" t="s">
        <v>1121</v>
      </c>
      <c r="J11997" s="509" t="s">
        <v>1122</v>
      </c>
      <c r="K11997" s="458"/>
    </row>
    <row r="11998" spans="1:11">
      <c r="A11998" s="450"/>
      <c r="B11998" s="510"/>
      <c r="C11998" s="511"/>
      <c r="D11998" s="512"/>
      <c r="E11998" s="513"/>
      <c r="F11998" s="514"/>
      <c r="G11998" s="515"/>
      <c r="H11998" s="516"/>
      <c r="I11998" s="484"/>
      <c r="J11998" s="485"/>
      <c r="K11998" s="458"/>
    </row>
    <row r="11999" spans="1:11">
      <c r="A11999" s="450"/>
      <c r="B11999" s="517"/>
      <c r="C11999" s="518"/>
      <c r="D11999" s="459"/>
      <c r="E11999" s="487"/>
      <c r="F11999" s="488"/>
      <c r="G11999" s="519"/>
      <c r="H11999" s="520"/>
      <c r="I11999" s="521"/>
      <c r="J11999" s="492"/>
      <c r="K11999" s="458"/>
    </row>
    <row r="12000" spans="1:11">
      <c r="A12000" s="450"/>
      <c r="B12000" s="517" t="s">
        <v>734</v>
      </c>
      <c r="C12000" s="518"/>
      <c r="D12000" s="459"/>
      <c r="E12000" s="487"/>
      <c r="F12000" s="488"/>
      <c r="G12000" s="519"/>
      <c r="H12000" s="520">
        <v>0.45</v>
      </c>
      <c r="I12000" s="521">
        <f>VLOOKUP(B12000,'MÃO DE OBRA'!$A:$E,5,FALSE)/220</f>
        <v>23.596363636363641</v>
      </c>
      <c r="J12000" s="492">
        <f t="shared" ref="J12000:J12001" si="338">H12000*I12000</f>
        <v>10.61836363636364</v>
      </c>
      <c r="K12000" s="458"/>
    </row>
    <row r="12001" spans="1:11">
      <c r="A12001" s="450"/>
      <c r="B12001" s="517" t="s">
        <v>741</v>
      </c>
      <c r="C12001" s="518"/>
      <c r="D12001" s="459"/>
      <c r="E12001" s="487"/>
      <c r="F12001" s="488"/>
      <c r="G12001" s="519"/>
      <c r="H12001" s="520">
        <v>0.45</v>
      </c>
      <c r="I12001" s="521">
        <f>VLOOKUP(B12001,'MÃO DE OBRA'!$A:$E,5,FALSE)/220</f>
        <v>14.214</v>
      </c>
      <c r="J12001" s="492">
        <f t="shared" si="338"/>
        <v>6.3963000000000001</v>
      </c>
      <c r="K12001" s="458"/>
    </row>
    <row r="12002" spans="1:11">
      <c r="A12002" s="450"/>
      <c r="B12002" s="517"/>
      <c r="C12002" s="518"/>
      <c r="D12002" s="459"/>
      <c r="E12002" s="487"/>
      <c r="F12002" s="488"/>
      <c r="G12002" s="519"/>
      <c r="H12002" s="520"/>
      <c r="I12002" s="491"/>
      <c r="J12002" s="492">
        <f>H12002*I12002</f>
        <v>0</v>
      </c>
      <c r="K12002" s="458"/>
    </row>
    <row r="12003" spans="1:11">
      <c r="A12003" s="450"/>
      <c r="B12003" s="499" t="s">
        <v>1119</v>
      </c>
      <c r="C12003" s="502"/>
      <c r="D12003" s="502"/>
      <c r="E12003" s="502"/>
      <c r="F12003" s="502"/>
      <c r="G12003" s="502"/>
      <c r="H12003" s="502"/>
      <c r="I12003" s="522" t="s">
        <v>138</v>
      </c>
      <c r="J12003" s="501">
        <f>SUM(J11998:J12002)</f>
        <v>17.01466363636364</v>
      </c>
      <c r="K12003" s="458"/>
    </row>
    <row r="12004" spans="1:11">
      <c r="A12004" s="450"/>
      <c r="B12004" s="523"/>
      <c r="C12004" s="523"/>
      <c r="D12004" s="523"/>
      <c r="E12004" s="523"/>
      <c r="F12004" s="523"/>
      <c r="G12004" s="523"/>
      <c r="H12004" s="523"/>
      <c r="I12004" s="524"/>
      <c r="J12004" s="523"/>
      <c r="K12004" s="458"/>
    </row>
    <row r="12005" spans="1:11">
      <c r="A12005" s="450"/>
      <c r="B12005" s="525" t="s">
        <v>1123</v>
      </c>
      <c r="C12005" s="526"/>
      <c r="D12005" s="523"/>
      <c r="E12005" s="527">
        <v>1</v>
      </c>
      <c r="F12005" s="528" t="s">
        <v>1563</v>
      </c>
      <c r="G12005" s="506"/>
      <c r="H12005" s="506"/>
      <c r="I12005" s="529" t="s">
        <v>1124</v>
      </c>
      <c r="J12005" s="501">
        <f>J11995+J12003</f>
        <v>17.01466363636364</v>
      </c>
      <c r="K12005" s="458"/>
    </row>
    <row r="12006" spans="1:11">
      <c r="A12006" s="450"/>
      <c r="B12006" s="530"/>
      <c r="C12006" s="523"/>
      <c r="D12006" s="523"/>
      <c r="E12006" s="531"/>
      <c r="F12006" s="532"/>
      <c r="G12006" s="532"/>
      <c r="H12006" s="532"/>
      <c r="I12006" s="524"/>
      <c r="J12006" s="523"/>
      <c r="K12006" s="458"/>
    </row>
    <row r="12007" spans="1:11" ht="20.399999999999999">
      <c r="A12007" s="450"/>
      <c r="B12007" s="1667" t="s">
        <v>481</v>
      </c>
      <c r="C12007" s="1668"/>
      <c r="D12007" s="1668"/>
      <c r="E12007" s="1669"/>
      <c r="F12007" s="533" t="s">
        <v>873</v>
      </c>
      <c r="G12007" s="534" t="s">
        <v>493</v>
      </c>
      <c r="H12007" s="507" t="s">
        <v>1115</v>
      </c>
      <c r="I12007" s="535" t="s">
        <v>480</v>
      </c>
      <c r="J12007" s="536" t="s">
        <v>482</v>
      </c>
      <c r="K12007" s="458"/>
    </row>
    <row r="12008" spans="1:11">
      <c r="A12008" s="450"/>
      <c r="B12008" s="537"/>
      <c r="C12008" s="538"/>
      <c r="D12008" s="538"/>
      <c r="E12008" s="539"/>
      <c r="F12008" s="540"/>
      <c r="G12008" s="541"/>
      <c r="H12008" s="547"/>
      <c r="I12008" s="543"/>
      <c r="J12008" s="485"/>
      <c r="K12008" s="458"/>
    </row>
    <row r="12009" spans="1:11">
      <c r="A12009" s="450"/>
      <c r="B12009" s="537"/>
      <c r="C12009" s="518"/>
      <c r="D12009" s="518"/>
      <c r="E12009" s="487"/>
      <c r="F12009" s="540"/>
      <c r="G12009" s="541"/>
      <c r="H12009" s="547"/>
      <c r="I12009" s="543"/>
      <c r="J12009" s="492"/>
      <c r="K12009" s="458"/>
    </row>
    <row r="12010" spans="1:11">
      <c r="A12010" s="450"/>
      <c r="B12010" s="517"/>
      <c r="C12010" s="518"/>
      <c r="D12010" s="518"/>
      <c r="E12010" s="487"/>
      <c r="F12010" s="488"/>
      <c r="G12010" s="546"/>
      <c r="H12010" s="547"/>
      <c r="I12010" s="543"/>
      <c r="J12010" s="492">
        <f>H12010*I12010*E11992*F11992</f>
        <v>0</v>
      </c>
      <c r="K12010" s="458"/>
    </row>
    <row r="12011" spans="1:11">
      <c r="A12011" s="450"/>
      <c r="B12011" s="517"/>
      <c r="C12011" s="526"/>
      <c r="D12011" s="526"/>
      <c r="E12011" s="494"/>
      <c r="F12011" s="488"/>
      <c r="G12011" s="468"/>
      <c r="H12011" s="547"/>
      <c r="I12011" s="548"/>
      <c r="J12011" s="492">
        <f>H12011*I12011*E11993*F11993</f>
        <v>0</v>
      </c>
      <c r="K12011" s="458"/>
    </row>
    <row r="12012" spans="1:11">
      <c r="A12012" s="450"/>
      <c r="B12012" s="550" t="s">
        <v>1119</v>
      </c>
      <c r="C12012" s="526"/>
      <c r="D12012" s="526"/>
      <c r="E12012" s="526"/>
      <c r="F12012" s="523"/>
      <c r="G12012" s="526"/>
      <c r="H12012" s="551"/>
      <c r="I12012" s="552" t="s">
        <v>138</v>
      </c>
      <c r="J12012" s="501">
        <f>SUM(J12008:J12011)</f>
        <v>0</v>
      </c>
      <c r="K12012" s="458"/>
    </row>
    <row r="12013" spans="1:11">
      <c r="A12013" s="450"/>
      <c r="B12013" s="553"/>
      <c r="C12013" s="526"/>
      <c r="D12013" s="526"/>
      <c r="E12013" s="554"/>
      <c r="F12013" s="555"/>
      <c r="G12013" s="506"/>
      <c r="H12013" s="506"/>
      <c r="I12013" s="529"/>
      <c r="J12013" s="554"/>
      <c r="K12013" s="458"/>
    </row>
    <row r="12014" spans="1:11" ht="20.399999999999999">
      <c r="A12014" s="450"/>
      <c r="B12014" s="1667" t="s">
        <v>1125</v>
      </c>
      <c r="C12014" s="1668"/>
      <c r="D12014" s="1668"/>
      <c r="E12014" s="1668"/>
      <c r="F12014" s="1669"/>
      <c r="G12014" s="556" t="s">
        <v>494</v>
      </c>
      <c r="H12014" s="506" t="s">
        <v>1126</v>
      </c>
      <c r="I12014" s="557" t="s">
        <v>1115</v>
      </c>
      <c r="J12014" s="509" t="s">
        <v>482</v>
      </c>
      <c r="K12014" s="458"/>
    </row>
    <row r="12015" spans="1:11">
      <c r="A12015" s="450"/>
      <c r="B12015" s="558"/>
      <c r="C12015" s="559"/>
      <c r="D12015" s="560"/>
      <c r="E12015" s="560"/>
      <c r="F12015" s="561"/>
      <c r="G12015" s="489"/>
      <c r="H12015" s="489"/>
      <c r="I12015" s="562"/>
      <c r="J12015" s="492"/>
      <c r="K12015" s="458"/>
    </row>
    <row r="12016" spans="1:11">
      <c r="A12016" s="450"/>
      <c r="B12016" s="563"/>
      <c r="C12016" s="564"/>
      <c r="D12016" s="565"/>
      <c r="E12016" s="565"/>
      <c r="F12016" s="566"/>
      <c r="G12016" s="489"/>
      <c r="H12016" s="489"/>
      <c r="I12016" s="562"/>
      <c r="J12016" s="492"/>
      <c r="K12016" s="458"/>
    </row>
    <row r="12017" spans="1:11">
      <c r="A12017" s="450"/>
      <c r="B12017" s="1670" t="s">
        <v>138</v>
      </c>
      <c r="C12017" s="1670"/>
      <c r="D12017" s="1670"/>
      <c r="E12017" s="1670"/>
      <c r="F12017" s="1670"/>
      <c r="G12017" s="1670"/>
      <c r="H12017" s="1670"/>
      <c r="I12017" s="1670"/>
      <c r="J12017" s="501">
        <f>SUM(J12015:J12016)</f>
        <v>0</v>
      </c>
      <c r="K12017" s="458"/>
    </row>
    <row r="12018" spans="1:11">
      <c r="A12018" s="450"/>
      <c r="B12018" s="567"/>
      <c r="C12018" s="511"/>
      <c r="D12018" s="511"/>
      <c r="E12018" s="568"/>
      <c r="F12018" s="569"/>
      <c r="G12018" s="570"/>
      <c r="H12018" s="570"/>
      <c r="I12018" s="571"/>
      <c r="J12018" s="572"/>
      <c r="K12018" s="458"/>
    </row>
    <row r="12019" spans="1:11">
      <c r="A12019" s="450"/>
      <c r="B12019" s="573" t="s">
        <v>1127</v>
      </c>
      <c r="C12019" s="573"/>
      <c r="D12019" s="550"/>
      <c r="E12019" s="523"/>
      <c r="F12019" s="523"/>
      <c r="G12019" s="523"/>
      <c r="H12019" s="574"/>
      <c r="I12019" s="575"/>
      <c r="J12019" s="639">
        <f>(J12005+J12012+J12017)/E12005</f>
        <v>17.01466363636364</v>
      </c>
      <c r="K12019" s="458"/>
    </row>
    <row r="12020" spans="1:11">
      <c r="A12020" s="450"/>
      <c r="B12020" s="553"/>
      <c r="C12020" s="526"/>
      <c r="D12020" s="526"/>
      <c r="E12020" s="554"/>
      <c r="F12020" s="555"/>
      <c r="G12020" s="506"/>
      <c r="H12020" s="506"/>
      <c r="I12020" s="529"/>
      <c r="J12020" s="576"/>
      <c r="K12020" s="458"/>
    </row>
    <row r="12021" spans="1:11" ht="20.399999999999999">
      <c r="A12021" s="450"/>
      <c r="B12021" s="1667" t="s">
        <v>1128</v>
      </c>
      <c r="C12021" s="1668"/>
      <c r="D12021" s="1668"/>
      <c r="E12021" s="1668"/>
      <c r="F12021" s="1669"/>
      <c r="G12021" s="556" t="s">
        <v>494</v>
      </c>
      <c r="H12021" s="506" t="s">
        <v>1126</v>
      </c>
      <c r="I12021" s="557" t="s">
        <v>1115</v>
      </c>
      <c r="J12021" s="509" t="s">
        <v>482</v>
      </c>
      <c r="K12021" s="458"/>
    </row>
    <row r="12022" spans="1:11">
      <c r="A12022" s="450"/>
      <c r="B12022" s="558" t="s">
        <v>1675</v>
      </c>
      <c r="C12022" s="559"/>
      <c r="D12022" s="560"/>
      <c r="E12022" s="560"/>
      <c r="F12022" s="561"/>
      <c r="G12022" s="489">
        <v>1</v>
      </c>
      <c r="H12022" s="489" t="s">
        <v>1126</v>
      </c>
      <c r="I12022" s="562">
        <v>62.86</v>
      </c>
      <c r="J12022" s="492">
        <f t="shared" ref="J12022:J12026" si="339">G12022*I12022</f>
        <v>62.86</v>
      </c>
      <c r="K12022" s="458"/>
    </row>
    <row r="12023" spans="1:11">
      <c r="A12023" s="450"/>
      <c r="B12023" s="563"/>
      <c r="C12023" s="564"/>
      <c r="D12023" s="565"/>
      <c r="E12023" s="565"/>
      <c r="F12023" s="566"/>
      <c r="G12023" s="489"/>
      <c r="H12023" s="489"/>
      <c r="I12023" s="562"/>
      <c r="J12023" s="492">
        <f t="shared" si="339"/>
        <v>0</v>
      </c>
      <c r="K12023" s="458"/>
    </row>
    <row r="12024" spans="1:11">
      <c r="A12024" s="450"/>
      <c r="B12024" s="563"/>
      <c r="C12024" s="564"/>
      <c r="D12024" s="565"/>
      <c r="E12024" s="565"/>
      <c r="F12024" s="566"/>
      <c r="G12024" s="489"/>
      <c r="H12024" s="489"/>
      <c r="I12024" s="743"/>
      <c r="J12024" s="492">
        <f t="shared" si="339"/>
        <v>0</v>
      </c>
      <c r="K12024" s="458"/>
    </row>
    <row r="12025" spans="1:11">
      <c r="A12025" s="450"/>
      <c r="B12025" s="563"/>
      <c r="C12025" s="564"/>
      <c r="D12025" s="565"/>
      <c r="E12025" s="565"/>
      <c r="F12025" s="566"/>
      <c r="G12025" s="489"/>
      <c r="H12025" s="489"/>
      <c r="I12025" s="743"/>
      <c r="J12025" s="492">
        <f t="shared" si="339"/>
        <v>0</v>
      </c>
      <c r="K12025" s="458"/>
    </row>
    <row r="12026" spans="1:11">
      <c r="A12026" s="450"/>
      <c r="B12026" s="563"/>
      <c r="C12026" s="564"/>
      <c r="D12026" s="565"/>
      <c r="E12026" s="565"/>
      <c r="F12026" s="566"/>
      <c r="G12026" s="489"/>
      <c r="H12026" s="489"/>
      <c r="I12026" s="743"/>
      <c r="J12026" s="492">
        <f t="shared" si="339"/>
        <v>0</v>
      </c>
      <c r="K12026" s="458"/>
    </row>
    <row r="12027" spans="1:11">
      <c r="A12027" s="450"/>
      <c r="B12027" s="563"/>
      <c r="C12027" s="564"/>
      <c r="D12027" s="565"/>
      <c r="E12027" s="565"/>
      <c r="F12027" s="566"/>
      <c r="G12027" s="489"/>
      <c r="H12027" s="489"/>
      <c r="I12027" s="743"/>
      <c r="J12027" s="492"/>
      <c r="K12027" s="458"/>
    </row>
    <row r="12028" spans="1:11">
      <c r="A12028" s="450"/>
      <c r="B12028" s="563"/>
      <c r="C12028" s="564"/>
      <c r="D12028" s="565"/>
      <c r="E12028" s="565"/>
      <c r="F12028" s="566"/>
      <c r="G12028" s="489"/>
      <c r="H12028" s="489"/>
      <c r="I12028" s="743"/>
      <c r="J12028" s="492"/>
      <c r="K12028" s="458"/>
    </row>
    <row r="12029" spans="1:11">
      <c r="A12029" s="450"/>
      <c r="B12029" s="581"/>
      <c r="C12029" s="523"/>
      <c r="D12029" s="523"/>
      <c r="E12029" s="582"/>
      <c r="F12029" s="583"/>
      <c r="G12029" s="532"/>
      <c r="H12029" s="532"/>
      <c r="I12029" s="524" t="s">
        <v>138</v>
      </c>
      <c r="J12029" s="501">
        <f>SUM(J12022:J12028)</f>
        <v>62.86</v>
      </c>
      <c r="K12029" s="458"/>
    </row>
    <row r="12030" spans="1:11">
      <c r="A12030" s="450"/>
      <c r="B12030" s="584"/>
      <c r="C12030" s="523"/>
      <c r="D12030" s="523"/>
      <c r="E12030" s="582"/>
      <c r="F12030" s="583"/>
      <c r="G12030" s="532"/>
      <c r="H12030" s="532"/>
      <c r="I12030" s="524"/>
      <c r="J12030" s="582"/>
      <c r="K12030" s="458"/>
    </row>
    <row r="12031" spans="1:11" ht="20.399999999999999">
      <c r="A12031" s="450"/>
      <c r="B12031" s="1667" t="s">
        <v>1141</v>
      </c>
      <c r="C12031" s="1668"/>
      <c r="D12031" s="1668"/>
      <c r="E12031" s="1668"/>
      <c r="F12031" s="1669"/>
      <c r="G12031" s="587" t="s">
        <v>494</v>
      </c>
      <c r="H12031" s="506" t="s">
        <v>1115</v>
      </c>
      <c r="I12031" s="557"/>
      <c r="J12031" s="509" t="s">
        <v>482</v>
      </c>
      <c r="K12031" s="458"/>
    </row>
    <row r="12032" spans="1:11">
      <c r="A12032" s="450"/>
      <c r="B12032" s="1654"/>
      <c r="C12032" s="1655"/>
      <c r="D12032" s="1655"/>
      <c r="E12032" s="1655"/>
      <c r="F12032" s="1656"/>
      <c r="G12032" s="489"/>
      <c r="H12032" s="1657"/>
      <c r="I12032" s="1658"/>
      <c r="J12032" s="492"/>
      <c r="K12032" s="458"/>
    </row>
    <row r="12033" spans="1:11">
      <c r="A12033" s="450"/>
      <c r="B12033" s="1659"/>
      <c r="C12033" s="1660"/>
      <c r="D12033" s="1660"/>
      <c r="E12033" s="1660"/>
      <c r="F12033" s="1661"/>
      <c r="G12033" s="496"/>
      <c r="H12033" s="1662"/>
      <c r="I12033" s="1663"/>
      <c r="J12033" s="492"/>
      <c r="K12033" s="458"/>
    </row>
    <row r="12034" spans="1:11">
      <c r="A12034" s="450"/>
      <c r="B12034" s="581"/>
      <c r="C12034" s="523"/>
      <c r="D12034" s="523"/>
      <c r="E12034" s="582"/>
      <c r="F12034" s="583"/>
      <c r="G12034" s="532"/>
      <c r="H12034" s="532"/>
      <c r="I12034" s="524" t="s">
        <v>138</v>
      </c>
      <c r="J12034" s="501">
        <f>SUM(J12032:J12033)</f>
        <v>0</v>
      </c>
      <c r="K12034" s="458"/>
    </row>
    <row r="12035" spans="1:11">
      <c r="A12035" s="450"/>
      <c r="B12035" s="523"/>
      <c r="C12035" s="523"/>
      <c r="D12035" s="523"/>
      <c r="E12035" s="523"/>
      <c r="F12035" s="523"/>
      <c r="G12035" s="523"/>
      <c r="H12035" s="523"/>
      <c r="I12035" s="524"/>
      <c r="J12035" s="523"/>
      <c r="K12035" s="458"/>
    </row>
    <row r="12036" spans="1:11">
      <c r="A12036" s="450"/>
      <c r="B12036" s="1645" t="s">
        <v>1142</v>
      </c>
      <c r="C12036" s="1646"/>
      <c r="D12036" s="1646"/>
      <c r="E12036" s="1646"/>
      <c r="F12036" s="1646"/>
      <c r="G12036" s="1646"/>
      <c r="H12036" s="1646"/>
      <c r="I12036" s="1647"/>
      <c r="J12036" s="573">
        <f>J12034+J12029+J12019</f>
        <v>79.874663636363636</v>
      </c>
      <c r="K12036" s="458"/>
    </row>
    <row r="12037" spans="1:11">
      <c r="A12037" s="450"/>
      <c r="B12037" s="523"/>
      <c r="C12037" s="523"/>
      <c r="D12037" s="523"/>
      <c r="E12037" s="523"/>
      <c r="F12037" s="523"/>
      <c r="G12037" s="523"/>
      <c r="H12037" s="523"/>
      <c r="I12037" s="524"/>
      <c r="J12037" s="523"/>
      <c r="K12037" s="458"/>
    </row>
    <row r="12038" spans="1:11">
      <c r="A12038" s="450"/>
      <c r="B12038" s="1645" t="s">
        <v>1143</v>
      </c>
      <c r="C12038" s="1646"/>
      <c r="D12038" s="1646"/>
      <c r="E12038" s="1646"/>
      <c r="F12038" s="1646"/>
      <c r="G12038" s="1646"/>
      <c r="H12038" s="1646"/>
      <c r="I12038" s="1647"/>
      <c r="J12038" s="501">
        <f>J12036*0</f>
        <v>0</v>
      </c>
      <c r="K12038" s="458"/>
    </row>
    <row r="12039" spans="1:11">
      <c r="A12039" s="450"/>
      <c r="B12039" s="523"/>
      <c r="C12039" s="523"/>
      <c r="D12039" s="523"/>
      <c r="E12039" s="523"/>
      <c r="F12039" s="523"/>
      <c r="G12039" s="523"/>
      <c r="H12039" s="523"/>
      <c r="I12039" s="524"/>
      <c r="J12039" s="523"/>
      <c r="K12039" s="458"/>
    </row>
    <row r="12040" spans="1:11">
      <c r="A12040" s="450"/>
      <c r="B12040" s="1645" t="s">
        <v>1144</v>
      </c>
      <c r="C12040" s="1646"/>
      <c r="D12040" s="1646"/>
      <c r="E12040" s="1646"/>
      <c r="F12040" s="1646"/>
      <c r="G12040" s="1646"/>
      <c r="H12040" s="1646"/>
      <c r="I12040" s="1647"/>
      <c r="J12040" s="573">
        <f>J12036+J12038</f>
        <v>79.874663636363636</v>
      </c>
      <c r="K12040" s="458"/>
    </row>
    <row r="12041" spans="1:11">
      <c r="A12041" s="450"/>
      <c r="B12041" s="511"/>
      <c r="C12041" s="511"/>
      <c r="D12041" s="511"/>
      <c r="E12041" s="511"/>
      <c r="F12041" s="511"/>
      <c r="G12041" s="511"/>
      <c r="H12041" s="511"/>
      <c r="I12041" s="571"/>
      <c r="J12041" s="511"/>
      <c r="K12041" s="458"/>
    </row>
    <row r="12042" spans="1:11">
      <c r="A12042" s="450"/>
      <c r="B12042" s="589"/>
      <c r="C12042" s="559"/>
      <c r="D12042" s="559"/>
      <c r="E12042" s="559"/>
      <c r="F12042" s="559"/>
      <c r="G12042" s="559"/>
      <c r="H12042" s="559"/>
      <c r="I12042" s="559"/>
      <c r="J12042" s="590"/>
      <c r="K12042" s="458"/>
    </row>
    <row r="12043" spans="1:11">
      <c r="A12043" s="450"/>
      <c r="B12043" s="591"/>
      <c r="C12043" s="592"/>
      <c r="D12043" s="593"/>
      <c r="E12043" s="593"/>
      <c r="F12043" s="594" t="s">
        <v>1119</v>
      </c>
      <c r="G12043" s="595" t="s">
        <v>1119</v>
      </c>
      <c r="H12043" s="592"/>
      <c r="I12043" s="592"/>
      <c r="J12043" s="596"/>
      <c r="K12043" s="458"/>
    </row>
    <row r="12044" spans="1:11">
      <c r="A12044" s="450"/>
      <c r="B12044" s="459"/>
      <c r="C12044" s="459"/>
      <c r="D12044" s="459"/>
      <c r="E12044" s="459"/>
      <c r="F12044" s="459"/>
      <c r="G12044" s="459"/>
      <c r="H12044" s="459"/>
      <c r="I12044" s="459"/>
      <c r="J12044" s="459"/>
      <c r="K12044" s="458"/>
    </row>
    <row r="12045" spans="1:11">
      <c r="A12045" s="450"/>
      <c r="B12045" s="597"/>
      <c r="C12045" s="598"/>
      <c r="D12045" s="598"/>
      <c r="E12045" s="598"/>
      <c r="F12045" s="599"/>
      <c r="G12045" s="600" t="s">
        <v>482</v>
      </c>
      <c r="H12045" s="502"/>
      <c r="I12045" s="502"/>
      <c r="J12045" s="505"/>
      <c r="K12045" s="458"/>
    </row>
    <row r="12046" spans="1:11">
      <c r="A12046" s="450"/>
      <c r="B12046" s="601"/>
      <c r="C12046" s="602"/>
      <c r="D12046" s="602"/>
      <c r="E12046" s="602"/>
      <c r="F12046" s="603"/>
      <c r="G12046" s="1648" t="s">
        <v>1145</v>
      </c>
      <c r="H12046" s="1649"/>
      <c r="I12046" s="1649"/>
      <c r="J12046" s="1650"/>
      <c r="K12046" s="458"/>
    </row>
    <row r="12047" spans="1:11">
      <c r="A12047" s="450"/>
      <c r="B12047" s="604"/>
      <c r="C12047" s="605"/>
      <c r="D12047" s="605"/>
      <c r="E12047" s="605"/>
      <c r="F12047" s="606"/>
      <c r="G12047" s="607"/>
      <c r="H12047" s="1651"/>
      <c r="I12047" s="1652"/>
      <c r="J12047" s="1653"/>
      <c r="K12047" s="458"/>
    </row>
    <row r="12048" spans="1:11" ht="15" thickBot="1">
      <c r="A12048" s="608"/>
      <c r="B12048" s="609"/>
      <c r="C12048" s="609"/>
      <c r="D12048" s="609"/>
      <c r="E12048" s="609"/>
      <c r="F12048" s="609"/>
      <c r="G12048" s="609"/>
      <c r="H12048" s="609"/>
      <c r="I12048" s="609"/>
      <c r="J12048" s="609"/>
      <c r="K12048" s="610"/>
    </row>
    <row r="12049" spans="1:11">
      <c r="A12049" s="447"/>
      <c r="B12049" s="448"/>
      <c r="C12049" s="448"/>
      <c r="D12049" s="448"/>
      <c r="E12049" s="448"/>
      <c r="F12049" s="448"/>
      <c r="G12049" s="448"/>
      <c r="H12049" s="448"/>
      <c r="I12049" s="448"/>
      <c r="J12049" s="448"/>
      <c r="K12049" s="449"/>
    </row>
    <row r="12050" spans="1:11">
      <c r="A12050" s="450"/>
      <c r="B12050" s="451" t="s">
        <v>141</v>
      </c>
      <c r="C12050" s="452"/>
      <c r="D12050" s="453" t="s">
        <v>1105</v>
      </c>
      <c r="E12050" s="454"/>
      <c r="F12050" s="455"/>
      <c r="G12050" s="455"/>
      <c r="H12050" s="456"/>
      <c r="I12050" s="456"/>
      <c r="J12050" s="457"/>
      <c r="K12050" s="458"/>
    </row>
    <row r="12051" spans="1:11">
      <c r="A12051" s="450"/>
      <c r="B12051" s="459"/>
      <c r="C12051" s="459"/>
      <c r="D12051" s="459"/>
      <c r="E12051" s="459"/>
      <c r="F12051" s="459"/>
      <c r="G12051" s="459"/>
      <c r="H12051" s="459"/>
      <c r="I12051" s="459"/>
      <c r="J12051" s="459"/>
      <c r="K12051" s="458"/>
    </row>
    <row r="12052" spans="1:11">
      <c r="A12052" s="450"/>
      <c r="B12052" s="460" t="s">
        <v>1173</v>
      </c>
      <c r="C12052" s="461" t="s">
        <v>1107</v>
      </c>
      <c r="D12052" s="1671" t="s">
        <v>198</v>
      </c>
      <c r="E12052" s="1672"/>
      <c r="F12052" s="1672"/>
      <c r="G12052" s="1672"/>
      <c r="H12052" s="1672"/>
      <c r="I12052" s="1673"/>
      <c r="J12052" s="462" t="s">
        <v>1108</v>
      </c>
      <c r="K12052" s="458"/>
    </row>
    <row r="12053" spans="1:11">
      <c r="A12053" s="450"/>
      <c r="B12053" s="463">
        <v>81409</v>
      </c>
      <c r="C12053" s="464"/>
      <c r="D12053" s="1674" t="s">
        <v>1676</v>
      </c>
      <c r="E12053" s="1675"/>
      <c r="F12053" s="1675"/>
      <c r="G12053" s="1675"/>
      <c r="H12053" s="1675"/>
      <c r="I12053" s="1676"/>
      <c r="J12053" s="468" t="str">
        <f>F12070</f>
        <v>U</v>
      </c>
      <c r="K12053" s="458"/>
    </row>
    <row r="12054" spans="1:11">
      <c r="A12054" s="450"/>
      <c r="B12054" s="469"/>
      <c r="C12054" s="469"/>
      <c r="D12054" s="469"/>
      <c r="E12054" s="469"/>
      <c r="F12054" s="469"/>
      <c r="G12054" s="469"/>
      <c r="H12054" s="469"/>
      <c r="I12054" s="470"/>
      <c r="J12054" s="471"/>
      <c r="K12054" s="458"/>
    </row>
    <row r="12055" spans="1:11">
      <c r="A12055" s="450"/>
      <c r="B12055" s="1648" t="s">
        <v>1111</v>
      </c>
      <c r="C12055" s="1650"/>
      <c r="D12055" s="1679" t="s">
        <v>873</v>
      </c>
      <c r="E12055" s="1681" t="s">
        <v>1112</v>
      </c>
      <c r="F12055" s="472" t="s">
        <v>1113</v>
      </c>
      <c r="G12055" s="473"/>
      <c r="H12055" s="472" t="s">
        <v>1114</v>
      </c>
      <c r="I12055" s="473"/>
      <c r="J12055" s="474" t="s">
        <v>1115</v>
      </c>
      <c r="K12055" s="458"/>
    </row>
    <row r="12056" spans="1:11">
      <c r="A12056" s="450"/>
      <c r="B12056" s="1677"/>
      <c r="C12056" s="1678"/>
      <c r="D12056" s="1680"/>
      <c r="E12056" s="1682"/>
      <c r="F12056" s="475" t="s">
        <v>1116</v>
      </c>
      <c r="G12056" s="475" t="s">
        <v>1117</v>
      </c>
      <c r="H12056" s="475" t="s">
        <v>1116</v>
      </c>
      <c r="I12056" s="476" t="s">
        <v>1117</v>
      </c>
      <c r="J12056" s="477" t="s">
        <v>1118</v>
      </c>
      <c r="K12056" s="458"/>
    </row>
    <row r="12057" spans="1:11">
      <c r="A12057" s="450"/>
      <c r="B12057" s="486"/>
      <c r="C12057" s="487"/>
      <c r="D12057" s="488"/>
      <c r="E12057" s="481"/>
      <c r="F12057" s="481"/>
      <c r="G12057" s="482"/>
      <c r="H12057" s="490"/>
      <c r="I12057" s="484"/>
      <c r="J12057" s="492"/>
      <c r="K12057" s="458"/>
    </row>
    <row r="12058" spans="1:11">
      <c r="A12058" s="450"/>
      <c r="B12058" s="486"/>
      <c r="C12058" s="487"/>
      <c r="D12058" s="488"/>
      <c r="E12058" s="489"/>
      <c r="F12058" s="489"/>
      <c r="G12058" s="489"/>
      <c r="H12058" s="490"/>
      <c r="I12058" s="491"/>
      <c r="J12058" s="492">
        <f>H12058*F12058*E12058+I12058*G12058*E12058</f>
        <v>0</v>
      </c>
      <c r="K12058" s="458"/>
    </row>
    <row r="12059" spans="1:11">
      <c r="A12059" s="450"/>
      <c r="B12059" s="493"/>
      <c r="C12059" s="494"/>
      <c r="D12059" s="495"/>
      <c r="E12059" s="496"/>
      <c r="F12059" s="496"/>
      <c r="G12059" s="496"/>
      <c r="H12059" s="497"/>
      <c r="I12059" s="498"/>
      <c r="J12059" s="492">
        <f>H12059*F12059*E12059+I12059*G12059*E12059</f>
        <v>0</v>
      </c>
      <c r="K12059" s="458"/>
    </row>
    <row r="12060" spans="1:11">
      <c r="A12060" s="450"/>
      <c r="B12060" s="499" t="s">
        <v>1119</v>
      </c>
      <c r="C12060" s="469"/>
      <c r="D12060" s="469"/>
      <c r="E12060" s="469"/>
      <c r="F12060" s="469"/>
      <c r="G12060" s="469"/>
      <c r="H12060" s="469"/>
      <c r="I12060" s="500" t="s">
        <v>138</v>
      </c>
      <c r="J12060" s="501">
        <f>SUM(J12057:J12059)</f>
        <v>0</v>
      </c>
      <c r="K12060" s="458"/>
    </row>
    <row r="12061" spans="1:11">
      <c r="A12061" s="450"/>
      <c r="B12061" s="502"/>
      <c r="C12061" s="502"/>
      <c r="D12061" s="502"/>
      <c r="E12061" s="502"/>
      <c r="F12061" s="502"/>
      <c r="G12061" s="502"/>
      <c r="H12061" s="502"/>
      <c r="I12061" s="503"/>
      <c r="J12061" s="504"/>
      <c r="K12061" s="458"/>
    </row>
    <row r="12062" spans="1:11" ht="20.399999999999999">
      <c r="A12062" s="450"/>
      <c r="B12062" s="1664" t="s">
        <v>1120</v>
      </c>
      <c r="C12062" s="1665"/>
      <c r="D12062" s="1665"/>
      <c r="E12062" s="1666"/>
      <c r="F12062" s="505" t="s">
        <v>873</v>
      </c>
      <c r="G12062" s="506"/>
      <c r="H12062" s="507" t="s">
        <v>560</v>
      </c>
      <c r="I12062" s="508" t="s">
        <v>1121</v>
      </c>
      <c r="J12062" s="509" t="s">
        <v>1122</v>
      </c>
      <c r="K12062" s="458"/>
    </row>
    <row r="12063" spans="1:11">
      <c r="A12063" s="450"/>
      <c r="B12063" s="510"/>
      <c r="C12063" s="511"/>
      <c r="D12063" s="512"/>
      <c r="E12063" s="513"/>
      <c r="F12063" s="514"/>
      <c r="G12063" s="515"/>
      <c r="H12063" s="516"/>
      <c r="I12063" s="484"/>
      <c r="J12063" s="485"/>
      <c r="K12063" s="458"/>
    </row>
    <row r="12064" spans="1:11">
      <c r="A12064" s="450"/>
      <c r="B12064" s="517"/>
      <c r="C12064" s="518"/>
      <c r="D12064" s="459"/>
      <c r="E12064" s="487"/>
      <c r="F12064" s="488"/>
      <c r="G12064" s="519"/>
      <c r="H12064" s="520"/>
      <c r="I12064" s="521"/>
      <c r="J12064" s="492"/>
      <c r="K12064" s="458"/>
    </row>
    <row r="12065" spans="1:11">
      <c r="A12065" s="450"/>
      <c r="B12065" s="517" t="s">
        <v>734</v>
      </c>
      <c r="C12065" s="518"/>
      <c r="D12065" s="459"/>
      <c r="E12065" s="487"/>
      <c r="F12065" s="488"/>
      <c r="G12065" s="519"/>
      <c r="H12065" s="520">
        <v>0.55000000000000004</v>
      </c>
      <c r="I12065" s="521">
        <f>VLOOKUP(B12065,'MÃO DE OBRA'!$A:$E,5,FALSE)/220</f>
        <v>23.596363636363641</v>
      </c>
      <c r="J12065" s="492">
        <f t="shared" ref="J12065:J12066" si="340">H12065*I12065</f>
        <v>12.978000000000003</v>
      </c>
      <c r="K12065" s="458"/>
    </row>
    <row r="12066" spans="1:11">
      <c r="A12066" s="450"/>
      <c r="B12066" s="517" t="s">
        <v>741</v>
      </c>
      <c r="C12066" s="518"/>
      <c r="D12066" s="459"/>
      <c r="E12066" s="487"/>
      <c r="F12066" s="488"/>
      <c r="G12066" s="519"/>
      <c r="H12066" s="520">
        <v>0.55000000000000004</v>
      </c>
      <c r="I12066" s="521">
        <f>VLOOKUP(B12066,'MÃO DE OBRA'!$A:$E,5,FALSE)/220</f>
        <v>14.214</v>
      </c>
      <c r="J12066" s="492">
        <f t="shared" si="340"/>
        <v>7.8177000000000012</v>
      </c>
      <c r="K12066" s="458"/>
    </row>
    <row r="12067" spans="1:11">
      <c r="A12067" s="450"/>
      <c r="B12067" s="517"/>
      <c r="C12067" s="518"/>
      <c r="D12067" s="459"/>
      <c r="E12067" s="487"/>
      <c r="F12067" s="488"/>
      <c r="G12067" s="519"/>
      <c r="H12067" s="520"/>
      <c r="I12067" s="491"/>
      <c r="J12067" s="492">
        <f>H12067*I12067</f>
        <v>0</v>
      </c>
      <c r="K12067" s="458"/>
    </row>
    <row r="12068" spans="1:11">
      <c r="A12068" s="450"/>
      <c r="B12068" s="499" t="s">
        <v>1119</v>
      </c>
      <c r="C12068" s="502"/>
      <c r="D12068" s="502"/>
      <c r="E12068" s="502"/>
      <c r="F12068" s="502"/>
      <c r="G12068" s="502"/>
      <c r="H12068" s="502"/>
      <c r="I12068" s="522" t="s">
        <v>138</v>
      </c>
      <c r="J12068" s="501">
        <f>SUM(J12063:J12067)</f>
        <v>20.795700000000004</v>
      </c>
      <c r="K12068" s="458"/>
    </row>
    <row r="12069" spans="1:11">
      <c r="A12069" s="450"/>
      <c r="B12069" s="523"/>
      <c r="C12069" s="523"/>
      <c r="D12069" s="523"/>
      <c r="E12069" s="523"/>
      <c r="F12069" s="523"/>
      <c r="G12069" s="523"/>
      <c r="H12069" s="523"/>
      <c r="I12069" s="524"/>
      <c r="J12069" s="523"/>
      <c r="K12069" s="458"/>
    </row>
    <row r="12070" spans="1:11">
      <c r="A12070" s="450"/>
      <c r="B12070" s="525" t="s">
        <v>1123</v>
      </c>
      <c r="C12070" s="526"/>
      <c r="D12070" s="523"/>
      <c r="E12070" s="527">
        <v>1</v>
      </c>
      <c r="F12070" s="528" t="s">
        <v>1563</v>
      </c>
      <c r="G12070" s="506"/>
      <c r="H12070" s="506"/>
      <c r="I12070" s="529" t="s">
        <v>1124</v>
      </c>
      <c r="J12070" s="501">
        <f>J12060+J12068</f>
        <v>20.795700000000004</v>
      </c>
      <c r="K12070" s="458"/>
    </row>
    <row r="12071" spans="1:11">
      <c r="A12071" s="450"/>
      <c r="B12071" s="530"/>
      <c r="C12071" s="523"/>
      <c r="D12071" s="523"/>
      <c r="E12071" s="531"/>
      <c r="F12071" s="532"/>
      <c r="G12071" s="532"/>
      <c r="H12071" s="532"/>
      <c r="I12071" s="524"/>
      <c r="J12071" s="523"/>
      <c r="K12071" s="458"/>
    </row>
    <row r="12072" spans="1:11" ht="20.399999999999999">
      <c r="A12072" s="450"/>
      <c r="B12072" s="1667" t="s">
        <v>481</v>
      </c>
      <c r="C12072" s="1668"/>
      <c r="D12072" s="1668"/>
      <c r="E12072" s="1669"/>
      <c r="F12072" s="533" t="s">
        <v>873</v>
      </c>
      <c r="G12072" s="534" t="s">
        <v>493</v>
      </c>
      <c r="H12072" s="507" t="s">
        <v>1115</v>
      </c>
      <c r="I12072" s="535" t="s">
        <v>480</v>
      </c>
      <c r="J12072" s="536" t="s">
        <v>482</v>
      </c>
      <c r="K12072" s="458"/>
    </row>
    <row r="12073" spans="1:11">
      <c r="A12073" s="450"/>
      <c r="B12073" s="537"/>
      <c r="C12073" s="538"/>
      <c r="D12073" s="538"/>
      <c r="E12073" s="539"/>
      <c r="F12073" s="540"/>
      <c r="G12073" s="541"/>
      <c r="H12073" s="547"/>
      <c r="I12073" s="543"/>
      <c r="J12073" s="485"/>
      <c r="K12073" s="458"/>
    </row>
    <row r="12074" spans="1:11">
      <c r="A12074" s="450"/>
      <c r="B12074" s="537"/>
      <c r="C12074" s="518"/>
      <c r="D12074" s="518"/>
      <c r="E12074" s="487"/>
      <c r="F12074" s="540"/>
      <c r="G12074" s="541"/>
      <c r="H12074" s="547"/>
      <c r="I12074" s="543"/>
      <c r="J12074" s="492"/>
      <c r="K12074" s="458"/>
    </row>
    <row r="12075" spans="1:11">
      <c r="A12075" s="450"/>
      <c r="B12075" s="517"/>
      <c r="C12075" s="518"/>
      <c r="D12075" s="518"/>
      <c r="E12075" s="487"/>
      <c r="F12075" s="488"/>
      <c r="G12075" s="546"/>
      <c r="H12075" s="547"/>
      <c r="I12075" s="543"/>
      <c r="J12075" s="492">
        <f>H12075*I12075*E12057*F12057</f>
        <v>0</v>
      </c>
      <c r="K12075" s="458"/>
    </row>
    <row r="12076" spans="1:11">
      <c r="A12076" s="450"/>
      <c r="B12076" s="517"/>
      <c r="C12076" s="526"/>
      <c r="D12076" s="526"/>
      <c r="E12076" s="494"/>
      <c r="F12076" s="488"/>
      <c r="G12076" s="468"/>
      <c r="H12076" s="547"/>
      <c r="I12076" s="548"/>
      <c r="J12076" s="492">
        <f>H12076*I12076*E12058*F12058</f>
        <v>0</v>
      </c>
      <c r="K12076" s="458"/>
    </row>
    <row r="12077" spans="1:11">
      <c r="A12077" s="450"/>
      <c r="B12077" s="550" t="s">
        <v>1119</v>
      </c>
      <c r="C12077" s="526"/>
      <c r="D12077" s="526"/>
      <c r="E12077" s="526"/>
      <c r="F12077" s="523"/>
      <c r="G12077" s="526"/>
      <c r="H12077" s="551"/>
      <c r="I12077" s="552" t="s">
        <v>138</v>
      </c>
      <c r="J12077" s="501">
        <f>SUM(J12073:J12076)</f>
        <v>0</v>
      </c>
      <c r="K12077" s="458"/>
    </row>
    <row r="12078" spans="1:11">
      <c r="A12078" s="450"/>
      <c r="B12078" s="553"/>
      <c r="C12078" s="526"/>
      <c r="D12078" s="526"/>
      <c r="E12078" s="554"/>
      <c r="F12078" s="555"/>
      <c r="G12078" s="506"/>
      <c r="H12078" s="506"/>
      <c r="I12078" s="529"/>
      <c r="J12078" s="554"/>
      <c r="K12078" s="458"/>
    </row>
    <row r="12079" spans="1:11" ht="20.399999999999999">
      <c r="A12079" s="450"/>
      <c r="B12079" s="1667" t="s">
        <v>1125</v>
      </c>
      <c r="C12079" s="1668"/>
      <c r="D12079" s="1668"/>
      <c r="E12079" s="1668"/>
      <c r="F12079" s="1669"/>
      <c r="G12079" s="556" t="s">
        <v>494</v>
      </c>
      <c r="H12079" s="506" t="s">
        <v>1126</v>
      </c>
      <c r="I12079" s="557" t="s">
        <v>1115</v>
      </c>
      <c r="J12079" s="509" t="s">
        <v>482</v>
      </c>
      <c r="K12079" s="458"/>
    </row>
    <row r="12080" spans="1:11">
      <c r="A12080" s="450"/>
      <c r="B12080" s="558"/>
      <c r="C12080" s="559"/>
      <c r="D12080" s="560"/>
      <c r="E12080" s="560"/>
      <c r="F12080" s="561"/>
      <c r="G12080" s="489"/>
      <c r="H12080" s="489"/>
      <c r="I12080" s="562"/>
      <c r="J12080" s="492"/>
      <c r="K12080" s="458"/>
    </row>
    <row r="12081" spans="1:11">
      <c r="A12081" s="450"/>
      <c r="B12081" s="563"/>
      <c r="C12081" s="564"/>
      <c r="D12081" s="565"/>
      <c r="E12081" s="565"/>
      <c r="F12081" s="566"/>
      <c r="G12081" s="489"/>
      <c r="H12081" s="489"/>
      <c r="I12081" s="562"/>
      <c r="J12081" s="492"/>
      <c r="K12081" s="458"/>
    </row>
    <row r="12082" spans="1:11">
      <c r="A12082" s="450"/>
      <c r="B12082" s="1670" t="s">
        <v>138</v>
      </c>
      <c r="C12082" s="1670"/>
      <c r="D12082" s="1670"/>
      <c r="E12082" s="1670"/>
      <c r="F12082" s="1670"/>
      <c r="G12082" s="1670"/>
      <c r="H12082" s="1670"/>
      <c r="I12082" s="1670"/>
      <c r="J12082" s="501">
        <f>SUM(J12080:J12081)</f>
        <v>0</v>
      </c>
      <c r="K12082" s="458"/>
    </row>
    <row r="12083" spans="1:11">
      <c r="A12083" s="450"/>
      <c r="B12083" s="567"/>
      <c r="C12083" s="511"/>
      <c r="D12083" s="511"/>
      <c r="E12083" s="568"/>
      <c r="F12083" s="569"/>
      <c r="G12083" s="570"/>
      <c r="H12083" s="570"/>
      <c r="I12083" s="571"/>
      <c r="J12083" s="572"/>
      <c r="K12083" s="458"/>
    </row>
    <row r="12084" spans="1:11">
      <c r="A12084" s="450"/>
      <c r="B12084" s="573" t="s">
        <v>1127</v>
      </c>
      <c r="C12084" s="573"/>
      <c r="D12084" s="550"/>
      <c r="E12084" s="523"/>
      <c r="F12084" s="523"/>
      <c r="G12084" s="523"/>
      <c r="H12084" s="574"/>
      <c r="I12084" s="575"/>
      <c r="J12084" s="639">
        <f>(J12070+J12077+J12082)/E12070</f>
        <v>20.795700000000004</v>
      </c>
      <c r="K12084" s="458"/>
    </row>
    <row r="12085" spans="1:11">
      <c r="A12085" s="450"/>
      <c r="B12085" s="553"/>
      <c r="C12085" s="526"/>
      <c r="D12085" s="526"/>
      <c r="E12085" s="554"/>
      <c r="F12085" s="555"/>
      <c r="G12085" s="506"/>
      <c r="H12085" s="506"/>
      <c r="I12085" s="529"/>
      <c r="J12085" s="576"/>
      <c r="K12085" s="458"/>
    </row>
    <row r="12086" spans="1:11" ht="20.399999999999999">
      <c r="A12086" s="450"/>
      <c r="B12086" s="1667" t="s">
        <v>1128</v>
      </c>
      <c r="C12086" s="1668"/>
      <c r="D12086" s="1668"/>
      <c r="E12086" s="1668"/>
      <c r="F12086" s="1669"/>
      <c r="G12086" s="556" t="s">
        <v>494</v>
      </c>
      <c r="H12086" s="506" t="s">
        <v>1126</v>
      </c>
      <c r="I12086" s="557" t="s">
        <v>1115</v>
      </c>
      <c r="J12086" s="509" t="s">
        <v>482</v>
      </c>
      <c r="K12086" s="458"/>
    </row>
    <row r="12087" spans="1:11">
      <c r="A12087" s="450"/>
      <c r="B12087" s="558" t="s">
        <v>1677</v>
      </c>
      <c r="C12087" s="559"/>
      <c r="D12087" s="560"/>
      <c r="E12087" s="560"/>
      <c r="F12087" s="561"/>
      <c r="G12087" s="489">
        <v>1</v>
      </c>
      <c r="H12087" s="489" t="s">
        <v>1126</v>
      </c>
      <c r="I12087" s="562">
        <v>141.52000000000001</v>
      </c>
      <c r="J12087" s="492">
        <f t="shared" ref="J12087:J12091" si="341">G12087*I12087</f>
        <v>141.52000000000001</v>
      </c>
      <c r="K12087" s="458"/>
    </row>
    <row r="12088" spans="1:11">
      <c r="A12088" s="450"/>
      <c r="B12088" s="563"/>
      <c r="C12088" s="564"/>
      <c r="D12088" s="565"/>
      <c r="E12088" s="565"/>
      <c r="F12088" s="566"/>
      <c r="G12088" s="489"/>
      <c r="H12088" s="489"/>
      <c r="I12088" s="562"/>
      <c r="J12088" s="492">
        <f t="shared" si="341"/>
        <v>0</v>
      </c>
      <c r="K12088" s="458"/>
    </row>
    <row r="12089" spans="1:11">
      <c r="A12089" s="450"/>
      <c r="B12089" s="563"/>
      <c r="C12089" s="564"/>
      <c r="D12089" s="565"/>
      <c r="E12089" s="565"/>
      <c r="F12089" s="566"/>
      <c r="G12089" s="489"/>
      <c r="H12089" s="489"/>
      <c r="I12089" s="743"/>
      <c r="J12089" s="492">
        <f t="shared" si="341"/>
        <v>0</v>
      </c>
      <c r="K12089" s="458"/>
    </row>
    <row r="12090" spans="1:11">
      <c r="A12090" s="450"/>
      <c r="B12090" s="563"/>
      <c r="C12090" s="564"/>
      <c r="D12090" s="565"/>
      <c r="E12090" s="565"/>
      <c r="F12090" s="566"/>
      <c r="G12090" s="489"/>
      <c r="H12090" s="489"/>
      <c r="I12090" s="743"/>
      <c r="J12090" s="492">
        <f t="shared" si="341"/>
        <v>0</v>
      </c>
      <c r="K12090" s="458"/>
    </row>
    <row r="12091" spans="1:11">
      <c r="A12091" s="450"/>
      <c r="B12091" s="563"/>
      <c r="C12091" s="564"/>
      <c r="D12091" s="565"/>
      <c r="E12091" s="565"/>
      <c r="F12091" s="566"/>
      <c r="G12091" s="489"/>
      <c r="H12091" s="489"/>
      <c r="I12091" s="743"/>
      <c r="J12091" s="492">
        <f t="shared" si="341"/>
        <v>0</v>
      </c>
      <c r="K12091" s="458"/>
    </row>
    <row r="12092" spans="1:11">
      <c r="A12092" s="450"/>
      <c r="B12092" s="563"/>
      <c r="C12092" s="564"/>
      <c r="D12092" s="565"/>
      <c r="E12092" s="565"/>
      <c r="F12092" s="566"/>
      <c r="G12092" s="489"/>
      <c r="H12092" s="489"/>
      <c r="I12092" s="743"/>
      <c r="J12092" s="492"/>
      <c r="K12092" s="458"/>
    </row>
    <row r="12093" spans="1:11">
      <c r="A12093" s="450"/>
      <c r="B12093" s="563"/>
      <c r="C12093" s="564"/>
      <c r="D12093" s="565"/>
      <c r="E12093" s="565"/>
      <c r="F12093" s="566"/>
      <c r="G12093" s="489"/>
      <c r="H12093" s="489"/>
      <c r="I12093" s="743"/>
      <c r="J12093" s="492"/>
      <c r="K12093" s="458"/>
    </row>
    <row r="12094" spans="1:11">
      <c r="A12094" s="450"/>
      <c r="B12094" s="581"/>
      <c r="C12094" s="523"/>
      <c r="D12094" s="523"/>
      <c r="E12094" s="582"/>
      <c r="F12094" s="583"/>
      <c r="G12094" s="532"/>
      <c r="H12094" s="532"/>
      <c r="I12094" s="524" t="s">
        <v>138</v>
      </c>
      <c r="J12094" s="501">
        <f>SUM(J12087:J12093)</f>
        <v>141.52000000000001</v>
      </c>
      <c r="K12094" s="458"/>
    </row>
    <row r="12095" spans="1:11">
      <c r="A12095" s="450"/>
      <c r="B12095" s="584"/>
      <c r="C12095" s="523"/>
      <c r="D12095" s="523"/>
      <c r="E12095" s="582"/>
      <c r="F12095" s="583"/>
      <c r="G12095" s="532"/>
      <c r="H12095" s="532"/>
      <c r="I12095" s="524"/>
      <c r="J12095" s="582"/>
      <c r="K12095" s="458"/>
    </row>
    <row r="12096" spans="1:11" ht="20.399999999999999">
      <c r="A12096" s="450"/>
      <c r="B12096" s="1667" t="s">
        <v>1141</v>
      </c>
      <c r="C12096" s="1668"/>
      <c r="D12096" s="1668"/>
      <c r="E12096" s="1668"/>
      <c r="F12096" s="1669"/>
      <c r="G12096" s="587" t="s">
        <v>494</v>
      </c>
      <c r="H12096" s="506" t="s">
        <v>1115</v>
      </c>
      <c r="I12096" s="557"/>
      <c r="J12096" s="509" t="s">
        <v>482</v>
      </c>
      <c r="K12096" s="458"/>
    </row>
    <row r="12097" spans="1:11">
      <c r="A12097" s="450"/>
      <c r="B12097" s="1654"/>
      <c r="C12097" s="1655"/>
      <c r="D12097" s="1655"/>
      <c r="E12097" s="1655"/>
      <c r="F12097" s="1656"/>
      <c r="G12097" s="489"/>
      <c r="H12097" s="1657"/>
      <c r="I12097" s="1658"/>
      <c r="J12097" s="492"/>
      <c r="K12097" s="458"/>
    </row>
    <row r="12098" spans="1:11">
      <c r="A12098" s="450"/>
      <c r="B12098" s="1659"/>
      <c r="C12098" s="1660"/>
      <c r="D12098" s="1660"/>
      <c r="E12098" s="1660"/>
      <c r="F12098" s="1661"/>
      <c r="G12098" s="496"/>
      <c r="H12098" s="1662"/>
      <c r="I12098" s="1663"/>
      <c r="J12098" s="492"/>
      <c r="K12098" s="458"/>
    </row>
    <row r="12099" spans="1:11">
      <c r="A12099" s="450"/>
      <c r="B12099" s="581"/>
      <c r="C12099" s="523"/>
      <c r="D12099" s="523"/>
      <c r="E12099" s="582"/>
      <c r="F12099" s="583"/>
      <c r="G12099" s="532"/>
      <c r="H12099" s="532"/>
      <c r="I12099" s="524" t="s">
        <v>138</v>
      </c>
      <c r="J12099" s="501">
        <f>SUM(J12097:J12098)</f>
        <v>0</v>
      </c>
      <c r="K12099" s="458"/>
    </row>
    <row r="12100" spans="1:11">
      <c r="A12100" s="450"/>
      <c r="B12100" s="523"/>
      <c r="C12100" s="523"/>
      <c r="D12100" s="523"/>
      <c r="E12100" s="523"/>
      <c r="F12100" s="523"/>
      <c r="G12100" s="523"/>
      <c r="H12100" s="523"/>
      <c r="I12100" s="524"/>
      <c r="J12100" s="523"/>
      <c r="K12100" s="458"/>
    </row>
    <row r="12101" spans="1:11">
      <c r="A12101" s="450"/>
      <c r="B12101" s="1645" t="s">
        <v>1142</v>
      </c>
      <c r="C12101" s="1646"/>
      <c r="D12101" s="1646"/>
      <c r="E12101" s="1646"/>
      <c r="F12101" s="1646"/>
      <c r="G12101" s="1646"/>
      <c r="H12101" s="1646"/>
      <c r="I12101" s="1647"/>
      <c r="J12101" s="573">
        <f>J12099+J12094+J12084</f>
        <v>162.31570000000002</v>
      </c>
      <c r="K12101" s="458"/>
    </row>
    <row r="12102" spans="1:11">
      <c r="A12102" s="450"/>
      <c r="B12102" s="523"/>
      <c r="C12102" s="523"/>
      <c r="D12102" s="523"/>
      <c r="E12102" s="523"/>
      <c r="F12102" s="523"/>
      <c r="G12102" s="523"/>
      <c r="H12102" s="523"/>
      <c r="I12102" s="524"/>
      <c r="J12102" s="523"/>
      <c r="K12102" s="458"/>
    </row>
    <row r="12103" spans="1:11">
      <c r="A12103" s="450"/>
      <c r="B12103" s="1645" t="s">
        <v>1143</v>
      </c>
      <c r="C12103" s="1646"/>
      <c r="D12103" s="1646"/>
      <c r="E12103" s="1646"/>
      <c r="F12103" s="1646"/>
      <c r="G12103" s="1646"/>
      <c r="H12103" s="1646"/>
      <c r="I12103" s="1647"/>
      <c r="J12103" s="501">
        <f>J12101*0</f>
        <v>0</v>
      </c>
      <c r="K12103" s="458"/>
    </row>
    <row r="12104" spans="1:11">
      <c r="A12104" s="450"/>
      <c r="B12104" s="523"/>
      <c r="C12104" s="523"/>
      <c r="D12104" s="523"/>
      <c r="E12104" s="523"/>
      <c r="F12104" s="523"/>
      <c r="G12104" s="523"/>
      <c r="H12104" s="523"/>
      <c r="I12104" s="524"/>
      <c r="J12104" s="523"/>
      <c r="K12104" s="458"/>
    </row>
    <row r="12105" spans="1:11">
      <c r="A12105" s="450"/>
      <c r="B12105" s="1645" t="s">
        <v>1144</v>
      </c>
      <c r="C12105" s="1646"/>
      <c r="D12105" s="1646"/>
      <c r="E12105" s="1646"/>
      <c r="F12105" s="1646"/>
      <c r="G12105" s="1646"/>
      <c r="H12105" s="1646"/>
      <c r="I12105" s="1647"/>
      <c r="J12105" s="573">
        <f>J12101+J12103</f>
        <v>162.31570000000002</v>
      </c>
      <c r="K12105" s="458"/>
    </row>
    <row r="12106" spans="1:11">
      <c r="A12106" s="450"/>
      <c r="B12106" s="511"/>
      <c r="C12106" s="511"/>
      <c r="D12106" s="511"/>
      <c r="E12106" s="511"/>
      <c r="F12106" s="511"/>
      <c r="G12106" s="511"/>
      <c r="H12106" s="511"/>
      <c r="I12106" s="571"/>
      <c r="J12106" s="511"/>
      <c r="K12106" s="458"/>
    </row>
    <row r="12107" spans="1:11">
      <c r="A12107" s="450"/>
      <c r="B12107" s="589"/>
      <c r="C12107" s="559"/>
      <c r="D12107" s="559"/>
      <c r="E12107" s="559"/>
      <c r="F12107" s="559"/>
      <c r="G12107" s="559"/>
      <c r="H12107" s="559"/>
      <c r="I12107" s="559"/>
      <c r="J12107" s="590"/>
      <c r="K12107" s="458"/>
    </row>
    <row r="12108" spans="1:11">
      <c r="A12108" s="450"/>
      <c r="B12108" s="591"/>
      <c r="C12108" s="592"/>
      <c r="D12108" s="593"/>
      <c r="E12108" s="593"/>
      <c r="F12108" s="594" t="s">
        <v>1119</v>
      </c>
      <c r="G12108" s="595" t="s">
        <v>1119</v>
      </c>
      <c r="H12108" s="592"/>
      <c r="I12108" s="592"/>
      <c r="J12108" s="596"/>
      <c r="K12108" s="458"/>
    </row>
    <row r="12109" spans="1:11">
      <c r="A12109" s="450"/>
      <c r="B12109" s="459"/>
      <c r="C12109" s="459"/>
      <c r="D12109" s="459"/>
      <c r="E12109" s="459"/>
      <c r="F12109" s="459"/>
      <c r="G12109" s="459"/>
      <c r="H12109" s="459"/>
      <c r="I12109" s="459"/>
      <c r="J12109" s="459"/>
      <c r="K12109" s="458"/>
    </row>
    <row r="12110" spans="1:11">
      <c r="A12110" s="450"/>
      <c r="B12110" s="597"/>
      <c r="C12110" s="598"/>
      <c r="D12110" s="598"/>
      <c r="E12110" s="598"/>
      <c r="F12110" s="599"/>
      <c r="G12110" s="600" t="s">
        <v>482</v>
      </c>
      <c r="H12110" s="502"/>
      <c r="I12110" s="502"/>
      <c r="J12110" s="505"/>
      <c r="K12110" s="458"/>
    </row>
    <row r="12111" spans="1:11">
      <c r="A12111" s="450"/>
      <c r="B12111" s="601"/>
      <c r="C12111" s="602"/>
      <c r="D12111" s="602"/>
      <c r="E12111" s="602"/>
      <c r="F12111" s="603"/>
      <c r="G12111" s="1648" t="s">
        <v>1145</v>
      </c>
      <c r="H12111" s="1649"/>
      <c r="I12111" s="1649"/>
      <c r="J12111" s="1650"/>
      <c r="K12111" s="458"/>
    </row>
    <row r="12112" spans="1:11">
      <c r="A12112" s="450"/>
      <c r="B12112" s="604"/>
      <c r="C12112" s="605"/>
      <c r="D12112" s="605"/>
      <c r="E12112" s="605"/>
      <c r="F12112" s="606"/>
      <c r="G12112" s="607"/>
      <c r="H12112" s="1651"/>
      <c r="I12112" s="1652"/>
      <c r="J12112" s="1653"/>
      <c r="K12112" s="458"/>
    </row>
    <row r="12113" spans="1:11" ht="15" thickBot="1">
      <c r="A12113" s="608"/>
      <c r="B12113" s="609"/>
      <c r="C12113" s="609"/>
      <c r="D12113" s="609"/>
      <c r="E12113" s="609"/>
      <c r="F12113" s="609"/>
      <c r="G12113" s="609"/>
      <c r="H12113" s="609"/>
      <c r="I12113" s="609"/>
      <c r="J12113" s="609"/>
      <c r="K12113" s="610"/>
    </row>
    <row r="12114" spans="1:11">
      <c r="A12114" s="447"/>
      <c r="B12114" s="448"/>
      <c r="C12114" s="448"/>
      <c r="D12114" s="448"/>
      <c r="E12114" s="448"/>
      <c r="F12114" s="448"/>
      <c r="G12114" s="448"/>
      <c r="H12114" s="448"/>
      <c r="I12114" s="448"/>
      <c r="J12114" s="448"/>
      <c r="K12114" s="449"/>
    </row>
    <row r="12115" spans="1:11">
      <c r="A12115" s="450"/>
      <c r="B12115" s="451" t="s">
        <v>141</v>
      </c>
      <c r="C12115" s="452"/>
      <c r="D12115" s="453" t="s">
        <v>1105</v>
      </c>
      <c r="E12115" s="454"/>
      <c r="F12115" s="455"/>
      <c r="G12115" s="455"/>
      <c r="H12115" s="456"/>
      <c r="I12115" s="456"/>
      <c r="J12115" s="457"/>
      <c r="K12115" s="458"/>
    </row>
    <row r="12116" spans="1:11">
      <c r="A12116" s="450"/>
      <c r="B12116" s="459"/>
      <c r="C12116" s="459"/>
      <c r="D12116" s="459"/>
      <c r="E12116" s="459"/>
      <c r="F12116" s="459"/>
      <c r="G12116" s="459"/>
      <c r="H12116" s="459"/>
      <c r="I12116" s="459"/>
      <c r="J12116" s="459"/>
      <c r="K12116" s="458"/>
    </row>
    <row r="12117" spans="1:11">
      <c r="A12117" s="450"/>
      <c r="B12117" s="460" t="s">
        <v>1173</v>
      </c>
      <c r="C12117" s="461" t="s">
        <v>1107</v>
      </c>
      <c r="D12117" s="1671" t="s">
        <v>198</v>
      </c>
      <c r="E12117" s="1672"/>
      <c r="F12117" s="1672"/>
      <c r="G12117" s="1672"/>
      <c r="H12117" s="1672"/>
      <c r="I12117" s="1673"/>
      <c r="J12117" s="462" t="s">
        <v>1108</v>
      </c>
      <c r="K12117" s="458"/>
    </row>
    <row r="12118" spans="1:11">
      <c r="A12118" s="450"/>
      <c r="B12118" s="463">
        <v>82001</v>
      </c>
      <c r="C12118" s="464"/>
      <c r="D12118" s="1674" t="s">
        <v>1678</v>
      </c>
      <c r="E12118" s="1675"/>
      <c r="F12118" s="1675"/>
      <c r="G12118" s="1675"/>
      <c r="H12118" s="1675"/>
      <c r="I12118" s="1676"/>
      <c r="J12118" s="468" t="str">
        <f>F12135</f>
        <v>U</v>
      </c>
      <c r="K12118" s="458"/>
    </row>
    <row r="12119" spans="1:11">
      <c r="A12119" s="450"/>
      <c r="B12119" s="469"/>
      <c r="C12119" s="469"/>
      <c r="D12119" s="469"/>
      <c r="E12119" s="469"/>
      <c r="F12119" s="469"/>
      <c r="G12119" s="469"/>
      <c r="H12119" s="469"/>
      <c r="I12119" s="470"/>
      <c r="J12119" s="471"/>
      <c r="K12119" s="458"/>
    </row>
    <row r="12120" spans="1:11">
      <c r="A12120" s="450"/>
      <c r="B12120" s="1648" t="s">
        <v>1111</v>
      </c>
      <c r="C12120" s="1650"/>
      <c r="D12120" s="1679" t="s">
        <v>873</v>
      </c>
      <c r="E12120" s="1681" t="s">
        <v>1112</v>
      </c>
      <c r="F12120" s="472" t="s">
        <v>1113</v>
      </c>
      <c r="G12120" s="473"/>
      <c r="H12120" s="472" t="s">
        <v>1114</v>
      </c>
      <c r="I12120" s="473"/>
      <c r="J12120" s="474" t="s">
        <v>1115</v>
      </c>
      <c r="K12120" s="458"/>
    </row>
    <row r="12121" spans="1:11">
      <c r="A12121" s="450"/>
      <c r="B12121" s="1677"/>
      <c r="C12121" s="1678"/>
      <c r="D12121" s="1680"/>
      <c r="E12121" s="1682"/>
      <c r="F12121" s="475" t="s">
        <v>1116</v>
      </c>
      <c r="G12121" s="475" t="s">
        <v>1117</v>
      </c>
      <c r="H12121" s="475" t="s">
        <v>1116</v>
      </c>
      <c r="I12121" s="476" t="s">
        <v>1117</v>
      </c>
      <c r="J12121" s="477" t="s">
        <v>1118</v>
      </c>
      <c r="K12121" s="458"/>
    </row>
    <row r="12122" spans="1:11">
      <c r="A12122" s="450"/>
      <c r="B12122" s="486"/>
      <c r="C12122" s="487"/>
      <c r="D12122" s="488"/>
      <c r="E12122" s="481"/>
      <c r="F12122" s="481"/>
      <c r="G12122" s="482"/>
      <c r="H12122" s="490"/>
      <c r="I12122" s="484"/>
      <c r="J12122" s="492"/>
      <c r="K12122" s="458"/>
    </row>
    <row r="12123" spans="1:11">
      <c r="A12123" s="450"/>
      <c r="B12123" s="486"/>
      <c r="C12123" s="487"/>
      <c r="D12123" s="488"/>
      <c r="E12123" s="489"/>
      <c r="F12123" s="489"/>
      <c r="G12123" s="489"/>
      <c r="H12123" s="490"/>
      <c r="I12123" s="491"/>
      <c r="J12123" s="492">
        <f>H12123*F12123*E12123+I12123*G12123*E12123</f>
        <v>0</v>
      </c>
      <c r="K12123" s="458"/>
    </row>
    <row r="12124" spans="1:11">
      <c r="A12124" s="450"/>
      <c r="B12124" s="493"/>
      <c r="C12124" s="494"/>
      <c r="D12124" s="495"/>
      <c r="E12124" s="496"/>
      <c r="F12124" s="496"/>
      <c r="G12124" s="496"/>
      <c r="H12124" s="497"/>
      <c r="I12124" s="498"/>
      <c r="J12124" s="492">
        <f>H12124*F12124*E12124+I12124*G12124*E12124</f>
        <v>0</v>
      </c>
      <c r="K12124" s="458"/>
    </row>
    <row r="12125" spans="1:11">
      <c r="A12125" s="450"/>
      <c r="B12125" s="499" t="s">
        <v>1119</v>
      </c>
      <c r="C12125" s="469"/>
      <c r="D12125" s="469"/>
      <c r="E12125" s="469"/>
      <c r="F12125" s="469"/>
      <c r="G12125" s="469"/>
      <c r="H12125" s="469"/>
      <c r="I12125" s="500" t="s">
        <v>138</v>
      </c>
      <c r="J12125" s="501">
        <f>SUM(J12122:J12124)</f>
        <v>0</v>
      </c>
      <c r="K12125" s="458"/>
    </row>
    <row r="12126" spans="1:11">
      <c r="A12126" s="450"/>
      <c r="B12126" s="502"/>
      <c r="C12126" s="502"/>
      <c r="D12126" s="502"/>
      <c r="E12126" s="502"/>
      <c r="F12126" s="502"/>
      <c r="G12126" s="502"/>
      <c r="H12126" s="502"/>
      <c r="I12126" s="503"/>
      <c r="J12126" s="504"/>
      <c r="K12126" s="458"/>
    </row>
    <row r="12127" spans="1:11" ht="20.399999999999999">
      <c r="A12127" s="450"/>
      <c r="B12127" s="1664" t="s">
        <v>1120</v>
      </c>
      <c r="C12127" s="1665"/>
      <c r="D12127" s="1665"/>
      <c r="E12127" s="1666"/>
      <c r="F12127" s="505" t="s">
        <v>873</v>
      </c>
      <c r="G12127" s="506"/>
      <c r="H12127" s="507" t="s">
        <v>560</v>
      </c>
      <c r="I12127" s="508" t="s">
        <v>1121</v>
      </c>
      <c r="J12127" s="509" t="s">
        <v>1122</v>
      </c>
      <c r="K12127" s="458"/>
    </row>
    <row r="12128" spans="1:11">
      <c r="A12128" s="450"/>
      <c r="B12128" s="510"/>
      <c r="C12128" s="511"/>
      <c r="D12128" s="512"/>
      <c r="E12128" s="513"/>
      <c r="F12128" s="514"/>
      <c r="G12128" s="515"/>
      <c r="H12128" s="516"/>
      <c r="I12128" s="484"/>
      <c r="J12128" s="485"/>
      <c r="K12128" s="458"/>
    </row>
    <row r="12129" spans="1:11">
      <c r="A12129" s="450"/>
      <c r="B12129" s="517"/>
      <c r="C12129" s="518"/>
      <c r="D12129" s="459"/>
      <c r="E12129" s="487"/>
      <c r="F12129" s="488"/>
      <c r="G12129" s="519"/>
      <c r="H12129" s="520"/>
      <c r="I12129" s="521"/>
      <c r="J12129" s="492"/>
      <c r="K12129" s="458"/>
    </row>
    <row r="12130" spans="1:11">
      <c r="A12130" s="450"/>
      <c r="B12130" s="517" t="s">
        <v>734</v>
      </c>
      <c r="C12130" s="518"/>
      <c r="D12130" s="459"/>
      <c r="E12130" s="487"/>
      <c r="F12130" s="488"/>
      <c r="G12130" s="519"/>
      <c r="H12130" s="520">
        <v>0.14000000000000001</v>
      </c>
      <c r="I12130" s="521">
        <f>VLOOKUP(B12130,'MÃO DE OBRA'!$A:$E,5,FALSE)/220</f>
        <v>23.596363636363641</v>
      </c>
      <c r="J12130" s="492">
        <f t="shared" ref="J12130:J12131" si="342">H12130*I12130</f>
        <v>3.3034909090909101</v>
      </c>
      <c r="K12130" s="458"/>
    </row>
    <row r="12131" spans="1:11">
      <c r="A12131" s="450"/>
      <c r="B12131" s="517" t="s">
        <v>741</v>
      </c>
      <c r="C12131" s="518"/>
      <c r="D12131" s="459"/>
      <c r="E12131" s="487"/>
      <c r="F12131" s="488"/>
      <c r="G12131" s="519"/>
      <c r="H12131" s="520">
        <v>0.14000000000000001</v>
      </c>
      <c r="I12131" s="521">
        <f>VLOOKUP(B12131,'MÃO DE OBRA'!$A:$E,5,FALSE)/220</f>
        <v>14.214</v>
      </c>
      <c r="J12131" s="492">
        <f t="shared" si="342"/>
        <v>1.9899600000000002</v>
      </c>
      <c r="K12131" s="458"/>
    </row>
    <row r="12132" spans="1:11">
      <c r="A12132" s="450"/>
      <c r="B12132" s="517"/>
      <c r="C12132" s="518"/>
      <c r="D12132" s="459"/>
      <c r="E12132" s="487"/>
      <c r="F12132" s="488"/>
      <c r="G12132" s="519"/>
      <c r="H12132" s="520"/>
      <c r="I12132" s="491"/>
      <c r="J12132" s="492">
        <f>H12132*I12132</f>
        <v>0</v>
      </c>
      <c r="K12132" s="458"/>
    </row>
    <row r="12133" spans="1:11">
      <c r="A12133" s="450"/>
      <c r="B12133" s="499" t="s">
        <v>1119</v>
      </c>
      <c r="C12133" s="502"/>
      <c r="D12133" s="502"/>
      <c r="E12133" s="502"/>
      <c r="F12133" s="502"/>
      <c r="G12133" s="502"/>
      <c r="H12133" s="502"/>
      <c r="I12133" s="522" t="s">
        <v>138</v>
      </c>
      <c r="J12133" s="501">
        <f>SUM(J12128:J12132)</f>
        <v>5.2934509090909101</v>
      </c>
      <c r="K12133" s="458"/>
    </row>
    <row r="12134" spans="1:11">
      <c r="A12134" s="450"/>
      <c r="B12134" s="523"/>
      <c r="C12134" s="523"/>
      <c r="D12134" s="523"/>
      <c r="E12134" s="523"/>
      <c r="F12134" s="523"/>
      <c r="G12134" s="523"/>
      <c r="H12134" s="523"/>
      <c r="I12134" s="524"/>
      <c r="J12134" s="523"/>
      <c r="K12134" s="458"/>
    </row>
    <row r="12135" spans="1:11">
      <c r="A12135" s="450"/>
      <c r="B12135" s="525" t="s">
        <v>1123</v>
      </c>
      <c r="C12135" s="526"/>
      <c r="D12135" s="523"/>
      <c r="E12135" s="527">
        <v>1</v>
      </c>
      <c r="F12135" s="528" t="s">
        <v>1563</v>
      </c>
      <c r="G12135" s="506"/>
      <c r="H12135" s="506"/>
      <c r="I12135" s="529" t="s">
        <v>1124</v>
      </c>
      <c r="J12135" s="501">
        <f>J12125+J12133</f>
        <v>5.2934509090909101</v>
      </c>
      <c r="K12135" s="458"/>
    </row>
    <row r="12136" spans="1:11">
      <c r="A12136" s="450"/>
      <c r="B12136" s="530"/>
      <c r="C12136" s="523"/>
      <c r="D12136" s="523"/>
      <c r="E12136" s="531"/>
      <c r="F12136" s="532"/>
      <c r="G12136" s="532"/>
      <c r="H12136" s="532"/>
      <c r="I12136" s="524"/>
      <c r="J12136" s="523"/>
      <c r="K12136" s="458"/>
    </row>
    <row r="12137" spans="1:11" ht="20.399999999999999">
      <c r="A12137" s="450"/>
      <c r="B12137" s="1667" t="s">
        <v>481</v>
      </c>
      <c r="C12137" s="1668"/>
      <c r="D12137" s="1668"/>
      <c r="E12137" s="1669"/>
      <c r="F12137" s="533" t="s">
        <v>873</v>
      </c>
      <c r="G12137" s="534" t="s">
        <v>493</v>
      </c>
      <c r="H12137" s="507" t="s">
        <v>1115</v>
      </c>
      <c r="I12137" s="535" t="s">
        <v>480</v>
      </c>
      <c r="J12137" s="536" t="s">
        <v>482</v>
      </c>
      <c r="K12137" s="458"/>
    </row>
    <row r="12138" spans="1:11">
      <c r="A12138" s="450"/>
      <c r="B12138" s="537"/>
      <c r="C12138" s="538"/>
      <c r="D12138" s="538"/>
      <c r="E12138" s="539"/>
      <c r="F12138" s="540"/>
      <c r="G12138" s="541"/>
      <c r="H12138" s="547"/>
      <c r="I12138" s="543"/>
      <c r="J12138" s="485"/>
      <c r="K12138" s="458"/>
    </row>
    <row r="12139" spans="1:11">
      <c r="A12139" s="450"/>
      <c r="B12139" s="537"/>
      <c r="C12139" s="518"/>
      <c r="D12139" s="518"/>
      <c r="E12139" s="487"/>
      <c r="F12139" s="540"/>
      <c r="G12139" s="541"/>
      <c r="H12139" s="547"/>
      <c r="I12139" s="543"/>
      <c r="J12139" s="492"/>
      <c r="K12139" s="458"/>
    </row>
    <row r="12140" spans="1:11">
      <c r="A12140" s="450"/>
      <c r="B12140" s="517"/>
      <c r="C12140" s="518"/>
      <c r="D12140" s="518"/>
      <c r="E12140" s="487"/>
      <c r="F12140" s="488"/>
      <c r="G12140" s="546"/>
      <c r="H12140" s="547"/>
      <c r="I12140" s="543"/>
      <c r="J12140" s="492">
        <f>H12140*I12140*E12122*F12122</f>
        <v>0</v>
      </c>
      <c r="K12140" s="458"/>
    </row>
    <row r="12141" spans="1:11">
      <c r="A12141" s="450"/>
      <c r="B12141" s="517"/>
      <c r="C12141" s="526"/>
      <c r="D12141" s="526"/>
      <c r="E12141" s="494"/>
      <c r="F12141" s="488"/>
      <c r="G12141" s="468"/>
      <c r="H12141" s="547"/>
      <c r="I12141" s="548"/>
      <c r="J12141" s="492">
        <f>H12141*I12141*E12123*F12123</f>
        <v>0</v>
      </c>
      <c r="K12141" s="458"/>
    </row>
    <row r="12142" spans="1:11">
      <c r="A12142" s="450"/>
      <c r="B12142" s="550" t="s">
        <v>1119</v>
      </c>
      <c r="C12142" s="526"/>
      <c r="D12142" s="526"/>
      <c r="E12142" s="526"/>
      <c r="F12142" s="523"/>
      <c r="G12142" s="526"/>
      <c r="H12142" s="551"/>
      <c r="I12142" s="552" t="s">
        <v>138</v>
      </c>
      <c r="J12142" s="501">
        <f>SUM(J12138:J12141)</f>
        <v>0</v>
      </c>
      <c r="K12142" s="458"/>
    </row>
    <row r="12143" spans="1:11">
      <c r="A12143" s="450"/>
      <c r="B12143" s="553"/>
      <c r="C12143" s="526"/>
      <c r="D12143" s="526"/>
      <c r="E12143" s="554"/>
      <c r="F12143" s="555"/>
      <c r="G12143" s="506"/>
      <c r="H12143" s="506"/>
      <c r="I12143" s="529"/>
      <c r="J12143" s="554"/>
      <c r="K12143" s="458"/>
    </row>
    <row r="12144" spans="1:11" ht="20.399999999999999">
      <c r="A12144" s="450"/>
      <c r="B12144" s="1667" t="s">
        <v>1125</v>
      </c>
      <c r="C12144" s="1668"/>
      <c r="D12144" s="1668"/>
      <c r="E12144" s="1668"/>
      <c r="F12144" s="1669"/>
      <c r="G12144" s="556" t="s">
        <v>494</v>
      </c>
      <c r="H12144" s="506" t="s">
        <v>1126</v>
      </c>
      <c r="I12144" s="557" t="s">
        <v>1115</v>
      </c>
      <c r="J12144" s="509" t="s">
        <v>482</v>
      </c>
      <c r="K12144" s="458"/>
    </row>
    <row r="12145" spans="1:11">
      <c r="A12145" s="450"/>
      <c r="B12145" s="558"/>
      <c r="C12145" s="559"/>
      <c r="D12145" s="560"/>
      <c r="E12145" s="560"/>
      <c r="F12145" s="561"/>
      <c r="G12145" s="489"/>
      <c r="H12145" s="489"/>
      <c r="I12145" s="562"/>
      <c r="J12145" s="492"/>
      <c r="K12145" s="458"/>
    </row>
    <row r="12146" spans="1:11">
      <c r="A12146" s="450"/>
      <c r="B12146" s="563"/>
      <c r="C12146" s="564"/>
      <c r="D12146" s="565"/>
      <c r="E12146" s="565"/>
      <c r="F12146" s="566"/>
      <c r="G12146" s="489"/>
      <c r="H12146" s="489"/>
      <c r="I12146" s="562"/>
      <c r="J12146" s="492"/>
      <c r="K12146" s="458"/>
    </row>
    <row r="12147" spans="1:11">
      <c r="A12147" s="450"/>
      <c r="B12147" s="1670" t="s">
        <v>138</v>
      </c>
      <c r="C12147" s="1670"/>
      <c r="D12147" s="1670"/>
      <c r="E12147" s="1670"/>
      <c r="F12147" s="1670"/>
      <c r="G12147" s="1670"/>
      <c r="H12147" s="1670"/>
      <c r="I12147" s="1670"/>
      <c r="J12147" s="501">
        <f>SUM(J12145:J12146)</f>
        <v>0</v>
      </c>
      <c r="K12147" s="458"/>
    </row>
    <row r="12148" spans="1:11">
      <c r="A12148" s="450"/>
      <c r="B12148" s="567"/>
      <c r="C12148" s="511"/>
      <c r="D12148" s="511"/>
      <c r="E12148" s="568"/>
      <c r="F12148" s="569"/>
      <c r="G12148" s="570"/>
      <c r="H12148" s="570"/>
      <c r="I12148" s="571"/>
      <c r="J12148" s="572"/>
      <c r="K12148" s="458"/>
    </row>
    <row r="12149" spans="1:11">
      <c r="A12149" s="450"/>
      <c r="B12149" s="573" t="s">
        <v>1127</v>
      </c>
      <c r="C12149" s="573"/>
      <c r="D12149" s="550"/>
      <c r="E12149" s="523"/>
      <c r="F12149" s="523"/>
      <c r="G12149" s="523"/>
      <c r="H12149" s="574"/>
      <c r="I12149" s="575"/>
      <c r="J12149" s="639">
        <f>(J12135+J12142+J12147)/E12135</f>
        <v>5.2934509090909101</v>
      </c>
      <c r="K12149" s="458"/>
    </row>
    <row r="12150" spans="1:11">
      <c r="A12150" s="450"/>
      <c r="B12150" s="553"/>
      <c r="C12150" s="526"/>
      <c r="D12150" s="526"/>
      <c r="E12150" s="554"/>
      <c r="F12150" s="555"/>
      <c r="G12150" s="506"/>
      <c r="H12150" s="506"/>
      <c r="I12150" s="529"/>
      <c r="J12150" s="576"/>
      <c r="K12150" s="458"/>
    </row>
    <row r="12151" spans="1:11" ht="20.399999999999999">
      <c r="A12151" s="450"/>
      <c r="B12151" s="1667" t="s">
        <v>1128</v>
      </c>
      <c r="C12151" s="1668"/>
      <c r="D12151" s="1668"/>
      <c r="E12151" s="1668"/>
      <c r="F12151" s="1669"/>
      <c r="G12151" s="556" t="s">
        <v>494</v>
      </c>
      <c r="H12151" s="506" t="s">
        <v>1126</v>
      </c>
      <c r="I12151" s="557" t="s">
        <v>1115</v>
      </c>
      <c r="J12151" s="509" t="s">
        <v>482</v>
      </c>
      <c r="K12151" s="458"/>
    </row>
    <row r="12152" spans="1:11">
      <c r="A12152" s="450"/>
      <c r="B12152" s="558" t="s">
        <v>1679</v>
      </c>
      <c r="C12152" s="559"/>
      <c r="D12152" s="560"/>
      <c r="E12152" s="560"/>
      <c r="F12152" s="561"/>
      <c r="G12152" s="489">
        <v>1</v>
      </c>
      <c r="H12152" s="489" t="s">
        <v>1126</v>
      </c>
      <c r="I12152" s="562">
        <v>1.89</v>
      </c>
      <c r="J12152" s="492">
        <f t="shared" ref="J12152:J12156" si="343">G12152*I12152</f>
        <v>1.89</v>
      </c>
      <c r="K12152" s="458"/>
    </row>
    <row r="12153" spans="1:11">
      <c r="A12153" s="450"/>
      <c r="B12153" s="563"/>
      <c r="C12153" s="564"/>
      <c r="D12153" s="565"/>
      <c r="E12153" s="565"/>
      <c r="F12153" s="566"/>
      <c r="G12153" s="489"/>
      <c r="H12153" s="489"/>
      <c r="I12153" s="562"/>
      <c r="J12153" s="492">
        <f t="shared" si="343"/>
        <v>0</v>
      </c>
      <c r="K12153" s="458"/>
    </row>
    <row r="12154" spans="1:11">
      <c r="A12154" s="450"/>
      <c r="B12154" s="563"/>
      <c r="C12154" s="564"/>
      <c r="D12154" s="565"/>
      <c r="E12154" s="565"/>
      <c r="F12154" s="566"/>
      <c r="G12154" s="489"/>
      <c r="H12154" s="489"/>
      <c r="I12154" s="743"/>
      <c r="J12154" s="492">
        <f t="shared" si="343"/>
        <v>0</v>
      </c>
      <c r="K12154" s="458"/>
    </row>
    <row r="12155" spans="1:11">
      <c r="A12155" s="450"/>
      <c r="B12155" s="563"/>
      <c r="C12155" s="564"/>
      <c r="D12155" s="565"/>
      <c r="E12155" s="565"/>
      <c r="F12155" s="566"/>
      <c r="G12155" s="489"/>
      <c r="H12155" s="489"/>
      <c r="I12155" s="743"/>
      <c r="J12155" s="492">
        <f t="shared" si="343"/>
        <v>0</v>
      </c>
      <c r="K12155" s="458"/>
    </row>
    <row r="12156" spans="1:11">
      <c r="A12156" s="450"/>
      <c r="B12156" s="563"/>
      <c r="C12156" s="564"/>
      <c r="D12156" s="565"/>
      <c r="E12156" s="565"/>
      <c r="F12156" s="566"/>
      <c r="G12156" s="489"/>
      <c r="H12156" s="489"/>
      <c r="I12156" s="743"/>
      <c r="J12156" s="492">
        <f t="shared" si="343"/>
        <v>0</v>
      </c>
      <c r="K12156" s="458"/>
    </row>
    <row r="12157" spans="1:11">
      <c r="A12157" s="450"/>
      <c r="B12157" s="563"/>
      <c r="C12157" s="564"/>
      <c r="D12157" s="565"/>
      <c r="E12157" s="565"/>
      <c r="F12157" s="566"/>
      <c r="G12157" s="489"/>
      <c r="H12157" s="489"/>
      <c r="I12157" s="743"/>
      <c r="J12157" s="492"/>
      <c r="K12157" s="458"/>
    </row>
    <row r="12158" spans="1:11">
      <c r="A12158" s="450"/>
      <c r="B12158" s="563"/>
      <c r="C12158" s="564"/>
      <c r="D12158" s="565"/>
      <c r="E12158" s="565"/>
      <c r="F12158" s="566"/>
      <c r="G12158" s="489"/>
      <c r="H12158" s="489"/>
      <c r="I12158" s="743"/>
      <c r="J12158" s="492"/>
      <c r="K12158" s="458"/>
    </row>
    <row r="12159" spans="1:11">
      <c r="A12159" s="450"/>
      <c r="B12159" s="581"/>
      <c r="C12159" s="523"/>
      <c r="D12159" s="523"/>
      <c r="E12159" s="582"/>
      <c r="F12159" s="583"/>
      <c r="G12159" s="532"/>
      <c r="H12159" s="532"/>
      <c r="I12159" s="524" t="s">
        <v>138</v>
      </c>
      <c r="J12159" s="501">
        <f>SUM(J12152:J12158)</f>
        <v>1.89</v>
      </c>
      <c r="K12159" s="458"/>
    </row>
    <row r="12160" spans="1:11">
      <c r="A12160" s="450"/>
      <c r="B12160" s="584"/>
      <c r="C12160" s="523"/>
      <c r="D12160" s="523"/>
      <c r="E12160" s="582"/>
      <c r="F12160" s="583"/>
      <c r="G12160" s="532"/>
      <c r="H12160" s="532"/>
      <c r="I12160" s="524"/>
      <c r="J12160" s="582"/>
      <c r="K12160" s="458"/>
    </row>
    <row r="12161" spans="1:11" ht="20.399999999999999">
      <c r="A12161" s="450"/>
      <c r="B12161" s="1667" t="s">
        <v>1141</v>
      </c>
      <c r="C12161" s="1668"/>
      <c r="D12161" s="1668"/>
      <c r="E12161" s="1668"/>
      <c r="F12161" s="1669"/>
      <c r="G12161" s="587" t="s">
        <v>494</v>
      </c>
      <c r="H12161" s="506" t="s">
        <v>1115</v>
      </c>
      <c r="I12161" s="557"/>
      <c r="J12161" s="509" t="s">
        <v>482</v>
      </c>
      <c r="K12161" s="458"/>
    </row>
    <row r="12162" spans="1:11">
      <c r="A12162" s="450"/>
      <c r="B12162" s="1654"/>
      <c r="C12162" s="1655"/>
      <c r="D12162" s="1655"/>
      <c r="E12162" s="1655"/>
      <c r="F12162" s="1656"/>
      <c r="G12162" s="489"/>
      <c r="H12162" s="1657"/>
      <c r="I12162" s="1658"/>
      <c r="J12162" s="492"/>
      <c r="K12162" s="458"/>
    </row>
    <row r="12163" spans="1:11">
      <c r="A12163" s="450"/>
      <c r="B12163" s="1659"/>
      <c r="C12163" s="1660"/>
      <c r="D12163" s="1660"/>
      <c r="E12163" s="1660"/>
      <c r="F12163" s="1661"/>
      <c r="G12163" s="496"/>
      <c r="H12163" s="1662"/>
      <c r="I12163" s="1663"/>
      <c r="J12163" s="492"/>
      <c r="K12163" s="458"/>
    </row>
    <row r="12164" spans="1:11">
      <c r="A12164" s="450"/>
      <c r="B12164" s="581"/>
      <c r="C12164" s="523"/>
      <c r="D12164" s="523"/>
      <c r="E12164" s="582"/>
      <c r="F12164" s="583"/>
      <c r="G12164" s="532"/>
      <c r="H12164" s="532"/>
      <c r="I12164" s="524" t="s">
        <v>138</v>
      </c>
      <c r="J12164" s="501">
        <f>SUM(J12162:J12163)</f>
        <v>0</v>
      </c>
      <c r="K12164" s="458"/>
    </row>
    <row r="12165" spans="1:11">
      <c r="A12165" s="450"/>
      <c r="B12165" s="523"/>
      <c r="C12165" s="523"/>
      <c r="D12165" s="523"/>
      <c r="E12165" s="523"/>
      <c r="F12165" s="523"/>
      <c r="G12165" s="523"/>
      <c r="H12165" s="523"/>
      <c r="I12165" s="524"/>
      <c r="J12165" s="523"/>
      <c r="K12165" s="458"/>
    </row>
    <row r="12166" spans="1:11">
      <c r="A12166" s="450"/>
      <c r="B12166" s="1645" t="s">
        <v>1142</v>
      </c>
      <c r="C12166" s="1646"/>
      <c r="D12166" s="1646"/>
      <c r="E12166" s="1646"/>
      <c r="F12166" s="1646"/>
      <c r="G12166" s="1646"/>
      <c r="H12166" s="1646"/>
      <c r="I12166" s="1647"/>
      <c r="J12166" s="573">
        <f>J12164+J12159+J12149</f>
        <v>7.1834509090909098</v>
      </c>
      <c r="K12166" s="458"/>
    </row>
    <row r="12167" spans="1:11">
      <c r="A12167" s="450"/>
      <c r="B12167" s="523"/>
      <c r="C12167" s="523"/>
      <c r="D12167" s="523"/>
      <c r="E12167" s="523"/>
      <c r="F12167" s="523"/>
      <c r="G12167" s="523"/>
      <c r="H12167" s="523"/>
      <c r="I12167" s="524"/>
      <c r="J12167" s="523"/>
      <c r="K12167" s="458"/>
    </row>
    <row r="12168" spans="1:11">
      <c r="A12168" s="450"/>
      <c r="B12168" s="1645" t="s">
        <v>1143</v>
      </c>
      <c r="C12168" s="1646"/>
      <c r="D12168" s="1646"/>
      <c r="E12168" s="1646"/>
      <c r="F12168" s="1646"/>
      <c r="G12168" s="1646"/>
      <c r="H12168" s="1646"/>
      <c r="I12168" s="1647"/>
      <c r="J12168" s="501">
        <f>J12166*0</f>
        <v>0</v>
      </c>
      <c r="K12168" s="458"/>
    </row>
    <row r="12169" spans="1:11">
      <c r="A12169" s="450"/>
      <c r="B12169" s="523"/>
      <c r="C12169" s="523"/>
      <c r="D12169" s="523"/>
      <c r="E12169" s="523"/>
      <c r="F12169" s="523"/>
      <c r="G12169" s="523"/>
      <c r="H12169" s="523"/>
      <c r="I12169" s="524"/>
      <c r="J12169" s="523"/>
      <c r="K12169" s="458"/>
    </row>
    <row r="12170" spans="1:11">
      <c r="A12170" s="450"/>
      <c r="B12170" s="1645" t="s">
        <v>1144</v>
      </c>
      <c r="C12170" s="1646"/>
      <c r="D12170" s="1646"/>
      <c r="E12170" s="1646"/>
      <c r="F12170" s="1646"/>
      <c r="G12170" s="1646"/>
      <c r="H12170" s="1646"/>
      <c r="I12170" s="1647"/>
      <c r="J12170" s="573">
        <f>J12166+J12168</f>
        <v>7.1834509090909098</v>
      </c>
      <c r="K12170" s="458"/>
    </row>
    <row r="12171" spans="1:11">
      <c r="A12171" s="450"/>
      <c r="B12171" s="511"/>
      <c r="C12171" s="511"/>
      <c r="D12171" s="511"/>
      <c r="E12171" s="511"/>
      <c r="F12171" s="511"/>
      <c r="G12171" s="511"/>
      <c r="H12171" s="511"/>
      <c r="I12171" s="571"/>
      <c r="J12171" s="511"/>
      <c r="K12171" s="458"/>
    </row>
    <row r="12172" spans="1:11">
      <c r="A12172" s="450"/>
      <c r="B12172" s="589"/>
      <c r="C12172" s="559"/>
      <c r="D12172" s="559"/>
      <c r="E12172" s="559"/>
      <c r="F12172" s="559"/>
      <c r="G12172" s="559"/>
      <c r="H12172" s="559"/>
      <c r="I12172" s="559"/>
      <c r="J12172" s="590"/>
      <c r="K12172" s="458"/>
    </row>
    <row r="12173" spans="1:11">
      <c r="A12173" s="450"/>
      <c r="B12173" s="591"/>
      <c r="C12173" s="592"/>
      <c r="D12173" s="593"/>
      <c r="E12173" s="593"/>
      <c r="F12173" s="594" t="s">
        <v>1119</v>
      </c>
      <c r="G12173" s="595" t="s">
        <v>1119</v>
      </c>
      <c r="H12173" s="592"/>
      <c r="I12173" s="592"/>
      <c r="J12173" s="596"/>
      <c r="K12173" s="458"/>
    </row>
    <row r="12174" spans="1:11">
      <c r="A12174" s="450"/>
      <c r="B12174" s="459"/>
      <c r="C12174" s="459"/>
      <c r="D12174" s="459"/>
      <c r="E12174" s="459"/>
      <c r="F12174" s="459"/>
      <c r="G12174" s="459"/>
      <c r="H12174" s="459"/>
      <c r="I12174" s="459"/>
      <c r="J12174" s="459"/>
      <c r="K12174" s="458"/>
    </row>
    <row r="12175" spans="1:11">
      <c r="A12175" s="450"/>
      <c r="B12175" s="597"/>
      <c r="C12175" s="598"/>
      <c r="D12175" s="598"/>
      <c r="E12175" s="598"/>
      <c r="F12175" s="599"/>
      <c r="G12175" s="600" t="s">
        <v>482</v>
      </c>
      <c r="H12175" s="502"/>
      <c r="I12175" s="502"/>
      <c r="J12175" s="505"/>
      <c r="K12175" s="458"/>
    </row>
    <row r="12176" spans="1:11">
      <c r="A12176" s="450"/>
      <c r="B12176" s="601"/>
      <c r="C12176" s="602"/>
      <c r="D12176" s="602"/>
      <c r="E12176" s="602"/>
      <c r="F12176" s="603"/>
      <c r="G12176" s="1648" t="s">
        <v>1145</v>
      </c>
      <c r="H12176" s="1649"/>
      <c r="I12176" s="1649"/>
      <c r="J12176" s="1650"/>
      <c r="K12176" s="458"/>
    </row>
    <row r="12177" spans="1:11">
      <c r="A12177" s="450"/>
      <c r="B12177" s="604"/>
      <c r="C12177" s="605"/>
      <c r="D12177" s="605"/>
      <c r="E12177" s="605"/>
      <c r="F12177" s="606"/>
      <c r="G12177" s="607"/>
      <c r="H12177" s="1651"/>
      <c r="I12177" s="1652"/>
      <c r="J12177" s="1653"/>
      <c r="K12177" s="458"/>
    </row>
    <row r="12178" spans="1:11" ht="15" thickBot="1">
      <c r="A12178" s="608"/>
      <c r="B12178" s="609"/>
      <c r="C12178" s="609"/>
      <c r="D12178" s="609"/>
      <c r="E12178" s="609"/>
      <c r="F12178" s="609"/>
      <c r="G12178" s="609"/>
      <c r="H12178" s="609"/>
      <c r="I12178" s="609"/>
      <c r="J12178" s="609"/>
      <c r="K12178" s="610"/>
    </row>
    <row r="12179" spans="1:11">
      <c r="A12179" s="447"/>
      <c r="B12179" s="448"/>
      <c r="C12179" s="448"/>
      <c r="D12179" s="448"/>
      <c r="E12179" s="448"/>
      <c r="F12179" s="448"/>
      <c r="G12179" s="448"/>
      <c r="H12179" s="448"/>
      <c r="I12179" s="448"/>
      <c r="J12179" s="448"/>
      <c r="K12179" s="449"/>
    </row>
    <row r="12180" spans="1:11">
      <c r="A12180" s="450"/>
      <c r="B12180" s="451" t="s">
        <v>141</v>
      </c>
      <c r="C12180" s="452"/>
      <c r="D12180" s="453" t="s">
        <v>1105</v>
      </c>
      <c r="E12180" s="454"/>
      <c r="F12180" s="455"/>
      <c r="G12180" s="455"/>
      <c r="H12180" s="456"/>
      <c r="I12180" s="456"/>
      <c r="J12180" s="457"/>
      <c r="K12180" s="458"/>
    </row>
    <row r="12181" spans="1:11">
      <c r="A12181" s="450"/>
      <c r="B12181" s="459"/>
      <c r="C12181" s="459"/>
      <c r="D12181" s="459"/>
      <c r="E12181" s="459"/>
      <c r="F12181" s="459"/>
      <c r="G12181" s="459"/>
      <c r="H12181" s="459"/>
      <c r="I12181" s="459"/>
      <c r="J12181" s="459"/>
      <c r="K12181" s="458"/>
    </row>
    <row r="12182" spans="1:11">
      <c r="A12182" s="450"/>
      <c r="B12182" s="460" t="s">
        <v>1173</v>
      </c>
      <c r="C12182" s="461" t="s">
        <v>1107</v>
      </c>
      <c r="D12182" s="1671" t="s">
        <v>198</v>
      </c>
      <c r="E12182" s="1672"/>
      <c r="F12182" s="1672"/>
      <c r="G12182" s="1672"/>
      <c r="H12182" s="1672"/>
      <c r="I12182" s="1673"/>
      <c r="J12182" s="462" t="s">
        <v>1108</v>
      </c>
      <c r="K12182" s="458"/>
    </row>
    <row r="12183" spans="1:11">
      <c r="A12183" s="450"/>
      <c r="B12183" s="463">
        <v>82002</v>
      </c>
      <c r="C12183" s="464"/>
      <c r="D12183" s="1674" t="s">
        <v>1680</v>
      </c>
      <c r="E12183" s="1675"/>
      <c r="F12183" s="1675"/>
      <c r="G12183" s="1675"/>
      <c r="H12183" s="1675"/>
      <c r="I12183" s="1676"/>
      <c r="J12183" s="468" t="str">
        <f>F12200</f>
        <v>U</v>
      </c>
      <c r="K12183" s="458"/>
    </row>
    <row r="12184" spans="1:11">
      <c r="A12184" s="450"/>
      <c r="B12184" s="469"/>
      <c r="C12184" s="469"/>
      <c r="D12184" s="469"/>
      <c r="E12184" s="469"/>
      <c r="F12184" s="469"/>
      <c r="G12184" s="469"/>
      <c r="H12184" s="469"/>
      <c r="I12184" s="470"/>
      <c r="J12184" s="471"/>
      <c r="K12184" s="458"/>
    </row>
    <row r="12185" spans="1:11">
      <c r="A12185" s="450"/>
      <c r="B12185" s="1648" t="s">
        <v>1111</v>
      </c>
      <c r="C12185" s="1650"/>
      <c r="D12185" s="1679" t="s">
        <v>873</v>
      </c>
      <c r="E12185" s="1681" t="s">
        <v>1112</v>
      </c>
      <c r="F12185" s="472" t="s">
        <v>1113</v>
      </c>
      <c r="G12185" s="473"/>
      <c r="H12185" s="472" t="s">
        <v>1114</v>
      </c>
      <c r="I12185" s="473"/>
      <c r="J12185" s="474" t="s">
        <v>1115</v>
      </c>
      <c r="K12185" s="458"/>
    </row>
    <row r="12186" spans="1:11">
      <c r="A12186" s="450"/>
      <c r="B12186" s="1677"/>
      <c r="C12186" s="1678"/>
      <c r="D12186" s="1680"/>
      <c r="E12186" s="1682"/>
      <c r="F12186" s="475" t="s">
        <v>1116</v>
      </c>
      <c r="G12186" s="475" t="s">
        <v>1117</v>
      </c>
      <c r="H12186" s="475" t="s">
        <v>1116</v>
      </c>
      <c r="I12186" s="476" t="s">
        <v>1117</v>
      </c>
      <c r="J12186" s="477" t="s">
        <v>1118</v>
      </c>
      <c r="K12186" s="458"/>
    </row>
    <row r="12187" spans="1:11">
      <c r="A12187" s="450"/>
      <c r="B12187" s="486"/>
      <c r="C12187" s="487"/>
      <c r="D12187" s="488"/>
      <c r="E12187" s="481"/>
      <c r="F12187" s="481"/>
      <c r="G12187" s="482"/>
      <c r="H12187" s="490"/>
      <c r="I12187" s="484"/>
      <c r="J12187" s="492"/>
      <c r="K12187" s="458"/>
    </row>
    <row r="12188" spans="1:11">
      <c r="A12188" s="450"/>
      <c r="B12188" s="486"/>
      <c r="C12188" s="487"/>
      <c r="D12188" s="488"/>
      <c r="E12188" s="489"/>
      <c r="F12188" s="489"/>
      <c r="G12188" s="489"/>
      <c r="H12188" s="490"/>
      <c r="I12188" s="491"/>
      <c r="J12188" s="492">
        <f>H12188*F12188*E12188+I12188*G12188*E12188</f>
        <v>0</v>
      </c>
      <c r="K12188" s="458"/>
    </row>
    <row r="12189" spans="1:11">
      <c r="A12189" s="450"/>
      <c r="B12189" s="493"/>
      <c r="C12189" s="494"/>
      <c r="D12189" s="495"/>
      <c r="E12189" s="496"/>
      <c r="F12189" s="496"/>
      <c r="G12189" s="496"/>
      <c r="H12189" s="497"/>
      <c r="I12189" s="498"/>
      <c r="J12189" s="492">
        <f>H12189*F12189*E12189+I12189*G12189*E12189</f>
        <v>0</v>
      </c>
      <c r="K12189" s="458"/>
    </row>
    <row r="12190" spans="1:11">
      <c r="A12190" s="450"/>
      <c r="B12190" s="499" t="s">
        <v>1119</v>
      </c>
      <c r="C12190" s="469"/>
      <c r="D12190" s="469"/>
      <c r="E12190" s="469"/>
      <c r="F12190" s="469"/>
      <c r="G12190" s="469"/>
      <c r="H12190" s="469"/>
      <c r="I12190" s="500" t="s">
        <v>138</v>
      </c>
      <c r="J12190" s="501">
        <f>SUM(J12187:J12189)</f>
        <v>0</v>
      </c>
      <c r="K12190" s="458"/>
    </row>
    <row r="12191" spans="1:11">
      <c r="A12191" s="450"/>
      <c r="B12191" s="502"/>
      <c r="C12191" s="502"/>
      <c r="D12191" s="502"/>
      <c r="E12191" s="502"/>
      <c r="F12191" s="502"/>
      <c r="G12191" s="502"/>
      <c r="H12191" s="502"/>
      <c r="I12191" s="503"/>
      <c r="J12191" s="504"/>
      <c r="K12191" s="458"/>
    </row>
    <row r="12192" spans="1:11" ht="20.399999999999999">
      <c r="A12192" s="450"/>
      <c r="B12192" s="1664" t="s">
        <v>1120</v>
      </c>
      <c r="C12192" s="1665"/>
      <c r="D12192" s="1665"/>
      <c r="E12192" s="1666"/>
      <c r="F12192" s="505" t="s">
        <v>873</v>
      </c>
      <c r="G12192" s="506"/>
      <c r="H12192" s="507" t="s">
        <v>560</v>
      </c>
      <c r="I12192" s="508" t="s">
        <v>1121</v>
      </c>
      <c r="J12192" s="509" t="s">
        <v>1122</v>
      </c>
      <c r="K12192" s="458"/>
    </row>
    <row r="12193" spans="1:11">
      <c r="A12193" s="450"/>
      <c r="B12193" s="510"/>
      <c r="C12193" s="511"/>
      <c r="D12193" s="512"/>
      <c r="E12193" s="513"/>
      <c r="F12193" s="514"/>
      <c r="G12193" s="515"/>
      <c r="H12193" s="516"/>
      <c r="I12193" s="484"/>
      <c r="J12193" s="485"/>
      <c r="K12193" s="458"/>
    </row>
    <row r="12194" spans="1:11">
      <c r="A12194" s="450"/>
      <c r="B12194" s="517"/>
      <c r="C12194" s="518"/>
      <c r="D12194" s="459"/>
      <c r="E12194" s="487"/>
      <c r="F12194" s="488"/>
      <c r="G12194" s="519"/>
      <c r="H12194" s="520"/>
      <c r="I12194" s="521"/>
      <c r="J12194" s="492"/>
      <c r="K12194" s="458"/>
    </row>
    <row r="12195" spans="1:11">
      <c r="A12195" s="450"/>
      <c r="B12195" s="517" t="s">
        <v>734</v>
      </c>
      <c r="C12195" s="518"/>
      <c r="D12195" s="459"/>
      <c r="E12195" s="487"/>
      <c r="F12195" s="488"/>
      <c r="G12195" s="519"/>
      <c r="H12195" s="520">
        <v>0.14000000000000001</v>
      </c>
      <c r="I12195" s="521">
        <f>VLOOKUP(B12195,'MÃO DE OBRA'!$A:$E,5,FALSE)/220</f>
        <v>23.596363636363641</v>
      </c>
      <c r="J12195" s="492">
        <f t="shared" ref="J12195:J12196" si="344">H12195*I12195</f>
        <v>3.3034909090909101</v>
      </c>
      <c r="K12195" s="458"/>
    </row>
    <row r="12196" spans="1:11">
      <c r="A12196" s="450"/>
      <c r="B12196" s="517" t="s">
        <v>741</v>
      </c>
      <c r="C12196" s="518"/>
      <c r="D12196" s="459"/>
      <c r="E12196" s="487"/>
      <c r="F12196" s="488"/>
      <c r="G12196" s="519"/>
      <c r="H12196" s="520">
        <v>0.14000000000000001</v>
      </c>
      <c r="I12196" s="521">
        <f>VLOOKUP(B12196,'MÃO DE OBRA'!$A:$E,5,FALSE)/220</f>
        <v>14.214</v>
      </c>
      <c r="J12196" s="492">
        <f t="shared" si="344"/>
        <v>1.9899600000000002</v>
      </c>
      <c r="K12196" s="458"/>
    </row>
    <row r="12197" spans="1:11">
      <c r="A12197" s="450"/>
      <c r="B12197" s="517"/>
      <c r="C12197" s="518"/>
      <c r="D12197" s="459"/>
      <c r="E12197" s="487"/>
      <c r="F12197" s="488"/>
      <c r="G12197" s="519"/>
      <c r="H12197" s="520"/>
      <c r="I12197" s="491"/>
      <c r="J12197" s="492">
        <f>H12197*I12197</f>
        <v>0</v>
      </c>
      <c r="K12197" s="458"/>
    </row>
    <row r="12198" spans="1:11">
      <c r="A12198" s="450"/>
      <c r="B12198" s="499" t="s">
        <v>1119</v>
      </c>
      <c r="C12198" s="502"/>
      <c r="D12198" s="502"/>
      <c r="E12198" s="502"/>
      <c r="F12198" s="502"/>
      <c r="G12198" s="502"/>
      <c r="H12198" s="502"/>
      <c r="I12198" s="522" t="s">
        <v>138</v>
      </c>
      <c r="J12198" s="501">
        <f>SUM(J12193:J12197)</f>
        <v>5.2934509090909101</v>
      </c>
      <c r="K12198" s="458"/>
    </row>
    <row r="12199" spans="1:11">
      <c r="A12199" s="450"/>
      <c r="B12199" s="523"/>
      <c r="C12199" s="523"/>
      <c r="D12199" s="523"/>
      <c r="E12199" s="523"/>
      <c r="F12199" s="523"/>
      <c r="G12199" s="523"/>
      <c r="H12199" s="523"/>
      <c r="I12199" s="524"/>
      <c r="J12199" s="523"/>
      <c r="K12199" s="458"/>
    </row>
    <row r="12200" spans="1:11">
      <c r="A12200" s="450"/>
      <c r="B12200" s="525" t="s">
        <v>1123</v>
      </c>
      <c r="C12200" s="526"/>
      <c r="D12200" s="523"/>
      <c r="E12200" s="527">
        <v>1</v>
      </c>
      <c r="F12200" s="528" t="s">
        <v>1563</v>
      </c>
      <c r="G12200" s="506"/>
      <c r="H12200" s="506"/>
      <c r="I12200" s="529" t="s">
        <v>1124</v>
      </c>
      <c r="J12200" s="501">
        <f>J12190+J12198</f>
        <v>5.2934509090909101</v>
      </c>
      <c r="K12200" s="458"/>
    </row>
    <row r="12201" spans="1:11">
      <c r="A12201" s="450"/>
      <c r="B12201" s="530"/>
      <c r="C12201" s="523"/>
      <c r="D12201" s="523"/>
      <c r="E12201" s="531"/>
      <c r="F12201" s="532"/>
      <c r="G12201" s="532"/>
      <c r="H12201" s="532"/>
      <c r="I12201" s="524"/>
      <c r="J12201" s="523"/>
      <c r="K12201" s="458"/>
    </row>
    <row r="12202" spans="1:11" ht="20.399999999999999">
      <c r="A12202" s="450"/>
      <c r="B12202" s="1667" t="s">
        <v>481</v>
      </c>
      <c r="C12202" s="1668"/>
      <c r="D12202" s="1668"/>
      <c r="E12202" s="1669"/>
      <c r="F12202" s="533" t="s">
        <v>873</v>
      </c>
      <c r="G12202" s="534" t="s">
        <v>493</v>
      </c>
      <c r="H12202" s="507" t="s">
        <v>1115</v>
      </c>
      <c r="I12202" s="535" t="s">
        <v>480</v>
      </c>
      <c r="J12202" s="536" t="s">
        <v>482</v>
      </c>
      <c r="K12202" s="458"/>
    </row>
    <row r="12203" spans="1:11">
      <c r="A12203" s="450"/>
      <c r="B12203" s="537"/>
      <c r="C12203" s="538"/>
      <c r="D12203" s="538"/>
      <c r="E12203" s="539"/>
      <c r="F12203" s="540"/>
      <c r="G12203" s="541"/>
      <c r="H12203" s="547"/>
      <c r="I12203" s="543"/>
      <c r="J12203" s="485"/>
      <c r="K12203" s="458"/>
    </row>
    <row r="12204" spans="1:11">
      <c r="A12204" s="450"/>
      <c r="B12204" s="537"/>
      <c r="C12204" s="518"/>
      <c r="D12204" s="518"/>
      <c r="E12204" s="487"/>
      <c r="F12204" s="540"/>
      <c r="G12204" s="541"/>
      <c r="H12204" s="547"/>
      <c r="I12204" s="543"/>
      <c r="J12204" s="492"/>
      <c r="K12204" s="458"/>
    </row>
    <row r="12205" spans="1:11">
      <c r="A12205" s="450"/>
      <c r="B12205" s="517"/>
      <c r="C12205" s="518"/>
      <c r="D12205" s="518"/>
      <c r="E12205" s="487"/>
      <c r="F12205" s="488"/>
      <c r="G12205" s="546"/>
      <c r="H12205" s="547"/>
      <c r="I12205" s="543"/>
      <c r="J12205" s="492">
        <f>H12205*I12205*E12187*F12187</f>
        <v>0</v>
      </c>
      <c r="K12205" s="458"/>
    </row>
    <row r="12206" spans="1:11">
      <c r="A12206" s="450"/>
      <c r="B12206" s="517"/>
      <c r="C12206" s="526"/>
      <c r="D12206" s="526"/>
      <c r="E12206" s="494"/>
      <c r="F12206" s="488"/>
      <c r="G12206" s="468"/>
      <c r="H12206" s="547"/>
      <c r="I12206" s="548"/>
      <c r="J12206" s="492">
        <f>H12206*I12206*E12188*F12188</f>
        <v>0</v>
      </c>
      <c r="K12206" s="458"/>
    </row>
    <row r="12207" spans="1:11">
      <c r="A12207" s="450"/>
      <c r="B12207" s="550" t="s">
        <v>1119</v>
      </c>
      <c r="C12207" s="526"/>
      <c r="D12207" s="526"/>
      <c r="E12207" s="526"/>
      <c r="F12207" s="523"/>
      <c r="G12207" s="526"/>
      <c r="H12207" s="551"/>
      <c r="I12207" s="552" t="s">
        <v>138</v>
      </c>
      <c r="J12207" s="501">
        <f>SUM(J12203:J12206)</f>
        <v>0</v>
      </c>
      <c r="K12207" s="458"/>
    </row>
    <row r="12208" spans="1:11">
      <c r="A12208" s="450"/>
      <c r="B12208" s="553"/>
      <c r="C12208" s="526"/>
      <c r="D12208" s="526"/>
      <c r="E12208" s="554"/>
      <c r="F12208" s="555"/>
      <c r="G12208" s="506"/>
      <c r="H12208" s="506"/>
      <c r="I12208" s="529"/>
      <c r="J12208" s="554"/>
      <c r="K12208" s="458"/>
    </row>
    <row r="12209" spans="1:11" ht="20.399999999999999">
      <c r="A12209" s="450"/>
      <c r="B12209" s="1667" t="s">
        <v>1125</v>
      </c>
      <c r="C12209" s="1668"/>
      <c r="D12209" s="1668"/>
      <c r="E12209" s="1668"/>
      <c r="F12209" s="1669"/>
      <c r="G12209" s="556" t="s">
        <v>494</v>
      </c>
      <c r="H12209" s="506" t="s">
        <v>1126</v>
      </c>
      <c r="I12209" s="557" t="s">
        <v>1115</v>
      </c>
      <c r="J12209" s="509" t="s">
        <v>482</v>
      </c>
      <c r="K12209" s="458"/>
    </row>
    <row r="12210" spans="1:11">
      <c r="A12210" s="450"/>
      <c r="B12210" s="558"/>
      <c r="C12210" s="559"/>
      <c r="D12210" s="560"/>
      <c r="E12210" s="560"/>
      <c r="F12210" s="561"/>
      <c r="G12210" s="489"/>
      <c r="H12210" s="489"/>
      <c r="I12210" s="562"/>
      <c r="J12210" s="492"/>
      <c r="K12210" s="458"/>
    </row>
    <row r="12211" spans="1:11">
      <c r="A12211" s="450"/>
      <c r="B12211" s="563"/>
      <c r="C12211" s="564"/>
      <c r="D12211" s="565"/>
      <c r="E12211" s="565"/>
      <c r="F12211" s="566"/>
      <c r="G12211" s="489"/>
      <c r="H12211" s="489"/>
      <c r="I12211" s="562"/>
      <c r="J12211" s="492"/>
      <c r="K12211" s="458"/>
    </row>
    <row r="12212" spans="1:11">
      <c r="A12212" s="450"/>
      <c r="B12212" s="1670" t="s">
        <v>138</v>
      </c>
      <c r="C12212" s="1670"/>
      <c r="D12212" s="1670"/>
      <c r="E12212" s="1670"/>
      <c r="F12212" s="1670"/>
      <c r="G12212" s="1670"/>
      <c r="H12212" s="1670"/>
      <c r="I12212" s="1670"/>
      <c r="J12212" s="501">
        <f>SUM(J12210:J12211)</f>
        <v>0</v>
      </c>
      <c r="K12212" s="458"/>
    </row>
    <row r="12213" spans="1:11">
      <c r="A12213" s="450"/>
      <c r="B12213" s="567"/>
      <c r="C12213" s="511"/>
      <c r="D12213" s="511"/>
      <c r="E12213" s="568"/>
      <c r="F12213" s="569"/>
      <c r="G12213" s="570"/>
      <c r="H12213" s="570"/>
      <c r="I12213" s="571"/>
      <c r="J12213" s="572"/>
      <c r="K12213" s="458"/>
    </row>
    <row r="12214" spans="1:11">
      <c r="A12214" s="450"/>
      <c r="B12214" s="573" t="s">
        <v>1127</v>
      </c>
      <c r="C12214" s="573"/>
      <c r="D12214" s="550"/>
      <c r="E12214" s="523"/>
      <c r="F12214" s="523"/>
      <c r="G12214" s="523"/>
      <c r="H12214" s="574"/>
      <c r="I12214" s="575"/>
      <c r="J12214" s="639">
        <f>(J12200+J12207+J12212)/E12200</f>
        <v>5.2934509090909101</v>
      </c>
      <c r="K12214" s="458"/>
    </row>
    <row r="12215" spans="1:11">
      <c r="A12215" s="450"/>
      <c r="B12215" s="553"/>
      <c r="C12215" s="526"/>
      <c r="D12215" s="526"/>
      <c r="E12215" s="554"/>
      <c r="F12215" s="555"/>
      <c r="G12215" s="506"/>
      <c r="H12215" s="506"/>
      <c r="I12215" s="529"/>
      <c r="J12215" s="576"/>
      <c r="K12215" s="458"/>
    </row>
    <row r="12216" spans="1:11" ht="20.399999999999999">
      <c r="A12216" s="450"/>
      <c r="B12216" s="1667" t="s">
        <v>1128</v>
      </c>
      <c r="C12216" s="1668"/>
      <c r="D12216" s="1668"/>
      <c r="E12216" s="1668"/>
      <c r="F12216" s="1669"/>
      <c r="G12216" s="556" t="s">
        <v>494</v>
      </c>
      <c r="H12216" s="506" t="s">
        <v>1126</v>
      </c>
      <c r="I12216" s="557" t="s">
        <v>1115</v>
      </c>
      <c r="J12216" s="509" t="s">
        <v>482</v>
      </c>
      <c r="K12216" s="458"/>
    </row>
    <row r="12217" spans="1:11">
      <c r="A12217" s="450"/>
      <c r="B12217" s="558" t="s">
        <v>1681</v>
      </c>
      <c r="C12217" s="559"/>
      <c r="D12217" s="560"/>
      <c r="E12217" s="560"/>
      <c r="F12217" s="561"/>
      <c r="G12217" s="489">
        <v>1</v>
      </c>
      <c r="H12217" s="489" t="s">
        <v>1126</v>
      </c>
      <c r="I12217" s="562">
        <v>3.14</v>
      </c>
      <c r="J12217" s="492">
        <f t="shared" ref="J12217:J12221" si="345">G12217*I12217</f>
        <v>3.14</v>
      </c>
      <c r="K12217" s="458"/>
    </row>
    <row r="12218" spans="1:11">
      <c r="A12218" s="450"/>
      <c r="B12218" s="563"/>
      <c r="C12218" s="564"/>
      <c r="D12218" s="565"/>
      <c r="E12218" s="565"/>
      <c r="F12218" s="566"/>
      <c r="G12218" s="489"/>
      <c r="H12218" s="489"/>
      <c r="I12218" s="562"/>
      <c r="J12218" s="492">
        <f t="shared" si="345"/>
        <v>0</v>
      </c>
      <c r="K12218" s="458"/>
    </row>
    <row r="12219" spans="1:11">
      <c r="A12219" s="450"/>
      <c r="B12219" s="563"/>
      <c r="C12219" s="564"/>
      <c r="D12219" s="565"/>
      <c r="E12219" s="565"/>
      <c r="F12219" s="566"/>
      <c r="G12219" s="489"/>
      <c r="H12219" s="489"/>
      <c r="I12219" s="743"/>
      <c r="J12219" s="492">
        <f t="shared" si="345"/>
        <v>0</v>
      </c>
      <c r="K12219" s="458"/>
    </row>
    <row r="12220" spans="1:11">
      <c r="A12220" s="450"/>
      <c r="B12220" s="563"/>
      <c r="C12220" s="564"/>
      <c r="D12220" s="565"/>
      <c r="E12220" s="565"/>
      <c r="F12220" s="566"/>
      <c r="G12220" s="489"/>
      <c r="H12220" s="489"/>
      <c r="I12220" s="743"/>
      <c r="J12220" s="492">
        <f t="shared" si="345"/>
        <v>0</v>
      </c>
      <c r="K12220" s="458"/>
    </row>
    <row r="12221" spans="1:11">
      <c r="A12221" s="450"/>
      <c r="B12221" s="563"/>
      <c r="C12221" s="564"/>
      <c r="D12221" s="565"/>
      <c r="E12221" s="565"/>
      <c r="F12221" s="566"/>
      <c r="G12221" s="489"/>
      <c r="H12221" s="489"/>
      <c r="I12221" s="743"/>
      <c r="J12221" s="492">
        <f t="shared" si="345"/>
        <v>0</v>
      </c>
      <c r="K12221" s="458"/>
    </row>
    <row r="12222" spans="1:11">
      <c r="A12222" s="450"/>
      <c r="B12222" s="563"/>
      <c r="C12222" s="564"/>
      <c r="D12222" s="565"/>
      <c r="E12222" s="565"/>
      <c r="F12222" s="566"/>
      <c r="G12222" s="489"/>
      <c r="H12222" s="489"/>
      <c r="I12222" s="743"/>
      <c r="J12222" s="492"/>
      <c r="K12222" s="458"/>
    </row>
    <row r="12223" spans="1:11">
      <c r="A12223" s="450"/>
      <c r="B12223" s="563"/>
      <c r="C12223" s="564"/>
      <c r="D12223" s="565"/>
      <c r="E12223" s="565"/>
      <c r="F12223" s="566"/>
      <c r="G12223" s="489"/>
      <c r="H12223" s="489"/>
      <c r="I12223" s="743"/>
      <c r="J12223" s="492"/>
      <c r="K12223" s="458"/>
    </row>
    <row r="12224" spans="1:11">
      <c r="A12224" s="450"/>
      <c r="B12224" s="581"/>
      <c r="C12224" s="523"/>
      <c r="D12224" s="523"/>
      <c r="E12224" s="582"/>
      <c r="F12224" s="583"/>
      <c r="G12224" s="532"/>
      <c r="H12224" s="532"/>
      <c r="I12224" s="524" t="s">
        <v>138</v>
      </c>
      <c r="J12224" s="501">
        <f>SUM(J12217:J12223)</f>
        <v>3.14</v>
      </c>
      <c r="K12224" s="458"/>
    </row>
    <row r="12225" spans="1:11">
      <c r="A12225" s="450"/>
      <c r="B12225" s="584"/>
      <c r="C12225" s="523"/>
      <c r="D12225" s="523"/>
      <c r="E12225" s="582"/>
      <c r="F12225" s="583"/>
      <c r="G12225" s="532"/>
      <c r="H12225" s="532"/>
      <c r="I12225" s="524"/>
      <c r="J12225" s="582"/>
      <c r="K12225" s="458"/>
    </row>
    <row r="12226" spans="1:11" ht="20.399999999999999">
      <c r="A12226" s="450"/>
      <c r="B12226" s="1667" t="s">
        <v>1141</v>
      </c>
      <c r="C12226" s="1668"/>
      <c r="D12226" s="1668"/>
      <c r="E12226" s="1668"/>
      <c r="F12226" s="1669"/>
      <c r="G12226" s="587" t="s">
        <v>494</v>
      </c>
      <c r="H12226" s="506" t="s">
        <v>1115</v>
      </c>
      <c r="I12226" s="557"/>
      <c r="J12226" s="509" t="s">
        <v>482</v>
      </c>
      <c r="K12226" s="458"/>
    </row>
    <row r="12227" spans="1:11">
      <c r="A12227" s="450"/>
      <c r="B12227" s="1654"/>
      <c r="C12227" s="1655"/>
      <c r="D12227" s="1655"/>
      <c r="E12227" s="1655"/>
      <c r="F12227" s="1656"/>
      <c r="G12227" s="489"/>
      <c r="H12227" s="1657"/>
      <c r="I12227" s="1658"/>
      <c r="J12227" s="492"/>
      <c r="K12227" s="458"/>
    </row>
    <row r="12228" spans="1:11">
      <c r="A12228" s="450"/>
      <c r="B12228" s="1659"/>
      <c r="C12228" s="1660"/>
      <c r="D12228" s="1660"/>
      <c r="E12228" s="1660"/>
      <c r="F12228" s="1661"/>
      <c r="G12228" s="496"/>
      <c r="H12228" s="1662"/>
      <c r="I12228" s="1663"/>
      <c r="J12228" s="492"/>
      <c r="K12228" s="458"/>
    </row>
    <row r="12229" spans="1:11">
      <c r="A12229" s="450"/>
      <c r="B12229" s="581"/>
      <c r="C12229" s="523"/>
      <c r="D12229" s="523"/>
      <c r="E12229" s="582"/>
      <c r="F12229" s="583"/>
      <c r="G12229" s="532"/>
      <c r="H12229" s="532"/>
      <c r="I12229" s="524" t="s">
        <v>138</v>
      </c>
      <c r="J12229" s="501">
        <f>SUM(J12227:J12228)</f>
        <v>0</v>
      </c>
      <c r="K12229" s="458"/>
    </row>
    <row r="12230" spans="1:11">
      <c r="A12230" s="450"/>
      <c r="B12230" s="523"/>
      <c r="C12230" s="523"/>
      <c r="D12230" s="523"/>
      <c r="E12230" s="523"/>
      <c r="F12230" s="523"/>
      <c r="G12230" s="523"/>
      <c r="H12230" s="523"/>
      <c r="I12230" s="524"/>
      <c r="J12230" s="523"/>
      <c r="K12230" s="458"/>
    </row>
    <row r="12231" spans="1:11">
      <c r="A12231" s="450"/>
      <c r="B12231" s="1645" t="s">
        <v>1142</v>
      </c>
      <c r="C12231" s="1646"/>
      <c r="D12231" s="1646"/>
      <c r="E12231" s="1646"/>
      <c r="F12231" s="1646"/>
      <c r="G12231" s="1646"/>
      <c r="H12231" s="1646"/>
      <c r="I12231" s="1647"/>
      <c r="J12231" s="573">
        <f>J12229+J12224+J12214</f>
        <v>8.4334509090909098</v>
      </c>
      <c r="K12231" s="458"/>
    </row>
    <row r="12232" spans="1:11">
      <c r="A12232" s="450"/>
      <c r="B12232" s="523"/>
      <c r="C12232" s="523"/>
      <c r="D12232" s="523"/>
      <c r="E12232" s="523"/>
      <c r="F12232" s="523"/>
      <c r="G12232" s="523"/>
      <c r="H12232" s="523"/>
      <c r="I12232" s="524"/>
      <c r="J12232" s="523"/>
      <c r="K12232" s="458"/>
    </row>
    <row r="12233" spans="1:11">
      <c r="A12233" s="450"/>
      <c r="B12233" s="1645" t="s">
        <v>1143</v>
      </c>
      <c r="C12233" s="1646"/>
      <c r="D12233" s="1646"/>
      <c r="E12233" s="1646"/>
      <c r="F12233" s="1646"/>
      <c r="G12233" s="1646"/>
      <c r="H12233" s="1646"/>
      <c r="I12233" s="1647"/>
      <c r="J12233" s="501">
        <f>J12231*0</f>
        <v>0</v>
      </c>
      <c r="K12233" s="458"/>
    </row>
    <row r="12234" spans="1:11">
      <c r="A12234" s="450"/>
      <c r="B12234" s="523"/>
      <c r="C12234" s="523"/>
      <c r="D12234" s="523"/>
      <c r="E12234" s="523"/>
      <c r="F12234" s="523"/>
      <c r="G12234" s="523"/>
      <c r="H12234" s="523"/>
      <c r="I12234" s="524"/>
      <c r="J12234" s="523"/>
      <c r="K12234" s="458"/>
    </row>
    <row r="12235" spans="1:11">
      <c r="A12235" s="450"/>
      <c r="B12235" s="1645" t="s">
        <v>1144</v>
      </c>
      <c r="C12235" s="1646"/>
      <c r="D12235" s="1646"/>
      <c r="E12235" s="1646"/>
      <c r="F12235" s="1646"/>
      <c r="G12235" s="1646"/>
      <c r="H12235" s="1646"/>
      <c r="I12235" s="1647"/>
      <c r="J12235" s="573">
        <f>J12231+J12233</f>
        <v>8.4334509090909098</v>
      </c>
      <c r="K12235" s="458"/>
    </row>
    <row r="12236" spans="1:11">
      <c r="A12236" s="450"/>
      <c r="B12236" s="511"/>
      <c r="C12236" s="511"/>
      <c r="D12236" s="511"/>
      <c r="E12236" s="511"/>
      <c r="F12236" s="511"/>
      <c r="G12236" s="511"/>
      <c r="H12236" s="511"/>
      <c r="I12236" s="571"/>
      <c r="J12236" s="511"/>
      <c r="K12236" s="458"/>
    </row>
    <row r="12237" spans="1:11">
      <c r="A12237" s="450"/>
      <c r="B12237" s="589"/>
      <c r="C12237" s="559"/>
      <c r="D12237" s="559"/>
      <c r="E12237" s="559"/>
      <c r="F12237" s="559"/>
      <c r="G12237" s="559"/>
      <c r="H12237" s="559"/>
      <c r="I12237" s="559"/>
      <c r="J12237" s="590"/>
      <c r="K12237" s="458"/>
    </row>
    <row r="12238" spans="1:11">
      <c r="A12238" s="450"/>
      <c r="B12238" s="591"/>
      <c r="C12238" s="592"/>
      <c r="D12238" s="593"/>
      <c r="E12238" s="593"/>
      <c r="F12238" s="594" t="s">
        <v>1119</v>
      </c>
      <c r="G12238" s="595" t="s">
        <v>1119</v>
      </c>
      <c r="H12238" s="592"/>
      <c r="I12238" s="592"/>
      <c r="J12238" s="596"/>
      <c r="K12238" s="458"/>
    </row>
    <row r="12239" spans="1:11">
      <c r="A12239" s="450"/>
      <c r="B12239" s="459"/>
      <c r="C12239" s="459"/>
      <c r="D12239" s="459"/>
      <c r="E12239" s="459"/>
      <c r="F12239" s="459"/>
      <c r="G12239" s="459"/>
      <c r="H12239" s="459"/>
      <c r="I12239" s="459"/>
      <c r="J12239" s="459"/>
      <c r="K12239" s="458"/>
    </row>
    <row r="12240" spans="1:11">
      <c r="A12240" s="450"/>
      <c r="B12240" s="597"/>
      <c r="C12240" s="598"/>
      <c r="D12240" s="598"/>
      <c r="E12240" s="598"/>
      <c r="F12240" s="599"/>
      <c r="G12240" s="600" t="s">
        <v>482</v>
      </c>
      <c r="H12240" s="502"/>
      <c r="I12240" s="502"/>
      <c r="J12240" s="505"/>
      <c r="K12240" s="458"/>
    </row>
    <row r="12241" spans="1:11">
      <c r="A12241" s="450"/>
      <c r="B12241" s="601"/>
      <c r="C12241" s="602"/>
      <c r="D12241" s="602"/>
      <c r="E12241" s="602"/>
      <c r="F12241" s="603"/>
      <c r="G12241" s="1648" t="s">
        <v>1145</v>
      </c>
      <c r="H12241" s="1649"/>
      <c r="I12241" s="1649"/>
      <c r="J12241" s="1650"/>
      <c r="K12241" s="458"/>
    </row>
    <row r="12242" spans="1:11">
      <c r="A12242" s="450"/>
      <c r="B12242" s="604"/>
      <c r="C12242" s="605"/>
      <c r="D12242" s="605"/>
      <c r="E12242" s="605"/>
      <c r="F12242" s="606"/>
      <c r="G12242" s="607"/>
      <c r="H12242" s="1651"/>
      <c r="I12242" s="1652"/>
      <c r="J12242" s="1653"/>
      <c r="K12242" s="458"/>
    </row>
    <row r="12243" spans="1:11" ht="15" thickBot="1">
      <c r="A12243" s="608"/>
      <c r="B12243" s="609"/>
      <c r="C12243" s="609"/>
      <c r="D12243" s="609"/>
      <c r="E12243" s="609"/>
      <c r="F12243" s="609"/>
      <c r="G12243" s="609"/>
      <c r="H12243" s="609"/>
      <c r="I12243" s="609"/>
      <c r="J12243" s="609"/>
      <c r="K12243" s="610"/>
    </row>
    <row r="12244" spans="1:11">
      <c r="A12244" s="447"/>
      <c r="B12244" s="448"/>
      <c r="C12244" s="448"/>
      <c r="D12244" s="448"/>
      <c r="E12244" s="448"/>
      <c r="F12244" s="448"/>
      <c r="G12244" s="448"/>
      <c r="H12244" s="448"/>
      <c r="I12244" s="448"/>
      <c r="J12244" s="448"/>
      <c r="K12244" s="449"/>
    </row>
    <row r="12245" spans="1:11">
      <c r="A12245" s="450"/>
      <c r="B12245" s="451" t="s">
        <v>141</v>
      </c>
      <c r="C12245" s="452"/>
      <c r="D12245" s="453" t="s">
        <v>1105</v>
      </c>
      <c r="E12245" s="454"/>
      <c r="F12245" s="455"/>
      <c r="G12245" s="455"/>
      <c r="H12245" s="456"/>
      <c r="I12245" s="456"/>
      <c r="J12245" s="457"/>
      <c r="K12245" s="458"/>
    </row>
    <row r="12246" spans="1:11">
      <c r="A12246" s="450"/>
      <c r="B12246" s="459"/>
      <c r="C12246" s="459"/>
      <c r="D12246" s="459"/>
      <c r="E12246" s="459"/>
      <c r="F12246" s="459"/>
      <c r="G12246" s="459"/>
      <c r="H12246" s="459"/>
      <c r="I12246" s="459"/>
      <c r="J12246" s="459"/>
      <c r="K12246" s="458"/>
    </row>
    <row r="12247" spans="1:11">
      <c r="A12247" s="450"/>
      <c r="B12247" s="460" t="s">
        <v>1173</v>
      </c>
      <c r="C12247" s="461" t="s">
        <v>1107</v>
      </c>
      <c r="D12247" s="1671" t="s">
        <v>198</v>
      </c>
      <c r="E12247" s="1672"/>
      <c r="F12247" s="1672"/>
      <c r="G12247" s="1672"/>
      <c r="H12247" s="1672"/>
      <c r="I12247" s="1673"/>
      <c r="J12247" s="462" t="s">
        <v>1108</v>
      </c>
      <c r="K12247" s="458"/>
    </row>
    <row r="12248" spans="1:11">
      <c r="A12248" s="450"/>
      <c r="B12248" s="463">
        <v>82003</v>
      </c>
      <c r="C12248" s="464"/>
      <c r="D12248" s="1674" t="s">
        <v>1682</v>
      </c>
      <c r="E12248" s="1675"/>
      <c r="F12248" s="1675"/>
      <c r="G12248" s="1675"/>
      <c r="H12248" s="1675"/>
      <c r="I12248" s="1676"/>
      <c r="J12248" s="468" t="str">
        <f>F12265</f>
        <v>U</v>
      </c>
      <c r="K12248" s="458"/>
    </row>
    <row r="12249" spans="1:11">
      <c r="A12249" s="450"/>
      <c r="B12249" s="469"/>
      <c r="C12249" s="469"/>
      <c r="D12249" s="469"/>
      <c r="E12249" s="469"/>
      <c r="F12249" s="469"/>
      <c r="G12249" s="469"/>
      <c r="H12249" s="469"/>
      <c r="I12249" s="470"/>
      <c r="J12249" s="471"/>
      <c r="K12249" s="458"/>
    </row>
    <row r="12250" spans="1:11">
      <c r="A12250" s="450"/>
      <c r="B12250" s="1648" t="s">
        <v>1111</v>
      </c>
      <c r="C12250" s="1650"/>
      <c r="D12250" s="1679" t="s">
        <v>873</v>
      </c>
      <c r="E12250" s="1681" t="s">
        <v>1112</v>
      </c>
      <c r="F12250" s="472" t="s">
        <v>1113</v>
      </c>
      <c r="G12250" s="473"/>
      <c r="H12250" s="472" t="s">
        <v>1114</v>
      </c>
      <c r="I12250" s="473"/>
      <c r="J12250" s="474" t="s">
        <v>1115</v>
      </c>
      <c r="K12250" s="458"/>
    </row>
    <row r="12251" spans="1:11">
      <c r="A12251" s="450"/>
      <c r="B12251" s="1677"/>
      <c r="C12251" s="1678"/>
      <c r="D12251" s="1680"/>
      <c r="E12251" s="1682"/>
      <c r="F12251" s="475" t="s">
        <v>1116</v>
      </c>
      <c r="G12251" s="475" t="s">
        <v>1117</v>
      </c>
      <c r="H12251" s="475" t="s">
        <v>1116</v>
      </c>
      <c r="I12251" s="476" t="s">
        <v>1117</v>
      </c>
      <c r="J12251" s="477" t="s">
        <v>1118</v>
      </c>
      <c r="K12251" s="458"/>
    </row>
    <row r="12252" spans="1:11">
      <c r="A12252" s="450"/>
      <c r="B12252" s="486"/>
      <c r="C12252" s="487"/>
      <c r="D12252" s="488"/>
      <c r="E12252" s="481"/>
      <c r="F12252" s="481"/>
      <c r="G12252" s="482"/>
      <c r="H12252" s="490"/>
      <c r="I12252" s="484"/>
      <c r="J12252" s="492"/>
      <c r="K12252" s="458"/>
    </row>
    <row r="12253" spans="1:11">
      <c r="A12253" s="450"/>
      <c r="B12253" s="486"/>
      <c r="C12253" s="487"/>
      <c r="D12253" s="488"/>
      <c r="E12253" s="489"/>
      <c r="F12253" s="489"/>
      <c r="G12253" s="489"/>
      <c r="H12253" s="490"/>
      <c r="I12253" s="491"/>
      <c r="J12253" s="492">
        <f>H12253*F12253*E12253+I12253*G12253*E12253</f>
        <v>0</v>
      </c>
      <c r="K12253" s="458"/>
    </row>
    <row r="12254" spans="1:11">
      <c r="A12254" s="450"/>
      <c r="B12254" s="493"/>
      <c r="C12254" s="494"/>
      <c r="D12254" s="495"/>
      <c r="E12254" s="496"/>
      <c r="F12254" s="496"/>
      <c r="G12254" s="496"/>
      <c r="H12254" s="497"/>
      <c r="I12254" s="498"/>
      <c r="J12254" s="492">
        <f>H12254*F12254*E12254+I12254*G12254*E12254</f>
        <v>0</v>
      </c>
      <c r="K12254" s="458"/>
    </row>
    <row r="12255" spans="1:11">
      <c r="A12255" s="450"/>
      <c r="B12255" s="499" t="s">
        <v>1119</v>
      </c>
      <c r="C12255" s="469"/>
      <c r="D12255" s="469"/>
      <c r="E12255" s="469"/>
      <c r="F12255" s="469"/>
      <c r="G12255" s="469"/>
      <c r="H12255" s="469"/>
      <c r="I12255" s="500" t="s">
        <v>138</v>
      </c>
      <c r="J12255" s="501">
        <f>SUM(J12252:J12254)</f>
        <v>0</v>
      </c>
      <c r="K12255" s="458"/>
    </row>
    <row r="12256" spans="1:11">
      <c r="A12256" s="450"/>
      <c r="B12256" s="502"/>
      <c r="C12256" s="502"/>
      <c r="D12256" s="502"/>
      <c r="E12256" s="502"/>
      <c r="F12256" s="502"/>
      <c r="G12256" s="502"/>
      <c r="H12256" s="502"/>
      <c r="I12256" s="503"/>
      <c r="J12256" s="504"/>
      <c r="K12256" s="458"/>
    </row>
    <row r="12257" spans="1:11" ht="20.399999999999999">
      <c r="A12257" s="450"/>
      <c r="B12257" s="1664" t="s">
        <v>1120</v>
      </c>
      <c r="C12257" s="1665"/>
      <c r="D12257" s="1665"/>
      <c r="E12257" s="1666"/>
      <c r="F12257" s="505" t="s">
        <v>873</v>
      </c>
      <c r="G12257" s="506"/>
      <c r="H12257" s="507" t="s">
        <v>560</v>
      </c>
      <c r="I12257" s="508" t="s">
        <v>1121</v>
      </c>
      <c r="J12257" s="509" t="s">
        <v>1122</v>
      </c>
      <c r="K12257" s="458"/>
    </row>
    <row r="12258" spans="1:11">
      <c r="A12258" s="450"/>
      <c r="B12258" s="510"/>
      <c r="C12258" s="511"/>
      <c r="D12258" s="512"/>
      <c r="E12258" s="513"/>
      <c r="F12258" s="514"/>
      <c r="G12258" s="515"/>
      <c r="H12258" s="516"/>
      <c r="I12258" s="484"/>
      <c r="J12258" s="485"/>
      <c r="K12258" s="458"/>
    </row>
    <row r="12259" spans="1:11">
      <c r="A12259" s="450"/>
      <c r="B12259" s="517"/>
      <c r="C12259" s="518"/>
      <c r="D12259" s="459"/>
      <c r="E12259" s="487"/>
      <c r="F12259" s="488"/>
      <c r="G12259" s="519"/>
      <c r="H12259" s="520"/>
      <c r="I12259" s="521"/>
      <c r="J12259" s="492"/>
      <c r="K12259" s="458"/>
    </row>
    <row r="12260" spans="1:11">
      <c r="A12260" s="450"/>
      <c r="B12260" s="517" t="s">
        <v>734</v>
      </c>
      <c r="C12260" s="518"/>
      <c r="D12260" s="459"/>
      <c r="E12260" s="487"/>
      <c r="F12260" s="488"/>
      <c r="G12260" s="519"/>
      <c r="H12260" s="520">
        <v>0.18</v>
      </c>
      <c r="I12260" s="521">
        <f>VLOOKUP(B12260,'MÃO DE OBRA'!$A:$E,5,FALSE)/220</f>
        <v>23.596363636363641</v>
      </c>
      <c r="J12260" s="492">
        <f t="shared" ref="J12260:J12261" si="346">H12260*I12260</f>
        <v>4.2473454545454556</v>
      </c>
      <c r="K12260" s="458"/>
    </row>
    <row r="12261" spans="1:11">
      <c r="A12261" s="450"/>
      <c r="B12261" s="517" t="s">
        <v>741</v>
      </c>
      <c r="C12261" s="518"/>
      <c r="D12261" s="459"/>
      <c r="E12261" s="487"/>
      <c r="F12261" s="488"/>
      <c r="G12261" s="519"/>
      <c r="H12261" s="520">
        <v>0.18</v>
      </c>
      <c r="I12261" s="521">
        <f>VLOOKUP(B12261,'MÃO DE OBRA'!$A:$E,5,FALSE)/220</f>
        <v>14.214</v>
      </c>
      <c r="J12261" s="492">
        <f t="shared" si="346"/>
        <v>2.5585200000000001</v>
      </c>
      <c r="K12261" s="458"/>
    </row>
    <row r="12262" spans="1:11">
      <c r="A12262" s="450"/>
      <c r="B12262" s="517"/>
      <c r="C12262" s="518"/>
      <c r="D12262" s="459"/>
      <c r="E12262" s="487"/>
      <c r="F12262" s="488"/>
      <c r="G12262" s="519"/>
      <c r="H12262" s="520"/>
      <c r="I12262" s="491"/>
      <c r="J12262" s="492">
        <f>H12262*I12262</f>
        <v>0</v>
      </c>
      <c r="K12262" s="458"/>
    </row>
    <row r="12263" spans="1:11">
      <c r="A12263" s="450"/>
      <c r="B12263" s="499" t="s">
        <v>1119</v>
      </c>
      <c r="C12263" s="502"/>
      <c r="D12263" s="502"/>
      <c r="E12263" s="502"/>
      <c r="F12263" s="502"/>
      <c r="G12263" s="502"/>
      <c r="H12263" s="502"/>
      <c r="I12263" s="522" t="s">
        <v>138</v>
      </c>
      <c r="J12263" s="501">
        <f>SUM(J12258:J12262)</f>
        <v>6.8058654545454562</v>
      </c>
      <c r="K12263" s="458"/>
    </row>
    <row r="12264" spans="1:11">
      <c r="A12264" s="450"/>
      <c r="B12264" s="523"/>
      <c r="C12264" s="523"/>
      <c r="D12264" s="523"/>
      <c r="E12264" s="523"/>
      <c r="F12264" s="523"/>
      <c r="G12264" s="523"/>
      <c r="H12264" s="523"/>
      <c r="I12264" s="524"/>
      <c r="J12264" s="523"/>
      <c r="K12264" s="458"/>
    </row>
    <row r="12265" spans="1:11">
      <c r="A12265" s="450"/>
      <c r="B12265" s="525" t="s">
        <v>1123</v>
      </c>
      <c r="C12265" s="526"/>
      <c r="D12265" s="523"/>
      <c r="E12265" s="527">
        <v>1</v>
      </c>
      <c r="F12265" s="528" t="s">
        <v>1563</v>
      </c>
      <c r="G12265" s="506"/>
      <c r="H12265" s="506"/>
      <c r="I12265" s="529" t="s">
        <v>1124</v>
      </c>
      <c r="J12265" s="501">
        <f>J12255+J12263</f>
        <v>6.8058654545454562</v>
      </c>
      <c r="K12265" s="458"/>
    </row>
    <row r="12266" spans="1:11">
      <c r="A12266" s="450"/>
      <c r="B12266" s="530"/>
      <c r="C12266" s="523"/>
      <c r="D12266" s="523"/>
      <c r="E12266" s="531"/>
      <c r="F12266" s="532"/>
      <c r="G12266" s="532"/>
      <c r="H12266" s="532"/>
      <c r="I12266" s="524"/>
      <c r="J12266" s="523"/>
      <c r="K12266" s="458"/>
    </row>
    <row r="12267" spans="1:11" ht="20.399999999999999">
      <c r="A12267" s="450"/>
      <c r="B12267" s="1667" t="s">
        <v>481</v>
      </c>
      <c r="C12267" s="1668"/>
      <c r="D12267" s="1668"/>
      <c r="E12267" s="1669"/>
      <c r="F12267" s="533" t="s">
        <v>873</v>
      </c>
      <c r="G12267" s="534" t="s">
        <v>493</v>
      </c>
      <c r="H12267" s="507" t="s">
        <v>1115</v>
      </c>
      <c r="I12267" s="535" t="s">
        <v>480</v>
      </c>
      <c r="J12267" s="536" t="s">
        <v>482</v>
      </c>
      <c r="K12267" s="458"/>
    </row>
    <row r="12268" spans="1:11">
      <c r="A12268" s="450"/>
      <c r="B12268" s="537"/>
      <c r="C12268" s="538"/>
      <c r="D12268" s="538"/>
      <c r="E12268" s="539"/>
      <c r="F12268" s="540"/>
      <c r="G12268" s="541"/>
      <c r="H12268" s="547"/>
      <c r="I12268" s="543"/>
      <c r="J12268" s="485"/>
      <c r="K12268" s="458"/>
    </row>
    <row r="12269" spans="1:11">
      <c r="A12269" s="450"/>
      <c r="B12269" s="537"/>
      <c r="C12269" s="518"/>
      <c r="D12269" s="518"/>
      <c r="E12269" s="487"/>
      <c r="F12269" s="540"/>
      <c r="G12269" s="541"/>
      <c r="H12269" s="547"/>
      <c r="I12269" s="543"/>
      <c r="J12269" s="492"/>
      <c r="K12269" s="458"/>
    </row>
    <row r="12270" spans="1:11">
      <c r="A12270" s="450"/>
      <c r="B12270" s="517"/>
      <c r="C12270" s="518"/>
      <c r="D12270" s="518"/>
      <c r="E12270" s="487"/>
      <c r="F12270" s="488"/>
      <c r="G12270" s="546"/>
      <c r="H12270" s="547"/>
      <c r="I12270" s="543"/>
      <c r="J12270" s="492">
        <f>H12270*I12270*E12252*F12252</f>
        <v>0</v>
      </c>
      <c r="K12270" s="458"/>
    </row>
    <row r="12271" spans="1:11">
      <c r="A12271" s="450"/>
      <c r="B12271" s="517"/>
      <c r="C12271" s="526"/>
      <c r="D12271" s="526"/>
      <c r="E12271" s="494"/>
      <c r="F12271" s="488"/>
      <c r="G12271" s="468"/>
      <c r="H12271" s="547"/>
      <c r="I12271" s="548"/>
      <c r="J12271" s="492">
        <f>H12271*I12271*E12253*F12253</f>
        <v>0</v>
      </c>
      <c r="K12271" s="458"/>
    </row>
    <row r="12272" spans="1:11">
      <c r="A12272" s="450"/>
      <c r="B12272" s="550" t="s">
        <v>1119</v>
      </c>
      <c r="C12272" s="526"/>
      <c r="D12272" s="526"/>
      <c r="E12272" s="526"/>
      <c r="F12272" s="523"/>
      <c r="G12272" s="526"/>
      <c r="H12272" s="551"/>
      <c r="I12272" s="552" t="s">
        <v>138</v>
      </c>
      <c r="J12272" s="501">
        <f>SUM(J12268:J12271)</f>
        <v>0</v>
      </c>
      <c r="K12272" s="458"/>
    </row>
    <row r="12273" spans="1:11">
      <c r="A12273" s="450"/>
      <c r="B12273" s="553"/>
      <c r="C12273" s="526"/>
      <c r="D12273" s="526"/>
      <c r="E12273" s="554"/>
      <c r="F12273" s="555"/>
      <c r="G12273" s="506"/>
      <c r="H12273" s="506"/>
      <c r="I12273" s="529"/>
      <c r="J12273" s="554"/>
      <c r="K12273" s="458"/>
    </row>
    <row r="12274" spans="1:11" ht="20.399999999999999">
      <c r="A12274" s="450"/>
      <c r="B12274" s="1667" t="s">
        <v>1125</v>
      </c>
      <c r="C12274" s="1668"/>
      <c r="D12274" s="1668"/>
      <c r="E12274" s="1668"/>
      <c r="F12274" s="1669"/>
      <c r="G12274" s="556" t="s">
        <v>494</v>
      </c>
      <c r="H12274" s="506" t="s">
        <v>1126</v>
      </c>
      <c r="I12274" s="557" t="s">
        <v>1115</v>
      </c>
      <c r="J12274" s="509" t="s">
        <v>482</v>
      </c>
      <c r="K12274" s="458"/>
    </row>
    <row r="12275" spans="1:11">
      <c r="A12275" s="450"/>
      <c r="B12275" s="558"/>
      <c r="C12275" s="559"/>
      <c r="D12275" s="560"/>
      <c r="E12275" s="560"/>
      <c r="F12275" s="561"/>
      <c r="G12275" s="489"/>
      <c r="H12275" s="489"/>
      <c r="I12275" s="562"/>
      <c r="J12275" s="492"/>
      <c r="K12275" s="458"/>
    </row>
    <row r="12276" spans="1:11">
      <c r="A12276" s="450"/>
      <c r="B12276" s="563"/>
      <c r="C12276" s="564"/>
      <c r="D12276" s="565"/>
      <c r="E12276" s="565"/>
      <c r="F12276" s="566"/>
      <c r="G12276" s="489"/>
      <c r="H12276" s="489"/>
      <c r="I12276" s="562"/>
      <c r="J12276" s="492"/>
      <c r="K12276" s="458"/>
    </row>
    <row r="12277" spans="1:11">
      <c r="A12277" s="450"/>
      <c r="B12277" s="1670" t="s">
        <v>138</v>
      </c>
      <c r="C12277" s="1670"/>
      <c r="D12277" s="1670"/>
      <c r="E12277" s="1670"/>
      <c r="F12277" s="1670"/>
      <c r="G12277" s="1670"/>
      <c r="H12277" s="1670"/>
      <c r="I12277" s="1670"/>
      <c r="J12277" s="501">
        <f>SUM(J12275:J12276)</f>
        <v>0</v>
      </c>
      <c r="K12277" s="458"/>
    </row>
    <row r="12278" spans="1:11">
      <c r="A12278" s="450"/>
      <c r="B12278" s="567"/>
      <c r="C12278" s="511"/>
      <c r="D12278" s="511"/>
      <c r="E12278" s="568"/>
      <c r="F12278" s="569"/>
      <c r="G12278" s="570"/>
      <c r="H12278" s="570"/>
      <c r="I12278" s="571"/>
      <c r="J12278" s="572"/>
      <c r="K12278" s="458"/>
    </row>
    <row r="12279" spans="1:11">
      <c r="A12279" s="450"/>
      <c r="B12279" s="573" t="s">
        <v>1127</v>
      </c>
      <c r="C12279" s="573"/>
      <c r="D12279" s="550"/>
      <c r="E12279" s="523"/>
      <c r="F12279" s="523"/>
      <c r="G12279" s="523"/>
      <c r="H12279" s="574"/>
      <c r="I12279" s="575"/>
      <c r="J12279" s="639">
        <f>(J12265+J12272+J12277)/E12265</f>
        <v>6.8058654545454562</v>
      </c>
      <c r="K12279" s="458"/>
    </row>
    <row r="12280" spans="1:11">
      <c r="A12280" s="450"/>
      <c r="B12280" s="553"/>
      <c r="C12280" s="526"/>
      <c r="D12280" s="526"/>
      <c r="E12280" s="554"/>
      <c r="F12280" s="555"/>
      <c r="G12280" s="506"/>
      <c r="H12280" s="506"/>
      <c r="I12280" s="529"/>
      <c r="J12280" s="576"/>
      <c r="K12280" s="458"/>
    </row>
    <row r="12281" spans="1:11" ht="20.399999999999999">
      <c r="A12281" s="450"/>
      <c r="B12281" s="1667" t="s">
        <v>1128</v>
      </c>
      <c r="C12281" s="1668"/>
      <c r="D12281" s="1668"/>
      <c r="E12281" s="1668"/>
      <c r="F12281" s="1669"/>
      <c r="G12281" s="556" t="s">
        <v>494</v>
      </c>
      <c r="H12281" s="506" t="s">
        <v>1126</v>
      </c>
      <c r="I12281" s="557" t="s">
        <v>1115</v>
      </c>
      <c r="J12281" s="509" t="s">
        <v>482</v>
      </c>
      <c r="K12281" s="458"/>
    </row>
    <row r="12282" spans="1:11">
      <c r="A12282" s="450"/>
      <c r="B12282" s="558" t="s">
        <v>1683</v>
      </c>
      <c r="C12282" s="559"/>
      <c r="D12282" s="560"/>
      <c r="E12282" s="560"/>
      <c r="F12282" s="561"/>
      <c r="G12282" s="489">
        <v>1</v>
      </c>
      <c r="H12282" s="489" t="s">
        <v>1126</v>
      </c>
      <c r="I12282" s="562">
        <v>6.32</v>
      </c>
      <c r="J12282" s="492">
        <f t="shared" ref="J12282:J12286" si="347">G12282*I12282</f>
        <v>6.32</v>
      </c>
      <c r="K12282" s="458"/>
    </row>
    <row r="12283" spans="1:11">
      <c r="A12283" s="450"/>
      <c r="B12283" s="563"/>
      <c r="C12283" s="564"/>
      <c r="D12283" s="565"/>
      <c r="E12283" s="565"/>
      <c r="F12283" s="566"/>
      <c r="G12283" s="489"/>
      <c r="H12283" s="489"/>
      <c r="I12283" s="562"/>
      <c r="J12283" s="492">
        <f t="shared" si="347"/>
        <v>0</v>
      </c>
      <c r="K12283" s="458"/>
    </row>
    <row r="12284" spans="1:11">
      <c r="A12284" s="450"/>
      <c r="B12284" s="563"/>
      <c r="C12284" s="564"/>
      <c r="D12284" s="565"/>
      <c r="E12284" s="565"/>
      <c r="F12284" s="566"/>
      <c r="G12284" s="489"/>
      <c r="H12284" s="489"/>
      <c r="I12284" s="743"/>
      <c r="J12284" s="492">
        <f t="shared" si="347"/>
        <v>0</v>
      </c>
      <c r="K12284" s="458"/>
    </row>
    <row r="12285" spans="1:11">
      <c r="A12285" s="450"/>
      <c r="B12285" s="563"/>
      <c r="C12285" s="564"/>
      <c r="D12285" s="565"/>
      <c r="E12285" s="565"/>
      <c r="F12285" s="566"/>
      <c r="G12285" s="489"/>
      <c r="H12285" s="489"/>
      <c r="I12285" s="743"/>
      <c r="J12285" s="492">
        <f t="shared" si="347"/>
        <v>0</v>
      </c>
      <c r="K12285" s="458"/>
    </row>
    <row r="12286" spans="1:11">
      <c r="A12286" s="450"/>
      <c r="B12286" s="563"/>
      <c r="C12286" s="564"/>
      <c r="D12286" s="565"/>
      <c r="E12286" s="565"/>
      <c r="F12286" s="566"/>
      <c r="G12286" s="489"/>
      <c r="H12286" s="489"/>
      <c r="I12286" s="743"/>
      <c r="J12286" s="492">
        <f t="shared" si="347"/>
        <v>0</v>
      </c>
      <c r="K12286" s="458"/>
    </row>
    <row r="12287" spans="1:11">
      <c r="A12287" s="450"/>
      <c r="B12287" s="563"/>
      <c r="C12287" s="564"/>
      <c r="D12287" s="565"/>
      <c r="E12287" s="565"/>
      <c r="F12287" s="566"/>
      <c r="G12287" s="489"/>
      <c r="H12287" s="489"/>
      <c r="I12287" s="743"/>
      <c r="J12287" s="492"/>
      <c r="K12287" s="458"/>
    </row>
    <row r="12288" spans="1:11">
      <c r="A12288" s="450"/>
      <c r="B12288" s="563"/>
      <c r="C12288" s="564"/>
      <c r="D12288" s="565"/>
      <c r="E12288" s="565"/>
      <c r="F12288" s="566"/>
      <c r="G12288" s="489"/>
      <c r="H12288" s="489"/>
      <c r="I12288" s="743"/>
      <c r="J12288" s="492"/>
      <c r="K12288" s="458"/>
    </row>
    <row r="12289" spans="1:11">
      <c r="A12289" s="450"/>
      <c r="B12289" s="581"/>
      <c r="C12289" s="523"/>
      <c r="D12289" s="523"/>
      <c r="E12289" s="582"/>
      <c r="F12289" s="583"/>
      <c r="G12289" s="532"/>
      <c r="H12289" s="532"/>
      <c r="I12289" s="524" t="s">
        <v>138</v>
      </c>
      <c r="J12289" s="501">
        <f>SUM(J12282:J12288)</f>
        <v>6.32</v>
      </c>
      <c r="K12289" s="458"/>
    </row>
    <row r="12290" spans="1:11">
      <c r="A12290" s="450"/>
      <c r="B12290" s="584"/>
      <c r="C12290" s="523"/>
      <c r="D12290" s="523"/>
      <c r="E12290" s="582"/>
      <c r="F12290" s="583"/>
      <c r="G12290" s="532"/>
      <c r="H12290" s="532"/>
      <c r="I12290" s="524"/>
      <c r="J12290" s="582"/>
      <c r="K12290" s="458"/>
    </row>
    <row r="12291" spans="1:11" ht="20.399999999999999">
      <c r="A12291" s="450"/>
      <c r="B12291" s="1667" t="s">
        <v>1141</v>
      </c>
      <c r="C12291" s="1668"/>
      <c r="D12291" s="1668"/>
      <c r="E12291" s="1668"/>
      <c r="F12291" s="1669"/>
      <c r="G12291" s="587" t="s">
        <v>494</v>
      </c>
      <c r="H12291" s="506" t="s">
        <v>1115</v>
      </c>
      <c r="I12291" s="557"/>
      <c r="J12291" s="509" t="s">
        <v>482</v>
      </c>
      <c r="K12291" s="458"/>
    </row>
    <row r="12292" spans="1:11">
      <c r="A12292" s="450"/>
      <c r="B12292" s="1654"/>
      <c r="C12292" s="1655"/>
      <c r="D12292" s="1655"/>
      <c r="E12292" s="1655"/>
      <c r="F12292" s="1656"/>
      <c r="G12292" s="489"/>
      <c r="H12292" s="1657"/>
      <c r="I12292" s="1658"/>
      <c r="J12292" s="492"/>
      <c r="K12292" s="458"/>
    </row>
    <row r="12293" spans="1:11">
      <c r="A12293" s="450"/>
      <c r="B12293" s="1659"/>
      <c r="C12293" s="1660"/>
      <c r="D12293" s="1660"/>
      <c r="E12293" s="1660"/>
      <c r="F12293" s="1661"/>
      <c r="G12293" s="496"/>
      <c r="H12293" s="1662"/>
      <c r="I12293" s="1663"/>
      <c r="J12293" s="492"/>
      <c r="K12293" s="458"/>
    </row>
    <row r="12294" spans="1:11">
      <c r="A12294" s="450"/>
      <c r="B12294" s="581"/>
      <c r="C12294" s="523"/>
      <c r="D12294" s="523"/>
      <c r="E12294" s="582"/>
      <c r="F12294" s="583"/>
      <c r="G12294" s="532"/>
      <c r="H12294" s="532"/>
      <c r="I12294" s="524" t="s">
        <v>138</v>
      </c>
      <c r="J12294" s="501">
        <f>SUM(J12292:J12293)</f>
        <v>0</v>
      </c>
      <c r="K12294" s="458"/>
    </row>
    <row r="12295" spans="1:11">
      <c r="A12295" s="450"/>
      <c r="B12295" s="523"/>
      <c r="C12295" s="523"/>
      <c r="D12295" s="523"/>
      <c r="E12295" s="523"/>
      <c r="F12295" s="523"/>
      <c r="G12295" s="523"/>
      <c r="H12295" s="523"/>
      <c r="I12295" s="524"/>
      <c r="J12295" s="523"/>
      <c r="K12295" s="458"/>
    </row>
    <row r="12296" spans="1:11">
      <c r="A12296" s="450"/>
      <c r="B12296" s="1645" t="s">
        <v>1142</v>
      </c>
      <c r="C12296" s="1646"/>
      <c r="D12296" s="1646"/>
      <c r="E12296" s="1646"/>
      <c r="F12296" s="1646"/>
      <c r="G12296" s="1646"/>
      <c r="H12296" s="1646"/>
      <c r="I12296" s="1647"/>
      <c r="J12296" s="573">
        <f>J12294+J12289+J12279</f>
        <v>13.125865454545457</v>
      </c>
      <c r="K12296" s="458"/>
    </row>
    <row r="12297" spans="1:11">
      <c r="A12297" s="450"/>
      <c r="B12297" s="523"/>
      <c r="C12297" s="523"/>
      <c r="D12297" s="523"/>
      <c r="E12297" s="523"/>
      <c r="F12297" s="523"/>
      <c r="G12297" s="523"/>
      <c r="H12297" s="523"/>
      <c r="I12297" s="524"/>
      <c r="J12297" s="523"/>
      <c r="K12297" s="458"/>
    </row>
    <row r="12298" spans="1:11">
      <c r="A12298" s="450"/>
      <c r="B12298" s="1645" t="s">
        <v>1143</v>
      </c>
      <c r="C12298" s="1646"/>
      <c r="D12298" s="1646"/>
      <c r="E12298" s="1646"/>
      <c r="F12298" s="1646"/>
      <c r="G12298" s="1646"/>
      <c r="H12298" s="1646"/>
      <c r="I12298" s="1647"/>
      <c r="J12298" s="501">
        <f>J12296*0</f>
        <v>0</v>
      </c>
      <c r="K12298" s="458"/>
    </row>
    <row r="12299" spans="1:11">
      <c r="A12299" s="450"/>
      <c r="B12299" s="523"/>
      <c r="C12299" s="523"/>
      <c r="D12299" s="523"/>
      <c r="E12299" s="523"/>
      <c r="F12299" s="523"/>
      <c r="G12299" s="523"/>
      <c r="H12299" s="523"/>
      <c r="I12299" s="524"/>
      <c r="J12299" s="523"/>
      <c r="K12299" s="458"/>
    </row>
    <row r="12300" spans="1:11">
      <c r="A12300" s="450"/>
      <c r="B12300" s="1645" t="s">
        <v>1144</v>
      </c>
      <c r="C12300" s="1646"/>
      <c r="D12300" s="1646"/>
      <c r="E12300" s="1646"/>
      <c r="F12300" s="1646"/>
      <c r="G12300" s="1646"/>
      <c r="H12300" s="1646"/>
      <c r="I12300" s="1647"/>
      <c r="J12300" s="573">
        <f>J12296+J12298</f>
        <v>13.125865454545457</v>
      </c>
      <c r="K12300" s="458"/>
    </row>
    <row r="12301" spans="1:11">
      <c r="A12301" s="450"/>
      <c r="B12301" s="511"/>
      <c r="C12301" s="511"/>
      <c r="D12301" s="511"/>
      <c r="E12301" s="511"/>
      <c r="F12301" s="511"/>
      <c r="G12301" s="511"/>
      <c r="H12301" s="511"/>
      <c r="I12301" s="571"/>
      <c r="J12301" s="511"/>
      <c r="K12301" s="458"/>
    </row>
    <row r="12302" spans="1:11">
      <c r="A12302" s="450"/>
      <c r="B12302" s="589"/>
      <c r="C12302" s="559"/>
      <c r="D12302" s="559"/>
      <c r="E12302" s="559"/>
      <c r="F12302" s="559"/>
      <c r="G12302" s="559"/>
      <c r="H12302" s="559"/>
      <c r="I12302" s="559"/>
      <c r="J12302" s="590"/>
      <c r="K12302" s="458"/>
    </row>
    <row r="12303" spans="1:11">
      <c r="A12303" s="450"/>
      <c r="B12303" s="591"/>
      <c r="C12303" s="592"/>
      <c r="D12303" s="593"/>
      <c r="E12303" s="593"/>
      <c r="F12303" s="594" t="s">
        <v>1119</v>
      </c>
      <c r="G12303" s="595" t="s">
        <v>1119</v>
      </c>
      <c r="H12303" s="592"/>
      <c r="I12303" s="592"/>
      <c r="J12303" s="596"/>
      <c r="K12303" s="458"/>
    </row>
    <row r="12304" spans="1:11">
      <c r="A12304" s="450"/>
      <c r="B12304" s="459"/>
      <c r="C12304" s="459"/>
      <c r="D12304" s="459"/>
      <c r="E12304" s="459"/>
      <c r="F12304" s="459"/>
      <c r="G12304" s="459"/>
      <c r="H12304" s="459"/>
      <c r="I12304" s="459"/>
      <c r="J12304" s="459"/>
      <c r="K12304" s="458"/>
    </row>
    <row r="12305" spans="1:11">
      <c r="A12305" s="450"/>
      <c r="B12305" s="597"/>
      <c r="C12305" s="598"/>
      <c r="D12305" s="598"/>
      <c r="E12305" s="598"/>
      <c r="F12305" s="599"/>
      <c r="G12305" s="600" t="s">
        <v>482</v>
      </c>
      <c r="H12305" s="502"/>
      <c r="I12305" s="502"/>
      <c r="J12305" s="505"/>
      <c r="K12305" s="458"/>
    </row>
    <row r="12306" spans="1:11">
      <c r="A12306" s="450"/>
      <c r="B12306" s="601"/>
      <c r="C12306" s="602"/>
      <c r="D12306" s="602"/>
      <c r="E12306" s="602"/>
      <c r="F12306" s="603"/>
      <c r="G12306" s="1648" t="s">
        <v>1145</v>
      </c>
      <c r="H12306" s="1649"/>
      <c r="I12306" s="1649"/>
      <c r="J12306" s="1650"/>
      <c r="K12306" s="458"/>
    </row>
    <row r="12307" spans="1:11">
      <c r="A12307" s="450"/>
      <c r="B12307" s="604"/>
      <c r="C12307" s="605"/>
      <c r="D12307" s="605"/>
      <c r="E12307" s="605"/>
      <c r="F12307" s="606"/>
      <c r="G12307" s="607"/>
      <c r="H12307" s="1651"/>
      <c r="I12307" s="1652"/>
      <c r="J12307" s="1653"/>
      <c r="K12307" s="458"/>
    </row>
    <row r="12308" spans="1:11" ht="15" thickBot="1">
      <c r="A12308" s="608"/>
      <c r="B12308" s="609"/>
      <c r="C12308" s="609"/>
      <c r="D12308" s="609"/>
      <c r="E12308" s="609"/>
      <c r="F12308" s="609"/>
      <c r="G12308" s="609"/>
      <c r="H12308" s="609"/>
      <c r="I12308" s="609"/>
      <c r="J12308" s="609"/>
      <c r="K12308" s="610"/>
    </row>
    <row r="12309" spans="1:11">
      <c r="A12309" s="447"/>
      <c r="B12309" s="448"/>
      <c r="C12309" s="448"/>
      <c r="D12309" s="448"/>
      <c r="E12309" s="448"/>
      <c r="F12309" s="448"/>
      <c r="G12309" s="448"/>
      <c r="H12309" s="448"/>
      <c r="I12309" s="448"/>
      <c r="J12309" s="448"/>
      <c r="K12309" s="449"/>
    </row>
    <row r="12310" spans="1:11">
      <c r="A12310" s="450"/>
      <c r="B12310" s="451" t="s">
        <v>141</v>
      </c>
      <c r="C12310" s="452"/>
      <c r="D12310" s="453" t="s">
        <v>1105</v>
      </c>
      <c r="E12310" s="454"/>
      <c r="F12310" s="455"/>
      <c r="G12310" s="455"/>
      <c r="H12310" s="456"/>
      <c r="I12310" s="456"/>
      <c r="J12310" s="457"/>
      <c r="K12310" s="458"/>
    </row>
    <row r="12311" spans="1:11">
      <c r="A12311" s="450"/>
      <c r="B12311" s="459"/>
      <c r="C12311" s="459"/>
      <c r="D12311" s="459"/>
      <c r="E12311" s="459"/>
      <c r="F12311" s="459"/>
      <c r="G12311" s="459"/>
      <c r="H12311" s="459"/>
      <c r="I12311" s="459"/>
      <c r="J12311" s="459"/>
      <c r="K12311" s="458"/>
    </row>
    <row r="12312" spans="1:11">
      <c r="A12312" s="450"/>
      <c r="B12312" s="460" t="s">
        <v>1173</v>
      </c>
      <c r="C12312" s="461" t="s">
        <v>1107</v>
      </c>
      <c r="D12312" s="1671" t="s">
        <v>198</v>
      </c>
      <c r="E12312" s="1672"/>
      <c r="F12312" s="1672"/>
      <c r="G12312" s="1672"/>
      <c r="H12312" s="1672"/>
      <c r="I12312" s="1673"/>
      <c r="J12312" s="462" t="s">
        <v>1108</v>
      </c>
      <c r="K12312" s="458"/>
    </row>
    <row r="12313" spans="1:11">
      <c r="A12313" s="450"/>
      <c r="B12313" s="463">
        <v>82004</v>
      </c>
      <c r="C12313" s="464"/>
      <c r="D12313" s="1674" t="s">
        <v>1684</v>
      </c>
      <c r="E12313" s="1675"/>
      <c r="F12313" s="1675"/>
      <c r="G12313" s="1675"/>
      <c r="H12313" s="1675"/>
      <c r="I12313" s="1676"/>
      <c r="J12313" s="468" t="str">
        <f>F12330</f>
        <v>U</v>
      </c>
      <c r="K12313" s="458"/>
    </row>
    <row r="12314" spans="1:11">
      <c r="A12314" s="450"/>
      <c r="B12314" s="469"/>
      <c r="C12314" s="469"/>
      <c r="D12314" s="469"/>
      <c r="E12314" s="469"/>
      <c r="F12314" s="469"/>
      <c r="G12314" s="469"/>
      <c r="H12314" s="469"/>
      <c r="I12314" s="470"/>
      <c r="J12314" s="471"/>
      <c r="K12314" s="458"/>
    </row>
    <row r="12315" spans="1:11">
      <c r="A12315" s="450"/>
      <c r="B12315" s="1648" t="s">
        <v>1111</v>
      </c>
      <c r="C12315" s="1650"/>
      <c r="D12315" s="1679" t="s">
        <v>873</v>
      </c>
      <c r="E12315" s="1681" t="s">
        <v>1112</v>
      </c>
      <c r="F12315" s="472" t="s">
        <v>1113</v>
      </c>
      <c r="G12315" s="473"/>
      <c r="H12315" s="472" t="s">
        <v>1114</v>
      </c>
      <c r="I12315" s="473"/>
      <c r="J12315" s="474" t="s">
        <v>1115</v>
      </c>
      <c r="K12315" s="458"/>
    </row>
    <row r="12316" spans="1:11">
      <c r="A12316" s="450"/>
      <c r="B12316" s="1677"/>
      <c r="C12316" s="1678"/>
      <c r="D12316" s="1680"/>
      <c r="E12316" s="1682"/>
      <c r="F12316" s="475" t="s">
        <v>1116</v>
      </c>
      <c r="G12316" s="475" t="s">
        <v>1117</v>
      </c>
      <c r="H12316" s="475" t="s">
        <v>1116</v>
      </c>
      <c r="I12316" s="476" t="s">
        <v>1117</v>
      </c>
      <c r="J12316" s="477" t="s">
        <v>1118</v>
      </c>
      <c r="K12316" s="458"/>
    </row>
    <row r="12317" spans="1:11">
      <c r="A12317" s="450"/>
      <c r="B12317" s="486"/>
      <c r="C12317" s="487"/>
      <c r="D12317" s="488"/>
      <c r="E12317" s="481"/>
      <c r="F12317" s="481"/>
      <c r="G12317" s="482"/>
      <c r="H12317" s="490"/>
      <c r="I12317" s="484"/>
      <c r="J12317" s="492"/>
      <c r="K12317" s="458"/>
    </row>
    <row r="12318" spans="1:11">
      <c r="A12318" s="450"/>
      <c r="B12318" s="486"/>
      <c r="C12318" s="487"/>
      <c r="D12318" s="488"/>
      <c r="E12318" s="489"/>
      <c r="F12318" s="489"/>
      <c r="G12318" s="489"/>
      <c r="H12318" s="490"/>
      <c r="I12318" s="491"/>
      <c r="J12318" s="492">
        <f>H12318*F12318*E12318+I12318*G12318*E12318</f>
        <v>0</v>
      </c>
      <c r="K12318" s="458"/>
    </row>
    <row r="12319" spans="1:11">
      <c r="A12319" s="450"/>
      <c r="B12319" s="493"/>
      <c r="C12319" s="494"/>
      <c r="D12319" s="495"/>
      <c r="E12319" s="496"/>
      <c r="F12319" s="496"/>
      <c r="G12319" s="496"/>
      <c r="H12319" s="497"/>
      <c r="I12319" s="498"/>
      <c r="J12319" s="492">
        <f>H12319*F12319*E12319+I12319*G12319*E12319</f>
        <v>0</v>
      </c>
      <c r="K12319" s="458"/>
    </row>
    <row r="12320" spans="1:11">
      <c r="A12320" s="450"/>
      <c r="B12320" s="499" t="s">
        <v>1119</v>
      </c>
      <c r="C12320" s="469"/>
      <c r="D12320" s="469"/>
      <c r="E12320" s="469"/>
      <c r="F12320" s="469"/>
      <c r="G12320" s="469"/>
      <c r="H12320" s="469"/>
      <c r="I12320" s="500" t="s">
        <v>138</v>
      </c>
      <c r="J12320" s="501">
        <f>SUM(J12317:J12319)</f>
        <v>0</v>
      </c>
      <c r="K12320" s="458"/>
    </row>
    <row r="12321" spans="1:11">
      <c r="A12321" s="450"/>
      <c r="B12321" s="502"/>
      <c r="C12321" s="502"/>
      <c r="D12321" s="502"/>
      <c r="E12321" s="502"/>
      <c r="F12321" s="502"/>
      <c r="G12321" s="502"/>
      <c r="H12321" s="502"/>
      <c r="I12321" s="503"/>
      <c r="J12321" s="504"/>
      <c r="K12321" s="458"/>
    </row>
    <row r="12322" spans="1:11" ht="20.399999999999999">
      <c r="A12322" s="450"/>
      <c r="B12322" s="1664" t="s">
        <v>1120</v>
      </c>
      <c r="C12322" s="1665"/>
      <c r="D12322" s="1665"/>
      <c r="E12322" s="1666"/>
      <c r="F12322" s="505" t="s">
        <v>873</v>
      </c>
      <c r="G12322" s="506"/>
      <c r="H12322" s="507" t="s">
        <v>560</v>
      </c>
      <c r="I12322" s="508" t="s">
        <v>1121</v>
      </c>
      <c r="J12322" s="509" t="s">
        <v>1122</v>
      </c>
      <c r="K12322" s="458"/>
    </row>
    <row r="12323" spans="1:11">
      <c r="A12323" s="450"/>
      <c r="B12323" s="510"/>
      <c r="C12323" s="511"/>
      <c r="D12323" s="512"/>
      <c r="E12323" s="513"/>
      <c r="F12323" s="514"/>
      <c r="G12323" s="515"/>
      <c r="H12323" s="516"/>
      <c r="I12323" s="484"/>
      <c r="J12323" s="485"/>
      <c r="K12323" s="458"/>
    </row>
    <row r="12324" spans="1:11">
      <c r="A12324" s="450"/>
      <c r="B12324" s="517"/>
      <c r="C12324" s="518"/>
      <c r="D12324" s="459"/>
      <c r="E12324" s="487"/>
      <c r="F12324" s="488"/>
      <c r="G12324" s="519"/>
      <c r="H12324" s="520"/>
      <c r="I12324" s="521"/>
      <c r="J12324" s="492"/>
      <c r="K12324" s="458"/>
    </row>
    <row r="12325" spans="1:11">
      <c r="A12325" s="450"/>
      <c r="B12325" s="517" t="s">
        <v>734</v>
      </c>
      <c r="C12325" s="518"/>
      <c r="D12325" s="459"/>
      <c r="E12325" s="487"/>
      <c r="F12325" s="488"/>
      <c r="G12325" s="519"/>
      <c r="H12325" s="520">
        <v>0.23</v>
      </c>
      <c r="I12325" s="521">
        <f>VLOOKUP(B12325,'MÃO DE OBRA'!$A:$E,5,FALSE)/220</f>
        <v>23.596363636363641</v>
      </c>
      <c r="J12325" s="492">
        <f t="shared" ref="J12325:J12326" si="348">H12325*I12325</f>
        <v>5.4271636363636375</v>
      </c>
      <c r="K12325" s="458"/>
    </row>
    <row r="12326" spans="1:11">
      <c r="A12326" s="450"/>
      <c r="B12326" s="517" t="s">
        <v>741</v>
      </c>
      <c r="C12326" s="518"/>
      <c r="D12326" s="459"/>
      <c r="E12326" s="487"/>
      <c r="F12326" s="488"/>
      <c r="G12326" s="519"/>
      <c r="H12326" s="520">
        <v>0.23</v>
      </c>
      <c r="I12326" s="521">
        <f>VLOOKUP(B12326,'MÃO DE OBRA'!$A:$E,5,FALSE)/220</f>
        <v>14.214</v>
      </c>
      <c r="J12326" s="492">
        <f t="shared" si="348"/>
        <v>3.2692200000000002</v>
      </c>
      <c r="K12326" s="458"/>
    </row>
    <row r="12327" spans="1:11">
      <c r="A12327" s="450"/>
      <c r="B12327" s="517"/>
      <c r="C12327" s="518"/>
      <c r="D12327" s="459"/>
      <c r="E12327" s="487"/>
      <c r="F12327" s="488"/>
      <c r="G12327" s="519"/>
      <c r="H12327" s="520"/>
      <c r="I12327" s="491"/>
      <c r="J12327" s="492">
        <f>H12327*I12327</f>
        <v>0</v>
      </c>
      <c r="K12327" s="458"/>
    </row>
    <row r="12328" spans="1:11">
      <c r="A12328" s="450"/>
      <c r="B12328" s="499" t="s">
        <v>1119</v>
      </c>
      <c r="C12328" s="502"/>
      <c r="D12328" s="502"/>
      <c r="E12328" s="502"/>
      <c r="F12328" s="502"/>
      <c r="G12328" s="502"/>
      <c r="H12328" s="502"/>
      <c r="I12328" s="522" t="s">
        <v>138</v>
      </c>
      <c r="J12328" s="501">
        <f>SUM(J12323:J12327)</f>
        <v>8.6963836363636382</v>
      </c>
      <c r="K12328" s="458"/>
    </row>
    <row r="12329" spans="1:11">
      <c r="A12329" s="450"/>
      <c r="B12329" s="523"/>
      <c r="C12329" s="523"/>
      <c r="D12329" s="523"/>
      <c r="E12329" s="523"/>
      <c r="F12329" s="523"/>
      <c r="G12329" s="523"/>
      <c r="H12329" s="523"/>
      <c r="I12329" s="524"/>
      <c r="J12329" s="523"/>
      <c r="K12329" s="458"/>
    </row>
    <row r="12330" spans="1:11">
      <c r="A12330" s="450"/>
      <c r="B12330" s="525" t="s">
        <v>1123</v>
      </c>
      <c r="C12330" s="526"/>
      <c r="D12330" s="523"/>
      <c r="E12330" s="527">
        <v>1</v>
      </c>
      <c r="F12330" s="528" t="s">
        <v>1563</v>
      </c>
      <c r="G12330" s="506"/>
      <c r="H12330" s="506"/>
      <c r="I12330" s="529" t="s">
        <v>1124</v>
      </c>
      <c r="J12330" s="501">
        <f>J12320+J12328</f>
        <v>8.6963836363636382</v>
      </c>
      <c r="K12330" s="458"/>
    </row>
    <row r="12331" spans="1:11">
      <c r="A12331" s="450"/>
      <c r="B12331" s="530"/>
      <c r="C12331" s="523"/>
      <c r="D12331" s="523"/>
      <c r="E12331" s="531"/>
      <c r="F12331" s="532"/>
      <c r="G12331" s="532"/>
      <c r="H12331" s="532"/>
      <c r="I12331" s="524"/>
      <c r="J12331" s="523"/>
      <c r="K12331" s="458"/>
    </row>
    <row r="12332" spans="1:11" ht="20.399999999999999">
      <c r="A12332" s="450"/>
      <c r="B12332" s="1667" t="s">
        <v>481</v>
      </c>
      <c r="C12332" s="1668"/>
      <c r="D12332" s="1668"/>
      <c r="E12332" s="1669"/>
      <c r="F12332" s="533" t="s">
        <v>873</v>
      </c>
      <c r="G12332" s="534" t="s">
        <v>493</v>
      </c>
      <c r="H12332" s="507" t="s">
        <v>1115</v>
      </c>
      <c r="I12332" s="535" t="s">
        <v>480</v>
      </c>
      <c r="J12332" s="536" t="s">
        <v>482</v>
      </c>
      <c r="K12332" s="458"/>
    </row>
    <row r="12333" spans="1:11">
      <c r="A12333" s="450"/>
      <c r="B12333" s="537"/>
      <c r="C12333" s="538"/>
      <c r="D12333" s="538"/>
      <c r="E12333" s="539"/>
      <c r="F12333" s="540"/>
      <c r="G12333" s="541"/>
      <c r="H12333" s="547"/>
      <c r="I12333" s="543"/>
      <c r="J12333" s="485"/>
      <c r="K12333" s="458"/>
    </row>
    <row r="12334" spans="1:11">
      <c r="A12334" s="450"/>
      <c r="B12334" s="537"/>
      <c r="C12334" s="518"/>
      <c r="D12334" s="518"/>
      <c r="E12334" s="487"/>
      <c r="F12334" s="540"/>
      <c r="G12334" s="541"/>
      <c r="H12334" s="547"/>
      <c r="I12334" s="543"/>
      <c r="J12334" s="492"/>
      <c r="K12334" s="458"/>
    </row>
    <row r="12335" spans="1:11">
      <c r="A12335" s="450"/>
      <c r="B12335" s="517"/>
      <c r="C12335" s="518"/>
      <c r="D12335" s="518"/>
      <c r="E12335" s="487"/>
      <c r="F12335" s="488"/>
      <c r="G12335" s="546"/>
      <c r="H12335" s="547"/>
      <c r="I12335" s="543"/>
      <c r="J12335" s="492">
        <f>H12335*I12335*E12317*F12317</f>
        <v>0</v>
      </c>
      <c r="K12335" s="458"/>
    </row>
    <row r="12336" spans="1:11">
      <c r="A12336" s="450"/>
      <c r="B12336" s="517"/>
      <c r="C12336" s="526"/>
      <c r="D12336" s="526"/>
      <c r="E12336" s="494"/>
      <c r="F12336" s="488"/>
      <c r="G12336" s="468"/>
      <c r="H12336" s="547"/>
      <c r="I12336" s="548"/>
      <c r="J12336" s="492">
        <f>H12336*I12336*E12318*F12318</f>
        <v>0</v>
      </c>
      <c r="K12336" s="458"/>
    </row>
    <row r="12337" spans="1:11">
      <c r="A12337" s="450"/>
      <c r="B12337" s="550" t="s">
        <v>1119</v>
      </c>
      <c r="C12337" s="526"/>
      <c r="D12337" s="526"/>
      <c r="E12337" s="526"/>
      <c r="F12337" s="523"/>
      <c r="G12337" s="526"/>
      <c r="H12337" s="551"/>
      <c r="I12337" s="552" t="s">
        <v>138</v>
      </c>
      <c r="J12337" s="501">
        <f>SUM(J12333:J12336)</f>
        <v>0</v>
      </c>
      <c r="K12337" s="458"/>
    </row>
    <row r="12338" spans="1:11">
      <c r="A12338" s="450"/>
      <c r="B12338" s="553"/>
      <c r="C12338" s="526"/>
      <c r="D12338" s="526"/>
      <c r="E12338" s="554"/>
      <c r="F12338" s="555"/>
      <c r="G12338" s="506"/>
      <c r="H12338" s="506"/>
      <c r="I12338" s="529"/>
      <c r="J12338" s="554"/>
      <c r="K12338" s="458"/>
    </row>
    <row r="12339" spans="1:11" ht="20.399999999999999">
      <c r="A12339" s="450"/>
      <c r="B12339" s="1667" t="s">
        <v>1125</v>
      </c>
      <c r="C12339" s="1668"/>
      <c r="D12339" s="1668"/>
      <c r="E12339" s="1668"/>
      <c r="F12339" s="1669"/>
      <c r="G12339" s="556" t="s">
        <v>494</v>
      </c>
      <c r="H12339" s="506" t="s">
        <v>1126</v>
      </c>
      <c r="I12339" s="557" t="s">
        <v>1115</v>
      </c>
      <c r="J12339" s="509" t="s">
        <v>482</v>
      </c>
      <c r="K12339" s="458"/>
    </row>
    <row r="12340" spans="1:11">
      <c r="A12340" s="450"/>
      <c r="B12340" s="558"/>
      <c r="C12340" s="559"/>
      <c r="D12340" s="560"/>
      <c r="E12340" s="560"/>
      <c r="F12340" s="561"/>
      <c r="G12340" s="489"/>
      <c r="H12340" s="489"/>
      <c r="I12340" s="562"/>
      <c r="J12340" s="492"/>
      <c r="K12340" s="458"/>
    </row>
    <row r="12341" spans="1:11">
      <c r="A12341" s="450"/>
      <c r="B12341" s="563"/>
      <c r="C12341" s="564"/>
      <c r="D12341" s="565"/>
      <c r="E12341" s="565"/>
      <c r="F12341" s="566"/>
      <c r="G12341" s="489"/>
      <c r="H12341" s="489"/>
      <c r="I12341" s="562"/>
      <c r="J12341" s="492"/>
      <c r="K12341" s="458"/>
    </row>
    <row r="12342" spans="1:11">
      <c r="A12342" s="450"/>
      <c r="B12342" s="1670" t="s">
        <v>138</v>
      </c>
      <c r="C12342" s="1670"/>
      <c r="D12342" s="1670"/>
      <c r="E12342" s="1670"/>
      <c r="F12342" s="1670"/>
      <c r="G12342" s="1670"/>
      <c r="H12342" s="1670"/>
      <c r="I12342" s="1670"/>
      <c r="J12342" s="501">
        <f>SUM(J12340:J12341)</f>
        <v>0</v>
      </c>
      <c r="K12342" s="458"/>
    </row>
    <row r="12343" spans="1:11">
      <c r="A12343" s="450"/>
      <c r="B12343" s="567"/>
      <c r="C12343" s="511"/>
      <c r="D12343" s="511"/>
      <c r="E12343" s="568"/>
      <c r="F12343" s="569"/>
      <c r="G12343" s="570"/>
      <c r="H12343" s="570"/>
      <c r="I12343" s="571"/>
      <c r="J12343" s="572"/>
      <c r="K12343" s="458"/>
    </row>
    <row r="12344" spans="1:11">
      <c r="A12344" s="450"/>
      <c r="B12344" s="573" t="s">
        <v>1127</v>
      </c>
      <c r="C12344" s="573"/>
      <c r="D12344" s="550"/>
      <c r="E12344" s="523"/>
      <c r="F12344" s="523"/>
      <c r="G12344" s="523"/>
      <c r="H12344" s="574"/>
      <c r="I12344" s="575"/>
      <c r="J12344" s="639">
        <f>(J12330+J12337+J12342)/E12330</f>
        <v>8.6963836363636382</v>
      </c>
      <c r="K12344" s="458"/>
    </row>
    <row r="12345" spans="1:11">
      <c r="A12345" s="450"/>
      <c r="B12345" s="553"/>
      <c r="C12345" s="526"/>
      <c r="D12345" s="526"/>
      <c r="E12345" s="554"/>
      <c r="F12345" s="555"/>
      <c r="G12345" s="506"/>
      <c r="H12345" s="506"/>
      <c r="I12345" s="529"/>
      <c r="J12345" s="576"/>
      <c r="K12345" s="458"/>
    </row>
    <row r="12346" spans="1:11" ht="20.399999999999999">
      <c r="A12346" s="450"/>
      <c r="B12346" s="1667" t="s">
        <v>1128</v>
      </c>
      <c r="C12346" s="1668"/>
      <c r="D12346" s="1668"/>
      <c r="E12346" s="1668"/>
      <c r="F12346" s="1669"/>
      <c r="G12346" s="556" t="s">
        <v>494</v>
      </c>
      <c r="H12346" s="506" t="s">
        <v>1126</v>
      </c>
      <c r="I12346" s="557" t="s">
        <v>1115</v>
      </c>
      <c r="J12346" s="509" t="s">
        <v>482</v>
      </c>
      <c r="K12346" s="458"/>
    </row>
    <row r="12347" spans="1:11">
      <c r="A12347" s="450"/>
      <c r="B12347" s="558" t="s">
        <v>1685</v>
      </c>
      <c r="C12347" s="559"/>
      <c r="D12347" s="560"/>
      <c r="E12347" s="560"/>
      <c r="F12347" s="561"/>
      <c r="G12347" s="489">
        <v>1</v>
      </c>
      <c r="H12347" s="489" t="s">
        <v>1126</v>
      </c>
      <c r="I12347" s="562">
        <v>6.93</v>
      </c>
      <c r="J12347" s="492">
        <f t="shared" ref="J12347:J12351" si="349">G12347*I12347</f>
        <v>6.93</v>
      </c>
      <c r="K12347" s="458"/>
    </row>
    <row r="12348" spans="1:11">
      <c r="A12348" s="450"/>
      <c r="B12348" s="563"/>
      <c r="C12348" s="564"/>
      <c r="D12348" s="565"/>
      <c r="E12348" s="565"/>
      <c r="F12348" s="566"/>
      <c r="G12348" s="489"/>
      <c r="H12348" s="489"/>
      <c r="I12348" s="562"/>
      <c r="J12348" s="492">
        <f t="shared" si="349"/>
        <v>0</v>
      </c>
      <c r="K12348" s="458"/>
    </row>
    <row r="12349" spans="1:11">
      <c r="A12349" s="450"/>
      <c r="B12349" s="563"/>
      <c r="C12349" s="564"/>
      <c r="D12349" s="565"/>
      <c r="E12349" s="565"/>
      <c r="F12349" s="566"/>
      <c r="G12349" s="489"/>
      <c r="H12349" s="489"/>
      <c r="I12349" s="743"/>
      <c r="J12349" s="492">
        <f t="shared" si="349"/>
        <v>0</v>
      </c>
      <c r="K12349" s="458"/>
    </row>
    <row r="12350" spans="1:11">
      <c r="A12350" s="450"/>
      <c r="B12350" s="563"/>
      <c r="C12350" s="564"/>
      <c r="D12350" s="565"/>
      <c r="E12350" s="565"/>
      <c r="F12350" s="566"/>
      <c r="G12350" s="489"/>
      <c r="H12350" s="489"/>
      <c r="I12350" s="743"/>
      <c r="J12350" s="492">
        <f t="shared" si="349"/>
        <v>0</v>
      </c>
      <c r="K12350" s="458"/>
    </row>
    <row r="12351" spans="1:11">
      <c r="A12351" s="450"/>
      <c r="B12351" s="563"/>
      <c r="C12351" s="564"/>
      <c r="D12351" s="565"/>
      <c r="E12351" s="565"/>
      <c r="F12351" s="566"/>
      <c r="G12351" s="489"/>
      <c r="H12351" s="489"/>
      <c r="I12351" s="743"/>
      <c r="J12351" s="492">
        <f t="shared" si="349"/>
        <v>0</v>
      </c>
      <c r="K12351" s="458"/>
    </row>
    <row r="12352" spans="1:11">
      <c r="A12352" s="450"/>
      <c r="B12352" s="563"/>
      <c r="C12352" s="564"/>
      <c r="D12352" s="565"/>
      <c r="E12352" s="565"/>
      <c r="F12352" s="566"/>
      <c r="G12352" s="489"/>
      <c r="H12352" s="489"/>
      <c r="I12352" s="743"/>
      <c r="J12352" s="492"/>
      <c r="K12352" s="458"/>
    </row>
    <row r="12353" spans="1:11">
      <c r="A12353" s="450"/>
      <c r="B12353" s="563"/>
      <c r="C12353" s="564"/>
      <c r="D12353" s="565"/>
      <c r="E12353" s="565"/>
      <c r="F12353" s="566"/>
      <c r="G12353" s="489"/>
      <c r="H12353" s="489"/>
      <c r="I12353" s="743"/>
      <c r="J12353" s="492"/>
      <c r="K12353" s="458"/>
    </row>
    <row r="12354" spans="1:11">
      <c r="A12354" s="450"/>
      <c r="B12354" s="581"/>
      <c r="C12354" s="523"/>
      <c r="D12354" s="523"/>
      <c r="E12354" s="582"/>
      <c r="F12354" s="583"/>
      <c r="G12354" s="532"/>
      <c r="H12354" s="532"/>
      <c r="I12354" s="524" t="s">
        <v>138</v>
      </c>
      <c r="J12354" s="501">
        <f>SUM(J12347:J12353)</f>
        <v>6.93</v>
      </c>
      <c r="K12354" s="458"/>
    </row>
    <row r="12355" spans="1:11">
      <c r="A12355" s="450"/>
      <c r="B12355" s="584"/>
      <c r="C12355" s="523"/>
      <c r="D12355" s="523"/>
      <c r="E12355" s="582"/>
      <c r="F12355" s="583"/>
      <c r="G12355" s="532"/>
      <c r="H12355" s="532"/>
      <c r="I12355" s="524"/>
      <c r="J12355" s="582"/>
      <c r="K12355" s="458"/>
    </row>
    <row r="12356" spans="1:11" ht="20.399999999999999">
      <c r="A12356" s="450"/>
      <c r="B12356" s="1667" t="s">
        <v>1141</v>
      </c>
      <c r="C12356" s="1668"/>
      <c r="D12356" s="1668"/>
      <c r="E12356" s="1668"/>
      <c r="F12356" s="1669"/>
      <c r="G12356" s="587" t="s">
        <v>494</v>
      </c>
      <c r="H12356" s="506" t="s">
        <v>1115</v>
      </c>
      <c r="I12356" s="557"/>
      <c r="J12356" s="509" t="s">
        <v>482</v>
      </c>
      <c r="K12356" s="458"/>
    </row>
    <row r="12357" spans="1:11">
      <c r="A12357" s="450"/>
      <c r="B12357" s="1654"/>
      <c r="C12357" s="1655"/>
      <c r="D12357" s="1655"/>
      <c r="E12357" s="1655"/>
      <c r="F12357" s="1656"/>
      <c r="G12357" s="489"/>
      <c r="H12357" s="1657"/>
      <c r="I12357" s="1658"/>
      <c r="J12357" s="492"/>
      <c r="K12357" s="458"/>
    </row>
    <row r="12358" spans="1:11">
      <c r="A12358" s="450"/>
      <c r="B12358" s="1659"/>
      <c r="C12358" s="1660"/>
      <c r="D12358" s="1660"/>
      <c r="E12358" s="1660"/>
      <c r="F12358" s="1661"/>
      <c r="G12358" s="496"/>
      <c r="H12358" s="1662"/>
      <c r="I12358" s="1663"/>
      <c r="J12358" s="492"/>
      <c r="K12358" s="458"/>
    </row>
    <row r="12359" spans="1:11">
      <c r="A12359" s="450"/>
      <c r="B12359" s="581"/>
      <c r="C12359" s="523"/>
      <c r="D12359" s="523"/>
      <c r="E12359" s="582"/>
      <c r="F12359" s="583"/>
      <c r="G12359" s="532"/>
      <c r="H12359" s="532"/>
      <c r="I12359" s="524" t="s">
        <v>138</v>
      </c>
      <c r="J12359" s="501">
        <f>SUM(J12357:J12358)</f>
        <v>0</v>
      </c>
      <c r="K12359" s="458"/>
    </row>
    <row r="12360" spans="1:11">
      <c r="A12360" s="450"/>
      <c r="B12360" s="523"/>
      <c r="C12360" s="523"/>
      <c r="D12360" s="523"/>
      <c r="E12360" s="523"/>
      <c r="F12360" s="523"/>
      <c r="G12360" s="523"/>
      <c r="H12360" s="523"/>
      <c r="I12360" s="524"/>
      <c r="J12360" s="523"/>
      <c r="K12360" s="458"/>
    </row>
    <row r="12361" spans="1:11">
      <c r="A12361" s="450"/>
      <c r="B12361" s="1645" t="s">
        <v>1142</v>
      </c>
      <c r="C12361" s="1646"/>
      <c r="D12361" s="1646"/>
      <c r="E12361" s="1646"/>
      <c r="F12361" s="1646"/>
      <c r="G12361" s="1646"/>
      <c r="H12361" s="1646"/>
      <c r="I12361" s="1647"/>
      <c r="J12361" s="573">
        <f>J12359+J12354+J12344</f>
        <v>15.626383636363638</v>
      </c>
      <c r="K12361" s="458"/>
    </row>
    <row r="12362" spans="1:11">
      <c r="A12362" s="450"/>
      <c r="B12362" s="523"/>
      <c r="C12362" s="523"/>
      <c r="D12362" s="523"/>
      <c r="E12362" s="523"/>
      <c r="F12362" s="523"/>
      <c r="G12362" s="523"/>
      <c r="H12362" s="523"/>
      <c r="I12362" s="524"/>
      <c r="J12362" s="523"/>
      <c r="K12362" s="458"/>
    </row>
    <row r="12363" spans="1:11">
      <c r="A12363" s="450"/>
      <c r="B12363" s="1645" t="s">
        <v>1143</v>
      </c>
      <c r="C12363" s="1646"/>
      <c r="D12363" s="1646"/>
      <c r="E12363" s="1646"/>
      <c r="F12363" s="1646"/>
      <c r="G12363" s="1646"/>
      <c r="H12363" s="1646"/>
      <c r="I12363" s="1647"/>
      <c r="J12363" s="501">
        <f>J12361*0</f>
        <v>0</v>
      </c>
      <c r="K12363" s="458"/>
    </row>
    <row r="12364" spans="1:11">
      <c r="A12364" s="450"/>
      <c r="B12364" s="523"/>
      <c r="C12364" s="523"/>
      <c r="D12364" s="523"/>
      <c r="E12364" s="523"/>
      <c r="F12364" s="523"/>
      <c r="G12364" s="523"/>
      <c r="H12364" s="523"/>
      <c r="I12364" s="524"/>
      <c r="J12364" s="523"/>
      <c r="K12364" s="458"/>
    </row>
    <row r="12365" spans="1:11">
      <c r="A12365" s="450"/>
      <c r="B12365" s="1645" t="s">
        <v>1144</v>
      </c>
      <c r="C12365" s="1646"/>
      <c r="D12365" s="1646"/>
      <c r="E12365" s="1646"/>
      <c r="F12365" s="1646"/>
      <c r="G12365" s="1646"/>
      <c r="H12365" s="1646"/>
      <c r="I12365" s="1647"/>
      <c r="J12365" s="573">
        <f>J12361+J12363</f>
        <v>15.626383636363638</v>
      </c>
      <c r="K12365" s="458"/>
    </row>
    <row r="12366" spans="1:11">
      <c r="A12366" s="450"/>
      <c r="B12366" s="511"/>
      <c r="C12366" s="511"/>
      <c r="D12366" s="511"/>
      <c r="E12366" s="511"/>
      <c r="F12366" s="511"/>
      <c r="G12366" s="511"/>
      <c r="H12366" s="511"/>
      <c r="I12366" s="571"/>
      <c r="J12366" s="511"/>
      <c r="K12366" s="458"/>
    </row>
    <row r="12367" spans="1:11">
      <c r="A12367" s="450"/>
      <c r="B12367" s="589"/>
      <c r="C12367" s="559"/>
      <c r="D12367" s="559"/>
      <c r="E12367" s="559"/>
      <c r="F12367" s="559"/>
      <c r="G12367" s="559"/>
      <c r="H12367" s="559"/>
      <c r="I12367" s="559"/>
      <c r="J12367" s="590"/>
      <c r="K12367" s="458"/>
    </row>
    <row r="12368" spans="1:11">
      <c r="A12368" s="450"/>
      <c r="B12368" s="591"/>
      <c r="C12368" s="592"/>
      <c r="D12368" s="593"/>
      <c r="E12368" s="593"/>
      <c r="F12368" s="594" t="s">
        <v>1119</v>
      </c>
      <c r="G12368" s="595" t="s">
        <v>1119</v>
      </c>
      <c r="H12368" s="592"/>
      <c r="I12368" s="592"/>
      <c r="J12368" s="596"/>
      <c r="K12368" s="458"/>
    </row>
    <row r="12369" spans="1:11">
      <c r="A12369" s="450"/>
      <c r="B12369" s="459"/>
      <c r="C12369" s="459"/>
      <c r="D12369" s="459"/>
      <c r="E12369" s="459"/>
      <c r="F12369" s="459"/>
      <c r="G12369" s="459"/>
      <c r="H12369" s="459"/>
      <c r="I12369" s="459"/>
      <c r="J12369" s="459"/>
      <c r="K12369" s="458"/>
    </row>
    <row r="12370" spans="1:11">
      <c r="A12370" s="450"/>
      <c r="B12370" s="597"/>
      <c r="C12370" s="598"/>
      <c r="D12370" s="598"/>
      <c r="E12370" s="598"/>
      <c r="F12370" s="599"/>
      <c r="G12370" s="600" t="s">
        <v>482</v>
      </c>
      <c r="H12370" s="502"/>
      <c r="I12370" s="502"/>
      <c r="J12370" s="505"/>
      <c r="K12370" s="458"/>
    </row>
    <row r="12371" spans="1:11">
      <c r="A12371" s="450"/>
      <c r="B12371" s="601"/>
      <c r="C12371" s="602"/>
      <c r="D12371" s="602"/>
      <c r="E12371" s="602"/>
      <c r="F12371" s="603"/>
      <c r="G12371" s="1648" t="s">
        <v>1145</v>
      </c>
      <c r="H12371" s="1649"/>
      <c r="I12371" s="1649"/>
      <c r="J12371" s="1650"/>
      <c r="K12371" s="458"/>
    </row>
    <row r="12372" spans="1:11">
      <c r="A12372" s="450"/>
      <c r="B12372" s="604"/>
      <c r="C12372" s="605"/>
      <c r="D12372" s="605"/>
      <c r="E12372" s="605"/>
      <c r="F12372" s="606"/>
      <c r="G12372" s="607"/>
      <c r="H12372" s="1651"/>
      <c r="I12372" s="1652"/>
      <c r="J12372" s="1653"/>
      <c r="K12372" s="458"/>
    </row>
    <row r="12373" spans="1:11" ht="15" thickBot="1">
      <c r="A12373" s="608"/>
      <c r="B12373" s="609"/>
      <c r="C12373" s="609"/>
      <c r="D12373" s="609"/>
      <c r="E12373" s="609"/>
      <c r="F12373" s="609"/>
      <c r="G12373" s="609"/>
      <c r="H12373" s="609"/>
      <c r="I12373" s="609"/>
      <c r="J12373" s="609"/>
      <c r="K12373" s="610"/>
    </row>
    <row r="12374" spans="1:11">
      <c r="A12374" s="447"/>
      <c r="B12374" s="448"/>
      <c r="C12374" s="448"/>
      <c r="D12374" s="448"/>
      <c r="E12374" s="448"/>
      <c r="F12374" s="448"/>
      <c r="G12374" s="448"/>
      <c r="H12374" s="448"/>
      <c r="I12374" s="448"/>
      <c r="J12374" s="448"/>
      <c r="K12374" s="449"/>
    </row>
    <row r="12375" spans="1:11">
      <c r="A12375" s="450"/>
      <c r="B12375" s="451" t="s">
        <v>141</v>
      </c>
      <c r="C12375" s="452"/>
      <c r="D12375" s="453" t="s">
        <v>1105</v>
      </c>
      <c r="E12375" s="454"/>
      <c r="F12375" s="455"/>
      <c r="G12375" s="455"/>
      <c r="H12375" s="456"/>
      <c r="I12375" s="456"/>
      <c r="J12375" s="457"/>
      <c r="K12375" s="458"/>
    </row>
    <row r="12376" spans="1:11">
      <c r="A12376" s="450"/>
      <c r="B12376" s="459"/>
      <c r="C12376" s="459"/>
      <c r="D12376" s="459"/>
      <c r="E12376" s="459"/>
      <c r="F12376" s="459"/>
      <c r="G12376" s="459"/>
      <c r="H12376" s="459"/>
      <c r="I12376" s="459"/>
      <c r="J12376" s="459"/>
      <c r="K12376" s="458"/>
    </row>
    <row r="12377" spans="1:11">
      <c r="A12377" s="450"/>
      <c r="B12377" s="460" t="s">
        <v>1146</v>
      </c>
      <c r="C12377" s="461" t="s">
        <v>1107</v>
      </c>
      <c r="D12377" s="1671" t="s">
        <v>198</v>
      </c>
      <c r="E12377" s="1672"/>
      <c r="F12377" s="1672"/>
      <c r="G12377" s="1672"/>
      <c r="H12377" s="1672"/>
      <c r="I12377" s="1673"/>
      <c r="J12377" s="462" t="s">
        <v>1108</v>
      </c>
      <c r="K12377" s="458"/>
    </row>
    <row r="12378" spans="1:11">
      <c r="A12378" s="450"/>
      <c r="B12378" s="463">
        <v>50401</v>
      </c>
      <c r="C12378" s="464"/>
      <c r="D12378" s="1674" t="s">
        <v>1686</v>
      </c>
      <c r="E12378" s="1675"/>
      <c r="F12378" s="1675"/>
      <c r="G12378" s="1675"/>
      <c r="H12378" s="1675"/>
      <c r="I12378" s="1676"/>
      <c r="J12378" s="468" t="str">
        <f>F12395</f>
        <v>M</v>
      </c>
      <c r="K12378" s="458"/>
    </row>
    <row r="12379" spans="1:11">
      <c r="A12379" s="450"/>
      <c r="B12379" s="469"/>
      <c r="C12379" s="469"/>
      <c r="D12379" s="469"/>
      <c r="E12379" s="469"/>
      <c r="F12379" s="469"/>
      <c r="G12379" s="469"/>
      <c r="H12379" s="469"/>
      <c r="I12379" s="470"/>
      <c r="J12379" s="471"/>
      <c r="K12379" s="458"/>
    </row>
    <row r="12380" spans="1:11">
      <c r="A12380" s="450"/>
      <c r="B12380" s="1648" t="s">
        <v>1111</v>
      </c>
      <c r="C12380" s="1650"/>
      <c r="D12380" s="1679" t="s">
        <v>873</v>
      </c>
      <c r="E12380" s="1681" t="s">
        <v>1112</v>
      </c>
      <c r="F12380" s="472" t="s">
        <v>1113</v>
      </c>
      <c r="G12380" s="473"/>
      <c r="H12380" s="472" t="s">
        <v>1114</v>
      </c>
      <c r="I12380" s="473"/>
      <c r="J12380" s="474" t="s">
        <v>1115</v>
      </c>
      <c r="K12380" s="458"/>
    </row>
    <row r="12381" spans="1:11">
      <c r="A12381" s="450"/>
      <c r="B12381" s="1677"/>
      <c r="C12381" s="1678"/>
      <c r="D12381" s="1680"/>
      <c r="E12381" s="1682"/>
      <c r="F12381" s="475" t="s">
        <v>1116</v>
      </c>
      <c r="G12381" s="475" t="s">
        <v>1117</v>
      </c>
      <c r="H12381" s="475" t="s">
        <v>1116</v>
      </c>
      <c r="I12381" s="476" t="s">
        <v>1117</v>
      </c>
      <c r="J12381" s="477" t="s">
        <v>1118</v>
      </c>
      <c r="K12381" s="458"/>
    </row>
    <row r="12382" spans="1:11">
      <c r="A12382" s="450"/>
      <c r="B12382" s="486"/>
      <c r="C12382" s="487"/>
      <c r="D12382" s="488"/>
      <c r="E12382" s="481"/>
      <c r="F12382" s="481"/>
      <c r="G12382" s="482"/>
      <c r="H12382" s="490"/>
      <c r="I12382" s="484"/>
      <c r="J12382" s="492"/>
      <c r="K12382" s="458"/>
    </row>
    <row r="12383" spans="1:11">
      <c r="A12383" s="450"/>
      <c r="B12383" s="486"/>
      <c r="C12383" s="487"/>
      <c r="D12383" s="488"/>
      <c r="E12383" s="489"/>
      <c r="F12383" s="489"/>
      <c r="G12383" s="489"/>
      <c r="H12383" s="490"/>
      <c r="I12383" s="491"/>
      <c r="J12383" s="492">
        <f>H12383*F12383*E12383+I12383*G12383*E12383</f>
        <v>0</v>
      </c>
      <c r="K12383" s="458"/>
    </row>
    <row r="12384" spans="1:11">
      <c r="A12384" s="450"/>
      <c r="B12384" s="493"/>
      <c r="C12384" s="494"/>
      <c r="D12384" s="495"/>
      <c r="E12384" s="496"/>
      <c r="F12384" s="496"/>
      <c r="G12384" s="496"/>
      <c r="H12384" s="497"/>
      <c r="I12384" s="498"/>
      <c r="J12384" s="492">
        <f>H12384*F12384*E12384+I12384*G12384*E12384</f>
        <v>0</v>
      </c>
      <c r="K12384" s="458"/>
    </row>
    <row r="12385" spans="1:11">
      <c r="A12385" s="450"/>
      <c r="B12385" s="499" t="s">
        <v>1119</v>
      </c>
      <c r="C12385" s="469"/>
      <c r="D12385" s="469"/>
      <c r="E12385" s="469"/>
      <c r="F12385" s="469"/>
      <c r="G12385" s="469"/>
      <c r="H12385" s="469"/>
      <c r="I12385" s="500" t="s">
        <v>138</v>
      </c>
      <c r="J12385" s="501">
        <f>SUM(J12382:J12384)</f>
        <v>0</v>
      </c>
      <c r="K12385" s="458"/>
    </row>
    <row r="12386" spans="1:11">
      <c r="A12386" s="450"/>
      <c r="B12386" s="502"/>
      <c r="C12386" s="502"/>
      <c r="D12386" s="502"/>
      <c r="E12386" s="502"/>
      <c r="F12386" s="502"/>
      <c r="G12386" s="502"/>
      <c r="H12386" s="502"/>
      <c r="I12386" s="503"/>
      <c r="J12386" s="504"/>
      <c r="K12386" s="458"/>
    </row>
    <row r="12387" spans="1:11" ht="20.399999999999999">
      <c r="A12387" s="450"/>
      <c r="B12387" s="1664" t="s">
        <v>1120</v>
      </c>
      <c r="C12387" s="1665"/>
      <c r="D12387" s="1665"/>
      <c r="E12387" s="1666"/>
      <c r="F12387" s="505" t="s">
        <v>873</v>
      </c>
      <c r="G12387" s="506"/>
      <c r="H12387" s="507" t="s">
        <v>560</v>
      </c>
      <c r="I12387" s="508" t="s">
        <v>1121</v>
      </c>
      <c r="J12387" s="509" t="s">
        <v>1122</v>
      </c>
      <c r="K12387" s="458"/>
    </row>
    <row r="12388" spans="1:11">
      <c r="A12388" s="450"/>
      <c r="B12388" s="510"/>
      <c r="C12388" s="511"/>
      <c r="D12388" s="512"/>
      <c r="E12388" s="513"/>
      <c r="F12388" s="514"/>
      <c r="G12388" s="515"/>
      <c r="H12388" s="516"/>
      <c r="I12388" s="484"/>
      <c r="J12388" s="485"/>
      <c r="K12388" s="458"/>
    </row>
    <row r="12389" spans="1:11">
      <c r="A12389" s="450"/>
      <c r="B12389" s="517"/>
      <c r="C12389" s="518"/>
      <c r="D12389" s="459"/>
      <c r="E12389" s="487"/>
      <c r="F12389" s="488"/>
      <c r="G12389" s="519"/>
      <c r="H12389" s="520"/>
      <c r="I12389" s="521"/>
      <c r="J12389" s="492"/>
      <c r="K12389" s="458"/>
    </row>
    <row r="12390" spans="1:11">
      <c r="A12390" s="450"/>
      <c r="B12390" s="517" t="s">
        <v>734</v>
      </c>
      <c r="C12390" s="518"/>
      <c r="D12390" s="459"/>
      <c r="E12390" s="487"/>
      <c r="F12390" s="488"/>
      <c r="G12390" s="519"/>
      <c r="H12390" s="520">
        <v>1</v>
      </c>
      <c r="I12390" s="521">
        <f>VLOOKUP(B12390,'MÃO DE OBRA'!$A:$E,5,FALSE)/220</f>
        <v>23.596363636363641</v>
      </c>
      <c r="J12390" s="492">
        <f t="shared" ref="J12390:J12391" si="350">H12390*I12390</f>
        <v>23.596363636363641</v>
      </c>
      <c r="K12390" s="458"/>
    </row>
    <row r="12391" spans="1:11">
      <c r="A12391" s="450"/>
      <c r="B12391" s="517" t="s">
        <v>741</v>
      </c>
      <c r="C12391" s="518"/>
      <c r="D12391" s="459"/>
      <c r="E12391" s="487"/>
      <c r="F12391" s="488"/>
      <c r="G12391" s="519"/>
      <c r="H12391" s="520">
        <v>1</v>
      </c>
      <c r="I12391" s="521">
        <f>VLOOKUP(B12391,'MÃO DE OBRA'!$A:$E,5,FALSE)/220</f>
        <v>14.214</v>
      </c>
      <c r="J12391" s="492">
        <f t="shared" si="350"/>
        <v>14.214</v>
      </c>
      <c r="K12391" s="458"/>
    </row>
    <row r="12392" spans="1:11">
      <c r="A12392" s="450"/>
      <c r="B12392" s="517"/>
      <c r="C12392" s="518"/>
      <c r="D12392" s="459"/>
      <c r="E12392" s="487"/>
      <c r="F12392" s="488"/>
      <c r="G12392" s="519"/>
      <c r="H12392" s="520"/>
      <c r="I12392" s="491"/>
      <c r="J12392" s="492">
        <f>H12392*I12392</f>
        <v>0</v>
      </c>
      <c r="K12392" s="458"/>
    </row>
    <row r="12393" spans="1:11">
      <c r="A12393" s="450"/>
      <c r="B12393" s="499" t="s">
        <v>1119</v>
      </c>
      <c r="C12393" s="502"/>
      <c r="D12393" s="502"/>
      <c r="E12393" s="502"/>
      <c r="F12393" s="502"/>
      <c r="G12393" s="502"/>
      <c r="H12393" s="502"/>
      <c r="I12393" s="522" t="s">
        <v>138</v>
      </c>
      <c r="J12393" s="501">
        <f>SUM(J12388:J12392)</f>
        <v>37.81036363636364</v>
      </c>
      <c r="K12393" s="458"/>
    </row>
    <row r="12394" spans="1:11">
      <c r="A12394" s="450"/>
      <c r="B12394" s="523"/>
      <c r="C12394" s="523"/>
      <c r="D12394" s="523"/>
      <c r="E12394" s="523"/>
      <c r="F12394" s="523"/>
      <c r="G12394" s="523"/>
      <c r="H12394" s="523"/>
      <c r="I12394" s="524"/>
      <c r="J12394" s="523"/>
      <c r="K12394" s="458"/>
    </row>
    <row r="12395" spans="1:11">
      <c r="A12395" s="450"/>
      <c r="B12395" s="525" t="s">
        <v>1123</v>
      </c>
      <c r="C12395" s="526"/>
      <c r="D12395" s="523"/>
      <c r="E12395" s="527">
        <v>1</v>
      </c>
      <c r="F12395" s="528" t="s">
        <v>1221</v>
      </c>
      <c r="G12395" s="506"/>
      <c r="H12395" s="506"/>
      <c r="I12395" s="529" t="s">
        <v>1124</v>
      </c>
      <c r="J12395" s="501">
        <f>J12385+J12393</f>
        <v>37.81036363636364</v>
      </c>
      <c r="K12395" s="458"/>
    </row>
    <row r="12396" spans="1:11">
      <c r="A12396" s="450"/>
      <c r="B12396" s="530"/>
      <c r="C12396" s="523"/>
      <c r="D12396" s="523"/>
      <c r="E12396" s="531"/>
      <c r="F12396" s="532"/>
      <c r="G12396" s="532"/>
      <c r="H12396" s="532"/>
      <c r="I12396" s="524"/>
      <c r="J12396" s="523"/>
      <c r="K12396" s="458"/>
    </row>
    <row r="12397" spans="1:11" ht="20.399999999999999">
      <c r="A12397" s="450"/>
      <c r="B12397" s="1667" t="s">
        <v>481</v>
      </c>
      <c r="C12397" s="1668"/>
      <c r="D12397" s="1668"/>
      <c r="E12397" s="1669"/>
      <c r="F12397" s="533" t="s">
        <v>873</v>
      </c>
      <c r="G12397" s="534" t="s">
        <v>493</v>
      </c>
      <c r="H12397" s="507" t="s">
        <v>1115</v>
      </c>
      <c r="I12397" s="535" t="s">
        <v>480</v>
      </c>
      <c r="J12397" s="536" t="s">
        <v>482</v>
      </c>
      <c r="K12397" s="458"/>
    </row>
    <row r="12398" spans="1:11">
      <c r="A12398" s="450"/>
      <c r="B12398" s="537"/>
      <c r="C12398" s="538"/>
      <c r="D12398" s="538"/>
      <c r="E12398" s="539"/>
      <c r="F12398" s="540"/>
      <c r="G12398" s="541"/>
      <c r="H12398" s="547"/>
      <c r="I12398" s="543"/>
      <c r="J12398" s="485"/>
      <c r="K12398" s="458"/>
    </row>
    <row r="12399" spans="1:11">
      <c r="A12399" s="450"/>
      <c r="B12399" s="537"/>
      <c r="C12399" s="518"/>
      <c r="D12399" s="518"/>
      <c r="E12399" s="487"/>
      <c r="F12399" s="540"/>
      <c r="G12399" s="541"/>
      <c r="H12399" s="547"/>
      <c r="I12399" s="543"/>
      <c r="J12399" s="492"/>
      <c r="K12399" s="458"/>
    </row>
    <row r="12400" spans="1:11">
      <c r="A12400" s="450"/>
      <c r="B12400" s="517"/>
      <c r="C12400" s="518"/>
      <c r="D12400" s="518"/>
      <c r="E12400" s="487"/>
      <c r="F12400" s="488"/>
      <c r="G12400" s="546"/>
      <c r="H12400" s="547"/>
      <c r="I12400" s="543"/>
      <c r="J12400" s="492">
        <f>H12400*I12400*E12382*F12382</f>
        <v>0</v>
      </c>
      <c r="K12400" s="458"/>
    </row>
    <row r="12401" spans="1:11">
      <c r="A12401" s="450"/>
      <c r="B12401" s="517"/>
      <c r="C12401" s="526"/>
      <c r="D12401" s="526"/>
      <c r="E12401" s="494"/>
      <c r="F12401" s="488"/>
      <c r="G12401" s="468"/>
      <c r="H12401" s="547"/>
      <c r="I12401" s="548"/>
      <c r="J12401" s="492">
        <f>H12401*I12401*E12383*F12383</f>
        <v>0</v>
      </c>
      <c r="K12401" s="458"/>
    </row>
    <row r="12402" spans="1:11">
      <c r="A12402" s="450"/>
      <c r="B12402" s="550" t="s">
        <v>1119</v>
      </c>
      <c r="C12402" s="526"/>
      <c r="D12402" s="526"/>
      <c r="E12402" s="526"/>
      <c r="F12402" s="523"/>
      <c r="G12402" s="526"/>
      <c r="H12402" s="551"/>
      <c r="I12402" s="552" t="s">
        <v>138</v>
      </c>
      <c r="J12402" s="501">
        <f>SUM(J12398:J12401)</f>
        <v>0</v>
      </c>
      <c r="K12402" s="458"/>
    </row>
    <row r="12403" spans="1:11">
      <c r="A12403" s="450"/>
      <c r="B12403" s="553"/>
      <c r="C12403" s="526"/>
      <c r="D12403" s="526"/>
      <c r="E12403" s="554"/>
      <c r="F12403" s="555"/>
      <c r="G12403" s="506"/>
      <c r="H12403" s="506"/>
      <c r="I12403" s="529"/>
      <c r="J12403" s="554"/>
      <c r="K12403" s="458"/>
    </row>
    <row r="12404" spans="1:11" ht="20.399999999999999">
      <c r="A12404" s="450"/>
      <c r="B12404" s="1667" t="s">
        <v>1125</v>
      </c>
      <c r="C12404" s="1668"/>
      <c r="D12404" s="1668"/>
      <c r="E12404" s="1668"/>
      <c r="F12404" s="1669"/>
      <c r="G12404" s="556" t="s">
        <v>494</v>
      </c>
      <c r="H12404" s="506" t="s">
        <v>1126</v>
      </c>
      <c r="I12404" s="557" t="s">
        <v>1115</v>
      </c>
      <c r="J12404" s="509" t="s">
        <v>482</v>
      </c>
      <c r="K12404" s="458"/>
    </row>
    <row r="12405" spans="1:11">
      <c r="A12405" s="450"/>
      <c r="B12405" s="558"/>
      <c r="C12405" s="559"/>
      <c r="D12405" s="560"/>
      <c r="E12405" s="560"/>
      <c r="F12405" s="561"/>
      <c r="G12405" s="489"/>
      <c r="H12405" s="489"/>
      <c r="I12405" s="562"/>
      <c r="J12405" s="492"/>
      <c r="K12405" s="458"/>
    </row>
    <row r="12406" spans="1:11">
      <c r="A12406" s="450"/>
      <c r="B12406" s="563"/>
      <c r="C12406" s="564"/>
      <c r="D12406" s="565"/>
      <c r="E12406" s="565"/>
      <c r="F12406" s="566"/>
      <c r="G12406" s="489"/>
      <c r="H12406" s="489"/>
      <c r="I12406" s="562"/>
      <c r="J12406" s="492"/>
      <c r="K12406" s="458"/>
    </row>
    <row r="12407" spans="1:11">
      <c r="A12407" s="450"/>
      <c r="B12407" s="1670" t="s">
        <v>138</v>
      </c>
      <c r="C12407" s="1670"/>
      <c r="D12407" s="1670"/>
      <c r="E12407" s="1670"/>
      <c r="F12407" s="1670"/>
      <c r="G12407" s="1670"/>
      <c r="H12407" s="1670"/>
      <c r="I12407" s="1670"/>
      <c r="J12407" s="501">
        <f>SUM(J12405:J12406)</f>
        <v>0</v>
      </c>
      <c r="K12407" s="458"/>
    </row>
    <row r="12408" spans="1:11">
      <c r="A12408" s="450"/>
      <c r="B12408" s="567"/>
      <c r="C12408" s="511"/>
      <c r="D12408" s="511"/>
      <c r="E12408" s="568"/>
      <c r="F12408" s="569"/>
      <c r="G12408" s="570"/>
      <c r="H12408" s="570"/>
      <c r="I12408" s="571"/>
      <c r="J12408" s="572"/>
      <c r="K12408" s="458"/>
    </row>
    <row r="12409" spans="1:11">
      <c r="A12409" s="450"/>
      <c r="B12409" s="573" t="s">
        <v>1127</v>
      </c>
      <c r="C12409" s="573"/>
      <c r="D12409" s="550"/>
      <c r="E12409" s="523"/>
      <c r="F12409" s="523"/>
      <c r="G12409" s="523"/>
      <c r="H12409" s="574"/>
      <c r="I12409" s="575"/>
      <c r="J12409" s="639">
        <f>(J12395+J12402+J12407)/E12395</f>
        <v>37.81036363636364</v>
      </c>
      <c r="K12409" s="458"/>
    </row>
    <row r="12410" spans="1:11">
      <c r="A12410" s="450"/>
      <c r="B12410" s="553"/>
      <c r="C12410" s="526"/>
      <c r="D12410" s="526"/>
      <c r="E12410" s="554"/>
      <c r="F12410" s="555"/>
      <c r="G12410" s="506"/>
      <c r="H12410" s="506"/>
      <c r="I12410" s="529"/>
      <c r="J12410" s="576"/>
      <c r="K12410" s="458"/>
    </row>
    <row r="12411" spans="1:11" ht="20.399999999999999">
      <c r="A12411" s="450"/>
      <c r="B12411" s="1667" t="s">
        <v>1128</v>
      </c>
      <c r="C12411" s="1668"/>
      <c r="D12411" s="1668"/>
      <c r="E12411" s="1668"/>
      <c r="F12411" s="1669"/>
      <c r="G12411" s="556" t="s">
        <v>494</v>
      </c>
      <c r="H12411" s="506" t="s">
        <v>1126</v>
      </c>
      <c r="I12411" s="557" t="s">
        <v>1115</v>
      </c>
      <c r="J12411" s="509" t="s">
        <v>482</v>
      </c>
      <c r="K12411" s="458"/>
    </row>
    <row r="12412" spans="1:11">
      <c r="A12412" s="450"/>
      <c r="B12412" s="558" t="s">
        <v>1687</v>
      </c>
      <c r="C12412" s="559"/>
      <c r="D12412" s="560"/>
      <c r="E12412" s="560"/>
      <c r="F12412" s="561"/>
      <c r="G12412" s="489">
        <v>1.1000000000000001</v>
      </c>
      <c r="H12412" s="489" t="s">
        <v>1221</v>
      </c>
      <c r="I12412" s="562">
        <v>34.99</v>
      </c>
      <c r="J12412" s="492">
        <f t="shared" ref="J12412:J12416" si="351">G12412*I12412</f>
        <v>38.489000000000004</v>
      </c>
      <c r="K12412" s="458"/>
    </row>
    <row r="12413" spans="1:11">
      <c r="A12413" s="450"/>
      <c r="B12413" s="563"/>
      <c r="C12413" s="564"/>
      <c r="D12413" s="565"/>
      <c r="E12413" s="565"/>
      <c r="F12413" s="566"/>
      <c r="G12413" s="489"/>
      <c r="H12413" s="489"/>
      <c r="I12413" s="562"/>
      <c r="J12413" s="492">
        <f t="shared" si="351"/>
        <v>0</v>
      </c>
      <c r="K12413" s="458"/>
    </row>
    <row r="12414" spans="1:11">
      <c r="A12414" s="450"/>
      <c r="B12414" s="563"/>
      <c r="C12414" s="564"/>
      <c r="D12414" s="565"/>
      <c r="E12414" s="565"/>
      <c r="F12414" s="566"/>
      <c r="G12414" s="489"/>
      <c r="H12414" s="489"/>
      <c r="I12414" s="743"/>
      <c r="J12414" s="492">
        <f t="shared" si="351"/>
        <v>0</v>
      </c>
      <c r="K12414" s="458"/>
    </row>
    <row r="12415" spans="1:11">
      <c r="A12415" s="450"/>
      <c r="B12415" s="563"/>
      <c r="C12415" s="564"/>
      <c r="D12415" s="565"/>
      <c r="E12415" s="565"/>
      <c r="F12415" s="566"/>
      <c r="G12415" s="489"/>
      <c r="H12415" s="489"/>
      <c r="I12415" s="743"/>
      <c r="J12415" s="492">
        <f t="shared" si="351"/>
        <v>0</v>
      </c>
      <c r="K12415" s="458"/>
    </row>
    <row r="12416" spans="1:11">
      <c r="A12416" s="450"/>
      <c r="B12416" s="563"/>
      <c r="C12416" s="564"/>
      <c r="D12416" s="565"/>
      <c r="E12416" s="565"/>
      <c r="F12416" s="566"/>
      <c r="G12416" s="489"/>
      <c r="H12416" s="489"/>
      <c r="I12416" s="743"/>
      <c r="J12416" s="492">
        <f t="shared" si="351"/>
        <v>0</v>
      </c>
      <c r="K12416" s="458"/>
    </row>
    <row r="12417" spans="1:11">
      <c r="A12417" s="450"/>
      <c r="B12417" s="563"/>
      <c r="C12417" s="564"/>
      <c r="D12417" s="565"/>
      <c r="E12417" s="565"/>
      <c r="F12417" s="566"/>
      <c r="G12417" s="489"/>
      <c r="H12417" s="489"/>
      <c r="I12417" s="743"/>
      <c r="J12417" s="492"/>
      <c r="K12417" s="458"/>
    </row>
    <row r="12418" spans="1:11">
      <c r="A12418" s="450"/>
      <c r="B12418" s="563"/>
      <c r="C12418" s="564"/>
      <c r="D12418" s="565"/>
      <c r="E12418" s="565"/>
      <c r="F12418" s="566"/>
      <c r="G12418" s="489"/>
      <c r="H12418" s="489"/>
      <c r="I12418" s="743"/>
      <c r="J12418" s="492"/>
      <c r="K12418" s="458"/>
    </row>
    <row r="12419" spans="1:11">
      <c r="A12419" s="450"/>
      <c r="B12419" s="581"/>
      <c r="C12419" s="523"/>
      <c r="D12419" s="523"/>
      <c r="E12419" s="582"/>
      <c r="F12419" s="583"/>
      <c r="G12419" s="532"/>
      <c r="H12419" s="532"/>
      <c r="I12419" s="524" t="s">
        <v>138</v>
      </c>
      <c r="J12419" s="501">
        <f>SUM(J12412:J12418)</f>
        <v>38.489000000000004</v>
      </c>
      <c r="K12419" s="458"/>
    </row>
    <row r="12420" spans="1:11">
      <c r="A12420" s="450"/>
      <c r="B12420" s="584"/>
      <c r="C12420" s="523"/>
      <c r="D12420" s="523"/>
      <c r="E12420" s="582"/>
      <c r="F12420" s="583"/>
      <c r="G12420" s="532"/>
      <c r="H12420" s="532"/>
      <c r="I12420" s="524"/>
      <c r="J12420" s="582"/>
      <c r="K12420" s="458"/>
    </row>
    <row r="12421" spans="1:11" ht="20.399999999999999">
      <c r="A12421" s="450"/>
      <c r="B12421" s="1667" t="s">
        <v>1141</v>
      </c>
      <c r="C12421" s="1668"/>
      <c r="D12421" s="1668"/>
      <c r="E12421" s="1668"/>
      <c r="F12421" s="1669"/>
      <c r="G12421" s="587" t="s">
        <v>494</v>
      </c>
      <c r="H12421" s="506" t="s">
        <v>1115</v>
      </c>
      <c r="I12421" s="557"/>
      <c r="J12421" s="509" t="s">
        <v>482</v>
      </c>
      <c r="K12421" s="458"/>
    </row>
    <row r="12422" spans="1:11">
      <c r="A12422" s="450"/>
      <c r="B12422" s="1654"/>
      <c r="C12422" s="1655"/>
      <c r="D12422" s="1655"/>
      <c r="E12422" s="1655"/>
      <c r="F12422" s="1656"/>
      <c r="G12422" s="489"/>
      <c r="H12422" s="1657"/>
      <c r="I12422" s="1658"/>
      <c r="J12422" s="492"/>
      <c r="K12422" s="458"/>
    </row>
    <row r="12423" spans="1:11">
      <c r="A12423" s="450"/>
      <c r="B12423" s="1659"/>
      <c r="C12423" s="1660"/>
      <c r="D12423" s="1660"/>
      <c r="E12423" s="1660"/>
      <c r="F12423" s="1661"/>
      <c r="G12423" s="496"/>
      <c r="H12423" s="1662"/>
      <c r="I12423" s="1663"/>
      <c r="J12423" s="492"/>
      <c r="K12423" s="458"/>
    </row>
    <row r="12424" spans="1:11">
      <c r="A12424" s="450"/>
      <c r="B12424" s="581"/>
      <c r="C12424" s="523"/>
      <c r="D12424" s="523"/>
      <c r="E12424" s="582"/>
      <c r="F12424" s="583"/>
      <c r="G12424" s="532"/>
      <c r="H12424" s="532"/>
      <c r="I12424" s="524" t="s">
        <v>138</v>
      </c>
      <c r="J12424" s="501">
        <f>SUM(J12422:J12423)</f>
        <v>0</v>
      </c>
      <c r="K12424" s="458"/>
    </row>
    <row r="12425" spans="1:11">
      <c r="A12425" s="450"/>
      <c r="B12425" s="523"/>
      <c r="C12425" s="523"/>
      <c r="D12425" s="523"/>
      <c r="E12425" s="523"/>
      <c r="F12425" s="523"/>
      <c r="G12425" s="523"/>
      <c r="H12425" s="523"/>
      <c r="I12425" s="524"/>
      <c r="J12425" s="523"/>
      <c r="K12425" s="458"/>
    </row>
    <row r="12426" spans="1:11">
      <c r="A12426" s="450"/>
      <c r="B12426" s="1645" t="s">
        <v>1142</v>
      </c>
      <c r="C12426" s="1646"/>
      <c r="D12426" s="1646"/>
      <c r="E12426" s="1646"/>
      <c r="F12426" s="1646"/>
      <c r="G12426" s="1646"/>
      <c r="H12426" s="1646"/>
      <c r="I12426" s="1647"/>
      <c r="J12426" s="573">
        <f>J12424+J12419+J12409</f>
        <v>76.299363636363637</v>
      </c>
      <c r="K12426" s="458"/>
    </row>
    <row r="12427" spans="1:11">
      <c r="A12427" s="450"/>
      <c r="B12427" s="523"/>
      <c r="C12427" s="523"/>
      <c r="D12427" s="523"/>
      <c r="E12427" s="523"/>
      <c r="F12427" s="523"/>
      <c r="G12427" s="523"/>
      <c r="H12427" s="523"/>
      <c r="I12427" s="524"/>
      <c r="J12427" s="523"/>
      <c r="K12427" s="458"/>
    </row>
    <row r="12428" spans="1:11">
      <c r="A12428" s="450"/>
      <c r="B12428" s="1645" t="s">
        <v>1143</v>
      </c>
      <c r="C12428" s="1646"/>
      <c r="D12428" s="1646"/>
      <c r="E12428" s="1646"/>
      <c r="F12428" s="1646"/>
      <c r="G12428" s="1646"/>
      <c r="H12428" s="1646"/>
      <c r="I12428" s="1647"/>
      <c r="J12428" s="501">
        <f>J12426*0</f>
        <v>0</v>
      </c>
      <c r="K12428" s="458"/>
    </row>
    <row r="12429" spans="1:11">
      <c r="A12429" s="450"/>
      <c r="B12429" s="523"/>
      <c r="C12429" s="523"/>
      <c r="D12429" s="523"/>
      <c r="E12429" s="523"/>
      <c r="F12429" s="523"/>
      <c r="G12429" s="523"/>
      <c r="H12429" s="523"/>
      <c r="I12429" s="524"/>
      <c r="J12429" s="523"/>
      <c r="K12429" s="458"/>
    </row>
    <row r="12430" spans="1:11">
      <c r="A12430" s="450"/>
      <c r="B12430" s="1645" t="s">
        <v>1144</v>
      </c>
      <c r="C12430" s="1646"/>
      <c r="D12430" s="1646"/>
      <c r="E12430" s="1646"/>
      <c r="F12430" s="1646"/>
      <c r="G12430" s="1646"/>
      <c r="H12430" s="1646"/>
      <c r="I12430" s="1647"/>
      <c r="J12430" s="573">
        <f>J12426+J12428</f>
        <v>76.299363636363637</v>
      </c>
      <c r="K12430" s="458"/>
    </row>
    <row r="12431" spans="1:11">
      <c r="A12431" s="450"/>
      <c r="B12431" s="511"/>
      <c r="C12431" s="511"/>
      <c r="D12431" s="511"/>
      <c r="E12431" s="511"/>
      <c r="F12431" s="511"/>
      <c r="G12431" s="511"/>
      <c r="H12431" s="511"/>
      <c r="I12431" s="571"/>
      <c r="J12431" s="511"/>
      <c r="K12431" s="458"/>
    </row>
    <row r="12432" spans="1:11">
      <c r="A12432" s="450"/>
      <c r="B12432" s="589"/>
      <c r="C12432" s="559"/>
      <c r="D12432" s="559"/>
      <c r="E12432" s="559"/>
      <c r="F12432" s="559"/>
      <c r="G12432" s="559"/>
      <c r="H12432" s="559"/>
      <c r="I12432" s="559"/>
      <c r="J12432" s="590"/>
      <c r="K12432" s="458"/>
    </row>
    <row r="12433" spans="1:11">
      <c r="A12433" s="450"/>
      <c r="B12433" s="591"/>
      <c r="C12433" s="592"/>
      <c r="D12433" s="593"/>
      <c r="E12433" s="593"/>
      <c r="F12433" s="594" t="s">
        <v>1119</v>
      </c>
      <c r="G12433" s="595" t="s">
        <v>1119</v>
      </c>
      <c r="H12433" s="592"/>
      <c r="I12433" s="592"/>
      <c r="J12433" s="596"/>
      <c r="K12433" s="458"/>
    </row>
    <row r="12434" spans="1:11">
      <c r="A12434" s="450"/>
      <c r="B12434" s="459"/>
      <c r="C12434" s="459"/>
      <c r="D12434" s="459"/>
      <c r="E12434" s="459"/>
      <c r="F12434" s="459"/>
      <c r="G12434" s="459"/>
      <c r="H12434" s="459"/>
      <c r="I12434" s="459"/>
      <c r="J12434" s="459"/>
      <c r="K12434" s="458"/>
    </row>
    <row r="12435" spans="1:11">
      <c r="A12435" s="450"/>
      <c r="B12435" s="597"/>
      <c r="C12435" s="598"/>
      <c r="D12435" s="598"/>
      <c r="E12435" s="598"/>
      <c r="F12435" s="599"/>
      <c r="G12435" s="600" t="s">
        <v>482</v>
      </c>
      <c r="H12435" s="502"/>
      <c r="I12435" s="502"/>
      <c r="J12435" s="505"/>
      <c r="K12435" s="458"/>
    </row>
    <row r="12436" spans="1:11">
      <c r="A12436" s="450"/>
      <c r="B12436" s="601"/>
      <c r="C12436" s="602"/>
      <c r="D12436" s="602"/>
      <c r="E12436" s="602"/>
      <c r="F12436" s="603"/>
      <c r="G12436" s="1648" t="s">
        <v>1145</v>
      </c>
      <c r="H12436" s="1649"/>
      <c r="I12436" s="1649"/>
      <c r="J12436" s="1650"/>
      <c r="K12436" s="458"/>
    </row>
    <row r="12437" spans="1:11">
      <c r="A12437" s="450"/>
      <c r="B12437" s="604"/>
      <c r="C12437" s="605"/>
      <c r="D12437" s="605"/>
      <c r="E12437" s="605"/>
      <c r="F12437" s="606"/>
      <c r="G12437" s="607"/>
      <c r="H12437" s="1651"/>
      <c r="I12437" s="1652"/>
      <c r="J12437" s="1653"/>
      <c r="K12437" s="458"/>
    </row>
    <row r="12438" spans="1:11" ht="15" thickBot="1">
      <c r="A12438" s="608"/>
      <c r="B12438" s="609"/>
      <c r="C12438" s="609"/>
      <c r="D12438" s="609"/>
      <c r="E12438" s="609"/>
      <c r="F12438" s="609"/>
      <c r="G12438" s="609"/>
      <c r="H12438" s="609"/>
      <c r="I12438" s="609"/>
      <c r="J12438" s="609"/>
      <c r="K12438" s="610"/>
    </row>
    <row r="12439" spans="1:11">
      <c r="A12439" s="447"/>
      <c r="B12439" s="448"/>
      <c r="C12439" s="448"/>
      <c r="D12439" s="448"/>
      <c r="E12439" s="448"/>
      <c r="F12439" s="448"/>
      <c r="G12439" s="448"/>
      <c r="H12439" s="448"/>
      <c r="I12439" s="448"/>
      <c r="J12439" s="448"/>
      <c r="K12439" s="449"/>
    </row>
    <row r="12440" spans="1:11">
      <c r="A12440" s="450"/>
      <c r="B12440" s="451" t="s">
        <v>141</v>
      </c>
      <c r="C12440" s="452"/>
      <c r="D12440" s="453" t="s">
        <v>1105</v>
      </c>
      <c r="E12440" s="454"/>
      <c r="F12440" s="455"/>
      <c r="G12440" s="455"/>
      <c r="H12440" s="456"/>
      <c r="I12440" s="456"/>
      <c r="J12440" s="457"/>
      <c r="K12440" s="458"/>
    </row>
    <row r="12441" spans="1:11">
      <c r="A12441" s="450"/>
      <c r="B12441" s="459"/>
      <c r="C12441" s="459"/>
      <c r="D12441" s="459"/>
      <c r="E12441" s="459"/>
      <c r="F12441" s="459"/>
      <c r="G12441" s="459"/>
      <c r="H12441" s="459"/>
      <c r="I12441" s="459"/>
      <c r="J12441" s="459"/>
      <c r="K12441" s="458"/>
    </row>
    <row r="12442" spans="1:11">
      <c r="A12442" s="450"/>
      <c r="B12442" s="460" t="s">
        <v>1146</v>
      </c>
      <c r="C12442" s="461" t="s">
        <v>1107</v>
      </c>
      <c r="D12442" s="1671" t="s">
        <v>198</v>
      </c>
      <c r="E12442" s="1672"/>
      <c r="F12442" s="1672"/>
      <c r="G12442" s="1672"/>
      <c r="H12442" s="1672"/>
      <c r="I12442" s="1673"/>
      <c r="J12442" s="462" t="s">
        <v>1108</v>
      </c>
      <c r="K12442" s="458"/>
    </row>
    <row r="12443" spans="1:11">
      <c r="A12443" s="450"/>
      <c r="B12443" s="463">
        <v>50403</v>
      </c>
      <c r="C12443" s="464"/>
      <c r="D12443" s="1674" t="s">
        <v>1688</v>
      </c>
      <c r="E12443" s="1675"/>
      <c r="F12443" s="1675"/>
      <c r="G12443" s="1675"/>
      <c r="H12443" s="1675"/>
      <c r="I12443" s="1676"/>
      <c r="J12443" s="468" t="str">
        <f>F12460</f>
        <v>M</v>
      </c>
      <c r="K12443" s="458"/>
    </row>
    <row r="12444" spans="1:11">
      <c r="A12444" s="450"/>
      <c r="B12444" s="469"/>
      <c r="C12444" s="469"/>
      <c r="D12444" s="469"/>
      <c r="E12444" s="469"/>
      <c r="F12444" s="469"/>
      <c r="G12444" s="469"/>
      <c r="H12444" s="469"/>
      <c r="I12444" s="470"/>
      <c r="J12444" s="471"/>
      <c r="K12444" s="458"/>
    </row>
    <row r="12445" spans="1:11">
      <c r="A12445" s="450"/>
      <c r="B12445" s="1648" t="s">
        <v>1111</v>
      </c>
      <c r="C12445" s="1650"/>
      <c r="D12445" s="1679" t="s">
        <v>873</v>
      </c>
      <c r="E12445" s="1681" t="s">
        <v>1112</v>
      </c>
      <c r="F12445" s="472" t="s">
        <v>1113</v>
      </c>
      <c r="G12445" s="473"/>
      <c r="H12445" s="472" t="s">
        <v>1114</v>
      </c>
      <c r="I12445" s="473"/>
      <c r="J12445" s="474" t="s">
        <v>1115</v>
      </c>
      <c r="K12445" s="458"/>
    </row>
    <row r="12446" spans="1:11">
      <c r="A12446" s="450"/>
      <c r="B12446" s="1677"/>
      <c r="C12446" s="1678"/>
      <c r="D12446" s="1680"/>
      <c r="E12446" s="1682"/>
      <c r="F12446" s="475" t="s">
        <v>1116</v>
      </c>
      <c r="G12446" s="475" t="s">
        <v>1117</v>
      </c>
      <c r="H12446" s="475" t="s">
        <v>1116</v>
      </c>
      <c r="I12446" s="476" t="s">
        <v>1117</v>
      </c>
      <c r="J12446" s="477" t="s">
        <v>1118</v>
      </c>
      <c r="K12446" s="458"/>
    </row>
    <row r="12447" spans="1:11">
      <c r="A12447" s="450"/>
      <c r="B12447" s="486"/>
      <c r="C12447" s="487"/>
      <c r="D12447" s="488"/>
      <c r="E12447" s="481"/>
      <c r="F12447" s="481"/>
      <c r="G12447" s="482"/>
      <c r="H12447" s="490"/>
      <c r="I12447" s="484"/>
      <c r="J12447" s="492"/>
      <c r="K12447" s="458"/>
    </row>
    <row r="12448" spans="1:11">
      <c r="A12448" s="450"/>
      <c r="B12448" s="486"/>
      <c r="C12448" s="487"/>
      <c r="D12448" s="488"/>
      <c r="E12448" s="489"/>
      <c r="F12448" s="489"/>
      <c r="G12448" s="489"/>
      <c r="H12448" s="490"/>
      <c r="I12448" s="491"/>
      <c r="J12448" s="492">
        <f>H12448*F12448*E12448+I12448*G12448*E12448</f>
        <v>0</v>
      </c>
      <c r="K12448" s="458"/>
    </row>
    <row r="12449" spans="1:11">
      <c r="A12449" s="450"/>
      <c r="B12449" s="493"/>
      <c r="C12449" s="494"/>
      <c r="D12449" s="495"/>
      <c r="E12449" s="496"/>
      <c r="F12449" s="496"/>
      <c r="G12449" s="496"/>
      <c r="H12449" s="497"/>
      <c r="I12449" s="498"/>
      <c r="J12449" s="492">
        <f>H12449*F12449*E12449+I12449*G12449*E12449</f>
        <v>0</v>
      </c>
      <c r="K12449" s="458"/>
    </row>
    <row r="12450" spans="1:11">
      <c r="A12450" s="450"/>
      <c r="B12450" s="499" t="s">
        <v>1119</v>
      </c>
      <c r="C12450" s="469"/>
      <c r="D12450" s="469"/>
      <c r="E12450" s="469"/>
      <c r="F12450" s="469"/>
      <c r="G12450" s="469"/>
      <c r="H12450" s="469"/>
      <c r="I12450" s="500" t="s">
        <v>138</v>
      </c>
      <c r="J12450" s="501">
        <f>SUM(J12447:J12449)</f>
        <v>0</v>
      </c>
      <c r="K12450" s="458"/>
    </row>
    <row r="12451" spans="1:11">
      <c r="A12451" s="450"/>
      <c r="B12451" s="502"/>
      <c r="C12451" s="502"/>
      <c r="D12451" s="502"/>
      <c r="E12451" s="502"/>
      <c r="F12451" s="502"/>
      <c r="G12451" s="502"/>
      <c r="H12451" s="502"/>
      <c r="I12451" s="503"/>
      <c r="J12451" s="504"/>
      <c r="K12451" s="458"/>
    </row>
    <row r="12452" spans="1:11" ht="20.399999999999999">
      <c r="A12452" s="450"/>
      <c r="B12452" s="1664" t="s">
        <v>1120</v>
      </c>
      <c r="C12452" s="1665"/>
      <c r="D12452" s="1665"/>
      <c r="E12452" s="1666"/>
      <c r="F12452" s="505" t="s">
        <v>873</v>
      </c>
      <c r="G12452" s="506"/>
      <c r="H12452" s="507" t="s">
        <v>560</v>
      </c>
      <c r="I12452" s="508" t="s">
        <v>1121</v>
      </c>
      <c r="J12452" s="509" t="s">
        <v>1122</v>
      </c>
      <c r="K12452" s="458"/>
    </row>
    <row r="12453" spans="1:11">
      <c r="A12453" s="450"/>
      <c r="B12453" s="510"/>
      <c r="C12453" s="511"/>
      <c r="D12453" s="512"/>
      <c r="E12453" s="513"/>
      <c r="F12453" s="514"/>
      <c r="G12453" s="515"/>
      <c r="H12453" s="516"/>
      <c r="I12453" s="484"/>
      <c r="J12453" s="485"/>
      <c r="K12453" s="458"/>
    </row>
    <row r="12454" spans="1:11">
      <c r="A12454" s="450"/>
      <c r="B12454" s="517"/>
      <c r="C12454" s="518"/>
      <c r="D12454" s="459"/>
      <c r="E12454" s="487"/>
      <c r="F12454" s="488"/>
      <c r="G12454" s="519"/>
      <c r="H12454" s="520"/>
      <c r="I12454" s="521"/>
      <c r="J12454" s="492"/>
      <c r="K12454" s="458"/>
    </row>
    <row r="12455" spans="1:11">
      <c r="A12455" s="450"/>
      <c r="B12455" s="517" t="s">
        <v>734</v>
      </c>
      <c r="C12455" s="518"/>
      <c r="D12455" s="459"/>
      <c r="E12455" s="487"/>
      <c r="F12455" s="488"/>
      <c r="G12455" s="519"/>
      <c r="H12455" s="520">
        <v>1</v>
      </c>
      <c r="I12455" s="521">
        <f>VLOOKUP(B12455,'MÃO DE OBRA'!$A:$E,5,FALSE)/220</f>
        <v>23.596363636363641</v>
      </c>
      <c r="J12455" s="492">
        <f t="shared" ref="J12455:J12456" si="352">H12455*I12455</f>
        <v>23.596363636363641</v>
      </c>
      <c r="K12455" s="458"/>
    </row>
    <row r="12456" spans="1:11">
      <c r="A12456" s="450"/>
      <c r="B12456" s="517" t="s">
        <v>741</v>
      </c>
      <c r="C12456" s="518"/>
      <c r="D12456" s="459"/>
      <c r="E12456" s="487"/>
      <c r="F12456" s="488"/>
      <c r="G12456" s="519"/>
      <c r="H12456" s="520">
        <v>1</v>
      </c>
      <c r="I12456" s="521">
        <f>VLOOKUP(B12456,'MÃO DE OBRA'!$A:$E,5,FALSE)/220</f>
        <v>14.214</v>
      </c>
      <c r="J12456" s="492">
        <f t="shared" si="352"/>
        <v>14.214</v>
      </c>
      <c r="K12456" s="458"/>
    </row>
    <row r="12457" spans="1:11">
      <c r="A12457" s="450"/>
      <c r="B12457" s="517"/>
      <c r="C12457" s="518"/>
      <c r="D12457" s="459"/>
      <c r="E12457" s="487"/>
      <c r="F12457" s="488"/>
      <c r="G12457" s="519"/>
      <c r="H12457" s="520"/>
      <c r="I12457" s="491"/>
      <c r="J12457" s="492">
        <f>H12457*I12457</f>
        <v>0</v>
      </c>
      <c r="K12457" s="458"/>
    </row>
    <row r="12458" spans="1:11">
      <c r="A12458" s="450"/>
      <c r="B12458" s="499" t="s">
        <v>1119</v>
      </c>
      <c r="C12458" s="502"/>
      <c r="D12458" s="502"/>
      <c r="E12458" s="502"/>
      <c r="F12458" s="502"/>
      <c r="G12458" s="502"/>
      <c r="H12458" s="502"/>
      <c r="I12458" s="522" t="s">
        <v>138</v>
      </c>
      <c r="J12458" s="501">
        <f>SUM(J12453:J12457)</f>
        <v>37.81036363636364</v>
      </c>
      <c r="K12458" s="458"/>
    </row>
    <row r="12459" spans="1:11">
      <c r="A12459" s="450"/>
      <c r="B12459" s="523"/>
      <c r="C12459" s="523"/>
      <c r="D12459" s="523"/>
      <c r="E12459" s="523"/>
      <c r="F12459" s="523"/>
      <c r="G12459" s="523"/>
      <c r="H12459" s="523"/>
      <c r="I12459" s="524"/>
      <c r="J12459" s="523"/>
      <c r="K12459" s="458"/>
    </row>
    <row r="12460" spans="1:11">
      <c r="A12460" s="450"/>
      <c r="B12460" s="525" t="s">
        <v>1123</v>
      </c>
      <c r="C12460" s="526"/>
      <c r="D12460" s="523"/>
      <c r="E12460" s="527">
        <v>1</v>
      </c>
      <c r="F12460" s="528" t="s">
        <v>1221</v>
      </c>
      <c r="G12460" s="506"/>
      <c r="H12460" s="506"/>
      <c r="I12460" s="529" t="s">
        <v>1124</v>
      </c>
      <c r="J12460" s="501">
        <f>J12450+J12458</f>
        <v>37.81036363636364</v>
      </c>
      <c r="K12460" s="458"/>
    </row>
    <row r="12461" spans="1:11">
      <c r="A12461" s="450"/>
      <c r="B12461" s="530"/>
      <c r="C12461" s="523"/>
      <c r="D12461" s="523"/>
      <c r="E12461" s="531"/>
      <c r="F12461" s="532"/>
      <c r="G12461" s="532"/>
      <c r="H12461" s="532"/>
      <c r="I12461" s="524"/>
      <c r="J12461" s="523"/>
      <c r="K12461" s="458"/>
    </row>
    <row r="12462" spans="1:11" ht="20.399999999999999">
      <c r="A12462" s="450"/>
      <c r="B12462" s="1667" t="s">
        <v>481</v>
      </c>
      <c r="C12462" s="1668"/>
      <c r="D12462" s="1668"/>
      <c r="E12462" s="1669"/>
      <c r="F12462" s="533" t="s">
        <v>873</v>
      </c>
      <c r="G12462" s="534" t="s">
        <v>493</v>
      </c>
      <c r="H12462" s="507" t="s">
        <v>1115</v>
      </c>
      <c r="I12462" s="535" t="s">
        <v>480</v>
      </c>
      <c r="J12462" s="536" t="s">
        <v>482</v>
      </c>
      <c r="K12462" s="458"/>
    </row>
    <row r="12463" spans="1:11">
      <c r="A12463" s="450"/>
      <c r="B12463" s="537"/>
      <c r="C12463" s="538"/>
      <c r="D12463" s="538"/>
      <c r="E12463" s="539"/>
      <c r="F12463" s="540"/>
      <c r="G12463" s="541"/>
      <c r="H12463" s="547"/>
      <c r="I12463" s="543"/>
      <c r="J12463" s="485"/>
      <c r="K12463" s="458"/>
    </row>
    <row r="12464" spans="1:11">
      <c r="A12464" s="450"/>
      <c r="B12464" s="537"/>
      <c r="C12464" s="518"/>
      <c r="D12464" s="518"/>
      <c r="E12464" s="487"/>
      <c r="F12464" s="540"/>
      <c r="G12464" s="541"/>
      <c r="H12464" s="547"/>
      <c r="I12464" s="543"/>
      <c r="J12464" s="492"/>
      <c r="K12464" s="458"/>
    </row>
    <row r="12465" spans="1:11">
      <c r="A12465" s="450"/>
      <c r="B12465" s="517"/>
      <c r="C12465" s="518"/>
      <c r="D12465" s="518"/>
      <c r="E12465" s="487"/>
      <c r="F12465" s="488"/>
      <c r="G12465" s="546"/>
      <c r="H12465" s="547"/>
      <c r="I12465" s="543"/>
      <c r="J12465" s="492">
        <f>H12465*I12465*E12447*F12447</f>
        <v>0</v>
      </c>
      <c r="K12465" s="458"/>
    </row>
    <row r="12466" spans="1:11">
      <c r="A12466" s="450"/>
      <c r="B12466" s="517"/>
      <c r="C12466" s="526"/>
      <c r="D12466" s="526"/>
      <c r="E12466" s="494"/>
      <c r="F12466" s="488"/>
      <c r="G12466" s="468"/>
      <c r="H12466" s="547"/>
      <c r="I12466" s="548"/>
      <c r="J12466" s="492">
        <f>H12466*I12466*E12448*F12448</f>
        <v>0</v>
      </c>
      <c r="K12466" s="458"/>
    </row>
    <row r="12467" spans="1:11">
      <c r="A12467" s="450"/>
      <c r="B12467" s="550" t="s">
        <v>1119</v>
      </c>
      <c r="C12467" s="526"/>
      <c r="D12467" s="526"/>
      <c r="E12467" s="526"/>
      <c r="F12467" s="523"/>
      <c r="G12467" s="526"/>
      <c r="H12467" s="551"/>
      <c r="I12467" s="552" t="s">
        <v>138</v>
      </c>
      <c r="J12467" s="501">
        <f>SUM(J12463:J12466)</f>
        <v>0</v>
      </c>
      <c r="K12467" s="458"/>
    </row>
    <row r="12468" spans="1:11">
      <c r="A12468" s="450"/>
      <c r="B12468" s="553"/>
      <c r="C12468" s="526"/>
      <c r="D12468" s="526"/>
      <c r="E12468" s="554"/>
      <c r="F12468" s="555"/>
      <c r="G12468" s="506"/>
      <c r="H12468" s="506"/>
      <c r="I12468" s="529"/>
      <c r="J12468" s="554"/>
      <c r="K12468" s="458"/>
    </row>
    <row r="12469" spans="1:11" ht="20.399999999999999">
      <c r="A12469" s="450"/>
      <c r="B12469" s="1667" t="s">
        <v>1125</v>
      </c>
      <c r="C12469" s="1668"/>
      <c r="D12469" s="1668"/>
      <c r="E12469" s="1668"/>
      <c r="F12469" s="1669"/>
      <c r="G12469" s="556" t="s">
        <v>494</v>
      </c>
      <c r="H12469" s="506" t="s">
        <v>1126</v>
      </c>
      <c r="I12469" s="557" t="s">
        <v>1115</v>
      </c>
      <c r="J12469" s="509" t="s">
        <v>482</v>
      </c>
      <c r="K12469" s="458"/>
    </row>
    <row r="12470" spans="1:11">
      <c r="A12470" s="450"/>
      <c r="B12470" s="558"/>
      <c r="C12470" s="559"/>
      <c r="D12470" s="560"/>
      <c r="E12470" s="560"/>
      <c r="F12470" s="561"/>
      <c r="G12470" s="489"/>
      <c r="H12470" s="489"/>
      <c r="I12470" s="562"/>
      <c r="J12470" s="492"/>
      <c r="K12470" s="458"/>
    </row>
    <row r="12471" spans="1:11">
      <c r="A12471" s="450"/>
      <c r="B12471" s="563"/>
      <c r="C12471" s="564"/>
      <c r="D12471" s="565"/>
      <c r="E12471" s="565"/>
      <c r="F12471" s="566"/>
      <c r="G12471" s="489"/>
      <c r="H12471" s="489"/>
      <c r="I12471" s="562"/>
      <c r="J12471" s="492"/>
      <c r="K12471" s="458"/>
    </row>
    <row r="12472" spans="1:11">
      <c r="A12472" s="450"/>
      <c r="B12472" s="1670" t="s">
        <v>138</v>
      </c>
      <c r="C12472" s="1670"/>
      <c r="D12472" s="1670"/>
      <c r="E12472" s="1670"/>
      <c r="F12472" s="1670"/>
      <c r="G12472" s="1670"/>
      <c r="H12472" s="1670"/>
      <c r="I12472" s="1670"/>
      <c r="J12472" s="501">
        <f>SUM(J12470:J12471)</f>
        <v>0</v>
      </c>
      <c r="K12472" s="458"/>
    </row>
    <row r="12473" spans="1:11">
      <c r="A12473" s="450"/>
      <c r="B12473" s="567"/>
      <c r="C12473" s="511"/>
      <c r="D12473" s="511"/>
      <c r="E12473" s="568"/>
      <c r="F12473" s="569"/>
      <c r="G12473" s="570"/>
      <c r="H12473" s="570"/>
      <c r="I12473" s="571"/>
      <c r="J12473" s="572"/>
      <c r="K12473" s="458"/>
    </row>
    <row r="12474" spans="1:11">
      <c r="A12474" s="450"/>
      <c r="B12474" s="573" t="s">
        <v>1127</v>
      </c>
      <c r="C12474" s="573"/>
      <c r="D12474" s="550"/>
      <c r="E12474" s="523"/>
      <c r="F12474" s="523"/>
      <c r="G12474" s="523"/>
      <c r="H12474" s="574"/>
      <c r="I12474" s="575"/>
      <c r="J12474" s="639">
        <f>(J12460+J12467+J12472)/E12460</f>
        <v>37.81036363636364</v>
      </c>
      <c r="K12474" s="458"/>
    </row>
    <row r="12475" spans="1:11">
      <c r="A12475" s="450"/>
      <c r="B12475" s="553"/>
      <c r="C12475" s="526"/>
      <c r="D12475" s="526"/>
      <c r="E12475" s="554"/>
      <c r="F12475" s="555"/>
      <c r="G12475" s="506"/>
      <c r="H12475" s="506"/>
      <c r="I12475" s="529"/>
      <c r="J12475" s="576"/>
      <c r="K12475" s="458"/>
    </row>
    <row r="12476" spans="1:11" ht="20.399999999999999">
      <c r="A12476" s="450"/>
      <c r="B12476" s="1667" t="s">
        <v>1128</v>
      </c>
      <c r="C12476" s="1668"/>
      <c r="D12476" s="1668"/>
      <c r="E12476" s="1668"/>
      <c r="F12476" s="1669"/>
      <c r="G12476" s="556" t="s">
        <v>494</v>
      </c>
      <c r="H12476" s="506" t="s">
        <v>1126</v>
      </c>
      <c r="I12476" s="557" t="s">
        <v>1115</v>
      </c>
      <c r="J12476" s="509" t="s">
        <v>482</v>
      </c>
      <c r="K12476" s="458"/>
    </row>
    <row r="12477" spans="1:11">
      <c r="A12477" s="450"/>
      <c r="B12477" s="558" t="s">
        <v>1689</v>
      </c>
      <c r="C12477" s="559"/>
      <c r="D12477" s="560"/>
      <c r="E12477" s="560"/>
      <c r="F12477" s="561"/>
      <c r="G12477" s="489">
        <v>1.1000000000000001</v>
      </c>
      <c r="H12477" s="489" t="s">
        <v>1221</v>
      </c>
      <c r="I12477" s="562">
        <v>55.5</v>
      </c>
      <c r="J12477" s="492">
        <f t="shared" ref="J12477:J12481" si="353">G12477*I12477</f>
        <v>61.050000000000004</v>
      </c>
      <c r="K12477" s="458"/>
    </row>
    <row r="12478" spans="1:11">
      <c r="A12478" s="450"/>
      <c r="B12478" s="563"/>
      <c r="C12478" s="564"/>
      <c r="D12478" s="565"/>
      <c r="E12478" s="565"/>
      <c r="F12478" s="566"/>
      <c r="G12478" s="489"/>
      <c r="H12478" s="489"/>
      <c r="I12478" s="562"/>
      <c r="J12478" s="492">
        <f t="shared" si="353"/>
        <v>0</v>
      </c>
      <c r="K12478" s="458"/>
    </row>
    <row r="12479" spans="1:11">
      <c r="A12479" s="450"/>
      <c r="B12479" s="563"/>
      <c r="C12479" s="564"/>
      <c r="D12479" s="565"/>
      <c r="E12479" s="565"/>
      <c r="F12479" s="566"/>
      <c r="G12479" s="489"/>
      <c r="H12479" s="489"/>
      <c r="I12479" s="743"/>
      <c r="J12479" s="492">
        <f t="shared" si="353"/>
        <v>0</v>
      </c>
      <c r="K12479" s="458"/>
    </row>
    <row r="12480" spans="1:11">
      <c r="A12480" s="450"/>
      <c r="B12480" s="563"/>
      <c r="C12480" s="564"/>
      <c r="D12480" s="565"/>
      <c r="E12480" s="565"/>
      <c r="F12480" s="566"/>
      <c r="G12480" s="489"/>
      <c r="H12480" s="489"/>
      <c r="I12480" s="743"/>
      <c r="J12480" s="492">
        <f t="shared" si="353"/>
        <v>0</v>
      </c>
      <c r="K12480" s="458"/>
    </row>
    <row r="12481" spans="1:11">
      <c r="A12481" s="450"/>
      <c r="B12481" s="563"/>
      <c r="C12481" s="564"/>
      <c r="D12481" s="565"/>
      <c r="E12481" s="565"/>
      <c r="F12481" s="566"/>
      <c r="G12481" s="489"/>
      <c r="H12481" s="489"/>
      <c r="I12481" s="743"/>
      <c r="J12481" s="492">
        <f t="shared" si="353"/>
        <v>0</v>
      </c>
      <c r="K12481" s="458"/>
    </row>
    <row r="12482" spans="1:11">
      <c r="A12482" s="450"/>
      <c r="B12482" s="563"/>
      <c r="C12482" s="564"/>
      <c r="D12482" s="565"/>
      <c r="E12482" s="565"/>
      <c r="F12482" s="566"/>
      <c r="G12482" s="489"/>
      <c r="H12482" s="489"/>
      <c r="I12482" s="743"/>
      <c r="J12482" s="492"/>
      <c r="K12482" s="458"/>
    </row>
    <row r="12483" spans="1:11">
      <c r="A12483" s="450"/>
      <c r="B12483" s="563"/>
      <c r="C12483" s="564"/>
      <c r="D12483" s="565"/>
      <c r="E12483" s="565"/>
      <c r="F12483" s="566"/>
      <c r="G12483" s="489"/>
      <c r="H12483" s="489"/>
      <c r="I12483" s="743"/>
      <c r="J12483" s="492"/>
      <c r="K12483" s="458"/>
    </row>
    <row r="12484" spans="1:11">
      <c r="A12484" s="450"/>
      <c r="B12484" s="581"/>
      <c r="C12484" s="523"/>
      <c r="D12484" s="523"/>
      <c r="E12484" s="582"/>
      <c r="F12484" s="583"/>
      <c r="G12484" s="532"/>
      <c r="H12484" s="532"/>
      <c r="I12484" s="524" t="s">
        <v>138</v>
      </c>
      <c r="J12484" s="501">
        <f>SUM(J12477:J12483)</f>
        <v>61.050000000000004</v>
      </c>
      <c r="K12484" s="458"/>
    </row>
    <row r="12485" spans="1:11">
      <c r="A12485" s="450"/>
      <c r="B12485" s="584"/>
      <c r="C12485" s="523"/>
      <c r="D12485" s="523"/>
      <c r="E12485" s="582"/>
      <c r="F12485" s="583"/>
      <c r="G12485" s="532"/>
      <c r="H12485" s="532"/>
      <c r="I12485" s="524"/>
      <c r="J12485" s="582"/>
      <c r="K12485" s="458"/>
    </row>
    <row r="12486" spans="1:11" ht="20.399999999999999">
      <c r="A12486" s="450"/>
      <c r="B12486" s="1667" t="s">
        <v>1141</v>
      </c>
      <c r="C12486" s="1668"/>
      <c r="D12486" s="1668"/>
      <c r="E12486" s="1668"/>
      <c r="F12486" s="1669"/>
      <c r="G12486" s="587" t="s">
        <v>494</v>
      </c>
      <c r="H12486" s="506" t="s">
        <v>1115</v>
      </c>
      <c r="I12486" s="557"/>
      <c r="J12486" s="509" t="s">
        <v>482</v>
      </c>
      <c r="K12486" s="458"/>
    </row>
    <row r="12487" spans="1:11">
      <c r="A12487" s="450"/>
      <c r="B12487" s="1654"/>
      <c r="C12487" s="1655"/>
      <c r="D12487" s="1655"/>
      <c r="E12487" s="1655"/>
      <c r="F12487" s="1656"/>
      <c r="G12487" s="489"/>
      <c r="H12487" s="1657"/>
      <c r="I12487" s="1658"/>
      <c r="J12487" s="492"/>
      <c r="K12487" s="458"/>
    </row>
    <row r="12488" spans="1:11">
      <c r="A12488" s="450"/>
      <c r="B12488" s="1659"/>
      <c r="C12488" s="1660"/>
      <c r="D12488" s="1660"/>
      <c r="E12488" s="1660"/>
      <c r="F12488" s="1661"/>
      <c r="G12488" s="496"/>
      <c r="H12488" s="1662"/>
      <c r="I12488" s="1663"/>
      <c r="J12488" s="492"/>
      <c r="K12488" s="458"/>
    </row>
    <row r="12489" spans="1:11">
      <c r="A12489" s="450"/>
      <c r="B12489" s="581"/>
      <c r="C12489" s="523"/>
      <c r="D12489" s="523"/>
      <c r="E12489" s="582"/>
      <c r="F12489" s="583"/>
      <c r="G12489" s="532"/>
      <c r="H12489" s="532"/>
      <c r="I12489" s="524" t="s">
        <v>138</v>
      </c>
      <c r="J12489" s="501">
        <f>SUM(J12487:J12488)</f>
        <v>0</v>
      </c>
      <c r="K12489" s="458"/>
    </row>
    <row r="12490" spans="1:11">
      <c r="A12490" s="450"/>
      <c r="B12490" s="523"/>
      <c r="C12490" s="523"/>
      <c r="D12490" s="523"/>
      <c r="E12490" s="523"/>
      <c r="F12490" s="523"/>
      <c r="G12490" s="523"/>
      <c r="H12490" s="523"/>
      <c r="I12490" s="524"/>
      <c r="J12490" s="523"/>
      <c r="K12490" s="458"/>
    </row>
    <row r="12491" spans="1:11">
      <c r="A12491" s="450"/>
      <c r="B12491" s="1645" t="s">
        <v>1142</v>
      </c>
      <c r="C12491" s="1646"/>
      <c r="D12491" s="1646"/>
      <c r="E12491" s="1646"/>
      <c r="F12491" s="1646"/>
      <c r="G12491" s="1646"/>
      <c r="H12491" s="1646"/>
      <c r="I12491" s="1647"/>
      <c r="J12491" s="573">
        <f>J12489+J12484+J12474</f>
        <v>98.860363636363644</v>
      </c>
      <c r="K12491" s="458"/>
    </row>
    <row r="12492" spans="1:11">
      <c r="A12492" s="450"/>
      <c r="B12492" s="523"/>
      <c r="C12492" s="523"/>
      <c r="D12492" s="523"/>
      <c r="E12492" s="523"/>
      <c r="F12492" s="523"/>
      <c r="G12492" s="523"/>
      <c r="H12492" s="523"/>
      <c r="I12492" s="524"/>
      <c r="J12492" s="523"/>
      <c r="K12492" s="458"/>
    </row>
    <row r="12493" spans="1:11">
      <c r="A12493" s="450"/>
      <c r="B12493" s="1645" t="s">
        <v>1143</v>
      </c>
      <c r="C12493" s="1646"/>
      <c r="D12493" s="1646"/>
      <c r="E12493" s="1646"/>
      <c r="F12493" s="1646"/>
      <c r="G12493" s="1646"/>
      <c r="H12493" s="1646"/>
      <c r="I12493" s="1647"/>
      <c r="J12493" s="501">
        <f>J12491*0</f>
        <v>0</v>
      </c>
      <c r="K12493" s="458"/>
    </row>
    <row r="12494" spans="1:11">
      <c r="A12494" s="450"/>
      <c r="B12494" s="523"/>
      <c r="C12494" s="523"/>
      <c r="D12494" s="523"/>
      <c r="E12494" s="523"/>
      <c r="F12494" s="523"/>
      <c r="G12494" s="523"/>
      <c r="H12494" s="523"/>
      <c r="I12494" s="524"/>
      <c r="J12494" s="523"/>
      <c r="K12494" s="458"/>
    </row>
    <row r="12495" spans="1:11">
      <c r="A12495" s="450"/>
      <c r="B12495" s="1645" t="s">
        <v>1144</v>
      </c>
      <c r="C12495" s="1646"/>
      <c r="D12495" s="1646"/>
      <c r="E12495" s="1646"/>
      <c r="F12495" s="1646"/>
      <c r="G12495" s="1646"/>
      <c r="H12495" s="1646"/>
      <c r="I12495" s="1647"/>
      <c r="J12495" s="573">
        <f>J12491+J12493</f>
        <v>98.860363636363644</v>
      </c>
      <c r="K12495" s="458"/>
    </row>
    <row r="12496" spans="1:11">
      <c r="A12496" s="450"/>
      <c r="B12496" s="511"/>
      <c r="C12496" s="511"/>
      <c r="D12496" s="511"/>
      <c r="E12496" s="511"/>
      <c r="F12496" s="511"/>
      <c r="G12496" s="511"/>
      <c r="H12496" s="511"/>
      <c r="I12496" s="571"/>
      <c r="J12496" s="511"/>
      <c r="K12496" s="458"/>
    </row>
    <row r="12497" spans="1:11">
      <c r="A12497" s="450"/>
      <c r="B12497" s="589"/>
      <c r="C12497" s="559"/>
      <c r="D12497" s="559"/>
      <c r="E12497" s="559"/>
      <c r="F12497" s="559"/>
      <c r="G12497" s="559"/>
      <c r="H12497" s="559"/>
      <c r="I12497" s="559"/>
      <c r="J12497" s="590"/>
      <c r="K12497" s="458"/>
    </row>
    <row r="12498" spans="1:11">
      <c r="A12498" s="450"/>
      <c r="B12498" s="591"/>
      <c r="C12498" s="592"/>
      <c r="D12498" s="593"/>
      <c r="E12498" s="593"/>
      <c r="F12498" s="594" t="s">
        <v>1119</v>
      </c>
      <c r="G12498" s="595" t="s">
        <v>1119</v>
      </c>
      <c r="H12498" s="592"/>
      <c r="I12498" s="592"/>
      <c r="J12498" s="596"/>
      <c r="K12498" s="458"/>
    </row>
    <row r="12499" spans="1:11">
      <c r="A12499" s="450"/>
      <c r="B12499" s="459"/>
      <c r="C12499" s="459"/>
      <c r="D12499" s="459"/>
      <c r="E12499" s="459"/>
      <c r="F12499" s="459"/>
      <c r="G12499" s="459"/>
      <c r="H12499" s="459"/>
      <c r="I12499" s="459"/>
      <c r="J12499" s="459"/>
      <c r="K12499" s="458"/>
    </row>
    <row r="12500" spans="1:11">
      <c r="A12500" s="450"/>
      <c r="B12500" s="597"/>
      <c r="C12500" s="598"/>
      <c r="D12500" s="598"/>
      <c r="E12500" s="598"/>
      <c r="F12500" s="599"/>
      <c r="G12500" s="600" t="s">
        <v>482</v>
      </c>
      <c r="H12500" s="502"/>
      <c r="I12500" s="502"/>
      <c r="J12500" s="505"/>
      <c r="K12500" s="458"/>
    </row>
    <row r="12501" spans="1:11">
      <c r="A12501" s="450"/>
      <c r="B12501" s="601"/>
      <c r="C12501" s="602"/>
      <c r="D12501" s="602"/>
      <c r="E12501" s="602"/>
      <c r="F12501" s="603"/>
      <c r="G12501" s="1648" t="s">
        <v>1145</v>
      </c>
      <c r="H12501" s="1649"/>
      <c r="I12501" s="1649"/>
      <c r="J12501" s="1650"/>
      <c r="K12501" s="458"/>
    </row>
    <row r="12502" spans="1:11">
      <c r="A12502" s="450"/>
      <c r="B12502" s="604"/>
      <c r="C12502" s="605"/>
      <c r="D12502" s="605"/>
      <c r="E12502" s="605"/>
      <c r="F12502" s="606"/>
      <c r="G12502" s="607"/>
      <c r="H12502" s="1651"/>
      <c r="I12502" s="1652"/>
      <c r="J12502" s="1653"/>
      <c r="K12502" s="458"/>
    </row>
    <row r="12503" spans="1:11" ht="15" thickBot="1">
      <c r="A12503" s="608"/>
      <c r="B12503" s="609"/>
      <c r="C12503" s="609"/>
      <c r="D12503" s="609"/>
      <c r="E12503" s="609"/>
      <c r="F12503" s="609"/>
      <c r="G12503" s="609"/>
      <c r="H12503" s="609"/>
      <c r="I12503" s="609"/>
      <c r="J12503" s="609"/>
      <c r="K12503" s="610"/>
    </row>
    <row r="12504" spans="1:11">
      <c r="A12504" s="447"/>
      <c r="B12504" s="448"/>
      <c r="C12504" s="448"/>
      <c r="D12504" s="448"/>
      <c r="E12504" s="448"/>
      <c r="F12504" s="448"/>
      <c r="G12504" s="448"/>
      <c r="H12504" s="448"/>
      <c r="I12504" s="448"/>
      <c r="J12504" s="448"/>
      <c r="K12504" s="449"/>
    </row>
    <row r="12505" spans="1:11">
      <c r="A12505" s="450"/>
      <c r="B12505" s="451" t="s">
        <v>141</v>
      </c>
      <c r="C12505" s="452"/>
      <c r="D12505" s="453" t="s">
        <v>1105</v>
      </c>
      <c r="E12505" s="454"/>
      <c r="F12505" s="455"/>
      <c r="G12505" s="455"/>
      <c r="H12505" s="456"/>
      <c r="I12505" s="456"/>
      <c r="J12505" s="457"/>
      <c r="K12505" s="458"/>
    </row>
    <row r="12506" spans="1:11">
      <c r="A12506" s="450"/>
      <c r="B12506" s="459"/>
      <c r="C12506" s="459"/>
      <c r="D12506" s="459"/>
      <c r="E12506" s="459"/>
      <c r="F12506" s="459"/>
      <c r="G12506" s="459"/>
      <c r="H12506" s="459"/>
      <c r="I12506" s="459"/>
      <c r="J12506" s="459"/>
      <c r="K12506" s="458"/>
    </row>
    <row r="12507" spans="1:11">
      <c r="A12507" s="450"/>
      <c r="B12507" s="460" t="s">
        <v>1106</v>
      </c>
      <c r="C12507" s="461" t="s">
        <v>1107</v>
      </c>
      <c r="D12507" s="1671" t="s">
        <v>198</v>
      </c>
      <c r="E12507" s="1672"/>
      <c r="F12507" s="1672"/>
      <c r="G12507" s="1672"/>
      <c r="H12507" s="1672"/>
      <c r="I12507" s="1673"/>
      <c r="J12507" s="462" t="s">
        <v>1108</v>
      </c>
      <c r="K12507" s="458"/>
    </row>
    <row r="12508" spans="1:11" ht="33" customHeight="1">
      <c r="A12508" s="450"/>
      <c r="B12508" s="463"/>
      <c r="C12508" s="464"/>
      <c r="D12508" s="1674" t="s">
        <v>1690</v>
      </c>
      <c r="E12508" s="1675"/>
      <c r="F12508" s="1675"/>
      <c r="G12508" s="1675"/>
      <c r="H12508" s="1675"/>
      <c r="I12508" s="1676"/>
      <c r="J12508" s="468" t="str">
        <f>F12525</f>
        <v>M</v>
      </c>
      <c r="K12508" s="458"/>
    </row>
    <row r="12509" spans="1:11">
      <c r="A12509" s="450"/>
      <c r="B12509" s="469"/>
      <c r="C12509" s="469"/>
      <c r="D12509" s="469"/>
      <c r="E12509" s="469"/>
      <c r="F12509" s="469"/>
      <c r="G12509" s="469"/>
      <c r="H12509" s="469"/>
      <c r="I12509" s="470"/>
      <c r="J12509" s="471"/>
      <c r="K12509" s="458"/>
    </row>
    <row r="12510" spans="1:11">
      <c r="A12510" s="450"/>
      <c r="B12510" s="1648" t="s">
        <v>1111</v>
      </c>
      <c r="C12510" s="1650"/>
      <c r="D12510" s="1679" t="s">
        <v>873</v>
      </c>
      <c r="E12510" s="1681" t="s">
        <v>1112</v>
      </c>
      <c r="F12510" s="472" t="s">
        <v>1113</v>
      </c>
      <c r="G12510" s="473"/>
      <c r="H12510" s="472" t="s">
        <v>1114</v>
      </c>
      <c r="I12510" s="473"/>
      <c r="J12510" s="474" t="s">
        <v>1115</v>
      </c>
      <c r="K12510" s="458"/>
    </row>
    <row r="12511" spans="1:11">
      <c r="A12511" s="450"/>
      <c r="B12511" s="1677"/>
      <c r="C12511" s="1678"/>
      <c r="D12511" s="1680"/>
      <c r="E12511" s="1682"/>
      <c r="F12511" s="475" t="s">
        <v>1116</v>
      </c>
      <c r="G12511" s="475" t="s">
        <v>1117</v>
      </c>
      <c r="H12511" s="475" t="s">
        <v>1116</v>
      </c>
      <c r="I12511" s="476" t="s">
        <v>1117</v>
      </c>
      <c r="J12511" s="477" t="s">
        <v>1118</v>
      </c>
      <c r="K12511" s="458"/>
    </row>
    <row r="12512" spans="1:11">
      <c r="A12512" s="450"/>
      <c r="B12512" s="486"/>
      <c r="C12512" s="487"/>
      <c r="D12512" s="488"/>
      <c r="E12512" s="481"/>
      <c r="F12512" s="481"/>
      <c r="G12512" s="482"/>
      <c r="H12512" s="490"/>
      <c r="I12512" s="484"/>
      <c r="J12512" s="492"/>
      <c r="K12512" s="458"/>
    </row>
    <row r="12513" spans="1:11">
      <c r="A12513" s="450"/>
      <c r="B12513" s="486"/>
      <c r="C12513" s="487"/>
      <c r="D12513" s="488"/>
      <c r="E12513" s="489"/>
      <c r="F12513" s="489"/>
      <c r="G12513" s="489"/>
      <c r="H12513" s="490"/>
      <c r="I12513" s="491"/>
      <c r="J12513" s="492">
        <f>H12513*F12513*E12513+I12513*G12513*E12513</f>
        <v>0</v>
      </c>
      <c r="K12513" s="458"/>
    </row>
    <row r="12514" spans="1:11">
      <c r="A12514" s="450"/>
      <c r="B12514" s="493"/>
      <c r="C12514" s="494"/>
      <c r="D12514" s="495"/>
      <c r="E12514" s="496"/>
      <c r="F12514" s="496"/>
      <c r="G12514" s="496"/>
      <c r="H12514" s="497"/>
      <c r="I12514" s="498"/>
      <c r="J12514" s="492">
        <f>H12514*F12514*E12514+I12514*G12514*E12514</f>
        <v>0</v>
      </c>
      <c r="K12514" s="458"/>
    </row>
    <row r="12515" spans="1:11">
      <c r="A12515" s="450"/>
      <c r="B12515" s="499" t="s">
        <v>1119</v>
      </c>
      <c r="C12515" s="469"/>
      <c r="D12515" s="469"/>
      <c r="E12515" s="469"/>
      <c r="F12515" s="469"/>
      <c r="G12515" s="469"/>
      <c r="H12515" s="469"/>
      <c r="I12515" s="500" t="s">
        <v>138</v>
      </c>
      <c r="J12515" s="501">
        <f>SUM(J12512:J12514)</f>
        <v>0</v>
      </c>
      <c r="K12515" s="458"/>
    </row>
    <row r="12516" spans="1:11">
      <c r="A12516" s="450"/>
      <c r="B12516" s="502"/>
      <c r="C12516" s="502"/>
      <c r="D12516" s="502"/>
      <c r="E12516" s="502"/>
      <c r="F12516" s="502"/>
      <c r="G12516" s="502"/>
      <c r="H12516" s="502"/>
      <c r="I12516" s="503"/>
      <c r="J12516" s="504"/>
      <c r="K12516" s="458"/>
    </row>
    <row r="12517" spans="1:11" ht="20.399999999999999">
      <c r="A12517" s="450"/>
      <c r="B12517" s="1664" t="s">
        <v>1120</v>
      </c>
      <c r="C12517" s="1665"/>
      <c r="D12517" s="1665"/>
      <c r="E12517" s="1666"/>
      <c r="F12517" s="505" t="s">
        <v>873</v>
      </c>
      <c r="G12517" s="506"/>
      <c r="H12517" s="507" t="s">
        <v>560</v>
      </c>
      <c r="I12517" s="508" t="s">
        <v>1121</v>
      </c>
      <c r="J12517" s="509" t="s">
        <v>1122</v>
      </c>
      <c r="K12517" s="458"/>
    </row>
    <row r="12518" spans="1:11">
      <c r="A12518" s="450"/>
      <c r="B12518" s="510"/>
      <c r="C12518" s="511"/>
      <c r="D12518" s="512"/>
      <c r="E12518" s="513"/>
      <c r="F12518" s="514"/>
      <c r="G12518" s="515"/>
      <c r="H12518" s="516"/>
      <c r="I12518" s="484"/>
      <c r="J12518" s="485"/>
      <c r="K12518" s="458"/>
    </row>
    <row r="12519" spans="1:11">
      <c r="A12519" s="450"/>
      <c r="B12519" s="517"/>
      <c r="C12519" s="518"/>
      <c r="D12519" s="459"/>
      <c r="E12519" s="487"/>
      <c r="F12519" s="488"/>
      <c r="G12519" s="519"/>
      <c r="H12519" s="520"/>
      <c r="I12519" s="521"/>
      <c r="J12519" s="492"/>
      <c r="K12519" s="458"/>
    </row>
    <row r="12520" spans="1:11">
      <c r="A12520" s="450"/>
      <c r="B12520" s="517" t="s">
        <v>734</v>
      </c>
      <c r="C12520" s="518"/>
      <c r="D12520" s="459"/>
      <c r="E12520" s="487"/>
      <c r="F12520" s="488"/>
      <c r="G12520" s="519"/>
      <c r="H12520" s="520">
        <v>1.9</v>
      </c>
      <c r="I12520" s="521">
        <f>VLOOKUP(B12520,'MÃO DE OBRA'!$A:$E,5,FALSE)/220</f>
        <v>23.596363636363641</v>
      </c>
      <c r="J12520" s="492">
        <f t="shared" ref="J12520:J12521" si="354">H12520*I12520</f>
        <v>44.833090909090913</v>
      </c>
      <c r="K12520" s="458"/>
    </row>
    <row r="12521" spans="1:11">
      <c r="A12521" s="450"/>
      <c r="B12521" s="517" t="s">
        <v>741</v>
      </c>
      <c r="C12521" s="518"/>
      <c r="D12521" s="459"/>
      <c r="E12521" s="487"/>
      <c r="F12521" s="488"/>
      <c r="G12521" s="519"/>
      <c r="H12521" s="520">
        <v>0.8</v>
      </c>
      <c r="I12521" s="521">
        <f>VLOOKUP(B12521,'MÃO DE OBRA'!$A:$E,5,FALSE)/220</f>
        <v>14.214</v>
      </c>
      <c r="J12521" s="492">
        <f t="shared" si="354"/>
        <v>11.371200000000002</v>
      </c>
      <c r="K12521" s="458"/>
    </row>
    <row r="12522" spans="1:11">
      <c r="A12522" s="450"/>
      <c r="B12522" s="517"/>
      <c r="C12522" s="518"/>
      <c r="D12522" s="459"/>
      <c r="E12522" s="487"/>
      <c r="F12522" s="488"/>
      <c r="G12522" s="519"/>
      <c r="H12522" s="520"/>
      <c r="I12522" s="491"/>
      <c r="J12522" s="492">
        <f>H12522*I12522</f>
        <v>0</v>
      </c>
      <c r="K12522" s="458"/>
    </row>
    <row r="12523" spans="1:11">
      <c r="A12523" s="450"/>
      <c r="B12523" s="499" t="s">
        <v>1119</v>
      </c>
      <c r="C12523" s="502"/>
      <c r="D12523" s="502"/>
      <c r="E12523" s="502"/>
      <c r="F12523" s="502"/>
      <c r="G12523" s="502"/>
      <c r="H12523" s="502"/>
      <c r="I12523" s="522" t="s">
        <v>138</v>
      </c>
      <c r="J12523" s="501">
        <f>SUM(J12518:J12522)</f>
        <v>56.204290909090915</v>
      </c>
      <c r="K12523" s="458"/>
    </row>
    <row r="12524" spans="1:11">
      <c r="A12524" s="450"/>
      <c r="B12524" s="523"/>
      <c r="C12524" s="523"/>
      <c r="D12524" s="523"/>
      <c r="E12524" s="523"/>
      <c r="F12524" s="523"/>
      <c r="G12524" s="523"/>
      <c r="H12524" s="523"/>
      <c r="I12524" s="524"/>
      <c r="J12524" s="523"/>
      <c r="K12524" s="458"/>
    </row>
    <row r="12525" spans="1:11">
      <c r="A12525" s="450"/>
      <c r="B12525" s="525" t="s">
        <v>1123</v>
      </c>
      <c r="C12525" s="526"/>
      <c r="D12525" s="523"/>
      <c r="E12525" s="527">
        <v>1</v>
      </c>
      <c r="F12525" s="528" t="s">
        <v>1221</v>
      </c>
      <c r="G12525" s="506"/>
      <c r="H12525" s="506"/>
      <c r="I12525" s="529" t="s">
        <v>1124</v>
      </c>
      <c r="J12525" s="501">
        <f>J12515+J12523</f>
        <v>56.204290909090915</v>
      </c>
      <c r="K12525" s="458"/>
    </row>
    <row r="12526" spans="1:11">
      <c r="A12526" s="450"/>
      <c r="B12526" s="530"/>
      <c r="C12526" s="523"/>
      <c r="D12526" s="523"/>
      <c r="E12526" s="531"/>
      <c r="F12526" s="532"/>
      <c r="G12526" s="532"/>
      <c r="H12526" s="532"/>
      <c r="I12526" s="524"/>
      <c r="J12526" s="523"/>
      <c r="K12526" s="458"/>
    </row>
    <row r="12527" spans="1:11" ht="20.399999999999999">
      <c r="A12527" s="450"/>
      <c r="B12527" s="1667" t="s">
        <v>481</v>
      </c>
      <c r="C12527" s="1668"/>
      <c r="D12527" s="1668"/>
      <c r="E12527" s="1669"/>
      <c r="F12527" s="533" t="s">
        <v>873</v>
      </c>
      <c r="G12527" s="534" t="s">
        <v>493</v>
      </c>
      <c r="H12527" s="507" t="s">
        <v>1115</v>
      </c>
      <c r="I12527" s="535" t="s">
        <v>480</v>
      </c>
      <c r="J12527" s="536" t="s">
        <v>482</v>
      </c>
      <c r="K12527" s="458"/>
    </row>
    <row r="12528" spans="1:11">
      <c r="A12528" s="450"/>
      <c r="B12528" s="537"/>
      <c r="C12528" s="538"/>
      <c r="D12528" s="538"/>
      <c r="E12528" s="539"/>
      <c r="F12528" s="540"/>
      <c r="G12528" s="541"/>
      <c r="H12528" s="547"/>
      <c r="I12528" s="543"/>
      <c r="J12528" s="485"/>
      <c r="K12528" s="458"/>
    </row>
    <row r="12529" spans="1:11">
      <c r="A12529" s="450"/>
      <c r="B12529" s="537"/>
      <c r="C12529" s="518"/>
      <c r="D12529" s="518"/>
      <c r="E12529" s="487"/>
      <c r="F12529" s="540"/>
      <c r="G12529" s="541"/>
      <c r="H12529" s="547"/>
      <c r="I12529" s="543"/>
      <c r="J12529" s="492"/>
      <c r="K12529" s="458"/>
    </row>
    <row r="12530" spans="1:11">
      <c r="A12530" s="450"/>
      <c r="B12530" s="517"/>
      <c r="C12530" s="518"/>
      <c r="D12530" s="518"/>
      <c r="E12530" s="487"/>
      <c r="F12530" s="488"/>
      <c r="G12530" s="546"/>
      <c r="H12530" s="547"/>
      <c r="I12530" s="543"/>
      <c r="J12530" s="492">
        <f>H12530*I12530*E12512*F12512</f>
        <v>0</v>
      </c>
      <c r="K12530" s="458"/>
    </row>
    <row r="12531" spans="1:11">
      <c r="A12531" s="450"/>
      <c r="B12531" s="517"/>
      <c r="C12531" s="526"/>
      <c r="D12531" s="526"/>
      <c r="E12531" s="494"/>
      <c r="F12531" s="488"/>
      <c r="G12531" s="468"/>
      <c r="H12531" s="547"/>
      <c r="I12531" s="548"/>
      <c r="J12531" s="492">
        <f>H12531*I12531*E12513*F12513</f>
        <v>0</v>
      </c>
      <c r="K12531" s="458"/>
    </row>
    <row r="12532" spans="1:11">
      <c r="A12532" s="450"/>
      <c r="B12532" s="550" t="s">
        <v>1119</v>
      </c>
      <c r="C12532" s="526"/>
      <c r="D12532" s="526"/>
      <c r="E12532" s="526"/>
      <c r="F12532" s="523"/>
      <c r="G12532" s="526"/>
      <c r="H12532" s="551"/>
      <c r="I12532" s="552" t="s">
        <v>138</v>
      </c>
      <c r="J12532" s="501">
        <f>SUM(J12528:J12531)</f>
        <v>0</v>
      </c>
      <c r="K12532" s="458"/>
    </row>
    <row r="12533" spans="1:11">
      <c r="A12533" s="450"/>
      <c r="B12533" s="553"/>
      <c r="C12533" s="526"/>
      <c r="D12533" s="526"/>
      <c r="E12533" s="554"/>
      <c r="F12533" s="555"/>
      <c r="G12533" s="506"/>
      <c r="H12533" s="506"/>
      <c r="I12533" s="529"/>
      <c r="J12533" s="554"/>
      <c r="K12533" s="458"/>
    </row>
    <row r="12534" spans="1:11" ht="20.399999999999999">
      <c r="A12534" s="450"/>
      <c r="B12534" s="1667" t="s">
        <v>1125</v>
      </c>
      <c r="C12534" s="1668"/>
      <c r="D12534" s="1668"/>
      <c r="E12534" s="1668"/>
      <c r="F12534" s="1669"/>
      <c r="G12534" s="556" t="s">
        <v>494</v>
      </c>
      <c r="H12534" s="506" t="s">
        <v>1126</v>
      </c>
      <c r="I12534" s="557" t="s">
        <v>1115</v>
      </c>
      <c r="J12534" s="509" t="s">
        <v>482</v>
      </c>
      <c r="K12534" s="458"/>
    </row>
    <row r="12535" spans="1:11">
      <c r="A12535" s="450"/>
      <c r="B12535" s="558"/>
      <c r="C12535" s="559"/>
      <c r="D12535" s="560"/>
      <c r="E12535" s="560"/>
      <c r="F12535" s="561"/>
      <c r="G12535" s="489"/>
      <c r="H12535" s="489"/>
      <c r="I12535" s="562"/>
      <c r="J12535" s="492"/>
      <c r="K12535" s="458"/>
    </row>
    <row r="12536" spans="1:11">
      <c r="A12536" s="450"/>
      <c r="B12536" s="563"/>
      <c r="C12536" s="564"/>
      <c r="D12536" s="565"/>
      <c r="E12536" s="565"/>
      <c r="F12536" s="566"/>
      <c r="G12536" s="489"/>
      <c r="H12536" s="489"/>
      <c r="I12536" s="562"/>
      <c r="J12536" s="492"/>
      <c r="K12536" s="458"/>
    </row>
    <row r="12537" spans="1:11">
      <c r="A12537" s="450"/>
      <c r="B12537" s="1670" t="s">
        <v>138</v>
      </c>
      <c r="C12537" s="1670"/>
      <c r="D12537" s="1670"/>
      <c r="E12537" s="1670"/>
      <c r="F12537" s="1670"/>
      <c r="G12537" s="1670"/>
      <c r="H12537" s="1670"/>
      <c r="I12537" s="1670"/>
      <c r="J12537" s="501">
        <f>SUM(J12535:J12536)</f>
        <v>0</v>
      </c>
      <c r="K12537" s="458"/>
    </row>
    <row r="12538" spans="1:11">
      <c r="A12538" s="450"/>
      <c r="B12538" s="567"/>
      <c r="C12538" s="511"/>
      <c r="D12538" s="511"/>
      <c r="E12538" s="568"/>
      <c r="F12538" s="569"/>
      <c r="G12538" s="570"/>
      <c r="H12538" s="570"/>
      <c r="I12538" s="571"/>
      <c r="J12538" s="572"/>
      <c r="K12538" s="458"/>
    </row>
    <row r="12539" spans="1:11">
      <c r="A12539" s="450"/>
      <c r="B12539" s="573" t="s">
        <v>1127</v>
      </c>
      <c r="C12539" s="573"/>
      <c r="D12539" s="550"/>
      <c r="E12539" s="523"/>
      <c r="F12539" s="523"/>
      <c r="G12539" s="523"/>
      <c r="H12539" s="574"/>
      <c r="I12539" s="575"/>
      <c r="J12539" s="639">
        <f>(J12525+J12532+J12537)/E12525</f>
        <v>56.204290909090915</v>
      </c>
      <c r="K12539" s="458"/>
    </row>
    <row r="12540" spans="1:11">
      <c r="A12540" s="450"/>
      <c r="B12540" s="553"/>
      <c r="C12540" s="526"/>
      <c r="D12540" s="526"/>
      <c r="E12540" s="554"/>
      <c r="F12540" s="555"/>
      <c r="G12540" s="506"/>
      <c r="H12540" s="506"/>
      <c r="I12540" s="529"/>
      <c r="J12540" s="576"/>
      <c r="K12540" s="458"/>
    </row>
    <row r="12541" spans="1:11" ht="20.399999999999999">
      <c r="A12541" s="450"/>
      <c r="B12541" s="1667" t="s">
        <v>1128</v>
      </c>
      <c r="C12541" s="1668"/>
      <c r="D12541" s="1668"/>
      <c r="E12541" s="1668"/>
      <c r="F12541" s="1669"/>
      <c r="G12541" s="556" t="s">
        <v>494</v>
      </c>
      <c r="H12541" s="506" t="s">
        <v>1126</v>
      </c>
      <c r="I12541" s="557" t="s">
        <v>1115</v>
      </c>
      <c r="J12541" s="509" t="s">
        <v>482</v>
      </c>
      <c r="K12541" s="458"/>
    </row>
    <row r="12542" spans="1:11">
      <c r="A12542" s="450"/>
      <c r="B12542" s="510" t="s">
        <v>1691</v>
      </c>
      <c r="C12542" s="559"/>
      <c r="D12542" s="560"/>
      <c r="E12542" s="560"/>
      <c r="F12542" s="561"/>
      <c r="G12542" s="489">
        <v>4.6284000000000001</v>
      </c>
      <c r="H12542" s="489" t="s">
        <v>1140</v>
      </c>
      <c r="I12542" s="562">
        <v>0.88</v>
      </c>
      <c r="J12542" s="492">
        <f t="shared" ref="J12542:J12549" si="355">G12542*I12542</f>
        <v>4.0729920000000002</v>
      </c>
      <c r="K12542" s="458"/>
    </row>
    <row r="12543" spans="1:11">
      <c r="A12543" s="450"/>
      <c r="B12543" s="802" t="s">
        <v>1692</v>
      </c>
      <c r="C12543" s="564"/>
      <c r="D12543" s="565"/>
      <c r="E12543" s="565"/>
      <c r="F12543" s="566"/>
      <c r="G12543" s="489">
        <v>1.69575E-2</v>
      </c>
      <c r="H12543" s="489" t="s">
        <v>1205</v>
      </c>
      <c r="I12543" s="562">
        <f>I7689</f>
        <v>95</v>
      </c>
      <c r="J12543" s="492">
        <f t="shared" si="355"/>
        <v>1.6109625000000001</v>
      </c>
      <c r="K12543" s="458"/>
    </row>
    <row r="12544" spans="1:11">
      <c r="A12544" s="450"/>
      <c r="B12544" s="802" t="s">
        <v>1693</v>
      </c>
      <c r="C12544" s="564"/>
      <c r="D12544" s="565"/>
      <c r="E12544" s="565"/>
      <c r="F12544" s="566"/>
      <c r="G12544" s="489">
        <v>1.2967499999999998E-2</v>
      </c>
      <c r="H12544" s="489" t="s">
        <v>1205</v>
      </c>
      <c r="I12544" s="794">
        <f>I2202</f>
        <v>200</v>
      </c>
      <c r="J12544" s="492">
        <f t="shared" si="355"/>
        <v>2.5934999999999997</v>
      </c>
      <c r="K12544" s="458"/>
    </row>
    <row r="12545" spans="1:11">
      <c r="A12545" s="450"/>
      <c r="B12545" s="802" t="s">
        <v>1694</v>
      </c>
      <c r="C12545" s="564"/>
      <c r="D12545" s="565"/>
      <c r="E12545" s="565"/>
      <c r="F12545" s="566"/>
      <c r="G12545" s="489">
        <v>0.39900000000000002</v>
      </c>
      <c r="H12545" s="489" t="s">
        <v>1126</v>
      </c>
      <c r="I12545" s="743">
        <v>81</v>
      </c>
      <c r="J12545" s="492">
        <f t="shared" si="355"/>
        <v>32.319000000000003</v>
      </c>
      <c r="K12545" s="458"/>
    </row>
    <row r="12546" spans="1:11">
      <c r="A12546" s="450"/>
      <c r="B12546" s="802" t="s">
        <v>1695</v>
      </c>
      <c r="C12546" s="564"/>
      <c r="D12546" s="565"/>
      <c r="E12546" s="565"/>
      <c r="F12546" s="566"/>
      <c r="G12546" s="489">
        <v>1.0972500000000001</v>
      </c>
      <c r="H12546" s="489" t="s">
        <v>1221</v>
      </c>
      <c r="I12546" s="743">
        <v>47.5</v>
      </c>
      <c r="J12546" s="492">
        <f t="shared" si="355"/>
        <v>52.119375000000005</v>
      </c>
      <c r="K12546" s="458"/>
    </row>
    <row r="12547" spans="1:11">
      <c r="A12547" s="450"/>
      <c r="B12547" s="802" t="s">
        <v>1696</v>
      </c>
      <c r="C12547" s="564"/>
      <c r="D12547" s="565"/>
      <c r="E12547" s="565"/>
      <c r="F12547" s="566"/>
      <c r="G12547" s="489">
        <v>3.2418749999999998</v>
      </c>
      <c r="H12547" s="489" t="s">
        <v>1221</v>
      </c>
      <c r="I12547" s="743">
        <v>1.06</v>
      </c>
      <c r="J12547" s="492">
        <f t="shared" si="355"/>
        <v>3.4363874999999999</v>
      </c>
      <c r="K12547" s="458"/>
    </row>
    <row r="12548" spans="1:11">
      <c r="A12548" s="450"/>
      <c r="B12548" s="802" t="s">
        <v>1697</v>
      </c>
      <c r="C12548" s="564"/>
      <c r="D12548" s="565"/>
      <c r="E12548" s="565"/>
      <c r="F12548" s="566"/>
      <c r="G12548" s="489">
        <v>3.5411249999999996</v>
      </c>
      <c r="H12548" s="489" t="s">
        <v>1221</v>
      </c>
      <c r="I12548" s="743">
        <v>1.17</v>
      </c>
      <c r="J12548" s="492">
        <f t="shared" si="355"/>
        <v>4.1431162499999994</v>
      </c>
      <c r="K12548" s="458"/>
    </row>
    <row r="12549" spans="1:11">
      <c r="A12549" s="450"/>
      <c r="B12549" s="802" t="s">
        <v>1698</v>
      </c>
      <c r="C12549" s="564"/>
      <c r="D12549" s="565"/>
      <c r="E12549" s="565"/>
      <c r="F12549" s="566"/>
      <c r="G12549" s="489">
        <v>0.14962499999999998</v>
      </c>
      <c r="H12549" s="489" t="s">
        <v>1140</v>
      </c>
      <c r="I12549" s="743">
        <v>37</v>
      </c>
      <c r="J12549" s="492">
        <f t="shared" si="355"/>
        <v>5.5361249999999993</v>
      </c>
      <c r="K12549" s="458"/>
    </row>
    <row r="12550" spans="1:11">
      <c r="A12550" s="450"/>
      <c r="B12550" s="563"/>
      <c r="C12550" s="564"/>
      <c r="D12550" s="565"/>
      <c r="E12550" s="565"/>
      <c r="F12550" s="566"/>
      <c r="G12550" s="489"/>
      <c r="H12550" s="489"/>
      <c r="I12550" s="743"/>
      <c r="J12550" s="492"/>
      <c r="K12550" s="458"/>
    </row>
    <row r="12551" spans="1:11">
      <c r="A12551" s="450"/>
      <c r="B12551" s="581"/>
      <c r="C12551" s="523"/>
      <c r="D12551" s="523"/>
      <c r="E12551" s="582"/>
      <c r="F12551" s="583"/>
      <c r="G12551" s="532"/>
      <c r="H12551" s="532"/>
      <c r="I12551" s="524" t="s">
        <v>138</v>
      </c>
      <c r="J12551" s="501">
        <f>SUM(J12542:J12550)</f>
        <v>105.83145825000001</v>
      </c>
      <c r="K12551" s="458"/>
    </row>
    <row r="12552" spans="1:11">
      <c r="A12552" s="450"/>
      <c r="B12552" s="584"/>
      <c r="C12552" s="523"/>
      <c r="D12552" s="523"/>
      <c r="E12552" s="582"/>
      <c r="F12552" s="583"/>
      <c r="G12552" s="532"/>
      <c r="H12552" s="532"/>
      <c r="I12552" s="524"/>
      <c r="J12552" s="582"/>
      <c r="K12552" s="458"/>
    </row>
    <row r="12553" spans="1:11" ht="20.399999999999999">
      <c r="A12553" s="450"/>
      <c r="B12553" s="1667" t="s">
        <v>1141</v>
      </c>
      <c r="C12553" s="1668"/>
      <c r="D12553" s="1668"/>
      <c r="E12553" s="1668"/>
      <c r="F12553" s="1669"/>
      <c r="G12553" s="587" t="s">
        <v>494</v>
      </c>
      <c r="H12553" s="506" t="s">
        <v>1115</v>
      </c>
      <c r="I12553" s="557"/>
      <c r="J12553" s="509" t="s">
        <v>482</v>
      </c>
      <c r="K12553" s="458"/>
    </row>
    <row r="12554" spans="1:11">
      <c r="A12554" s="450"/>
      <c r="B12554" s="1654"/>
      <c r="C12554" s="1655"/>
      <c r="D12554" s="1655"/>
      <c r="E12554" s="1655"/>
      <c r="F12554" s="1656"/>
      <c r="G12554" s="489"/>
      <c r="H12554" s="1657"/>
      <c r="I12554" s="1658"/>
      <c r="J12554" s="492"/>
      <c r="K12554" s="458"/>
    </row>
    <row r="12555" spans="1:11">
      <c r="A12555" s="450"/>
      <c r="B12555" s="1659"/>
      <c r="C12555" s="1660"/>
      <c r="D12555" s="1660"/>
      <c r="E12555" s="1660"/>
      <c r="F12555" s="1661"/>
      <c r="G12555" s="496"/>
      <c r="H12555" s="1662"/>
      <c r="I12555" s="1663"/>
      <c r="J12555" s="492"/>
      <c r="K12555" s="458"/>
    </row>
    <row r="12556" spans="1:11">
      <c r="A12556" s="450"/>
      <c r="B12556" s="581"/>
      <c r="C12556" s="523"/>
      <c r="D12556" s="523"/>
      <c r="E12556" s="582"/>
      <c r="F12556" s="583"/>
      <c r="G12556" s="532"/>
      <c r="H12556" s="532"/>
      <c r="I12556" s="524" t="s">
        <v>138</v>
      </c>
      <c r="J12556" s="501">
        <f>SUM(J12554:J12555)</f>
        <v>0</v>
      </c>
      <c r="K12556" s="458"/>
    </row>
    <row r="12557" spans="1:11">
      <c r="A12557" s="450"/>
      <c r="B12557" s="523"/>
      <c r="C12557" s="523"/>
      <c r="D12557" s="523"/>
      <c r="E12557" s="523"/>
      <c r="F12557" s="523"/>
      <c r="G12557" s="523"/>
      <c r="H12557" s="523"/>
      <c r="I12557" s="524"/>
      <c r="J12557" s="523"/>
      <c r="K12557" s="458"/>
    </row>
    <row r="12558" spans="1:11">
      <c r="A12558" s="450"/>
      <c r="B12558" s="1645" t="s">
        <v>1142</v>
      </c>
      <c r="C12558" s="1646"/>
      <c r="D12558" s="1646"/>
      <c r="E12558" s="1646"/>
      <c r="F12558" s="1646"/>
      <c r="G12558" s="1646"/>
      <c r="H12558" s="1646"/>
      <c r="I12558" s="1647"/>
      <c r="J12558" s="573">
        <f>J12556+J12551+J12539</f>
        <v>162.03574915909093</v>
      </c>
      <c r="K12558" s="458"/>
    </row>
    <row r="12559" spans="1:11">
      <c r="A12559" s="450"/>
      <c r="B12559" s="523"/>
      <c r="C12559" s="523"/>
      <c r="D12559" s="523"/>
      <c r="E12559" s="523"/>
      <c r="F12559" s="523"/>
      <c r="G12559" s="523"/>
      <c r="H12559" s="523"/>
      <c r="I12559" s="524"/>
      <c r="J12559" s="523"/>
      <c r="K12559" s="458"/>
    </row>
    <row r="12560" spans="1:11">
      <c r="A12560" s="450"/>
      <c r="B12560" s="1645" t="s">
        <v>1143</v>
      </c>
      <c r="C12560" s="1646"/>
      <c r="D12560" s="1646"/>
      <c r="E12560" s="1646"/>
      <c r="F12560" s="1646"/>
      <c r="G12560" s="1646"/>
      <c r="H12560" s="1646"/>
      <c r="I12560" s="1647"/>
      <c r="J12560" s="501">
        <f>J12558*0</f>
        <v>0</v>
      </c>
      <c r="K12560" s="458"/>
    </row>
    <row r="12561" spans="1:11">
      <c r="A12561" s="450"/>
      <c r="B12561" s="523"/>
      <c r="C12561" s="523"/>
      <c r="D12561" s="523"/>
      <c r="E12561" s="523"/>
      <c r="F12561" s="523"/>
      <c r="G12561" s="523"/>
      <c r="H12561" s="523"/>
      <c r="I12561" s="524"/>
      <c r="J12561" s="523"/>
      <c r="K12561" s="458"/>
    </row>
    <row r="12562" spans="1:11">
      <c r="A12562" s="450"/>
      <c r="B12562" s="1645" t="s">
        <v>1144</v>
      </c>
      <c r="C12562" s="1646"/>
      <c r="D12562" s="1646"/>
      <c r="E12562" s="1646"/>
      <c r="F12562" s="1646"/>
      <c r="G12562" s="1646"/>
      <c r="H12562" s="1646"/>
      <c r="I12562" s="1647"/>
      <c r="J12562" s="573">
        <f>J12558+J12560</f>
        <v>162.03574915909093</v>
      </c>
      <c r="K12562" s="458"/>
    </row>
    <row r="12563" spans="1:11">
      <c r="A12563" s="450"/>
      <c r="B12563" s="511"/>
      <c r="C12563" s="511"/>
      <c r="D12563" s="511"/>
      <c r="E12563" s="511"/>
      <c r="F12563" s="511"/>
      <c r="G12563" s="511"/>
      <c r="H12563" s="511"/>
      <c r="I12563" s="571"/>
      <c r="J12563" s="511"/>
      <c r="K12563" s="458"/>
    </row>
    <row r="12564" spans="1:11">
      <c r="A12564" s="450"/>
      <c r="B12564" s="589"/>
      <c r="C12564" s="559"/>
      <c r="D12564" s="559"/>
      <c r="E12564" s="559"/>
      <c r="F12564" s="559"/>
      <c r="G12564" s="559"/>
      <c r="H12564" s="559"/>
      <c r="I12564" s="559"/>
      <c r="J12564" s="590"/>
      <c r="K12564" s="458"/>
    </row>
    <row r="12565" spans="1:11">
      <c r="A12565" s="450"/>
      <c r="B12565" s="591"/>
      <c r="C12565" s="592"/>
      <c r="D12565" s="593"/>
      <c r="E12565" s="593"/>
      <c r="F12565" s="594" t="s">
        <v>1119</v>
      </c>
      <c r="G12565" s="595" t="s">
        <v>1119</v>
      </c>
      <c r="H12565" s="592"/>
      <c r="I12565" s="592"/>
      <c r="J12565" s="596"/>
      <c r="K12565" s="458"/>
    </row>
    <row r="12566" spans="1:11">
      <c r="A12566" s="450"/>
      <c r="B12566" s="459"/>
      <c r="C12566" s="459"/>
      <c r="D12566" s="459"/>
      <c r="E12566" s="459"/>
      <c r="F12566" s="459"/>
      <c r="G12566" s="459"/>
      <c r="H12566" s="459"/>
      <c r="I12566" s="459"/>
      <c r="J12566" s="459"/>
      <c r="K12566" s="458"/>
    </row>
    <row r="12567" spans="1:11">
      <c r="A12567" s="450"/>
      <c r="B12567" s="597"/>
      <c r="C12567" s="598"/>
      <c r="D12567" s="598"/>
      <c r="E12567" s="598"/>
      <c r="F12567" s="599"/>
      <c r="G12567" s="600" t="s">
        <v>482</v>
      </c>
      <c r="H12567" s="502"/>
      <c r="I12567" s="502"/>
      <c r="J12567" s="505"/>
      <c r="K12567" s="458"/>
    </row>
    <row r="12568" spans="1:11">
      <c r="A12568" s="450"/>
      <c r="B12568" s="601"/>
      <c r="C12568" s="602"/>
      <c r="D12568" s="602"/>
      <c r="E12568" s="602"/>
      <c r="F12568" s="603"/>
      <c r="G12568" s="1648" t="s">
        <v>1145</v>
      </c>
      <c r="H12568" s="1649"/>
      <c r="I12568" s="1649"/>
      <c r="J12568" s="1650"/>
      <c r="K12568" s="458"/>
    </row>
    <row r="12569" spans="1:11">
      <c r="A12569" s="450"/>
      <c r="B12569" s="604"/>
      <c r="C12569" s="605"/>
      <c r="D12569" s="605"/>
      <c r="E12569" s="605"/>
      <c r="F12569" s="606"/>
      <c r="G12569" s="607"/>
      <c r="H12569" s="1651"/>
      <c r="I12569" s="1652"/>
      <c r="J12569" s="1653"/>
      <c r="K12569" s="458"/>
    </row>
    <row r="12570" spans="1:11" ht="15" thickBot="1">
      <c r="A12570" s="608"/>
      <c r="B12570" s="609"/>
      <c r="C12570" s="609"/>
      <c r="D12570" s="609"/>
      <c r="E12570" s="609"/>
      <c r="F12570" s="609"/>
      <c r="G12570" s="609"/>
      <c r="H12570" s="609"/>
      <c r="I12570" s="609"/>
      <c r="J12570" s="609"/>
      <c r="K12570" s="610"/>
    </row>
    <row r="12571" spans="1:11">
      <c r="A12571" s="447"/>
      <c r="B12571" s="448"/>
      <c r="C12571" s="448"/>
      <c r="D12571" s="448"/>
      <c r="E12571" s="448"/>
      <c r="F12571" s="448"/>
      <c r="G12571" s="448"/>
      <c r="H12571" s="448"/>
      <c r="I12571" s="448"/>
      <c r="J12571" s="448"/>
      <c r="K12571" s="449"/>
    </row>
    <row r="12572" spans="1:11">
      <c r="A12572" s="450"/>
      <c r="B12572" s="451" t="s">
        <v>141</v>
      </c>
      <c r="C12572" s="452"/>
      <c r="D12572" s="453" t="s">
        <v>1105</v>
      </c>
      <c r="E12572" s="454"/>
      <c r="F12572" s="455"/>
      <c r="G12572" s="455"/>
      <c r="H12572" s="456"/>
      <c r="I12572" s="456"/>
      <c r="J12572" s="457"/>
      <c r="K12572" s="458"/>
    </row>
    <row r="12573" spans="1:11">
      <c r="A12573" s="450"/>
      <c r="B12573" s="459"/>
      <c r="C12573" s="459"/>
      <c r="D12573" s="459"/>
      <c r="E12573" s="459"/>
      <c r="F12573" s="459"/>
      <c r="G12573" s="459"/>
      <c r="H12573" s="459"/>
      <c r="I12573" s="459"/>
      <c r="J12573" s="459"/>
      <c r="K12573" s="458"/>
    </row>
    <row r="12574" spans="1:11">
      <c r="A12574" s="450"/>
      <c r="B12574" s="460" t="s">
        <v>1146</v>
      </c>
      <c r="C12574" s="461" t="s">
        <v>1107</v>
      </c>
      <c r="D12574" s="1671" t="s">
        <v>198</v>
      </c>
      <c r="E12574" s="1672"/>
      <c r="F12574" s="1672"/>
      <c r="G12574" s="1672"/>
      <c r="H12574" s="1672"/>
      <c r="I12574" s="1673"/>
      <c r="J12574" s="462" t="s">
        <v>1108</v>
      </c>
      <c r="K12574" s="458"/>
    </row>
    <row r="12575" spans="1:11" ht="51" customHeight="1">
      <c r="A12575" s="450"/>
      <c r="B12575" s="463">
        <v>48386</v>
      </c>
      <c r="C12575" s="464"/>
      <c r="D12575" s="1674" t="s">
        <v>1699</v>
      </c>
      <c r="E12575" s="1675"/>
      <c r="F12575" s="1675"/>
      <c r="G12575" s="1675"/>
      <c r="H12575" s="1675"/>
      <c r="I12575" s="1676"/>
      <c r="J12575" s="468" t="str">
        <f>F12592</f>
        <v>M</v>
      </c>
      <c r="K12575" s="458"/>
    </row>
    <row r="12576" spans="1:11">
      <c r="A12576" s="450"/>
      <c r="B12576" s="469"/>
      <c r="C12576" s="469"/>
      <c r="D12576" s="469"/>
      <c r="E12576" s="469"/>
      <c r="F12576" s="469"/>
      <c r="G12576" s="469"/>
      <c r="H12576" s="469"/>
      <c r="I12576" s="470"/>
      <c r="J12576" s="471"/>
      <c r="K12576" s="458"/>
    </row>
    <row r="12577" spans="1:11">
      <c r="A12577" s="450"/>
      <c r="B12577" s="1648" t="s">
        <v>1111</v>
      </c>
      <c r="C12577" s="1650"/>
      <c r="D12577" s="1679" t="s">
        <v>873</v>
      </c>
      <c r="E12577" s="1681" t="s">
        <v>1112</v>
      </c>
      <c r="F12577" s="472" t="s">
        <v>1113</v>
      </c>
      <c r="G12577" s="473"/>
      <c r="H12577" s="472" t="s">
        <v>1114</v>
      </c>
      <c r="I12577" s="473"/>
      <c r="J12577" s="474" t="s">
        <v>1115</v>
      </c>
      <c r="K12577" s="458"/>
    </row>
    <row r="12578" spans="1:11">
      <c r="A12578" s="450"/>
      <c r="B12578" s="1677"/>
      <c r="C12578" s="1678"/>
      <c r="D12578" s="1680"/>
      <c r="E12578" s="1682"/>
      <c r="F12578" s="475" t="s">
        <v>1116</v>
      </c>
      <c r="G12578" s="475" t="s">
        <v>1117</v>
      </c>
      <c r="H12578" s="475" t="s">
        <v>1116</v>
      </c>
      <c r="I12578" s="476" t="s">
        <v>1117</v>
      </c>
      <c r="J12578" s="477" t="s">
        <v>1118</v>
      </c>
      <c r="K12578" s="458"/>
    </row>
    <row r="12579" spans="1:11">
      <c r="A12579" s="450"/>
      <c r="B12579" s="486"/>
      <c r="C12579" s="487"/>
      <c r="D12579" s="488"/>
      <c r="E12579" s="481"/>
      <c r="F12579" s="481"/>
      <c r="G12579" s="482"/>
      <c r="H12579" s="490"/>
      <c r="I12579" s="484"/>
      <c r="J12579" s="492"/>
      <c r="K12579" s="458"/>
    </row>
    <row r="12580" spans="1:11">
      <c r="A12580" s="450"/>
      <c r="B12580" s="486"/>
      <c r="C12580" s="487"/>
      <c r="D12580" s="488"/>
      <c r="E12580" s="489"/>
      <c r="F12580" s="489"/>
      <c r="G12580" s="489"/>
      <c r="H12580" s="490"/>
      <c r="I12580" s="491"/>
      <c r="J12580" s="492">
        <f>H12580*F12580*E12580+I12580*G12580*E12580</f>
        <v>0</v>
      </c>
      <c r="K12580" s="458"/>
    </row>
    <row r="12581" spans="1:11">
      <c r="A12581" s="450"/>
      <c r="B12581" s="493"/>
      <c r="C12581" s="494"/>
      <c r="D12581" s="495"/>
      <c r="E12581" s="496"/>
      <c r="F12581" s="496"/>
      <c r="G12581" s="496"/>
      <c r="H12581" s="497"/>
      <c r="I12581" s="498"/>
      <c r="J12581" s="492">
        <f>H12581*F12581*E12581+I12581*G12581*E12581</f>
        <v>0</v>
      </c>
      <c r="K12581" s="458"/>
    </row>
    <row r="12582" spans="1:11">
      <c r="A12582" s="450"/>
      <c r="B12582" s="499" t="s">
        <v>1119</v>
      </c>
      <c r="C12582" s="469"/>
      <c r="D12582" s="469"/>
      <c r="E12582" s="469"/>
      <c r="F12582" s="469"/>
      <c r="G12582" s="469"/>
      <c r="H12582" s="469"/>
      <c r="I12582" s="500" t="s">
        <v>138</v>
      </c>
      <c r="J12582" s="501">
        <f>SUM(J12579:J12581)</f>
        <v>0</v>
      </c>
      <c r="K12582" s="458"/>
    </row>
    <row r="12583" spans="1:11">
      <c r="A12583" s="450"/>
      <c r="B12583" s="502"/>
      <c r="C12583" s="502"/>
      <c r="D12583" s="502"/>
      <c r="E12583" s="502"/>
      <c r="F12583" s="502"/>
      <c r="G12583" s="502"/>
      <c r="H12583" s="502"/>
      <c r="I12583" s="503"/>
      <c r="J12583" s="504"/>
      <c r="K12583" s="458"/>
    </row>
    <row r="12584" spans="1:11" ht="20.399999999999999">
      <c r="A12584" s="450"/>
      <c r="B12584" s="1664" t="s">
        <v>1120</v>
      </c>
      <c r="C12584" s="1665"/>
      <c r="D12584" s="1665"/>
      <c r="E12584" s="1666"/>
      <c r="F12584" s="505" t="s">
        <v>873</v>
      </c>
      <c r="G12584" s="506"/>
      <c r="H12584" s="507" t="s">
        <v>560</v>
      </c>
      <c r="I12584" s="508" t="s">
        <v>1121</v>
      </c>
      <c r="J12584" s="509" t="s">
        <v>1122</v>
      </c>
      <c r="K12584" s="458"/>
    </row>
    <row r="12585" spans="1:11">
      <c r="A12585" s="450"/>
      <c r="B12585" s="510"/>
      <c r="C12585" s="511"/>
      <c r="D12585" s="512"/>
      <c r="E12585" s="513"/>
      <c r="F12585" s="514"/>
      <c r="G12585" s="515"/>
      <c r="H12585" s="516"/>
      <c r="I12585" s="484"/>
      <c r="J12585" s="485"/>
      <c r="K12585" s="458"/>
    </row>
    <row r="12586" spans="1:11">
      <c r="A12586" s="450"/>
      <c r="B12586" s="517"/>
      <c r="C12586" s="518"/>
      <c r="D12586" s="459"/>
      <c r="E12586" s="487"/>
      <c r="F12586" s="488"/>
      <c r="G12586" s="519"/>
      <c r="H12586" s="520"/>
      <c r="I12586" s="521"/>
      <c r="J12586" s="492"/>
      <c r="K12586" s="458"/>
    </row>
    <row r="12587" spans="1:11">
      <c r="A12587" s="450"/>
      <c r="B12587" s="517" t="s">
        <v>734</v>
      </c>
      <c r="C12587" s="518"/>
      <c r="D12587" s="459"/>
      <c r="E12587" s="487"/>
      <c r="F12587" s="488"/>
      <c r="G12587" s="519"/>
      <c r="H12587" s="520">
        <v>1.59</v>
      </c>
      <c r="I12587" s="521">
        <f>VLOOKUP(B12587,'MÃO DE OBRA'!$A:$E,5,FALSE)/220</f>
        <v>23.596363636363641</v>
      </c>
      <c r="J12587" s="492">
        <f t="shared" ref="J12587:J12588" si="356">H12587*I12587</f>
        <v>37.518218181818192</v>
      </c>
      <c r="K12587" s="458"/>
    </row>
    <row r="12588" spans="1:11">
      <c r="A12588" s="450"/>
      <c r="B12588" s="517" t="s">
        <v>741</v>
      </c>
      <c r="C12588" s="518"/>
      <c r="D12588" s="459"/>
      <c r="E12588" s="487"/>
      <c r="F12588" s="488"/>
      <c r="G12588" s="519"/>
      <c r="H12588" s="520">
        <v>0.6</v>
      </c>
      <c r="I12588" s="521">
        <f>VLOOKUP(B12588,'MÃO DE OBRA'!$A:$E,5,FALSE)/220</f>
        <v>14.214</v>
      </c>
      <c r="J12588" s="492">
        <f t="shared" si="356"/>
        <v>8.5283999999999995</v>
      </c>
      <c r="K12588" s="458"/>
    </row>
    <row r="12589" spans="1:11">
      <c r="A12589" s="450"/>
      <c r="B12589" s="517"/>
      <c r="C12589" s="518"/>
      <c r="D12589" s="459"/>
      <c r="E12589" s="487"/>
      <c r="F12589" s="488"/>
      <c r="G12589" s="519"/>
      <c r="H12589" s="520"/>
      <c r="I12589" s="491"/>
      <c r="J12589" s="492">
        <f>H12589*I12589</f>
        <v>0</v>
      </c>
      <c r="K12589" s="458"/>
    </row>
    <row r="12590" spans="1:11">
      <c r="A12590" s="450"/>
      <c r="B12590" s="499" t="s">
        <v>1119</v>
      </c>
      <c r="C12590" s="502"/>
      <c r="D12590" s="502"/>
      <c r="E12590" s="502"/>
      <c r="F12590" s="502"/>
      <c r="G12590" s="502"/>
      <c r="H12590" s="502"/>
      <c r="I12590" s="522" t="s">
        <v>138</v>
      </c>
      <c r="J12590" s="501">
        <f>SUM(J12585:J12589)</f>
        <v>46.046618181818189</v>
      </c>
      <c r="K12590" s="458"/>
    </row>
    <row r="12591" spans="1:11">
      <c r="A12591" s="450"/>
      <c r="B12591" s="523"/>
      <c r="C12591" s="523"/>
      <c r="D12591" s="523"/>
      <c r="E12591" s="523"/>
      <c r="F12591" s="523"/>
      <c r="G12591" s="523"/>
      <c r="H12591" s="523"/>
      <c r="I12591" s="524"/>
      <c r="J12591" s="523"/>
      <c r="K12591" s="458"/>
    </row>
    <row r="12592" spans="1:11">
      <c r="A12592" s="450"/>
      <c r="B12592" s="525" t="s">
        <v>1123</v>
      </c>
      <c r="C12592" s="526"/>
      <c r="D12592" s="523"/>
      <c r="E12592" s="527">
        <v>1</v>
      </c>
      <c r="F12592" s="528" t="s">
        <v>1221</v>
      </c>
      <c r="G12592" s="506"/>
      <c r="H12592" s="506"/>
      <c r="I12592" s="529" t="s">
        <v>1124</v>
      </c>
      <c r="J12592" s="501">
        <f>J12582+J12590</f>
        <v>46.046618181818189</v>
      </c>
      <c r="K12592" s="458"/>
    </row>
    <row r="12593" spans="1:11">
      <c r="A12593" s="450"/>
      <c r="B12593" s="530"/>
      <c r="C12593" s="523"/>
      <c r="D12593" s="523"/>
      <c r="E12593" s="531"/>
      <c r="F12593" s="532"/>
      <c r="G12593" s="532"/>
      <c r="H12593" s="532"/>
      <c r="I12593" s="524"/>
      <c r="J12593" s="523"/>
      <c r="K12593" s="458"/>
    </row>
    <row r="12594" spans="1:11" ht="20.399999999999999">
      <c r="A12594" s="450"/>
      <c r="B12594" s="1667" t="s">
        <v>481</v>
      </c>
      <c r="C12594" s="1668"/>
      <c r="D12594" s="1668"/>
      <c r="E12594" s="1669"/>
      <c r="F12594" s="533" t="s">
        <v>873</v>
      </c>
      <c r="G12594" s="534" t="s">
        <v>493</v>
      </c>
      <c r="H12594" s="507" t="s">
        <v>1115</v>
      </c>
      <c r="I12594" s="535" t="s">
        <v>480</v>
      </c>
      <c r="J12594" s="536" t="s">
        <v>482</v>
      </c>
      <c r="K12594" s="458"/>
    </row>
    <row r="12595" spans="1:11">
      <c r="A12595" s="450"/>
      <c r="B12595" s="537"/>
      <c r="C12595" s="538"/>
      <c r="D12595" s="538"/>
      <c r="E12595" s="539"/>
      <c r="F12595" s="540"/>
      <c r="G12595" s="541"/>
      <c r="H12595" s="547"/>
      <c r="I12595" s="543"/>
      <c r="J12595" s="485"/>
      <c r="K12595" s="458"/>
    </row>
    <row r="12596" spans="1:11">
      <c r="A12596" s="450"/>
      <c r="B12596" s="537"/>
      <c r="C12596" s="518"/>
      <c r="D12596" s="518"/>
      <c r="E12596" s="487"/>
      <c r="F12596" s="540"/>
      <c r="G12596" s="541"/>
      <c r="H12596" s="547"/>
      <c r="I12596" s="543"/>
      <c r="J12596" s="492"/>
      <c r="K12596" s="458"/>
    </row>
    <row r="12597" spans="1:11">
      <c r="A12597" s="450"/>
      <c r="B12597" s="517"/>
      <c r="C12597" s="518"/>
      <c r="D12597" s="518"/>
      <c r="E12597" s="487"/>
      <c r="F12597" s="488"/>
      <c r="G12597" s="546"/>
      <c r="H12597" s="547"/>
      <c r="I12597" s="543"/>
      <c r="J12597" s="492">
        <f>H12597*I12597*E12579*F12579</f>
        <v>0</v>
      </c>
      <c r="K12597" s="458"/>
    </row>
    <row r="12598" spans="1:11">
      <c r="A12598" s="450"/>
      <c r="B12598" s="517"/>
      <c r="C12598" s="526"/>
      <c r="D12598" s="526"/>
      <c r="E12598" s="494"/>
      <c r="F12598" s="488"/>
      <c r="G12598" s="468"/>
      <c r="H12598" s="547"/>
      <c r="I12598" s="548"/>
      <c r="J12598" s="492">
        <f>H12598*I12598*E12580*F12580</f>
        <v>0</v>
      </c>
      <c r="K12598" s="458"/>
    </row>
    <row r="12599" spans="1:11">
      <c r="A12599" s="450"/>
      <c r="B12599" s="550" t="s">
        <v>1119</v>
      </c>
      <c r="C12599" s="526"/>
      <c r="D12599" s="526"/>
      <c r="E12599" s="526"/>
      <c r="F12599" s="523"/>
      <c r="G12599" s="526"/>
      <c r="H12599" s="551"/>
      <c r="I12599" s="552" t="s">
        <v>138</v>
      </c>
      <c r="J12599" s="501">
        <f>SUM(J12595:J12598)</f>
        <v>0</v>
      </c>
      <c r="K12599" s="458"/>
    </row>
    <row r="12600" spans="1:11">
      <c r="A12600" s="450"/>
      <c r="B12600" s="553"/>
      <c r="C12600" s="526"/>
      <c r="D12600" s="526"/>
      <c r="E12600" s="554"/>
      <c r="F12600" s="555"/>
      <c r="G12600" s="506"/>
      <c r="H12600" s="506"/>
      <c r="I12600" s="529"/>
      <c r="J12600" s="554"/>
      <c r="K12600" s="458"/>
    </row>
    <row r="12601" spans="1:11" ht="20.399999999999999">
      <c r="A12601" s="450"/>
      <c r="B12601" s="1667" t="s">
        <v>1125</v>
      </c>
      <c r="C12601" s="1668"/>
      <c r="D12601" s="1668"/>
      <c r="E12601" s="1668"/>
      <c r="F12601" s="1669"/>
      <c r="G12601" s="556" t="s">
        <v>494</v>
      </c>
      <c r="H12601" s="506" t="s">
        <v>1126</v>
      </c>
      <c r="I12601" s="557" t="s">
        <v>1115</v>
      </c>
      <c r="J12601" s="509" t="s">
        <v>482</v>
      </c>
      <c r="K12601" s="458"/>
    </row>
    <row r="12602" spans="1:11">
      <c r="A12602" s="450"/>
      <c r="B12602" s="558"/>
      <c r="C12602" s="559"/>
      <c r="D12602" s="560"/>
      <c r="E12602" s="560"/>
      <c r="F12602" s="561"/>
      <c r="G12602" s="489"/>
      <c r="H12602" s="489"/>
      <c r="I12602" s="562"/>
      <c r="J12602" s="492"/>
      <c r="K12602" s="458"/>
    </row>
    <row r="12603" spans="1:11">
      <c r="A12603" s="450"/>
      <c r="B12603" s="563"/>
      <c r="C12603" s="564"/>
      <c r="D12603" s="565"/>
      <c r="E12603" s="565"/>
      <c r="F12603" s="566"/>
      <c r="G12603" s="489"/>
      <c r="H12603" s="489"/>
      <c r="I12603" s="562"/>
      <c r="J12603" s="492"/>
      <c r="K12603" s="458"/>
    </row>
    <row r="12604" spans="1:11">
      <c r="A12604" s="450"/>
      <c r="B12604" s="1670" t="s">
        <v>138</v>
      </c>
      <c r="C12604" s="1670"/>
      <c r="D12604" s="1670"/>
      <c r="E12604" s="1670"/>
      <c r="F12604" s="1670"/>
      <c r="G12604" s="1670"/>
      <c r="H12604" s="1670"/>
      <c r="I12604" s="1670"/>
      <c r="J12604" s="501">
        <f>SUM(J12602:J12603)</f>
        <v>0</v>
      </c>
      <c r="K12604" s="458"/>
    </row>
    <row r="12605" spans="1:11">
      <c r="A12605" s="450"/>
      <c r="B12605" s="567"/>
      <c r="C12605" s="511"/>
      <c r="D12605" s="511"/>
      <c r="E12605" s="568"/>
      <c r="F12605" s="569"/>
      <c r="G12605" s="570"/>
      <c r="H12605" s="570"/>
      <c r="I12605" s="571"/>
      <c r="J12605" s="572"/>
      <c r="K12605" s="458"/>
    </row>
    <row r="12606" spans="1:11">
      <c r="A12606" s="450"/>
      <c r="B12606" s="573" t="s">
        <v>1127</v>
      </c>
      <c r="C12606" s="573"/>
      <c r="D12606" s="550"/>
      <c r="E12606" s="523"/>
      <c r="F12606" s="523"/>
      <c r="G12606" s="523"/>
      <c r="H12606" s="574"/>
      <c r="I12606" s="575"/>
      <c r="J12606" s="639">
        <f>(J12592+J12599+J12604)/E12592</f>
        <v>46.046618181818189</v>
      </c>
      <c r="K12606" s="458"/>
    </row>
    <row r="12607" spans="1:11">
      <c r="A12607" s="450"/>
      <c r="B12607" s="553"/>
      <c r="C12607" s="526"/>
      <c r="D12607" s="526"/>
      <c r="E12607" s="554"/>
      <c r="F12607" s="555"/>
      <c r="G12607" s="506"/>
      <c r="H12607" s="506"/>
      <c r="I12607" s="529"/>
      <c r="J12607" s="576"/>
      <c r="K12607" s="458"/>
    </row>
    <row r="12608" spans="1:11" ht="20.399999999999999">
      <c r="A12608" s="450"/>
      <c r="B12608" s="1667" t="s">
        <v>1128</v>
      </c>
      <c r="C12608" s="1668"/>
      <c r="D12608" s="1668"/>
      <c r="E12608" s="1668"/>
      <c r="F12608" s="1669"/>
      <c r="G12608" s="556" t="s">
        <v>494</v>
      </c>
      <c r="H12608" s="506" t="s">
        <v>1126</v>
      </c>
      <c r="I12608" s="557" t="s">
        <v>1115</v>
      </c>
      <c r="J12608" s="509" t="s">
        <v>482</v>
      </c>
      <c r="K12608" s="458"/>
    </row>
    <row r="12609" spans="1:11">
      <c r="A12609" s="450"/>
      <c r="B12609" s="510" t="s">
        <v>1691</v>
      </c>
      <c r="C12609" s="559"/>
      <c r="D12609" s="560"/>
      <c r="E12609" s="560"/>
      <c r="F12609" s="561"/>
      <c r="G12609" s="489">
        <v>6.23</v>
      </c>
      <c r="H12609" s="489" t="s">
        <v>1134</v>
      </c>
      <c r="I12609" s="562">
        <f>I12542</f>
        <v>0.88</v>
      </c>
      <c r="J12609" s="492">
        <f t="shared" ref="J12609:J12617" si="357">G12609*I12609</f>
        <v>5.4824000000000002</v>
      </c>
      <c r="K12609" s="458"/>
    </row>
    <row r="12610" spans="1:11">
      <c r="A12610" s="450"/>
      <c r="B12610" s="802" t="s">
        <v>1692</v>
      </c>
      <c r="C12610" s="564"/>
      <c r="D12610" s="565"/>
      <c r="E12610" s="565"/>
      <c r="F12610" s="566"/>
      <c r="G12610" s="489">
        <v>6.4837500000000006E-2</v>
      </c>
      <c r="H12610" s="489" t="s">
        <v>1137</v>
      </c>
      <c r="I12610" s="562">
        <f>I7689</f>
        <v>95</v>
      </c>
      <c r="J12610" s="492">
        <f t="shared" si="357"/>
        <v>6.1595625000000007</v>
      </c>
      <c r="K12610" s="458"/>
    </row>
    <row r="12611" spans="1:11">
      <c r="A12611" s="450"/>
      <c r="B12611" s="802" t="s">
        <v>1693</v>
      </c>
      <c r="C12611" s="564"/>
      <c r="D12611" s="565"/>
      <c r="E12611" s="565"/>
      <c r="F12611" s="566"/>
      <c r="G12611" s="489">
        <v>4.8877500000000004E-2</v>
      </c>
      <c r="H12611" s="489" t="s">
        <v>1137</v>
      </c>
      <c r="I12611" s="562">
        <f t="shared" ref="I12611" si="358">I12544</f>
        <v>200</v>
      </c>
      <c r="J12611" s="492">
        <f t="shared" si="357"/>
        <v>9.775500000000001</v>
      </c>
      <c r="K12611" s="458"/>
    </row>
    <row r="12612" spans="1:11">
      <c r="A12612" s="450"/>
      <c r="B12612" s="802" t="s">
        <v>1700</v>
      </c>
      <c r="C12612" s="564"/>
      <c r="D12612" s="565"/>
      <c r="E12612" s="565"/>
      <c r="F12612" s="566"/>
      <c r="G12612" s="489">
        <v>1.02</v>
      </c>
      <c r="H12612" s="489" t="s">
        <v>1130</v>
      </c>
      <c r="I12612" s="562">
        <v>86.22</v>
      </c>
      <c r="J12612" s="492">
        <f t="shared" si="357"/>
        <v>87.944400000000002</v>
      </c>
      <c r="K12612" s="458"/>
    </row>
    <row r="12613" spans="1:11">
      <c r="A12613" s="450"/>
      <c r="B12613" s="802" t="s">
        <v>1694</v>
      </c>
      <c r="C12613" s="564"/>
      <c r="D12613" s="565"/>
      <c r="E12613" s="565"/>
      <c r="F12613" s="566"/>
      <c r="G12613" s="489">
        <v>0.39900000000000002</v>
      </c>
      <c r="H12613" s="489" t="s">
        <v>1126</v>
      </c>
      <c r="I12613" s="562">
        <v>81</v>
      </c>
      <c r="J12613" s="492">
        <f t="shared" si="357"/>
        <v>32.319000000000003</v>
      </c>
      <c r="K12613" s="458"/>
    </row>
    <row r="12614" spans="1:11">
      <c r="A12614" s="450"/>
      <c r="B12614" s="802" t="s">
        <v>1695</v>
      </c>
      <c r="C12614" s="564"/>
      <c r="D12614" s="565"/>
      <c r="E12614" s="565"/>
      <c r="F12614" s="566"/>
      <c r="G12614" s="489">
        <v>1.02</v>
      </c>
      <c r="H12614" s="489" t="s">
        <v>169</v>
      </c>
      <c r="I12614" s="562">
        <v>42</v>
      </c>
      <c r="J12614" s="492">
        <f t="shared" si="357"/>
        <v>42.84</v>
      </c>
      <c r="K12614" s="458"/>
    </row>
    <row r="12615" spans="1:11">
      <c r="A12615" s="450"/>
      <c r="B12615" s="802" t="s">
        <v>1696</v>
      </c>
      <c r="C12615" s="564"/>
      <c r="D12615" s="565"/>
      <c r="E12615" s="565"/>
      <c r="F12615" s="566"/>
      <c r="G12615" s="489">
        <v>3.14</v>
      </c>
      <c r="H12615" s="489" t="s">
        <v>169</v>
      </c>
      <c r="I12615" s="562">
        <v>1.06</v>
      </c>
      <c r="J12615" s="492">
        <f t="shared" si="357"/>
        <v>3.3284000000000002</v>
      </c>
      <c r="K12615" s="458"/>
    </row>
    <row r="12616" spans="1:11">
      <c r="A12616" s="450"/>
      <c r="B12616" s="802" t="s">
        <v>1697</v>
      </c>
      <c r="C12616" s="564"/>
      <c r="D12616" s="565"/>
      <c r="E12616" s="565"/>
      <c r="F12616" s="566"/>
      <c r="G12616" s="489">
        <v>3.44</v>
      </c>
      <c r="H12616" s="489" t="s">
        <v>169</v>
      </c>
      <c r="I12616" s="562">
        <v>1.17</v>
      </c>
      <c r="J12616" s="492">
        <f t="shared" si="357"/>
        <v>4.0247999999999999</v>
      </c>
      <c r="K12616" s="458"/>
    </row>
    <row r="12617" spans="1:11">
      <c r="A12617" s="450"/>
      <c r="B12617" s="802" t="s">
        <v>1698</v>
      </c>
      <c r="C12617" s="564"/>
      <c r="D12617" s="565"/>
      <c r="E12617" s="565"/>
      <c r="F12617" s="566"/>
      <c r="G12617" s="489">
        <v>0.14962499999999998</v>
      </c>
      <c r="H12617" s="489" t="s">
        <v>1134</v>
      </c>
      <c r="I12617" s="562">
        <v>37</v>
      </c>
      <c r="J12617" s="492">
        <f t="shared" si="357"/>
        <v>5.5361249999999993</v>
      </c>
      <c r="K12617" s="458"/>
    </row>
    <row r="12618" spans="1:11">
      <c r="A12618" s="450"/>
      <c r="B12618" s="563"/>
      <c r="C12618" s="564"/>
      <c r="D12618" s="565"/>
      <c r="E12618" s="565"/>
      <c r="F12618" s="566"/>
      <c r="G12618" s="489"/>
      <c r="H12618" s="489"/>
      <c r="I12618" s="743"/>
      <c r="J12618" s="492"/>
      <c r="K12618" s="458"/>
    </row>
    <row r="12619" spans="1:11">
      <c r="A12619" s="450"/>
      <c r="B12619" s="581"/>
      <c r="C12619" s="523"/>
      <c r="D12619" s="523"/>
      <c r="E12619" s="582"/>
      <c r="F12619" s="583"/>
      <c r="G12619" s="532"/>
      <c r="H12619" s="532"/>
      <c r="I12619" s="524" t="s">
        <v>138</v>
      </c>
      <c r="J12619" s="501">
        <f>SUM(J12609:J12618)</f>
        <v>197.41018749999998</v>
      </c>
      <c r="K12619" s="458"/>
    </row>
    <row r="12620" spans="1:11">
      <c r="A12620" s="450"/>
      <c r="B12620" s="584"/>
      <c r="C12620" s="523"/>
      <c r="D12620" s="523"/>
      <c r="E12620" s="582"/>
      <c r="F12620" s="583"/>
      <c r="G12620" s="532"/>
      <c r="H12620" s="532"/>
      <c r="I12620" s="524"/>
      <c r="J12620" s="582"/>
      <c r="K12620" s="458"/>
    </row>
    <row r="12621" spans="1:11" ht="20.399999999999999">
      <c r="A12621" s="450"/>
      <c r="B12621" s="1667" t="s">
        <v>1141</v>
      </c>
      <c r="C12621" s="1668"/>
      <c r="D12621" s="1668"/>
      <c r="E12621" s="1668"/>
      <c r="F12621" s="1669"/>
      <c r="G12621" s="587" t="s">
        <v>494</v>
      </c>
      <c r="H12621" s="506" t="s">
        <v>1115</v>
      </c>
      <c r="I12621" s="557"/>
      <c r="J12621" s="509" t="s">
        <v>482</v>
      </c>
      <c r="K12621" s="458"/>
    </row>
    <row r="12622" spans="1:11">
      <c r="A12622" s="450"/>
      <c r="B12622" s="1654"/>
      <c r="C12622" s="1655"/>
      <c r="D12622" s="1655"/>
      <c r="E12622" s="1655"/>
      <c r="F12622" s="1656"/>
      <c r="G12622" s="489"/>
      <c r="H12622" s="1657"/>
      <c r="I12622" s="1658"/>
      <c r="J12622" s="492"/>
      <c r="K12622" s="458"/>
    </row>
    <row r="12623" spans="1:11">
      <c r="A12623" s="450"/>
      <c r="B12623" s="1659"/>
      <c r="C12623" s="1660"/>
      <c r="D12623" s="1660"/>
      <c r="E12623" s="1660"/>
      <c r="F12623" s="1661"/>
      <c r="G12623" s="496"/>
      <c r="H12623" s="1662"/>
      <c r="I12623" s="1663"/>
      <c r="J12623" s="492"/>
      <c r="K12623" s="458"/>
    </row>
    <row r="12624" spans="1:11">
      <c r="A12624" s="450"/>
      <c r="B12624" s="581"/>
      <c r="C12624" s="523"/>
      <c r="D12624" s="523"/>
      <c r="E12624" s="582"/>
      <c r="F12624" s="583"/>
      <c r="G12624" s="532"/>
      <c r="H12624" s="532"/>
      <c r="I12624" s="524" t="s">
        <v>138</v>
      </c>
      <c r="J12624" s="501">
        <f>SUM(J12622:J12623)</f>
        <v>0</v>
      </c>
      <c r="K12624" s="458"/>
    </row>
    <row r="12625" spans="1:11">
      <c r="A12625" s="450"/>
      <c r="B12625" s="523"/>
      <c r="C12625" s="523"/>
      <c r="D12625" s="523"/>
      <c r="E12625" s="523"/>
      <c r="F12625" s="523"/>
      <c r="G12625" s="523"/>
      <c r="H12625" s="523"/>
      <c r="I12625" s="524"/>
      <c r="J12625" s="523"/>
      <c r="K12625" s="458"/>
    </row>
    <row r="12626" spans="1:11">
      <c r="A12626" s="450"/>
      <c r="B12626" s="1645" t="s">
        <v>1142</v>
      </c>
      <c r="C12626" s="1646"/>
      <c r="D12626" s="1646"/>
      <c r="E12626" s="1646"/>
      <c r="F12626" s="1646"/>
      <c r="G12626" s="1646"/>
      <c r="H12626" s="1646"/>
      <c r="I12626" s="1647"/>
      <c r="J12626" s="573">
        <f>J12624+J12619+J12606</f>
        <v>243.45680568181817</v>
      </c>
      <c r="K12626" s="458"/>
    </row>
    <row r="12627" spans="1:11">
      <c r="A12627" s="450"/>
      <c r="B12627" s="523"/>
      <c r="C12627" s="523"/>
      <c r="D12627" s="523"/>
      <c r="E12627" s="523"/>
      <c r="F12627" s="523"/>
      <c r="G12627" s="523"/>
      <c r="H12627" s="523"/>
      <c r="I12627" s="524"/>
      <c r="J12627" s="523"/>
      <c r="K12627" s="458"/>
    </row>
    <row r="12628" spans="1:11">
      <c r="A12628" s="450"/>
      <c r="B12628" s="1645" t="s">
        <v>1143</v>
      </c>
      <c r="C12628" s="1646"/>
      <c r="D12628" s="1646"/>
      <c r="E12628" s="1646"/>
      <c r="F12628" s="1646"/>
      <c r="G12628" s="1646"/>
      <c r="H12628" s="1646"/>
      <c r="I12628" s="1647"/>
      <c r="J12628" s="501">
        <f>J12626*0</f>
        <v>0</v>
      </c>
      <c r="K12628" s="458"/>
    </row>
    <row r="12629" spans="1:11">
      <c r="A12629" s="450"/>
      <c r="B12629" s="523"/>
      <c r="C12629" s="523"/>
      <c r="D12629" s="523"/>
      <c r="E12629" s="523"/>
      <c r="F12629" s="523"/>
      <c r="G12629" s="523"/>
      <c r="H12629" s="523"/>
      <c r="I12629" s="524"/>
      <c r="J12629" s="523"/>
      <c r="K12629" s="458"/>
    </row>
    <row r="12630" spans="1:11">
      <c r="A12630" s="450"/>
      <c r="B12630" s="1645" t="s">
        <v>1144</v>
      </c>
      <c r="C12630" s="1646"/>
      <c r="D12630" s="1646"/>
      <c r="E12630" s="1646"/>
      <c r="F12630" s="1646"/>
      <c r="G12630" s="1646"/>
      <c r="H12630" s="1646"/>
      <c r="I12630" s="1647"/>
      <c r="J12630" s="573">
        <f>J12626+J12628</f>
        <v>243.45680568181817</v>
      </c>
      <c r="K12630" s="458"/>
    </row>
    <row r="12631" spans="1:11">
      <c r="A12631" s="450"/>
      <c r="B12631" s="511"/>
      <c r="C12631" s="511"/>
      <c r="D12631" s="511"/>
      <c r="E12631" s="511"/>
      <c r="F12631" s="511"/>
      <c r="G12631" s="511"/>
      <c r="H12631" s="511"/>
      <c r="I12631" s="571"/>
      <c r="J12631" s="511"/>
      <c r="K12631" s="458"/>
    </row>
    <row r="12632" spans="1:11">
      <c r="A12632" s="450"/>
      <c r="B12632" s="589"/>
      <c r="C12632" s="559"/>
      <c r="D12632" s="559"/>
      <c r="E12632" s="559"/>
      <c r="F12632" s="559"/>
      <c r="G12632" s="559"/>
      <c r="H12632" s="559"/>
      <c r="I12632" s="559"/>
      <c r="J12632" s="590"/>
      <c r="K12632" s="458"/>
    </row>
    <row r="12633" spans="1:11">
      <c r="A12633" s="450"/>
      <c r="B12633" s="591"/>
      <c r="C12633" s="592"/>
      <c r="D12633" s="593"/>
      <c r="E12633" s="593"/>
      <c r="F12633" s="594" t="s">
        <v>1119</v>
      </c>
      <c r="G12633" s="595" t="s">
        <v>1119</v>
      </c>
      <c r="H12633" s="592"/>
      <c r="I12633" s="592"/>
      <c r="J12633" s="596"/>
      <c r="K12633" s="458"/>
    </row>
    <row r="12634" spans="1:11">
      <c r="A12634" s="450"/>
      <c r="B12634" s="459"/>
      <c r="C12634" s="459"/>
      <c r="D12634" s="459"/>
      <c r="E12634" s="459"/>
      <c r="F12634" s="459"/>
      <c r="G12634" s="459"/>
      <c r="H12634" s="459"/>
      <c r="I12634" s="459"/>
      <c r="J12634" s="459"/>
      <c r="K12634" s="458"/>
    </row>
    <row r="12635" spans="1:11">
      <c r="A12635" s="450"/>
      <c r="B12635" s="597"/>
      <c r="C12635" s="598"/>
      <c r="D12635" s="598"/>
      <c r="E12635" s="598"/>
      <c r="F12635" s="599"/>
      <c r="G12635" s="600" t="s">
        <v>482</v>
      </c>
      <c r="H12635" s="502"/>
      <c r="I12635" s="502"/>
      <c r="J12635" s="505"/>
      <c r="K12635" s="458"/>
    </row>
    <row r="12636" spans="1:11">
      <c r="A12636" s="450"/>
      <c r="B12636" s="601"/>
      <c r="C12636" s="602"/>
      <c r="D12636" s="602"/>
      <c r="E12636" s="602"/>
      <c r="F12636" s="603"/>
      <c r="G12636" s="1648" t="s">
        <v>1145</v>
      </c>
      <c r="H12636" s="1649"/>
      <c r="I12636" s="1649"/>
      <c r="J12636" s="1650"/>
      <c r="K12636" s="458"/>
    </row>
    <row r="12637" spans="1:11">
      <c r="A12637" s="450"/>
      <c r="B12637" s="604"/>
      <c r="C12637" s="605"/>
      <c r="D12637" s="605"/>
      <c r="E12637" s="605"/>
      <c r="F12637" s="606"/>
      <c r="G12637" s="607"/>
      <c r="H12637" s="1651"/>
      <c r="I12637" s="1652"/>
      <c r="J12637" s="1653"/>
      <c r="K12637" s="458"/>
    </row>
    <row r="12638" spans="1:11" ht="15" thickBot="1">
      <c r="A12638" s="608"/>
      <c r="B12638" s="609"/>
      <c r="C12638" s="609"/>
      <c r="D12638" s="609"/>
      <c r="E12638" s="609"/>
      <c r="F12638" s="609"/>
      <c r="G12638" s="609"/>
      <c r="H12638" s="609"/>
      <c r="I12638" s="609"/>
      <c r="J12638" s="609"/>
      <c r="K12638" s="610"/>
    </row>
    <row r="12639" spans="1:11">
      <c r="A12639" s="447"/>
      <c r="B12639" s="448"/>
      <c r="C12639" s="448"/>
      <c r="D12639" s="448"/>
      <c r="E12639" s="448"/>
      <c r="F12639" s="448"/>
      <c r="G12639" s="448"/>
      <c r="H12639" s="448"/>
      <c r="I12639" s="448"/>
      <c r="J12639" s="448"/>
      <c r="K12639" s="449"/>
    </row>
    <row r="12640" spans="1:11">
      <c r="A12640" s="450"/>
      <c r="B12640" s="451" t="s">
        <v>141</v>
      </c>
      <c r="C12640" s="452"/>
      <c r="D12640" s="453" t="s">
        <v>1105</v>
      </c>
      <c r="E12640" s="454"/>
      <c r="F12640" s="455"/>
      <c r="G12640" s="455"/>
      <c r="H12640" s="456"/>
      <c r="I12640" s="456"/>
      <c r="J12640" s="457"/>
      <c r="K12640" s="458"/>
    </row>
    <row r="12641" spans="1:11">
      <c r="A12641" s="450"/>
      <c r="B12641" s="459"/>
      <c r="C12641" s="459"/>
      <c r="D12641" s="459"/>
      <c r="E12641" s="459"/>
      <c r="F12641" s="459"/>
      <c r="G12641" s="459"/>
      <c r="H12641" s="459"/>
      <c r="I12641" s="459"/>
      <c r="J12641" s="459"/>
      <c r="K12641" s="458"/>
    </row>
    <row r="12642" spans="1:11">
      <c r="A12642" s="450"/>
      <c r="B12642" s="460" t="s">
        <v>1146</v>
      </c>
      <c r="C12642" s="461" t="s">
        <v>1107</v>
      </c>
      <c r="D12642" s="1671" t="s">
        <v>198</v>
      </c>
      <c r="E12642" s="1672"/>
      <c r="F12642" s="1672"/>
      <c r="G12642" s="1672"/>
      <c r="H12642" s="1672"/>
      <c r="I12642" s="1673"/>
      <c r="J12642" s="462" t="s">
        <v>1108</v>
      </c>
      <c r="K12642" s="458"/>
    </row>
    <row r="12643" spans="1:11" ht="24.75" customHeight="1">
      <c r="A12643" s="450"/>
      <c r="B12643" s="463">
        <v>48554</v>
      </c>
      <c r="C12643" s="464"/>
      <c r="D12643" s="1674" t="s">
        <v>1701</v>
      </c>
      <c r="E12643" s="1675"/>
      <c r="F12643" s="1675"/>
      <c r="G12643" s="1675"/>
      <c r="H12643" s="1675"/>
      <c r="I12643" s="1676"/>
      <c r="J12643" s="468" t="str">
        <f>F12660</f>
        <v>M</v>
      </c>
      <c r="K12643" s="458"/>
    </row>
    <row r="12644" spans="1:11">
      <c r="A12644" s="450"/>
      <c r="B12644" s="469"/>
      <c r="C12644" s="469"/>
      <c r="D12644" s="469"/>
      <c r="E12644" s="469"/>
      <c r="F12644" s="469"/>
      <c r="G12644" s="469"/>
      <c r="H12644" s="469"/>
      <c r="I12644" s="470"/>
      <c r="J12644" s="471"/>
      <c r="K12644" s="458"/>
    </row>
    <row r="12645" spans="1:11">
      <c r="A12645" s="450"/>
      <c r="B12645" s="1648" t="s">
        <v>1111</v>
      </c>
      <c r="C12645" s="1650"/>
      <c r="D12645" s="1679" t="s">
        <v>873</v>
      </c>
      <c r="E12645" s="1681" t="s">
        <v>1112</v>
      </c>
      <c r="F12645" s="472" t="s">
        <v>1113</v>
      </c>
      <c r="G12645" s="473"/>
      <c r="H12645" s="472" t="s">
        <v>1114</v>
      </c>
      <c r="I12645" s="473"/>
      <c r="J12645" s="474" t="s">
        <v>1115</v>
      </c>
      <c r="K12645" s="458"/>
    </row>
    <row r="12646" spans="1:11">
      <c r="A12646" s="450"/>
      <c r="B12646" s="1677"/>
      <c r="C12646" s="1678"/>
      <c r="D12646" s="1680"/>
      <c r="E12646" s="1682"/>
      <c r="F12646" s="475" t="s">
        <v>1116</v>
      </c>
      <c r="G12646" s="475" t="s">
        <v>1117</v>
      </c>
      <c r="H12646" s="475" t="s">
        <v>1116</v>
      </c>
      <c r="I12646" s="476" t="s">
        <v>1117</v>
      </c>
      <c r="J12646" s="477" t="s">
        <v>1118</v>
      </c>
      <c r="K12646" s="458"/>
    </row>
    <row r="12647" spans="1:11">
      <c r="A12647" s="450"/>
      <c r="B12647" s="486"/>
      <c r="C12647" s="487"/>
      <c r="D12647" s="488"/>
      <c r="E12647" s="481"/>
      <c r="F12647" s="481"/>
      <c r="G12647" s="482"/>
      <c r="H12647" s="490"/>
      <c r="I12647" s="484"/>
      <c r="J12647" s="492"/>
      <c r="K12647" s="458"/>
    </row>
    <row r="12648" spans="1:11">
      <c r="A12648" s="450"/>
      <c r="B12648" s="486"/>
      <c r="C12648" s="487"/>
      <c r="D12648" s="488"/>
      <c r="E12648" s="489"/>
      <c r="F12648" s="489"/>
      <c r="G12648" s="489"/>
      <c r="H12648" s="490"/>
      <c r="I12648" s="491"/>
      <c r="J12648" s="492">
        <f>H12648*F12648*E12648+I12648*G12648*E12648</f>
        <v>0</v>
      </c>
      <c r="K12648" s="458"/>
    </row>
    <row r="12649" spans="1:11">
      <c r="A12649" s="450"/>
      <c r="B12649" s="493"/>
      <c r="C12649" s="494"/>
      <c r="D12649" s="495"/>
      <c r="E12649" s="496"/>
      <c r="F12649" s="496"/>
      <c r="G12649" s="496"/>
      <c r="H12649" s="497"/>
      <c r="I12649" s="498"/>
      <c r="J12649" s="492">
        <f>H12649*F12649*E12649+I12649*G12649*E12649</f>
        <v>0</v>
      </c>
      <c r="K12649" s="458"/>
    </row>
    <row r="12650" spans="1:11">
      <c r="A12650" s="450"/>
      <c r="B12650" s="499" t="s">
        <v>1119</v>
      </c>
      <c r="C12650" s="469"/>
      <c r="D12650" s="469"/>
      <c r="E12650" s="469"/>
      <c r="F12650" s="469"/>
      <c r="G12650" s="469"/>
      <c r="H12650" s="469"/>
      <c r="I12650" s="500" t="s">
        <v>138</v>
      </c>
      <c r="J12650" s="501">
        <f>SUM(J12647:J12649)</f>
        <v>0</v>
      </c>
      <c r="K12650" s="458"/>
    </row>
    <row r="12651" spans="1:11">
      <c r="A12651" s="450"/>
      <c r="B12651" s="502"/>
      <c r="C12651" s="502"/>
      <c r="D12651" s="502"/>
      <c r="E12651" s="502"/>
      <c r="F12651" s="502"/>
      <c r="G12651" s="502"/>
      <c r="H12651" s="502"/>
      <c r="I12651" s="503"/>
      <c r="J12651" s="504"/>
      <c r="K12651" s="458"/>
    </row>
    <row r="12652" spans="1:11" ht="20.399999999999999">
      <c r="A12652" s="450"/>
      <c r="B12652" s="1664" t="s">
        <v>1120</v>
      </c>
      <c r="C12652" s="1665"/>
      <c r="D12652" s="1665"/>
      <c r="E12652" s="1666"/>
      <c r="F12652" s="505" t="s">
        <v>873</v>
      </c>
      <c r="G12652" s="506"/>
      <c r="H12652" s="507" t="s">
        <v>560</v>
      </c>
      <c r="I12652" s="508" t="s">
        <v>1121</v>
      </c>
      <c r="J12652" s="509" t="s">
        <v>1122</v>
      </c>
      <c r="K12652" s="458"/>
    </row>
    <row r="12653" spans="1:11">
      <c r="A12653" s="450"/>
      <c r="B12653" s="510"/>
      <c r="C12653" s="511"/>
      <c r="D12653" s="512"/>
      <c r="E12653" s="513"/>
      <c r="F12653" s="514"/>
      <c r="G12653" s="515"/>
      <c r="H12653" s="516"/>
      <c r="I12653" s="484"/>
      <c r="J12653" s="485"/>
      <c r="K12653" s="458"/>
    </row>
    <row r="12654" spans="1:11">
      <c r="A12654" s="450"/>
      <c r="B12654" s="517"/>
      <c r="C12654" s="518"/>
      <c r="D12654" s="459"/>
      <c r="E12654" s="487"/>
      <c r="F12654" s="488"/>
      <c r="G12654" s="519"/>
      <c r="H12654" s="520"/>
      <c r="I12654" s="521"/>
      <c r="J12654" s="492"/>
      <c r="K12654" s="458"/>
    </row>
    <row r="12655" spans="1:11">
      <c r="A12655" s="450"/>
      <c r="B12655" s="517" t="s">
        <v>734</v>
      </c>
      <c r="C12655" s="518"/>
      <c r="D12655" s="459"/>
      <c r="E12655" s="487"/>
      <c r="F12655" s="488"/>
      <c r="G12655" s="519"/>
      <c r="H12655" s="520">
        <v>0.23</v>
      </c>
      <c r="I12655" s="521">
        <f>VLOOKUP(B12655,'MÃO DE OBRA'!$A:$E,5,FALSE)/220</f>
        <v>23.596363636363641</v>
      </c>
      <c r="J12655" s="492">
        <f t="shared" ref="J12655:J12656" si="359">H12655*I12655</f>
        <v>5.4271636363636375</v>
      </c>
      <c r="K12655" s="458"/>
    </row>
    <row r="12656" spans="1:11">
      <c r="A12656" s="450"/>
      <c r="B12656" s="517" t="s">
        <v>741</v>
      </c>
      <c r="C12656" s="518"/>
      <c r="D12656" s="459"/>
      <c r="E12656" s="487"/>
      <c r="F12656" s="488"/>
      <c r="G12656" s="519"/>
      <c r="H12656" s="520">
        <v>0.46</v>
      </c>
      <c r="I12656" s="521">
        <f>VLOOKUP(B12656,'MÃO DE OBRA'!$A:$E,5,FALSE)/220</f>
        <v>14.214</v>
      </c>
      <c r="J12656" s="492">
        <f t="shared" si="359"/>
        <v>6.5384400000000005</v>
      </c>
      <c r="K12656" s="458"/>
    </row>
    <row r="12657" spans="1:11">
      <c r="A12657" s="450"/>
      <c r="B12657" s="517"/>
      <c r="C12657" s="518"/>
      <c r="D12657" s="459"/>
      <c r="E12657" s="487"/>
      <c r="F12657" s="488"/>
      <c r="G12657" s="519"/>
      <c r="H12657" s="520"/>
      <c r="I12657" s="491"/>
      <c r="J12657" s="492">
        <f>H12657*I12657</f>
        <v>0</v>
      </c>
      <c r="K12657" s="458"/>
    </row>
    <row r="12658" spans="1:11">
      <c r="A12658" s="450"/>
      <c r="B12658" s="499" t="s">
        <v>1119</v>
      </c>
      <c r="C12658" s="502"/>
      <c r="D12658" s="502"/>
      <c r="E12658" s="502"/>
      <c r="F12658" s="502"/>
      <c r="G12658" s="502"/>
      <c r="H12658" s="502"/>
      <c r="I12658" s="522" t="s">
        <v>138</v>
      </c>
      <c r="J12658" s="501">
        <f>SUM(J12653:J12657)</f>
        <v>11.965603636363639</v>
      </c>
      <c r="K12658" s="458"/>
    </row>
    <row r="12659" spans="1:11">
      <c r="A12659" s="450"/>
      <c r="B12659" s="523"/>
      <c r="C12659" s="523"/>
      <c r="D12659" s="523"/>
      <c r="E12659" s="523"/>
      <c r="F12659" s="523"/>
      <c r="G12659" s="523"/>
      <c r="H12659" s="523"/>
      <c r="I12659" s="524"/>
      <c r="J12659" s="523"/>
      <c r="K12659" s="458"/>
    </row>
    <row r="12660" spans="1:11">
      <c r="A12660" s="450"/>
      <c r="B12660" s="525" t="s">
        <v>1123</v>
      </c>
      <c r="C12660" s="526"/>
      <c r="D12660" s="523"/>
      <c r="E12660" s="527">
        <v>1</v>
      </c>
      <c r="F12660" s="528" t="s">
        <v>1221</v>
      </c>
      <c r="G12660" s="506"/>
      <c r="H12660" s="506"/>
      <c r="I12660" s="529" t="s">
        <v>1124</v>
      </c>
      <c r="J12660" s="501">
        <f>J12650+J12658</f>
        <v>11.965603636363639</v>
      </c>
      <c r="K12660" s="458"/>
    </row>
    <row r="12661" spans="1:11">
      <c r="A12661" s="450"/>
      <c r="B12661" s="530"/>
      <c r="C12661" s="523"/>
      <c r="D12661" s="523"/>
      <c r="E12661" s="531"/>
      <c r="F12661" s="532"/>
      <c r="G12661" s="532"/>
      <c r="H12661" s="532"/>
      <c r="I12661" s="524"/>
      <c r="J12661" s="523"/>
      <c r="K12661" s="458"/>
    </row>
    <row r="12662" spans="1:11" ht="20.399999999999999">
      <c r="A12662" s="450"/>
      <c r="B12662" s="1667" t="s">
        <v>481</v>
      </c>
      <c r="C12662" s="1668"/>
      <c r="D12662" s="1668"/>
      <c r="E12662" s="1669"/>
      <c r="F12662" s="533" t="s">
        <v>873</v>
      </c>
      <c r="G12662" s="534" t="s">
        <v>493</v>
      </c>
      <c r="H12662" s="507" t="s">
        <v>1115</v>
      </c>
      <c r="I12662" s="535" t="s">
        <v>480</v>
      </c>
      <c r="J12662" s="536" t="s">
        <v>482</v>
      </c>
      <c r="K12662" s="458"/>
    </row>
    <row r="12663" spans="1:11">
      <c r="A12663" s="450"/>
      <c r="B12663" s="537"/>
      <c r="C12663" s="538"/>
      <c r="D12663" s="538"/>
      <c r="E12663" s="539"/>
      <c r="F12663" s="540"/>
      <c r="G12663" s="541"/>
      <c r="H12663" s="547"/>
      <c r="I12663" s="543"/>
      <c r="J12663" s="485"/>
      <c r="K12663" s="458"/>
    </row>
    <row r="12664" spans="1:11">
      <c r="A12664" s="450"/>
      <c r="B12664" s="537"/>
      <c r="C12664" s="518"/>
      <c r="D12664" s="518"/>
      <c r="E12664" s="487"/>
      <c r="F12664" s="540"/>
      <c r="G12664" s="541"/>
      <c r="H12664" s="547"/>
      <c r="I12664" s="543"/>
      <c r="J12664" s="492"/>
      <c r="K12664" s="458"/>
    </row>
    <row r="12665" spans="1:11">
      <c r="A12665" s="450"/>
      <c r="B12665" s="517"/>
      <c r="C12665" s="518"/>
      <c r="D12665" s="518"/>
      <c r="E12665" s="487"/>
      <c r="F12665" s="488"/>
      <c r="G12665" s="546"/>
      <c r="H12665" s="547"/>
      <c r="I12665" s="543"/>
      <c r="J12665" s="492">
        <f>H12665*I12665*E12647*F12647</f>
        <v>0</v>
      </c>
      <c r="K12665" s="458"/>
    </row>
    <row r="12666" spans="1:11">
      <c r="A12666" s="450"/>
      <c r="B12666" s="517"/>
      <c r="C12666" s="526"/>
      <c r="D12666" s="526"/>
      <c r="E12666" s="494"/>
      <c r="F12666" s="488"/>
      <c r="G12666" s="468"/>
      <c r="H12666" s="547"/>
      <c r="I12666" s="548"/>
      <c r="J12666" s="492">
        <f>H12666*I12666*E12648*F12648</f>
        <v>0</v>
      </c>
      <c r="K12666" s="458"/>
    </row>
    <row r="12667" spans="1:11">
      <c r="A12667" s="450"/>
      <c r="B12667" s="550" t="s">
        <v>1119</v>
      </c>
      <c r="C12667" s="526"/>
      <c r="D12667" s="526"/>
      <c r="E12667" s="526"/>
      <c r="F12667" s="523"/>
      <c r="G12667" s="526"/>
      <c r="H12667" s="551"/>
      <c r="I12667" s="552" t="s">
        <v>138</v>
      </c>
      <c r="J12667" s="501">
        <f>SUM(J12663:J12666)</f>
        <v>0</v>
      </c>
      <c r="K12667" s="458"/>
    </row>
    <row r="12668" spans="1:11">
      <c r="A12668" s="450"/>
      <c r="B12668" s="553"/>
      <c r="C12668" s="526"/>
      <c r="D12668" s="526"/>
      <c r="E12668" s="554"/>
      <c r="F12668" s="555"/>
      <c r="G12668" s="506"/>
      <c r="H12668" s="506"/>
      <c r="I12668" s="529"/>
      <c r="J12668" s="554"/>
      <c r="K12668" s="458"/>
    </row>
    <row r="12669" spans="1:11" ht="20.399999999999999">
      <c r="A12669" s="450"/>
      <c r="B12669" s="1667" t="s">
        <v>1125</v>
      </c>
      <c r="C12669" s="1668"/>
      <c r="D12669" s="1668"/>
      <c r="E12669" s="1668"/>
      <c r="F12669" s="1669"/>
      <c r="G12669" s="556" t="s">
        <v>494</v>
      </c>
      <c r="H12669" s="506" t="s">
        <v>1126</v>
      </c>
      <c r="I12669" s="557" t="s">
        <v>1115</v>
      </c>
      <c r="J12669" s="509" t="s">
        <v>482</v>
      </c>
      <c r="K12669" s="458"/>
    </row>
    <row r="12670" spans="1:11">
      <c r="A12670" s="450"/>
      <c r="B12670" s="558"/>
      <c r="C12670" s="559"/>
      <c r="D12670" s="560"/>
      <c r="E12670" s="560"/>
      <c r="F12670" s="561"/>
      <c r="G12670" s="489"/>
      <c r="H12670" s="489"/>
      <c r="I12670" s="562"/>
      <c r="J12670" s="492"/>
      <c r="K12670" s="458"/>
    </row>
    <row r="12671" spans="1:11">
      <c r="A12671" s="450"/>
      <c r="B12671" s="563"/>
      <c r="C12671" s="564"/>
      <c r="D12671" s="565"/>
      <c r="E12671" s="565"/>
      <c r="F12671" s="566"/>
      <c r="G12671" s="489"/>
      <c r="H12671" s="489"/>
      <c r="I12671" s="562"/>
      <c r="J12671" s="492"/>
      <c r="K12671" s="458"/>
    </row>
    <row r="12672" spans="1:11">
      <c r="A12672" s="450"/>
      <c r="B12672" s="1670" t="s">
        <v>138</v>
      </c>
      <c r="C12672" s="1670"/>
      <c r="D12672" s="1670"/>
      <c r="E12672" s="1670"/>
      <c r="F12672" s="1670"/>
      <c r="G12672" s="1670"/>
      <c r="H12672" s="1670"/>
      <c r="I12672" s="1670"/>
      <c r="J12672" s="501">
        <f>SUM(J12670:J12671)</f>
        <v>0</v>
      </c>
      <c r="K12672" s="458"/>
    </row>
    <row r="12673" spans="1:11">
      <c r="A12673" s="450"/>
      <c r="B12673" s="567"/>
      <c r="C12673" s="511"/>
      <c r="D12673" s="511"/>
      <c r="E12673" s="568"/>
      <c r="F12673" s="569"/>
      <c r="G12673" s="570"/>
      <c r="H12673" s="570"/>
      <c r="I12673" s="571"/>
      <c r="J12673" s="572"/>
      <c r="K12673" s="458"/>
    </row>
    <row r="12674" spans="1:11">
      <c r="A12674" s="450"/>
      <c r="B12674" s="573" t="s">
        <v>1127</v>
      </c>
      <c r="C12674" s="573"/>
      <c r="D12674" s="550"/>
      <c r="E12674" s="523"/>
      <c r="F12674" s="523"/>
      <c r="G12674" s="523"/>
      <c r="H12674" s="574"/>
      <c r="I12674" s="575"/>
      <c r="J12674" s="639">
        <f>(J12660+J12667+J12672)/E12660</f>
        <v>11.965603636363639</v>
      </c>
      <c r="K12674" s="458"/>
    </row>
    <row r="12675" spans="1:11">
      <c r="A12675" s="450"/>
      <c r="B12675" s="553"/>
      <c r="C12675" s="526"/>
      <c r="D12675" s="526"/>
      <c r="E12675" s="554"/>
      <c r="F12675" s="555"/>
      <c r="G12675" s="506"/>
      <c r="H12675" s="506"/>
      <c r="I12675" s="529"/>
      <c r="J12675" s="576"/>
      <c r="K12675" s="458"/>
    </row>
    <row r="12676" spans="1:11" ht="20.399999999999999">
      <c r="A12676" s="450"/>
      <c r="B12676" s="1667" t="s">
        <v>1128</v>
      </c>
      <c r="C12676" s="1668"/>
      <c r="D12676" s="1668"/>
      <c r="E12676" s="1668"/>
      <c r="F12676" s="1669"/>
      <c r="G12676" s="556" t="s">
        <v>494</v>
      </c>
      <c r="H12676" s="506" t="s">
        <v>1126</v>
      </c>
      <c r="I12676" s="557" t="s">
        <v>1115</v>
      </c>
      <c r="J12676" s="509" t="s">
        <v>482</v>
      </c>
      <c r="K12676" s="458"/>
    </row>
    <row r="12677" spans="1:11">
      <c r="A12677" s="450"/>
      <c r="B12677" s="558" t="s">
        <v>1702</v>
      </c>
      <c r="C12677" s="559"/>
      <c r="D12677" s="560"/>
      <c r="E12677" s="560"/>
      <c r="F12677" s="561"/>
      <c r="G12677" s="489">
        <v>1</v>
      </c>
      <c r="H12677" s="489" t="s">
        <v>1221</v>
      </c>
      <c r="I12677" s="562">
        <v>46.65</v>
      </c>
      <c r="J12677" s="492">
        <f t="shared" ref="J12677:J12679" si="360">G12677*I12677</f>
        <v>46.65</v>
      </c>
      <c r="K12677" s="458"/>
    </row>
    <row r="12678" spans="1:11">
      <c r="A12678" s="450"/>
      <c r="B12678" s="563" t="s">
        <v>1703</v>
      </c>
      <c r="C12678" s="564"/>
      <c r="D12678" s="565"/>
      <c r="E12678" s="565"/>
      <c r="F12678" s="566"/>
      <c r="G12678" s="489">
        <v>0.48</v>
      </c>
      <c r="H12678" s="489" t="s">
        <v>1165</v>
      </c>
      <c r="I12678" s="562">
        <v>22.72</v>
      </c>
      <c r="J12678" s="492">
        <f t="shared" si="360"/>
        <v>10.9056</v>
      </c>
      <c r="K12678" s="458"/>
    </row>
    <row r="12679" spans="1:11">
      <c r="A12679" s="450"/>
      <c r="B12679" s="563" t="s">
        <v>1478</v>
      </c>
      <c r="C12679" s="564"/>
      <c r="D12679" s="565"/>
      <c r="E12679" s="565"/>
      <c r="F12679" s="566"/>
      <c r="G12679" s="489">
        <v>6.3330000000000005E-4</v>
      </c>
      <c r="H12679" s="489" t="s">
        <v>1205</v>
      </c>
      <c r="I12679" s="743">
        <v>617.16</v>
      </c>
      <c r="J12679" s="492">
        <f t="shared" si="360"/>
        <v>0.390847428</v>
      </c>
      <c r="K12679" s="458"/>
    </row>
    <row r="12680" spans="1:11">
      <c r="A12680" s="450"/>
      <c r="B12680" s="563" t="s">
        <v>1704</v>
      </c>
      <c r="C12680" s="564"/>
      <c r="D12680" s="565"/>
      <c r="E12680" s="565"/>
      <c r="F12680" s="566"/>
      <c r="G12680" s="489">
        <v>0.2112</v>
      </c>
      <c r="H12680" s="489" t="s">
        <v>1205</v>
      </c>
      <c r="I12680" s="743">
        <v>67.39</v>
      </c>
      <c r="J12680" s="492">
        <f>G12680*I12680</f>
        <v>14.232768</v>
      </c>
      <c r="K12680" s="458"/>
    </row>
    <row r="12681" spans="1:11">
      <c r="A12681" s="450"/>
      <c r="B12681" s="563"/>
      <c r="C12681" s="564"/>
      <c r="D12681" s="565"/>
      <c r="E12681" s="565"/>
      <c r="F12681" s="566"/>
      <c r="G12681" s="489"/>
      <c r="H12681" s="489"/>
      <c r="I12681" s="743"/>
      <c r="J12681" s="492">
        <f>G12681*I12681</f>
        <v>0</v>
      </c>
      <c r="K12681" s="458"/>
    </row>
    <row r="12682" spans="1:11">
      <c r="A12682" s="450"/>
      <c r="B12682" s="563"/>
      <c r="C12682" s="564"/>
      <c r="D12682" s="565"/>
      <c r="E12682" s="565"/>
      <c r="F12682" s="566"/>
      <c r="G12682" s="489"/>
      <c r="H12682" s="489"/>
      <c r="I12682" s="743"/>
      <c r="J12682" s="492">
        <f>G12682*I12682</f>
        <v>0</v>
      </c>
      <c r="K12682" s="458"/>
    </row>
    <row r="12683" spans="1:11">
      <c r="A12683" s="450"/>
      <c r="B12683" s="563"/>
      <c r="C12683" s="564"/>
      <c r="D12683" s="565"/>
      <c r="E12683" s="565"/>
      <c r="F12683" s="566"/>
      <c r="G12683" s="489"/>
      <c r="H12683" s="489"/>
      <c r="I12683" s="743"/>
      <c r="J12683" s="492">
        <f>G12683*I12683</f>
        <v>0</v>
      </c>
      <c r="K12683" s="458"/>
    </row>
    <row r="12684" spans="1:11">
      <c r="A12684" s="450"/>
      <c r="B12684" s="563"/>
      <c r="C12684" s="564"/>
      <c r="D12684" s="565"/>
      <c r="E12684" s="565"/>
      <c r="F12684" s="566"/>
      <c r="G12684" s="489"/>
      <c r="H12684" s="489"/>
      <c r="I12684" s="743"/>
      <c r="J12684" s="492">
        <f>G12684*I12684</f>
        <v>0</v>
      </c>
      <c r="K12684" s="458"/>
    </row>
    <row r="12685" spans="1:11">
      <c r="A12685" s="450"/>
      <c r="B12685" s="563"/>
      <c r="C12685" s="564"/>
      <c r="D12685" s="565"/>
      <c r="E12685" s="565"/>
      <c r="F12685" s="566"/>
      <c r="G12685" s="489"/>
      <c r="H12685" s="489"/>
      <c r="I12685" s="743"/>
      <c r="J12685" s="492"/>
      <c r="K12685" s="458"/>
    </row>
    <row r="12686" spans="1:11">
      <c r="A12686" s="450"/>
      <c r="B12686" s="563"/>
      <c r="C12686" s="564"/>
      <c r="D12686" s="565"/>
      <c r="E12686" s="565"/>
      <c r="F12686" s="566"/>
      <c r="G12686" s="489"/>
      <c r="H12686" s="489"/>
      <c r="I12686" s="743"/>
      <c r="J12686" s="492"/>
      <c r="K12686" s="458"/>
    </row>
    <row r="12687" spans="1:11">
      <c r="A12687" s="450"/>
      <c r="B12687" s="581"/>
      <c r="C12687" s="523"/>
      <c r="D12687" s="523"/>
      <c r="E12687" s="582"/>
      <c r="F12687" s="583"/>
      <c r="G12687" s="532"/>
      <c r="H12687" s="532"/>
      <c r="I12687" s="524" t="s">
        <v>138</v>
      </c>
      <c r="J12687" s="501">
        <f>SUM(J12677:J12686)</f>
        <v>72.179215427999992</v>
      </c>
      <c r="K12687" s="458"/>
    </row>
    <row r="12688" spans="1:11">
      <c r="A12688" s="450"/>
      <c r="B12688" s="584"/>
      <c r="C12688" s="523"/>
      <c r="D12688" s="523"/>
      <c r="E12688" s="582"/>
      <c r="F12688" s="583"/>
      <c r="G12688" s="532"/>
      <c r="H12688" s="532"/>
      <c r="I12688" s="524"/>
      <c r="J12688" s="582"/>
      <c r="K12688" s="458"/>
    </row>
    <row r="12689" spans="1:11" ht="20.399999999999999">
      <c r="A12689" s="450"/>
      <c r="B12689" s="1667" t="s">
        <v>1141</v>
      </c>
      <c r="C12689" s="1668"/>
      <c r="D12689" s="1668"/>
      <c r="E12689" s="1668"/>
      <c r="F12689" s="1669"/>
      <c r="G12689" s="587" t="s">
        <v>494</v>
      </c>
      <c r="H12689" s="506" t="s">
        <v>1115</v>
      </c>
      <c r="I12689" s="557"/>
      <c r="J12689" s="509" t="s">
        <v>482</v>
      </c>
      <c r="K12689" s="458"/>
    </row>
    <row r="12690" spans="1:11">
      <c r="A12690" s="450"/>
      <c r="B12690" s="1654"/>
      <c r="C12690" s="1655"/>
      <c r="D12690" s="1655"/>
      <c r="E12690" s="1655"/>
      <c r="F12690" s="1656"/>
      <c r="G12690" s="489"/>
      <c r="H12690" s="1657"/>
      <c r="I12690" s="1658"/>
      <c r="J12690" s="492"/>
      <c r="K12690" s="458"/>
    </row>
    <row r="12691" spans="1:11">
      <c r="A12691" s="450"/>
      <c r="B12691" s="1659"/>
      <c r="C12691" s="1660"/>
      <c r="D12691" s="1660"/>
      <c r="E12691" s="1660"/>
      <c r="F12691" s="1661"/>
      <c r="G12691" s="496"/>
      <c r="H12691" s="1662"/>
      <c r="I12691" s="1663"/>
      <c r="J12691" s="492"/>
      <c r="K12691" s="458"/>
    </row>
    <row r="12692" spans="1:11">
      <c r="A12692" s="450"/>
      <c r="B12692" s="581"/>
      <c r="C12692" s="523"/>
      <c r="D12692" s="523"/>
      <c r="E12692" s="582"/>
      <c r="F12692" s="583"/>
      <c r="G12692" s="532"/>
      <c r="H12692" s="532"/>
      <c r="I12692" s="524" t="s">
        <v>138</v>
      </c>
      <c r="J12692" s="501">
        <f>SUM(J12690:J12691)</f>
        <v>0</v>
      </c>
      <c r="K12692" s="458"/>
    </row>
    <row r="12693" spans="1:11">
      <c r="A12693" s="450"/>
      <c r="B12693" s="523"/>
      <c r="C12693" s="523"/>
      <c r="D12693" s="523"/>
      <c r="E12693" s="523"/>
      <c r="F12693" s="523"/>
      <c r="G12693" s="523"/>
      <c r="H12693" s="523"/>
      <c r="I12693" s="524"/>
      <c r="J12693" s="523"/>
      <c r="K12693" s="458"/>
    </row>
    <row r="12694" spans="1:11">
      <c r="A12694" s="450"/>
      <c r="B12694" s="1645" t="s">
        <v>1142</v>
      </c>
      <c r="C12694" s="1646"/>
      <c r="D12694" s="1646"/>
      <c r="E12694" s="1646"/>
      <c r="F12694" s="1646"/>
      <c r="G12694" s="1646"/>
      <c r="H12694" s="1646"/>
      <c r="I12694" s="1647"/>
      <c r="J12694" s="573">
        <f>J12692+J12687+J12674</f>
        <v>84.144819064363631</v>
      </c>
      <c r="K12694" s="458"/>
    </row>
    <row r="12695" spans="1:11">
      <c r="A12695" s="450"/>
      <c r="B12695" s="523"/>
      <c r="C12695" s="523"/>
      <c r="D12695" s="523"/>
      <c r="E12695" s="523"/>
      <c r="F12695" s="523"/>
      <c r="G12695" s="523"/>
      <c r="H12695" s="523"/>
      <c r="I12695" s="524"/>
      <c r="J12695" s="523"/>
      <c r="K12695" s="458"/>
    </row>
    <row r="12696" spans="1:11">
      <c r="A12696" s="450"/>
      <c r="B12696" s="1645" t="s">
        <v>1143</v>
      </c>
      <c r="C12696" s="1646"/>
      <c r="D12696" s="1646"/>
      <c r="E12696" s="1646"/>
      <c r="F12696" s="1646"/>
      <c r="G12696" s="1646"/>
      <c r="H12696" s="1646"/>
      <c r="I12696" s="1647"/>
      <c r="J12696" s="501">
        <f>J12694*0</f>
        <v>0</v>
      </c>
      <c r="K12696" s="458"/>
    </row>
    <row r="12697" spans="1:11">
      <c r="A12697" s="450"/>
      <c r="B12697" s="523"/>
      <c r="C12697" s="523"/>
      <c r="D12697" s="523"/>
      <c r="E12697" s="523"/>
      <c r="F12697" s="523"/>
      <c r="G12697" s="523"/>
      <c r="H12697" s="523"/>
      <c r="I12697" s="524"/>
      <c r="J12697" s="523"/>
      <c r="K12697" s="458"/>
    </row>
    <row r="12698" spans="1:11">
      <c r="A12698" s="450"/>
      <c r="B12698" s="1645" t="s">
        <v>1144</v>
      </c>
      <c r="C12698" s="1646"/>
      <c r="D12698" s="1646"/>
      <c r="E12698" s="1646"/>
      <c r="F12698" s="1646"/>
      <c r="G12698" s="1646"/>
      <c r="H12698" s="1646"/>
      <c r="I12698" s="1647"/>
      <c r="J12698" s="573">
        <f>J12694+J12696</f>
        <v>84.144819064363631</v>
      </c>
      <c r="K12698" s="458"/>
    </row>
    <row r="12699" spans="1:11">
      <c r="A12699" s="450"/>
      <c r="B12699" s="511"/>
      <c r="C12699" s="511"/>
      <c r="D12699" s="511"/>
      <c r="E12699" s="511"/>
      <c r="F12699" s="511"/>
      <c r="G12699" s="511"/>
      <c r="H12699" s="511"/>
      <c r="I12699" s="571"/>
      <c r="J12699" s="511"/>
      <c r="K12699" s="458"/>
    </row>
    <row r="12700" spans="1:11">
      <c r="A12700" s="450"/>
      <c r="B12700" s="589"/>
      <c r="C12700" s="559"/>
      <c r="D12700" s="559"/>
      <c r="E12700" s="559"/>
      <c r="F12700" s="559"/>
      <c r="G12700" s="559"/>
      <c r="H12700" s="559"/>
      <c r="I12700" s="559"/>
      <c r="J12700" s="590"/>
      <c r="K12700" s="458"/>
    </row>
    <row r="12701" spans="1:11">
      <c r="A12701" s="450"/>
      <c r="B12701" s="591"/>
      <c r="C12701" s="592"/>
      <c r="D12701" s="593"/>
      <c r="E12701" s="593"/>
      <c r="F12701" s="594" t="s">
        <v>1119</v>
      </c>
      <c r="G12701" s="595" t="s">
        <v>1119</v>
      </c>
      <c r="H12701" s="592"/>
      <c r="I12701" s="592"/>
      <c r="J12701" s="596"/>
      <c r="K12701" s="458"/>
    </row>
    <row r="12702" spans="1:11">
      <c r="A12702" s="450"/>
      <c r="B12702" s="459"/>
      <c r="C12702" s="459"/>
      <c r="D12702" s="459"/>
      <c r="E12702" s="459"/>
      <c r="F12702" s="459"/>
      <c r="G12702" s="459"/>
      <c r="H12702" s="459"/>
      <c r="I12702" s="459"/>
      <c r="J12702" s="459"/>
      <c r="K12702" s="458"/>
    </row>
    <row r="12703" spans="1:11">
      <c r="A12703" s="450"/>
      <c r="B12703" s="597"/>
      <c r="C12703" s="598"/>
      <c r="D12703" s="598"/>
      <c r="E12703" s="598"/>
      <c r="F12703" s="599"/>
      <c r="G12703" s="600" t="s">
        <v>482</v>
      </c>
      <c r="H12703" s="502"/>
      <c r="I12703" s="502"/>
      <c r="J12703" s="505"/>
      <c r="K12703" s="458"/>
    </row>
    <row r="12704" spans="1:11">
      <c r="A12704" s="450"/>
      <c r="B12704" s="601"/>
      <c r="C12704" s="602"/>
      <c r="D12704" s="602"/>
      <c r="E12704" s="602"/>
      <c r="F12704" s="603"/>
      <c r="G12704" s="1648" t="s">
        <v>1145</v>
      </c>
      <c r="H12704" s="1649"/>
      <c r="I12704" s="1649"/>
      <c r="J12704" s="1650"/>
      <c r="K12704" s="458"/>
    </row>
    <row r="12705" spans="1:11">
      <c r="A12705" s="450"/>
      <c r="B12705" s="604"/>
      <c r="C12705" s="605"/>
      <c r="D12705" s="605"/>
      <c r="E12705" s="605"/>
      <c r="F12705" s="606"/>
      <c r="G12705" s="607"/>
      <c r="H12705" s="1651"/>
      <c r="I12705" s="1652"/>
      <c r="J12705" s="1653"/>
      <c r="K12705" s="458"/>
    </row>
    <row r="12706" spans="1:11" ht="15" thickBot="1">
      <c r="A12706" s="608"/>
      <c r="B12706" s="609"/>
      <c r="C12706" s="609"/>
      <c r="D12706" s="609"/>
      <c r="E12706" s="609"/>
      <c r="F12706" s="609"/>
      <c r="G12706" s="609"/>
      <c r="H12706" s="609"/>
      <c r="I12706" s="609"/>
      <c r="J12706" s="609"/>
      <c r="K12706" s="610"/>
    </row>
    <row r="12707" spans="1:11">
      <c r="A12707" s="447"/>
      <c r="B12707" s="448"/>
      <c r="C12707" s="448"/>
      <c r="D12707" s="448"/>
      <c r="E12707" s="448"/>
      <c r="F12707" s="448"/>
      <c r="G12707" s="448"/>
      <c r="H12707" s="448"/>
      <c r="I12707" s="448"/>
      <c r="J12707" s="448"/>
      <c r="K12707" s="449"/>
    </row>
    <row r="12708" spans="1:11">
      <c r="A12708" s="450"/>
      <c r="B12708" s="451" t="s">
        <v>141</v>
      </c>
      <c r="C12708" s="452"/>
      <c r="D12708" s="453" t="s">
        <v>1105</v>
      </c>
      <c r="E12708" s="454"/>
      <c r="F12708" s="455"/>
      <c r="G12708" s="455"/>
      <c r="H12708" s="456"/>
      <c r="I12708" s="456"/>
      <c r="J12708" s="457"/>
      <c r="K12708" s="458"/>
    </row>
    <row r="12709" spans="1:11">
      <c r="A12709" s="450"/>
      <c r="B12709" s="459"/>
      <c r="C12709" s="459"/>
      <c r="D12709" s="459"/>
      <c r="E12709" s="459"/>
      <c r="F12709" s="459"/>
      <c r="G12709" s="459"/>
      <c r="H12709" s="459"/>
      <c r="I12709" s="459"/>
      <c r="J12709" s="459"/>
      <c r="K12709" s="458"/>
    </row>
    <row r="12710" spans="1:11">
      <c r="A12710" s="450"/>
      <c r="B12710" s="460" t="s">
        <v>1146</v>
      </c>
      <c r="C12710" s="461" t="s">
        <v>1107</v>
      </c>
      <c r="D12710" s="1671" t="s">
        <v>198</v>
      </c>
      <c r="E12710" s="1672"/>
      <c r="F12710" s="1672"/>
      <c r="G12710" s="1672"/>
      <c r="H12710" s="1672"/>
      <c r="I12710" s="1673"/>
      <c r="J12710" s="462" t="s">
        <v>1108</v>
      </c>
      <c r="K12710" s="458"/>
    </row>
    <row r="12711" spans="1:11" ht="24.75" customHeight="1">
      <c r="A12711" s="450"/>
      <c r="B12711" s="463">
        <v>48555</v>
      </c>
      <c r="C12711" s="464"/>
      <c r="D12711" s="1674" t="s">
        <v>1705</v>
      </c>
      <c r="E12711" s="1675"/>
      <c r="F12711" s="1675"/>
      <c r="G12711" s="1675"/>
      <c r="H12711" s="1675"/>
      <c r="I12711" s="1676"/>
      <c r="J12711" s="468" t="str">
        <f>F12728</f>
        <v>M</v>
      </c>
      <c r="K12711" s="458"/>
    </row>
    <row r="12712" spans="1:11">
      <c r="A12712" s="450"/>
      <c r="B12712" s="469"/>
      <c r="C12712" s="469"/>
      <c r="D12712" s="469"/>
      <c r="E12712" s="469"/>
      <c r="F12712" s="469"/>
      <c r="G12712" s="469"/>
      <c r="H12712" s="469"/>
      <c r="I12712" s="470"/>
      <c r="J12712" s="471"/>
      <c r="K12712" s="458"/>
    </row>
    <row r="12713" spans="1:11">
      <c r="A12713" s="450"/>
      <c r="B12713" s="1648" t="s">
        <v>1111</v>
      </c>
      <c r="C12713" s="1650"/>
      <c r="D12713" s="1679" t="s">
        <v>873</v>
      </c>
      <c r="E12713" s="1681" t="s">
        <v>1112</v>
      </c>
      <c r="F12713" s="472" t="s">
        <v>1113</v>
      </c>
      <c r="G12713" s="473"/>
      <c r="H12713" s="472" t="s">
        <v>1114</v>
      </c>
      <c r="I12713" s="473"/>
      <c r="J12713" s="474" t="s">
        <v>1115</v>
      </c>
      <c r="K12713" s="458"/>
    </row>
    <row r="12714" spans="1:11">
      <c r="A12714" s="450"/>
      <c r="B12714" s="1677"/>
      <c r="C12714" s="1678"/>
      <c r="D12714" s="1680"/>
      <c r="E12714" s="1682"/>
      <c r="F12714" s="475" t="s">
        <v>1116</v>
      </c>
      <c r="G12714" s="475" t="s">
        <v>1117</v>
      </c>
      <c r="H12714" s="475" t="s">
        <v>1116</v>
      </c>
      <c r="I12714" s="476" t="s">
        <v>1117</v>
      </c>
      <c r="J12714" s="477" t="s">
        <v>1118</v>
      </c>
      <c r="K12714" s="458"/>
    </row>
    <row r="12715" spans="1:11">
      <c r="A12715" s="450"/>
      <c r="B12715" s="486"/>
      <c r="C12715" s="487"/>
      <c r="D12715" s="488"/>
      <c r="E12715" s="481"/>
      <c r="F12715" s="481"/>
      <c r="G12715" s="482"/>
      <c r="H12715" s="490"/>
      <c r="I12715" s="484"/>
      <c r="J12715" s="492"/>
      <c r="K12715" s="458"/>
    </row>
    <row r="12716" spans="1:11">
      <c r="A12716" s="450"/>
      <c r="B12716" s="486"/>
      <c r="C12716" s="487"/>
      <c r="D12716" s="488"/>
      <c r="E12716" s="489"/>
      <c r="F12716" s="489"/>
      <c r="G12716" s="489"/>
      <c r="H12716" s="490"/>
      <c r="I12716" s="491"/>
      <c r="J12716" s="492">
        <f>H12716*F12716*E12716+I12716*G12716*E12716</f>
        <v>0</v>
      </c>
      <c r="K12716" s="458"/>
    </row>
    <row r="12717" spans="1:11">
      <c r="A12717" s="450"/>
      <c r="B12717" s="493"/>
      <c r="C12717" s="494"/>
      <c r="D12717" s="495"/>
      <c r="E12717" s="496"/>
      <c r="F12717" s="496"/>
      <c r="G12717" s="496"/>
      <c r="H12717" s="497"/>
      <c r="I12717" s="498"/>
      <c r="J12717" s="492">
        <f>H12717*F12717*E12717+I12717*G12717*E12717</f>
        <v>0</v>
      </c>
      <c r="K12717" s="458"/>
    </row>
    <row r="12718" spans="1:11">
      <c r="A12718" s="450"/>
      <c r="B12718" s="499" t="s">
        <v>1119</v>
      </c>
      <c r="C12718" s="469"/>
      <c r="D12718" s="469"/>
      <c r="E12718" s="469"/>
      <c r="F12718" s="469"/>
      <c r="G12718" s="469"/>
      <c r="H12718" s="469"/>
      <c r="I12718" s="500" t="s">
        <v>138</v>
      </c>
      <c r="J12718" s="501">
        <f>SUM(J12715:J12717)</f>
        <v>0</v>
      </c>
      <c r="K12718" s="458"/>
    </row>
    <row r="12719" spans="1:11">
      <c r="A12719" s="450"/>
      <c r="B12719" s="502"/>
      <c r="C12719" s="502"/>
      <c r="D12719" s="502"/>
      <c r="E12719" s="502"/>
      <c r="F12719" s="502"/>
      <c r="G12719" s="502"/>
      <c r="H12719" s="502"/>
      <c r="I12719" s="503"/>
      <c r="J12719" s="504"/>
      <c r="K12719" s="458"/>
    </row>
    <row r="12720" spans="1:11" ht="20.399999999999999">
      <c r="A12720" s="450"/>
      <c r="B12720" s="1664" t="s">
        <v>1120</v>
      </c>
      <c r="C12720" s="1665"/>
      <c r="D12720" s="1665"/>
      <c r="E12720" s="1666"/>
      <c r="F12720" s="505" t="s">
        <v>873</v>
      </c>
      <c r="G12720" s="506"/>
      <c r="H12720" s="507" t="s">
        <v>560</v>
      </c>
      <c r="I12720" s="508" t="s">
        <v>1121</v>
      </c>
      <c r="J12720" s="509" t="s">
        <v>1122</v>
      </c>
      <c r="K12720" s="458"/>
    </row>
    <row r="12721" spans="1:11">
      <c r="A12721" s="450"/>
      <c r="B12721" s="510"/>
      <c r="C12721" s="511"/>
      <c r="D12721" s="512"/>
      <c r="E12721" s="513"/>
      <c r="F12721" s="514"/>
      <c r="G12721" s="515"/>
      <c r="H12721" s="516"/>
      <c r="I12721" s="484"/>
      <c r="J12721" s="485"/>
      <c r="K12721" s="458"/>
    </row>
    <row r="12722" spans="1:11">
      <c r="A12722" s="450"/>
      <c r="B12722" s="517"/>
      <c r="C12722" s="518"/>
      <c r="D12722" s="459"/>
      <c r="E12722" s="487"/>
      <c r="F12722" s="488"/>
      <c r="G12722" s="519"/>
      <c r="H12722" s="520"/>
      <c r="I12722" s="521"/>
      <c r="J12722" s="492"/>
      <c r="K12722" s="458"/>
    </row>
    <row r="12723" spans="1:11">
      <c r="A12723" s="450"/>
      <c r="B12723" s="517" t="s">
        <v>734</v>
      </c>
      <c r="C12723" s="518"/>
      <c r="D12723" s="459"/>
      <c r="E12723" s="487"/>
      <c r="F12723" s="488"/>
      <c r="G12723" s="519"/>
      <c r="H12723" s="520">
        <v>0.28999999999999998</v>
      </c>
      <c r="I12723" s="521">
        <f>VLOOKUP(B12723,'MÃO DE OBRA'!$A:$E,5,FALSE)/220</f>
        <v>23.596363636363641</v>
      </c>
      <c r="J12723" s="492">
        <f t="shared" ref="J12723:J12724" si="361">H12723*I12723</f>
        <v>6.8429454545454558</v>
      </c>
      <c r="K12723" s="458"/>
    </row>
    <row r="12724" spans="1:11">
      <c r="A12724" s="450"/>
      <c r="B12724" s="517" t="s">
        <v>741</v>
      </c>
      <c r="C12724" s="518"/>
      <c r="D12724" s="459"/>
      <c r="E12724" s="487"/>
      <c r="F12724" s="488"/>
      <c r="G12724" s="519"/>
      <c r="H12724" s="520">
        <v>0.57999999999999996</v>
      </c>
      <c r="I12724" s="521">
        <f>VLOOKUP(B12724,'MÃO DE OBRA'!$A:$E,5,FALSE)/220</f>
        <v>14.214</v>
      </c>
      <c r="J12724" s="492">
        <f t="shared" si="361"/>
        <v>8.2441199999999988</v>
      </c>
      <c r="K12724" s="458"/>
    </row>
    <row r="12725" spans="1:11">
      <c r="A12725" s="450"/>
      <c r="B12725" s="517"/>
      <c r="C12725" s="518"/>
      <c r="D12725" s="459"/>
      <c r="E12725" s="487"/>
      <c r="F12725" s="488"/>
      <c r="G12725" s="519"/>
      <c r="H12725" s="520"/>
      <c r="I12725" s="491"/>
      <c r="J12725" s="492">
        <f>H12725*I12725</f>
        <v>0</v>
      </c>
      <c r="K12725" s="458"/>
    </row>
    <row r="12726" spans="1:11">
      <c r="A12726" s="450"/>
      <c r="B12726" s="499" t="s">
        <v>1119</v>
      </c>
      <c r="C12726" s="502"/>
      <c r="D12726" s="502"/>
      <c r="E12726" s="502"/>
      <c r="F12726" s="502"/>
      <c r="G12726" s="502"/>
      <c r="H12726" s="502"/>
      <c r="I12726" s="522" t="s">
        <v>138</v>
      </c>
      <c r="J12726" s="501">
        <f>SUM(J12721:J12725)</f>
        <v>15.087065454545455</v>
      </c>
      <c r="K12726" s="458"/>
    </row>
    <row r="12727" spans="1:11">
      <c r="A12727" s="450"/>
      <c r="B12727" s="523"/>
      <c r="C12727" s="523"/>
      <c r="D12727" s="523"/>
      <c r="E12727" s="523"/>
      <c r="F12727" s="523"/>
      <c r="G12727" s="523"/>
      <c r="H12727" s="523"/>
      <c r="I12727" s="524"/>
      <c r="J12727" s="523"/>
      <c r="K12727" s="458"/>
    </row>
    <row r="12728" spans="1:11">
      <c r="A12728" s="450"/>
      <c r="B12728" s="525" t="s">
        <v>1123</v>
      </c>
      <c r="C12728" s="526"/>
      <c r="D12728" s="523"/>
      <c r="E12728" s="527">
        <v>1</v>
      </c>
      <c r="F12728" s="528" t="s">
        <v>1221</v>
      </c>
      <c r="G12728" s="506"/>
      <c r="H12728" s="506"/>
      <c r="I12728" s="529" t="s">
        <v>1124</v>
      </c>
      <c r="J12728" s="501">
        <f>J12718+J12726</f>
        <v>15.087065454545455</v>
      </c>
      <c r="K12728" s="458"/>
    </row>
    <row r="12729" spans="1:11">
      <c r="A12729" s="450"/>
      <c r="B12729" s="530"/>
      <c r="C12729" s="523"/>
      <c r="D12729" s="523"/>
      <c r="E12729" s="531"/>
      <c r="F12729" s="532"/>
      <c r="G12729" s="532"/>
      <c r="H12729" s="532"/>
      <c r="I12729" s="524"/>
      <c r="J12729" s="523"/>
      <c r="K12729" s="458"/>
    </row>
    <row r="12730" spans="1:11" ht="20.399999999999999">
      <c r="A12730" s="450"/>
      <c r="B12730" s="1667" t="s">
        <v>481</v>
      </c>
      <c r="C12730" s="1668"/>
      <c r="D12730" s="1668"/>
      <c r="E12730" s="1669"/>
      <c r="F12730" s="533" t="s">
        <v>873</v>
      </c>
      <c r="G12730" s="534" t="s">
        <v>493</v>
      </c>
      <c r="H12730" s="507" t="s">
        <v>1115</v>
      </c>
      <c r="I12730" s="535" t="s">
        <v>480</v>
      </c>
      <c r="J12730" s="536" t="s">
        <v>482</v>
      </c>
      <c r="K12730" s="458"/>
    </row>
    <row r="12731" spans="1:11">
      <c r="A12731" s="450"/>
      <c r="B12731" s="537"/>
      <c r="C12731" s="538"/>
      <c r="D12731" s="538"/>
      <c r="E12731" s="539"/>
      <c r="F12731" s="540"/>
      <c r="G12731" s="541"/>
      <c r="H12731" s="547"/>
      <c r="I12731" s="543"/>
      <c r="J12731" s="485"/>
      <c r="K12731" s="458"/>
    </row>
    <row r="12732" spans="1:11">
      <c r="A12732" s="450"/>
      <c r="B12732" s="537"/>
      <c r="C12732" s="518"/>
      <c r="D12732" s="518"/>
      <c r="E12732" s="487"/>
      <c r="F12732" s="540"/>
      <c r="G12732" s="541"/>
      <c r="H12732" s="547"/>
      <c r="I12732" s="543"/>
      <c r="J12732" s="492"/>
      <c r="K12732" s="458"/>
    </row>
    <row r="12733" spans="1:11">
      <c r="A12733" s="450"/>
      <c r="B12733" s="517"/>
      <c r="C12733" s="518"/>
      <c r="D12733" s="518"/>
      <c r="E12733" s="487"/>
      <c r="F12733" s="488"/>
      <c r="G12733" s="546"/>
      <c r="H12733" s="547"/>
      <c r="I12733" s="543"/>
      <c r="J12733" s="492">
        <f>H12733*I12733*E12715*F12715</f>
        <v>0</v>
      </c>
      <c r="K12733" s="458"/>
    </row>
    <row r="12734" spans="1:11">
      <c r="A12734" s="450"/>
      <c r="B12734" s="517"/>
      <c r="C12734" s="526"/>
      <c r="D12734" s="526"/>
      <c r="E12734" s="494"/>
      <c r="F12734" s="488"/>
      <c r="G12734" s="468"/>
      <c r="H12734" s="547"/>
      <c r="I12734" s="548"/>
      <c r="J12734" s="492">
        <f>H12734*I12734*E12716*F12716</f>
        <v>0</v>
      </c>
      <c r="K12734" s="458"/>
    </row>
    <row r="12735" spans="1:11">
      <c r="A12735" s="450"/>
      <c r="B12735" s="550" t="s">
        <v>1119</v>
      </c>
      <c r="C12735" s="526"/>
      <c r="D12735" s="526"/>
      <c r="E12735" s="526"/>
      <c r="F12735" s="523"/>
      <c r="G12735" s="526"/>
      <c r="H12735" s="551"/>
      <c r="I12735" s="552" t="s">
        <v>138</v>
      </c>
      <c r="J12735" s="501">
        <f>SUM(J12731:J12734)</f>
        <v>0</v>
      </c>
      <c r="K12735" s="458"/>
    </row>
    <row r="12736" spans="1:11">
      <c r="A12736" s="450"/>
      <c r="B12736" s="553"/>
      <c r="C12736" s="526"/>
      <c r="D12736" s="526"/>
      <c r="E12736" s="554"/>
      <c r="F12736" s="555"/>
      <c r="G12736" s="506"/>
      <c r="H12736" s="506"/>
      <c r="I12736" s="529"/>
      <c r="J12736" s="554"/>
      <c r="K12736" s="458"/>
    </row>
    <row r="12737" spans="1:11" ht="20.399999999999999">
      <c r="A12737" s="450"/>
      <c r="B12737" s="1667" t="s">
        <v>1125</v>
      </c>
      <c r="C12737" s="1668"/>
      <c r="D12737" s="1668"/>
      <c r="E12737" s="1668"/>
      <c r="F12737" s="1669"/>
      <c r="G12737" s="556" t="s">
        <v>494</v>
      </c>
      <c r="H12737" s="506" t="s">
        <v>1126</v>
      </c>
      <c r="I12737" s="557" t="s">
        <v>1115</v>
      </c>
      <c r="J12737" s="509" t="s">
        <v>482</v>
      </c>
      <c r="K12737" s="458"/>
    </row>
    <row r="12738" spans="1:11">
      <c r="A12738" s="450"/>
      <c r="B12738" s="558"/>
      <c r="C12738" s="559"/>
      <c r="D12738" s="560"/>
      <c r="E12738" s="560"/>
      <c r="F12738" s="561"/>
      <c r="G12738" s="489"/>
      <c r="H12738" s="489"/>
      <c r="I12738" s="562"/>
      <c r="J12738" s="492"/>
      <c r="K12738" s="458"/>
    </row>
    <row r="12739" spans="1:11">
      <c r="A12739" s="450"/>
      <c r="B12739" s="563"/>
      <c r="C12739" s="564"/>
      <c r="D12739" s="565"/>
      <c r="E12739" s="565"/>
      <c r="F12739" s="566"/>
      <c r="G12739" s="489"/>
      <c r="H12739" s="489"/>
      <c r="I12739" s="562"/>
      <c r="J12739" s="492"/>
      <c r="K12739" s="458"/>
    </row>
    <row r="12740" spans="1:11">
      <c r="A12740" s="450"/>
      <c r="B12740" s="1670" t="s">
        <v>138</v>
      </c>
      <c r="C12740" s="1670"/>
      <c r="D12740" s="1670"/>
      <c r="E12740" s="1670"/>
      <c r="F12740" s="1670"/>
      <c r="G12740" s="1670"/>
      <c r="H12740" s="1670"/>
      <c r="I12740" s="1670"/>
      <c r="J12740" s="501">
        <f>SUM(J12738:J12739)</f>
        <v>0</v>
      </c>
      <c r="K12740" s="458"/>
    </row>
    <row r="12741" spans="1:11">
      <c r="A12741" s="450"/>
      <c r="B12741" s="567"/>
      <c r="C12741" s="511"/>
      <c r="D12741" s="511"/>
      <c r="E12741" s="568"/>
      <c r="F12741" s="569"/>
      <c r="G12741" s="570"/>
      <c r="H12741" s="570"/>
      <c r="I12741" s="571"/>
      <c r="J12741" s="572"/>
      <c r="K12741" s="458"/>
    </row>
    <row r="12742" spans="1:11">
      <c r="A12742" s="450"/>
      <c r="B12742" s="573" t="s">
        <v>1127</v>
      </c>
      <c r="C12742" s="573"/>
      <c r="D12742" s="550"/>
      <c r="E12742" s="523"/>
      <c r="F12742" s="523"/>
      <c r="G12742" s="523"/>
      <c r="H12742" s="574"/>
      <c r="I12742" s="575"/>
      <c r="J12742" s="639">
        <f>(J12728+J12735+J12740)/E12728</f>
        <v>15.087065454545455</v>
      </c>
      <c r="K12742" s="458"/>
    </row>
    <row r="12743" spans="1:11">
      <c r="A12743" s="450"/>
      <c r="B12743" s="553"/>
      <c r="C12743" s="526"/>
      <c r="D12743" s="526"/>
      <c r="E12743" s="554"/>
      <c r="F12743" s="555"/>
      <c r="G12743" s="506"/>
      <c r="H12743" s="506"/>
      <c r="I12743" s="529"/>
      <c r="J12743" s="576"/>
      <c r="K12743" s="458"/>
    </row>
    <row r="12744" spans="1:11" ht="20.399999999999999">
      <c r="A12744" s="450"/>
      <c r="B12744" s="1667" t="s">
        <v>1128</v>
      </c>
      <c r="C12744" s="1668"/>
      <c r="D12744" s="1668"/>
      <c r="E12744" s="1668"/>
      <c r="F12744" s="1669"/>
      <c r="G12744" s="556" t="s">
        <v>494</v>
      </c>
      <c r="H12744" s="506" t="s">
        <v>1126</v>
      </c>
      <c r="I12744" s="557" t="s">
        <v>1115</v>
      </c>
      <c r="J12744" s="509" t="s">
        <v>482</v>
      </c>
      <c r="K12744" s="458"/>
    </row>
    <row r="12745" spans="1:11">
      <c r="A12745" s="450"/>
      <c r="B12745" s="558" t="s">
        <v>1706</v>
      </c>
      <c r="C12745" s="559"/>
      <c r="D12745" s="560"/>
      <c r="E12745" s="560"/>
      <c r="F12745" s="561"/>
      <c r="G12745" s="489">
        <v>1</v>
      </c>
      <c r="H12745" s="489" t="s">
        <v>1221</v>
      </c>
      <c r="I12745" s="562">
        <v>80.150000000000006</v>
      </c>
      <c r="J12745" s="492">
        <f t="shared" ref="J12745:J12747" si="362">G12745*I12745</f>
        <v>80.150000000000006</v>
      </c>
      <c r="K12745" s="458"/>
    </row>
    <row r="12746" spans="1:11">
      <c r="A12746" s="450"/>
      <c r="B12746" s="563" t="s">
        <v>1703</v>
      </c>
      <c r="C12746" s="564"/>
      <c r="D12746" s="565"/>
      <c r="E12746" s="565"/>
      <c r="F12746" s="566"/>
      <c r="G12746" s="489">
        <v>0.72</v>
      </c>
      <c r="H12746" s="489" t="s">
        <v>1165</v>
      </c>
      <c r="I12746" s="562">
        <v>22.72</v>
      </c>
      <c r="J12746" s="492">
        <f t="shared" si="362"/>
        <v>16.3584</v>
      </c>
      <c r="K12746" s="458"/>
    </row>
    <row r="12747" spans="1:11">
      <c r="A12747" s="450"/>
      <c r="B12747" s="563" t="s">
        <v>1707</v>
      </c>
      <c r="C12747" s="564"/>
      <c r="D12747" s="565"/>
      <c r="E12747" s="565"/>
      <c r="F12747" s="566"/>
      <c r="G12747" s="489">
        <v>1.1544999999999999E-3</v>
      </c>
      <c r="H12747" s="489" t="s">
        <v>1205</v>
      </c>
      <c r="I12747" s="743">
        <v>617.16</v>
      </c>
      <c r="J12747" s="492">
        <f t="shared" si="362"/>
        <v>0.71251121999999989</v>
      </c>
      <c r="K12747" s="458"/>
    </row>
    <row r="12748" spans="1:11">
      <c r="A12748" s="450"/>
      <c r="B12748" s="563" t="s">
        <v>1704</v>
      </c>
      <c r="C12748" s="564"/>
      <c r="D12748" s="565"/>
      <c r="E12748" s="565"/>
      <c r="F12748" s="566"/>
      <c r="G12748" s="489">
        <v>0.47520000000000001</v>
      </c>
      <c r="H12748" s="489" t="s">
        <v>1205</v>
      </c>
      <c r="I12748" s="743">
        <v>67.39</v>
      </c>
      <c r="J12748" s="492">
        <f>G12748*I12748</f>
        <v>32.023727999999998</v>
      </c>
      <c r="K12748" s="458"/>
    </row>
    <row r="12749" spans="1:11">
      <c r="A12749" s="450"/>
      <c r="B12749" s="563"/>
      <c r="C12749" s="564"/>
      <c r="D12749" s="565"/>
      <c r="E12749" s="565"/>
      <c r="F12749" s="566"/>
      <c r="G12749" s="489"/>
      <c r="H12749" s="489"/>
      <c r="I12749" s="743"/>
      <c r="J12749" s="492">
        <f>G12749*I12749</f>
        <v>0</v>
      </c>
      <c r="K12749" s="458"/>
    </row>
    <row r="12750" spans="1:11">
      <c r="A12750" s="450"/>
      <c r="B12750" s="563"/>
      <c r="C12750" s="564"/>
      <c r="D12750" s="565"/>
      <c r="E12750" s="565"/>
      <c r="F12750" s="566"/>
      <c r="G12750" s="489"/>
      <c r="H12750" s="489"/>
      <c r="I12750" s="743"/>
      <c r="J12750" s="492">
        <f>G12750*I12750</f>
        <v>0</v>
      </c>
      <c r="K12750" s="458"/>
    </row>
    <row r="12751" spans="1:11">
      <c r="A12751" s="450"/>
      <c r="B12751" s="563"/>
      <c r="C12751" s="564"/>
      <c r="D12751" s="565"/>
      <c r="E12751" s="565"/>
      <c r="F12751" s="566"/>
      <c r="G12751" s="489"/>
      <c r="H12751" s="489"/>
      <c r="I12751" s="743"/>
      <c r="J12751" s="492">
        <f>G12751*I12751</f>
        <v>0</v>
      </c>
      <c r="K12751" s="458"/>
    </row>
    <row r="12752" spans="1:11">
      <c r="A12752" s="450"/>
      <c r="B12752" s="563"/>
      <c r="C12752" s="564"/>
      <c r="D12752" s="565"/>
      <c r="E12752" s="565"/>
      <c r="F12752" s="566"/>
      <c r="G12752" s="489"/>
      <c r="H12752" s="489"/>
      <c r="I12752" s="743"/>
      <c r="J12752" s="492">
        <f>G12752*I12752</f>
        <v>0</v>
      </c>
      <c r="K12752" s="458"/>
    </row>
    <row r="12753" spans="1:11">
      <c r="A12753" s="450"/>
      <c r="B12753" s="563"/>
      <c r="C12753" s="564"/>
      <c r="D12753" s="565"/>
      <c r="E12753" s="565"/>
      <c r="F12753" s="566"/>
      <c r="G12753" s="489"/>
      <c r="H12753" s="489"/>
      <c r="I12753" s="743"/>
      <c r="J12753" s="492"/>
      <c r="K12753" s="458"/>
    </row>
    <row r="12754" spans="1:11">
      <c r="A12754" s="450"/>
      <c r="B12754" s="563"/>
      <c r="C12754" s="564"/>
      <c r="D12754" s="565"/>
      <c r="E12754" s="565"/>
      <c r="F12754" s="566"/>
      <c r="G12754" s="489"/>
      <c r="H12754" s="489"/>
      <c r="I12754" s="743"/>
      <c r="J12754" s="492"/>
      <c r="K12754" s="458"/>
    </row>
    <row r="12755" spans="1:11">
      <c r="A12755" s="450"/>
      <c r="B12755" s="581"/>
      <c r="C12755" s="523"/>
      <c r="D12755" s="523"/>
      <c r="E12755" s="582"/>
      <c r="F12755" s="583"/>
      <c r="G12755" s="532"/>
      <c r="H12755" s="532"/>
      <c r="I12755" s="524" t="s">
        <v>138</v>
      </c>
      <c r="J12755" s="501">
        <f>SUM(J12745:J12754)</f>
        <v>129.24463922000001</v>
      </c>
      <c r="K12755" s="458"/>
    </row>
    <row r="12756" spans="1:11">
      <c r="A12756" s="450"/>
      <c r="B12756" s="584"/>
      <c r="C12756" s="523"/>
      <c r="D12756" s="523"/>
      <c r="E12756" s="582"/>
      <c r="F12756" s="583"/>
      <c r="G12756" s="532"/>
      <c r="H12756" s="532"/>
      <c r="I12756" s="524"/>
      <c r="J12756" s="582"/>
      <c r="K12756" s="458"/>
    </row>
    <row r="12757" spans="1:11" ht="20.399999999999999">
      <c r="A12757" s="450"/>
      <c r="B12757" s="1667" t="s">
        <v>1141</v>
      </c>
      <c r="C12757" s="1668"/>
      <c r="D12757" s="1668"/>
      <c r="E12757" s="1668"/>
      <c r="F12757" s="1669"/>
      <c r="G12757" s="587" t="s">
        <v>494</v>
      </c>
      <c r="H12757" s="506" t="s">
        <v>1115</v>
      </c>
      <c r="I12757" s="557"/>
      <c r="J12757" s="509" t="s">
        <v>482</v>
      </c>
      <c r="K12757" s="458"/>
    </row>
    <row r="12758" spans="1:11">
      <c r="A12758" s="450"/>
      <c r="B12758" s="1654"/>
      <c r="C12758" s="1655"/>
      <c r="D12758" s="1655"/>
      <c r="E12758" s="1655"/>
      <c r="F12758" s="1656"/>
      <c r="G12758" s="489"/>
      <c r="H12758" s="1657"/>
      <c r="I12758" s="1658"/>
      <c r="J12758" s="492"/>
      <c r="K12758" s="458"/>
    </row>
    <row r="12759" spans="1:11">
      <c r="A12759" s="450"/>
      <c r="B12759" s="1659"/>
      <c r="C12759" s="1660"/>
      <c r="D12759" s="1660"/>
      <c r="E12759" s="1660"/>
      <c r="F12759" s="1661"/>
      <c r="G12759" s="496"/>
      <c r="H12759" s="1662"/>
      <c r="I12759" s="1663"/>
      <c r="J12759" s="492"/>
      <c r="K12759" s="458"/>
    </row>
    <row r="12760" spans="1:11">
      <c r="A12760" s="450"/>
      <c r="B12760" s="581"/>
      <c r="C12760" s="523"/>
      <c r="D12760" s="523"/>
      <c r="E12760" s="582"/>
      <c r="F12760" s="583"/>
      <c r="G12760" s="532"/>
      <c r="H12760" s="532"/>
      <c r="I12760" s="524" t="s">
        <v>138</v>
      </c>
      <c r="J12760" s="501">
        <f>SUM(J12758:J12759)</f>
        <v>0</v>
      </c>
      <c r="K12760" s="458"/>
    </row>
    <row r="12761" spans="1:11">
      <c r="A12761" s="450"/>
      <c r="B12761" s="523"/>
      <c r="C12761" s="523"/>
      <c r="D12761" s="523"/>
      <c r="E12761" s="523"/>
      <c r="F12761" s="523"/>
      <c r="G12761" s="523"/>
      <c r="H12761" s="523"/>
      <c r="I12761" s="524"/>
      <c r="J12761" s="523"/>
      <c r="K12761" s="458"/>
    </row>
    <row r="12762" spans="1:11">
      <c r="A12762" s="450"/>
      <c r="B12762" s="1645" t="s">
        <v>1142</v>
      </c>
      <c r="C12762" s="1646"/>
      <c r="D12762" s="1646"/>
      <c r="E12762" s="1646"/>
      <c r="F12762" s="1646"/>
      <c r="G12762" s="1646"/>
      <c r="H12762" s="1646"/>
      <c r="I12762" s="1647"/>
      <c r="J12762" s="573">
        <f>J12760+J12755+J12742</f>
        <v>144.33170467454548</v>
      </c>
      <c r="K12762" s="458"/>
    </row>
    <row r="12763" spans="1:11">
      <c r="A12763" s="450"/>
      <c r="B12763" s="523"/>
      <c r="C12763" s="523"/>
      <c r="D12763" s="523"/>
      <c r="E12763" s="523"/>
      <c r="F12763" s="523"/>
      <c r="G12763" s="523"/>
      <c r="H12763" s="523"/>
      <c r="I12763" s="524"/>
      <c r="J12763" s="523"/>
      <c r="K12763" s="458"/>
    </row>
    <row r="12764" spans="1:11">
      <c r="A12764" s="450"/>
      <c r="B12764" s="1645" t="s">
        <v>1143</v>
      </c>
      <c r="C12764" s="1646"/>
      <c r="D12764" s="1646"/>
      <c r="E12764" s="1646"/>
      <c r="F12764" s="1646"/>
      <c r="G12764" s="1646"/>
      <c r="H12764" s="1646"/>
      <c r="I12764" s="1647"/>
      <c r="J12764" s="501">
        <f>J12762*0</f>
        <v>0</v>
      </c>
      <c r="K12764" s="458"/>
    </row>
    <row r="12765" spans="1:11">
      <c r="A12765" s="450"/>
      <c r="B12765" s="523"/>
      <c r="C12765" s="523"/>
      <c r="D12765" s="523"/>
      <c r="E12765" s="523"/>
      <c r="F12765" s="523"/>
      <c r="G12765" s="523"/>
      <c r="H12765" s="523"/>
      <c r="I12765" s="524"/>
      <c r="J12765" s="523"/>
      <c r="K12765" s="458"/>
    </row>
    <row r="12766" spans="1:11">
      <c r="A12766" s="450"/>
      <c r="B12766" s="1645" t="s">
        <v>1144</v>
      </c>
      <c r="C12766" s="1646"/>
      <c r="D12766" s="1646"/>
      <c r="E12766" s="1646"/>
      <c r="F12766" s="1646"/>
      <c r="G12766" s="1646"/>
      <c r="H12766" s="1646"/>
      <c r="I12766" s="1647"/>
      <c r="J12766" s="573">
        <f>J12762+J12764</f>
        <v>144.33170467454548</v>
      </c>
      <c r="K12766" s="458"/>
    </row>
    <row r="12767" spans="1:11">
      <c r="A12767" s="450"/>
      <c r="B12767" s="511"/>
      <c r="C12767" s="511"/>
      <c r="D12767" s="511"/>
      <c r="E12767" s="511"/>
      <c r="F12767" s="511"/>
      <c r="G12767" s="511"/>
      <c r="H12767" s="511"/>
      <c r="I12767" s="571"/>
      <c r="J12767" s="511"/>
      <c r="K12767" s="458"/>
    </row>
    <row r="12768" spans="1:11">
      <c r="A12768" s="450"/>
      <c r="B12768" s="589"/>
      <c r="C12768" s="559"/>
      <c r="D12768" s="559"/>
      <c r="E12768" s="559"/>
      <c r="F12768" s="559"/>
      <c r="G12768" s="559"/>
      <c r="H12768" s="559"/>
      <c r="I12768" s="559"/>
      <c r="J12768" s="590"/>
      <c r="K12768" s="458"/>
    </row>
    <row r="12769" spans="1:11">
      <c r="A12769" s="450"/>
      <c r="B12769" s="591"/>
      <c r="C12769" s="592"/>
      <c r="D12769" s="593"/>
      <c r="E12769" s="593"/>
      <c r="F12769" s="594" t="s">
        <v>1119</v>
      </c>
      <c r="G12769" s="595" t="s">
        <v>1119</v>
      </c>
      <c r="H12769" s="592"/>
      <c r="I12769" s="592"/>
      <c r="J12769" s="596"/>
      <c r="K12769" s="458"/>
    </row>
    <row r="12770" spans="1:11">
      <c r="A12770" s="450"/>
      <c r="B12770" s="459"/>
      <c r="C12770" s="459"/>
      <c r="D12770" s="459"/>
      <c r="E12770" s="459"/>
      <c r="F12770" s="459"/>
      <c r="G12770" s="459"/>
      <c r="H12770" s="459"/>
      <c r="I12770" s="459"/>
      <c r="J12770" s="459"/>
      <c r="K12770" s="458"/>
    </row>
    <row r="12771" spans="1:11">
      <c r="A12771" s="450"/>
      <c r="B12771" s="597"/>
      <c r="C12771" s="598"/>
      <c r="D12771" s="598"/>
      <c r="E12771" s="598"/>
      <c r="F12771" s="599"/>
      <c r="G12771" s="600" t="s">
        <v>482</v>
      </c>
      <c r="H12771" s="502"/>
      <c r="I12771" s="502"/>
      <c r="J12771" s="505"/>
      <c r="K12771" s="458"/>
    </row>
    <row r="12772" spans="1:11">
      <c r="A12772" s="450"/>
      <c r="B12772" s="601"/>
      <c r="C12772" s="602"/>
      <c r="D12772" s="602"/>
      <c r="E12772" s="602"/>
      <c r="F12772" s="603"/>
      <c r="G12772" s="1648" t="s">
        <v>1145</v>
      </c>
      <c r="H12772" s="1649"/>
      <c r="I12772" s="1649"/>
      <c r="J12772" s="1650"/>
      <c r="K12772" s="458"/>
    </row>
    <row r="12773" spans="1:11">
      <c r="A12773" s="450"/>
      <c r="B12773" s="604"/>
      <c r="C12773" s="605"/>
      <c r="D12773" s="605"/>
      <c r="E12773" s="605"/>
      <c r="F12773" s="606"/>
      <c r="G12773" s="607"/>
      <c r="H12773" s="1651"/>
      <c r="I12773" s="1652"/>
      <c r="J12773" s="1653"/>
      <c r="K12773" s="458"/>
    </row>
    <row r="12774" spans="1:11" ht="15" thickBot="1">
      <c r="A12774" s="608"/>
      <c r="B12774" s="609"/>
      <c r="C12774" s="609"/>
      <c r="D12774" s="609"/>
      <c r="E12774" s="609"/>
      <c r="F12774" s="609"/>
      <c r="G12774" s="609"/>
      <c r="H12774" s="609"/>
      <c r="I12774" s="609"/>
      <c r="J12774" s="609"/>
      <c r="K12774" s="610"/>
    </row>
    <row r="12775" spans="1:11">
      <c r="A12775" s="447"/>
      <c r="B12775" s="448"/>
      <c r="C12775" s="448"/>
      <c r="D12775" s="448"/>
      <c r="E12775" s="448"/>
      <c r="F12775" s="448"/>
      <c r="G12775" s="448"/>
      <c r="H12775" s="448"/>
      <c r="I12775" s="448"/>
      <c r="J12775" s="448"/>
      <c r="K12775" s="449"/>
    </row>
    <row r="12776" spans="1:11">
      <c r="A12776" s="450"/>
      <c r="B12776" s="451" t="s">
        <v>141</v>
      </c>
      <c r="C12776" s="452"/>
      <c r="D12776" s="453" t="s">
        <v>1105</v>
      </c>
      <c r="E12776" s="454"/>
      <c r="F12776" s="455"/>
      <c r="G12776" s="455"/>
      <c r="H12776" s="456"/>
      <c r="I12776" s="456"/>
      <c r="J12776" s="457"/>
      <c r="K12776" s="458"/>
    </row>
    <row r="12777" spans="1:11">
      <c r="A12777" s="450"/>
      <c r="B12777" s="459"/>
      <c r="C12777" s="459"/>
      <c r="D12777" s="459"/>
      <c r="E12777" s="459"/>
      <c r="F12777" s="459"/>
      <c r="G12777" s="459"/>
      <c r="H12777" s="459"/>
      <c r="I12777" s="459"/>
      <c r="J12777" s="459"/>
      <c r="K12777" s="458"/>
    </row>
    <row r="12778" spans="1:11">
      <c r="A12778" s="450"/>
      <c r="B12778" s="460" t="s">
        <v>1708</v>
      </c>
      <c r="C12778" s="461" t="s">
        <v>1107</v>
      </c>
      <c r="D12778" s="1671" t="s">
        <v>198</v>
      </c>
      <c r="E12778" s="1672"/>
      <c r="F12778" s="1672"/>
      <c r="G12778" s="1672"/>
      <c r="H12778" s="1672"/>
      <c r="I12778" s="1673"/>
      <c r="J12778" s="462" t="s">
        <v>1108</v>
      </c>
      <c r="K12778" s="458"/>
    </row>
    <row r="12779" spans="1:11" ht="29.25" customHeight="1">
      <c r="A12779" s="450"/>
      <c r="B12779" s="463">
        <v>102994</v>
      </c>
      <c r="C12779" s="464"/>
      <c r="D12779" s="1674" t="s">
        <v>1709</v>
      </c>
      <c r="E12779" s="1675"/>
      <c r="F12779" s="1675"/>
      <c r="G12779" s="1675"/>
      <c r="H12779" s="1675"/>
      <c r="I12779" s="1676"/>
      <c r="J12779" s="468" t="str">
        <f>F12796</f>
        <v>M</v>
      </c>
      <c r="K12779" s="458"/>
    </row>
    <row r="12780" spans="1:11">
      <c r="A12780" s="450"/>
      <c r="B12780" s="469"/>
      <c r="C12780" s="469"/>
      <c r="D12780" s="469"/>
      <c r="E12780" s="469"/>
      <c r="F12780" s="469"/>
      <c r="G12780" s="469"/>
      <c r="H12780" s="469"/>
      <c r="I12780" s="470"/>
      <c r="J12780" s="471"/>
      <c r="K12780" s="458"/>
    </row>
    <row r="12781" spans="1:11">
      <c r="A12781" s="450"/>
      <c r="B12781" s="1648" t="s">
        <v>1111</v>
      </c>
      <c r="C12781" s="1650"/>
      <c r="D12781" s="1679" t="s">
        <v>873</v>
      </c>
      <c r="E12781" s="1681" t="s">
        <v>1112</v>
      </c>
      <c r="F12781" s="472" t="s">
        <v>1113</v>
      </c>
      <c r="G12781" s="473"/>
      <c r="H12781" s="472" t="s">
        <v>1114</v>
      </c>
      <c r="I12781" s="473"/>
      <c r="J12781" s="474" t="s">
        <v>1115</v>
      </c>
      <c r="K12781" s="458"/>
    </row>
    <row r="12782" spans="1:11">
      <c r="A12782" s="450"/>
      <c r="B12782" s="1677"/>
      <c r="C12782" s="1678"/>
      <c r="D12782" s="1680"/>
      <c r="E12782" s="1682"/>
      <c r="F12782" s="475" t="s">
        <v>1116</v>
      </c>
      <c r="G12782" s="475" t="s">
        <v>1117</v>
      </c>
      <c r="H12782" s="475" t="s">
        <v>1116</v>
      </c>
      <c r="I12782" s="476" t="s">
        <v>1117</v>
      </c>
      <c r="J12782" s="477" t="s">
        <v>1118</v>
      </c>
      <c r="K12782" s="458"/>
    </row>
    <row r="12783" spans="1:11">
      <c r="A12783" s="450"/>
      <c r="B12783" s="486"/>
      <c r="C12783" s="487"/>
      <c r="D12783" s="488"/>
      <c r="E12783" s="481"/>
      <c r="F12783" s="481"/>
      <c r="G12783" s="482"/>
      <c r="H12783" s="490"/>
      <c r="I12783" s="484"/>
      <c r="J12783" s="492"/>
      <c r="K12783" s="458"/>
    </row>
    <row r="12784" spans="1:11">
      <c r="A12784" s="450"/>
      <c r="B12784" s="486"/>
      <c r="C12784" s="487"/>
      <c r="D12784" s="488"/>
      <c r="E12784" s="489"/>
      <c r="F12784" s="489"/>
      <c r="G12784" s="489"/>
      <c r="H12784" s="490"/>
      <c r="I12784" s="491"/>
      <c r="J12784" s="492">
        <f>H12784*F12784*E12784+I12784*G12784*E12784</f>
        <v>0</v>
      </c>
      <c r="K12784" s="458"/>
    </row>
    <row r="12785" spans="1:11">
      <c r="A12785" s="450"/>
      <c r="B12785" s="493"/>
      <c r="C12785" s="494"/>
      <c r="D12785" s="495"/>
      <c r="E12785" s="496"/>
      <c r="F12785" s="496"/>
      <c r="G12785" s="496"/>
      <c r="H12785" s="497"/>
      <c r="I12785" s="498"/>
      <c r="J12785" s="492">
        <f>H12785*F12785*E12785+I12785*G12785*E12785</f>
        <v>0</v>
      </c>
      <c r="K12785" s="458"/>
    </row>
    <row r="12786" spans="1:11">
      <c r="A12786" s="450"/>
      <c r="B12786" s="499" t="s">
        <v>1119</v>
      </c>
      <c r="C12786" s="469"/>
      <c r="D12786" s="469"/>
      <c r="E12786" s="469"/>
      <c r="F12786" s="469"/>
      <c r="G12786" s="469"/>
      <c r="H12786" s="469"/>
      <c r="I12786" s="500" t="s">
        <v>138</v>
      </c>
      <c r="J12786" s="501">
        <f>SUM(J12783:J12785)</f>
        <v>0</v>
      </c>
      <c r="K12786" s="458"/>
    </row>
    <row r="12787" spans="1:11">
      <c r="A12787" s="450"/>
      <c r="B12787" s="502"/>
      <c r="C12787" s="502"/>
      <c r="D12787" s="502"/>
      <c r="E12787" s="502"/>
      <c r="F12787" s="502"/>
      <c r="G12787" s="502"/>
      <c r="H12787" s="502"/>
      <c r="I12787" s="503"/>
      <c r="J12787" s="504"/>
      <c r="K12787" s="458"/>
    </row>
    <row r="12788" spans="1:11" ht="20.399999999999999">
      <c r="A12788" s="450"/>
      <c r="B12788" s="1664" t="s">
        <v>1120</v>
      </c>
      <c r="C12788" s="1665"/>
      <c r="D12788" s="1665"/>
      <c r="E12788" s="1666"/>
      <c r="F12788" s="505" t="s">
        <v>873</v>
      </c>
      <c r="G12788" s="506"/>
      <c r="H12788" s="507" t="s">
        <v>560</v>
      </c>
      <c r="I12788" s="508" t="s">
        <v>1121</v>
      </c>
      <c r="J12788" s="509" t="s">
        <v>1122</v>
      </c>
      <c r="K12788" s="458"/>
    </row>
    <row r="12789" spans="1:11">
      <c r="A12789" s="450"/>
      <c r="B12789" s="510"/>
      <c r="C12789" s="511"/>
      <c r="D12789" s="512"/>
      <c r="E12789" s="513"/>
      <c r="F12789" s="514"/>
      <c r="G12789" s="515"/>
      <c r="H12789" s="516"/>
      <c r="I12789" s="484"/>
      <c r="J12789" s="485"/>
      <c r="K12789" s="458"/>
    </row>
    <row r="12790" spans="1:11">
      <c r="A12790" s="450"/>
      <c r="B12790" s="517"/>
      <c r="C12790" s="518"/>
      <c r="D12790" s="459"/>
      <c r="E12790" s="487"/>
      <c r="F12790" s="488"/>
      <c r="G12790" s="519"/>
      <c r="H12790" s="520"/>
      <c r="I12790" s="521"/>
      <c r="J12790" s="492"/>
      <c r="K12790" s="458"/>
    </row>
    <row r="12791" spans="1:11">
      <c r="A12791" s="450"/>
      <c r="B12791" s="517" t="s">
        <v>734</v>
      </c>
      <c r="C12791" s="518"/>
      <c r="D12791" s="459"/>
      <c r="E12791" s="487"/>
      <c r="F12791" s="488"/>
      <c r="G12791" s="519"/>
      <c r="H12791" s="520">
        <v>0.61739999999999995</v>
      </c>
      <c r="I12791" s="521">
        <f>VLOOKUP(B12791,'MÃO DE OBRA'!$A:$E,5,FALSE)/220</f>
        <v>23.596363636363641</v>
      </c>
      <c r="J12791" s="492">
        <f t="shared" ref="J12791:J12792" si="363">H12791*I12791</f>
        <v>14.568394909090911</v>
      </c>
      <c r="K12791" s="458"/>
    </row>
    <row r="12792" spans="1:11">
      <c r="A12792" s="450"/>
      <c r="B12792" s="517" t="s">
        <v>741</v>
      </c>
      <c r="C12792" s="518"/>
      <c r="D12792" s="459"/>
      <c r="E12792" s="487"/>
      <c r="F12792" s="488"/>
      <c r="G12792" s="519"/>
      <c r="H12792" s="520">
        <f>H12791</f>
        <v>0.61739999999999995</v>
      </c>
      <c r="I12792" s="521">
        <f>VLOOKUP(B12792,'MÃO DE OBRA'!$A:$E,5,FALSE)/220</f>
        <v>14.214</v>
      </c>
      <c r="J12792" s="492">
        <f t="shared" si="363"/>
        <v>8.7757235999999992</v>
      </c>
      <c r="K12792" s="458"/>
    </row>
    <row r="12793" spans="1:11">
      <c r="A12793" s="450"/>
      <c r="B12793" s="517"/>
      <c r="C12793" s="518"/>
      <c r="D12793" s="459"/>
      <c r="E12793" s="487"/>
      <c r="F12793" s="488"/>
      <c r="G12793" s="519"/>
      <c r="H12793" s="520"/>
      <c r="I12793" s="491"/>
      <c r="J12793" s="492">
        <f>H12793*I12793</f>
        <v>0</v>
      </c>
      <c r="K12793" s="458"/>
    </row>
    <row r="12794" spans="1:11">
      <c r="A12794" s="450"/>
      <c r="B12794" s="499" t="s">
        <v>1119</v>
      </c>
      <c r="C12794" s="502"/>
      <c r="D12794" s="502"/>
      <c r="E12794" s="502"/>
      <c r="F12794" s="502"/>
      <c r="G12794" s="502"/>
      <c r="H12794" s="502"/>
      <c r="I12794" s="522" t="s">
        <v>138</v>
      </c>
      <c r="J12794" s="501">
        <f>SUM(J12789:J12793)</f>
        <v>23.344118509090912</v>
      </c>
      <c r="K12794" s="458"/>
    </row>
    <row r="12795" spans="1:11">
      <c r="A12795" s="450"/>
      <c r="B12795" s="523"/>
      <c r="C12795" s="523"/>
      <c r="D12795" s="523"/>
      <c r="E12795" s="523"/>
      <c r="F12795" s="523"/>
      <c r="G12795" s="523"/>
      <c r="H12795" s="523"/>
      <c r="I12795" s="524"/>
      <c r="J12795" s="523"/>
      <c r="K12795" s="458"/>
    </row>
    <row r="12796" spans="1:11">
      <c r="A12796" s="450"/>
      <c r="B12796" s="525" t="s">
        <v>1123</v>
      </c>
      <c r="C12796" s="526"/>
      <c r="D12796" s="523"/>
      <c r="E12796" s="527">
        <v>1</v>
      </c>
      <c r="F12796" s="528" t="s">
        <v>1221</v>
      </c>
      <c r="G12796" s="506"/>
      <c r="H12796" s="506"/>
      <c r="I12796" s="529" t="s">
        <v>1124</v>
      </c>
      <c r="J12796" s="501">
        <f>J12786+J12794</f>
        <v>23.344118509090912</v>
      </c>
      <c r="K12796" s="458"/>
    </row>
    <row r="12797" spans="1:11">
      <c r="A12797" s="450"/>
      <c r="B12797" s="530"/>
      <c r="C12797" s="523"/>
      <c r="D12797" s="523"/>
      <c r="E12797" s="531"/>
      <c r="F12797" s="532"/>
      <c r="G12797" s="532"/>
      <c r="H12797" s="532"/>
      <c r="I12797" s="524"/>
      <c r="J12797" s="523"/>
      <c r="K12797" s="458"/>
    </row>
    <row r="12798" spans="1:11" ht="20.399999999999999">
      <c r="A12798" s="450"/>
      <c r="B12798" s="1667" t="s">
        <v>481</v>
      </c>
      <c r="C12798" s="1668"/>
      <c r="D12798" s="1668"/>
      <c r="E12798" s="1669"/>
      <c r="F12798" s="533" t="s">
        <v>873</v>
      </c>
      <c r="G12798" s="534" t="s">
        <v>493</v>
      </c>
      <c r="H12798" s="507" t="s">
        <v>1115</v>
      </c>
      <c r="I12798" s="535" t="s">
        <v>480</v>
      </c>
      <c r="J12798" s="536" t="s">
        <v>482</v>
      </c>
      <c r="K12798" s="458"/>
    </row>
    <row r="12799" spans="1:11">
      <c r="A12799" s="450"/>
      <c r="B12799" s="537"/>
      <c r="C12799" s="538"/>
      <c r="D12799" s="538"/>
      <c r="E12799" s="539"/>
      <c r="F12799" s="540"/>
      <c r="G12799" s="541"/>
      <c r="H12799" s="547"/>
      <c r="I12799" s="543"/>
      <c r="J12799" s="485"/>
      <c r="K12799" s="458"/>
    </row>
    <row r="12800" spans="1:11">
      <c r="A12800" s="450"/>
      <c r="B12800" s="537"/>
      <c r="C12800" s="518"/>
      <c r="D12800" s="518"/>
      <c r="E12800" s="487"/>
      <c r="F12800" s="540"/>
      <c r="G12800" s="541"/>
      <c r="H12800" s="547"/>
      <c r="I12800" s="543"/>
      <c r="J12800" s="492"/>
      <c r="K12800" s="458"/>
    </row>
    <row r="12801" spans="1:11">
      <c r="A12801" s="450"/>
      <c r="B12801" s="517"/>
      <c r="C12801" s="518"/>
      <c r="D12801" s="518"/>
      <c r="E12801" s="487"/>
      <c r="F12801" s="488"/>
      <c r="G12801" s="546"/>
      <c r="H12801" s="547"/>
      <c r="I12801" s="543"/>
      <c r="J12801" s="492">
        <f>H12801*I12801*E12783*F12783</f>
        <v>0</v>
      </c>
      <c r="K12801" s="458"/>
    </row>
    <row r="12802" spans="1:11">
      <c r="A12802" s="450"/>
      <c r="B12802" s="517"/>
      <c r="C12802" s="526"/>
      <c r="D12802" s="526"/>
      <c r="E12802" s="494"/>
      <c r="F12802" s="488"/>
      <c r="G12802" s="468"/>
      <c r="H12802" s="547"/>
      <c r="I12802" s="548"/>
      <c r="J12802" s="492">
        <f>H12802*I12802*E12784*F12784</f>
        <v>0</v>
      </c>
      <c r="K12802" s="458"/>
    </row>
    <row r="12803" spans="1:11">
      <c r="A12803" s="450"/>
      <c r="B12803" s="550" t="s">
        <v>1119</v>
      </c>
      <c r="C12803" s="526"/>
      <c r="D12803" s="526"/>
      <c r="E12803" s="526"/>
      <c r="F12803" s="523"/>
      <c r="G12803" s="526"/>
      <c r="H12803" s="551"/>
      <c r="I12803" s="552" t="s">
        <v>138</v>
      </c>
      <c r="J12803" s="501">
        <f>SUM(J12799:J12802)</f>
        <v>0</v>
      </c>
      <c r="K12803" s="458"/>
    </row>
    <row r="12804" spans="1:11">
      <c r="A12804" s="450"/>
      <c r="B12804" s="553"/>
      <c r="C12804" s="526"/>
      <c r="D12804" s="526"/>
      <c r="E12804" s="554"/>
      <c r="F12804" s="555"/>
      <c r="G12804" s="506"/>
      <c r="H12804" s="506"/>
      <c r="I12804" s="529"/>
      <c r="J12804" s="554"/>
      <c r="K12804" s="458"/>
    </row>
    <row r="12805" spans="1:11" ht="20.399999999999999">
      <c r="A12805" s="450"/>
      <c r="B12805" s="1667" t="s">
        <v>1125</v>
      </c>
      <c r="C12805" s="1668"/>
      <c r="D12805" s="1668"/>
      <c r="E12805" s="1668"/>
      <c r="F12805" s="1669"/>
      <c r="G12805" s="556" t="s">
        <v>494</v>
      </c>
      <c r="H12805" s="506" t="s">
        <v>1126</v>
      </c>
      <c r="I12805" s="557" t="s">
        <v>1115</v>
      </c>
      <c r="J12805" s="509" t="s">
        <v>482</v>
      </c>
      <c r="K12805" s="458"/>
    </row>
    <row r="12806" spans="1:11">
      <c r="A12806" s="450"/>
      <c r="B12806" s="558"/>
      <c r="C12806" s="559"/>
      <c r="D12806" s="560"/>
      <c r="E12806" s="560"/>
      <c r="F12806" s="561"/>
      <c r="G12806" s="489"/>
      <c r="H12806" s="489"/>
      <c r="I12806" s="562"/>
      <c r="J12806" s="492"/>
      <c r="K12806" s="458"/>
    </row>
    <row r="12807" spans="1:11">
      <c r="A12807" s="450"/>
      <c r="B12807" s="563"/>
      <c r="C12807" s="564"/>
      <c r="D12807" s="565"/>
      <c r="E12807" s="565"/>
      <c r="F12807" s="566"/>
      <c r="G12807" s="489"/>
      <c r="H12807" s="489"/>
      <c r="I12807" s="562"/>
      <c r="J12807" s="492"/>
      <c r="K12807" s="458"/>
    </row>
    <row r="12808" spans="1:11">
      <c r="A12808" s="450"/>
      <c r="B12808" s="1670" t="s">
        <v>138</v>
      </c>
      <c r="C12808" s="1670"/>
      <c r="D12808" s="1670"/>
      <c r="E12808" s="1670"/>
      <c r="F12808" s="1670"/>
      <c r="G12808" s="1670"/>
      <c r="H12808" s="1670"/>
      <c r="I12808" s="1670"/>
      <c r="J12808" s="501">
        <f>SUM(J12806:J12807)</f>
        <v>0</v>
      </c>
      <c r="K12808" s="458"/>
    </row>
    <row r="12809" spans="1:11">
      <c r="A12809" s="450"/>
      <c r="B12809" s="567"/>
      <c r="C12809" s="511"/>
      <c r="D12809" s="511"/>
      <c r="E12809" s="568"/>
      <c r="F12809" s="569"/>
      <c r="G12809" s="570"/>
      <c r="H12809" s="570"/>
      <c r="I12809" s="571"/>
      <c r="J12809" s="572"/>
      <c r="K12809" s="458"/>
    </row>
    <row r="12810" spans="1:11">
      <c r="A12810" s="450"/>
      <c r="B12810" s="573" t="s">
        <v>1127</v>
      </c>
      <c r="C12810" s="573"/>
      <c r="D12810" s="550"/>
      <c r="E12810" s="523"/>
      <c r="F12810" s="523"/>
      <c r="G12810" s="523"/>
      <c r="H12810" s="574"/>
      <c r="I12810" s="575"/>
      <c r="J12810" s="639">
        <f>(J12796+J12803+J12808)/E12796</f>
        <v>23.344118509090912</v>
      </c>
      <c r="K12810" s="458"/>
    </row>
    <row r="12811" spans="1:11">
      <c r="A12811" s="450"/>
      <c r="B12811" s="553"/>
      <c r="C12811" s="526"/>
      <c r="D12811" s="526"/>
      <c r="E12811" s="554"/>
      <c r="F12811" s="555"/>
      <c r="G12811" s="506"/>
      <c r="H12811" s="506"/>
      <c r="I12811" s="529"/>
      <c r="J12811" s="576"/>
      <c r="K12811" s="458"/>
    </row>
    <row r="12812" spans="1:11" ht="20.399999999999999">
      <c r="A12812" s="450"/>
      <c r="B12812" s="1667" t="s">
        <v>1128</v>
      </c>
      <c r="C12812" s="1668"/>
      <c r="D12812" s="1668"/>
      <c r="E12812" s="1668"/>
      <c r="F12812" s="1669"/>
      <c r="G12812" s="556" t="s">
        <v>494</v>
      </c>
      <c r="H12812" s="506" t="s">
        <v>1126</v>
      </c>
      <c r="I12812" s="557" t="s">
        <v>1115</v>
      </c>
      <c r="J12812" s="509" t="s">
        <v>482</v>
      </c>
      <c r="K12812" s="458"/>
    </row>
    <row r="12813" spans="1:11">
      <c r="A12813" s="450"/>
      <c r="B12813" s="558" t="s">
        <v>1710</v>
      </c>
      <c r="C12813" s="559"/>
      <c r="D12813" s="560"/>
      <c r="E12813" s="560"/>
      <c r="F12813" s="561"/>
      <c r="G12813" s="489">
        <v>1.03</v>
      </c>
      <c r="H12813" s="489" t="s">
        <v>1221</v>
      </c>
      <c r="I12813" s="562">
        <v>189.09</v>
      </c>
      <c r="J12813" s="492">
        <f t="shared" ref="J12813:J12815" si="364">G12813*I12813</f>
        <v>194.7627</v>
      </c>
      <c r="K12813" s="458"/>
    </row>
    <row r="12814" spans="1:11">
      <c r="A12814" s="450"/>
      <c r="B12814" s="563" t="s">
        <v>1703</v>
      </c>
      <c r="C12814" s="564"/>
      <c r="D12814" s="565"/>
      <c r="E12814" s="565"/>
      <c r="F12814" s="566"/>
      <c r="G12814" s="489">
        <f>1.15*0.72</f>
        <v>0.82799999999999996</v>
      </c>
      <c r="H12814" s="489" t="s">
        <v>1165</v>
      </c>
      <c r="I12814" s="562">
        <v>22.72</v>
      </c>
      <c r="J12814" s="492">
        <f t="shared" si="364"/>
        <v>18.812159999999999</v>
      </c>
      <c r="K12814" s="458"/>
    </row>
    <row r="12815" spans="1:11">
      <c r="A12815" s="450"/>
      <c r="B12815" s="563" t="s">
        <v>1478</v>
      </c>
      <c r="C12815" s="564"/>
      <c r="D12815" s="565"/>
      <c r="E12815" s="565"/>
      <c r="F12815" s="566"/>
      <c r="G12815" s="489">
        <v>7.4000000000000003E-3</v>
      </c>
      <c r="H12815" s="489" t="s">
        <v>1205</v>
      </c>
      <c r="I12815" s="743">
        <v>644.02</v>
      </c>
      <c r="J12815" s="492">
        <f t="shared" si="364"/>
        <v>4.7657480000000003</v>
      </c>
      <c r="K12815" s="458"/>
    </row>
    <row r="12816" spans="1:11">
      <c r="A12816" s="450"/>
      <c r="B12816" s="563" t="s">
        <v>1704</v>
      </c>
      <c r="C12816" s="564"/>
      <c r="D12816" s="565"/>
      <c r="E12816" s="565"/>
      <c r="F12816" s="566"/>
      <c r="G12816" s="489">
        <f>1.15*0.4752</f>
        <v>0.54647999999999997</v>
      </c>
      <c r="H12816" s="489" t="s">
        <v>1205</v>
      </c>
      <c r="I12816" s="743">
        <v>67.39</v>
      </c>
      <c r="J12816" s="492">
        <f>G12816*I12816</f>
        <v>36.827287200000001</v>
      </c>
      <c r="K12816" s="458"/>
    </row>
    <row r="12817" spans="1:11">
      <c r="A12817" s="450"/>
      <c r="B12817" s="563"/>
      <c r="C12817" s="564"/>
      <c r="D12817" s="565"/>
      <c r="E12817" s="565"/>
      <c r="F12817" s="566"/>
      <c r="G12817" s="489"/>
      <c r="H12817" s="489"/>
      <c r="I12817" s="743"/>
      <c r="J12817" s="492">
        <f>G12817*I12817</f>
        <v>0</v>
      </c>
      <c r="K12817" s="458"/>
    </row>
    <row r="12818" spans="1:11">
      <c r="A12818" s="450"/>
      <c r="B12818" s="563"/>
      <c r="C12818" s="564"/>
      <c r="D12818" s="565"/>
      <c r="E12818" s="565"/>
      <c r="F12818" s="566"/>
      <c r="G12818" s="489"/>
      <c r="H12818" s="489"/>
      <c r="I12818" s="743"/>
      <c r="J12818" s="492">
        <f>G12818*I12818</f>
        <v>0</v>
      </c>
      <c r="K12818" s="458"/>
    </row>
    <row r="12819" spans="1:11">
      <c r="A12819" s="450"/>
      <c r="B12819" s="563"/>
      <c r="C12819" s="564"/>
      <c r="D12819" s="565"/>
      <c r="E12819" s="565"/>
      <c r="F12819" s="566"/>
      <c r="G12819" s="489"/>
      <c r="H12819" s="489"/>
      <c r="I12819" s="743"/>
      <c r="J12819" s="492">
        <f>G12819*I12819</f>
        <v>0</v>
      </c>
      <c r="K12819" s="458"/>
    </row>
    <row r="12820" spans="1:11">
      <c r="A12820" s="450"/>
      <c r="B12820" s="563"/>
      <c r="C12820" s="564"/>
      <c r="D12820" s="565"/>
      <c r="E12820" s="565"/>
      <c r="F12820" s="566"/>
      <c r="G12820" s="489"/>
      <c r="H12820" s="489"/>
      <c r="I12820" s="743"/>
      <c r="J12820" s="492">
        <f>G12820*I12820</f>
        <v>0</v>
      </c>
      <c r="K12820" s="458"/>
    </row>
    <row r="12821" spans="1:11">
      <c r="A12821" s="450"/>
      <c r="B12821" s="563"/>
      <c r="C12821" s="564"/>
      <c r="D12821" s="565"/>
      <c r="E12821" s="565"/>
      <c r="F12821" s="566"/>
      <c r="G12821" s="489"/>
      <c r="H12821" s="489"/>
      <c r="I12821" s="743"/>
      <c r="J12821" s="492"/>
      <c r="K12821" s="458"/>
    </row>
    <row r="12822" spans="1:11">
      <c r="A12822" s="450"/>
      <c r="B12822" s="563"/>
      <c r="C12822" s="564"/>
      <c r="D12822" s="565"/>
      <c r="E12822" s="565"/>
      <c r="F12822" s="566"/>
      <c r="G12822" s="489"/>
      <c r="H12822" s="489"/>
      <c r="I12822" s="743"/>
      <c r="J12822" s="492"/>
      <c r="K12822" s="458"/>
    </row>
    <row r="12823" spans="1:11">
      <c r="A12823" s="450"/>
      <c r="B12823" s="581"/>
      <c r="C12823" s="523"/>
      <c r="D12823" s="523"/>
      <c r="E12823" s="582"/>
      <c r="F12823" s="583"/>
      <c r="G12823" s="532"/>
      <c r="H12823" s="532"/>
      <c r="I12823" s="524" t="s">
        <v>138</v>
      </c>
      <c r="J12823" s="501">
        <f>SUM(J12813:J12822)</f>
        <v>255.1678952</v>
      </c>
      <c r="K12823" s="458"/>
    </row>
    <row r="12824" spans="1:11">
      <c r="A12824" s="450"/>
      <c r="B12824" s="584"/>
      <c r="C12824" s="523"/>
      <c r="D12824" s="523"/>
      <c r="E12824" s="582"/>
      <c r="F12824" s="583"/>
      <c r="G12824" s="532"/>
      <c r="H12824" s="532"/>
      <c r="I12824" s="524"/>
      <c r="J12824" s="582"/>
      <c r="K12824" s="458"/>
    </row>
    <row r="12825" spans="1:11" ht="20.399999999999999">
      <c r="A12825" s="450"/>
      <c r="B12825" s="1667" t="s">
        <v>1141</v>
      </c>
      <c r="C12825" s="1668"/>
      <c r="D12825" s="1668"/>
      <c r="E12825" s="1668"/>
      <c r="F12825" s="1669"/>
      <c r="G12825" s="587" t="s">
        <v>494</v>
      </c>
      <c r="H12825" s="506" t="s">
        <v>1115</v>
      </c>
      <c r="I12825" s="557"/>
      <c r="J12825" s="509" t="s">
        <v>482</v>
      </c>
      <c r="K12825" s="458"/>
    </row>
    <row r="12826" spans="1:11">
      <c r="A12826" s="450"/>
      <c r="B12826" s="1654"/>
      <c r="C12826" s="1655"/>
      <c r="D12826" s="1655"/>
      <c r="E12826" s="1655"/>
      <c r="F12826" s="1656"/>
      <c r="G12826" s="489"/>
      <c r="H12826" s="1657"/>
      <c r="I12826" s="1658"/>
      <c r="J12826" s="492"/>
      <c r="K12826" s="458"/>
    </row>
    <row r="12827" spans="1:11">
      <c r="A12827" s="450"/>
      <c r="B12827" s="1659"/>
      <c r="C12827" s="1660"/>
      <c r="D12827" s="1660"/>
      <c r="E12827" s="1660"/>
      <c r="F12827" s="1661"/>
      <c r="G12827" s="496"/>
      <c r="H12827" s="1662"/>
      <c r="I12827" s="1663"/>
      <c r="J12827" s="492"/>
      <c r="K12827" s="458"/>
    </row>
    <row r="12828" spans="1:11">
      <c r="A12828" s="450"/>
      <c r="B12828" s="581"/>
      <c r="C12828" s="523"/>
      <c r="D12828" s="523"/>
      <c r="E12828" s="582"/>
      <c r="F12828" s="583"/>
      <c r="G12828" s="532"/>
      <c r="H12828" s="532"/>
      <c r="I12828" s="524" t="s">
        <v>138</v>
      </c>
      <c r="J12828" s="501">
        <f>SUM(J12826:J12827)</f>
        <v>0</v>
      </c>
      <c r="K12828" s="458"/>
    </row>
    <row r="12829" spans="1:11">
      <c r="A12829" s="450"/>
      <c r="B12829" s="523"/>
      <c r="C12829" s="523"/>
      <c r="D12829" s="523"/>
      <c r="E12829" s="523"/>
      <c r="F12829" s="523"/>
      <c r="G12829" s="523"/>
      <c r="H12829" s="523"/>
      <c r="I12829" s="524"/>
      <c r="J12829" s="523"/>
      <c r="K12829" s="458"/>
    </row>
    <row r="12830" spans="1:11">
      <c r="A12830" s="450"/>
      <c r="B12830" s="1645" t="s">
        <v>1142</v>
      </c>
      <c r="C12830" s="1646"/>
      <c r="D12830" s="1646"/>
      <c r="E12830" s="1646"/>
      <c r="F12830" s="1646"/>
      <c r="G12830" s="1646"/>
      <c r="H12830" s="1646"/>
      <c r="I12830" s="1647"/>
      <c r="J12830" s="573">
        <f>J12828+J12823+J12810</f>
        <v>278.51201370909092</v>
      </c>
      <c r="K12830" s="458"/>
    </row>
    <row r="12831" spans="1:11">
      <c r="A12831" s="450"/>
      <c r="B12831" s="523"/>
      <c r="C12831" s="523"/>
      <c r="D12831" s="523"/>
      <c r="E12831" s="523"/>
      <c r="F12831" s="523"/>
      <c r="G12831" s="523"/>
      <c r="H12831" s="523"/>
      <c r="I12831" s="524"/>
      <c r="J12831" s="523"/>
      <c r="K12831" s="458"/>
    </row>
    <row r="12832" spans="1:11">
      <c r="A12832" s="450"/>
      <c r="B12832" s="1645" t="s">
        <v>1143</v>
      </c>
      <c r="C12832" s="1646"/>
      <c r="D12832" s="1646"/>
      <c r="E12832" s="1646"/>
      <c r="F12832" s="1646"/>
      <c r="G12832" s="1646"/>
      <c r="H12832" s="1646"/>
      <c r="I12832" s="1647"/>
      <c r="J12832" s="501">
        <f>J12830*0</f>
        <v>0</v>
      </c>
      <c r="K12832" s="458"/>
    </row>
    <row r="12833" spans="1:11">
      <c r="A12833" s="450"/>
      <c r="B12833" s="523"/>
      <c r="C12833" s="523"/>
      <c r="D12833" s="523"/>
      <c r="E12833" s="523"/>
      <c r="F12833" s="523"/>
      <c r="G12833" s="523"/>
      <c r="H12833" s="523"/>
      <c r="I12833" s="524"/>
      <c r="J12833" s="523"/>
      <c r="K12833" s="458"/>
    </row>
    <row r="12834" spans="1:11">
      <c r="A12834" s="450"/>
      <c r="B12834" s="1645" t="s">
        <v>1144</v>
      </c>
      <c r="C12834" s="1646"/>
      <c r="D12834" s="1646"/>
      <c r="E12834" s="1646"/>
      <c r="F12834" s="1646"/>
      <c r="G12834" s="1646"/>
      <c r="H12834" s="1646"/>
      <c r="I12834" s="1647"/>
      <c r="J12834" s="573">
        <f>J12830+J12832</f>
        <v>278.51201370909092</v>
      </c>
      <c r="K12834" s="458"/>
    </row>
    <row r="12835" spans="1:11">
      <c r="A12835" s="450"/>
      <c r="B12835" s="511"/>
      <c r="C12835" s="511"/>
      <c r="D12835" s="511"/>
      <c r="E12835" s="511"/>
      <c r="F12835" s="511"/>
      <c r="G12835" s="511"/>
      <c r="H12835" s="511"/>
      <c r="I12835" s="571"/>
      <c r="J12835" s="511"/>
      <c r="K12835" s="458"/>
    </row>
    <row r="12836" spans="1:11">
      <c r="A12836" s="450"/>
      <c r="B12836" s="589"/>
      <c r="C12836" s="559"/>
      <c r="D12836" s="559"/>
      <c r="E12836" s="559"/>
      <c r="F12836" s="559"/>
      <c r="G12836" s="559"/>
      <c r="H12836" s="559"/>
      <c r="I12836" s="559"/>
      <c r="J12836" s="590"/>
      <c r="K12836" s="458"/>
    </row>
    <row r="12837" spans="1:11">
      <c r="A12837" s="450"/>
      <c r="B12837" s="591"/>
      <c r="C12837" s="592"/>
      <c r="D12837" s="593"/>
      <c r="E12837" s="593"/>
      <c r="F12837" s="594" t="s">
        <v>1119</v>
      </c>
      <c r="G12837" s="595" t="s">
        <v>1119</v>
      </c>
      <c r="H12837" s="592"/>
      <c r="I12837" s="592"/>
      <c r="J12837" s="596"/>
      <c r="K12837" s="458"/>
    </row>
    <row r="12838" spans="1:11">
      <c r="A12838" s="450"/>
      <c r="B12838" s="459"/>
      <c r="C12838" s="459"/>
      <c r="D12838" s="459"/>
      <c r="E12838" s="459"/>
      <c r="F12838" s="459"/>
      <c r="G12838" s="459"/>
      <c r="H12838" s="459"/>
      <c r="I12838" s="459"/>
      <c r="J12838" s="459"/>
      <c r="K12838" s="458"/>
    </row>
    <row r="12839" spans="1:11">
      <c r="A12839" s="450"/>
      <c r="B12839" s="597"/>
      <c r="C12839" s="598"/>
      <c r="D12839" s="598"/>
      <c r="E12839" s="598"/>
      <c r="F12839" s="599"/>
      <c r="G12839" s="600" t="s">
        <v>482</v>
      </c>
      <c r="H12839" s="502"/>
      <c r="I12839" s="502"/>
      <c r="J12839" s="505"/>
      <c r="K12839" s="458"/>
    </row>
    <row r="12840" spans="1:11">
      <c r="A12840" s="450"/>
      <c r="B12840" s="601"/>
      <c r="C12840" s="602"/>
      <c r="D12840" s="602"/>
      <c r="E12840" s="602"/>
      <c r="F12840" s="603"/>
      <c r="G12840" s="1648" t="s">
        <v>1145</v>
      </c>
      <c r="H12840" s="1649"/>
      <c r="I12840" s="1649"/>
      <c r="J12840" s="1650"/>
      <c r="K12840" s="458"/>
    </row>
    <row r="12841" spans="1:11">
      <c r="A12841" s="450"/>
      <c r="B12841" s="604"/>
      <c r="C12841" s="605"/>
      <c r="D12841" s="605"/>
      <c r="E12841" s="605"/>
      <c r="F12841" s="606"/>
      <c r="G12841" s="607"/>
      <c r="H12841" s="1651"/>
      <c r="I12841" s="1652"/>
      <c r="J12841" s="1653"/>
      <c r="K12841" s="458"/>
    </row>
    <row r="12842" spans="1:11" ht="15" thickBot="1">
      <c r="A12842" s="608"/>
      <c r="B12842" s="609"/>
      <c r="C12842" s="609"/>
      <c r="D12842" s="609"/>
      <c r="E12842" s="609"/>
      <c r="F12842" s="609"/>
      <c r="G12842" s="609"/>
      <c r="H12842" s="609"/>
      <c r="I12842" s="609"/>
      <c r="J12842" s="609"/>
      <c r="K12842" s="610"/>
    </row>
    <row r="12843" spans="1:11">
      <c r="A12843" s="447"/>
      <c r="B12843" s="448"/>
      <c r="C12843" s="448"/>
      <c r="D12843" s="448"/>
      <c r="E12843" s="448"/>
      <c r="F12843" s="448"/>
      <c r="G12843" s="448"/>
      <c r="H12843" s="448"/>
      <c r="I12843" s="448"/>
      <c r="J12843" s="448"/>
      <c r="K12843" s="449"/>
    </row>
    <row r="12844" spans="1:11">
      <c r="A12844" s="450"/>
      <c r="B12844" s="451" t="s">
        <v>141</v>
      </c>
      <c r="C12844" s="452"/>
      <c r="D12844" s="453" t="s">
        <v>1105</v>
      </c>
      <c r="E12844" s="454"/>
      <c r="F12844" s="455"/>
      <c r="G12844" s="455"/>
      <c r="H12844" s="456"/>
      <c r="I12844" s="456"/>
      <c r="J12844" s="457"/>
      <c r="K12844" s="458"/>
    </row>
    <row r="12845" spans="1:11">
      <c r="A12845" s="450"/>
      <c r="B12845" s="459"/>
      <c r="C12845" s="459"/>
      <c r="D12845" s="459"/>
      <c r="E12845" s="459"/>
      <c r="F12845" s="459"/>
      <c r="G12845" s="459"/>
      <c r="H12845" s="459"/>
      <c r="I12845" s="459"/>
      <c r="J12845" s="459"/>
      <c r="K12845" s="458"/>
    </row>
    <row r="12846" spans="1:11">
      <c r="A12846" s="450"/>
      <c r="B12846" s="460" t="s">
        <v>1161</v>
      </c>
      <c r="C12846" s="461" t="s">
        <v>1107</v>
      </c>
      <c r="D12846" s="1671" t="s">
        <v>198</v>
      </c>
      <c r="E12846" s="1672"/>
      <c r="F12846" s="1672"/>
      <c r="G12846" s="1672"/>
      <c r="H12846" s="1672"/>
      <c r="I12846" s="1673"/>
      <c r="J12846" s="462" t="s">
        <v>1108</v>
      </c>
      <c r="K12846" s="458"/>
    </row>
    <row r="12847" spans="1:11" ht="24" customHeight="1">
      <c r="A12847" s="450"/>
      <c r="B12847" s="463">
        <v>3205870</v>
      </c>
      <c r="C12847" s="464"/>
      <c r="D12847" s="1674" t="s">
        <v>1711</v>
      </c>
      <c r="E12847" s="1675"/>
      <c r="F12847" s="1675"/>
      <c r="G12847" s="1675"/>
      <c r="H12847" s="1675"/>
      <c r="I12847" s="1676"/>
      <c r="J12847" s="468" t="str">
        <f>F12864</f>
        <v>m3</v>
      </c>
      <c r="K12847" s="458"/>
    </row>
    <row r="12848" spans="1:11">
      <c r="A12848" s="450"/>
      <c r="B12848" s="469"/>
      <c r="C12848" s="469"/>
      <c r="D12848" s="469"/>
      <c r="E12848" s="469"/>
      <c r="F12848" s="469"/>
      <c r="G12848" s="469"/>
      <c r="H12848" s="469"/>
      <c r="I12848" s="470"/>
      <c r="J12848" s="471"/>
      <c r="K12848" s="458"/>
    </row>
    <row r="12849" spans="1:11">
      <c r="A12849" s="450"/>
      <c r="B12849" s="1648" t="s">
        <v>1111</v>
      </c>
      <c r="C12849" s="1650"/>
      <c r="D12849" s="1679" t="s">
        <v>873</v>
      </c>
      <c r="E12849" s="1681" t="s">
        <v>1112</v>
      </c>
      <c r="F12849" s="472" t="s">
        <v>1113</v>
      </c>
      <c r="G12849" s="473"/>
      <c r="H12849" s="472" t="s">
        <v>1114</v>
      </c>
      <c r="I12849" s="473"/>
      <c r="J12849" s="474" t="s">
        <v>1115</v>
      </c>
      <c r="K12849" s="458"/>
    </row>
    <row r="12850" spans="1:11">
      <c r="A12850" s="450"/>
      <c r="B12850" s="1677"/>
      <c r="C12850" s="1678"/>
      <c r="D12850" s="1680"/>
      <c r="E12850" s="1682"/>
      <c r="F12850" s="475" t="s">
        <v>1116</v>
      </c>
      <c r="G12850" s="475" t="s">
        <v>1117</v>
      </c>
      <c r="H12850" s="475" t="s">
        <v>1116</v>
      </c>
      <c r="I12850" s="476" t="s">
        <v>1117</v>
      </c>
      <c r="J12850" s="477" t="s">
        <v>1118</v>
      </c>
      <c r="K12850" s="458"/>
    </row>
    <row r="12851" spans="1:11">
      <c r="A12851" s="450"/>
      <c r="B12851" s="486"/>
      <c r="C12851" s="487"/>
      <c r="D12851" s="488"/>
      <c r="E12851" s="489"/>
      <c r="F12851" s="489"/>
      <c r="G12851" s="489"/>
      <c r="H12851" s="490"/>
      <c r="I12851" s="491"/>
      <c r="J12851" s="492"/>
      <c r="K12851" s="458"/>
    </row>
    <row r="12852" spans="1:11">
      <c r="A12852" s="450"/>
      <c r="B12852" s="486"/>
      <c r="C12852" s="487"/>
      <c r="D12852" s="488"/>
      <c r="E12852" s="489"/>
      <c r="F12852" s="489"/>
      <c r="G12852" s="489"/>
      <c r="H12852" s="490"/>
      <c r="I12852" s="491"/>
      <c r="J12852" s="492">
        <f>H12852*F12852*E12852+I12852*G12852*E12852</f>
        <v>0</v>
      </c>
      <c r="K12852" s="458"/>
    </row>
    <row r="12853" spans="1:11">
      <c r="A12853" s="450"/>
      <c r="B12853" s="493"/>
      <c r="C12853" s="494"/>
      <c r="D12853" s="495"/>
      <c r="E12853" s="496"/>
      <c r="F12853" s="496"/>
      <c r="G12853" s="496"/>
      <c r="H12853" s="497"/>
      <c r="I12853" s="498"/>
      <c r="J12853" s="492">
        <f>H12853*F12853*E12853+I12853*G12853*E12853</f>
        <v>0</v>
      </c>
      <c r="K12853" s="458"/>
    </row>
    <row r="12854" spans="1:11">
      <c r="A12854" s="450"/>
      <c r="B12854" s="499" t="s">
        <v>1119</v>
      </c>
      <c r="C12854" s="469"/>
      <c r="D12854" s="469"/>
      <c r="E12854" s="469"/>
      <c r="F12854" s="469"/>
      <c r="G12854" s="469"/>
      <c r="H12854" s="469"/>
      <c r="I12854" s="500" t="s">
        <v>138</v>
      </c>
      <c r="J12854" s="501">
        <f>SUM(J12851:J12853)</f>
        <v>0</v>
      </c>
      <c r="K12854" s="458"/>
    </row>
    <row r="12855" spans="1:11">
      <c r="A12855" s="450"/>
      <c r="B12855" s="502"/>
      <c r="C12855" s="502"/>
      <c r="D12855" s="502"/>
      <c r="E12855" s="502"/>
      <c r="F12855" s="502"/>
      <c r="G12855" s="502"/>
      <c r="H12855" s="502"/>
      <c r="I12855" s="503"/>
      <c r="J12855" s="504"/>
      <c r="K12855" s="458"/>
    </row>
    <row r="12856" spans="1:11" ht="20.399999999999999">
      <c r="A12856" s="450"/>
      <c r="B12856" s="1664" t="s">
        <v>1120</v>
      </c>
      <c r="C12856" s="1665"/>
      <c r="D12856" s="1665"/>
      <c r="E12856" s="1666"/>
      <c r="F12856" s="505" t="s">
        <v>873</v>
      </c>
      <c r="G12856" s="506"/>
      <c r="H12856" s="507" t="s">
        <v>560</v>
      </c>
      <c r="I12856" s="508" t="s">
        <v>1121</v>
      </c>
      <c r="J12856" s="509" t="s">
        <v>1122</v>
      </c>
      <c r="K12856" s="458"/>
    </row>
    <row r="12857" spans="1:11">
      <c r="A12857" s="450"/>
      <c r="B12857" s="510"/>
      <c r="C12857" s="511"/>
      <c r="D12857" s="512"/>
      <c r="E12857" s="513"/>
      <c r="F12857" s="514"/>
      <c r="G12857" s="515"/>
      <c r="H12857" s="516"/>
      <c r="I12857" s="484"/>
      <c r="J12857" s="485"/>
      <c r="K12857" s="458"/>
    </row>
    <row r="12858" spans="1:11">
      <c r="A12858" s="450"/>
      <c r="B12858" s="517"/>
      <c r="C12858" s="518"/>
      <c r="D12858" s="459"/>
      <c r="E12858" s="487"/>
      <c r="F12858" s="488"/>
      <c r="G12858" s="519"/>
      <c r="H12858" s="520"/>
      <c r="I12858" s="521"/>
      <c r="J12858" s="492"/>
      <c r="K12858" s="458"/>
    </row>
    <row r="12859" spans="1:11">
      <c r="A12859" s="450"/>
      <c r="B12859" s="517"/>
      <c r="C12859" s="518"/>
      <c r="D12859" s="459"/>
      <c r="E12859" s="487"/>
      <c r="F12859" s="488"/>
      <c r="G12859" s="519"/>
      <c r="H12859" s="520"/>
      <c r="I12859" s="521"/>
      <c r="J12859" s="492"/>
      <c r="K12859" s="458"/>
    </row>
    <row r="12860" spans="1:11">
      <c r="A12860" s="450"/>
      <c r="B12860" s="517" t="s">
        <v>741</v>
      </c>
      <c r="C12860" s="518"/>
      <c r="D12860" s="459"/>
      <c r="E12860" s="487"/>
      <c r="F12860" s="488"/>
      <c r="G12860" s="519"/>
      <c r="H12860" s="520">
        <v>8</v>
      </c>
      <c r="I12860" s="521">
        <f>VLOOKUP(B12860,'MÃO DE OBRA'!$A:$E,5,FALSE)/220</f>
        <v>14.214</v>
      </c>
      <c r="J12860" s="492">
        <f t="shared" ref="J12860" si="365">H12860*I12860</f>
        <v>113.712</v>
      </c>
      <c r="K12860" s="458"/>
    </row>
    <row r="12861" spans="1:11">
      <c r="A12861" s="450"/>
      <c r="B12861" s="517" t="s">
        <v>734</v>
      </c>
      <c r="C12861" s="518"/>
      <c r="D12861" s="459"/>
      <c r="E12861" s="487"/>
      <c r="F12861" s="488"/>
      <c r="G12861" s="519"/>
      <c r="H12861" s="520">
        <v>4</v>
      </c>
      <c r="I12861" s="521">
        <f>VLOOKUP(B12861,'MÃO DE OBRA'!$A:$E,5,FALSE)/220</f>
        <v>23.596363636363641</v>
      </c>
      <c r="J12861" s="492">
        <f>H12861*I12861</f>
        <v>94.385454545454564</v>
      </c>
      <c r="K12861" s="458"/>
    </row>
    <row r="12862" spans="1:11">
      <c r="A12862" s="450"/>
      <c r="B12862" s="499" t="s">
        <v>1119</v>
      </c>
      <c r="C12862" s="502"/>
      <c r="D12862" s="502"/>
      <c r="E12862" s="502"/>
      <c r="F12862" s="502"/>
      <c r="G12862" s="502"/>
      <c r="H12862" s="502"/>
      <c r="I12862" s="522" t="s">
        <v>138</v>
      </c>
      <c r="J12862" s="501">
        <f>SUM(J12857:J12861)</f>
        <v>208.09745454545458</v>
      </c>
      <c r="K12862" s="458"/>
    </row>
    <row r="12863" spans="1:11">
      <c r="A12863" s="450"/>
      <c r="B12863" s="523"/>
      <c r="C12863" s="523"/>
      <c r="D12863" s="523"/>
      <c r="E12863" s="523"/>
      <c r="F12863" s="523"/>
      <c r="G12863" s="523"/>
      <c r="H12863" s="523"/>
      <c r="I12863" s="524"/>
      <c r="J12863" s="523"/>
      <c r="K12863" s="458"/>
    </row>
    <row r="12864" spans="1:11">
      <c r="A12864" s="450"/>
      <c r="B12864" s="525" t="s">
        <v>1123</v>
      </c>
      <c r="C12864" s="526"/>
      <c r="D12864" s="523"/>
      <c r="E12864" s="527">
        <v>4.5</v>
      </c>
      <c r="F12864" s="528" t="s">
        <v>1137</v>
      </c>
      <c r="G12864" s="506"/>
      <c r="H12864" s="506"/>
      <c r="I12864" s="529" t="s">
        <v>1124</v>
      </c>
      <c r="J12864" s="501">
        <f>J12854+J12862</f>
        <v>208.09745454545458</v>
      </c>
      <c r="K12864" s="458"/>
    </row>
    <row r="12865" spans="1:11">
      <c r="A12865" s="450"/>
      <c r="B12865" s="530"/>
      <c r="C12865" s="523"/>
      <c r="D12865" s="523"/>
      <c r="E12865" s="531"/>
      <c r="F12865" s="532"/>
      <c r="G12865" s="532"/>
      <c r="H12865" s="532"/>
      <c r="I12865" s="524"/>
      <c r="J12865" s="523"/>
      <c r="K12865" s="458"/>
    </row>
    <row r="12866" spans="1:11" ht="20.399999999999999">
      <c r="A12866" s="450"/>
      <c r="B12866" s="1667" t="s">
        <v>481</v>
      </c>
      <c r="C12866" s="1668"/>
      <c r="D12866" s="1668"/>
      <c r="E12866" s="1669"/>
      <c r="F12866" s="533" t="s">
        <v>873</v>
      </c>
      <c r="G12866" s="534" t="s">
        <v>493</v>
      </c>
      <c r="H12866" s="507" t="s">
        <v>1115</v>
      </c>
      <c r="I12866" s="535" t="s">
        <v>480</v>
      </c>
      <c r="J12866" s="536" t="s">
        <v>482</v>
      </c>
      <c r="K12866" s="458"/>
    </row>
    <row r="12867" spans="1:11">
      <c r="A12867" s="450"/>
      <c r="B12867" s="537"/>
      <c r="C12867" s="518"/>
      <c r="D12867" s="518"/>
      <c r="E12867" s="487"/>
      <c r="F12867" s="540"/>
      <c r="G12867" s="541"/>
      <c r="H12867" s="547"/>
      <c r="I12867" s="543"/>
      <c r="J12867" s="492"/>
      <c r="K12867" s="458"/>
    </row>
    <row r="12868" spans="1:11">
      <c r="A12868" s="450"/>
      <c r="B12868" s="537"/>
      <c r="C12868" s="518"/>
      <c r="D12868" s="518"/>
      <c r="E12868" s="487"/>
      <c r="F12868" s="540"/>
      <c r="G12868" s="541"/>
      <c r="H12868" s="547"/>
      <c r="I12868" s="543"/>
      <c r="J12868" s="492"/>
      <c r="K12868" s="458"/>
    </row>
    <row r="12869" spans="1:11">
      <c r="A12869" s="450"/>
      <c r="B12869" s="517"/>
      <c r="C12869" s="518"/>
      <c r="D12869" s="518"/>
      <c r="E12869" s="487"/>
      <c r="F12869" s="488"/>
      <c r="G12869" s="546"/>
      <c r="H12869" s="547"/>
      <c r="I12869" s="543"/>
      <c r="J12869" s="492">
        <f>H12869*I12869*E12851*F12851</f>
        <v>0</v>
      </c>
      <c r="K12869" s="458"/>
    </row>
    <row r="12870" spans="1:11">
      <c r="A12870" s="450"/>
      <c r="B12870" s="517"/>
      <c r="C12870" s="526"/>
      <c r="D12870" s="526"/>
      <c r="E12870" s="494"/>
      <c r="F12870" s="488"/>
      <c r="G12870" s="468"/>
      <c r="H12870" s="547"/>
      <c r="I12870" s="548"/>
      <c r="J12870" s="492">
        <f>H12870*I12870*E12852*F12852</f>
        <v>0</v>
      </c>
      <c r="K12870" s="458"/>
    </row>
    <row r="12871" spans="1:11">
      <c r="A12871" s="450"/>
      <c r="B12871" s="550" t="s">
        <v>1119</v>
      </c>
      <c r="C12871" s="526"/>
      <c r="D12871" s="526"/>
      <c r="E12871" s="526"/>
      <c r="F12871" s="523"/>
      <c r="G12871" s="526"/>
      <c r="H12871" s="551"/>
      <c r="I12871" s="552" t="s">
        <v>138</v>
      </c>
      <c r="J12871" s="501">
        <f>SUM(J12867:J12870)</f>
        <v>0</v>
      </c>
      <c r="K12871" s="458"/>
    </row>
    <row r="12872" spans="1:11">
      <c r="A12872" s="450"/>
      <c r="B12872" s="553"/>
      <c r="C12872" s="526"/>
      <c r="D12872" s="526"/>
      <c r="E12872" s="554"/>
      <c r="F12872" s="555"/>
      <c r="G12872" s="506"/>
      <c r="H12872" s="506"/>
      <c r="I12872" s="529"/>
      <c r="J12872" s="554"/>
      <c r="K12872" s="458"/>
    </row>
    <row r="12873" spans="1:11" ht="20.399999999999999">
      <c r="A12873" s="450"/>
      <c r="B12873" s="1667" t="s">
        <v>1125</v>
      </c>
      <c r="C12873" s="1668"/>
      <c r="D12873" s="1668"/>
      <c r="E12873" s="1668"/>
      <c r="F12873" s="1669"/>
      <c r="G12873" s="556" t="s">
        <v>494</v>
      </c>
      <c r="H12873" s="506" t="s">
        <v>1126</v>
      </c>
      <c r="I12873" s="557" t="s">
        <v>1115</v>
      </c>
      <c r="J12873" s="509" t="s">
        <v>482</v>
      </c>
      <c r="K12873" s="458"/>
    </row>
    <row r="12874" spans="1:11">
      <c r="A12874" s="450"/>
      <c r="B12874" s="558"/>
      <c r="C12874" s="559"/>
      <c r="D12874" s="560"/>
      <c r="E12874" s="560"/>
      <c r="F12874" s="561"/>
      <c r="G12874" s="489"/>
      <c r="H12874" s="489"/>
      <c r="I12874" s="562"/>
      <c r="J12874" s="492"/>
      <c r="K12874" s="458"/>
    </row>
    <row r="12875" spans="1:11">
      <c r="A12875" s="450"/>
      <c r="B12875" s="563"/>
      <c r="C12875" s="564"/>
      <c r="D12875" s="565"/>
      <c r="E12875" s="565"/>
      <c r="F12875" s="566"/>
      <c r="G12875" s="489"/>
      <c r="H12875" s="489"/>
      <c r="I12875" s="562"/>
      <c r="J12875" s="492"/>
      <c r="K12875" s="458"/>
    </row>
    <row r="12876" spans="1:11">
      <c r="A12876" s="450"/>
      <c r="B12876" s="1670" t="s">
        <v>138</v>
      </c>
      <c r="C12876" s="1670"/>
      <c r="D12876" s="1670"/>
      <c r="E12876" s="1670"/>
      <c r="F12876" s="1670"/>
      <c r="G12876" s="1670"/>
      <c r="H12876" s="1670"/>
      <c r="I12876" s="1670"/>
      <c r="J12876" s="501">
        <f>SUM(J12874:J12875)</f>
        <v>0</v>
      </c>
      <c r="K12876" s="458"/>
    </row>
    <row r="12877" spans="1:11">
      <c r="A12877" s="450"/>
      <c r="B12877" s="567"/>
      <c r="C12877" s="511"/>
      <c r="D12877" s="511"/>
      <c r="E12877" s="568"/>
      <c r="F12877" s="569"/>
      <c r="G12877" s="570"/>
      <c r="H12877" s="570"/>
      <c r="I12877" s="571"/>
      <c r="J12877" s="572"/>
      <c r="K12877" s="458"/>
    </row>
    <row r="12878" spans="1:11">
      <c r="A12878" s="450"/>
      <c r="B12878" s="573" t="s">
        <v>1127</v>
      </c>
      <c r="C12878" s="573"/>
      <c r="D12878" s="550"/>
      <c r="E12878" s="523"/>
      <c r="F12878" s="523"/>
      <c r="G12878" s="523"/>
      <c r="H12878" s="574"/>
      <c r="I12878" s="575"/>
      <c r="J12878" s="639">
        <f>(J12864+J12871+J12876)/E12864</f>
        <v>46.243878787878799</v>
      </c>
      <c r="K12878" s="458"/>
    </row>
    <row r="12879" spans="1:11">
      <c r="A12879" s="450"/>
      <c r="B12879" s="553"/>
      <c r="C12879" s="526"/>
      <c r="D12879" s="526"/>
      <c r="E12879" s="554"/>
      <c r="F12879" s="555"/>
      <c r="G12879" s="506"/>
      <c r="H12879" s="506"/>
      <c r="I12879" s="529"/>
      <c r="J12879" s="576"/>
      <c r="K12879" s="458"/>
    </row>
    <row r="12880" spans="1:11" ht="20.399999999999999">
      <c r="A12880" s="450"/>
      <c r="B12880" s="1667" t="s">
        <v>1128</v>
      </c>
      <c r="C12880" s="1668"/>
      <c r="D12880" s="1668"/>
      <c r="E12880" s="1668"/>
      <c r="F12880" s="1669"/>
      <c r="G12880" s="556" t="s">
        <v>494</v>
      </c>
      <c r="H12880" s="506" t="s">
        <v>1126</v>
      </c>
      <c r="I12880" s="557" t="s">
        <v>1115</v>
      </c>
      <c r="J12880" s="509" t="s">
        <v>482</v>
      </c>
      <c r="K12880" s="458"/>
    </row>
    <row r="12881" spans="1:11">
      <c r="A12881" s="450"/>
      <c r="B12881" s="558" t="s">
        <v>1712</v>
      </c>
      <c r="C12881" s="559"/>
      <c r="D12881" s="560"/>
      <c r="E12881" s="560"/>
      <c r="F12881" s="561"/>
      <c r="G12881" s="489">
        <v>0.5</v>
      </c>
      <c r="H12881" s="489" t="s">
        <v>1126</v>
      </c>
      <c r="I12881" s="562">
        <v>530</v>
      </c>
      <c r="J12881" s="492">
        <f t="shared" ref="J12881:J12883" si="366">G12881*I12881</f>
        <v>265</v>
      </c>
      <c r="K12881" s="458"/>
    </row>
    <row r="12882" spans="1:11">
      <c r="A12882" s="450"/>
      <c r="B12882" s="563" t="s">
        <v>1267</v>
      </c>
      <c r="C12882" s="564"/>
      <c r="D12882" s="565"/>
      <c r="E12882" s="565"/>
      <c r="F12882" s="566"/>
      <c r="G12882" s="489">
        <v>1.1499999999999999</v>
      </c>
      <c r="H12882" s="489" t="s">
        <v>1205</v>
      </c>
      <c r="I12882" s="562">
        <v>62</v>
      </c>
      <c r="J12882" s="492">
        <f t="shared" si="366"/>
        <v>71.3</v>
      </c>
      <c r="K12882" s="458"/>
    </row>
    <row r="12883" spans="1:11">
      <c r="A12883" s="450"/>
      <c r="B12883" s="563"/>
      <c r="C12883" s="564"/>
      <c r="D12883" s="565"/>
      <c r="E12883" s="565"/>
      <c r="F12883" s="566"/>
      <c r="G12883" s="489"/>
      <c r="H12883" s="489"/>
      <c r="I12883" s="743"/>
      <c r="J12883" s="492">
        <f t="shared" si="366"/>
        <v>0</v>
      </c>
      <c r="K12883" s="458"/>
    </row>
    <row r="12884" spans="1:11">
      <c r="A12884" s="450"/>
      <c r="B12884" s="563"/>
      <c r="C12884" s="564"/>
      <c r="D12884" s="565"/>
      <c r="E12884" s="565"/>
      <c r="F12884" s="566"/>
      <c r="G12884" s="489"/>
      <c r="H12884" s="489"/>
      <c r="I12884" s="743"/>
      <c r="J12884" s="492">
        <f>G12884*I12884</f>
        <v>0</v>
      </c>
      <c r="K12884" s="458"/>
    </row>
    <row r="12885" spans="1:11">
      <c r="A12885" s="450"/>
      <c r="B12885" s="563"/>
      <c r="C12885" s="564"/>
      <c r="D12885" s="565"/>
      <c r="E12885" s="565"/>
      <c r="F12885" s="566"/>
      <c r="G12885" s="489"/>
      <c r="H12885" s="489"/>
      <c r="I12885" s="743"/>
      <c r="J12885" s="492">
        <f>G12885*I12885</f>
        <v>0</v>
      </c>
      <c r="K12885" s="458"/>
    </row>
    <row r="12886" spans="1:11">
      <c r="A12886" s="450"/>
      <c r="B12886" s="563"/>
      <c r="C12886" s="564"/>
      <c r="D12886" s="565"/>
      <c r="E12886" s="565"/>
      <c r="F12886" s="566"/>
      <c r="G12886" s="489"/>
      <c r="H12886" s="489"/>
      <c r="I12886" s="743"/>
      <c r="J12886" s="492">
        <f>G12886*I12886</f>
        <v>0</v>
      </c>
      <c r="K12886" s="458"/>
    </row>
    <row r="12887" spans="1:11">
      <c r="A12887" s="450"/>
      <c r="B12887" s="563"/>
      <c r="C12887" s="564"/>
      <c r="D12887" s="565"/>
      <c r="E12887" s="565"/>
      <c r="F12887" s="566"/>
      <c r="G12887" s="489"/>
      <c r="H12887" s="489"/>
      <c r="I12887" s="743"/>
      <c r="J12887" s="492">
        <f>G12887*I12887</f>
        <v>0</v>
      </c>
      <c r="K12887" s="458"/>
    </row>
    <row r="12888" spans="1:11">
      <c r="A12888" s="450"/>
      <c r="B12888" s="563"/>
      <c r="C12888" s="564"/>
      <c r="D12888" s="565"/>
      <c r="E12888" s="565"/>
      <c r="F12888" s="566"/>
      <c r="G12888" s="489"/>
      <c r="H12888" s="489"/>
      <c r="I12888" s="743"/>
      <c r="J12888" s="492">
        <f>G12888*I12888</f>
        <v>0</v>
      </c>
      <c r="K12888" s="458"/>
    </row>
    <row r="12889" spans="1:11">
      <c r="A12889" s="450"/>
      <c r="B12889" s="563"/>
      <c r="C12889" s="564"/>
      <c r="D12889" s="565"/>
      <c r="E12889" s="565"/>
      <c r="F12889" s="566"/>
      <c r="G12889" s="489"/>
      <c r="H12889" s="489"/>
      <c r="I12889" s="743"/>
      <c r="J12889" s="492"/>
      <c r="K12889" s="458"/>
    </row>
    <row r="12890" spans="1:11">
      <c r="A12890" s="450"/>
      <c r="B12890" s="563"/>
      <c r="C12890" s="564"/>
      <c r="D12890" s="565"/>
      <c r="E12890" s="565"/>
      <c r="F12890" s="566"/>
      <c r="G12890" s="489"/>
      <c r="H12890" s="489"/>
      <c r="I12890" s="743"/>
      <c r="J12890" s="492"/>
      <c r="K12890" s="458"/>
    </row>
    <row r="12891" spans="1:11">
      <c r="A12891" s="450"/>
      <c r="B12891" s="581"/>
      <c r="C12891" s="523"/>
      <c r="D12891" s="523"/>
      <c r="E12891" s="582"/>
      <c r="F12891" s="583"/>
      <c r="G12891" s="532"/>
      <c r="H12891" s="532"/>
      <c r="I12891" s="524" t="s">
        <v>138</v>
      </c>
      <c r="J12891" s="501">
        <f>SUM(J12881:J12890)</f>
        <v>336.3</v>
      </c>
      <c r="K12891" s="458"/>
    </row>
    <row r="12892" spans="1:11">
      <c r="A12892" s="450"/>
      <c r="B12892" s="584"/>
      <c r="C12892" s="523"/>
      <c r="D12892" s="523"/>
      <c r="E12892" s="582"/>
      <c r="F12892" s="583"/>
      <c r="G12892" s="532"/>
      <c r="H12892" s="532"/>
      <c r="I12892" s="524"/>
      <c r="J12892" s="582"/>
      <c r="K12892" s="458"/>
    </row>
    <row r="12893" spans="1:11" ht="20.399999999999999">
      <c r="A12893" s="450"/>
      <c r="B12893" s="1667" t="s">
        <v>1141</v>
      </c>
      <c r="C12893" s="1668"/>
      <c r="D12893" s="1668"/>
      <c r="E12893" s="1668"/>
      <c r="F12893" s="1669"/>
      <c r="G12893" s="587" t="s">
        <v>494</v>
      </c>
      <c r="H12893" s="506" t="s">
        <v>1115</v>
      </c>
      <c r="I12893" s="557"/>
      <c r="J12893" s="509" t="s">
        <v>482</v>
      </c>
      <c r="K12893" s="458"/>
    </row>
    <row r="12894" spans="1:11">
      <c r="A12894" s="450"/>
      <c r="B12894" s="1654"/>
      <c r="C12894" s="1655"/>
      <c r="D12894" s="1655"/>
      <c r="E12894" s="1655"/>
      <c r="F12894" s="1656"/>
      <c r="G12894" s="489"/>
      <c r="H12894" s="1657"/>
      <c r="I12894" s="1658"/>
      <c r="J12894" s="492"/>
      <c r="K12894" s="458"/>
    </row>
    <row r="12895" spans="1:11">
      <c r="A12895" s="450"/>
      <c r="B12895" s="1659"/>
      <c r="C12895" s="1660"/>
      <c r="D12895" s="1660"/>
      <c r="E12895" s="1660"/>
      <c r="F12895" s="1661"/>
      <c r="G12895" s="496"/>
      <c r="H12895" s="1662"/>
      <c r="I12895" s="1663"/>
      <c r="J12895" s="492"/>
      <c r="K12895" s="458"/>
    </row>
    <row r="12896" spans="1:11">
      <c r="A12896" s="450"/>
      <c r="B12896" s="581"/>
      <c r="C12896" s="523"/>
      <c r="D12896" s="523"/>
      <c r="E12896" s="582"/>
      <c r="F12896" s="583"/>
      <c r="G12896" s="532"/>
      <c r="H12896" s="532"/>
      <c r="I12896" s="524" t="s">
        <v>138</v>
      </c>
      <c r="J12896" s="501">
        <f>SUM(J12894:J12895)</f>
        <v>0</v>
      </c>
      <c r="K12896" s="458"/>
    </row>
    <row r="12897" spans="1:11">
      <c r="A12897" s="450"/>
      <c r="B12897" s="523"/>
      <c r="C12897" s="523"/>
      <c r="D12897" s="523"/>
      <c r="E12897" s="523"/>
      <c r="F12897" s="523"/>
      <c r="G12897" s="523"/>
      <c r="H12897" s="523"/>
      <c r="I12897" s="524"/>
      <c r="J12897" s="523"/>
      <c r="K12897" s="458"/>
    </row>
    <row r="12898" spans="1:11">
      <c r="A12898" s="450"/>
      <c r="B12898" s="1645" t="s">
        <v>1142</v>
      </c>
      <c r="C12898" s="1646"/>
      <c r="D12898" s="1646"/>
      <c r="E12898" s="1646"/>
      <c r="F12898" s="1646"/>
      <c r="G12898" s="1646"/>
      <c r="H12898" s="1646"/>
      <c r="I12898" s="1647"/>
      <c r="J12898" s="573">
        <f>J12896+J12891+J12878</f>
        <v>382.54387878787884</v>
      </c>
      <c r="K12898" s="458"/>
    </row>
    <row r="12899" spans="1:11">
      <c r="A12899" s="450"/>
      <c r="B12899" s="523"/>
      <c r="C12899" s="523"/>
      <c r="D12899" s="523"/>
      <c r="E12899" s="523"/>
      <c r="F12899" s="523"/>
      <c r="G12899" s="523"/>
      <c r="H12899" s="523"/>
      <c r="I12899" s="524"/>
      <c r="J12899" s="523"/>
      <c r="K12899" s="458"/>
    </row>
    <row r="12900" spans="1:11">
      <c r="A12900" s="450"/>
      <c r="B12900" s="1645" t="s">
        <v>1143</v>
      </c>
      <c r="C12900" s="1646"/>
      <c r="D12900" s="1646"/>
      <c r="E12900" s="1646"/>
      <c r="F12900" s="1646"/>
      <c r="G12900" s="1646"/>
      <c r="H12900" s="1646"/>
      <c r="I12900" s="1647"/>
      <c r="J12900" s="501">
        <f>J12898*0</f>
        <v>0</v>
      </c>
      <c r="K12900" s="458"/>
    </row>
    <row r="12901" spans="1:11">
      <c r="A12901" s="450"/>
      <c r="B12901" s="523"/>
      <c r="C12901" s="523"/>
      <c r="D12901" s="523"/>
      <c r="E12901" s="523"/>
      <c r="F12901" s="523"/>
      <c r="G12901" s="523"/>
      <c r="H12901" s="523"/>
      <c r="I12901" s="524"/>
      <c r="J12901" s="523"/>
      <c r="K12901" s="458"/>
    </row>
    <row r="12902" spans="1:11">
      <c r="A12902" s="450"/>
      <c r="B12902" s="1645" t="s">
        <v>1144</v>
      </c>
      <c r="C12902" s="1646"/>
      <c r="D12902" s="1646"/>
      <c r="E12902" s="1646"/>
      <c r="F12902" s="1646"/>
      <c r="G12902" s="1646"/>
      <c r="H12902" s="1646"/>
      <c r="I12902" s="1647"/>
      <c r="J12902" s="573">
        <f>J12898+J12900</f>
        <v>382.54387878787884</v>
      </c>
      <c r="K12902" s="458"/>
    </row>
    <row r="12903" spans="1:11">
      <c r="A12903" s="450"/>
      <c r="B12903" s="511"/>
      <c r="C12903" s="511"/>
      <c r="D12903" s="511"/>
      <c r="E12903" s="511"/>
      <c r="F12903" s="511"/>
      <c r="G12903" s="511"/>
      <c r="H12903" s="511"/>
      <c r="I12903" s="571"/>
      <c r="J12903" s="511"/>
      <c r="K12903" s="458"/>
    </row>
    <row r="12904" spans="1:11">
      <c r="A12904" s="450"/>
      <c r="B12904" s="589"/>
      <c r="C12904" s="559"/>
      <c r="D12904" s="559"/>
      <c r="E12904" s="559"/>
      <c r="F12904" s="559"/>
      <c r="G12904" s="559"/>
      <c r="H12904" s="559"/>
      <c r="I12904" s="559"/>
      <c r="J12904" s="590"/>
      <c r="K12904" s="458"/>
    </row>
    <row r="12905" spans="1:11">
      <c r="A12905" s="450"/>
      <c r="B12905" s="591"/>
      <c r="C12905" s="592"/>
      <c r="D12905" s="593"/>
      <c r="E12905" s="593"/>
      <c r="F12905" s="594" t="s">
        <v>1119</v>
      </c>
      <c r="G12905" s="595" t="s">
        <v>1119</v>
      </c>
      <c r="H12905" s="592"/>
      <c r="I12905" s="592"/>
      <c r="J12905" s="596"/>
      <c r="K12905" s="458"/>
    </row>
    <row r="12906" spans="1:11">
      <c r="A12906" s="450"/>
      <c r="B12906" s="459"/>
      <c r="C12906" s="459"/>
      <c r="D12906" s="459"/>
      <c r="E12906" s="459"/>
      <c r="F12906" s="459"/>
      <c r="G12906" s="459"/>
      <c r="H12906" s="459"/>
      <c r="I12906" s="459"/>
      <c r="J12906" s="459"/>
      <c r="K12906" s="458"/>
    </row>
    <row r="12907" spans="1:11">
      <c r="A12907" s="450"/>
      <c r="B12907" s="597"/>
      <c r="C12907" s="598"/>
      <c r="D12907" s="598"/>
      <c r="E12907" s="598"/>
      <c r="F12907" s="599"/>
      <c r="G12907" s="600" t="s">
        <v>482</v>
      </c>
      <c r="H12907" s="502"/>
      <c r="I12907" s="502"/>
      <c r="J12907" s="505"/>
      <c r="K12907" s="458"/>
    </row>
    <row r="12908" spans="1:11">
      <c r="A12908" s="450"/>
      <c r="B12908" s="601"/>
      <c r="C12908" s="602"/>
      <c r="D12908" s="602"/>
      <c r="E12908" s="602"/>
      <c r="F12908" s="603"/>
      <c r="G12908" s="1648" t="s">
        <v>1145</v>
      </c>
      <c r="H12908" s="1649"/>
      <c r="I12908" s="1649"/>
      <c r="J12908" s="1650"/>
      <c r="K12908" s="458"/>
    </row>
    <row r="12909" spans="1:11">
      <c r="A12909" s="450"/>
      <c r="B12909" s="604"/>
      <c r="C12909" s="605"/>
      <c r="D12909" s="605"/>
      <c r="E12909" s="605"/>
      <c r="F12909" s="606"/>
      <c r="G12909" s="607"/>
      <c r="H12909" s="1651"/>
      <c r="I12909" s="1652"/>
      <c r="J12909" s="1653"/>
      <c r="K12909" s="458"/>
    </row>
    <row r="12910" spans="1:11" ht="15" thickBot="1">
      <c r="A12910" s="608"/>
      <c r="B12910" s="609"/>
      <c r="C12910" s="609"/>
      <c r="D12910" s="609"/>
      <c r="E12910" s="609"/>
      <c r="F12910" s="609"/>
      <c r="G12910" s="609"/>
      <c r="H12910" s="609"/>
      <c r="I12910" s="609"/>
      <c r="J12910" s="609"/>
      <c r="K12910" s="610"/>
    </row>
    <row r="12911" spans="1:11">
      <c r="A12911" s="447"/>
      <c r="B12911" s="448"/>
      <c r="C12911" s="448"/>
      <c r="D12911" s="448"/>
      <c r="E12911" s="448"/>
      <c r="F12911" s="448"/>
      <c r="G12911" s="448"/>
      <c r="H12911" s="448"/>
      <c r="I12911" s="448"/>
      <c r="J12911" s="448"/>
      <c r="K12911" s="449"/>
    </row>
    <row r="12912" spans="1:11">
      <c r="A12912" s="450"/>
      <c r="B12912" s="451" t="s">
        <v>141</v>
      </c>
      <c r="C12912" s="452"/>
      <c r="D12912" s="453" t="s">
        <v>1105</v>
      </c>
      <c r="E12912" s="454"/>
      <c r="F12912" s="455"/>
      <c r="G12912" s="455"/>
      <c r="H12912" s="456"/>
      <c r="I12912" s="456"/>
      <c r="J12912" s="457"/>
      <c r="K12912" s="458"/>
    </row>
    <row r="12913" spans="1:11">
      <c r="A12913" s="450"/>
      <c r="B12913" s="459"/>
      <c r="C12913" s="459"/>
      <c r="D12913" s="459"/>
      <c r="E12913" s="459"/>
      <c r="F12913" s="459"/>
      <c r="G12913" s="459"/>
      <c r="H12913" s="459"/>
      <c r="I12913" s="459"/>
      <c r="J12913" s="459"/>
      <c r="K12913" s="458"/>
    </row>
    <row r="12914" spans="1:11">
      <c r="A12914" s="450"/>
      <c r="B12914" s="460" t="s">
        <v>1713</v>
      </c>
      <c r="C12914" s="461" t="s">
        <v>1107</v>
      </c>
      <c r="D12914" s="1671" t="s">
        <v>198</v>
      </c>
      <c r="E12914" s="1672"/>
      <c r="F12914" s="1672"/>
      <c r="G12914" s="1672"/>
      <c r="H12914" s="1672"/>
      <c r="I12914" s="1673"/>
      <c r="J12914" s="462" t="s">
        <v>1108</v>
      </c>
      <c r="K12914" s="458"/>
    </row>
    <row r="12915" spans="1:11" ht="33" customHeight="1">
      <c r="A12915" s="450"/>
      <c r="B12915" s="463">
        <v>49187</v>
      </c>
      <c r="C12915" s="464"/>
      <c r="D12915" s="1674" t="s">
        <v>1714</v>
      </c>
      <c r="E12915" s="1675"/>
      <c r="F12915" s="1675"/>
      <c r="G12915" s="1675"/>
      <c r="H12915" s="1675"/>
      <c r="I12915" s="1676"/>
      <c r="J12915" s="468" t="str">
        <f>F12932</f>
        <v>UND</v>
      </c>
      <c r="K12915" s="458"/>
    </row>
    <row r="12916" spans="1:11">
      <c r="A12916" s="450"/>
      <c r="B12916" s="469"/>
      <c r="C12916" s="469"/>
      <c r="D12916" s="469"/>
      <c r="E12916" s="469"/>
      <c r="F12916" s="469"/>
      <c r="G12916" s="469"/>
      <c r="H12916" s="469"/>
      <c r="I12916" s="470"/>
      <c r="J12916" s="471"/>
      <c r="K12916" s="458"/>
    </row>
    <row r="12917" spans="1:11">
      <c r="A12917" s="450"/>
      <c r="B12917" s="1648" t="s">
        <v>1111</v>
      </c>
      <c r="C12917" s="1650"/>
      <c r="D12917" s="1679" t="s">
        <v>873</v>
      </c>
      <c r="E12917" s="1681" t="s">
        <v>1112</v>
      </c>
      <c r="F12917" s="472" t="s">
        <v>1113</v>
      </c>
      <c r="G12917" s="473"/>
      <c r="H12917" s="472" t="s">
        <v>1114</v>
      </c>
      <c r="I12917" s="473"/>
      <c r="J12917" s="474" t="s">
        <v>1115</v>
      </c>
      <c r="K12917" s="458"/>
    </row>
    <row r="12918" spans="1:11">
      <c r="A12918" s="450"/>
      <c r="B12918" s="1677"/>
      <c r="C12918" s="1678"/>
      <c r="D12918" s="1680"/>
      <c r="E12918" s="1682"/>
      <c r="F12918" s="475" t="s">
        <v>1116</v>
      </c>
      <c r="G12918" s="475" t="s">
        <v>1117</v>
      </c>
      <c r="H12918" s="475" t="s">
        <v>1116</v>
      </c>
      <c r="I12918" s="476" t="s">
        <v>1117</v>
      </c>
      <c r="J12918" s="477" t="s">
        <v>1118</v>
      </c>
      <c r="K12918" s="458"/>
    </row>
    <row r="12919" spans="1:11">
      <c r="A12919" s="450"/>
      <c r="B12919" s="486"/>
      <c r="C12919" s="487"/>
      <c r="D12919" s="488"/>
      <c r="E12919" s="489"/>
      <c r="F12919" s="489"/>
      <c r="G12919" s="489"/>
      <c r="H12919" s="490"/>
      <c r="I12919" s="491"/>
      <c r="J12919" s="492"/>
      <c r="K12919" s="458"/>
    </row>
    <row r="12920" spans="1:11">
      <c r="A12920" s="450"/>
      <c r="B12920" s="486"/>
      <c r="C12920" s="487"/>
      <c r="D12920" s="488"/>
      <c r="E12920" s="489"/>
      <c r="F12920" s="489"/>
      <c r="G12920" s="489"/>
      <c r="H12920" s="490"/>
      <c r="I12920" s="491"/>
      <c r="J12920" s="492">
        <f>H12920*F12920*E12920+I12920*G12920*E12920</f>
        <v>0</v>
      </c>
      <c r="K12920" s="458"/>
    </row>
    <row r="12921" spans="1:11">
      <c r="A12921" s="450"/>
      <c r="B12921" s="493"/>
      <c r="C12921" s="494"/>
      <c r="D12921" s="495"/>
      <c r="E12921" s="496"/>
      <c r="F12921" s="496"/>
      <c r="G12921" s="496"/>
      <c r="H12921" s="497"/>
      <c r="I12921" s="498"/>
      <c r="J12921" s="492">
        <f>H12921*F12921*E12921+I12921*G12921*E12921</f>
        <v>0</v>
      </c>
      <c r="K12921" s="458"/>
    </row>
    <row r="12922" spans="1:11">
      <c r="A12922" s="450"/>
      <c r="B12922" s="499" t="s">
        <v>1119</v>
      </c>
      <c r="C12922" s="469"/>
      <c r="D12922" s="469"/>
      <c r="E12922" s="469"/>
      <c r="F12922" s="469"/>
      <c r="G12922" s="469"/>
      <c r="H12922" s="469"/>
      <c r="I12922" s="500" t="s">
        <v>138</v>
      </c>
      <c r="J12922" s="501">
        <f>SUM(J12919:J12921)</f>
        <v>0</v>
      </c>
      <c r="K12922" s="458"/>
    </row>
    <row r="12923" spans="1:11">
      <c r="A12923" s="450"/>
      <c r="B12923" s="502"/>
      <c r="C12923" s="502"/>
      <c r="D12923" s="502"/>
      <c r="E12923" s="502"/>
      <c r="F12923" s="502"/>
      <c r="G12923" s="502"/>
      <c r="H12923" s="502"/>
      <c r="I12923" s="503"/>
      <c r="J12923" s="504"/>
      <c r="K12923" s="458"/>
    </row>
    <row r="12924" spans="1:11" ht="20.399999999999999">
      <c r="A12924" s="450"/>
      <c r="B12924" s="1664" t="s">
        <v>1120</v>
      </c>
      <c r="C12924" s="1665"/>
      <c r="D12924" s="1665"/>
      <c r="E12924" s="1666"/>
      <c r="F12924" s="505" t="s">
        <v>873</v>
      </c>
      <c r="G12924" s="506"/>
      <c r="H12924" s="507" t="s">
        <v>560</v>
      </c>
      <c r="I12924" s="508" t="s">
        <v>1121</v>
      </c>
      <c r="J12924" s="509" t="s">
        <v>1122</v>
      </c>
      <c r="K12924" s="458"/>
    </row>
    <row r="12925" spans="1:11">
      <c r="A12925" s="450"/>
      <c r="B12925" s="510"/>
      <c r="C12925" s="511"/>
      <c r="D12925" s="512"/>
      <c r="E12925" s="513"/>
      <c r="F12925" s="514"/>
      <c r="G12925" s="515"/>
      <c r="H12925" s="516"/>
      <c r="I12925" s="484"/>
      <c r="J12925" s="485"/>
      <c r="K12925" s="458"/>
    </row>
    <row r="12926" spans="1:11">
      <c r="A12926" s="450"/>
      <c r="B12926" s="517"/>
      <c r="C12926" s="518"/>
      <c r="D12926" s="459"/>
      <c r="E12926" s="487"/>
      <c r="F12926" s="488"/>
      <c r="G12926" s="519"/>
      <c r="H12926" s="520"/>
      <c r="I12926" s="521"/>
      <c r="J12926" s="492"/>
      <c r="K12926" s="458"/>
    </row>
    <row r="12927" spans="1:11">
      <c r="A12927" s="450"/>
      <c r="B12927" s="517"/>
      <c r="C12927" s="518"/>
      <c r="D12927" s="459"/>
      <c r="E12927" s="487"/>
      <c r="F12927" s="488"/>
      <c r="G12927" s="519"/>
      <c r="H12927" s="520"/>
      <c r="I12927" s="521"/>
      <c r="J12927" s="492"/>
      <c r="K12927" s="458"/>
    </row>
    <row r="12928" spans="1:11">
      <c r="A12928" s="450"/>
      <c r="B12928" s="517" t="s">
        <v>741</v>
      </c>
      <c r="C12928" s="518"/>
      <c r="D12928" s="459"/>
      <c r="E12928" s="487"/>
      <c r="F12928" s="488"/>
      <c r="G12928" s="519"/>
      <c r="H12928" s="520">
        <v>0.20952380000000001</v>
      </c>
      <c r="I12928" s="521">
        <f>VLOOKUP(B12928,'MÃO DE OBRA'!$A:$E,5,FALSE)/220</f>
        <v>14.214</v>
      </c>
      <c r="J12928" s="492">
        <f t="shared" ref="J12928" si="367">H12928*I12928</f>
        <v>2.9781712932000004</v>
      </c>
      <c r="K12928" s="458"/>
    </row>
    <row r="12929" spans="1:11">
      <c r="A12929" s="450"/>
      <c r="B12929" s="517" t="s">
        <v>734</v>
      </c>
      <c r="C12929" s="518"/>
      <c r="D12929" s="459"/>
      <c r="E12929" s="487"/>
      <c r="F12929" s="488"/>
      <c r="G12929" s="519"/>
      <c r="H12929" s="520">
        <v>0.10476190000000001</v>
      </c>
      <c r="I12929" s="521">
        <f>VLOOKUP(B12929,'MÃO DE OBRA'!$A:$E,5,FALSE)/220</f>
        <v>23.596363636363641</v>
      </c>
      <c r="J12929" s="492">
        <f>H12929*I12929</f>
        <v>2.4719998876363642</v>
      </c>
      <c r="K12929" s="458"/>
    </row>
    <row r="12930" spans="1:11">
      <c r="A12930" s="450"/>
      <c r="B12930" s="499" t="s">
        <v>1119</v>
      </c>
      <c r="C12930" s="502"/>
      <c r="D12930" s="502"/>
      <c r="E12930" s="502"/>
      <c r="F12930" s="502"/>
      <c r="G12930" s="502"/>
      <c r="H12930" s="502"/>
      <c r="I12930" s="522" t="s">
        <v>138</v>
      </c>
      <c r="J12930" s="501">
        <f>SUM(J12925:J12929)</f>
        <v>5.4501711808363646</v>
      </c>
      <c r="K12930" s="458"/>
    </row>
    <row r="12931" spans="1:11">
      <c r="A12931" s="450"/>
      <c r="B12931" s="523"/>
      <c r="C12931" s="523"/>
      <c r="D12931" s="523"/>
      <c r="E12931" s="523"/>
      <c r="F12931" s="523"/>
      <c r="G12931" s="523"/>
      <c r="H12931" s="523"/>
      <c r="I12931" s="524"/>
      <c r="J12931" s="523"/>
      <c r="K12931" s="458"/>
    </row>
    <row r="12932" spans="1:11">
      <c r="A12932" s="450"/>
      <c r="B12932" s="525" t="s">
        <v>1123</v>
      </c>
      <c r="C12932" s="526"/>
      <c r="D12932" s="523"/>
      <c r="E12932" s="527">
        <v>1</v>
      </c>
      <c r="F12932" s="528" t="s">
        <v>1126</v>
      </c>
      <c r="G12932" s="506"/>
      <c r="H12932" s="506"/>
      <c r="I12932" s="529" t="s">
        <v>1124</v>
      </c>
      <c r="J12932" s="501">
        <f>J12922+J12930</f>
        <v>5.4501711808363646</v>
      </c>
      <c r="K12932" s="458"/>
    </row>
    <row r="12933" spans="1:11">
      <c r="A12933" s="450"/>
      <c r="B12933" s="530"/>
      <c r="C12933" s="523"/>
      <c r="D12933" s="523"/>
      <c r="E12933" s="531"/>
      <c r="F12933" s="532"/>
      <c r="G12933" s="532"/>
      <c r="H12933" s="532"/>
      <c r="I12933" s="524"/>
      <c r="J12933" s="523"/>
      <c r="K12933" s="458"/>
    </row>
    <row r="12934" spans="1:11" ht="20.399999999999999">
      <c r="A12934" s="450"/>
      <c r="B12934" s="1667" t="s">
        <v>481</v>
      </c>
      <c r="C12934" s="1668"/>
      <c r="D12934" s="1668"/>
      <c r="E12934" s="1669"/>
      <c r="F12934" s="533" t="s">
        <v>873</v>
      </c>
      <c r="G12934" s="534" t="s">
        <v>493</v>
      </c>
      <c r="H12934" s="507" t="s">
        <v>1115</v>
      </c>
      <c r="I12934" s="535" t="s">
        <v>480</v>
      </c>
      <c r="J12934" s="536" t="s">
        <v>482</v>
      </c>
      <c r="K12934" s="458"/>
    </row>
    <row r="12935" spans="1:11">
      <c r="A12935" s="450"/>
      <c r="B12935" s="537"/>
      <c r="C12935" s="518"/>
      <c r="D12935" s="518"/>
      <c r="E12935" s="487"/>
      <c r="F12935" s="540"/>
      <c r="G12935" s="541"/>
      <c r="H12935" s="547"/>
      <c r="I12935" s="543"/>
      <c r="J12935" s="492"/>
      <c r="K12935" s="458"/>
    </row>
    <row r="12936" spans="1:11">
      <c r="A12936" s="450"/>
      <c r="B12936" s="537"/>
      <c r="C12936" s="518"/>
      <c r="D12936" s="518"/>
      <c r="E12936" s="487"/>
      <c r="F12936" s="540"/>
      <c r="G12936" s="541"/>
      <c r="H12936" s="547"/>
      <c r="I12936" s="543"/>
      <c r="J12936" s="492"/>
      <c r="K12936" s="458"/>
    </row>
    <row r="12937" spans="1:11">
      <c r="A12937" s="450"/>
      <c r="B12937" s="517"/>
      <c r="C12937" s="518"/>
      <c r="D12937" s="518"/>
      <c r="E12937" s="487"/>
      <c r="F12937" s="488"/>
      <c r="G12937" s="546"/>
      <c r="H12937" s="547"/>
      <c r="I12937" s="543"/>
      <c r="J12937" s="492">
        <f>H12937*I12937*E12919*F12919</f>
        <v>0</v>
      </c>
      <c r="K12937" s="458"/>
    </row>
    <row r="12938" spans="1:11">
      <c r="A12938" s="450"/>
      <c r="B12938" s="517"/>
      <c r="C12938" s="526"/>
      <c r="D12938" s="526"/>
      <c r="E12938" s="494"/>
      <c r="F12938" s="488"/>
      <c r="G12938" s="468"/>
      <c r="H12938" s="547"/>
      <c r="I12938" s="548"/>
      <c r="J12938" s="492">
        <f>H12938*I12938*E12920*F12920</f>
        <v>0</v>
      </c>
      <c r="K12938" s="458"/>
    </row>
    <row r="12939" spans="1:11">
      <c r="A12939" s="450"/>
      <c r="B12939" s="550" t="s">
        <v>1119</v>
      </c>
      <c r="C12939" s="526"/>
      <c r="D12939" s="526"/>
      <c r="E12939" s="526"/>
      <c r="F12939" s="523"/>
      <c r="G12939" s="526"/>
      <c r="H12939" s="551"/>
      <c r="I12939" s="552" t="s">
        <v>138</v>
      </c>
      <c r="J12939" s="501">
        <f>SUM(J12935:J12938)</f>
        <v>0</v>
      </c>
      <c r="K12939" s="458"/>
    </row>
    <row r="12940" spans="1:11">
      <c r="A12940" s="450"/>
      <c r="B12940" s="553"/>
      <c r="C12940" s="526"/>
      <c r="D12940" s="526"/>
      <c r="E12940" s="554"/>
      <c r="F12940" s="555"/>
      <c r="G12940" s="506"/>
      <c r="H12940" s="506"/>
      <c r="I12940" s="529"/>
      <c r="J12940" s="554"/>
      <c r="K12940" s="458"/>
    </row>
    <row r="12941" spans="1:11" ht="20.399999999999999">
      <c r="A12941" s="450"/>
      <c r="B12941" s="1667" t="s">
        <v>1125</v>
      </c>
      <c r="C12941" s="1668"/>
      <c r="D12941" s="1668"/>
      <c r="E12941" s="1668"/>
      <c r="F12941" s="1669"/>
      <c r="G12941" s="556" t="s">
        <v>494</v>
      </c>
      <c r="H12941" s="506" t="s">
        <v>1126</v>
      </c>
      <c r="I12941" s="557" t="s">
        <v>1115</v>
      </c>
      <c r="J12941" s="509" t="s">
        <v>482</v>
      </c>
      <c r="K12941" s="458"/>
    </row>
    <row r="12942" spans="1:11">
      <c r="A12942" s="450"/>
      <c r="B12942" s="558"/>
      <c r="C12942" s="559"/>
      <c r="D12942" s="560"/>
      <c r="E12942" s="560"/>
      <c r="F12942" s="561"/>
      <c r="G12942" s="489"/>
      <c r="H12942" s="489"/>
      <c r="I12942" s="562"/>
      <c r="J12942" s="492"/>
      <c r="K12942" s="458"/>
    </row>
    <row r="12943" spans="1:11">
      <c r="A12943" s="450"/>
      <c r="B12943" s="563"/>
      <c r="C12943" s="564"/>
      <c r="D12943" s="565"/>
      <c r="E12943" s="565"/>
      <c r="F12943" s="566"/>
      <c r="G12943" s="489"/>
      <c r="H12943" s="489"/>
      <c r="I12943" s="562"/>
      <c r="J12943" s="492"/>
      <c r="K12943" s="458"/>
    </row>
    <row r="12944" spans="1:11">
      <c r="A12944" s="450"/>
      <c r="B12944" s="1670" t="s">
        <v>138</v>
      </c>
      <c r="C12944" s="1670"/>
      <c r="D12944" s="1670"/>
      <c r="E12944" s="1670"/>
      <c r="F12944" s="1670"/>
      <c r="G12944" s="1670"/>
      <c r="H12944" s="1670"/>
      <c r="I12944" s="1670"/>
      <c r="J12944" s="501">
        <f>SUM(J12942:J12943)</f>
        <v>0</v>
      </c>
      <c r="K12944" s="458"/>
    </row>
    <row r="12945" spans="1:11">
      <c r="A12945" s="450"/>
      <c r="B12945" s="567"/>
      <c r="C12945" s="511"/>
      <c r="D12945" s="511"/>
      <c r="E12945" s="568"/>
      <c r="F12945" s="569"/>
      <c r="G12945" s="570"/>
      <c r="H12945" s="570"/>
      <c r="I12945" s="571"/>
      <c r="J12945" s="572"/>
      <c r="K12945" s="458"/>
    </row>
    <row r="12946" spans="1:11">
      <c r="A12946" s="450"/>
      <c r="B12946" s="573" t="s">
        <v>1127</v>
      </c>
      <c r="C12946" s="573"/>
      <c r="D12946" s="550"/>
      <c r="E12946" s="523"/>
      <c r="F12946" s="523"/>
      <c r="G12946" s="523"/>
      <c r="H12946" s="574"/>
      <c r="I12946" s="575"/>
      <c r="J12946" s="639">
        <f>(J12932+J12939+J12944)/E12932</f>
        <v>5.4501711808363646</v>
      </c>
      <c r="K12946" s="458"/>
    </row>
    <row r="12947" spans="1:11">
      <c r="A12947" s="450"/>
      <c r="B12947" s="553"/>
      <c r="C12947" s="526"/>
      <c r="D12947" s="526"/>
      <c r="E12947" s="554"/>
      <c r="F12947" s="555"/>
      <c r="G12947" s="506"/>
      <c r="H12947" s="506"/>
      <c r="I12947" s="529"/>
      <c r="J12947" s="576"/>
      <c r="K12947" s="458"/>
    </row>
    <row r="12948" spans="1:11" ht="20.399999999999999">
      <c r="A12948" s="450"/>
      <c r="B12948" s="1667" t="s">
        <v>1128</v>
      </c>
      <c r="C12948" s="1668"/>
      <c r="D12948" s="1668"/>
      <c r="E12948" s="1668"/>
      <c r="F12948" s="1669"/>
      <c r="G12948" s="556" t="s">
        <v>494</v>
      </c>
      <c r="H12948" s="506" t="s">
        <v>1126</v>
      </c>
      <c r="I12948" s="557" t="s">
        <v>1115</v>
      </c>
      <c r="J12948" s="509" t="s">
        <v>482</v>
      </c>
      <c r="K12948" s="458"/>
    </row>
    <row r="12949" spans="1:11">
      <c r="A12949" s="450"/>
      <c r="B12949" s="558" t="s">
        <v>1715</v>
      </c>
      <c r="C12949" s="559"/>
      <c r="D12949" s="560"/>
      <c r="E12949" s="560"/>
      <c r="F12949" s="561"/>
      <c r="G12949" s="489">
        <v>1</v>
      </c>
      <c r="H12949" s="489" t="s">
        <v>1126</v>
      </c>
      <c r="I12949" s="562">
        <v>1.41</v>
      </c>
      <c r="J12949" s="492">
        <f t="shared" ref="J12949:J12950" si="368">G12949*I12949</f>
        <v>1.41</v>
      </c>
      <c r="K12949" s="458"/>
    </row>
    <row r="12950" spans="1:11">
      <c r="A12950" s="450"/>
      <c r="B12950" s="563" t="s">
        <v>1478</v>
      </c>
      <c r="C12950" s="564"/>
      <c r="D12950" s="565"/>
      <c r="E12950" s="565"/>
      <c r="F12950" s="566"/>
      <c r="G12950" s="489">
        <v>7.4189999999999998E-4</v>
      </c>
      <c r="H12950" s="489" t="s">
        <v>1205</v>
      </c>
      <c r="I12950" s="562">
        <v>617.16</v>
      </c>
      <c r="J12950" s="492">
        <f t="shared" si="368"/>
        <v>0.45787100399999997</v>
      </c>
      <c r="K12950" s="458"/>
    </row>
    <row r="12951" spans="1:11">
      <c r="A12951" s="450"/>
      <c r="B12951" s="563"/>
      <c r="C12951" s="564"/>
      <c r="D12951" s="565"/>
      <c r="E12951" s="565"/>
      <c r="F12951" s="566"/>
      <c r="G12951" s="489"/>
      <c r="H12951" s="489"/>
      <c r="I12951" s="743"/>
      <c r="J12951" s="492"/>
      <c r="K12951" s="458"/>
    </row>
    <row r="12952" spans="1:11">
      <c r="A12952" s="450"/>
      <c r="B12952" s="563"/>
      <c r="C12952" s="564"/>
      <c r="D12952" s="565"/>
      <c r="E12952" s="565"/>
      <c r="F12952" s="566"/>
      <c r="G12952" s="489"/>
      <c r="H12952" s="489"/>
      <c r="I12952" s="743"/>
      <c r="J12952" s="492"/>
      <c r="K12952" s="458"/>
    </row>
    <row r="12953" spans="1:11">
      <c r="A12953" s="450"/>
      <c r="B12953" s="581"/>
      <c r="C12953" s="523"/>
      <c r="D12953" s="523"/>
      <c r="E12953" s="582"/>
      <c r="F12953" s="583"/>
      <c r="G12953" s="532"/>
      <c r="H12953" s="532"/>
      <c r="I12953" s="524" t="s">
        <v>138</v>
      </c>
      <c r="J12953" s="501">
        <f>SUM(J12949:J12952)</f>
        <v>1.8678710039999999</v>
      </c>
      <c r="K12953" s="458"/>
    </row>
    <row r="12954" spans="1:11">
      <c r="A12954" s="450"/>
      <c r="B12954" s="584"/>
      <c r="C12954" s="523"/>
      <c r="D12954" s="523"/>
      <c r="E12954" s="582"/>
      <c r="F12954" s="583"/>
      <c r="G12954" s="532"/>
      <c r="H12954" s="532"/>
      <c r="I12954" s="524"/>
      <c r="J12954" s="582"/>
      <c r="K12954" s="458"/>
    </row>
    <row r="12955" spans="1:11" ht="20.399999999999999">
      <c r="A12955" s="450"/>
      <c r="B12955" s="1667" t="s">
        <v>1141</v>
      </c>
      <c r="C12955" s="1668"/>
      <c r="D12955" s="1668"/>
      <c r="E12955" s="1668"/>
      <c r="F12955" s="1669"/>
      <c r="G12955" s="587" t="s">
        <v>494</v>
      </c>
      <c r="H12955" s="506" t="s">
        <v>1115</v>
      </c>
      <c r="I12955" s="557"/>
      <c r="J12955" s="509" t="s">
        <v>482</v>
      </c>
      <c r="K12955" s="458"/>
    </row>
    <row r="12956" spans="1:11">
      <c r="A12956" s="450"/>
      <c r="B12956" s="1654"/>
      <c r="C12956" s="1655"/>
      <c r="D12956" s="1655"/>
      <c r="E12956" s="1655"/>
      <c r="F12956" s="1656"/>
      <c r="G12956" s="489"/>
      <c r="H12956" s="1657"/>
      <c r="I12956" s="1658"/>
      <c r="J12956" s="492"/>
      <c r="K12956" s="458"/>
    </row>
    <row r="12957" spans="1:11">
      <c r="A12957" s="450"/>
      <c r="B12957" s="1659"/>
      <c r="C12957" s="1660"/>
      <c r="D12957" s="1660"/>
      <c r="E12957" s="1660"/>
      <c r="F12957" s="1661"/>
      <c r="G12957" s="496"/>
      <c r="H12957" s="1662"/>
      <c r="I12957" s="1663"/>
      <c r="J12957" s="492"/>
      <c r="K12957" s="458"/>
    </row>
    <row r="12958" spans="1:11">
      <c r="A12958" s="450"/>
      <c r="B12958" s="581"/>
      <c r="C12958" s="523"/>
      <c r="D12958" s="523"/>
      <c r="E12958" s="582"/>
      <c r="F12958" s="583"/>
      <c r="G12958" s="532"/>
      <c r="H12958" s="532"/>
      <c r="I12958" s="524" t="s">
        <v>138</v>
      </c>
      <c r="J12958" s="501">
        <f>SUM(J12956:J12957)</f>
        <v>0</v>
      </c>
      <c r="K12958" s="458"/>
    </row>
    <row r="12959" spans="1:11">
      <c r="A12959" s="450"/>
      <c r="B12959" s="523"/>
      <c r="C12959" s="523"/>
      <c r="D12959" s="523"/>
      <c r="E12959" s="523"/>
      <c r="F12959" s="523"/>
      <c r="G12959" s="523"/>
      <c r="H12959" s="523"/>
      <c r="I12959" s="524"/>
      <c r="J12959" s="523"/>
      <c r="K12959" s="458"/>
    </row>
    <row r="12960" spans="1:11">
      <c r="A12960" s="450"/>
      <c r="B12960" s="1645" t="s">
        <v>1142</v>
      </c>
      <c r="C12960" s="1646"/>
      <c r="D12960" s="1646"/>
      <c r="E12960" s="1646"/>
      <c r="F12960" s="1646"/>
      <c r="G12960" s="1646"/>
      <c r="H12960" s="1646"/>
      <c r="I12960" s="1647"/>
      <c r="J12960" s="573">
        <f>J12958+J12953+J12946</f>
        <v>7.318042184836365</v>
      </c>
      <c r="K12960" s="458"/>
    </row>
    <row r="12961" spans="1:11">
      <c r="A12961" s="450"/>
      <c r="B12961" s="523"/>
      <c r="C12961" s="523"/>
      <c r="D12961" s="523"/>
      <c r="E12961" s="523"/>
      <c r="F12961" s="523"/>
      <c r="G12961" s="523"/>
      <c r="H12961" s="523"/>
      <c r="I12961" s="524"/>
      <c r="J12961" s="523"/>
      <c r="K12961" s="458"/>
    </row>
    <row r="12962" spans="1:11">
      <c r="A12962" s="450"/>
      <c r="B12962" s="1645" t="s">
        <v>1143</v>
      </c>
      <c r="C12962" s="1646"/>
      <c r="D12962" s="1646"/>
      <c r="E12962" s="1646"/>
      <c r="F12962" s="1646"/>
      <c r="G12962" s="1646"/>
      <c r="H12962" s="1646"/>
      <c r="I12962" s="1647"/>
      <c r="J12962" s="501">
        <f>J12960*0</f>
        <v>0</v>
      </c>
      <c r="K12962" s="458"/>
    </row>
    <row r="12963" spans="1:11">
      <c r="A12963" s="450"/>
      <c r="B12963" s="523"/>
      <c r="C12963" s="523"/>
      <c r="D12963" s="523"/>
      <c r="E12963" s="523"/>
      <c r="F12963" s="523"/>
      <c r="G12963" s="523"/>
      <c r="H12963" s="523"/>
      <c r="I12963" s="524"/>
      <c r="J12963" s="523"/>
      <c r="K12963" s="458"/>
    </row>
    <row r="12964" spans="1:11">
      <c r="A12964" s="450"/>
      <c r="B12964" s="1645" t="s">
        <v>1144</v>
      </c>
      <c r="C12964" s="1646"/>
      <c r="D12964" s="1646"/>
      <c r="E12964" s="1646"/>
      <c r="F12964" s="1646"/>
      <c r="G12964" s="1646"/>
      <c r="H12964" s="1646"/>
      <c r="I12964" s="1647"/>
      <c r="J12964" s="573">
        <f>J12960+J12962</f>
        <v>7.318042184836365</v>
      </c>
      <c r="K12964" s="458"/>
    </row>
    <row r="12965" spans="1:11">
      <c r="A12965" s="450"/>
      <c r="B12965" s="511"/>
      <c r="C12965" s="511"/>
      <c r="D12965" s="511"/>
      <c r="E12965" s="511"/>
      <c r="F12965" s="511"/>
      <c r="G12965" s="511"/>
      <c r="H12965" s="511"/>
      <c r="I12965" s="571"/>
      <c r="J12965" s="511"/>
      <c r="K12965" s="458"/>
    </row>
    <row r="12966" spans="1:11">
      <c r="A12966" s="450"/>
      <c r="B12966" s="589"/>
      <c r="C12966" s="559"/>
      <c r="D12966" s="559"/>
      <c r="E12966" s="559"/>
      <c r="F12966" s="559"/>
      <c r="G12966" s="559"/>
      <c r="H12966" s="559"/>
      <c r="I12966" s="559"/>
      <c r="J12966" s="590"/>
      <c r="K12966" s="458"/>
    </row>
    <row r="12967" spans="1:11">
      <c r="A12967" s="450"/>
      <c r="B12967" s="591"/>
      <c r="C12967" s="592"/>
      <c r="D12967" s="593"/>
      <c r="E12967" s="593"/>
      <c r="F12967" s="594" t="s">
        <v>1119</v>
      </c>
      <c r="G12967" s="595" t="s">
        <v>1119</v>
      </c>
      <c r="H12967" s="592"/>
      <c r="I12967" s="592"/>
      <c r="J12967" s="596"/>
      <c r="K12967" s="458"/>
    </row>
    <row r="12968" spans="1:11">
      <c r="A12968" s="450"/>
      <c r="B12968" s="459"/>
      <c r="C12968" s="459"/>
      <c r="D12968" s="459"/>
      <c r="E12968" s="459"/>
      <c r="F12968" s="459"/>
      <c r="G12968" s="459"/>
      <c r="H12968" s="459"/>
      <c r="I12968" s="459"/>
      <c r="J12968" s="459"/>
      <c r="K12968" s="458"/>
    </row>
    <row r="12969" spans="1:11">
      <c r="A12969" s="450"/>
      <c r="B12969" s="597"/>
      <c r="C12969" s="598"/>
      <c r="D12969" s="598"/>
      <c r="E12969" s="598"/>
      <c r="F12969" s="599"/>
      <c r="G12969" s="600" t="s">
        <v>482</v>
      </c>
      <c r="H12969" s="502"/>
      <c r="I12969" s="502"/>
      <c r="J12969" s="505"/>
      <c r="K12969" s="458"/>
    </row>
    <row r="12970" spans="1:11">
      <c r="A12970" s="450"/>
      <c r="B12970" s="601"/>
      <c r="C12970" s="602"/>
      <c r="D12970" s="602"/>
      <c r="E12970" s="602"/>
      <c r="F12970" s="603"/>
      <c r="G12970" s="1648" t="s">
        <v>1145</v>
      </c>
      <c r="H12970" s="1649"/>
      <c r="I12970" s="1649"/>
      <c r="J12970" s="1650"/>
      <c r="K12970" s="458"/>
    </row>
    <row r="12971" spans="1:11">
      <c r="A12971" s="450"/>
      <c r="B12971" s="604"/>
      <c r="C12971" s="605"/>
      <c r="D12971" s="605"/>
      <c r="E12971" s="605"/>
      <c r="F12971" s="606"/>
      <c r="G12971" s="607"/>
      <c r="H12971" s="1651"/>
      <c r="I12971" s="1652"/>
      <c r="J12971" s="1653"/>
      <c r="K12971" s="458"/>
    </row>
    <row r="12972" spans="1:11" ht="15" thickBot="1">
      <c r="A12972" s="608"/>
      <c r="B12972" s="609"/>
      <c r="C12972" s="609"/>
      <c r="D12972" s="609"/>
      <c r="E12972" s="609"/>
      <c r="F12972" s="609"/>
      <c r="G12972" s="609"/>
      <c r="H12972" s="609"/>
      <c r="I12972" s="609"/>
      <c r="J12972" s="609"/>
      <c r="K12972" s="610"/>
    </row>
    <row r="12973" spans="1:11">
      <c r="A12973" s="447"/>
      <c r="B12973" s="448"/>
      <c r="C12973" s="448"/>
      <c r="D12973" s="448"/>
      <c r="E12973" s="448"/>
      <c r="F12973" s="448"/>
      <c r="G12973" s="448"/>
      <c r="H12973" s="448"/>
      <c r="I12973" s="448"/>
      <c r="J12973" s="448"/>
      <c r="K12973" s="449"/>
    </row>
    <row r="12974" spans="1:11">
      <c r="A12974" s="450"/>
      <c r="B12974" s="451" t="s">
        <v>141</v>
      </c>
      <c r="C12974" s="452"/>
      <c r="D12974" s="453" t="s">
        <v>1105</v>
      </c>
      <c r="E12974" s="454"/>
      <c r="F12974" s="455"/>
      <c r="G12974" s="455"/>
      <c r="H12974" s="456"/>
      <c r="I12974" s="456"/>
      <c r="J12974" s="457"/>
      <c r="K12974" s="458"/>
    </row>
    <row r="12975" spans="1:11">
      <c r="A12975" s="450"/>
      <c r="B12975" s="459"/>
      <c r="C12975" s="459"/>
      <c r="D12975" s="459"/>
      <c r="E12975" s="459"/>
      <c r="F12975" s="459"/>
      <c r="G12975" s="459"/>
      <c r="H12975" s="459"/>
      <c r="I12975" s="459"/>
      <c r="J12975" s="459"/>
      <c r="K12975" s="458"/>
    </row>
    <row r="12976" spans="1:11">
      <c r="A12976" s="450"/>
      <c r="B12976" s="460" t="s">
        <v>1106</v>
      </c>
      <c r="C12976" s="461" t="s">
        <v>1107</v>
      </c>
      <c r="D12976" s="1671" t="s">
        <v>198</v>
      </c>
      <c r="E12976" s="1672"/>
      <c r="F12976" s="1672"/>
      <c r="G12976" s="1672"/>
      <c r="H12976" s="1672"/>
      <c r="I12976" s="1673"/>
      <c r="J12976" s="462" t="s">
        <v>1108</v>
      </c>
      <c r="K12976" s="458"/>
    </row>
    <row r="12977" spans="1:11">
      <c r="A12977" s="450"/>
      <c r="B12977" s="463"/>
      <c r="C12977" s="464"/>
      <c r="D12977" s="1674" t="e">
        <v>#REF!</v>
      </c>
      <c r="E12977" s="1675"/>
      <c r="F12977" s="1675"/>
      <c r="G12977" s="1675"/>
      <c r="H12977" s="1675"/>
      <c r="I12977" s="1676"/>
      <c r="J12977" s="468" t="str">
        <f>F12994</f>
        <v>m2</v>
      </c>
      <c r="K12977" s="458"/>
    </row>
    <row r="12978" spans="1:11">
      <c r="A12978" s="450"/>
      <c r="B12978" s="469"/>
      <c r="C12978" s="469"/>
      <c r="D12978" s="469"/>
      <c r="E12978" s="469"/>
      <c r="F12978" s="469"/>
      <c r="G12978" s="469"/>
      <c r="H12978" s="469"/>
      <c r="I12978" s="470"/>
      <c r="J12978" s="471"/>
      <c r="K12978" s="458"/>
    </row>
    <row r="12979" spans="1:11">
      <c r="A12979" s="450"/>
      <c r="B12979" s="1648" t="s">
        <v>1111</v>
      </c>
      <c r="C12979" s="1650"/>
      <c r="D12979" s="1679" t="s">
        <v>873</v>
      </c>
      <c r="E12979" s="1681" t="s">
        <v>1112</v>
      </c>
      <c r="F12979" s="472" t="s">
        <v>1113</v>
      </c>
      <c r="G12979" s="473"/>
      <c r="H12979" s="472" t="s">
        <v>1114</v>
      </c>
      <c r="I12979" s="473"/>
      <c r="J12979" s="474" t="s">
        <v>1115</v>
      </c>
      <c r="K12979" s="458"/>
    </row>
    <row r="12980" spans="1:11">
      <c r="A12980" s="450"/>
      <c r="B12980" s="1677"/>
      <c r="C12980" s="1678"/>
      <c r="D12980" s="1680"/>
      <c r="E12980" s="1682"/>
      <c r="F12980" s="475" t="s">
        <v>1116</v>
      </c>
      <c r="G12980" s="475" t="s">
        <v>1117</v>
      </c>
      <c r="H12980" s="475" t="s">
        <v>1116</v>
      </c>
      <c r="I12980" s="476" t="s">
        <v>1117</v>
      </c>
      <c r="J12980" s="477" t="s">
        <v>1118</v>
      </c>
      <c r="K12980" s="458"/>
    </row>
    <row r="12981" spans="1:11">
      <c r="A12981" s="450"/>
      <c r="B12981" s="486"/>
      <c r="C12981" s="487"/>
      <c r="D12981" s="488"/>
      <c r="E12981" s="489"/>
      <c r="F12981" s="489"/>
      <c r="G12981" s="489"/>
      <c r="H12981" s="490"/>
      <c r="I12981" s="491"/>
      <c r="J12981" s="492"/>
      <c r="K12981" s="458"/>
    </row>
    <row r="12982" spans="1:11">
      <c r="A12982" s="450"/>
      <c r="B12982" s="486"/>
      <c r="C12982" s="487"/>
      <c r="D12982" s="488"/>
      <c r="E12982" s="489"/>
      <c r="F12982" s="489"/>
      <c r="G12982" s="489"/>
      <c r="H12982" s="490"/>
      <c r="I12982" s="491"/>
      <c r="J12982" s="492">
        <f>H12982*F12982*E12982+I12982*G12982*E12982</f>
        <v>0</v>
      </c>
      <c r="K12982" s="458"/>
    </row>
    <row r="12983" spans="1:11">
      <c r="A12983" s="450"/>
      <c r="B12983" s="493"/>
      <c r="C12983" s="494"/>
      <c r="D12983" s="495"/>
      <c r="E12983" s="496"/>
      <c r="F12983" s="496"/>
      <c r="G12983" s="496"/>
      <c r="H12983" s="497"/>
      <c r="I12983" s="498"/>
      <c r="J12983" s="492">
        <f>H12983*F12983*E12983+I12983*G12983*E12983</f>
        <v>0</v>
      </c>
      <c r="K12983" s="458"/>
    </row>
    <row r="12984" spans="1:11">
      <c r="A12984" s="450"/>
      <c r="B12984" s="499" t="s">
        <v>1119</v>
      </c>
      <c r="C12984" s="469"/>
      <c r="D12984" s="469"/>
      <c r="E12984" s="469"/>
      <c r="F12984" s="469"/>
      <c r="G12984" s="469"/>
      <c r="H12984" s="469"/>
      <c r="I12984" s="500" t="s">
        <v>138</v>
      </c>
      <c r="J12984" s="501">
        <f>SUM(J12981:J12983)</f>
        <v>0</v>
      </c>
      <c r="K12984" s="458"/>
    </row>
    <row r="12985" spans="1:11">
      <c r="A12985" s="450"/>
      <c r="B12985" s="502"/>
      <c r="C12985" s="502"/>
      <c r="D12985" s="502"/>
      <c r="E12985" s="502"/>
      <c r="F12985" s="502"/>
      <c r="G12985" s="502"/>
      <c r="H12985" s="502"/>
      <c r="I12985" s="503"/>
      <c r="J12985" s="504"/>
      <c r="K12985" s="458"/>
    </row>
    <row r="12986" spans="1:11" ht="20.399999999999999">
      <c r="A12986" s="450"/>
      <c r="B12986" s="1664" t="s">
        <v>1120</v>
      </c>
      <c r="C12986" s="1665"/>
      <c r="D12986" s="1665"/>
      <c r="E12986" s="1666"/>
      <c r="F12986" s="505" t="s">
        <v>873</v>
      </c>
      <c r="G12986" s="506"/>
      <c r="H12986" s="507" t="s">
        <v>560</v>
      </c>
      <c r="I12986" s="508" t="s">
        <v>1121</v>
      </c>
      <c r="J12986" s="509" t="s">
        <v>1122</v>
      </c>
      <c r="K12986" s="458"/>
    </row>
    <row r="12987" spans="1:11">
      <c r="A12987" s="450"/>
      <c r="B12987" s="510"/>
      <c r="C12987" s="511"/>
      <c r="D12987" s="512"/>
      <c r="E12987" s="513"/>
      <c r="F12987" s="514"/>
      <c r="G12987" s="515"/>
      <c r="H12987" s="516"/>
      <c r="I12987" s="484"/>
      <c r="J12987" s="485"/>
      <c r="K12987" s="458"/>
    </row>
    <row r="12988" spans="1:11">
      <c r="A12988" s="450"/>
      <c r="B12988" s="517"/>
      <c r="C12988" s="518"/>
      <c r="D12988" s="459"/>
      <c r="E12988" s="487"/>
      <c r="F12988" s="488"/>
      <c r="G12988" s="519"/>
      <c r="H12988" s="520"/>
      <c r="I12988" s="521"/>
      <c r="J12988" s="492"/>
      <c r="K12988" s="458"/>
    </row>
    <row r="12989" spans="1:11">
      <c r="A12989" s="450"/>
      <c r="B12989" s="517"/>
      <c r="C12989" s="518"/>
      <c r="D12989" s="459"/>
      <c r="E12989" s="487"/>
      <c r="F12989" s="488"/>
      <c r="G12989" s="519"/>
      <c r="H12989" s="520"/>
      <c r="I12989" s="521"/>
      <c r="J12989" s="492"/>
      <c r="K12989" s="458"/>
    </row>
    <row r="12990" spans="1:11">
      <c r="A12990" s="450"/>
      <c r="B12990" s="517" t="s">
        <v>741</v>
      </c>
      <c r="C12990" s="518"/>
      <c r="D12990" s="459"/>
      <c r="E12990" s="487"/>
      <c r="F12990" s="488"/>
      <c r="G12990" s="519"/>
      <c r="H12990" s="520">
        <v>0.65</v>
      </c>
      <c r="I12990" s="521">
        <f>VLOOKUP(B12990,'MÃO DE OBRA'!$A:$E,5,FALSE)/220</f>
        <v>14.214</v>
      </c>
      <c r="J12990" s="492">
        <f t="shared" ref="J12990" si="369">H12990*I12990</f>
        <v>9.2391000000000005</v>
      </c>
      <c r="K12990" s="458"/>
    </row>
    <row r="12991" spans="1:11">
      <c r="A12991" s="450"/>
      <c r="B12991" s="517"/>
      <c r="C12991" s="518"/>
      <c r="D12991" s="459"/>
      <c r="E12991" s="487"/>
      <c r="F12991" s="488"/>
      <c r="G12991" s="519"/>
      <c r="H12991" s="520"/>
      <c r="I12991" s="521"/>
      <c r="J12991" s="492"/>
      <c r="K12991" s="458"/>
    </row>
    <row r="12992" spans="1:11">
      <c r="A12992" s="450"/>
      <c r="B12992" s="499" t="s">
        <v>1119</v>
      </c>
      <c r="C12992" s="502"/>
      <c r="D12992" s="502"/>
      <c r="E12992" s="502"/>
      <c r="F12992" s="502"/>
      <c r="G12992" s="502"/>
      <c r="H12992" s="502"/>
      <c r="I12992" s="522" t="s">
        <v>138</v>
      </c>
      <c r="J12992" s="501">
        <f>SUM(J12987:J12991)</f>
        <v>9.2391000000000005</v>
      </c>
      <c r="K12992" s="458"/>
    </row>
    <row r="12993" spans="1:11">
      <c r="A12993" s="450"/>
      <c r="B12993" s="523"/>
      <c r="C12993" s="523"/>
      <c r="D12993" s="523"/>
      <c r="E12993" s="523"/>
      <c r="F12993" s="523"/>
      <c r="G12993" s="523"/>
      <c r="H12993" s="523"/>
      <c r="I12993" s="524"/>
      <c r="J12993" s="523"/>
      <c r="K12993" s="458"/>
    </row>
    <row r="12994" spans="1:11">
      <c r="A12994" s="450"/>
      <c r="B12994" s="525" t="s">
        <v>1123</v>
      </c>
      <c r="C12994" s="526"/>
      <c r="D12994" s="523"/>
      <c r="E12994" s="527">
        <v>1</v>
      </c>
      <c r="F12994" s="528" t="s">
        <v>1130</v>
      </c>
      <c r="G12994" s="506"/>
      <c r="H12994" s="506"/>
      <c r="I12994" s="529" t="s">
        <v>1124</v>
      </c>
      <c r="J12994" s="501">
        <f>J12984+J12992</f>
        <v>9.2391000000000005</v>
      </c>
      <c r="K12994" s="458"/>
    </row>
    <row r="12995" spans="1:11">
      <c r="A12995" s="450"/>
      <c r="B12995" s="530"/>
      <c r="C12995" s="523"/>
      <c r="D12995" s="523"/>
      <c r="E12995" s="531"/>
      <c r="F12995" s="532"/>
      <c r="G12995" s="532"/>
      <c r="H12995" s="532"/>
      <c r="I12995" s="524"/>
      <c r="J12995" s="523"/>
      <c r="K12995" s="458"/>
    </row>
    <row r="12996" spans="1:11" ht="20.399999999999999">
      <c r="A12996" s="450"/>
      <c r="B12996" s="1667" t="s">
        <v>481</v>
      </c>
      <c r="C12996" s="1668"/>
      <c r="D12996" s="1668"/>
      <c r="E12996" s="1669"/>
      <c r="F12996" s="533" t="s">
        <v>873</v>
      </c>
      <c r="G12996" s="534" t="s">
        <v>493</v>
      </c>
      <c r="H12996" s="507" t="s">
        <v>1115</v>
      </c>
      <c r="I12996" s="535" t="s">
        <v>480</v>
      </c>
      <c r="J12996" s="536" t="s">
        <v>482</v>
      </c>
      <c r="K12996" s="458"/>
    </row>
    <row r="12997" spans="1:11">
      <c r="A12997" s="450"/>
      <c r="B12997" s="537"/>
      <c r="C12997" s="518"/>
      <c r="D12997" s="518"/>
      <c r="E12997" s="487"/>
      <c r="F12997" s="540"/>
      <c r="G12997" s="541"/>
      <c r="H12997" s="547"/>
      <c r="I12997" s="543"/>
      <c r="J12997" s="492"/>
      <c r="K12997" s="458"/>
    </row>
    <row r="12998" spans="1:11">
      <c r="A12998" s="450"/>
      <c r="B12998" s="537"/>
      <c r="C12998" s="518"/>
      <c r="D12998" s="518"/>
      <c r="E12998" s="487"/>
      <c r="F12998" s="540"/>
      <c r="G12998" s="541"/>
      <c r="H12998" s="547"/>
      <c r="I12998" s="543"/>
      <c r="J12998" s="492"/>
      <c r="K12998" s="458"/>
    </row>
    <row r="12999" spans="1:11">
      <c r="A12999" s="450"/>
      <c r="B12999" s="517"/>
      <c r="C12999" s="518"/>
      <c r="D12999" s="518"/>
      <c r="E12999" s="487"/>
      <c r="F12999" s="488"/>
      <c r="G12999" s="546"/>
      <c r="H12999" s="547"/>
      <c r="I12999" s="543"/>
      <c r="J12999" s="492">
        <f>H12999*I12999*E12981*F12981</f>
        <v>0</v>
      </c>
      <c r="K12999" s="458"/>
    </row>
    <row r="13000" spans="1:11">
      <c r="A13000" s="450"/>
      <c r="B13000" s="517"/>
      <c r="C13000" s="526"/>
      <c r="D13000" s="526"/>
      <c r="E13000" s="494"/>
      <c r="F13000" s="488"/>
      <c r="G13000" s="468"/>
      <c r="H13000" s="547"/>
      <c r="I13000" s="548"/>
      <c r="J13000" s="492">
        <f>H13000*I13000*E12982*F12982</f>
        <v>0</v>
      </c>
      <c r="K13000" s="458"/>
    </row>
    <row r="13001" spans="1:11">
      <c r="A13001" s="450"/>
      <c r="B13001" s="550" t="s">
        <v>1119</v>
      </c>
      <c r="C13001" s="526"/>
      <c r="D13001" s="526"/>
      <c r="E13001" s="526"/>
      <c r="F13001" s="523"/>
      <c r="G13001" s="526"/>
      <c r="H13001" s="551"/>
      <c r="I13001" s="552" t="s">
        <v>138</v>
      </c>
      <c r="J13001" s="501">
        <f>SUM(J12997:J13000)</f>
        <v>0</v>
      </c>
      <c r="K13001" s="458"/>
    </row>
    <row r="13002" spans="1:11">
      <c r="A13002" s="450"/>
      <c r="B13002" s="553"/>
      <c r="C13002" s="526"/>
      <c r="D13002" s="526"/>
      <c r="E13002" s="554"/>
      <c r="F13002" s="555"/>
      <c r="G13002" s="506"/>
      <c r="H13002" s="506"/>
      <c r="I13002" s="529"/>
      <c r="J13002" s="554"/>
      <c r="K13002" s="458"/>
    </row>
    <row r="13003" spans="1:11" ht="20.399999999999999">
      <c r="A13003" s="450"/>
      <c r="B13003" s="1667" t="s">
        <v>1125</v>
      </c>
      <c r="C13003" s="1668"/>
      <c r="D13003" s="1668"/>
      <c r="E13003" s="1668"/>
      <c r="F13003" s="1669"/>
      <c r="G13003" s="556" t="s">
        <v>494</v>
      </c>
      <c r="H13003" s="506" t="s">
        <v>1126</v>
      </c>
      <c r="I13003" s="557" t="s">
        <v>1115</v>
      </c>
      <c r="J13003" s="509" t="s">
        <v>482</v>
      </c>
      <c r="K13003" s="458"/>
    </row>
    <row r="13004" spans="1:11">
      <c r="A13004" s="450"/>
      <c r="B13004" s="558"/>
      <c r="C13004" s="559"/>
      <c r="D13004" s="560"/>
      <c r="E13004" s="560"/>
      <c r="F13004" s="561"/>
      <c r="G13004" s="489"/>
      <c r="H13004" s="489"/>
      <c r="I13004" s="562"/>
      <c r="J13004" s="492"/>
      <c r="K13004" s="458"/>
    </row>
    <row r="13005" spans="1:11">
      <c r="A13005" s="450"/>
      <c r="B13005" s="563"/>
      <c r="C13005" s="564"/>
      <c r="D13005" s="565"/>
      <c r="E13005" s="565"/>
      <c r="F13005" s="566"/>
      <c r="G13005" s="489"/>
      <c r="H13005" s="489"/>
      <c r="I13005" s="562"/>
      <c r="J13005" s="492"/>
      <c r="K13005" s="458"/>
    </row>
    <row r="13006" spans="1:11">
      <c r="A13006" s="450"/>
      <c r="B13006" s="1670" t="s">
        <v>138</v>
      </c>
      <c r="C13006" s="1670"/>
      <c r="D13006" s="1670"/>
      <c r="E13006" s="1670"/>
      <c r="F13006" s="1670"/>
      <c r="G13006" s="1670"/>
      <c r="H13006" s="1670"/>
      <c r="I13006" s="1670"/>
      <c r="J13006" s="501">
        <f>SUM(J13004:J13005)</f>
        <v>0</v>
      </c>
      <c r="K13006" s="458"/>
    </row>
    <row r="13007" spans="1:11">
      <c r="A13007" s="450"/>
      <c r="B13007" s="567"/>
      <c r="C13007" s="511"/>
      <c r="D13007" s="511"/>
      <c r="E13007" s="568"/>
      <c r="F13007" s="569"/>
      <c r="G13007" s="570"/>
      <c r="H13007" s="570"/>
      <c r="I13007" s="571"/>
      <c r="J13007" s="572"/>
      <c r="K13007" s="458"/>
    </row>
    <row r="13008" spans="1:11">
      <c r="A13008" s="450"/>
      <c r="B13008" s="573" t="s">
        <v>1127</v>
      </c>
      <c r="C13008" s="573"/>
      <c r="D13008" s="550"/>
      <c r="E13008" s="523"/>
      <c r="F13008" s="523"/>
      <c r="G13008" s="523"/>
      <c r="H13008" s="574"/>
      <c r="I13008" s="575"/>
      <c r="J13008" s="639">
        <f>(J12994+J13001+J13006)/E12994</f>
        <v>9.2391000000000005</v>
      </c>
      <c r="K13008" s="458"/>
    </row>
    <row r="13009" spans="1:11">
      <c r="A13009" s="450"/>
      <c r="B13009" s="553"/>
      <c r="C13009" s="526"/>
      <c r="D13009" s="526"/>
      <c r="E13009" s="554"/>
      <c r="F13009" s="555"/>
      <c r="G13009" s="506"/>
      <c r="H13009" s="506"/>
      <c r="I13009" s="529"/>
      <c r="J13009" s="576"/>
      <c r="K13009" s="458"/>
    </row>
    <row r="13010" spans="1:11" ht="20.399999999999999">
      <c r="A13010" s="450"/>
      <c r="B13010" s="1667" t="s">
        <v>1128</v>
      </c>
      <c r="C13010" s="1668"/>
      <c r="D13010" s="1668"/>
      <c r="E13010" s="1668"/>
      <c r="F13010" s="1669"/>
      <c r="G13010" s="556" t="s">
        <v>494</v>
      </c>
      <c r="H13010" s="506" t="s">
        <v>1126</v>
      </c>
      <c r="I13010" s="557" t="s">
        <v>1115</v>
      </c>
      <c r="J13010" s="509" t="s">
        <v>482</v>
      </c>
      <c r="K13010" s="458"/>
    </row>
    <row r="13011" spans="1:11">
      <c r="A13011" s="450"/>
      <c r="B13011" s="558" t="s">
        <v>1716</v>
      </c>
      <c r="C13011" s="559"/>
      <c r="D13011" s="560"/>
      <c r="E13011" s="560"/>
      <c r="F13011" s="561"/>
      <c r="G13011" s="489">
        <v>0.05</v>
      </c>
      <c r="H13011" s="489" t="s">
        <v>1047</v>
      </c>
      <c r="I13011" s="562">
        <v>10.1</v>
      </c>
      <c r="J13011" s="492">
        <f>G13011*I13011</f>
        <v>0.505</v>
      </c>
      <c r="K13011" s="458"/>
    </row>
    <row r="13012" spans="1:11">
      <c r="A13012" s="450"/>
      <c r="B13012" s="563" t="s">
        <v>1717</v>
      </c>
      <c r="C13012" s="564"/>
      <c r="D13012" s="565"/>
      <c r="E13012" s="565"/>
      <c r="F13012" s="566"/>
      <c r="G13012" s="489">
        <v>0.1084</v>
      </c>
      <c r="H13012" s="489" t="s">
        <v>1047</v>
      </c>
      <c r="I13012" s="562">
        <v>8.91</v>
      </c>
      <c r="J13012" s="492">
        <f t="shared" ref="J13012:J13015" si="370">G13012*I13012</f>
        <v>0.96584400000000004</v>
      </c>
      <c r="K13012" s="458"/>
    </row>
    <row r="13013" spans="1:11">
      <c r="A13013" s="450"/>
      <c r="B13013" s="563" t="s">
        <v>1718</v>
      </c>
      <c r="C13013" s="564"/>
      <c r="D13013" s="565"/>
      <c r="E13013" s="565"/>
      <c r="F13013" s="566"/>
      <c r="G13013" s="489">
        <v>0.01</v>
      </c>
      <c r="H13013" s="489" t="s">
        <v>1140</v>
      </c>
      <c r="I13013" s="562">
        <v>9.7899999999999991</v>
      </c>
      <c r="J13013" s="492">
        <f t="shared" si="370"/>
        <v>9.7899999999999987E-2</v>
      </c>
      <c r="K13013" s="458"/>
    </row>
    <row r="13014" spans="1:11">
      <c r="A13014" s="450"/>
      <c r="B13014" s="563" t="s">
        <v>1557</v>
      </c>
      <c r="C13014" s="564"/>
      <c r="D13014" s="565"/>
      <c r="E13014" s="565"/>
      <c r="F13014" s="566"/>
      <c r="G13014" s="489">
        <v>8.0000000000000002E-3</v>
      </c>
      <c r="H13014" s="489" t="s">
        <v>1140</v>
      </c>
      <c r="I13014" s="743">
        <v>21.06</v>
      </c>
      <c r="J13014" s="492">
        <f t="shared" si="370"/>
        <v>0.16847999999999999</v>
      </c>
      <c r="K13014" s="458"/>
    </row>
    <row r="13015" spans="1:11">
      <c r="A13015" s="450"/>
      <c r="B13015" s="577" t="s">
        <v>1526</v>
      </c>
      <c r="C13015" s="578"/>
      <c r="D13015" s="579"/>
      <c r="E13015" s="579"/>
      <c r="F13015" s="580"/>
      <c r="G13015" s="489">
        <v>1.1904700000000001E-2</v>
      </c>
      <c r="H13015" s="489" t="s">
        <v>1047</v>
      </c>
      <c r="I13015" s="743">
        <v>14.01</v>
      </c>
      <c r="J13015" s="492">
        <f t="shared" si="370"/>
        <v>0.16678484700000001</v>
      </c>
      <c r="K13015" s="458"/>
    </row>
    <row r="13016" spans="1:11">
      <c r="A13016" s="450"/>
      <c r="B13016" s="581"/>
      <c r="C13016" s="523"/>
      <c r="D13016" s="523"/>
      <c r="E13016" s="582"/>
      <c r="F13016" s="583"/>
      <c r="G13016" s="532"/>
      <c r="H13016" s="532"/>
      <c r="I13016" s="524" t="s">
        <v>138</v>
      </c>
      <c r="J13016" s="501">
        <f>SUM(J13011:J13015)</f>
        <v>1.9040088470000001</v>
      </c>
      <c r="K13016" s="458"/>
    </row>
    <row r="13017" spans="1:11">
      <c r="A13017" s="450"/>
      <c r="B13017" s="584"/>
      <c r="C13017" s="523"/>
      <c r="D13017" s="523"/>
      <c r="E13017" s="582"/>
      <c r="F13017" s="583"/>
      <c r="G13017" s="532"/>
      <c r="H13017" s="532"/>
      <c r="I13017" s="524"/>
      <c r="J13017" s="582"/>
      <c r="K13017" s="458"/>
    </row>
    <row r="13018" spans="1:11" ht="20.399999999999999">
      <c r="A13018" s="450"/>
      <c r="B13018" s="1667" t="s">
        <v>1141</v>
      </c>
      <c r="C13018" s="1668"/>
      <c r="D13018" s="1668"/>
      <c r="E13018" s="1668"/>
      <c r="F13018" s="1669"/>
      <c r="G13018" s="587" t="s">
        <v>494</v>
      </c>
      <c r="H13018" s="506" t="s">
        <v>1115</v>
      </c>
      <c r="I13018" s="557"/>
      <c r="J13018" s="509" t="s">
        <v>482</v>
      </c>
      <c r="K13018" s="458"/>
    </row>
    <row r="13019" spans="1:11">
      <c r="A13019" s="450"/>
      <c r="B13019" s="1654"/>
      <c r="C13019" s="1655"/>
      <c r="D13019" s="1655"/>
      <c r="E13019" s="1655"/>
      <c r="F13019" s="1656"/>
      <c r="G13019" s="489"/>
      <c r="H13019" s="1657"/>
      <c r="I13019" s="1658"/>
      <c r="J13019" s="492"/>
      <c r="K13019" s="458"/>
    </row>
    <row r="13020" spans="1:11">
      <c r="A13020" s="450"/>
      <c r="B13020" s="1659"/>
      <c r="C13020" s="1660"/>
      <c r="D13020" s="1660"/>
      <c r="E13020" s="1660"/>
      <c r="F13020" s="1661"/>
      <c r="G13020" s="496"/>
      <c r="H13020" s="1662"/>
      <c r="I13020" s="1663"/>
      <c r="J13020" s="492"/>
      <c r="K13020" s="458"/>
    </row>
    <row r="13021" spans="1:11">
      <c r="A13021" s="450"/>
      <c r="B13021" s="581"/>
      <c r="C13021" s="523"/>
      <c r="D13021" s="523"/>
      <c r="E13021" s="582"/>
      <c r="F13021" s="583"/>
      <c r="G13021" s="532"/>
      <c r="H13021" s="532"/>
      <c r="I13021" s="524" t="s">
        <v>138</v>
      </c>
      <c r="J13021" s="501">
        <f>SUM(J13019:J13020)</f>
        <v>0</v>
      </c>
      <c r="K13021" s="458"/>
    </row>
    <row r="13022" spans="1:11">
      <c r="A13022" s="450"/>
      <c r="B13022" s="523"/>
      <c r="C13022" s="523"/>
      <c r="D13022" s="523"/>
      <c r="E13022" s="523"/>
      <c r="F13022" s="523"/>
      <c r="G13022" s="523"/>
      <c r="H13022" s="523"/>
      <c r="I13022" s="524"/>
      <c r="J13022" s="523"/>
      <c r="K13022" s="458"/>
    </row>
    <row r="13023" spans="1:11">
      <c r="A13023" s="450"/>
      <c r="B13023" s="1645" t="s">
        <v>1142</v>
      </c>
      <c r="C13023" s="1646"/>
      <c r="D13023" s="1646"/>
      <c r="E13023" s="1646"/>
      <c r="F13023" s="1646"/>
      <c r="G13023" s="1646"/>
      <c r="H13023" s="1646"/>
      <c r="I13023" s="1647"/>
      <c r="J13023" s="573">
        <f>J13021+J13016+J13008</f>
        <v>11.143108847000001</v>
      </c>
      <c r="K13023" s="458"/>
    </row>
    <row r="13024" spans="1:11">
      <c r="A13024" s="450"/>
      <c r="B13024" s="523"/>
      <c r="C13024" s="523"/>
      <c r="D13024" s="523"/>
      <c r="E13024" s="523"/>
      <c r="F13024" s="523"/>
      <c r="G13024" s="523"/>
      <c r="H13024" s="523"/>
      <c r="I13024" s="524"/>
      <c r="J13024" s="523"/>
      <c r="K13024" s="458"/>
    </row>
    <row r="13025" spans="1:11">
      <c r="A13025" s="450"/>
      <c r="B13025" s="1645" t="s">
        <v>1143</v>
      </c>
      <c r="C13025" s="1646"/>
      <c r="D13025" s="1646"/>
      <c r="E13025" s="1646"/>
      <c r="F13025" s="1646"/>
      <c r="G13025" s="1646"/>
      <c r="H13025" s="1646"/>
      <c r="I13025" s="1647"/>
      <c r="J13025" s="501">
        <f>J13023*0</f>
        <v>0</v>
      </c>
      <c r="K13025" s="458"/>
    </row>
    <row r="13026" spans="1:11">
      <c r="A13026" s="450"/>
      <c r="B13026" s="523"/>
      <c r="C13026" s="523"/>
      <c r="D13026" s="523"/>
      <c r="E13026" s="523"/>
      <c r="F13026" s="523"/>
      <c r="G13026" s="523"/>
      <c r="H13026" s="523"/>
      <c r="I13026" s="524"/>
      <c r="J13026" s="523"/>
      <c r="K13026" s="458"/>
    </row>
    <row r="13027" spans="1:11">
      <c r="A13027" s="450"/>
      <c r="B13027" s="1645" t="s">
        <v>1144</v>
      </c>
      <c r="C13027" s="1646"/>
      <c r="D13027" s="1646"/>
      <c r="E13027" s="1646"/>
      <c r="F13027" s="1646"/>
      <c r="G13027" s="1646"/>
      <c r="H13027" s="1646"/>
      <c r="I13027" s="1647"/>
      <c r="J13027" s="573">
        <f>J13023+J13025</f>
        <v>11.143108847000001</v>
      </c>
      <c r="K13027" s="458"/>
    </row>
    <row r="13028" spans="1:11">
      <c r="A13028" s="450"/>
      <c r="B13028" s="511"/>
      <c r="C13028" s="511"/>
      <c r="D13028" s="511"/>
      <c r="E13028" s="511"/>
      <c r="F13028" s="511"/>
      <c r="G13028" s="511"/>
      <c r="H13028" s="511"/>
      <c r="I13028" s="571"/>
      <c r="J13028" s="511"/>
      <c r="K13028" s="458"/>
    </row>
    <row r="13029" spans="1:11">
      <c r="A13029" s="450"/>
      <c r="B13029" s="589"/>
      <c r="C13029" s="559"/>
      <c r="D13029" s="559"/>
      <c r="E13029" s="559"/>
      <c r="F13029" s="559"/>
      <c r="G13029" s="559"/>
      <c r="H13029" s="559"/>
      <c r="I13029" s="559"/>
      <c r="J13029" s="590"/>
      <c r="K13029" s="458"/>
    </row>
    <row r="13030" spans="1:11">
      <c r="A13030" s="450"/>
      <c r="B13030" s="591"/>
      <c r="C13030" s="592"/>
      <c r="D13030" s="593"/>
      <c r="E13030" s="593"/>
      <c r="F13030" s="594" t="s">
        <v>1119</v>
      </c>
      <c r="G13030" s="595" t="s">
        <v>1119</v>
      </c>
      <c r="H13030" s="592"/>
      <c r="I13030" s="592"/>
      <c r="J13030" s="596"/>
      <c r="K13030" s="458"/>
    </row>
    <row r="13031" spans="1:11">
      <c r="A13031" s="450"/>
      <c r="B13031" s="459"/>
      <c r="C13031" s="459"/>
      <c r="D13031" s="459"/>
      <c r="E13031" s="459"/>
      <c r="F13031" s="459"/>
      <c r="G13031" s="459"/>
      <c r="H13031" s="459"/>
      <c r="I13031" s="459"/>
      <c r="J13031" s="459"/>
      <c r="K13031" s="458"/>
    </row>
    <row r="13032" spans="1:11">
      <c r="A13032" s="450"/>
      <c r="B13032" s="597"/>
      <c r="C13032" s="598"/>
      <c r="D13032" s="598"/>
      <c r="E13032" s="598"/>
      <c r="F13032" s="599"/>
      <c r="G13032" s="600" t="s">
        <v>482</v>
      </c>
      <c r="H13032" s="502"/>
      <c r="I13032" s="502"/>
      <c r="J13032" s="505"/>
      <c r="K13032" s="458"/>
    </row>
    <row r="13033" spans="1:11">
      <c r="A13033" s="450"/>
      <c r="B13033" s="601"/>
      <c r="C13033" s="602"/>
      <c r="D13033" s="602"/>
      <c r="E13033" s="602"/>
      <c r="F13033" s="603"/>
      <c r="G13033" s="1648" t="s">
        <v>1145</v>
      </c>
      <c r="H13033" s="1649"/>
      <c r="I13033" s="1649"/>
      <c r="J13033" s="1650"/>
      <c r="K13033" s="458"/>
    </row>
    <row r="13034" spans="1:11">
      <c r="A13034" s="450"/>
      <c r="B13034" s="604"/>
      <c r="C13034" s="605"/>
      <c r="D13034" s="605"/>
      <c r="E13034" s="605"/>
      <c r="F13034" s="606"/>
      <c r="G13034" s="607"/>
      <c r="H13034" s="1651"/>
      <c r="I13034" s="1652"/>
      <c r="J13034" s="1653"/>
      <c r="K13034" s="458"/>
    </row>
    <row r="13035" spans="1:11" ht="15" thickBot="1">
      <c r="A13035" s="608"/>
      <c r="B13035" s="609"/>
      <c r="C13035" s="609"/>
      <c r="D13035" s="609"/>
      <c r="E13035" s="609"/>
      <c r="F13035" s="609"/>
      <c r="G13035" s="609"/>
      <c r="H13035" s="609"/>
      <c r="I13035" s="609"/>
      <c r="J13035" s="609"/>
      <c r="K13035" s="610"/>
    </row>
    <row r="13036" spans="1:11">
      <c r="A13036" s="447"/>
      <c r="B13036" s="448"/>
      <c r="C13036" s="448"/>
      <c r="D13036" s="448"/>
      <c r="E13036" s="448"/>
      <c r="F13036" s="448"/>
      <c r="G13036" s="448"/>
      <c r="H13036" s="448"/>
      <c r="I13036" s="448"/>
      <c r="J13036" s="448"/>
      <c r="K13036" s="449"/>
    </row>
    <row r="13037" spans="1:11">
      <c r="A13037" s="450"/>
      <c r="B13037" s="451" t="s">
        <v>141</v>
      </c>
      <c r="C13037" s="452"/>
      <c r="D13037" s="453" t="s">
        <v>1105</v>
      </c>
      <c r="E13037" s="454"/>
      <c r="F13037" s="455"/>
      <c r="G13037" s="455"/>
      <c r="H13037" s="456"/>
      <c r="I13037" s="456"/>
      <c r="J13037" s="457"/>
      <c r="K13037" s="458"/>
    </row>
    <row r="13038" spans="1:11">
      <c r="A13038" s="450"/>
      <c r="B13038" s="459"/>
      <c r="C13038" s="459"/>
      <c r="D13038" s="459"/>
      <c r="E13038" s="459"/>
      <c r="F13038" s="459"/>
      <c r="G13038" s="459"/>
      <c r="H13038" s="459"/>
      <c r="I13038" s="459"/>
      <c r="J13038" s="459"/>
      <c r="K13038" s="458"/>
    </row>
    <row r="13039" spans="1:11">
      <c r="A13039" s="450"/>
      <c r="B13039" s="460" t="s">
        <v>1713</v>
      </c>
      <c r="C13039" s="461" t="s">
        <v>1107</v>
      </c>
      <c r="D13039" s="1671" t="s">
        <v>198</v>
      </c>
      <c r="E13039" s="1672"/>
      <c r="F13039" s="1672"/>
      <c r="G13039" s="1672"/>
      <c r="H13039" s="1672"/>
      <c r="I13039" s="1673"/>
      <c r="J13039" s="462" t="s">
        <v>1108</v>
      </c>
      <c r="K13039" s="458"/>
    </row>
    <row r="13040" spans="1:11">
      <c r="A13040" s="450"/>
      <c r="B13040" s="463">
        <v>9077</v>
      </c>
      <c r="C13040" s="464"/>
      <c r="D13040" s="1674" t="s">
        <v>1719</v>
      </c>
      <c r="E13040" s="1675"/>
      <c r="F13040" s="1675"/>
      <c r="G13040" s="1675"/>
      <c r="H13040" s="1675"/>
      <c r="I13040" s="1676"/>
      <c r="J13040" s="468" t="str">
        <f>F13057</f>
        <v>m</v>
      </c>
      <c r="K13040" s="458"/>
    </row>
    <row r="13041" spans="1:13">
      <c r="A13041" s="450"/>
      <c r="B13041" s="469"/>
      <c r="C13041" s="469"/>
      <c r="D13041" s="469"/>
      <c r="E13041" s="469"/>
      <c r="F13041" s="469"/>
      <c r="G13041" s="469"/>
      <c r="H13041" s="469"/>
      <c r="I13041" s="470"/>
      <c r="J13041" s="471"/>
      <c r="K13041" s="458"/>
    </row>
    <row r="13042" spans="1:13">
      <c r="A13042" s="450"/>
      <c r="B13042" s="1648" t="s">
        <v>1111</v>
      </c>
      <c r="C13042" s="1650"/>
      <c r="D13042" s="1679" t="s">
        <v>873</v>
      </c>
      <c r="E13042" s="1681" t="s">
        <v>1112</v>
      </c>
      <c r="F13042" s="472" t="s">
        <v>1113</v>
      </c>
      <c r="G13042" s="473"/>
      <c r="H13042" s="472" t="s">
        <v>1114</v>
      </c>
      <c r="I13042" s="473"/>
      <c r="J13042" s="474" t="s">
        <v>1115</v>
      </c>
      <c r="K13042" s="458"/>
    </row>
    <row r="13043" spans="1:13">
      <c r="A13043" s="450"/>
      <c r="B13043" s="1677"/>
      <c r="C13043" s="1678"/>
      <c r="D13043" s="1680"/>
      <c r="E13043" s="1682"/>
      <c r="F13043" s="475" t="s">
        <v>1116</v>
      </c>
      <c r="G13043" s="475" t="s">
        <v>1117</v>
      </c>
      <c r="H13043" s="475" t="s">
        <v>1116</v>
      </c>
      <c r="I13043" s="476" t="s">
        <v>1117</v>
      </c>
      <c r="J13043" s="477" t="s">
        <v>1118</v>
      </c>
      <c r="K13043" s="458"/>
    </row>
    <row r="13044" spans="1:13">
      <c r="A13044" s="450"/>
      <c r="B13044" s="486"/>
      <c r="C13044" s="487"/>
      <c r="D13044" s="488"/>
      <c r="E13044" s="489"/>
      <c r="F13044" s="489"/>
      <c r="G13044" s="489">
        <f>1-F13044</f>
        <v>1</v>
      </c>
      <c r="H13044" s="490"/>
      <c r="I13044" s="491">
        <f>H13044</f>
        <v>0</v>
      </c>
      <c r="J13044" s="492">
        <f t="shared" ref="J13044" si="371">H13044*F13044*E13044+I13044*G13044*E13044</f>
        <v>0</v>
      </c>
      <c r="K13044" s="458"/>
    </row>
    <row r="13045" spans="1:13">
      <c r="A13045" s="450"/>
      <c r="B13045" s="486"/>
      <c r="C13045" s="487"/>
      <c r="D13045" s="488"/>
      <c r="E13045" s="489"/>
      <c r="F13045" s="489"/>
      <c r="G13045" s="489"/>
      <c r="H13045" s="490"/>
      <c r="I13045" s="491"/>
      <c r="J13045" s="492">
        <f>H13045*F13045*E13045+I13045*G13045*E13045</f>
        <v>0</v>
      </c>
      <c r="K13045" s="458"/>
    </row>
    <row r="13046" spans="1:13">
      <c r="A13046" s="450"/>
      <c r="B13046" s="493"/>
      <c r="C13046" s="494"/>
      <c r="D13046" s="495"/>
      <c r="E13046" s="496"/>
      <c r="F13046" s="496"/>
      <c r="G13046" s="496"/>
      <c r="H13046" s="497"/>
      <c r="I13046" s="498"/>
      <c r="J13046" s="492">
        <f>H13046*F13046*E13046+I13046*G13046*E13046</f>
        <v>0</v>
      </c>
      <c r="K13046" s="458"/>
    </row>
    <row r="13047" spans="1:13">
      <c r="A13047" s="450"/>
      <c r="B13047" s="499" t="s">
        <v>1119</v>
      </c>
      <c r="C13047" s="469"/>
      <c r="D13047" s="469"/>
      <c r="E13047" s="469"/>
      <c r="F13047" s="469"/>
      <c r="G13047" s="469"/>
      <c r="H13047" s="469"/>
      <c r="I13047" s="500" t="s">
        <v>138</v>
      </c>
      <c r="J13047" s="501">
        <f>SUM(J13044:J13046)</f>
        <v>0</v>
      </c>
      <c r="K13047" s="458"/>
    </row>
    <row r="13048" spans="1:13">
      <c r="A13048" s="450"/>
      <c r="B13048" s="502"/>
      <c r="C13048" s="502"/>
      <c r="D13048" s="502"/>
      <c r="E13048" s="502"/>
      <c r="F13048" s="502"/>
      <c r="G13048" s="502"/>
      <c r="H13048" s="502"/>
      <c r="I13048" s="503"/>
      <c r="J13048" s="504"/>
      <c r="K13048" s="458"/>
    </row>
    <row r="13049" spans="1:13" ht="20.399999999999999">
      <c r="A13049" s="450"/>
      <c r="B13049" s="1664" t="s">
        <v>1120</v>
      </c>
      <c r="C13049" s="1665"/>
      <c r="D13049" s="1665"/>
      <c r="E13049" s="1666"/>
      <c r="F13049" s="505" t="s">
        <v>873</v>
      </c>
      <c r="G13049" s="506"/>
      <c r="H13049" s="507" t="s">
        <v>560</v>
      </c>
      <c r="I13049" s="508" t="s">
        <v>1121</v>
      </c>
      <c r="J13049" s="509" t="s">
        <v>1122</v>
      </c>
      <c r="K13049" s="458"/>
    </row>
    <row r="13050" spans="1:13">
      <c r="A13050" s="450"/>
      <c r="B13050" s="510"/>
      <c r="C13050" s="511"/>
      <c r="D13050" s="512"/>
      <c r="E13050" s="513"/>
      <c r="F13050" s="514"/>
      <c r="G13050" s="515"/>
      <c r="H13050" s="516"/>
      <c r="I13050" s="484"/>
      <c r="J13050" s="485"/>
      <c r="K13050" s="458"/>
    </row>
    <row r="13051" spans="1:13">
      <c r="A13051" s="450"/>
      <c r="B13051" s="517"/>
      <c r="C13051" s="518"/>
      <c r="D13051" s="459"/>
      <c r="E13051" s="487"/>
      <c r="F13051" s="488"/>
      <c r="G13051" s="519"/>
      <c r="H13051" s="520"/>
      <c r="I13051" s="521"/>
      <c r="J13051" s="492"/>
      <c r="K13051" s="458"/>
    </row>
    <row r="13052" spans="1:13">
      <c r="A13052" s="450"/>
      <c r="B13052" s="517" t="s">
        <v>706</v>
      </c>
      <c r="C13052" s="518"/>
      <c r="D13052" s="459"/>
      <c r="E13052" s="487"/>
      <c r="F13052" s="488"/>
      <c r="G13052" s="519"/>
      <c r="H13052" s="520">
        <v>1</v>
      </c>
      <c r="I13052" s="521">
        <f>VLOOKUP(B13052,'MÃO DE OBRA'!$A:$E,5,FALSE)/220</f>
        <v>19.055000000000003</v>
      </c>
      <c r="J13052" s="492">
        <f t="shared" ref="J13052:J13053" si="372">H13052*I13052</f>
        <v>19.055000000000003</v>
      </c>
      <c r="K13052" s="458"/>
      <c r="M13052">
        <f>1/0.1527778</f>
        <v>6.5454535933885687</v>
      </c>
    </row>
    <row r="13053" spans="1:13">
      <c r="A13053" s="450"/>
      <c r="B13053" s="517" t="s">
        <v>626</v>
      </c>
      <c r="C13053" s="518"/>
      <c r="D13053" s="459"/>
      <c r="E13053" s="487"/>
      <c r="F13053" s="488"/>
      <c r="G13053" s="519"/>
      <c r="H13053" s="520">
        <v>2</v>
      </c>
      <c r="I13053" s="521">
        <f>VLOOKUP(B13053,'MÃO DE OBRA'!$A:$E,5,FALSE)/220</f>
        <v>15.730909090909092</v>
      </c>
      <c r="J13053" s="492">
        <f t="shared" si="372"/>
        <v>31.461818181818185</v>
      </c>
      <c r="K13053" s="458"/>
      <c r="M13053">
        <f>1/0.305556</f>
        <v>3.2727225124036186</v>
      </c>
    </row>
    <row r="13054" spans="1:13">
      <c r="A13054" s="450"/>
      <c r="B13054" s="517"/>
      <c r="C13054" s="518"/>
      <c r="D13054" s="459"/>
      <c r="E13054" s="487"/>
      <c r="F13054" s="488"/>
      <c r="G13054" s="519"/>
      <c r="H13054" s="520"/>
      <c r="I13054" s="521"/>
      <c r="J13054" s="492"/>
      <c r="K13054" s="458"/>
    </row>
    <row r="13055" spans="1:13">
      <c r="A13055" s="450"/>
      <c r="B13055" s="499" t="s">
        <v>1119</v>
      </c>
      <c r="C13055" s="502"/>
      <c r="D13055" s="502"/>
      <c r="E13055" s="502"/>
      <c r="F13055" s="502"/>
      <c r="G13055" s="502"/>
      <c r="H13055" s="502"/>
      <c r="I13055" s="522" t="s">
        <v>138</v>
      </c>
      <c r="J13055" s="501">
        <f>SUM(J13050:J13054)</f>
        <v>50.516818181818188</v>
      </c>
      <c r="K13055" s="458"/>
    </row>
    <row r="13056" spans="1:13">
      <c r="A13056" s="450"/>
      <c r="B13056" s="523"/>
      <c r="C13056" s="523"/>
      <c r="D13056" s="523"/>
      <c r="E13056" s="523"/>
      <c r="F13056" s="523"/>
      <c r="G13056" s="523"/>
      <c r="H13056" s="523"/>
      <c r="I13056" s="524"/>
      <c r="J13056" s="523"/>
      <c r="K13056" s="458"/>
    </row>
    <row r="13057" spans="1:11">
      <c r="A13057" s="450"/>
      <c r="B13057" s="525" t="s">
        <v>1123</v>
      </c>
      <c r="C13057" s="526"/>
      <c r="D13057" s="523"/>
      <c r="E13057" s="527">
        <f>M13052</f>
        <v>6.5454535933885687</v>
      </c>
      <c r="F13057" s="528" t="s">
        <v>169</v>
      </c>
      <c r="G13057" s="506"/>
      <c r="H13057" s="506"/>
      <c r="I13057" s="529" t="s">
        <v>1124</v>
      </c>
      <c r="J13057" s="501">
        <f>J13047+J13055</f>
        <v>50.516818181818188</v>
      </c>
      <c r="K13057" s="458"/>
    </row>
    <row r="13058" spans="1:11">
      <c r="A13058" s="450"/>
      <c r="B13058" s="530"/>
      <c r="C13058" s="523"/>
      <c r="D13058" s="523"/>
      <c r="E13058" s="531"/>
      <c r="F13058" s="532"/>
      <c r="G13058" s="532"/>
      <c r="H13058" s="532"/>
      <c r="I13058" s="524"/>
      <c r="J13058" s="523"/>
      <c r="K13058" s="458"/>
    </row>
    <row r="13059" spans="1:11" ht="20.399999999999999">
      <c r="A13059" s="450"/>
      <c r="B13059" s="1667" t="s">
        <v>481</v>
      </c>
      <c r="C13059" s="1668"/>
      <c r="D13059" s="1668"/>
      <c r="E13059" s="1669"/>
      <c r="F13059" s="533" t="s">
        <v>873</v>
      </c>
      <c r="G13059" s="534" t="s">
        <v>493</v>
      </c>
      <c r="H13059" s="507" t="s">
        <v>1115</v>
      </c>
      <c r="I13059" s="535" t="s">
        <v>480</v>
      </c>
      <c r="J13059" s="536" t="s">
        <v>482</v>
      </c>
      <c r="K13059" s="458"/>
    </row>
    <row r="13060" spans="1:11">
      <c r="A13060" s="450"/>
      <c r="B13060" s="537"/>
      <c r="C13060" s="518"/>
      <c r="D13060" s="518"/>
      <c r="E13060" s="487"/>
      <c r="F13060" s="540"/>
      <c r="G13060" s="541"/>
      <c r="H13060" s="547"/>
      <c r="I13060" s="543"/>
      <c r="J13060" s="492"/>
      <c r="K13060" s="458"/>
    </row>
    <row r="13061" spans="1:11">
      <c r="A13061" s="450"/>
      <c r="B13061" s="537"/>
      <c r="C13061" s="518"/>
      <c r="D13061" s="518"/>
      <c r="E13061" s="487"/>
      <c r="F13061" s="540"/>
      <c r="G13061" s="541"/>
      <c r="H13061" s="547"/>
      <c r="I13061" s="543"/>
      <c r="J13061" s="492"/>
      <c r="K13061" s="458"/>
    </row>
    <row r="13062" spans="1:11">
      <c r="A13062" s="450"/>
      <c r="B13062" s="517"/>
      <c r="C13062" s="518"/>
      <c r="D13062" s="518"/>
      <c r="E13062" s="487"/>
      <c r="F13062" s="488"/>
      <c r="G13062" s="546"/>
      <c r="H13062" s="547"/>
      <c r="I13062" s="543"/>
      <c r="J13062" s="492">
        <f>H13062*I13062*E13044*F13044</f>
        <v>0</v>
      </c>
      <c r="K13062" s="458"/>
    </row>
    <row r="13063" spans="1:11">
      <c r="A13063" s="450"/>
      <c r="B13063" s="517"/>
      <c r="C13063" s="526"/>
      <c r="D13063" s="526"/>
      <c r="E13063" s="494"/>
      <c r="F13063" s="488"/>
      <c r="G13063" s="468"/>
      <c r="H13063" s="547"/>
      <c r="I13063" s="548"/>
      <c r="J13063" s="492">
        <f>H13063*I13063*E13045*F13045</f>
        <v>0</v>
      </c>
      <c r="K13063" s="458"/>
    </row>
    <row r="13064" spans="1:11">
      <c r="A13064" s="450"/>
      <c r="B13064" s="550" t="s">
        <v>1119</v>
      </c>
      <c r="C13064" s="526"/>
      <c r="D13064" s="526"/>
      <c r="E13064" s="526"/>
      <c r="F13064" s="523"/>
      <c r="G13064" s="526"/>
      <c r="H13064" s="551"/>
      <c r="I13064" s="552" t="s">
        <v>138</v>
      </c>
      <c r="J13064" s="501">
        <f>SUM(J13060:J13063)</f>
        <v>0</v>
      </c>
      <c r="K13064" s="458"/>
    </row>
    <row r="13065" spans="1:11">
      <c r="A13065" s="450"/>
      <c r="B13065" s="553"/>
      <c r="C13065" s="526"/>
      <c r="D13065" s="526"/>
      <c r="E13065" s="554"/>
      <c r="F13065" s="555"/>
      <c r="G13065" s="506"/>
      <c r="H13065" s="506"/>
      <c r="I13065" s="529"/>
      <c r="J13065" s="554"/>
      <c r="K13065" s="458"/>
    </row>
    <row r="13066" spans="1:11" ht="20.399999999999999">
      <c r="A13066" s="450"/>
      <c r="B13066" s="1667" t="s">
        <v>1125</v>
      </c>
      <c r="C13066" s="1668"/>
      <c r="D13066" s="1668"/>
      <c r="E13066" s="1668"/>
      <c r="F13066" s="1669"/>
      <c r="G13066" s="556" t="s">
        <v>494</v>
      </c>
      <c r="H13066" s="506" t="s">
        <v>1126</v>
      </c>
      <c r="I13066" s="557" t="s">
        <v>1115</v>
      </c>
      <c r="J13066" s="509" t="s">
        <v>482</v>
      </c>
      <c r="K13066" s="458"/>
    </row>
    <row r="13067" spans="1:11">
      <c r="A13067" s="450"/>
      <c r="B13067" s="558"/>
      <c r="C13067" s="559"/>
      <c r="D13067" s="560"/>
      <c r="E13067" s="560"/>
      <c r="F13067" s="561"/>
      <c r="G13067" s="489"/>
      <c r="H13067" s="489"/>
      <c r="I13067" s="562"/>
      <c r="J13067" s="492"/>
      <c r="K13067" s="458"/>
    </row>
    <row r="13068" spans="1:11">
      <c r="A13068" s="450"/>
      <c r="B13068" s="563"/>
      <c r="C13068" s="564"/>
      <c r="D13068" s="565"/>
      <c r="E13068" s="565"/>
      <c r="F13068" s="566"/>
      <c r="G13068" s="489"/>
      <c r="H13068" s="489"/>
      <c r="I13068" s="562"/>
      <c r="J13068" s="492"/>
      <c r="K13068" s="458"/>
    </row>
    <row r="13069" spans="1:11">
      <c r="A13069" s="450"/>
      <c r="B13069" s="1670" t="s">
        <v>138</v>
      </c>
      <c r="C13069" s="1670"/>
      <c r="D13069" s="1670"/>
      <c r="E13069" s="1670"/>
      <c r="F13069" s="1670"/>
      <c r="G13069" s="1670"/>
      <c r="H13069" s="1670"/>
      <c r="I13069" s="1670"/>
      <c r="J13069" s="501">
        <f>SUM(J13067:J13068)</f>
        <v>0</v>
      </c>
      <c r="K13069" s="458"/>
    </row>
    <row r="13070" spans="1:11">
      <c r="A13070" s="450"/>
      <c r="B13070" s="567"/>
      <c r="C13070" s="511"/>
      <c r="D13070" s="511"/>
      <c r="E13070" s="568"/>
      <c r="F13070" s="569"/>
      <c r="G13070" s="570"/>
      <c r="H13070" s="570"/>
      <c r="I13070" s="571"/>
      <c r="J13070" s="572"/>
      <c r="K13070" s="458"/>
    </row>
    <row r="13071" spans="1:11">
      <c r="A13071" s="450"/>
      <c r="B13071" s="573" t="s">
        <v>1127</v>
      </c>
      <c r="C13071" s="573"/>
      <c r="D13071" s="550"/>
      <c r="E13071" s="523"/>
      <c r="F13071" s="523"/>
      <c r="G13071" s="523"/>
      <c r="H13071" s="574"/>
      <c r="I13071" s="575"/>
      <c r="J13071" s="639">
        <f>(J13057+J13064+J13069)/E13057</f>
        <v>7.717848344818182</v>
      </c>
      <c r="K13071" s="458"/>
    </row>
    <row r="13072" spans="1:11">
      <c r="A13072" s="450"/>
      <c r="B13072" s="553"/>
      <c r="C13072" s="526"/>
      <c r="D13072" s="526"/>
      <c r="E13072" s="554"/>
      <c r="F13072" s="555"/>
      <c r="G13072" s="506"/>
      <c r="H13072" s="506"/>
      <c r="I13072" s="529"/>
      <c r="J13072" s="576"/>
      <c r="K13072" s="458"/>
    </row>
    <row r="13073" spans="1:11" ht="20.399999999999999">
      <c r="A13073" s="450"/>
      <c r="B13073" s="1667" t="s">
        <v>1128</v>
      </c>
      <c r="C13073" s="1668"/>
      <c r="D13073" s="1668"/>
      <c r="E13073" s="1668"/>
      <c r="F13073" s="1669"/>
      <c r="G13073" s="556" t="s">
        <v>494</v>
      </c>
      <c r="H13073" s="506" t="s">
        <v>1126</v>
      </c>
      <c r="I13073" s="557" t="s">
        <v>1115</v>
      </c>
      <c r="J13073" s="509" t="s">
        <v>482</v>
      </c>
      <c r="K13073" s="458"/>
    </row>
    <row r="13074" spans="1:11">
      <c r="A13074" s="450"/>
      <c r="B13074" s="558"/>
      <c r="C13074" s="559"/>
      <c r="D13074" s="560"/>
      <c r="E13074" s="560"/>
      <c r="F13074" s="561"/>
      <c r="G13074" s="489"/>
      <c r="H13074" s="489"/>
      <c r="I13074" s="562"/>
      <c r="J13074" s="492"/>
      <c r="K13074" s="458"/>
    </row>
    <row r="13075" spans="1:11">
      <c r="A13075" s="450"/>
      <c r="B13075" s="563"/>
      <c r="C13075" s="564"/>
      <c r="D13075" s="565"/>
      <c r="E13075" s="565"/>
      <c r="F13075" s="566"/>
      <c r="G13075" s="489"/>
      <c r="H13075" s="489"/>
      <c r="I13075" s="562"/>
      <c r="J13075" s="492"/>
      <c r="K13075" s="458"/>
    </row>
    <row r="13076" spans="1:11">
      <c r="A13076" s="450"/>
      <c r="B13076" s="563"/>
      <c r="C13076" s="564"/>
      <c r="D13076" s="565"/>
      <c r="E13076" s="565"/>
      <c r="F13076" s="566"/>
      <c r="G13076" s="489"/>
      <c r="H13076" s="489"/>
      <c r="I13076" s="562"/>
      <c r="J13076" s="492"/>
      <c r="K13076" s="458"/>
    </row>
    <row r="13077" spans="1:11">
      <c r="A13077" s="450"/>
      <c r="B13077" s="563"/>
      <c r="C13077" s="564"/>
      <c r="D13077" s="565"/>
      <c r="E13077" s="565"/>
      <c r="F13077" s="566"/>
      <c r="G13077" s="489"/>
      <c r="H13077" s="489"/>
      <c r="I13077" s="743"/>
      <c r="J13077" s="492"/>
      <c r="K13077" s="458"/>
    </row>
    <row r="13078" spans="1:11">
      <c r="A13078" s="450"/>
      <c r="B13078" s="577"/>
      <c r="C13078" s="578"/>
      <c r="D13078" s="579"/>
      <c r="E13078" s="579"/>
      <c r="F13078" s="580"/>
      <c r="G13078" s="489"/>
      <c r="H13078" s="489"/>
      <c r="I13078" s="743"/>
      <c r="J13078" s="492"/>
      <c r="K13078" s="458"/>
    </row>
    <row r="13079" spans="1:11">
      <c r="A13079" s="450"/>
      <c r="B13079" s="581"/>
      <c r="C13079" s="523"/>
      <c r="D13079" s="523"/>
      <c r="E13079" s="582"/>
      <c r="F13079" s="583"/>
      <c r="G13079" s="532"/>
      <c r="H13079" s="532"/>
      <c r="I13079" s="524" t="s">
        <v>138</v>
      </c>
      <c r="J13079" s="501">
        <f>SUM(J13074:J13078)</f>
        <v>0</v>
      </c>
      <c r="K13079" s="458"/>
    </row>
    <row r="13080" spans="1:11">
      <c r="A13080" s="450"/>
      <c r="B13080" s="584"/>
      <c r="C13080" s="523"/>
      <c r="D13080" s="523"/>
      <c r="E13080" s="582"/>
      <c r="F13080" s="583"/>
      <c r="G13080" s="532"/>
      <c r="H13080" s="532"/>
      <c r="I13080" s="524"/>
      <c r="J13080" s="582"/>
      <c r="K13080" s="458"/>
    </row>
    <row r="13081" spans="1:11" ht="20.399999999999999">
      <c r="A13081" s="450"/>
      <c r="B13081" s="1667" t="s">
        <v>1141</v>
      </c>
      <c r="C13081" s="1668"/>
      <c r="D13081" s="1668"/>
      <c r="E13081" s="1668"/>
      <c r="F13081" s="1669"/>
      <c r="G13081" s="587" t="s">
        <v>494</v>
      </c>
      <c r="H13081" s="506" t="s">
        <v>1115</v>
      </c>
      <c r="I13081" s="557"/>
      <c r="J13081" s="509" t="s">
        <v>482</v>
      </c>
      <c r="K13081" s="458"/>
    </row>
    <row r="13082" spans="1:11">
      <c r="A13082" s="450"/>
      <c r="B13082" s="1654"/>
      <c r="C13082" s="1655"/>
      <c r="D13082" s="1655"/>
      <c r="E13082" s="1655"/>
      <c r="F13082" s="1656"/>
      <c r="G13082" s="489"/>
      <c r="H13082" s="1657"/>
      <c r="I13082" s="1658"/>
      <c r="J13082" s="492"/>
      <c r="K13082" s="458"/>
    </row>
    <row r="13083" spans="1:11">
      <c r="A13083" s="450"/>
      <c r="B13083" s="1659"/>
      <c r="C13083" s="1660"/>
      <c r="D13083" s="1660"/>
      <c r="E13083" s="1660"/>
      <c r="F13083" s="1661"/>
      <c r="G13083" s="496"/>
      <c r="H13083" s="1662"/>
      <c r="I13083" s="1663"/>
      <c r="J13083" s="492"/>
      <c r="K13083" s="458"/>
    </row>
    <row r="13084" spans="1:11">
      <c r="A13084" s="450"/>
      <c r="B13084" s="581"/>
      <c r="C13084" s="523"/>
      <c r="D13084" s="523"/>
      <c r="E13084" s="582"/>
      <c r="F13084" s="583"/>
      <c r="G13084" s="532"/>
      <c r="H13084" s="532"/>
      <c r="I13084" s="524" t="s">
        <v>138</v>
      </c>
      <c r="J13084" s="501">
        <f>SUM(J13082:J13083)</f>
        <v>0</v>
      </c>
      <c r="K13084" s="458"/>
    </row>
    <row r="13085" spans="1:11">
      <c r="A13085" s="450"/>
      <c r="B13085" s="523"/>
      <c r="C13085" s="523"/>
      <c r="D13085" s="523"/>
      <c r="E13085" s="523"/>
      <c r="F13085" s="523"/>
      <c r="G13085" s="523"/>
      <c r="H13085" s="523"/>
      <c r="I13085" s="524"/>
      <c r="J13085" s="523"/>
      <c r="K13085" s="458"/>
    </row>
    <row r="13086" spans="1:11">
      <c r="A13086" s="450"/>
      <c r="B13086" s="1645" t="s">
        <v>1142</v>
      </c>
      <c r="C13086" s="1646"/>
      <c r="D13086" s="1646"/>
      <c r="E13086" s="1646"/>
      <c r="F13086" s="1646"/>
      <c r="G13086" s="1646"/>
      <c r="H13086" s="1646"/>
      <c r="I13086" s="1647"/>
      <c r="J13086" s="573">
        <f>J13084+J13079+J13071</f>
        <v>7.717848344818182</v>
      </c>
      <c r="K13086" s="458"/>
    </row>
    <row r="13087" spans="1:11">
      <c r="A13087" s="450"/>
      <c r="B13087" s="523"/>
      <c r="C13087" s="523"/>
      <c r="D13087" s="523"/>
      <c r="E13087" s="523"/>
      <c r="F13087" s="523"/>
      <c r="G13087" s="523"/>
      <c r="H13087" s="523"/>
      <c r="I13087" s="524"/>
      <c r="J13087" s="523"/>
      <c r="K13087" s="458"/>
    </row>
    <row r="13088" spans="1:11">
      <c r="A13088" s="450"/>
      <c r="B13088" s="1645" t="s">
        <v>1143</v>
      </c>
      <c r="C13088" s="1646"/>
      <c r="D13088" s="1646"/>
      <c r="E13088" s="1646"/>
      <c r="F13088" s="1646"/>
      <c r="G13088" s="1646"/>
      <c r="H13088" s="1646"/>
      <c r="I13088" s="1647"/>
      <c r="J13088" s="501">
        <f>J13086*0</f>
        <v>0</v>
      </c>
      <c r="K13088" s="458"/>
    </row>
    <row r="13089" spans="1:11">
      <c r="A13089" s="450"/>
      <c r="B13089" s="523"/>
      <c r="C13089" s="523"/>
      <c r="D13089" s="523"/>
      <c r="E13089" s="523"/>
      <c r="F13089" s="523"/>
      <c r="G13089" s="523"/>
      <c r="H13089" s="523"/>
      <c r="I13089" s="524"/>
      <c r="J13089" s="523"/>
      <c r="K13089" s="458"/>
    </row>
    <row r="13090" spans="1:11">
      <c r="A13090" s="450"/>
      <c r="B13090" s="1645" t="s">
        <v>1144</v>
      </c>
      <c r="C13090" s="1646"/>
      <c r="D13090" s="1646"/>
      <c r="E13090" s="1646"/>
      <c r="F13090" s="1646"/>
      <c r="G13090" s="1646"/>
      <c r="H13090" s="1646"/>
      <c r="I13090" s="1647"/>
      <c r="J13090" s="573">
        <f>J13086+J13088</f>
        <v>7.717848344818182</v>
      </c>
      <c r="K13090" s="458"/>
    </row>
    <row r="13091" spans="1:11">
      <c r="A13091" s="450"/>
      <c r="B13091" s="511"/>
      <c r="C13091" s="511"/>
      <c r="D13091" s="511"/>
      <c r="E13091" s="511"/>
      <c r="F13091" s="511"/>
      <c r="G13091" s="511"/>
      <c r="H13091" s="511"/>
      <c r="I13091" s="571"/>
      <c r="J13091" s="511"/>
      <c r="K13091" s="458"/>
    </row>
    <row r="13092" spans="1:11">
      <c r="A13092" s="450"/>
      <c r="B13092" s="589"/>
      <c r="C13092" s="559"/>
      <c r="D13092" s="559"/>
      <c r="E13092" s="559"/>
      <c r="F13092" s="559"/>
      <c r="G13092" s="559"/>
      <c r="H13092" s="559"/>
      <c r="I13092" s="559"/>
      <c r="J13092" s="590"/>
      <c r="K13092" s="458"/>
    </row>
    <row r="13093" spans="1:11">
      <c r="A13093" s="450"/>
      <c r="B13093" s="591"/>
      <c r="C13093" s="592"/>
      <c r="D13093" s="593"/>
      <c r="E13093" s="593"/>
      <c r="F13093" s="594" t="s">
        <v>1119</v>
      </c>
      <c r="G13093" s="595" t="s">
        <v>1119</v>
      </c>
      <c r="H13093" s="592"/>
      <c r="I13093" s="592"/>
      <c r="J13093" s="596"/>
      <c r="K13093" s="458"/>
    </row>
    <row r="13094" spans="1:11">
      <c r="A13094" s="450"/>
      <c r="B13094" s="459"/>
      <c r="C13094" s="459"/>
      <c r="D13094" s="459"/>
      <c r="E13094" s="459"/>
      <c r="F13094" s="459"/>
      <c r="G13094" s="459"/>
      <c r="H13094" s="459"/>
      <c r="I13094" s="459"/>
      <c r="J13094" s="459"/>
      <c r="K13094" s="458"/>
    </row>
    <row r="13095" spans="1:11">
      <c r="A13095" s="450"/>
      <c r="B13095" s="597"/>
      <c r="C13095" s="598"/>
      <c r="D13095" s="598"/>
      <c r="E13095" s="598"/>
      <c r="F13095" s="599"/>
      <c r="G13095" s="600" t="s">
        <v>482</v>
      </c>
      <c r="H13095" s="502"/>
      <c r="I13095" s="502"/>
      <c r="J13095" s="505"/>
      <c r="K13095" s="458"/>
    </row>
    <row r="13096" spans="1:11">
      <c r="A13096" s="450"/>
      <c r="B13096" s="601"/>
      <c r="C13096" s="602"/>
      <c r="D13096" s="602"/>
      <c r="E13096" s="602"/>
      <c r="F13096" s="603"/>
      <c r="G13096" s="1648" t="s">
        <v>1145</v>
      </c>
      <c r="H13096" s="1649"/>
      <c r="I13096" s="1649"/>
      <c r="J13096" s="1650"/>
      <c r="K13096" s="458"/>
    </row>
    <row r="13097" spans="1:11">
      <c r="A13097" s="450"/>
      <c r="B13097" s="604"/>
      <c r="C13097" s="605"/>
      <c r="D13097" s="605"/>
      <c r="E13097" s="605"/>
      <c r="F13097" s="606"/>
      <c r="G13097" s="607"/>
      <c r="H13097" s="1651"/>
      <c r="I13097" s="1652"/>
      <c r="J13097" s="1653"/>
      <c r="K13097" s="458"/>
    </row>
    <row r="13098" spans="1:11" ht="15" thickBot="1">
      <c r="A13098" s="608"/>
      <c r="B13098" s="609"/>
      <c r="C13098" s="609"/>
      <c r="D13098" s="609"/>
      <c r="E13098" s="609"/>
      <c r="F13098" s="609"/>
      <c r="G13098" s="609"/>
      <c r="H13098" s="609"/>
      <c r="I13098" s="609"/>
      <c r="J13098" s="609"/>
      <c r="K13098" s="610"/>
    </row>
    <row r="13099" spans="1:11">
      <c r="A13099" s="447"/>
      <c r="B13099" s="448"/>
      <c r="C13099" s="448"/>
      <c r="D13099" s="448"/>
      <c r="E13099" s="448"/>
      <c r="F13099" s="448"/>
      <c r="G13099" s="448"/>
      <c r="H13099" s="448"/>
      <c r="I13099" s="448"/>
      <c r="J13099" s="448"/>
      <c r="K13099" s="449"/>
    </row>
    <row r="13100" spans="1:11">
      <c r="A13100" s="450"/>
      <c r="B13100" s="451" t="s">
        <v>141</v>
      </c>
      <c r="C13100" s="452"/>
      <c r="D13100" s="453" t="s">
        <v>1105</v>
      </c>
      <c r="E13100" s="454"/>
      <c r="F13100" s="455"/>
      <c r="G13100" s="455"/>
      <c r="H13100" s="456"/>
      <c r="I13100" s="456"/>
      <c r="J13100" s="457"/>
      <c r="K13100" s="458"/>
    </row>
    <row r="13101" spans="1:11">
      <c r="A13101" s="450"/>
      <c r="B13101" s="459"/>
      <c r="C13101" s="459"/>
      <c r="D13101" s="459"/>
      <c r="E13101" s="459"/>
      <c r="F13101" s="459"/>
      <c r="G13101" s="459"/>
      <c r="H13101" s="459"/>
      <c r="I13101" s="459"/>
      <c r="J13101" s="459"/>
      <c r="K13101" s="458"/>
    </row>
    <row r="13102" spans="1:11">
      <c r="A13102" s="450"/>
      <c r="B13102" s="460" t="s">
        <v>1173</v>
      </c>
      <c r="C13102" s="461" t="s">
        <v>1107</v>
      </c>
      <c r="D13102" s="1671" t="s">
        <v>198</v>
      </c>
      <c r="E13102" s="1672"/>
      <c r="F13102" s="1672"/>
      <c r="G13102" s="1672"/>
      <c r="H13102" s="1672"/>
      <c r="I13102" s="1673"/>
      <c r="J13102" s="462" t="s">
        <v>1108</v>
      </c>
      <c r="K13102" s="458"/>
    </row>
    <row r="13103" spans="1:11" ht="26.25" customHeight="1">
      <c r="A13103" s="450"/>
      <c r="B13103" s="463">
        <v>270704</v>
      </c>
      <c r="C13103" s="464"/>
      <c r="D13103" s="1674" t="s">
        <v>1720</v>
      </c>
      <c r="E13103" s="1675"/>
      <c r="F13103" s="1675"/>
      <c r="G13103" s="1675"/>
      <c r="H13103" s="1675"/>
      <c r="I13103" s="1676"/>
      <c r="J13103" s="468" t="str">
        <f>F13120</f>
        <v>m</v>
      </c>
      <c r="K13103" s="458"/>
    </row>
    <row r="13104" spans="1:11">
      <c r="A13104" s="450"/>
      <c r="B13104" s="469"/>
      <c r="C13104" s="469"/>
      <c r="D13104" s="469"/>
      <c r="E13104" s="469"/>
      <c r="F13104" s="469"/>
      <c r="G13104" s="469"/>
      <c r="H13104" s="469"/>
      <c r="I13104" s="470"/>
      <c r="J13104" s="471"/>
      <c r="K13104" s="458"/>
    </row>
    <row r="13105" spans="1:11">
      <c r="A13105" s="450"/>
      <c r="B13105" s="1648" t="s">
        <v>1111</v>
      </c>
      <c r="C13105" s="1650"/>
      <c r="D13105" s="1679" t="s">
        <v>873</v>
      </c>
      <c r="E13105" s="1681" t="s">
        <v>1112</v>
      </c>
      <c r="F13105" s="472" t="s">
        <v>1113</v>
      </c>
      <c r="G13105" s="473"/>
      <c r="H13105" s="472" t="s">
        <v>1114</v>
      </c>
      <c r="I13105" s="473"/>
      <c r="J13105" s="474" t="s">
        <v>1115</v>
      </c>
      <c r="K13105" s="458"/>
    </row>
    <row r="13106" spans="1:11">
      <c r="A13106" s="450"/>
      <c r="B13106" s="1677"/>
      <c r="C13106" s="1678"/>
      <c r="D13106" s="1680"/>
      <c r="E13106" s="1682"/>
      <c r="F13106" s="475" t="s">
        <v>1116</v>
      </c>
      <c r="G13106" s="475" t="s">
        <v>1117</v>
      </c>
      <c r="H13106" s="475" t="s">
        <v>1116</v>
      </c>
      <c r="I13106" s="476" t="s">
        <v>1117</v>
      </c>
      <c r="J13106" s="477" t="s">
        <v>1118</v>
      </c>
      <c r="K13106" s="458"/>
    </row>
    <row r="13107" spans="1:11">
      <c r="A13107" s="450"/>
      <c r="B13107" s="486"/>
      <c r="C13107" s="487"/>
      <c r="D13107" s="488"/>
      <c r="E13107" s="489"/>
      <c r="F13107" s="489"/>
      <c r="G13107" s="489">
        <f>1-F13107</f>
        <v>1</v>
      </c>
      <c r="H13107" s="490"/>
      <c r="I13107" s="491">
        <f>H13107</f>
        <v>0</v>
      </c>
      <c r="J13107" s="492">
        <f t="shared" ref="J13107" si="373">H13107*F13107*E13107+I13107*G13107*E13107</f>
        <v>0</v>
      </c>
      <c r="K13107" s="458"/>
    </row>
    <row r="13108" spans="1:11">
      <c r="A13108" s="450"/>
      <c r="B13108" s="486"/>
      <c r="C13108" s="487"/>
      <c r="D13108" s="488"/>
      <c r="E13108" s="489"/>
      <c r="F13108" s="489"/>
      <c r="G13108" s="489"/>
      <c r="H13108" s="490"/>
      <c r="I13108" s="491"/>
      <c r="J13108" s="492">
        <f>H13108*F13108*E13108+I13108*G13108*E13108</f>
        <v>0</v>
      </c>
      <c r="K13108" s="458"/>
    </row>
    <row r="13109" spans="1:11">
      <c r="A13109" s="450"/>
      <c r="B13109" s="493"/>
      <c r="C13109" s="494"/>
      <c r="D13109" s="495"/>
      <c r="E13109" s="496"/>
      <c r="F13109" s="496"/>
      <c r="G13109" s="496"/>
      <c r="H13109" s="497"/>
      <c r="I13109" s="498"/>
      <c r="J13109" s="492">
        <f>H13109*F13109*E13109+I13109*G13109*E13109</f>
        <v>0</v>
      </c>
      <c r="K13109" s="458"/>
    </row>
    <row r="13110" spans="1:11">
      <c r="A13110" s="450"/>
      <c r="B13110" s="499" t="s">
        <v>1119</v>
      </c>
      <c r="C13110" s="469"/>
      <c r="D13110" s="469"/>
      <c r="E13110" s="469"/>
      <c r="F13110" s="469"/>
      <c r="G13110" s="469"/>
      <c r="H13110" s="469"/>
      <c r="I13110" s="500" t="s">
        <v>138</v>
      </c>
      <c r="J13110" s="501">
        <f>SUM(J13107:J13109)</f>
        <v>0</v>
      </c>
      <c r="K13110" s="458"/>
    </row>
    <row r="13111" spans="1:11">
      <c r="A13111" s="450"/>
      <c r="B13111" s="502"/>
      <c r="C13111" s="502"/>
      <c r="D13111" s="502"/>
      <c r="E13111" s="502"/>
      <c r="F13111" s="502"/>
      <c r="G13111" s="502"/>
      <c r="H13111" s="502"/>
      <c r="I13111" s="503"/>
      <c r="J13111" s="504"/>
      <c r="K13111" s="458"/>
    </row>
    <row r="13112" spans="1:11" ht="20.399999999999999">
      <c r="A13112" s="450"/>
      <c r="B13112" s="1664" t="s">
        <v>1120</v>
      </c>
      <c r="C13112" s="1665"/>
      <c r="D13112" s="1665"/>
      <c r="E13112" s="1666"/>
      <c r="F13112" s="505" t="s">
        <v>873</v>
      </c>
      <c r="G13112" s="506"/>
      <c r="H13112" s="507" t="s">
        <v>560</v>
      </c>
      <c r="I13112" s="508" t="s">
        <v>1121</v>
      </c>
      <c r="J13112" s="509" t="s">
        <v>1122</v>
      </c>
      <c r="K13112" s="458"/>
    </row>
    <row r="13113" spans="1:11">
      <c r="A13113" s="450"/>
      <c r="B13113" s="510"/>
      <c r="C13113" s="511"/>
      <c r="D13113" s="512"/>
      <c r="E13113" s="513"/>
      <c r="F13113" s="514"/>
      <c r="G13113" s="515"/>
      <c r="H13113" s="516"/>
      <c r="I13113" s="484"/>
      <c r="J13113" s="485"/>
      <c r="K13113" s="458"/>
    </row>
    <row r="13114" spans="1:11">
      <c r="A13114" s="450"/>
      <c r="B13114" s="517"/>
      <c r="C13114" s="518"/>
      <c r="D13114" s="459"/>
      <c r="E13114" s="487"/>
      <c r="F13114" s="488"/>
      <c r="G13114" s="519"/>
      <c r="H13114" s="520"/>
      <c r="I13114" s="521"/>
      <c r="J13114" s="492"/>
      <c r="K13114" s="458"/>
    </row>
    <row r="13115" spans="1:11">
      <c r="A13115" s="450"/>
      <c r="B13115" s="517" t="s">
        <v>741</v>
      </c>
      <c r="C13115" s="518"/>
      <c r="D13115" s="459"/>
      <c r="E13115" s="487"/>
      <c r="F13115" s="488"/>
      <c r="G13115" s="519"/>
      <c r="H13115" s="520">
        <v>0.71</v>
      </c>
      <c r="I13115" s="521">
        <f>VLOOKUP(B13115,'MÃO DE OBRA'!$A:$E,5,FALSE)/220</f>
        <v>14.214</v>
      </c>
      <c r="J13115" s="492">
        <f t="shared" ref="J13115:J13116" si="374">H13115*I13115</f>
        <v>10.091939999999999</v>
      </c>
      <c r="K13115" s="458"/>
    </row>
    <row r="13116" spans="1:11">
      <c r="A13116" s="450"/>
      <c r="B13116" s="517" t="s">
        <v>734</v>
      </c>
      <c r="C13116" s="518"/>
      <c r="D13116" s="459"/>
      <c r="E13116" s="487"/>
      <c r="F13116" s="488"/>
      <c r="G13116" s="519"/>
      <c r="H13116" s="520">
        <v>0.43</v>
      </c>
      <c r="I13116" s="521">
        <f>VLOOKUP(B13116,'MÃO DE OBRA'!$A:$E,5,FALSE)/220</f>
        <v>23.596363636363641</v>
      </c>
      <c r="J13116" s="492">
        <f t="shared" si="374"/>
        <v>10.146436363636365</v>
      </c>
      <c r="K13116" s="458"/>
    </row>
    <row r="13117" spans="1:11">
      <c r="A13117" s="450"/>
      <c r="B13117" s="517"/>
      <c r="C13117" s="518"/>
      <c r="D13117" s="459"/>
      <c r="E13117" s="487"/>
      <c r="F13117" s="488"/>
      <c r="G13117" s="519"/>
      <c r="H13117" s="520"/>
      <c r="I13117" s="521"/>
      <c r="J13117" s="492"/>
      <c r="K13117" s="458"/>
    </row>
    <row r="13118" spans="1:11">
      <c r="A13118" s="450"/>
      <c r="B13118" s="499" t="s">
        <v>1119</v>
      </c>
      <c r="C13118" s="502"/>
      <c r="D13118" s="502"/>
      <c r="E13118" s="502"/>
      <c r="F13118" s="502"/>
      <c r="G13118" s="502"/>
      <c r="H13118" s="502"/>
      <c r="I13118" s="522" t="s">
        <v>138</v>
      </c>
      <c r="J13118" s="501">
        <f>SUM(J13113:J13117)</f>
        <v>20.238376363636362</v>
      </c>
      <c r="K13118" s="458"/>
    </row>
    <row r="13119" spans="1:11">
      <c r="A13119" s="450"/>
      <c r="B13119" s="523"/>
      <c r="C13119" s="523"/>
      <c r="D13119" s="523"/>
      <c r="E13119" s="523"/>
      <c r="F13119" s="523"/>
      <c r="G13119" s="523"/>
      <c r="H13119" s="523"/>
      <c r="I13119" s="524"/>
      <c r="J13119" s="523"/>
      <c r="K13119" s="458"/>
    </row>
    <row r="13120" spans="1:11">
      <c r="A13120" s="450"/>
      <c r="B13120" s="525" t="s">
        <v>1123</v>
      </c>
      <c r="C13120" s="526"/>
      <c r="D13120" s="523"/>
      <c r="E13120" s="527">
        <v>1</v>
      </c>
      <c r="F13120" s="528" t="s">
        <v>169</v>
      </c>
      <c r="G13120" s="506"/>
      <c r="H13120" s="506"/>
      <c r="I13120" s="529" t="s">
        <v>1124</v>
      </c>
      <c r="J13120" s="501">
        <f>J13110+J13118</f>
        <v>20.238376363636362</v>
      </c>
      <c r="K13120" s="458"/>
    </row>
    <row r="13121" spans="1:11">
      <c r="A13121" s="450"/>
      <c r="B13121" s="530"/>
      <c r="C13121" s="523"/>
      <c r="D13121" s="523"/>
      <c r="E13121" s="531"/>
      <c r="F13121" s="532"/>
      <c r="G13121" s="532"/>
      <c r="H13121" s="532"/>
      <c r="I13121" s="524"/>
      <c r="J13121" s="523"/>
      <c r="K13121" s="458"/>
    </row>
    <row r="13122" spans="1:11" ht="20.399999999999999">
      <c r="A13122" s="450"/>
      <c r="B13122" s="1667" t="s">
        <v>481</v>
      </c>
      <c r="C13122" s="1668"/>
      <c r="D13122" s="1668"/>
      <c r="E13122" s="1669"/>
      <c r="F13122" s="533" t="s">
        <v>873</v>
      </c>
      <c r="G13122" s="534" t="s">
        <v>493</v>
      </c>
      <c r="H13122" s="507" t="s">
        <v>1115</v>
      </c>
      <c r="I13122" s="535" t="s">
        <v>480</v>
      </c>
      <c r="J13122" s="536" t="s">
        <v>482</v>
      </c>
      <c r="K13122" s="458"/>
    </row>
    <row r="13123" spans="1:11">
      <c r="A13123" s="450"/>
      <c r="B13123" s="537"/>
      <c r="C13123" s="518"/>
      <c r="D13123" s="518"/>
      <c r="E13123" s="487"/>
      <c r="F13123" s="540"/>
      <c r="G13123" s="541"/>
      <c r="H13123" s="547"/>
      <c r="I13123" s="543"/>
      <c r="J13123" s="492"/>
      <c r="K13123" s="458"/>
    </row>
    <row r="13124" spans="1:11">
      <c r="A13124" s="450"/>
      <c r="B13124" s="537"/>
      <c r="C13124" s="518"/>
      <c r="D13124" s="518"/>
      <c r="E13124" s="487"/>
      <c r="F13124" s="540"/>
      <c r="G13124" s="541"/>
      <c r="H13124" s="547"/>
      <c r="I13124" s="543"/>
      <c r="J13124" s="492"/>
      <c r="K13124" s="458"/>
    </row>
    <row r="13125" spans="1:11">
      <c r="A13125" s="450"/>
      <c r="B13125" s="517"/>
      <c r="C13125" s="518"/>
      <c r="D13125" s="518"/>
      <c r="E13125" s="487"/>
      <c r="F13125" s="488"/>
      <c r="G13125" s="546"/>
      <c r="H13125" s="547"/>
      <c r="I13125" s="543"/>
      <c r="J13125" s="492">
        <f>H13125*I13125*E13107*F13107</f>
        <v>0</v>
      </c>
      <c r="K13125" s="458"/>
    </row>
    <row r="13126" spans="1:11">
      <c r="A13126" s="450"/>
      <c r="B13126" s="517"/>
      <c r="C13126" s="526"/>
      <c r="D13126" s="526"/>
      <c r="E13126" s="494"/>
      <c r="F13126" s="488"/>
      <c r="G13126" s="468"/>
      <c r="H13126" s="547"/>
      <c r="I13126" s="548"/>
      <c r="J13126" s="492">
        <f>H13126*I13126*E13108*F13108</f>
        <v>0</v>
      </c>
      <c r="K13126" s="458"/>
    </row>
    <row r="13127" spans="1:11">
      <c r="A13127" s="450"/>
      <c r="B13127" s="550" t="s">
        <v>1119</v>
      </c>
      <c r="C13127" s="526"/>
      <c r="D13127" s="526"/>
      <c r="E13127" s="526"/>
      <c r="F13127" s="523"/>
      <c r="G13127" s="526"/>
      <c r="H13127" s="551"/>
      <c r="I13127" s="552" t="s">
        <v>138</v>
      </c>
      <c r="J13127" s="501">
        <f>SUM(J13123:J13126)</f>
        <v>0</v>
      </c>
      <c r="K13127" s="458"/>
    </row>
    <row r="13128" spans="1:11">
      <c r="A13128" s="450"/>
      <c r="B13128" s="553"/>
      <c r="C13128" s="526"/>
      <c r="D13128" s="526"/>
      <c r="E13128" s="554"/>
      <c r="F13128" s="555"/>
      <c r="G13128" s="506"/>
      <c r="H13128" s="506"/>
      <c r="I13128" s="529"/>
      <c r="J13128" s="554"/>
      <c r="K13128" s="458"/>
    </row>
    <row r="13129" spans="1:11" ht="20.399999999999999">
      <c r="A13129" s="450"/>
      <c r="B13129" s="1667" t="s">
        <v>1125</v>
      </c>
      <c r="C13129" s="1668"/>
      <c r="D13129" s="1668"/>
      <c r="E13129" s="1668"/>
      <c r="F13129" s="1669"/>
      <c r="G13129" s="556" t="s">
        <v>494</v>
      </c>
      <c r="H13129" s="506" t="s">
        <v>1126</v>
      </c>
      <c r="I13129" s="557" t="s">
        <v>1115</v>
      </c>
      <c r="J13129" s="509" t="s">
        <v>482</v>
      </c>
      <c r="K13129" s="458"/>
    </row>
    <row r="13130" spans="1:11">
      <c r="A13130" s="450"/>
      <c r="B13130" s="558"/>
      <c r="C13130" s="559"/>
      <c r="D13130" s="560"/>
      <c r="E13130" s="560"/>
      <c r="F13130" s="561"/>
      <c r="G13130" s="489"/>
      <c r="H13130" s="489"/>
      <c r="I13130" s="562"/>
      <c r="J13130" s="492"/>
      <c r="K13130" s="458"/>
    </row>
    <row r="13131" spans="1:11">
      <c r="A13131" s="450"/>
      <c r="B13131" s="563"/>
      <c r="C13131" s="564"/>
      <c r="D13131" s="565"/>
      <c r="E13131" s="565"/>
      <c r="F13131" s="566"/>
      <c r="G13131" s="489"/>
      <c r="H13131" s="489"/>
      <c r="I13131" s="562"/>
      <c r="J13131" s="492"/>
      <c r="K13131" s="458"/>
    </row>
    <row r="13132" spans="1:11">
      <c r="A13132" s="450"/>
      <c r="B13132" s="1670" t="s">
        <v>138</v>
      </c>
      <c r="C13132" s="1670"/>
      <c r="D13132" s="1670"/>
      <c r="E13132" s="1670"/>
      <c r="F13132" s="1670"/>
      <c r="G13132" s="1670"/>
      <c r="H13132" s="1670"/>
      <c r="I13132" s="1670"/>
      <c r="J13132" s="501">
        <f>SUM(J13130:J13131)</f>
        <v>0</v>
      </c>
      <c r="K13132" s="458"/>
    </row>
    <row r="13133" spans="1:11">
      <c r="A13133" s="450"/>
      <c r="B13133" s="567"/>
      <c r="C13133" s="511"/>
      <c r="D13133" s="511"/>
      <c r="E13133" s="568"/>
      <c r="F13133" s="569"/>
      <c r="G13133" s="570"/>
      <c r="H13133" s="570"/>
      <c r="I13133" s="571"/>
      <c r="J13133" s="572"/>
      <c r="K13133" s="458"/>
    </row>
    <row r="13134" spans="1:11">
      <c r="A13134" s="450"/>
      <c r="B13134" s="573" t="s">
        <v>1127</v>
      </c>
      <c r="C13134" s="573"/>
      <c r="D13134" s="550"/>
      <c r="E13134" s="523"/>
      <c r="F13134" s="523"/>
      <c r="G13134" s="523"/>
      <c r="H13134" s="574"/>
      <c r="I13134" s="575"/>
      <c r="J13134" s="639">
        <f>(J13120+J13127+J13132)/E13120</f>
        <v>20.238376363636362</v>
      </c>
      <c r="K13134" s="458"/>
    </row>
    <row r="13135" spans="1:11">
      <c r="A13135" s="450"/>
      <c r="B13135" s="553"/>
      <c r="C13135" s="526"/>
      <c r="D13135" s="526"/>
      <c r="E13135" s="554"/>
      <c r="F13135" s="555"/>
      <c r="G13135" s="506"/>
      <c r="H13135" s="506"/>
      <c r="I13135" s="529"/>
      <c r="J13135" s="576"/>
      <c r="K13135" s="458"/>
    </row>
    <row r="13136" spans="1:11" ht="20.399999999999999">
      <c r="A13136" s="450"/>
      <c r="B13136" s="1667" t="s">
        <v>1128</v>
      </c>
      <c r="C13136" s="1668"/>
      <c r="D13136" s="1668"/>
      <c r="E13136" s="1668"/>
      <c r="F13136" s="1669"/>
      <c r="G13136" s="556" t="s">
        <v>494</v>
      </c>
      <c r="H13136" s="506" t="s">
        <v>1126</v>
      </c>
      <c r="I13136" s="557" t="s">
        <v>1115</v>
      </c>
      <c r="J13136" s="509" t="s">
        <v>482</v>
      </c>
      <c r="K13136" s="458"/>
    </row>
    <row r="13137" spans="1:11">
      <c r="A13137" s="450"/>
      <c r="B13137" s="510" t="s">
        <v>1721</v>
      </c>
      <c r="C13137" s="559"/>
      <c r="D13137" s="560"/>
      <c r="E13137" s="560"/>
      <c r="F13137" s="561"/>
      <c r="G13137" s="489">
        <v>9.9750000000000012E-4</v>
      </c>
      <c r="H13137" s="489" t="s">
        <v>1137</v>
      </c>
      <c r="I13137" s="562">
        <v>58.21</v>
      </c>
      <c r="J13137" s="492">
        <f>G13137*I13137</f>
        <v>5.8064475000000011E-2</v>
      </c>
      <c r="K13137" s="458"/>
    </row>
    <row r="13138" spans="1:11">
      <c r="A13138" s="450"/>
      <c r="B13138" s="802" t="s">
        <v>1722</v>
      </c>
      <c r="C13138" s="564"/>
      <c r="D13138" s="565"/>
      <c r="E13138" s="565"/>
      <c r="F13138" s="566"/>
      <c r="G13138" s="489">
        <v>7.980000000000001E-3</v>
      </c>
      <c r="H13138" s="489" t="s">
        <v>1137</v>
      </c>
      <c r="I13138" s="562">
        <v>435.19</v>
      </c>
      <c r="J13138" s="492">
        <f>G13138*I13138</f>
        <v>3.4728162000000005</v>
      </c>
      <c r="K13138" s="458"/>
    </row>
    <row r="13139" spans="1:11">
      <c r="A13139" s="450"/>
      <c r="B13139" s="802" t="s">
        <v>1723</v>
      </c>
      <c r="C13139" s="564"/>
      <c r="D13139" s="565"/>
      <c r="E13139" s="565"/>
      <c r="F13139" s="566"/>
      <c r="G13139" s="489">
        <v>7.980000000000001E-3</v>
      </c>
      <c r="H13139" s="489" t="s">
        <v>1137</v>
      </c>
      <c r="I13139" s="562">
        <v>41.58</v>
      </c>
      <c r="J13139" s="492">
        <f>G13139*I13139</f>
        <v>0.3318084</v>
      </c>
      <c r="K13139" s="458"/>
    </row>
    <row r="13140" spans="1:11">
      <c r="A13140" s="450"/>
      <c r="B13140" s="802" t="s">
        <v>1697</v>
      </c>
      <c r="C13140" s="564"/>
      <c r="D13140" s="565"/>
      <c r="E13140" s="565"/>
      <c r="F13140" s="566"/>
      <c r="G13140" s="489">
        <v>5.24</v>
      </c>
      <c r="H13140" s="489" t="s">
        <v>1137</v>
      </c>
      <c r="I13140" s="743">
        <v>1.17</v>
      </c>
      <c r="J13140" s="492">
        <f t="shared" ref="J13140:J13144" si="375">G13140*I13140</f>
        <v>6.1307999999999998</v>
      </c>
      <c r="K13140" s="458"/>
    </row>
    <row r="13141" spans="1:11">
      <c r="A13141" s="450"/>
      <c r="B13141" s="802" t="s">
        <v>1724</v>
      </c>
      <c r="C13141" s="564"/>
      <c r="D13141" s="565"/>
      <c r="E13141" s="565"/>
      <c r="F13141" s="566"/>
      <c r="G13141" s="489">
        <v>0.79800000000000004</v>
      </c>
      <c r="H13141" s="489" t="s">
        <v>1126</v>
      </c>
      <c r="I13141" s="743">
        <v>14.26</v>
      </c>
      <c r="J13141" s="492">
        <f t="shared" si="375"/>
        <v>11.379480000000001</v>
      </c>
      <c r="K13141" s="458"/>
    </row>
    <row r="13142" spans="1:11">
      <c r="A13142" s="450"/>
      <c r="B13142" s="802" t="s">
        <v>1725</v>
      </c>
      <c r="C13142" s="564"/>
      <c r="D13142" s="565"/>
      <c r="E13142" s="565"/>
      <c r="F13142" s="566"/>
      <c r="G13142" s="489">
        <v>8.9774999999999994E-2</v>
      </c>
      <c r="H13142" s="489" t="s">
        <v>1126</v>
      </c>
      <c r="I13142" s="743">
        <v>14.26</v>
      </c>
      <c r="J13142" s="492">
        <f t="shared" si="375"/>
        <v>1.2801914999999999</v>
      </c>
      <c r="K13142" s="458"/>
    </row>
    <row r="13143" spans="1:11">
      <c r="A13143" s="450"/>
      <c r="B13143" s="802" t="s">
        <v>1726</v>
      </c>
      <c r="C13143" s="564"/>
      <c r="D13143" s="565"/>
      <c r="E13143" s="565"/>
      <c r="F13143" s="566"/>
      <c r="G13143" s="489">
        <v>2.9925E-2</v>
      </c>
      <c r="H13143" s="489" t="s">
        <v>1126</v>
      </c>
      <c r="I13143" s="743">
        <v>14.26</v>
      </c>
      <c r="J13143" s="492">
        <f t="shared" si="375"/>
        <v>0.42673050000000001</v>
      </c>
      <c r="K13143" s="458"/>
    </row>
    <row r="13144" spans="1:11">
      <c r="A13144" s="450"/>
      <c r="B13144" s="816" t="s">
        <v>1727</v>
      </c>
      <c r="C13144" s="578"/>
      <c r="D13144" s="579"/>
      <c r="E13144" s="579"/>
      <c r="F13144" s="580"/>
      <c r="G13144" s="489">
        <v>0.74812499999999993</v>
      </c>
      <c r="H13144" s="489" t="s">
        <v>1728</v>
      </c>
      <c r="I13144" s="743">
        <v>7</v>
      </c>
      <c r="J13144" s="492">
        <f t="shared" si="375"/>
        <v>5.2368749999999995</v>
      </c>
      <c r="K13144" s="458"/>
    </row>
    <row r="13145" spans="1:11">
      <c r="A13145" s="450"/>
      <c r="B13145" s="581"/>
      <c r="C13145" s="523"/>
      <c r="D13145" s="523"/>
      <c r="E13145" s="582"/>
      <c r="F13145" s="583"/>
      <c r="G13145" s="532"/>
      <c r="H13145" s="532"/>
      <c r="I13145" s="524" t="s">
        <v>138</v>
      </c>
      <c r="J13145" s="501">
        <f>SUM(J13137:J13144)</f>
        <v>28.316766075000004</v>
      </c>
      <c r="K13145" s="458"/>
    </row>
    <row r="13146" spans="1:11">
      <c r="A13146" s="450"/>
      <c r="B13146" s="584"/>
      <c r="C13146" s="523"/>
      <c r="D13146" s="523"/>
      <c r="E13146" s="582"/>
      <c r="F13146" s="583"/>
      <c r="G13146" s="532"/>
      <c r="H13146" s="532"/>
      <c r="I13146" s="524"/>
      <c r="J13146" s="582"/>
      <c r="K13146" s="458"/>
    </row>
    <row r="13147" spans="1:11" ht="20.399999999999999">
      <c r="A13147" s="450"/>
      <c r="B13147" s="1667" t="s">
        <v>1141</v>
      </c>
      <c r="C13147" s="1668"/>
      <c r="D13147" s="1668"/>
      <c r="E13147" s="1668"/>
      <c r="F13147" s="1669"/>
      <c r="G13147" s="587" t="s">
        <v>494</v>
      </c>
      <c r="H13147" s="506" t="s">
        <v>1115</v>
      </c>
      <c r="I13147" s="557"/>
      <c r="J13147" s="509" t="s">
        <v>482</v>
      </c>
      <c r="K13147" s="458"/>
    </row>
    <row r="13148" spans="1:11">
      <c r="A13148" s="450"/>
      <c r="B13148" s="1654"/>
      <c r="C13148" s="1655"/>
      <c r="D13148" s="1655"/>
      <c r="E13148" s="1655"/>
      <c r="F13148" s="1656"/>
      <c r="G13148" s="489"/>
      <c r="H13148" s="1657"/>
      <c r="I13148" s="1658"/>
      <c r="J13148" s="492"/>
      <c r="K13148" s="458"/>
    </row>
    <row r="13149" spans="1:11">
      <c r="A13149" s="450"/>
      <c r="B13149" s="1659"/>
      <c r="C13149" s="1660"/>
      <c r="D13149" s="1660"/>
      <c r="E13149" s="1660"/>
      <c r="F13149" s="1661"/>
      <c r="G13149" s="496"/>
      <c r="H13149" s="1662"/>
      <c r="I13149" s="1663"/>
      <c r="J13149" s="492"/>
      <c r="K13149" s="458"/>
    </row>
    <row r="13150" spans="1:11">
      <c r="A13150" s="450"/>
      <c r="B13150" s="581"/>
      <c r="C13150" s="523"/>
      <c r="D13150" s="523"/>
      <c r="E13150" s="582"/>
      <c r="F13150" s="583"/>
      <c r="G13150" s="532"/>
      <c r="H13150" s="532"/>
      <c r="I13150" s="524" t="s">
        <v>138</v>
      </c>
      <c r="J13150" s="501">
        <f>SUM(J13148:J13149)</f>
        <v>0</v>
      </c>
      <c r="K13150" s="458"/>
    </row>
    <row r="13151" spans="1:11">
      <c r="A13151" s="450"/>
      <c r="B13151" s="523"/>
      <c r="C13151" s="523"/>
      <c r="D13151" s="523"/>
      <c r="E13151" s="523"/>
      <c r="F13151" s="523"/>
      <c r="G13151" s="523"/>
      <c r="H13151" s="523"/>
      <c r="I13151" s="524"/>
      <c r="J13151" s="523"/>
      <c r="K13151" s="458"/>
    </row>
    <row r="13152" spans="1:11">
      <c r="A13152" s="450"/>
      <c r="B13152" s="1645" t="s">
        <v>1142</v>
      </c>
      <c r="C13152" s="1646"/>
      <c r="D13152" s="1646"/>
      <c r="E13152" s="1646"/>
      <c r="F13152" s="1646"/>
      <c r="G13152" s="1646"/>
      <c r="H13152" s="1646"/>
      <c r="I13152" s="1647"/>
      <c r="J13152" s="573">
        <f>J13150+J13145+J13134</f>
        <v>48.555142438636366</v>
      </c>
      <c r="K13152" s="458"/>
    </row>
    <row r="13153" spans="1:11">
      <c r="A13153" s="450"/>
      <c r="B13153" s="523"/>
      <c r="C13153" s="523"/>
      <c r="D13153" s="523"/>
      <c r="E13153" s="523"/>
      <c r="F13153" s="523"/>
      <c r="G13153" s="523"/>
      <c r="H13153" s="523"/>
      <c r="I13153" s="524"/>
      <c r="J13153" s="523"/>
      <c r="K13153" s="458"/>
    </row>
    <row r="13154" spans="1:11">
      <c r="A13154" s="450"/>
      <c r="B13154" s="1645" t="s">
        <v>1143</v>
      </c>
      <c r="C13154" s="1646"/>
      <c r="D13154" s="1646"/>
      <c r="E13154" s="1646"/>
      <c r="F13154" s="1646"/>
      <c r="G13154" s="1646"/>
      <c r="H13154" s="1646"/>
      <c r="I13154" s="1647"/>
      <c r="J13154" s="501">
        <f>J13152*0</f>
        <v>0</v>
      </c>
      <c r="K13154" s="458"/>
    </row>
    <row r="13155" spans="1:11">
      <c r="A13155" s="450"/>
      <c r="B13155" s="523"/>
      <c r="C13155" s="523"/>
      <c r="D13155" s="523"/>
      <c r="E13155" s="523"/>
      <c r="F13155" s="523"/>
      <c r="G13155" s="523"/>
      <c r="H13155" s="523"/>
      <c r="I13155" s="524"/>
      <c r="J13155" s="523"/>
      <c r="K13155" s="458"/>
    </row>
    <row r="13156" spans="1:11">
      <c r="A13156" s="450"/>
      <c r="B13156" s="1645" t="s">
        <v>1144</v>
      </c>
      <c r="C13156" s="1646"/>
      <c r="D13156" s="1646"/>
      <c r="E13156" s="1646"/>
      <c r="F13156" s="1646"/>
      <c r="G13156" s="1646"/>
      <c r="H13156" s="1646"/>
      <c r="I13156" s="1647"/>
      <c r="J13156" s="573">
        <f>J13152+J13154</f>
        <v>48.555142438636366</v>
      </c>
      <c r="K13156" s="458"/>
    </row>
    <row r="13157" spans="1:11">
      <c r="A13157" s="450"/>
      <c r="B13157" s="511"/>
      <c r="C13157" s="511"/>
      <c r="D13157" s="511"/>
      <c r="E13157" s="511"/>
      <c r="F13157" s="511"/>
      <c r="G13157" s="511"/>
      <c r="H13157" s="511"/>
      <c r="I13157" s="571"/>
      <c r="J13157" s="511"/>
      <c r="K13157" s="458"/>
    </row>
    <row r="13158" spans="1:11">
      <c r="A13158" s="450"/>
      <c r="B13158" s="589"/>
      <c r="C13158" s="559"/>
      <c r="D13158" s="559"/>
      <c r="E13158" s="559"/>
      <c r="F13158" s="559"/>
      <c r="G13158" s="559"/>
      <c r="H13158" s="559"/>
      <c r="I13158" s="559"/>
      <c r="J13158" s="590"/>
      <c r="K13158" s="458"/>
    </row>
    <row r="13159" spans="1:11">
      <c r="A13159" s="450"/>
      <c r="B13159" s="591"/>
      <c r="C13159" s="592"/>
      <c r="D13159" s="593"/>
      <c r="E13159" s="593"/>
      <c r="F13159" s="594" t="s">
        <v>1119</v>
      </c>
      <c r="G13159" s="595" t="s">
        <v>1119</v>
      </c>
      <c r="H13159" s="592"/>
      <c r="I13159" s="592"/>
      <c r="J13159" s="596"/>
      <c r="K13159" s="458"/>
    </row>
    <row r="13160" spans="1:11">
      <c r="A13160" s="450"/>
      <c r="B13160" s="459"/>
      <c r="C13160" s="459"/>
      <c r="D13160" s="459"/>
      <c r="E13160" s="459"/>
      <c r="F13160" s="459"/>
      <c r="G13160" s="459"/>
      <c r="H13160" s="459"/>
      <c r="I13160" s="459"/>
      <c r="J13160" s="459"/>
      <c r="K13160" s="458"/>
    </row>
    <row r="13161" spans="1:11">
      <c r="A13161" s="450"/>
      <c r="B13161" s="597"/>
      <c r="C13161" s="598"/>
      <c r="D13161" s="598"/>
      <c r="E13161" s="598"/>
      <c r="F13161" s="599"/>
      <c r="G13161" s="600" t="s">
        <v>482</v>
      </c>
      <c r="H13161" s="502"/>
      <c r="I13161" s="502"/>
      <c r="J13161" s="505"/>
      <c r="K13161" s="458"/>
    </row>
    <row r="13162" spans="1:11">
      <c r="A13162" s="450"/>
      <c r="B13162" s="601"/>
      <c r="C13162" s="602"/>
      <c r="D13162" s="602"/>
      <c r="E13162" s="602"/>
      <c r="F13162" s="603"/>
      <c r="G13162" s="1648" t="s">
        <v>1145</v>
      </c>
      <c r="H13162" s="1649"/>
      <c r="I13162" s="1649"/>
      <c r="J13162" s="1650"/>
      <c r="K13162" s="458"/>
    </row>
    <row r="13163" spans="1:11">
      <c r="A13163" s="450"/>
      <c r="B13163" s="604"/>
      <c r="C13163" s="605"/>
      <c r="D13163" s="605"/>
      <c r="E13163" s="605"/>
      <c r="F13163" s="606"/>
      <c r="G13163" s="607"/>
      <c r="H13163" s="1651"/>
      <c r="I13163" s="1652"/>
      <c r="J13163" s="1653"/>
      <c r="K13163" s="458"/>
    </row>
    <row r="13164" spans="1:11" ht="15" thickBot="1">
      <c r="A13164" s="608"/>
      <c r="B13164" s="609"/>
      <c r="C13164" s="609"/>
      <c r="D13164" s="609"/>
      <c r="E13164" s="609"/>
      <c r="F13164" s="609"/>
      <c r="G13164" s="609"/>
      <c r="H13164" s="609"/>
      <c r="I13164" s="609"/>
      <c r="J13164" s="609"/>
      <c r="K13164" s="610"/>
    </row>
    <row r="13165" spans="1:11">
      <c r="A13165" s="447"/>
      <c r="B13165" s="448"/>
      <c r="C13165" s="448"/>
      <c r="D13165" s="448"/>
      <c r="E13165" s="448"/>
      <c r="F13165" s="448"/>
      <c r="G13165" s="448"/>
      <c r="H13165" s="448"/>
      <c r="I13165" s="448"/>
      <c r="J13165" s="448"/>
      <c r="K13165" s="449"/>
    </row>
    <row r="13166" spans="1:11">
      <c r="A13166" s="450"/>
      <c r="B13166" s="451" t="s">
        <v>141</v>
      </c>
      <c r="C13166" s="452"/>
      <c r="D13166" s="453" t="s">
        <v>1105</v>
      </c>
      <c r="E13166" s="454"/>
      <c r="F13166" s="455"/>
      <c r="G13166" s="455"/>
      <c r="H13166" s="456"/>
      <c r="I13166" s="456"/>
      <c r="J13166" s="457"/>
      <c r="K13166" s="458"/>
    </row>
    <row r="13167" spans="1:11">
      <c r="A13167" s="450"/>
      <c r="B13167" s="459"/>
      <c r="C13167" s="459"/>
      <c r="D13167" s="459"/>
      <c r="E13167" s="459"/>
      <c r="F13167" s="459"/>
      <c r="G13167" s="459"/>
      <c r="H13167" s="459"/>
      <c r="I13167" s="459"/>
      <c r="J13167" s="459"/>
      <c r="K13167" s="458"/>
    </row>
    <row r="13168" spans="1:11">
      <c r="A13168" s="450"/>
      <c r="B13168" s="460" t="s">
        <v>1173</v>
      </c>
      <c r="C13168" s="461" t="s">
        <v>1107</v>
      </c>
      <c r="D13168" s="1671" t="s">
        <v>198</v>
      </c>
      <c r="E13168" s="1672"/>
      <c r="F13168" s="1672"/>
      <c r="G13168" s="1672"/>
      <c r="H13168" s="1672"/>
      <c r="I13168" s="1673"/>
      <c r="J13168" s="462" t="s">
        <v>1108</v>
      </c>
      <c r="K13168" s="458"/>
    </row>
    <row r="13169" spans="1:11" ht="24" customHeight="1">
      <c r="A13169" s="450"/>
      <c r="B13169" s="463">
        <v>270704</v>
      </c>
      <c r="C13169" s="464"/>
      <c r="D13169" s="1674" t="s">
        <v>1729</v>
      </c>
      <c r="E13169" s="1675"/>
      <c r="F13169" s="1675"/>
      <c r="G13169" s="1675"/>
      <c r="H13169" s="1675"/>
      <c r="I13169" s="1676"/>
      <c r="J13169" s="468" t="str">
        <f>F13186</f>
        <v>M</v>
      </c>
      <c r="K13169" s="458"/>
    </row>
    <row r="13170" spans="1:11">
      <c r="A13170" s="450"/>
      <c r="B13170" s="469"/>
      <c r="C13170" s="469"/>
      <c r="D13170" s="469"/>
      <c r="E13170" s="469"/>
      <c r="F13170" s="469"/>
      <c r="G13170" s="469"/>
      <c r="H13170" s="469"/>
      <c r="I13170" s="470"/>
      <c r="J13170" s="471"/>
      <c r="K13170" s="458"/>
    </row>
    <row r="13171" spans="1:11">
      <c r="A13171" s="450"/>
      <c r="B13171" s="1648" t="s">
        <v>1111</v>
      </c>
      <c r="C13171" s="1650"/>
      <c r="D13171" s="1679" t="s">
        <v>873</v>
      </c>
      <c r="E13171" s="1681" t="s">
        <v>1112</v>
      </c>
      <c r="F13171" s="472" t="s">
        <v>1113</v>
      </c>
      <c r="G13171" s="473"/>
      <c r="H13171" s="472" t="s">
        <v>1114</v>
      </c>
      <c r="I13171" s="473"/>
      <c r="J13171" s="474" t="s">
        <v>1115</v>
      </c>
      <c r="K13171" s="458"/>
    </row>
    <row r="13172" spans="1:11">
      <c r="A13172" s="450"/>
      <c r="B13172" s="1677"/>
      <c r="C13172" s="1678"/>
      <c r="D13172" s="1680"/>
      <c r="E13172" s="1682"/>
      <c r="F13172" s="475" t="s">
        <v>1116</v>
      </c>
      <c r="G13172" s="475" t="s">
        <v>1117</v>
      </c>
      <c r="H13172" s="475" t="s">
        <v>1116</v>
      </c>
      <c r="I13172" s="476" t="s">
        <v>1117</v>
      </c>
      <c r="J13172" s="477" t="s">
        <v>1118</v>
      </c>
      <c r="K13172" s="458"/>
    </row>
    <row r="13173" spans="1:11">
      <c r="A13173" s="450"/>
      <c r="B13173" s="486"/>
      <c r="C13173" s="487"/>
      <c r="D13173" s="488"/>
      <c r="E13173" s="489"/>
      <c r="F13173" s="489"/>
      <c r="G13173" s="489"/>
      <c r="H13173" s="490"/>
      <c r="I13173" s="491">
        <f>H13173</f>
        <v>0</v>
      </c>
      <c r="J13173" s="492">
        <f t="shared" ref="J13173" si="376">H13173*F13173*E13173+I13173*G13173*E13173</f>
        <v>0</v>
      </c>
      <c r="K13173" s="458"/>
    </row>
    <row r="13174" spans="1:11">
      <c r="A13174" s="450"/>
      <c r="B13174" s="486"/>
      <c r="C13174" s="487"/>
      <c r="D13174" s="488"/>
      <c r="E13174" s="489"/>
      <c r="F13174" s="489"/>
      <c r="G13174" s="489"/>
      <c r="H13174" s="490"/>
      <c r="I13174" s="491"/>
      <c r="J13174" s="492">
        <f>H13174*F13174*E13174+I13174*G13174*E13174</f>
        <v>0</v>
      </c>
      <c r="K13174" s="458"/>
    </row>
    <row r="13175" spans="1:11">
      <c r="A13175" s="450"/>
      <c r="B13175" s="493"/>
      <c r="C13175" s="494"/>
      <c r="D13175" s="495"/>
      <c r="E13175" s="496"/>
      <c r="F13175" s="496"/>
      <c r="G13175" s="496"/>
      <c r="H13175" s="497"/>
      <c r="I13175" s="498"/>
      <c r="J13175" s="492">
        <f>H13175*F13175*E13175+I13175*G13175*E13175</f>
        <v>0</v>
      </c>
      <c r="K13175" s="458"/>
    </row>
    <row r="13176" spans="1:11">
      <c r="A13176" s="450"/>
      <c r="B13176" s="499" t="s">
        <v>1119</v>
      </c>
      <c r="C13176" s="469"/>
      <c r="D13176" s="469"/>
      <c r="E13176" s="469"/>
      <c r="F13176" s="469"/>
      <c r="G13176" s="469"/>
      <c r="H13176" s="469"/>
      <c r="I13176" s="500" t="s">
        <v>138</v>
      </c>
      <c r="J13176" s="501">
        <f>SUM(J13173:J13175)</f>
        <v>0</v>
      </c>
      <c r="K13176" s="458"/>
    </row>
    <row r="13177" spans="1:11">
      <c r="A13177" s="450"/>
      <c r="B13177" s="502"/>
      <c r="C13177" s="502"/>
      <c r="D13177" s="502"/>
      <c r="E13177" s="502"/>
      <c r="F13177" s="502"/>
      <c r="G13177" s="502"/>
      <c r="H13177" s="502"/>
      <c r="I13177" s="503"/>
      <c r="J13177" s="504"/>
      <c r="K13177" s="458"/>
    </row>
    <row r="13178" spans="1:11" ht="20.399999999999999">
      <c r="A13178" s="450"/>
      <c r="B13178" s="1664" t="s">
        <v>1120</v>
      </c>
      <c r="C13178" s="1665"/>
      <c r="D13178" s="1665"/>
      <c r="E13178" s="1666"/>
      <c r="F13178" s="505" t="s">
        <v>873</v>
      </c>
      <c r="G13178" s="506"/>
      <c r="H13178" s="507" t="s">
        <v>560</v>
      </c>
      <c r="I13178" s="508" t="s">
        <v>1121</v>
      </c>
      <c r="J13178" s="509" t="s">
        <v>1122</v>
      </c>
      <c r="K13178" s="458"/>
    </row>
    <row r="13179" spans="1:11">
      <c r="A13179" s="450"/>
      <c r="B13179" s="510"/>
      <c r="C13179" s="511"/>
      <c r="D13179" s="512"/>
      <c r="E13179" s="513"/>
      <c r="F13179" s="514"/>
      <c r="G13179" s="515"/>
      <c r="H13179" s="516"/>
      <c r="I13179" s="484"/>
      <c r="J13179" s="485"/>
      <c r="K13179" s="458"/>
    </row>
    <row r="13180" spans="1:11">
      <c r="A13180" s="450"/>
      <c r="B13180" s="517"/>
      <c r="C13180" s="518"/>
      <c r="D13180" s="459"/>
      <c r="E13180" s="487"/>
      <c r="F13180" s="488"/>
      <c r="G13180" s="519"/>
      <c r="H13180" s="520"/>
      <c r="I13180" s="521"/>
      <c r="J13180" s="492"/>
      <c r="K13180" s="458"/>
    </row>
    <row r="13181" spans="1:11">
      <c r="A13181" s="450"/>
      <c r="B13181" s="517" t="s">
        <v>741</v>
      </c>
      <c r="C13181" s="518"/>
      <c r="D13181" s="459"/>
      <c r="E13181" s="487"/>
      <c r="F13181" s="488"/>
      <c r="G13181" s="519"/>
      <c r="H13181" s="520">
        <v>0.71</v>
      </c>
      <c r="I13181" s="521">
        <f>VLOOKUP(B13181,'MÃO DE OBRA'!$A:$E,5,FALSE)/220</f>
        <v>14.214</v>
      </c>
      <c r="J13181" s="492">
        <f t="shared" ref="J13181:J13182" si="377">H13181*I13181</f>
        <v>10.091939999999999</v>
      </c>
      <c r="K13181" s="458"/>
    </row>
    <row r="13182" spans="1:11">
      <c r="A13182" s="450"/>
      <c r="B13182" s="517" t="s">
        <v>734</v>
      </c>
      <c r="C13182" s="518"/>
      <c r="D13182" s="459"/>
      <c r="E13182" s="487"/>
      <c r="F13182" s="488"/>
      <c r="G13182" s="519"/>
      <c r="H13182" s="520">
        <v>0.43</v>
      </c>
      <c r="I13182" s="521">
        <f>VLOOKUP(B13182,'MÃO DE OBRA'!$A:$E,5,FALSE)/220</f>
        <v>23.596363636363641</v>
      </c>
      <c r="J13182" s="492">
        <f t="shared" si="377"/>
        <v>10.146436363636365</v>
      </c>
      <c r="K13182" s="458"/>
    </row>
    <row r="13183" spans="1:11">
      <c r="A13183" s="450"/>
      <c r="B13183" s="517"/>
      <c r="C13183" s="518"/>
      <c r="D13183" s="459"/>
      <c r="E13183" s="487"/>
      <c r="F13183" s="488"/>
      <c r="G13183" s="519"/>
      <c r="H13183" s="520"/>
      <c r="I13183" s="521"/>
      <c r="J13183" s="492"/>
      <c r="K13183" s="458"/>
    </row>
    <row r="13184" spans="1:11">
      <c r="A13184" s="450"/>
      <c r="B13184" s="499" t="s">
        <v>1119</v>
      </c>
      <c r="C13184" s="502"/>
      <c r="D13184" s="502"/>
      <c r="E13184" s="502"/>
      <c r="F13184" s="502"/>
      <c r="G13184" s="502"/>
      <c r="H13184" s="502"/>
      <c r="I13184" s="522" t="s">
        <v>138</v>
      </c>
      <c r="J13184" s="501">
        <f>SUM(J13179:J13183)</f>
        <v>20.238376363636362</v>
      </c>
      <c r="K13184" s="458"/>
    </row>
    <row r="13185" spans="1:11">
      <c r="A13185" s="450"/>
      <c r="B13185" s="523"/>
      <c r="C13185" s="523"/>
      <c r="D13185" s="523"/>
      <c r="E13185" s="523"/>
      <c r="F13185" s="523"/>
      <c r="G13185" s="523"/>
      <c r="H13185" s="523"/>
      <c r="I13185" s="524"/>
      <c r="J13185" s="523"/>
      <c r="K13185" s="458"/>
    </row>
    <row r="13186" spans="1:11">
      <c r="A13186" s="450"/>
      <c r="B13186" s="525" t="s">
        <v>1123</v>
      </c>
      <c r="C13186" s="526"/>
      <c r="D13186" s="523"/>
      <c r="E13186" s="527">
        <v>1</v>
      </c>
      <c r="F13186" s="528" t="s">
        <v>1221</v>
      </c>
      <c r="G13186" s="506"/>
      <c r="H13186" s="506"/>
      <c r="I13186" s="529" t="s">
        <v>1124</v>
      </c>
      <c r="J13186" s="501">
        <f>J13176+J13184</f>
        <v>20.238376363636362</v>
      </c>
      <c r="K13186" s="458"/>
    </row>
    <row r="13187" spans="1:11">
      <c r="A13187" s="450"/>
      <c r="B13187" s="530"/>
      <c r="C13187" s="523"/>
      <c r="D13187" s="523"/>
      <c r="E13187" s="531"/>
      <c r="F13187" s="532"/>
      <c r="G13187" s="532"/>
      <c r="H13187" s="532"/>
      <c r="I13187" s="524"/>
      <c r="J13187" s="523"/>
      <c r="K13187" s="458"/>
    </row>
    <row r="13188" spans="1:11" ht="20.399999999999999">
      <c r="A13188" s="450"/>
      <c r="B13188" s="1667" t="s">
        <v>481</v>
      </c>
      <c r="C13188" s="1668"/>
      <c r="D13188" s="1668"/>
      <c r="E13188" s="1669"/>
      <c r="F13188" s="533" t="s">
        <v>873</v>
      </c>
      <c r="G13188" s="534" t="s">
        <v>493</v>
      </c>
      <c r="H13188" s="507" t="s">
        <v>1115</v>
      </c>
      <c r="I13188" s="535" t="s">
        <v>480</v>
      </c>
      <c r="J13188" s="536" t="s">
        <v>482</v>
      </c>
      <c r="K13188" s="458"/>
    </row>
    <row r="13189" spans="1:11">
      <c r="A13189" s="450"/>
      <c r="B13189" s="537"/>
      <c r="C13189" s="518"/>
      <c r="D13189" s="518"/>
      <c r="E13189" s="487"/>
      <c r="F13189" s="540"/>
      <c r="G13189" s="541"/>
      <c r="H13189" s="547"/>
      <c r="I13189" s="543"/>
      <c r="J13189" s="492"/>
      <c r="K13189" s="458"/>
    </row>
    <row r="13190" spans="1:11">
      <c r="A13190" s="450"/>
      <c r="B13190" s="537"/>
      <c r="C13190" s="518"/>
      <c r="D13190" s="518"/>
      <c r="E13190" s="487"/>
      <c r="F13190" s="540"/>
      <c r="G13190" s="541"/>
      <c r="H13190" s="547"/>
      <c r="I13190" s="543"/>
      <c r="J13190" s="492"/>
      <c r="K13190" s="458"/>
    </row>
    <row r="13191" spans="1:11">
      <c r="A13191" s="450"/>
      <c r="B13191" s="517"/>
      <c r="C13191" s="518"/>
      <c r="D13191" s="518"/>
      <c r="E13191" s="487"/>
      <c r="F13191" s="488"/>
      <c r="G13191" s="546"/>
      <c r="H13191" s="547"/>
      <c r="I13191" s="543"/>
      <c r="J13191" s="492">
        <f>H13191*I13191*E13173*F13173</f>
        <v>0</v>
      </c>
      <c r="K13191" s="458"/>
    </row>
    <row r="13192" spans="1:11">
      <c r="A13192" s="450"/>
      <c r="B13192" s="517"/>
      <c r="C13192" s="526"/>
      <c r="D13192" s="526"/>
      <c r="E13192" s="494"/>
      <c r="F13192" s="488"/>
      <c r="G13192" s="468"/>
      <c r="H13192" s="547"/>
      <c r="I13192" s="548"/>
      <c r="J13192" s="492">
        <f>H13192*I13192*E13174*F13174</f>
        <v>0</v>
      </c>
      <c r="K13192" s="458"/>
    </row>
    <row r="13193" spans="1:11">
      <c r="A13193" s="450"/>
      <c r="B13193" s="550" t="s">
        <v>1119</v>
      </c>
      <c r="C13193" s="526"/>
      <c r="D13193" s="526"/>
      <c r="E13193" s="526"/>
      <c r="F13193" s="523"/>
      <c r="G13193" s="526"/>
      <c r="H13193" s="551"/>
      <c r="I13193" s="552" t="s">
        <v>138</v>
      </c>
      <c r="J13193" s="501">
        <f>SUM(J13189:J13192)</f>
        <v>0</v>
      </c>
      <c r="K13193" s="458"/>
    </row>
    <row r="13194" spans="1:11">
      <c r="A13194" s="450"/>
      <c r="B13194" s="553"/>
      <c r="C13194" s="526"/>
      <c r="D13194" s="526"/>
      <c r="E13194" s="554"/>
      <c r="F13194" s="555"/>
      <c r="G13194" s="506"/>
      <c r="H13194" s="506"/>
      <c r="I13194" s="529"/>
      <c r="J13194" s="554"/>
      <c r="K13194" s="458"/>
    </row>
    <row r="13195" spans="1:11" ht="20.399999999999999">
      <c r="A13195" s="450"/>
      <c r="B13195" s="1667" t="s">
        <v>1125</v>
      </c>
      <c r="C13195" s="1668"/>
      <c r="D13195" s="1668"/>
      <c r="E13195" s="1668"/>
      <c r="F13195" s="1669"/>
      <c r="G13195" s="556" t="s">
        <v>494</v>
      </c>
      <c r="H13195" s="506" t="s">
        <v>1126</v>
      </c>
      <c r="I13195" s="557" t="s">
        <v>1115</v>
      </c>
      <c r="J13195" s="509" t="s">
        <v>482</v>
      </c>
      <c r="K13195" s="458"/>
    </row>
    <row r="13196" spans="1:11">
      <c r="A13196" s="450"/>
      <c r="B13196" s="558"/>
      <c r="C13196" s="559"/>
      <c r="D13196" s="560"/>
      <c r="E13196" s="560"/>
      <c r="F13196" s="561"/>
      <c r="G13196" s="489"/>
      <c r="H13196" s="489"/>
      <c r="I13196" s="562"/>
      <c r="J13196" s="492"/>
      <c r="K13196" s="458"/>
    </row>
    <row r="13197" spans="1:11">
      <c r="A13197" s="450"/>
      <c r="B13197" s="563"/>
      <c r="C13197" s="564"/>
      <c r="D13197" s="565"/>
      <c r="E13197" s="565"/>
      <c r="F13197" s="566"/>
      <c r="G13197" s="489"/>
      <c r="H13197" s="489"/>
      <c r="I13197" s="562"/>
      <c r="J13197" s="492"/>
      <c r="K13197" s="458"/>
    </row>
    <row r="13198" spans="1:11">
      <c r="A13198" s="450"/>
      <c r="B13198" s="1670" t="s">
        <v>138</v>
      </c>
      <c r="C13198" s="1670"/>
      <c r="D13198" s="1670"/>
      <c r="E13198" s="1670"/>
      <c r="F13198" s="1670"/>
      <c r="G13198" s="1670"/>
      <c r="H13198" s="1670"/>
      <c r="I13198" s="1670"/>
      <c r="J13198" s="501">
        <f>SUM(J13196:J13197)</f>
        <v>0</v>
      </c>
      <c r="K13198" s="458"/>
    </row>
    <row r="13199" spans="1:11">
      <c r="A13199" s="450"/>
      <c r="B13199" s="567"/>
      <c r="C13199" s="511"/>
      <c r="D13199" s="511"/>
      <c r="E13199" s="568"/>
      <c r="F13199" s="569"/>
      <c r="G13199" s="570"/>
      <c r="H13199" s="570"/>
      <c r="I13199" s="571"/>
      <c r="J13199" s="572"/>
      <c r="K13199" s="458"/>
    </row>
    <row r="13200" spans="1:11">
      <c r="A13200" s="450"/>
      <c r="B13200" s="573" t="s">
        <v>1127</v>
      </c>
      <c r="C13200" s="573"/>
      <c r="D13200" s="550"/>
      <c r="E13200" s="523"/>
      <c r="F13200" s="523"/>
      <c r="G13200" s="523"/>
      <c r="H13200" s="574"/>
      <c r="I13200" s="575"/>
      <c r="J13200" s="639">
        <f>(J13186+J13193+J13198)/E13186</f>
        <v>20.238376363636362</v>
      </c>
      <c r="K13200" s="458"/>
    </row>
    <row r="13201" spans="1:11">
      <c r="A13201" s="450"/>
      <c r="B13201" s="553"/>
      <c r="C13201" s="526"/>
      <c r="D13201" s="526"/>
      <c r="E13201" s="554"/>
      <c r="F13201" s="555"/>
      <c r="G13201" s="506"/>
      <c r="H13201" s="506"/>
      <c r="I13201" s="529"/>
      <c r="J13201" s="576"/>
      <c r="K13201" s="458"/>
    </row>
    <row r="13202" spans="1:11" ht="20.399999999999999">
      <c r="A13202" s="450"/>
      <c r="B13202" s="1667" t="s">
        <v>1128</v>
      </c>
      <c r="C13202" s="1668"/>
      <c r="D13202" s="1668"/>
      <c r="E13202" s="1668"/>
      <c r="F13202" s="1669"/>
      <c r="G13202" s="556" t="s">
        <v>494</v>
      </c>
      <c r="H13202" s="506" t="s">
        <v>1126</v>
      </c>
      <c r="I13202" s="557" t="s">
        <v>1115</v>
      </c>
      <c r="J13202" s="509" t="s">
        <v>482</v>
      </c>
      <c r="K13202" s="458"/>
    </row>
    <row r="13203" spans="1:11">
      <c r="A13203" s="450"/>
      <c r="B13203" s="510" t="s">
        <v>1721</v>
      </c>
      <c r="C13203" s="559"/>
      <c r="D13203" s="560"/>
      <c r="E13203" s="560"/>
      <c r="F13203" s="561"/>
      <c r="G13203" s="489">
        <v>9.9750000000000012E-4</v>
      </c>
      <c r="H13203" s="489" t="s">
        <v>1137</v>
      </c>
      <c r="I13203" s="562">
        <v>58.21</v>
      </c>
      <c r="J13203" s="492">
        <f>G13203*I13203</f>
        <v>5.8064475000000011E-2</v>
      </c>
      <c r="K13203" s="458"/>
    </row>
    <row r="13204" spans="1:11">
      <c r="A13204" s="450"/>
      <c r="B13204" s="802" t="s">
        <v>1722</v>
      </c>
      <c r="C13204" s="564"/>
      <c r="D13204" s="565"/>
      <c r="E13204" s="565"/>
      <c r="F13204" s="566"/>
      <c r="G13204" s="489">
        <v>7.980000000000001E-3</v>
      </c>
      <c r="H13204" s="489" t="s">
        <v>1137</v>
      </c>
      <c r="I13204" s="562">
        <v>435.19</v>
      </c>
      <c r="J13204" s="492">
        <f>G13204*I13204</f>
        <v>3.4728162000000005</v>
      </c>
      <c r="K13204" s="458"/>
    </row>
    <row r="13205" spans="1:11">
      <c r="A13205" s="450"/>
      <c r="B13205" s="802" t="s">
        <v>1723</v>
      </c>
      <c r="C13205" s="564"/>
      <c r="D13205" s="565"/>
      <c r="E13205" s="565"/>
      <c r="F13205" s="566"/>
      <c r="G13205" s="489">
        <v>7.980000000000001E-3</v>
      </c>
      <c r="H13205" s="489" t="s">
        <v>1137</v>
      </c>
      <c r="I13205" s="562">
        <v>41.58</v>
      </c>
      <c r="J13205" s="492">
        <f>G13205*I13205</f>
        <v>0.3318084</v>
      </c>
      <c r="K13205" s="458"/>
    </row>
    <row r="13206" spans="1:11">
      <c r="A13206" s="450"/>
      <c r="B13206" s="802" t="s">
        <v>1696</v>
      </c>
      <c r="C13206" s="564"/>
      <c r="D13206" s="565"/>
      <c r="E13206" s="565"/>
      <c r="F13206" s="566"/>
      <c r="G13206" s="489">
        <v>5.24</v>
      </c>
      <c r="H13206" s="489" t="s">
        <v>1137</v>
      </c>
      <c r="I13206" s="562">
        <v>1.06</v>
      </c>
      <c r="J13206" s="492">
        <f t="shared" ref="J13206:J13210" si="378">G13206*I13206</f>
        <v>5.5544000000000002</v>
      </c>
      <c r="K13206" s="458"/>
    </row>
    <row r="13207" spans="1:11">
      <c r="A13207" s="450"/>
      <c r="B13207" s="802" t="s">
        <v>1724</v>
      </c>
      <c r="C13207" s="564"/>
      <c r="D13207" s="565"/>
      <c r="E13207" s="565"/>
      <c r="F13207" s="566"/>
      <c r="G13207" s="489">
        <v>0.79800000000000004</v>
      </c>
      <c r="H13207" s="489" t="s">
        <v>1126</v>
      </c>
      <c r="I13207" s="562">
        <v>14.26</v>
      </c>
      <c r="J13207" s="492">
        <f t="shared" si="378"/>
        <v>11.379480000000001</v>
      </c>
      <c r="K13207" s="458"/>
    </row>
    <row r="13208" spans="1:11">
      <c r="A13208" s="450"/>
      <c r="B13208" s="802" t="s">
        <v>1725</v>
      </c>
      <c r="C13208" s="564"/>
      <c r="D13208" s="565"/>
      <c r="E13208" s="565"/>
      <c r="F13208" s="566"/>
      <c r="G13208" s="489">
        <v>8.9774999999999994E-2</v>
      </c>
      <c r="H13208" s="489" t="s">
        <v>1126</v>
      </c>
      <c r="I13208" s="562">
        <v>14.26</v>
      </c>
      <c r="J13208" s="492">
        <f t="shared" si="378"/>
        <v>1.2801914999999999</v>
      </c>
      <c r="K13208" s="458"/>
    </row>
    <row r="13209" spans="1:11">
      <c r="A13209" s="450"/>
      <c r="B13209" s="802" t="s">
        <v>1726</v>
      </c>
      <c r="C13209" s="564"/>
      <c r="D13209" s="565"/>
      <c r="E13209" s="565"/>
      <c r="F13209" s="566"/>
      <c r="G13209" s="489">
        <v>2.9925E-2</v>
      </c>
      <c r="H13209" s="489" t="s">
        <v>1126</v>
      </c>
      <c r="I13209" s="743">
        <v>14.26</v>
      </c>
      <c r="J13209" s="492">
        <f t="shared" si="378"/>
        <v>0.42673050000000001</v>
      </c>
      <c r="K13209" s="458"/>
    </row>
    <row r="13210" spans="1:11">
      <c r="A13210" s="450"/>
      <c r="B13210" s="816" t="s">
        <v>1727</v>
      </c>
      <c r="C13210" s="578"/>
      <c r="D13210" s="579"/>
      <c r="E13210" s="579"/>
      <c r="F13210" s="580"/>
      <c r="G13210" s="489">
        <v>0.65</v>
      </c>
      <c r="H13210" s="489" t="s">
        <v>1728</v>
      </c>
      <c r="I13210" s="743">
        <v>7</v>
      </c>
      <c r="J13210" s="492">
        <f t="shared" si="378"/>
        <v>4.55</v>
      </c>
      <c r="K13210" s="458"/>
    </row>
    <row r="13211" spans="1:11">
      <c r="A13211" s="450"/>
      <c r="B13211" s="581"/>
      <c r="C13211" s="523"/>
      <c r="D13211" s="523"/>
      <c r="E13211" s="582"/>
      <c r="F13211" s="583"/>
      <c r="G13211" s="532"/>
      <c r="H13211" s="532"/>
      <c r="I13211" s="524" t="s">
        <v>138</v>
      </c>
      <c r="J13211" s="501">
        <f>SUM(J13203:J13210)</f>
        <v>27.053491075000004</v>
      </c>
      <c r="K13211" s="458"/>
    </row>
    <row r="13212" spans="1:11">
      <c r="A13212" s="450"/>
      <c r="B13212" s="584"/>
      <c r="C13212" s="523"/>
      <c r="D13212" s="523"/>
      <c r="E13212" s="582"/>
      <c r="F13212" s="583"/>
      <c r="G13212" s="532"/>
      <c r="H13212" s="532"/>
      <c r="I13212" s="524"/>
      <c r="J13212" s="582"/>
      <c r="K13212" s="458"/>
    </row>
    <row r="13213" spans="1:11" ht="20.399999999999999">
      <c r="A13213" s="450"/>
      <c r="B13213" s="1667" t="s">
        <v>1141</v>
      </c>
      <c r="C13213" s="1668"/>
      <c r="D13213" s="1668"/>
      <c r="E13213" s="1668"/>
      <c r="F13213" s="1669"/>
      <c r="G13213" s="587" t="s">
        <v>494</v>
      </c>
      <c r="H13213" s="506" t="s">
        <v>1115</v>
      </c>
      <c r="I13213" s="557"/>
      <c r="J13213" s="509" t="s">
        <v>482</v>
      </c>
      <c r="K13213" s="458"/>
    </row>
    <row r="13214" spans="1:11">
      <c r="A13214" s="450"/>
      <c r="B13214" s="1654"/>
      <c r="C13214" s="1655"/>
      <c r="D13214" s="1655"/>
      <c r="E13214" s="1655"/>
      <c r="F13214" s="1656"/>
      <c r="G13214" s="489"/>
      <c r="H13214" s="1657"/>
      <c r="I13214" s="1658"/>
      <c r="J13214" s="492"/>
      <c r="K13214" s="458"/>
    </row>
    <row r="13215" spans="1:11">
      <c r="A13215" s="450"/>
      <c r="B13215" s="1659"/>
      <c r="C13215" s="1660"/>
      <c r="D13215" s="1660"/>
      <c r="E13215" s="1660"/>
      <c r="F13215" s="1661"/>
      <c r="G13215" s="496"/>
      <c r="H13215" s="1662"/>
      <c r="I13215" s="1663"/>
      <c r="J13215" s="492"/>
      <c r="K13215" s="458"/>
    </row>
    <row r="13216" spans="1:11">
      <c r="A13216" s="450"/>
      <c r="B13216" s="581"/>
      <c r="C13216" s="523"/>
      <c r="D13216" s="523"/>
      <c r="E13216" s="582"/>
      <c r="F13216" s="583"/>
      <c r="G13216" s="532"/>
      <c r="H13216" s="532"/>
      <c r="I13216" s="524" t="s">
        <v>138</v>
      </c>
      <c r="J13216" s="501">
        <f>SUM(J13214:J13215)</f>
        <v>0</v>
      </c>
      <c r="K13216" s="458"/>
    </row>
    <row r="13217" spans="1:11">
      <c r="A13217" s="450"/>
      <c r="B13217" s="523"/>
      <c r="C13217" s="523"/>
      <c r="D13217" s="523"/>
      <c r="E13217" s="523"/>
      <c r="F13217" s="523"/>
      <c r="G13217" s="523"/>
      <c r="H13217" s="523"/>
      <c r="I13217" s="524"/>
      <c r="J13217" s="523"/>
      <c r="K13217" s="458"/>
    </row>
    <row r="13218" spans="1:11">
      <c r="A13218" s="450"/>
      <c r="B13218" s="1645" t="s">
        <v>1142</v>
      </c>
      <c r="C13218" s="1646"/>
      <c r="D13218" s="1646"/>
      <c r="E13218" s="1646"/>
      <c r="F13218" s="1646"/>
      <c r="G13218" s="1646"/>
      <c r="H13218" s="1646"/>
      <c r="I13218" s="1647"/>
      <c r="J13218" s="573">
        <f>J13216+J13211+J13200</f>
        <v>47.291867438636366</v>
      </c>
      <c r="K13218" s="458"/>
    </row>
    <row r="13219" spans="1:11">
      <c r="A13219" s="450"/>
      <c r="B13219" s="523"/>
      <c r="C13219" s="523"/>
      <c r="D13219" s="523"/>
      <c r="E13219" s="523"/>
      <c r="F13219" s="523"/>
      <c r="G13219" s="523"/>
      <c r="H13219" s="523"/>
      <c r="I13219" s="524"/>
      <c r="J13219" s="523"/>
      <c r="K13219" s="458"/>
    </row>
    <row r="13220" spans="1:11">
      <c r="A13220" s="450"/>
      <c r="B13220" s="1645" t="s">
        <v>1143</v>
      </c>
      <c r="C13220" s="1646"/>
      <c r="D13220" s="1646"/>
      <c r="E13220" s="1646"/>
      <c r="F13220" s="1646"/>
      <c r="G13220" s="1646"/>
      <c r="H13220" s="1646"/>
      <c r="I13220" s="1647"/>
      <c r="J13220" s="501">
        <f>J13218*0</f>
        <v>0</v>
      </c>
      <c r="K13220" s="458"/>
    </row>
    <row r="13221" spans="1:11">
      <c r="A13221" s="450"/>
      <c r="B13221" s="523"/>
      <c r="C13221" s="523"/>
      <c r="D13221" s="523"/>
      <c r="E13221" s="523"/>
      <c r="F13221" s="523"/>
      <c r="G13221" s="523"/>
      <c r="H13221" s="523"/>
      <c r="I13221" s="524"/>
      <c r="J13221" s="523"/>
      <c r="K13221" s="458"/>
    </row>
    <row r="13222" spans="1:11">
      <c r="A13222" s="450"/>
      <c r="B13222" s="1645" t="s">
        <v>1144</v>
      </c>
      <c r="C13222" s="1646"/>
      <c r="D13222" s="1646"/>
      <c r="E13222" s="1646"/>
      <c r="F13222" s="1646"/>
      <c r="G13222" s="1646"/>
      <c r="H13222" s="1646"/>
      <c r="I13222" s="1647"/>
      <c r="J13222" s="573">
        <f>J13218+J13220</f>
        <v>47.291867438636366</v>
      </c>
      <c r="K13222" s="458"/>
    </row>
    <row r="13223" spans="1:11">
      <c r="A13223" s="450"/>
      <c r="B13223" s="511"/>
      <c r="C13223" s="511"/>
      <c r="D13223" s="511"/>
      <c r="E13223" s="511"/>
      <c r="F13223" s="511"/>
      <c r="G13223" s="511"/>
      <c r="H13223" s="511"/>
      <c r="I13223" s="571"/>
      <c r="J13223" s="511"/>
      <c r="K13223" s="458"/>
    </row>
    <row r="13224" spans="1:11">
      <c r="A13224" s="450"/>
      <c r="B13224" s="589"/>
      <c r="C13224" s="559"/>
      <c r="D13224" s="559"/>
      <c r="E13224" s="559"/>
      <c r="F13224" s="559"/>
      <c r="G13224" s="559"/>
      <c r="H13224" s="559"/>
      <c r="I13224" s="559"/>
      <c r="J13224" s="590"/>
      <c r="K13224" s="458"/>
    </row>
    <row r="13225" spans="1:11">
      <c r="A13225" s="450"/>
      <c r="B13225" s="591"/>
      <c r="C13225" s="592"/>
      <c r="D13225" s="593"/>
      <c r="E13225" s="593"/>
      <c r="F13225" s="594" t="s">
        <v>1119</v>
      </c>
      <c r="G13225" s="595" t="s">
        <v>1119</v>
      </c>
      <c r="H13225" s="592"/>
      <c r="I13225" s="592"/>
      <c r="J13225" s="596"/>
      <c r="K13225" s="458"/>
    </row>
    <row r="13226" spans="1:11">
      <c r="A13226" s="450"/>
      <c r="B13226" s="459"/>
      <c r="C13226" s="459"/>
      <c r="D13226" s="459"/>
      <c r="E13226" s="459"/>
      <c r="F13226" s="459"/>
      <c r="G13226" s="459"/>
      <c r="H13226" s="459"/>
      <c r="I13226" s="459"/>
      <c r="J13226" s="459"/>
      <c r="K13226" s="458"/>
    </row>
    <row r="13227" spans="1:11">
      <c r="A13227" s="450"/>
      <c r="B13227" s="597"/>
      <c r="C13227" s="598"/>
      <c r="D13227" s="598"/>
      <c r="E13227" s="598"/>
      <c r="F13227" s="599"/>
      <c r="G13227" s="600" t="s">
        <v>482</v>
      </c>
      <c r="H13227" s="502"/>
      <c r="I13227" s="502"/>
      <c r="J13227" s="505"/>
      <c r="K13227" s="458"/>
    </row>
    <row r="13228" spans="1:11">
      <c r="A13228" s="450"/>
      <c r="B13228" s="601"/>
      <c r="C13228" s="602"/>
      <c r="D13228" s="602"/>
      <c r="E13228" s="602"/>
      <c r="F13228" s="603"/>
      <c r="G13228" s="1648" t="s">
        <v>1145</v>
      </c>
      <c r="H13228" s="1649"/>
      <c r="I13228" s="1649"/>
      <c r="J13228" s="1650"/>
      <c r="K13228" s="458"/>
    </row>
    <row r="13229" spans="1:11">
      <c r="A13229" s="450"/>
      <c r="B13229" s="604"/>
      <c r="C13229" s="605"/>
      <c r="D13229" s="605"/>
      <c r="E13229" s="605"/>
      <c r="F13229" s="606"/>
      <c r="G13229" s="607"/>
      <c r="H13229" s="1651"/>
      <c r="I13229" s="1652"/>
      <c r="J13229" s="1653"/>
      <c r="K13229" s="458"/>
    </row>
    <row r="13230" spans="1:11" ht="15" thickBot="1">
      <c r="A13230" s="608"/>
      <c r="B13230" s="609"/>
      <c r="C13230" s="609"/>
      <c r="D13230" s="609"/>
      <c r="E13230" s="609"/>
      <c r="F13230" s="609"/>
      <c r="G13230" s="609"/>
      <c r="H13230" s="609"/>
      <c r="I13230" s="609"/>
      <c r="J13230" s="609"/>
      <c r="K13230" s="610"/>
    </row>
    <row r="13231" spans="1:11">
      <c r="A13231" s="447"/>
      <c r="B13231" s="448"/>
      <c r="C13231" s="448"/>
      <c r="D13231" s="448"/>
      <c r="E13231" s="448"/>
      <c r="F13231" s="448"/>
      <c r="G13231" s="448"/>
      <c r="H13231" s="448"/>
      <c r="I13231" s="448"/>
      <c r="J13231" s="448"/>
      <c r="K13231" s="449"/>
    </row>
    <row r="13232" spans="1:11">
      <c r="A13232" s="450"/>
      <c r="B13232" s="451" t="s">
        <v>141</v>
      </c>
      <c r="C13232" s="452"/>
      <c r="D13232" s="453" t="s">
        <v>1105</v>
      </c>
      <c r="E13232" s="454"/>
      <c r="F13232" s="455"/>
      <c r="G13232" s="455"/>
      <c r="H13232" s="456"/>
      <c r="I13232" s="456"/>
      <c r="J13232" s="457"/>
      <c r="K13232" s="458"/>
    </row>
    <row r="13233" spans="1:11">
      <c r="A13233" s="450"/>
      <c r="B13233" s="459"/>
      <c r="C13233" s="459"/>
      <c r="D13233" s="459"/>
      <c r="E13233" s="459"/>
      <c r="F13233" s="459"/>
      <c r="G13233" s="459"/>
      <c r="H13233" s="459"/>
      <c r="I13233" s="459"/>
      <c r="J13233" s="459"/>
      <c r="K13233" s="458"/>
    </row>
    <row r="13234" spans="1:11">
      <c r="A13234" s="450"/>
      <c r="B13234" s="460" t="s">
        <v>1437</v>
      </c>
      <c r="C13234" s="461" t="s">
        <v>1107</v>
      </c>
      <c r="D13234" s="1671" t="s">
        <v>198</v>
      </c>
      <c r="E13234" s="1672"/>
      <c r="F13234" s="1672"/>
      <c r="G13234" s="1672"/>
      <c r="H13234" s="1672"/>
      <c r="I13234" s="1673"/>
      <c r="J13234" s="462" t="s">
        <v>1108</v>
      </c>
      <c r="K13234" s="458"/>
    </row>
    <row r="13235" spans="1:11">
      <c r="A13235" s="450"/>
      <c r="B13235" s="463"/>
      <c r="C13235" s="464"/>
      <c r="D13235" s="1674" t="s">
        <v>1730</v>
      </c>
      <c r="E13235" s="1675"/>
      <c r="F13235" s="1675"/>
      <c r="G13235" s="1675"/>
      <c r="H13235" s="1675"/>
      <c r="I13235" s="1676"/>
      <c r="J13235" s="468" t="str">
        <f>F13252</f>
        <v>m</v>
      </c>
      <c r="K13235" s="458"/>
    </row>
    <row r="13236" spans="1:11">
      <c r="A13236" s="450"/>
      <c r="B13236" s="469"/>
      <c r="C13236" s="469"/>
      <c r="D13236" s="469"/>
      <c r="E13236" s="469"/>
      <c r="F13236" s="469"/>
      <c r="G13236" s="469"/>
      <c r="H13236" s="469"/>
      <c r="I13236" s="470"/>
      <c r="J13236" s="471"/>
      <c r="K13236" s="458"/>
    </row>
    <row r="13237" spans="1:11">
      <c r="A13237" s="450"/>
      <c r="B13237" s="1648" t="s">
        <v>1111</v>
      </c>
      <c r="C13237" s="1650"/>
      <c r="D13237" s="1679" t="s">
        <v>873</v>
      </c>
      <c r="E13237" s="1681" t="s">
        <v>1112</v>
      </c>
      <c r="F13237" s="472" t="s">
        <v>1113</v>
      </c>
      <c r="G13237" s="473"/>
      <c r="H13237" s="472" t="s">
        <v>1114</v>
      </c>
      <c r="I13237" s="473"/>
      <c r="J13237" s="474" t="s">
        <v>1115</v>
      </c>
      <c r="K13237" s="458"/>
    </row>
    <row r="13238" spans="1:11">
      <c r="A13238" s="450"/>
      <c r="B13238" s="1677"/>
      <c r="C13238" s="1678"/>
      <c r="D13238" s="1680"/>
      <c r="E13238" s="1682"/>
      <c r="F13238" s="475" t="s">
        <v>1116</v>
      </c>
      <c r="G13238" s="475" t="s">
        <v>1117</v>
      </c>
      <c r="H13238" s="475" t="s">
        <v>1116</v>
      </c>
      <c r="I13238" s="476" t="s">
        <v>1117</v>
      </c>
      <c r="J13238" s="477" t="s">
        <v>1118</v>
      </c>
      <c r="K13238" s="458"/>
    </row>
    <row r="13239" spans="1:11">
      <c r="A13239" s="450"/>
      <c r="B13239" s="486"/>
      <c r="C13239" s="487"/>
      <c r="D13239" s="488"/>
      <c r="E13239" s="489"/>
      <c r="F13239" s="489"/>
      <c r="G13239" s="489">
        <f>1-F13239</f>
        <v>1</v>
      </c>
      <c r="H13239" s="490"/>
      <c r="I13239" s="491">
        <f>H13239</f>
        <v>0</v>
      </c>
      <c r="J13239" s="492">
        <f t="shared" ref="J13239" si="379">H13239*F13239*E13239+I13239*G13239*E13239</f>
        <v>0</v>
      </c>
      <c r="K13239" s="458"/>
    </row>
    <row r="13240" spans="1:11">
      <c r="A13240" s="450"/>
      <c r="B13240" s="486"/>
      <c r="C13240" s="487"/>
      <c r="D13240" s="488"/>
      <c r="E13240" s="489"/>
      <c r="F13240" s="489"/>
      <c r="G13240" s="489"/>
      <c r="H13240" s="490"/>
      <c r="I13240" s="491"/>
      <c r="J13240" s="492">
        <f>H13240*F13240*E13240+I13240*G13240*E13240</f>
        <v>0</v>
      </c>
      <c r="K13240" s="458"/>
    </row>
    <row r="13241" spans="1:11">
      <c r="A13241" s="450"/>
      <c r="B13241" s="493"/>
      <c r="C13241" s="494"/>
      <c r="D13241" s="495"/>
      <c r="E13241" s="496"/>
      <c r="F13241" s="496"/>
      <c r="G13241" s="496"/>
      <c r="H13241" s="497"/>
      <c r="I13241" s="498"/>
      <c r="J13241" s="492">
        <f>H13241*F13241*E13241+I13241*G13241*E13241</f>
        <v>0</v>
      </c>
      <c r="K13241" s="458"/>
    </row>
    <row r="13242" spans="1:11">
      <c r="A13242" s="450"/>
      <c r="B13242" s="499" t="s">
        <v>1119</v>
      </c>
      <c r="C13242" s="469"/>
      <c r="D13242" s="469"/>
      <c r="E13242" s="469"/>
      <c r="F13242" s="469"/>
      <c r="G13242" s="469"/>
      <c r="H13242" s="469"/>
      <c r="I13242" s="500" t="s">
        <v>138</v>
      </c>
      <c r="J13242" s="501">
        <f>SUM(J13239:J13241)</f>
        <v>0</v>
      </c>
      <c r="K13242" s="458"/>
    </row>
    <row r="13243" spans="1:11">
      <c r="A13243" s="450"/>
      <c r="B13243" s="502"/>
      <c r="C13243" s="502"/>
      <c r="D13243" s="502"/>
      <c r="E13243" s="502"/>
      <c r="F13243" s="502"/>
      <c r="G13243" s="502"/>
      <c r="H13243" s="502"/>
      <c r="I13243" s="503"/>
      <c r="J13243" s="504"/>
      <c r="K13243" s="458"/>
    </row>
    <row r="13244" spans="1:11" ht="20.399999999999999">
      <c r="A13244" s="450"/>
      <c r="B13244" s="1664" t="s">
        <v>1120</v>
      </c>
      <c r="C13244" s="1665"/>
      <c r="D13244" s="1665"/>
      <c r="E13244" s="1666"/>
      <c r="F13244" s="505" t="s">
        <v>873</v>
      </c>
      <c r="G13244" s="506"/>
      <c r="H13244" s="507" t="s">
        <v>560</v>
      </c>
      <c r="I13244" s="508" t="s">
        <v>1121</v>
      </c>
      <c r="J13244" s="509" t="s">
        <v>1122</v>
      </c>
      <c r="K13244" s="458"/>
    </row>
    <row r="13245" spans="1:11">
      <c r="A13245" s="450"/>
      <c r="B13245" s="510"/>
      <c r="C13245" s="511"/>
      <c r="D13245" s="512"/>
      <c r="E13245" s="513"/>
      <c r="F13245" s="514"/>
      <c r="G13245" s="515"/>
      <c r="H13245" s="516"/>
      <c r="I13245" s="484"/>
      <c r="J13245" s="485"/>
      <c r="K13245" s="458"/>
    </row>
    <row r="13246" spans="1:11">
      <c r="A13246" s="450"/>
      <c r="B13246" s="517"/>
      <c r="C13246" s="518"/>
      <c r="D13246" s="459"/>
      <c r="E13246" s="487"/>
      <c r="F13246" s="488"/>
      <c r="G13246" s="519"/>
      <c r="H13246" s="520"/>
      <c r="I13246" s="521"/>
      <c r="J13246" s="492"/>
      <c r="K13246" s="458"/>
    </row>
    <row r="13247" spans="1:11">
      <c r="A13247" s="450"/>
      <c r="B13247" s="517" t="s">
        <v>741</v>
      </c>
      <c r="C13247" s="518"/>
      <c r="D13247" s="459"/>
      <c r="E13247" s="487"/>
      <c r="F13247" s="488"/>
      <c r="G13247" s="519"/>
      <c r="H13247" s="520">
        <v>0.25</v>
      </c>
      <c r="I13247" s="521">
        <f>VLOOKUP(B13247,'MÃO DE OBRA'!$A:$E,5,FALSE)/220</f>
        <v>14.214</v>
      </c>
      <c r="J13247" s="492">
        <f t="shared" ref="J13247:J13248" si="380">H13247*I13247</f>
        <v>3.5535000000000001</v>
      </c>
      <c r="K13247" s="458"/>
    </row>
    <row r="13248" spans="1:11">
      <c r="A13248" s="450"/>
      <c r="B13248" s="517" t="s">
        <v>734</v>
      </c>
      <c r="C13248" s="518"/>
      <c r="D13248" s="459"/>
      <c r="E13248" s="487"/>
      <c r="F13248" s="488"/>
      <c r="G13248" s="519"/>
      <c r="H13248" s="520">
        <v>0.42</v>
      </c>
      <c r="I13248" s="521">
        <f>VLOOKUP(B13248,'MÃO DE OBRA'!$A:$E,5,FALSE)/220</f>
        <v>23.596363636363641</v>
      </c>
      <c r="J13248" s="492">
        <f t="shared" si="380"/>
        <v>9.9104727272727295</v>
      </c>
      <c r="K13248" s="458"/>
    </row>
    <row r="13249" spans="1:11">
      <c r="A13249" s="450"/>
      <c r="B13249" s="517"/>
      <c r="C13249" s="518"/>
      <c r="D13249" s="459"/>
      <c r="E13249" s="487"/>
      <c r="F13249" s="488"/>
      <c r="G13249" s="519"/>
      <c r="H13249" s="520"/>
      <c r="I13249" s="521"/>
      <c r="J13249" s="492"/>
      <c r="K13249" s="458"/>
    </row>
    <row r="13250" spans="1:11">
      <c r="A13250" s="450"/>
      <c r="B13250" s="499" t="s">
        <v>1119</v>
      </c>
      <c r="C13250" s="502"/>
      <c r="D13250" s="502"/>
      <c r="E13250" s="502"/>
      <c r="F13250" s="502"/>
      <c r="G13250" s="502"/>
      <c r="H13250" s="502"/>
      <c r="I13250" s="522" t="s">
        <v>138</v>
      </c>
      <c r="J13250" s="501">
        <f>SUM(J13245:J13249)</f>
        <v>13.463972727272729</v>
      </c>
      <c r="K13250" s="458"/>
    </row>
    <row r="13251" spans="1:11">
      <c r="A13251" s="450"/>
      <c r="B13251" s="523"/>
      <c r="C13251" s="523"/>
      <c r="D13251" s="523"/>
      <c r="E13251" s="523"/>
      <c r="F13251" s="523"/>
      <c r="G13251" s="523"/>
      <c r="H13251" s="523"/>
      <c r="I13251" s="524"/>
      <c r="J13251" s="523"/>
      <c r="K13251" s="458"/>
    </row>
    <row r="13252" spans="1:11">
      <c r="A13252" s="450"/>
      <c r="B13252" s="525" t="s">
        <v>1123</v>
      </c>
      <c r="C13252" s="526"/>
      <c r="D13252" s="523"/>
      <c r="E13252" s="527">
        <v>1</v>
      </c>
      <c r="F13252" s="528" t="s">
        <v>169</v>
      </c>
      <c r="G13252" s="506"/>
      <c r="H13252" s="506"/>
      <c r="I13252" s="529" t="s">
        <v>1124</v>
      </c>
      <c r="J13252" s="501">
        <f>J13242+J13250</f>
        <v>13.463972727272729</v>
      </c>
      <c r="K13252" s="458"/>
    </row>
    <row r="13253" spans="1:11">
      <c r="A13253" s="450"/>
      <c r="B13253" s="530"/>
      <c r="C13253" s="523"/>
      <c r="D13253" s="523"/>
      <c r="E13253" s="531"/>
      <c r="F13253" s="532"/>
      <c r="G13253" s="532"/>
      <c r="H13253" s="532"/>
      <c r="I13253" s="524"/>
      <c r="J13253" s="523"/>
      <c r="K13253" s="458"/>
    </row>
    <row r="13254" spans="1:11" ht="20.399999999999999">
      <c r="A13254" s="450"/>
      <c r="B13254" s="1667" t="s">
        <v>481</v>
      </c>
      <c r="C13254" s="1668"/>
      <c r="D13254" s="1668"/>
      <c r="E13254" s="1669"/>
      <c r="F13254" s="533" t="s">
        <v>873</v>
      </c>
      <c r="G13254" s="534" t="s">
        <v>493</v>
      </c>
      <c r="H13254" s="507" t="s">
        <v>1115</v>
      </c>
      <c r="I13254" s="535" t="s">
        <v>480</v>
      </c>
      <c r="J13254" s="536" t="s">
        <v>482</v>
      </c>
      <c r="K13254" s="458"/>
    </row>
    <row r="13255" spans="1:11">
      <c r="A13255" s="450"/>
      <c r="B13255" s="537"/>
      <c r="C13255" s="518"/>
      <c r="D13255" s="518"/>
      <c r="E13255" s="487"/>
      <c r="F13255" s="540"/>
      <c r="G13255" s="541"/>
      <c r="H13255" s="547"/>
      <c r="I13255" s="543"/>
      <c r="J13255" s="492"/>
      <c r="K13255" s="458"/>
    </row>
    <row r="13256" spans="1:11">
      <c r="A13256" s="450"/>
      <c r="B13256" s="537"/>
      <c r="C13256" s="518"/>
      <c r="D13256" s="518"/>
      <c r="E13256" s="487"/>
      <c r="F13256" s="540"/>
      <c r="G13256" s="541"/>
      <c r="H13256" s="547"/>
      <c r="I13256" s="543"/>
      <c r="J13256" s="492"/>
      <c r="K13256" s="458"/>
    </row>
    <row r="13257" spans="1:11">
      <c r="A13257" s="450"/>
      <c r="B13257" s="517"/>
      <c r="C13257" s="518"/>
      <c r="D13257" s="518"/>
      <c r="E13257" s="487"/>
      <c r="F13257" s="488"/>
      <c r="G13257" s="546"/>
      <c r="H13257" s="547"/>
      <c r="I13257" s="543"/>
      <c r="J13257" s="492">
        <f>H13257*I13257*E13239*F13239</f>
        <v>0</v>
      </c>
      <c r="K13257" s="458"/>
    </row>
    <row r="13258" spans="1:11">
      <c r="A13258" s="450"/>
      <c r="B13258" s="517"/>
      <c r="C13258" s="526"/>
      <c r="D13258" s="526"/>
      <c r="E13258" s="494"/>
      <c r="F13258" s="488"/>
      <c r="G13258" s="468"/>
      <c r="H13258" s="547"/>
      <c r="I13258" s="548"/>
      <c r="J13258" s="492">
        <f>H13258*I13258*E13240*F13240</f>
        <v>0</v>
      </c>
      <c r="K13258" s="458"/>
    </row>
    <row r="13259" spans="1:11">
      <c r="A13259" s="450"/>
      <c r="B13259" s="550" t="s">
        <v>1119</v>
      </c>
      <c r="C13259" s="526"/>
      <c r="D13259" s="526"/>
      <c r="E13259" s="526"/>
      <c r="F13259" s="523"/>
      <c r="G13259" s="526"/>
      <c r="H13259" s="551"/>
      <c r="I13259" s="552" t="s">
        <v>138</v>
      </c>
      <c r="J13259" s="501">
        <f>SUM(J13255:J13258)</f>
        <v>0</v>
      </c>
      <c r="K13259" s="458"/>
    </row>
    <row r="13260" spans="1:11">
      <c r="A13260" s="450"/>
      <c r="B13260" s="553"/>
      <c r="C13260" s="526"/>
      <c r="D13260" s="526"/>
      <c r="E13260" s="554"/>
      <c r="F13260" s="555"/>
      <c r="G13260" s="506"/>
      <c r="H13260" s="506"/>
      <c r="I13260" s="529"/>
      <c r="J13260" s="554"/>
      <c r="K13260" s="458"/>
    </row>
    <row r="13261" spans="1:11" ht="20.399999999999999">
      <c r="A13261" s="450"/>
      <c r="B13261" s="1667" t="s">
        <v>1125</v>
      </c>
      <c r="C13261" s="1668"/>
      <c r="D13261" s="1668"/>
      <c r="E13261" s="1668"/>
      <c r="F13261" s="1669"/>
      <c r="G13261" s="556" t="s">
        <v>494</v>
      </c>
      <c r="H13261" s="506" t="s">
        <v>1126</v>
      </c>
      <c r="I13261" s="557" t="s">
        <v>1115</v>
      </c>
      <c r="J13261" s="509" t="s">
        <v>482</v>
      </c>
      <c r="K13261" s="458"/>
    </row>
    <row r="13262" spans="1:11">
      <c r="A13262" s="450"/>
      <c r="B13262" s="558"/>
      <c r="C13262" s="559"/>
      <c r="D13262" s="560"/>
      <c r="E13262" s="560"/>
      <c r="F13262" s="561"/>
      <c r="G13262" s="489"/>
      <c r="H13262" s="489"/>
      <c r="I13262" s="562"/>
      <c r="J13262" s="492"/>
      <c r="K13262" s="458"/>
    </row>
    <row r="13263" spans="1:11">
      <c r="A13263" s="450"/>
      <c r="B13263" s="563"/>
      <c r="C13263" s="564"/>
      <c r="D13263" s="565"/>
      <c r="E13263" s="565"/>
      <c r="F13263" s="566"/>
      <c r="G13263" s="489"/>
      <c r="H13263" s="489"/>
      <c r="I13263" s="562"/>
      <c r="J13263" s="492"/>
      <c r="K13263" s="458"/>
    </row>
    <row r="13264" spans="1:11">
      <c r="A13264" s="450"/>
      <c r="B13264" s="1670" t="s">
        <v>138</v>
      </c>
      <c r="C13264" s="1670"/>
      <c r="D13264" s="1670"/>
      <c r="E13264" s="1670"/>
      <c r="F13264" s="1670"/>
      <c r="G13264" s="1670"/>
      <c r="H13264" s="1670"/>
      <c r="I13264" s="1670"/>
      <c r="J13264" s="501">
        <f>SUM(J13262:J13263)</f>
        <v>0</v>
      </c>
      <c r="K13264" s="458"/>
    </row>
    <row r="13265" spans="1:11">
      <c r="A13265" s="450"/>
      <c r="B13265" s="567"/>
      <c r="C13265" s="511"/>
      <c r="D13265" s="511"/>
      <c r="E13265" s="568"/>
      <c r="F13265" s="569"/>
      <c r="G13265" s="570"/>
      <c r="H13265" s="570"/>
      <c r="I13265" s="571"/>
      <c r="J13265" s="572"/>
      <c r="K13265" s="458"/>
    </row>
    <row r="13266" spans="1:11">
      <c r="A13266" s="450"/>
      <c r="B13266" s="573" t="s">
        <v>1127</v>
      </c>
      <c r="C13266" s="573"/>
      <c r="D13266" s="550"/>
      <c r="E13266" s="523"/>
      <c r="F13266" s="523"/>
      <c r="G13266" s="523"/>
      <c r="H13266" s="574"/>
      <c r="I13266" s="575"/>
      <c r="J13266" s="639">
        <f>(J13252+J13259+J13264)/E13252</f>
        <v>13.463972727272729</v>
      </c>
      <c r="K13266" s="458"/>
    </row>
    <row r="13267" spans="1:11">
      <c r="A13267" s="450"/>
      <c r="B13267" s="553"/>
      <c r="C13267" s="526"/>
      <c r="D13267" s="526"/>
      <c r="E13267" s="554"/>
      <c r="F13267" s="555"/>
      <c r="G13267" s="506"/>
      <c r="H13267" s="506"/>
      <c r="I13267" s="529"/>
      <c r="J13267" s="576"/>
      <c r="K13267" s="458"/>
    </row>
    <row r="13268" spans="1:11" ht="20.399999999999999">
      <c r="A13268" s="450"/>
      <c r="B13268" s="1667" t="s">
        <v>1128</v>
      </c>
      <c r="C13268" s="1668"/>
      <c r="D13268" s="1668"/>
      <c r="E13268" s="1668"/>
      <c r="F13268" s="1669"/>
      <c r="G13268" s="556" t="s">
        <v>494</v>
      </c>
      <c r="H13268" s="506" t="s">
        <v>1126</v>
      </c>
      <c r="I13268" s="557" t="s">
        <v>1115</v>
      </c>
      <c r="J13268" s="509" t="s">
        <v>482</v>
      </c>
      <c r="K13268" s="458"/>
    </row>
    <row r="13269" spans="1:11">
      <c r="A13269" s="450"/>
      <c r="B13269" s="558" t="s">
        <v>1731</v>
      </c>
      <c r="C13269" s="559"/>
      <c r="D13269" s="560"/>
      <c r="E13269" s="560"/>
      <c r="F13269" s="561"/>
      <c r="G13269" s="489">
        <v>0.25</v>
      </c>
      <c r="H13269" s="489" t="s">
        <v>1126</v>
      </c>
      <c r="I13269" s="562">
        <v>36.549999999999997</v>
      </c>
      <c r="J13269" s="492">
        <f>G13269*I13269</f>
        <v>9.1374999999999993</v>
      </c>
      <c r="K13269" s="458"/>
    </row>
    <row r="13270" spans="1:11">
      <c r="A13270" s="450"/>
      <c r="B13270" s="563"/>
      <c r="C13270" s="564"/>
      <c r="D13270" s="565"/>
      <c r="E13270" s="565"/>
      <c r="F13270" s="566"/>
      <c r="G13270" s="489"/>
      <c r="H13270" s="489"/>
      <c r="I13270" s="562"/>
      <c r="J13270" s="492"/>
      <c r="K13270" s="458"/>
    </row>
    <row r="13271" spans="1:11">
      <c r="A13271" s="450"/>
      <c r="B13271" s="563"/>
      <c r="C13271" s="564"/>
      <c r="D13271" s="565"/>
      <c r="E13271" s="565"/>
      <c r="F13271" s="566"/>
      <c r="G13271" s="489"/>
      <c r="H13271" s="489"/>
      <c r="I13271" s="562"/>
      <c r="J13271" s="492"/>
      <c r="K13271" s="458"/>
    </row>
    <row r="13272" spans="1:11">
      <c r="A13272" s="450"/>
      <c r="B13272" s="563"/>
      <c r="C13272" s="564"/>
      <c r="D13272" s="565"/>
      <c r="E13272" s="565"/>
      <c r="F13272" s="566"/>
      <c r="G13272" s="489"/>
      <c r="H13272" s="489"/>
      <c r="I13272" s="743"/>
      <c r="J13272" s="492"/>
      <c r="K13272" s="458"/>
    </row>
    <row r="13273" spans="1:11">
      <c r="A13273" s="450"/>
      <c r="B13273" s="577"/>
      <c r="C13273" s="578"/>
      <c r="D13273" s="579"/>
      <c r="E13273" s="579"/>
      <c r="F13273" s="580"/>
      <c r="G13273" s="489"/>
      <c r="H13273" s="489"/>
      <c r="I13273" s="743"/>
      <c r="J13273" s="492"/>
      <c r="K13273" s="458"/>
    </row>
    <row r="13274" spans="1:11">
      <c r="A13274" s="450"/>
      <c r="B13274" s="581"/>
      <c r="C13274" s="523"/>
      <c r="D13274" s="523"/>
      <c r="E13274" s="582"/>
      <c r="F13274" s="583"/>
      <c r="G13274" s="532"/>
      <c r="H13274" s="532"/>
      <c r="I13274" s="524" t="s">
        <v>138</v>
      </c>
      <c r="J13274" s="501">
        <f>SUM(J13269:J13273)</f>
        <v>9.1374999999999993</v>
      </c>
      <c r="K13274" s="458"/>
    </row>
    <row r="13275" spans="1:11">
      <c r="A13275" s="450"/>
      <c r="B13275" s="584"/>
      <c r="C13275" s="523"/>
      <c r="D13275" s="523"/>
      <c r="E13275" s="582"/>
      <c r="F13275" s="583"/>
      <c r="G13275" s="532"/>
      <c r="H13275" s="532"/>
      <c r="I13275" s="524"/>
      <c r="J13275" s="582"/>
      <c r="K13275" s="458"/>
    </row>
    <row r="13276" spans="1:11" ht="20.399999999999999">
      <c r="A13276" s="450"/>
      <c r="B13276" s="1667" t="s">
        <v>1141</v>
      </c>
      <c r="C13276" s="1668"/>
      <c r="D13276" s="1668"/>
      <c r="E13276" s="1668"/>
      <c r="F13276" s="1669"/>
      <c r="G13276" s="587" t="s">
        <v>494</v>
      </c>
      <c r="H13276" s="506" t="s">
        <v>1115</v>
      </c>
      <c r="I13276" s="557"/>
      <c r="J13276" s="509" t="s">
        <v>482</v>
      </c>
      <c r="K13276" s="458"/>
    </row>
    <row r="13277" spans="1:11">
      <c r="A13277" s="450"/>
      <c r="B13277" s="1654"/>
      <c r="C13277" s="1655"/>
      <c r="D13277" s="1655"/>
      <c r="E13277" s="1655"/>
      <c r="F13277" s="1656"/>
      <c r="G13277" s="489"/>
      <c r="H13277" s="1657"/>
      <c r="I13277" s="1658"/>
      <c r="J13277" s="492"/>
      <c r="K13277" s="458"/>
    </row>
    <row r="13278" spans="1:11">
      <c r="A13278" s="450"/>
      <c r="B13278" s="1659"/>
      <c r="C13278" s="1660"/>
      <c r="D13278" s="1660"/>
      <c r="E13278" s="1660"/>
      <c r="F13278" s="1661"/>
      <c r="G13278" s="496"/>
      <c r="H13278" s="1662"/>
      <c r="I13278" s="1663"/>
      <c r="J13278" s="492"/>
      <c r="K13278" s="458"/>
    </row>
    <row r="13279" spans="1:11">
      <c r="A13279" s="450"/>
      <c r="B13279" s="581"/>
      <c r="C13279" s="523"/>
      <c r="D13279" s="523"/>
      <c r="E13279" s="582"/>
      <c r="F13279" s="583"/>
      <c r="G13279" s="532"/>
      <c r="H13279" s="532"/>
      <c r="I13279" s="524" t="s">
        <v>138</v>
      </c>
      <c r="J13279" s="501">
        <f>SUM(J13277:J13278)</f>
        <v>0</v>
      </c>
      <c r="K13279" s="458"/>
    </row>
    <row r="13280" spans="1:11">
      <c r="A13280" s="450"/>
      <c r="B13280" s="523"/>
      <c r="C13280" s="523"/>
      <c r="D13280" s="523"/>
      <c r="E13280" s="523"/>
      <c r="F13280" s="523"/>
      <c r="G13280" s="523"/>
      <c r="H13280" s="523"/>
      <c r="I13280" s="524"/>
      <c r="J13280" s="523"/>
      <c r="K13280" s="458"/>
    </row>
    <row r="13281" spans="1:11">
      <c r="A13281" s="450"/>
      <c r="B13281" s="1645" t="s">
        <v>1142</v>
      </c>
      <c r="C13281" s="1646"/>
      <c r="D13281" s="1646"/>
      <c r="E13281" s="1646"/>
      <c r="F13281" s="1646"/>
      <c r="G13281" s="1646"/>
      <c r="H13281" s="1646"/>
      <c r="I13281" s="1647"/>
      <c r="J13281" s="573">
        <f>J13279+J13274+J13266</f>
        <v>22.601472727272728</v>
      </c>
      <c r="K13281" s="458"/>
    </row>
    <row r="13282" spans="1:11">
      <c r="A13282" s="450"/>
      <c r="B13282" s="523"/>
      <c r="C13282" s="523"/>
      <c r="D13282" s="523"/>
      <c r="E13282" s="523"/>
      <c r="F13282" s="523"/>
      <c r="G13282" s="523"/>
      <c r="H13282" s="523"/>
      <c r="I13282" s="524"/>
      <c r="J13282" s="523"/>
      <c r="K13282" s="458"/>
    </row>
    <row r="13283" spans="1:11">
      <c r="A13283" s="450"/>
      <c r="B13283" s="1645" t="s">
        <v>1143</v>
      </c>
      <c r="C13283" s="1646"/>
      <c r="D13283" s="1646"/>
      <c r="E13283" s="1646"/>
      <c r="F13283" s="1646"/>
      <c r="G13283" s="1646"/>
      <c r="H13283" s="1646"/>
      <c r="I13283" s="1647"/>
      <c r="J13283" s="501">
        <f>J13281*0</f>
        <v>0</v>
      </c>
      <c r="K13283" s="458"/>
    </row>
    <row r="13284" spans="1:11">
      <c r="A13284" s="450"/>
      <c r="B13284" s="523"/>
      <c r="C13284" s="523"/>
      <c r="D13284" s="523"/>
      <c r="E13284" s="523"/>
      <c r="F13284" s="523"/>
      <c r="G13284" s="523"/>
      <c r="H13284" s="523"/>
      <c r="I13284" s="524"/>
      <c r="J13284" s="523"/>
      <c r="K13284" s="458"/>
    </row>
    <row r="13285" spans="1:11">
      <c r="A13285" s="450"/>
      <c r="B13285" s="1645" t="s">
        <v>1144</v>
      </c>
      <c r="C13285" s="1646"/>
      <c r="D13285" s="1646"/>
      <c r="E13285" s="1646"/>
      <c r="F13285" s="1646"/>
      <c r="G13285" s="1646"/>
      <c r="H13285" s="1646"/>
      <c r="I13285" s="1647"/>
      <c r="J13285" s="573">
        <f>J13281+J13283</f>
        <v>22.601472727272728</v>
      </c>
      <c r="K13285" s="458"/>
    </row>
    <row r="13286" spans="1:11">
      <c r="A13286" s="450"/>
      <c r="B13286" s="511"/>
      <c r="C13286" s="511"/>
      <c r="D13286" s="511"/>
      <c r="E13286" s="511"/>
      <c r="F13286" s="511"/>
      <c r="G13286" s="511"/>
      <c r="H13286" s="511"/>
      <c r="I13286" s="571"/>
      <c r="J13286" s="511"/>
      <c r="K13286" s="458"/>
    </row>
    <row r="13287" spans="1:11">
      <c r="A13287" s="450"/>
      <c r="B13287" s="589"/>
      <c r="C13287" s="559"/>
      <c r="D13287" s="559"/>
      <c r="E13287" s="559"/>
      <c r="F13287" s="559"/>
      <c r="G13287" s="559"/>
      <c r="H13287" s="559"/>
      <c r="I13287" s="559"/>
      <c r="J13287" s="590"/>
      <c r="K13287" s="458"/>
    </row>
    <row r="13288" spans="1:11">
      <c r="A13288" s="450"/>
      <c r="B13288" s="591"/>
      <c r="C13288" s="592"/>
      <c r="D13288" s="593"/>
      <c r="E13288" s="593"/>
      <c r="F13288" s="594" t="s">
        <v>1119</v>
      </c>
      <c r="G13288" s="595" t="s">
        <v>1119</v>
      </c>
      <c r="H13288" s="592"/>
      <c r="I13288" s="592"/>
      <c r="J13288" s="596"/>
      <c r="K13288" s="458"/>
    </row>
    <row r="13289" spans="1:11">
      <c r="A13289" s="450"/>
      <c r="B13289" s="459"/>
      <c r="C13289" s="459"/>
      <c r="D13289" s="459"/>
      <c r="E13289" s="459"/>
      <c r="F13289" s="459"/>
      <c r="G13289" s="459"/>
      <c r="H13289" s="459"/>
      <c r="I13289" s="459"/>
      <c r="J13289" s="459"/>
      <c r="K13289" s="458"/>
    </row>
    <row r="13290" spans="1:11">
      <c r="A13290" s="450"/>
      <c r="B13290" s="597"/>
      <c r="C13290" s="598"/>
      <c r="D13290" s="598"/>
      <c r="E13290" s="598"/>
      <c r="F13290" s="599"/>
      <c r="G13290" s="600" t="s">
        <v>482</v>
      </c>
      <c r="H13290" s="502"/>
      <c r="I13290" s="502"/>
      <c r="J13290" s="505"/>
      <c r="K13290" s="458"/>
    </row>
    <row r="13291" spans="1:11">
      <c r="A13291" s="450"/>
      <c r="B13291" s="601"/>
      <c r="C13291" s="602"/>
      <c r="D13291" s="602"/>
      <c r="E13291" s="602"/>
      <c r="F13291" s="603"/>
      <c r="G13291" s="1648" t="s">
        <v>1145</v>
      </c>
      <c r="H13291" s="1649"/>
      <c r="I13291" s="1649"/>
      <c r="J13291" s="1650"/>
      <c r="K13291" s="458"/>
    </row>
    <row r="13292" spans="1:11">
      <c r="A13292" s="450"/>
      <c r="B13292" s="604"/>
      <c r="C13292" s="605"/>
      <c r="D13292" s="605"/>
      <c r="E13292" s="605"/>
      <c r="F13292" s="606"/>
      <c r="G13292" s="607"/>
      <c r="H13292" s="1651"/>
      <c r="I13292" s="1652"/>
      <c r="J13292" s="1653"/>
      <c r="K13292" s="458"/>
    </row>
    <row r="13293" spans="1:11" ht="15" thickBot="1">
      <c r="A13293" s="608"/>
      <c r="B13293" s="609"/>
      <c r="C13293" s="609"/>
      <c r="D13293" s="609"/>
      <c r="E13293" s="609"/>
      <c r="F13293" s="609"/>
      <c r="G13293" s="609"/>
      <c r="H13293" s="609"/>
      <c r="I13293" s="609"/>
      <c r="J13293" s="609"/>
      <c r="K13293" s="610"/>
    </row>
    <row r="13294" spans="1:11">
      <c r="A13294" s="447"/>
      <c r="B13294" s="448"/>
      <c r="C13294" s="448"/>
      <c r="D13294" s="448"/>
      <c r="E13294" s="448"/>
      <c r="F13294" s="448"/>
      <c r="G13294" s="448"/>
      <c r="H13294" s="448"/>
      <c r="I13294" s="448"/>
      <c r="J13294" s="448"/>
      <c r="K13294" s="449"/>
    </row>
    <row r="13295" spans="1:11">
      <c r="A13295" s="450"/>
      <c r="B13295" s="451" t="s">
        <v>141</v>
      </c>
      <c r="C13295" s="452"/>
      <c r="D13295" s="453" t="s">
        <v>1105</v>
      </c>
      <c r="E13295" s="454"/>
      <c r="F13295" s="455"/>
      <c r="G13295" s="455"/>
      <c r="H13295" s="456"/>
      <c r="I13295" s="456"/>
      <c r="J13295" s="457"/>
      <c r="K13295" s="458"/>
    </row>
    <row r="13296" spans="1:11">
      <c r="A13296" s="450"/>
      <c r="B13296" s="459"/>
      <c r="C13296" s="459"/>
      <c r="D13296" s="459"/>
      <c r="E13296" s="459"/>
      <c r="F13296" s="459"/>
      <c r="G13296" s="459"/>
      <c r="H13296" s="459"/>
      <c r="I13296" s="459"/>
      <c r="J13296" s="459"/>
      <c r="K13296" s="458"/>
    </row>
    <row r="13297" spans="1:11">
      <c r="A13297" s="450"/>
      <c r="B13297" s="460" t="s">
        <v>1437</v>
      </c>
      <c r="C13297" s="461" t="s">
        <v>1107</v>
      </c>
      <c r="D13297" s="1671" t="s">
        <v>198</v>
      </c>
      <c r="E13297" s="1672"/>
      <c r="F13297" s="1672"/>
      <c r="G13297" s="1672"/>
      <c r="H13297" s="1672"/>
      <c r="I13297" s="1673"/>
      <c r="J13297" s="462" t="s">
        <v>1108</v>
      </c>
      <c r="K13297" s="458"/>
    </row>
    <row r="13298" spans="1:11">
      <c r="A13298" s="450"/>
      <c r="B13298" s="463"/>
      <c r="C13298" s="464"/>
      <c r="D13298" s="1674" t="s">
        <v>1732</v>
      </c>
      <c r="E13298" s="1675"/>
      <c r="F13298" s="1675"/>
      <c r="G13298" s="1675"/>
      <c r="H13298" s="1675"/>
      <c r="I13298" s="1676"/>
      <c r="J13298" s="468" t="str">
        <f>F13315</f>
        <v>m</v>
      </c>
      <c r="K13298" s="458"/>
    </row>
    <row r="13299" spans="1:11">
      <c r="A13299" s="450"/>
      <c r="B13299" s="469"/>
      <c r="C13299" s="469"/>
      <c r="D13299" s="469"/>
      <c r="E13299" s="469"/>
      <c r="F13299" s="469"/>
      <c r="G13299" s="469"/>
      <c r="H13299" s="469"/>
      <c r="I13299" s="470"/>
      <c r="J13299" s="471"/>
      <c r="K13299" s="458"/>
    </row>
    <row r="13300" spans="1:11">
      <c r="A13300" s="450"/>
      <c r="B13300" s="1648" t="s">
        <v>1111</v>
      </c>
      <c r="C13300" s="1650"/>
      <c r="D13300" s="1679" t="s">
        <v>873</v>
      </c>
      <c r="E13300" s="1681" t="s">
        <v>1112</v>
      </c>
      <c r="F13300" s="472" t="s">
        <v>1113</v>
      </c>
      <c r="G13300" s="473"/>
      <c r="H13300" s="472" t="s">
        <v>1114</v>
      </c>
      <c r="I13300" s="473"/>
      <c r="J13300" s="474" t="s">
        <v>1115</v>
      </c>
      <c r="K13300" s="458"/>
    </row>
    <row r="13301" spans="1:11">
      <c r="A13301" s="450"/>
      <c r="B13301" s="1677"/>
      <c r="C13301" s="1678"/>
      <c r="D13301" s="1680"/>
      <c r="E13301" s="1682"/>
      <c r="F13301" s="475" t="s">
        <v>1116</v>
      </c>
      <c r="G13301" s="475" t="s">
        <v>1117</v>
      </c>
      <c r="H13301" s="475" t="s">
        <v>1116</v>
      </c>
      <c r="I13301" s="476" t="s">
        <v>1117</v>
      </c>
      <c r="J13301" s="477" t="s">
        <v>1118</v>
      </c>
      <c r="K13301" s="458"/>
    </row>
    <row r="13302" spans="1:11">
      <c r="A13302" s="450"/>
      <c r="B13302" s="486"/>
      <c r="C13302" s="487"/>
      <c r="D13302" s="488"/>
      <c r="E13302" s="489"/>
      <c r="F13302" s="489"/>
      <c r="G13302" s="489"/>
      <c r="H13302" s="490"/>
      <c r="I13302" s="491"/>
      <c r="J13302" s="492"/>
      <c r="K13302" s="458"/>
    </row>
    <row r="13303" spans="1:11">
      <c r="A13303" s="450"/>
      <c r="B13303" s="486"/>
      <c r="C13303" s="487"/>
      <c r="D13303" s="488"/>
      <c r="E13303" s="489"/>
      <c r="F13303" s="489"/>
      <c r="G13303" s="489"/>
      <c r="H13303" s="490"/>
      <c r="I13303" s="491"/>
      <c r="J13303" s="492">
        <f>H13303*F13303*E13303+I13303*G13303*E13303</f>
        <v>0</v>
      </c>
      <c r="K13303" s="458"/>
    </row>
    <row r="13304" spans="1:11">
      <c r="A13304" s="450"/>
      <c r="B13304" s="493"/>
      <c r="C13304" s="494"/>
      <c r="D13304" s="495"/>
      <c r="E13304" s="496"/>
      <c r="F13304" s="496"/>
      <c r="G13304" s="496"/>
      <c r="H13304" s="497"/>
      <c r="I13304" s="498"/>
      <c r="J13304" s="492">
        <f>H13304*F13304*E13304+I13304*G13304*E13304</f>
        <v>0</v>
      </c>
      <c r="K13304" s="458"/>
    </row>
    <row r="13305" spans="1:11">
      <c r="A13305" s="450"/>
      <c r="B13305" s="499" t="s">
        <v>1119</v>
      </c>
      <c r="C13305" s="469"/>
      <c r="D13305" s="469"/>
      <c r="E13305" s="469"/>
      <c r="F13305" s="469"/>
      <c r="G13305" s="469"/>
      <c r="H13305" s="469"/>
      <c r="I13305" s="500" t="s">
        <v>138</v>
      </c>
      <c r="J13305" s="501">
        <f>SUM(J13302:J13304)</f>
        <v>0</v>
      </c>
      <c r="K13305" s="458"/>
    </row>
    <row r="13306" spans="1:11">
      <c r="A13306" s="450"/>
      <c r="B13306" s="502"/>
      <c r="C13306" s="502"/>
      <c r="D13306" s="502"/>
      <c r="E13306" s="502"/>
      <c r="F13306" s="502"/>
      <c r="G13306" s="502"/>
      <c r="H13306" s="502"/>
      <c r="I13306" s="503"/>
      <c r="J13306" s="504"/>
      <c r="K13306" s="458"/>
    </row>
    <row r="13307" spans="1:11" ht="20.399999999999999">
      <c r="A13307" s="450"/>
      <c r="B13307" s="1664" t="s">
        <v>1120</v>
      </c>
      <c r="C13307" s="1665"/>
      <c r="D13307" s="1665"/>
      <c r="E13307" s="1666"/>
      <c r="F13307" s="505" t="s">
        <v>873</v>
      </c>
      <c r="G13307" s="506"/>
      <c r="H13307" s="507" t="s">
        <v>560</v>
      </c>
      <c r="I13307" s="508" t="s">
        <v>1121</v>
      </c>
      <c r="J13307" s="509" t="s">
        <v>1122</v>
      </c>
      <c r="K13307" s="458"/>
    </row>
    <row r="13308" spans="1:11">
      <c r="A13308" s="450"/>
      <c r="B13308" s="510"/>
      <c r="C13308" s="511"/>
      <c r="D13308" s="512"/>
      <c r="E13308" s="513"/>
      <c r="F13308" s="514"/>
      <c r="G13308" s="515"/>
      <c r="H13308" s="516"/>
      <c r="I13308" s="484"/>
      <c r="J13308" s="485"/>
      <c r="K13308" s="458"/>
    </row>
    <row r="13309" spans="1:11">
      <c r="A13309" s="450"/>
      <c r="B13309" s="517"/>
      <c r="C13309" s="518"/>
      <c r="D13309" s="459"/>
      <c r="E13309" s="487"/>
      <c r="F13309" s="488"/>
      <c r="G13309" s="519"/>
      <c r="H13309" s="520"/>
      <c r="I13309" s="521"/>
      <c r="J13309" s="492"/>
      <c r="K13309" s="458"/>
    </row>
    <row r="13310" spans="1:11">
      <c r="A13310" s="450"/>
      <c r="B13310" s="517" t="s">
        <v>734</v>
      </c>
      <c r="C13310" s="518"/>
      <c r="D13310" s="459"/>
      <c r="E13310" s="487"/>
      <c r="F13310" s="488"/>
      <c r="G13310" s="519"/>
      <c r="H13310" s="520">
        <v>0.32</v>
      </c>
      <c r="I13310" s="521">
        <f>VLOOKUP(B13310,'MÃO DE OBRA'!$A:$E,5,FALSE)/220</f>
        <v>23.596363636363641</v>
      </c>
      <c r="J13310" s="492">
        <f t="shared" ref="J13310:J13311" si="381">H13310*I13310</f>
        <v>7.5508363636363649</v>
      </c>
      <c r="K13310" s="458"/>
    </row>
    <row r="13311" spans="1:11">
      <c r="A13311" s="450"/>
      <c r="B13311" s="517" t="s">
        <v>741</v>
      </c>
      <c r="C13311" s="518"/>
      <c r="D13311" s="459"/>
      <c r="E13311" s="487"/>
      <c r="F13311" s="488"/>
      <c r="G13311" s="519"/>
      <c r="H13311" s="520">
        <v>0.15</v>
      </c>
      <c r="I13311" s="521">
        <f>VLOOKUP(B13311,'MÃO DE OBRA'!$A:$E,5,FALSE)/220</f>
        <v>14.214</v>
      </c>
      <c r="J13311" s="492">
        <f t="shared" si="381"/>
        <v>2.1320999999999999</v>
      </c>
      <c r="K13311" s="458"/>
    </row>
    <row r="13312" spans="1:11">
      <c r="A13312" s="450"/>
      <c r="B13312" s="517"/>
      <c r="C13312" s="518"/>
      <c r="D13312" s="459"/>
      <c r="E13312" s="487"/>
      <c r="F13312" s="488"/>
      <c r="G13312" s="519"/>
      <c r="H13312" s="520"/>
      <c r="I13312" s="521"/>
      <c r="J13312" s="492"/>
      <c r="K13312" s="458"/>
    </row>
    <row r="13313" spans="1:11">
      <c r="A13313" s="450"/>
      <c r="B13313" s="499" t="s">
        <v>1119</v>
      </c>
      <c r="C13313" s="502"/>
      <c r="D13313" s="502"/>
      <c r="E13313" s="502"/>
      <c r="F13313" s="502"/>
      <c r="G13313" s="502"/>
      <c r="H13313" s="502"/>
      <c r="I13313" s="522" t="s">
        <v>138</v>
      </c>
      <c r="J13313" s="501">
        <f>SUM(J13308:J13312)</f>
        <v>9.6829363636363652</v>
      </c>
      <c r="K13313" s="458"/>
    </row>
    <row r="13314" spans="1:11">
      <c r="A13314" s="450"/>
      <c r="B13314" s="523"/>
      <c r="C13314" s="523"/>
      <c r="D13314" s="523"/>
      <c r="E13314" s="523"/>
      <c r="F13314" s="523"/>
      <c r="G13314" s="523"/>
      <c r="H13314" s="523"/>
      <c r="I13314" s="524"/>
      <c r="J13314" s="523"/>
      <c r="K13314" s="458"/>
    </row>
    <row r="13315" spans="1:11">
      <c r="A13315" s="450"/>
      <c r="B13315" s="525" t="s">
        <v>1123</v>
      </c>
      <c r="C13315" s="526"/>
      <c r="D13315" s="523"/>
      <c r="E13315" s="527">
        <v>1</v>
      </c>
      <c r="F13315" s="528" t="s">
        <v>169</v>
      </c>
      <c r="G13315" s="506"/>
      <c r="H13315" s="506"/>
      <c r="I13315" s="529" t="s">
        <v>1124</v>
      </c>
      <c r="J13315" s="501">
        <f>J13305+J13313</f>
        <v>9.6829363636363652</v>
      </c>
      <c r="K13315" s="458"/>
    </row>
    <row r="13316" spans="1:11">
      <c r="A13316" s="450"/>
      <c r="B13316" s="530"/>
      <c r="C13316" s="523"/>
      <c r="D13316" s="523"/>
      <c r="E13316" s="531"/>
      <c r="F13316" s="532"/>
      <c r="G13316" s="532"/>
      <c r="H13316" s="532"/>
      <c r="I13316" s="524"/>
      <c r="J13316" s="523"/>
      <c r="K13316" s="458"/>
    </row>
    <row r="13317" spans="1:11" ht="20.399999999999999">
      <c r="A13317" s="450"/>
      <c r="B13317" s="1667" t="s">
        <v>481</v>
      </c>
      <c r="C13317" s="1668"/>
      <c r="D13317" s="1668"/>
      <c r="E13317" s="1669"/>
      <c r="F13317" s="533" t="s">
        <v>873</v>
      </c>
      <c r="G13317" s="534" t="s">
        <v>493</v>
      </c>
      <c r="H13317" s="507" t="s">
        <v>1115</v>
      </c>
      <c r="I13317" s="535" t="s">
        <v>480</v>
      </c>
      <c r="J13317" s="536" t="s">
        <v>482</v>
      </c>
      <c r="K13317" s="458"/>
    </row>
    <row r="13318" spans="1:11">
      <c r="A13318" s="450"/>
      <c r="B13318" s="537"/>
      <c r="C13318" s="518"/>
      <c r="D13318" s="518"/>
      <c r="E13318" s="487"/>
      <c r="F13318" s="540"/>
      <c r="G13318" s="541"/>
      <c r="H13318" s="547"/>
      <c r="I13318" s="543"/>
      <c r="J13318" s="492"/>
      <c r="K13318" s="458"/>
    </row>
    <row r="13319" spans="1:11">
      <c r="A13319" s="450"/>
      <c r="B13319" s="537"/>
      <c r="C13319" s="518"/>
      <c r="D13319" s="518"/>
      <c r="E13319" s="487"/>
      <c r="F13319" s="540"/>
      <c r="G13319" s="541"/>
      <c r="H13319" s="547"/>
      <c r="I13319" s="543"/>
      <c r="J13319" s="492"/>
      <c r="K13319" s="458"/>
    </row>
    <row r="13320" spans="1:11">
      <c r="A13320" s="450"/>
      <c r="B13320" s="517"/>
      <c r="C13320" s="518"/>
      <c r="D13320" s="518"/>
      <c r="E13320" s="487"/>
      <c r="F13320" s="488"/>
      <c r="G13320" s="546"/>
      <c r="H13320" s="547"/>
      <c r="I13320" s="543"/>
      <c r="J13320" s="492">
        <f>H13320*I13320*E13302*F13302</f>
        <v>0</v>
      </c>
      <c r="K13320" s="458"/>
    </row>
    <row r="13321" spans="1:11">
      <c r="A13321" s="450"/>
      <c r="B13321" s="517"/>
      <c r="C13321" s="526"/>
      <c r="D13321" s="526"/>
      <c r="E13321" s="494"/>
      <c r="F13321" s="488"/>
      <c r="G13321" s="468"/>
      <c r="H13321" s="547"/>
      <c r="I13321" s="548"/>
      <c r="J13321" s="492">
        <f>H13321*I13321*E13303*F13303</f>
        <v>0</v>
      </c>
      <c r="K13321" s="458"/>
    </row>
    <row r="13322" spans="1:11">
      <c r="A13322" s="450"/>
      <c r="B13322" s="550" t="s">
        <v>1119</v>
      </c>
      <c r="C13322" s="526"/>
      <c r="D13322" s="526"/>
      <c r="E13322" s="526"/>
      <c r="F13322" s="523"/>
      <c r="G13322" s="526"/>
      <c r="H13322" s="551"/>
      <c r="I13322" s="552" t="s">
        <v>138</v>
      </c>
      <c r="J13322" s="501">
        <f>SUM(J13318:J13321)</f>
        <v>0</v>
      </c>
      <c r="K13322" s="458"/>
    </row>
    <row r="13323" spans="1:11">
      <c r="A13323" s="450"/>
      <c r="B13323" s="553"/>
      <c r="C13323" s="526"/>
      <c r="D13323" s="526"/>
      <c r="E13323" s="554"/>
      <c r="F13323" s="555"/>
      <c r="G13323" s="506"/>
      <c r="H13323" s="506"/>
      <c r="I13323" s="529"/>
      <c r="J13323" s="554"/>
      <c r="K13323" s="458"/>
    </row>
    <row r="13324" spans="1:11" ht="20.399999999999999">
      <c r="A13324" s="450"/>
      <c r="B13324" s="1667" t="s">
        <v>1125</v>
      </c>
      <c r="C13324" s="1668"/>
      <c r="D13324" s="1668"/>
      <c r="E13324" s="1668"/>
      <c r="F13324" s="1669"/>
      <c r="G13324" s="556" t="s">
        <v>494</v>
      </c>
      <c r="H13324" s="506" t="s">
        <v>1126</v>
      </c>
      <c r="I13324" s="557" t="s">
        <v>1115</v>
      </c>
      <c r="J13324" s="509" t="s">
        <v>482</v>
      </c>
      <c r="K13324" s="458"/>
    </row>
    <row r="13325" spans="1:11">
      <c r="A13325" s="450"/>
      <c r="B13325" s="558"/>
      <c r="C13325" s="559"/>
      <c r="D13325" s="560"/>
      <c r="E13325" s="560"/>
      <c r="F13325" s="561"/>
      <c r="G13325" s="489"/>
      <c r="H13325" s="489"/>
      <c r="I13325" s="562"/>
      <c r="J13325" s="492"/>
      <c r="K13325" s="458"/>
    </row>
    <row r="13326" spans="1:11">
      <c r="A13326" s="450"/>
      <c r="B13326" s="563"/>
      <c r="C13326" s="564"/>
      <c r="D13326" s="565"/>
      <c r="E13326" s="565"/>
      <c r="F13326" s="566"/>
      <c r="G13326" s="489"/>
      <c r="H13326" s="489"/>
      <c r="I13326" s="562"/>
      <c r="J13326" s="492"/>
      <c r="K13326" s="458"/>
    </row>
    <row r="13327" spans="1:11">
      <c r="A13327" s="450"/>
      <c r="B13327" s="1670" t="s">
        <v>138</v>
      </c>
      <c r="C13327" s="1670"/>
      <c r="D13327" s="1670"/>
      <c r="E13327" s="1670"/>
      <c r="F13327" s="1670"/>
      <c r="G13327" s="1670"/>
      <c r="H13327" s="1670"/>
      <c r="I13327" s="1670"/>
      <c r="J13327" s="501">
        <f>SUM(J13325:J13326)</f>
        <v>0</v>
      </c>
      <c r="K13327" s="458"/>
    </row>
    <row r="13328" spans="1:11">
      <c r="A13328" s="450"/>
      <c r="B13328" s="567"/>
      <c r="C13328" s="511"/>
      <c r="D13328" s="511"/>
      <c r="E13328" s="568"/>
      <c r="F13328" s="569"/>
      <c r="G13328" s="570"/>
      <c r="H13328" s="570"/>
      <c r="I13328" s="571"/>
      <c r="J13328" s="572"/>
      <c r="K13328" s="458"/>
    </row>
    <row r="13329" spans="1:11">
      <c r="A13329" s="450"/>
      <c r="B13329" s="573" t="s">
        <v>1127</v>
      </c>
      <c r="C13329" s="573"/>
      <c r="D13329" s="550"/>
      <c r="E13329" s="523"/>
      <c r="F13329" s="523"/>
      <c r="G13329" s="523"/>
      <c r="H13329" s="574"/>
      <c r="I13329" s="575"/>
      <c r="J13329" s="639">
        <f>(J13315+J13322+J13327)/E13315</f>
        <v>9.6829363636363652</v>
      </c>
      <c r="K13329" s="458"/>
    </row>
    <row r="13330" spans="1:11">
      <c r="A13330" s="450"/>
      <c r="B13330" s="553"/>
      <c r="C13330" s="526"/>
      <c r="D13330" s="526"/>
      <c r="E13330" s="554"/>
      <c r="F13330" s="555"/>
      <c r="G13330" s="506"/>
      <c r="H13330" s="506"/>
      <c r="I13330" s="529"/>
      <c r="J13330" s="576"/>
      <c r="K13330" s="458"/>
    </row>
    <row r="13331" spans="1:11" ht="20.399999999999999">
      <c r="A13331" s="450"/>
      <c r="B13331" s="1667" t="s">
        <v>1128</v>
      </c>
      <c r="C13331" s="1668"/>
      <c r="D13331" s="1668"/>
      <c r="E13331" s="1668"/>
      <c r="F13331" s="1669"/>
      <c r="G13331" s="556" t="s">
        <v>494</v>
      </c>
      <c r="H13331" s="506" t="s">
        <v>1126</v>
      </c>
      <c r="I13331" s="557" t="s">
        <v>1115</v>
      </c>
      <c r="J13331" s="509" t="s">
        <v>482</v>
      </c>
      <c r="K13331" s="458"/>
    </row>
    <row r="13332" spans="1:11">
      <c r="A13332" s="450"/>
      <c r="B13332" s="558" t="s">
        <v>1733</v>
      </c>
      <c r="C13332" s="559"/>
      <c r="D13332" s="560"/>
      <c r="E13332" s="560"/>
      <c r="F13332" s="561"/>
      <c r="G13332" s="489">
        <v>0.01</v>
      </c>
      <c r="H13332" s="489" t="s">
        <v>1165</v>
      </c>
      <c r="I13332" s="562">
        <v>11</v>
      </c>
      <c r="J13332" s="492">
        <f>G13332*I13332</f>
        <v>0.11</v>
      </c>
      <c r="K13332" s="458"/>
    </row>
    <row r="13333" spans="1:11">
      <c r="A13333" s="450"/>
      <c r="B13333" s="563"/>
      <c r="C13333" s="564"/>
      <c r="D13333" s="565"/>
      <c r="E13333" s="565"/>
      <c r="F13333" s="566"/>
      <c r="G13333" s="489"/>
      <c r="H13333" s="489"/>
      <c r="I13333" s="562"/>
      <c r="J13333" s="492"/>
      <c r="K13333" s="458"/>
    </row>
    <row r="13334" spans="1:11">
      <c r="A13334" s="450"/>
      <c r="B13334" s="563"/>
      <c r="C13334" s="564"/>
      <c r="D13334" s="565"/>
      <c r="E13334" s="565"/>
      <c r="F13334" s="566"/>
      <c r="G13334" s="489"/>
      <c r="H13334" s="489"/>
      <c r="I13334" s="562"/>
      <c r="J13334" s="492"/>
      <c r="K13334" s="458"/>
    </row>
    <row r="13335" spans="1:11">
      <c r="A13335" s="450"/>
      <c r="B13335" s="563"/>
      <c r="C13335" s="564"/>
      <c r="D13335" s="565"/>
      <c r="E13335" s="565"/>
      <c r="F13335" s="566"/>
      <c r="G13335" s="489"/>
      <c r="H13335" s="489"/>
      <c r="I13335" s="743"/>
      <c r="J13335" s="492"/>
      <c r="K13335" s="458"/>
    </row>
    <row r="13336" spans="1:11">
      <c r="A13336" s="450"/>
      <c r="B13336" s="577"/>
      <c r="C13336" s="578"/>
      <c r="D13336" s="579"/>
      <c r="E13336" s="579"/>
      <c r="F13336" s="580"/>
      <c r="G13336" s="489"/>
      <c r="H13336" s="489"/>
      <c r="I13336" s="743"/>
      <c r="J13336" s="492"/>
      <c r="K13336" s="458"/>
    </row>
    <row r="13337" spans="1:11">
      <c r="A13337" s="450"/>
      <c r="B13337" s="581"/>
      <c r="C13337" s="523"/>
      <c r="D13337" s="523"/>
      <c r="E13337" s="582"/>
      <c r="F13337" s="583"/>
      <c r="G13337" s="532"/>
      <c r="H13337" s="532"/>
      <c r="I13337" s="524" t="s">
        <v>138</v>
      </c>
      <c r="J13337" s="501">
        <f>SUM(J13332:J13336)</f>
        <v>0.11</v>
      </c>
      <c r="K13337" s="458"/>
    </row>
    <row r="13338" spans="1:11">
      <c r="A13338" s="450"/>
      <c r="B13338" s="584"/>
      <c r="C13338" s="523"/>
      <c r="D13338" s="523"/>
      <c r="E13338" s="582"/>
      <c r="F13338" s="583"/>
      <c r="G13338" s="532"/>
      <c r="H13338" s="532"/>
      <c r="I13338" s="524"/>
      <c r="J13338" s="582"/>
      <c r="K13338" s="458"/>
    </row>
    <row r="13339" spans="1:11" ht="20.399999999999999">
      <c r="A13339" s="450"/>
      <c r="B13339" s="1667" t="s">
        <v>1141</v>
      </c>
      <c r="C13339" s="1668"/>
      <c r="D13339" s="1668"/>
      <c r="E13339" s="1668"/>
      <c r="F13339" s="1669"/>
      <c r="G13339" s="587" t="s">
        <v>494</v>
      </c>
      <c r="H13339" s="506" t="s">
        <v>1115</v>
      </c>
      <c r="I13339" s="557"/>
      <c r="J13339" s="509" t="s">
        <v>482</v>
      </c>
      <c r="K13339" s="458"/>
    </row>
    <row r="13340" spans="1:11">
      <c r="A13340" s="450"/>
      <c r="B13340" s="1654"/>
      <c r="C13340" s="1655"/>
      <c r="D13340" s="1655"/>
      <c r="E13340" s="1655"/>
      <c r="F13340" s="1656"/>
      <c r="G13340" s="489"/>
      <c r="H13340" s="1657"/>
      <c r="I13340" s="1658"/>
      <c r="J13340" s="492"/>
      <c r="K13340" s="458"/>
    </row>
    <row r="13341" spans="1:11">
      <c r="A13341" s="450"/>
      <c r="B13341" s="1659"/>
      <c r="C13341" s="1660"/>
      <c r="D13341" s="1660"/>
      <c r="E13341" s="1660"/>
      <c r="F13341" s="1661"/>
      <c r="G13341" s="496"/>
      <c r="H13341" s="1662"/>
      <c r="I13341" s="1663"/>
      <c r="J13341" s="492"/>
      <c r="K13341" s="458"/>
    </row>
    <row r="13342" spans="1:11">
      <c r="A13342" s="450"/>
      <c r="B13342" s="581"/>
      <c r="C13342" s="523"/>
      <c r="D13342" s="523"/>
      <c r="E13342" s="582"/>
      <c r="F13342" s="583"/>
      <c r="G13342" s="532"/>
      <c r="H13342" s="532"/>
      <c r="I13342" s="524" t="s">
        <v>138</v>
      </c>
      <c r="J13342" s="501">
        <f>SUM(J13340:J13341)</f>
        <v>0</v>
      </c>
      <c r="K13342" s="458"/>
    </row>
    <row r="13343" spans="1:11">
      <c r="A13343" s="450"/>
      <c r="B13343" s="523"/>
      <c r="C13343" s="523"/>
      <c r="D13343" s="523"/>
      <c r="E13343" s="523"/>
      <c r="F13343" s="523"/>
      <c r="G13343" s="523"/>
      <c r="H13343" s="523"/>
      <c r="I13343" s="524"/>
      <c r="J13343" s="523"/>
      <c r="K13343" s="458"/>
    </row>
    <row r="13344" spans="1:11">
      <c r="A13344" s="450"/>
      <c r="B13344" s="1645" t="s">
        <v>1142</v>
      </c>
      <c r="C13344" s="1646"/>
      <c r="D13344" s="1646"/>
      <c r="E13344" s="1646"/>
      <c r="F13344" s="1646"/>
      <c r="G13344" s="1646"/>
      <c r="H13344" s="1646"/>
      <c r="I13344" s="1647"/>
      <c r="J13344" s="573">
        <f>J13342+J13337+J13329</f>
        <v>9.7929363636363647</v>
      </c>
      <c r="K13344" s="458"/>
    </row>
    <row r="13345" spans="1:11">
      <c r="A13345" s="450"/>
      <c r="B13345" s="523"/>
      <c r="C13345" s="523"/>
      <c r="D13345" s="523"/>
      <c r="E13345" s="523"/>
      <c r="F13345" s="523"/>
      <c r="G13345" s="523"/>
      <c r="H13345" s="523"/>
      <c r="I13345" s="524"/>
      <c r="J13345" s="523"/>
      <c r="K13345" s="458"/>
    </row>
    <row r="13346" spans="1:11">
      <c r="A13346" s="450"/>
      <c r="B13346" s="1645" t="s">
        <v>1143</v>
      </c>
      <c r="C13346" s="1646"/>
      <c r="D13346" s="1646"/>
      <c r="E13346" s="1646"/>
      <c r="F13346" s="1646"/>
      <c r="G13346" s="1646"/>
      <c r="H13346" s="1646"/>
      <c r="I13346" s="1647"/>
      <c r="J13346" s="501">
        <f>J13344*0</f>
        <v>0</v>
      </c>
      <c r="K13346" s="458"/>
    </row>
    <row r="13347" spans="1:11">
      <c r="A13347" s="450"/>
      <c r="B13347" s="523"/>
      <c r="C13347" s="523"/>
      <c r="D13347" s="523"/>
      <c r="E13347" s="523"/>
      <c r="F13347" s="523"/>
      <c r="G13347" s="523"/>
      <c r="H13347" s="523"/>
      <c r="I13347" s="524"/>
      <c r="J13347" s="523"/>
      <c r="K13347" s="458"/>
    </row>
    <row r="13348" spans="1:11">
      <c r="A13348" s="450"/>
      <c r="B13348" s="1645" t="s">
        <v>1144</v>
      </c>
      <c r="C13348" s="1646"/>
      <c r="D13348" s="1646"/>
      <c r="E13348" s="1646"/>
      <c r="F13348" s="1646"/>
      <c r="G13348" s="1646"/>
      <c r="H13348" s="1646"/>
      <c r="I13348" s="1647"/>
      <c r="J13348" s="573">
        <f>J13344+J13346</f>
        <v>9.7929363636363647</v>
      </c>
      <c r="K13348" s="458"/>
    </row>
    <row r="13349" spans="1:11">
      <c r="A13349" s="450"/>
      <c r="B13349" s="511"/>
      <c r="C13349" s="511"/>
      <c r="D13349" s="511"/>
      <c r="E13349" s="511"/>
      <c r="F13349" s="511"/>
      <c r="G13349" s="511"/>
      <c r="H13349" s="511"/>
      <c r="I13349" s="571"/>
      <c r="J13349" s="511"/>
      <c r="K13349" s="458"/>
    </row>
    <row r="13350" spans="1:11">
      <c r="A13350" s="450"/>
      <c r="B13350" s="589"/>
      <c r="C13350" s="559"/>
      <c r="D13350" s="559"/>
      <c r="E13350" s="559"/>
      <c r="F13350" s="559"/>
      <c r="G13350" s="559"/>
      <c r="H13350" s="559"/>
      <c r="I13350" s="559"/>
      <c r="J13350" s="590"/>
      <c r="K13350" s="458"/>
    </row>
    <row r="13351" spans="1:11">
      <c r="A13351" s="450"/>
      <c r="B13351" s="591"/>
      <c r="C13351" s="592"/>
      <c r="D13351" s="593"/>
      <c r="E13351" s="593"/>
      <c r="F13351" s="594" t="s">
        <v>1119</v>
      </c>
      <c r="G13351" s="595" t="s">
        <v>1119</v>
      </c>
      <c r="H13351" s="592"/>
      <c r="I13351" s="592"/>
      <c r="J13351" s="596"/>
      <c r="K13351" s="458"/>
    </row>
    <row r="13352" spans="1:11">
      <c r="A13352" s="450"/>
      <c r="B13352" s="459"/>
      <c r="C13352" s="459"/>
      <c r="D13352" s="459"/>
      <c r="E13352" s="459"/>
      <c r="F13352" s="459"/>
      <c r="G13352" s="459"/>
      <c r="H13352" s="459"/>
      <c r="I13352" s="459"/>
      <c r="J13352" s="459"/>
      <c r="K13352" s="458"/>
    </row>
    <row r="13353" spans="1:11">
      <c r="A13353" s="450"/>
      <c r="B13353" s="597"/>
      <c r="C13353" s="598"/>
      <c r="D13353" s="598"/>
      <c r="E13353" s="598"/>
      <c r="F13353" s="599"/>
      <c r="G13353" s="600" t="s">
        <v>482</v>
      </c>
      <c r="H13353" s="502"/>
      <c r="I13353" s="502"/>
      <c r="J13353" s="505"/>
      <c r="K13353" s="458"/>
    </row>
    <row r="13354" spans="1:11">
      <c r="A13354" s="450"/>
      <c r="B13354" s="601"/>
      <c r="C13354" s="602"/>
      <c r="D13354" s="602"/>
      <c r="E13354" s="602"/>
      <c r="F13354" s="603"/>
      <c r="G13354" s="1648" t="s">
        <v>1145</v>
      </c>
      <c r="H13354" s="1649"/>
      <c r="I13354" s="1649"/>
      <c r="J13354" s="1650"/>
      <c r="K13354" s="458"/>
    </row>
    <row r="13355" spans="1:11">
      <c r="A13355" s="450"/>
      <c r="B13355" s="604"/>
      <c r="C13355" s="605"/>
      <c r="D13355" s="605"/>
      <c r="E13355" s="605"/>
      <c r="F13355" s="606"/>
      <c r="G13355" s="607"/>
      <c r="H13355" s="1651"/>
      <c r="I13355" s="1652"/>
      <c r="J13355" s="1653"/>
      <c r="K13355" s="458"/>
    </row>
    <row r="13356" spans="1:11" ht="15" thickBot="1">
      <c r="A13356" s="608"/>
      <c r="B13356" s="609"/>
      <c r="C13356" s="609"/>
      <c r="D13356" s="609"/>
      <c r="E13356" s="609"/>
      <c r="F13356" s="609"/>
      <c r="G13356" s="609"/>
      <c r="H13356" s="609"/>
      <c r="I13356" s="609"/>
      <c r="J13356" s="609"/>
      <c r="K13356" s="610"/>
    </row>
    <row r="13357" spans="1:11">
      <c r="A13357" s="447"/>
      <c r="B13357" s="448"/>
      <c r="C13357" s="448"/>
      <c r="D13357" s="448"/>
      <c r="E13357" s="448"/>
      <c r="F13357" s="448"/>
      <c r="G13357" s="448"/>
      <c r="H13357" s="448"/>
      <c r="I13357" s="448"/>
      <c r="J13357" s="448"/>
      <c r="K13357" s="449"/>
    </row>
    <row r="13358" spans="1:11">
      <c r="A13358" s="450"/>
      <c r="B13358" s="451" t="s">
        <v>141</v>
      </c>
      <c r="C13358" s="452"/>
      <c r="D13358" s="453" t="s">
        <v>1105</v>
      </c>
      <c r="E13358" s="454"/>
      <c r="F13358" s="455"/>
      <c r="G13358" s="455"/>
      <c r="H13358" s="456"/>
      <c r="I13358" s="456"/>
      <c r="J13358" s="457"/>
      <c r="K13358" s="458"/>
    </row>
    <row r="13359" spans="1:11">
      <c r="A13359" s="450"/>
      <c r="B13359" s="459"/>
      <c r="C13359" s="459"/>
      <c r="D13359" s="459"/>
      <c r="E13359" s="459"/>
      <c r="F13359" s="459"/>
      <c r="G13359" s="459"/>
      <c r="H13359" s="459"/>
      <c r="I13359" s="459"/>
      <c r="J13359" s="459"/>
      <c r="K13359" s="458"/>
    </row>
    <row r="13360" spans="1:11">
      <c r="A13360" s="450"/>
      <c r="B13360" s="460" t="s">
        <v>1713</v>
      </c>
      <c r="C13360" s="461" t="s">
        <v>1107</v>
      </c>
      <c r="D13360" s="1671" t="s">
        <v>198</v>
      </c>
      <c r="E13360" s="1672"/>
      <c r="F13360" s="1672"/>
      <c r="G13360" s="1672"/>
      <c r="H13360" s="1672"/>
      <c r="I13360" s="1673"/>
      <c r="J13360" s="462" t="s">
        <v>1108</v>
      </c>
      <c r="K13360" s="458"/>
    </row>
    <row r="13361" spans="1:11">
      <c r="A13361" s="450"/>
      <c r="B13361" s="463">
        <v>50600</v>
      </c>
      <c r="C13361" s="464"/>
      <c r="D13361" s="1674" t="s">
        <v>1734</v>
      </c>
      <c r="E13361" s="1675"/>
      <c r="F13361" s="1675"/>
      <c r="G13361" s="1675"/>
      <c r="H13361" s="1675"/>
      <c r="I13361" s="1676"/>
      <c r="J13361" s="468" t="str">
        <f>F13378</f>
        <v>M2</v>
      </c>
      <c r="K13361" s="458"/>
    </row>
    <row r="13362" spans="1:11">
      <c r="A13362" s="450"/>
      <c r="B13362" s="469"/>
      <c r="C13362" s="469"/>
      <c r="D13362" s="469"/>
      <c r="E13362" s="469"/>
      <c r="F13362" s="469"/>
      <c r="G13362" s="469"/>
      <c r="H13362" s="469"/>
      <c r="I13362" s="470"/>
      <c r="J13362" s="471"/>
      <c r="K13362" s="458"/>
    </row>
    <row r="13363" spans="1:11">
      <c r="A13363" s="450"/>
      <c r="B13363" s="1648" t="s">
        <v>1111</v>
      </c>
      <c r="C13363" s="1650"/>
      <c r="D13363" s="1679" t="s">
        <v>873</v>
      </c>
      <c r="E13363" s="1681" t="s">
        <v>1112</v>
      </c>
      <c r="F13363" s="472" t="s">
        <v>1113</v>
      </c>
      <c r="G13363" s="473"/>
      <c r="H13363" s="472" t="s">
        <v>1114</v>
      </c>
      <c r="I13363" s="473"/>
      <c r="J13363" s="474" t="s">
        <v>1115</v>
      </c>
      <c r="K13363" s="458"/>
    </row>
    <row r="13364" spans="1:11">
      <c r="A13364" s="450"/>
      <c r="B13364" s="1677"/>
      <c r="C13364" s="1678"/>
      <c r="D13364" s="1680"/>
      <c r="E13364" s="1682"/>
      <c r="F13364" s="475" t="s">
        <v>1116</v>
      </c>
      <c r="G13364" s="475" t="s">
        <v>1117</v>
      </c>
      <c r="H13364" s="475" t="s">
        <v>1116</v>
      </c>
      <c r="I13364" s="476" t="s">
        <v>1117</v>
      </c>
      <c r="J13364" s="477" t="s">
        <v>1118</v>
      </c>
      <c r="K13364" s="458"/>
    </row>
    <row r="13365" spans="1:11">
      <c r="A13365" s="450"/>
      <c r="B13365" s="486"/>
      <c r="C13365" s="487"/>
      <c r="D13365" s="488"/>
      <c r="E13365" s="489"/>
      <c r="F13365" s="489"/>
      <c r="G13365" s="489">
        <f>1-F13365</f>
        <v>1</v>
      </c>
      <c r="H13365" s="490"/>
      <c r="I13365" s="491">
        <f>H13365</f>
        <v>0</v>
      </c>
      <c r="J13365" s="492">
        <f t="shared" ref="J13365" si="382">H13365*F13365*E13365+I13365*G13365*E13365</f>
        <v>0</v>
      </c>
      <c r="K13365" s="458"/>
    </row>
    <row r="13366" spans="1:11">
      <c r="A13366" s="450"/>
      <c r="B13366" s="486"/>
      <c r="C13366" s="487"/>
      <c r="D13366" s="488"/>
      <c r="E13366" s="489"/>
      <c r="F13366" s="489"/>
      <c r="G13366" s="489"/>
      <c r="H13366" s="490"/>
      <c r="I13366" s="491"/>
      <c r="J13366" s="492">
        <f>H13366*F13366*E13366+I13366*G13366*E13366</f>
        <v>0</v>
      </c>
      <c r="K13366" s="458"/>
    </row>
    <row r="13367" spans="1:11">
      <c r="A13367" s="450"/>
      <c r="B13367" s="493"/>
      <c r="C13367" s="494"/>
      <c r="D13367" s="495"/>
      <c r="E13367" s="496"/>
      <c r="F13367" s="496"/>
      <c r="G13367" s="496"/>
      <c r="H13367" s="497"/>
      <c r="I13367" s="498"/>
      <c r="J13367" s="492">
        <f>H13367*F13367*E13367+I13367*G13367*E13367</f>
        <v>0</v>
      </c>
      <c r="K13367" s="458"/>
    </row>
    <row r="13368" spans="1:11">
      <c r="A13368" s="450"/>
      <c r="B13368" s="499" t="s">
        <v>1119</v>
      </c>
      <c r="C13368" s="469"/>
      <c r="D13368" s="469"/>
      <c r="E13368" s="469"/>
      <c r="F13368" s="469"/>
      <c r="G13368" s="469"/>
      <c r="H13368" s="469"/>
      <c r="I13368" s="500" t="s">
        <v>138</v>
      </c>
      <c r="J13368" s="501">
        <f>SUM(J13365:J13367)</f>
        <v>0</v>
      </c>
      <c r="K13368" s="458"/>
    </row>
    <row r="13369" spans="1:11">
      <c r="A13369" s="450"/>
      <c r="B13369" s="502"/>
      <c r="C13369" s="502"/>
      <c r="D13369" s="502"/>
      <c r="E13369" s="502"/>
      <c r="F13369" s="502"/>
      <c r="G13369" s="502"/>
      <c r="H13369" s="502"/>
      <c r="I13369" s="503"/>
      <c r="J13369" s="504"/>
      <c r="K13369" s="458"/>
    </row>
    <row r="13370" spans="1:11" ht="20.399999999999999">
      <c r="A13370" s="450"/>
      <c r="B13370" s="1664" t="s">
        <v>1120</v>
      </c>
      <c r="C13370" s="1665"/>
      <c r="D13370" s="1665"/>
      <c r="E13370" s="1666"/>
      <c r="F13370" s="505" t="s">
        <v>873</v>
      </c>
      <c r="G13370" s="506"/>
      <c r="H13370" s="507" t="s">
        <v>560</v>
      </c>
      <c r="I13370" s="508" t="s">
        <v>1121</v>
      </c>
      <c r="J13370" s="509" t="s">
        <v>1122</v>
      </c>
      <c r="K13370" s="458"/>
    </row>
    <row r="13371" spans="1:11">
      <c r="A13371" s="450"/>
      <c r="B13371" s="510"/>
      <c r="C13371" s="511"/>
      <c r="D13371" s="512"/>
      <c r="E13371" s="513"/>
      <c r="F13371" s="514"/>
      <c r="G13371" s="515"/>
      <c r="H13371" s="516"/>
      <c r="I13371" s="484"/>
      <c r="J13371" s="485"/>
      <c r="K13371" s="458"/>
    </row>
    <row r="13372" spans="1:11">
      <c r="A13372" s="450"/>
      <c r="B13372" s="517"/>
      <c r="C13372" s="518"/>
      <c r="D13372" s="459"/>
      <c r="E13372" s="487"/>
      <c r="F13372" s="488"/>
      <c r="G13372" s="519"/>
      <c r="H13372" s="520"/>
      <c r="I13372" s="521"/>
      <c r="J13372" s="492"/>
      <c r="K13372" s="458"/>
    </row>
    <row r="13373" spans="1:11">
      <c r="A13373" s="450"/>
      <c r="B13373" s="517" t="s">
        <v>734</v>
      </c>
      <c r="C13373" s="518"/>
      <c r="D13373" s="459"/>
      <c r="E13373" s="487"/>
      <c r="F13373" s="488"/>
      <c r="G13373" s="519"/>
      <c r="H13373" s="520">
        <v>0.09</v>
      </c>
      <c r="I13373" s="521">
        <f>VLOOKUP(B13373,'MÃO DE OBRA'!$A:$E,5,FALSE)/220</f>
        <v>23.596363636363641</v>
      </c>
      <c r="J13373" s="492">
        <f t="shared" ref="J13373:J13374" si="383">H13373*I13373</f>
        <v>2.1236727272727278</v>
      </c>
      <c r="K13373" s="458"/>
    </row>
    <row r="13374" spans="1:11">
      <c r="A13374" s="450"/>
      <c r="B13374" s="517" t="s">
        <v>741</v>
      </c>
      <c r="C13374" s="518"/>
      <c r="D13374" s="459"/>
      <c r="E13374" s="487"/>
      <c r="F13374" s="488"/>
      <c r="G13374" s="519"/>
      <c r="H13374" s="520">
        <v>0.16</v>
      </c>
      <c r="I13374" s="521">
        <f>VLOOKUP(B13374,'MÃO DE OBRA'!$A:$E,5,FALSE)/220</f>
        <v>14.214</v>
      </c>
      <c r="J13374" s="492">
        <f t="shared" si="383"/>
        <v>2.2742400000000003</v>
      </c>
      <c r="K13374" s="458"/>
    </row>
    <row r="13375" spans="1:11">
      <c r="A13375" s="450"/>
      <c r="B13375" s="517"/>
      <c r="C13375" s="518"/>
      <c r="D13375" s="459"/>
      <c r="E13375" s="487"/>
      <c r="F13375" s="488"/>
      <c r="G13375" s="519"/>
      <c r="H13375" s="520"/>
      <c r="I13375" s="521"/>
      <c r="J13375" s="492"/>
      <c r="K13375" s="458"/>
    </row>
    <row r="13376" spans="1:11">
      <c r="A13376" s="450"/>
      <c r="B13376" s="499" t="s">
        <v>1119</v>
      </c>
      <c r="C13376" s="502"/>
      <c r="D13376" s="502"/>
      <c r="E13376" s="502"/>
      <c r="F13376" s="502"/>
      <c r="G13376" s="502"/>
      <c r="H13376" s="502"/>
      <c r="I13376" s="522" t="s">
        <v>138</v>
      </c>
      <c r="J13376" s="501">
        <f>SUM(J13371:J13375)</f>
        <v>4.3979127272727281</v>
      </c>
      <c r="K13376" s="458"/>
    </row>
    <row r="13377" spans="1:11">
      <c r="A13377" s="450"/>
      <c r="B13377" s="523"/>
      <c r="C13377" s="523"/>
      <c r="D13377" s="523"/>
      <c r="E13377" s="523"/>
      <c r="F13377" s="523"/>
      <c r="G13377" s="523"/>
      <c r="H13377" s="523"/>
      <c r="I13377" s="524"/>
      <c r="J13377" s="523"/>
      <c r="K13377" s="458"/>
    </row>
    <row r="13378" spans="1:11">
      <c r="A13378" s="450"/>
      <c r="B13378" s="525" t="s">
        <v>1123</v>
      </c>
      <c r="C13378" s="526"/>
      <c r="D13378" s="523"/>
      <c r="E13378" s="527">
        <v>1</v>
      </c>
      <c r="F13378" s="528" t="s">
        <v>1165</v>
      </c>
      <c r="G13378" s="506"/>
      <c r="H13378" s="506"/>
      <c r="I13378" s="529" t="s">
        <v>1124</v>
      </c>
      <c r="J13378" s="501">
        <f>J13368+J13376</f>
        <v>4.3979127272727281</v>
      </c>
      <c r="K13378" s="458"/>
    </row>
    <row r="13379" spans="1:11">
      <c r="A13379" s="450"/>
      <c r="B13379" s="530"/>
      <c r="C13379" s="523"/>
      <c r="D13379" s="523"/>
      <c r="E13379" s="531"/>
      <c r="F13379" s="532"/>
      <c r="G13379" s="532"/>
      <c r="H13379" s="532"/>
      <c r="I13379" s="524"/>
      <c r="J13379" s="523"/>
      <c r="K13379" s="458"/>
    </row>
    <row r="13380" spans="1:11" ht="20.399999999999999">
      <c r="A13380" s="450"/>
      <c r="B13380" s="1667" t="s">
        <v>481</v>
      </c>
      <c r="C13380" s="1668"/>
      <c r="D13380" s="1668"/>
      <c r="E13380" s="1669"/>
      <c r="F13380" s="533" t="s">
        <v>873</v>
      </c>
      <c r="G13380" s="534" t="s">
        <v>493</v>
      </c>
      <c r="H13380" s="507" t="s">
        <v>1115</v>
      </c>
      <c r="I13380" s="535" t="s">
        <v>480</v>
      </c>
      <c r="J13380" s="536" t="s">
        <v>482</v>
      </c>
      <c r="K13380" s="458"/>
    </row>
    <row r="13381" spans="1:11">
      <c r="A13381" s="450"/>
      <c r="B13381" s="537"/>
      <c r="C13381" s="518"/>
      <c r="D13381" s="518"/>
      <c r="E13381" s="487"/>
      <c r="F13381" s="540"/>
      <c r="G13381" s="541"/>
      <c r="H13381" s="547"/>
      <c r="I13381" s="543"/>
      <c r="J13381" s="492"/>
      <c r="K13381" s="458"/>
    </row>
    <row r="13382" spans="1:11">
      <c r="A13382" s="450"/>
      <c r="B13382" s="537"/>
      <c r="C13382" s="518"/>
      <c r="D13382" s="518"/>
      <c r="E13382" s="487"/>
      <c r="F13382" s="540"/>
      <c r="G13382" s="541"/>
      <c r="H13382" s="547"/>
      <c r="I13382" s="543"/>
      <c r="J13382" s="492"/>
      <c r="K13382" s="458"/>
    </row>
    <row r="13383" spans="1:11">
      <c r="A13383" s="450"/>
      <c r="B13383" s="517"/>
      <c r="C13383" s="518"/>
      <c r="D13383" s="518"/>
      <c r="E13383" s="487"/>
      <c r="F13383" s="488"/>
      <c r="G13383" s="546"/>
      <c r="H13383" s="547"/>
      <c r="I13383" s="543"/>
      <c r="J13383" s="492">
        <f>H13383*I13383*E13365*F13365</f>
        <v>0</v>
      </c>
      <c r="K13383" s="458"/>
    </row>
    <row r="13384" spans="1:11">
      <c r="A13384" s="450"/>
      <c r="B13384" s="517"/>
      <c r="C13384" s="526"/>
      <c r="D13384" s="526"/>
      <c r="E13384" s="494"/>
      <c r="F13384" s="488"/>
      <c r="G13384" s="468"/>
      <c r="H13384" s="547"/>
      <c r="I13384" s="548"/>
      <c r="J13384" s="492">
        <f>H13384*I13384*E13366*F13366</f>
        <v>0</v>
      </c>
      <c r="K13384" s="458"/>
    </row>
    <row r="13385" spans="1:11">
      <c r="A13385" s="450"/>
      <c r="B13385" s="550" t="s">
        <v>1119</v>
      </c>
      <c r="C13385" s="526"/>
      <c r="D13385" s="526"/>
      <c r="E13385" s="526"/>
      <c r="F13385" s="523"/>
      <c r="G13385" s="526"/>
      <c r="H13385" s="551"/>
      <c r="I13385" s="552" t="s">
        <v>138</v>
      </c>
      <c r="J13385" s="501">
        <f>SUM(J13381:J13384)</f>
        <v>0</v>
      </c>
      <c r="K13385" s="458"/>
    </row>
    <row r="13386" spans="1:11">
      <c r="A13386" s="450"/>
      <c r="B13386" s="553"/>
      <c r="C13386" s="526"/>
      <c r="D13386" s="526"/>
      <c r="E13386" s="554"/>
      <c r="F13386" s="555"/>
      <c r="G13386" s="506"/>
      <c r="H13386" s="506"/>
      <c r="I13386" s="529"/>
      <c r="J13386" s="554"/>
      <c r="K13386" s="458"/>
    </row>
    <row r="13387" spans="1:11" ht="20.399999999999999">
      <c r="A13387" s="450"/>
      <c r="B13387" s="1667" t="s">
        <v>1125</v>
      </c>
      <c r="C13387" s="1668"/>
      <c r="D13387" s="1668"/>
      <c r="E13387" s="1668"/>
      <c r="F13387" s="1669"/>
      <c r="G13387" s="556" t="s">
        <v>494</v>
      </c>
      <c r="H13387" s="506" t="s">
        <v>1126</v>
      </c>
      <c r="I13387" s="557" t="s">
        <v>1115</v>
      </c>
      <c r="J13387" s="509" t="s">
        <v>482</v>
      </c>
      <c r="K13387" s="458"/>
    </row>
    <row r="13388" spans="1:11">
      <c r="A13388" s="450"/>
      <c r="B13388" s="558"/>
      <c r="C13388" s="559"/>
      <c r="D13388" s="560"/>
      <c r="E13388" s="560"/>
      <c r="F13388" s="561"/>
      <c r="G13388" s="489"/>
      <c r="H13388" s="489"/>
      <c r="I13388" s="562"/>
      <c r="J13388" s="492"/>
      <c r="K13388" s="458"/>
    </row>
    <row r="13389" spans="1:11">
      <c r="A13389" s="450"/>
      <c r="B13389" s="563"/>
      <c r="C13389" s="564"/>
      <c r="D13389" s="565"/>
      <c r="E13389" s="565"/>
      <c r="F13389" s="566"/>
      <c r="G13389" s="489"/>
      <c r="H13389" s="489"/>
      <c r="I13389" s="562"/>
      <c r="J13389" s="492"/>
      <c r="K13389" s="458"/>
    </row>
    <row r="13390" spans="1:11">
      <c r="A13390" s="450"/>
      <c r="B13390" s="1670" t="s">
        <v>138</v>
      </c>
      <c r="C13390" s="1670"/>
      <c r="D13390" s="1670"/>
      <c r="E13390" s="1670"/>
      <c r="F13390" s="1670"/>
      <c r="G13390" s="1670"/>
      <c r="H13390" s="1670"/>
      <c r="I13390" s="1670"/>
      <c r="J13390" s="501">
        <f>SUM(J13388:J13389)</f>
        <v>0</v>
      </c>
      <c r="K13390" s="458"/>
    </row>
    <row r="13391" spans="1:11">
      <c r="A13391" s="450"/>
      <c r="B13391" s="567"/>
      <c r="C13391" s="511"/>
      <c r="D13391" s="511"/>
      <c r="E13391" s="568"/>
      <c r="F13391" s="569"/>
      <c r="G13391" s="570"/>
      <c r="H13391" s="570"/>
      <c r="I13391" s="571"/>
      <c r="J13391" s="572"/>
      <c r="K13391" s="458"/>
    </row>
    <row r="13392" spans="1:11">
      <c r="A13392" s="450"/>
      <c r="B13392" s="573" t="s">
        <v>1127</v>
      </c>
      <c r="C13392" s="573"/>
      <c r="D13392" s="550"/>
      <c r="E13392" s="523"/>
      <c r="F13392" s="523"/>
      <c r="G13392" s="523"/>
      <c r="H13392" s="574"/>
      <c r="I13392" s="575"/>
      <c r="J13392" s="639">
        <f>(J13378+J13385+J13390)/E13378</f>
        <v>4.3979127272727281</v>
      </c>
      <c r="K13392" s="458"/>
    </row>
    <row r="13393" spans="1:11">
      <c r="A13393" s="450"/>
      <c r="B13393" s="553"/>
      <c r="C13393" s="526"/>
      <c r="D13393" s="526"/>
      <c r="E13393" s="554"/>
      <c r="F13393" s="555"/>
      <c r="G13393" s="506"/>
      <c r="H13393" s="506"/>
      <c r="I13393" s="529"/>
      <c r="J13393" s="576"/>
      <c r="K13393" s="458"/>
    </row>
    <row r="13394" spans="1:11" ht="20.399999999999999">
      <c r="A13394" s="450"/>
      <c r="B13394" s="1667" t="s">
        <v>1128</v>
      </c>
      <c r="C13394" s="1668"/>
      <c r="D13394" s="1668"/>
      <c r="E13394" s="1668"/>
      <c r="F13394" s="1669"/>
      <c r="G13394" s="556" t="s">
        <v>494</v>
      </c>
      <c r="H13394" s="506" t="s">
        <v>1126</v>
      </c>
      <c r="I13394" s="557" t="s">
        <v>1115</v>
      </c>
      <c r="J13394" s="509" t="s">
        <v>482</v>
      </c>
      <c r="K13394" s="458"/>
    </row>
    <row r="13395" spans="1:11">
      <c r="A13395" s="450"/>
      <c r="B13395" s="558" t="s">
        <v>1735</v>
      </c>
      <c r="C13395" s="559"/>
      <c r="D13395" s="560"/>
      <c r="E13395" s="560"/>
      <c r="F13395" s="561"/>
      <c r="G13395" s="489">
        <v>1.05</v>
      </c>
      <c r="H13395" s="489" t="s">
        <v>1165</v>
      </c>
      <c r="I13395" s="562">
        <v>3.65</v>
      </c>
      <c r="J13395" s="492">
        <f>G13395*I13395</f>
        <v>3.8325</v>
      </c>
      <c r="K13395" s="458"/>
    </row>
    <row r="13396" spans="1:11">
      <c r="A13396" s="450"/>
      <c r="B13396" s="563"/>
      <c r="C13396" s="564"/>
      <c r="D13396" s="565"/>
      <c r="E13396" s="565"/>
      <c r="F13396" s="566"/>
      <c r="G13396" s="489"/>
      <c r="H13396" s="489"/>
      <c r="I13396" s="562"/>
      <c r="J13396" s="492"/>
      <c r="K13396" s="458"/>
    </row>
    <row r="13397" spans="1:11">
      <c r="A13397" s="450"/>
      <c r="B13397" s="563"/>
      <c r="C13397" s="564"/>
      <c r="D13397" s="565"/>
      <c r="E13397" s="565"/>
      <c r="F13397" s="566"/>
      <c r="G13397" s="489"/>
      <c r="H13397" s="489"/>
      <c r="I13397" s="562"/>
      <c r="J13397" s="492"/>
      <c r="K13397" s="458"/>
    </row>
    <row r="13398" spans="1:11">
      <c r="A13398" s="450"/>
      <c r="B13398" s="563"/>
      <c r="C13398" s="564"/>
      <c r="D13398" s="565"/>
      <c r="E13398" s="565"/>
      <c r="F13398" s="566"/>
      <c r="G13398" s="489"/>
      <c r="H13398" s="489"/>
      <c r="I13398" s="743"/>
      <c r="J13398" s="492"/>
      <c r="K13398" s="458"/>
    </row>
    <row r="13399" spans="1:11">
      <c r="A13399" s="450"/>
      <c r="B13399" s="577"/>
      <c r="C13399" s="578"/>
      <c r="D13399" s="579"/>
      <c r="E13399" s="579"/>
      <c r="F13399" s="580"/>
      <c r="G13399" s="489"/>
      <c r="H13399" s="489"/>
      <c r="I13399" s="743"/>
      <c r="J13399" s="492"/>
      <c r="K13399" s="458"/>
    </row>
    <row r="13400" spans="1:11">
      <c r="A13400" s="450"/>
      <c r="B13400" s="581"/>
      <c r="C13400" s="523"/>
      <c r="D13400" s="523"/>
      <c r="E13400" s="582"/>
      <c r="F13400" s="583"/>
      <c r="G13400" s="532"/>
      <c r="H13400" s="532"/>
      <c r="I13400" s="524" t="s">
        <v>138</v>
      </c>
      <c r="J13400" s="501">
        <f>SUM(J13395:J13399)</f>
        <v>3.8325</v>
      </c>
      <c r="K13400" s="458"/>
    </row>
    <row r="13401" spans="1:11">
      <c r="A13401" s="450"/>
      <c r="B13401" s="584"/>
      <c r="C13401" s="523"/>
      <c r="D13401" s="523"/>
      <c r="E13401" s="582"/>
      <c r="F13401" s="583"/>
      <c r="G13401" s="532"/>
      <c r="H13401" s="532"/>
      <c r="I13401" s="524"/>
      <c r="J13401" s="582"/>
      <c r="K13401" s="458"/>
    </row>
    <row r="13402" spans="1:11" ht="20.399999999999999">
      <c r="A13402" s="450"/>
      <c r="B13402" s="1667" t="s">
        <v>1141</v>
      </c>
      <c r="C13402" s="1668"/>
      <c r="D13402" s="1668"/>
      <c r="E13402" s="1668"/>
      <c r="F13402" s="1669"/>
      <c r="G13402" s="587" t="s">
        <v>494</v>
      </c>
      <c r="H13402" s="506" t="s">
        <v>1115</v>
      </c>
      <c r="I13402" s="557"/>
      <c r="J13402" s="509" t="s">
        <v>482</v>
      </c>
      <c r="K13402" s="458"/>
    </row>
    <row r="13403" spans="1:11">
      <c r="A13403" s="450"/>
      <c r="B13403" s="1654"/>
      <c r="C13403" s="1655"/>
      <c r="D13403" s="1655"/>
      <c r="E13403" s="1655"/>
      <c r="F13403" s="1656"/>
      <c r="G13403" s="489"/>
      <c r="H13403" s="1657"/>
      <c r="I13403" s="1658"/>
      <c r="J13403" s="492"/>
      <c r="K13403" s="458"/>
    </row>
    <row r="13404" spans="1:11">
      <c r="A13404" s="450"/>
      <c r="B13404" s="1659"/>
      <c r="C13404" s="1660"/>
      <c r="D13404" s="1660"/>
      <c r="E13404" s="1660"/>
      <c r="F13404" s="1661"/>
      <c r="G13404" s="496"/>
      <c r="H13404" s="1662"/>
      <c r="I13404" s="1663"/>
      <c r="J13404" s="492"/>
      <c r="K13404" s="458"/>
    </row>
    <row r="13405" spans="1:11">
      <c r="A13405" s="450"/>
      <c r="B13405" s="581"/>
      <c r="C13405" s="523"/>
      <c r="D13405" s="523"/>
      <c r="E13405" s="582"/>
      <c r="F13405" s="583"/>
      <c r="G13405" s="532"/>
      <c r="H13405" s="532"/>
      <c r="I13405" s="524" t="s">
        <v>138</v>
      </c>
      <c r="J13405" s="501">
        <f>SUM(J13403:J13404)</f>
        <v>0</v>
      </c>
      <c r="K13405" s="458"/>
    </row>
    <row r="13406" spans="1:11">
      <c r="A13406" s="450"/>
      <c r="B13406" s="523"/>
      <c r="C13406" s="523"/>
      <c r="D13406" s="523"/>
      <c r="E13406" s="523"/>
      <c r="F13406" s="523"/>
      <c r="G13406" s="523"/>
      <c r="H13406" s="523"/>
      <c r="I13406" s="524"/>
      <c r="J13406" s="523"/>
      <c r="K13406" s="458"/>
    </row>
    <row r="13407" spans="1:11">
      <c r="A13407" s="450"/>
      <c r="B13407" s="1645" t="s">
        <v>1142</v>
      </c>
      <c r="C13407" s="1646"/>
      <c r="D13407" s="1646"/>
      <c r="E13407" s="1646"/>
      <c r="F13407" s="1646"/>
      <c r="G13407" s="1646"/>
      <c r="H13407" s="1646"/>
      <c r="I13407" s="1647"/>
      <c r="J13407" s="573">
        <f>J13405+J13400+J13392</f>
        <v>8.2304127272727285</v>
      </c>
      <c r="K13407" s="458"/>
    </row>
    <row r="13408" spans="1:11">
      <c r="A13408" s="450"/>
      <c r="B13408" s="523"/>
      <c r="C13408" s="523"/>
      <c r="D13408" s="523"/>
      <c r="E13408" s="523"/>
      <c r="F13408" s="523"/>
      <c r="G13408" s="523"/>
      <c r="H13408" s="523"/>
      <c r="I13408" s="524"/>
      <c r="J13408" s="523"/>
      <c r="K13408" s="458"/>
    </row>
    <row r="13409" spans="1:11">
      <c r="A13409" s="450"/>
      <c r="B13409" s="1645" t="s">
        <v>1143</v>
      </c>
      <c r="C13409" s="1646"/>
      <c r="D13409" s="1646"/>
      <c r="E13409" s="1646"/>
      <c r="F13409" s="1646"/>
      <c r="G13409" s="1646"/>
      <c r="H13409" s="1646"/>
      <c r="I13409" s="1647"/>
      <c r="J13409" s="501">
        <f>J13407*0</f>
        <v>0</v>
      </c>
      <c r="K13409" s="458"/>
    </row>
    <row r="13410" spans="1:11">
      <c r="A13410" s="450"/>
      <c r="B13410" s="523"/>
      <c r="C13410" s="523"/>
      <c r="D13410" s="523"/>
      <c r="E13410" s="523"/>
      <c r="F13410" s="523"/>
      <c r="G13410" s="523"/>
      <c r="H13410" s="523"/>
      <c r="I13410" s="524"/>
      <c r="J13410" s="523"/>
      <c r="K13410" s="458"/>
    </row>
    <row r="13411" spans="1:11">
      <c r="A13411" s="450"/>
      <c r="B13411" s="1645" t="s">
        <v>1144</v>
      </c>
      <c r="C13411" s="1646"/>
      <c r="D13411" s="1646"/>
      <c r="E13411" s="1646"/>
      <c r="F13411" s="1646"/>
      <c r="G13411" s="1646"/>
      <c r="H13411" s="1646"/>
      <c r="I13411" s="1647"/>
      <c r="J13411" s="573">
        <f>J13407+J13409</f>
        <v>8.2304127272727285</v>
      </c>
      <c r="K13411" s="458"/>
    </row>
    <row r="13412" spans="1:11">
      <c r="A13412" s="450"/>
      <c r="B13412" s="511"/>
      <c r="C13412" s="511"/>
      <c r="D13412" s="511"/>
      <c r="E13412" s="511"/>
      <c r="F13412" s="511"/>
      <c r="G13412" s="511"/>
      <c r="H13412" s="511"/>
      <c r="I13412" s="571"/>
      <c r="J13412" s="511"/>
      <c r="K13412" s="458"/>
    </row>
    <row r="13413" spans="1:11">
      <c r="A13413" s="450"/>
      <c r="B13413" s="589"/>
      <c r="C13413" s="559"/>
      <c r="D13413" s="559"/>
      <c r="E13413" s="559"/>
      <c r="F13413" s="559"/>
      <c r="G13413" s="559"/>
      <c r="H13413" s="559"/>
      <c r="I13413" s="559"/>
      <c r="J13413" s="590"/>
      <c r="K13413" s="458"/>
    </row>
    <row r="13414" spans="1:11">
      <c r="A13414" s="450"/>
      <c r="B13414" s="591"/>
      <c r="C13414" s="592"/>
      <c r="D13414" s="593"/>
      <c r="E13414" s="593"/>
      <c r="F13414" s="594" t="s">
        <v>1119</v>
      </c>
      <c r="G13414" s="595" t="s">
        <v>1119</v>
      </c>
      <c r="H13414" s="592"/>
      <c r="I13414" s="592"/>
      <c r="J13414" s="596"/>
      <c r="K13414" s="458"/>
    </row>
    <row r="13415" spans="1:11">
      <c r="A13415" s="450"/>
      <c r="B13415" s="459"/>
      <c r="C13415" s="459"/>
      <c r="D13415" s="459"/>
      <c r="E13415" s="459"/>
      <c r="F13415" s="459"/>
      <c r="G13415" s="459"/>
      <c r="H13415" s="459"/>
      <c r="I13415" s="459"/>
      <c r="J13415" s="459"/>
      <c r="K13415" s="458"/>
    </row>
    <row r="13416" spans="1:11">
      <c r="A13416" s="450"/>
      <c r="B13416" s="597"/>
      <c r="C13416" s="598"/>
      <c r="D13416" s="598"/>
      <c r="E13416" s="598"/>
      <c r="F13416" s="599"/>
      <c r="G13416" s="600" t="s">
        <v>482</v>
      </c>
      <c r="H13416" s="502"/>
      <c r="I13416" s="502"/>
      <c r="J13416" s="505"/>
      <c r="K13416" s="458"/>
    </row>
    <row r="13417" spans="1:11">
      <c r="A13417" s="450"/>
      <c r="B13417" s="601"/>
      <c r="C13417" s="602"/>
      <c r="D13417" s="602"/>
      <c r="E13417" s="602"/>
      <c r="F13417" s="603"/>
      <c r="G13417" s="1648" t="s">
        <v>1145</v>
      </c>
      <c r="H13417" s="1649"/>
      <c r="I13417" s="1649"/>
      <c r="J13417" s="1650"/>
      <c r="K13417" s="458"/>
    </row>
    <row r="13418" spans="1:11">
      <c r="A13418" s="450"/>
      <c r="B13418" s="604"/>
      <c r="C13418" s="605"/>
      <c r="D13418" s="605"/>
      <c r="E13418" s="605"/>
      <c r="F13418" s="606"/>
      <c r="G13418" s="607"/>
      <c r="H13418" s="1651"/>
      <c r="I13418" s="1652"/>
      <c r="J13418" s="1653"/>
      <c r="K13418" s="458"/>
    </row>
    <row r="13419" spans="1:11" ht="15" thickBot="1">
      <c r="A13419" s="608"/>
      <c r="B13419" s="609"/>
      <c r="C13419" s="609"/>
      <c r="D13419" s="609"/>
      <c r="E13419" s="609"/>
      <c r="F13419" s="609"/>
      <c r="G13419" s="609"/>
      <c r="H13419" s="609"/>
      <c r="I13419" s="609"/>
      <c r="J13419" s="609"/>
      <c r="K13419" s="610"/>
    </row>
    <row r="13420" spans="1:11">
      <c r="A13420" s="447"/>
      <c r="B13420" s="448"/>
      <c r="C13420" s="448"/>
      <c r="D13420" s="448"/>
      <c r="E13420" s="448"/>
      <c r="F13420" s="448"/>
      <c r="G13420" s="448"/>
      <c r="H13420" s="448"/>
      <c r="I13420" s="448"/>
      <c r="J13420" s="448"/>
      <c r="K13420" s="449"/>
    </row>
    <row r="13421" spans="1:11">
      <c r="A13421" s="450"/>
      <c r="B13421" s="451" t="s">
        <v>141</v>
      </c>
      <c r="C13421" s="452"/>
      <c r="D13421" s="453" t="s">
        <v>1105</v>
      </c>
      <c r="E13421" s="454"/>
      <c r="F13421" s="455"/>
      <c r="G13421" s="455"/>
      <c r="H13421" s="456"/>
      <c r="I13421" s="456"/>
      <c r="J13421" s="457"/>
      <c r="K13421" s="458"/>
    </row>
    <row r="13422" spans="1:11">
      <c r="A13422" s="450"/>
      <c r="B13422" s="459"/>
      <c r="C13422" s="459"/>
      <c r="D13422" s="459"/>
      <c r="E13422" s="459"/>
      <c r="F13422" s="459"/>
      <c r="G13422" s="459"/>
      <c r="H13422" s="459"/>
      <c r="I13422" s="459"/>
      <c r="J13422" s="459"/>
      <c r="K13422" s="458"/>
    </row>
    <row r="13423" spans="1:11">
      <c r="A13423" s="450"/>
      <c r="B13423" s="460" t="s">
        <v>1106</v>
      </c>
      <c r="C13423" s="461" t="s">
        <v>1107</v>
      </c>
      <c r="D13423" s="1671" t="s">
        <v>198</v>
      </c>
      <c r="E13423" s="1672"/>
      <c r="F13423" s="1672"/>
      <c r="G13423" s="1672"/>
      <c r="H13423" s="1672"/>
      <c r="I13423" s="1673"/>
      <c r="J13423" s="462" t="s">
        <v>1108</v>
      </c>
      <c r="K13423" s="458"/>
    </row>
    <row r="13424" spans="1:11" ht="27" customHeight="1">
      <c r="A13424" s="450"/>
      <c r="B13424" s="463"/>
      <c r="C13424" s="464"/>
      <c r="D13424" s="1674" t="s">
        <v>1736</v>
      </c>
      <c r="E13424" s="1675"/>
      <c r="F13424" s="1675"/>
      <c r="G13424" s="1675"/>
      <c r="H13424" s="1675"/>
      <c r="I13424" s="1676"/>
      <c r="J13424" s="468" t="str">
        <f>F13441</f>
        <v>KG</v>
      </c>
      <c r="K13424" s="458"/>
    </row>
    <row r="13425" spans="1:11">
      <c r="A13425" s="450"/>
      <c r="B13425" s="469"/>
      <c r="C13425" s="469"/>
      <c r="D13425" s="469"/>
      <c r="E13425" s="469"/>
      <c r="F13425" s="469"/>
      <c r="G13425" s="469"/>
      <c r="H13425" s="469"/>
      <c r="I13425" s="470"/>
      <c r="J13425" s="471"/>
      <c r="K13425" s="458"/>
    </row>
    <row r="13426" spans="1:11">
      <c r="A13426" s="450"/>
      <c r="B13426" s="1648" t="s">
        <v>1111</v>
      </c>
      <c r="C13426" s="1650"/>
      <c r="D13426" s="1679" t="s">
        <v>873</v>
      </c>
      <c r="E13426" s="1681" t="s">
        <v>1112</v>
      </c>
      <c r="F13426" s="472" t="s">
        <v>1113</v>
      </c>
      <c r="G13426" s="473"/>
      <c r="H13426" s="472" t="s">
        <v>1114</v>
      </c>
      <c r="I13426" s="473"/>
      <c r="J13426" s="474" t="s">
        <v>1115</v>
      </c>
      <c r="K13426" s="458"/>
    </row>
    <row r="13427" spans="1:11">
      <c r="A13427" s="450"/>
      <c r="B13427" s="1677"/>
      <c r="C13427" s="1678"/>
      <c r="D13427" s="1680"/>
      <c r="E13427" s="1682"/>
      <c r="F13427" s="475" t="s">
        <v>1116</v>
      </c>
      <c r="G13427" s="475" t="s">
        <v>1117</v>
      </c>
      <c r="H13427" s="475" t="s">
        <v>1116</v>
      </c>
      <c r="I13427" s="476" t="s">
        <v>1117</v>
      </c>
      <c r="J13427" s="477" t="s">
        <v>1118</v>
      </c>
      <c r="K13427" s="458"/>
    </row>
    <row r="13428" spans="1:11">
      <c r="A13428" s="450"/>
      <c r="B13428" s="486"/>
      <c r="C13428" s="487"/>
      <c r="D13428" s="488"/>
      <c r="E13428" s="489"/>
      <c r="F13428" s="489"/>
      <c r="G13428" s="489"/>
      <c r="H13428" s="490"/>
      <c r="I13428" s="491"/>
      <c r="J13428" s="492"/>
      <c r="K13428" s="458"/>
    </row>
    <row r="13429" spans="1:11">
      <c r="A13429" s="450"/>
      <c r="B13429" s="486"/>
      <c r="C13429" s="487"/>
      <c r="D13429" s="488"/>
      <c r="E13429" s="489"/>
      <c r="F13429" s="489"/>
      <c r="G13429" s="489"/>
      <c r="H13429" s="490"/>
      <c r="I13429" s="491"/>
      <c r="J13429" s="492">
        <f>H13429*F13429*E13429+I13429*G13429*E13429</f>
        <v>0</v>
      </c>
      <c r="K13429" s="458"/>
    </row>
    <row r="13430" spans="1:11">
      <c r="A13430" s="450"/>
      <c r="B13430" s="493"/>
      <c r="C13430" s="494"/>
      <c r="D13430" s="495"/>
      <c r="E13430" s="496"/>
      <c r="F13430" s="496"/>
      <c r="G13430" s="496"/>
      <c r="H13430" s="497"/>
      <c r="I13430" s="498"/>
      <c r="J13430" s="492">
        <f>H13430*F13430*E13430+I13430*G13430*E13430</f>
        <v>0</v>
      </c>
      <c r="K13430" s="458"/>
    </row>
    <row r="13431" spans="1:11">
      <c r="A13431" s="450"/>
      <c r="B13431" s="499" t="s">
        <v>1119</v>
      </c>
      <c r="C13431" s="469"/>
      <c r="D13431" s="469"/>
      <c r="E13431" s="469"/>
      <c r="F13431" s="469"/>
      <c r="G13431" s="469"/>
      <c r="H13431" s="469"/>
      <c r="I13431" s="500" t="s">
        <v>138</v>
      </c>
      <c r="J13431" s="501">
        <f>SUM(J13428:J13430)</f>
        <v>0</v>
      </c>
      <c r="K13431" s="458"/>
    </row>
    <row r="13432" spans="1:11">
      <c r="A13432" s="450"/>
      <c r="B13432" s="502"/>
      <c r="C13432" s="502"/>
      <c r="D13432" s="502"/>
      <c r="E13432" s="502"/>
      <c r="F13432" s="502"/>
      <c r="G13432" s="502"/>
      <c r="H13432" s="502"/>
      <c r="I13432" s="503"/>
      <c r="J13432" s="504"/>
      <c r="K13432" s="458"/>
    </row>
    <row r="13433" spans="1:11" ht="20.399999999999999">
      <c r="A13433" s="450"/>
      <c r="B13433" s="1664" t="s">
        <v>1120</v>
      </c>
      <c r="C13433" s="1665"/>
      <c r="D13433" s="1665"/>
      <c r="E13433" s="1666"/>
      <c r="F13433" s="505" t="s">
        <v>873</v>
      </c>
      <c r="G13433" s="506"/>
      <c r="H13433" s="507" t="s">
        <v>560</v>
      </c>
      <c r="I13433" s="508" t="s">
        <v>1121</v>
      </c>
      <c r="J13433" s="509" t="s">
        <v>1122</v>
      </c>
      <c r="K13433" s="458"/>
    </row>
    <row r="13434" spans="1:11">
      <c r="A13434" s="450"/>
      <c r="B13434" s="510"/>
      <c r="C13434" s="511"/>
      <c r="D13434" s="512"/>
      <c r="E13434" s="513"/>
      <c r="F13434" s="514"/>
      <c r="G13434" s="515"/>
      <c r="H13434" s="516"/>
      <c r="I13434" s="484"/>
      <c r="J13434" s="485"/>
      <c r="K13434" s="458"/>
    </row>
    <row r="13435" spans="1:11">
      <c r="A13435" s="450"/>
      <c r="B13435" s="517"/>
      <c r="C13435" s="518"/>
      <c r="D13435" s="459"/>
      <c r="E13435" s="487"/>
      <c r="F13435" s="488"/>
      <c r="G13435" s="519"/>
      <c r="H13435" s="520"/>
      <c r="I13435" s="521"/>
      <c r="J13435" s="492"/>
      <c r="K13435" s="458"/>
    </row>
    <row r="13436" spans="1:11">
      <c r="A13436" s="450"/>
      <c r="B13436" s="517" t="s">
        <v>626</v>
      </c>
      <c r="C13436" s="518"/>
      <c r="D13436" s="459"/>
      <c r="E13436" s="487"/>
      <c r="F13436" s="488"/>
      <c r="G13436" s="519"/>
      <c r="H13436" s="520">
        <v>0.02</v>
      </c>
      <c r="I13436" s="521">
        <f>VLOOKUP(B13436,'MÃO DE OBRA'!$A:$E,5,FALSE)/220</f>
        <v>15.730909090909092</v>
      </c>
      <c r="J13436" s="492">
        <f t="shared" ref="J13436:J13437" si="384">H13436*I13436</f>
        <v>0.31461818181818185</v>
      </c>
      <c r="K13436" s="458"/>
    </row>
    <row r="13437" spans="1:11">
      <c r="A13437" s="450"/>
      <c r="B13437" s="517" t="s">
        <v>734</v>
      </c>
      <c r="C13437" s="518"/>
      <c r="D13437" s="459"/>
      <c r="E13437" s="487"/>
      <c r="F13437" s="488"/>
      <c r="G13437" s="519"/>
      <c r="H13437" s="520">
        <v>0.08</v>
      </c>
      <c r="I13437" s="521">
        <f>VLOOKUP(B13437,'MÃO DE OBRA'!$A:$E,5,FALSE)/220</f>
        <v>23.596363636363641</v>
      </c>
      <c r="J13437" s="492">
        <f t="shared" si="384"/>
        <v>1.8877090909090912</v>
      </c>
      <c r="K13437" s="458"/>
    </row>
    <row r="13438" spans="1:11">
      <c r="A13438" s="450"/>
      <c r="B13438" s="517"/>
      <c r="C13438" s="518"/>
      <c r="D13438" s="459"/>
      <c r="E13438" s="487"/>
      <c r="F13438" s="488"/>
      <c r="G13438" s="519"/>
      <c r="H13438" s="520"/>
      <c r="I13438" s="521"/>
      <c r="J13438" s="492"/>
      <c r="K13438" s="458"/>
    </row>
    <row r="13439" spans="1:11">
      <c r="A13439" s="450"/>
      <c r="B13439" s="499" t="s">
        <v>1119</v>
      </c>
      <c r="C13439" s="502"/>
      <c r="D13439" s="502"/>
      <c r="E13439" s="502"/>
      <c r="F13439" s="502"/>
      <c r="G13439" s="502"/>
      <c r="H13439" s="502"/>
      <c r="I13439" s="522" t="s">
        <v>138</v>
      </c>
      <c r="J13439" s="501">
        <f>SUM(J13434:J13438)</f>
        <v>2.2023272727272731</v>
      </c>
      <c r="K13439" s="458"/>
    </row>
    <row r="13440" spans="1:11">
      <c r="A13440" s="450"/>
      <c r="B13440" s="523"/>
      <c r="C13440" s="523"/>
      <c r="D13440" s="523"/>
      <c r="E13440" s="523"/>
      <c r="F13440" s="523"/>
      <c r="G13440" s="523"/>
      <c r="H13440" s="523"/>
      <c r="I13440" s="524"/>
      <c r="J13440" s="523"/>
      <c r="K13440" s="458"/>
    </row>
    <row r="13441" spans="1:11">
      <c r="A13441" s="450"/>
      <c r="B13441" s="525" t="s">
        <v>1123</v>
      </c>
      <c r="C13441" s="526"/>
      <c r="D13441" s="523"/>
      <c r="E13441" s="527">
        <v>1</v>
      </c>
      <c r="F13441" s="528" t="s">
        <v>1140</v>
      </c>
      <c r="G13441" s="506"/>
      <c r="H13441" s="506"/>
      <c r="I13441" s="529" t="s">
        <v>1124</v>
      </c>
      <c r="J13441" s="501">
        <f>J13431+J13439</f>
        <v>2.2023272727272731</v>
      </c>
      <c r="K13441" s="458"/>
    </row>
    <row r="13442" spans="1:11">
      <c r="A13442" s="450"/>
      <c r="B13442" s="530"/>
      <c r="C13442" s="523"/>
      <c r="D13442" s="523"/>
      <c r="E13442" s="531"/>
      <c r="F13442" s="532"/>
      <c r="G13442" s="532"/>
      <c r="H13442" s="532"/>
      <c r="I13442" s="524"/>
      <c r="J13442" s="523"/>
      <c r="K13442" s="458"/>
    </row>
    <row r="13443" spans="1:11" ht="20.399999999999999">
      <c r="A13443" s="450"/>
      <c r="B13443" s="1667" t="s">
        <v>481</v>
      </c>
      <c r="C13443" s="1668"/>
      <c r="D13443" s="1668"/>
      <c r="E13443" s="1669"/>
      <c r="F13443" s="533" t="s">
        <v>873</v>
      </c>
      <c r="G13443" s="534" t="s">
        <v>493</v>
      </c>
      <c r="H13443" s="507" t="s">
        <v>1115</v>
      </c>
      <c r="I13443" s="535" t="s">
        <v>480</v>
      </c>
      <c r="J13443" s="536" t="s">
        <v>482</v>
      </c>
      <c r="K13443" s="458"/>
    </row>
    <row r="13444" spans="1:11">
      <c r="A13444" s="450"/>
      <c r="B13444" s="537"/>
      <c r="C13444" s="518"/>
      <c r="D13444" s="518"/>
      <c r="E13444" s="487"/>
      <c r="F13444" s="540"/>
      <c r="G13444" s="541"/>
      <c r="H13444" s="547"/>
      <c r="I13444" s="543"/>
      <c r="J13444" s="492"/>
      <c r="K13444" s="458"/>
    </row>
    <row r="13445" spans="1:11">
      <c r="A13445" s="450"/>
      <c r="B13445" s="537"/>
      <c r="C13445" s="518"/>
      <c r="D13445" s="518"/>
      <c r="E13445" s="487"/>
      <c r="F13445" s="540"/>
      <c r="G13445" s="541"/>
      <c r="H13445" s="547"/>
      <c r="I13445" s="543"/>
      <c r="J13445" s="492"/>
      <c r="K13445" s="458"/>
    </row>
    <row r="13446" spans="1:11">
      <c r="A13446" s="450"/>
      <c r="B13446" s="517"/>
      <c r="C13446" s="518"/>
      <c r="D13446" s="518"/>
      <c r="E13446" s="487"/>
      <c r="F13446" s="488"/>
      <c r="G13446" s="546"/>
      <c r="H13446" s="547"/>
      <c r="I13446" s="543"/>
      <c r="J13446" s="492">
        <f>H13446*I13446*E13428*F13428</f>
        <v>0</v>
      </c>
      <c r="K13446" s="458"/>
    </row>
    <row r="13447" spans="1:11">
      <c r="A13447" s="450"/>
      <c r="B13447" s="517"/>
      <c r="C13447" s="526"/>
      <c r="D13447" s="526"/>
      <c r="E13447" s="494"/>
      <c r="F13447" s="488"/>
      <c r="G13447" s="468"/>
      <c r="H13447" s="547"/>
      <c r="I13447" s="548"/>
      <c r="J13447" s="492">
        <f>H13447*I13447*E13429*F13429</f>
        <v>0</v>
      </c>
      <c r="K13447" s="458"/>
    </row>
    <row r="13448" spans="1:11">
      <c r="A13448" s="450"/>
      <c r="B13448" s="550" t="s">
        <v>1119</v>
      </c>
      <c r="C13448" s="526"/>
      <c r="D13448" s="526"/>
      <c r="E13448" s="526"/>
      <c r="F13448" s="523"/>
      <c r="G13448" s="526"/>
      <c r="H13448" s="551"/>
      <c r="I13448" s="552" t="s">
        <v>138</v>
      </c>
      <c r="J13448" s="501">
        <f>SUM(J13444:J13447)</f>
        <v>0</v>
      </c>
      <c r="K13448" s="458"/>
    </row>
    <row r="13449" spans="1:11">
      <c r="A13449" s="450"/>
      <c r="B13449" s="553"/>
      <c r="C13449" s="526"/>
      <c r="D13449" s="526"/>
      <c r="E13449" s="554"/>
      <c r="F13449" s="555"/>
      <c r="G13449" s="506"/>
      <c r="H13449" s="506"/>
      <c r="I13449" s="529"/>
      <c r="J13449" s="554"/>
      <c r="K13449" s="458"/>
    </row>
    <row r="13450" spans="1:11" ht="20.399999999999999">
      <c r="A13450" s="450"/>
      <c r="B13450" s="1667" t="s">
        <v>1125</v>
      </c>
      <c r="C13450" s="1668"/>
      <c r="D13450" s="1668"/>
      <c r="E13450" s="1668"/>
      <c r="F13450" s="1669"/>
      <c r="G13450" s="556" t="s">
        <v>494</v>
      </c>
      <c r="H13450" s="506" t="s">
        <v>1126</v>
      </c>
      <c r="I13450" s="557" t="s">
        <v>1115</v>
      </c>
      <c r="J13450" s="509" t="s">
        <v>482</v>
      </c>
      <c r="K13450" s="458"/>
    </row>
    <row r="13451" spans="1:11">
      <c r="A13451" s="450"/>
      <c r="B13451" s="558"/>
      <c r="C13451" s="559"/>
      <c r="D13451" s="560"/>
      <c r="E13451" s="560"/>
      <c r="F13451" s="561"/>
      <c r="G13451" s="489"/>
      <c r="H13451" s="489"/>
      <c r="I13451" s="562"/>
      <c r="J13451" s="492"/>
      <c r="K13451" s="458"/>
    </row>
    <row r="13452" spans="1:11">
      <c r="A13452" s="450"/>
      <c r="B13452" s="563"/>
      <c r="C13452" s="564"/>
      <c r="D13452" s="565"/>
      <c r="E13452" s="565"/>
      <c r="F13452" s="566"/>
      <c r="G13452" s="489"/>
      <c r="H13452" s="489"/>
      <c r="I13452" s="562"/>
      <c r="J13452" s="492"/>
      <c r="K13452" s="458"/>
    </row>
    <row r="13453" spans="1:11">
      <c r="A13453" s="450"/>
      <c r="B13453" s="1670" t="s">
        <v>138</v>
      </c>
      <c r="C13453" s="1670"/>
      <c r="D13453" s="1670"/>
      <c r="E13453" s="1670"/>
      <c r="F13453" s="1670"/>
      <c r="G13453" s="1670"/>
      <c r="H13453" s="1670"/>
      <c r="I13453" s="1670"/>
      <c r="J13453" s="501">
        <f>SUM(J13451:J13452)</f>
        <v>0</v>
      </c>
      <c r="K13453" s="458"/>
    </row>
    <row r="13454" spans="1:11">
      <c r="A13454" s="450"/>
      <c r="B13454" s="567"/>
      <c r="C13454" s="511"/>
      <c r="D13454" s="511"/>
      <c r="E13454" s="568"/>
      <c r="F13454" s="569"/>
      <c r="G13454" s="570"/>
      <c r="H13454" s="570"/>
      <c r="I13454" s="571"/>
      <c r="J13454" s="572"/>
      <c r="K13454" s="458"/>
    </row>
    <row r="13455" spans="1:11">
      <c r="A13455" s="450"/>
      <c r="B13455" s="573" t="s">
        <v>1127</v>
      </c>
      <c r="C13455" s="573"/>
      <c r="D13455" s="550"/>
      <c r="E13455" s="523"/>
      <c r="F13455" s="523"/>
      <c r="G13455" s="523"/>
      <c r="H13455" s="574"/>
      <c r="I13455" s="575"/>
      <c r="J13455" s="639">
        <f>(J13441+J13448+J13453)/E13441</f>
        <v>2.2023272727272731</v>
      </c>
      <c r="K13455" s="458"/>
    </row>
    <row r="13456" spans="1:11">
      <c r="A13456" s="450"/>
      <c r="B13456" s="553"/>
      <c r="C13456" s="526"/>
      <c r="D13456" s="526"/>
      <c r="E13456" s="554"/>
      <c r="F13456" s="555"/>
      <c r="G13456" s="506"/>
      <c r="H13456" s="506"/>
      <c r="I13456" s="529"/>
      <c r="J13456" s="576"/>
      <c r="K13456" s="458"/>
    </row>
    <row r="13457" spans="1:11" ht="20.399999999999999">
      <c r="A13457" s="450"/>
      <c r="B13457" s="1667" t="s">
        <v>1128</v>
      </c>
      <c r="C13457" s="1668"/>
      <c r="D13457" s="1668"/>
      <c r="E13457" s="1668"/>
      <c r="F13457" s="1669"/>
      <c r="G13457" s="556" t="s">
        <v>494</v>
      </c>
      <c r="H13457" s="506" t="s">
        <v>1126</v>
      </c>
      <c r="I13457" s="557" t="s">
        <v>1115</v>
      </c>
      <c r="J13457" s="509" t="s">
        <v>482</v>
      </c>
      <c r="K13457" s="458"/>
    </row>
    <row r="13458" spans="1:11">
      <c r="A13458" s="450"/>
      <c r="B13458" s="558" t="s">
        <v>1737</v>
      </c>
      <c r="C13458" s="559"/>
      <c r="D13458" s="560"/>
      <c r="E13458" s="560"/>
      <c r="F13458" s="561"/>
      <c r="G13458" s="489">
        <v>1</v>
      </c>
      <c r="H13458" s="489" t="s">
        <v>1140</v>
      </c>
      <c r="I13458" s="562">
        <v>92</v>
      </c>
      <c r="J13458" s="492">
        <f>G13458*I13458</f>
        <v>92</v>
      </c>
      <c r="K13458" s="458"/>
    </row>
    <row r="13459" spans="1:11">
      <c r="A13459" s="450"/>
      <c r="B13459" s="563"/>
      <c r="C13459" s="564"/>
      <c r="D13459" s="565"/>
      <c r="E13459" s="565"/>
      <c r="F13459" s="566"/>
      <c r="G13459" s="489"/>
      <c r="H13459" s="489"/>
      <c r="I13459" s="562"/>
      <c r="J13459" s="492"/>
      <c r="K13459" s="458"/>
    </row>
    <row r="13460" spans="1:11">
      <c r="A13460" s="450"/>
      <c r="B13460" s="563"/>
      <c r="C13460" s="564"/>
      <c r="D13460" s="565"/>
      <c r="E13460" s="565"/>
      <c r="F13460" s="566"/>
      <c r="G13460" s="489"/>
      <c r="H13460" s="489"/>
      <c r="I13460" s="562"/>
      <c r="J13460" s="492"/>
      <c r="K13460" s="458"/>
    </row>
    <row r="13461" spans="1:11">
      <c r="A13461" s="450"/>
      <c r="B13461" s="563"/>
      <c r="C13461" s="564"/>
      <c r="D13461" s="565"/>
      <c r="E13461" s="565"/>
      <c r="F13461" s="566"/>
      <c r="G13461" s="489"/>
      <c r="H13461" s="489"/>
      <c r="I13461" s="743"/>
      <c r="J13461" s="492"/>
      <c r="K13461" s="458"/>
    </row>
    <row r="13462" spans="1:11">
      <c r="A13462" s="450"/>
      <c r="B13462" s="577"/>
      <c r="C13462" s="578"/>
      <c r="D13462" s="579"/>
      <c r="E13462" s="579"/>
      <c r="F13462" s="580"/>
      <c r="G13462" s="489"/>
      <c r="H13462" s="489"/>
      <c r="I13462" s="743"/>
      <c r="J13462" s="492"/>
      <c r="K13462" s="458"/>
    </row>
    <row r="13463" spans="1:11">
      <c r="A13463" s="450"/>
      <c r="B13463" s="581"/>
      <c r="C13463" s="523"/>
      <c r="D13463" s="523"/>
      <c r="E13463" s="582"/>
      <c r="F13463" s="583"/>
      <c r="G13463" s="532"/>
      <c r="H13463" s="532"/>
      <c r="I13463" s="524" t="s">
        <v>138</v>
      </c>
      <c r="J13463" s="501">
        <f>SUM(J13458:J13462)</f>
        <v>92</v>
      </c>
      <c r="K13463" s="458"/>
    </row>
    <row r="13464" spans="1:11">
      <c r="A13464" s="450"/>
      <c r="B13464" s="584"/>
      <c r="C13464" s="523"/>
      <c r="D13464" s="523"/>
      <c r="E13464" s="582"/>
      <c r="F13464" s="583"/>
      <c r="G13464" s="532"/>
      <c r="H13464" s="532"/>
      <c r="I13464" s="524"/>
      <c r="J13464" s="582"/>
      <c r="K13464" s="458"/>
    </row>
    <row r="13465" spans="1:11" ht="20.399999999999999">
      <c r="A13465" s="450"/>
      <c r="B13465" s="1667" t="s">
        <v>1141</v>
      </c>
      <c r="C13465" s="1668"/>
      <c r="D13465" s="1668"/>
      <c r="E13465" s="1668"/>
      <c r="F13465" s="1669"/>
      <c r="G13465" s="587" t="s">
        <v>494</v>
      </c>
      <c r="H13465" s="506" t="s">
        <v>1115</v>
      </c>
      <c r="I13465" s="557"/>
      <c r="J13465" s="509" t="s">
        <v>482</v>
      </c>
      <c r="K13465" s="458"/>
    </row>
    <row r="13466" spans="1:11">
      <c r="A13466" s="450"/>
      <c r="B13466" s="1654"/>
      <c r="C13466" s="1655"/>
      <c r="D13466" s="1655"/>
      <c r="E13466" s="1655"/>
      <c r="F13466" s="1656"/>
      <c r="G13466" s="489"/>
      <c r="H13466" s="1657"/>
      <c r="I13466" s="1658"/>
      <c r="J13466" s="492"/>
      <c r="K13466" s="458"/>
    </row>
    <row r="13467" spans="1:11">
      <c r="A13467" s="450"/>
      <c r="B13467" s="1659"/>
      <c r="C13467" s="1660"/>
      <c r="D13467" s="1660"/>
      <c r="E13467" s="1660"/>
      <c r="F13467" s="1661"/>
      <c r="G13467" s="496"/>
      <c r="H13467" s="1662"/>
      <c r="I13467" s="1663"/>
      <c r="J13467" s="492"/>
      <c r="K13467" s="458"/>
    </row>
    <row r="13468" spans="1:11">
      <c r="A13468" s="450"/>
      <c r="B13468" s="581"/>
      <c r="C13468" s="523"/>
      <c r="D13468" s="523"/>
      <c r="E13468" s="582"/>
      <c r="F13468" s="583"/>
      <c r="G13468" s="532"/>
      <c r="H13468" s="532"/>
      <c r="I13468" s="524" t="s">
        <v>138</v>
      </c>
      <c r="J13468" s="501">
        <f>SUM(J13466:J13467)</f>
        <v>0</v>
      </c>
      <c r="K13468" s="458"/>
    </row>
    <row r="13469" spans="1:11">
      <c r="A13469" s="450"/>
      <c r="B13469" s="523"/>
      <c r="C13469" s="523"/>
      <c r="D13469" s="523"/>
      <c r="E13469" s="523"/>
      <c r="F13469" s="523"/>
      <c r="G13469" s="523"/>
      <c r="H13469" s="523"/>
      <c r="I13469" s="524"/>
      <c r="J13469" s="523"/>
      <c r="K13469" s="458"/>
    </row>
    <row r="13470" spans="1:11">
      <c r="A13470" s="450"/>
      <c r="B13470" s="1645" t="s">
        <v>1142</v>
      </c>
      <c r="C13470" s="1646"/>
      <c r="D13470" s="1646"/>
      <c r="E13470" s="1646"/>
      <c r="F13470" s="1646"/>
      <c r="G13470" s="1646"/>
      <c r="H13470" s="1646"/>
      <c r="I13470" s="1647"/>
      <c r="J13470" s="573">
        <f>J13468+J13463+J13455</f>
        <v>94.202327272727274</v>
      </c>
      <c r="K13470" s="458"/>
    </row>
    <row r="13471" spans="1:11">
      <c r="A13471" s="450"/>
      <c r="B13471" s="523"/>
      <c r="C13471" s="523"/>
      <c r="D13471" s="523"/>
      <c r="E13471" s="523"/>
      <c r="F13471" s="523"/>
      <c r="G13471" s="523"/>
      <c r="H13471" s="523"/>
      <c r="I13471" s="524"/>
      <c r="J13471" s="523"/>
      <c r="K13471" s="458"/>
    </row>
    <row r="13472" spans="1:11">
      <c r="A13472" s="450"/>
      <c r="B13472" s="1645" t="s">
        <v>1143</v>
      </c>
      <c r="C13472" s="1646"/>
      <c r="D13472" s="1646"/>
      <c r="E13472" s="1646"/>
      <c r="F13472" s="1646"/>
      <c r="G13472" s="1646"/>
      <c r="H13472" s="1646"/>
      <c r="I13472" s="1647"/>
      <c r="J13472" s="501">
        <f>J13470*0</f>
        <v>0</v>
      </c>
      <c r="K13472" s="458"/>
    </row>
    <row r="13473" spans="1:11">
      <c r="A13473" s="450"/>
      <c r="B13473" s="523"/>
      <c r="C13473" s="523"/>
      <c r="D13473" s="523"/>
      <c r="E13473" s="523"/>
      <c r="F13473" s="523"/>
      <c r="G13473" s="523"/>
      <c r="H13473" s="523"/>
      <c r="I13473" s="524"/>
      <c r="J13473" s="523"/>
      <c r="K13473" s="458"/>
    </row>
    <row r="13474" spans="1:11">
      <c r="A13474" s="450"/>
      <c r="B13474" s="1645" t="s">
        <v>1144</v>
      </c>
      <c r="C13474" s="1646"/>
      <c r="D13474" s="1646"/>
      <c r="E13474" s="1646"/>
      <c r="F13474" s="1646"/>
      <c r="G13474" s="1646"/>
      <c r="H13474" s="1646"/>
      <c r="I13474" s="1647"/>
      <c r="J13474" s="573">
        <f>J13470+J13472</f>
        <v>94.202327272727274</v>
      </c>
      <c r="K13474" s="458"/>
    </row>
    <row r="13475" spans="1:11">
      <c r="A13475" s="450"/>
      <c r="B13475" s="511"/>
      <c r="C13475" s="511"/>
      <c r="D13475" s="511"/>
      <c r="E13475" s="511"/>
      <c r="F13475" s="511"/>
      <c r="G13475" s="511"/>
      <c r="H13475" s="511"/>
      <c r="I13475" s="571"/>
      <c r="J13475" s="511"/>
      <c r="K13475" s="458"/>
    </row>
    <row r="13476" spans="1:11">
      <c r="A13476" s="450"/>
      <c r="B13476" s="589"/>
      <c r="C13476" s="559"/>
      <c r="D13476" s="559"/>
      <c r="E13476" s="559"/>
      <c r="F13476" s="559"/>
      <c r="G13476" s="559"/>
      <c r="H13476" s="559"/>
      <c r="I13476" s="559"/>
      <c r="J13476" s="590"/>
      <c r="K13476" s="458"/>
    </row>
    <row r="13477" spans="1:11">
      <c r="A13477" s="450"/>
      <c r="B13477" s="591"/>
      <c r="C13477" s="592"/>
      <c r="D13477" s="593"/>
      <c r="E13477" s="593"/>
      <c r="F13477" s="594" t="s">
        <v>1119</v>
      </c>
      <c r="G13477" s="595" t="s">
        <v>1119</v>
      </c>
      <c r="H13477" s="592"/>
      <c r="I13477" s="592"/>
      <c r="J13477" s="596"/>
      <c r="K13477" s="458"/>
    </row>
    <row r="13478" spans="1:11">
      <c r="A13478" s="450"/>
      <c r="B13478" s="459"/>
      <c r="C13478" s="459"/>
      <c r="D13478" s="459"/>
      <c r="E13478" s="459"/>
      <c r="F13478" s="459"/>
      <c r="G13478" s="459"/>
      <c r="H13478" s="459"/>
      <c r="I13478" s="459"/>
      <c r="J13478" s="459"/>
      <c r="K13478" s="458"/>
    </row>
    <row r="13479" spans="1:11">
      <c r="A13479" s="450"/>
      <c r="B13479" s="597"/>
      <c r="C13479" s="598"/>
      <c r="D13479" s="598"/>
      <c r="E13479" s="598"/>
      <c r="F13479" s="599"/>
      <c r="G13479" s="600" t="s">
        <v>482</v>
      </c>
      <c r="H13479" s="502"/>
      <c r="I13479" s="502"/>
      <c r="J13479" s="505"/>
      <c r="K13479" s="458"/>
    </row>
    <row r="13480" spans="1:11">
      <c r="A13480" s="450"/>
      <c r="B13480" s="601"/>
      <c r="C13480" s="602"/>
      <c r="D13480" s="602"/>
      <c r="E13480" s="602"/>
      <c r="F13480" s="603"/>
      <c r="G13480" s="1648" t="s">
        <v>1145</v>
      </c>
      <c r="H13480" s="1649"/>
      <c r="I13480" s="1649"/>
      <c r="J13480" s="1650"/>
      <c r="K13480" s="458"/>
    </row>
    <row r="13481" spans="1:11">
      <c r="A13481" s="450"/>
      <c r="B13481" s="604"/>
      <c r="C13481" s="605"/>
      <c r="D13481" s="605"/>
      <c r="E13481" s="605"/>
      <c r="F13481" s="606"/>
      <c r="G13481" s="607"/>
      <c r="H13481" s="1651"/>
      <c r="I13481" s="1652"/>
      <c r="J13481" s="1653"/>
      <c r="K13481" s="458"/>
    </row>
    <row r="13482" spans="1:11" ht="15" thickBot="1">
      <c r="A13482" s="608"/>
      <c r="B13482" s="609"/>
      <c r="C13482" s="609"/>
      <c r="D13482" s="609"/>
      <c r="E13482" s="609"/>
      <c r="F13482" s="609"/>
      <c r="G13482" s="609"/>
      <c r="H13482" s="609"/>
      <c r="I13482" s="609"/>
      <c r="J13482" s="609"/>
      <c r="K13482" s="610"/>
    </row>
    <row r="13483" spans="1:11">
      <c r="A13483" s="447"/>
      <c r="B13483" s="448"/>
      <c r="C13483" s="448"/>
      <c r="D13483" s="448"/>
      <c r="E13483" s="448"/>
      <c r="F13483" s="448"/>
      <c r="G13483" s="448"/>
      <c r="H13483" s="448"/>
      <c r="I13483" s="448"/>
      <c r="J13483" s="448"/>
      <c r="K13483" s="449"/>
    </row>
    <row r="13484" spans="1:11">
      <c r="A13484" s="450"/>
      <c r="B13484" s="451" t="s">
        <v>141</v>
      </c>
      <c r="C13484" s="452"/>
      <c r="D13484" s="453" t="s">
        <v>1105</v>
      </c>
      <c r="E13484" s="454"/>
      <c r="F13484" s="455"/>
      <c r="G13484" s="455"/>
      <c r="H13484" s="456"/>
      <c r="I13484" s="456"/>
      <c r="J13484" s="457"/>
      <c r="K13484" s="458"/>
    </row>
    <row r="13485" spans="1:11">
      <c r="A13485" s="450"/>
      <c r="B13485" s="459"/>
      <c r="C13485" s="459"/>
      <c r="D13485" s="459"/>
      <c r="E13485" s="459"/>
      <c r="F13485" s="459"/>
      <c r="G13485" s="459"/>
      <c r="H13485" s="459"/>
      <c r="I13485" s="459"/>
      <c r="J13485" s="459"/>
      <c r="K13485" s="458"/>
    </row>
    <row r="13486" spans="1:11">
      <c r="A13486" s="450"/>
      <c r="B13486" s="460" t="s">
        <v>1106</v>
      </c>
      <c r="C13486" s="461" t="s">
        <v>1107</v>
      </c>
      <c r="D13486" s="1671" t="s">
        <v>198</v>
      </c>
      <c r="E13486" s="1672"/>
      <c r="F13486" s="1672"/>
      <c r="G13486" s="1672"/>
      <c r="H13486" s="1672"/>
      <c r="I13486" s="1673"/>
      <c r="J13486" s="462" t="s">
        <v>1108</v>
      </c>
      <c r="K13486" s="458"/>
    </row>
    <row r="13487" spans="1:11">
      <c r="A13487" s="450"/>
      <c r="B13487" s="463"/>
      <c r="C13487" s="464"/>
      <c r="D13487" s="1674" t="s">
        <v>1738</v>
      </c>
      <c r="E13487" s="1675"/>
      <c r="F13487" s="1675"/>
      <c r="G13487" s="1675"/>
      <c r="H13487" s="1675"/>
      <c r="I13487" s="1676"/>
      <c r="J13487" s="468" t="str">
        <f>F13504</f>
        <v>m2</v>
      </c>
      <c r="K13487" s="458"/>
    </row>
    <row r="13488" spans="1:11">
      <c r="A13488" s="450"/>
      <c r="B13488" s="469"/>
      <c r="C13488" s="469"/>
      <c r="D13488" s="469"/>
      <c r="E13488" s="469"/>
      <c r="F13488" s="469"/>
      <c r="G13488" s="469"/>
      <c r="H13488" s="469"/>
      <c r="I13488" s="470"/>
      <c r="J13488" s="471"/>
      <c r="K13488" s="458"/>
    </row>
    <row r="13489" spans="1:11">
      <c r="A13489" s="450"/>
      <c r="B13489" s="1648" t="s">
        <v>1111</v>
      </c>
      <c r="C13489" s="1650"/>
      <c r="D13489" s="1679" t="s">
        <v>873</v>
      </c>
      <c r="E13489" s="1681" t="s">
        <v>1112</v>
      </c>
      <c r="F13489" s="472" t="s">
        <v>1113</v>
      </c>
      <c r="G13489" s="473"/>
      <c r="H13489" s="472" t="s">
        <v>1114</v>
      </c>
      <c r="I13489" s="473"/>
      <c r="J13489" s="474" t="s">
        <v>1115</v>
      </c>
      <c r="K13489" s="458"/>
    </row>
    <row r="13490" spans="1:11">
      <c r="A13490" s="450"/>
      <c r="B13490" s="1677"/>
      <c r="C13490" s="1678"/>
      <c r="D13490" s="1680"/>
      <c r="E13490" s="1682"/>
      <c r="F13490" s="475" t="s">
        <v>1116</v>
      </c>
      <c r="G13490" s="475" t="s">
        <v>1117</v>
      </c>
      <c r="H13490" s="475" t="s">
        <v>1116</v>
      </c>
      <c r="I13490" s="476" t="s">
        <v>1117</v>
      </c>
      <c r="J13490" s="477" t="s">
        <v>1118</v>
      </c>
      <c r="K13490" s="458"/>
    </row>
    <row r="13491" spans="1:11">
      <c r="A13491" s="450"/>
      <c r="B13491" s="486"/>
      <c r="C13491" s="487"/>
      <c r="D13491" s="488"/>
      <c r="E13491" s="489"/>
      <c r="F13491" s="489"/>
      <c r="G13491" s="489"/>
      <c r="H13491" s="490"/>
      <c r="I13491" s="491">
        <f>H13491</f>
        <v>0</v>
      </c>
      <c r="J13491" s="492">
        <f t="shared" ref="J13491" si="385">H13491*F13491*E13491+I13491*G13491*E13491</f>
        <v>0</v>
      </c>
      <c r="K13491" s="458"/>
    </row>
    <row r="13492" spans="1:11">
      <c r="A13492" s="450"/>
      <c r="B13492" s="486"/>
      <c r="C13492" s="487"/>
      <c r="D13492" s="488"/>
      <c r="E13492" s="489"/>
      <c r="F13492" s="489"/>
      <c r="G13492" s="489"/>
      <c r="H13492" s="490"/>
      <c r="I13492" s="491"/>
      <c r="J13492" s="492">
        <f>H13492*F13492*E13492+I13492*G13492*E13492</f>
        <v>0</v>
      </c>
      <c r="K13492" s="458"/>
    </row>
    <row r="13493" spans="1:11">
      <c r="A13493" s="450"/>
      <c r="B13493" s="493"/>
      <c r="C13493" s="494"/>
      <c r="D13493" s="495"/>
      <c r="E13493" s="496"/>
      <c r="F13493" s="496"/>
      <c r="G13493" s="496"/>
      <c r="H13493" s="497"/>
      <c r="I13493" s="498"/>
      <c r="J13493" s="492">
        <f>H13493*F13493*E13493+I13493*G13493*E13493</f>
        <v>0</v>
      </c>
      <c r="K13493" s="458"/>
    </row>
    <row r="13494" spans="1:11">
      <c r="A13494" s="450"/>
      <c r="B13494" s="499" t="s">
        <v>1119</v>
      </c>
      <c r="C13494" s="469"/>
      <c r="D13494" s="469"/>
      <c r="E13494" s="469"/>
      <c r="F13494" s="469"/>
      <c r="G13494" s="469"/>
      <c r="H13494" s="469"/>
      <c r="I13494" s="500" t="s">
        <v>138</v>
      </c>
      <c r="J13494" s="501">
        <f>SUM(J13491:J13493)</f>
        <v>0</v>
      </c>
      <c r="K13494" s="458"/>
    </row>
    <row r="13495" spans="1:11">
      <c r="A13495" s="450"/>
      <c r="B13495" s="502"/>
      <c r="C13495" s="502"/>
      <c r="D13495" s="502"/>
      <c r="E13495" s="502"/>
      <c r="F13495" s="502"/>
      <c r="G13495" s="502"/>
      <c r="H13495" s="502"/>
      <c r="I13495" s="503"/>
      <c r="J13495" s="504"/>
      <c r="K13495" s="458"/>
    </row>
    <row r="13496" spans="1:11" ht="20.399999999999999">
      <c r="A13496" s="450"/>
      <c r="B13496" s="1664" t="s">
        <v>1120</v>
      </c>
      <c r="C13496" s="1665"/>
      <c r="D13496" s="1665"/>
      <c r="E13496" s="1666"/>
      <c r="F13496" s="505" t="s">
        <v>873</v>
      </c>
      <c r="G13496" s="506"/>
      <c r="H13496" s="507" t="s">
        <v>560</v>
      </c>
      <c r="I13496" s="508" t="s">
        <v>1121</v>
      </c>
      <c r="J13496" s="509" t="s">
        <v>1122</v>
      </c>
      <c r="K13496" s="458"/>
    </row>
    <row r="13497" spans="1:11">
      <c r="A13497" s="450"/>
      <c r="B13497" s="510"/>
      <c r="C13497" s="511"/>
      <c r="D13497" s="512"/>
      <c r="E13497" s="513"/>
      <c r="F13497" s="514"/>
      <c r="G13497" s="515"/>
      <c r="H13497" s="516"/>
      <c r="I13497" s="484"/>
      <c r="J13497" s="485"/>
      <c r="K13497" s="458"/>
    </row>
    <row r="13498" spans="1:11">
      <c r="A13498" s="450"/>
      <c r="B13498" s="517"/>
      <c r="C13498" s="518"/>
      <c r="D13498" s="459"/>
      <c r="E13498" s="487"/>
      <c r="F13498" s="488"/>
      <c r="G13498" s="519"/>
      <c r="H13498" s="520"/>
      <c r="I13498" s="521"/>
      <c r="J13498" s="492"/>
      <c r="K13498" s="458"/>
    </row>
    <row r="13499" spans="1:11">
      <c r="A13499" s="450"/>
      <c r="B13499" s="517" t="s">
        <v>626</v>
      </c>
      <c r="C13499" s="518"/>
      <c r="D13499" s="459"/>
      <c r="E13499" s="487"/>
      <c r="F13499" s="488"/>
      <c r="G13499" s="519"/>
      <c r="H13499" s="520">
        <v>0.03</v>
      </c>
      <c r="I13499" s="521">
        <f>VLOOKUP(B13499,'MÃO DE OBRA'!$A:$E,5,FALSE)/220</f>
        <v>15.730909090909092</v>
      </c>
      <c r="J13499" s="492">
        <f t="shared" ref="J13499:J13500" si="386">H13499*I13499</f>
        <v>0.47192727272727275</v>
      </c>
      <c r="K13499" s="458"/>
    </row>
    <row r="13500" spans="1:11">
      <c r="A13500" s="450"/>
      <c r="B13500" s="517" t="s">
        <v>734</v>
      </c>
      <c r="C13500" s="518"/>
      <c r="D13500" s="459"/>
      <c r="E13500" s="487"/>
      <c r="F13500" s="488"/>
      <c r="G13500" s="519"/>
      <c r="H13500" s="520">
        <v>0.04</v>
      </c>
      <c r="I13500" s="521">
        <f>VLOOKUP(B13500,'MÃO DE OBRA'!$A:$E,5,FALSE)/220</f>
        <v>23.596363636363641</v>
      </c>
      <c r="J13500" s="492">
        <f t="shared" si="386"/>
        <v>0.94385454545454561</v>
      </c>
      <c r="K13500" s="458"/>
    </row>
    <row r="13501" spans="1:11">
      <c r="A13501" s="450"/>
      <c r="B13501" s="517"/>
      <c r="C13501" s="518"/>
      <c r="D13501" s="459"/>
      <c r="E13501" s="487"/>
      <c r="F13501" s="488"/>
      <c r="G13501" s="519"/>
      <c r="H13501" s="520"/>
      <c r="I13501" s="521"/>
      <c r="J13501" s="492"/>
      <c r="K13501" s="458"/>
    </row>
    <row r="13502" spans="1:11">
      <c r="A13502" s="450"/>
      <c r="B13502" s="499" t="s">
        <v>1119</v>
      </c>
      <c r="C13502" s="502"/>
      <c r="D13502" s="502"/>
      <c r="E13502" s="502"/>
      <c r="F13502" s="502"/>
      <c r="G13502" s="502"/>
      <c r="H13502" s="502"/>
      <c r="I13502" s="522" t="s">
        <v>138</v>
      </c>
      <c r="J13502" s="501">
        <f>SUM(J13497:J13501)</f>
        <v>1.4157818181818183</v>
      </c>
      <c r="K13502" s="458"/>
    </row>
    <row r="13503" spans="1:11">
      <c r="A13503" s="450"/>
      <c r="B13503" s="523"/>
      <c r="C13503" s="523"/>
      <c r="D13503" s="523"/>
      <c r="E13503" s="523"/>
      <c r="F13503" s="523"/>
      <c r="G13503" s="523"/>
      <c r="H13503" s="523"/>
      <c r="I13503" s="524"/>
      <c r="J13503" s="523"/>
      <c r="K13503" s="458"/>
    </row>
    <row r="13504" spans="1:11">
      <c r="A13504" s="450"/>
      <c r="B13504" s="525" t="s">
        <v>1123</v>
      </c>
      <c r="C13504" s="526"/>
      <c r="D13504" s="523"/>
      <c r="E13504" s="527">
        <v>1</v>
      </c>
      <c r="F13504" s="528" t="s">
        <v>1130</v>
      </c>
      <c r="G13504" s="506"/>
      <c r="H13504" s="506"/>
      <c r="I13504" s="529" t="s">
        <v>1124</v>
      </c>
      <c r="J13504" s="501">
        <f>J13494+J13502</f>
        <v>1.4157818181818183</v>
      </c>
      <c r="K13504" s="458"/>
    </row>
    <row r="13505" spans="1:11">
      <c r="A13505" s="450"/>
      <c r="B13505" s="530"/>
      <c r="C13505" s="523"/>
      <c r="D13505" s="523"/>
      <c r="E13505" s="531"/>
      <c r="F13505" s="532"/>
      <c r="G13505" s="532"/>
      <c r="H13505" s="532"/>
      <c r="I13505" s="524"/>
      <c r="J13505" s="523"/>
      <c r="K13505" s="458"/>
    </row>
    <row r="13506" spans="1:11" ht="20.399999999999999">
      <c r="A13506" s="450"/>
      <c r="B13506" s="1667" t="s">
        <v>481</v>
      </c>
      <c r="C13506" s="1668"/>
      <c r="D13506" s="1668"/>
      <c r="E13506" s="1669"/>
      <c r="F13506" s="533" t="s">
        <v>873</v>
      </c>
      <c r="G13506" s="534" t="s">
        <v>493</v>
      </c>
      <c r="H13506" s="507" t="s">
        <v>1115</v>
      </c>
      <c r="I13506" s="535" t="s">
        <v>480</v>
      </c>
      <c r="J13506" s="536" t="s">
        <v>482</v>
      </c>
      <c r="K13506" s="458"/>
    </row>
    <row r="13507" spans="1:11">
      <c r="A13507" s="450"/>
      <c r="B13507" s="537"/>
      <c r="C13507" s="518"/>
      <c r="D13507" s="518"/>
      <c r="E13507" s="487"/>
      <c r="F13507" s="540"/>
      <c r="G13507" s="541"/>
      <c r="H13507" s="547"/>
      <c r="I13507" s="543"/>
      <c r="J13507" s="492"/>
      <c r="K13507" s="458"/>
    </row>
    <row r="13508" spans="1:11">
      <c r="A13508" s="450"/>
      <c r="B13508" s="537"/>
      <c r="C13508" s="518"/>
      <c r="D13508" s="518"/>
      <c r="E13508" s="487"/>
      <c r="F13508" s="540"/>
      <c r="G13508" s="541"/>
      <c r="H13508" s="547"/>
      <c r="I13508" s="543"/>
      <c r="J13508" s="492"/>
      <c r="K13508" s="458"/>
    </row>
    <row r="13509" spans="1:11">
      <c r="A13509" s="450"/>
      <c r="B13509" s="517"/>
      <c r="C13509" s="518"/>
      <c r="D13509" s="518"/>
      <c r="E13509" s="487"/>
      <c r="F13509" s="488"/>
      <c r="G13509" s="546"/>
      <c r="H13509" s="547"/>
      <c r="I13509" s="543"/>
      <c r="J13509" s="492">
        <f>H13509*I13509*E13491*F13491</f>
        <v>0</v>
      </c>
      <c r="K13509" s="458"/>
    </row>
    <row r="13510" spans="1:11">
      <c r="A13510" s="450"/>
      <c r="B13510" s="517"/>
      <c r="C13510" s="526"/>
      <c r="D13510" s="526"/>
      <c r="E13510" s="494"/>
      <c r="F13510" s="488"/>
      <c r="G13510" s="468"/>
      <c r="H13510" s="547"/>
      <c r="I13510" s="548"/>
      <c r="J13510" s="492">
        <f>H13510*I13510*E13492*F13492</f>
        <v>0</v>
      </c>
      <c r="K13510" s="458"/>
    </row>
    <row r="13511" spans="1:11">
      <c r="A13511" s="450"/>
      <c r="B13511" s="550" t="s">
        <v>1119</v>
      </c>
      <c r="C13511" s="526"/>
      <c r="D13511" s="526"/>
      <c r="E13511" s="526"/>
      <c r="F13511" s="523"/>
      <c r="G13511" s="526"/>
      <c r="H13511" s="551"/>
      <c r="I13511" s="552" t="s">
        <v>138</v>
      </c>
      <c r="J13511" s="501">
        <f>SUM(J13507:J13510)</f>
        <v>0</v>
      </c>
      <c r="K13511" s="458"/>
    </row>
    <row r="13512" spans="1:11">
      <c r="A13512" s="450"/>
      <c r="B13512" s="553"/>
      <c r="C13512" s="526"/>
      <c r="D13512" s="526"/>
      <c r="E13512" s="554"/>
      <c r="F13512" s="555"/>
      <c r="G13512" s="506"/>
      <c r="H13512" s="506"/>
      <c r="I13512" s="529"/>
      <c r="J13512" s="554"/>
      <c r="K13512" s="458"/>
    </row>
    <row r="13513" spans="1:11" ht="20.399999999999999">
      <c r="A13513" s="450"/>
      <c r="B13513" s="1667" t="s">
        <v>1125</v>
      </c>
      <c r="C13513" s="1668"/>
      <c r="D13513" s="1668"/>
      <c r="E13513" s="1668"/>
      <c r="F13513" s="1669"/>
      <c r="G13513" s="556" t="s">
        <v>494</v>
      </c>
      <c r="H13513" s="506" t="s">
        <v>1126</v>
      </c>
      <c r="I13513" s="557" t="s">
        <v>1115</v>
      </c>
      <c r="J13513" s="509" t="s">
        <v>482</v>
      </c>
      <c r="K13513" s="458"/>
    </row>
    <row r="13514" spans="1:11">
      <c r="A13514" s="450"/>
      <c r="B13514" s="558"/>
      <c r="C13514" s="559"/>
      <c r="D13514" s="560"/>
      <c r="E13514" s="560"/>
      <c r="F13514" s="561"/>
      <c r="G13514" s="489"/>
      <c r="H13514" s="489"/>
      <c r="I13514" s="562"/>
      <c r="J13514" s="492"/>
      <c r="K13514" s="458"/>
    </row>
    <row r="13515" spans="1:11">
      <c r="A13515" s="450"/>
      <c r="B13515" s="563"/>
      <c r="C13515" s="564"/>
      <c r="D13515" s="565"/>
      <c r="E13515" s="565"/>
      <c r="F13515" s="566"/>
      <c r="G13515" s="489"/>
      <c r="H13515" s="489"/>
      <c r="I13515" s="562"/>
      <c r="J13515" s="492"/>
      <c r="K13515" s="458"/>
    </row>
    <row r="13516" spans="1:11">
      <c r="A13516" s="450"/>
      <c r="B13516" s="1670" t="s">
        <v>138</v>
      </c>
      <c r="C13516" s="1670"/>
      <c r="D13516" s="1670"/>
      <c r="E13516" s="1670"/>
      <c r="F13516" s="1670"/>
      <c r="G13516" s="1670"/>
      <c r="H13516" s="1670"/>
      <c r="I13516" s="1670"/>
      <c r="J13516" s="501">
        <f>SUM(J13514:J13515)</f>
        <v>0</v>
      </c>
      <c r="K13516" s="458"/>
    </row>
    <row r="13517" spans="1:11">
      <c r="A13517" s="450"/>
      <c r="B13517" s="567"/>
      <c r="C13517" s="511"/>
      <c r="D13517" s="511"/>
      <c r="E13517" s="568"/>
      <c r="F13517" s="569"/>
      <c r="G13517" s="570"/>
      <c r="H13517" s="570"/>
      <c r="I13517" s="571"/>
      <c r="J13517" s="572"/>
      <c r="K13517" s="458"/>
    </row>
    <row r="13518" spans="1:11">
      <c r="A13518" s="450"/>
      <c r="B13518" s="573" t="s">
        <v>1127</v>
      </c>
      <c r="C13518" s="573"/>
      <c r="D13518" s="550"/>
      <c r="E13518" s="523"/>
      <c r="F13518" s="523"/>
      <c r="G13518" s="523"/>
      <c r="H13518" s="574"/>
      <c r="I13518" s="575"/>
      <c r="J13518" s="639">
        <f>(J13504+J13511+J13516)/E13504</f>
        <v>1.4157818181818183</v>
      </c>
      <c r="K13518" s="458"/>
    </row>
    <row r="13519" spans="1:11">
      <c r="A13519" s="450"/>
      <c r="B13519" s="553"/>
      <c r="C13519" s="526"/>
      <c r="D13519" s="526"/>
      <c r="E13519" s="554"/>
      <c r="F13519" s="555"/>
      <c r="G13519" s="506"/>
      <c r="H13519" s="506"/>
      <c r="I13519" s="529"/>
      <c r="J13519" s="576"/>
      <c r="K13519" s="458"/>
    </row>
    <row r="13520" spans="1:11" ht="20.399999999999999">
      <c r="A13520" s="450"/>
      <c r="B13520" s="1667" t="s">
        <v>1128</v>
      </c>
      <c r="C13520" s="1668"/>
      <c r="D13520" s="1668"/>
      <c r="E13520" s="1668"/>
      <c r="F13520" s="1669"/>
      <c r="G13520" s="556" t="s">
        <v>494</v>
      </c>
      <c r="H13520" s="506" t="s">
        <v>1126</v>
      </c>
      <c r="I13520" s="557" t="s">
        <v>1115</v>
      </c>
      <c r="J13520" s="509" t="s">
        <v>482</v>
      </c>
      <c r="K13520" s="458"/>
    </row>
    <row r="13521" spans="1:11">
      <c r="A13521" s="450"/>
      <c r="B13521" s="558" t="s">
        <v>1739</v>
      </c>
      <c r="C13521" s="559"/>
      <c r="D13521" s="560"/>
      <c r="E13521" s="560"/>
      <c r="F13521" s="561"/>
      <c r="G13521" s="489">
        <v>1.02</v>
      </c>
      <c r="H13521" s="489" t="s">
        <v>1165</v>
      </c>
      <c r="I13521" s="562">
        <v>11.24</v>
      </c>
      <c r="J13521" s="492">
        <f>G13521*I13521</f>
        <v>11.4648</v>
      </c>
      <c r="K13521" s="458"/>
    </row>
    <row r="13522" spans="1:11">
      <c r="A13522" s="450"/>
      <c r="B13522" s="563"/>
      <c r="C13522" s="564"/>
      <c r="D13522" s="565"/>
      <c r="E13522" s="565"/>
      <c r="F13522" s="566"/>
      <c r="G13522" s="489"/>
      <c r="H13522" s="489"/>
      <c r="I13522" s="562"/>
      <c r="J13522" s="492">
        <f>G13522*I13522</f>
        <v>0</v>
      </c>
      <c r="K13522" s="458"/>
    </row>
    <row r="13523" spans="1:11">
      <c r="A13523" s="450"/>
      <c r="B13523" s="563"/>
      <c r="C13523" s="564"/>
      <c r="D13523" s="565"/>
      <c r="E13523" s="565"/>
      <c r="F13523" s="566"/>
      <c r="G13523" s="489"/>
      <c r="H13523" s="489"/>
      <c r="I13523" s="562"/>
      <c r="J13523" s="492"/>
      <c r="K13523" s="458"/>
    </row>
    <row r="13524" spans="1:11">
      <c r="A13524" s="450"/>
      <c r="B13524" s="563"/>
      <c r="C13524" s="564"/>
      <c r="D13524" s="565"/>
      <c r="E13524" s="565"/>
      <c r="F13524" s="566"/>
      <c r="G13524" s="489"/>
      <c r="H13524" s="489"/>
      <c r="I13524" s="743"/>
      <c r="J13524" s="492"/>
      <c r="K13524" s="458"/>
    </row>
    <row r="13525" spans="1:11">
      <c r="A13525" s="450"/>
      <c r="B13525" s="577"/>
      <c r="C13525" s="578"/>
      <c r="D13525" s="579"/>
      <c r="E13525" s="579"/>
      <c r="F13525" s="580"/>
      <c r="G13525" s="489"/>
      <c r="H13525" s="489"/>
      <c r="I13525" s="743"/>
      <c r="J13525" s="492"/>
      <c r="K13525" s="458"/>
    </row>
    <row r="13526" spans="1:11">
      <c r="A13526" s="450"/>
      <c r="B13526" s="581"/>
      <c r="C13526" s="523"/>
      <c r="D13526" s="523"/>
      <c r="E13526" s="582"/>
      <c r="F13526" s="583"/>
      <c r="G13526" s="532"/>
      <c r="H13526" s="532"/>
      <c r="I13526" s="524" t="s">
        <v>138</v>
      </c>
      <c r="J13526" s="501">
        <f>SUM(J13521:J13525)</f>
        <v>11.4648</v>
      </c>
      <c r="K13526" s="458"/>
    </row>
    <row r="13527" spans="1:11">
      <c r="A13527" s="450"/>
      <c r="B13527" s="584"/>
      <c r="C13527" s="523"/>
      <c r="D13527" s="523"/>
      <c r="E13527" s="582"/>
      <c r="F13527" s="583"/>
      <c r="G13527" s="532"/>
      <c r="H13527" s="532"/>
      <c r="I13527" s="524"/>
      <c r="J13527" s="582"/>
      <c r="K13527" s="458"/>
    </row>
    <row r="13528" spans="1:11" ht="20.399999999999999">
      <c r="A13528" s="450"/>
      <c r="B13528" s="1667" t="s">
        <v>1141</v>
      </c>
      <c r="C13528" s="1668"/>
      <c r="D13528" s="1668"/>
      <c r="E13528" s="1668"/>
      <c r="F13528" s="1669"/>
      <c r="G13528" s="587" t="s">
        <v>494</v>
      </c>
      <c r="H13528" s="506" t="s">
        <v>1115</v>
      </c>
      <c r="I13528" s="557"/>
      <c r="J13528" s="509" t="s">
        <v>482</v>
      </c>
      <c r="K13528" s="458"/>
    </row>
    <row r="13529" spans="1:11">
      <c r="A13529" s="450"/>
      <c r="B13529" s="1654"/>
      <c r="C13529" s="1655"/>
      <c r="D13529" s="1655"/>
      <c r="E13529" s="1655"/>
      <c r="F13529" s="1656"/>
      <c r="G13529" s="489"/>
      <c r="H13529" s="1657"/>
      <c r="I13529" s="1658"/>
      <c r="J13529" s="492"/>
      <c r="K13529" s="458"/>
    </row>
    <row r="13530" spans="1:11">
      <c r="A13530" s="450"/>
      <c r="B13530" s="1659"/>
      <c r="C13530" s="1660"/>
      <c r="D13530" s="1660"/>
      <c r="E13530" s="1660"/>
      <c r="F13530" s="1661"/>
      <c r="G13530" s="496"/>
      <c r="H13530" s="1662"/>
      <c r="I13530" s="1663"/>
      <c r="J13530" s="492"/>
      <c r="K13530" s="458"/>
    </row>
    <row r="13531" spans="1:11">
      <c r="A13531" s="450"/>
      <c r="B13531" s="581"/>
      <c r="C13531" s="523"/>
      <c r="D13531" s="523"/>
      <c r="E13531" s="582"/>
      <c r="F13531" s="583"/>
      <c r="G13531" s="532"/>
      <c r="H13531" s="532"/>
      <c r="I13531" s="524" t="s">
        <v>138</v>
      </c>
      <c r="J13531" s="501">
        <f>SUM(J13529:J13530)</f>
        <v>0</v>
      </c>
      <c r="K13531" s="458"/>
    </row>
    <row r="13532" spans="1:11">
      <c r="A13532" s="450"/>
      <c r="B13532" s="523"/>
      <c r="C13532" s="523"/>
      <c r="D13532" s="523"/>
      <c r="E13532" s="523"/>
      <c r="F13532" s="523"/>
      <c r="G13532" s="523"/>
      <c r="H13532" s="523"/>
      <c r="I13532" s="524"/>
      <c r="J13532" s="523"/>
      <c r="K13532" s="458"/>
    </row>
    <row r="13533" spans="1:11">
      <c r="A13533" s="450"/>
      <c r="B13533" s="1645" t="s">
        <v>1142</v>
      </c>
      <c r="C13533" s="1646"/>
      <c r="D13533" s="1646"/>
      <c r="E13533" s="1646"/>
      <c r="F13533" s="1646"/>
      <c r="G13533" s="1646"/>
      <c r="H13533" s="1646"/>
      <c r="I13533" s="1647"/>
      <c r="J13533" s="573">
        <f>J13531+J13526+J13518</f>
        <v>12.880581818181819</v>
      </c>
      <c r="K13533" s="458"/>
    </row>
    <row r="13534" spans="1:11">
      <c r="A13534" s="450"/>
      <c r="B13534" s="523"/>
      <c r="C13534" s="523"/>
      <c r="D13534" s="523"/>
      <c r="E13534" s="523"/>
      <c r="F13534" s="523"/>
      <c r="G13534" s="523"/>
      <c r="H13534" s="523"/>
      <c r="I13534" s="524"/>
      <c r="J13534" s="523"/>
      <c r="K13534" s="458"/>
    </row>
    <row r="13535" spans="1:11">
      <c r="A13535" s="450"/>
      <c r="B13535" s="1645" t="s">
        <v>1143</v>
      </c>
      <c r="C13535" s="1646"/>
      <c r="D13535" s="1646"/>
      <c r="E13535" s="1646"/>
      <c r="F13535" s="1646"/>
      <c r="G13535" s="1646"/>
      <c r="H13535" s="1646"/>
      <c r="I13535" s="1647"/>
      <c r="J13535" s="501">
        <f>J13533*0</f>
        <v>0</v>
      </c>
      <c r="K13535" s="458"/>
    </row>
    <row r="13536" spans="1:11">
      <c r="A13536" s="450"/>
      <c r="B13536" s="523"/>
      <c r="C13536" s="523"/>
      <c r="D13536" s="523"/>
      <c r="E13536" s="523"/>
      <c r="F13536" s="523"/>
      <c r="G13536" s="523"/>
      <c r="H13536" s="523"/>
      <c r="I13536" s="524"/>
      <c r="J13536" s="523"/>
      <c r="K13536" s="458"/>
    </row>
    <row r="13537" spans="1:11">
      <c r="A13537" s="450"/>
      <c r="B13537" s="1645" t="s">
        <v>1144</v>
      </c>
      <c r="C13537" s="1646"/>
      <c r="D13537" s="1646"/>
      <c r="E13537" s="1646"/>
      <c r="F13537" s="1646"/>
      <c r="G13537" s="1646"/>
      <c r="H13537" s="1646"/>
      <c r="I13537" s="1647"/>
      <c r="J13537" s="573">
        <f>J13533+J13535</f>
        <v>12.880581818181819</v>
      </c>
      <c r="K13537" s="458"/>
    </row>
    <row r="13538" spans="1:11">
      <c r="A13538" s="450"/>
      <c r="B13538" s="511"/>
      <c r="C13538" s="511"/>
      <c r="D13538" s="511"/>
      <c r="E13538" s="511"/>
      <c r="F13538" s="511"/>
      <c r="G13538" s="511"/>
      <c r="H13538" s="511"/>
      <c r="I13538" s="571"/>
      <c r="J13538" s="511"/>
      <c r="K13538" s="458"/>
    </row>
    <row r="13539" spans="1:11">
      <c r="A13539" s="450"/>
      <c r="B13539" s="589"/>
      <c r="C13539" s="559"/>
      <c r="D13539" s="559"/>
      <c r="E13539" s="559"/>
      <c r="F13539" s="559"/>
      <c r="G13539" s="559"/>
      <c r="H13539" s="559"/>
      <c r="I13539" s="559"/>
      <c r="J13539" s="590"/>
      <c r="K13539" s="458"/>
    </row>
    <row r="13540" spans="1:11">
      <c r="A13540" s="450"/>
      <c r="B13540" s="591"/>
      <c r="C13540" s="592"/>
      <c r="D13540" s="593"/>
      <c r="E13540" s="593"/>
      <c r="F13540" s="594" t="s">
        <v>1119</v>
      </c>
      <c r="G13540" s="595" t="s">
        <v>1119</v>
      </c>
      <c r="H13540" s="592"/>
      <c r="I13540" s="592"/>
      <c r="J13540" s="596"/>
      <c r="K13540" s="458"/>
    </row>
    <row r="13541" spans="1:11">
      <c r="A13541" s="450"/>
      <c r="B13541" s="459"/>
      <c r="C13541" s="459"/>
      <c r="D13541" s="459"/>
      <c r="E13541" s="459"/>
      <c r="F13541" s="459"/>
      <c r="G13541" s="459"/>
      <c r="H13541" s="459"/>
      <c r="I13541" s="459"/>
      <c r="J13541" s="459"/>
      <c r="K13541" s="458"/>
    </row>
    <row r="13542" spans="1:11">
      <c r="A13542" s="450"/>
      <c r="B13542" s="597"/>
      <c r="C13542" s="598"/>
      <c r="D13542" s="598"/>
      <c r="E13542" s="598"/>
      <c r="F13542" s="599"/>
      <c r="G13542" s="600" t="s">
        <v>482</v>
      </c>
      <c r="H13542" s="502"/>
      <c r="I13542" s="502"/>
      <c r="J13542" s="505"/>
      <c r="K13542" s="458"/>
    </row>
    <row r="13543" spans="1:11">
      <c r="A13543" s="450"/>
      <c r="B13543" s="601"/>
      <c r="C13543" s="602"/>
      <c r="D13543" s="602"/>
      <c r="E13543" s="602"/>
      <c r="F13543" s="603"/>
      <c r="G13543" s="1648" t="s">
        <v>1145</v>
      </c>
      <c r="H13543" s="1649"/>
      <c r="I13543" s="1649"/>
      <c r="J13543" s="1650"/>
      <c r="K13543" s="458"/>
    </row>
    <row r="13544" spans="1:11">
      <c r="A13544" s="450"/>
      <c r="B13544" s="604"/>
      <c r="C13544" s="605"/>
      <c r="D13544" s="605"/>
      <c r="E13544" s="605"/>
      <c r="F13544" s="606"/>
      <c r="G13544" s="607"/>
      <c r="H13544" s="1651"/>
      <c r="I13544" s="1652"/>
      <c r="J13544" s="1653"/>
      <c r="K13544" s="458"/>
    </row>
    <row r="13545" spans="1:11" ht="15" thickBot="1">
      <c r="A13545" s="608"/>
      <c r="B13545" s="609"/>
      <c r="C13545" s="609"/>
      <c r="D13545" s="609"/>
      <c r="E13545" s="609"/>
      <c r="F13545" s="609"/>
      <c r="G13545" s="609"/>
      <c r="H13545" s="609"/>
      <c r="I13545" s="609"/>
      <c r="J13545" s="609"/>
      <c r="K13545" s="610"/>
    </row>
  </sheetData>
  <autoFilter ref="B1:B13545" xr:uid="{82B0EA7F-7BFA-4096-846F-6F701C79F347}"/>
  <mergeCells count="4231">
    <mergeCell ref="B52:F52"/>
    <mergeCell ref="H52:I52"/>
    <mergeCell ref="B53:F53"/>
    <mergeCell ref="H53:I53"/>
    <mergeCell ref="B56:I56"/>
    <mergeCell ref="B58:I58"/>
    <mergeCell ref="B24:E24"/>
    <mergeCell ref="B30:F30"/>
    <mergeCell ref="B34:I34"/>
    <mergeCell ref="B38:F38"/>
    <mergeCell ref="B51:F51"/>
    <mergeCell ref="H51:I51"/>
    <mergeCell ref="D4:I4"/>
    <mergeCell ref="D5:I5"/>
    <mergeCell ref="B7:C8"/>
    <mergeCell ref="D7:D8"/>
    <mergeCell ref="E7:E8"/>
    <mergeCell ref="B15:E15"/>
    <mergeCell ref="B117:F117"/>
    <mergeCell ref="H117:I117"/>
    <mergeCell ref="B118:F118"/>
    <mergeCell ref="H118:I118"/>
    <mergeCell ref="B121:I121"/>
    <mergeCell ref="B123:I123"/>
    <mergeCell ref="B86:E86"/>
    <mergeCell ref="B95:E95"/>
    <mergeCell ref="B101:F101"/>
    <mergeCell ref="B104:I104"/>
    <mergeCell ref="B108:F108"/>
    <mergeCell ref="B116:F116"/>
    <mergeCell ref="H116:I116"/>
    <mergeCell ref="B60:I60"/>
    <mergeCell ref="G66:J66"/>
    <mergeCell ref="H67:J67"/>
    <mergeCell ref="D72:I72"/>
    <mergeCell ref="D73:I73"/>
    <mergeCell ref="B75:C76"/>
    <mergeCell ref="D75:D76"/>
    <mergeCell ref="E75:E76"/>
    <mergeCell ref="B181:F181"/>
    <mergeCell ref="H181:I181"/>
    <mergeCell ref="B182:F182"/>
    <mergeCell ref="H182:I182"/>
    <mergeCell ref="B185:I185"/>
    <mergeCell ref="B187:I187"/>
    <mergeCell ref="B151:E151"/>
    <mergeCell ref="B159:E159"/>
    <mergeCell ref="B165:F165"/>
    <mergeCell ref="B168:I168"/>
    <mergeCell ref="B172:F172"/>
    <mergeCell ref="B180:F180"/>
    <mergeCell ref="B125:I125"/>
    <mergeCell ref="G131:J131"/>
    <mergeCell ref="H132:J132"/>
    <mergeCell ref="D137:I137"/>
    <mergeCell ref="D138:I138"/>
    <mergeCell ref="B140:C141"/>
    <mergeCell ref="D140:D141"/>
    <mergeCell ref="E140:E141"/>
    <mergeCell ref="B244:F244"/>
    <mergeCell ref="H244:I244"/>
    <mergeCell ref="B245:F245"/>
    <mergeCell ref="H245:I245"/>
    <mergeCell ref="B248:I248"/>
    <mergeCell ref="B250:I250"/>
    <mergeCell ref="B214:E214"/>
    <mergeCell ref="B223:E223"/>
    <mergeCell ref="B230:F230"/>
    <mergeCell ref="B233:I233"/>
    <mergeCell ref="B237:F237"/>
    <mergeCell ref="B243:F243"/>
    <mergeCell ref="B189:I189"/>
    <mergeCell ref="G195:J195"/>
    <mergeCell ref="H196:J196"/>
    <mergeCell ref="D201:I201"/>
    <mergeCell ref="D202:I202"/>
    <mergeCell ref="B204:C205"/>
    <mergeCell ref="D204:D205"/>
    <mergeCell ref="E204:E205"/>
    <mergeCell ref="B311:F311"/>
    <mergeCell ref="H311:I311"/>
    <mergeCell ref="B312:F312"/>
    <mergeCell ref="H312:I312"/>
    <mergeCell ref="B315:I315"/>
    <mergeCell ref="B317:I317"/>
    <mergeCell ref="B278:E278"/>
    <mergeCell ref="B288:E288"/>
    <mergeCell ref="B297:F297"/>
    <mergeCell ref="B300:I300"/>
    <mergeCell ref="B304:F304"/>
    <mergeCell ref="B310:F310"/>
    <mergeCell ref="B252:I252"/>
    <mergeCell ref="G258:J258"/>
    <mergeCell ref="H259:J259"/>
    <mergeCell ref="D264:I264"/>
    <mergeCell ref="D265:I265"/>
    <mergeCell ref="B267:C268"/>
    <mergeCell ref="D267:D268"/>
    <mergeCell ref="E267:E268"/>
    <mergeCell ref="B376:F376"/>
    <mergeCell ref="H376:I376"/>
    <mergeCell ref="B377:F377"/>
    <mergeCell ref="H377:I377"/>
    <mergeCell ref="B380:I380"/>
    <mergeCell ref="B382:I382"/>
    <mergeCell ref="B345:E345"/>
    <mergeCell ref="B355:E355"/>
    <mergeCell ref="B362:F362"/>
    <mergeCell ref="B365:I365"/>
    <mergeCell ref="B369:F369"/>
    <mergeCell ref="B375:F375"/>
    <mergeCell ref="B319:I319"/>
    <mergeCell ref="G325:J325"/>
    <mergeCell ref="H326:J326"/>
    <mergeCell ref="D331:I331"/>
    <mergeCell ref="D332:I332"/>
    <mergeCell ref="B334:C335"/>
    <mergeCell ref="D334:D335"/>
    <mergeCell ref="E334:E335"/>
    <mergeCell ref="B441:F441"/>
    <mergeCell ref="H441:I441"/>
    <mergeCell ref="B442:F442"/>
    <mergeCell ref="H442:I442"/>
    <mergeCell ref="B445:I445"/>
    <mergeCell ref="B447:I447"/>
    <mergeCell ref="B410:E410"/>
    <mergeCell ref="B420:E420"/>
    <mergeCell ref="B427:F427"/>
    <mergeCell ref="B430:I430"/>
    <mergeCell ref="B434:F434"/>
    <mergeCell ref="B440:F440"/>
    <mergeCell ref="B384:I384"/>
    <mergeCell ref="G390:J390"/>
    <mergeCell ref="H391:J391"/>
    <mergeCell ref="D396:I396"/>
    <mergeCell ref="D397:I397"/>
    <mergeCell ref="B399:C400"/>
    <mergeCell ref="D399:D400"/>
    <mergeCell ref="E399:E400"/>
    <mergeCell ref="B506:F506"/>
    <mergeCell ref="H506:I506"/>
    <mergeCell ref="B507:F507"/>
    <mergeCell ref="H507:I507"/>
    <mergeCell ref="B510:I510"/>
    <mergeCell ref="B512:I512"/>
    <mergeCell ref="B475:E475"/>
    <mergeCell ref="B485:E485"/>
    <mergeCell ref="B492:F492"/>
    <mergeCell ref="B495:I495"/>
    <mergeCell ref="B499:F499"/>
    <mergeCell ref="B505:F505"/>
    <mergeCell ref="B449:I449"/>
    <mergeCell ref="G455:J455"/>
    <mergeCell ref="H456:J456"/>
    <mergeCell ref="D461:I461"/>
    <mergeCell ref="D462:I462"/>
    <mergeCell ref="B464:C465"/>
    <mergeCell ref="D464:D465"/>
    <mergeCell ref="E464:E465"/>
    <mergeCell ref="B571:F571"/>
    <mergeCell ref="H571:I571"/>
    <mergeCell ref="B572:F572"/>
    <mergeCell ref="H572:I572"/>
    <mergeCell ref="B575:I575"/>
    <mergeCell ref="B577:I577"/>
    <mergeCell ref="B540:E540"/>
    <mergeCell ref="B550:E550"/>
    <mergeCell ref="B557:F557"/>
    <mergeCell ref="B560:I560"/>
    <mergeCell ref="B564:F564"/>
    <mergeCell ref="B570:F570"/>
    <mergeCell ref="B514:I514"/>
    <mergeCell ref="G520:J520"/>
    <mergeCell ref="H521:J521"/>
    <mergeCell ref="D526:I526"/>
    <mergeCell ref="D527:I527"/>
    <mergeCell ref="B529:C530"/>
    <mergeCell ref="D529:D530"/>
    <mergeCell ref="E529:E530"/>
    <mergeCell ref="B632:F632"/>
    <mergeCell ref="H632:I632"/>
    <mergeCell ref="B633:F633"/>
    <mergeCell ref="H633:I633"/>
    <mergeCell ref="B636:I636"/>
    <mergeCell ref="B638:I638"/>
    <mergeCell ref="B601:E601"/>
    <mergeCell ref="B611:E611"/>
    <mergeCell ref="B618:F618"/>
    <mergeCell ref="B621:I621"/>
    <mergeCell ref="B625:F625"/>
    <mergeCell ref="B631:F631"/>
    <mergeCell ref="B579:I579"/>
    <mergeCell ref="G585:J585"/>
    <mergeCell ref="H586:J586"/>
    <mergeCell ref="D591:I591"/>
    <mergeCell ref="D592:I592"/>
    <mergeCell ref="B594:C595"/>
    <mergeCell ref="D594:D595"/>
    <mergeCell ref="E594:E595"/>
    <mergeCell ref="B694:F694"/>
    <mergeCell ref="H694:I694"/>
    <mergeCell ref="B695:F695"/>
    <mergeCell ref="H695:I695"/>
    <mergeCell ref="B698:I698"/>
    <mergeCell ref="B700:I700"/>
    <mergeCell ref="B663:E663"/>
    <mergeCell ref="B673:E673"/>
    <mergeCell ref="B680:F680"/>
    <mergeCell ref="B683:I683"/>
    <mergeCell ref="B687:F687"/>
    <mergeCell ref="B693:F693"/>
    <mergeCell ref="B640:I640"/>
    <mergeCell ref="G646:J646"/>
    <mergeCell ref="H647:J647"/>
    <mergeCell ref="D652:I652"/>
    <mergeCell ref="D653:I653"/>
    <mergeCell ref="B655:C656"/>
    <mergeCell ref="D655:D656"/>
    <mergeCell ref="E655:E656"/>
    <mergeCell ref="B756:F756"/>
    <mergeCell ref="H756:I756"/>
    <mergeCell ref="B757:F757"/>
    <mergeCell ref="H757:I757"/>
    <mergeCell ref="B760:I760"/>
    <mergeCell ref="B762:I762"/>
    <mergeCell ref="B725:E725"/>
    <mergeCell ref="B735:E735"/>
    <mergeCell ref="B742:F742"/>
    <mergeCell ref="B745:I745"/>
    <mergeCell ref="B749:F749"/>
    <mergeCell ref="B755:F755"/>
    <mergeCell ref="B702:I702"/>
    <mergeCell ref="G708:J708"/>
    <mergeCell ref="H709:J709"/>
    <mergeCell ref="D714:I714"/>
    <mergeCell ref="D715:I715"/>
    <mergeCell ref="B717:C718"/>
    <mergeCell ref="D717:D718"/>
    <mergeCell ref="E717:E718"/>
    <mergeCell ref="B817:F817"/>
    <mergeCell ref="H817:I817"/>
    <mergeCell ref="B818:F818"/>
    <mergeCell ref="H818:I818"/>
    <mergeCell ref="B821:I821"/>
    <mergeCell ref="B823:I823"/>
    <mergeCell ref="B786:E786"/>
    <mergeCell ref="B796:E796"/>
    <mergeCell ref="B803:F803"/>
    <mergeCell ref="B806:I806"/>
    <mergeCell ref="B810:F810"/>
    <mergeCell ref="B816:F816"/>
    <mergeCell ref="B764:I764"/>
    <mergeCell ref="G770:J770"/>
    <mergeCell ref="H771:J771"/>
    <mergeCell ref="D776:I776"/>
    <mergeCell ref="D777:I777"/>
    <mergeCell ref="B779:C780"/>
    <mergeCell ref="D779:D780"/>
    <mergeCell ref="E779:E780"/>
    <mergeCell ref="B878:F878"/>
    <mergeCell ref="H878:I878"/>
    <mergeCell ref="B879:F879"/>
    <mergeCell ref="H879:I879"/>
    <mergeCell ref="B882:I882"/>
    <mergeCell ref="B884:I884"/>
    <mergeCell ref="B847:E847"/>
    <mergeCell ref="B857:E857"/>
    <mergeCell ref="B864:F864"/>
    <mergeCell ref="B867:I867"/>
    <mergeCell ref="B871:F871"/>
    <mergeCell ref="B877:F877"/>
    <mergeCell ref="B825:I825"/>
    <mergeCell ref="G831:J831"/>
    <mergeCell ref="H832:J832"/>
    <mergeCell ref="D837:I837"/>
    <mergeCell ref="D838:I838"/>
    <mergeCell ref="B840:C841"/>
    <mergeCell ref="D840:D841"/>
    <mergeCell ref="E840:E841"/>
    <mergeCell ref="B939:F939"/>
    <mergeCell ref="H939:I939"/>
    <mergeCell ref="B940:F940"/>
    <mergeCell ref="H940:I940"/>
    <mergeCell ref="B943:I943"/>
    <mergeCell ref="B945:I945"/>
    <mergeCell ref="B908:E908"/>
    <mergeCell ref="B918:E918"/>
    <mergeCell ref="B925:F925"/>
    <mergeCell ref="B928:I928"/>
    <mergeCell ref="B932:F932"/>
    <mergeCell ref="B938:F938"/>
    <mergeCell ref="B886:I886"/>
    <mergeCell ref="G892:J892"/>
    <mergeCell ref="H893:J893"/>
    <mergeCell ref="D898:I898"/>
    <mergeCell ref="D899:I899"/>
    <mergeCell ref="B901:C902"/>
    <mergeCell ref="D901:D902"/>
    <mergeCell ref="E901:E902"/>
    <mergeCell ref="B1000:F1000"/>
    <mergeCell ref="H1000:I1000"/>
    <mergeCell ref="B1001:F1001"/>
    <mergeCell ref="H1001:I1001"/>
    <mergeCell ref="B1004:I1004"/>
    <mergeCell ref="B1006:I1006"/>
    <mergeCell ref="B969:E969"/>
    <mergeCell ref="B979:E979"/>
    <mergeCell ref="B986:F986"/>
    <mergeCell ref="B989:I989"/>
    <mergeCell ref="B993:F993"/>
    <mergeCell ref="B999:F999"/>
    <mergeCell ref="B947:I947"/>
    <mergeCell ref="G953:J953"/>
    <mergeCell ref="H954:J954"/>
    <mergeCell ref="D959:I959"/>
    <mergeCell ref="D960:I960"/>
    <mergeCell ref="B962:C963"/>
    <mergeCell ref="D962:D963"/>
    <mergeCell ref="E962:E963"/>
    <mergeCell ref="B1061:F1061"/>
    <mergeCell ref="H1061:I1061"/>
    <mergeCell ref="B1062:F1062"/>
    <mergeCell ref="H1062:I1062"/>
    <mergeCell ref="B1065:I1065"/>
    <mergeCell ref="B1067:I1067"/>
    <mergeCell ref="B1030:E1030"/>
    <mergeCell ref="B1040:E1040"/>
    <mergeCell ref="B1047:F1047"/>
    <mergeCell ref="B1050:I1050"/>
    <mergeCell ref="B1054:F1054"/>
    <mergeCell ref="B1060:F1060"/>
    <mergeCell ref="B1008:I1008"/>
    <mergeCell ref="G1014:J1014"/>
    <mergeCell ref="H1015:J1015"/>
    <mergeCell ref="D1020:I1020"/>
    <mergeCell ref="D1021:I1021"/>
    <mergeCell ref="B1023:C1024"/>
    <mergeCell ref="D1023:D1024"/>
    <mergeCell ref="E1023:E1024"/>
    <mergeCell ref="B1122:F1122"/>
    <mergeCell ref="H1122:I1122"/>
    <mergeCell ref="B1123:F1123"/>
    <mergeCell ref="H1123:I1123"/>
    <mergeCell ref="B1126:I1126"/>
    <mergeCell ref="B1128:I1128"/>
    <mergeCell ref="B1091:E1091"/>
    <mergeCell ref="B1101:E1101"/>
    <mergeCell ref="B1108:F1108"/>
    <mergeCell ref="B1111:I1111"/>
    <mergeCell ref="B1115:F1115"/>
    <mergeCell ref="B1121:F1121"/>
    <mergeCell ref="B1069:I1069"/>
    <mergeCell ref="G1075:J1075"/>
    <mergeCell ref="H1076:J1076"/>
    <mergeCell ref="D1081:I1081"/>
    <mergeCell ref="D1082:I1082"/>
    <mergeCell ref="B1084:C1085"/>
    <mergeCell ref="D1084:D1085"/>
    <mergeCell ref="E1084:E1085"/>
    <mergeCell ref="B1183:F1183"/>
    <mergeCell ref="H1183:I1183"/>
    <mergeCell ref="B1184:F1184"/>
    <mergeCell ref="H1184:I1184"/>
    <mergeCell ref="B1187:I1187"/>
    <mergeCell ref="B1189:I1189"/>
    <mergeCell ref="B1152:E1152"/>
    <mergeCell ref="B1162:E1162"/>
    <mergeCell ref="B1169:F1169"/>
    <mergeCell ref="B1172:I1172"/>
    <mergeCell ref="B1176:F1176"/>
    <mergeCell ref="B1182:F1182"/>
    <mergeCell ref="B1130:I1130"/>
    <mergeCell ref="G1136:J1136"/>
    <mergeCell ref="H1137:J1137"/>
    <mergeCell ref="D1142:I1142"/>
    <mergeCell ref="D1143:I1143"/>
    <mergeCell ref="B1145:C1146"/>
    <mergeCell ref="D1145:D1146"/>
    <mergeCell ref="E1145:E1146"/>
    <mergeCell ref="B1244:F1244"/>
    <mergeCell ref="H1244:I1244"/>
    <mergeCell ref="B1245:F1245"/>
    <mergeCell ref="H1245:I1245"/>
    <mergeCell ref="B1248:I1248"/>
    <mergeCell ref="B1250:I1250"/>
    <mergeCell ref="B1213:E1213"/>
    <mergeCell ref="B1223:E1223"/>
    <mergeCell ref="B1230:F1230"/>
    <mergeCell ref="B1233:I1233"/>
    <mergeCell ref="B1237:F1237"/>
    <mergeCell ref="B1243:F1243"/>
    <mergeCell ref="B1191:I1191"/>
    <mergeCell ref="G1197:J1197"/>
    <mergeCell ref="H1198:J1198"/>
    <mergeCell ref="D1203:I1203"/>
    <mergeCell ref="D1204:I1204"/>
    <mergeCell ref="B1206:C1207"/>
    <mergeCell ref="D1206:D1207"/>
    <mergeCell ref="E1206:E1207"/>
    <mergeCell ref="B1305:F1305"/>
    <mergeCell ref="H1305:I1305"/>
    <mergeCell ref="B1306:F1306"/>
    <mergeCell ref="H1306:I1306"/>
    <mergeCell ref="B1309:I1309"/>
    <mergeCell ref="B1311:I1311"/>
    <mergeCell ref="B1274:E1274"/>
    <mergeCell ref="B1284:E1284"/>
    <mergeCell ref="B1291:F1291"/>
    <mergeCell ref="B1294:I1294"/>
    <mergeCell ref="B1298:F1298"/>
    <mergeCell ref="B1304:F1304"/>
    <mergeCell ref="B1252:I1252"/>
    <mergeCell ref="G1258:J1258"/>
    <mergeCell ref="H1259:J1259"/>
    <mergeCell ref="D1264:I1264"/>
    <mergeCell ref="D1265:I1265"/>
    <mergeCell ref="B1267:C1268"/>
    <mergeCell ref="D1267:D1268"/>
    <mergeCell ref="E1267:E1268"/>
    <mergeCell ref="B1366:F1366"/>
    <mergeCell ref="H1366:I1366"/>
    <mergeCell ref="B1367:F1367"/>
    <mergeCell ref="H1367:I1367"/>
    <mergeCell ref="B1370:I1370"/>
    <mergeCell ref="B1372:I1372"/>
    <mergeCell ref="B1335:E1335"/>
    <mergeCell ref="B1345:E1345"/>
    <mergeCell ref="B1352:F1352"/>
    <mergeCell ref="B1355:I1355"/>
    <mergeCell ref="B1359:F1359"/>
    <mergeCell ref="B1365:F1365"/>
    <mergeCell ref="B1313:I1313"/>
    <mergeCell ref="G1319:J1319"/>
    <mergeCell ref="H1320:J1320"/>
    <mergeCell ref="D1325:I1325"/>
    <mergeCell ref="D1326:I1326"/>
    <mergeCell ref="B1328:C1329"/>
    <mergeCell ref="D1328:D1329"/>
    <mergeCell ref="E1328:E1329"/>
    <mergeCell ref="B1427:F1427"/>
    <mergeCell ref="H1427:I1427"/>
    <mergeCell ref="B1428:F1428"/>
    <mergeCell ref="H1428:I1428"/>
    <mergeCell ref="B1431:I1431"/>
    <mergeCell ref="B1433:I1433"/>
    <mergeCell ref="B1396:E1396"/>
    <mergeCell ref="B1406:E1406"/>
    <mergeCell ref="B1413:F1413"/>
    <mergeCell ref="B1416:I1416"/>
    <mergeCell ref="B1420:F1420"/>
    <mergeCell ref="B1426:F1426"/>
    <mergeCell ref="B1374:I1374"/>
    <mergeCell ref="G1380:J1380"/>
    <mergeCell ref="H1381:J1381"/>
    <mergeCell ref="D1386:I1386"/>
    <mergeCell ref="D1387:I1387"/>
    <mergeCell ref="B1389:C1390"/>
    <mergeCell ref="D1389:D1390"/>
    <mergeCell ref="E1389:E1390"/>
    <mergeCell ref="B1488:F1488"/>
    <mergeCell ref="H1488:I1488"/>
    <mergeCell ref="B1489:F1489"/>
    <mergeCell ref="H1489:I1489"/>
    <mergeCell ref="B1492:I1492"/>
    <mergeCell ref="B1494:I1494"/>
    <mergeCell ref="B1457:E1457"/>
    <mergeCell ref="B1467:E1467"/>
    <mergeCell ref="B1474:F1474"/>
    <mergeCell ref="B1477:I1477"/>
    <mergeCell ref="B1481:F1481"/>
    <mergeCell ref="B1487:F1487"/>
    <mergeCell ref="B1435:I1435"/>
    <mergeCell ref="G1441:J1441"/>
    <mergeCell ref="H1442:J1442"/>
    <mergeCell ref="D1447:I1447"/>
    <mergeCell ref="D1448:I1448"/>
    <mergeCell ref="B1450:C1451"/>
    <mergeCell ref="D1450:D1451"/>
    <mergeCell ref="E1450:E1451"/>
    <mergeCell ref="B1549:F1549"/>
    <mergeCell ref="H1549:I1549"/>
    <mergeCell ref="B1550:F1550"/>
    <mergeCell ref="H1550:I1550"/>
    <mergeCell ref="B1553:I1553"/>
    <mergeCell ref="B1555:I1555"/>
    <mergeCell ref="B1518:E1518"/>
    <mergeCell ref="B1528:E1528"/>
    <mergeCell ref="B1535:F1535"/>
    <mergeCell ref="B1538:I1538"/>
    <mergeCell ref="B1542:F1542"/>
    <mergeCell ref="B1548:F1548"/>
    <mergeCell ref="B1496:I1496"/>
    <mergeCell ref="G1502:J1502"/>
    <mergeCell ref="H1503:J1503"/>
    <mergeCell ref="D1508:I1508"/>
    <mergeCell ref="D1509:I1509"/>
    <mergeCell ref="B1511:C1512"/>
    <mergeCell ref="D1511:D1512"/>
    <mergeCell ref="E1511:E1512"/>
    <mergeCell ref="B1610:F1610"/>
    <mergeCell ref="H1610:I1610"/>
    <mergeCell ref="B1611:F1611"/>
    <mergeCell ref="H1611:I1611"/>
    <mergeCell ref="B1614:I1614"/>
    <mergeCell ref="B1616:I1616"/>
    <mergeCell ref="B1579:E1579"/>
    <mergeCell ref="B1589:E1589"/>
    <mergeCell ref="B1596:F1596"/>
    <mergeCell ref="B1599:I1599"/>
    <mergeCell ref="B1603:F1603"/>
    <mergeCell ref="B1609:F1609"/>
    <mergeCell ref="B1557:I1557"/>
    <mergeCell ref="G1563:J1563"/>
    <mergeCell ref="H1564:J1564"/>
    <mergeCell ref="D1569:I1569"/>
    <mergeCell ref="D1570:I1570"/>
    <mergeCell ref="B1572:C1573"/>
    <mergeCell ref="D1572:D1573"/>
    <mergeCell ref="E1572:E1573"/>
    <mergeCell ref="B1671:F1671"/>
    <mergeCell ref="H1671:I1671"/>
    <mergeCell ref="B1672:F1672"/>
    <mergeCell ref="H1672:I1672"/>
    <mergeCell ref="B1675:I1675"/>
    <mergeCell ref="B1677:I1677"/>
    <mergeCell ref="B1640:E1640"/>
    <mergeCell ref="B1650:E1650"/>
    <mergeCell ref="B1657:F1657"/>
    <mergeCell ref="B1660:I1660"/>
    <mergeCell ref="B1664:F1664"/>
    <mergeCell ref="B1670:F1670"/>
    <mergeCell ref="B1618:I1618"/>
    <mergeCell ref="G1624:J1624"/>
    <mergeCell ref="H1625:J1625"/>
    <mergeCell ref="D1630:I1630"/>
    <mergeCell ref="D1631:I1631"/>
    <mergeCell ref="B1633:C1634"/>
    <mergeCell ref="D1633:D1634"/>
    <mergeCell ref="E1633:E1634"/>
    <mergeCell ref="B1740:I1740"/>
    <mergeCell ref="G1746:J1746"/>
    <mergeCell ref="H1747:J1747"/>
    <mergeCell ref="B1732:F1732"/>
    <mergeCell ref="H1732:I1732"/>
    <mergeCell ref="B1733:F1733"/>
    <mergeCell ref="H1733:I1733"/>
    <mergeCell ref="B1736:I1736"/>
    <mergeCell ref="B1738:I1738"/>
    <mergeCell ref="B1701:E1701"/>
    <mergeCell ref="B1711:E1711"/>
    <mergeCell ref="B1718:F1718"/>
    <mergeCell ref="B1721:I1721"/>
    <mergeCell ref="B1725:F1725"/>
    <mergeCell ref="B1731:F1731"/>
    <mergeCell ref="B1679:I1679"/>
    <mergeCell ref="G1685:J1685"/>
    <mergeCell ref="H1686:J1686"/>
    <mergeCell ref="D1691:I1691"/>
    <mergeCell ref="D1692:I1692"/>
    <mergeCell ref="B1694:C1695"/>
    <mergeCell ref="D1694:D1695"/>
    <mergeCell ref="E1694:E1695"/>
    <mergeCell ref="B1793:F1793"/>
    <mergeCell ref="H1793:I1793"/>
    <mergeCell ref="B1794:F1794"/>
    <mergeCell ref="H1794:I1794"/>
    <mergeCell ref="B1797:I1797"/>
    <mergeCell ref="B1799:I1799"/>
    <mergeCell ref="B1762:E1762"/>
    <mergeCell ref="B1772:E1772"/>
    <mergeCell ref="B1779:F1779"/>
    <mergeCell ref="B1782:I1782"/>
    <mergeCell ref="B1786:F1786"/>
    <mergeCell ref="B1792:F1792"/>
    <mergeCell ref="D1752:I1752"/>
    <mergeCell ref="D1753:I1753"/>
    <mergeCell ref="B1755:C1756"/>
    <mergeCell ref="D1755:D1756"/>
    <mergeCell ref="E1755:E1756"/>
    <mergeCell ref="B1854:F1854"/>
    <mergeCell ref="H1854:I1854"/>
    <mergeCell ref="B1855:F1855"/>
    <mergeCell ref="H1855:I1855"/>
    <mergeCell ref="B1858:I1858"/>
    <mergeCell ref="B1860:I1860"/>
    <mergeCell ref="B1823:E1823"/>
    <mergeCell ref="B1833:E1833"/>
    <mergeCell ref="B1840:F1840"/>
    <mergeCell ref="B1843:I1843"/>
    <mergeCell ref="B1847:F1847"/>
    <mergeCell ref="B1853:F1853"/>
    <mergeCell ref="B1801:I1801"/>
    <mergeCell ref="G1807:J1807"/>
    <mergeCell ref="H1808:J1808"/>
    <mergeCell ref="D1813:I1813"/>
    <mergeCell ref="D1814:I1814"/>
    <mergeCell ref="B1816:C1817"/>
    <mergeCell ref="D1816:D1817"/>
    <mergeCell ref="E1816:E1817"/>
    <mergeCell ref="B1913:F1913"/>
    <mergeCell ref="H1913:I1913"/>
    <mergeCell ref="B1914:F1914"/>
    <mergeCell ref="H1914:I1914"/>
    <mergeCell ref="B1917:I1917"/>
    <mergeCell ref="B1919:I1919"/>
    <mergeCell ref="B1884:E1884"/>
    <mergeCell ref="B1892:E1892"/>
    <mergeCell ref="B1899:F1899"/>
    <mergeCell ref="B1902:I1902"/>
    <mergeCell ref="B1906:F1906"/>
    <mergeCell ref="B1912:F1912"/>
    <mergeCell ref="B1862:I1862"/>
    <mergeCell ref="G1868:J1868"/>
    <mergeCell ref="H1869:J1869"/>
    <mergeCell ref="D1874:I1874"/>
    <mergeCell ref="D1875:I1875"/>
    <mergeCell ref="B1877:C1878"/>
    <mergeCell ref="D1877:D1878"/>
    <mergeCell ref="E1877:E1878"/>
    <mergeCell ref="B1972:F1972"/>
    <mergeCell ref="H1972:I1972"/>
    <mergeCell ref="B1973:F1973"/>
    <mergeCell ref="H1973:I1973"/>
    <mergeCell ref="B1976:I1976"/>
    <mergeCell ref="B1978:I1978"/>
    <mergeCell ref="B1943:E1943"/>
    <mergeCell ref="B1951:E1951"/>
    <mergeCell ref="B1958:F1958"/>
    <mergeCell ref="B1961:I1961"/>
    <mergeCell ref="B1965:F1965"/>
    <mergeCell ref="B1971:F1971"/>
    <mergeCell ref="B1921:I1921"/>
    <mergeCell ref="G1927:J1927"/>
    <mergeCell ref="H1928:J1928"/>
    <mergeCell ref="D1933:I1933"/>
    <mergeCell ref="D1934:I1934"/>
    <mergeCell ref="B1936:C1937"/>
    <mergeCell ref="D1936:D1937"/>
    <mergeCell ref="E1936:E1937"/>
    <mergeCell ref="B2035:I2035"/>
    <mergeCell ref="B2037:I2037"/>
    <mergeCell ref="B2039:I2039"/>
    <mergeCell ref="G2045:J2045"/>
    <mergeCell ref="H2046:J2046"/>
    <mergeCell ref="D2051:I2051"/>
    <mergeCell ref="B2002:E2002"/>
    <mergeCell ref="B2010:E2010"/>
    <mergeCell ref="B2017:F2017"/>
    <mergeCell ref="B2020:I2020"/>
    <mergeCell ref="B2024:F2024"/>
    <mergeCell ref="B2032:F2032"/>
    <mergeCell ref="H2032:I2032"/>
    <mergeCell ref="B1980:I1980"/>
    <mergeCell ref="G1986:J1986"/>
    <mergeCell ref="H1987:J1987"/>
    <mergeCell ref="D1992:I1992"/>
    <mergeCell ref="D1993:I1993"/>
    <mergeCell ref="B1995:C1996"/>
    <mergeCell ref="D1995:D1996"/>
    <mergeCell ref="E1995:E1996"/>
    <mergeCell ref="D2110:I2110"/>
    <mergeCell ref="D2111:I2111"/>
    <mergeCell ref="B2113:C2114"/>
    <mergeCell ref="D2113:D2114"/>
    <mergeCell ref="E2113:E2114"/>
    <mergeCell ref="B2096:I2096"/>
    <mergeCell ref="B2098:I2098"/>
    <mergeCell ref="G2104:J2104"/>
    <mergeCell ref="H2105:J2105"/>
    <mergeCell ref="B2076:F2076"/>
    <mergeCell ref="B2079:I2079"/>
    <mergeCell ref="B2083:F2083"/>
    <mergeCell ref="B2091:F2091"/>
    <mergeCell ref="H2091:I2091"/>
    <mergeCell ref="B2094:I2094"/>
    <mergeCell ref="D2052:I2052"/>
    <mergeCell ref="B2054:C2055"/>
    <mergeCell ref="D2054:D2055"/>
    <mergeCell ref="E2054:E2055"/>
    <mergeCell ref="B2061:E2061"/>
    <mergeCell ref="B2069:E2069"/>
    <mergeCell ref="D2170:I2170"/>
    <mergeCell ref="B2172:C2173"/>
    <mergeCell ref="D2172:D2173"/>
    <mergeCell ref="E2172:E2173"/>
    <mergeCell ref="B2179:E2179"/>
    <mergeCell ref="B2187:E2187"/>
    <mergeCell ref="B2153:I2153"/>
    <mergeCell ref="B2155:I2155"/>
    <mergeCell ref="B2157:I2157"/>
    <mergeCell ref="G2163:J2163"/>
    <mergeCell ref="H2164:J2164"/>
    <mergeCell ref="D2169:I2169"/>
    <mergeCell ref="B2120:E2120"/>
    <mergeCell ref="B2128:E2128"/>
    <mergeCell ref="B2135:F2135"/>
    <mergeCell ref="B2138:I2138"/>
    <mergeCell ref="B2142:F2142"/>
    <mergeCell ref="B2150:F2150"/>
    <mergeCell ref="H2150:I2150"/>
    <mergeCell ref="B2231:C2232"/>
    <mergeCell ref="D2231:D2232"/>
    <mergeCell ref="E2231:E2232"/>
    <mergeCell ref="B2238:E2238"/>
    <mergeCell ref="B2246:E2246"/>
    <mergeCell ref="B2253:F2253"/>
    <mergeCell ref="B2214:I2214"/>
    <mergeCell ref="B2216:I2216"/>
    <mergeCell ref="G2222:J2222"/>
    <mergeCell ref="H2223:J2223"/>
    <mergeCell ref="D2228:I2228"/>
    <mergeCell ref="D2229:I2229"/>
    <mergeCell ref="B2194:F2194"/>
    <mergeCell ref="B2197:I2197"/>
    <mergeCell ref="B2201:F2201"/>
    <mergeCell ref="B2209:F2209"/>
    <mergeCell ref="H2209:I2209"/>
    <mergeCell ref="B2212:I2212"/>
    <mergeCell ref="B2297:E2297"/>
    <mergeCell ref="B2307:E2307"/>
    <mergeCell ref="B2314:F2314"/>
    <mergeCell ref="B2317:I2317"/>
    <mergeCell ref="B2321:F2321"/>
    <mergeCell ref="B2332:F2332"/>
    <mergeCell ref="B2275:I2275"/>
    <mergeCell ref="G2281:J2281"/>
    <mergeCell ref="H2282:J2282"/>
    <mergeCell ref="D2287:I2287"/>
    <mergeCell ref="D2288:I2288"/>
    <mergeCell ref="B2290:C2291"/>
    <mergeCell ref="D2290:D2291"/>
    <mergeCell ref="E2290:E2291"/>
    <mergeCell ref="B2256:I2256"/>
    <mergeCell ref="B2260:F2260"/>
    <mergeCell ref="B2268:F2268"/>
    <mergeCell ref="H2268:I2268"/>
    <mergeCell ref="B2271:I2271"/>
    <mergeCell ref="B2273:I2273"/>
    <mergeCell ref="B2363:E2363"/>
    <mergeCell ref="B2373:E2373"/>
    <mergeCell ref="B2380:F2380"/>
    <mergeCell ref="B2383:I2383"/>
    <mergeCell ref="B2387:F2387"/>
    <mergeCell ref="B2399:F2399"/>
    <mergeCell ref="B2341:I2341"/>
    <mergeCell ref="G2347:J2347"/>
    <mergeCell ref="H2348:J2348"/>
    <mergeCell ref="D2353:I2353"/>
    <mergeCell ref="D2354:I2354"/>
    <mergeCell ref="B2356:C2357"/>
    <mergeCell ref="D2356:D2357"/>
    <mergeCell ref="E2356:E2357"/>
    <mergeCell ref="B2333:F2333"/>
    <mergeCell ref="H2333:I2333"/>
    <mergeCell ref="B2334:F2334"/>
    <mergeCell ref="H2334:I2334"/>
    <mergeCell ref="B2337:I2337"/>
    <mergeCell ref="B2339:I2339"/>
    <mergeCell ref="B2430:E2430"/>
    <mergeCell ref="B2440:E2440"/>
    <mergeCell ref="B2447:F2447"/>
    <mergeCell ref="B2450:I2450"/>
    <mergeCell ref="B2454:F2454"/>
    <mergeCell ref="B2465:F2465"/>
    <mergeCell ref="B2408:I2408"/>
    <mergeCell ref="G2414:J2414"/>
    <mergeCell ref="H2415:J2415"/>
    <mergeCell ref="D2420:I2420"/>
    <mergeCell ref="D2421:I2421"/>
    <mergeCell ref="B2423:C2424"/>
    <mergeCell ref="D2423:D2424"/>
    <mergeCell ref="E2423:E2424"/>
    <mergeCell ref="B2400:F2400"/>
    <mergeCell ref="H2400:I2400"/>
    <mergeCell ref="B2401:F2401"/>
    <mergeCell ref="H2401:I2401"/>
    <mergeCell ref="B2404:I2404"/>
    <mergeCell ref="B2406:I2406"/>
    <mergeCell ref="B2496:E2496"/>
    <mergeCell ref="B2506:E2506"/>
    <mergeCell ref="B2513:F2513"/>
    <mergeCell ref="B2516:I2516"/>
    <mergeCell ref="B2520:F2520"/>
    <mergeCell ref="B2527:F2527"/>
    <mergeCell ref="B2474:I2474"/>
    <mergeCell ref="G2480:J2480"/>
    <mergeCell ref="H2481:J2481"/>
    <mergeCell ref="D2486:I2486"/>
    <mergeCell ref="D2487:I2487"/>
    <mergeCell ref="B2489:C2490"/>
    <mergeCell ref="D2489:D2490"/>
    <mergeCell ref="E2489:E2490"/>
    <mergeCell ref="B2466:F2466"/>
    <mergeCell ref="H2466:I2466"/>
    <mergeCell ref="B2467:F2467"/>
    <mergeCell ref="H2467:I2467"/>
    <mergeCell ref="B2470:I2470"/>
    <mergeCell ref="B2472:I2472"/>
    <mergeCell ref="B2558:E2558"/>
    <mergeCell ref="B2568:E2568"/>
    <mergeCell ref="B2575:F2575"/>
    <mergeCell ref="B2578:I2578"/>
    <mergeCell ref="B2582:F2582"/>
    <mergeCell ref="B2588:F2588"/>
    <mergeCell ref="B2536:I2536"/>
    <mergeCell ref="G2542:J2542"/>
    <mergeCell ref="H2543:J2543"/>
    <mergeCell ref="D2548:I2548"/>
    <mergeCell ref="D2549:I2549"/>
    <mergeCell ref="B2551:C2552"/>
    <mergeCell ref="D2551:D2552"/>
    <mergeCell ref="E2551:E2552"/>
    <mergeCell ref="B2528:F2528"/>
    <mergeCell ref="H2528:I2528"/>
    <mergeCell ref="B2529:F2529"/>
    <mergeCell ref="H2529:I2529"/>
    <mergeCell ref="B2532:I2532"/>
    <mergeCell ref="B2534:I2534"/>
    <mergeCell ref="B2619:E2619"/>
    <mergeCell ref="B2629:E2629"/>
    <mergeCell ref="B2636:F2636"/>
    <mergeCell ref="B2639:I2639"/>
    <mergeCell ref="B2643:F2643"/>
    <mergeCell ref="B2649:F2649"/>
    <mergeCell ref="B2597:I2597"/>
    <mergeCell ref="G2603:J2603"/>
    <mergeCell ref="H2604:J2604"/>
    <mergeCell ref="D2609:I2609"/>
    <mergeCell ref="D2610:I2610"/>
    <mergeCell ref="B2612:C2613"/>
    <mergeCell ref="D2612:D2613"/>
    <mergeCell ref="E2612:E2613"/>
    <mergeCell ref="B2589:F2589"/>
    <mergeCell ref="H2589:I2589"/>
    <mergeCell ref="B2590:F2590"/>
    <mergeCell ref="H2590:I2590"/>
    <mergeCell ref="B2593:I2593"/>
    <mergeCell ref="B2595:I2595"/>
    <mergeCell ref="B2680:E2680"/>
    <mergeCell ref="B2690:E2690"/>
    <mergeCell ref="B2697:F2697"/>
    <mergeCell ref="B2700:I2700"/>
    <mergeCell ref="B2704:F2704"/>
    <mergeCell ref="B2710:F2710"/>
    <mergeCell ref="B2658:I2658"/>
    <mergeCell ref="G2664:J2664"/>
    <mergeCell ref="H2665:J2665"/>
    <mergeCell ref="D2670:I2670"/>
    <mergeCell ref="D2671:I2671"/>
    <mergeCell ref="B2673:C2674"/>
    <mergeCell ref="D2673:D2674"/>
    <mergeCell ref="E2673:E2674"/>
    <mergeCell ref="B2650:F2650"/>
    <mergeCell ref="H2650:I2650"/>
    <mergeCell ref="B2651:F2651"/>
    <mergeCell ref="H2651:I2651"/>
    <mergeCell ref="B2654:I2654"/>
    <mergeCell ref="B2656:I2656"/>
    <mergeCell ref="B2741:E2741"/>
    <mergeCell ref="B2751:E2751"/>
    <mergeCell ref="B2758:F2758"/>
    <mergeCell ref="B2761:I2761"/>
    <mergeCell ref="B2765:F2765"/>
    <mergeCell ref="B2771:F2771"/>
    <mergeCell ref="B2719:I2719"/>
    <mergeCell ref="G2725:J2725"/>
    <mergeCell ref="H2726:J2726"/>
    <mergeCell ref="D2731:I2731"/>
    <mergeCell ref="D2732:I2732"/>
    <mergeCell ref="B2734:C2735"/>
    <mergeCell ref="D2734:D2735"/>
    <mergeCell ref="E2734:E2735"/>
    <mergeCell ref="B2711:F2711"/>
    <mergeCell ref="H2711:I2711"/>
    <mergeCell ref="B2712:F2712"/>
    <mergeCell ref="H2712:I2712"/>
    <mergeCell ref="B2715:I2715"/>
    <mergeCell ref="B2717:I2717"/>
    <mergeCell ref="B2802:E2802"/>
    <mergeCell ref="B2812:E2812"/>
    <mergeCell ref="B2819:F2819"/>
    <mergeCell ref="B2822:I2822"/>
    <mergeCell ref="B2826:F2826"/>
    <mergeCell ref="B2833:F2833"/>
    <mergeCell ref="B2780:I2780"/>
    <mergeCell ref="G2786:J2786"/>
    <mergeCell ref="H2787:J2787"/>
    <mergeCell ref="D2792:I2792"/>
    <mergeCell ref="D2793:I2793"/>
    <mergeCell ref="B2795:C2796"/>
    <mergeCell ref="D2795:D2796"/>
    <mergeCell ref="E2795:E2796"/>
    <mergeCell ref="B2772:F2772"/>
    <mergeCell ref="H2772:I2772"/>
    <mergeCell ref="B2773:F2773"/>
    <mergeCell ref="H2773:I2773"/>
    <mergeCell ref="B2776:I2776"/>
    <mergeCell ref="B2778:I2778"/>
    <mergeCell ref="B2864:E2864"/>
    <mergeCell ref="B2874:E2874"/>
    <mergeCell ref="B2881:F2881"/>
    <mergeCell ref="B2884:I2884"/>
    <mergeCell ref="B2888:F2888"/>
    <mergeCell ref="B2895:F2895"/>
    <mergeCell ref="B2842:I2842"/>
    <mergeCell ref="G2848:J2848"/>
    <mergeCell ref="H2849:J2849"/>
    <mergeCell ref="D2854:I2854"/>
    <mergeCell ref="D2855:I2855"/>
    <mergeCell ref="B2857:C2858"/>
    <mergeCell ref="D2857:D2858"/>
    <mergeCell ref="E2857:E2858"/>
    <mergeCell ref="B2834:F2834"/>
    <mergeCell ref="H2834:I2834"/>
    <mergeCell ref="B2835:F2835"/>
    <mergeCell ref="H2835:I2835"/>
    <mergeCell ref="B2838:I2838"/>
    <mergeCell ref="B2840:I2840"/>
    <mergeCell ref="B2926:E2926"/>
    <mergeCell ref="B2936:E2936"/>
    <mergeCell ref="B2943:F2943"/>
    <mergeCell ref="B2946:I2946"/>
    <mergeCell ref="B2950:F2950"/>
    <mergeCell ref="B2957:F2957"/>
    <mergeCell ref="B2904:I2904"/>
    <mergeCell ref="G2910:J2910"/>
    <mergeCell ref="H2911:J2911"/>
    <mergeCell ref="D2916:I2916"/>
    <mergeCell ref="D2917:I2917"/>
    <mergeCell ref="B2919:C2920"/>
    <mergeCell ref="D2919:D2920"/>
    <mergeCell ref="E2919:E2920"/>
    <mergeCell ref="B2896:F2896"/>
    <mergeCell ref="H2896:I2896"/>
    <mergeCell ref="B2897:F2897"/>
    <mergeCell ref="H2897:I2897"/>
    <mergeCell ref="B2900:I2900"/>
    <mergeCell ref="B2902:I2902"/>
    <mergeCell ref="B2988:E2988"/>
    <mergeCell ref="B2998:E2998"/>
    <mergeCell ref="B3005:F3005"/>
    <mergeCell ref="B3008:I3008"/>
    <mergeCell ref="B3012:F3012"/>
    <mergeCell ref="B3019:F3019"/>
    <mergeCell ref="B2966:I2966"/>
    <mergeCell ref="G2972:J2972"/>
    <mergeCell ref="H2973:J2973"/>
    <mergeCell ref="D2978:I2978"/>
    <mergeCell ref="D2979:I2979"/>
    <mergeCell ref="B2981:C2982"/>
    <mergeCell ref="D2981:D2982"/>
    <mergeCell ref="E2981:E2982"/>
    <mergeCell ref="B2958:F2958"/>
    <mergeCell ref="H2958:I2958"/>
    <mergeCell ref="B2959:F2959"/>
    <mergeCell ref="H2959:I2959"/>
    <mergeCell ref="B2962:I2962"/>
    <mergeCell ref="B2964:I2964"/>
    <mergeCell ref="B3050:E3050"/>
    <mergeCell ref="B3060:E3060"/>
    <mergeCell ref="B3067:F3067"/>
    <mergeCell ref="B3070:I3070"/>
    <mergeCell ref="B3074:F3074"/>
    <mergeCell ref="B3082:F3082"/>
    <mergeCell ref="B3028:I3028"/>
    <mergeCell ref="G3034:J3034"/>
    <mergeCell ref="H3035:J3035"/>
    <mergeCell ref="D3040:I3040"/>
    <mergeCell ref="D3041:I3041"/>
    <mergeCell ref="B3043:C3044"/>
    <mergeCell ref="D3043:D3044"/>
    <mergeCell ref="E3043:E3044"/>
    <mergeCell ref="B3020:F3020"/>
    <mergeCell ref="H3020:I3020"/>
    <mergeCell ref="B3021:F3021"/>
    <mergeCell ref="H3021:I3021"/>
    <mergeCell ref="B3024:I3024"/>
    <mergeCell ref="B3026:I3026"/>
    <mergeCell ref="B3113:E3113"/>
    <mergeCell ref="B3123:E3123"/>
    <mergeCell ref="B3130:F3130"/>
    <mergeCell ref="B3133:I3133"/>
    <mergeCell ref="B3137:F3137"/>
    <mergeCell ref="B3145:F3145"/>
    <mergeCell ref="B3091:I3091"/>
    <mergeCell ref="G3097:J3097"/>
    <mergeCell ref="H3098:J3098"/>
    <mergeCell ref="D3103:I3103"/>
    <mergeCell ref="D3104:I3104"/>
    <mergeCell ref="B3106:C3107"/>
    <mergeCell ref="D3106:D3107"/>
    <mergeCell ref="E3106:E3107"/>
    <mergeCell ref="B3083:F3083"/>
    <mergeCell ref="H3083:I3083"/>
    <mergeCell ref="B3084:F3084"/>
    <mergeCell ref="H3084:I3084"/>
    <mergeCell ref="B3087:I3087"/>
    <mergeCell ref="B3089:I3089"/>
    <mergeCell ref="B3176:E3176"/>
    <mergeCell ref="B3186:E3186"/>
    <mergeCell ref="B3193:F3193"/>
    <mergeCell ref="B3196:I3196"/>
    <mergeCell ref="B3200:F3200"/>
    <mergeCell ref="B3201:F3201"/>
    <mergeCell ref="B3154:I3154"/>
    <mergeCell ref="G3160:J3160"/>
    <mergeCell ref="H3161:J3161"/>
    <mergeCell ref="D3166:I3166"/>
    <mergeCell ref="D3167:I3167"/>
    <mergeCell ref="B3169:C3170"/>
    <mergeCell ref="D3169:D3170"/>
    <mergeCell ref="E3169:E3170"/>
    <mergeCell ref="B3146:F3146"/>
    <mergeCell ref="H3146:I3146"/>
    <mergeCell ref="B3147:F3147"/>
    <mergeCell ref="H3147:I3147"/>
    <mergeCell ref="B3150:I3150"/>
    <mergeCell ref="B3152:I3152"/>
    <mergeCell ref="D3228:I3228"/>
    <mergeCell ref="B3230:C3231"/>
    <mergeCell ref="D3230:D3231"/>
    <mergeCell ref="E3230:E3231"/>
    <mergeCell ref="B3237:E3237"/>
    <mergeCell ref="B3247:E3247"/>
    <mergeCell ref="B3211:I3211"/>
    <mergeCell ref="B3213:I3213"/>
    <mergeCell ref="B3215:I3215"/>
    <mergeCell ref="G3221:J3221"/>
    <mergeCell ref="H3222:J3222"/>
    <mergeCell ref="D3227:I3227"/>
    <mergeCell ref="B3202:F3202"/>
    <mergeCell ref="B3203:F3203"/>
    <mergeCell ref="B3206:F3206"/>
    <mergeCell ref="B3207:F3207"/>
    <mergeCell ref="H3207:I3207"/>
    <mergeCell ref="B3208:F3208"/>
    <mergeCell ref="H3208:I3208"/>
    <mergeCell ref="H3287:J3287"/>
    <mergeCell ref="D3292:I3292"/>
    <mergeCell ref="D3293:I3293"/>
    <mergeCell ref="B3295:C3296"/>
    <mergeCell ref="D3295:D3296"/>
    <mergeCell ref="E3295:E3296"/>
    <mergeCell ref="B3273:F3273"/>
    <mergeCell ref="H3273:I3273"/>
    <mergeCell ref="B3276:I3276"/>
    <mergeCell ref="B3278:I3278"/>
    <mergeCell ref="B3280:I3280"/>
    <mergeCell ref="G3286:J3286"/>
    <mergeCell ref="B3254:F3254"/>
    <mergeCell ref="B3257:I3257"/>
    <mergeCell ref="B3261:F3261"/>
    <mergeCell ref="B3271:F3271"/>
    <mergeCell ref="B3272:F3272"/>
    <mergeCell ref="H3272:I3272"/>
    <mergeCell ref="B3346:I3346"/>
    <mergeCell ref="G3352:J3352"/>
    <mergeCell ref="H3353:J3353"/>
    <mergeCell ref="D3358:I3358"/>
    <mergeCell ref="D3359:I3359"/>
    <mergeCell ref="B3361:C3362"/>
    <mergeCell ref="D3361:D3362"/>
    <mergeCell ref="E3361:E3362"/>
    <mergeCell ref="B3338:F3338"/>
    <mergeCell ref="H3338:I3338"/>
    <mergeCell ref="B3339:F3339"/>
    <mergeCell ref="H3339:I3339"/>
    <mergeCell ref="B3342:I3342"/>
    <mergeCell ref="B3344:I3344"/>
    <mergeCell ref="B3302:E3302"/>
    <mergeCell ref="B3312:E3312"/>
    <mergeCell ref="B3319:F3319"/>
    <mergeCell ref="B3322:I3322"/>
    <mergeCell ref="B3326:F3326"/>
    <mergeCell ref="B3337:F3337"/>
    <mergeCell ref="B3409:I3409"/>
    <mergeCell ref="G3415:J3415"/>
    <mergeCell ref="H3416:J3416"/>
    <mergeCell ref="D3421:I3421"/>
    <mergeCell ref="D3422:I3422"/>
    <mergeCell ref="B3424:C3425"/>
    <mergeCell ref="D3424:D3425"/>
    <mergeCell ref="E3424:E3425"/>
    <mergeCell ref="B3401:F3401"/>
    <mergeCell ref="H3401:I3401"/>
    <mergeCell ref="B3402:F3402"/>
    <mergeCell ref="H3402:I3402"/>
    <mergeCell ref="B3405:I3405"/>
    <mergeCell ref="B3407:I3407"/>
    <mergeCell ref="B3368:E3368"/>
    <mergeCell ref="B3378:E3378"/>
    <mergeCell ref="B3385:F3385"/>
    <mergeCell ref="B3388:I3388"/>
    <mergeCell ref="B3392:F3392"/>
    <mergeCell ref="B3400:F3400"/>
    <mergeCell ref="B3470:I3470"/>
    <mergeCell ref="G3476:J3476"/>
    <mergeCell ref="H3477:J3477"/>
    <mergeCell ref="D3482:I3482"/>
    <mergeCell ref="D3483:I3483"/>
    <mergeCell ref="B3485:C3486"/>
    <mergeCell ref="D3485:D3486"/>
    <mergeCell ref="E3485:E3486"/>
    <mergeCell ref="B3462:F3462"/>
    <mergeCell ref="H3462:I3462"/>
    <mergeCell ref="B3463:F3463"/>
    <mergeCell ref="H3463:I3463"/>
    <mergeCell ref="B3466:I3466"/>
    <mergeCell ref="B3468:I3468"/>
    <mergeCell ref="B3431:E3431"/>
    <mergeCell ref="B3440:E3440"/>
    <mergeCell ref="B3447:F3447"/>
    <mergeCell ref="B3450:I3450"/>
    <mergeCell ref="B3454:F3454"/>
    <mergeCell ref="B3461:F3461"/>
    <mergeCell ref="B3531:I3531"/>
    <mergeCell ref="G3537:J3537"/>
    <mergeCell ref="H3538:J3538"/>
    <mergeCell ref="D3543:I3543"/>
    <mergeCell ref="D3544:I3544"/>
    <mergeCell ref="B3546:C3547"/>
    <mergeCell ref="D3546:D3547"/>
    <mergeCell ref="E3546:E3547"/>
    <mergeCell ref="B3523:F3523"/>
    <mergeCell ref="H3523:I3523"/>
    <mergeCell ref="B3524:F3524"/>
    <mergeCell ref="H3524:I3524"/>
    <mergeCell ref="B3527:I3527"/>
    <mergeCell ref="B3529:I3529"/>
    <mergeCell ref="B3492:E3492"/>
    <mergeCell ref="B3501:E3501"/>
    <mergeCell ref="B3508:F3508"/>
    <mergeCell ref="B3511:I3511"/>
    <mergeCell ref="B3515:F3515"/>
    <mergeCell ref="B3522:F3522"/>
    <mergeCell ref="B3592:I3592"/>
    <mergeCell ref="G3598:J3598"/>
    <mergeCell ref="H3599:J3599"/>
    <mergeCell ref="D3604:I3604"/>
    <mergeCell ref="D3605:I3605"/>
    <mergeCell ref="B3607:C3608"/>
    <mergeCell ref="D3607:D3608"/>
    <mergeCell ref="E3607:E3608"/>
    <mergeCell ref="B3584:F3584"/>
    <mergeCell ref="H3584:I3584"/>
    <mergeCell ref="B3585:F3585"/>
    <mergeCell ref="H3585:I3585"/>
    <mergeCell ref="B3588:I3588"/>
    <mergeCell ref="B3590:I3590"/>
    <mergeCell ref="B3553:E3553"/>
    <mergeCell ref="B3562:E3562"/>
    <mergeCell ref="B3569:F3569"/>
    <mergeCell ref="B3572:I3572"/>
    <mergeCell ref="B3576:F3576"/>
    <mergeCell ref="B3583:F3583"/>
    <mergeCell ref="B3654:I3654"/>
    <mergeCell ref="G3660:J3660"/>
    <mergeCell ref="H3661:J3661"/>
    <mergeCell ref="D3666:I3666"/>
    <mergeCell ref="D3667:I3667"/>
    <mergeCell ref="B3669:C3670"/>
    <mergeCell ref="D3669:D3670"/>
    <mergeCell ref="E3669:E3670"/>
    <mergeCell ref="B3646:F3646"/>
    <mergeCell ref="H3646:I3646"/>
    <mergeCell ref="B3647:F3647"/>
    <mergeCell ref="H3647:I3647"/>
    <mergeCell ref="B3650:I3650"/>
    <mergeCell ref="B3652:I3652"/>
    <mergeCell ref="B3614:E3614"/>
    <mergeCell ref="B3624:E3624"/>
    <mergeCell ref="B3631:F3631"/>
    <mergeCell ref="B3634:I3634"/>
    <mergeCell ref="B3638:F3638"/>
    <mergeCell ref="B3645:F3645"/>
    <mergeCell ref="B3715:I3715"/>
    <mergeCell ref="G3721:J3721"/>
    <mergeCell ref="H3722:J3722"/>
    <mergeCell ref="D3727:I3727"/>
    <mergeCell ref="D3728:I3728"/>
    <mergeCell ref="B3730:C3731"/>
    <mergeCell ref="D3730:D3731"/>
    <mergeCell ref="E3730:E3731"/>
    <mergeCell ref="B3707:F3707"/>
    <mergeCell ref="H3707:I3707"/>
    <mergeCell ref="B3708:F3708"/>
    <mergeCell ref="H3708:I3708"/>
    <mergeCell ref="B3711:I3711"/>
    <mergeCell ref="B3713:I3713"/>
    <mergeCell ref="B3676:E3676"/>
    <mergeCell ref="B3686:E3686"/>
    <mergeCell ref="B3693:F3693"/>
    <mergeCell ref="B3696:I3696"/>
    <mergeCell ref="B3700:F3700"/>
    <mergeCell ref="B3706:F3706"/>
    <mergeCell ref="B3776:I3776"/>
    <mergeCell ref="G3782:J3782"/>
    <mergeCell ref="H3783:J3783"/>
    <mergeCell ref="D3788:I3788"/>
    <mergeCell ref="D3789:I3789"/>
    <mergeCell ref="B3791:C3792"/>
    <mergeCell ref="D3791:D3792"/>
    <mergeCell ref="E3791:E3792"/>
    <mergeCell ref="B3768:F3768"/>
    <mergeCell ref="H3768:I3768"/>
    <mergeCell ref="B3769:F3769"/>
    <mergeCell ref="H3769:I3769"/>
    <mergeCell ref="B3772:I3772"/>
    <mergeCell ref="B3774:I3774"/>
    <mergeCell ref="B3737:E3737"/>
    <mergeCell ref="B3747:E3747"/>
    <mergeCell ref="B3754:F3754"/>
    <mergeCell ref="B3757:I3757"/>
    <mergeCell ref="B3761:F3761"/>
    <mergeCell ref="B3767:F3767"/>
    <mergeCell ref="B3837:I3837"/>
    <mergeCell ref="G3843:J3843"/>
    <mergeCell ref="H3844:J3844"/>
    <mergeCell ref="D3849:I3849"/>
    <mergeCell ref="D3850:I3850"/>
    <mergeCell ref="B3852:C3853"/>
    <mergeCell ref="D3852:D3853"/>
    <mergeCell ref="E3852:E3853"/>
    <mergeCell ref="B3829:F3829"/>
    <mergeCell ref="H3829:I3829"/>
    <mergeCell ref="B3830:F3830"/>
    <mergeCell ref="H3830:I3830"/>
    <mergeCell ref="B3833:I3833"/>
    <mergeCell ref="B3835:I3835"/>
    <mergeCell ref="B3798:E3798"/>
    <mergeCell ref="B3808:E3808"/>
    <mergeCell ref="B3815:F3815"/>
    <mergeCell ref="B3818:I3818"/>
    <mergeCell ref="B3822:F3822"/>
    <mergeCell ref="B3828:F3828"/>
    <mergeCell ref="B3899:I3899"/>
    <mergeCell ref="G3905:J3905"/>
    <mergeCell ref="H3906:J3906"/>
    <mergeCell ref="D3911:I3911"/>
    <mergeCell ref="D3912:I3912"/>
    <mergeCell ref="B3914:C3915"/>
    <mergeCell ref="D3914:D3915"/>
    <mergeCell ref="E3914:E3915"/>
    <mergeCell ref="B3891:F3891"/>
    <mergeCell ref="H3891:I3891"/>
    <mergeCell ref="B3892:F3892"/>
    <mergeCell ref="H3892:I3892"/>
    <mergeCell ref="B3895:I3895"/>
    <mergeCell ref="B3897:I3897"/>
    <mergeCell ref="B3859:E3859"/>
    <mergeCell ref="B3869:E3869"/>
    <mergeCell ref="B3876:F3876"/>
    <mergeCell ref="B3879:I3879"/>
    <mergeCell ref="B3883:F3883"/>
    <mergeCell ref="B3890:F3890"/>
    <mergeCell ref="B3961:I3961"/>
    <mergeCell ref="G3967:J3967"/>
    <mergeCell ref="H3968:J3968"/>
    <mergeCell ref="D3973:I3973"/>
    <mergeCell ref="D3974:I3974"/>
    <mergeCell ref="B3976:C3977"/>
    <mergeCell ref="D3976:D3977"/>
    <mergeCell ref="E3976:E3977"/>
    <mergeCell ref="B3953:F3953"/>
    <mergeCell ref="H3953:I3953"/>
    <mergeCell ref="B3954:F3954"/>
    <mergeCell ref="H3954:I3954"/>
    <mergeCell ref="B3957:I3957"/>
    <mergeCell ref="B3959:I3959"/>
    <mergeCell ref="B3921:E3921"/>
    <mergeCell ref="B3931:E3931"/>
    <mergeCell ref="B3938:F3938"/>
    <mergeCell ref="B3941:I3941"/>
    <mergeCell ref="B3945:F3945"/>
    <mergeCell ref="B3952:F3952"/>
    <mergeCell ref="B4023:I4023"/>
    <mergeCell ref="G4029:J4029"/>
    <mergeCell ref="H4030:J4030"/>
    <mergeCell ref="D4035:I4035"/>
    <mergeCell ref="D4036:I4036"/>
    <mergeCell ref="B4038:C4039"/>
    <mergeCell ref="D4038:D4039"/>
    <mergeCell ref="E4038:E4039"/>
    <mergeCell ref="B4015:F4015"/>
    <mergeCell ref="H4015:I4015"/>
    <mergeCell ref="B4016:F4016"/>
    <mergeCell ref="H4016:I4016"/>
    <mergeCell ref="B4019:I4019"/>
    <mergeCell ref="B4021:I4021"/>
    <mergeCell ref="B3983:E3983"/>
    <mergeCell ref="B3993:E3993"/>
    <mergeCell ref="B4000:F4000"/>
    <mergeCell ref="B4003:I4003"/>
    <mergeCell ref="B4007:F4007"/>
    <mergeCell ref="B4014:F4014"/>
    <mergeCell ref="B4086:I4086"/>
    <mergeCell ref="G4092:J4092"/>
    <mergeCell ref="H4093:J4093"/>
    <mergeCell ref="D4098:I4098"/>
    <mergeCell ref="D4099:I4099"/>
    <mergeCell ref="B4101:C4102"/>
    <mergeCell ref="D4101:D4102"/>
    <mergeCell ref="E4101:E4102"/>
    <mergeCell ref="B4078:F4078"/>
    <mergeCell ref="H4078:I4078"/>
    <mergeCell ref="B4079:F4079"/>
    <mergeCell ref="H4079:I4079"/>
    <mergeCell ref="B4082:I4082"/>
    <mergeCell ref="B4084:I4084"/>
    <mergeCell ref="B4045:E4045"/>
    <mergeCell ref="B4055:E4055"/>
    <mergeCell ref="B4062:F4062"/>
    <mergeCell ref="B4065:I4065"/>
    <mergeCell ref="B4069:F4069"/>
    <mergeCell ref="B4077:F4077"/>
    <mergeCell ref="B4148:I4148"/>
    <mergeCell ref="G4154:J4154"/>
    <mergeCell ref="H4155:J4155"/>
    <mergeCell ref="D4160:I4160"/>
    <mergeCell ref="D4161:I4161"/>
    <mergeCell ref="B4163:C4164"/>
    <mergeCell ref="D4163:D4164"/>
    <mergeCell ref="E4163:E4164"/>
    <mergeCell ref="B4140:F4140"/>
    <mergeCell ref="H4140:I4140"/>
    <mergeCell ref="B4141:F4141"/>
    <mergeCell ref="H4141:I4141"/>
    <mergeCell ref="B4144:I4144"/>
    <mergeCell ref="B4146:I4146"/>
    <mergeCell ref="B4108:E4108"/>
    <mergeCell ref="B4118:E4118"/>
    <mergeCell ref="B4125:F4125"/>
    <mergeCell ref="B4128:I4128"/>
    <mergeCell ref="B4132:F4132"/>
    <mergeCell ref="B4139:F4139"/>
    <mergeCell ref="B4216:I4216"/>
    <mergeCell ref="G4222:J4222"/>
    <mergeCell ref="H4223:J4223"/>
    <mergeCell ref="D4228:I4228"/>
    <mergeCell ref="D4229:I4229"/>
    <mergeCell ref="B4231:C4232"/>
    <mergeCell ref="D4231:D4232"/>
    <mergeCell ref="E4231:E4232"/>
    <mergeCell ref="B4208:F4208"/>
    <mergeCell ref="H4208:I4208"/>
    <mergeCell ref="B4209:F4209"/>
    <mergeCell ref="H4209:I4209"/>
    <mergeCell ref="B4212:I4212"/>
    <mergeCell ref="B4214:I4214"/>
    <mergeCell ref="B4170:E4170"/>
    <mergeCell ref="B4180:E4180"/>
    <mergeCell ref="B4187:F4187"/>
    <mergeCell ref="B4190:I4190"/>
    <mergeCell ref="B4194:F4194"/>
    <mergeCell ref="B4207:F4207"/>
    <mergeCell ref="B4284:I4284"/>
    <mergeCell ref="G4290:J4290"/>
    <mergeCell ref="H4291:J4291"/>
    <mergeCell ref="D4296:I4296"/>
    <mergeCell ref="D4297:I4297"/>
    <mergeCell ref="B4299:C4300"/>
    <mergeCell ref="D4299:D4300"/>
    <mergeCell ref="E4299:E4300"/>
    <mergeCell ref="B4276:F4276"/>
    <mergeCell ref="H4276:I4276"/>
    <mergeCell ref="B4277:F4277"/>
    <mergeCell ref="H4277:I4277"/>
    <mergeCell ref="B4280:I4280"/>
    <mergeCell ref="B4282:I4282"/>
    <mergeCell ref="B4238:E4238"/>
    <mergeCell ref="B4248:E4248"/>
    <mergeCell ref="B4255:F4255"/>
    <mergeCell ref="B4258:I4258"/>
    <mergeCell ref="B4262:F4262"/>
    <mergeCell ref="B4275:F4275"/>
    <mergeCell ref="B4352:I4352"/>
    <mergeCell ref="G4358:J4358"/>
    <mergeCell ref="H4359:J4359"/>
    <mergeCell ref="D4364:I4364"/>
    <mergeCell ref="D4365:I4365"/>
    <mergeCell ref="B4367:C4368"/>
    <mergeCell ref="D4367:D4368"/>
    <mergeCell ref="E4367:E4368"/>
    <mergeCell ref="B4344:F4344"/>
    <mergeCell ref="H4344:I4344"/>
    <mergeCell ref="B4345:F4345"/>
    <mergeCell ref="H4345:I4345"/>
    <mergeCell ref="B4348:I4348"/>
    <mergeCell ref="B4350:I4350"/>
    <mergeCell ref="B4306:E4306"/>
    <mergeCell ref="B4316:E4316"/>
    <mergeCell ref="B4323:F4323"/>
    <mergeCell ref="B4326:I4326"/>
    <mergeCell ref="B4330:F4330"/>
    <mergeCell ref="B4343:F4343"/>
    <mergeCell ref="B4413:I4413"/>
    <mergeCell ref="B4415:I4415"/>
    <mergeCell ref="G4421:J4421"/>
    <mergeCell ref="H4422:J4422"/>
    <mergeCell ref="D4427:I4427"/>
    <mergeCell ref="D4428:I4428"/>
    <mergeCell ref="B4406:F4406"/>
    <mergeCell ref="B4407:F4407"/>
    <mergeCell ref="H4407:I4407"/>
    <mergeCell ref="B4408:F4408"/>
    <mergeCell ref="H4408:I4408"/>
    <mergeCell ref="B4411:I4411"/>
    <mergeCell ref="B4374:E4374"/>
    <mergeCell ref="B4384:E4384"/>
    <mergeCell ref="B4391:F4391"/>
    <mergeCell ref="B4394:I4394"/>
    <mergeCell ref="B4398:F4398"/>
    <mergeCell ref="B4399:F4399"/>
    <mergeCell ref="B4474:I4474"/>
    <mergeCell ref="B4476:I4476"/>
    <mergeCell ref="B4478:I4478"/>
    <mergeCell ref="G4484:J4484"/>
    <mergeCell ref="H4485:J4485"/>
    <mergeCell ref="D4490:I4490"/>
    <mergeCell ref="B4457:I4457"/>
    <mergeCell ref="B4461:F4461"/>
    <mergeCell ref="B4469:F4469"/>
    <mergeCell ref="B4470:F4470"/>
    <mergeCell ref="H4470:I4470"/>
    <mergeCell ref="B4471:F4471"/>
    <mergeCell ref="H4471:I4471"/>
    <mergeCell ref="B4430:C4431"/>
    <mergeCell ref="D4430:D4431"/>
    <mergeCell ref="E4430:E4431"/>
    <mergeCell ref="B4437:E4437"/>
    <mergeCell ref="B4447:E4447"/>
    <mergeCell ref="B4454:F4454"/>
    <mergeCell ref="B4534:F4534"/>
    <mergeCell ref="H4534:I4534"/>
    <mergeCell ref="B4537:I4537"/>
    <mergeCell ref="B4539:I4539"/>
    <mergeCell ref="B4541:I4541"/>
    <mergeCell ref="G4547:J4547"/>
    <mergeCell ref="B4517:F4517"/>
    <mergeCell ref="B4520:I4520"/>
    <mergeCell ref="B4524:F4524"/>
    <mergeCell ref="B4532:F4532"/>
    <mergeCell ref="B4533:F4533"/>
    <mergeCell ref="H4533:I4533"/>
    <mergeCell ref="D4491:I4491"/>
    <mergeCell ref="B4493:C4494"/>
    <mergeCell ref="D4493:D4494"/>
    <mergeCell ref="E4493:E4494"/>
    <mergeCell ref="B4500:E4500"/>
    <mergeCell ref="B4510:E4510"/>
    <mergeCell ref="B4596:F4596"/>
    <mergeCell ref="H4596:I4596"/>
    <mergeCell ref="B4597:F4597"/>
    <mergeCell ref="H4597:I4597"/>
    <mergeCell ref="B4600:I4600"/>
    <mergeCell ref="B4602:I4602"/>
    <mergeCell ref="B4563:E4563"/>
    <mergeCell ref="B4573:E4573"/>
    <mergeCell ref="B4580:F4580"/>
    <mergeCell ref="B4583:I4583"/>
    <mergeCell ref="B4587:F4587"/>
    <mergeCell ref="B4595:F4595"/>
    <mergeCell ref="H4548:J4548"/>
    <mergeCell ref="D4553:I4553"/>
    <mergeCell ref="D4554:I4554"/>
    <mergeCell ref="B4556:C4557"/>
    <mergeCell ref="D4556:D4557"/>
    <mergeCell ref="E4556:E4557"/>
    <mergeCell ref="B4659:F4659"/>
    <mergeCell ref="H4659:I4659"/>
    <mergeCell ref="B4660:F4660"/>
    <mergeCell ref="H4660:I4660"/>
    <mergeCell ref="B4663:I4663"/>
    <mergeCell ref="B4665:I4665"/>
    <mergeCell ref="B4626:E4626"/>
    <mergeCell ref="B4636:E4636"/>
    <mergeCell ref="B4643:F4643"/>
    <mergeCell ref="B4646:I4646"/>
    <mergeCell ref="B4650:F4650"/>
    <mergeCell ref="B4658:F4658"/>
    <mergeCell ref="B4604:I4604"/>
    <mergeCell ref="G4610:J4610"/>
    <mergeCell ref="H4611:J4611"/>
    <mergeCell ref="D4616:I4616"/>
    <mergeCell ref="D4617:I4617"/>
    <mergeCell ref="B4619:C4620"/>
    <mergeCell ref="D4619:D4620"/>
    <mergeCell ref="E4619:E4620"/>
    <mergeCell ref="B4724:F4724"/>
    <mergeCell ref="H4724:I4724"/>
    <mergeCell ref="B4725:F4725"/>
    <mergeCell ref="H4725:I4725"/>
    <mergeCell ref="B4728:I4728"/>
    <mergeCell ref="B4730:I4730"/>
    <mergeCell ref="B4689:E4689"/>
    <mergeCell ref="B4699:E4699"/>
    <mergeCell ref="B4706:F4706"/>
    <mergeCell ref="B4709:I4709"/>
    <mergeCell ref="B4713:F4713"/>
    <mergeCell ref="B4723:F4723"/>
    <mergeCell ref="B4667:I4667"/>
    <mergeCell ref="G4673:J4673"/>
    <mergeCell ref="H4674:J4674"/>
    <mergeCell ref="D4679:I4679"/>
    <mergeCell ref="D4680:I4680"/>
    <mergeCell ref="B4682:C4683"/>
    <mergeCell ref="D4682:D4683"/>
    <mergeCell ref="E4682:E4683"/>
    <mergeCell ref="B4788:F4788"/>
    <mergeCell ref="H4788:I4788"/>
    <mergeCell ref="B4789:F4789"/>
    <mergeCell ref="H4789:I4789"/>
    <mergeCell ref="B4792:I4792"/>
    <mergeCell ref="B4794:I4794"/>
    <mergeCell ref="B4754:E4754"/>
    <mergeCell ref="B4764:E4764"/>
    <mergeCell ref="B4771:F4771"/>
    <mergeCell ref="B4774:I4774"/>
    <mergeCell ref="B4778:F4778"/>
    <mergeCell ref="B4787:F4787"/>
    <mergeCell ref="B4732:I4732"/>
    <mergeCell ref="G4738:J4738"/>
    <mergeCell ref="H4739:J4739"/>
    <mergeCell ref="D4744:I4744"/>
    <mergeCell ref="D4745:I4745"/>
    <mergeCell ref="B4747:C4748"/>
    <mergeCell ref="D4747:D4748"/>
    <mergeCell ref="E4747:E4748"/>
    <mergeCell ref="B4852:F4852"/>
    <mergeCell ref="H4852:I4852"/>
    <mergeCell ref="B4853:F4853"/>
    <mergeCell ref="H4853:I4853"/>
    <mergeCell ref="B4856:I4856"/>
    <mergeCell ref="B4858:I4858"/>
    <mergeCell ref="B4818:E4818"/>
    <mergeCell ref="B4828:E4828"/>
    <mergeCell ref="B4835:F4835"/>
    <mergeCell ref="B4838:I4838"/>
    <mergeCell ref="B4842:F4842"/>
    <mergeCell ref="B4851:F4851"/>
    <mergeCell ref="B4796:I4796"/>
    <mergeCell ref="G4802:J4802"/>
    <mergeCell ref="H4803:J4803"/>
    <mergeCell ref="D4808:I4808"/>
    <mergeCell ref="D4809:I4809"/>
    <mergeCell ref="B4811:C4812"/>
    <mergeCell ref="D4811:D4812"/>
    <mergeCell ref="E4811:E4812"/>
    <mergeCell ref="B4916:F4916"/>
    <mergeCell ref="H4916:I4916"/>
    <mergeCell ref="B4917:F4917"/>
    <mergeCell ref="H4917:I4917"/>
    <mergeCell ref="B4920:I4920"/>
    <mergeCell ref="B4922:I4922"/>
    <mergeCell ref="B4882:E4882"/>
    <mergeCell ref="B4892:E4892"/>
    <mergeCell ref="B4899:F4899"/>
    <mergeCell ref="B4902:I4902"/>
    <mergeCell ref="B4906:F4906"/>
    <mergeCell ref="B4915:F4915"/>
    <mergeCell ref="B4860:I4860"/>
    <mergeCell ref="G4866:J4866"/>
    <mergeCell ref="H4867:J4867"/>
    <mergeCell ref="D4872:I4872"/>
    <mergeCell ref="D4873:I4873"/>
    <mergeCell ref="B4875:C4876"/>
    <mergeCell ref="D4875:D4876"/>
    <mergeCell ref="E4875:E4876"/>
    <mergeCell ref="B4980:F4980"/>
    <mergeCell ref="H4980:I4980"/>
    <mergeCell ref="B4981:F4981"/>
    <mergeCell ref="H4981:I4981"/>
    <mergeCell ref="B4984:I4984"/>
    <mergeCell ref="B4986:I4986"/>
    <mergeCell ref="B4946:E4946"/>
    <mergeCell ref="B4956:E4956"/>
    <mergeCell ref="B4963:F4963"/>
    <mergeCell ref="B4966:I4966"/>
    <mergeCell ref="B4970:F4970"/>
    <mergeCell ref="B4979:F4979"/>
    <mergeCell ref="B4924:I4924"/>
    <mergeCell ref="G4930:J4930"/>
    <mergeCell ref="H4931:J4931"/>
    <mergeCell ref="D4936:I4936"/>
    <mergeCell ref="D4937:I4937"/>
    <mergeCell ref="B4939:C4940"/>
    <mergeCell ref="D4939:D4940"/>
    <mergeCell ref="E4939:E4940"/>
    <mergeCell ref="B5044:F5044"/>
    <mergeCell ref="H5044:I5044"/>
    <mergeCell ref="B5045:F5045"/>
    <mergeCell ref="H5045:I5045"/>
    <mergeCell ref="B5048:I5048"/>
    <mergeCell ref="B5050:I5050"/>
    <mergeCell ref="B5010:E5010"/>
    <mergeCell ref="B5020:E5020"/>
    <mergeCell ref="B5027:F5027"/>
    <mergeCell ref="B5030:I5030"/>
    <mergeCell ref="B5034:F5034"/>
    <mergeCell ref="B5043:F5043"/>
    <mergeCell ref="B4988:I4988"/>
    <mergeCell ref="G4994:J4994"/>
    <mergeCell ref="H4995:J4995"/>
    <mergeCell ref="D5000:I5000"/>
    <mergeCell ref="D5001:I5001"/>
    <mergeCell ref="B5003:C5004"/>
    <mergeCell ref="D5003:D5004"/>
    <mergeCell ref="E5003:E5004"/>
    <mergeCell ref="B5108:F5108"/>
    <mergeCell ref="H5108:I5108"/>
    <mergeCell ref="B5109:F5109"/>
    <mergeCell ref="H5109:I5109"/>
    <mergeCell ref="B5112:I5112"/>
    <mergeCell ref="B5114:I5114"/>
    <mergeCell ref="B5074:E5074"/>
    <mergeCell ref="B5084:E5084"/>
    <mergeCell ref="B5091:F5091"/>
    <mergeCell ref="B5094:I5094"/>
    <mergeCell ref="B5098:F5098"/>
    <mergeCell ref="B5107:F5107"/>
    <mergeCell ref="B5052:I5052"/>
    <mergeCell ref="G5058:J5058"/>
    <mergeCell ref="H5059:J5059"/>
    <mergeCell ref="D5064:I5064"/>
    <mergeCell ref="D5065:I5065"/>
    <mergeCell ref="B5067:C5068"/>
    <mergeCell ref="D5067:D5068"/>
    <mergeCell ref="E5067:E5068"/>
    <mergeCell ref="B5172:F5172"/>
    <mergeCell ref="H5172:I5172"/>
    <mergeCell ref="B5173:F5173"/>
    <mergeCell ref="H5173:I5173"/>
    <mergeCell ref="B5176:I5176"/>
    <mergeCell ref="B5178:I5178"/>
    <mergeCell ref="B5138:E5138"/>
    <mergeCell ref="B5148:E5148"/>
    <mergeCell ref="B5155:F5155"/>
    <mergeCell ref="B5158:I5158"/>
    <mergeCell ref="B5162:F5162"/>
    <mergeCell ref="B5171:F5171"/>
    <mergeCell ref="B5116:I5116"/>
    <mergeCell ref="G5122:J5122"/>
    <mergeCell ref="H5123:J5123"/>
    <mergeCell ref="D5128:I5128"/>
    <mergeCell ref="D5129:I5129"/>
    <mergeCell ref="B5131:C5132"/>
    <mergeCell ref="D5131:D5132"/>
    <mergeCell ref="E5131:E5132"/>
    <mergeCell ref="B5236:F5236"/>
    <mergeCell ref="H5236:I5236"/>
    <mergeCell ref="B5237:F5237"/>
    <mergeCell ref="H5237:I5237"/>
    <mergeCell ref="B5240:I5240"/>
    <mergeCell ref="B5242:I5242"/>
    <mergeCell ref="B5202:E5202"/>
    <mergeCell ref="B5212:E5212"/>
    <mergeCell ref="B5219:F5219"/>
    <mergeCell ref="B5222:I5222"/>
    <mergeCell ref="B5226:F5226"/>
    <mergeCell ref="B5235:F5235"/>
    <mergeCell ref="B5180:I5180"/>
    <mergeCell ref="G5186:J5186"/>
    <mergeCell ref="H5187:J5187"/>
    <mergeCell ref="D5192:I5192"/>
    <mergeCell ref="D5193:I5193"/>
    <mergeCell ref="B5195:C5196"/>
    <mergeCell ref="D5195:D5196"/>
    <mergeCell ref="E5195:E5196"/>
    <mergeCell ref="B5300:F5300"/>
    <mergeCell ref="H5300:I5300"/>
    <mergeCell ref="B5301:F5301"/>
    <mergeCell ref="H5301:I5301"/>
    <mergeCell ref="B5304:I5304"/>
    <mergeCell ref="B5306:I5306"/>
    <mergeCell ref="B5266:E5266"/>
    <mergeCell ref="B5276:E5276"/>
    <mergeCell ref="B5283:F5283"/>
    <mergeCell ref="B5286:I5286"/>
    <mergeCell ref="B5290:F5290"/>
    <mergeCell ref="B5299:F5299"/>
    <mergeCell ref="B5244:I5244"/>
    <mergeCell ref="G5250:J5250"/>
    <mergeCell ref="H5251:J5251"/>
    <mergeCell ref="D5256:I5256"/>
    <mergeCell ref="D5257:I5257"/>
    <mergeCell ref="B5259:C5260"/>
    <mergeCell ref="D5259:D5260"/>
    <mergeCell ref="E5259:E5260"/>
    <mergeCell ref="B5364:F5364"/>
    <mergeCell ref="H5364:I5364"/>
    <mergeCell ref="B5365:F5365"/>
    <mergeCell ref="H5365:I5365"/>
    <mergeCell ref="B5368:I5368"/>
    <mergeCell ref="B5370:I5370"/>
    <mergeCell ref="B5330:E5330"/>
    <mergeCell ref="B5340:E5340"/>
    <mergeCell ref="B5347:F5347"/>
    <mergeCell ref="B5350:I5350"/>
    <mergeCell ref="B5354:F5354"/>
    <mergeCell ref="B5363:F5363"/>
    <mergeCell ref="B5308:I5308"/>
    <mergeCell ref="G5314:J5314"/>
    <mergeCell ref="H5315:J5315"/>
    <mergeCell ref="D5320:I5320"/>
    <mergeCell ref="D5321:I5321"/>
    <mergeCell ref="B5323:C5324"/>
    <mergeCell ref="D5323:D5324"/>
    <mergeCell ref="E5323:E5324"/>
    <mergeCell ref="B5428:F5428"/>
    <mergeCell ref="H5428:I5428"/>
    <mergeCell ref="B5429:F5429"/>
    <mergeCell ref="H5429:I5429"/>
    <mergeCell ref="B5432:I5432"/>
    <mergeCell ref="B5434:I5434"/>
    <mergeCell ref="B5394:E5394"/>
    <mergeCell ref="B5404:E5404"/>
    <mergeCell ref="B5411:F5411"/>
    <mergeCell ref="B5414:I5414"/>
    <mergeCell ref="B5418:F5418"/>
    <mergeCell ref="B5427:F5427"/>
    <mergeCell ref="B5372:I5372"/>
    <mergeCell ref="G5378:J5378"/>
    <mergeCell ref="H5379:J5379"/>
    <mergeCell ref="D5384:I5384"/>
    <mergeCell ref="D5385:I5385"/>
    <mergeCell ref="B5387:C5388"/>
    <mergeCell ref="D5387:D5388"/>
    <mergeCell ref="E5387:E5388"/>
    <mergeCell ref="B5492:F5492"/>
    <mergeCell ref="H5492:I5492"/>
    <mergeCell ref="B5493:F5493"/>
    <mergeCell ref="H5493:I5493"/>
    <mergeCell ref="B5496:I5496"/>
    <mergeCell ref="B5498:I5498"/>
    <mergeCell ref="B5458:E5458"/>
    <mergeCell ref="B5468:E5468"/>
    <mergeCell ref="B5475:F5475"/>
    <mergeCell ref="B5478:I5478"/>
    <mergeCell ref="B5482:F5482"/>
    <mergeCell ref="B5491:F5491"/>
    <mergeCell ref="B5436:I5436"/>
    <mergeCell ref="G5442:J5442"/>
    <mergeCell ref="H5443:J5443"/>
    <mergeCell ref="D5448:I5448"/>
    <mergeCell ref="D5449:I5449"/>
    <mergeCell ref="B5451:C5452"/>
    <mergeCell ref="D5451:D5452"/>
    <mergeCell ref="E5451:E5452"/>
    <mergeCell ref="B5556:F5556"/>
    <mergeCell ref="H5556:I5556"/>
    <mergeCell ref="B5557:F5557"/>
    <mergeCell ref="H5557:I5557"/>
    <mergeCell ref="B5560:I5560"/>
    <mergeCell ref="B5562:I5562"/>
    <mergeCell ref="B5522:E5522"/>
    <mergeCell ref="B5532:E5532"/>
    <mergeCell ref="B5539:F5539"/>
    <mergeCell ref="B5542:I5542"/>
    <mergeCell ref="B5546:F5546"/>
    <mergeCell ref="B5555:F5555"/>
    <mergeCell ref="B5500:I5500"/>
    <mergeCell ref="G5506:J5506"/>
    <mergeCell ref="H5507:J5507"/>
    <mergeCell ref="D5512:I5512"/>
    <mergeCell ref="D5513:I5513"/>
    <mergeCell ref="B5515:C5516"/>
    <mergeCell ref="D5515:D5516"/>
    <mergeCell ref="E5515:E5516"/>
    <mergeCell ref="B5620:F5620"/>
    <mergeCell ref="H5620:I5620"/>
    <mergeCell ref="B5621:F5621"/>
    <mergeCell ref="H5621:I5621"/>
    <mergeCell ref="B5624:I5624"/>
    <mergeCell ref="B5626:I5626"/>
    <mergeCell ref="B5586:E5586"/>
    <mergeCell ref="B5596:E5596"/>
    <mergeCell ref="B5603:F5603"/>
    <mergeCell ref="B5606:I5606"/>
    <mergeCell ref="B5610:F5610"/>
    <mergeCell ref="B5619:F5619"/>
    <mergeCell ref="B5564:I5564"/>
    <mergeCell ref="G5570:J5570"/>
    <mergeCell ref="H5571:J5571"/>
    <mergeCell ref="D5576:I5576"/>
    <mergeCell ref="D5577:I5577"/>
    <mergeCell ref="B5579:C5580"/>
    <mergeCell ref="D5579:D5580"/>
    <mergeCell ref="E5579:E5580"/>
    <mergeCell ref="B5684:F5684"/>
    <mergeCell ref="H5684:I5684"/>
    <mergeCell ref="B5685:F5685"/>
    <mergeCell ref="H5685:I5685"/>
    <mergeCell ref="B5688:I5688"/>
    <mergeCell ref="B5690:I5690"/>
    <mergeCell ref="B5650:E5650"/>
    <mergeCell ref="B5660:E5660"/>
    <mergeCell ref="B5667:F5667"/>
    <mergeCell ref="B5670:I5670"/>
    <mergeCell ref="B5674:F5674"/>
    <mergeCell ref="B5683:F5683"/>
    <mergeCell ref="B5628:I5628"/>
    <mergeCell ref="G5634:J5634"/>
    <mergeCell ref="H5635:J5635"/>
    <mergeCell ref="D5640:I5640"/>
    <mergeCell ref="D5641:I5641"/>
    <mergeCell ref="B5643:C5644"/>
    <mergeCell ref="D5643:D5644"/>
    <mergeCell ref="E5643:E5644"/>
    <mergeCell ref="B5749:F5749"/>
    <mergeCell ref="H5749:I5749"/>
    <mergeCell ref="B5750:F5750"/>
    <mergeCell ref="H5750:I5750"/>
    <mergeCell ref="B5753:I5753"/>
    <mergeCell ref="B5755:I5755"/>
    <mergeCell ref="B5714:E5714"/>
    <mergeCell ref="B5724:E5724"/>
    <mergeCell ref="B5731:F5731"/>
    <mergeCell ref="B5734:I5734"/>
    <mergeCell ref="B5738:F5738"/>
    <mergeCell ref="B5748:F5748"/>
    <mergeCell ref="B5692:I5692"/>
    <mergeCell ref="G5698:J5698"/>
    <mergeCell ref="H5699:J5699"/>
    <mergeCell ref="D5704:I5704"/>
    <mergeCell ref="D5705:I5705"/>
    <mergeCell ref="B5707:C5708"/>
    <mergeCell ref="D5707:D5708"/>
    <mergeCell ref="E5707:E5708"/>
    <mergeCell ref="B5814:F5814"/>
    <mergeCell ref="H5814:I5814"/>
    <mergeCell ref="B5815:F5815"/>
    <mergeCell ref="H5815:I5815"/>
    <mergeCell ref="B5818:I5818"/>
    <mergeCell ref="B5820:I5820"/>
    <mergeCell ref="B5779:E5779"/>
    <mergeCell ref="B5789:E5789"/>
    <mergeCell ref="B5796:F5796"/>
    <mergeCell ref="B5799:I5799"/>
    <mergeCell ref="B5803:F5803"/>
    <mergeCell ref="B5813:F5813"/>
    <mergeCell ref="B5757:I5757"/>
    <mergeCell ref="G5763:J5763"/>
    <mergeCell ref="H5764:J5764"/>
    <mergeCell ref="D5769:I5769"/>
    <mergeCell ref="D5770:I5770"/>
    <mergeCell ref="B5772:C5773"/>
    <mergeCell ref="D5772:D5773"/>
    <mergeCell ref="E5772:E5773"/>
    <mergeCell ref="B5879:F5879"/>
    <mergeCell ref="H5879:I5879"/>
    <mergeCell ref="B5880:F5880"/>
    <mergeCell ref="H5880:I5880"/>
    <mergeCell ref="B5883:I5883"/>
    <mergeCell ref="B5885:I5885"/>
    <mergeCell ref="B5844:E5844"/>
    <mergeCell ref="B5854:E5854"/>
    <mergeCell ref="B5861:F5861"/>
    <mergeCell ref="B5864:I5864"/>
    <mergeCell ref="B5868:F5868"/>
    <mergeCell ref="B5878:F5878"/>
    <mergeCell ref="B5822:I5822"/>
    <mergeCell ref="G5828:J5828"/>
    <mergeCell ref="H5829:J5829"/>
    <mergeCell ref="D5834:I5834"/>
    <mergeCell ref="D5835:I5835"/>
    <mergeCell ref="B5837:C5838"/>
    <mergeCell ref="D5837:D5838"/>
    <mergeCell ref="E5837:E5838"/>
    <mergeCell ref="B5944:F5944"/>
    <mergeCell ref="H5944:I5944"/>
    <mergeCell ref="B5945:F5945"/>
    <mergeCell ref="H5945:I5945"/>
    <mergeCell ref="B5948:I5948"/>
    <mergeCell ref="B5950:I5950"/>
    <mergeCell ref="B5909:E5909"/>
    <mergeCell ref="B5919:E5919"/>
    <mergeCell ref="B5926:F5926"/>
    <mergeCell ref="B5929:I5929"/>
    <mergeCell ref="B5933:F5933"/>
    <mergeCell ref="B5943:F5943"/>
    <mergeCell ref="B5887:I5887"/>
    <mergeCell ref="G5893:J5893"/>
    <mergeCell ref="H5894:J5894"/>
    <mergeCell ref="D5899:I5899"/>
    <mergeCell ref="D5900:I5900"/>
    <mergeCell ref="B5902:C5903"/>
    <mergeCell ref="D5902:D5903"/>
    <mergeCell ref="E5902:E5903"/>
    <mergeCell ref="B6009:F6009"/>
    <mergeCell ref="H6009:I6009"/>
    <mergeCell ref="B6010:F6010"/>
    <mergeCell ref="H6010:I6010"/>
    <mergeCell ref="B6013:I6013"/>
    <mergeCell ref="B6015:I6015"/>
    <mergeCell ref="B5974:E5974"/>
    <mergeCell ref="B5984:E5984"/>
    <mergeCell ref="B5991:F5991"/>
    <mergeCell ref="B5994:I5994"/>
    <mergeCell ref="B5998:F5998"/>
    <mergeCell ref="B6008:F6008"/>
    <mergeCell ref="B5952:I5952"/>
    <mergeCell ref="G5958:J5958"/>
    <mergeCell ref="H5959:J5959"/>
    <mergeCell ref="D5964:I5964"/>
    <mergeCell ref="D5965:I5965"/>
    <mergeCell ref="B5967:C5968"/>
    <mergeCell ref="D5967:D5968"/>
    <mergeCell ref="E5967:E5968"/>
    <mergeCell ref="B6074:F6074"/>
    <mergeCell ref="H6074:I6074"/>
    <mergeCell ref="B6075:F6075"/>
    <mergeCell ref="H6075:I6075"/>
    <mergeCell ref="B6078:I6078"/>
    <mergeCell ref="B6080:I6080"/>
    <mergeCell ref="B6039:E6039"/>
    <mergeCell ref="B6049:E6049"/>
    <mergeCell ref="B6056:F6056"/>
    <mergeCell ref="B6059:I6059"/>
    <mergeCell ref="B6063:F6063"/>
    <mergeCell ref="B6073:F6073"/>
    <mergeCell ref="B6017:I6017"/>
    <mergeCell ref="G6023:J6023"/>
    <mergeCell ref="H6024:J6024"/>
    <mergeCell ref="D6029:I6029"/>
    <mergeCell ref="D6030:I6030"/>
    <mergeCell ref="B6032:C6033"/>
    <mergeCell ref="D6032:D6033"/>
    <mergeCell ref="E6032:E6033"/>
    <mergeCell ref="B6139:F6139"/>
    <mergeCell ref="H6139:I6139"/>
    <mergeCell ref="B6140:F6140"/>
    <mergeCell ref="H6140:I6140"/>
    <mergeCell ref="B6143:I6143"/>
    <mergeCell ref="B6145:I6145"/>
    <mergeCell ref="B6104:E6104"/>
    <mergeCell ref="B6114:E6114"/>
    <mergeCell ref="B6121:F6121"/>
    <mergeCell ref="B6124:I6124"/>
    <mergeCell ref="B6128:F6128"/>
    <mergeCell ref="B6138:F6138"/>
    <mergeCell ref="B6082:I6082"/>
    <mergeCell ref="G6088:J6088"/>
    <mergeCell ref="H6089:J6089"/>
    <mergeCell ref="D6094:I6094"/>
    <mergeCell ref="D6095:I6095"/>
    <mergeCell ref="B6097:C6098"/>
    <mergeCell ref="D6097:D6098"/>
    <mergeCell ref="E6097:E6098"/>
    <mergeCell ref="B6204:F6204"/>
    <mergeCell ref="H6204:I6204"/>
    <mergeCell ref="B6205:F6205"/>
    <mergeCell ref="H6205:I6205"/>
    <mergeCell ref="B6208:I6208"/>
    <mergeCell ref="B6210:I6210"/>
    <mergeCell ref="B6169:E6169"/>
    <mergeCell ref="B6179:E6179"/>
    <mergeCell ref="B6186:F6186"/>
    <mergeCell ref="B6189:I6189"/>
    <mergeCell ref="B6193:F6193"/>
    <mergeCell ref="B6203:F6203"/>
    <mergeCell ref="B6147:I6147"/>
    <mergeCell ref="G6153:J6153"/>
    <mergeCell ref="H6154:J6154"/>
    <mergeCell ref="D6159:I6159"/>
    <mergeCell ref="D6160:I6160"/>
    <mergeCell ref="B6162:C6163"/>
    <mergeCell ref="D6162:D6163"/>
    <mergeCell ref="E6162:E6163"/>
    <mergeCell ref="B6269:F6269"/>
    <mergeCell ref="H6269:I6269"/>
    <mergeCell ref="B6270:F6270"/>
    <mergeCell ref="H6270:I6270"/>
    <mergeCell ref="B6273:I6273"/>
    <mergeCell ref="B6275:I6275"/>
    <mergeCell ref="B6234:E6234"/>
    <mergeCell ref="B6244:E6244"/>
    <mergeCell ref="B6251:F6251"/>
    <mergeCell ref="B6254:I6254"/>
    <mergeCell ref="B6258:F6258"/>
    <mergeCell ref="B6268:F6268"/>
    <mergeCell ref="B6212:I6212"/>
    <mergeCell ref="G6218:J6218"/>
    <mergeCell ref="H6219:J6219"/>
    <mergeCell ref="D6224:I6224"/>
    <mergeCell ref="D6225:I6225"/>
    <mergeCell ref="B6227:C6228"/>
    <mergeCell ref="D6227:D6228"/>
    <mergeCell ref="E6227:E6228"/>
    <mergeCell ref="B6334:F6334"/>
    <mergeCell ref="H6334:I6334"/>
    <mergeCell ref="B6335:F6335"/>
    <mergeCell ref="H6335:I6335"/>
    <mergeCell ref="B6338:I6338"/>
    <mergeCell ref="B6340:I6340"/>
    <mergeCell ref="B6299:E6299"/>
    <mergeCell ref="B6309:E6309"/>
    <mergeCell ref="B6316:F6316"/>
    <mergeCell ref="B6319:I6319"/>
    <mergeCell ref="B6323:F6323"/>
    <mergeCell ref="B6333:F6333"/>
    <mergeCell ref="B6277:I6277"/>
    <mergeCell ref="G6283:J6283"/>
    <mergeCell ref="H6284:J6284"/>
    <mergeCell ref="D6289:I6289"/>
    <mergeCell ref="D6290:I6290"/>
    <mergeCell ref="B6292:C6293"/>
    <mergeCell ref="D6292:D6293"/>
    <mergeCell ref="E6292:E6293"/>
    <mergeCell ref="B6399:F6399"/>
    <mergeCell ref="H6399:I6399"/>
    <mergeCell ref="B6400:F6400"/>
    <mergeCell ref="H6400:I6400"/>
    <mergeCell ref="B6403:I6403"/>
    <mergeCell ref="B6405:I6405"/>
    <mergeCell ref="B6364:E6364"/>
    <mergeCell ref="B6374:E6374"/>
    <mergeCell ref="B6381:F6381"/>
    <mergeCell ref="B6384:I6384"/>
    <mergeCell ref="B6388:F6388"/>
    <mergeCell ref="B6398:F6398"/>
    <mergeCell ref="B6342:I6342"/>
    <mergeCell ref="G6348:J6348"/>
    <mergeCell ref="H6349:J6349"/>
    <mergeCell ref="D6354:I6354"/>
    <mergeCell ref="D6355:I6355"/>
    <mergeCell ref="B6357:C6358"/>
    <mergeCell ref="D6357:D6358"/>
    <mergeCell ref="E6357:E6358"/>
    <mergeCell ref="B6464:F6464"/>
    <mergeCell ref="H6464:I6464"/>
    <mergeCell ref="B6465:F6465"/>
    <mergeCell ref="H6465:I6465"/>
    <mergeCell ref="B6468:I6468"/>
    <mergeCell ref="B6470:I6470"/>
    <mergeCell ref="B6429:E6429"/>
    <mergeCell ref="B6439:E6439"/>
    <mergeCell ref="B6446:F6446"/>
    <mergeCell ref="B6449:I6449"/>
    <mergeCell ref="B6453:F6453"/>
    <mergeCell ref="B6463:F6463"/>
    <mergeCell ref="B6407:I6407"/>
    <mergeCell ref="G6413:J6413"/>
    <mergeCell ref="H6414:J6414"/>
    <mergeCell ref="D6419:I6419"/>
    <mergeCell ref="D6420:I6420"/>
    <mergeCell ref="B6422:C6423"/>
    <mergeCell ref="D6422:D6423"/>
    <mergeCell ref="E6422:E6423"/>
    <mergeCell ref="B6529:F6529"/>
    <mergeCell ref="H6529:I6529"/>
    <mergeCell ref="B6530:F6530"/>
    <mergeCell ref="H6530:I6530"/>
    <mergeCell ref="B6533:I6533"/>
    <mergeCell ref="B6535:I6535"/>
    <mergeCell ref="B6494:E6494"/>
    <mergeCell ref="B6504:E6504"/>
    <mergeCell ref="B6511:F6511"/>
    <mergeCell ref="B6514:I6514"/>
    <mergeCell ref="B6518:F6518"/>
    <mergeCell ref="B6528:F6528"/>
    <mergeCell ref="B6472:I6472"/>
    <mergeCell ref="G6478:J6478"/>
    <mergeCell ref="H6479:J6479"/>
    <mergeCell ref="D6484:I6484"/>
    <mergeCell ref="D6485:I6485"/>
    <mergeCell ref="B6487:C6488"/>
    <mergeCell ref="D6487:D6488"/>
    <mergeCell ref="E6487:E6488"/>
    <mergeCell ref="B6594:F6594"/>
    <mergeCell ref="H6594:I6594"/>
    <mergeCell ref="B6595:F6595"/>
    <mergeCell ref="H6595:I6595"/>
    <mergeCell ref="B6598:I6598"/>
    <mergeCell ref="B6600:I6600"/>
    <mergeCell ref="B6559:E6559"/>
    <mergeCell ref="B6569:E6569"/>
    <mergeCell ref="B6576:F6576"/>
    <mergeCell ref="B6579:I6579"/>
    <mergeCell ref="B6583:F6583"/>
    <mergeCell ref="B6593:F6593"/>
    <mergeCell ref="B6537:I6537"/>
    <mergeCell ref="G6543:J6543"/>
    <mergeCell ref="H6544:J6544"/>
    <mergeCell ref="D6549:I6549"/>
    <mergeCell ref="D6550:I6550"/>
    <mergeCell ref="B6552:C6553"/>
    <mergeCell ref="D6552:D6553"/>
    <mergeCell ref="E6552:E6553"/>
    <mergeCell ref="B6659:F6659"/>
    <mergeCell ref="H6659:I6659"/>
    <mergeCell ref="B6660:F6660"/>
    <mergeCell ref="H6660:I6660"/>
    <mergeCell ref="B6663:I6663"/>
    <mergeCell ref="B6665:I6665"/>
    <mergeCell ref="B6624:E6624"/>
    <mergeCell ref="B6634:E6634"/>
    <mergeCell ref="B6641:F6641"/>
    <mergeCell ref="B6644:I6644"/>
    <mergeCell ref="B6648:F6648"/>
    <mergeCell ref="B6658:F6658"/>
    <mergeCell ref="B6602:I6602"/>
    <mergeCell ref="G6608:J6608"/>
    <mergeCell ref="H6609:J6609"/>
    <mergeCell ref="D6614:I6614"/>
    <mergeCell ref="D6615:I6615"/>
    <mergeCell ref="B6617:C6618"/>
    <mergeCell ref="D6617:D6618"/>
    <mergeCell ref="E6617:E6618"/>
    <mergeCell ref="B6724:F6724"/>
    <mergeCell ref="H6724:I6724"/>
    <mergeCell ref="B6725:F6725"/>
    <mergeCell ref="H6725:I6725"/>
    <mergeCell ref="B6728:I6728"/>
    <mergeCell ref="B6730:I6730"/>
    <mergeCell ref="B6689:E6689"/>
    <mergeCell ref="B6699:E6699"/>
    <mergeCell ref="B6706:F6706"/>
    <mergeCell ref="B6709:I6709"/>
    <mergeCell ref="B6713:F6713"/>
    <mergeCell ref="B6723:F6723"/>
    <mergeCell ref="B6667:I6667"/>
    <mergeCell ref="G6673:J6673"/>
    <mergeCell ref="H6674:J6674"/>
    <mergeCell ref="D6679:I6679"/>
    <mergeCell ref="D6680:I6680"/>
    <mergeCell ref="B6682:C6683"/>
    <mergeCell ref="D6682:D6683"/>
    <mergeCell ref="E6682:E6683"/>
    <mergeCell ref="B6789:F6789"/>
    <mergeCell ref="H6789:I6789"/>
    <mergeCell ref="B6790:F6790"/>
    <mergeCell ref="H6790:I6790"/>
    <mergeCell ref="B6793:I6793"/>
    <mergeCell ref="B6795:I6795"/>
    <mergeCell ref="B6754:E6754"/>
    <mergeCell ref="B6764:E6764"/>
    <mergeCell ref="B6771:F6771"/>
    <mergeCell ref="B6774:I6774"/>
    <mergeCell ref="B6778:F6778"/>
    <mergeCell ref="B6788:F6788"/>
    <mergeCell ref="B6732:I6732"/>
    <mergeCell ref="G6738:J6738"/>
    <mergeCell ref="H6739:J6739"/>
    <mergeCell ref="D6744:I6744"/>
    <mergeCell ref="D6745:I6745"/>
    <mergeCell ref="B6747:C6748"/>
    <mergeCell ref="D6747:D6748"/>
    <mergeCell ref="E6747:E6748"/>
    <mergeCell ref="B6854:F6854"/>
    <mergeCell ref="H6854:I6854"/>
    <mergeCell ref="B6855:F6855"/>
    <mergeCell ref="H6855:I6855"/>
    <mergeCell ref="B6858:I6858"/>
    <mergeCell ref="B6860:I6860"/>
    <mergeCell ref="B6819:E6819"/>
    <mergeCell ref="B6829:E6829"/>
    <mergeCell ref="B6836:F6836"/>
    <mergeCell ref="B6839:I6839"/>
    <mergeCell ref="B6843:F6843"/>
    <mergeCell ref="B6853:F6853"/>
    <mergeCell ref="B6797:I6797"/>
    <mergeCell ref="G6803:J6803"/>
    <mergeCell ref="H6804:J6804"/>
    <mergeCell ref="D6809:I6809"/>
    <mergeCell ref="D6810:I6810"/>
    <mergeCell ref="B6812:C6813"/>
    <mergeCell ref="D6812:D6813"/>
    <mergeCell ref="E6812:E6813"/>
    <mergeCell ref="B6918:F6918"/>
    <mergeCell ref="H6918:I6918"/>
    <mergeCell ref="B6919:F6919"/>
    <mergeCell ref="H6919:I6919"/>
    <mergeCell ref="B6922:I6922"/>
    <mergeCell ref="B6924:I6924"/>
    <mergeCell ref="B6884:E6884"/>
    <mergeCell ref="B6894:E6894"/>
    <mergeCell ref="B6901:F6901"/>
    <mergeCell ref="B6904:I6904"/>
    <mergeCell ref="B6908:F6908"/>
    <mergeCell ref="B6917:F6917"/>
    <mergeCell ref="B6862:I6862"/>
    <mergeCell ref="G6868:J6868"/>
    <mergeCell ref="H6869:J6869"/>
    <mergeCell ref="D6874:I6874"/>
    <mergeCell ref="D6875:I6875"/>
    <mergeCell ref="B6877:C6878"/>
    <mergeCell ref="D6877:D6878"/>
    <mergeCell ref="E6877:E6878"/>
    <mergeCell ref="B6983:F6983"/>
    <mergeCell ref="H6983:I6983"/>
    <mergeCell ref="B6984:F6984"/>
    <mergeCell ref="H6984:I6984"/>
    <mergeCell ref="B6987:I6987"/>
    <mergeCell ref="B6989:I6989"/>
    <mergeCell ref="B6948:E6948"/>
    <mergeCell ref="B6958:E6958"/>
    <mergeCell ref="B6965:F6965"/>
    <mergeCell ref="B6968:I6968"/>
    <mergeCell ref="B6972:F6972"/>
    <mergeCell ref="B6982:F6982"/>
    <mergeCell ref="B6926:I6926"/>
    <mergeCell ref="G6932:J6932"/>
    <mergeCell ref="H6933:J6933"/>
    <mergeCell ref="D6938:I6938"/>
    <mergeCell ref="D6939:I6939"/>
    <mergeCell ref="B6941:C6942"/>
    <mergeCell ref="D6941:D6942"/>
    <mergeCell ref="E6941:E6942"/>
    <mergeCell ref="B7048:F7048"/>
    <mergeCell ref="H7048:I7048"/>
    <mergeCell ref="B7049:F7049"/>
    <mergeCell ref="H7049:I7049"/>
    <mergeCell ref="B7052:I7052"/>
    <mergeCell ref="B7054:I7054"/>
    <mergeCell ref="B7013:E7013"/>
    <mergeCell ref="B7023:E7023"/>
    <mergeCell ref="B7030:F7030"/>
    <mergeCell ref="B7033:I7033"/>
    <mergeCell ref="B7037:F7037"/>
    <mergeCell ref="B7047:F7047"/>
    <mergeCell ref="B6991:I6991"/>
    <mergeCell ref="G6997:J6997"/>
    <mergeCell ref="H6998:J6998"/>
    <mergeCell ref="D7003:I7003"/>
    <mergeCell ref="D7004:I7004"/>
    <mergeCell ref="B7006:C7007"/>
    <mergeCell ref="D7006:D7007"/>
    <mergeCell ref="E7006:E7007"/>
    <mergeCell ref="B7113:F7113"/>
    <mergeCell ref="H7113:I7113"/>
    <mergeCell ref="B7114:F7114"/>
    <mergeCell ref="H7114:I7114"/>
    <mergeCell ref="B7117:I7117"/>
    <mergeCell ref="B7119:I7119"/>
    <mergeCell ref="B7078:E7078"/>
    <mergeCell ref="B7088:E7088"/>
    <mergeCell ref="B7095:F7095"/>
    <mergeCell ref="B7098:I7098"/>
    <mergeCell ref="B7102:F7102"/>
    <mergeCell ref="B7112:F7112"/>
    <mergeCell ref="B7056:I7056"/>
    <mergeCell ref="G7062:J7062"/>
    <mergeCell ref="H7063:J7063"/>
    <mergeCell ref="D7068:I7068"/>
    <mergeCell ref="D7069:I7069"/>
    <mergeCell ref="B7071:C7072"/>
    <mergeCell ref="D7071:D7072"/>
    <mergeCell ref="E7071:E7072"/>
    <mergeCell ref="B7178:F7178"/>
    <mergeCell ref="H7178:I7178"/>
    <mergeCell ref="B7179:F7179"/>
    <mergeCell ref="H7179:I7179"/>
    <mergeCell ref="B7182:I7182"/>
    <mergeCell ref="B7184:I7184"/>
    <mergeCell ref="B7143:E7143"/>
    <mergeCell ref="B7153:E7153"/>
    <mergeCell ref="B7160:F7160"/>
    <mergeCell ref="B7163:I7163"/>
    <mergeCell ref="B7167:F7167"/>
    <mergeCell ref="B7177:F7177"/>
    <mergeCell ref="B7121:I7121"/>
    <mergeCell ref="G7127:J7127"/>
    <mergeCell ref="H7128:J7128"/>
    <mergeCell ref="D7133:I7133"/>
    <mergeCell ref="D7134:I7134"/>
    <mergeCell ref="B7136:C7137"/>
    <mergeCell ref="D7136:D7137"/>
    <mergeCell ref="E7136:E7137"/>
    <mergeCell ref="B7243:F7243"/>
    <mergeCell ref="H7243:I7243"/>
    <mergeCell ref="B7244:F7244"/>
    <mergeCell ref="H7244:I7244"/>
    <mergeCell ref="B7247:I7247"/>
    <mergeCell ref="B7249:I7249"/>
    <mergeCell ref="B7208:E7208"/>
    <mergeCell ref="B7218:E7218"/>
    <mergeCell ref="B7225:F7225"/>
    <mergeCell ref="B7228:I7228"/>
    <mergeCell ref="B7232:F7232"/>
    <mergeCell ref="B7242:F7242"/>
    <mergeCell ref="B7186:I7186"/>
    <mergeCell ref="G7192:J7192"/>
    <mergeCell ref="H7193:J7193"/>
    <mergeCell ref="D7198:I7198"/>
    <mergeCell ref="D7199:I7199"/>
    <mergeCell ref="B7201:C7202"/>
    <mergeCell ref="D7201:D7202"/>
    <mergeCell ref="E7201:E7202"/>
    <mergeCell ref="B7308:F7308"/>
    <mergeCell ref="H7308:I7308"/>
    <mergeCell ref="B7309:F7309"/>
    <mergeCell ref="H7309:I7309"/>
    <mergeCell ref="B7312:I7312"/>
    <mergeCell ref="B7314:I7314"/>
    <mergeCell ref="B7273:E7273"/>
    <mergeCell ref="B7283:E7283"/>
    <mergeCell ref="B7290:F7290"/>
    <mergeCell ref="B7293:I7293"/>
    <mergeCell ref="B7297:F7297"/>
    <mergeCell ref="B7307:F7307"/>
    <mergeCell ref="B7251:I7251"/>
    <mergeCell ref="G7257:J7257"/>
    <mergeCell ref="H7258:J7258"/>
    <mergeCell ref="D7263:I7263"/>
    <mergeCell ref="D7264:I7264"/>
    <mergeCell ref="B7266:C7267"/>
    <mergeCell ref="D7266:D7267"/>
    <mergeCell ref="E7266:E7267"/>
    <mergeCell ref="B7373:F7373"/>
    <mergeCell ref="H7373:I7373"/>
    <mergeCell ref="B7374:F7374"/>
    <mergeCell ref="H7374:I7374"/>
    <mergeCell ref="B7377:I7377"/>
    <mergeCell ref="B7379:I7379"/>
    <mergeCell ref="B7338:E7338"/>
    <mergeCell ref="B7348:E7348"/>
    <mergeCell ref="B7355:F7355"/>
    <mergeCell ref="B7358:I7358"/>
    <mergeCell ref="B7362:F7362"/>
    <mergeCell ref="B7372:F7372"/>
    <mergeCell ref="B7316:I7316"/>
    <mergeCell ref="G7322:J7322"/>
    <mergeCell ref="H7323:J7323"/>
    <mergeCell ref="D7328:I7328"/>
    <mergeCell ref="D7329:I7329"/>
    <mergeCell ref="B7331:C7332"/>
    <mergeCell ref="D7331:D7332"/>
    <mergeCell ref="E7331:E7332"/>
    <mergeCell ref="B7438:F7438"/>
    <mergeCell ref="H7438:I7438"/>
    <mergeCell ref="B7439:F7439"/>
    <mergeCell ref="H7439:I7439"/>
    <mergeCell ref="B7442:I7442"/>
    <mergeCell ref="B7444:I7444"/>
    <mergeCell ref="B7403:E7403"/>
    <mergeCell ref="B7413:E7413"/>
    <mergeCell ref="B7420:F7420"/>
    <mergeCell ref="B7423:I7423"/>
    <mergeCell ref="B7427:F7427"/>
    <mergeCell ref="B7437:F7437"/>
    <mergeCell ref="B7381:I7381"/>
    <mergeCell ref="G7387:J7387"/>
    <mergeCell ref="H7388:J7388"/>
    <mergeCell ref="D7393:I7393"/>
    <mergeCell ref="D7394:I7394"/>
    <mergeCell ref="B7396:C7397"/>
    <mergeCell ref="D7396:D7397"/>
    <mergeCell ref="E7396:E7397"/>
    <mergeCell ref="B7503:F7503"/>
    <mergeCell ref="H7503:I7503"/>
    <mergeCell ref="B7504:F7504"/>
    <mergeCell ref="H7504:I7504"/>
    <mergeCell ref="B7507:I7507"/>
    <mergeCell ref="B7509:I7509"/>
    <mergeCell ref="B7468:E7468"/>
    <mergeCell ref="B7478:E7478"/>
    <mergeCell ref="B7485:F7485"/>
    <mergeCell ref="B7488:I7488"/>
    <mergeCell ref="B7492:F7492"/>
    <mergeCell ref="B7502:F7502"/>
    <mergeCell ref="B7446:I7446"/>
    <mergeCell ref="G7452:J7452"/>
    <mergeCell ref="H7453:J7453"/>
    <mergeCell ref="D7458:I7458"/>
    <mergeCell ref="D7459:I7459"/>
    <mergeCell ref="B7461:C7462"/>
    <mergeCell ref="D7461:D7462"/>
    <mergeCell ref="E7461:E7462"/>
    <mergeCell ref="B7568:F7568"/>
    <mergeCell ref="H7568:I7568"/>
    <mergeCell ref="B7569:F7569"/>
    <mergeCell ref="H7569:I7569"/>
    <mergeCell ref="B7572:I7572"/>
    <mergeCell ref="B7574:I7574"/>
    <mergeCell ref="B7533:E7533"/>
    <mergeCell ref="B7543:E7543"/>
    <mergeCell ref="B7550:F7550"/>
    <mergeCell ref="B7553:I7553"/>
    <mergeCell ref="B7557:F7557"/>
    <mergeCell ref="B7567:F7567"/>
    <mergeCell ref="B7511:I7511"/>
    <mergeCell ref="G7517:J7517"/>
    <mergeCell ref="H7518:J7518"/>
    <mergeCell ref="D7523:I7523"/>
    <mergeCell ref="D7524:I7524"/>
    <mergeCell ref="B7526:C7527"/>
    <mergeCell ref="D7526:D7527"/>
    <mergeCell ref="E7526:E7527"/>
    <mergeCell ref="B7633:F7633"/>
    <mergeCell ref="H7633:I7633"/>
    <mergeCell ref="B7634:F7634"/>
    <mergeCell ref="H7634:I7634"/>
    <mergeCell ref="B7637:I7637"/>
    <mergeCell ref="B7639:I7639"/>
    <mergeCell ref="B7598:E7598"/>
    <mergeCell ref="B7608:E7608"/>
    <mergeCell ref="B7615:F7615"/>
    <mergeCell ref="B7618:I7618"/>
    <mergeCell ref="B7622:F7622"/>
    <mergeCell ref="B7632:F7632"/>
    <mergeCell ref="B7576:I7576"/>
    <mergeCell ref="G7582:J7582"/>
    <mergeCell ref="H7583:J7583"/>
    <mergeCell ref="D7588:I7588"/>
    <mergeCell ref="D7589:I7589"/>
    <mergeCell ref="B7591:C7592"/>
    <mergeCell ref="D7591:D7592"/>
    <mergeCell ref="E7591:E7592"/>
    <mergeCell ref="B7698:F7698"/>
    <mergeCell ref="H7698:I7698"/>
    <mergeCell ref="B7699:F7699"/>
    <mergeCell ref="H7699:I7699"/>
    <mergeCell ref="B7702:I7702"/>
    <mergeCell ref="B7704:I7704"/>
    <mergeCell ref="B7663:E7663"/>
    <mergeCell ref="B7673:E7673"/>
    <mergeCell ref="B7680:F7680"/>
    <mergeCell ref="B7683:I7683"/>
    <mergeCell ref="B7687:F7687"/>
    <mergeCell ref="B7697:F7697"/>
    <mergeCell ref="B7641:I7641"/>
    <mergeCell ref="G7647:J7647"/>
    <mergeCell ref="H7648:J7648"/>
    <mergeCell ref="D7653:I7653"/>
    <mergeCell ref="D7654:I7654"/>
    <mergeCell ref="B7656:C7657"/>
    <mergeCell ref="D7656:D7657"/>
    <mergeCell ref="E7656:E7657"/>
    <mergeCell ref="B7763:F7763"/>
    <mergeCell ref="H7763:I7763"/>
    <mergeCell ref="B7764:F7764"/>
    <mergeCell ref="H7764:I7764"/>
    <mergeCell ref="B7767:I7767"/>
    <mergeCell ref="B7769:I7769"/>
    <mergeCell ref="B7728:E7728"/>
    <mergeCell ref="B7738:E7738"/>
    <mergeCell ref="B7745:F7745"/>
    <mergeCell ref="B7748:I7748"/>
    <mergeCell ref="B7752:F7752"/>
    <mergeCell ref="B7762:F7762"/>
    <mergeCell ref="B7706:I7706"/>
    <mergeCell ref="G7712:J7712"/>
    <mergeCell ref="H7713:J7713"/>
    <mergeCell ref="D7718:I7718"/>
    <mergeCell ref="D7719:I7719"/>
    <mergeCell ref="B7721:C7722"/>
    <mergeCell ref="D7721:D7722"/>
    <mergeCell ref="E7721:E7722"/>
    <mergeCell ref="B7828:F7828"/>
    <mergeCell ref="H7828:I7828"/>
    <mergeCell ref="B7829:F7829"/>
    <mergeCell ref="H7829:I7829"/>
    <mergeCell ref="B7832:I7832"/>
    <mergeCell ref="B7834:I7834"/>
    <mergeCell ref="B7793:E7793"/>
    <mergeCell ref="B7803:E7803"/>
    <mergeCell ref="B7810:F7810"/>
    <mergeCell ref="B7813:I7813"/>
    <mergeCell ref="B7817:F7817"/>
    <mergeCell ref="B7827:F7827"/>
    <mergeCell ref="B7771:I7771"/>
    <mergeCell ref="G7777:J7777"/>
    <mergeCell ref="H7778:J7778"/>
    <mergeCell ref="D7783:I7783"/>
    <mergeCell ref="D7784:I7784"/>
    <mergeCell ref="B7786:C7787"/>
    <mergeCell ref="D7786:D7787"/>
    <mergeCell ref="E7786:E7787"/>
    <mergeCell ref="B7893:F7893"/>
    <mergeCell ref="H7893:I7893"/>
    <mergeCell ref="B7894:F7894"/>
    <mergeCell ref="H7894:I7894"/>
    <mergeCell ref="B7897:I7897"/>
    <mergeCell ref="B7899:I7899"/>
    <mergeCell ref="B7858:E7858"/>
    <mergeCell ref="B7868:E7868"/>
    <mergeCell ref="B7875:F7875"/>
    <mergeCell ref="B7878:I7878"/>
    <mergeCell ref="B7882:F7882"/>
    <mergeCell ref="B7892:F7892"/>
    <mergeCell ref="B7836:I7836"/>
    <mergeCell ref="G7842:J7842"/>
    <mergeCell ref="H7843:J7843"/>
    <mergeCell ref="D7848:I7848"/>
    <mergeCell ref="D7849:I7849"/>
    <mergeCell ref="B7851:C7852"/>
    <mergeCell ref="D7851:D7852"/>
    <mergeCell ref="E7851:E7852"/>
    <mergeCell ref="B7958:F7958"/>
    <mergeCell ref="H7958:I7958"/>
    <mergeCell ref="B7959:F7959"/>
    <mergeCell ref="H7959:I7959"/>
    <mergeCell ref="B7962:I7962"/>
    <mergeCell ref="B7964:I7964"/>
    <mergeCell ref="B7923:E7923"/>
    <mergeCell ref="B7933:E7933"/>
    <mergeCell ref="B7940:F7940"/>
    <mergeCell ref="B7943:I7943"/>
    <mergeCell ref="B7947:F7947"/>
    <mergeCell ref="B7957:F7957"/>
    <mergeCell ref="B7901:I7901"/>
    <mergeCell ref="G7907:J7907"/>
    <mergeCell ref="H7908:J7908"/>
    <mergeCell ref="D7913:I7913"/>
    <mergeCell ref="D7914:I7914"/>
    <mergeCell ref="B7916:C7917"/>
    <mergeCell ref="D7916:D7917"/>
    <mergeCell ref="E7916:E7917"/>
    <mergeCell ref="B8023:F8023"/>
    <mergeCell ref="H8023:I8023"/>
    <mergeCell ref="B8024:F8024"/>
    <mergeCell ref="H8024:I8024"/>
    <mergeCell ref="B8027:I8027"/>
    <mergeCell ref="B8029:I8029"/>
    <mergeCell ref="B7988:E7988"/>
    <mergeCell ref="B7998:E7998"/>
    <mergeCell ref="B8005:F8005"/>
    <mergeCell ref="B8008:I8008"/>
    <mergeCell ref="B8012:F8012"/>
    <mergeCell ref="B8022:F8022"/>
    <mergeCell ref="B7966:I7966"/>
    <mergeCell ref="G7972:J7972"/>
    <mergeCell ref="H7973:J7973"/>
    <mergeCell ref="D7978:I7978"/>
    <mergeCell ref="D7979:I7979"/>
    <mergeCell ref="B7981:C7982"/>
    <mergeCell ref="D7981:D7982"/>
    <mergeCell ref="E7981:E7982"/>
    <mergeCell ref="B8085:F8085"/>
    <mergeCell ref="H8085:I8085"/>
    <mergeCell ref="B8086:F8086"/>
    <mergeCell ref="H8086:I8086"/>
    <mergeCell ref="B8089:I8089"/>
    <mergeCell ref="B8091:I8091"/>
    <mergeCell ref="B8053:E8053"/>
    <mergeCell ref="B8063:E8063"/>
    <mergeCell ref="B8070:F8070"/>
    <mergeCell ref="B8073:I8073"/>
    <mergeCell ref="B8077:F8077"/>
    <mergeCell ref="B8084:F8084"/>
    <mergeCell ref="B8031:I8031"/>
    <mergeCell ref="G8037:J8037"/>
    <mergeCell ref="H8038:J8038"/>
    <mergeCell ref="D8043:I8043"/>
    <mergeCell ref="D8044:I8044"/>
    <mergeCell ref="B8046:C8047"/>
    <mergeCell ref="D8046:D8047"/>
    <mergeCell ref="E8046:E8047"/>
    <mergeCell ref="B8149:F8149"/>
    <mergeCell ref="H8149:I8149"/>
    <mergeCell ref="B8150:F8150"/>
    <mergeCell ref="H8150:I8150"/>
    <mergeCell ref="B8153:I8153"/>
    <mergeCell ref="B8155:I8155"/>
    <mergeCell ref="B8115:E8115"/>
    <mergeCell ref="B8125:E8125"/>
    <mergeCell ref="B8132:F8132"/>
    <mergeCell ref="B8135:I8135"/>
    <mergeCell ref="B8139:F8139"/>
    <mergeCell ref="B8148:F8148"/>
    <mergeCell ref="B8093:I8093"/>
    <mergeCell ref="G8099:J8099"/>
    <mergeCell ref="H8100:J8100"/>
    <mergeCell ref="D8105:I8105"/>
    <mergeCell ref="D8106:I8106"/>
    <mergeCell ref="B8108:C8109"/>
    <mergeCell ref="D8108:D8109"/>
    <mergeCell ref="E8108:E8109"/>
    <mergeCell ref="B8213:F8213"/>
    <mergeCell ref="H8213:I8213"/>
    <mergeCell ref="B8214:F8214"/>
    <mergeCell ref="H8214:I8214"/>
    <mergeCell ref="B8217:I8217"/>
    <mergeCell ref="B8219:I8219"/>
    <mergeCell ref="B8179:E8179"/>
    <mergeCell ref="B8189:E8189"/>
    <mergeCell ref="B8196:F8196"/>
    <mergeCell ref="B8199:I8199"/>
    <mergeCell ref="B8203:F8203"/>
    <mergeCell ref="B8212:F8212"/>
    <mergeCell ref="B8157:I8157"/>
    <mergeCell ref="G8163:J8163"/>
    <mergeCell ref="H8164:J8164"/>
    <mergeCell ref="D8169:I8169"/>
    <mergeCell ref="D8170:I8170"/>
    <mergeCell ref="B8172:C8173"/>
    <mergeCell ref="D8172:D8173"/>
    <mergeCell ref="E8172:E8173"/>
    <mergeCell ref="B8277:F8277"/>
    <mergeCell ref="H8277:I8277"/>
    <mergeCell ref="B8278:F8278"/>
    <mergeCell ref="H8278:I8278"/>
    <mergeCell ref="B8281:I8281"/>
    <mergeCell ref="B8283:I8283"/>
    <mergeCell ref="B8243:E8243"/>
    <mergeCell ref="B8253:E8253"/>
    <mergeCell ref="B8260:F8260"/>
    <mergeCell ref="B8263:I8263"/>
    <mergeCell ref="B8267:F8267"/>
    <mergeCell ref="B8276:F8276"/>
    <mergeCell ref="B8221:I8221"/>
    <mergeCell ref="G8227:J8227"/>
    <mergeCell ref="H8228:J8228"/>
    <mergeCell ref="D8233:I8233"/>
    <mergeCell ref="D8234:I8234"/>
    <mergeCell ref="B8236:C8237"/>
    <mergeCell ref="D8236:D8237"/>
    <mergeCell ref="E8236:E8237"/>
    <mergeCell ref="B8341:F8341"/>
    <mergeCell ref="H8341:I8341"/>
    <mergeCell ref="B8342:F8342"/>
    <mergeCell ref="H8342:I8342"/>
    <mergeCell ref="B8345:I8345"/>
    <mergeCell ref="B8347:I8347"/>
    <mergeCell ref="B8307:E8307"/>
    <mergeCell ref="B8317:E8317"/>
    <mergeCell ref="B8324:F8324"/>
    <mergeCell ref="B8327:I8327"/>
    <mergeCell ref="B8331:F8331"/>
    <mergeCell ref="B8340:F8340"/>
    <mergeCell ref="B8285:I8285"/>
    <mergeCell ref="G8291:J8291"/>
    <mergeCell ref="H8292:J8292"/>
    <mergeCell ref="D8297:I8297"/>
    <mergeCell ref="D8298:I8298"/>
    <mergeCell ref="B8300:C8301"/>
    <mergeCell ref="D8300:D8301"/>
    <mergeCell ref="E8300:E8301"/>
    <mergeCell ref="B8405:F8405"/>
    <mergeCell ref="H8405:I8405"/>
    <mergeCell ref="B8406:F8406"/>
    <mergeCell ref="H8406:I8406"/>
    <mergeCell ref="B8409:I8409"/>
    <mergeCell ref="B8411:I8411"/>
    <mergeCell ref="B8371:E8371"/>
    <mergeCell ref="B8381:E8381"/>
    <mergeCell ref="B8388:F8388"/>
    <mergeCell ref="B8391:I8391"/>
    <mergeCell ref="B8395:F8395"/>
    <mergeCell ref="B8404:F8404"/>
    <mergeCell ref="B8349:I8349"/>
    <mergeCell ref="G8355:J8355"/>
    <mergeCell ref="H8356:J8356"/>
    <mergeCell ref="D8361:I8361"/>
    <mergeCell ref="D8362:I8362"/>
    <mergeCell ref="B8364:C8365"/>
    <mergeCell ref="D8364:D8365"/>
    <mergeCell ref="E8364:E8365"/>
    <mergeCell ref="B8469:F8469"/>
    <mergeCell ref="H8469:I8469"/>
    <mergeCell ref="B8470:F8470"/>
    <mergeCell ref="H8470:I8470"/>
    <mergeCell ref="B8473:I8473"/>
    <mergeCell ref="B8475:I8475"/>
    <mergeCell ref="B8435:E8435"/>
    <mergeCell ref="B8445:E8445"/>
    <mergeCell ref="B8452:F8452"/>
    <mergeCell ref="B8455:I8455"/>
    <mergeCell ref="B8459:F8459"/>
    <mergeCell ref="B8468:F8468"/>
    <mergeCell ref="B8413:I8413"/>
    <mergeCell ref="G8419:J8419"/>
    <mergeCell ref="H8420:J8420"/>
    <mergeCell ref="D8425:I8425"/>
    <mergeCell ref="D8426:I8426"/>
    <mergeCell ref="B8428:C8429"/>
    <mergeCell ref="D8428:D8429"/>
    <mergeCell ref="E8428:E8429"/>
    <mergeCell ref="B8532:F8532"/>
    <mergeCell ref="H8532:I8532"/>
    <mergeCell ref="B8533:F8533"/>
    <mergeCell ref="H8533:I8533"/>
    <mergeCell ref="B8536:I8536"/>
    <mergeCell ref="B8538:I8538"/>
    <mergeCell ref="B8499:E8499"/>
    <mergeCell ref="B8509:E8509"/>
    <mergeCell ref="B8516:F8516"/>
    <mergeCell ref="B8519:I8519"/>
    <mergeCell ref="B8523:F8523"/>
    <mergeCell ref="B8531:F8531"/>
    <mergeCell ref="B8477:I8477"/>
    <mergeCell ref="G8483:J8483"/>
    <mergeCell ref="H8484:J8484"/>
    <mergeCell ref="D8489:I8489"/>
    <mergeCell ref="D8490:I8490"/>
    <mergeCell ref="B8492:C8493"/>
    <mergeCell ref="D8492:D8493"/>
    <mergeCell ref="E8492:E8493"/>
    <mergeCell ref="B8595:F8595"/>
    <mergeCell ref="H8595:I8595"/>
    <mergeCell ref="B8596:F8596"/>
    <mergeCell ref="H8596:I8596"/>
    <mergeCell ref="B8599:I8599"/>
    <mergeCell ref="B8601:I8601"/>
    <mergeCell ref="B8562:E8562"/>
    <mergeCell ref="B8572:E8572"/>
    <mergeCell ref="B8579:F8579"/>
    <mergeCell ref="B8582:I8582"/>
    <mergeCell ref="B8586:F8586"/>
    <mergeCell ref="B8594:F8594"/>
    <mergeCell ref="B8540:I8540"/>
    <mergeCell ref="G8546:J8546"/>
    <mergeCell ref="H8547:J8547"/>
    <mergeCell ref="D8552:I8552"/>
    <mergeCell ref="D8553:I8553"/>
    <mergeCell ref="B8555:C8556"/>
    <mergeCell ref="D8555:D8556"/>
    <mergeCell ref="E8555:E8556"/>
    <mergeCell ref="B8658:F8658"/>
    <mergeCell ref="H8658:I8658"/>
    <mergeCell ref="B8659:F8659"/>
    <mergeCell ref="H8659:I8659"/>
    <mergeCell ref="B8662:I8662"/>
    <mergeCell ref="B8664:I8664"/>
    <mergeCell ref="B8625:E8625"/>
    <mergeCell ref="B8635:E8635"/>
    <mergeCell ref="B8642:F8642"/>
    <mergeCell ref="B8645:I8645"/>
    <mergeCell ref="B8649:F8649"/>
    <mergeCell ref="B8657:F8657"/>
    <mergeCell ref="B8603:I8603"/>
    <mergeCell ref="G8609:J8609"/>
    <mergeCell ref="H8610:J8610"/>
    <mergeCell ref="D8615:I8615"/>
    <mergeCell ref="D8616:I8616"/>
    <mergeCell ref="B8618:C8619"/>
    <mergeCell ref="D8618:D8619"/>
    <mergeCell ref="E8618:E8619"/>
    <mergeCell ref="B8721:F8721"/>
    <mergeCell ref="H8721:I8721"/>
    <mergeCell ref="B8722:F8722"/>
    <mergeCell ref="H8722:I8722"/>
    <mergeCell ref="B8725:I8725"/>
    <mergeCell ref="B8727:I8727"/>
    <mergeCell ref="B8688:E8688"/>
    <mergeCell ref="B8698:E8698"/>
    <mergeCell ref="B8705:F8705"/>
    <mergeCell ref="B8708:I8708"/>
    <mergeCell ref="B8712:F8712"/>
    <mergeCell ref="B8720:F8720"/>
    <mergeCell ref="B8666:I8666"/>
    <mergeCell ref="G8672:J8672"/>
    <mergeCell ref="H8673:J8673"/>
    <mergeCell ref="D8678:I8678"/>
    <mergeCell ref="D8679:I8679"/>
    <mergeCell ref="B8681:C8682"/>
    <mergeCell ref="D8681:D8682"/>
    <mergeCell ref="E8681:E8682"/>
    <mergeCell ref="B8784:F8784"/>
    <mergeCell ref="H8784:I8784"/>
    <mergeCell ref="B8785:F8785"/>
    <mergeCell ref="H8785:I8785"/>
    <mergeCell ref="B8788:I8788"/>
    <mergeCell ref="B8790:I8790"/>
    <mergeCell ref="B8751:E8751"/>
    <mergeCell ref="B8761:E8761"/>
    <mergeCell ref="B8768:F8768"/>
    <mergeCell ref="B8771:I8771"/>
    <mergeCell ref="B8775:F8775"/>
    <mergeCell ref="B8783:F8783"/>
    <mergeCell ref="B8729:I8729"/>
    <mergeCell ref="G8735:J8735"/>
    <mergeCell ref="H8736:J8736"/>
    <mergeCell ref="D8741:I8741"/>
    <mergeCell ref="D8742:I8742"/>
    <mergeCell ref="B8744:C8745"/>
    <mergeCell ref="D8744:D8745"/>
    <mergeCell ref="E8744:E8745"/>
    <mergeCell ref="B8847:F8847"/>
    <mergeCell ref="H8847:I8847"/>
    <mergeCell ref="B8848:F8848"/>
    <mergeCell ref="H8848:I8848"/>
    <mergeCell ref="B8851:I8851"/>
    <mergeCell ref="B8853:I8853"/>
    <mergeCell ref="B8814:E8814"/>
    <mergeCell ref="B8824:E8824"/>
    <mergeCell ref="B8831:F8831"/>
    <mergeCell ref="B8834:I8834"/>
    <mergeCell ref="B8838:F8838"/>
    <mergeCell ref="B8846:F8846"/>
    <mergeCell ref="B8792:I8792"/>
    <mergeCell ref="G8798:J8798"/>
    <mergeCell ref="H8799:J8799"/>
    <mergeCell ref="D8804:I8804"/>
    <mergeCell ref="D8805:I8805"/>
    <mergeCell ref="B8807:C8808"/>
    <mergeCell ref="D8807:D8808"/>
    <mergeCell ref="E8807:E8808"/>
    <mergeCell ref="B8912:F8912"/>
    <mergeCell ref="H8912:I8912"/>
    <mergeCell ref="B8913:F8913"/>
    <mergeCell ref="H8913:I8913"/>
    <mergeCell ref="B8916:I8916"/>
    <mergeCell ref="B8918:I8918"/>
    <mergeCell ref="B8877:E8877"/>
    <mergeCell ref="B8887:E8887"/>
    <mergeCell ref="B8894:F8894"/>
    <mergeCell ref="B8897:I8897"/>
    <mergeCell ref="B8901:F8901"/>
    <mergeCell ref="B8911:F8911"/>
    <mergeCell ref="B8855:I8855"/>
    <mergeCell ref="G8861:J8861"/>
    <mergeCell ref="H8862:J8862"/>
    <mergeCell ref="D8867:I8867"/>
    <mergeCell ref="D8868:I8868"/>
    <mergeCell ref="B8870:C8871"/>
    <mergeCell ref="D8870:D8871"/>
    <mergeCell ref="E8870:E8871"/>
    <mergeCell ref="B8977:F8977"/>
    <mergeCell ref="H8977:I8977"/>
    <mergeCell ref="B8978:F8978"/>
    <mergeCell ref="H8978:I8978"/>
    <mergeCell ref="B8981:I8981"/>
    <mergeCell ref="B8983:I8983"/>
    <mergeCell ref="B8942:E8942"/>
    <mergeCell ref="B8952:E8952"/>
    <mergeCell ref="B8959:F8959"/>
    <mergeCell ref="B8962:I8962"/>
    <mergeCell ref="B8966:F8966"/>
    <mergeCell ref="B8976:F8976"/>
    <mergeCell ref="B8920:I8920"/>
    <mergeCell ref="G8926:J8926"/>
    <mergeCell ref="H8927:J8927"/>
    <mergeCell ref="D8932:I8932"/>
    <mergeCell ref="D8933:I8933"/>
    <mergeCell ref="B8935:C8936"/>
    <mergeCell ref="D8935:D8936"/>
    <mergeCell ref="E8935:E8936"/>
    <mergeCell ref="B9042:F9042"/>
    <mergeCell ref="H9042:I9042"/>
    <mergeCell ref="B9043:F9043"/>
    <mergeCell ref="H9043:I9043"/>
    <mergeCell ref="B9046:I9046"/>
    <mergeCell ref="B9048:I9048"/>
    <mergeCell ref="B9007:E9007"/>
    <mergeCell ref="B9017:E9017"/>
    <mergeCell ref="B9024:F9024"/>
    <mergeCell ref="B9027:I9027"/>
    <mergeCell ref="B9031:F9031"/>
    <mergeCell ref="B9041:F9041"/>
    <mergeCell ref="B8985:I8985"/>
    <mergeCell ref="G8991:J8991"/>
    <mergeCell ref="H8992:J8992"/>
    <mergeCell ref="D8997:I8997"/>
    <mergeCell ref="D8998:I8998"/>
    <mergeCell ref="B9000:C9001"/>
    <mergeCell ref="D9000:D9001"/>
    <mergeCell ref="E9000:E9001"/>
    <mergeCell ref="B9107:F9107"/>
    <mergeCell ref="H9107:I9107"/>
    <mergeCell ref="B9108:F9108"/>
    <mergeCell ref="H9108:I9108"/>
    <mergeCell ref="B9111:I9111"/>
    <mergeCell ref="B9113:I9113"/>
    <mergeCell ref="B9072:E9072"/>
    <mergeCell ref="B9082:E9082"/>
    <mergeCell ref="B9089:F9089"/>
    <mergeCell ref="B9092:I9092"/>
    <mergeCell ref="B9096:F9096"/>
    <mergeCell ref="B9106:F9106"/>
    <mergeCell ref="B9050:I9050"/>
    <mergeCell ref="G9056:J9056"/>
    <mergeCell ref="H9057:J9057"/>
    <mergeCell ref="D9062:I9062"/>
    <mergeCell ref="D9063:I9063"/>
    <mergeCell ref="B9065:C9066"/>
    <mergeCell ref="D9065:D9066"/>
    <mergeCell ref="E9065:E9066"/>
    <mergeCell ref="B9172:F9172"/>
    <mergeCell ref="H9172:I9172"/>
    <mergeCell ref="B9173:F9173"/>
    <mergeCell ref="H9173:I9173"/>
    <mergeCell ref="B9176:I9176"/>
    <mergeCell ref="B9178:I9178"/>
    <mergeCell ref="B9137:E9137"/>
    <mergeCell ref="B9147:E9147"/>
    <mergeCell ref="B9154:F9154"/>
    <mergeCell ref="B9157:I9157"/>
    <mergeCell ref="B9161:F9161"/>
    <mergeCell ref="B9171:F9171"/>
    <mergeCell ref="B9115:I9115"/>
    <mergeCell ref="G9121:J9121"/>
    <mergeCell ref="H9122:J9122"/>
    <mergeCell ref="D9127:I9127"/>
    <mergeCell ref="D9128:I9128"/>
    <mergeCell ref="B9130:C9131"/>
    <mergeCell ref="D9130:D9131"/>
    <mergeCell ref="E9130:E9131"/>
    <mergeCell ref="B9237:F9237"/>
    <mergeCell ref="H9237:I9237"/>
    <mergeCell ref="B9238:F9238"/>
    <mergeCell ref="H9238:I9238"/>
    <mergeCell ref="B9241:I9241"/>
    <mergeCell ref="B9243:I9243"/>
    <mergeCell ref="B9202:E9202"/>
    <mergeCell ref="B9212:E9212"/>
    <mergeCell ref="B9219:F9219"/>
    <mergeCell ref="B9222:I9222"/>
    <mergeCell ref="B9226:F9226"/>
    <mergeCell ref="B9236:F9236"/>
    <mergeCell ref="B9180:I9180"/>
    <mergeCell ref="G9186:J9186"/>
    <mergeCell ref="H9187:J9187"/>
    <mergeCell ref="D9192:I9192"/>
    <mergeCell ref="D9193:I9193"/>
    <mergeCell ref="B9195:C9196"/>
    <mergeCell ref="D9195:D9196"/>
    <mergeCell ref="E9195:E9196"/>
    <mergeCell ref="B9302:F9302"/>
    <mergeCell ref="H9302:I9302"/>
    <mergeCell ref="B9303:F9303"/>
    <mergeCell ref="H9303:I9303"/>
    <mergeCell ref="B9306:I9306"/>
    <mergeCell ref="B9308:I9308"/>
    <mergeCell ref="B9267:E9267"/>
    <mergeCell ref="B9277:E9277"/>
    <mergeCell ref="B9284:F9284"/>
    <mergeCell ref="B9287:I9287"/>
    <mergeCell ref="B9291:F9291"/>
    <mergeCell ref="B9301:F9301"/>
    <mergeCell ref="B9245:I9245"/>
    <mergeCell ref="G9251:J9251"/>
    <mergeCell ref="H9252:J9252"/>
    <mergeCell ref="D9257:I9257"/>
    <mergeCell ref="D9258:I9258"/>
    <mergeCell ref="B9260:C9261"/>
    <mergeCell ref="D9260:D9261"/>
    <mergeCell ref="E9260:E9261"/>
    <mergeCell ref="B9367:F9367"/>
    <mergeCell ref="H9367:I9367"/>
    <mergeCell ref="B9368:F9368"/>
    <mergeCell ref="H9368:I9368"/>
    <mergeCell ref="B9371:I9371"/>
    <mergeCell ref="B9373:I9373"/>
    <mergeCell ref="B9332:E9332"/>
    <mergeCell ref="B9342:E9342"/>
    <mergeCell ref="B9349:F9349"/>
    <mergeCell ref="B9352:I9352"/>
    <mergeCell ref="B9356:F9356"/>
    <mergeCell ref="B9366:F9366"/>
    <mergeCell ref="B9310:I9310"/>
    <mergeCell ref="G9316:J9316"/>
    <mergeCell ref="H9317:J9317"/>
    <mergeCell ref="D9322:I9322"/>
    <mergeCell ref="D9323:I9323"/>
    <mergeCell ref="B9325:C9326"/>
    <mergeCell ref="D9325:D9326"/>
    <mergeCell ref="E9325:E9326"/>
    <mergeCell ref="B9432:F9432"/>
    <mergeCell ref="H9432:I9432"/>
    <mergeCell ref="B9433:F9433"/>
    <mergeCell ref="H9433:I9433"/>
    <mergeCell ref="B9436:I9436"/>
    <mergeCell ref="B9438:I9438"/>
    <mergeCell ref="B9397:E9397"/>
    <mergeCell ref="B9407:E9407"/>
    <mergeCell ref="B9414:F9414"/>
    <mergeCell ref="B9417:I9417"/>
    <mergeCell ref="B9421:F9421"/>
    <mergeCell ref="B9431:F9431"/>
    <mergeCell ref="B9375:I9375"/>
    <mergeCell ref="G9381:J9381"/>
    <mergeCell ref="H9382:J9382"/>
    <mergeCell ref="D9387:I9387"/>
    <mergeCell ref="D9388:I9388"/>
    <mergeCell ref="B9390:C9391"/>
    <mergeCell ref="D9390:D9391"/>
    <mergeCell ref="E9390:E9391"/>
    <mergeCell ref="B9497:F9497"/>
    <mergeCell ref="H9497:I9497"/>
    <mergeCell ref="B9498:F9498"/>
    <mergeCell ref="H9498:I9498"/>
    <mergeCell ref="B9501:I9501"/>
    <mergeCell ref="B9503:I9503"/>
    <mergeCell ref="B9462:E9462"/>
    <mergeCell ref="B9472:E9472"/>
    <mergeCell ref="B9479:F9479"/>
    <mergeCell ref="B9482:I9482"/>
    <mergeCell ref="B9486:F9486"/>
    <mergeCell ref="B9496:F9496"/>
    <mergeCell ref="B9440:I9440"/>
    <mergeCell ref="G9446:J9446"/>
    <mergeCell ref="H9447:J9447"/>
    <mergeCell ref="D9452:I9452"/>
    <mergeCell ref="D9453:I9453"/>
    <mergeCell ref="B9455:C9456"/>
    <mergeCell ref="D9455:D9456"/>
    <mergeCell ref="E9455:E9456"/>
    <mergeCell ref="B9562:F9562"/>
    <mergeCell ref="H9562:I9562"/>
    <mergeCell ref="B9563:F9563"/>
    <mergeCell ref="H9563:I9563"/>
    <mergeCell ref="B9566:I9566"/>
    <mergeCell ref="B9568:I9568"/>
    <mergeCell ref="B9527:E9527"/>
    <mergeCell ref="B9537:E9537"/>
    <mergeCell ref="B9544:F9544"/>
    <mergeCell ref="B9547:I9547"/>
    <mergeCell ref="B9551:F9551"/>
    <mergeCell ref="B9561:F9561"/>
    <mergeCell ref="B9505:I9505"/>
    <mergeCell ref="G9511:J9511"/>
    <mergeCell ref="H9512:J9512"/>
    <mergeCell ref="D9517:I9517"/>
    <mergeCell ref="D9518:I9518"/>
    <mergeCell ref="B9520:C9521"/>
    <mergeCell ref="D9520:D9521"/>
    <mergeCell ref="E9520:E9521"/>
    <mergeCell ref="B9627:F9627"/>
    <mergeCell ref="H9627:I9627"/>
    <mergeCell ref="B9628:F9628"/>
    <mergeCell ref="H9628:I9628"/>
    <mergeCell ref="B9631:I9631"/>
    <mergeCell ref="B9633:I9633"/>
    <mergeCell ref="B9592:E9592"/>
    <mergeCell ref="B9602:E9602"/>
    <mergeCell ref="B9609:F9609"/>
    <mergeCell ref="B9612:I9612"/>
    <mergeCell ref="B9616:F9616"/>
    <mergeCell ref="B9626:F9626"/>
    <mergeCell ref="B9570:I9570"/>
    <mergeCell ref="G9576:J9576"/>
    <mergeCell ref="H9577:J9577"/>
    <mergeCell ref="D9582:I9582"/>
    <mergeCell ref="D9583:I9583"/>
    <mergeCell ref="B9585:C9586"/>
    <mergeCell ref="D9585:D9586"/>
    <mergeCell ref="E9585:E9586"/>
    <mergeCell ref="B9692:F9692"/>
    <mergeCell ref="H9692:I9692"/>
    <mergeCell ref="B9693:F9693"/>
    <mergeCell ref="H9693:I9693"/>
    <mergeCell ref="B9696:I9696"/>
    <mergeCell ref="B9698:I9698"/>
    <mergeCell ref="B9657:E9657"/>
    <mergeCell ref="B9667:E9667"/>
    <mergeCell ref="B9674:F9674"/>
    <mergeCell ref="B9677:I9677"/>
    <mergeCell ref="B9681:F9681"/>
    <mergeCell ref="B9691:F9691"/>
    <mergeCell ref="B9635:I9635"/>
    <mergeCell ref="G9641:J9641"/>
    <mergeCell ref="H9642:J9642"/>
    <mergeCell ref="D9647:I9647"/>
    <mergeCell ref="D9648:I9648"/>
    <mergeCell ref="B9650:C9651"/>
    <mergeCell ref="D9650:D9651"/>
    <mergeCell ref="E9650:E9651"/>
    <mergeCell ref="B9757:F9757"/>
    <mergeCell ref="H9757:I9757"/>
    <mergeCell ref="B9758:F9758"/>
    <mergeCell ref="H9758:I9758"/>
    <mergeCell ref="B9761:I9761"/>
    <mergeCell ref="B9763:I9763"/>
    <mergeCell ref="B9722:E9722"/>
    <mergeCell ref="B9732:E9732"/>
    <mergeCell ref="B9739:F9739"/>
    <mergeCell ref="B9742:I9742"/>
    <mergeCell ref="B9746:F9746"/>
    <mergeCell ref="B9756:F9756"/>
    <mergeCell ref="B9700:I9700"/>
    <mergeCell ref="G9706:J9706"/>
    <mergeCell ref="H9707:J9707"/>
    <mergeCell ref="D9712:I9712"/>
    <mergeCell ref="D9713:I9713"/>
    <mergeCell ref="B9715:C9716"/>
    <mergeCell ref="D9715:D9716"/>
    <mergeCell ref="E9715:E9716"/>
    <mergeCell ref="B9822:F9822"/>
    <mergeCell ref="H9822:I9822"/>
    <mergeCell ref="B9823:F9823"/>
    <mergeCell ref="H9823:I9823"/>
    <mergeCell ref="B9826:I9826"/>
    <mergeCell ref="B9828:I9828"/>
    <mergeCell ref="B9787:E9787"/>
    <mergeCell ref="B9797:E9797"/>
    <mergeCell ref="B9804:F9804"/>
    <mergeCell ref="B9807:I9807"/>
    <mergeCell ref="B9811:F9811"/>
    <mergeCell ref="B9821:F9821"/>
    <mergeCell ref="B9765:I9765"/>
    <mergeCell ref="G9771:J9771"/>
    <mergeCell ref="H9772:J9772"/>
    <mergeCell ref="D9777:I9777"/>
    <mergeCell ref="D9778:I9778"/>
    <mergeCell ref="B9780:C9781"/>
    <mergeCell ref="D9780:D9781"/>
    <mergeCell ref="E9780:E9781"/>
    <mergeCell ref="B9887:F9887"/>
    <mergeCell ref="H9887:I9887"/>
    <mergeCell ref="B9888:F9888"/>
    <mergeCell ref="H9888:I9888"/>
    <mergeCell ref="B9891:I9891"/>
    <mergeCell ref="B9893:I9893"/>
    <mergeCell ref="B9852:E9852"/>
    <mergeCell ref="B9862:E9862"/>
    <mergeCell ref="B9869:F9869"/>
    <mergeCell ref="B9872:I9872"/>
    <mergeCell ref="B9876:F9876"/>
    <mergeCell ref="B9886:F9886"/>
    <mergeCell ref="B9830:I9830"/>
    <mergeCell ref="G9836:J9836"/>
    <mergeCell ref="H9837:J9837"/>
    <mergeCell ref="D9842:I9842"/>
    <mergeCell ref="D9843:I9843"/>
    <mergeCell ref="B9845:C9846"/>
    <mergeCell ref="D9845:D9846"/>
    <mergeCell ref="E9845:E9846"/>
    <mergeCell ref="B9952:F9952"/>
    <mergeCell ref="H9952:I9952"/>
    <mergeCell ref="B9953:F9953"/>
    <mergeCell ref="H9953:I9953"/>
    <mergeCell ref="B9956:I9956"/>
    <mergeCell ref="B9958:I9958"/>
    <mergeCell ref="B9917:E9917"/>
    <mergeCell ref="B9927:E9927"/>
    <mergeCell ref="B9934:F9934"/>
    <mergeCell ref="B9937:I9937"/>
    <mergeCell ref="B9941:F9941"/>
    <mergeCell ref="B9951:F9951"/>
    <mergeCell ref="B9895:I9895"/>
    <mergeCell ref="G9901:J9901"/>
    <mergeCell ref="H9902:J9902"/>
    <mergeCell ref="D9907:I9907"/>
    <mergeCell ref="D9908:I9908"/>
    <mergeCell ref="B9910:C9911"/>
    <mergeCell ref="D9910:D9911"/>
    <mergeCell ref="E9910:E9911"/>
    <mergeCell ref="B10017:F10017"/>
    <mergeCell ref="H10017:I10017"/>
    <mergeCell ref="B10018:F10018"/>
    <mergeCell ref="H10018:I10018"/>
    <mergeCell ref="B10021:I10021"/>
    <mergeCell ref="B10023:I10023"/>
    <mergeCell ref="B9982:E9982"/>
    <mergeCell ref="B9992:E9992"/>
    <mergeCell ref="B9999:F9999"/>
    <mergeCell ref="B10002:I10002"/>
    <mergeCell ref="B10006:F10006"/>
    <mergeCell ref="B10016:F10016"/>
    <mergeCell ref="B9960:I9960"/>
    <mergeCell ref="G9966:J9966"/>
    <mergeCell ref="H9967:J9967"/>
    <mergeCell ref="D9972:I9972"/>
    <mergeCell ref="D9973:I9973"/>
    <mergeCell ref="B9975:C9976"/>
    <mergeCell ref="D9975:D9976"/>
    <mergeCell ref="E9975:E9976"/>
    <mergeCell ref="B10082:F10082"/>
    <mergeCell ref="H10082:I10082"/>
    <mergeCell ref="B10083:F10083"/>
    <mergeCell ref="H10083:I10083"/>
    <mergeCell ref="B10086:I10086"/>
    <mergeCell ref="B10088:I10088"/>
    <mergeCell ref="B10047:E10047"/>
    <mergeCell ref="B10057:E10057"/>
    <mergeCell ref="B10064:F10064"/>
    <mergeCell ref="B10067:I10067"/>
    <mergeCell ref="B10071:F10071"/>
    <mergeCell ref="B10081:F10081"/>
    <mergeCell ref="B10025:I10025"/>
    <mergeCell ref="G10031:J10031"/>
    <mergeCell ref="H10032:J10032"/>
    <mergeCell ref="D10037:I10037"/>
    <mergeCell ref="D10038:I10038"/>
    <mergeCell ref="B10040:C10041"/>
    <mergeCell ref="D10040:D10041"/>
    <mergeCell ref="E10040:E10041"/>
    <mergeCell ref="B10147:F10147"/>
    <mergeCell ref="H10147:I10147"/>
    <mergeCell ref="B10148:F10148"/>
    <mergeCell ref="H10148:I10148"/>
    <mergeCell ref="B10151:I10151"/>
    <mergeCell ref="B10153:I10153"/>
    <mergeCell ref="B10112:E10112"/>
    <mergeCell ref="B10122:E10122"/>
    <mergeCell ref="B10129:F10129"/>
    <mergeCell ref="B10132:I10132"/>
    <mergeCell ref="B10136:F10136"/>
    <mergeCell ref="B10146:F10146"/>
    <mergeCell ref="B10090:I10090"/>
    <mergeCell ref="G10096:J10096"/>
    <mergeCell ref="H10097:J10097"/>
    <mergeCell ref="D10102:I10102"/>
    <mergeCell ref="D10103:I10103"/>
    <mergeCell ref="B10105:C10106"/>
    <mergeCell ref="D10105:D10106"/>
    <mergeCell ref="E10105:E10106"/>
    <mergeCell ref="B10212:F10212"/>
    <mergeCell ref="H10212:I10212"/>
    <mergeCell ref="B10213:F10213"/>
    <mergeCell ref="H10213:I10213"/>
    <mergeCell ref="B10216:I10216"/>
    <mergeCell ref="B10218:I10218"/>
    <mergeCell ref="B10177:E10177"/>
    <mergeCell ref="B10187:E10187"/>
    <mergeCell ref="B10194:F10194"/>
    <mergeCell ref="B10197:I10197"/>
    <mergeCell ref="B10201:F10201"/>
    <mergeCell ref="B10211:F10211"/>
    <mergeCell ref="B10155:I10155"/>
    <mergeCell ref="G10161:J10161"/>
    <mergeCell ref="H10162:J10162"/>
    <mergeCell ref="D10167:I10167"/>
    <mergeCell ref="D10168:I10168"/>
    <mergeCell ref="B10170:C10171"/>
    <mergeCell ref="D10170:D10171"/>
    <mergeCell ref="E10170:E10171"/>
    <mergeCell ref="B10277:F10277"/>
    <mergeCell ref="H10277:I10277"/>
    <mergeCell ref="B10278:F10278"/>
    <mergeCell ref="H10278:I10278"/>
    <mergeCell ref="B10281:I10281"/>
    <mergeCell ref="B10283:I10283"/>
    <mergeCell ref="B10242:E10242"/>
    <mergeCell ref="B10252:E10252"/>
    <mergeCell ref="B10259:F10259"/>
    <mergeCell ref="B10262:I10262"/>
    <mergeCell ref="B10266:F10266"/>
    <mergeCell ref="B10276:F10276"/>
    <mergeCell ref="B10220:I10220"/>
    <mergeCell ref="G10226:J10226"/>
    <mergeCell ref="H10227:J10227"/>
    <mergeCell ref="D10232:I10232"/>
    <mergeCell ref="D10233:I10233"/>
    <mergeCell ref="B10235:C10236"/>
    <mergeCell ref="D10235:D10236"/>
    <mergeCell ref="E10235:E10236"/>
    <mergeCell ref="B10342:F10342"/>
    <mergeCell ref="H10342:I10342"/>
    <mergeCell ref="B10343:F10343"/>
    <mergeCell ref="H10343:I10343"/>
    <mergeCell ref="B10346:I10346"/>
    <mergeCell ref="B10348:I10348"/>
    <mergeCell ref="B10307:E10307"/>
    <mergeCell ref="B10317:E10317"/>
    <mergeCell ref="B10324:F10324"/>
    <mergeCell ref="B10327:I10327"/>
    <mergeCell ref="B10331:F10331"/>
    <mergeCell ref="B10341:F10341"/>
    <mergeCell ref="B10285:I10285"/>
    <mergeCell ref="G10291:J10291"/>
    <mergeCell ref="H10292:J10292"/>
    <mergeCell ref="D10297:I10297"/>
    <mergeCell ref="D10298:I10298"/>
    <mergeCell ref="B10300:C10301"/>
    <mergeCell ref="D10300:D10301"/>
    <mergeCell ref="E10300:E10301"/>
    <mergeCell ref="B10407:F10407"/>
    <mergeCell ref="H10407:I10407"/>
    <mergeCell ref="B10408:F10408"/>
    <mergeCell ref="H10408:I10408"/>
    <mergeCell ref="B10411:I10411"/>
    <mergeCell ref="B10413:I10413"/>
    <mergeCell ref="B10372:E10372"/>
    <mergeCell ref="B10382:E10382"/>
    <mergeCell ref="B10389:F10389"/>
    <mergeCell ref="B10392:I10392"/>
    <mergeCell ref="B10396:F10396"/>
    <mergeCell ref="B10406:F10406"/>
    <mergeCell ref="B10350:I10350"/>
    <mergeCell ref="G10356:J10356"/>
    <mergeCell ref="H10357:J10357"/>
    <mergeCell ref="D10362:I10362"/>
    <mergeCell ref="D10363:I10363"/>
    <mergeCell ref="B10365:C10366"/>
    <mergeCell ref="D10365:D10366"/>
    <mergeCell ref="E10365:E10366"/>
    <mergeCell ref="B10472:F10472"/>
    <mergeCell ref="H10472:I10472"/>
    <mergeCell ref="B10473:F10473"/>
    <mergeCell ref="H10473:I10473"/>
    <mergeCell ref="B10476:I10476"/>
    <mergeCell ref="B10478:I10478"/>
    <mergeCell ref="B10437:E10437"/>
    <mergeCell ref="B10447:E10447"/>
    <mergeCell ref="B10454:F10454"/>
    <mergeCell ref="B10457:I10457"/>
    <mergeCell ref="B10461:F10461"/>
    <mergeCell ref="B10471:F10471"/>
    <mergeCell ref="B10415:I10415"/>
    <mergeCell ref="G10421:J10421"/>
    <mergeCell ref="H10422:J10422"/>
    <mergeCell ref="D10427:I10427"/>
    <mergeCell ref="D10428:I10428"/>
    <mergeCell ref="B10430:C10431"/>
    <mergeCell ref="D10430:D10431"/>
    <mergeCell ref="E10430:E10431"/>
    <mergeCell ref="B10537:F10537"/>
    <mergeCell ref="H10537:I10537"/>
    <mergeCell ref="B10538:F10538"/>
    <mergeCell ref="H10538:I10538"/>
    <mergeCell ref="B10541:I10541"/>
    <mergeCell ref="B10543:I10543"/>
    <mergeCell ref="B10502:E10502"/>
    <mergeCell ref="B10512:E10512"/>
    <mergeCell ref="B10519:F10519"/>
    <mergeCell ref="B10522:I10522"/>
    <mergeCell ref="B10526:F10526"/>
    <mergeCell ref="B10536:F10536"/>
    <mergeCell ref="B10480:I10480"/>
    <mergeCell ref="G10486:J10486"/>
    <mergeCell ref="H10487:J10487"/>
    <mergeCell ref="D10492:I10492"/>
    <mergeCell ref="D10493:I10493"/>
    <mergeCell ref="B10495:C10496"/>
    <mergeCell ref="D10495:D10496"/>
    <mergeCell ref="E10495:E10496"/>
    <mergeCell ref="B10602:F10602"/>
    <mergeCell ref="H10602:I10602"/>
    <mergeCell ref="B10603:F10603"/>
    <mergeCell ref="H10603:I10603"/>
    <mergeCell ref="B10606:I10606"/>
    <mergeCell ref="B10608:I10608"/>
    <mergeCell ref="B10567:E10567"/>
    <mergeCell ref="B10577:E10577"/>
    <mergeCell ref="B10584:F10584"/>
    <mergeCell ref="B10587:I10587"/>
    <mergeCell ref="B10591:F10591"/>
    <mergeCell ref="B10601:F10601"/>
    <mergeCell ref="B10545:I10545"/>
    <mergeCell ref="G10551:J10551"/>
    <mergeCell ref="H10552:J10552"/>
    <mergeCell ref="D10557:I10557"/>
    <mergeCell ref="D10558:I10558"/>
    <mergeCell ref="B10560:C10561"/>
    <mergeCell ref="D10560:D10561"/>
    <mergeCell ref="E10560:E10561"/>
    <mergeCell ref="B10667:F10667"/>
    <mergeCell ref="H10667:I10667"/>
    <mergeCell ref="B10668:F10668"/>
    <mergeCell ref="H10668:I10668"/>
    <mergeCell ref="B10671:I10671"/>
    <mergeCell ref="B10673:I10673"/>
    <mergeCell ref="B10632:E10632"/>
    <mergeCell ref="B10642:E10642"/>
    <mergeCell ref="B10649:F10649"/>
    <mergeCell ref="B10652:I10652"/>
    <mergeCell ref="B10656:F10656"/>
    <mergeCell ref="B10666:F10666"/>
    <mergeCell ref="B10610:I10610"/>
    <mergeCell ref="G10616:J10616"/>
    <mergeCell ref="H10617:J10617"/>
    <mergeCell ref="D10622:I10622"/>
    <mergeCell ref="D10623:I10623"/>
    <mergeCell ref="B10625:C10626"/>
    <mergeCell ref="D10625:D10626"/>
    <mergeCell ref="E10625:E10626"/>
    <mergeCell ref="B10732:F10732"/>
    <mergeCell ref="H10732:I10732"/>
    <mergeCell ref="B10733:F10733"/>
    <mergeCell ref="H10733:I10733"/>
    <mergeCell ref="B10736:I10736"/>
    <mergeCell ref="B10738:I10738"/>
    <mergeCell ref="B10697:E10697"/>
    <mergeCell ref="B10707:E10707"/>
    <mergeCell ref="B10714:F10714"/>
    <mergeCell ref="B10717:I10717"/>
    <mergeCell ref="B10721:F10721"/>
    <mergeCell ref="B10731:F10731"/>
    <mergeCell ref="B10675:I10675"/>
    <mergeCell ref="G10681:J10681"/>
    <mergeCell ref="H10682:J10682"/>
    <mergeCell ref="D10687:I10687"/>
    <mergeCell ref="D10688:I10688"/>
    <mergeCell ref="B10690:C10691"/>
    <mergeCell ref="D10690:D10691"/>
    <mergeCell ref="E10690:E10691"/>
    <mergeCell ref="B10797:F10797"/>
    <mergeCell ref="H10797:I10797"/>
    <mergeCell ref="B10798:F10798"/>
    <mergeCell ref="H10798:I10798"/>
    <mergeCell ref="B10801:I10801"/>
    <mergeCell ref="B10803:I10803"/>
    <mergeCell ref="B10762:E10762"/>
    <mergeCell ref="B10772:E10772"/>
    <mergeCell ref="B10779:F10779"/>
    <mergeCell ref="B10782:I10782"/>
    <mergeCell ref="B10786:F10786"/>
    <mergeCell ref="B10796:F10796"/>
    <mergeCell ref="B10740:I10740"/>
    <mergeCell ref="G10746:J10746"/>
    <mergeCell ref="H10747:J10747"/>
    <mergeCell ref="D10752:I10752"/>
    <mergeCell ref="D10753:I10753"/>
    <mergeCell ref="B10755:C10756"/>
    <mergeCell ref="D10755:D10756"/>
    <mergeCell ref="E10755:E10756"/>
    <mergeCell ref="B10862:F10862"/>
    <mergeCell ref="H10862:I10862"/>
    <mergeCell ref="B10863:F10863"/>
    <mergeCell ref="H10863:I10863"/>
    <mergeCell ref="B10866:I10866"/>
    <mergeCell ref="B10868:I10868"/>
    <mergeCell ref="B10827:E10827"/>
    <mergeCell ref="B10837:E10837"/>
    <mergeCell ref="B10844:F10844"/>
    <mergeCell ref="B10847:I10847"/>
    <mergeCell ref="B10851:F10851"/>
    <mergeCell ref="B10861:F10861"/>
    <mergeCell ref="B10805:I10805"/>
    <mergeCell ref="G10811:J10811"/>
    <mergeCell ref="H10812:J10812"/>
    <mergeCell ref="D10817:I10817"/>
    <mergeCell ref="D10818:I10818"/>
    <mergeCell ref="B10820:C10821"/>
    <mergeCell ref="D10820:D10821"/>
    <mergeCell ref="E10820:E10821"/>
    <mergeCell ref="B10927:F10927"/>
    <mergeCell ref="H10927:I10927"/>
    <mergeCell ref="B10928:F10928"/>
    <mergeCell ref="H10928:I10928"/>
    <mergeCell ref="B10931:I10931"/>
    <mergeCell ref="B10933:I10933"/>
    <mergeCell ref="B10892:E10892"/>
    <mergeCell ref="B10902:E10902"/>
    <mergeCell ref="B10909:F10909"/>
    <mergeCell ref="B10912:I10912"/>
    <mergeCell ref="B10916:F10916"/>
    <mergeCell ref="B10926:F10926"/>
    <mergeCell ref="B10870:I10870"/>
    <mergeCell ref="G10876:J10876"/>
    <mergeCell ref="H10877:J10877"/>
    <mergeCell ref="D10882:I10882"/>
    <mergeCell ref="D10883:I10883"/>
    <mergeCell ref="B10885:C10886"/>
    <mergeCell ref="D10885:D10886"/>
    <mergeCell ref="E10885:E10886"/>
    <mergeCell ref="B10992:F10992"/>
    <mergeCell ref="H10992:I10992"/>
    <mergeCell ref="B10993:F10993"/>
    <mergeCell ref="H10993:I10993"/>
    <mergeCell ref="B10996:I10996"/>
    <mergeCell ref="B10998:I10998"/>
    <mergeCell ref="B10957:E10957"/>
    <mergeCell ref="B10967:E10967"/>
    <mergeCell ref="B10974:F10974"/>
    <mergeCell ref="B10977:I10977"/>
    <mergeCell ref="B10981:F10981"/>
    <mergeCell ref="B10991:F10991"/>
    <mergeCell ref="B10935:I10935"/>
    <mergeCell ref="G10941:J10941"/>
    <mergeCell ref="H10942:J10942"/>
    <mergeCell ref="D10947:I10947"/>
    <mergeCell ref="D10948:I10948"/>
    <mergeCell ref="B10950:C10951"/>
    <mergeCell ref="D10950:D10951"/>
    <mergeCell ref="E10950:E10951"/>
    <mergeCell ref="B11057:F11057"/>
    <mergeCell ref="H11057:I11057"/>
    <mergeCell ref="B11058:F11058"/>
    <mergeCell ref="H11058:I11058"/>
    <mergeCell ref="B11061:I11061"/>
    <mergeCell ref="B11063:I11063"/>
    <mergeCell ref="B11022:E11022"/>
    <mergeCell ref="B11032:E11032"/>
    <mergeCell ref="B11039:F11039"/>
    <mergeCell ref="B11042:I11042"/>
    <mergeCell ref="B11046:F11046"/>
    <mergeCell ref="B11056:F11056"/>
    <mergeCell ref="B11000:I11000"/>
    <mergeCell ref="G11006:J11006"/>
    <mergeCell ref="H11007:J11007"/>
    <mergeCell ref="D11012:I11012"/>
    <mergeCell ref="D11013:I11013"/>
    <mergeCell ref="B11015:C11016"/>
    <mergeCell ref="D11015:D11016"/>
    <mergeCell ref="E11015:E11016"/>
    <mergeCell ref="B11122:F11122"/>
    <mergeCell ref="H11122:I11122"/>
    <mergeCell ref="B11123:F11123"/>
    <mergeCell ref="H11123:I11123"/>
    <mergeCell ref="B11126:I11126"/>
    <mergeCell ref="B11128:I11128"/>
    <mergeCell ref="B11087:E11087"/>
    <mergeCell ref="B11097:E11097"/>
    <mergeCell ref="B11104:F11104"/>
    <mergeCell ref="B11107:I11107"/>
    <mergeCell ref="B11111:F11111"/>
    <mergeCell ref="B11121:F11121"/>
    <mergeCell ref="B11065:I11065"/>
    <mergeCell ref="G11071:J11071"/>
    <mergeCell ref="H11072:J11072"/>
    <mergeCell ref="D11077:I11077"/>
    <mergeCell ref="D11078:I11078"/>
    <mergeCell ref="B11080:C11081"/>
    <mergeCell ref="D11080:D11081"/>
    <mergeCell ref="E11080:E11081"/>
    <mergeCell ref="B11187:F11187"/>
    <mergeCell ref="H11187:I11187"/>
    <mergeCell ref="B11188:F11188"/>
    <mergeCell ref="H11188:I11188"/>
    <mergeCell ref="B11191:I11191"/>
    <mergeCell ref="B11193:I11193"/>
    <mergeCell ref="B11152:E11152"/>
    <mergeCell ref="B11162:E11162"/>
    <mergeCell ref="B11169:F11169"/>
    <mergeCell ref="B11172:I11172"/>
    <mergeCell ref="B11176:F11176"/>
    <mergeCell ref="B11186:F11186"/>
    <mergeCell ref="B11130:I11130"/>
    <mergeCell ref="G11136:J11136"/>
    <mergeCell ref="H11137:J11137"/>
    <mergeCell ref="D11142:I11142"/>
    <mergeCell ref="D11143:I11143"/>
    <mergeCell ref="B11145:C11146"/>
    <mergeCell ref="D11145:D11146"/>
    <mergeCell ref="E11145:E11146"/>
    <mergeCell ref="B11252:F11252"/>
    <mergeCell ref="H11252:I11252"/>
    <mergeCell ref="B11253:F11253"/>
    <mergeCell ref="H11253:I11253"/>
    <mergeCell ref="B11256:I11256"/>
    <mergeCell ref="B11258:I11258"/>
    <mergeCell ref="B11217:E11217"/>
    <mergeCell ref="B11227:E11227"/>
    <mergeCell ref="B11234:F11234"/>
    <mergeCell ref="B11237:I11237"/>
    <mergeCell ref="B11241:F11241"/>
    <mergeCell ref="B11251:F11251"/>
    <mergeCell ref="B11195:I11195"/>
    <mergeCell ref="G11201:J11201"/>
    <mergeCell ref="H11202:J11202"/>
    <mergeCell ref="D11207:I11207"/>
    <mergeCell ref="D11208:I11208"/>
    <mergeCell ref="B11210:C11211"/>
    <mergeCell ref="D11210:D11211"/>
    <mergeCell ref="E11210:E11211"/>
    <mergeCell ref="B11317:F11317"/>
    <mergeCell ref="H11317:I11317"/>
    <mergeCell ref="B11318:F11318"/>
    <mergeCell ref="H11318:I11318"/>
    <mergeCell ref="B11321:I11321"/>
    <mergeCell ref="B11323:I11323"/>
    <mergeCell ref="B11282:E11282"/>
    <mergeCell ref="B11292:E11292"/>
    <mergeCell ref="B11299:F11299"/>
    <mergeCell ref="B11302:I11302"/>
    <mergeCell ref="B11306:F11306"/>
    <mergeCell ref="B11316:F11316"/>
    <mergeCell ref="B11260:I11260"/>
    <mergeCell ref="G11266:J11266"/>
    <mergeCell ref="H11267:J11267"/>
    <mergeCell ref="D11272:I11272"/>
    <mergeCell ref="D11273:I11273"/>
    <mergeCell ref="B11275:C11276"/>
    <mergeCell ref="D11275:D11276"/>
    <mergeCell ref="E11275:E11276"/>
    <mergeCell ref="B11382:F11382"/>
    <mergeCell ref="H11382:I11382"/>
    <mergeCell ref="B11383:F11383"/>
    <mergeCell ref="H11383:I11383"/>
    <mergeCell ref="B11386:I11386"/>
    <mergeCell ref="B11388:I11388"/>
    <mergeCell ref="B11347:E11347"/>
    <mergeCell ref="B11357:E11357"/>
    <mergeCell ref="B11364:F11364"/>
    <mergeCell ref="B11367:I11367"/>
    <mergeCell ref="B11371:F11371"/>
    <mergeCell ref="B11381:F11381"/>
    <mergeCell ref="B11325:I11325"/>
    <mergeCell ref="G11331:J11331"/>
    <mergeCell ref="H11332:J11332"/>
    <mergeCell ref="D11337:I11337"/>
    <mergeCell ref="D11338:I11338"/>
    <mergeCell ref="B11340:C11341"/>
    <mergeCell ref="D11340:D11341"/>
    <mergeCell ref="E11340:E11341"/>
    <mergeCell ref="B11447:F11447"/>
    <mergeCell ref="H11447:I11447"/>
    <mergeCell ref="B11448:F11448"/>
    <mergeCell ref="H11448:I11448"/>
    <mergeCell ref="B11451:I11451"/>
    <mergeCell ref="B11453:I11453"/>
    <mergeCell ref="B11412:E11412"/>
    <mergeCell ref="B11422:E11422"/>
    <mergeCell ref="B11429:F11429"/>
    <mergeCell ref="B11432:I11432"/>
    <mergeCell ref="B11436:F11436"/>
    <mergeCell ref="B11446:F11446"/>
    <mergeCell ref="B11390:I11390"/>
    <mergeCell ref="G11396:J11396"/>
    <mergeCell ref="H11397:J11397"/>
    <mergeCell ref="D11402:I11402"/>
    <mergeCell ref="D11403:I11403"/>
    <mergeCell ref="B11405:C11406"/>
    <mergeCell ref="D11405:D11406"/>
    <mergeCell ref="E11405:E11406"/>
    <mergeCell ref="B11512:F11512"/>
    <mergeCell ref="H11512:I11512"/>
    <mergeCell ref="B11513:F11513"/>
    <mergeCell ref="H11513:I11513"/>
    <mergeCell ref="B11516:I11516"/>
    <mergeCell ref="B11518:I11518"/>
    <mergeCell ref="B11477:E11477"/>
    <mergeCell ref="B11487:E11487"/>
    <mergeCell ref="B11494:F11494"/>
    <mergeCell ref="B11497:I11497"/>
    <mergeCell ref="B11501:F11501"/>
    <mergeCell ref="B11511:F11511"/>
    <mergeCell ref="B11455:I11455"/>
    <mergeCell ref="G11461:J11461"/>
    <mergeCell ref="H11462:J11462"/>
    <mergeCell ref="D11467:I11467"/>
    <mergeCell ref="D11468:I11468"/>
    <mergeCell ref="B11470:C11471"/>
    <mergeCell ref="D11470:D11471"/>
    <mergeCell ref="E11470:E11471"/>
    <mergeCell ref="B11577:F11577"/>
    <mergeCell ref="H11577:I11577"/>
    <mergeCell ref="B11578:F11578"/>
    <mergeCell ref="H11578:I11578"/>
    <mergeCell ref="B11581:I11581"/>
    <mergeCell ref="B11583:I11583"/>
    <mergeCell ref="B11542:E11542"/>
    <mergeCell ref="B11552:E11552"/>
    <mergeCell ref="B11559:F11559"/>
    <mergeCell ref="B11562:I11562"/>
    <mergeCell ref="B11566:F11566"/>
    <mergeCell ref="B11576:F11576"/>
    <mergeCell ref="B11520:I11520"/>
    <mergeCell ref="G11526:J11526"/>
    <mergeCell ref="H11527:J11527"/>
    <mergeCell ref="D11532:I11532"/>
    <mergeCell ref="D11533:I11533"/>
    <mergeCell ref="B11535:C11536"/>
    <mergeCell ref="D11535:D11536"/>
    <mergeCell ref="E11535:E11536"/>
    <mergeCell ref="B11642:F11642"/>
    <mergeCell ref="H11642:I11642"/>
    <mergeCell ref="B11643:F11643"/>
    <mergeCell ref="H11643:I11643"/>
    <mergeCell ref="B11646:I11646"/>
    <mergeCell ref="B11648:I11648"/>
    <mergeCell ref="B11607:E11607"/>
    <mergeCell ref="B11617:E11617"/>
    <mergeCell ref="B11624:F11624"/>
    <mergeCell ref="B11627:I11627"/>
    <mergeCell ref="B11631:F11631"/>
    <mergeCell ref="B11641:F11641"/>
    <mergeCell ref="B11585:I11585"/>
    <mergeCell ref="G11591:J11591"/>
    <mergeCell ref="H11592:J11592"/>
    <mergeCell ref="D11597:I11597"/>
    <mergeCell ref="D11598:I11598"/>
    <mergeCell ref="B11600:C11601"/>
    <mergeCell ref="D11600:D11601"/>
    <mergeCell ref="E11600:E11601"/>
    <mergeCell ref="B11707:F11707"/>
    <mergeCell ref="H11707:I11707"/>
    <mergeCell ref="B11708:F11708"/>
    <mergeCell ref="H11708:I11708"/>
    <mergeCell ref="B11711:I11711"/>
    <mergeCell ref="B11713:I11713"/>
    <mergeCell ref="B11672:E11672"/>
    <mergeCell ref="B11682:E11682"/>
    <mergeCell ref="B11689:F11689"/>
    <mergeCell ref="B11692:I11692"/>
    <mergeCell ref="B11696:F11696"/>
    <mergeCell ref="B11706:F11706"/>
    <mergeCell ref="B11650:I11650"/>
    <mergeCell ref="G11656:J11656"/>
    <mergeCell ref="H11657:J11657"/>
    <mergeCell ref="D11662:I11662"/>
    <mergeCell ref="D11663:I11663"/>
    <mergeCell ref="B11665:C11666"/>
    <mergeCell ref="D11665:D11666"/>
    <mergeCell ref="E11665:E11666"/>
    <mergeCell ref="B11772:F11772"/>
    <mergeCell ref="H11772:I11772"/>
    <mergeCell ref="B11773:F11773"/>
    <mergeCell ref="H11773:I11773"/>
    <mergeCell ref="B11776:I11776"/>
    <mergeCell ref="B11778:I11778"/>
    <mergeCell ref="B11737:E11737"/>
    <mergeCell ref="B11747:E11747"/>
    <mergeCell ref="B11754:F11754"/>
    <mergeCell ref="B11757:I11757"/>
    <mergeCell ref="B11761:F11761"/>
    <mergeCell ref="B11771:F11771"/>
    <mergeCell ref="B11715:I11715"/>
    <mergeCell ref="G11721:J11721"/>
    <mergeCell ref="H11722:J11722"/>
    <mergeCell ref="D11727:I11727"/>
    <mergeCell ref="D11728:I11728"/>
    <mergeCell ref="B11730:C11731"/>
    <mergeCell ref="D11730:D11731"/>
    <mergeCell ref="E11730:E11731"/>
    <mergeCell ref="B11837:F11837"/>
    <mergeCell ref="H11837:I11837"/>
    <mergeCell ref="B11838:F11838"/>
    <mergeCell ref="H11838:I11838"/>
    <mergeCell ref="B11841:I11841"/>
    <mergeCell ref="B11843:I11843"/>
    <mergeCell ref="B11802:E11802"/>
    <mergeCell ref="B11812:E11812"/>
    <mergeCell ref="B11819:F11819"/>
    <mergeCell ref="B11822:I11822"/>
    <mergeCell ref="B11826:F11826"/>
    <mergeCell ref="B11836:F11836"/>
    <mergeCell ref="B11780:I11780"/>
    <mergeCell ref="G11786:J11786"/>
    <mergeCell ref="H11787:J11787"/>
    <mergeCell ref="D11792:I11792"/>
    <mergeCell ref="D11793:I11793"/>
    <mergeCell ref="B11795:C11796"/>
    <mergeCell ref="D11795:D11796"/>
    <mergeCell ref="E11795:E11796"/>
    <mergeCell ref="B11902:F11902"/>
    <mergeCell ref="H11902:I11902"/>
    <mergeCell ref="B11903:F11903"/>
    <mergeCell ref="H11903:I11903"/>
    <mergeCell ref="B11906:I11906"/>
    <mergeCell ref="B11908:I11908"/>
    <mergeCell ref="B11867:E11867"/>
    <mergeCell ref="B11877:E11877"/>
    <mergeCell ref="B11884:F11884"/>
    <mergeCell ref="B11887:I11887"/>
    <mergeCell ref="B11891:F11891"/>
    <mergeCell ref="B11901:F11901"/>
    <mergeCell ref="B11845:I11845"/>
    <mergeCell ref="G11851:J11851"/>
    <mergeCell ref="H11852:J11852"/>
    <mergeCell ref="D11857:I11857"/>
    <mergeCell ref="D11858:I11858"/>
    <mergeCell ref="B11860:C11861"/>
    <mergeCell ref="D11860:D11861"/>
    <mergeCell ref="E11860:E11861"/>
    <mergeCell ref="B11967:F11967"/>
    <mergeCell ref="H11967:I11967"/>
    <mergeCell ref="B11968:F11968"/>
    <mergeCell ref="H11968:I11968"/>
    <mergeCell ref="B11971:I11971"/>
    <mergeCell ref="B11973:I11973"/>
    <mergeCell ref="B11932:E11932"/>
    <mergeCell ref="B11942:E11942"/>
    <mergeCell ref="B11949:F11949"/>
    <mergeCell ref="B11952:I11952"/>
    <mergeCell ref="B11956:F11956"/>
    <mergeCell ref="B11966:F11966"/>
    <mergeCell ref="B11910:I11910"/>
    <mergeCell ref="G11916:J11916"/>
    <mergeCell ref="H11917:J11917"/>
    <mergeCell ref="D11922:I11922"/>
    <mergeCell ref="D11923:I11923"/>
    <mergeCell ref="B11925:C11926"/>
    <mergeCell ref="D11925:D11926"/>
    <mergeCell ref="E11925:E11926"/>
    <mergeCell ref="B12032:F12032"/>
    <mergeCell ref="H12032:I12032"/>
    <mergeCell ref="B12033:F12033"/>
    <mergeCell ref="H12033:I12033"/>
    <mergeCell ref="B12036:I12036"/>
    <mergeCell ref="B12038:I12038"/>
    <mergeCell ref="B11997:E11997"/>
    <mergeCell ref="B12007:E12007"/>
    <mergeCell ref="B12014:F12014"/>
    <mergeCell ref="B12017:I12017"/>
    <mergeCell ref="B12021:F12021"/>
    <mergeCell ref="B12031:F12031"/>
    <mergeCell ref="B11975:I11975"/>
    <mergeCell ref="G11981:J11981"/>
    <mergeCell ref="H11982:J11982"/>
    <mergeCell ref="D11987:I11987"/>
    <mergeCell ref="D11988:I11988"/>
    <mergeCell ref="B11990:C11991"/>
    <mergeCell ref="D11990:D11991"/>
    <mergeCell ref="E11990:E11991"/>
    <mergeCell ref="B12097:F12097"/>
    <mergeCell ref="H12097:I12097"/>
    <mergeCell ref="B12098:F12098"/>
    <mergeCell ref="H12098:I12098"/>
    <mergeCell ref="B12101:I12101"/>
    <mergeCell ref="B12103:I12103"/>
    <mergeCell ref="B12062:E12062"/>
    <mergeCell ref="B12072:E12072"/>
    <mergeCell ref="B12079:F12079"/>
    <mergeCell ref="B12082:I12082"/>
    <mergeCell ref="B12086:F12086"/>
    <mergeCell ref="B12096:F12096"/>
    <mergeCell ref="B12040:I12040"/>
    <mergeCell ref="G12046:J12046"/>
    <mergeCell ref="H12047:J12047"/>
    <mergeCell ref="D12052:I12052"/>
    <mergeCell ref="D12053:I12053"/>
    <mergeCell ref="B12055:C12056"/>
    <mergeCell ref="D12055:D12056"/>
    <mergeCell ref="E12055:E12056"/>
    <mergeCell ref="B12162:F12162"/>
    <mergeCell ref="H12162:I12162"/>
    <mergeCell ref="B12163:F12163"/>
    <mergeCell ref="H12163:I12163"/>
    <mergeCell ref="B12166:I12166"/>
    <mergeCell ref="B12168:I12168"/>
    <mergeCell ref="B12127:E12127"/>
    <mergeCell ref="B12137:E12137"/>
    <mergeCell ref="B12144:F12144"/>
    <mergeCell ref="B12147:I12147"/>
    <mergeCell ref="B12151:F12151"/>
    <mergeCell ref="B12161:F12161"/>
    <mergeCell ref="B12105:I12105"/>
    <mergeCell ref="G12111:J12111"/>
    <mergeCell ref="H12112:J12112"/>
    <mergeCell ref="D12117:I12117"/>
    <mergeCell ref="D12118:I12118"/>
    <mergeCell ref="B12120:C12121"/>
    <mergeCell ref="D12120:D12121"/>
    <mergeCell ref="E12120:E12121"/>
    <mergeCell ref="B12227:F12227"/>
    <mergeCell ref="H12227:I12227"/>
    <mergeCell ref="B12228:F12228"/>
    <mergeCell ref="H12228:I12228"/>
    <mergeCell ref="B12231:I12231"/>
    <mergeCell ref="B12233:I12233"/>
    <mergeCell ref="B12192:E12192"/>
    <mergeCell ref="B12202:E12202"/>
    <mergeCell ref="B12209:F12209"/>
    <mergeCell ref="B12212:I12212"/>
    <mergeCell ref="B12216:F12216"/>
    <mergeCell ref="B12226:F12226"/>
    <mergeCell ref="B12170:I12170"/>
    <mergeCell ref="G12176:J12176"/>
    <mergeCell ref="H12177:J12177"/>
    <mergeCell ref="D12182:I12182"/>
    <mergeCell ref="D12183:I12183"/>
    <mergeCell ref="B12185:C12186"/>
    <mergeCell ref="D12185:D12186"/>
    <mergeCell ref="E12185:E12186"/>
    <mergeCell ref="B12292:F12292"/>
    <mergeCell ref="H12292:I12292"/>
    <mergeCell ref="B12293:F12293"/>
    <mergeCell ref="H12293:I12293"/>
    <mergeCell ref="B12296:I12296"/>
    <mergeCell ref="B12298:I12298"/>
    <mergeCell ref="B12257:E12257"/>
    <mergeCell ref="B12267:E12267"/>
    <mergeCell ref="B12274:F12274"/>
    <mergeCell ref="B12277:I12277"/>
    <mergeCell ref="B12281:F12281"/>
    <mergeCell ref="B12291:F12291"/>
    <mergeCell ref="B12235:I12235"/>
    <mergeCell ref="G12241:J12241"/>
    <mergeCell ref="H12242:J12242"/>
    <mergeCell ref="D12247:I12247"/>
    <mergeCell ref="D12248:I12248"/>
    <mergeCell ref="B12250:C12251"/>
    <mergeCell ref="D12250:D12251"/>
    <mergeCell ref="E12250:E12251"/>
    <mergeCell ref="B12357:F12357"/>
    <mergeCell ref="H12357:I12357"/>
    <mergeCell ref="B12358:F12358"/>
    <mergeCell ref="H12358:I12358"/>
    <mergeCell ref="B12361:I12361"/>
    <mergeCell ref="B12363:I12363"/>
    <mergeCell ref="B12322:E12322"/>
    <mergeCell ref="B12332:E12332"/>
    <mergeCell ref="B12339:F12339"/>
    <mergeCell ref="B12342:I12342"/>
    <mergeCell ref="B12346:F12346"/>
    <mergeCell ref="B12356:F12356"/>
    <mergeCell ref="B12300:I12300"/>
    <mergeCell ref="G12306:J12306"/>
    <mergeCell ref="H12307:J12307"/>
    <mergeCell ref="D12312:I12312"/>
    <mergeCell ref="D12313:I12313"/>
    <mergeCell ref="B12315:C12316"/>
    <mergeCell ref="D12315:D12316"/>
    <mergeCell ref="E12315:E12316"/>
    <mergeCell ref="B12422:F12422"/>
    <mergeCell ref="H12422:I12422"/>
    <mergeCell ref="B12423:F12423"/>
    <mergeCell ref="H12423:I12423"/>
    <mergeCell ref="B12426:I12426"/>
    <mergeCell ref="B12428:I12428"/>
    <mergeCell ref="B12387:E12387"/>
    <mergeCell ref="B12397:E12397"/>
    <mergeCell ref="B12404:F12404"/>
    <mergeCell ref="B12407:I12407"/>
    <mergeCell ref="B12411:F12411"/>
    <mergeCell ref="B12421:F12421"/>
    <mergeCell ref="B12365:I12365"/>
    <mergeCell ref="G12371:J12371"/>
    <mergeCell ref="H12372:J12372"/>
    <mergeCell ref="D12377:I12377"/>
    <mergeCell ref="D12378:I12378"/>
    <mergeCell ref="B12380:C12381"/>
    <mergeCell ref="D12380:D12381"/>
    <mergeCell ref="E12380:E12381"/>
    <mergeCell ref="B12487:F12487"/>
    <mergeCell ref="H12487:I12487"/>
    <mergeCell ref="B12488:F12488"/>
    <mergeCell ref="H12488:I12488"/>
    <mergeCell ref="B12491:I12491"/>
    <mergeCell ref="B12493:I12493"/>
    <mergeCell ref="B12452:E12452"/>
    <mergeCell ref="B12462:E12462"/>
    <mergeCell ref="B12469:F12469"/>
    <mergeCell ref="B12472:I12472"/>
    <mergeCell ref="B12476:F12476"/>
    <mergeCell ref="B12486:F12486"/>
    <mergeCell ref="B12430:I12430"/>
    <mergeCell ref="G12436:J12436"/>
    <mergeCell ref="H12437:J12437"/>
    <mergeCell ref="D12442:I12442"/>
    <mergeCell ref="D12443:I12443"/>
    <mergeCell ref="B12445:C12446"/>
    <mergeCell ref="D12445:D12446"/>
    <mergeCell ref="E12445:E12446"/>
    <mergeCell ref="B12554:F12554"/>
    <mergeCell ref="H12554:I12554"/>
    <mergeCell ref="B12555:F12555"/>
    <mergeCell ref="H12555:I12555"/>
    <mergeCell ref="B12558:I12558"/>
    <mergeCell ref="B12560:I12560"/>
    <mergeCell ref="B12517:E12517"/>
    <mergeCell ref="B12527:E12527"/>
    <mergeCell ref="B12534:F12534"/>
    <mergeCell ref="B12537:I12537"/>
    <mergeCell ref="B12541:F12541"/>
    <mergeCell ref="B12553:F12553"/>
    <mergeCell ref="B12495:I12495"/>
    <mergeCell ref="G12501:J12501"/>
    <mergeCell ref="H12502:J12502"/>
    <mergeCell ref="D12507:I12507"/>
    <mergeCell ref="D12508:I12508"/>
    <mergeCell ref="B12510:C12511"/>
    <mergeCell ref="D12510:D12511"/>
    <mergeCell ref="E12510:E12511"/>
    <mergeCell ref="B12622:F12622"/>
    <mergeCell ref="H12622:I12622"/>
    <mergeCell ref="B12623:F12623"/>
    <mergeCell ref="H12623:I12623"/>
    <mergeCell ref="B12626:I12626"/>
    <mergeCell ref="B12628:I12628"/>
    <mergeCell ref="B12584:E12584"/>
    <mergeCell ref="B12594:E12594"/>
    <mergeCell ref="B12601:F12601"/>
    <mergeCell ref="B12604:I12604"/>
    <mergeCell ref="B12608:F12608"/>
    <mergeCell ref="B12621:F12621"/>
    <mergeCell ref="B12562:I12562"/>
    <mergeCell ref="G12568:J12568"/>
    <mergeCell ref="H12569:J12569"/>
    <mergeCell ref="D12574:I12574"/>
    <mergeCell ref="D12575:I12575"/>
    <mergeCell ref="B12577:C12578"/>
    <mergeCell ref="D12577:D12578"/>
    <mergeCell ref="E12577:E12578"/>
    <mergeCell ref="B12690:F12690"/>
    <mergeCell ref="H12690:I12690"/>
    <mergeCell ref="B12691:F12691"/>
    <mergeCell ref="H12691:I12691"/>
    <mergeCell ref="B12694:I12694"/>
    <mergeCell ref="B12696:I12696"/>
    <mergeCell ref="B12652:E12652"/>
    <mergeCell ref="B12662:E12662"/>
    <mergeCell ref="B12669:F12669"/>
    <mergeCell ref="B12672:I12672"/>
    <mergeCell ref="B12676:F12676"/>
    <mergeCell ref="B12689:F12689"/>
    <mergeCell ref="B12630:I12630"/>
    <mergeCell ref="G12636:J12636"/>
    <mergeCell ref="H12637:J12637"/>
    <mergeCell ref="D12642:I12642"/>
    <mergeCell ref="D12643:I12643"/>
    <mergeCell ref="B12645:C12646"/>
    <mergeCell ref="D12645:D12646"/>
    <mergeCell ref="E12645:E12646"/>
    <mergeCell ref="B12758:F12758"/>
    <mergeCell ref="H12758:I12758"/>
    <mergeCell ref="B12759:F12759"/>
    <mergeCell ref="H12759:I12759"/>
    <mergeCell ref="B12762:I12762"/>
    <mergeCell ref="B12764:I12764"/>
    <mergeCell ref="B12720:E12720"/>
    <mergeCell ref="B12730:E12730"/>
    <mergeCell ref="B12737:F12737"/>
    <mergeCell ref="B12740:I12740"/>
    <mergeCell ref="B12744:F12744"/>
    <mergeCell ref="B12757:F12757"/>
    <mergeCell ref="B12698:I12698"/>
    <mergeCell ref="G12704:J12704"/>
    <mergeCell ref="H12705:J12705"/>
    <mergeCell ref="D12710:I12710"/>
    <mergeCell ref="D12711:I12711"/>
    <mergeCell ref="B12713:C12714"/>
    <mergeCell ref="D12713:D12714"/>
    <mergeCell ref="E12713:E12714"/>
    <mergeCell ref="B12826:F12826"/>
    <mergeCell ref="H12826:I12826"/>
    <mergeCell ref="B12827:F12827"/>
    <mergeCell ref="H12827:I12827"/>
    <mergeCell ref="B12830:I12830"/>
    <mergeCell ref="B12832:I12832"/>
    <mergeCell ref="B12788:E12788"/>
    <mergeCell ref="B12798:E12798"/>
    <mergeCell ref="B12805:F12805"/>
    <mergeCell ref="B12808:I12808"/>
    <mergeCell ref="B12812:F12812"/>
    <mergeCell ref="B12825:F12825"/>
    <mergeCell ref="B12766:I12766"/>
    <mergeCell ref="G12772:J12772"/>
    <mergeCell ref="H12773:J12773"/>
    <mergeCell ref="D12778:I12778"/>
    <mergeCell ref="D12779:I12779"/>
    <mergeCell ref="B12781:C12782"/>
    <mergeCell ref="D12781:D12782"/>
    <mergeCell ref="E12781:E12782"/>
    <mergeCell ref="B12894:F12894"/>
    <mergeCell ref="H12894:I12894"/>
    <mergeCell ref="B12895:F12895"/>
    <mergeCell ref="H12895:I12895"/>
    <mergeCell ref="B12898:I12898"/>
    <mergeCell ref="B12900:I12900"/>
    <mergeCell ref="B12856:E12856"/>
    <mergeCell ref="B12866:E12866"/>
    <mergeCell ref="B12873:F12873"/>
    <mergeCell ref="B12876:I12876"/>
    <mergeCell ref="B12880:F12880"/>
    <mergeCell ref="B12893:F12893"/>
    <mergeCell ref="B12834:I12834"/>
    <mergeCell ref="G12840:J12840"/>
    <mergeCell ref="H12841:J12841"/>
    <mergeCell ref="D12846:I12846"/>
    <mergeCell ref="D12847:I12847"/>
    <mergeCell ref="B12849:C12850"/>
    <mergeCell ref="D12849:D12850"/>
    <mergeCell ref="E12849:E12850"/>
    <mergeCell ref="B12956:F12956"/>
    <mergeCell ref="H12956:I12956"/>
    <mergeCell ref="B12957:F12957"/>
    <mergeCell ref="H12957:I12957"/>
    <mergeCell ref="B12960:I12960"/>
    <mergeCell ref="B12962:I12962"/>
    <mergeCell ref="B12924:E12924"/>
    <mergeCell ref="B12934:E12934"/>
    <mergeCell ref="B12941:F12941"/>
    <mergeCell ref="B12944:I12944"/>
    <mergeCell ref="B12948:F12948"/>
    <mergeCell ref="B12955:F12955"/>
    <mergeCell ref="B12902:I12902"/>
    <mergeCell ref="G12908:J12908"/>
    <mergeCell ref="H12909:J12909"/>
    <mergeCell ref="D12914:I12914"/>
    <mergeCell ref="D12915:I12915"/>
    <mergeCell ref="B12917:C12918"/>
    <mergeCell ref="D12917:D12918"/>
    <mergeCell ref="E12917:E12918"/>
    <mergeCell ref="B13019:F13019"/>
    <mergeCell ref="H13019:I13019"/>
    <mergeCell ref="B13020:F13020"/>
    <mergeCell ref="H13020:I13020"/>
    <mergeCell ref="B13023:I13023"/>
    <mergeCell ref="B13025:I13025"/>
    <mergeCell ref="B12986:E12986"/>
    <mergeCell ref="B12996:E12996"/>
    <mergeCell ref="B13003:F13003"/>
    <mergeCell ref="B13006:I13006"/>
    <mergeCell ref="B13010:F13010"/>
    <mergeCell ref="B13018:F13018"/>
    <mergeCell ref="B12964:I12964"/>
    <mergeCell ref="G12970:J12970"/>
    <mergeCell ref="H12971:J12971"/>
    <mergeCell ref="D12976:I12976"/>
    <mergeCell ref="D12977:I12977"/>
    <mergeCell ref="B12979:C12980"/>
    <mergeCell ref="D12979:D12980"/>
    <mergeCell ref="E12979:E12980"/>
    <mergeCell ref="B13082:F13082"/>
    <mergeCell ref="H13082:I13082"/>
    <mergeCell ref="B13083:F13083"/>
    <mergeCell ref="H13083:I13083"/>
    <mergeCell ref="B13086:I13086"/>
    <mergeCell ref="B13088:I13088"/>
    <mergeCell ref="B13049:E13049"/>
    <mergeCell ref="B13059:E13059"/>
    <mergeCell ref="B13066:F13066"/>
    <mergeCell ref="B13069:I13069"/>
    <mergeCell ref="B13073:F13073"/>
    <mergeCell ref="B13081:F13081"/>
    <mergeCell ref="B13027:I13027"/>
    <mergeCell ref="G13033:J13033"/>
    <mergeCell ref="H13034:J13034"/>
    <mergeCell ref="D13039:I13039"/>
    <mergeCell ref="D13040:I13040"/>
    <mergeCell ref="B13042:C13043"/>
    <mergeCell ref="D13042:D13043"/>
    <mergeCell ref="E13042:E13043"/>
    <mergeCell ref="B13148:F13148"/>
    <mergeCell ref="H13148:I13148"/>
    <mergeCell ref="B13149:F13149"/>
    <mergeCell ref="H13149:I13149"/>
    <mergeCell ref="B13152:I13152"/>
    <mergeCell ref="B13154:I13154"/>
    <mergeCell ref="B13112:E13112"/>
    <mergeCell ref="B13122:E13122"/>
    <mergeCell ref="B13129:F13129"/>
    <mergeCell ref="B13132:I13132"/>
    <mergeCell ref="B13136:F13136"/>
    <mergeCell ref="B13147:F13147"/>
    <mergeCell ref="B13090:I13090"/>
    <mergeCell ref="G13096:J13096"/>
    <mergeCell ref="H13097:J13097"/>
    <mergeCell ref="D13102:I13102"/>
    <mergeCell ref="D13103:I13103"/>
    <mergeCell ref="B13105:C13106"/>
    <mergeCell ref="D13105:D13106"/>
    <mergeCell ref="E13105:E13106"/>
    <mergeCell ref="B13214:F13214"/>
    <mergeCell ref="H13214:I13214"/>
    <mergeCell ref="B13215:F13215"/>
    <mergeCell ref="H13215:I13215"/>
    <mergeCell ref="B13218:I13218"/>
    <mergeCell ref="B13220:I13220"/>
    <mergeCell ref="B13178:E13178"/>
    <mergeCell ref="B13188:E13188"/>
    <mergeCell ref="B13195:F13195"/>
    <mergeCell ref="B13198:I13198"/>
    <mergeCell ref="B13202:F13202"/>
    <mergeCell ref="B13213:F13213"/>
    <mergeCell ref="B13156:I13156"/>
    <mergeCell ref="G13162:J13162"/>
    <mergeCell ref="H13163:J13163"/>
    <mergeCell ref="D13168:I13168"/>
    <mergeCell ref="D13169:I13169"/>
    <mergeCell ref="B13171:C13172"/>
    <mergeCell ref="D13171:D13172"/>
    <mergeCell ref="E13171:E13172"/>
    <mergeCell ref="B13277:F13277"/>
    <mergeCell ref="H13277:I13277"/>
    <mergeCell ref="B13278:F13278"/>
    <mergeCell ref="H13278:I13278"/>
    <mergeCell ref="B13281:I13281"/>
    <mergeCell ref="B13283:I13283"/>
    <mergeCell ref="B13244:E13244"/>
    <mergeCell ref="B13254:E13254"/>
    <mergeCell ref="B13261:F13261"/>
    <mergeCell ref="B13264:I13264"/>
    <mergeCell ref="B13268:F13268"/>
    <mergeCell ref="B13276:F13276"/>
    <mergeCell ref="B13222:I13222"/>
    <mergeCell ref="G13228:J13228"/>
    <mergeCell ref="H13229:J13229"/>
    <mergeCell ref="D13234:I13234"/>
    <mergeCell ref="D13235:I13235"/>
    <mergeCell ref="B13237:C13238"/>
    <mergeCell ref="D13237:D13238"/>
    <mergeCell ref="E13237:E13238"/>
    <mergeCell ref="B13340:F13340"/>
    <mergeCell ref="H13340:I13340"/>
    <mergeCell ref="B13341:F13341"/>
    <mergeCell ref="H13341:I13341"/>
    <mergeCell ref="B13344:I13344"/>
    <mergeCell ref="B13346:I13346"/>
    <mergeCell ref="B13307:E13307"/>
    <mergeCell ref="B13317:E13317"/>
    <mergeCell ref="B13324:F13324"/>
    <mergeCell ref="B13327:I13327"/>
    <mergeCell ref="B13331:F13331"/>
    <mergeCell ref="B13339:F13339"/>
    <mergeCell ref="B13285:I13285"/>
    <mergeCell ref="G13291:J13291"/>
    <mergeCell ref="H13292:J13292"/>
    <mergeCell ref="D13297:I13297"/>
    <mergeCell ref="D13298:I13298"/>
    <mergeCell ref="B13300:C13301"/>
    <mergeCell ref="D13300:D13301"/>
    <mergeCell ref="E13300:E13301"/>
    <mergeCell ref="B13403:F13403"/>
    <mergeCell ref="H13403:I13403"/>
    <mergeCell ref="B13404:F13404"/>
    <mergeCell ref="H13404:I13404"/>
    <mergeCell ref="B13407:I13407"/>
    <mergeCell ref="B13409:I13409"/>
    <mergeCell ref="B13370:E13370"/>
    <mergeCell ref="B13380:E13380"/>
    <mergeCell ref="B13387:F13387"/>
    <mergeCell ref="B13390:I13390"/>
    <mergeCell ref="B13394:F13394"/>
    <mergeCell ref="B13402:F13402"/>
    <mergeCell ref="B13348:I13348"/>
    <mergeCell ref="G13354:J13354"/>
    <mergeCell ref="H13355:J13355"/>
    <mergeCell ref="D13360:I13360"/>
    <mergeCell ref="D13361:I13361"/>
    <mergeCell ref="B13363:C13364"/>
    <mergeCell ref="D13363:D13364"/>
    <mergeCell ref="E13363:E13364"/>
    <mergeCell ref="B13474:I13474"/>
    <mergeCell ref="G13480:J13480"/>
    <mergeCell ref="H13481:J13481"/>
    <mergeCell ref="B13466:F13466"/>
    <mergeCell ref="H13466:I13466"/>
    <mergeCell ref="B13467:F13467"/>
    <mergeCell ref="H13467:I13467"/>
    <mergeCell ref="B13470:I13470"/>
    <mergeCell ref="B13472:I13472"/>
    <mergeCell ref="B13433:E13433"/>
    <mergeCell ref="B13443:E13443"/>
    <mergeCell ref="B13450:F13450"/>
    <mergeCell ref="B13453:I13453"/>
    <mergeCell ref="B13457:F13457"/>
    <mergeCell ref="B13465:F13465"/>
    <mergeCell ref="B13411:I13411"/>
    <mergeCell ref="G13417:J13417"/>
    <mergeCell ref="H13418:J13418"/>
    <mergeCell ref="D13423:I13423"/>
    <mergeCell ref="D13424:I13424"/>
    <mergeCell ref="B13426:C13427"/>
    <mergeCell ref="D13426:D13427"/>
    <mergeCell ref="E13426:E13427"/>
    <mergeCell ref="B13537:I13537"/>
    <mergeCell ref="G13543:J13543"/>
    <mergeCell ref="H13544:J13544"/>
    <mergeCell ref="B13529:F13529"/>
    <mergeCell ref="H13529:I13529"/>
    <mergeCell ref="B13530:F13530"/>
    <mergeCell ref="H13530:I13530"/>
    <mergeCell ref="B13533:I13533"/>
    <mergeCell ref="B13535:I13535"/>
    <mergeCell ref="B13496:E13496"/>
    <mergeCell ref="B13506:E13506"/>
    <mergeCell ref="B13513:F13513"/>
    <mergeCell ref="B13516:I13516"/>
    <mergeCell ref="B13520:F13520"/>
    <mergeCell ref="B13528:F13528"/>
    <mergeCell ref="D13486:I13486"/>
    <mergeCell ref="D13487:I13487"/>
    <mergeCell ref="B13489:C13490"/>
    <mergeCell ref="D13489:D13490"/>
    <mergeCell ref="E13489:E13490"/>
  </mergeCells>
  <pageMargins left="0.511811024" right="0.511811024" top="0.78740157499999996" bottom="0.78740157499999996" header="0.31496062000000002" footer="0.31496062000000002"/>
  <pageSetup paperSize="9" scale="10" orientation="portrait" r:id="rId1"/>
  <rowBreaks count="53" manualBreakCount="53">
    <brk id="133" max="10" man="1"/>
    <brk id="197" max="10" man="1"/>
    <brk id="260" max="10" man="1"/>
    <brk id="327" max="10" man="1"/>
    <brk id="392" max="10" man="1"/>
    <brk id="457" max="10" man="1"/>
    <brk id="522" max="10" man="1"/>
    <brk id="648" max="10" man="1"/>
    <brk id="710" max="10" man="1"/>
    <brk id="772" max="10" man="1"/>
    <brk id="833" max="10" man="1"/>
    <brk id="894" max="10" man="1"/>
    <brk id="955" max="10" man="1"/>
    <brk id="1382" max="10" man="1"/>
    <brk id="1565" max="10" man="1"/>
    <brk id="1748" max="10" man="1"/>
    <brk id="1929" max="10" man="1"/>
    <brk id="2283" max="10" man="1"/>
    <brk id="2349" max="10" man="1"/>
    <brk id="2416" max="10" man="1"/>
    <brk id="2605" max="10" man="1"/>
    <brk id="3036" max="10" man="1"/>
    <brk id="3162" max="10" man="1"/>
    <brk id="3354" max="10" man="1"/>
    <brk id="3539" max="10" man="1"/>
    <brk id="3723" max="10" man="1"/>
    <brk id="4156" max="10" man="1"/>
    <brk id="4612" max="10" man="1"/>
    <brk id="4804" max="10" man="1"/>
    <brk id="5188" max="10" man="1"/>
    <brk id="5636" max="10" man="1"/>
    <brk id="5700" max="10" man="1"/>
    <brk id="6155" max="10" man="1"/>
    <brk id="6610" max="10" man="1"/>
    <brk id="6675" max="10" man="1"/>
    <brk id="7129" max="10" man="1"/>
    <brk id="7194" max="10" man="1"/>
    <brk id="7259" max="10" man="1"/>
    <brk id="7714" max="10" man="1"/>
    <brk id="7779" max="10" man="1"/>
    <brk id="8229" max="10" man="1"/>
    <brk id="8674" max="10" man="1"/>
    <brk id="9123" max="10" man="1"/>
    <brk id="9578" max="10" man="1"/>
    <brk id="10033" max="10" man="1"/>
    <brk id="10488" max="10" man="1"/>
    <brk id="10683" max="10" man="1"/>
    <brk id="11138" max="10" man="1"/>
    <brk id="11593" max="10" man="1"/>
    <brk id="12048" max="10" man="1"/>
    <brk id="12503" max="10" man="1"/>
    <brk id="12972" max="10" man="1"/>
    <brk id="13419" max="10"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FB7B-2B84-42EE-A827-26B01065257F}">
  <sheetPr codeName="Planilha35">
    <tabColor rgb="FFFFFF66"/>
  </sheetPr>
  <dimension ref="A1:L144"/>
  <sheetViews>
    <sheetView view="pageBreakPreview" topLeftCell="A10" zoomScaleNormal="100" zoomScaleSheetLayoutView="100" workbookViewId="0">
      <selection activeCell="E28" sqref="E28"/>
    </sheetView>
  </sheetViews>
  <sheetFormatPr defaultRowHeight="14.4"/>
  <cols>
    <col min="1" max="1" width="2.109375" customWidth="1"/>
    <col min="3" max="3" width="21.6640625" customWidth="1"/>
    <col min="11" max="11" width="2.109375" customWidth="1"/>
    <col min="13" max="13" width="10.5546875" bestFit="1" customWidth="1"/>
  </cols>
  <sheetData>
    <row r="1" spans="1:12" ht="13.5" customHeight="1">
      <c r="A1" s="447"/>
      <c r="B1" s="448"/>
      <c r="C1" s="448"/>
      <c r="D1" s="448"/>
      <c r="E1" s="448"/>
      <c r="F1" s="448"/>
      <c r="G1" s="448"/>
      <c r="H1" s="448"/>
      <c r="I1" s="448"/>
      <c r="J1" s="448"/>
      <c r="K1" s="449"/>
    </row>
    <row r="2" spans="1:12">
      <c r="A2" s="450"/>
      <c r="B2" s="451" t="s">
        <v>141</v>
      </c>
      <c r="C2" s="452"/>
      <c r="D2" s="453" t="s">
        <v>1105</v>
      </c>
      <c r="E2" s="454"/>
      <c r="F2" s="455"/>
      <c r="G2" s="455"/>
      <c r="H2" s="456"/>
      <c r="I2" s="456"/>
      <c r="J2" s="457"/>
      <c r="K2" s="458"/>
    </row>
    <row r="3" spans="1:12">
      <c r="A3" s="450"/>
      <c r="B3" s="459"/>
      <c r="C3" s="459"/>
      <c r="D3" s="459"/>
      <c r="E3" s="459"/>
      <c r="F3" s="459"/>
      <c r="G3" s="459"/>
      <c r="H3" s="459"/>
      <c r="I3" s="459"/>
      <c r="J3" s="459"/>
      <c r="K3" s="458"/>
    </row>
    <row r="4" spans="1:12">
      <c r="A4" s="450"/>
      <c r="B4" s="460" t="s">
        <v>873</v>
      </c>
      <c r="C4" s="461" t="s">
        <v>1107</v>
      </c>
      <c r="D4" s="1671" t="s">
        <v>198</v>
      </c>
      <c r="E4" s="1672"/>
      <c r="F4" s="1672"/>
      <c r="G4" s="1672"/>
      <c r="H4" s="1672"/>
      <c r="I4" s="1673"/>
      <c r="J4" s="462" t="s">
        <v>1108</v>
      </c>
      <c r="K4" s="458"/>
    </row>
    <row r="5" spans="1:12">
      <c r="A5" s="450"/>
      <c r="B5" s="463" t="s">
        <v>3</v>
      </c>
      <c r="C5" s="464">
        <f ca="1">PLANEJAMENTO!E4</f>
        <v>46141</v>
      </c>
      <c r="D5" s="672" t="s">
        <v>1740</v>
      </c>
      <c r="E5" s="466"/>
      <c r="F5" s="466"/>
      <c r="G5" s="466"/>
      <c r="H5" s="466"/>
      <c r="I5" s="467"/>
      <c r="J5" s="468" t="s">
        <v>164</v>
      </c>
      <c r="K5" s="458"/>
    </row>
    <row r="6" spans="1:12">
      <c r="A6" s="450"/>
      <c r="B6" s="469"/>
      <c r="C6" s="469"/>
      <c r="D6" s="469"/>
      <c r="E6" s="469"/>
      <c r="F6" s="469"/>
      <c r="G6" s="469"/>
      <c r="H6" s="469"/>
      <c r="I6" s="470"/>
      <c r="J6" s="471"/>
      <c r="K6" s="458"/>
    </row>
    <row r="7" spans="1:12">
      <c r="A7" s="450"/>
      <c r="B7" s="1648" t="s">
        <v>1111</v>
      </c>
      <c r="C7" s="1650"/>
      <c r="D7" s="1679" t="s">
        <v>873</v>
      </c>
      <c r="E7" s="1681" t="s">
        <v>1112</v>
      </c>
      <c r="F7" s="472" t="s">
        <v>1113</v>
      </c>
      <c r="G7" s="473"/>
      <c r="H7" s="472" t="s">
        <v>1114</v>
      </c>
      <c r="I7" s="473"/>
      <c r="J7" s="474" t="s">
        <v>1115</v>
      </c>
      <c r="K7" s="458"/>
    </row>
    <row r="8" spans="1:12">
      <c r="A8" s="450"/>
      <c r="B8" s="1677"/>
      <c r="C8" s="1678"/>
      <c r="D8" s="1680"/>
      <c r="E8" s="1682"/>
      <c r="F8" s="475" t="s">
        <v>1116</v>
      </c>
      <c r="G8" s="475" t="s">
        <v>1117</v>
      </c>
      <c r="H8" s="475" t="s">
        <v>1116</v>
      </c>
      <c r="I8" s="476" t="s">
        <v>1117</v>
      </c>
      <c r="J8" s="477" t="s">
        <v>1118</v>
      </c>
      <c r="K8" s="458"/>
    </row>
    <row r="9" spans="1:12">
      <c r="A9" s="450"/>
      <c r="B9" s="478" t="s">
        <v>852</v>
      </c>
      <c r="C9" s="479"/>
      <c r="D9" s="480"/>
      <c r="E9" s="481">
        <v>1</v>
      </c>
      <c r="F9" s="481">
        <v>1</v>
      </c>
      <c r="G9" s="482">
        <f>1-F9</f>
        <v>0</v>
      </c>
      <c r="H9" s="483">
        <f>VLOOKUP(B9,EQUIPAMENTOS!$A:$J,10,FALSE)</f>
        <v>225</v>
      </c>
      <c r="I9" s="484">
        <f>H9</f>
        <v>225</v>
      </c>
      <c r="J9" s="485">
        <f t="shared" ref="J9:J15" si="0">H9*F9*E9+I9*G9*E9</f>
        <v>225</v>
      </c>
      <c r="K9" s="458"/>
    </row>
    <row r="10" spans="1:12">
      <c r="A10" s="450"/>
      <c r="B10" s="486" t="s">
        <v>1741</v>
      </c>
      <c r="C10" s="487"/>
      <c r="D10" s="488"/>
      <c r="E10" s="489">
        <v>1</v>
      </c>
      <c r="F10" s="489">
        <v>1</v>
      </c>
      <c r="G10" s="489">
        <f>1-F10</f>
        <v>0</v>
      </c>
      <c r="H10" s="490">
        <f>VLOOKUP(B10,EQUIPAMENTOS!$A:$J,10,FALSE)</f>
        <v>150</v>
      </c>
      <c r="I10" s="491">
        <f>H10</f>
        <v>150</v>
      </c>
      <c r="J10" s="492">
        <f t="shared" si="0"/>
        <v>150</v>
      </c>
      <c r="K10" s="458"/>
    </row>
    <row r="11" spans="1:12">
      <c r="A11" s="450"/>
      <c r="B11" s="486" t="s">
        <v>796</v>
      </c>
      <c r="C11" s="487"/>
      <c r="D11" s="488"/>
      <c r="E11" s="489">
        <v>3</v>
      </c>
      <c r="F11" s="489">
        <v>1</v>
      </c>
      <c r="G11" s="489">
        <f t="shared" ref="G11:G12" si="1">1-F11</f>
        <v>0</v>
      </c>
      <c r="H11" s="490">
        <f>VLOOKUP(B11,EQUIPAMENTOS!$A:$J,10,FALSE)</f>
        <v>130</v>
      </c>
      <c r="I11" s="491">
        <f>H11</f>
        <v>130</v>
      </c>
      <c r="J11" s="492">
        <f t="shared" ref="J11" si="2">H11*F11*E11+I11*G11*E11</f>
        <v>390</v>
      </c>
      <c r="K11" s="458"/>
    </row>
    <row r="12" spans="1:12">
      <c r="A12" s="450"/>
      <c r="B12" s="486" t="s">
        <v>818</v>
      </c>
      <c r="C12" s="487"/>
      <c r="D12" s="488"/>
      <c r="E12" s="489">
        <v>1</v>
      </c>
      <c r="F12" s="489">
        <v>1</v>
      </c>
      <c r="G12" s="489">
        <f t="shared" si="1"/>
        <v>0</v>
      </c>
      <c r="H12" s="490">
        <f>VLOOKUP(B12,EQUIPAMENTOS!$A:$J,10,FALSE)</f>
        <v>30</v>
      </c>
      <c r="I12" s="491">
        <f>H12</f>
        <v>30</v>
      </c>
      <c r="J12" s="492">
        <f t="shared" si="0"/>
        <v>30</v>
      </c>
      <c r="K12" s="458"/>
    </row>
    <row r="13" spans="1:12">
      <c r="A13" s="450"/>
      <c r="B13" s="486"/>
      <c r="C13" s="487"/>
      <c r="D13" s="488"/>
      <c r="E13" s="489"/>
      <c r="F13" s="489"/>
      <c r="G13" s="489"/>
      <c r="H13" s="490"/>
      <c r="I13" s="491"/>
      <c r="J13" s="492"/>
      <c r="K13" s="458"/>
    </row>
    <row r="14" spans="1:12">
      <c r="A14" s="450"/>
      <c r="B14" s="486"/>
      <c r="C14" s="487"/>
      <c r="D14" s="488"/>
      <c r="E14" s="489"/>
      <c r="F14" s="489"/>
      <c r="G14" s="489"/>
      <c r="H14" s="490"/>
      <c r="I14" s="491"/>
      <c r="J14" s="492">
        <f t="shared" si="0"/>
        <v>0</v>
      </c>
      <c r="K14" s="458"/>
    </row>
    <row r="15" spans="1:12">
      <c r="A15" s="450"/>
      <c r="B15" s="493"/>
      <c r="C15" s="494"/>
      <c r="D15" s="495"/>
      <c r="E15" s="496"/>
      <c r="F15" s="496"/>
      <c r="G15" s="496"/>
      <c r="H15" s="497"/>
      <c r="I15" s="498"/>
      <c r="J15" s="492">
        <f t="shared" si="0"/>
        <v>0</v>
      </c>
      <c r="K15" s="458"/>
    </row>
    <row r="16" spans="1:12">
      <c r="A16" s="450"/>
      <c r="B16" s="499" t="s">
        <v>1119</v>
      </c>
      <c r="C16" s="469"/>
      <c r="D16" s="469"/>
      <c r="E16" s="469"/>
      <c r="F16" s="469"/>
      <c r="G16" s="469"/>
      <c r="H16" s="469"/>
      <c r="I16" s="500" t="s">
        <v>138</v>
      </c>
      <c r="J16" s="501">
        <f>SUM(J9:J15)</f>
        <v>795</v>
      </c>
      <c r="K16" s="458"/>
      <c r="L16" s="6">
        <f>J16/E27</f>
        <v>0.8457446808510638</v>
      </c>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t="s">
        <v>1742</v>
      </c>
      <c r="C19" s="511"/>
      <c r="D19" s="512"/>
      <c r="E19" s="513"/>
      <c r="F19" s="514"/>
      <c r="G19" s="515"/>
      <c r="H19" s="516">
        <f>E11</f>
        <v>3</v>
      </c>
      <c r="I19" s="521">
        <f>(VLOOKUP(B19,'MÃO DE OBRA'!$A:$E,5,FALSE)/220)</f>
        <v>23.69</v>
      </c>
      <c r="J19" s="492">
        <f t="shared" ref="J19:J23" si="3">H19*I19</f>
        <v>71.070000000000007</v>
      </c>
      <c r="K19" s="458"/>
    </row>
    <row r="20" spans="1:11">
      <c r="A20" s="450"/>
      <c r="B20" s="517" t="s">
        <v>728</v>
      </c>
      <c r="C20" s="518"/>
      <c r="D20" s="459"/>
      <c r="E20" s="487"/>
      <c r="F20" s="488"/>
      <c r="G20" s="519"/>
      <c r="H20" s="520">
        <v>1</v>
      </c>
      <c r="I20" s="521">
        <f>(VLOOKUP(B20,'MÃO DE OBRA'!$A:$E,5,FALSE)/220)</f>
        <v>39.327272727272728</v>
      </c>
      <c r="J20" s="492">
        <f t="shared" si="3"/>
        <v>39.327272727272728</v>
      </c>
      <c r="K20" s="458"/>
    </row>
    <row r="21" spans="1:11">
      <c r="A21" s="450"/>
      <c r="B21" s="517" t="s">
        <v>722</v>
      </c>
      <c r="C21" s="518"/>
      <c r="D21" s="459"/>
      <c r="E21" s="487"/>
      <c r="F21" s="488"/>
      <c r="G21" s="519"/>
      <c r="H21" s="520">
        <f>E10</f>
        <v>1</v>
      </c>
      <c r="I21" s="521">
        <f>(VLOOKUP(B21,'MÃO DE OBRA'!$A:$E,5,FALSE)/220)</f>
        <v>19.055000000000003</v>
      </c>
      <c r="J21" s="492">
        <f t="shared" si="3"/>
        <v>19.055000000000003</v>
      </c>
      <c r="K21" s="458"/>
    </row>
    <row r="22" spans="1:11">
      <c r="A22" s="450"/>
      <c r="B22" s="517" t="s">
        <v>626</v>
      </c>
      <c r="C22" s="518"/>
      <c r="D22" s="459"/>
      <c r="E22" s="487"/>
      <c r="F22" s="488"/>
      <c r="G22" s="519"/>
      <c r="H22" s="520">
        <v>3</v>
      </c>
      <c r="I22" s="521">
        <f>(VLOOKUP(B22,'MÃO DE OBRA'!$A:$E,5,FALSE)/220)</f>
        <v>15.730909090909092</v>
      </c>
      <c r="J22" s="492">
        <f t="shared" si="3"/>
        <v>47.192727272727275</v>
      </c>
      <c r="K22" s="458"/>
    </row>
    <row r="23" spans="1:11">
      <c r="A23" s="450"/>
      <c r="B23" s="517" t="s">
        <v>757</v>
      </c>
      <c r="C23" s="518"/>
      <c r="D23" s="459"/>
      <c r="E23" s="487"/>
      <c r="F23" s="488"/>
      <c r="G23" s="519"/>
      <c r="H23" s="520">
        <f>E12</f>
        <v>1</v>
      </c>
      <c r="I23" s="521">
        <f>(VLOOKUP(B23,'MÃO DE OBRA'!$A:$E,5,FALSE)/220)</f>
        <v>27.68050090909091</v>
      </c>
      <c r="J23" s="492">
        <f t="shared" si="3"/>
        <v>27.68050090909091</v>
      </c>
      <c r="K23" s="458"/>
    </row>
    <row r="24" spans="1:11">
      <c r="A24" s="450"/>
      <c r="B24" s="517"/>
      <c r="C24" s="518"/>
      <c r="D24" s="459"/>
      <c r="E24" s="487"/>
      <c r="F24" s="488"/>
      <c r="G24" s="519"/>
      <c r="H24" s="520"/>
      <c r="I24" s="521"/>
      <c r="J24" s="492"/>
      <c r="K24" s="458"/>
    </row>
    <row r="25" spans="1:11">
      <c r="A25" s="450"/>
      <c r="B25" s="499" t="s">
        <v>1119</v>
      </c>
      <c r="C25" s="502"/>
      <c r="D25" s="502"/>
      <c r="E25" s="502"/>
      <c r="F25" s="502"/>
      <c r="G25" s="502"/>
      <c r="H25" s="502"/>
      <c r="I25" s="522" t="s">
        <v>138</v>
      </c>
      <c r="J25" s="501">
        <f>SUM(J19:J24)</f>
        <v>204.32550090909092</v>
      </c>
      <c r="K25" s="458"/>
    </row>
    <row r="26" spans="1:11">
      <c r="A26" s="450"/>
      <c r="B26" s="523"/>
      <c r="C26" s="523"/>
      <c r="D26" s="523"/>
      <c r="E26" s="523"/>
      <c r="F26" s="523"/>
      <c r="G26" s="523"/>
      <c r="H26" s="523"/>
      <c r="I26" s="524"/>
      <c r="J26" s="523"/>
      <c r="K26" s="458"/>
    </row>
    <row r="27" spans="1:11">
      <c r="A27" s="450"/>
      <c r="B27" s="525" t="s">
        <v>1123</v>
      </c>
      <c r="C27" s="526"/>
      <c r="D27" s="523"/>
      <c r="E27" s="527">
        <f>CRONOGRAMA!F11*0.94</f>
        <v>940</v>
      </c>
      <c r="F27" s="528" t="str">
        <f>J5</f>
        <v>m²</v>
      </c>
      <c r="G27" s="506"/>
      <c r="H27" s="506"/>
      <c r="I27" s="529" t="s">
        <v>1124</v>
      </c>
      <c r="J27" s="501">
        <f>J16+J25</f>
        <v>999.32550090909092</v>
      </c>
      <c r="K27" s="458"/>
    </row>
    <row r="28" spans="1:11">
      <c r="A28" s="450"/>
      <c r="B28" s="530"/>
      <c r="C28" s="523"/>
      <c r="D28" s="523"/>
      <c r="E28" s="531"/>
      <c r="F28" s="532"/>
      <c r="G28" s="532"/>
      <c r="H28" s="532"/>
      <c r="I28" s="524"/>
      <c r="J28" s="523"/>
      <c r="K28" s="458"/>
    </row>
    <row r="29" spans="1:11" ht="20.399999999999999">
      <c r="A29" s="450"/>
      <c r="B29" s="1667" t="s">
        <v>481</v>
      </c>
      <c r="C29" s="1668"/>
      <c r="D29" s="1668"/>
      <c r="E29" s="1669"/>
      <c r="F29" s="533" t="s">
        <v>873</v>
      </c>
      <c r="G29" s="534" t="s">
        <v>493</v>
      </c>
      <c r="H29" s="507" t="s">
        <v>1115</v>
      </c>
      <c r="I29" s="535" t="s">
        <v>480</v>
      </c>
      <c r="J29" s="536" t="s">
        <v>482</v>
      </c>
      <c r="K29" s="458"/>
    </row>
    <row r="30" spans="1:11">
      <c r="A30" s="450"/>
      <c r="B30" s="537" t="str">
        <f>B9</f>
        <v>Trator de esteiras 20T</v>
      </c>
      <c r="C30" s="538"/>
      <c r="D30" s="538"/>
      <c r="E30" s="539"/>
      <c r="F30" s="540" t="str">
        <f>VLOOKUP(B30,EQUIPAMENTOS!$A:$N,12,FALSE)</f>
        <v>Diesel S10</v>
      </c>
      <c r="G30" s="541" t="s">
        <v>1047</v>
      </c>
      <c r="H30" s="547">
        <f>VLOOKUP(B30,EQUIPAMENTOS!$A:$N,13,FALSE)</f>
        <v>6.17</v>
      </c>
      <c r="I30" s="543">
        <f>VLOOKUP(B30,EQUIPAMENTOS!$A:$N,14,FALSE)</f>
        <v>24</v>
      </c>
      <c r="J30" s="485">
        <f>H30*I30*E9*F9</f>
        <v>148.07999999999998</v>
      </c>
      <c r="K30" s="458"/>
    </row>
    <row r="31" spans="1:11">
      <c r="A31" s="450"/>
      <c r="B31" s="544" t="s">
        <v>1741</v>
      </c>
      <c r="C31" s="518"/>
      <c r="D31" s="518"/>
      <c r="E31" s="487"/>
      <c r="F31" s="540" t="str">
        <f>VLOOKUP(B31,EQUIPAMENTOS!$A:$N,12,FALSE)</f>
        <v>Diesel S10</v>
      </c>
      <c r="G31" s="541" t="s">
        <v>1047</v>
      </c>
      <c r="H31" s="542">
        <f>VLOOKUP(B31,EQUIPAMENTOS!$A:$N,13,FALSE)</f>
        <v>6.17</v>
      </c>
      <c r="I31" s="543">
        <f>VLOOKUP(B31,EQUIPAMENTOS!$A:$N,14,FALSE)</f>
        <v>16</v>
      </c>
      <c r="J31" s="492">
        <f>H31*I31*E10*F10</f>
        <v>98.72</v>
      </c>
      <c r="K31" s="458"/>
    </row>
    <row r="32" spans="1:11">
      <c r="A32" s="450"/>
      <c r="B32" s="544" t="str">
        <f>B11</f>
        <v>Caminhão basculante 16 m³</v>
      </c>
      <c r="C32" s="518"/>
      <c r="D32" s="518"/>
      <c r="E32" s="487"/>
      <c r="F32" s="540" t="str">
        <f>VLOOKUP(B32,EQUIPAMENTOS!$A:$N,12,FALSE)</f>
        <v>Diesel S10</v>
      </c>
      <c r="G32" s="541" t="s">
        <v>1047</v>
      </c>
      <c r="H32" s="547">
        <f>VLOOKUP(B32,EQUIPAMENTOS!$A:$N,13,FALSE)</f>
        <v>6.17</v>
      </c>
      <c r="I32" s="547">
        <f>VLOOKUP(B32,EQUIPAMENTOS!$A:$N,14,FALSE)</f>
        <v>4</v>
      </c>
      <c r="J32" s="492">
        <f>H32*I32*E11</f>
        <v>74.039999999999992</v>
      </c>
      <c r="K32" s="458"/>
    </row>
    <row r="33" spans="1:12">
      <c r="A33" s="450"/>
      <c r="B33" s="544" t="str">
        <f>B12</f>
        <v>Motosserra a gasolina</v>
      </c>
      <c r="C33" s="518"/>
      <c r="D33" s="518"/>
      <c r="E33" s="487"/>
      <c r="F33" s="540" t="str">
        <f>VLOOKUP(B33,EQUIPAMENTOS!$A:$N,12,FALSE)</f>
        <v>Gasolina</v>
      </c>
      <c r="G33" s="541" t="s">
        <v>1047</v>
      </c>
      <c r="H33" s="547">
        <f>VLOOKUP(B33,EQUIPAMENTOS!$A:$N,13,FALSE)</f>
        <v>6</v>
      </c>
      <c r="I33" s="547">
        <f>VLOOKUP(B33,EQUIPAMENTOS!$A:$N,14,FALSE)</f>
        <v>4</v>
      </c>
      <c r="J33" s="492">
        <f>H33*I33*E12</f>
        <v>24</v>
      </c>
      <c r="K33" s="458"/>
    </row>
    <row r="34" spans="1:12">
      <c r="A34" s="450"/>
      <c r="B34" s="544"/>
      <c r="C34" s="518"/>
      <c r="D34" s="518"/>
      <c r="E34" s="487"/>
      <c r="F34" s="540"/>
      <c r="G34" s="541"/>
      <c r="H34" s="547"/>
      <c r="I34" s="547"/>
      <c r="J34" s="492"/>
      <c r="K34" s="458"/>
    </row>
    <row r="35" spans="1:12">
      <c r="A35" s="450"/>
      <c r="B35" s="517"/>
      <c r="C35" s="526"/>
      <c r="D35" s="526"/>
      <c r="E35" s="494"/>
      <c r="F35" s="488"/>
      <c r="G35" s="468"/>
      <c r="H35" s="547"/>
      <c r="I35" s="548"/>
      <c r="J35" s="549">
        <f>H35*I35*E14</f>
        <v>0</v>
      </c>
      <c r="K35" s="458"/>
    </row>
    <row r="36" spans="1:12">
      <c r="A36" s="450"/>
      <c r="B36" s="550" t="s">
        <v>1119</v>
      </c>
      <c r="C36" s="526"/>
      <c r="D36" s="526"/>
      <c r="E36" s="526"/>
      <c r="F36" s="523"/>
      <c r="G36" s="526"/>
      <c r="H36" s="551"/>
      <c r="I36" s="552" t="s">
        <v>138</v>
      </c>
      <c r="J36" s="501">
        <f>SUM(J30:J35)</f>
        <v>344.84</v>
      </c>
      <c r="K36" s="458"/>
      <c r="L36" s="6">
        <f>J36/E27</f>
        <v>0.36685106382978722</v>
      </c>
    </row>
    <row r="37" spans="1:12">
      <c r="A37" s="450"/>
      <c r="B37" s="553"/>
      <c r="C37" s="526"/>
      <c r="D37" s="526"/>
      <c r="E37" s="554"/>
      <c r="F37" s="555"/>
      <c r="G37" s="506"/>
      <c r="H37" s="506"/>
      <c r="I37" s="529"/>
      <c r="J37" s="554"/>
      <c r="K37" s="458"/>
    </row>
    <row r="38" spans="1:12" ht="20.399999999999999">
      <c r="A38" s="450"/>
      <c r="B38" s="1667" t="s">
        <v>1125</v>
      </c>
      <c r="C38" s="1668"/>
      <c r="D38" s="1668"/>
      <c r="E38" s="1668"/>
      <c r="F38" s="1669"/>
      <c r="G38" s="556" t="s">
        <v>494</v>
      </c>
      <c r="H38" s="506" t="s">
        <v>1126</v>
      </c>
      <c r="I38" s="557" t="s">
        <v>1115</v>
      </c>
      <c r="J38" s="509" t="s">
        <v>482</v>
      </c>
      <c r="K38" s="458"/>
    </row>
    <row r="39" spans="1:12">
      <c r="A39" s="450"/>
      <c r="B39" s="558"/>
      <c r="C39" s="559"/>
      <c r="D39" s="560"/>
      <c r="E39" s="560"/>
      <c r="F39" s="561"/>
      <c r="G39" s="489"/>
      <c r="H39" s="489"/>
      <c r="I39" s="562"/>
      <c r="J39" s="492"/>
      <c r="K39" s="458"/>
    </row>
    <row r="40" spans="1:12">
      <c r="A40" s="450"/>
      <c r="B40" s="563"/>
      <c r="C40" s="564"/>
      <c r="D40" s="565"/>
      <c r="E40" s="565"/>
      <c r="F40" s="566"/>
      <c r="G40" s="489"/>
      <c r="H40" s="489"/>
      <c r="I40" s="562"/>
      <c r="J40" s="492"/>
      <c r="K40" s="458"/>
    </row>
    <row r="41" spans="1:12">
      <c r="A41" s="450"/>
      <c r="B41" s="1670" t="s">
        <v>138</v>
      </c>
      <c r="C41" s="1670"/>
      <c r="D41" s="1670"/>
      <c r="E41" s="1670"/>
      <c r="F41" s="1670"/>
      <c r="G41" s="1670"/>
      <c r="H41" s="1670"/>
      <c r="I41" s="1670"/>
      <c r="J41" s="501">
        <f>SUM(J39:J40)</f>
        <v>0</v>
      </c>
      <c r="K41" s="458"/>
    </row>
    <row r="42" spans="1:12">
      <c r="A42" s="450"/>
      <c r="B42" s="567"/>
      <c r="C42" s="511"/>
      <c r="D42" s="511"/>
      <c r="E42" s="568"/>
      <c r="F42" s="569"/>
      <c r="G42" s="570"/>
      <c r="H42" s="570"/>
      <c r="I42" s="571"/>
      <c r="J42" s="572"/>
      <c r="K42" s="458"/>
    </row>
    <row r="43" spans="1:12">
      <c r="A43" s="450"/>
      <c r="B43" s="573" t="s">
        <v>1127</v>
      </c>
      <c r="C43" s="573"/>
      <c r="D43" s="550"/>
      <c r="E43" s="523"/>
      <c r="F43" s="523"/>
      <c r="G43" s="523"/>
      <c r="H43" s="574"/>
      <c r="I43" s="575"/>
      <c r="J43" s="501">
        <f>(J27+J36+J41)/E27</f>
        <v>1.4299632988394584</v>
      </c>
      <c r="K43" s="458"/>
    </row>
    <row r="44" spans="1:12">
      <c r="A44" s="450"/>
      <c r="B44" s="553"/>
      <c r="C44" s="526"/>
      <c r="D44" s="526"/>
      <c r="E44" s="554"/>
      <c r="F44" s="555"/>
      <c r="G44" s="506"/>
      <c r="H44" s="506"/>
      <c r="I44" s="529"/>
      <c r="J44" s="576"/>
      <c r="K44" s="458"/>
    </row>
    <row r="45" spans="1:12" ht="20.399999999999999">
      <c r="A45" s="450"/>
      <c r="B45" s="1667" t="s">
        <v>1128</v>
      </c>
      <c r="C45" s="1668"/>
      <c r="D45" s="1668"/>
      <c r="E45" s="1668"/>
      <c r="F45" s="1669"/>
      <c r="G45" s="556" t="s">
        <v>494</v>
      </c>
      <c r="H45" s="506" t="s">
        <v>1126</v>
      </c>
      <c r="I45" s="557" t="s">
        <v>1115</v>
      </c>
      <c r="J45" s="509" t="s">
        <v>482</v>
      </c>
      <c r="K45" s="458"/>
    </row>
    <row r="46" spans="1:12">
      <c r="A46" s="450"/>
      <c r="B46" s="558"/>
      <c r="C46" s="559"/>
      <c r="D46" s="560"/>
      <c r="E46" s="560"/>
      <c r="F46" s="561"/>
      <c r="G46" s="489"/>
      <c r="H46" s="489"/>
      <c r="I46" s="562"/>
      <c r="J46" s="492">
        <f>G46*I46</f>
        <v>0</v>
      </c>
      <c r="K46" s="458"/>
    </row>
    <row r="47" spans="1:12">
      <c r="A47" s="450"/>
      <c r="B47" s="563"/>
      <c r="C47" s="564"/>
      <c r="D47" s="565"/>
      <c r="E47" s="565"/>
      <c r="F47" s="566"/>
      <c r="G47" s="489"/>
      <c r="H47" s="489"/>
      <c r="I47" s="562"/>
      <c r="J47" s="492">
        <f>G47*I47</f>
        <v>0</v>
      </c>
      <c r="K47" s="458"/>
    </row>
    <row r="48" spans="1:12">
      <c r="A48" s="450"/>
      <c r="B48" s="563"/>
      <c r="C48" s="564"/>
      <c r="D48" s="565"/>
      <c r="E48" s="565"/>
      <c r="F48" s="566"/>
      <c r="G48" s="489"/>
      <c r="H48" s="489"/>
      <c r="I48" s="562"/>
      <c r="J48" s="492">
        <f>G48*I48</f>
        <v>0</v>
      </c>
      <c r="K48" s="458"/>
    </row>
    <row r="49" spans="1:11">
      <c r="A49" s="450"/>
      <c r="B49" s="577"/>
      <c r="C49" s="578"/>
      <c r="D49" s="579"/>
      <c r="E49" s="579"/>
      <c r="F49" s="580"/>
      <c r="G49" s="489"/>
      <c r="H49" s="489"/>
      <c r="I49" s="562"/>
      <c r="J49" s="492">
        <f>G49*I49</f>
        <v>0</v>
      </c>
      <c r="K49" s="458"/>
    </row>
    <row r="50" spans="1:11">
      <c r="A50" s="450"/>
      <c r="B50" s="581"/>
      <c r="C50" s="523"/>
      <c r="D50" s="523"/>
      <c r="E50" s="582"/>
      <c r="F50" s="583"/>
      <c r="G50" s="532"/>
      <c r="H50" s="532"/>
      <c r="I50" s="524" t="s">
        <v>138</v>
      </c>
      <c r="J50" s="501">
        <f>SUM(J46:J49)</f>
        <v>0</v>
      </c>
      <c r="K50" s="458"/>
    </row>
    <row r="51" spans="1:11">
      <c r="A51" s="450"/>
      <c r="B51" s="584"/>
      <c r="C51" s="523"/>
      <c r="D51" s="523"/>
      <c r="E51" s="582"/>
      <c r="F51" s="583"/>
      <c r="G51" s="532"/>
      <c r="H51" s="532"/>
      <c r="I51" s="524"/>
      <c r="J51" s="582"/>
      <c r="K51" s="458"/>
    </row>
    <row r="52" spans="1:11" ht="20.399999999999999">
      <c r="A52" s="450"/>
      <c r="B52" s="585" t="s">
        <v>1141</v>
      </c>
      <c r="C52" s="585"/>
      <c r="D52" s="585"/>
      <c r="E52" s="586"/>
      <c r="F52" s="587" t="s">
        <v>494</v>
      </c>
      <c r="G52" s="556" t="s">
        <v>1209</v>
      </c>
      <c r="H52" s="506" t="s">
        <v>1115</v>
      </c>
      <c r="I52" s="557" t="s">
        <v>480</v>
      </c>
      <c r="J52" s="509" t="s">
        <v>482</v>
      </c>
      <c r="K52" s="458"/>
    </row>
    <row r="53" spans="1:11">
      <c r="A53" s="450"/>
      <c r="B53" s="558"/>
      <c r="C53" s="559"/>
      <c r="D53" s="560"/>
      <c r="E53" s="561"/>
      <c r="F53" s="489"/>
      <c r="G53" s="489"/>
      <c r="H53" s="611"/>
      <c r="I53" s="562"/>
      <c r="J53" s="492"/>
      <c r="K53" s="458"/>
    </row>
    <row r="54" spans="1:11">
      <c r="A54" s="450"/>
      <c r="B54" s="563"/>
      <c r="C54" s="564"/>
      <c r="D54" s="565"/>
      <c r="E54" s="566" t="s">
        <v>1119</v>
      </c>
      <c r="F54" s="489">
        <v>0</v>
      </c>
      <c r="G54" s="489">
        <v>0</v>
      </c>
      <c r="H54" s="489"/>
      <c r="I54" s="562">
        <v>0</v>
      </c>
      <c r="J54" s="492">
        <f>I54*H54*G54*F54</f>
        <v>0</v>
      </c>
      <c r="K54" s="458"/>
    </row>
    <row r="55" spans="1:11">
      <c r="A55" s="450"/>
      <c r="B55" s="563"/>
      <c r="C55" s="564"/>
      <c r="D55" s="565"/>
      <c r="E55" s="566" t="s">
        <v>1119</v>
      </c>
      <c r="F55" s="489">
        <v>0</v>
      </c>
      <c r="G55" s="489">
        <v>0</v>
      </c>
      <c r="H55" s="489">
        <v>0</v>
      </c>
      <c r="I55" s="562">
        <v>0</v>
      </c>
      <c r="J55" s="492">
        <f>I55*H55*G55*F55</f>
        <v>0</v>
      </c>
      <c r="K55" s="458"/>
    </row>
    <row r="56" spans="1:11">
      <c r="A56" s="450"/>
      <c r="B56" s="563" t="s">
        <v>1119</v>
      </c>
      <c r="C56" s="564"/>
      <c r="D56" s="565"/>
      <c r="E56" s="566" t="s">
        <v>1119</v>
      </c>
      <c r="F56" s="489">
        <v>0</v>
      </c>
      <c r="G56" s="489">
        <v>0</v>
      </c>
      <c r="H56" s="489">
        <v>0</v>
      </c>
      <c r="I56" s="562">
        <v>0</v>
      </c>
      <c r="J56" s="492">
        <f>I56*H56*G56*F56</f>
        <v>0</v>
      </c>
      <c r="K56" s="458"/>
    </row>
    <row r="57" spans="1:11">
      <c r="A57" s="450"/>
      <c r="B57" s="577" t="s">
        <v>1119</v>
      </c>
      <c r="C57" s="578"/>
      <c r="D57" s="579"/>
      <c r="E57" s="580" t="s">
        <v>1119</v>
      </c>
      <c r="F57" s="496">
        <v>0</v>
      </c>
      <c r="G57" s="496">
        <v>0</v>
      </c>
      <c r="H57" s="496">
        <v>0</v>
      </c>
      <c r="I57" s="588">
        <v>0</v>
      </c>
      <c r="J57" s="492">
        <f>I57*H57*G57*F57</f>
        <v>0</v>
      </c>
      <c r="K57" s="458"/>
    </row>
    <row r="58" spans="1:11">
      <c r="A58" s="450"/>
      <c r="B58" s="581"/>
      <c r="C58" s="523"/>
      <c r="D58" s="523"/>
      <c r="E58" s="582"/>
      <c r="F58" s="583"/>
      <c r="G58" s="532"/>
      <c r="H58" s="532"/>
      <c r="I58" s="524" t="s">
        <v>138</v>
      </c>
      <c r="J58" s="501">
        <f>SUM(J53:J57)</f>
        <v>0</v>
      </c>
      <c r="K58" s="458"/>
    </row>
    <row r="59" spans="1:11">
      <c r="A59" s="450"/>
      <c r="B59" s="523"/>
      <c r="C59" s="523"/>
      <c r="D59" s="523"/>
      <c r="E59" s="523"/>
      <c r="F59" s="523"/>
      <c r="G59" s="523"/>
      <c r="H59" s="523"/>
      <c r="I59" s="524"/>
      <c r="J59" s="523"/>
      <c r="K59" s="458"/>
    </row>
    <row r="60" spans="1:11">
      <c r="A60" s="450"/>
      <c r="B60" s="1645" t="s">
        <v>1142</v>
      </c>
      <c r="C60" s="1646"/>
      <c r="D60" s="1646"/>
      <c r="E60" s="1646"/>
      <c r="F60" s="1646"/>
      <c r="G60" s="1646"/>
      <c r="H60" s="1646"/>
      <c r="I60" s="1647"/>
      <c r="J60" s="573">
        <f>J58+J50+J43</f>
        <v>1.4299632988394584</v>
      </c>
      <c r="K60" s="458"/>
    </row>
    <row r="61" spans="1:11">
      <c r="A61" s="450"/>
      <c r="B61" s="523"/>
      <c r="C61" s="523"/>
      <c r="D61" s="523"/>
      <c r="E61" s="523"/>
      <c r="F61" s="523"/>
      <c r="G61" s="523"/>
      <c r="H61" s="523"/>
      <c r="I61" s="524"/>
      <c r="J61" s="523"/>
      <c r="K61" s="458"/>
    </row>
    <row r="62" spans="1:11">
      <c r="A62" s="450"/>
      <c r="B62" s="1645" t="s">
        <v>1143</v>
      </c>
      <c r="C62" s="1646"/>
      <c r="D62" s="1646"/>
      <c r="E62" s="1646"/>
      <c r="F62" s="1646"/>
      <c r="G62" s="1646"/>
      <c r="H62" s="1646"/>
      <c r="I62" s="1647"/>
      <c r="J62" s="501">
        <f>J60*0</f>
        <v>0</v>
      </c>
      <c r="K62" s="458"/>
    </row>
    <row r="63" spans="1:11">
      <c r="A63" s="450"/>
      <c r="B63" s="523"/>
      <c r="C63" s="523"/>
      <c r="D63" s="523"/>
      <c r="E63" s="523"/>
      <c r="F63" s="523"/>
      <c r="G63" s="523"/>
      <c r="H63" s="523"/>
      <c r="I63" s="524"/>
      <c r="J63" s="523"/>
      <c r="K63" s="458"/>
    </row>
    <row r="64" spans="1:11">
      <c r="A64" s="450"/>
      <c r="B64" s="1645" t="s">
        <v>1144</v>
      </c>
      <c r="C64" s="1646"/>
      <c r="D64" s="1646"/>
      <c r="E64" s="1646"/>
      <c r="F64" s="1646"/>
      <c r="G64" s="1646"/>
      <c r="H64" s="1646"/>
      <c r="I64" s="1647"/>
      <c r="J64" s="573">
        <f>J60+J62</f>
        <v>1.4299632988394584</v>
      </c>
      <c r="K64" s="458"/>
    </row>
    <row r="65" spans="1:11">
      <c r="A65" s="450"/>
      <c r="B65" s="511"/>
      <c r="C65" s="511"/>
      <c r="D65" s="511"/>
      <c r="E65" s="511"/>
      <c r="F65" s="511"/>
      <c r="G65" s="511"/>
      <c r="H65" s="511"/>
      <c r="I65" s="571"/>
      <c r="J65" s="511"/>
      <c r="K65" s="458"/>
    </row>
    <row r="66" spans="1:11">
      <c r="A66" s="450"/>
      <c r="B66" s="589"/>
      <c r="C66" s="559"/>
      <c r="D66" s="559"/>
      <c r="E66" s="559"/>
      <c r="F66" s="559"/>
      <c r="G66" s="559"/>
      <c r="H66" s="559"/>
      <c r="I66" s="559"/>
      <c r="J66" s="590"/>
      <c r="K66" s="458"/>
    </row>
    <row r="67" spans="1:11">
      <c r="A67" s="450"/>
      <c r="B67" s="591"/>
      <c r="C67" s="592"/>
      <c r="D67" s="593"/>
      <c r="E67" s="593"/>
      <c r="F67" s="594" t="s">
        <v>1119</v>
      </c>
      <c r="G67" s="595" t="s">
        <v>1119</v>
      </c>
      <c r="H67" s="592"/>
      <c r="I67" s="592"/>
      <c r="J67" s="596"/>
      <c r="K67" s="458"/>
    </row>
    <row r="68" spans="1:11">
      <c r="A68" s="450"/>
      <c r="B68" s="459"/>
      <c r="C68" s="459"/>
      <c r="D68" s="459"/>
      <c r="E68" s="459"/>
      <c r="F68" s="459"/>
      <c r="G68" s="459"/>
      <c r="H68" s="459"/>
      <c r="I68" s="459"/>
      <c r="J68" s="459"/>
      <c r="K68" s="458"/>
    </row>
    <row r="69" spans="1:11">
      <c r="A69" s="450"/>
      <c r="B69" s="597" t="str">
        <f>PLANEJAMENTO!E2</f>
        <v>PRIVATE LOG</v>
      </c>
      <c r="C69" s="598"/>
      <c r="D69" s="598"/>
      <c r="E69" s="598"/>
      <c r="F69" s="599"/>
      <c r="G69" s="600" t="s">
        <v>482</v>
      </c>
      <c r="H69" s="502"/>
      <c r="I69" s="502"/>
      <c r="J69" s="505"/>
      <c r="K69" s="458"/>
    </row>
    <row r="70" spans="1:11">
      <c r="A70" s="450"/>
      <c r="B70" s="601" t="str">
        <f>PLANEJAMENTO!E3</f>
        <v>SERRA - ES</v>
      </c>
      <c r="C70" s="602"/>
      <c r="D70" s="602"/>
      <c r="E70" s="602"/>
      <c r="F70" s="603"/>
      <c r="G70" s="1648" t="s">
        <v>1145</v>
      </c>
      <c r="H70" s="1649"/>
      <c r="I70" s="1649"/>
      <c r="J70" s="1650"/>
      <c r="K70" s="458"/>
    </row>
    <row r="71" spans="1:11">
      <c r="A71" s="450"/>
      <c r="B71" s="604"/>
      <c r="C71" s="605"/>
      <c r="D71" s="605"/>
      <c r="E71" s="605"/>
      <c r="F71" s="606"/>
      <c r="G71" s="607"/>
      <c r="H71" s="1651"/>
      <c r="I71" s="1652"/>
      <c r="J71" s="1653"/>
      <c r="K71" s="458"/>
    </row>
    <row r="72" spans="1:11" ht="15" thickBot="1">
      <c r="A72" s="608"/>
      <c r="B72" s="609"/>
      <c r="C72" s="609"/>
      <c r="D72" s="609"/>
      <c r="E72" s="609"/>
      <c r="F72" s="609"/>
      <c r="G72" s="609"/>
      <c r="H72" s="609"/>
      <c r="I72" s="609"/>
      <c r="J72" s="609"/>
      <c r="K72" s="610"/>
    </row>
    <row r="73" spans="1:11">
      <c r="A73" s="447"/>
      <c r="B73" s="448"/>
      <c r="C73" s="448"/>
      <c r="D73" s="448"/>
      <c r="E73" s="448"/>
      <c r="F73" s="448"/>
      <c r="G73" s="448"/>
      <c r="H73" s="448"/>
      <c r="I73" s="448"/>
      <c r="J73" s="448"/>
      <c r="K73" s="449"/>
    </row>
    <row r="74" spans="1:11">
      <c r="A74" s="450"/>
      <c r="B74" s="451" t="s">
        <v>141</v>
      </c>
      <c r="C74" s="452"/>
      <c r="D74" s="453" t="s">
        <v>1105</v>
      </c>
      <c r="E74" s="454"/>
      <c r="F74" s="455"/>
      <c r="G74" s="455"/>
      <c r="H74" s="456"/>
      <c r="I74" s="456"/>
      <c r="J74" s="457"/>
      <c r="K74" s="458"/>
    </row>
    <row r="75" spans="1:11">
      <c r="A75" s="450"/>
      <c r="B75" s="459"/>
      <c r="C75" s="459"/>
      <c r="D75" s="459"/>
      <c r="E75" s="459"/>
      <c r="F75" s="459"/>
      <c r="G75" s="459"/>
      <c r="H75" s="459"/>
      <c r="I75" s="459"/>
      <c r="J75" s="459"/>
      <c r="K75" s="458"/>
    </row>
    <row r="76" spans="1:11">
      <c r="A76" s="450"/>
      <c r="B76" s="460" t="s">
        <v>873</v>
      </c>
      <c r="C76" s="461" t="s">
        <v>1107</v>
      </c>
      <c r="D76" s="1671" t="s">
        <v>198</v>
      </c>
      <c r="E76" s="1672"/>
      <c r="F76" s="1672"/>
      <c r="G76" s="1672"/>
      <c r="H76" s="1672"/>
      <c r="I76" s="1673"/>
      <c r="J76" s="462" t="s">
        <v>1108</v>
      </c>
      <c r="K76" s="458"/>
    </row>
    <row r="77" spans="1:11">
      <c r="A77" s="450"/>
      <c r="B77" s="463" t="s">
        <v>3</v>
      </c>
      <c r="C77" s="464">
        <f ca="1">TODAY()</f>
        <v>46141</v>
      </c>
      <c r="D77" s="672" t="s">
        <v>1918</v>
      </c>
      <c r="E77" s="466"/>
      <c r="F77" s="466"/>
      <c r="G77" s="466"/>
      <c r="H77" s="466"/>
      <c r="I77" s="467"/>
      <c r="J77" s="468" t="s">
        <v>171</v>
      </c>
      <c r="K77" s="458"/>
    </row>
    <row r="78" spans="1:11">
      <c r="A78" s="450"/>
      <c r="B78" s="469"/>
      <c r="C78" s="469"/>
      <c r="D78" s="469"/>
      <c r="E78" s="469"/>
      <c r="F78" s="469"/>
      <c r="G78" s="469"/>
      <c r="H78" s="469"/>
      <c r="I78" s="470"/>
      <c r="J78" s="471"/>
      <c r="K78" s="458"/>
    </row>
    <row r="79" spans="1:11">
      <c r="A79" s="450"/>
      <c r="B79" s="1648" t="s">
        <v>1111</v>
      </c>
      <c r="C79" s="1650"/>
      <c r="D79" s="1679" t="s">
        <v>873</v>
      </c>
      <c r="E79" s="1681" t="s">
        <v>1112</v>
      </c>
      <c r="F79" s="472" t="s">
        <v>1113</v>
      </c>
      <c r="G79" s="473"/>
      <c r="H79" s="472" t="s">
        <v>1114</v>
      </c>
      <c r="I79" s="473"/>
      <c r="J79" s="474" t="s">
        <v>1115</v>
      </c>
      <c r="K79" s="458"/>
    </row>
    <row r="80" spans="1:11">
      <c r="A80" s="450"/>
      <c r="B80" s="1677"/>
      <c r="C80" s="1678"/>
      <c r="D80" s="1680"/>
      <c r="E80" s="1682"/>
      <c r="F80" s="475" t="s">
        <v>1116</v>
      </c>
      <c r="G80" s="475" t="s">
        <v>1117</v>
      </c>
      <c r="H80" s="475" t="s">
        <v>1116</v>
      </c>
      <c r="I80" s="476" t="s">
        <v>1117</v>
      </c>
      <c r="J80" s="477" t="s">
        <v>1118</v>
      </c>
      <c r="K80" s="458"/>
    </row>
    <row r="81" spans="1:11">
      <c r="A81" s="450"/>
      <c r="B81" s="478" t="s">
        <v>852</v>
      </c>
      <c r="C81" s="479"/>
      <c r="D81" s="480"/>
      <c r="E81" s="481">
        <v>1</v>
      </c>
      <c r="F81" s="481">
        <v>1</v>
      </c>
      <c r="G81" s="482">
        <f>1-F81</f>
        <v>0</v>
      </c>
      <c r="H81" s="483">
        <f>VLOOKUP(B81,EQUIPAMENTOS!$A:$J,10,FALSE)</f>
        <v>225</v>
      </c>
      <c r="I81" s="484">
        <f>H81</f>
        <v>225</v>
      </c>
      <c r="J81" s="485">
        <f t="shared" ref="J81:J87" si="4">H81*F81*E81+I81*G81*E81</f>
        <v>225</v>
      </c>
      <c r="K81" s="458"/>
    </row>
    <row r="82" spans="1:11" hidden="1">
      <c r="A82" s="450"/>
      <c r="B82" s="486" t="s">
        <v>1741</v>
      </c>
      <c r="C82" s="487"/>
      <c r="D82" s="488"/>
      <c r="E82" s="489"/>
      <c r="F82" s="489">
        <v>1</v>
      </c>
      <c r="G82" s="489">
        <f>1-F82</f>
        <v>0</v>
      </c>
      <c r="H82" s="490">
        <f>VLOOKUP(B82,EQUIPAMENTOS!$A:$J,10,FALSE)</f>
        <v>150</v>
      </c>
      <c r="I82" s="491">
        <f>H82</f>
        <v>150</v>
      </c>
      <c r="J82" s="492">
        <f t="shared" si="4"/>
        <v>0</v>
      </c>
      <c r="K82" s="458"/>
    </row>
    <row r="83" spans="1:11" hidden="1">
      <c r="A83" s="450"/>
      <c r="B83" s="486" t="s">
        <v>796</v>
      </c>
      <c r="C83" s="487"/>
      <c r="D83" s="488"/>
      <c r="E83" s="489"/>
      <c r="F83" s="489">
        <v>1</v>
      </c>
      <c r="G83" s="489">
        <f t="shared" ref="G83:G84" si="5">1-F83</f>
        <v>0</v>
      </c>
      <c r="H83" s="490">
        <f>VLOOKUP(B83,EQUIPAMENTOS!$A:$J,10,FALSE)</f>
        <v>130</v>
      </c>
      <c r="I83" s="491">
        <f>H83</f>
        <v>130</v>
      </c>
      <c r="J83" s="492">
        <f t="shared" si="4"/>
        <v>0</v>
      </c>
      <c r="K83" s="458"/>
    </row>
    <row r="84" spans="1:11">
      <c r="A84" s="450"/>
      <c r="B84" s="486" t="s">
        <v>818</v>
      </c>
      <c r="C84" s="487"/>
      <c r="D84" s="488"/>
      <c r="E84" s="489">
        <v>2</v>
      </c>
      <c r="F84" s="489">
        <v>1</v>
      </c>
      <c r="G84" s="489">
        <f t="shared" si="5"/>
        <v>0</v>
      </c>
      <c r="H84" s="490">
        <f>VLOOKUP(B84,EQUIPAMENTOS!$A:$J,10,FALSE)</f>
        <v>30</v>
      </c>
      <c r="I84" s="491">
        <f>H84</f>
        <v>30</v>
      </c>
      <c r="J84" s="492">
        <f t="shared" si="4"/>
        <v>60</v>
      </c>
      <c r="K84" s="458"/>
    </row>
    <row r="85" spans="1:11">
      <c r="A85" s="450"/>
      <c r="B85" s="486"/>
      <c r="C85" s="487"/>
      <c r="D85" s="488"/>
      <c r="E85" s="489"/>
      <c r="F85" s="489"/>
      <c r="G85" s="489"/>
      <c r="H85" s="490"/>
      <c r="I85" s="491"/>
      <c r="J85" s="492">
        <f t="shared" si="4"/>
        <v>0</v>
      </c>
      <c r="K85" s="458"/>
    </row>
    <row r="86" spans="1:11">
      <c r="A86" s="450"/>
      <c r="B86" s="486"/>
      <c r="C86" s="487"/>
      <c r="D86" s="488"/>
      <c r="E86" s="489"/>
      <c r="F86" s="489"/>
      <c r="G86" s="489"/>
      <c r="H86" s="490"/>
      <c r="I86" s="491"/>
      <c r="J86" s="492">
        <f t="shared" si="4"/>
        <v>0</v>
      </c>
      <c r="K86" s="458"/>
    </row>
    <row r="87" spans="1:11">
      <c r="A87" s="450"/>
      <c r="B87" s="493"/>
      <c r="C87" s="494"/>
      <c r="D87" s="495"/>
      <c r="E87" s="496"/>
      <c r="F87" s="496"/>
      <c r="G87" s="496"/>
      <c r="H87" s="497"/>
      <c r="I87" s="498"/>
      <c r="J87" s="492">
        <f t="shared" si="4"/>
        <v>0</v>
      </c>
      <c r="K87" s="458"/>
    </row>
    <row r="88" spans="1:11">
      <c r="A88" s="450"/>
      <c r="B88" s="499" t="s">
        <v>1119</v>
      </c>
      <c r="C88" s="469"/>
      <c r="D88" s="469"/>
      <c r="E88" s="469"/>
      <c r="F88" s="469"/>
      <c r="G88" s="469"/>
      <c r="H88" s="469"/>
      <c r="I88" s="500" t="s">
        <v>138</v>
      </c>
      <c r="J88" s="501">
        <f>SUM(J81:J87)</f>
        <v>285</v>
      </c>
      <c r="K88" s="458"/>
    </row>
    <row r="89" spans="1:11">
      <c r="A89" s="450"/>
      <c r="B89" s="502"/>
      <c r="C89" s="502"/>
      <c r="D89" s="502"/>
      <c r="E89" s="502"/>
      <c r="F89" s="502"/>
      <c r="G89" s="502"/>
      <c r="H89" s="502"/>
      <c r="I89" s="503"/>
      <c r="J89" s="504"/>
      <c r="K89" s="458"/>
    </row>
    <row r="90" spans="1:11" ht="20.399999999999999">
      <c r="A90" s="450"/>
      <c r="B90" s="1664" t="s">
        <v>1120</v>
      </c>
      <c r="C90" s="1665"/>
      <c r="D90" s="1665"/>
      <c r="E90" s="1666"/>
      <c r="F90" s="732" t="s">
        <v>873</v>
      </c>
      <c r="G90" s="506"/>
      <c r="H90" s="507" t="s">
        <v>560</v>
      </c>
      <c r="I90" s="508" t="s">
        <v>1121</v>
      </c>
      <c r="J90" s="509" t="s">
        <v>1122</v>
      </c>
      <c r="K90" s="458"/>
    </row>
    <row r="91" spans="1:11" hidden="1">
      <c r="A91" s="450"/>
      <c r="B91" s="510" t="s">
        <v>1742</v>
      </c>
      <c r="C91" s="511"/>
      <c r="D91" s="512"/>
      <c r="E91" s="513"/>
      <c r="F91" s="514"/>
      <c r="G91" s="515"/>
      <c r="H91" s="516">
        <f>E83</f>
        <v>0</v>
      </c>
      <c r="I91" s="521">
        <f>(VLOOKUP(B91,'MÃO DE OBRA'!$A:$E,5,FALSE)/220)</f>
        <v>23.69</v>
      </c>
      <c r="J91" s="492">
        <f t="shared" ref="J91:J96" si="6">H91*I91</f>
        <v>0</v>
      </c>
      <c r="K91" s="458"/>
    </row>
    <row r="92" spans="1:11">
      <c r="A92" s="450"/>
      <c r="B92" s="517" t="s">
        <v>728</v>
      </c>
      <c r="C92" s="518"/>
      <c r="D92" s="459"/>
      <c r="E92" s="487"/>
      <c r="F92" s="488"/>
      <c r="G92" s="519"/>
      <c r="H92" s="520">
        <v>1</v>
      </c>
      <c r="I92" s="521">
        <f>(VLOOKUP(B92,'MÃO DE OBRA'!$A:$E,5,FALSE)/220)</f>
        <v>39.327272727272728</v>
      </c>
      <c r="J92" s="492">
        <f t="shared" si="6"/>
        <v>39.327272727272728</v>
      </c>
      <c r="K92" s="458"/>
    </row>
    <row r="93" spans="1:11" hidden="1">
      <c r="A93" s="450"/>
      <c r="B93" s="517" t="s">
        <v>722</v>
      </c>
      <c r="C93" s="518"/>
      <c r="D93" s="459"/>
      <c r="E93" s="487"/>
      <c r="F93" s="488"/>
      <c r="G93" s="519"/>
      <c r="H93" s="520">
        <f>E82</f>
        <v>0</v>
      </c>
      <c r="I93" s="521">
        <f>(VLOOKUP(B93,'MÃO DE OBRA'!$A:$E,5,FALSE)/220)</f>
        <v>19.055000000000003</v>
      </c>
      <c r="J93" s="492">
        <f t="shared" si="6"/>
        <v>0</v>
      </c>
      <c r="K93" s="458"/>
    </row>
    <row r="94" spans="1:11">
      <c r="A94" s="450"/>
      <c r="B94" s="517" t="s">
        <v>626</v>
      </c>
      <c r="C94" s="518"/>
      <c r="D94" s="459"/>
      <c r="E94" s="487"/>
      <c r="F94" s="488"/>
      <c r="G94" s="519"/>
      <c r="H94" s="520">
        <v>3</v>
      </c>
      <c r="I94" s="521">
        <f>(VLOOKUP(B94,'MÃO DE OBRA'!$A:$E,5,FALSE)/220)</f>
        <v>15.730909090909092</v>
      </c>
      <c r="J94" s="492">
        <f t="shared" si="6"/>
        <v>47.192727272727275</v>
      </c>
      <c r="K94" s="458"/>
    </row>
    <row r="95" spans="1:11">
      <c r="A95" s="450"/>
      <c r="B95" s="517" t="s">
        <v>757</v>
      </c>
      <c r="C95" s="518"/>
      <c r="D95" s="459"/>
      <c r="E95" s="487"/>
      <c r="F95" s="488"/>
      <c r="G95" s="519"/>
      <c r="H95" s="520">
        <f>E84</f>
        <v>2</v>
      </c>
      <c r="I95" s="521">
        <f>(VLOOKUP(B95,'MÃO DE OBRA'!$A:$E,5,FALSE)/220)</f>
        <v>27.68050090909091</v>
      </c>
      <c r="J95" s="492">
        <f t="shared" si="6"/>
        <v>55.361001818181819</v>
      </c>
      <c r="K95" s="458"/>
    </row>
    <row r="96" spans="1:11">
      <c r="A96" s="450"/>
      <c r="B96" s="517"/>
      <c r="C96" s="518"/>
      <c r="D96" s="459"/>
      <c r="E96" s="487"/>
      <c r="F96" s="488"/>
      <c r="G96" s="519"/>
      <c r="H96" s="520"/>
      <c r="I96" s="491"/>
      <c r="J96" s="492">
        <f t="shared" si="6"/>
        <v>0</v>
      </c>
      <c r="K96" s="458"/>
    </row>
    <row r="97" spans="1:12">
      <c r="A97" s="450"/>
      <c r="B97" s="499" t="s">
        <v>1119</v>
      </c>
      <c r="C97" s="502"/>
      <c r="D97" s="502"/>
      <c r="E97" s="502"/>
      <c r="F97" s="502"/>
      <c r="G97" s="502"/>
      <c r="H97" s="502"/>
      <c r="I97" s="522" t="s">
        <v>138</v>
      </c>
      <c r="J97" s="501">
        <f>SUM(J91:J96)</f>
        <v>141.88100181818183</v>
      </c>
      <c r="K97" s="458"/>
    </row>
    <row r="98" spans="1:12">
      <c r="A98" s="450"/>
      <c r="B98" s="523"/>
      <c r="C98" s="523"/>
      <c r="D98" s="523"/>
      <c r="E98" s="523"/>
      <c r="F98" s="523"/>
      <c r="G98" s="523"/>
      <c r="H98" s="523"/>
      <c r="I98" s="524"/>
      <c r="J98" s="523"/>
      <c r="K98" s="458"/>
    </row>
    <row r="99" spans="1:12">
      <c r="A99" s="450"/>
      <c r="B99" s="525" t="s">
        <v>1123</v>
      </c>
      <c r="C99" s="526"/>
      <c r="D99" s="523"/>
      <c r="E99" s="527">
        <v>10</v>
      </c>
      <c r="F99" s="528" t="str">
        <f>J77</f>
        <v>und</v>
      </c>
      <c r="G99" s="506"/>
      <c r="H99" s="506"/>
      <c r="I99" s="529" t="s">
        <v>1124</v>
      </c>
      <c r="J99" s="501">
        <f>J88+J97</f>
        <v>426.88100181818186</v>
      </c>
      <c r="K99" s="458"/>
    </row>
    <row r="100" spans="1:12">
      <c r="A100" s="450"/>
      <c r="B100" s="530"/>
      <c r="C100" s="523"/>
      <c r="D100" s="523"/>
      <c r="E100" s="531"/>
      <c r="F100" s="532"/>
      <c r="G100" s="532"/>
      <c r="H100" s="532"/>
      <c r="I100" s="524"/>
      <c r="J100" s="523"/>
      <c r="K100" s="458"/>
    </row>
    <row r="101" spans="1:12" ht="20.399999999999999">
      <c r="A101" s="450"/>
      <c r="B101" s="1667" t="s">
        <v>481</v>
      </c>
      <c r="C101" s="1668"/>
      <c r="D101" s="1668"/>
      <c r="E101" s="1669"/>
      <c r="F101" s="533" t="s">
        <v>873</v>
      </c>
      <c r="G101" s="534" t="s">
        <v>493</v>
      </c>
      <c r="H101" s="507" t="s">
        <v>1115</v>
      </c>
      <c r="I101" s="535" t="s">
        <v>480</v>
      </c>
      <c r="J101" s="536" t="s">
        <v>482</v>
      </c>
      <c r="K101" s="458"/>
    </row>
    <row r="102" spans="1:12">
      <c r="A102" s="450"/>
      <c r="B102" s="537" t="str">
        <f>B81</f>
        <v>Trator de esteiras 20T</v>
      </c>
      <c r="C102" s="538"/>
      <c r="D102" s="538"/>
      <c r="E102" s="539"/>
      <c r="F102" s="540" t="str">
        <f>VLOOKUP(B102,EQUIPAMENTOS!$A:$N,12,FALSE)</f>
        <v>Diesel S10</v>
      </c>
      <c r="G102" s="541" t="s">
        <v>1047</v>
      </c>
      <c r="H102" s="547">
        <f>VLOOKUP(B102,EQUIPAMENTOS!$A:$N,13,FALSE)</f>
        <v>6.17</v>
      </c>
      <c r="I102" s="543">
        <f>VLOOKUP(B102,EQUIPAMENTOS!$A:$N,14,FALSE)</f>
        <v>24</v>
      </c>
      <c r="J102" s="485">
        <f>H102*I102*E81*F81</f>
        <v>148.07999999999998</v>
      </c>
      <c r="K102" s="458"/>
    </row>
    <row r="103" spans="1:12" hidden="1">
      <c r="A103" s="450"/>
      <c r="B103" s="544" t="s">
        <v>1741</v>
      </c>
      <c r="C103" s="518"/>
      <c r="D103" s="518"/>
      <c r="E103" s="487"/>
      <c r="F103" s="540" t="str">
        <f>VLOOKUP(B103,EQUIPAMENTOS!$A:$N,12,FALSE)</f>
        <v>Diesel S10</v>
      </c>
      <c r="G103" s="541" t="s">
        <v>1047</v>
      </c>
      <c r="H103" s="542">
        <f>VLOOKUP(B103,EQUIPAMENTOS!$A:$N,13,FALSE)</f>
        <v>6.17</v>
      </c>
      <c r="I103" s="543">
        <f>VLOOKUP(B103,EQUIPAMENTOS!$A:$N,14,FALSE)</f>
        <v>16</v>
      </c>
      <c r="J103" s="492">
        <f>H103*I103*E82*F82</f>
        <v>0</v>
      </c>
      <c r="K103" s="458"/>
    </row>
    <row r="104" spans="1:12" hidden="1">
      <c r="A104" s="450"/>
      <c r="B104" s="544" t="str">
        <f>B83</f>
        <v>Caminhão basculante 16 m³</v>
      </c>
      <c r="C104" s="518"/>
      <c r="D104" s="518"/>
      <c r="E104" s="487"/>
      <c r="F104" s="540" t="str">
        <f>VLOOKUP(B104,EQUIPAMENTOS!$A:$N,12,FALSE)</f>
        <v>Diesel S10</v>
      </c>
      <c r="G104" s="541" t="s">
        <v>1047</v>
      </c>
      <c r="H104" s="547">
        <f>VLOOKUP(B104,EQUIPAMENTOS!$A:$N,13,FALSE)</f>
        <v>6.17</v>
      </c>
      <c r="I104" s="547">
        <f>VLOOKUP(B104,EQUIPAMENTOS!$A:$N,14,FALSE)</f>
        <v>4</v>
      </c>
      <c r="J104" s="492">
        <f>H104*I104*E83</f>
        <v>0</v>
      </c>
      <c r="K104" s="458"/>
    </row>
    <row r="105" spans="1:12">
      <c r="A105" s="450"/>
      <c r="B105" s="544" t="str">
        <f>B84</f>
        <v>Motosserra a gasolina</v>
      </c>
      <c r="C105" s="518"/>
      <c r="D105" s="518"/>
      <c r="E105" s="487"/>
      <c r="F105" s="540" t="str">
        <f>VLOOKUP(B105,EQUIPAMENTOS!$A:$N,12,FALSE)</f>
        <v>Gasolina</v>
      </c>
      <c r="G105" s="541" t="s">
        <v>1047</v>
      </c>
      <c r="H105" s="547">
        <f>VLOOKUP(B105,EQUIPAMENTOS!$A:$N,13,FALSE)</f>
        <v>6</v>
      </c>
      <c r="I105" s="547">
        <f>VLOOKUP(B105,EQUIPAMENTOS!$A:$N,14,FALSE)</f>
        <v>4</v>
      </c>
      <c r="J105" s="492">
        <f>H105*I105*E84</f>
        <v>48</v>
      </c>
      <c r="K105" s="458"/>
    </row>
    <row r="106" spans="1:12">
      <c r="A106" s="450"/>
      <c r="B106" s="517"/>
      <c r="C106" s="518"/>
      <c r="D106" s="518"/>
      <c r="E106" s="487"/>
      <c r="F106" s="488"/>
      <c r="G106" s="546"/>
      <c r="H106" s="547"/>
      <c r="I106" s="543"/>
      <c r="J106" s="492">
        <f>H106*I106*E85</f>
        <v>0</v>
      </c>
      <c r="K106" s="458"/>
    </row>
    <row r="107" spans="1:12">
      <c r="A107" s="450"/>
      <c r="B107" s="517"/>
      <c r="C107" s="526"/>
      <c r="D107" s="526"/>
      <c r="E107" s="494"/>
      <c r="F107" s="488"/>
      <c r="G107" s="468"/>
      <c r="H107" s="547"/>
      <c r="I107" s="548"/>
      <c r="J107" s="549">
        <f>H107*I107*E86</f>
        <v>0</v>
      </c>
      <c r="K107" s="458"/>
    </row>
    <row r="108" spans="1:12">
      <c r="A108" s="450"/>
      <c r="B108" s="550" t="s">
        <v>1119</v>
      </c>
      <c r="C108" s="526"/>
      <c r="D108" s="526"/>
      <c r="E108" s="526"/>
      <c r="F108" s="523"/>
      <c r="G108" s="526"/>
      <c r="H108" s="551"/>
      <c r="I108" s="552" t="s">
        <v>138</v>
      </c>
      <c r="J108" s="501">
        <f>SUM(J102:J107)</f>
        <v>196.07999999999998</v>
      </c>
      <c r="K108" s="458"/>
      <c r="L108" s="6">
        <f>J108/E99</f>
        <v>19.607999999999997</v>
      </c>
    </row>
    <row r="109" spans="1:12">
      <c r="A109" s="450"/>
      <c r="B109" s="553"/>
      <c r="C109" s="526"/>
      <c r="D109" s="526"/>
      <c r="E109" s="554"/>
      <c r="F109" s="555"/>
      <c r="G109" s="506"/>
      <c r="H109" s="506"/>
      <c r="I109" s="529"/>
      <c r="J109" s="554"/>
      <c r="K109" s="458"/>
    </row>
    <row r="110" spans="1:12" ht="20.399999999999999">
      <c r="A110" s="450"/>
      <c r="B110" s="1667" t="s">
        <v>1125</v>
      </c>
      <c r="C110" s="1668"/>
      <c r="D110" s="1668"/>
      <c r="E110" s="1668"/>
      <c r="F110" s="1669"/>
      <c r="G110" s="556" t="s">
        <v>494</v>
      </c>
      <c r="H110" s="506" t="s">
        <v>1126</v>
      </c>
      <c r="I110" s="557" t="s">
        <v>1115</v>
      </c>
      <c r="J110" s="509" t="s">
        <v>482</v>
      </c>
      <c r="K110" s="458"/>
    </row>
    <row r="111" spans="1:12">
      <c r="A111" s="450"/>
      <c r="B111" s="558"/>
      <c r="C111" s="559"/>
      <c r="D111" s="560"/>
      <c r="E111" s="560"/>
      <c r="F111" s="561"/>
      <c r="G111" s="489"/>
      <c r="H111" s="489"/>
      <c r="I111" s="562"/>
      <c r="J111" s="492"/>
      <c r="K111" s="458"/>
    </row>
    <row r="112" spans="1:12">
      <c r="A112" s="450"/>
      <c r="B112" s="563"/>
      <c r="C112" s="564"/>
      <c r="D112" s="565"/>
      <c r="E112" s="565"/>
      <c r="F112" s="566"/>
      <c r="G112" s="489"/>
      <c r="H112" s="489"/>
      <c r="I112" s="562"/>
      <c r="J112" s="492"/>
      <c r="K112" s="458"/>
    </row>
    <row r="113" spans="1:11">
      <c r="A113" s="450"/>
      <c r="B113" s="1670" t="s">
        <v>138</v>
      </c>
      <c r="C113" s="1670"/>
      <c r="D113" s="1670"/>
      <c r="E113" s="1670"/>
      <c r="F113" s="1670"/>
      <c r="G113" s="1670"/>
      <c r="H113" s="1670"/>
      <c r="I113" s="1670"/>
      <c r="J113" s="501">
        <f>SUM(J111:J112)</f>
        <v>0</v>
      </c>
      <c r="K113" s="458"/>
    </row>
    <row r="114" spans="1:11">
      <c r="A114" s="450"/>
      <c r="B114" s="567"/>
      <c r="C114" s="511"/>
      <c r="D114" s="511"/>
      <c r="E114" s="568"/>
      <c r="F114" s="569"/>
      <c r="G114" s="570"/>
      <c r="H114" s="570"/>
      <c r="I114" s="571"/>
      <c r="J114" s="572"/>
      <c r="K114" s="458"/>
    </row>
    <row r="115" spans="1:11">
      <c r="A115" s="450"/>
      <c r="B115" s="573" t="s">
        <v>1127</v>
      </c>
      <c r="C115" s="573"/>
      <c r="D115" s="550"/>
      <c r="E115" s="523"/>
      <c r="F115" s="523"/>
      <c r="G115" s="523"/>
      <c r="H115" s="574"/>
      <c r="I115" s="575"/>
      <c r="J115" s="501">
        <f>(J99+J108+J113)/E99</f>
        <v>62.296100181818176</v>
      </c>
      <c r="K115" s="458"/>
    </row>
    <row r="116" spans="1:11">
      <c r="A116" s="450"/>
      <c r="B116" s="553"/>
      <c r="C116" s="526"/>
      <c r="D116" s="526"/>
      <c r="E116" s="554"/>
      <c r="F116" s="555"/>
      <c r="G116" s="506"/>
      <c r="H116" s="506"/>
      <c r="I116" s="529"/>
      <c r="J116" s="576"/>
      <c r="K116" s="458"/>
    </row>
    <row r="117" spans="1:11" ht="20.399999999999999">
      <c r="A117" s="450"/>
      <c r="B117" s="1667" t="s">
        <v>1128</v>
      </c>
      <c r="C117" s="1668"/>
      <c r="D117" s="1668"/>
      <c r="E117" s="1668"/>
      <c r="F117" s="1669"/>
      <c r="G117" s="556" t="s">
        <v>494</v>
      </c>
      <c r="H117" s="506" t="s">
        <v>1126</v>
      </c>
      <c r="I117" s="557" t="s">
        <v>1115</v>
      </c>
      <c r="J117" s="509" t="s">
        <v>482</v>
      </c>
      <c r="K117" s="458"/>
    </row>
    <row r="118" spans="1:11">
      <c r="A118" s="450"/>
      <c r="B118" s="558"/>
      <c r="C118" s="559"/>
      <c r="D118" s="560"/>
      <c r="E118" s="560"/>
      <c r="F118" s="561"/>
      <c r="G118" s="489"/>
      <c r="H118" s="489"/>
      <c r="I118" s="562"/>
      <c r="J118" s="492">
        <f>G118*I118</f>
        <v>0</v>
      </c>
      <c r="K118" s="458"/>
    </row>
    <row r="119" spans="1:11">
      <c r="A119" s="450"/>
      <c r="B119" s="563"/>
      <c r="C119" s="564"/>
      <c r="D119" s="565"/>
      <c r="E119" s="565"/>
      <c r="F119" s="566"/>
      <c r="G119" s="489"/>
      <c r="H119" s="489"/>
      <c r="I119" s="562"/>
      <c r="J119" s="492">
        <f>G119*I119</f>
        <v>0</v>
      </c>
      <c r="K119" s="458"/>
    </row>
    <row r="120" spans="1:11">
      <c r="A120" s="450"/>
      <c r="B120" s="563"/>
      <c r="C120" s="564"/>
      <c r="D120" s="565"/>
      <c r="E120" s="565"/>
      <c r="F120" s="566"/>
      <c r="G120" s="489"/>
      <c r="H120" s="489"/>
      <c r="I120" s="562"/>
      <c r="J120" s="492">
        <f>G120*I120</f>
        <v>0</v>
      </c>
      <c r="K120" s="458"/>
    </row>
    <row r="121" spans="1:11">
      <c r="A121" s="450"/>
      <c r="B121" s="577"/>
      <c r="C121" s="578"/>
      <c r="D121" s="579"/>
      <c r="E121" s="579"/>
      <c r="F121" s="580"/>
      <c r="G121" s="489"/>
      <c r="H121" s="489"/>
      <c r="I121" s="562"/>
      <c r="J121" s="492">
        <f>G121*I121</f>
        <v>0</v>
      </c>
      <c r="K121" s="458"/>
    </row>
    <row r="122" spans="1:11">
      <c r="A122" s="450"/>
      <c r="B122" s="581"/>
      <c r="C122" s="523"/>
      <c r="D122" s="523"/>
      <c r="E122" s="582"/>
      <c r="F122" s="583"/>
      <c r="G122" s="532"/>
      <c r="H122" s="532"/>
      <c r="I122" s="524" t="s">
        <v>138</v>
      </c>
      <c r="J122" s="501">
        <f>SUM(J118:J121)</f>
        <v>0</v>
      </c>
      <c r="K122" s="458"/>
    </row>
    <row r="123" spans="1:11">
      <c r="A123" s="450"/>
      <c r="B123" s="584"/>
      <c r="C123" s="523"/>
      <c r="D123" s="523"/>
      <c r="E123" s="582"/>
      <c r="F123" s="583"/>
      <c r="G123" s="532"/>
      <c r="H123" s="532"/>
      <c r="I123" s="524"/>
      <c r="J123" s="582"/>
      <c r="K123" s="458"/>
    </row>
    <row r="124" spans="1:11" ht="20.399999999999999">
      <c r="A124" s="450"/>
      <c r="B124" s="585" t="s">
        <v>1141</v>
      </c>
      <c r="C124" s="585"/>
      <c r="D124" s="585"/>
      <c r="E124" s="586"/>
      <c r="F124" s="587" t="s">
        <v>494</v>
      </c>
      <c r="G124" s="556" t="s">
        <v>1209</v>
      </c>
      <c r="H124" s="506" t="s">
        <v>1115</v>
      </c>
      <c r="I124" s="557" t="s">
        <v>480</v>
      </c>
      <c r="J124" s="509" t="s">
        <v>482</v>
      </c>
      <c r="K124" s="458"/>
    </row>
    <row r="125" spans="1:11">
      <c r="A125" s="450"/>
      <c r="B125" s="558"/>
      <c r="C125" s="559"/>
      <c r="D125" s="560"/>
      <c r="E125" s="561"/>
      <c r="F125" s="489"/>
      <c r="G125" s="489"/>
      <c r="H125" s="611"/>
      <c r="I125" s="562"/>
      <c r="J125" s="492"/>
      <c r="K125" s="458"/>
    </row>
    <row r="126" spans="1:11">
      <c r="A126" s="450"/>
      <c r="B126" s="563"/>
      <c r="C126" s="564"/>
      <c r="D126" s="565"/>
      <c r="E126" s="566" t="s">
        <v>1119</v>
      </c>
      <c r="F126" s="489">
        <v>0</v>
      </c>
      <c r="G126" s="489">
        <v>0</v>
      </c>
      <c r="H126" s="489"/>
      <c r="I126" s="562">
        <v>0</v>
      </c>
      <c r="J126" s="492">
        <f>I126*H126*G126*F126</f>
        <v>0</v>
      </c>
      <c r="K126" s="458"/>
    </row>
    <row r="127" spans="1:11">
      <c r="A127" s="450"/>
      <c r="B127" s="563"/>
      <c r="C127" s="564"/>
      <c r="D127" s="565"/>
      <c r="E127" s="566" t="s">
        <v>1119</v>
      </c>
      <c r="F127" s="489">
        <v>0</v>
      </c>
      <c r="G127" s="489">
        <v>0</v>
      </c>
      <c r="H127" s="489">
        <v>0</v>
      </c>
      <c r="I127" s="562">
        <v>0</v>
      </c>
      <c r="J127" s="492">
        <f>I127*H127*G127*F127</f>
        <v>0</v>
      </c>
      <c r="K127" s="458"/>
    </row>
    <row r="128" spans="1:11">
      <c r="A128" s="450"/>
      <c r="B128" s="563" t="s">
        <v>1119</v>
      </c>
      <c r="C128" s="564"/>
      <c r="D128" s="565"/>
      <c r="E128" s="566" t="s">
        <v>1119</v>
      </c>
      <c r="F128" s="489">
        <v>0</v>
      </c>
      <c r="G128" s="489">
        <v>0</v>
      </c>
      <c r="H128" s="489">
        <v>0</v>
      </c>
      <c r="I128" s="562">
        <v>0</v>
      </c>
      <c r="J128" s="492">
        <f>I128*H128*G128*F128</f>
        <v>0</v>
      </c>
      <c r="K128" s="458"/>
    </row>
    <row r="129" spans="1:11">
      <c r="A129" s="450"/>
      <c r="B129" s="577" t="s">
        <v>1119</v>
      </c>
      <c r="C129" s="578"/>
      <c r="D129" s="579"/>
      <c r="E129" s="580" t="s">
        <v>1119</v>
      </c>
      <c r="F129" s="496">
        <v>0</v>
      </c>
      <c r="G129" s="496">
        <v>0</v>
      </c>
      <c r="H129" s="496">
        <v>0</v>
      </c>
      <c r="I129" s="588">
        <v>0</v>
      </c>
      <c r="J129" s="492">
        <f>I129*H129*G129*F129</f>
        <v>0</v>
      </c>
      <c r="K129" s="458"/>
    </row>
    <row r="130" spans="1:11">
      <c r="A130" s="450"/>
      <c r="B130" s="581"/>
      <c r="C130" s="523"/>
      <c r="D130" s="523"/>
      <c r="E130" s="582"/>
      <c r="F130" s="583"/>
      <c r="G130" s="532"/>
      <c r="H130" s="532"/>
      <c r="I130" s="524" t="s">
        <v>138</v>
      </c>
      <c r="J130" s="501">
        <f>SUM(J125:J129)</f>
        <v>0</v>
      </c>
      <c r="K130" s="458"/>
    </row>
    <row r="131" spans="1:11">
      <c r="A131" s="450"/>
      <c r="B131" s="523"/>
      <c r="C131" s="523"/>
      <c r="D131" s="523"/>
      <c r="E131" s="523"/>
      <c r="F131" s="523"/>
      <c r="G131" s="523"/>
      <c r="H131" s="523"/>
      <c r="I131" s="524"/>
      <c r="J131" s="523"/>
      <c r="K131" s="458"/>
    </row>
    <row r="132" spans="1:11">
      <c r="A132" s="450"/>
      <c r="B132" s="1645" t="s">
        <v>1142</v>
      </c>
      <c r="C132" s="1646"/>
      <c r="D132" s="1646"/>
      <c r="E132" s="1646"/>
      <c r="F132" s="1646"/>
      <c r="G132" s="1646"/>
      <c r="H132" s="1646"/>
      <c r="I132" s="1647"/>
      <c r="J132" s="573">
        <f>J130+J122+J115</f>
        <v>62.296100181818176</v>
      </c>
      <c r="K132" s="458"/>
    </row>
    <row r="133" spans="1:11">
      <c r="A133" s="450"/>
      <c r="B133" s="523"/>
      <c r="C133" s="523"/>
      <c r="D133" s="523"/>
      <c r="E133" s="523"/>
      <c r="F133" s="523"/>
      <c r="G133" s="523"/>
      <c r="H133" s="523"/>
      <c r="I133" s="524"/>
      <c r="J133" s="523"/>
      <c r="K133" s="458"/>
    </row>
    <row r="134" spans="1:11">
      <c r="A134" s="450"/>
      <c r="B134" s="1645" t="s">
        <v>1143</v>
      </c>
      <c r="C134" s="1646"/>
      <c r="D134" s="1646"/>
      <c r="E134" s="1646"/>
      <c r="F134" s="1646"/>
      <c r="G134" s="1646"/>
      <c r="H134" s="1646"/>
      <c r="I134" s="1647"/>
      <c r="J134" s="501">
        <f>J132*0</f>
        <v>0</v>
      </c>
      <c r="K134" s="458"/>
    </row>
    <row r="135" spans="1:11">
      <c r="A135" s="450"/>
      <c r="B135" s="523"/>
      <c r="C135" s="523"/>
      <c r="D135" s="523"/>
      <c r="E135" s="523"/>
      <c r="F135" s="523"/>
      <c r="G135" s="523"/>
      <c r="H135" s="523"/>
      <c r="I135" s="524"/>
      <c r="J135" s="523"/>
      <c r="K135" s="458"/>
    </row>
    <row r="136" spans="1:11">
      <c r="A136" s="450"/>
      <c r="B136" s="1645" t="s">
        <v>1144</v>
      </c>
      <c r="C136" s="1646"/>
      <c r="D136" s="1646"/>
      <c r="E136" s="1646"/>
      <c r="F136" s="1646"/>
      <c r="G136" s="1646"/>
      <c r="H136" s="1646"/>
      <c r="I136" s="1647"/>
      <c r="J136" s="573">
        <f>J132+J134</f>
        <v>62.296100181818176</v>
      </c>
      <c r="K136" s="458"/>
    </row>
    <row r="137" spans="1:11">
      <c r="A137" s="450"/>
      <c r="B137" s="511"/>
      <c r="C137" s="511"/>
      <c r="D137" s="511"/>
      <c r="E137" s="511"/>
      <c r="F137" s="511"/>
      <c r="G137" s="511"/>
      <c r="H137" s="511"/>
      <c r="I137" s="571"/>
      <c r="J137" s="511"/>
      <c r="K137" s="458"/>
    </row>
    <row r="138" spans="1:11">
      <c r="A138" s="450"/>
      <c r="B138" s="589"/>
      <c r="C138" s="559"/>
      <c r="D138" s="559"/>
      <c r="E138" s="559"/>
      <c r="F138" s="559"/>
      <c r="G138" s="559"/>
      <c r="H138" s="559"/>
      <c r="I138" s="559"/>
      <c r="J138" s="590"/>
      <c r="K138" s="458"/>
    </row>
    <row r="139" spans="1:11">
      <c r="A139" s="450"/>
      <c r="B139" s="591"/>
      <c r="C139" s="592"/>
      <c r="D139" s="593"/>
      <c r="E139" s="593"/>
      <c r="F139" s="594" t="s">
        <v>1119</v>
      </c>
      <c r="G139" s="595" t="s">
        <v>1119</v>
      </c>
      <c r="H139" s="592"/>
      <c r="I139" s="592"/>
      <c r="J139" s="596"/>
      <c r="K139" s="458"/>
    </row>
    <row r="140" spans="1:11">
      <c r="A140" s="450"/>
      <c r="B140" s="459"/>
      <c r="C140" s="459"/>
      <c r="D140" s="459"/>
      <c r="E140" s="459"/>
      <c r="F140" s="459"/>
      <c r="G140" s="459"/>
      <c r="H140" s="459"/>
      <c r="I140" s="459"/>
      <c r="J140" s="459"/>
      <c r="K140" s="458"/>
    </row>
    <row r="141" spans="1:11">
      <c r="A141" s="450"/>
      <c r="B141" s="597">
        <f>PLANEJAMENTO!E76</f>
        <v>0</v>
      </c>
      <c r="C141" s="598"/>
      <c r="D141" s="598"/>
      <c r="E141" s="598"/>
      <c r="F141" s="599"/>
      <c r="G141" s="600" t="s">
        <v>482</v>
      </c>
      <c r="H141" s="502"/>
      <c r="I141" s="502"/>
      <c r="J141" s="505"/>
      <c r="K141" s="458"/>
    </row>
    <row r="142" spans="1:11">
      <c r="A142" s="450"/>
      <c r="B142" s="601">
        <f>PLANEJAMENTO!E77</f>
        <v>0</v>
      </c>
      <c r="C142" s="602"/>
      <c r="D142" s="602"/>
      <c r="E142" s="602"/>
      <c r="F142" s="603"/>
      <c r="G142" s="1648" t="s">
        <v>1145</v>
      </c>
      <c r="H142" s="1649"/>
      <c r="I142" s="1649"/>
      <c r="J142" s="1650"/>
      <c r="K142" s="458"/>
    </row>
    <row r="143" spans="1:11">
      <c r="A143" s="450"/>
      <c r="B143" s="604"/>
      <c r="C143" s="605"/>
      <c r="D143" s="605"/>
      <c r="E143" s="605"/>
      <c r="F143" s="606"/>
      <c r="G143" s="607"/>
      <c r="H143" s="1651"/>
      <c r="I143" s="1652"/>
      <c r="J143" s="1653"/>
      <c r="K143" s="458"/>
    </row>
    <row r="144" spans="1:11" ht="15" thickBot="1">
      <c r="A144" s="608"/>
      <c r="B144" s="609"/>
      <c r="C144" s="609"/>
      <c r="D144" s="609"/>
      <c r="E144" s="609"/>
      <c r="F144" s="609"/>
      <c r="G144" s="609"/>
      <c r="H144" s="609"/>
      <c r="I144" s="609"/>
      <c r="J144" s="609"/>
      <c r="K144" s="610"/>
    </row>
  </sheetData>
  <mergeCells count="28">
    <mergeCell ref="B134:I134"/>
    <mergeCell ref="B136:I136"/>
    <mergeCell ref="G142:J142"/>
    <mergeCell ref="H143:J143"/>
    <mergeCell ref="B101:E101"/>
    <mergeCell ref="B110:F110"/>
    <mergeCell ref="B113:I113"/>
    <mergeCell ref="B117:F117"/>
    <mergeCell ref="B132:I132"/>
    <mergeCell ref="D76:I76"/>
    <mergeCell ref="B79:C80"/>
    <mergeCell ref="D79:D80"/>
    <mergeCell ref="E79:E80"/>
    <mergeCell ref="B90:E90"/>
    <mergeCell ref="B29:E29"/>
    <mergeCell ref="D4:I4"/>
    <mergeCell ref="B7:C8"/>
    <mergeCell ref="D7:D8"/>
    <mergeCell ref="E7:E8"/>
    <mergeCell ref="B18:E18"/>
    <mergeCell ref="G70:J70"/>
    <mergeCell ref="H71:J71"/>
    <mergeCell ref="B38:F38"/>
    <mergeCell ref="B41:I41"/>
    <mergeCell ref="B45:F45"/>
    <mergeCell ref="B60:I60"/>
    <mergeCell ref="B62:I62"/>
    <mergeCell ref="B64:I64"/>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2" max="10"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0CF82-A4CF-40B6-85B0-779D6C0C8A6B}">
  <sheetPr codeName="Planilha36">
    <tabColor rgb="FFFFFF66"/>
  </sheetPr>
  <dimension ref="A1:M202"/>
  <sheetViews>
    <sheetView view="pageBreakPreview" zoomScaleNormal="100" zoomScaleSheetLayoutView="100" workbookViewId="0">
      <selection activeCell="E95" sqref="E95"/>
    </sheetView>
  </sheetViews>
  <sheetFormatPr defaultRowHeight="14.4"/>
  <cols>
    <col min="1" max="1" width="2.109375" customWidth="1"/>
    <col min="3" max="3" width="32.44140625" customWidth="1"/>
    <col min="11" max="11" width="2.109375" customWidth="1"/>
    <col min="12" max="13" width="10.5546875" bestFit="1" customWidth="1"/>
    <col min="16" max="16" width="11.88671875" customWidth="1"/>
  </cols>
  <sheetData>
    <row r="1" spans="1:12" ht="13.5" customHeight="1">
      <c r="A1" s="447"/>
      <c r="B1" s="448"/>
      <c r="C1" s="448"/>
      <c r="D1" s="448"/>
      <c r="E1" s="448"/>
      <c r="F1" s="448"/>
      <c r="G1" s="448"/>
      <c r="H1" s="448"/>
      <c r="I1" s="448"/>
      <c r="J1" s="448"/>
      <c r="K1" s="449"/>
    </row>
    <row r="2" spans="1:12">
      <c r="A2" s="450"/>
      <c r="B2" s="451" t="s">
        <v>141</v>
      </c>
      <c r="C2" s="452"/>
      <c r="D2" s="453" t="s">
        <v>1105</v>
      </c>
      <c r="E2" s="454"/>
      <c r="F2" s="455"/>
      <c r="G2" s="455"/>
      <c r="H2" s="456"/>
      <c r="I2" s="456"/>
      <c r="J2" s="457"/>
      <c r="K2" s="458"/>
    </row>
    <row r="3" spans="1:12">
      <c r="A3" s="450"/>
      <c r="B3" s="459"/>
      <c r="C3" s="459"/>
      <c r="D3" s="459"/>
      <c r="E3" s="459"/>
      <c r="F3" s="459"/>
      <c r="G3" s="459"/>
      <c r="H3" s="459"/>
      <c r="I3" s="459"/>
      <c r="J3" s="459"/>
      <c r="K3" s="458"/>
    </row>
    <row r="4" spans="1:12">
      <c r="A4" s="450"/>
      <c r="B4" s="460" t="s">
        <v>873</v>
      </c>
      <c r="C4" s="461" t="s">
        <v>1107</v>
      </c>
      <c r="D4" s="1671" t="s">
        <v>198</v>
      </c>
      <c r="E4" s="1672"/>
      <c r="F4" s="1672"/>
      <c r="G4" s="1672"/>
      <c r="H4" s="1672"/>
      <c r="I4" s="1673"/>
      <c r="J4" s="462" t="s">
        <v>1108</v>
      </c>
      <c r="K4" s="458"/>
    </row>
    <row r="5" spans="1:12">
      <c r="A5" s="450"/>
      <c r="B5" s="463" t="s">
        <v>3</v>
      </c>
      <c r="C5" s="464">
        <f ca="1">PLANEJAMENTO!E4</f>
        <v>46141</v>
      </c>
      <c r="D5" s="672" t="s">
        <v>1743</v>
      </c>
      <c r="E5" s="466"/>
      <c r="F5" s="466"/>
      <c r="G5" s="466"/>
      <c r="H5" s="466"/>
      <c r="I5" s="467"/>
      <c r="J5" s="468" t="str">
        <f>F25</f>
        <v>m³</v>
      </c>
      <c r="K5" s="458"/>
    </row>
    <row r="6" spans="1:12">
      <c r="A6" s="450"/>
      <c r="B6" s="469"/>
      <c r="C6" s="469"/>
      <c r="D6" s="469"/>
      <c r="E6" s="469"/>
      <c r="F6" s="469"/>
      <c r="G6" s="469"/>
      <c r="H6" s="469"/>
      <c r="I6" s="470"/>
      <c r="J6" s="471"/>
      <c r="K6" s="458"/>
    </row>
    <row r="7" spans="1:12">
      <c r="A7" s="450"/>
      <c r="B7" s="1648" t="s">
        <v>1111</v>
      </c>
      <c r="C7" s="1650"/>
      <c r="D7" s="1679" t="s">
        <v>873</v>
      </c>
      <c r="E7" s="1681" t="s">
        <v>1112</v>
      </c>
      <c r="F7" s="472" t="s">
        <v>1113</v>
      </c>
      <c r="G7" s="473"/>
      <c r="H7" s="472" t="s">
        <v>1114</v>
      </c>
      <c r="I7" s="473"/>
      <c r="J7" s="474" t="s">
        <v>1115</v>
      </c>
      <c r="K7" s="458"/>
    </row>
    <row r="8" spans="1:12">
      <c r="A8" s="450"/>
      <c r="B8" s="1677"/>
      <c r="C8" s="1678"/>
      <c r="D8" s="1680"/>
      <c r="E8" s="1682"/>
      <c r="F8" s="475" t="s">
        <v>1116</v>
      </c>
      <c r="G8" s="475" t="s">
        <v>1117</v>
      </c>
      <c r="H8" s="475" t="s">
        <v>1116</v>
      </c>
      <c r="I8" s="476" t="s">
        <v>1117</v>
      </c>
      <c r="J8" s="477" t="s">
        <v>1118</v>
      </c>
      <c r="K8" s="458"/>
    </row>
    <row r="9" spans="1:12">
      <c r="A9" s="450"/>
      <c r="B9" s="486" t="s">
        <v>1832</v>
      </c>
      <c r="C9" s="479"/>
      <c r="D9" s="480"/>
      <c r="E9" s="481">
        <v>1</v>
      </c>
      <c r="F9" s="481">
        <v>1</v>
      </c>
      <c r="G9" s="482">
        <f>1-F9</f>
        <v>0</v>
      </c>
      <c r="H9" s="490">
        <f>VLOOKUP(B9,EQUIPAMENTOS!$A:$J,10,FALSE)</f>
        <v>224.5</v>
      </c>
      <c r="I9" s="484">
        <f>H9</f>
        <v>224.5</v>
      </c>
      <c r="J9" s="485">
        <f t="shared" ref="J9:J13" si="0">H9*F9*E9+I9*G9*E9</f>
        <v>224.5</v>
      </c>
      <c r="K9" s="458"/>
    </row>
    <row r="10" spans="1:12">
      <c r="A10" s="450"/>
      <c r="B10" s="486" t="s">
        <v>796</v>
      </c>
      <c r="C10" s="487"/>
      <c r="D10" s="488"/>
      <c r="E10" s="489">
        <v>2</v>
      </c>
      <c r="F10" s="489">
        <v>1</v>
      </c>
      <c r="G10" s="489"/>
      <c r="H10" s="490">
        <f>VLOOKUP(B10,EQUIPAMENTOS!$A:$J,10,FALSE)</f>
        <v>130</v>
      </c>
      <c r="I10" s="491">
        <f t="shared" ref="I10:I11" si="1">H10</f>
        <v>130</v>
      </c>
      <c r="J10" s="492">
        <f t="shared" ref="J10" si="2">H10*F10*E10+I10*G10*E10</f>
        <v>260</v>
      </c>
      <c r="K10" s="458"/>
    </row>
    <row r="11" spans="1:12">
      <c r="A11" s="450"/>
      <c r="B11" s="486" t="s">
        <v>1744</v>
      </c>
      <c r="C11" s="487"/>
      <c r="D11" s="488"/>
      <c r="E11" s="489">
        <v>1</v>
      </c>
      <c r="F11" s="489">
        <v>1</v>
      </c>
      <c r="G11" s="489"/>
      <c r="H11" s="490">
        <f>VLOOKUP(B11,EQUIPAMENTOS!$A:$J,10,FALSE)</f>
        <v>120.6</v>
      </c>
      <c r="I11" s="491">
        <f t="shared" si="1"/>
        <v>120.6</v>
      </c>
      <c r="J11" s="492">
        <f t="shared" si="0"/>
        <v>120.6</v>
      </c>
      <c r="K11" s="458"/>
    </row>
    <row r="12" spans="1:12">
      <c r="A12" s="450"/>
      <c r="B12" s="486"/>
      <c r="C12" s="487"/>
      <c r="D12" s="488"/>
      <c r="E12" s="489"/>
      <c r="F12" s="489"/>
      <c r="G12" s="489"/>
      <c r="H12" s="490"/>
      <c r="I12" s="491"/>
      <c r="J12" s="492">
        <f t="shared" si="0"/>
        <v>0</v>
      </c>
      <c r="K12" s="458"/>
    </row>
    <row r="13" spans="1:12">
      <c r="A13" s="450"/>
      <c r="B13" s="493"/>
      <c r="C13" s="494"/>
      <c r="D13" s="495"/>
      <c r="E13" s="496"/>
      <c r="F13" s="496"/>
      <c r="G13" s="496"/>
      <c r="H13" s="497"/>
      <c r="I13" s="498"/>
      <c r="J13" s="492">
        <f t="shared" si="0"/>
        <v>0</v>
      </c>
      <c r="K13" s="458"/>
    </row>
    <row r="14" spans="1:12">
      <c r="A14" s="450"/>
      <c r="B14" s="499" t="s">
        <v>1119</v>
      </c>
      <c r="C14" s="469"/>
      <c r="D14" s="469"/>
      <c r="E14" s="469"/>
      <c r="F14" s="469"/>
      <c r="G14" s="469"/>
      <c r="H14" s="469"/>
      <c r="I14" s="500" t="s">
        <v>138</v>
      </c>
      <c r="J14" s="501">
        <f>SUM(J9:J13)</f>
        <v>605.1</v>
      </c>
      <c r="K14" s="458"/>
      <c r="L14" s="6">
        <f>J14/E25</f>
        <v>2.9828453120378589</v>
      </c>
    </row>
    <row r="15" spans="1:12">
      <c r="A15" s="450"/>
      <c r="B15" s="502"/>
      <c r="C15" s="502"/>
      <c r="D15" s="502"/>
      <c r="E15" s="502"/>
      <c r="F15" s="502"/>
      <c r="G15" s="502"/>
      <c r="H15" s="502"/>
      <c r="I15" s="503"/>
      <c r="J15" s="504"/>
      <c r="K15" s="458"/>
    </row>
    <row r="16" spans="1:12" ht="20.399999999999999">
      <c r="A16" s="450"/>
      <c r="B16" s="1664" t="s">
        <v>1120</v>
      </c>
      <c r="C16" s="1665"/>
      <c r="D16" s="1665"/>
      <c r="E16" s="1666"/>
      <c r="F16" s="732" t="s">
        <v>873</v>
      </c>
      <c r="G16" s="506"/>
      <c r="H16" s="507" t="s">
        <v>560</v>
      </c>
      <c r="I16" s="508" t="s">
        <v>1121</v>
      </c>
      <c r="J16" s="509" t="s">
        <v>1122</v>
      </c>
      <c r="K16" s="458"/>
    </row>
    <row r="17" spans="1:11">
      <c r="A17" s="450"/>
      <c r="B17" s="510" t="s">
        <v>1742</v>
      </c>
      <c r="C17" s="511"/>
      <c r="D17" s="512"/>
      <c r="E17" s="513"/>
      <c r="F17" s="514"/>
      <c r="G17" s="515"/>
      <c r="H17" s="516">
        <f>E10</f>
        <v>2</v>
      </c>
      <c r="I17" s="521">
        <f>(VLOOKUP(B17,'MÃO DE OBRA'!$A:$E,5,FALSE)/220)</f>
        <v>23.69</v>
      </c>
      <c r="J17" s="492">
        <f>H17*I17</f>
        <v>47.38</v>
      </c>
      <c r="K17" s="458"/>
    </row>
    <row r="18" spans="1:11">
      <c r="A18" s="450"/>
      <c r="B18" s="517" t="s">
        <v>712</v>
      </c>
      <c r="C18" s="518"/>
      <c r="D18" s="459"/>
      <c r="E18" s="487"/>
      <c r="F18" s="488"/>
      <c r="G18" s="519"/>
      <c r="H18" s="520">
        <f>E9+E11</f>
        <v>2</v>
      </c>
      <c r="I18" s="521">
        <f>(VLOOKUP(B18,'MÃO DE OBRA'!$A:$E,5,FALSE)/220)</f>
        <v>31.765200000000004</v>
      </c>
      <c r="J18" s="492">
        <f>H18*I18</f>
        <v>63.530400000000007</v>
      </c>
      <c r="K18" s="458"/>
    </row>
    <row r="19" spans="1:11" hidden="1">
      <c r="A19" s="450"/>
      <c r="B19" s="517" t="s">
        <v>688</v>
      </c>
      <c r="C19" s="518"/>
      <c r="D19" s="459"/>
      <c r="E19" s="487"/>
      <c r="F19" s="488"/>
      <c r="G19" s="519"/>
      <c r="H19" s="520"/>
      <c r="I19" s="521">
        <f>(VLOOKUP(B19,'MÃO DE OBRA'!$A:$E,5,FALSE)/220)</f>
        <v>23.69</v>
      </c>
      <c r="J19" s="492">
        <f>H19*I19</f>
        <v>0</v>
      </c>
      <c r="K19" s="458"/>
    </row>
    <row r="20" spans="1:11">
      <c r="A20" s="450"/>
      <c r="B20" s="517" t="s">
        <v>626</v>
      </c>
      <c r="C20" s="518"/>
      <c r="D20" s="459"/>
      <c r="E20" s="487"/>
      <c r="F20" s="488"/>
      <c r="G20" s="519"/>
      <c r="H20" s="520">
        <v>1</v>
      </c>
      <c r="I20" s="521">
        <f>(VLOOKUP(B20,'MÃO DE OBRA'!$A:$E,5,FALSE)/220)</f>
        <v>15.730909090909092</v>
      </c>
      <c r="J20" s="492">
        <f>H20*I20</f>
        <v>15.730909090909092</v>
      </c>
      <c r="K20" s="458"/>
    </row>
    <row r="21" spans="1:11">
      <c r="A21" s="450"/>
      <c r="B21" s="517"/>
      <c r="C21" s="518"/>
      <c r="D21" s="459"/>
      <c r="E21" s="487"/>
      <c r="F21" s="488"/>
      <c r="G21" s="519"/>
      <c r="H21" s="520"/>
      <c r="I21" s="491"/>
      <c r="J21" s="492"/>
      <c r="K21" s="458"/>
    </row>
    <row r="22" spans="1:11">
      <c r="A22" s="450"/>
      <c r="B22" s="517"/>
      <c r="C22" s="518"/>
      <c r="D22" s="459"/>
      <c r="E22" s="487"/>
      <c r="F22" s="488"/>
      <c r="G22" s="519"/>
      <c r="H22" s="520"/>
      <c r="I22" s="491"/>
      <c r="J22" s="492">
        <f>H22*I22</f>
        <v>0</v>
      </c>
      <c r="K22" s="458"/>
    </row>
    <row r="23" spans="1:11">
      <c r="A23" s="450"/>
      <c r="B23" s="499" t="s">
        <v>1119</v>
      </c>
      <c r="C23" s="502"/>
      <c r="D23" s="502"/>
      <c r="E23" s="502"/>
      <c r="F23" s="502"/>
      <c r="G23" s="502"/>
      <c r="H23" s="502"/>
      <c r="I23" s="522" t="s">
        <v>138</v>
      </c>
      <c r="J23" s="501">
        <f>SUM(J17:J22)</f>
        <v>126.6413090909091</v>
      </c>
      <c r="K23" s="458"/>
    </row>
    <row r="24" spans="1:11">
      <c r="A24" s="450"/>
      <c r="B24" s="523"/>
      <c r="C24" s="523"/>
      <c r="D24" s="523"/>
      <c r="E24" s="523"/>
      <c r="F24" s="523"/>
      <c r="G24" s="523"/>
      <c r="H24" s="523"/>
      <c r="I24" s="524"/>
      <c r="J24" s="523"/>
      <c r="K24" s="458"/>
    </row>
    <row r="25" spans="1:11">
      <c r="A25" s="450"/>
      <c r="B25" s="525" t="s">
        <v>1123</v>
      </c>
      <c r="C25" s="526"/>
      <c r="D25" s="523"/>
      <c r="E25" s="527">
        <f>CRONOGRAMA!F31*0.966</f>
        <v>202.85999999999999</v>
      </c>
      <c r="F25" s="528" t="s">
        <v>166</v>
      </c>
      <c r="G25" s="506"/>
      <c r="H25" s="506"/>
      <c r="I25" s="529" t="s">
        <v>1124</v>
      </c>
      <c r="J25" s="501">
        <f>J14+J23</f>
        <v>731.74130909090911</v>
      </c>
      <c r="K25" s="458"/>
    </row>
    <row r="26" spans="1:11">
      <c r="A26" s="450"/>
      <c r="B26" s="530"/>
      <c r="C26" s="523"/>
      <c r="D26" s="523"/>
      <c r="E26" s="531"/>
      <c r="F26" s="532"/>
      <c r="G26" s="532"/>
      <c r="H26" s="532"/>
      <c r="I26" s="524"/>
      <c r="J26" s="523"/>
      <c r="K26" s="458"/>
    </row>
    <row r="27" spans="1:11" ht="20.399999999999999">
      <c r="A27" s="450"/>
      <c r="B27" s="1667" t="s">
        <v>481</v>
      </c>
      <c r="C27" s="1668"/>
      <c r="D27" s="1668"/>
      <c r="E27" s="1669"/>
      <c r="F27" s="533" t="s">
        <v>873</v>
      </c>
      <c r="G27" s="534" t="s">
        <v>493</v>
      </c>
      <c r="H27" s="507" t="s">
        <v>1115</v>
      </c>
      <c r="I27" s="535" t="s">
        <v>480</v>
      </c>
      <c r="J27" s="536" t="s">
        <v>482</v>
      </c>
      <c r="K27" s="458"/>
    </row>
    <row r="28" spans="1:11">
      <c r="A28" s="450"/>
      <c r="B28" s="537" t="str">
        <f>B9</f>
        <v>Escavadeira Hidráulica sobre esteira 35T</v>
      </c>
      <c r="C28" s="538"/>
      <c r="D28" s="538"/>
      <c r="E28" s="539"/>
      <c r="F28" s="540" t="str">
        <f>VLOOKUP(B28,EQUIPAMENTOS!$A:$N,12,FALSE)</f>
        <v>Diesel S10</v>
      </c>
      <c r="G28" s="541" t="s">
        <v>1047</v>
      </c>
      <c r="H28" s="547">
        <f>VLOOKUP(B28,EQUIPAMENTOS!$A:$N,13,FALSE)</f>
        <v>6.17</v>
      </c>
      <c r="I28" s="543">
        <f>VLOOKUP(B28,EQUIPAMENTOS!$A:$N,14,FALSE)</f>
        <v>35</v>
      </c>
      <c r="J28" s="485">
        <f>H28*I28*E9*F9</f>
        <v>215.95</v>
      </c>
      <c r="K28" s="458"/>
    </row>
    <row r="29" spans="1:11">
      <c r="A29" s="450"/>
      <c r="B29" s="537" t="str">
        <f>B10</f>
        <v>Caminhão basculante 16 m³</v>
      </c>
      <c r="C29" s="518"/>
      <c r="D29" s="518"/>
      <c r="E29" s="487"/>
      <c r="F29" s="540" t="str">
        <f>VLOOKUP(B29,EQUIPAMENTOS!$A:$N,12,FALSE)</f>
        <v>Diesel S10</v>
      </c>
      <c r="G29" s="541" t="s">
        <v>1047</v>
      </c>
      <c r="H29" s="547">
        <f>VLOOKUP(B29,EQUIPAMENTOS!$A:$N,13,FALSE)</f>
        <v>6.17</v>
      </c>
      <c r="I29" s="543">
        <f>VLOOKUP(B29,EQUIPAMENTOS!$A:$N,14,FALSE)</f>
        <v>4</v>
      </c>
      <c r="J29" s="492">
        <f>H29*I29*E10*F10</f>
        <v>49.36</v>
      </c>
      <c r="K29" s="458"/>
    </row>
    <row r="30" spans="1:11">
      <c r="A30" s="450"/>
      <c r="B30" s="537" t="str">
        <f>B11</f>
        <v>Escavadeira Hidráulica sobre esteira 22T</v>
      </c>
      <c r="C30" s="518"/>
      <c r="D30" s="518"/>
      <c r="E30" s="487"/>
      <c r="F30" s="540" t="str">
        <f>VLOOKUP(B30,EQUIPAMENTOS!$A:$N,12,FALSE)</f>
        <v>Diesel S10</v>
      </c>
      <c r="G30" s="541" t="s">
        <v>1047</v>
      </c>
      <c r="H30" s="547">
        <f>VLOOKUP(B30,EQUIPAMENTOS!$A:$N,13,FALSE)</f>
        <v>6.17</v>
      </c>
      <c r="I30" s="543">
        <f>VLOOKUP(B30,EQUIPAMENTOS!$A:$N,14,FALSE)</f>
        <v>22</v>
      </c>
      <c r="J30" s="492">
        <f>H30*I30*E11*F11</f>
        <v>135.74</v>
      </c>
      <c r="K30" s="458"/>
    </row>
    <row r="31" spans="1:11">
      <c r="A31" s="450"/>
      <c r="B31" s="517"/>
      <c r="C31" s="518"/>
      <c r="D31" s="518"/>
      <c r="E31" s="487"/>
      <c r="F31" s="488"/>
      <c r="G31" s="546"/>
      <c r="H31" s="547"/>
      <c r="I31" s="543"/>
      <c r="J31" s="492">
        <f>H31*I31*E11</f>
        <v>0</v>
      </c>
      <c r="K31" s="458"/>
    </row>
    <row r="32" spans="1:11">
      <c r="A32" s="450"/>
      <c r="B32" s="517"/>
      <c r="C32" s="526"/>
      <c r="D32" s="526"/>
      <c r="E32" s="494"/>
      <c r="F32" s="488"/>
      <c r="G32" s="468"/>
      <c r="H32" s="547"/>
      <c r="I32" s="548"/>
      <c r="J32" s="549">
        <f>H32*I32*E12</f>
        <v>0</v>
      </c>
      <c r="K32" s="458"/>
    </row>
    <row r="33" spans="1:12">
      <c r="A33" s="450"/>
      <c r="B33" s="550" t="s">
        <v>1119</v>
      </c>
      <c r="C33" s="526"/>
      <c r="D33" s="526"/>
      <c r="E33" s="526"/>
      <c r="F33" s="523"/>
      <c r="G33" s="526"/>
      <c r="H33" s="551"/>
      <c r="I33" s="552" t="s">
        <v>138</v>
      </c>
      <c r="J33" s="501">
        <f>SUM(J28:J32)</f>
        <v>401.05</v>
      </c>
      <c r="K33" s="458"/>
      <c r="L33" s="6">
        <f>J33/E25</f>
        <v>1.9769791974760922</v>
      </c>
    </row>
    <row r="34" spans="1:12">
      <c r="A34" s="450"/>
      <c r="B34" s="553"/>
      <c r="C34" s="526"/>
      <c r="D34" s="526"/>
      <c r="E34" s="554"/>
      <c r="F34" s="555"/>
      <c r="G34" s="506"/>
      <c r="H34" s="506"/>
      <c r="I34" s="529"/>
      <c r="J34" s="554"/>
      <c r="K34" s="458"/>
    </row>
    <row r="35" spans="1:12" ht="20.399999999999999">
      <c r="A35" s="450"/>
      <c r="B35" s="1667" t="s">
        <v>1125</v>
      </c>
      <c r="C35" s="1668"/>
      <c r="D35" s="1668"/>
      <c r="E35" s="1668"/>
      <c r="F35" s="1669"/>
      <c r="G35" s="556" t="s">
        <v>494</v>
      </c>
      <c r="H35" s="506" t="s">
        <v>1126</v>
      </c>
      <c r="I35" s="557" t="s">
        <v>1115</v>
      </c>
      <c r="J35" s="509" t="s">
        <v>482</v>
      </c>
      <c r="K35" s="458"/>
    </row>
    <row r="36" spans="1:12">
      <c r="A36" s="450"/>
      <c r="B36" s="558"/>
      <c r="C36" s="559"/>
      <c r="D36" s="560"/>
      <c r="E36" s="560"/>
      <c r="F36" s="561"/>
      <c r="G36" s="489"/>
      <c r="H36" s="489"/>
      <c r="I36" s="562"/>
      <c r="J36" s="492"/>
      <c r="K36" s="458"/>
    </row>
    <row r="37" spans="1:12">
      <c r="A37" s="450"/>
      <c r="B37" s="563"/>
      <c r="C37" s="564"/>
      <c r="D37" s="565"/>
      <c r="E37" s="565"/>
      <c r="F37" s="566"/>
      <c r="G37" s="489"/>
      <c r="H37" s="489"/>
      <c r="I37" s="562"/>
      <c r="J37" s="492"/>
      <c r="K37" s="458"/>
    </row>
    <row r="38" spans="1:12">
      <c r="A38" s="450"/>
      <c r="B38" s="1670" t="s">
        <v>138</v>
      </c>
      <c r="C38" s="1670"/>
      <c r="D38" s="1670"/>
      <c r="E38" s="1670"/>
      <c r="F38" s="1670"/>
      <c r="G38" s="1670"/>
      <c r="H38" s="1670"/>
      <c r="I38" s="1670"/>
      <c r="J38" s="501">
        <f>SUM(J36:J37)</f>
        <v>0</v>
      </c>
      <c r="K38" s="458"/>
    </row>
    <row r="39" spans="1:12">
      <c r="A39" s="450"/>
      <c r="B39" s="567"/>
      <c r="C39" s="511"/>
      <c r="D39" s="511"/>
      <c r="E39" s="568"/>
      <c r="F39" s="569"/>
      <c r="G39" s="570"/>
      <c r="H39" s="570"/>
      <c r="I39" s="571"/>
      <c r="J39" s="572"/>
      <c r="K39" s="458"/>
    </row>
    <row r="40" spans="1:12">
      <c r="A40" s="450"/>
      <c r="B40" s="573" t="s">
        <v>1127</v>
      </c>
      <c r="C40" s="573"/>
      <c r="D40" s="550"/>
      <c r="E40" s="523"/>
      <c r="F40" s="523"/>
      <c r="G40" s="523"/>
      <c r="H40" s="574"/>
      <c r="I40" s="575"/>
      <c r="J40" s="501">
        <f>(J25+J33+J38)/E25</f>
        <v>5.5841038602529292</v>
      </c>
      <c r="K40" s="458"/>
    </row>
    <row r="41" spans="1:12">
      <c r="A41" s="450"/>
      <c r="B41" s="553"/>
      <c r="C41" s="526"/>
      <c r="D41" s="526"/>
      <c r="E41" s="554"/>
      <c r="F41" s="555"/>
      <c r="G41" s="506"/>
      <c r="H41" s="506"/>
      <c r="I41" s="529"/>
      <c r="J41" s="576"/>
      <c r="K41" s="458"/>
    </row>
    <row r="42" spans="1:12" ht="20.399999999999999">
      <c r="A42" s="450"/>
      <c r="B42" s="1667" t="s">
        <v>1128</v>
      </c>
      <c r="C42" s="1668"/>
      <c r="D42" s="1668"/>
      <c r="E42" s="1668"/>
      <c r="F42" s="1669"/>
      <c r="G42" s="556" t="s">
        <v>494</v>
      </c>
      <c r="H42" s="506" t="s">
        <v>1126</v>
      </c>
      <c r="I42" s="557" t="s">
        <v>1115</v>
      </c>
      <c r="J42" s="509" t="s">
        <v>482</v>
      </c>
      <c r="K42" s="458"/>
    </row>
    <row r="43" spans="1:12">
      <c r="A43" s="450"/>
      <c r="B43" s="558"/>
      <c r="C43" s="559"/>
      <c r="D43" s="560"/>
      <c r="E43" s="560"/>
      <c r="F43" s="561"/>
      <c r="G43" s="489"/>
      <c r="H43" s="489"/>
      <c r="I43" s="562"/>
      <c r="J43" s="492">
        <f>G43*I43</f>
        <v>0</v>
      </c>
      <c r="K43" s="458"/>
    </row>
    <row r="44" spans="1:12">
      <c r="A44" s="450"/>
      <c r="B44" s="563"/>
      <c r="C44" s="564"/>
      <c r="D44" s="565"/>
      <c r="E44" s="565"/>
      <c r="F44" s="566"/>
      <c r="G44" s="489"/>
      <c r="H44" s="489"/>
      <c r="I44" s="562"/>
      <c r="J44" s="492">
        <f>G44*I44</f>
        <v>0</v>
      </c>
      <c r="K44" s="458"/>
    </row>
    <row r="45" spans="1:12">
      <c r="A45" s="450"/>
      <c r="B45" s="563"/>
      <c r="C45" s="564"/>
      <c r="D45" s="565"/>
      <c r="E45" s="565"/>
      <c r="F45" s="566"/>
      <c r="G45" s="489"/>
      <c r="H45" s="489"/>
      <c r="I45" s="562"/>
      <c r="J45" s="492">
        <f>G45*I45</f>
        <v>0</v>
      </c>
      <c r="K45" s="458"/>
    </row>
    <row r="46" spans="1:12">
      <c r="A46" s="450"/>
      <c r="B46" s="577"/>
      <c r="C46" s="578"/>
      <c r="D46" s="579"/>
      <c r="E46" s="579"/>
      <c r="F46" s="580"/>
      <c r="G46" s="489"/>
      <c r="H46" s="489"/>
      <c r="I46" s="562"/>
      <c r="J46" s="492">
        <f>G46*I46</f>
        <v>0</v>
      </c>
      <c r="K46" s="458"/>
    </row>
    <row r="47" spans="1:12">
      <c r="A47" s="450"/>
      <c r="B47" s="581"/>
      <c r="C47" s="523"/>
      <c r="D47" s="523"/>
      <c r="E47" s="582"/>
      <c r="F47" s="583"/>
      <c r="G47" s="532"/>
      <c r="H47" s="532"/>
      <c r="I47" s="524" t="s">
        <v>138</v>
      </c>
      <c r="J47" s="501">
        <f>SUM(J43:J46)</f>
        <v>0</v>
      </c>
      <c r="K47" s="458"/>
    </row>
    <row r="48" spans="1:12">
      <c r="A48" s="450"/>
      <c r="B48" s="584"/>
      <c r="C48" s="523"/>
      <c r="D48" s="523"/>
      <c r="E48" s="582"/>
      <c r="F48" s="583"/>
      <c r="G48" s="532"/>
      <c r="H48" s="532"/>
      <c r="I48" s="524"/>
      <c r="J48" s="582"/>
      <c r="K48" s="458"/>
    </row>
    <row r="49" spans="1:11" ht="20.399999999999999">
      <c r="A49" s="450"/>
      <c r="B49" s="585" t="s">
        <v>1141</v>
      </c>
      <c r="C49" s="585"/>
      <c r="D49" s="585"/>
      <c r="E49" s="586"/>
      <c r="F49" s="587" t="s">
        <v>494</v>
      </c>
      <c r="G49" s="556" t="s">
        <v>1209</v>
      </c>
      <c r="H49" s="506" t="s">
        <v>1115</v>
      </c>
      <c r="I49" s="557" t="s">
        <v>480</v>
      </c>
      <c r="J49" s="509" t="s">
        <v>482</v>
      </c>
      <c r="K49" s="458"/>
    </row>
    <row r="50" spans="1:11">
      <c r="A50" s="450"/>
      <c r="B50" s="558"/>
      <c r="C50" s="559"/>
      <c r="D50" s="560"/>
      <c r="E50" s="561"/>
      <c r="F50" s="489"/>
      <c r="G50" s="489"/>
      <c r="H50" s="611"/>
      <c r="I50" s="562"/>
      <c r="J50" s="492"/>
      <c r="K50" s="458"/>
    </row>
    <row r="51" spans="1:11">
      <c r="A51" s="450"/>
      <c r="B51" s="563"/>
      <c r="C51" s="564"/>
      <c r="D51" s="565"/>
      <c r="E51" s="566" t="s">
        <v>1119</v>
      </c>
      <c r="F51" s="489">
        <v>0</v>
      </c>
      <c r="G51" s="489">
        <v>0</v>
      </c>
      <c r="H51" s="489">
        <v>0</v>
      </c>
      <c r="I51" s="562">
        <v>0</v>
      </c>
      <c r="J51" s="492">
        <f>I51*H51*G51*F51</f>
        <v>0</v>
      </c>
      <c r="K51" s="458"/>
    </row>
    <row r="52" spans="1:11">
      <c r="A52" s="450"/>
      <c r="B52" s="563"/>
      <c r="C52" s="564"/>
      <c r="D52" s="565"/>
      <c r="E52" s="566" t="s">
        <v>1119</v>
      </c>
      <c r="F52" s="489">
        <v>0</v>
      </c>
      <c r="G52" s="489">
        <v>0</v>
      </c>
      <c r="H52" s="489">
        <v>0</v>
      </c>
      <c r="I52" s="562">
        <v>0</v>
      </c>
      <c r="J52" s="492">
        <f>I52*H52*G52*F52</f>
        <v>0</v>
      </c>
      <c r="K52" s="458"/>
    </row>
    <row r="53" spans="1:11">
      <c r="A53" s="450"/>
      <c r="B53" s="563" t="s">
        <v>1119</v>
      </c>
      <c r="C53" s="564"/>
      <c r="D53" s="565"/>
      <c r="E53" s="566" t="s">
        <v>1119</v>
      </c>
      <c r="F53" s="489">
        <v>0</v>
      </c>
      <c r="G53" s="489">
        <v>0</v>
      </c>
      <c r="H53" s="489">
        <v>0</v>
      </c>
      <c r="I53" s="562">
        <v>0</v>
      </c>
      <c r="J53" s="492">
        <f>I53*H53*G53*F53</f>
        <v>0</v>
      </c>
      <c r="K53" s="458"/>
    </row>
    <row r="54" spans="1:11">
      <c r="A54" s="450"/>
      <c r="B54" s="577" t="s">
        <v>1119</v>
      </c>
      <c r="C54" s="578"/>
      <c r="D54" s="579"/>
      <c r="E54" s="580" t="s">
        <v>1119</v>
      </c>
      <c r="F54" s="496">
        <v>0</v>
      </c>
      <c r="G54" s="496">
        <v>0</v>
      </c>
      <c r="H54" s="496">
        <v>0</v>
      </c>
      <c r="I54" s="588">
        <v>0</v>
      </c>
      <c r="J54" s="492">
        <f>I54*H54*G54*F54</f>
        <v>0</v>
      </c>
      <c r="K54" s="458"/>
    </row>
    <row r="55" spans="1:11">
      <c r="A55" s="450"/>
      <c r="B55" s="581"/>
      <c r="C55" s="523"/>
      <c r="D55" s="523"/>
      <c r="E55" s="582"/>
      <c r="F55" s="583"/>
      <c r="G55" s="532"/>
      <c r="H55" s="532"/>
      <c r="I55" s="524" t="s">
        <v>138</v>
      </c>
      <c r="J55" s="501">
        <f>SUM(J50:J54)</f>
        <v>0</v>
      </c>
      <c r="K55" s="458"/>
    </row>
    <row r="56" spans="1:11">
      <c r="A56" s="450"/>
      <c r="B56" s="523"/>
      <c r="C56" s="523"/>
      <c r="D56" s="523"/>
      <c r="E56" s="523"/>
      <c r="F56" s="523"/>
      <c r="G56" s="523"/>
      <c r="H56" s="523"/>
      <c r="I56" s="524"/>
      <c r="J56" s="523"/>
      <c r="K56" s="458"/>
    </row>
    <row r="57" spans="1:11">
      <c r="A57" s="450"/>
      <c r="B57" s="1645" t="s">
        <v>1142</v>
      </c>
      <c r="C57" s="1646"/>
      <c r="D57" s="1646"/>
      <c r="E57" s="1646"/>
      <c r="F57" s="1646"/>
      <c r="G57" s="1646"/>
      <c r="H57" s="1646"/>
      <c r="I57" s="1647"/>
      <c r="J57" s="573">
        <f>J55+J47+J40</f>
        <v>5.5841038602529292</v>
      </c>
      <c r="K57" s="458"/>
    </row>
    <row r="58" spans="1:11">
      <c r="A58" s="450"/>
      <c r="B58" s="523"/>
      <c r="C58" s="523"/>
      <c r="D58" s="523"/>
      <c r="E58" s="523"/>
      <c r="F58" s="523"/>
      <c r="G58" s="523"/>
      <c r="H58" s="523"/>
      <c r="I58" s="524"/>
      <c r="J58" s="523"/>
      <c r="K58" s="458"/>
    </row>
    <row r="59" spans="1:11">
      <c r="A59" s="450"/>
      <c r="B59" s="1645" t="s">
        <v>1143</v>
      </c>
      <c r="C59" s="1646"/>
      <c r="D59" s="1646"/>
      <c r="E59" s="1646"/>
      <c r="F59" s="1646"/>
      <c r="G59" s="1646"/>
      <c r="H59" s="1646"/>
      <c r="I59" s="1647"/>
      <c r="J59" s="501">
        <f>J57*0</f>
        <v>0</v>
      </c>
      <c r="K59" s="458"/>
    </row>
    <row r="60" spans="1:11">
      <c r="A60" s="450"/>
      <c r="B60" s="523"/>
      <c r="C60" s="523"/>
      <c r="D60" s="523"/>
      <c r="E60" s="523"/>
      <c r="F60" s="523"/>
      <c r="G60" s="523"/>
      <c r="H60" s="523"/>
      <c r="I60" s="524"/>
      <c r="J60" s="523"/>
      <c r="K60" s="458"/>
    </row>
    <row r="61" spans="1:11">
      <c r="A61" s="450"/>
      <c r="B61" s="1645" t="s">
        <v>1144</v>
      </c>
      <c r="C61" s="1646"/>
      <c r="D61" s="1646"/>
      <c r="E61" s="1646"/>
      <c r="F61" s="1646"/>
      <c r="G61" s="1646"/>
      <c r="H61" s="1646"/>
      <c r="I61" s="1647"/>
      <c r="J61" s="573">
        <f>J57+J59</f>
        <v>5.5841038602529292</v>
      </c>
      <c r="K61" s="458"/>
    </row>
    <row r="62" spans="1:11">
      <c r="A62" s="450"/>
      <c r="B62" s="511"/>
      <c r="C62" s="511"/>
      <c r="D62" s="511"/>
      <c r="E62" s="511"/>
      <c r="F62" s="511"/>
      <c r="G62" s="511"/>
      <c r="H62" s="511"/>
      <c r="I62" s="571"/>
      <c r="J62" s="511"/>
      <c r="K62" s="458"/>
    </row>
    <row r="63" spans="1:11">
      <c r="A63" s="450"/>
      <c r="B63" s="589"/>
      <c r="C63" s="559"/>
      <c r="D63" s="559"/>
      <c r="E63" s="559"/>
      <c r="F63" s="559"/>
      <c r="G63" s="559"/>
      <c r="H63" s="559"/>
      <c r="I63" s="559"/>
      <c r="J63" s="590"/>
      <c r="K63" s="458"/>
    </row>
    <row r="64" spans="1:11">
      <c r="A64" s="450"/>
      <c r="B64" s="591"/>
      <c r="C64" s="592"/>
      <c r="D64" s="593"/>
      <c r="E64" s="593"/>
      <c r="F64" s="594" t="s">
        <v>1119</v>
      </c>
      <c r="G64" s="595" t="s">
        <v>1119</v>
      </c>
      <c r="H64" s="592"/>
      <c r="I64" s="592"/>
      <c r="J64" s="596"/>
      <c r="K64" s="458"/>
    </row>
    <row r="65" spans="1:13">
      <c r="A65" s="450"/>
      <c r="B65" s="459"/>
      <c r="C65" s="459"/>
      <c r="D65" s="459"/>
      <c r="E65" s="459"/>
      <c r="F65" s="459"/>
      <c r="G65" s="459"/>
      <c r="H65" s="459"/>
      <c r="I65" s="459"/>
      <c r="J65" s="459"/>
      <c r="K65" s="458"/>
    </row>
    <row r="66" spans="1:13">
      <c r="A66" s="450"/>
      <c r="B66" s="597" t="str">
        <f>PLANEJAMENTO!E2</f>
        <v>PRIVATE LOG</v>
      </c>
      <c r="C66" s="598"/>
      <c r="D66" s="598"/>
      <c r="E66" s="598"/>
      <c r="F66" s="599"/>
      <c r="G66" s="600" t="s">
        <v>482</v>
      </c>
      <c r="H66" s="502"/>
      <c r="I66" s="502"/>
      <c r="J66" s="505"/>
      <c r="K66" s="458"/>
    </row>
    <row r="67" spans="1:13">
      <c r="A67" s="450"/>
      <c r="B67" s="601" t="str">
        <f>PLANEJAMENTO!E3</f>
        <v>SERRA - ES</v>
      </c>
      <c r="C67" s="602"/>
      <c r="D67" s="602"/>
      <c r="E67" s="602"/>
      <c r="F67" s="603"/>
      <c r="G67" s="1648" t="s">
        <v>1145</v>
      </c>
      <c r="H67" s="1649"/>
      <c r="I67" s="1649"/>
      <c r="J67" s="1650"/>
      <c r="K67" s="458"/>
    </row>
    <row r="68" spans="1:13">
      <c r="A68" s="450"/>
      <c r="B68" s="604"/>
      <c r="C68" s="605"/>
      <c r="D68" s="605"/>
      <c r="E68" s="605"/>
      <c r="F68" s="606"/>
      <c r="G68" s="607"/>
      <c r="H68" s="1651"/>
      <c r="I68" s="1652"/>
      <c r="J68" s="1653"/>
      <c r="K68" s="458"/>
    </row>
    <row r="69" spans="1:13" ht="15" thickBot="1">
      <c r="A69" s="608"/>
      <c r="B69" s="609"/>
      <c r="C69" s="609"/>
      <c r="D69" s="609"/>
      <c r="E69" s="609"/>
      <c r="F69" s="609"/>
      <c r="G69" s="609"/>
      <c r="H69" s="609"/>
      <c r="I69" s="609"/>
      <c r="J69" s="609"/>
      <c r="K69" s="610"/>
    </row>
    <row r="70" spans="1:13" ht="15" thickBot="1">
      <c r="A70" s="608"/>
      <c r="B70" s="609"/>
      <c r="C70" s="609"/>
      <c r="D70" s="609"/>
      <c r="E70" s="609"/>
      <c r="F70" s="609"/>
      <c r="G70" s="609"/>
      <c r="H70" s="609"/>
      <c r="I70" s="609"/>
      <c r="J70" s="609"/>
      <c r="K70" s="610"/>
    </row>
    <row r="71" spans="1:13">
      <c r="A71" s="447"/>
      <c r="B71" s="448"/>
      <c r="C71" s="448"/>
      <c r="D71" s="448"/>
      <c r="E71" s="448"/>
      <c r="F71" s="448"/>
      <c r="G71" s="448"/>
      <c r="H71" s="448"/>
      <c r="I71" s="448"/>
      <c r="J71" s="448"/>
      <c r="K71" s="449"/>
    </row>
    <row r="72" spans="1:13">
      <c r="A72" s="450"/>
      <c r="B72" s="451" t="s">
        <v>141</v>
      </c>
      <c r="C72" s="452"/>
      <c r="D72" s="453" t="s">
        <v>1105</v>
      </c>
      <c r="E72" s="454"/>
      <c r="F72" s="455"/>
      <c r="G72" s="455"/>
      <c r="H72" s="456"/>
      <c r="I72" s="456"/>
      <c r="J72" s="457"/>
      <c r="K72" s="458"/>
    </row>
    <row r="73" spans="1:13">
      <c r="A73" s="450"/>
      <c r="B73" s="459"/>
      <c r="C73" s="459"/>
      <c r="D73" s="459"/>
      <c r="E73" s="459"/>
      <c r="F73" s="459"/>
      <c r="G73" s="459"/>
      <c r="H73" s="459"/>
      <c r="I73" s="459"/>
      <c r="J73" s="459"/>
      <c r="K73" s="458"/>
    </row>
    <row r="74" spans="1:13">
      <c r="A74" s="450"/>
      <c r="B74" s="460" t="s">
        <v>1161</v>
      </c>
      <c r="C74" s="461" t="s">
        <v>1107</v>
      </c>
      <c r="D74" s="1671" t="s">
        <v>198</v>
      </c>
      <c r="E74" s="1672"/>
      <c r="F74" s="1672"/>
      <c r="G74" s="1672"/>
      <c r="H74" s="1672"/>
      <c r="I74" s="1673"/>
      <c r="J74" s="462" t="s">
        <v>1108</v>
      </c>
      <c r="K74" s="458"/>
    </row>
    <row r="75" spans="1:13">
      <c r="A75" s="450"/>
      <c r="B75" s="463"/>
      <c r="C75" s="464">
        <f ca="1">TODAY()</f>
        <v>46141</v>
      </c>
      <c r="D75" s="672" t="s">
        <v>1833</v>
      </c>
      <c r="E75" s="466"/>
      <c r="F75" s="466"/>
      <c r="G75" s="466"/>
      <c r="H75" s="466"/>
      <c r="I75" s="467"/>
      <c r="J75" s="468" t="str">
        <f>F94</f>
        <v>m3</v>
      </c>
      <c r="K75" s="458"/>
    </row>
    <row r="76" spans="1:13">
      <c r="A76" s="450"/>
      <c r="B76" s="469"/>
      <c r="C76" s="469"/>
      <c r="D76" s="469"/>
      <c r="E76" s="469"/>
      <c r="F76" s="469"/>
      <c r="G76" s="469"/>
      <c r="H76" s="469"/>
      <c r="I76" s="470"/>
      <c r="J76" s="471"/>
      <c r="K76" s="458"/>
    </row>
    <row r="77" spans="1:13">
      <c r="A77" s="450"/>
      <c r="B77" s="1648" t="s">
        <v>1111</v>
      </c>
      <c r="C77" s="1650"/>
      <c r="D77" s="1679" t="s">
        <v>873</v>
      </c>
      <c r="E77" s="1681" t="s">
        <v>1112</v>
      </c>
      <c r="F77" s="472" t="s">
        <v>1113</v>
      </c>
      <c r="G77" s="473"/>
      <c r="H77" s="472" t="s">
        <v>1114</v>
      </c>
      <c r="I77" s="473"/>
      <c r="J77" s="474" t="s">
        <v>1115</v>
      </c>
      <c r="K77" s="458"/>
    </row>
    <row r="78" spans="1:13">
      <c r="A78" s="450"/>
      <c r="B78" s="1677"/>
      <c r="C78" s="1678"/>
      <c r="D78" s="1680"/>
      <c r="E78" s="1682"/>
      <c r="F78" s="475" t="s">
        <v>1116</v>
      </c>
      <c r="G78" s="475" t="s">
        <v>1117</v>
      </c>
      <c r="H78" s="475" t="s">
        <v>1116</v>
      </c>
      <c r="I78" s="476" t="s">
        <v>1117</v>
      </c>
      <c r="J78" s="477" t="s">
        <v>1118</v>
      </c>
      <c r="K78" s="458"/>
    </row>
    <row r="79" spans="1:13">
      <c r="A79" s="450"/>
      <c r="B79" s="486" t="s">
        <v>1832</v>
      </c>
      <c r="C79" s="479"/>
      <c r="D79" s="480"/>
      <c r="E79" s="481">
        <v>1</v>
      </c>
      <c r="F79" s="481">
        <v>1</v>
      </c>
      <c r="G79" s="482">
        <f>1-F79</f>
        <v>0</v>
      </c>
      <c r="H79" s="490">
        <f>VLOOKUP(B79,EQUIPAMENTOS!$A:$J,10,FALSE)</f>
        <v>224.5</v>
      </c>
      <c r="I79" s="484">
        <f>H79</f>
        <v>224.5</v>
      </c>
      <c r="J79" s="485">
        <f t="shared" ref="J79:J83" si="3">H79*F79*E79+I79*G79*E79</f>
        <v>224.5</v>
      </c>
      <c r="K79" s="458"/>
    </row>
    <row r="80" spans="1:13">
      <c r="A80" s="450"/>
      <c r="B80" s="486" t="s">
        <v>796</v>
      </c>
      <c r="C80" s="487"/>
      <c r="D80" s="488"/>
      <c r="E80" s="489">
        <v>4</v>
      </c>
      <c r="F80" s="489">
        <v>1</v>
      </c>
      <c r="G80" s="489"/>
      <c r="H80" s="490">
        <f>VLOOKUP(B80,EQUIPAMENTOS!$A:$J,10,FALSE)</f>
        <v>130</v>
      </c>
      <c r="I80" s="491">
        <f>H80</f>
        <v>130</v>
      </c>
      <c r="J80" s="492">
        <f t="shared" si="3"/>
        <v>520</v>
      </c>
      <c r="K80" s="458"/>
      <c r="M80" s="6">
        <f>H80*200</f>
        <v>26000</v>
      </c>
    </row>
    <row r="81" spans="1:12">
      <c r="A81" s="450"/>
      <c r="B81" s="486"/>
      <c r="C81" s="487"/>
      <c r="D81" s="488"/>
      <c r="E81" s="489"/>
      <c r="F81" s="489"/>
      <c r="G81" s="489"/>
      <c r="H81" s="490"/>
      <c r="I81" s="491"/>
      <c r="J81" s="492">
        <f t="shared" si="3"/>
        <v>0</v>
      </c>
      <c r="K81" s="458"/>
    </row>
    <row r="82" spans="1:12">
      <c r="A82" s="450"/>
      <c r="B82" s="486"/>
      <c r="C82" s="487"/>
      <c r="D82" s="488"/>
      <c r="E82" s="489"/>
      <c r="F82" s="489"/>
      <c r="G82" s="489"/>
      <c r="H82" s="490"/>
      <c r="I82" s="491"/>
      <c r="J82" s="492">
        <f t="shared" si="3"/>
        <v>0</v>
      </c>
      <c r="K82" s="458"/>
    </row>
    <row r="83" spans="1:12">
      <c r="A83" s="450"/>
      <c r="B83" s="493"/>
      <c r="C83" s="494"/>
      <c r="D83" s="495"/>
      <c r="E83" s="496"/>
      <c r="F83" s="496"/>
      <c r="G83" s="496"/>
      <c r="H83" s="497"/>
      <c r="I83" s="498"/>
      <c r="J83" s="492">
        <f t="shared" si="3"/>
        <v>0</v>
      </c>
      <c r="K83" s="458"/>
    </row>
    <row r="84" spans="1:12">
      <c r="A84" s="450"/>
      <c r="B84" s="499" t="s">
        <v>1119</v>
      </c>
      <c r="C84" s="469"/>
      <c r="D84" s="469"/>
      <c r="E84" s="469"/>
      <c r="F84" s="469"/>
      <c r="G84" s="469"/>
      <c r="H84" s="469"/>
      <c r="I84" s="500" t="s">
        <v>138</v>
      </c>
      <c r="J84" s="501">
        <f>SUM(J79:J83)</f>
        <v>744.5</v>
      </c>
      <c r="K84" s="458"/>
      <c r="L84" s="6">
        <f>J84/E94</f>
        <v>4.0517006802721092</v>
      </c>
    </row>
    <row r="85" spans="1:12">
      <c r="A85" s="450"/>
      <c r="B85" s="502"/>
      <c r="C85" s="502"/>
      <c r="D85" s="502"/>
      <c r="E85" s="502"/>
      <c r="F85" s="502"/>
      <c r="G85" s="502"/>
      <c r="H85" s="502"/>
      <c r="I85" s="503"/>
      <c r="J85" s="504"/>
      <c r="K85" s="458"/>
    </row>
    <row r="86" spans="1:12" ht="20.399999999999999">
      <c r="A86" s="450"/>
      <c r="B86" s="1664" t="s">
        <v>1120</v>
      </c>
      <c r="C86" s="1665"/>
      <c r="D86" s="1665"/>
      <c r="E86" s="1666"/>
      <c r="F86" s="505" t="s">
        <v>873</v>
      </c>
      <c r="G86" s="506"/>
      <c r="H86" s="507" t="s">
        <v>560</v>
      </c>
      <c r="I86" s="508" t="s">
        <v>1121</v>
      </c>
      <c r="J86" s="509" t="s">
        <v>1122</v>
      </c>
      <c r="K86" s="458"/>
    </row>
    <row r="87" spans="1:12">
      <c r="A87" s="450"/>
      <c r="B87" s="510" t="s">
        <v>1742</v>
      </c>
      <c r="C87" s="511"/>
      <c r="D87" s="512"/>
      <c r="E87" s="513"/>
      <c r="F87" s="514"/>
      <c r="G87" s="515"/>
      <c r="H87" s="516">
        <f>E80</f>
        <v>4</v>
      </c>
      <c r="I87" s="521">
        <f>(VLOOKUP(B87,'MÃO DE OBRA'!$A:$E,5,FALSE)/220)</f>
        <v>23.69</v>
      </c>
      <c r="J87" s="492">
        <f>H87*I87</f>
        <v>94.76</v>
      </c>
      <c r="K87" s="458"/>
    </row>
    <row r="88" spans="1:12">
      <c r="A88" s="450"/>
      <c r="B88" s="517" t="s">
        <v>712</v>
      </c>
      <c r="C88" s="518"/>
      <c r="D88" s="459"/>
      <c r="E88" s="487"/>
      <c r="F88" s="488"/>
      <c r="G88" s="519"/>
      <c r="H88" s="520">
        <v>1</v>
      </c>
      <c r="I88" s="521">
        <f>(VLOOKUP(B88,'MÃO DE OBRA'!$A:$E,5,FALSE)/220)</f>
        <v>31.765200000000004</v>
      </c>
      <c r="J88" s="492">
        <f>H88*I88</f>
        <v>31.765200000000004</v>
      </c>
      <c r="K88" s="458"/>
    </row>
    <row r="89" spans="1:12" hidden="1">
      <c r="A89" s="450"/>
      <c r="B89" s="517" t="s">
        <v>688</v>
      </c>
      <c r="C89" s="518"/>
      <c r="D89" s="459"/>
      <c r="E89" s="487"/>
      <c r="F89" s="488"/>
      <c r="G89" s="519"/>
      <c r="H89" s="520"/>
      <c r="I89" s="521">
        <f>(VLOOKUP(B89,'MÃO DE OBRA'!$A:$E,5,FALSE)/220)</f>
        <v>23.69</v>
      </c>
      <c r="J89" s="492">
        <f>H89*I89</f>
        <v>0</v>
      </c>
      <c r="K89" s="458"/>
    </row>
    <row r="90" spans="1:12">
      <c r="A90" s="450"/>
      <c r="B90" s="517" t="s">
        <v>626</v>
      </c>
      <c r="C90" s="518"/>
      <c r="D90" s="459"/>
      <c r="E90" s="487"/>
      <c r="F90" s="488"/>
      <c r="G90" s="519"/>
      <c r="H90" s="520">
        <v>1</v>
      </c>
      <c r="I90" s="521">
        <f>(VLOOKUP(B90,'MÃO DE OBRA'!$A:$E,5,FALSE)/220)</f>
        <v>15.730909090909092</v>
      </c>
      <c r="J90" s="492">
        <f>H90*I90</f>
        <v>15.730909090909092</v>
      </c>
      <c r="K90" s="458"/>
    </row>
    <row r="91" spans="1:12">
      <c r="A91" s="450"/>
      <c r="B91" s="517"/>
      <c r="C91" s="518"/>
      <c r="D91" s="459"/>
      <c r="E91" s="487"/>
      <c r="F91" s="488"/>
      <c r="G91" s="519"/>
      <c r="H91" s="520"/>
      <c r="I91" s="491"/>
      <c r="J91" s="492">
        <f>H91*I91</f>
        <v>0</v>
      </c>
      <c r="K91" s="458"/>
    </row>
    <row r="92" spans="1:12">
      <c r="A92" s="450"/>
      <c r="B92" s="499" t="s">
        <v>1119</v>
      </c>
      <c r="C92" s="502"/>
      <c r="D92" s="502"/>
      <c r="E92" s="502"/>
      <c r="F92" s="502"/>
      <c r="G92" s="502"/>
      <c r="H92" s="502"/>
      <c r="I92" s="522" t="s">
        <v>138</v>
      </c>
      <c r="J92" s="501">
        <f>SUM(J87:J91)</f>
        <v>142.25610909090909</v>
      </c>
      <c r="K92" s="458"/>
    </row>
    <row r="93" spans="1:12">
      <c r="A93" s="450"/>
      <c r="B93" s="523"/>
      <c r="C93" s="523"/>
      <c r="D93" s="523"/>
      <c r="E93" s="523"/>
      <c r="F93" s="523"/>
      <c r="G93" s="523"/>
      <c r="H93" s="523"/>
      <c r="I93" s="524"/>
      <c r="J93" s="523"/>
      <c r="K93" s="458"/>
    </row>
    <row r="94" spans="1:12">
      <c r="A94" s="450"/>
      <c r="B94" s="525" t="s">
        <v>1123</v>
      </c>
      <c r="C94" s="526"/>
      <c r="D94" s="523"/>
      <c r="E94" s="527">
        <f>CRONOGRAMA!F40*0.875</f>
        <v>183.75</v>
      </c>
      <c r="F94" s="528" t="s">
        <v>1137</v>
      </c>
      <c r="G94" s="506"/>
      <c r="H94" s="506"/>
      <c r="I94" s="529" t="s">
        <v>1124</v>
      </c>
      <c r="J94" s="501">
        <f>J84+J92</f>
        <v>886.75610909090915</v>
      </c>
      <c r="K94" s="458"/>
    </row>
    <row r="95" spans="1:12">
      <c r="A95" s="450"/>
      <c r="B95" s="530"/>
      <c r="C95" s="523"/>
      <c r="D95" s="523"/>
      <c r="E95" s="531"/>
      <c r="F95" s="532"/>
      <c r="G95" s="532"/>
      <c r="H95" s="532"/>
      <c r="I95" s="524"/>
      <c r="J95" s="523"/>
      <c r="K95" s="458"/>
    </row>
    <row r="96" spans="1:12" ht="20.399999999999999">
      <c r="A96" s="450"/>
      <c r="B96" s="1667" t="s">
        <v>481</v>
      </c>
      <c r="C96" s="1668"/>
      <c r="D96" s="1668"/>
      <c r="E96" s="1669"/>
      <c r="F96" s="533" t="s">
        <v>873</v>
      </c>
      <c r="G96" s="534" t="s">
        <v>493</v>
      </c>
      <c r="H96" s="507" t="s">
        <v>1115</v>
      </c>
      <c r="I96" s="535" t="s">
        <v>480</v>
      </c>
      <c r="J96" s="536" t="s">
        <v>482</v>
      </c>
      <c r="K96" s="458"/>
    </row>
    <row r="97" spans="1:12">
      <c r="A97" s="450"/>
      <c r="B97" s="537" t="str">
        <f>B79</f>
        <v>Escavadeira Hidráulica sobre esteira 35T</v>
      </c>
      <c r="C97" s="538"/>
      <c r="D97" s="538"/>
      <c r="E97" s="539"/>
      <c r="F97" s="540" t="str">
        <f>VLOOKUP(B97,EQUIPAMENTOS!$A:$N,12,FALSE)</f>
        <v>Diesel S10</v>
      </c>
      <c r="G97" s="541" t="s">
        <v>1047</v>
      </c>
      <c r="H97" s="547">
        <f>VLOOKUP(B97,EQUIPAMENTOS!$A:$N,13,FALSE)</f>
        <v>6.17</v>
      </c>
      <c r="I97" s="543">
        <f>VLOOKUP(B97,EQUIPAMENTOS!$A:$N,14,FALSE)</f>
        <v>35</v>
      </c>
      <c r="J97" s="485">
        <f>H97*I97*E79*F79</f>
        <v>215.95</v>
      </c>
      <c r="K97" s="458"/>
    </row>
    <row r="98" spans="1:12">
      <c r="A98" s="450"/>
      <c r="B98" s="537" t="str">
        <f>B80</f>
        <v>Caminhão basculante 16 m³</v>
      </c>
      <c r="C98" s="518"/>
      <c r="D98" s="518"/>
      <c r="E98" s="487"/>
      <c r="F98" s="540" t="str">
        <f>VLOOKUP(B98,EQUIPAMENTOS!$A:$N,12,FALSE)</f>
        <v>Diesel S10</v>
      </c>
      <c r="G98" s="541" t="s">
        <v>1047</v>
      </c>
      <c r="H98" s="547">
        <f>VLOOKUP(B98,EQUIPAMENTOS!$A:$N,13,FALSE)</f>
        <v>6.17</v>
      </c>
      <c r="I98" s="543">
        <f>VLOOKUP(B98,EQUIPAMENTOS!$A:$N,14,FALSE)</f>
        <v>4</v>
      </c>
      <c r="J98" s="492">
        <f>H98*I98*E80*F80</f>
        <v>98.72</v>
      </c>
      <c r="K98" s="458"/>
    </row>
    <row r="99" spans="1:12">
      <c r="A99" s="450"/>
      <c r="B99" s="517"/>
      <c r="C99" s="518"/>
      <c r="D99" s="518"/>
      <c r="E99" s="487"/>
      <c r="F99" s="545"/>
      <c r="G99" s="546"/>
      <c r="H99" s="547"/>
      <c r="I99" s="543"/>
      <c r="J99" s="492">
        <f>H99*I99*E80</f>
        <v>0</v>
      </c>
      <c r="K99" s="458"/>
    </row>
    <row r="100" spans="1:12">
      <c r="A100" s="450"/>
      <c r="B100" s="517"/>
      <c r="C100" s="518"/>
      <c r="D100" s="518"/>
      <c r="E100" s="487"/>
      <c r="F100" s="488"/>
      <c r="G100" s="546"/>
      <c r="H100" s="547"/>
      <c r="I100" s="543"/>
      <c r="J100" s="492">
        <f>H100*I100*E81</f>
        <v>0</v>
      </c>
      <c r="K100" s="458"/>
    </row>
    <row r="101" spans="1:12">
      <c r="A101" s="450"/>
      <c r="B101" s="517"/>
      <c r="C101" s="526"/>
      <c r="D101" s="526"/>
      <c r="E101" s="494"/>
      <c r="F101" s="488"/>
      <c r="G101" s="468"/>
      <c r="H101" s="547"/>
      <c r="I101" s="548"/>
      <c r="J101" s="549">
        <f>H101*I101*E82</f>
        <v>0</v>
      </c>
      <c r="K101" s="458"/>
    </row>
    <row r="102" spans="1:12">
      <c r="A102" s="450"/>
      <c r="B102" s="550" t="s">
        <v>1119</v>
      </c>
      <c r="C102" s="526"/>
      <c r="D102" s="526"/>
      <c r="E102" s="526"/>
      <c r="F102" s="523"/>
      <c r="G102" s="526"/>
      <c r="H102" s="551"/>
      <c r="I102" s="552" t="s">
        <v>138</v>
      </c>
      <c r="J102" s="501">
        <f>SUM(J97:J101)</f>
        <v>314.66999999999996</v>
      </c>
      <c r="K102" s="458"/>
      <c r="L102" s="6">
        <f>J102/E94</f>
        <v>1.7124897959183671</v>
      </c>
    </row>
    <row r="103" spans="1:12">
      <c r="A103" s="450"/>
      <c r="B103" s="553"/>
      <c r="C103" s="526"/>
      <c r="D103" s="526"/>
      <c r="E103" s="554"/>
      <c r="F103" s="555"/>
      <c r="G103" s="506"/>
      <c r="H103" s="506"/>
      <c r="I103" s="529"/>
      <c r="J103" s="554"/>
      <c r="K103" s="458"/>
    </row>
    <row r="104" spans="1:12" ht="20.399999999999999">
      <c r="A104" s="450"/>
      <c r="B104" s="1667" t="s">
        <v>1125</v>
      </c>
      <c r="C104" s="1668"/>
      <c r="D104" s="1668"/>
      <c r="E104" s="1668"/>
      <c r="F104" s="1669"/>
      <c r="G104" s="556" t="s">
        <v>494</v>
      </c>
      <c r="H104" s="506" t="s">
        <v>1126</v>
      </c>
      <c r="I104" s="557" t="s">
        <v>1115</v>
      </c>
      <c r="J104" s="509" t="s">
        <v>482</v>
      </c>
      <c r="K104" s="458"/>
    </row>
    <row r="105" spans="1:12">
      <c r="A105" s="450"/>
      <c r="B105" s="558"/>
      <c r="C105" s="559"/>
      <c r="D105" s="560"/>
      <c r="E105" s="560"/>
      <c r="F105" s="561"/>
      <c r="G105" s="489"/>
      <c r="H105" s="489"/>
      <c r="I105" s="562"/>
      <c r="J105" s="492"/>
      <c r="K105" s="458"/>
    </row>
    <row r="106" spans="1:12">
      <c r="A106" s="450"/>
      <c r="B106" s="563"/>
      <c r="C106" s="564"/>
      <c r="D106" s="565"/>
      <c r="E106" s="565"/>
      <c r="F106" s="566"/>
      <c r="G106" s="489"/>
      <c r="H106" s="489"/>
      <c r="I106" s="562"/>
      <c r="J106" s="492"/>
      <c r="K106" s="458"/>
    </row>
    <row r="107" spans="1:12">
      <c r="A107" s="450"/>
      <c r="B107" s="1670" t="s">
        <v>138</v>
      </c>
      <c r="C107" s="1670"/>
      <c r="D107" s="1670"/>
      <c r="E107" s="1670"/>
      <c r="F107" s="1670"/>
      <c r="G107" s="1670"/>
      <c r="H107" s="1670"/>
      <c r="I107" s="1670"/>
      <c r="J107" s="501">
        <f>SUM(J105:J106)</f>
        <v>0</v>
      </c>
      <c r="K107" s="458"/>
    </row>
    <row r="108" spans="1:12">
      <c r="A108" s="450"/>
      <c r="B108" s="567"/>
      <c r="C108" s="511"/>
      <c r="D108" s="511"/>
      <c r="E108" s="568"/>
      <c r="F108" s="569"/>
      <c r="G108" s="570"/>
      <c r="H108" s="570"/>
      <c r="I108" s="571"/>
      <c r="J108" s="572"/>
      <c r="K108" s="458"/>
    </row>
    <row r="109" spans="1:12">
      <c r="A109" s="450"/>
      <c r="B109" s="573" t="s">
        <v>1127</v>
      </c>
      <c r="C109" s="573"/>
      <c r="D109" s="550"/>
      <c r="E109" s="523"/>
      <c r="F109" s="523"/>
      <c r="G109" s="523"/>
      <c r="H109" s="574"/>
      <c r="I109" s="575"/>
      <c r="J109" s="501">
        <f>(J94+J102+J107)/E94</f>
        <v>6.5383733828076682</v>
      </c>
      <c r="K109" s="458"/>
    </row>
    <row r="110" spans="1:12">
      <c r="A110" s="450"/>
      <c r="B110" s="553"/>
      <c r="C110" s="526"/>
      <c r="D110" s="526"/>
      <c r="E110" s="554"/>
      <c r="F110" s="555"/>
      <c r="G110" s="506"/>
      <c r="H110" s="506"/>
      <c r="I110" s="529"/>
      <c r="J110" s="576"/>
      <c r="K110" s="458"/>
    </row>
    <row r="111" spans="1:12" ht="20.399999999999999">
      <c r="A111" s="450"/>
      <c r="B111" s="1667" t="s">
        <v>1128</v>
      </c>
      <c r="C111" s="1668"/>
      <c r="D111" s="1668"/>
      <c r="E111" s="1668"/>
      <c r="F111" s="1669"/>
      <c r="G111" s="556" t="s">
        <v>494</v>
      </c>
      <c r="H111" s="506" t="s">
        <v>1126</v>
      </c>
      <c r="I111" s="557" t="s">
        <v>1115</v>
      </c>
      <c r="J111" s="509" t="s">
        <v>482</v>
      </c>
      <c r="K111" s="458"/>
    </row>
    <row r="112" spans="1:12">
      <c r="A112" s="450"/>
      <c r="B112" s="558"/>
      <c r="C112" s="559"/>
      <c r="D112" s="560"/>
      <c r="E112" s="560"/>
      <c r="F112" s="561"/>
      <c r="G112" s="489"/>
      <c r="H112" s="489"/>
      <c r="I112" s="562"/>
      <c r="J112" s="492">
        <f>G112*I112</f>
        <v>0</v>
      </c>
      <c r="K112" s="458"/>
    </row>
    <row r="113" spans="1:11">
      <c r="A113" s="450"/>
      <c r="B113" s="563"/>
      <c r="C113" s="564"/>
      <c r="D113" s="565"/>
      <c r="E113" s="565"/>
      <c r="F113" s="566"/>
      <c r="G113" s="489"/>
      <c r="H113" s="489"/>
      <c r="I113" s="562"/>
      <c r="J113" s="492">
        <f>G113*I113</f>
        <v>0</v>
      </c>
      <c r="K113" s="458"/>
    </row>
    <row r="114" spans="1:11">
      <c r="A114" s="450"/>
      <c r="B114" s="563"/>
      <c r="C114" s="564"/>
      <c r="D114" s="565"/>
      <c r="E114" s="565"/>
      <c r="F114" s="566"/>
      <c r="G114" s="489"/>
      <c r="H114" s="489"/>
      <c r="I114" s="562"/>
      <c r="J114" s="492">
        <f>G114*I114</f>
        <v>0</v>
      </c>
      <c r="K114" s="458"/>
    </row>
    <row r="115" spans="1:11">
      <c r="A115" s="450"/>
      <c r="B115" s="577"/>
      <c r="C115" s="578"/>
      <c r="D115" s="579"/>
      <c r="E115" s="579"/>
      <c r="F115" s="580"/>
      <c r="G115" s="489"/>
      <c r="H115" s="489"/>
      <c r="I115" s="562"/>
      <c r="J115" s="492">
        <f>G115*I115</f>
        <v>0</v>
      </c>
      <c r="K115" s="458"/>
    </row>
    <row r="116" spans="1:11">
      <c r="A116" s="450"/>
      <c r="B116" s="581"/>
      <c r="C116" s="523"/>
      <c r="D116" s="523"/>
      <c r="E116" s="582"/>
      <c r="F116" s="583"/>
      <c r="G116" s="532"/>
      <c r="H116" s="532"/>
      <c r="I116" s="524" t="s">
        <v>138</v>
      </c>
      <c r="J116" s="501">
        <f>SUM(J112:J115)</f>
        <v>0</v>
      </c>
      <c r="K116" s="458"/>
    </row>
    <row r="117" spans="1:11">
      <c r="A117" s="450"/>
      <c r="B117" s="584"/>
      <c r="C117" s="523"/>
      <c r="D117" s="523"/>
      <c r="E117" s="582"/>
      <c r="F117" s="583"/>
      <c r="G117" s="532"/>
      <c r="H117" s="532"/>
      <c r="I117" s="524"/>
      <c r="J117" s="582"/>
      <c r="K117" s="458"/>
    </row>
    <row r="118" spans="1:11" ht="20.399999999999999">
      <c r="A118" s="450"/>
      <c r="B118" s="585" t="s">
        <v>1141</v>
      </c>
      <c r="C118" s="585"/>
      <c r="D118" s="585"/>
      <c r="E118" s="586"/>
      <c r="F118" s="587" t="s">
        <v>494</v>
      </c>
      <c r="G118" s="556" t="s">
        <v>1209</v>
      </c>
      <c r="H118" s="506" t="s">
        <v>1115</v>
      </c>
      <c r="I118" s="557" t="s">
        <v>480</v>
      </c>
      <c r="J118" s="509" t="s">
        <v>482</v>
      </c>
      <c r="K118" s="458"/>
    </row>
    <row r="119" spans="1:11">
      <c r="A119" s="450"/>
      <c r="B119" s="558"/>
      <c r="C119" s="559"/>
      <c r="D119" s="560"/>
      <c r="E119" s="561"/>
      <c r="F119" s="489"/>
      <c r="G119" s="489"/>
      <c r="H119" s="611"/>
      <c r="I119" s="562"/>
      <c r="J119" s="492"/>
      <c r="K119" s="458"/>
    </row>
    <row r="120" spans="1:11">
      <c r="A120" s="450"/>
      <c r="B120" s="563" t="s">
        <v>1119</v>
      </c>
      <c r="C120" s="564"/>
      <c r="D120" s="565"/>
      <c r="E120" s="566" t="s">
        <v>1119</v>
      </c>
      <c r="F120" s="489">
        <v>0</v>
      </c>
      <c r="G120" s="489">
        <v>0</v>
      </c>
      <c r="H120" s="489">
        <v>0</v>
      </c>
      <c r="I120" s="562">
        <v>0</v>
      </c>
      <c r="J120" s="492">
        <f>I120*H120*G120*F120</f>
        <v>0</v>
      </c>
      <c r="K120" s="458"/>
    </row>
    <row r="121" spans="1:11">
      <c r="A121" s="450"/>
      <c r="B121" s="577" t="s">
        <v>1119</v>
      </c>
      <c r="C121" s="578"/>
      <c r="D121" s="579"/>
      <c r="E121" s="580" t="s">
        <v>1119</v>
      </c>
      <c r="F121" s="496">
        <v>0</v>
      </c>
      <c r="G121" s="496">
        <v>0</v>
      </c>
      <c r="H121" s="496">
        <v>0</v>
      </c>
      <c r="I121" s="588">
        <v>0</v>
      </c>
      <c r="J121" s="492">
        <f>I121*H121*G121*F121</f>
        <v>0</v>
      </c>
      <c r="K121" s="458"/>
    </row>
    <row r="122" spans="1:11">
      <c r="A122" s="450"/>
      <c r="B122" s="581"/>
      <c r="C122" s="523"/>
      <c r="D122" s="523"/>
      <c r="E122" s="582"/>
      <c r="F122" s="583"/>
      <c r="G122" s="532"/>
      <c r="H122" s="532"/>
      <c r="I122" s="524" t="s">
        <v>138</v>
      </c>
      <c r="J122" s="501">
        <f>SUM(J119:J121)</f>
        <v>0</v>
      </c>
      <c r="K122" s="458"/>
    </row>
    <row r="123" spans="1:11">
      <c r="A123" s="450"/>
      <c r="B123" s="523"/>
      <c r="C123" s="523"/>
      <c r="D123" s="523"/>
      <c r="E123" s="523"/>
      <c r="F123" s="523"/>
      <c r="G123" s="523"/>
      <c r="H123" s="523"/>
      <c r="I123" s="524"/>
      <c r="J123" s="523"/>
      <c r="K123" s="458"/>
    </row>
    <row r="124" spans="1:11">
      <c r="A124" s="450"/>
      <c r="B124" s="1645" t="s">
        <v>1142</v>
      </c>
      <c r="C124" s="1646"/>
      <c r="D124" s="1646"/>
      <c r="E124" s="1646"/>
      <c r="F124" s="1646"/>
      <c r="G124" s="1646"/>
      <c r="H124" s="1646"/>
      <c r="I124" s="1647"/>
      <c r="J124" s="573">
        <f>J122+J116+J109</f>
        <v>6.5383733828076682</v>
      </c>
      <c r="K124" s="458"/>
    </row>
    <row r="125" spans="1:11">
      <c r="A125" s="450"/>
      <c r="B125" s="523"/>
      <c r="C125" s="523"/>
      <c r="D125" s="523"/>
      <c r="E125" s="523"/>
      <c r="F125" s="523"/>
      <c r="G125" s="523"/>
      <c r="H125" s="523"/>
      <c r="I125" s="524"/>
      <c r="J125" s="523"/>
      <c r="K125" s="458"/>
    </row>
    <row r="126" spans="1:11">
      <c r="A126" s="450"/>
      <c r="B126" s="1645" t="s">
        <v>1143</v>
      </c>
      <c r="C126" s="1646"/>
      <c r="D126" s="1646"/>
      <c r="E126" s="1646"/>
      <c r="F126" s="1646"/>
      <c r="G126" s="1646"/>
      <c r="H126" s="1646"/>
      <c r="I126" s="1647"/>
      <c r="J126" s="501">
        <f>J124*0</f>
        <v>0</v>
      </c>
      <c r="K126" s="458"/>
    </row>
    <row r="127" spans="1:11">
      <c r="A127" s="450"/>
      <c r="B127" s="523"/>
      <c r="C127" s="523"/>
      <c r="D127" s="523"/>
      <c r="E127" s="523"/>
      <c r="F127" s="523"/>
      <c r="G127" s="523"/>
      <c r="H127" s="523"/>
      <c r="I127" s="524"/>
      <c r="J127" s="523"/>
      <c r="K127" s="458"/>
    </row>
    <row r="128" spans="1:11">
      <c r="A128" s="450"/>
      <c r="B128" s="1645" t="s">
        <v>1144</v>
      </c>
      <c r="C128" s="1646"/>
      <c r="D128" s="1646"/>
      <c r="E128" s="1646"/>
      <c r="F128" s="1646"/>
      <c r="G128" s="1646"/>
      <c r="H128" s="1646"/>
      <c r="I128" s="1647"/>
      <c r="J128" s="573">
        <f>J124+J126</f>
        <v>6.5383733828076682</v>
      </c>
      <c r="K128" s="458"/>
    </row>
    <row r="129" spans="1:11">
      <c r="A129" s="450"/>
      <c r="B129" s="511"/>
      <c r="C129" s="511"/>
      <c r="D129" s="511"/>
      <c r="E129" s="511"/>
      <c r="F129" s="511"/>
      <c r="G129" s="511"/>
      <c r="H129" s="511"/>
      <c r="I129" s="571"/>
      <c r="J129" s="511"/>
      <c r="K129" s="458"/>
    </row>
    <row r="130" spans="1:11">
      <c r="A130" s="450"/>
      <c r="B130" s="589"/>
      <c r="C130" s="559"/>
      <c r="D130" s="559"/>
      <c r="E130" s="559"/>
      <c r="F130" s="559"/>
      <c r="G130" s="559"/>
      <c r="H130" s="559"/>
      <c r="I130" s="559"/>
      <c r="J130" s="590"/>
      <c r="K130" s="458"/>
    </row>
    <row r="131" spans="1:11">
      <c r="A131" s="450"/>
      <c r="B131" s="591"/>
      <c r="C131" s="592"/>
      <c r="D131" s="593"/>
      <c r="E131" s="593"/>
      <c r="F131" s="594" t="s">
        <v>1119</v>
      </c>
      <c r="G131" s="595" t="s">
        <v>1119</v>
      </c>
      <c r="H131" s="592"/>
      <c r="I131" s="592"/>
      <c r="J131" s="596"/>
      <c r="K131" s="458"/>
    </row>
    <row r="132" spans="1:11">
      <c r="A132" s="450"/>
      <c r="B132" s="459"/>
      <c r="C132" s="459"/>
      <c r="D132" s="459"/>
      <c r="E132" s="459"/>
      <c r="F132" s="459"/>
      <c r="G132" s="459"/>
      <c r="H132" s="459"/>
      <c r="I132" s="459"/>
      <c r="J132" s="459"/>
      <c r="K132" s="458"/>
    </row>
    <row r="133" spans="1:11">
      <c r="A133" s="450"/>
      <c r="B133" s="597"/>
      <c r="C133" s="598"/>
      <c r="D133" s="598"/>
      <c r="E133" s="598"/>
      <c r="F133" s="599"/>
      <c r="G133" s="600" t="s">
        <v>482</v>
      </c>
      <c r="H133" s="502"/>
      <c r="I133" s="502"/>
      <c r="J133" s="505"/>
      <c r="K133" s="458"/>
    </row>
    <row r="134" spans="1:11">
      <c r="A134" s="450"/>
      <c r="B134" s="601"/>
      <c r="C134" s="602"/>
      <c r="D134" s="602"/>
      <c r="E134" s="602"/>
      <c r="F134" s="603"/>
      <c r="G134" s="1648" t="s">
        <v>1145</v>
      </c>
      <c r="H134" s="1649"/>
      <c r="I134" s="1649"/>
      <c r="J134" s="1650"/>
      <c r="K134" s="458"/>
    </row>
    <row r="135" spans="1:11">
      <c r="A135" s="450"/>
      <c r="B135" s="604"/>
      <c r="C135" s="605"/>
      <c r="D135" s="605"/>
      <c r="E135" s="605"/>
      <c r="F135" s="606"/>
      <c r="G135" s="607"/>
      <c r="H135" s="1651"/>
      <c r="I135" s="1652"/>
      <c r="J135" s="1653"/>
      <c r="K135" s="458"/>
    </row>
    <row r="136" spans="1:11" ht="15" thickBot="1">
      <c r="A136" s="608"/>
      <c r="B136" s="609"/>
      <c r="C136" s="609"/>
      <c r="D136" s="609"/>
      <c r="E136" s="609"/>
      <c r="F136" s="609"/>
      <c r="G136" s="609"/>
      <c r="H136" s="609"/>
      <c r="I136" s="609"/>
      <c r="J136" s="609"/>
      <c r="K136" s="610"/>
    </row>
    <row r="137" spans="1:11">
      <c r="A137" s="447"/>
      <c r="B137" s="448"/>
      <c r="C137" s="448"/>
      <c r="D137" s="448"/>
      <c r="E137" s="448"/>
      <c r="F137" s="448"/>
      <c r="G137" s="448"/>
      <c r="H137" s="448"/>
      <c r="I137" s="448"/>
      <c r="J137" s="448"/>
      <c r="K137" s="449"/>
    </row>
    <row r="138" spans="1:11">
      <c r="A138" s="450"/>
      <c r="B138" s="451" t="s">
        <v>141</v>
      </c>
      <c r="C138" s="452"/>
      <c r="D138" s="453" t="s">
        <v>1105</v>
      </c>
      <c r="E138" s="454"/>
      <c r="F138" s="455"/>
      <c r="G138" s="455"/>
      <c r="H138" s="456"/>
      <c r="I138" s="456"/>
      <c r="J138" s="457"/>
      <c r="K138" s="458"/>
    </row>
    <row r="139" spans="1:11">
      <c r="A139" s="450"/>
      <c r="B139" s="459"/>
      <c r="C139" s="459"/>
      <c r="D139" s="459"/>
      <c r="E139" s="459"/>
      <c r="F139" s="459"/>
      <c r="G139" s="459"/>
      <c r="H139" s="459"/>
      <c r="I139" s="459"/>
      <c r="J139" s="459"/>
      <c r="K139" s="458"/>
    </row>
    <row r="140" spans="1:11">
      <c r="A140" s="450"/>
      <c r="B140" s="460" t="s">
        <v>1161</v>
      </c>
      <c r="C140" s="461" t="s">
        <v>1107</v>
      </c>
      <c r="D140" s="1671" t="s">
        <v>198</v>
      </c>
      <c r="E140" s="1672"/>
      <c r="F140" s="1672"/>
      <c r="G140" s="1672"/>
      <c r="H140" s="1672"/>
      <c r="I140" s="1673"/>
      <c r="J140" s="462" t="s">
        <v>1108</v>
      </c>
      <c r="K140" s="458"/>
    </row>
    <row r="141" spans="1:11">
      <c r="A141" s="450"/>
      <c r="B141" s="463">
        <v>5502996</v>
      </c>
      <c r="C141" s="464">
        <f ca="1">TODAY()</f>
        <v>46141</v>
      </c>
      <c r="D141" s="672" t="s">
        <v>1940</v>
      </c>
      <c r="E141" s="466"/>
      <c r="F141" s="466"/>
      <c r="G141" s="466"/>
      <c r="H141" s="466"/>
      <c r="I141" s="467"/>
      <c r="J141" s="468" t="str">
        <f>F160</f>
        <v>m3</v>
      </c>
      <c r="K141" s="458"/>
    </row>
    <row r="142" spans="1:11">
      <c r="A142" s="450"/>
      <c r="B142" s="469"/>
      <c r="C142" s="469"/>
      <c r="D142" s="469"/>
      <c r="E142" s="469"/>
      <c r="F142" s="469"/>
      <c r="G142" s="469"/>
      <c r="H142" s="469"/>
      <c r="I142" s="470"/>
      <c r="J142" s="471"/>
      <c r="K142" s="458"/>
    </row>
    <row r="143" spans="1:11">
      <c r="A143" s="450"/>
      <c r="B143" s="1648" t="s">
        <v>1111</v>
      </c>
      <c r="C143" s="1650"/>
      <c r="D143" s="1679" t="s">
        <v>873</v>
      </c>
      <c r="E143" s="1681" t="s">
        <v>1112</v>
      </c>
      <c r="F143" s="472" t="s">
        <v>1113</v>
      </c>
      <c r="G143" s="473"/>
      <c r="H143" s="472" t="s">
        <v>1114</v>
      </c>
      <c r="I143" s="473"/>
      <c r="J143" s="474" t="s">
        <v>1115</v>
      </c>
      <c r="K143" s="458"/>
    </row>
    <row r="144" spans="1:11">
      <c r="A144" s="450"/>
      <c r="B144" s="1677"/>
      <c r="C144" s="1678"/>
      <c r="D144" s="1680"/>
      <c r="E144" s="1682"/>
      <c r="F144" s="475" t="s">
        <v>1116</v>
      </c>
      <c r="G144" s="475" t="s">
        <v>1117</v>
      </c>
      <c r="H144" s="475" t="s">
        <v>1116</v>
      </c>
      <c r="I144" s="476" t="s">
        <v>1117</v>
      </c>
      <c r="J144" s="477" t="s">
        <v>1118</v>
      </c>
      <c r="K144" s="458"/>
    </row>
    <row r="145" spans="1:12">
      <c r="A145" s="450"/>
      <c r="B145" s="486" t="s">
        <v>1832</v>
      </c>
      <c r="C145" s="479"/>
      <c r="D145" s="480"/>
      <c r="E145" s="481">
        <v>1</v>
      </c>
      <c r="F145" s="481">
        <v>1</v>
      </c>
      <c r="G145" s="482">
        <f>1-F145</f>
        <v>0</v>
      </c>
      <c r="H145" s="490">
        <f>VLOOKUP(B145,EQUIPAMENTOS!$A:$J,10,FALSE)</f>
        <v>224.5</v>
      </c>
      <c r="I145" s="484">
        <f>H145</f>
        <v>224.5</v>
      </c>
      <c r="J145" s="485">
        <f t="shared" ref="J145:J149" si="4">H145*F145*E145+I145*G145*E145</f>
        <v>224.5</v>
      </c>
      <c r="K145" s="458"/>
    </row>
    <row r="146" spans="1:12">
      <c r="A146" s="450"/>
      <c r="B146" s="486" t="s">
        <v>796</v>
      </c>
      <c r="C146" s="487"/>
      <c r="D146" s="488"/>
      <c r="E146" s="489">
        <v>1</v>
      </c>
      <c r="F146" s="489">
        <v>1</v>
      </c>
      <c r="G146" s="489"/>
      <c r="H146" s="490">
        <f>VLOOKUP(B146,EQUIPAMENTOS!$A:$J,10,FALSE)</f>
        <v>130</v>
      </c>
      <c r="I146" s="491">
        <f>H146</f>
        <v>130</v>
      </c>
      <c r="J146" s="492">
        <f t="shared" si="4"/>
        <v>130</v>
      </c>
      <c r="K146" s="458"/>
    </row>
    <row r="147" spans="1:12">
      <c r="A147" s="450"/>
      <c r="B147" s="486"/>
      <c r="C147" s="487"/>
      <c r="D147" s="488"/>
      <c r="E147" s="489"/>
      <c r="F147" s="489"/>
      <c r="G147" s="489"/>
      <c r="H147" s="490"/>
      <c r="I147" s="491"/>
      <c r="J147" s="492"/>
      <c r="K147" s="458"/>
    </row>
    <row r="148" spans="1:12">
      <c r="A148" s="450"/>
      <c r="B148" s="486"/>
      <c r="C148" s="487"/>
      <c r="D148" s="488"/>
      <c r="E148" s="489"/>
      <c r="F148" s="489"/>
      <c r="G148" s="489"/>
      <c r="H148" s="490"/>
      <c r="I148" s="491"/>
      <c r="J148" s="492">
        <f t="shared" si="4"/>
        <v>0</v>
      </c>
      <c r="K148" s="458"/>
    </row>
    <row r="149" spans="1:12">
      <c r="A149" s="450"/>
      <c r="B149" s="493"/>
      <c r="C149" s="494"/>
      <c r="D149" s="495"/>
      <c r="E149" s="496"/>
      <c r="F149" s="496"/>
      <c r="G149" s="496"/>
      <c r="H149" s="497"/>
      <c r="I149" s="498"/>
      <c r="J149" s="492">
        <f t="shared" si="4"/>
        <v>0</v>
      </c>
      <c r="K149" s="458"/>
    </row>
    <row r="150" spans="1:12">
      <c r="A150" s="450"/>
      <c r="B150" s="499" t="s">
        <v>1119</v>
      </c>
      <c r="C150" s="469"/>
      <c r="D150" s="469"/>
      <c r="E150" s="469"/>
      <c r="F150" s="469"/>
      <c r="G150" s="469"/>
      <c r="H150" s="469"/>
      <c r="I150" s="500" t="s">
        <v>138</v>
      </c>
      <c r="J150" s="501">
        <f>SUM(J145:J149)</f>
        <v>354.5</v>
      </c>
      <c r="K150" s="458"/>
      <c r="L150" s="6">
        <f>J150/E160</f>
        <v>5.9083333333333332</v>
      </c>
    </row>
    <row r="151" spans="1:12">
      <c r="A151" s="450"/>
      <c r="B151" s="502"/>
      <c r="C151" s="502"/>
      <c r="D151" s="502"/>
      <c r="E151" s="502"/>
      <c r="F151" s="502"/>
      <c r="G151" s="502"/>
      <c r="H151" s="502"/>
      <c r="I151" s="503"/>
      <c r="J151" s="504"/>
      <c r="K151" s="458"/>
    </row>
    <row r="152" spans="1:12" ht="20.399999999999999">
      <c r="A152" s="450"/>
      <c r="B152" s="1664" t="s">
        <v>1120</v>
      </c>
      <c r="C152" s="1665"/>
      <c r="D152" s="1665"/>
      <c r="E152" s="1666"/>
      <c r="F152" s="505" t="s">
        <v>873</v>
      </c>
      <c r="G152" s="506"/>
      <c r="H152" s="507" t="s">
        <v>560</v>
      </c>
      <c r="I152" s="508" t="s">
        <v>1121</v>
      </c>
      <c r="J152" s="509" t="s">
        <v>1122</v>
      </c>
      <c r="K152" s="458"/>
    </row>
    <row r="153" spans="1:12">
      <c r="A153" s="450"/>
      <c r="B153" s="510" t="s">
        <v>1742</v>
      </c>
      <c r="C153" s="511"/>
      <c r="D153" s="512"/>
      <c r="E153" s="513"/>
      <c r="F153" s="514"/>
      <c r="G153" s="515"/>
      <c r="H153" s="516">
        <f>E146</f>
        <v>1</v>
      </c>
      <c r="I153" s="521">
        <f>(VLOOKUP(B153,'MÃO DE OBRA'!$A:$E,5,FALSE)/220)</f>
        <v>23.69</v>
      </c>
      <c r="J153" s="492">
        <f>H153*I153</f>
        <v>23.69</v>
      </c>
      <c r="K153" s="458"/>
    </row>
    <row r="154" spans="1:12">
      <c r="A154" s="450"/>
      <c r="B154" s="517" t="s">
        <v>712</v>
      </c>
      <c r="C154" s="518"/>
      <c r="D154" s="459"/>
      <c r="E154" s="487"/>
      <c r="F154" s="488"/>
      <c r="G154" s="519"/>
      <c r="H154" s="520">
        <v>1</v>
      </c>
      <c r="I154" s="521">
        <f>(VLOOKUP(B154,'MÃO DE OBRA'!$A:$E,5,FALSE)/220)</f>
        <v>31.765200000000004</v>
      </c>
      <c r="J154" s="492">
        <f>H154*I154</f>
        <v>31.765200000000004</v>
      </c>
      <c r="K154" s="458"/>
    </row>
    <row r="155" spans="1:12">
      <c r="A155" s="450"/>
      <c r="B155" s="517"/>
      <c r="C155" s="518"/>
      <c r="D155" s="459"/>
      <c r="E155" s="487"/>
      <c r="F155" s="488"/>
      <c r="G155" s="519"/>
      <c r="H155" s="520"/>
      <c r="I155" s="521"/>
      <c r="J155" s="492"/>
      <c r="K155" s="458"/>
    </row>
    <row r="156" spans="1:12">
      <c r="A156" s="450"/>
      <c r="B156" s="517" t="s">
        <v>626</v>
      </c>
      <c r="C156" s="518"/>
      <c r="D156" s="459"/>
      <c r="E156" s="487"/>
      <c r="F156" s="488"/>
      <c r="G156" s="519"/>
      <c r="H156" s="520">
        <v>1</v>
      </c>
      <c r="I156" s="521">
        <f>(VLOOKUP(B156,'MÃO DE OBRA'!$A:$E,5,FALSE)/220)</f>
        <v>15.730909090909092</v>
      </c>
      <c r="J156" s="492">
        <f>H156*I156</f>
        <v>15.730909090909092</v>
      </c>
      <c r="K156" s="458"/>
    </row>
    <row r="157" spans="1:12">
      <c r="A157" s="450"/>
      <c r="B157" s="517"/>
      <c r="C157" s="518"/>
      <c r="D157" s="459"/>
      <c r="E157" s="487"/>
      <c r="F157" s="488"/>
      <c r="G157" s="519"/>
      <c r="H157" s="520"/>
      <c r="I157" s="491"/>
      <c r="J157" s="492">
        <f>H157*I157</f>
        <v>0</v>
      </c>
      <c r="K157" s="458"/>
    </row>
    <row r="158" spans="1:12">
      <c r="A158" s="450"/>
      <c r="B158" s="499" t="s">
        <v>1119</v>
      </c>
      <c r="C158" s="502"/>
      <c r="D158" s="502"/>
      <c r="E158" s="502"/>
      <c r="F158" s="502"/>
      <c r="G158" s="502"/>
      <c r="H158" s="502"/>
      <c r="I158" s="522" t="s">
        <v>138</v>
      </c>
      <c r="J158" s="501">
        <f>SUM(J153:J157)</f>
        <v>71.186109090909099</v>
      </c>
      <c r="K158" s="458"/>
    </row>
    <row r="159" spans="1:12">
      <c r="A159" s="450"/>
      <c r="B159" s="523"/>
      <c r="C159" s="523"/>
      <c r="D159" s="523"/>
      <c r="E159" s="523"/>
      <c r="F159" s="523"/>
      <c r="G159" s="523"/>
      <c r="H159" s="523"/>
      <c r="I159" s="524"/>
      <c r="J159" s="523"/>
      <c r="K159" s="458"/>
    </row>
    <row r="160" spans="1:12">
      <c r="A160" s="450"/>
      <c r="B160" s="525" t="s">
        <v>1123</v>
      </c>
      <c r="C160" s="526"/>
      <c r="D160" s="523"/>
      <c r="E160" s="527">
        <f>CRONOGRAMA!F77</f>
        <v>60</v>
      </c>
      <c r="F160" s="528" t="s">
        <v>1137</v>
      </c>
      <c r="G160" s="506"/>
      <c r="H160" s="506"/>
      <c r="I160" s="529" t="s">
        <v>1124</v>
      </c>
      <c r="J160" s="501">
        <f>J150+J158</f>
        <v>425.6861090909091</v>
      </c>
      <c r="K160" s="458"/>
    </row>
    <row r="161" spans="1:12">
      <c r="A161" s="450"/>
      <c r="B161" s="530"/>
      <c r="C161" s="523"/>
      <c r="D161" s="523"/>
      <c r="E161" s="531"/>
      <c r="F161" s="532"/>
      <c r="G161" s="532"/>
      <c r="H161" s="532"/>
      <c r="I161" s="524"/>
      <c r="J161" s="523"/>
      <c r="K161" s="458"/>
    </row>
    <row r="162" spans="1:12" ht="20.399999999999999">
      <c r="A162" s="450"/>
      <c r="B162" s="1667" t="s">
        <v>481</v>
      </c>
      <c r="C162" s="1668"/>
      <c r="D162" s="1668"/>
      <c r="E162" s="1669"/>
      <c r="F162" s="533" t="s">
        <v>873</v>
      </c>
      <c r="G162" s="534" t="s">
        <v>493</v>
      </c>
      <c r="H162" s="507" t="s">
        <v>1115</v>
      </c>
      <c r="I162" s="535" t="s">
        <v>480</v>
      </c>
      <c r="J162" s="536" t="s">
        <v>482</v>
      </c>
      <c r="K162" s="458"/>
    </row>
    <row r="163" spans="1:12">
      <c r="A163" s="450"/>
      <c r="B163" s="537" t="str">
        <f>B145</f>
        <v>Escavadeira Hidráulica sobre esteira 35T</v>
      </c>
      <c r="C163" s="538"/>
      <c r="D163" s="538"/>
      <c r="E163" s="539"/>
      <c r="F163" s="540" t="str">
        <f>VLOOKUP(B163,EQUIPAMENTOS!$A:$N,12,FALSE)</f>
        <v>Diesel S10</v>
      </c>
      <c r="G163" s="541" t="s">
        <v>1047</v>
      </c>
      <c r="H163" s="547">
        <f>VLOOKUP(B163,EQUIPAMENTOS!$A:$N,13,FALSE)</f>
        <v>6.17</v>
      </c>
      <c r="I163" s="543">
        <f>VLOOKUP(B163,EQUIPAMENTOS!$A:$N,14,FALSE)</f>
        <v>35</v>
      </c>
      <c r="J163" s="485">
        <f>H163*I163*E145*F145</f>
        <v>215.95</v>
      </c>
      <c r="K163" s="458"/>
    </row>
    <row r="164" spans="1:12">
      <c r="A164" s="450"/>
      <c r="B164" s="537" t="str">
        <f>B146</f>
        <v>Caminhão basculante 16 m³</v>
      </c>
      <c r="C164" s="518"/>
      <c r="D164" s="518"/>
      <c r="E164" s="487"/>
      <c r="F164" s="540" t="str">
        <f>VLOOKUP(B164,EQUIPAMENTOS!$A:$N,12,FALSE)</f>
        <v>Diesel S10</v>
      </c>
      <c r="G164" s="541" t="s">
        <v>1047</v>
      </c>
      <c r="H164" s="547">
        <f>VLOOKUP(B164,EQUIPAMENTOS!$A:$N,13,FALSE)</f>
        <v>6.17</v>
      </c>
      <c r="I164" s="543">
        <f>VLOOKUP(B164,EQUIPAMENTOS!$A:$N,14,FALSE)</f>
        <v>4</v>
      </c>
      <c r="J164" s="492">
        <f>H164*I164*E146*F146</f>
        <v>24.68</v>
      </c>
      <c r="K164" s="458"/>
    </row>
    <row r="165" spans="1:12">
      <c r="A165" s="450"/>
      <c r="B165" s="517"/>
      <c r="C165" s="518"/>
      <c r="D165" s="518"/>
      <c r="E165" s="487"/>
      <c r="F165" s="540"/>
      <c r="G165" s="541"/>
      <c r="H165" s="547"/>
      <c r="I165" s="543"/>
      <c r="J165" s="492"/>
      <c r="K165" s="458"/>
    </row>
    <row r="166" spans="1:12">
      <c r="A166" s="450"/>
      <c r="B166" s="517"/>
      <c r="C166" s="518"/>
      <c r="D166" s="518"/>
      <c r="E166" s="487"/>
      <c r="F166" s="488"/>
      <c r="G166" s="546"/>
      <c r="H166" s="547"/>
      <c r="I166" s="543"/>
      <c r="J166" s="492">
        <f>H166*I166*E147</f>
        <v>0</v>
      </c>
      <c r="K166" s="458"/>
    </row>
    <row r="167" spans="1:12">
      <c r="A167" s="450"/>
      <c r="B167" s="517"/>
      <c r="C167" s="526"/>
      <c r="D167" s="526"/>
      <c r="E167" s="494"/>
      <c r="F167" s="488"/>
      <c r="G167" s="468"/>
      <c r="H167" s="547"/>
      <c r="I167" s="548"/>
      <c r="J167" s="549">
        <f>H167*I167*E148</f>
        <v>0</v>
      </c>
      <c r="K167" s="458"/>
    </row>
    <row r="168" spans="1:12">
      <c r="A168" s="450"/>
      <c r="B168" s="550" t="s">
        <v>1119</v>
      </c>
      <c r="C168" s="526"/>
      <c r="D168" s="526"/>
      <c r="E168" s="526"/>
      <c r="F168" s="523"/>
      <c r="G168" s="526"/>
      <c r="H168" s="551"/>
      <c r="I168" s="552" t="s">
        <v>138</v>
      </c>
      <c r="J168" s="501">
        <f>SUM(J163:J167)</f>
        <v>240.63</v>
      </c>
      <c r="K168" s="458"/>
      <c r="L168" s="6">
        <f>J168/E160</f>
        <v>4.0104999999999995</v>
      </c>
    </row>
    <row r="169" spans="1:12">
      <c r="A169" s="450"/>
      <c r="B169" s="553"/>
      <c r="C169" s="526"/>
      <c r="D169" s="526"/>
      <c r="E169" s="554"/>
      <c r="F169" s="555"/>
      <c r="G169" s="506"/>
      <c r="H169" s="506"/>
      <c r="I169" s="529"/>
      <c r="J169" s="554"/>
      <c r="K169" s="458"/>
    </row>
    <row r="170" spans="1:12" ht="20.399999999999999">
      <c r="A170" s="450"/>
      <c r="B170" s="1667" t="s">
        <v>1125</v>
      </c>
      <c r="C170" s="1668"/>
      <c r="D170" s="1668"/>
      <c r="E170" s="1668"/>
      <c r="F170" s="1669"/>
      <c r="G170" s="556" t="s">
        <v>494</v>
      </c>
      <c r="H170" s="506" t="s">
        <v>1126</v>
      </c>
      <c r="I170" s="557" t="s">
        <v>1115</v>
      </c>
      <c r="J170" s="509" t="s">
        <v>482</v>
      </c>
      <c r="K170" s="458"/>
    </row>
    <row r="171" spans="1:12">
      <c r="A171" s="450"/>
      <c r="B171" s="558"/>
      <c r="C171" s="559"/>
      <c r="D171" s="560"/>
      <c r="E171" s="560"/>
      <c r="F171" s="561"/>
      <c r="G171" s="489"/>
      <c r="H171" s="489"/>
      <c r="I171" s="562"/>
      <c r="J171" s="492"/>
      <c r="K171" s="458"/>
    </row>
    <row r="172" spans="1:12">
      <c r="A172" s="450"/>
      <c r="B172" s="563"/>
      <c r="C172" s="564"/>
      <c r="D172" s="565"/>
      <c r="E172" s="565"/>
      <c r="F172" s="566"/>
      <c r="G172" s="489"/>
      <c r="H172" s="489"/>
      <c r="I172" s="562"/>
      <c r="J172" s="492"/>
      <c r="K172" s="458"/>
    </row>
    <row r="173" spans="1:12">
      <c r="A173" s="450"/>
      <c r="B173" s="1670" t="s">
        <v>138</v>
      </c>
      <c r="C173" s="1670"/>
      <c r="D173" s="1670"/>
      <c r="E173" s="1670"/>
      <c r="F173" s="1670"/>
      <c r="G173" s="1670"/>
      <c r="H173" s="1670"/>
      <c r="I173" s="1670"/>
      <c r="J173" s="501">
        <f>SUM(J171:J172)</f>
        <v>0</v>
      </c>
      <c r="K173" s="458"/>
    </row>
    <row r="174" spans="1:12">
      <c r="A174" s="450"/>
      <c r="B174" s="567"/>
      <c r="C174" s="511"/>
      <c r="D174" s="511"/>
      <c r="E174" s="568"/>
      <c r="F174" s="569"/>
      <c r="G174" s="570"/>
      <c r="H174" s="570"/>
      <c r="I174" s="571"/>
      <c r="J174" s="572"/>
      <c r="K174" s="458"/>
    </row>
    <row r="175" spans="1:12">
      <c r="A175" s="450"/>
      <c r="B175" s="573" t="s">
        <v>1127</v>
      </c>
      <c r="C175" s="573"/>
      <c r="D175" s="550"/>
      <c r="E175" s="523"/>
      <c r="F175" s="523"/>
      <c r="G175" s="523"/>
      <c r="H175" s="574"/>
      <c r="I175" s="575"/>
      <c r="J175" s="501">
        <f>(J160+J168+J173)/E160</f>
        <v>11.105268484848485</v>
      </c>
      <c r="K175" s="458"/>
    </row>
    <row r="176" spans="1:12">
      <c r="A176" s="450"/>
      <c r="B176" s="553"/>
      <c r="C176" s="526"/>
      <c r="D176" s="526"/>
      <c r="E176" s="554"/>
      <c r="F176" s="555"/>
      <c r="G176" s="506"/>
      <c r="H176" s="506"/>
      <c r="I176" s="529"/>
      <c r="J176" s="576"/>
      <c r="K176" s="458"/>
    </row>
    <row r="177" spans="1:11" ht="20.399999999999999">
      <c r="A177" s="450"/>
      <c r="B177" s="1667" t="s">
        <v>1128</v>
      </c>
      <c r="C177" s="1668"/>
      <c r="D177" s="1668"/>
      <c r="E177" s="1668"/>
      <c r="F177" s="1669"/>
      <c r="G177" s="556" t="s">
        <v>494</v>
      </c>
      <c r="H177" s="506" t="s">
        <v>1126</v>
      </c>
      <c r="I177" s="557" t="s">
        <v>1115</v>
      </c>
      <c r="J177" s="509" t="s">
        <v>482</v>
      </c>
      <c r="K177" s="458"/>
    </row>
    <row r="178" spans="1:11">
      <c r="A178" s="450"/>
      <c r="B178" s="558"/>
      <c r="C178" s="559"/>
      <c r="D178" s="560"/>
      <c r="E178" s="560"/>
      <c r="F178" s="561"/>
      <c r="G178" s="489"/>
      <c r="H178" s="489"/>
      <c r="I178" s="562"/>
      <c r="J178" s="492">
        <f>G178*I178</f>
        <v>0</v>
      </c>
      <c r="K178" s="458"/>
    </row>
    <row r="179" spans="1:11">
      <c r="A179" s="450"/>
      <c r="B179" s="563"/>
      <c r="C179" s="564"/>
      <c r="D179" s="565"/>
      <c r="E179" s="565"/>
      <c r="F179" s="566"/>
      <c r="G179" s="489"/>
      <c r="H179" s="489"/>
      <c r="I179" s="562"/>
      <c r="J179" s="492">
        <f>G179*I179</f>
        <v>0</v>
      </c>
      <c r="K179" s="458"/>
    </row>
    <row r="180" spans="1:11">
      <c r="A180" s="450"/>
      <c r="B180" s="563"/>
      <c r="C180" s="564"/>
      <c r="D180" s="565"/>
      <c r="E180" s="565"/>
      <c r="F180" s="566"/>
      <c r="G180" s="489"/>
      <c r="H180" s="489"/>
      <c r="I180" s="562"/>
      <c r="J180" s="492">
        <f>G180*I180</f>
        <v>0</v>
      </c>
      <c r="K180" s="458"/>
    </row>
    <row r="181" spans="1:11">
      <c r="A181" s="450"/>
      <c r="B181" s="577"/>
      <c r="C181" s="578"/>
      <c r="D181" s="579"/>
      <c r="E181" s="579"/>
      <c r="F181" s="580"/>
      <c r="G181" s="489"/>
      <c r="H181" s="489"/>
      <c r="I181" s="562"/>
      <c r="J181" s="492">
        <f>G181*I181</f>
        <v>0</v>
      </c>
      <c r="K181" s="458"/>
    </row>
    <row r="182" spans="1:11">
      <c r="A182" s="450"/>
      <c r="B182" s="581"/>
      <c r="C182" s="523"/>
      <c r="D182" s="523"/>
      <c r="E182" s="582"/>
      <c r="F182" s="583"/>
      <c r="G182" s="532"/>
      <c r="H182" s="532"/>
      <c r="I182" s="524" t="s">
        <v>138</v>
      </c>
      <c r="J182" s="501">
        <f>SUM(J178:J181)</f>
        <v>0</v>
      </c>
      <c r="K182" s="458"/>
    </row>
    <row r="183" spans="1:11">
      <c r="A183" s="450"/>
      <c r="B183" s="584"/>
      <c r="C183" s="523"/>
      <c r="D183" s="523"/>
      <c r="E183" s="582"/>
      <c r="F183" s="583"/>
      <c r="G183" s="532"/>
      <c r="H183" s="532"/>
      <c r="I183" s="524"/>
      <c r="J183" s="582"/>
      <c r="K183" s="458"/>
    </row>
    <row r="184" spans="1:11" ht="20.399999999999999">
      <c r="A184" s="450"/>
      <c r="B184" s="585" t="s">
        <v>1141</v>
      </c>
      <c r="C184" s="585"/>
      <c r="D184" s="585"/>
      <c r="E184" s="586"/>
      <c r="F184" s="587" t="s">
        <v>494</v>
      </c>
      <c r="G184" s="556" t="s">
        <v>1209</v>
      </c>
      <c r="H184" s="506" t="s">
        <v>1115</v>
      </c>
      <c r="I184" s="557" t="s">
        <v>480</v>
      </c>
      <c r="J184" s="509" t="s">
        <v>482</v>
      </c>
      <c r="K184" s="458"/>
    </row>
    <row r="185" spans="1:11">
      <c r="A185" s="450"/>
      <c r="B185" s="558"/>
      <c r="C185" s="559"/>
      <c r="D185" s="560"/>
      <c r="E185" s="561"/>
      <c r="F185" s="489"/>
      <c r="G185" s="489"/>
      <c r="H185" s="611"/>
      <c r="I185" s="562"/>
      <c r="J185" s="492"/>
      <c r="K185" s="458"/>
    </row>
    <row r="186" spans="1:11">
      <c r="A186" s="450"/>
      <c r="B186" s="563" t="s">
        <v>1119</v>
      </c>
      <c r="C186" s="564"/>
      <c r="D186" s="565"/>
      <c r="E186" s="566" t="s">
        <v>1119</v>
      </c>
      <c r="F186" s="489">
        <v>0</v>
      </c>
      <c r="G186" s="489">
        <v>0</v>
      </c>
      <c r="H186" s="489">
        <v>0</v>
      </c>
      <c r="I186" s="562">
        <v>0</v>
      </c>
      <c r="J186" s="492">
        <f>I186*H186*G186*F186</f>
        <v>0</v>
      </c>
      <c r="K186" s="458"/>
    </row>
    <row r="187" spans="1:11">
      <c r="A187" s="450"/>
      <c r="B187" s="577" t="s">
        <v>1119</v>
      </c>
      <c r="C187" s="578"/>
      <c r="D187" s="579"/>
      <c r="E187" s="580" t="s">
        <v>1119</v>
      </c>
      <c r="F187" s="496">
        <v>0</v>
      </c>
      <c r="G187" s="496">
        <v>0</v>
      </c>
      <c r="H187" s="496">
        <v>0</v>
      </c>
      <c r="I187" s="588">
        <v>0</v>
      </c>
      <c r="J187" s="492">
        <f>I187*H187*G187*F187</f>
        <v>0</v>
      </c>
      <c r="K187" s="458"/>
    </row>
    <row r="188" spans="1:11">
      <c r="A188" s="450"/>
      <c r="B188" s="581"/>
      <c r="C188" s="523"/>
      <c r="D188" s="523"/>
      <c r="E188" s="582"/>
      <c r="F188" s="583"/>
      <c r="G188" s="532"/>
      <c r="H188" s="532"/>
      <c r="I188" s="524" t="s">
        <v>138</v>
      </c>
      <c r="J188" s="501">
        <f>SUM(J185:J187)</f>
        <v>0</v>
      </c>
      <c r="K188" s="458"/>
    </row>
    <row r="189" spans="1:11">
      <c r="A189" s="450"/>
      <c r="B189" s="523"/>
      <c r="C189" s="523"/>
      <c r="D189" s="523"/>
      <c r="E189" s="523"/>
      <c r="F189" s="523"/>
      <c r="G189" s="523"/>
      <c r="H189" s="523"/>
      <c r="I189" s="524"/>
      <c r="J189" s="523"/>
      <c r="K189" s="458"/>
    </row>
    <row r="190" spans="1:11">
      <c r="A190" s="450"/>
      <c r="B190" s="1645" t="s">
        <v>1142</v>
      </c>
      <c r="C190" s="1646"/>
      <c r="D190" s="1646"/>
      <c r="E190" s="1646"/>
      <c r="F190" s="1646"/>
      <c r="G190" s="1646"/>
      <c r="H190" s="1646"/>
      <c r="I190" s="1647"/>
      <c r="J190" s="573">
        <f>J188+J182+J175</f>
        <v>11.105268484848485</v>
      </c>
      <c r="K190" s="458"/>
    </row>
    <row r="191" spans="1:11">
      <c r="A191" s="450"/>
      <c r="B191" s="523"/>
      <c r="C191" s="523"/>
      <c r="D191" s="523"/>
      <c r="E191" s="523"/>
      <c r="F191" s="523"/>
      <c r="G191" s="523"/>
      <c r="H191" s="523"/>
      <c r="I191" s="524"/>
      <c r="J191" s="523"/>
      <c r="K191" s="458"/>
    </row>
    <row r="192" spans="1:11">
      <c r="A192" s="450"/>
      <c r="B192" s="1645" t="s">
        <v>1143</v>
      </c>
      <c r="C192" s="1646"/>
      <c r="D192" s="1646"/>
      <c r="E192" s="1646"/>
      <c r="F192" s="1646"/>
      <c r="G192" s="1646"/>
      <c r="H192" s="1646"/>
      <c r="I192" s="1647"/>
      <c r="J192" s="501">
        <f>J190*0</f>
        <v>0</v>
      </c>
      <c r="K192" s="458"/>
    </row>
    <row r="193" spans="1:11">
      <c r="A193" s="450"/>
      <c r="B193" s="523"/>
      <c r="C193" s="523"/>
      <c r="D193" s="523"/>
      <c r="E193" s="523"/>
      <c r="F193" s="523"/>
      <c r="G193" s="523"/>
      <c r="H193" s="523"/>
      <c r="I193" s="524"/>
      <c r="J193" s="523"/>
      <c r="K193" s="458"/>
    </row>
    <row r="194" spans="1:11">
      <c r="A194" s="450"/>
      <c r="B194" s="1645" t="s">
        <v>1144</v>
      </c>
      <c r="C194" s="1646"/>
      <c r="D194" s="1646"/>
      <c r="E194" s="1646"/>
      <c r="F194" s="1646"/>
      <c r="G194" s="1646"/>
      <c r="H194" s="1646"/>
      <c r="I194" s="1647"/>
      <c r="J194" s="573">
        <f>J190+J192</f>
        <v>11.105268484848485</v>
      </c>
      <c r="K194" s="458"/>
    </row>
    <row r="195" spans="1:11">
      <c r="A195" s="450"/>
      <c r="B195" s="511"/>
      <c r="C195" s="511"/>
      <c r="D195" s="511"/>
      <c r="E195" s="511"/>
      <c r="F195" s="511"/>
      <c r="G195" s="511"/>
      <c r="H195" s="511"/>
      <c r="I195" s="571"/>
      <c r="J195" s="511"/>
      <c r="K195" s="458"/>
    </row>
    <row r="196" spans="1:11">
      <c r="A196" s="450"/>
      <c r="B196" s="589"/>
      <c r="C196" s="559"/>
      <c r="D196" s="559"/>
      <c r="E196" s="559"/>
      <c r="F196" s="559"/>
      <c r="G196" s="559"/>
      <c r="H196" s="559"/>
      <c r="I196" s="559"/>
      <c r="J196" s="590"/>
      <c r="K196" s="458"/>
    </row>
    <row r="197" spans="1:11">
      <c r="A197" s="450"/>
      <c r="B197" s="591"/>
      <c r="C197" s="592"/>
      <c r="D197" s="593"/>
      <c r="E197" s="593"/>
      <c r="F197" s="594" t="s">
        <v>1119</v>
      </c>
      <c r="G197" s="595" t="s">
        <v>1119</v>
      </c>
      <c r="H197" s="592"/>
      <c r="I197" s="592"/>
      <c r="J197" s="596"/>
      <c r="K197" s="458"/>
    </row>
    <row r="198" spans="1:11">
      <c r="A198" s="450"/>
      <c r="B198" s="459"/>
      <c r="C198" s="459"/>
      <c r="D198" s="459"/>
      <c r="E198" s="459"/>
      <c r="F198" s="459"/>
      <c r="G198" s="459"/>
      <c r="H198" s="459"/>
      <c r="I198" s="459"/>
      <c r="J198" s="459"/>
      <c r="K198" s="458"/>
    </row>
    <row r="199" spans="1:11">
      <c r="A199" s="450"/>
      <c r="B199" s="597"/>
      <c r="C199" s="598"/>
      <c r="D199" s="598"/>
      <c r="E199" s="598"/>
      <c r="F199" s="599"/>
      <c r="G199" s="600" t="s">
        <v>482</v>
      </c>
      <c r="H199" s="502"/>
      <c r="I199" s="502"/>
      <c r="J199" s="505"/>
      <c r="K199" s="458"/>
    </row>
    <row r="200" spans="1:11">
      <c r="A200" s="450"/>
      <c r="B200" s="601"/>
      <c r="C200" s="602"/>
      <c r="D200" s="602"/>
      <c r="E200" s="602"/>
      <c r="F200" s="603"/>
      <c r="G200" s="1648" t="s">
        <v>1145</v>
      </c>
      <c r="H200" s="1649"/>
      <c r="I200" s="1649"/>
      <c r="J200" s="1650"/>
      <c r="K200" s="458"/>
    </row>
    <row r="201" spans="1:11">
      <c r="A201" s="450"/>
      <c r="B201" s="604"/>
      <c r="C201" s="605"/>
      <c r="D201" s="605"/>
      <c r="E201" s="605"/>
      <c r="F201" s="606"/>
      <c r="G201" s="607"/>
      <c r="H201" s="1651"/>
      <c r="I201" s="1652"/>
      <c r="J201" s="1653"/>
      <c r="K201" s="458"/>
    </row>
    <row r="202" spans="1:11" ht="15" thickBot="1">
      <c r="A202" s="608"/>
      <c r="B202" s="609"/>
      <c r="C202" s="609"/>
      <c r="D202" s="609"/>
      <c r="E202" s="609"/>
      <c r="F202" s="609"/>
      <c r="G202" s="609"/>
      <c r="H202" s="609"/>
      <c r="I202" s="609"/>
      <c r="J202" s="609"/>
      <c r="K202" s="610"/>
    </row>
  </sheetData>
  <mergeCells count="42">
    <mergeCell ref="B96:E96"/>
    <mergeCell ref="B128:I128"/>
    <mergeCell ref="G134:J134"/>
    <mergeCell ref="H135:J135"/>
    <mergeCell ref="B104:F104"/>
    <mergeCell ref="B107:I107"/>
    <mergeCell ref="B111:F111"/>
    <mergeCell ref="B124:I124"/>
    <mergeCell ref="B126:I126"/>
    <mergeCell ref="D74:I74"/>
    <mergeCell ref="B77:C78"/>
    <mergeCell ref="D77:D78"/>
    <mergeCell ref="E77:E78"/>
    <mergeCell ref="B86:E86"/>
    <mergeCell ref="B27:E27"/>
    <mergeCell ref="D4:I4"/>
    <mergeCell ref="B7:C8"/>
    <mergeCell ref="D7:D8"/>
    <mergeCell ref="E7:E8"/>
    <mergeCell ref="B16:E16"/>
    <mergeCell ref="G67:J67"/>
    <mergeCell ref="H68:J68"/>
    <mergeCell ref="B35:F35"/>
    <mergeCell ref="B38:I38"/>
    <mergeCell ref="B42:F42"/>
    <mergeCell ref="B57:I57"/>
    <mergeCell ref="B59:I59"/>
    <mergeCell ref="B61:I61"/>
    <mergeCell ref="D140:I140"/>
    <mergeCell ref="B143:C144"/>
    <mergeCell ref="D143:D144"/>
    <mergeCell ref="E143:E144"/>
    <mergeCell ref="B152:E152"/>
    <mergeCell ref="B192:I192"/>
    <mergeCell ref="B194:I194"/>
    <mergeCell ref="G200:J200"/>
    <mergeCell ref="H201:J201"/>
    <mergeCell ref="B162:E162"/>
    <mergeCell ref="B170:F170"/>
    <mergeCell ref="B173:I173"/>
    <mergeCell ref="B177:F177"/>
    <mergeCell ref="B190:I190"/>
  </mergeCells>
  <phoneticPr fontId="45" type="noConversion"/>
  <pageMargins left="0.511811024" right="0.511811024" top="0.78740157499999996" bottom="0.78740157499999996" header="0.31496062000000002" footer="0.31496062000000002"/>
  <pageSetup paperSize="9" scale="65" orientation="portrait" r:id="rId1"/>
  <rowBreaks count="2" manualBreakCount="2">
    <brk id="70" max="10" man="1"/>
    <brk id="136" max="10"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66BE-327D-441B-82E5-F3F78BDB2DA4}">
  <sheetPr codeName="Planilha37">
    <tabColor rgb="FFFFFF66"/>
  </sheetPr>
  <dimension ref="A1:L146"/>
  <sheetViews>
    <sheetView view="pageBreakPreview" topLeftCell="A24" zoomScaleNormal="100" zoomScaleSheetLayoutView="100" workbookViewId="0">
      <selection activeCell="E32" sqref="E32"/>
    </sheetView>
  </sheetViews>
  <sheetFormatPr defaultRowHeight="14.4"/>
  <cols>
    <col min="1" max="1" width="2.109375" customWidth="1"/>
    <col min="3" max="3" width="20.88671875" customWidth="1"/>
    <col min="6" max="6" width="8.6640625" customWidth="1"/>
    <col min="11" max="11" width="2.109375" customWidth="1"/>
    <col min="12" max="12" width="10.5546875" bestFit="1" customWidth="1"/>
  </cols>
  <sheetData>
    <row r="1" spans="1:12" ht="13.5" customHeight="1">
      <c r="A1" s="447"/>
      <c r="B1" s="448"/>
      <c r="C1" s="448"/>
      <c r="D1" s="448"/>
      <c r="E1" s="448"/>
      <c r="F1" s="448"/>
      <c r="G1" s="448"/>
      <c r="H1" s="448"/>
      <c r="I1" s="448"/>
      <c r="J1" s="448"/>
      <c r="K1" s="449"/>
    </row>
    <row r="2" spans="1:12">
      <c r="A2" s="450"/>
      <c r="B2" s="451" t="s">
        <v>141</v>
      </c>
      <c r="C2" s="452"/>
      <c r="D2" s="453" t="s">
        <v>1105</v>
      </c>
      <c r="E2" s="454"/>
      <c r="F2" s="455"/>
      <c r="G2" s="455"/>
      <c r="H2" s="456"/>
      <c r="I2" s="456"/>
      <c r="J2" s="457"/>
      <c r="K2" s="458"/>
    </row>
    <row r="3" spans="1:12">
      <c r="A3" s="450"/>
      <c r="B3" s="459"/>
      <c r="C3" s="459"/>
      <c r="D3" s="459"/>
      <c r="E3" s="459"/>
      <c r="F3" s="459"/>
      <c r="G3" s="459"/>
      <c r="H3" s="459"/>
      <c r="I3" s="459"/>
      <c r="J3" s="459"/>
      <c r="K3" s="458"/>
    </row>
    <row r="4" spans="1:12">
      <c r="A4" s="450"/>
      <c r="B4" s="460" t="s">
        <v>873</v>
      </c>
      <c r="C4" s="461" t="s">
        <v>1107</v>
      </c>
      <c r="D4" s="1671" t="s">
        <v>198</v>
      </c>
      <c r="E4" s="1672"/>
      <c r="F4" s="1672"/>
      <c r="G4" s="1672"/>
      <c r="H4" s="1672"/>
      <c r="I4" s="1673"/>
      <c r="J4" s="462" t="s">
        <v>1108</v>
      </c>
      <c r="K4" s="458"/>
    </row>
    <row r="5" spans="1:12">
      <c r="A5" s="450"/>
      <c r="B5" s="463" t="s">
        <v>3</v>
      </c>
      <c r="C5" s="464">
        <f ca="1">PLANEJAMENTO!E4</f>
        <v>46141</v>
      </c>
      <c r="D5" s="465" t="s">
        <v>1746</v>
      </c>
      <c r="E5" s="466"/>
      <c r="F5" s="466"/>
      <c r="G5" s="466"/>
      <c r="H5" s="466"/>
      <c r="I5" s="467"/>
      <c r="J5" s="468" t="str">
        <f>F31</f>
        <v>m³</v>
      </c>
      <c r="K5" s="458"/>
    </row>
    <row r="6" spans="1:12">
      <c r="A6" s="450"/>
      <c r="B6" s="469"/>
      <c r="C6" s="469"/>
      <c r="D6" s="469"/>
      <c r="E6" s="469"/>
      <c r="F6" s="469"/>
      <c r="G6" s="469"/>
      <c r="H6" s="469"/>
      <c r="I6" s="470"/>
      <c r="J6" s="471"/>
      <c r="K6" s="458"/>
    </row>
    <row r="7" spans="1:12">
      <c r="A7" s="450"/>
      <c r="B7" s="1648" t="s">
        <v>1111</v>
      </c>
      <c r="C7" s="1650"/>
      <c r="D7" s="1679" t="s">
        <v>873</v>
      </c>
      <c r="E7" s="1681" t="s">
        <v>1112</v>
      </c>
      <c r="F7" s="472" t="s">
        <v>1113</v>
      </c>
      <c r="G7" s="473"/>
      <c r="H7" s="472" t="s">
        <v>1114</v>
      </c>
      <c r="I7" s="473"/>
      <c r="J7" s="474" t="s">
        <v>1115</v>
      </c>
      <c r="K7" s="458"/>
    </row>
    <row r="8" spans="1:12">
      <c r="A8" s="450"/>
      <c r="B8" s="1677"/>
      <c r="C8" s="1678"/>
      <c r="D8" s="1680"/>
      <c r="E8" s="1682"/>
      <c r="F8" s="475" t="s">
        <v>1116</v>
      </c>
      <c r="G8" s="475" t="s">
        <v>1117</v>
      </c>
      <c r="H8" s="475" t="s">
        <v>1116</v>
      </c>
      <c r="I8" s="476" t="s">
        <v>1117</v>
      </c>
      <c r="J8" s="477" t="s">
        <v>1118</v>
      </c>
      <c r="K8" s="458"/>
    </row>
    <row r="9" spans="1:12">
      <c r="A9" s="450"/>
      <c r="B9" s="486" t="s">
        <v>824</v>
      </c>
      <c r="C9" s="479"/>
      <c r="D9" s="480"/>
      <c r="E9" s="481">
        <v>1</v>
      </c>
      <c r="F9" s="481">
        <v>1</v>
      </c>
      <c r="G9" s="482">
        <f>1-F9</f>
        <v>0</v>
      </c>
      <c r="H9" s="490">
        <f>VLOOKUP(B9,EQUIPAMENTOS!$A:$J,10,FALSE)</f>
        <v>218.5</v>
      </c>
      <c r="I9" s="484">
        <f>H9</f>
        <v>218.5</v>
      </c>
      <c r="J9" s="485">
        <f t="shared" ref="J9:J15" si="0">H9*F9*E9+I9*G9*E9</f>
        <v>218.5</v>
      </c>
      <c r="K9" s="458"/>
    </row>
    <row r="10" spans="1:12">
      <c r="A10" s="450"/>
      <c r="B10" s="486" t="s">
        <v>850</v>
      </c>
      <c r="C10" s="487"/>
      <c r="D10" s="488"/>
      <c r="E10" s="489">
        <v>1</v>
      </c>
      <c r="F10" s="489">
        <v>1</v>
      </c>
      <c r="G10" s="489">
        <f>1-F10</f>
        <v>0</v>
      </c>
      <c r="H10" s="490">
        <f>VLOOKUP(B10,EQUIPAMENTOS!$A:$J,10,FALSE)</f>
        <v>110</v>
      </c>
      <c r="I10" s="491">
        <f>H10</f>
        <v>110</v>
      </c>
      <c r="J10" s="492">
        <f t="shared" si="0"/>
        <v>110</v>
      </c>
      <c r="K10" s="458"/>
      <c r="L10" s="6"/>
    </row>
    <row r="11" spans="1:12">
      <c r="A11" s="450"/>
      <c r="B11" s="486" t="s">
        <v>838</v>
      </c>
      <c r="C11" s="487"/>
      <c r="D11" s="488"/>
      <c r="E11" s="489">
        <v>2</v>
      </c>
      <c r="F11" s="489">
        <v>1</v>
      </c>
      <c r="G11" s="489">
        <f t="shared" ref="G11:G13" si="1">1-F11</f>
        <v>0</v>
      </c>
      <c r="H11" s="490">
        <f>VLOOKUP(B11,EQUIPAMENTOS!$A:$J,10,FALSE)</f>
        <v>110</v>
      </c>
      <c r="I11" s="491">
        <f t="shared" ref="I11:I12" si="2">H11</f>
        <v>110</v>
      </c>
      <c r="J11" s="492">
        <f t="shared" si="0"/>
        <v>220</v>
      </c>
      <c r="K11" s="458"/>
    </row>
    <row r="12" spans="1:12">
      <c r="A12" s="450"/>
      <c r="B12" s="486" t="s">
        <v>810</v>
      </c>
      <c r="C12" s="487"/>
      <c r="D12" s="488"/>
      <c r="E12" s="489">
        <v>2</v>
      </c>
      <c r="F12" s="489">
        <v>1</v>
      </c>
      <c r="G12" s="489">
        <f t="shared" si="1"/>
        <v>0</v>
      </c>
      <c r="H12" s="490">
        <f>VLOOKUP(B12,EQUIPAMENTOS!$A:$J,10,FALSE)</f>
        <v>122.46</v>
      </c>
      <c r="I12" s="491">
        <f t="shared" si="2"/>
        <v>122.46</v>
      </c>
      <c r="J12" s="492">
        <f t="shared" si="0"/>
        <v>244.92</v>
      </c>
      <c r="K12" s="458"/>
    </row>
    <row r="13" spans="1:12">
      <c r="A13" s="450"/>
      <c r="B13" s="486" t="s">
        <v>1956</v>
      </c>
      <c r="C13" s="487"/>
      <c r="D13" s="488"/>
      <c r="E13" s="489">
        <v>0.5</v>
      </c>
      <c r="F13" s="489">
        <v>1</v>
      </c>
      <c r="G13" s="489">
        <f t="shared" si="1"/>
        <v>0</v>
      </c>
      <c r="H13" s="490">
        <f>VLOOKUP(B13,EQUIPAMENTOS!$A:$J,10,FALSE)</f>
        <v>225</v>
      </c>
      <c r="I13" s="491">
        <f t="shared" ref="I13" si="3">H13</f>
        <v>225</v>
      </c>
      <c r="J13" s="492">
        <f t="shared" ref="J13" si="4">H13*F13*E13+I13*G13*E13</f>
        <v>112.5</v>
      </c>
      <c r="K13" s="458"/>
    </row>
    <row r="14" spans="1:12">
      <c r="A14" s="450"/>
      <c r="B14" s="486"/>
      <c r="C14" s="487"/>
      <c r="D14" s="488"/>
      <c r="E14" s="489"/>
      <c r="F14" s="489"/>
      <c r="G14" s="489"/>
      <c r="H14" s="490"/>
      <c r="I14" s="491"/>
      <c r="J14" s="492">
        <f t="shared" si="0"/>
        <v>0</v>
      </c>
      <c r="K14" s="458"/>
    </row>
    <row r="15" spans="1:12">
      <c r="A15" s="450"/>
      <c r="B15" s="493"/>
      <c r="C15" s="494"/>
      <c r="D15" s="495"/>
      <c r="E15" s="496"/>
      <c r="F15" s="496"/>
      <c r="G15" s="496"/>
      <c r="H15" s="497"/>
      <c r="I15" s="498"/>
      <c r="J15" s="492">
        <f t="shared" si="0"/>
        <v>0</v>
      </c>
      <c r="K15" s="458"/>
    </row>
    <row r="16" spans="1:12">
      <c r="A16" s="450"/>
      <c r="B16" s="499" t="s">
        <v>1119</v>
      </c>
      <c r="C16" s="469"/>
      <c r="D16" s="469"/>
      <c r="E16" s="469"/>
      <c r="F16" s="469"/>
      <c r="G16" s="469"/>
      <c r="H16" s="469"/>
      <c r="I16" s="500" t="s">
        <v>138</v>
      </c>
      <c r="J16" s="501">
        <f>SUM(J9:J15)</f>
        <v>905.92</v>
      </c>
      <c r="K16" s="458"/>
      <c r="L16" s="6">
        <f>J16/E31</f>
        <v>4.8725809748173958</v>
      </c>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1787</v>
      </c>
      <c r="C21" s="518"/>
      <c r="D21" s="459"/>
      <c r="E21" s="487"/>
      <c r="F21" s="488"/>
      <c r="G21" s="519"/>
      <c r="H21" s="520">
        <f>E10</f>
        <v>1</v>
      </c>
      <c r="I21" s="521">
        <f>(VLOOKUP(B21,'MÃO DE OBRA'!$A:$E,5,FALSE)/220)</f>
        <v>19.055000000000003</v>
      </c>
      <c r="J21" s="492">
        <f>H21*I21</f>
        <v>19.055000000000003</v>
      </c>
      <c r="K21" s="458"/>
    </row>
    <row r="22" spans="1:11">
      <c r="A22" s="450"/>
      <c r="B22" s="517" t="s">
        <v>1748</v>
      </c>
      <c r="C22" s="518"/>
      <c r="D22" s="459"/>
      <c r="E22" s="487"/>
      <c r="F22" s="488"/>
      <c r="G22" s="519"/>
      <c r="H22" s="520">
        <f>E11</f>
        <v>2</v>
      </c>
      <c r="I22" s="521">
        <f>(VLOOKUP(B22,'MÃO DE OBRA'!$A:$E,5,FALSE)/220)</f>
        <v>19.055000000000003</v>
      </c>
      <c r="J22" s="492">
        <f>H22*I22</f>
        <v>38.110000000000007</v>
      </c>
      <c r="K22" s="458"/>
    </row>
    <row r="23" spans="1:11">
      <c r="A23" s="450"/>
      <c r="B23" s="517" t="s">
        <v>529</v>
      </c>
      <c r="C23" s="518"/>
      <c r="D23" s="459"/>
      <c r="E23" s="487"/>
      <c r="F23" s="488"/>
      <c r="G23" s="519"/>
      <c r="H23" s="520">
        <f>E12</f>
        <v>2</v>
      </c>
      <c r="I23" s="521">
        <f>(VLOOKUP(B23,'MÃO DE OBRA'!$A:$E,5,FALSE)/220)</f>
        <v>24.874500000000001</v>
      </c>
      <c r="J23" s="492">
        <f>H23*I23</f>
        <v>49.749000000000002</v>
      </c>
      <c r="K23" s="458"/>
    </row>
    <row r="24" spans="1:11">
      <c r="A24" s="450"/>
      <c r="B24" s="517" t="s">
        <v>626</v>
      </c>
      <c r="C24" s="518"/>
      <c r="D24" s="459"/>
      <c r="E24" s="487"/>
      <c r="F24" s="488"/>
      <c r="G24" s="519"/>
      <c r="H24" s="520">
        <v>2</v>
      </c>
      <c r="I24" s="521">
        <f>(VLOOKUP(B24,'MÃO DE OBRA'!$A:$E,5,FALSE)/220)</f>
        <v>15.730909090909092</v>
      </c>
      <c r="J24" s="492">
        <f t="shared" ref="J24:J26" si="5">H24*I24</f>
        <v>31.461818181818185</v>
      </c>
      <c r="K24" s="458"/>
    </row>
    <row r="25" spans="1:11">
      <c r="A25" s="450"/>
      <c r="B25" s="517" t="s">
        <v>688</v>
      </c>
      <c r="C25" s="518"/>
      <c r="D25" s="459"/>
      <c r="E25" s="487"/>
      <c r="F25" s="488"/>
      <c r="G25" s="519"/>
      <c r="H25" s="520">
        <v>1</v>
      </c>
      <c r="I25" s="521">
        <f>(VLOOKUP(B25,'MÃO DE OBRA'!$A:$E,5,FALSE)/220)</f>
        <v>23.69</v>
      </c>
      <c r="J25" s="492">
        <f t="shared" si="5"/>
        <v>23.69</v>
      </c>
      <c r="K25" s="458"/>
    </row>
    <row r="26" spans="1:11">
      <c r="A26" s="450"/>
      <c r="B26" s="517" t="s">
        <v>1953</v>
      </c>
      <c r="C26" s="518"/>
      <c r="D26" s="459"/>
      <c r="E26" s="487"/>
      <c r="F26" s="488"/>
      <c r="G26" s="519"/>
      <c r="H26" s="520">
        <f>E13</f>
        <v>0.5</v>
      </c>
      <c r="I26" s="521">
        <f>(VLOOKUP(B26,'MÃO DE OBRA'!$A:$E,5,FALSE)/220)*1.2</f>
        <v>47.192727272727275</v>
      </c>
      <c r="J26" s="492">
        <f t="shared" si="5"/>
        <v>23.596363636363638</v>
      </c>
      <c r="K26" s="458"/>
    </row>
    <row r="27" spans="1:11">
      <c r="A27" s="450"/>
      <c r="B27" s="517"/>
      <c r="C27" s="518"/>
      <c r="D27" s="459"/>
      <c r="E27" s="487"/>
      <c r="F27" s="488"/>
      <c r="G27" s="519"/>
      <c r="H27" s="520"/>
      <c r="I27" s="491"/>
      <c r="J27" s="492"/>
      <c r="K27" s="458"/>
    </row>
    <row r="28" spans="1:11">
      <c r="A28" s="450"/>
      <c r="B28" s="517"/>
      <c r="C28" s="518"/>
      <c r="D28" s="459"/>
      <c r="E28" s="487"/>
      <c r="F28" s="488"/>
      <c r="G28" s="519"/>
      <c r="H28" s="520"/>
      <c r="I28" s="491"/>
      <c r="J28" s="492">
        <f>H28*I28</f>
        <v>0</v>
      </c>
      <c r="K28" s="458"/>
    </row>
    <row r="29" spans="1:11">
      <c r="A29" s="450"/>
      <c r="B29" s="499" t="s">
        <v>1119</v>
      </c>
      <c r="C29" s="502"/>
      <c r="D29" s="502"/>
      <c r="E29" s="502"/>
      <c r="F29" s="502"/>
      <c r="G29" s="502"/>
      <c r="H29" s="502"/>
      <c r="I29" s="522" t="s">
        <v>138</v>
      </c>
      <c r="J29" s="501">
        <f>SUM(J19:J28)</f>
        <v>217.42738181818183</v>
      </c>
      <c r="K29" s="458"/>
    </row>
    <row r="30" spans="1:11">
      <c r="A30" s="450"/>
      <c r="B30" s="523"/>
      <c r="C30" s="523"/>
      <c r="D30" s="523"/>
      <c r="E30" s="523"/>
      <c r="F30" s="523"/>
      <c r="G30" s="523"/>
      <c r="H30" s="523"/>
      <c r="I30" s="524"/>
      <c r="J30" s="523"/>
      <c r="K30" s="458"/>
    </row>
    <row r="31" spans="1:11">
      <c r="A31" s="450"/>
      <c r="B31" s="525" t="s">
        <v>1123</v>
      </c>
      <c r="C31" s="526"/>
      <c r="D31" s="523"/>
      <c r="E31" s="527">
        <f>CRONOGRAMA!F49*0.939</f>
        <v>185.92200000000003</v>
      </c>
      <c r="F31" s="528" t="s">
        <v>166</v>
      </c>
      <c r="G31" s="506"/>
      <c r="H31" s="506"/>
      <c r="I31" s="529" t="s">
        <v>1124</v>
      </c>
      <c r="J31" s="501">
        <f>J16+J29</f>
        <v>1123.3473818181817</v>
      </c>
      <c r="K31" s="458"/>
    </row>
    <row r="32" spans="1:11">
      <c r="A32" s="450"/>
      <c r="B32" s="530"/>
      <c r="C32" s="523"/>
      <c r="D32" s="523"/>
      <c r="E32" s="531"/>
      <c r="F32" s="532"/>
      <c r="G32" s="532"/>
      <c r="H32" s="532"/>
      <c r="I32" s="524"/>
      <c r="J32" s="523"/>
      <c r="K32" s="458"/>
    </row>
    <row r="33" spans="1:12" ht="20.399999999999999">
      <c r="A33" s="450"/>
      <c r="B33" s="1667" t="s">
        <v>481</v>
      </c>
      <c r="C33" s="1668"/>
      <c r="D33" s="1668"/>
      <c r="E33" s="1669"/>
      <c r="F33" s="533" t="s">
        <v>873</v>
      </c>
      <c r="G33" s="534" t="s">
        <v>493</v>
      </c>
      <c r="H33" s="507" t="s">
        <v>1115</v>
      </c>
      <c r="I33" s="535" t="s">
        <v>480</v>
      </c>
      <c r="J33" s="536" t="s">
        <v>482</v>
      </c>
      <c r="K33" s="458"/>
    </row>
    <row r="34" spans="1:12">
      <c r="A34" s="450"/>
      <c r="B34" s="537" t="str">
        <f>B9</f>
        <v>Motoniveladora 140K</v>
      </c>
      <c r="C34" s="538"/>
      <c r="D34" s="538"/>
      <c r="E34" s="539"/>
      <c r="F34" s="540" t="str">
        <f>VLOOKUP(B34,EQUIPAMENTOS!$A:$N,12,FALSE)</f>
        <v>Diesel S10</v>
      </c>
      <c r="G34" s="541" t="s">
        <v>1047</v>
      </c>
      <c r="H34" s="547">
        <f>VLOOKUP(B34,EQUIPAMENTOS!$A:$N,13,FALSE)</f>
        <v>6.17</v>
      </c>
      <c r="I34" s="543">
        <f>VLOOKUP(B34,EQUIPAMENTOS!$A:$N,14,FALSE)</f>
        <v>34</v>
      </c>
      <c r="J34" s="485">
        <f>H34*I34*E9*F9</f>
        <v>209.78</v>
      </c>
      <c r="K34" s="458"/>
    </row>
    <row r="35" spans="1:12">
      <c r="A35" s="450"/>
      <c r="B35" s="537" t="str">
        <f>B10</f>
        <v>Trator de pneus com grade</v>
      </c>
      <c r="C35" s="518"/>
      <c r="D35" s="518"/>
      <c r="E35" s="487"/>
      <c r="F35" s="540" t="str">
        <f>VLOOKUP(B35,EQUIPAMENTOS!$A:$N,12,FALSE)</f>
        <v>Diesel S10</v>
      </c>
      <c r="G35" s="541" t="s">
        <v>1047</v>
      </c>
      <c r="H35" s="547">
        <f>VLOOKUP(B35,EQUIPAMENTOS!$A:$N,13,FALSE)</f>
        <v>6.17</v>
      </c>
      <c r="I35" s="543">
        <f>VLOOKUP(B35,EQUIPAMENTOS!$A:$N,14,FALSE)</f>
        <v>14</v>
      </c>
      <c r="J35" s="492">
        <f>H35*I35*E10*F10</f>
        <v>86.38</v>
      </c>
      <c r="K35" s="458"/>
    </row>
    <row r="36" spans="1:12">
      <c r="A36" s="450"/>
      <c r="B36" s="537" t="str">
        <f t="shared" ref="B36:B37" si="6">B11</f>
        <v>Rolo compactador pé de carneiro 10T</v>
      </c>
      <c r="C36" s="518"/>
      <c r="D36" s="518"/>
      <c r="E36" s="487"/>
      <c r="F36" s="540" t="str">
        <f>VLOOKUP(B36,EQUIPAMENTOS!$A:$N,12,FALSE)</f>
        <v>Diesel S10</v>
      </c>
      <c r="G36" s="541" t="s">
        <v>1047</v>
      </c>
      <c r="H36" s="547">
        <f>VLOOKUP(B36,EQUIPAMENTOS!$A:$N,13,FALSE)</f>
        <v>6.17</v>
      </c>
      <c r="I36" s="543">
        <f>VLOOKUP(B36,EQUIPAMENTOS!$A:$N,14,FALSE)</f>
        <v>16</v>
      </c>
      <c r="J36" s="492">
        <f t="shared" ref="J36:J39" si="7">H36*I36*E11*F11</f>
        <v>197.44</v>
      </c>
      <c r="K36" s="458"/>
    </row>
    <row r="37" spans="1:12">
      <c r="A37" s="450"/>
      <c r="B37" s="537" t="str">
        <f t="shared" si="6"/>
        <v>Caminhão Pipa 15.000 l</v>
      </c>
      <c r="C37" s="518"/>
      <c r="D37" s="518"/>
      <c r="E37" s="487"/>
      <c r="F37" s="540" t="str">
        <f>VLOOKUP(B37,EQUIPAMENTOS!$A:$N,12,FALSE)</f>
        <v>Diesel S10</v>
      </c>
      <c r="G37" s="541" t="s">
        <v>1047</v>
      </c>
      <c r="H37" s="547">
        <f>VLOOKUP(B37,EQUIPAMENTOS!$A:$N,13,FALSE)</f>
        <v>6.17</v>
      </c>
      <c r="I37" s="543">
        <f>VLOOKUP(B37,EQUIPAMENTOS!$A:$N,14,FALSE)</f>
        <v>4</v>
      </c>
      <c r="J37" s="492">
        <f t="shared" si="7"/>
        <v>49.36</v>
      </c>
      <c r="K37" s="458"/>
    </row>
    <row r="38" spans="1:12">
      <c r="A38" s="450"/>
      <c r="B38" s="517" t="str">
        <f>B13</f>
        <v>Trator de esteiras 20t</v>
      </c>
      <c r="C38" s="518"/>
      <c r="D38" s="518"/>
      <c r="E38" s="487"/>
      <c r="F38" s="540" t="str">
        <f>VLOOKUP(B38,EQUIPAMENTOS!$A:$N,12,FALSE)</f>
        <v>Diesel S10</v>
      </c>
      <c r="G38" s="541" t="s">
        <v>1047</v>
      </c>
      <c r="H38" s="547">
        <f>VLOOKUP(B38,EQUIPAMENTOS!$A:$N,13,FALSE)</f>
        <v>6.17</v>
      </c>
      <c r="I38" s="543">
        <f>VLOOKUP(B38,EQUIPAMENTOS!$A:$N,14,FALSE)</f>
        <v>24</v>
      </c>
      <c r="J38" s="492">
        <f>H38*I38*E13*F13</f>
        <v>74.039999999999992</v>
      </c>
      <c r="K38" s="458"/>
    </row>
    <row r="39" spans="1:12">
      <c r="A39" s="450"/>
      <c r="B39" s="517"/>
      <c r="C39" s="526"/>
      <c r="D39" s="526"/>
      <c r="E39" s="494"/>
      <c r="F39" s="488"/>
      <c r="G39" s="468"/>
      <c r="H39" s="547"/>
      <c r="I39" s="548"/>
      <c r="J39" s="492">
        <f t="shared" si="7"/>
        <v>0</v>
      </c>
      <c r="K39" s="458"/>
    </row>
    <row r="40" spans="1:12">
      <c r="A40" s="450"/>
      <c r="B40" s="550" t="s">
        <v>1119</v>
      </c>
      <c r="C40" s="526"/>
      <c r="D40" s="526"/>
      <c r="E40" s="526"/>
      <c r="F40" s="523"/>
      <c r="G40" s="526"/>
      <c r="H40" s="551"/>
      <c r="I40" s="552" t="s">
        <v>138</v>
      </c>
      <c r="J40" s="501">
        <f>SUM(J34:J39)</f>
        <v>616.99999999999989</v>
      </c>
      <c r="K40" s="458"/>
      <c r="L40" s="6">
        <f>J40/E31</f>
        <v>3.3185959703531576</v>
      </c>
    </row>
    <row r="41" spans="1:12">
      <c r="A41" s="450"/>
      <c r="B41" s="553"/>
      <c r="C41" s="526"/>
      <c r="D41" s="526"/>
      <c r="E41" s="554"/>
      <c r="F41" s="555"/>
      <c r="G41" s="506"/>
      <c r="H41" s="506"/>
      <c r="I41" s="529"/>
      <c r="J41" s="554"/>
      <c r="K41" s="458"/>
    </row>
    <row r="42" spans="1:12" ht="20.399999999999999">
      <c r="A42" s="450"/>
      <c r="B42" s="1667" t="s">
        <v>1125</v>
      </c>
      <c r="C42" s="1668"/>
      <c r="D42" s="1668"/>
      <c r="E42" s="1668"/>
      <c r="F42" s="1669"/>
      <c r="G42" s="556" t="s">
        <v>494</v>
      </c>
      <c r="H42" s="506" t="s">
        <v>1126</v>
      </c>
      <c r="I42" s="557" t="s">
        <v>1115</v>
      </c>
      <c r="J42" s="509" t="s">
        <v>482</v>
      </c>
      <c r="K42" s="458"/>
    </row>
    <row r="43" spans="1:12">
      <c r="A43" s="450"/>
      <c r="B43" s="558"/>
      <c r="C43" s="559"/>
      <c r="D43" s="560"/>
      <c r="E43" s="560"/>
      <c r="F43" s="561"/>
      <c r="G43" s="489"/>
      <c r="H43" s="489"/>
      <c r="I43" s="562"/>
      <c r="J43" s="492"/>
      <c r="K43" s="458"/>
    </row>
    <row r="44" spans="1:12">
      <c r="A44" s="450"/>
      <c r="B44" s="563"/>
      <c r="C44" s="564"/>
      <c r="D44" s="565"/>
      <c r="E44" s="565"/>
      <c r="F44" s="566"/>
      <c r="G44" s="489"/>
      <c r="H44" s="489"/>
      <c r="I44" s="562"/>
      <c r="J44" s="492"/>
      <c r="K44" s="458"/>
    </row>
    <row r="45" spans="1:12">
      <c r="A45" s="450"/>
      <c r="B45" s="1670" t="s">
        <v>138</v>
      </c>
      <c r="C45" s="1670"/>
      <c r="D45" s="1670"/>
      <c r="E45" s="1670"/>
      <c r="F45" s="1670"/>
      <c r="G45" s="1670"/>
      <c r="H45" s="1670"/>
      <c r="I45" s="1670"/>
      <c r="J45" s="501">
        <f>SUM(J43:J44)</f>
        <v>0</v>
      </c>
      <c r="K45" s="458"/>
    </row>
    <row r="46" spans="1:12">
      <c r="A46" s="450"/>
      <c r="B46" s="567"/>
      <c r="C46" s="511"/>
      <c r="D46" s="511"/>
      <c r="E46" s="568"/>
      <c r="F46" s="569"/>
      <c r="G46" s="570"/>
      <c r="H46" s="570"/>
      <c r="I46" s="571"/>
      <c r="J46" s="572"/>
      <c r="K46" s="458"/>
    </row>
    <row r="47" spans="1:12">
      <c r="A47" s="450"/>
      <c r="B47" s="573" t="s">
        <v>1127</v>
      </c>
      <c r="C47" s="573"/>
      <c r="D47" s="550"/>
      <c r="E47" s="523"/>
      <c r="F47" s="523"/>
      <c r="G47" s="523"/>
      <c r="H47" s="574"/>
      <c r="I47" s="575"/>
      <c r="J47" s="501">
        <f>(J31+J40+J45)/E31</f>
        <v>9.3606317800915502</v>
      </c>
      <c r="K47" s="458"/>
    </row>
    <row r="48" spans="1:12">
      <c r="A48" s="450"/>
      <c r="B48" s="553"/>
      <c r="C48" s="526"/>
      <c r="D48" s="526"/>
      <c r="E48" s="554"/>
      <c r="F48" s="555"/>
      <c r="G48" s="506"/>
      <c r="H48" s="506"/>
      <c r="I48" s="529"/>
      <c r="J48" s="576"/>
      <c r="K48" s="458"/>
    </row>
    <row r="49" spans="1:11" ht="20.399999999999999">
      <c r="A49" s="450"/>
      <c r="B49" s="1667" t="s">
        <v>1128</v>
      </c>
      <c r="C49" s="1668"/>
      <c r="D49" s="1668"/>
      <c r="E49" s="1668"/>
      <c r="F49" s="1669"/>
      <c r="G49" s="556" t="s">
        <v>494</v>
      </c>
      <c r="H49" s="506" t="s">
        <v>1126</v>
      </c>
      <c r="I49" s="557" t="s">
        <v>1115</v>
      </c>
      <c r="J49" s="509" t="s">
        <v>482</v>
      </c>
      <c r="K49" s="458"/>
    </row>
    <row r="50" spans="1:11">
      <c r="A50" s="450"/>
      <c r="B50" s="558"/>
      <c r="C50" s="559"/>
      <c r="D50" s="560"/>
      <c r="E50" s="560"/>
      <c r="F50" s="561"/>
      <c r="G50" s="489"/>
      <c r="H50" s="489"/>
      <c r="I50" s="562"/>
      <c r="J50" s="492">
        <f>G50*I50</f>
        <v>0</v>
      </c>
      <c r="K50" s="458"/>
    </row>
    <row r="51" spans="1:11">
      <c r="A51" s="450"/>
      <c r="B51" s="563"/>
      <c r="C51" s="564"/>
      <c r="D51" s="565"/>
      <c r="E51" s="565"/>
      <c r="F51" s="566"/>
      <c r="G51" s="489"/>
      <c r="H51" s="489"/>
      <c r="I51" s="562"/>
      <c r="J51" s="492">
        <f>G51*I51</f>
        <v>0</v>
      </c>
      <c r="K51" s="458"/>
    </row>
    <row r="52" spans="1:11">
      <c r="A52" s="450"/>
      <c r="B52" s="563"/>
      <c r="C52" s="564"/>
      <c r="D52" s="565"/>
      <c r="E52" s="565"/>
      <c r="F52" s="566"/>
      <c r="G52" s="489"/>
      <c r="H52" s="489"/>
      <c r="I52" s="562"/>
      <c r="J52" s="492">
        <f>G52*I52</f>
        <v>0</v>
      </c>
      <c r="K52" s="458"/>
    </row>
    <row r="53" spans="1:11">
      <c r="A53" s="450"/>
      <c r="B53" s="577"/>
      <c r="C53" s="578"/>
      <c r="D53" s="579"/>
      <c r="E53" s="579"/>
      <c r="F53" s="580"/>
      <c r="G53" s="489"/>
      <c r="H53" s="489"/>
      <c r="I53" s="562"/>
      <c r="J53" s="492">
        <f>G53*I53</f>
        <v>0</v>
      </c>
      <c r="K53" s="458"/>
    </row>
    <row r="54" spans="1:11">
      <c r="A54" s="450"/>
      <c r="B54" s="581"/>
      <c r="C54" s="523"/>
      <c r="D54" s="523"/>
      <c r="E54" s="582"/>
      <c r="F54" s="583"/>
      <c r="G54" s="532"/>
      <c r="H54" s="532"/>
      <c r="I54" s="524" t="s">
        <v>138</v>
      </c>
      <c r="J54" s="501">
        <f>SUM(J50:J53)</f>
        <v>0</v>
      </c>
      <c r="K54" s="458"/>
    </row>
    <row r="55" spans="1:11">
      <c r="A55" s="450"/>
      <c r="B55" s="584"/>
      <c r="C55" s="523"/>
      <c r="D55" s="523"/>
      <c r="E55" s="582"/>
      <c r="F55" s="583"/>
      <c r="G55" s="532"/>
      <c r="H55" s="532"/>
      <c r="I55" s="524"/>
      <c r="J55" s="582"/>
      <c r="K55" s="458"/>
    </row>
    <row r="56" spans="1:11" ht="20.399999999999999">
      <c r="A56" s="450"/>
      <c r="B56" s="585" t="s">
        <v>1141</v>
      </c>
      <c r="C56" s="585"/>
      <c r="D56" s="585"/>
      <c r="E56" s="586"/>
      <c r="F56" s="587" t="s">
        <v>494</v>
      </c>
      <c r="G56" s="556" t="s">
        <v>1209</v>
      </c>
      <c r="H56" s="506" t="s">
        <v>1115</v>
      </c>
      <c r="I56" s="557" t="s">
        <v>480</v>
      </c>
      <c r="J56" s="509" t="s">
        <v>482</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SUM(J57:J58)</f>
        <v>0</v>
      </c>
      <c r="K59" s="458"/>
    </row>
    <row r="60" spans="1:11">
      <c r="A60" s="450"/>
      <c r="B60" s="523"/>
      <c r="C60" s="523"/>
      <c r="D60" s="523"/>
      <c r="E60" s="523"/>
      <c r="F60" s="523"/>
      <c r="G60" s="523"/>
      <c r="H60" s="523"/>
      <c r="I60" s="524"/>
      <c r="J60" s="523"/>
      <c r="K60" s="458"/>
    </row>
    <row r="61" spans="1:11">
      <c r="A61" s="450"/>
      <c r="B61" s="1645" t="s">
        <v>1142</v>
      </c>
      <c r="C61" s="1646"/>
      <c r="D61" s="1646"/>
      <c r="E61" s="1646"/>
      <c r="F61" s="1646"/>
      <c r="G61" s="1646"/>
      <c r="H61" s="1646"/>
      <c r="I61" s="1647"/>
      <c r="J61" s="573">
        <f>J59+J54+J47</f>
        <v>9.3606317800915502</v>
      </c>
      <c r="K61" s="458"/>
    </row>
    <row r="62" spans="1:11">
      <c r="A62" s="450"/>
      <c r="B62" s="523"/>
      <c r="C62" s="523"/>
      <c r="D62" s="523"/>
      <c r="E62" s="523"/>
      <c r="F62" s="523"/>
      <c r="G62" s="523"/>
      <c r="H62" s="523"/>
      <c r="I62" s="524"/>
      <c r="J62" s="523"/>
      <c r="K62" s="458"/>
    </row>
    <row r="63" spans="1:11">
      <c r="A63" s="450"/>
      <c r="B63" s="1645" t="s">
        <v>1143</v>
      </c>
      <c r="C63" s="1646"/>
      <c r="D63" s="1646"/>
      <c r="E63" s="1646"/>
      <c r="F63" s="1646"/>
      <c r="G63" s="1646"/>
      <c r="H63" s="1646"/>
      <c r="I63" s="1647"/>
      <c r="J63" s="501">
        <f>J61*0</f>
        <v>0</v>
      </c>
      <c r="K63" s="458"/>
    </row>
    <row r="64" spans="1:11">
      <c r="A64" s="450"/>
      <c r="B64" s="523"/>
      <c r="C64" s="523"/>
      <c r="D64" s="523"/>
      <c r="E64" s="523"/>
      <c r="F64" s="523"/>
      <c r="G64" s="523"/>
      <c r="H64" s="523"/>
      <c r="I64" s="524"/>
      <c r="J64" s="523"/>
      <c r="K64" s="458"/>
    </row>
    <row r="65" spans="1:11">
      <c r="A65" s="450"/>
      <c r="B65" s="1645" t="s">
        <v>1144</v>
      </c>
      <c r="C65" s="1646"/>
      <c r="D65" s="1646"/>
      <c r="E65" s="1646"/>
      <c r="F65" s="1646"/>
      <c r="G65" s="1646"/>
      <c r="H65" s="1646"/>
      <c r="I65" s="1647"/>
      <c r="J65" s="573">
        <f>J61+J63</f>
        <v>9.3606317800915502</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48" t="s">
        <v>1145</v>
      </c>
      <c r="H71" s="1649"/>
      <c r="I71" s="1649"/>
      <c r="J71" s="1650"/>
      <c r="K71" s="458"/>
    </row>
    <row r="72" spans="1:11">
      <c r="A72" s="450"/>
      <c r="B72" s="604"/>
      <c r="C72" s="605"/>
      <c r="D72" s="605"/>
      <c r="E72" s="605"/>
      <c r="F72" s="606"/>
      <c r="G72" s="607"/>
      <c r="H72" s="1651"/>
      <c r="I72" s="1652"/>
      <c r="J72" s="1653"/>
      <c r="K72" s="458"/>
    </row>
    <row r="73" spans="1:11" ht="15" thickBot="1">
      <c r="A73" s="608"/>
      <c r="B73" s="609"/>
      <c r="C73" s="609"/>
      <c r="D73" s="609"/>
      <c r="E73" s="609"/>
      <c r="F73" s="609"/>
      <c r="G73" s="609"/>
      <c r="H73" s="609"/>
      <c r="I73" s="609"/>
      <c r="J73" s="609"/>
      <c r="K73" s="610"/>
    </row>
    <row r="74" spans="1:11">
      <c r="A74" s="447"/>
      <c r="B74" s="448"/>
      <c r="C74" s="448"/>
      <c r="D74" s="448"/>
      <c r="E74" s="448"/>
      <c r="F74" s="448"/>
      <c r="G74" s="448"/>
      <c r="H74" s="448"/>
      <c r="I74" s="448"/>
      <c r="J74" s="448"/>
      <c r="K74" s="449"/>
    </row>
    <row r="75" spans="1:11">
      <c r="A75" s="450"/>
      <c r="B75" s="451" t="s">
        <v>141</v>
      </c>
      <c r="C75" s="452"/>
      <c r="D75" s="453" t="s">
        <v>1105</v>
      </c>
      <c r="E75" s="454"/>
      <c r="F75" s="455"/>
      <c r="G75" s="455"/>
      <c r="H75" s="456"/>
      <c r="I75" s="456"/>
      <c r="J75" s="457"/>
      <c r="K75" s="458"/>
    </row>
    <row r="76" spans="1:11">
      <c r="A76" s="450"/>
      <c r="B76" s="459"/>
      <c r="C76" s="459"/>
      <c r="D76" s="459"/>
      <c r="E76" s="459"/>
      <c r="F76" s="459"/>
      <c r="G76" s="459"/>
      <c r="H76" s="459"/>
      <c r="I76" s="459"/>
      <c r="J76" s="459"/>
      <c r="K76" s="458"/>
    </row>
    <row r="77" spans="1:11">
      <c r="A77" s="450"/>
      <c r="B77" s="460" t="s">
        <v>873</v>
      </c>
      <c r="C77" s="461" t="s">
        <v>1107</v>
      </c>
      <c r="D77" s="1671" t="s">
        <v>198</v>
      </c>
      <c r="E77" s="1672"/>
      <c r="F77" s="1672"/>
      <c r="G77" s="1672"/>
      <c r="H77" s="1672"/>
      <c r="I77" s="1673"/>
      <c r="J77" s="462" t="s">
        <v>1108</v>
      </c>
      <c r="K77" s="458"/>
    </row>
    <row r="78" spans="1:11">
      <c r="A78" s="450"/>
      <c r="B78" s="463" t="s">
        <v>3</v>
      </c>
      <c r="C78" s="464">
        <f ca="1">TODAY()</f>
        <v>46141</v>
      </c>
      <c r="D78" s="465" t="s">
        <v>1905</v>
      </c>
      <c r="E78" s="466"/>
      <c r="F78" s="466"/>
      <c r="G78" s="466"/>
      <c r="H78" s="466"/>
      <c r="I78" s="467"/>
      <c r="J78" s="468" t="str">
        <f>F104</f>
        <v>M2</v>
      </c>
      <c r="K78" s="458"/>
    </row>
    <row r="79" spans="1:11">
      <c r="A79" s="450"/>
      <c r="B79" s="469"/>
      <c r="C79" s="469"/>
      <c r="D79" s="469"/>
      <c r="E79" s="469"/>
      <c r="F79" s="469"/>
      <c r="G79" s="469"/>
      <c r="H79" s="469"/>
      <c r="I79" s="470"/>
      <c r="J79" s="471"/>
      <c r="K79" s="458"/>
    </row>
    <row r="80" spans="1:11">
      <c r="A80" s="450"/>
      <c r="B80" s="1648" t="s">
        <v>1111</v>
      </c>
      <c r="C80" s="1650"/>
      <c r="D80" s="1679" t="s">
        <v>873</v>
      </c>
      <c r="E80" s="1681" t="s">
        <v>1112</v>
      </c>
      <c r="F80" s="472" t="s">
        <v>1113</v>
      </c>
      <c r="G80" s="473"/>
      <c r="H80" s="472" t="s">
        <v>1114</v>
      </c>
      <c r="I80" s="473"/>
      <c r="J80" s="474" t="s">
        <v>1115</v>
      </c>
      <c r="K80" s="458"/>
    </row>
    <row r="81" spans="1:11">
      <c r="A81" s="450"/>
      <c r="B81" s="1677"/>
      <c r="C81" s="1678"/>
      <c r="D81" s="1680"/>
      <c r="E81" s="1682"/>
      <c r="F81" s="475" t="s">
        <v>1116</v>
      </c>
      <c r="G81" s="475" t="s">
        <v>1117</v>
      </c>
      <c r="H81" s="475" t="s">
        <v>1116</v>
      </c>
      <c r="I81" s="476" t="s">
        <v>1117</v>
      </c>
      <c r="J81" s="477" t="s">
        <v>1118</v>
      </c>
      <c r="K81" s="458"/>
    </row>
    <row r="82" spans="1:11">
      <c r="A82" s="450"/>
      <c r="B82" s="486" t="s">
        <v>824</v>
      </c>
      <c r="C82" s="479"/>
      <c r="D82" s="480"/>
      <c r="E82" s="481">
        <v>1</v>
      </c>
      <c r="F82" s="481">
        <v>1</v>
      </c>
      <c r="G82" s="482">
        <f>1-F82</f>
        <v>0</v>
      </c>
      <c r="H82" s="490">
        <f>VLOOKUP(B82,EQUIPAMENTOS!$A:$J,10,FALSE)</f>
        <v>218.5</v>
      </c>
      <c r="I82" s="484">
        <f>H82</f>
        <v>218.5</v>
      </c>
      <c r="J82" s="485">
        <f t="shared" ref="J82:J88" si="8">H82*F82*E82+I82*G82*E82</f>
        <v>218.5</v>
      </c>
      <c r="K82" s="458"/>
    </row>
    <row r="83" spans="1:11">
      <c r="A83" s="450"/>
      <c r="B83" s="486" t="s">
        <v>850</v>
      </c>
      <c r="C83" s="487"/>
      <c r="D83" s="488"/>
      <c r="E83" s="489">
        <v>1</v>
      </c>
      <c r="F83" s="489">
        <v>1</v>
      </c>
      <c r="G83" s="489">
        <f>1-F83</f>
        <v>0</v>
      </c>
      <c r="H83" s="490">
        <f>VLOOKUP(B83,EQUIPAMENTOS!$A:$J,10,FALSE)</f>
        <v>110</v>
      </c>
      <c r="I83" s="491">
        <f>H83</f>
        <v>110</v>
      </c>
      <c r="J83" s="492">
        <f t="shared" si="8"/>
        <v>110</v>
      </c>
      <c r="K83" s="458"/>
    </row>
    <row r="84" spans="1:11">
      <c r="A84" s="450"/>
      <c r="B84" s="486" t="s">
        <v>838</v>
      </c>
      <c r="C84" s="487"/>
      <c r="D84" s="488"/>
      <c r="E84" s="489">
        <v>2</v>
      </c>
      <c r="F84" s="489">
        <v>1</v>
      </c>
      <c r="G84" s="489">
        <f t="shared" ref="G84:G85" si="9">1-F84</f>
        <v>0</v>
      </c>
      <c r="H84" s="490">
        <f>VLOOKUP(B84,EQUIPAMENTOS!$A:$J,10,FALSE)</f>
        <v>110</v>
      </c>
      <c r="I84" s="491">
        <f t="shared" ref="I84:I85" si="10">H84</f>
        <v>110</v>
      </c>
      <c r="J84" s="492">
        <f t="shared" si="8"/>
        <v>220</v>
      </c>
      <c r="K84" s="458"/>
    </row>
    <row r="85" spans="1:11">
      <c r="A85" s="450"/>
      <c r="B85" s="486" t="s">
        <v>810</v>
      </c>
      <c r="C85" s="487"/>
      <c r="D85" s="488"/>
      <c r="E85" s="489">
        <v>1</v>
      </c>
      <c r="F85" s="489">
        <v>1</v>
      </c>
      <c r="G85" s="489">
        <f t="shared" si="9"/>
        <v>0</v>
      </c>
      <c r="H85" s="490">
        <f>VLOOKUP(B85,EQUIPAMENTOS!$A:$J,10,FALSE)</f>
        <v>122.46</v>
      </c>
      <c r="I85" s="491">
        <f t="shared" si="10"/>
        <v>122.46</v>
      </c>
      <c r="J85" s="492">
        <f t="shared" si="8"/>
        <v>122.46</v>
      </c>
      <c r="K85" s="458"/>
    </row>
    <row r="86" spans="1:11">
      <c r="A86" s="450"/>
      <c r="B86" s="486"/>
      <c r="C86" s="487"/>
      <c r="D86" s="488"/>
      <c r="E86" s="489"/>
      <c r="F86" s="489"/>
      <c r="G86" s="489"/>
      <c r="H86" s="490"/>
      <c r="I86" s="491"/>
      <c r="J86" s="492">
        <f t="shared" si="8"/>
        <v>0</v>
      </c>
      <c r="K86" s="458"/>
    </row>
    <row r="87" spans="1:11">
      <c r="A87" s="450"/>
      <c r="B87" s="486"/>
      <c r="C87" s="487"/>
      <c r="D87" s="488"/>
      <c r="E87" s="489"/>
      <c r="F87" s="489"/>
      <c r="G87" s="489"/>
      <c r="H87" s="490"/>
      <c r="I87" s="491"/>
      <c r="J87" s="492">
        <f t="shared" si="8"/>
        <v>0</v>
      </c>
      <c r="K87" s="458"/>
    </row>
    <row r="88" spans="1:11">
      <c r="A88" s="450"/>
      <c r="B88" s="493"/>
      <c r="C88" s="494"/>
      <c r="D88" s="495"/>
      <c r="E88" s="496"/>
      <c r="F88" s="496"/>
      <c r="G88" s="496"/>
      <c r="H88" s="497"/>
      <c r="I88" s="498"/>
      <c r="J88" s="492">
        <f t="shared" si="8"/>
        <v>0</v>
      </c>
      <c r="K88" s="458"/>
    </row>
    <row r="89" spans="1:11">
      <c r="A89" s="450"/>
      <c r="B89" s="499" t="s">
        <v>1119</v>
      </c>
      <c r="C89" s="469"/>
      <c r="D89" s="469"/>
      <c r="E89" s="469"/>
      <c r="F89" s="469"/>
      <c r="G89" s="469"/>
      <c r="H89" s="469"/>
      <c r="I89" s="500" t="s">
        <v>138</v>
      </c>
      <c r="J89" s="501">
        <f>SUM(J82:J88)</f>
        <v>670.96</v>
      </c>
      <c r="K89" s="458"/>
    </row>
    <row r="90" spans="1:11">
      <c r="A90" s="450"/>
      <c r="B90" s="502"/>
      <c r="C90" s="502"/>
      <c r="D90" s="502"/>
      <c r="E90" s="502"/>
      <c r="F90" s="502"/>
      <c r="G90" s="502"/>
      <c r="H90" s="502"/>
      <c r="I90" s="503"/>
      <c r="J90" s="504"/>
      <c r="K90" s="458"/>
    </row>
    <row r="91" spans="1:11" ht="20.399999999999999">
      <c r="A91" s="450"/>
      <c r="B91" s="1664" t="s">
        <v>1120</v>
      </c>
      <c r="C91" s="1665"/>
      <c r="D91" s="1665"/>
      <c r="E91" s="1666"/>
      <c r="F91" s="505" t="s">
        <v>873</v>
      </c>
      <c r="G91" s="506"/>
      <c r="H91" s="507" t="s">
        <v>560</v>
      </c>
      <c r="I91" s="508" t="s">
        <v>1121</v>
      </c>
      <c r="J91" s="509" t="s">
        <v>1122</v>
      </c>
      <c r="K91" s="458"/>
    </row>
    <row r="92" spans="1:11">
      <c r="A92" s="450"/>
      <c r="B92" s="510"/>
      <c r="C92" s="511"/>
      <c r="D92" s="512"/>
      <c r="E92" s="513"/>
      <c r="F92" s="514"/>
      <c r="G92" s="515"/>
      <c r="H92" s="516"/>
      <c r="I92" s="484"/>
      <c r="J92" s="485"/>
      <c r="K92" s="458"/>
    </row>
    <row r="93" spans="1:11">
      <c r="A93" s="450"/>
      <c r="B93" s="517" t="s">
        <v>1747</v>
      </c>
      <c r="C93" s="518"/>
      <c r="D93" s="459"/>
      <c r="E93" s="487"/>
      <c r="F93" s="488"/>
      <c r="G93" s="519"/>
      <c r="H93" s="520">
        <f>E82</f>
        <v>1</v>
      </c>
      <c r="I93" s="521">
        <f>(VLOOKUP(B93,'MÃO DE OBRA'!$A:$E,5,FALSE)/220)</f>
        <v>31.765200000000004</v>
      </c>
      <c r="J93" s="492">
        <f>H93*I93</f>
        <v>31.765200000000004</v>
      </c>
      <c r="K93" s="458"/>
    </row>
    <row r="94" spans="1:11">
      <c r="A94" s="450"/>
      <c r="B94" s="517" t="s">
        <v>1787</v>
      </c>
      <c r="C94" s="518"/>
      <c r="D94" s="459"/>
      <c r="E94" s="487"/>
      <c r="F94" s="488"/>
      <c r="G94" s="519"/>
      <c r="H94" s="520">
        <f>E83</f>
        <v>1</v>
      </c>
      <c r="I94" s="521">
        <f>(VLOOKUP(B94,'MÃO DE OBRA'!$A:$E,5,FALSE)/220)</f>
        <v>19.055000000000003</v>
      </c>
      <c r="J94" s="492">
        <f>H94*I94</f>
        <v>19.055000000000003</v>
      </c>
      <c r="K94" s="458"/>
    </row>
    <row r="95" spans="1:11">
      <c r="A95" s="450"/>
      <c r="B95" s="517" t="s">
        <v>1748</v>
      </c>
      <c r="C95" s="518"/>
      <c r="D95" s="459"/>
      <c r="E95" s="487"/>
      <c r="F95" s="488"/>
      <c r="G95" s="519"/>
      <c r="H95" s="520">
        <f>E84</f>
        <v>2</v>
      </c>
      <c r="I95" s="521">
        <f>(VLOOKUP(B95,'MÃO DE OBRA'!$A:$E,5,FALSE)/220)</f>
        <v>19.055000000000003</v>
      </c>
      <c r="J95" s="492">
        <f>H95*I95</f>
        <v>38.110000000000007</v>
      </c>
      <c r="K95" s="458"/>
    </row>
    <row r="96" spans="1:11">
      <c r="A96" s="450"/>
      <c r="B96" s="517" t="s">
        <v>529</v>
      </c>
      <c r="C96" s="518"/>
      <c r="D96" s="459"/>
      <c r="E96" s="487"/>
      <c r="F96" s="488"/>
      <c r="G96" s="519"/>
      <c r="H96" s="520">
        <f>E85</f>
        <v>1</v>
      </c>
      <c r="I96" s="521">
        <f>(VLOOKUP(B96,'MÃO DE OBRA'!$A:$E,5,FALSE)/220)</f>
        <v>24.874500000000001</v>
      </c>
      <c r="J96" s="492">
        <f>H96*I96</f>
        <v>24.874500000000001</v>
      </c>
      <c r="K96" s="458"/>
    </row>
    <row r="97" spans="1:11">
      <c r="A97" s="450"/>
      <c r="B97" s="517" t="s">
        <v>626</v>
      </c>
      <c r="C97" s="518"/>
      <c r="D97" s="459"/>
      <c r="E97" s="487"/>
      <c r="F97" s="488"/>
      <c r="G97" s="519"/>
      <c r="H97" s="520">
        <v>1</v>
      </c>
      <c r="I97" s="521">
        <f>(VLOOKUP(B97,'MÃO DE OBRA'!$A:$E,5,FALSE)/220)</f>
        <v>15.730909090909092</v>
      </c>
      <c r="J97" s="492">
        <f t="shared" ref="J97:J99" si="11">H97*I97</f>
        <v>15.730909090909092</v>
      </c>
      <c r="K97" s="458"/>
    </row>
    <row r="98" spans="1:11" hidden="1">
      <c r="A98" s="450"/>
      <c r="B98" s="517" t="s">
        <v>688</v>
      </c>
      <c r="C98" s="518"/>
      <c r="D98" s="459"/>
      <c r="E98" s="487"/>
      <c r="F98" s="488"/>
      <c r="G98" s="519"/>
      <c r="H98" s="520"/>
      <c r="I98" s="521">
        <f>(VLOOKUP(B98,'MÃO DE OBRA'!$A:$E,5,FALSE)/220)</f>
        <v>23.69</v>
      </c>
      <c r="J98" s="492">
        <f t="shared" si="11"/>
        <v>0</v>
      </c>
      <c r="K98" s="458"/>
    </row>
    <row r="99" spans="1:11" hidden="1">
      <c r="A99" s="450"/>
      <c r="B99" s="517" t="s">
        <v>773</v>
      </c>
      <c r="C99" s="518"/>
      <c r="D99" s="459"/>
      <c r="E99" s="487"/>
      <c r="F99" s="488"/>
      <c r="G99" s="519"/>
      <c r="H99" s="520"/>
      <c r="I99" s="521">
        <f>(VLOOKUP(B99,'MÃO DE OBRA'!$A:$E,5,FALSE)/220)*1.2</f>
        <v>23.596363636363638</v>
      </c>
      <c r="J99" s="492">
        <f t="shared" si="11"/>
        <v>0</v>
      </c>
      <c r="K99" s="458"/>
    </row>
    <row r="100" spans="1:11">
      <c r="A100" s="450"/>
      <c r="B100" s="517"/>
      <c r="C100" s="518"/>
      <c r="D100" s="459"/>
      <c r="E100" s="487"/>
      <c r="F100" s="488"/>
      <c r="G100" s="519"/>
      <c r="H100" s="520"/>
      <c r="I100" s="491"/>
      <c r="J100" s="492"/>
      <c r="K100" s="458"/>
    </row>
    <row r="101" spans="1:11">
      <c r="A101" s="450"/>
      <c r="B101" s="517"/>
      <c r="C101" s="518"/>
      <c r="D101" s="459"/>
      <c r="E101" s="487"/>
      <c r="F101" s="488"/>
      <c r="G101" s="519"/>
      <c r="H101" s="520"/>
      <c r="I101" s="491"/>
      <c r="J101" s="492">
        <f>H101*I101</f>
        <v>0</v>
      </c>
      <c r="K101" s="458"/>
    </row>
    <row r="102" spans="1:11">
      <c r="A102" s="450"/>
      <c r="B102" s="499" t="s">
        <v>1119</v>
      </c>
      <c r="C102" s="502"/>
      <c r="D102" s="502"/>
      <c r="E102" s="502"/>
      <c r="F102" s="502"/>
      <c r="G102" s="502"/>
      <c r="H102" s="502"/>
      <c r="I102" s="522" t="s">
        <v>138</v>
      </c>
      <c r="J102" s="501">
        <f>SUM(J92:J101)</f>
        <v>129.53560909090911</v>
      </c>
      <c r="K102" s="458"/>
    </row>
    <row r="103" spans="1:11">
      <c r="A103" s="450"/>
      <c r="B103" s="523"/>
      <c r="C103" s="523"/>
      <c r="D103" s="523"/>
      <c r="E103" s="523"/>
      <c r="F103" s="523"/>
      <c r="G103" s="523"/>
      <c r="H103" s="523"/>
      <c r="I103" s="524"/>
      <c r="J103" s="523"/>
      <c r="K103" s="458"/>
    </row>
    <row r="104" spans="1:11">
      <c r="A104" s="450"/>
      <c r="B104" s="525" t="s">
        <v>1123</v>
      </c>
      <c r="C104" s="526"/>
      <c r="D104" s="523"/>
      <c r="E104" s="527">
        <f>CRONOGRAMA!F40*0.855</f>
        <v>179.54999999999998</v>
      </c>
      <c r="F104" s="528" t="s">
        <v>1165</v>
      </c>
      <c r="G104" s="506"/>
      <c r="H104" s="506"/>
      <c r="I104" s="529" t="s">
        <v>1124</v>
      </c>
      <c r="J104" s="501">
        <f>J89+J102</f>
        <v>800.49560909090917</v>
      </c>
      <c r="K104" s="458"/>
    </row>
    <row r="105" spans="1:11">
      <c r="A105" s="450"/>
      <c r="B105" s="530"/>
      <c r="C105" s="523"/>
      <c r="D105" s="523"/>
      <c r="E105" s="531"/>
      <c r="F105" s="532"/>
      <c r="G105" s="532"/>
      <c r="H105" s="532"/>
      <c r="I105" s="524"/>
      <c r="J105" s="523"/>
      <c r="K105" s="458"/>
    </row>
    <row r="106" spans="1:11" ht="20.399999999999999">
      <c r="A106" s="450"/>
      <c r="B106" s="1667" t="s">
        <v>481</v>
      </c>
      <c r="C106" s="1668"/>
      <c r="D106" s="1668"/>
      <c r="E106" s="1669"/>
      <c r="F106" s="533" t="s">
        <v>873</v>
      </c>
      <c r="G106" s="534" t="s">
        <v>493</v>
      </c>
      <c r="H106" s="507" t="s">
        <v>1115</v>
      </c>
      <c r="I106" s="535" t="s">
        <v>480</v>
      </c>
      <c r="J106" s="536" t="s">
        <v>482</v>
      </c>
      <c r="K106" s="458"/>
    </row>
    <row r="107" spans="1:11">
      <c r="A107" s="450"/>
      <c r="B107" s="537" t="str">
        <f>B82</f>
        <v>Motoniveladora 140K</v>
      </c>
      <c r="C107" s="538"/>
      <c r="D107" s="538"/>
      <c r="E107" s="539"/>
      <c r="F107" s="540" t="str">
        <f>VLOOKUP(B107,EQUIPAMENTOS!$A:$N,12,FALSE)</f>
        <v>Diesel S10</v>
      </c>
      <c r="G107" s="541" t="s">
        <v>1047</v>
      </c>
      <c r="H107" s="547">
        <f>VLOOKUP(B107,EQUIPAMENTOS!$A:$N,13,FALSE)</f>
        <v>6.17</v>
      </c>
      <c r="I107" s="543">
        <f>VLOOKUP(B107,EQUIPAMENTOS!$A:$N,14,FALSE)</f>
        <v>34</v>
      </c>
      <c r="J107" s="485">
        <f>H107*I107*E82*F82</f>
        <v>209.78</v>
      </c>
      <c r="K107" s="458"/>
    </row>
    <row r="108" spans="1:11">
      <c r="A108" s="450"/>
      <c r="B108" s="537" t="str">
        <f>B83</f>
        <v>Trator de pneus com grade</v>
      </c>
      <c r="C108" s="518"/>
      <c r="D108" s="518"/>
      <c r="E108" s="487"/>
      <c r="F108" s="540" t="str">
        <f>VLOOKUP(B108,EQUIPAMENTOS!$A:$N,12,FALSE)</f>
        <v>Diesel S10</v>
      </c>
      <c r="G108" s="541" t="s">
        <v>1047</v>
      </c>
      <c r="H108" s="547">
        <f>VLOOKUP(B108,EQUIPAMENTOS!$A:$N,13,FALSE)</f>
        <v>6.17</v>
      </c>
      <c r="I108" s="543">
        <f>VLOOKUP(B108,EQUIPAMENTOS!$A:$N,14,FALSE)</f>
        <v>14</v>
      </c>
      <c r="J108" s="492">
        <f>H108*I108*E83*F83</f>
        <v>86.38</v>
      </c>
      <c r="K108" s="458"/>
    </row>
    <row r="109" spans="1:11">
      <c r="A109" s="450"/>
      <c r="B109" s="537" t="str">
        <f t="shared" ref="B109:B110" si="12">B84</f>
        <v>Rolo compactador pé de carneiro 10T</v>
      </c>
      <c r="C109" s="518"/>
      <c r="D109" s="518"/>
      <c r="E109" s="487"/>
      <c r="F109" s="540" t="str">
        <f>VLOOKUP(B109,EQUIPAMENTOS!$A:$N,12,FALSE)</f>
        <v>Diesel S10</v>
      </c>
      <c r="G109" s="541" t="s">
        <v>1047</v>
      </c>
      <c r="H109" s="547">
        <f>VLOOKUP(B109,EQUIPAMENTOS!$A:$N,13,FALSE)</f>
        <v>6.17</v>
      </c>
      <c r="I109" s="543">
        <f>VLOOKUP(B109,EQUIPAMENTOS!$A:$N,14,FALSE)</f>
        <v>16</v>
      </c>
      <c r="J109" s="492">
        <f t="shared" ref="J109:J112" si="13">H109*I109*E84*F84</f>
        <v>197.44</v>
      </c>
      <c r="K109" s="458"/>
    </row>
    <row r="110" spans="1:11">
      <c r="A110" s="450"/>
      <c r="B110" s="537" t="str">
        <f t="shared" si="12"/>
        <v>Caminhão Pipa 15.000 l</v>
      </c>
      <c r="C110" s="518"/>
      <c r="D110" s="518"/>
      <c r="E110" s="487"/>
      <c r="F110" s="540" t="str">
        <f>VLOOKUP(B110,EQUIPAMENTOS!$A:$N,12,FALSE)</f>
        <v>Diesel S10</v>
      </c>
      <c r="G110" s="541" t="s">
        <v>1047</v>
      </c>
      <c r="H110" s="547">
        <f>VLOOKUP(B110,EQUIPAMENTOS!$A:$N,13,FALSE)</f>
        <v>6.17</v>
      </c>
      <c r="I110" s="543">
        <f>VLOOKUP(B110,EQUIPAMENTOS!$A:$N,14,FALSE)</f>
        <v>4</v>
      </c>
      <c r="J110" s="492">
        <f t="shared" si="13"/>
        <v>24.68</v>
      </c>
      <c r="K110" s="458"/>
    </row>
    <row r="111" spans="1:11">
      <c r="A111" s="450"/>
      <c r="B111" s="517"/>
      <c r="C111" s="518"/>
      <c r="D111" s="518"/>
      <c r="E111" s="487"/>
      <c r="F111" s="488"/>
      <c r="G111" s="546"/>
      <c r="H111" s="547"/>
      <c r="I111" s="543"/>
      <c r="J111" s="492">
        <f t="shared" si="13"/>
        <v>0</v>
      </c>
      <c r="K111" s="458"/>
    </row>
    <row r="112" spans="1:11">
      <c r="A112" s="450"/>
      <c r="B112" s="517"/>
      <c r="C112" s="526"/>
      <c r="D112" s="526"/>
      <c r="E112" s="494"/>
      <c r="F112" s="488"/>
      <c r="G112" s="468"/>
      <c r="H112" s="547"/>
      <c r="I112" s="548"/>
      <c r="J112" s="492">
        <f t="shared" si="13"/>
        <v>0</v>
      </c>
      <c r="K112" s="458"/>
    </row>
    <row r="113" spans="1:12">
      <c r="A113" s="450"/>
      <c r="B113" s="550" t="s">
        <v>1119</v>
      </c>
      <c r="C113" s="526"/>
      <c r="D113" s="526"/>
      <c r="E113" s="526"/>
      <c r="F113" s="523"/>
      <c r="G113" s="526"/>
      <c r="H113" s="551"/>
      <c r="I113" s="552" t="s">
        <v>138</v>
      </c>
      <c r="J113" s="501">
        <f>SUM(J107:J112)</f>
        <v>518.28</v>
      </c>
      <c r="K113" s="458"/>
      <c r="L113" s="6">
        <f>J113/E104</f>
        <v>2.8865497076023394</v>
      </c>
    </row>
    <row r="114" spans="1:12">
      <c r="A114" s="450"/>
      <c r="B114" s="553"/>
      <c r="C114" s="526"/>
      <c r="D114" s="526"/>
      <c r="E114" s="554"/>
      <c r="F114" s="555"/>
      <c r="G114" s="506"/>
      <c r="H114" s="506"/>
      <c r="I114" s="529"/>
      <c r="J114" s="554"/>
      <c r="K114" s="458"/>
    </row>
    <row r="115" spans="1:12" ht="20.399999999999999">
      <c r="A115" s="450"/>
      <c r="B115" s="1667" t="s">
        <v>1125</v>
      </c>
      <c r="C115" s="1668"/>
      <c r="D115" s="1668"/>
      <c r="E115" s="1668"/>
      <c r="F115" s="1669"/>
      <c r="G115" s="556" t="s">
        <v>494</v>
      </c>
      <c r="H115" s="506" t="s">
        <v>1126</v>
      </c>
      <c r="I115" s="557" t="s">
        <v>1115</v>
      </c>
      <c r="J115" s="509" t="s">
        <v>482</v>
      </c>
      <c r="K115" s="458"/>
    </row>
    <row r="116" spans="1:12">
      <c r="A116" s="450"/>
      <c r="B116" s="558"/>
      <c r="C116" s="559"/>
      <c r="D116" s="560"/>
      <c r="E116" s="560"/>
      <c r="F116" s="561"/>
      <c r="G116" s="489"/>
      <c r="H116" s="489"/>
      <c r="I116" s="562"/>
      <c r="J116" s="492"/>
      <c r="K116" s="458"/>
    </row>
    <row r="117" spans="1:12">
      <c r="A117" s="450"/>
      <c r="B117" s="563"/>
      <c r="C117" s="564"/>
      <c r="D117" s="565"/>
      <c r="E117" s="565"/>
      <c r="F117" s="566"/>
      <c r="G117" s="489"/>
      <c r="H117" s="489"/>
      <c r="I117" s="562"/>
      <c r="J117" s="492"/>
      <c r="K117" s="458"/>
    </row>
    <row r="118" spans="1:12">
      <c r="A118" s="450"/>
      <c r="B118" s="1670" t="s">
        <v>138</v>
      </c>
      <c r="C118" s="1670"/>
      <c r="D118" s="1670"/>
      <c r="E118" s="1670"/>
      <c r="F118" s="1670"/>
      <c r="G118" s="1670"/>
      <c r="H118" s="1670"/>
      <c r="I118" s="1670"/>
      <c r="J118" s="501">
        <f>SUM(J116:J117)</f>
        <v>0</v>
      </c>
      <c r="K118" s="458"/>
    </row>
    <row r="119" spans="1:12">
      <c r="A119" s="450"/>
      <c r="B119" s="567"/>
      <c r="C119" s="511"/>
      <c r="D119" s="511"/>
      <c r="E119" s="568"/>
      <c r="F119" s="569"/>
      <c r="G119" s="570"/>
      <c r="H119" s="570"/>
      <c r="I119" s="571"/>
      <c r="J119" s="572"/>
      <c r="K119" s="458"/>
    </row>
    <row r="120" spans="1:12">
      <c r="A120" s="450"/>
      <c r="B120" s="573" t="s">
        <v>1127</v>
      </c>
      <c r="C120" s="573"/>
      <c r="D120" s="550"/>
      <c r="E120" s="523"/>
      <c r="F120" s="523"/>
      <c r="G120" s="523"/>
      <c r="H120" s="574"/>
      <c r="I120" s="575"/>
      <c r="J120" s="501">
        <f>(J104+J113+J118)/E104</f>
        <v>7.3448933951039228</v>
      </c>
      <c r="K120" s="458"/>
    </row>
    <row r="121" spans="1:12">
      <c r="A121" s="450"/>
      <c r="B121" s="553"/>
      <c r="C121" s="526"/>
      <c r="D121" s="526"/>
      <c r="E121" s="554"/>
      <c r="F121" s="555"/>
      <c r="G121" s="506"/>
      <c r="H121" s="506"/>
      <c r="I121" s="529"/>
      <c r="J121" s="576"/>
      <c r="K121" s="458"/>
    </row>
    <row r="122" spans="1:12" ht="20.399999999999999">
      <c r="A122" s="450"/>
      <c r="B122" s="1667" t="s">
        <v>1128</v>
      </c>
      <c r="C122" s="1668"/>
      <c r="D122" s="1668"/>
      <c r="E122" s="1668"/>
      <c r="F122" s="1669"/>
      <c r="G122" s="556" t="s">
        <v>494</v>
      </c>
      <c r="H122" s="506" t="s">
        <v>1126</v>
      </c>
      <c r="I122" s="557" t="s">
        <v>1115</v>
      </c>
      <c r="J122" s="509" t="s">
        <v>482</v>
      </c>
      <c r="K122" s="458"/>
    </row>
    <row r="123" spans="1:12">
      <c r="A123" s="450"/>
      <c r="B123" s="558"/>
      <c r="C123" s="559"/>
      <c r="D123" s="560"/>
      <c r="E123" s="560"/>
      <c r="F123" s="561"/>
      <c r="G123" s="489"/>
      <c r="H123" s="489"/>
      <c r="I123" s="562"/>
      <c r="J123" s="492">
        <f>G123*I123</f>
        <v>0</v>
      </c>
      <c r="K123" s="458"/>
    </row>
    <row r="124" spans="1:12">
      <c r="A124" s="450"/>
      <c r="B124" s="563"/>
      <c r="C124" s="564"/>
      <c r="D124" s="565"/>
      <c r="E124" s="565"/>
      <c r="F124" s="566"/>
      <c r="G124" s="489"/>
      <c r="H124" s="489"/>
      <c r="I124" s="562"/>
      <c r="J124" s="492">
        <f>G124*I124</f>
        <v>0</v>
      </c>
      <c r="K124" s="458"/>
    </row>
    <row r="125" spans="1:12">
      <c r="A125" s="450"/>
      <c r="B125" s="563"/>
      <c r="C125" s="564"/>
      <c r="D125" s="565"/>
      <c r="E125" s="565"/>
      <c r="F125" s="566"/>
      <c r="G125" s="489"/>
      <c r="H125" s="489"/>
      <c r="I125" s="562"/>
      <c r="J125" s="492">
        <f>G125*I125</f>
        <v>0</v>
      </c>
      <c r="K125" s="458"/>
    </row>
    <row r="126" spans="1:12">
      <c r="A126" s="450"/>
      <c r="B126" s="577"/>
      <c r="C126" s="578"/>
      <c r="D126" s="579"/>
      <c r="E126" s="579"/>
      <c r="F126" s="580"/>
      <c r="G126" s="489"/>
      <c r="H126" s="489"/>
      <c r="I126" s="562"/>
      <c r="J126" s="492">
        <f>G126*I126</f>
        <v>0</v>
      </c>
      <c r="K126" s="458"/>
    </row>
    <row r="127" spans="1:12">
      <c r="A127" s="450"/>
      <c r="B127" s="581"/>
      <c r="C127" s="523"/>
      <c r="D127" s="523"/>
      <c r="E127" s="582"/>
      <c r="F127" s="583"/>
      <c r="G127" s="532"/>
      <c r="H127" s="532"/>
      <c r="I127" s="524" t="s">
        <v>138</v>
      </c>
      <c r="J127" s="501">
        <f>SUM(J123:J126)</f>
        <v>0</v>
      </c>
      <c r="K127" s="458"/>
    </row>
    <row r="128" spans="1:12">
      <c r="A128" s="450"/>
      <c r="B128" s="584"/>
      <c r="C128" s="523"/>
      <c r="D128" s="523"/>
      <c r="E128" s="582"/>
      <c r="F128" s="583"/>
      <c r="G128" s="532"/>
      <c r="H128" s="532"/>
      <c r="I128" s="524"/>
      <c r="J128" s="582"/>
      <c r="K128" s="458"/>
    </row>
    <row r="129" spans="1:11" ht="20.399999999999999">
      <c r="A129" s="450"/>
      <c r="B129" s="585" t="s">
        <v>1141</v>
      </c>
      <c r="C129" s="585"/>
      <c r="D129" s="585"/>
      <c r="E129" s="586"/>
      <c r="F129" s="587" t="s">
        <v>494</v>
      </c>
      <c r="G129" s="556" t="s">
        <v>1209</v>
      </c>
      <c r="H129" s="506" t="s">
        <v>1115</v>
      </c>
      <c r="I129" s="557" t="s">
        <v>480</v>
      </c>
      <c r="J129" s="509" t="s">
        <v>482</v>
      </c>
      <c r="K129" s="458"/>
    </row>
    <row r="130" spans="1:11">
      <c r="A130" s="450"/>
      <c r="B130" s="563" t="s">
        <v>1119</v>
      </c>
      <c r="C130" s="564"/>
      <c r="D130" s="565"/>
      <c r="E130" s="566" t="s">
        <v>1119</v>
      </c>
      <c r="F130" s="489">
        <v>0</v>
      </c>
      <c r="G130" s="489">
        <v>0</v>
      </c>
      <c r="H130" s="489">
        <v>0</v>
      </c>
      <c r="I130" s="562">
        <v>0</v>
      </c>
      <c r="J130" s="492">
        <f>I130*H130*G130*F130</f>
        <v>0</v>
      </c>
      <c r="K130" s="458"/>
    </row>
    <row r="131" spans="1:11">
      <c r="A131" s="450"/>
      <c r="B131" s="577" t="s">
        <v>1119</v>
      </c>
      <c r="C131" s="578"/>
      <c r="D131" s="579"/>
      <c r="E131" s="580" t="s">
        <v>1119</v>
      </c>
      <c r="F131" s="496">
        <v>0</v>
      </c>
      <c r="G131" s="496">
        <v>0</v>
      </c>
      <c r="H131" s="496">
        <v>0</v>
      </c>
      <c r="I131" s="588">
        <v>0</v>
      </c>
      <c r="J131" s="492">
        <f>I131*H131*G131*F131</f>
        <v>0</v>
      </c>
      <c r="K131" s="458"/>
    </row>
    <row r="132" spans="1:11">
      <c r="A132" s="450"/>
      <c r="B132" s="581"/>
      <c r="C132" s="523"/>
      <c r="D132" s="523"/>
      <c r="E132" s="582"/>
      <c r="F132" s="583"/>
      <c r="G132" s="532"/>
      <c r="H132" s="532"/>
      <c r="I132" s="524" t="s">
        <v>138</v>
      </c>
      <c r="J132" s="501">
        <f>SUM(J130:J131)</f>
        <v>0</v>
      </c>
      <c r="K132" s="458"/>
    </row>
    <row r="133" spans="1:11">
      <c r="A133" s="450"/>
      <c r="B133" s="523"/>
      <c r="C133" s="523"/>
      <c r="D133" s="523"/>
      <c r="E133" s="523"/>
      <c r="F133" s="523"/>
      <c r="G133" s="523"/>
      <c r="H133" s="523"/>
      <c r="I133" s="524"/>
      <c r="J133" s="523"/>
      <c r="K133" s="458"/>
    </row>
    <row r="134" spans="1:11">
      <c r="A134" s="450"/>
      <c r="B134" s="1645" t="s">
        <v>1142</v>
      </c>
      <c r="C134" s="1646"/>
      <c r="D134" s="1646"/>
      <c r="E134" s="1646"/>
      <c r="F134" s="1646"/>
      <c r="G134" s="1646"/>
      <c r="H134" s="1646"/>
      <c r="I134" s="1647"/>
      <c r="J134" s="573">
        <f>J132+J127+J120</f>
        <v>7.3448933951039228</v>
      </c>
      <c r="K134" s="458"/>
    </row>
    <row r="135" spans="1:11">
      <c r="A135" s="450"/>
      <c r="B135" s="523"/>
      <c r="C135" s="523"/>
      <c r="D135" s="523"/>
      <c r="E135" s="523"/>
      <c r="F135" s="523"/>
      <c r="G135" s="523"/>
      <c r="H135" s="523"/>
      <c r="I135" s="524"/>
      <c r="J135" s="523"/>
      <c r="K135" s="458"/>
    </row>
    <row r="136" spans="1:11">
      <c r="A136" s="450"/>
      <c r="B136" s="1645" t="s">
        <v>1143</v>
      </c>
      <c r="C136" s="1646"/>
      <c r="D136" s="1646"/>
      <c r="E136" s="1646"/>
      <c r="F136" s="1646"/>
      <c r="G136" s="1646"/>
      <c r="H136" s="1646"/>
      <c r="I136" s="1647"/>
      <c r="J136" s="501">
        <f>J134*0</f>
        <v>0</v>
      </c>
      <c r="K136" s="458"/>
    </row>
    <row r="137" spans="1:11">
      <c r="A137" s="450"/>
      <c r="B137" s="523"/>
      <c r="C137" s="523"/>
      <c r="D137" s="523"/>
      <c r="E137" s="523"/>
      <c r="F137" s="523"/>
      <c r="G137" s="523"/>
      <c r="H137" s="523"/>
      <c r="I137" s="524"/>
      <c r="J137" s="523"/>
      <c r="K137" s="458"/>
    </row>
    <row r="138" spans="1:11">
      <c r="A138" s="450"/>
      <c r="B138" s="1645" t="s">
        <v>1144</v>
      </c>
      <c r="C138" s="1646"/>
      <c r="D138" s="1646"/>
      <c r="E138" s="1646"/>
      <c r="F138" s="1646"/>
      <c r="G138" s="1646"/>
      <c r="H138" s="1646"/>
      <c r="I138" s="1647"/>
      <c r="J138" s="573">
        <f>J134+J136</f>
        <v>7.3448933951039228</v>
      </c>
      <c r="K138" s="458"/>
    </row>
    <row r="139" spans="1:11">
      <c r="A139" s="450"/>
      <c r="B139" s="511"/>
      <c r="C139" s="511"/>
      <c r="D139" s="511"/>
      <c r="E139" s="511"/>
      <c r="F139" s="511"/>
      <c r="G139" s="511"/>
      <c r="H139" s="511"/>
      <c r="I139" s="571"/>
      <c r="J139" s="511"/>
      <c r="K139" s="458"/>
    </row>
    <row r="140" spans="1:11">
      <c r="A140" s="450"/>
      <c r="B140" s="589"/>
      <c r="C140" s="559"/>
      <c r="D140" s="559"/>
      <c r="E140" s="559"/>
      <c r="F140" s="559"/>
      <c r="G140" s="559"/>
      <c r="H140" s="559"/>
      <c r="I140" s="559"/>
      <c r="J140" s="590"/>
      <c r="K140" s="458"/>
    </row>
    <row r="141" spans="1:11">
      <c r="A141" s="450"/>
      <c r="B141" s="591"/>
      <c r="C141" s="592"/>
      <c r="D141" s="593"/>
      <c r="E141" s="593"/>
      <c r="F141" s="594" t="s">
        <v>1119</v>
      </c>
      <c r="G141" s="595" t="s">
        <v>1119</v>
      </c>
      <c r="H141" s="592"/>
      <c r="I141" s="592"/>
      <c r="J141" s="596"/>
      <c r="K141" s="458"/>
    </row>
    <row r="142" spans="1:11">
      <c r="A142" s="450"/>
      <c r="B142" s="459"/>
      <c r="C142" s="459"/>
      <c r="D142" s="459"/>
      <c r="E142" s="459"/>
      <c r="F142" s="459"/>
      <c r="G142" s="459"/>
      <c r="H142" s="459"/>
      <c r="I142" s="459"/>
      <c r="J142" s="459"/>
      <c r="K142" s="458"/>
    </row>
    <row r="143" spans="1:11">
      <c r="A143" s="450"/>
      <c r="B143" s="597">
        <f>PLANEJAMENTO!E82</f>
        <v>0</v>
      </c>
      <c r="C143" s="598"/>
      <c r="D143" s="598"/>
      <c r="E143" s="598"/>
      <c r="F143" s="599"/>
      <c r="G143" s="600" t="s">
        <v>482</v>
      </c>
      <c r="H143" s="502"/>
      <c r="I143" s="502"/>
      <c r="J143" s="505"/>
      <c r="K143" s="458"/>
    </row>
    <row r="144" spans="1:11">
      <c r="A144" s="450"/>
      <c r="B144" s="601">
        <f>PLANEJAMENTO!E83</f>
        <v>0</v>
      </c>
      <c r="C144" s="602"/>
      <c r="D144" s="602"/>
      <c r="E144" s="602"/>
      <c r="F144" s="603"/>
      <c r="G144" s="1648" t="s">
        <v>1145</v>
      </c>
      <c r="H144" s="1649"/>
      <c r="I144" s="1649"/>
      <c r="J144" s="1650"/>
      <c r="K144" s="458"/>
    </row>
    <row r="145" spans="1:11">
      <c r="A145" s="450"/>
      <c r="B145" s="604"/>
      <c r="C145" s="605"/>
      <c r="D145" s="605"/>
      <c r="E145" s="605"/>
      <c r="F145" s="606"/>
      <c r="G145" s="607"/>
      <c r="H145" s="1651"/>
      <c r="I145" s="1652"/>
      <c r="J145" s="1653"/>
      <c r="K145" s="458"/>
    </row>
    <row r="146" spans="1:11" ht="15" thickBot="1">
      <c r="A146" s="608"/>
      <c r="B146" s="609"/>
      <c r="C146" s="609"/>
      <c r="D146" s="609"/>
      <c r="E146" s="609"/>
      <c r="F146" s="609"/>
      <c r="G146" s="609"/>
      <c r="H146" s="609"/>
      <c r="I146" s="609"/>
      <c r="J146" s="609"/>
      <c r="K146" s="610"/>
    </row>
  </sheetData>
  <mergeCells count="28">
    <mergeCell ref="B136:I136"/>
    <mergeCell ref="B138:I138"/>
    <mergeCell ref="G144:J144"/>
    <mergeCell ref="H145:J145"/>
    <mergeCell ref="B106:E106"/>
    <mergeCell ref="B115:F115"/>
    <mergeCell ref="B118:I118"/>
    <mergeCell ref="B122:F122"/>
    <mergeCell ref="B134:I134"/>
    <mergeCell ref="D77:I77"/>
    <mergeCell ref="B80:C81"/>
    <mergeCell ref="D80:D81"/>
    <mergeCell ref="E80:E81"/>
    <mergeCell ref="B91:E91"/>
    <mergeCell ref="B33:E33"/>
    <mergeCell ref="D4:I4"/>
    <mergeCell ref="B7:C8"/>
    <mergeCell ref="D7:D8"/>
    <mergeCell ref="E7:E8"/>
    <mergeCell ref="B18:E18"/>
    <mergeCell ref="G71:J71"/>
    <mergeCell ref="H72:J72"/>
    <mergeCell ref="B42:F42"/>
    <mergeCell ref="B45:I45"/>
    <mergeCell ref="B49:F49"/>
    <mergeCell ref="B61:I61"/>
    <mergeCell ref="B63:I63"/>
    <mergeCell ref="B65:I65"/>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3"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5471-01EA-466C-9655-18E8A8A5392F}">
  <sheetPr codeName="Planilha38">
    <tabColor rgb="FFFFFF66"/>
  </sheetPr>
  <dimension ref="A1:K70"/>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1745</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822</v>
      </c>
      <c r="C9" s="479"/>
      <c r="D9" s="480"/>
      <c r="E9" s="481">
        <v>1</v>
      </c>
      <c r="F9" s="481">
        <v>1</v>
      </c>
      <c r="G9" s="482">
        <f>1-F9</f>
        <v>0</v>
      </c>
      <c r="H9" s="490">
        <f>VLOOKUP(B9,EQUIPAMENTOS!$A:$J,10,FALSE)</f>
        <v>163</v>
      </c>
      <c r="I9" s="484">
        <f>H9</f>
        <v>163</v>
      </c>
      <c r="J9" s="485">
        <f t="shared" ref="J9:J15" si="0">H9*F9*E9+I9*G9*E9</f>
        <v>163</v>
      </c>
      <c r="K9" s="458"/>
    </row>
    <row r="10" spans="1:11" hidden="1">
      <c r="A10" s="450"/>
      <c r="B10" s="486"/>
      <c r="C10" s="487"/>
      <c r="D10" s="488"/>
      <c r="E10" s="489"/>
      <c r="F10" s="489">
        <v>1</v>
      </c>
      <c r="G10" s="489">
        <f>1-F10</f>
        <v>0</v>
      </c>
      <c r="H10" s="490"/>
      <c r="I10" s="491">
        <f>H10</f>
        <v>0</v>
      </c>
      <c r="J10" s="492">
        <f t="shared" si="0"/>
        <v>0</v>
      </c>
      <c r="K10" s="458"/>
    </row>
    <row r="11" spans="1:11" hidden="1">
      <c r="A11" s="450"/>
      <c r="B11" s="486"/>
      <c r="C11" s="487"/>
      <c r="D11" s="488"/>
      <c r="E11" s="489"/>
      <c r="F11" s="489">
        <v>1</v>
      </c>
      <c r="G11" s="489">
        <f t="shared" ref="G11:G12" si="1">1-F11</f>
        <v>0</v>
      </c>
      <c r="H11" s="490"/>
      <c r="I11" s="491">
        <f t="shared" ref="I11:I12" si="2">H11</f>
        <v>0</v>
      </c>
      <c r="J11" s="492">
        <f t="shared" si="0"/>
        <v>0</v>
      </c>
      <c r="K11" s="458"/>
    </row>
    <row r="12" spans="1:11" hidden="1">
      <c r="A12" s="450"/>
      <c r="B12" s="486"/>
      <c r="C12" s="487"/>
      <c r="D12" s="488"/>
      <c r="E12" s="489"/>
      <c r="F12" s="489">
        <v>1</v>
      </c>
      <c r="G12" s="489">
        <f t="shared" si="1"/>
        <v>0</v>
      </c>
      <c r="H12" s="490"/>
      <c r="I12" s="491">
        <f t="shared" si="2"/>
        <v>0</v>
      </c>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163</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626</v>
      </c>
      <c r="C21" s="518"/>
      <c r="D21" s="459"/>
      <c r="E21" s="487"/>
      <c r="F21" s="488"/>
      <c r="G21" s="519"/>
      <c r="H21" s="520">
        <v>1</v>
      </c>
      <c r="I21" s="521">
        <f>VLOOKUP(B21,'MÃO DE OBRA'!$A:$E,5,FALSE)/220</f>
        <v>15.730909090909092</v>
      </c>
      <c r="J21" s="492">
        <f t="shared" ref="J21:J23" si="3">H21*I21</f>
        <v>15.730909090909092</v>
      </c>
      <c r="K21" s="458"/>
    </row>
    <row r="22" spans="1:11" hidden="1">
      <c r="A22" s="450"/>
      <c r="B22" s="517" t="s">
        <v>688</v>
      </c>
      <c r="C22" s="518"/>
      <c r="D22" s="459"/>
      <c r="E22" s="487"/>
      <c r="F22" s="488"/>
      <c r="G22" s="519"/>
      <c r="H22" s="520"/>
      <c r="I22" s="521">
        <f>VLOOKUP(B22,'MÃO DE OBRA'!$A:$E,5,FALSE)/220</f>
        <v>23.69</v>
      </c>
      <c r="J22" s="492">
        <f t="shared" si="3"/>
        <v>0</v>
      </c>
      <c r="K22" s="458"/>
    </row>
    <row r="23" spans="1:11" hidden="1">
      <c r="A23" s="450"/>
      <c r="B23" s="517" t="s">
        <v>773</v>
      </c>
      <c r="C23" s="518"/>
      <c r="D23" s="459"/>
      <c r="E23" s="487"/>
      <c r="F23" s="488"/>
      <c r="G23" s="519"/>
      <c r="H23" s="520"/>
      <c r="I23" s="521">
        <f>VLOOKUP(B23,'MÃO DE OBRA'!$A:$E,5,FALSE)/220</f>
        <v>19.663636363636364</v>
      </c>
      <c r="J23" s="492">
        <f t="shared" si="3"/>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47.496109090909094</v>
      </c>
      <c r="K26" s="458"/>
    </row>
    <row r="27" spans="1:11">
      <c r="A27" s="450"/>
      <c r="B27" s="523"/>
      <c r="C27" s="523"/>
      <c r="D27" s="523"/>
      <c r="E27" s="523"/>
      <c r="F27" s="523"/>
      <c r="G27" s="523"/>
      <c r="H27" s="523"/>
      <c r="I27" s="524"/>
      <c r="J27" s="523"/>
      <c r="K27" s="458"/>
    </row>
    <row r="28" spans="1:11">
      <c r="A28" s="450"/>
      <c r="B28" s="525" t="s">
        <v>1123</v>
      </c>
      <c r="C28" s="526"/>
      <c r="D28" s="523"/>
      <c r="E28" s="527">
        <f>PRODUÇÕES!D16</f>
        <v>140</v>
      </c>
      <c r="F28" s="528" t="s">
        <v>166</v>
      </c>
      <c r="G28" s="506"/>
      <c r="H28" s="506"/>
      <c r="I28" s="529" t="s">
        <v>1124</v>
      </c>
      <c r="J28" s="501">
        <f>J16+J26</f>
        <v>210.4961090909091</v>
      </c>
      <c r="K28" s="458"/>
    </row>
    <row r="29" spans="1:11">
      <c r="A29" s="450"/>
      <c r="B29" s="530"/>
      <c r="C29" s="523"/>
      <c r="D29" s="523"/>
      <c r="E29" s="531"/>
      <c r="F29" s="532"/>
      <c r="G29" s="532"/>
      <c r="H29" s="532"/>
      <c r="I29" s="524"/>
      <c r="J29" s="523"/>
      <c r="K29" s="458"/>
    </row>
    <row r="30" spans="1:11" ht="20.399999999999999">
      <c r="A30" s="450"/>
      <c r="B30" s="1667" t="s">
        <v>481</v>
      </c>
      <c r="C30" s="1668"/>
      <c r="D30" s="1668"/>
      <c r="E30" s="1669"/>
      <c r="F30" s="533" t="s">
        <v>873</v>
      </c>
      <c r="G30" s="534" t="s">
        <v>493</v>
      </c>
      <c r="H30" s="507" t="s">
        <v>1115</v>
      </c>
      <c r="I30" s="535" t="s">
        <v>480</v>
      </c>
      <c r="J30" s="635" t="s">
        <v>482</v>
      </c>
      <c r="K30" s="458"/>
    </row>
    <row r="31" spans="1:11">
      <c r="A31" s="450"/>
      <c r="B31" s="537" t="str">
        <f>B9</f>
        <v>Motoniveladora 120K</v>
      </c>
      <c r="C31" s="538"/>
      <c r="D31" s="538"/>
      <c r="E31" s="539"/>
      <c r="F31" s="540" t="str">
        <f>VLOOKUP(B31,EQUIPAMENTOS!$A:$N,12,FALSE)</f>
        <v>Diesel S10</v>
      </c>
      <c r="G31" s="541" t="s">
        <v>1047</v>
      </c>
      <c r="H31" s="547">
        <f>VLOOKUP(B31,EQUIPAMENTOS!$A:$N,13,FALSE)</f>
        <v>6.17</v>
      </c>
      <c r="I31" s="633">
        <f>VLOOKUP(B31,EQUIPAMENTOS!$A:$N,14,FALSE)</f>
        <v>22</v>
      </c>
      <c r="J31" s="485">
        <f>H31*I31*E9*F9</f>
        <v>135.74</v>
      </c>
      <c r="K31" s="458"/>
    </row>
    <row r="32" spans="1:11" hidden="1">
      <c r="A32" s="450"/>
      <c r="B32" s="537"/>
      <c r="C32" s="518"/>
      <c r="D32" s="518"/>
      <c r="E32" s="487"/>
      <c r="F32" s="540"/>
      <c r="G32" s="541" t="s">
        <v>1047</v>
      </c>
      <c r="H32" s="547"/>
      <c r="I32" s="633"/>
      <c r="J32" s="492">
        <f t="shared" ref="J32:J36" si="4">H32*I32*E10*F10</f>
        <v>0</v>
      </c>
      <c r="K32" s="458"/>
    </row>
    <row r="33" spans="1:11" hidden="1">
      <c r="A33" s="450"/>
      <c r="B33" s="537"/>
      <c r="C33" s="518"/>
      <c r="D33" s="518"/>
      <c r="E33" s="487"/>
      <c r="F33" s="540"/>
      <c r="G33" s="541" t="s">
        <v>1047</v>
      </c>
      <c r="H33" s="547"/>
      <c r="I33" s="633"/>
      <c r="J33" s="492">
        <f t="shared" si="4"/>
        <v>0</v>
      </c>
      <c r="K33" s="458"/>
    </row>
    <row r="34" spans="1:11" hidden="1">
      <c r="A34" s="450"/>
      <c r="B34" s="537"/>
      <c r="C34" s="518"/>
      <c r="D34" s="518"/>
      <c r="E34" s="487"/>
      <c r="F34" s="540"/>
      <c r="G34" s="541" t="s">
        <v>1047</v>
      </c>
      <c r="H34" s="547"/>
      <c r="I34" s="633"/>
      <c r="J34" s="492">
        <f t="shared" si="4"/>
        <v>0</v>
      </c>
      <c r="K34" s="458"/>
    </row>
    <row r="35" spans="1:11">
      <c r="A35" s="450"/>
      <c r="B35" s="517"/>
      <c r="C35" s="518"/>
      <c r="D35" s="518"/>
      <c r="E35" s="487"/>
      <c r="F35" s="488"/>
      <c r="G35" s="546"/>
      <c r="H35" s="547"/>
      <c r="I35" s="633"/>
      <c r="J35" s="492">
        <f t="shared" si="4"/>
        <v>0</v>
      </c>
      <c r="K35" s="458"/>
    </row>
    <row r="36" spans="1:11">
      <c r="A36" s="450"/>
      <c r="B36" s="517"/>
      <c r="C36" s="526"/>
      <c r="D36" s="526"/>
      <c r="E36" s="494"/>
      <c r="F36" s="488"/>
      <c r="G36" s="468"/>
      <c r="H36" s="547"/>
      <c r="I36" s="634"/>
      <c r="J36" s="492">
        <f t="shared" si="4"/>
        <v>0</v>
      </c>
      <c r="K36" s="458"/>
    </row>
    <row r="37" spans="1:11">
      <c r="A37" s="450"/>
      <c r="B37" s="550" t="s">
        <v>1119</v>
      </c>
      <c r="C37" s="526"/>
      <c r="D37" s="526"/>
      <c r="E37" s="526"/>
      <c r="F37" s="523"/>
      <c r="G37" s="526"/>
      <c r="H37" s="551"/>
      <c r="I37" s="552" t="s">
        <v>138</v>
      </c>
      <c r="J37" s="501">
        <f>SUM(J31:J36)</f>
        <v>135.74</v>
      </c>
      <c r="K37" s="458"/>
    </row>
    <row r="38" spans="1:11">
      <c r="A38" s="450"/>
      <c r="B38" s="553"/>
      <c r="C38" s="526"/>
      <c r="D38" s="526"/>
      <c r="E38" s="554"/>
      <c r="F38" s="555"/>
      <c r="G38" s="506"/>
      <c r="H38" s="506"/>
      <c r="I38" s="529"/>
      <c r="J38" s="554"/>
      <c r="K38" s="458"/>
    </row>
    <row r="39" spans="1:11" ht="20.399999999999999">
      <c r="A39" s="450"/>
      <c r="B39" s="1667" t="s">
        <v>1125</v>
      </c>
      <c r="C39" s="1668"/>
      <c r="D39" s="1668"/>
      <c r="E39" s="1668"/>
      <c r="F39" s="1669"/>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70" t="s">
        <v>138</v>
      </c>
      <c r="C42" s="1670"/>
      <c r="D42" s="1670"/>
      <c r="E42" s="1670"/>
      <c r="F42" s="1670"/>
      <c r="G42" s="1670"/>
      <c r="H42" s="1670"/>
      <c r="I42" s="1670"/>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2.4731150649350653</v>
      </c>
      <c r="K44" s="458"/>
    </row>
    <row r="45" spans="1:11">
      <c r="A45" s="450"/>
      <c r="B45" s="553"/>
      <c r="C45" s="526"/>
      <c r="D45" s="526"/>
      <c r="E45" s="554"/>
      <c r="F45" s="555"/>
      <c r="G45" s="506"/>
      <c r="H45" s="506"/>
      <c r="I45" s="529"/>
      <c r="J45" s="576"/>
      <c r="K45" s="458"/>
    </row>
    <row r="46" spans="1:11" ht="20.399999999999999">
      <c r="A46" s="450"/>
      <c r="B46" s="1667" t="s">
        <v>1128</v>
      </c>
      <c r="C46" s="1668"/>
      <c r="D46" s="1668"/>
      <c r="E46" s="1668"/>
      <c r="F46" s="1669"/>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c r="A54" s="450"/>
      <c r="B54" s="563" t="s">
        <v>1119</v>
      </c>
      <c r="C54" s="564"/>
      <c r="D54" s="565"/>
      <c r="E54" s="566" t="s">
        <v>1119</v>
      </c>
      <c r="F54" s="489">
        <v>0</v>
      </c>
      <c r="G54" s="489">
        <v>0</v>
      </c>
      <c r="H54" s="489">
        <v>0</v>
      </c>
      <c r="I54" s="562">
        <v>0</v>
      </c>
      <c r="J54" s="492">
        <f>I54*H54*G54*F54</f>
        <v>0</v>
      </c>
      <c r="K54" s="458"/>
    </row>
    <row r="55" spans="1:11">
      <c r="A55" s="450"/>
      <c r="B55" s="577" t="s">
        <v>1119</v>
      </c>
      <c r="C55" s="578"/>
      <c r="D55" s="579"/>
      <c r="E55" s="580" t="s">
        <v>1119</v>
      </c>
      <c r="F55" s="496">
        <v>0</v>
      </c>
      <c r="G55" s="496">
        <v>0</v>
      </c>
      <c r="H55" s="496">
        <v>0</v>
      </c>
      <c r="I55" s="588">
        <v>0</v>
      </c>
      <c r="J55" s="492">
        <f>I55*H55*G55*F55</f>
        <v>0</v>
      </c>
      <c r="K55" s="458"/>
    </row>
    <row r="56" spans="1:11">
      <c r="A56" s="450"/>
      <c r="B56" s="581"/>
      <c r="C56" s="523"/>
      <c r="D56" s="523"/>
      <c r="E56" s="582"/>
      <c r="F56" s="583"/>
      <c r="G56" s="532"/>
      <c r="H56" s="532"/>
      <c r="I56" s="524" t="s">
        <v>138</v>
      </c>
      <c r="J56" s="501">
        <f>SUM(J54:J55)</f>
        <v>0</v>
      </c>
      <c r="K56" s="458"/>
    </row>
    <row r="57" spans="1:11">
      <c r="A57" s="450"/>
      <c r="B57" s="523"/>
      <c r="C57" s="523"/>
      <c r="D57" s="523"/>
      <c r="E57" s="523"/>
      <c r="F57" s="523"/>
      <c r="G57" s="523"/>
      <c r="H57" s="523"/>
      <c r="I57" s="524"/>
      <c r="J57" s="523"/>
      <c r="K57" s="458"/>
    </row>
    <row r="58" spans="1:11">
      <c r="A58" s="450"/>
      <c r="B58" s="1645" t="s">
        <v>1142</v>
      </c>
      <c r="C58" s="1646"/>
      <c r="D58" s="1646"/>
      <c r="E58" s="1646"/>
      <c r="F58" s="1646"/>
      <c r="G58" s="1646"/>
      <c r="H58" s="1646"/>
      <c r="I58" s="1647"/>
      <c r="J58" s="573">
        <f>J56+J51+J44</f>
        <v>2.4731150649350653</v>
      </c>
      <c r="K58" s="458"/>
    </row>
    <row r="59" spans="1:11">
      <c r="A59" s="450"/>
      <c r="B59" s="523"/>
      <c r="C59" s="523"/>
      <c r="D59" s="523"/>
      <c r="E59" s="523"/>
      <c r="F59" s="523"/>
      <c r="G59" s="523"/>
      <c r="H59" s="523"/>
      <c r="I59" s="524"/>
      <c r="J59" s="523"/>
      <c r="K59" s="458"/>
    </row>
    <row r="60" spans="1:11">
      <c r="A60" s="450"/>
      <c r="B60" s="1645" t="s">
        <v>1143</v>
      </c>
      <c r="C60" s="1646"/>
      <c r="D60" s="1646"/>
      <c r="E60" s="1646"/>
      <c r="F60" s="1646"/>
      <c r="G60" s="1646"/>
      <c r="H60" s="1646"/>
      <c r="I60" s="1647"/>
      <c r="J60" s="501">
        <f>J58*0</f>
        <v>0</v>
      </c>
      <c r="K60" s="458"/>
    </row>
    <row r="61" spans="1:11">
      <c r="A61" s="450"/>
      <c r="B61" s="523"/>
      <c r="C61" s="523"/>
      <c r="D61" s="523"/>
      <c r="E61" s="523"/>
      <c r="F61" s="523"/>
      <c r="G61" s="523"/>
      <c r="H61" s="523"/>
      <c r="I61" s="524"/>
      <c r="J61" s="523"/>
      <c r="K61" s="458"/>
    </row>
    <row r="62" spans="1:11">
      <c r="A62" s="450"/>
      <c r="B62" s="1645" t="s">
        <v>1144</v>
      </c>
      <c r="C62" s="1646"/>
      <c r="D62" s="1646"/>
      <c r="E62" s="1646"/>
      <c r="F62" s="1646"/>
      <c r="G62" s="1646"/>
      <c r="H62" s="1646"/>
      <c r="I62" s="1647"/>
      <c r="J62" s="573">
        <f>J58+J60</f>
        <v>2.4731150649350653</v>
      </c>
      <c r="K62" s="458"/>
    </row>
    <row r="63" spans="1:11">
      <c r="A63" s="450"/>
      <c r="B63" s="511"/>
      <c r="C63" s="511"/>
      <c r="D63" s="511"/>
      <c r="E63" s="511"/>
      <c r="F63" s="511"/>
      <c r="G63" s="511"/>
      <c r="H63" s="511"/>
      <c r="I63" s="571"/>
      <c r="J63" s="511"/>
      <c r="K63" s="458"/>
    </row>
    <row r="64" spans="1:11">
      <c r="A64" s="450"/>
      <c r="B64" s="589"/>
      <c r="C64" s="559"/>
      <c r="D64" s="559"/>
      <c r="E64" s="559"/>
      <c r="F64" s="559"/>
      <c r="G64" s="559"/>
      <c r="H64" s="559"/>
      <c r="I64" s="559"/>
      <c r="J64" s="590"/>
      <c r="K64" s="458"/>
    </row>
    <row r="65" spans="1:11">
      <c r="A65" s="450"/>
      <c r="B65" s="591"/>
      <c r="C65" s="592"/>
      <c r="D65" s="593"/>
      <c r="E65" s="593"/>
      <c r="F65" s="594" t="s">
        <v>1119</v>
      </c>
      <c r="G65" s="595" t="s">
        <v>1119</v>
      </c>
      <c r="H65" s="592"/>
      <c r="I65" s="592"/>
      <c r="J65" s="596"/>
      <c r="K65" s="458"/>
    </row>
    <row r="66" spans="1:11">
      <c r="A66" s="450"/>
      <c r="B66" s="459"/>
      <c r="C66" s="459"/>
      <c r="D66" s="459"/>
      <c r="E66" s="459"/>
      <c r="F66" s="459"/>
      <c r="G66" s="459"/>
      <c r="H66" s="459"/>
      <c r="I66" s="459"/>
      <c r="J66" s="459"/>
      <c r="K66" s="458"/>
    </row>
    <row r="67" spans="1:11">
      <c r="A67" s="450"/>
      <c r="B67" s="597" t="str">
        <f>PLANEJAMENTO!E2</f>
        <v>PRIVATE LOG</v>
      </c>
      <c r="C67" s="598"/>
      <c r="D67" s="598"/>
      <c r="E67" s="598"/>
      <c r="F67" s="599"/>
      <c r="G67" s="600" t="s">
        <v>482</v>
      </c>
      <c r="H67" s="502"/>
      <c r="I67" s="502"/>
      <c r="J67" s="505"/>
      <c r="K67" s="458"/>
    </row>
    <row r="68" spans="1:11">
      <c r="A68" s="450"/>
      <c r="B68" s="601" t="str">
        <f>PLANEJAMENTO!E3</f>
        <v>SERRA - ES</v>
      </c>
      <c r="C68" s="602"/>
      <c r="D68" s="602"/>
      <c r="E68" s="602"/>
      <c r="F68" s="603"/>
      <c r="G68" s="1648" t="s">
        <v>1145</v>
      </c>
      <c r="H68" s="1649"/>
      <c r="I68" s="1649"/>
      <c r="J68" s="1650"/>
      <c r="K68" s="458"/>
    </row>
    <row r="69" spans="1:11">
      <c r="A69" s="450"/>
      <c r="B69" s="604"/>
      <c r="C69" s="605"/>
      <c r="D69" s="605"/>
      <c r="E69" s="605"/>
      <c r="F69" s="606"/>
      <c r="G69" s="607"/>
      <c r="H69" s="1651"/>
      <c r="I69" s="1652"/>
      <c r="J69" s="1653"/>
      <c r="K69" s="458"/>
    </row>
    <row r="70" spans="1:11" ht="15" thickBot="1">
      <c r="A70" s="608"/>
      <c r="B70" s="609"/>
      <c r="C70" s="609"/>
      <c r="D70" s="609"/>
      <c r="E70" s="609"/>
      <c r="F70" s="609"/>
      <c r="G70" s="609"/>
      <c r="H70" s="609"/>
      <c r="I70" s="609"/>
      <c r="J70" s="609"/>
      <c r="K70" s="610"/>
    </row>
  </sheetData>
  <mergeCells count="14">
    <mergeCell ref="B30:E30"/>
    <mergeCell ref="D4:I4"/>
    <mergeCell ref="B7:C8"/>
    <mergeCell ref="D7:D8"/>
    <mergeCell ref="E7:E8"/>
    <mergeCell ref="B18:E18"/>
    <mergeCell ref="G68:J68"/>
    <mergeCell ref="H69:J69"/>
    <mergeCell ref="B39:F39"/>
    <mergeCell ref="B42:I42"/>
    <mergeCell ref="B46:F46"/>
    <mergeCell ref="B58:I58"/>
    <mergeCell ref="B60:I60"/>
    <mergeCell ref="B62:I62"/>
  </mergeCells>
  <pageMargins left="0.511811024" right="0.511811024" top="0.78740157499999996" bottom="0.78740157499999996" header="0.31496062000000002" footer="0.31496062000000002"/>
  <pageSetup paperSize="9" scale="65"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3DDFE-A7AF-4A39-AE16-27BDA15C4E38}">
  <sheetPr codeName="Planilha39">
    <tabColor rgb="FFFFFF66"/>
  </sheetPr>
  <dimension ref="A1:K73"/>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1749</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1744</v>
      </c>
      <c r="C9" s="479"/>
      <c r="D9" s="480"/>
      <c r="E9" s="481">
        <v>1</v>
      </c>
      <c r="F9" s="481">
        <v>1</v>
      </c>
      <c r="G9" s="482">
        <f>1-F9</f>
        <v>0</v>
      </c>
      <c r="H9" s="483">
        <f>VLOOKUP(B9,EQUIPAMENTOS!$A:$J,10,FALSE)</f>
        <v>120.6</v>
      </c>
      <c r="I9" s="484">
        <f>H9</f>
        <v>120.6</v>
      </c>
      <c r="J9" s="485">
        <f t="shared" ref="J9:J15" si="0">H9*F9*E9+I9*G9*E9</f>
        <v>120.6</v>
      </c>
      <c r="K9" s="458"/>
    </row>
    <row r="10" spans="1:11" hidden="1">
      <c r="A10" s="450"/>
      <c r="B10" s="486"/>
      <c r="C10" s="487"/>
      <c r="D10" s="488"/>
      <c r="E10" s="489"/>
      <c r="F10" s="489">
        <v>1</v>
      </c>
      <c r="G10" s="489">
        <f>1-F10</f>
        <v>0</v>
      </c>
      <c r="H10" s="490"/>
      <c r="I10" s="491">
        <f>H10</f>
        <v>0</v>
      </c>
      <c r="J10" s="492">
        <f t="shared" si="0"/>
        <v>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120.6</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t="s">
        <v>1750</v>
      </c>
      <c r="C19" s="511"/>
      <c r="D19" s="512"/>
      <c r="E19" s="513"/>
      <c r="F19" s="514"/>
      <c r="G19" s="515"/>
      <c r="H19" s="516"/>
      <c r="I19" s="484"/>
      <c r="J19" s="485">
        <f>SUM(J20:J23)*0.05</f>
        <v>1.5882600000000002</v>
      </c>
      <c r="K19" s="458"/>
    </row>
    <row r="20" spans="1:11">
      <c r="A20" s="450"/>
      <c r="B20" s="517" t="s">
        <v>712</v>
      </c>
      <c r="C20" s="518"/>
      <c r="D20" s="459"/>
      <c r="E20" s="487"/>
      <c r="F20" s="488"/>
      <c r="G20" s="519"/>
      <c r="H20" s="520">
        <v>1</v>
      </c>
      <c r="I20" s="521">
        <f>VLOOKUP(B20,'MÃO DE OBRA'!$A:$E,5,FALSE)/220</f>
        <v>31.765200000000004</v>
      </c>
      <c r="J20" s="492">
        <f>H20*I20</f>
        <v>31.765200000000004</v>
      </c>
      <c r="K20" s="458"/>
    </row>
    <row r="21" spans="1:11" hidden="1">
      <c r="A21" s="450"/>
      <c r="B21" s="517" t="s">
        <v>688</v>
      </c>
      <c r="C21" s="518"/>
      <c r="D21" s="459"/>
      <c r="E21" s="487"/>
      <c r="F21" s="488"/>
      <c r="G21" s="519"/>
      <c r="H21" s="520"/>
      <c r="I21" s="521">
        <f>VLOOKUP(B21,'MÃO DE OBRA'!$A:$E,5,FALSE)/220</f>
        <v>23.69</v>
      </c>
      <c r="J21" s="492">
        <f>H21*I21</f>
        <v>0</v>
      </c>
      <c r="K21" s="458"/>
    </row>
    <row r="22" spans="1:11">
      <c r="A22" s="450"/>
      <c r="B22" s="517" t="s">
        <v>626</v>
      </c>
      <c r="C22" s="518"/>
      <c r="D22" s="459"/>
      <c r="E22" s="487"/>
      <c r="F22" s="488"/>
      <c r="G22" s="519"/>
      <c r="H22" s="520"/>
      <c r="I22" s="521">
        <f>VLOOKUP(B22,'MÃO DE OBRA'!$A:$E,5,FALSE)/220</f>
        <v>15.730909090909092</v>
      </c>
      <c r="J22" s="492">
        <f>H22*I22</f>
        <v>0</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t="s">
        <v>1751</v>
      </c>
      <c r="C24" s="518"/>
      <c r="D24" s="459"/>
      <c r="E24" s="487"/>
      <c r="F24" s="488"/>
      <c r="G24" s="519"/>
      <c r="H24" s="520"/>
      <c r="I24" s="491"/>
      <c r="J24" s="492">
        <f>(J9+J10)*5%</f>
        <v>6.03</v>
      </c>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39.383460000000007</v>
      </c>
      <c r="K26" s="458"/>
    </row>
    <row r="27" spans="1:11">
      <c r="A27" s="450"/>
      <c r="B27" s="523"/>
      <c r="C27" s="523"/>
      <c r="D27" s="523"/>
      <c r="E27" s="523"/>
      <c r="F27" s="523"/>
      <c r="G27" s="523"/>
      <c r="H27" s="523"/>
      <c r="I27" s="524"/>
      <c r="J27" s="523"/>
      <c r="K27" s="458"/>
    </row>
    <row r="28" spans="1:11">
      <c r="A28" s="450"/>
      <c r="B28" s="525" t="s">
        <v>1123</v>
      </c>
      <c r="C28" s="526"/>
      <c r="D28" s="523"/>
      <c r="E28" s="527">
        <v>45</v>
      </c>
      <c r="F28" s="528" t="s">
        <v>166</v>
      </c>
      <c r="G28" s="506"/>
      <c r="H28" s="506"/>
      <c r="I28" s="529" t="s">
        <v>1124</v>
      </c>
      <c r="J28" s="501">
        <f>J16+J26</f>
        <v>159.98346000000001</v>
      </c>
      <c r="K28" s="458"/>
    </row>
    <row r="29" spans="1:11">
      <c r="A29" s="450"/>
      <c r="B29" s="530"/>
      <c r="C29" s="523"/>
      <c r="D29" s="523"/>
      <c r="E29" s="531"/>
      <c r="F29" s="532"/>
      <c r="G29" s="532"/>
      <c r="H29" s="532"/>
      <c r="I29" s="524"/>
      <c r="J29" s="523"/>
      <c r="K29" s="458"/>
    </row>
    <row r="30" spans="1:11" ht="20.399999999999999">
      <c r="A30" s="450"/>
      <c r="B30" s="1667" t="s">
        <v>481</v>
      </c>
      <c r="C30" s="1668"/>
      <c r="D30" s="1668"/>
      <c r="E30" s="1669"/>
      <c r="F30" s="533" t="s">
        <v>873</v>
      </c>
      <c r="G30" s="534" t="s">
        <v>493</v>
      </c>
      <c r="H30" s="507" t="s">
        <v>1115</v>
      </c>
      <c r="I30" s="535" t="s">
        <v>480</v>
      </c>
      <c r="J30" s="536" t="s">
        <v>482</v>
      </c>
      <c r="K30" s="458"/>
    </row>
    <row r="31" spans="1:11">
      <c r="A31" s="450"/>
      <c r="B31" s="537" t="str">
        <f>B9</f>
        <v>Escavadeira Hidráulica sobre esteira 22T</v>
      </c>
      <c r="C31" s="538"/>
      <c r="D31" s="538"/>
      <c r="E31" s="539"/>
      <c r="F31" s="540" t="str">
        <f>VLOOKUP(B31,EQUIPAMENTOS!$A:$N,12,FALSE)</f>
        <v>Diesel S10</v>
      </c>
      <c r="G31" s="541" t="s">
        <v>1047</v>
      </c>
      <c r="H31" s="547">
        <f>VLOOKUP(B31,EQUIPAMENTOS!$A:$N,13,FALSE)</f>
        <v>6.17</v>
      </c>
      <c r="I31" s="543">
        <f>VLOOKUP(B31,EQUIPAMENTOS!$A:$N,14,FALSE)</f>
        <v>22</v>
      </c>
      <c r="J31" s="485">
        <f>H31*I31*E9*F9</f>
        <v>135.74</v>
      </c>
      <c r="K31" s="458"/>
    </row>
    <row r="32" spans="1:11">
      <c r="A32" s="450"/>
      <c r="B32" s="537"/>
      <c r="C32" s="518"/>
      <c r="D32" s="518"/>
      <c r="E32" s="487"/>
      <c r="F32" s="540"/>
      <c r="G32" s="541" t="s">
        <v>1047</v>
      </c>
      <c r="H32" s="542"/>
      <c r="I32" s="543"/>
      <c r="J32" s="492">
        <f>H32*I32*E10*F10</f>
        <v>0</v>
      </c>
      <c r="K32" s="458"/>
    </row>
    <row r="33" spans="1:11">
      <c r="A33" s="450"/>
      <c r="B33" s="517"/>
      <c r="C33" s="518"/>
      <c r="D33" s="518"/>
      <c r="E33" s="487"/>
      <c r="F33" s="545"/>
      <c r="G33" s="546"/>
      <c r="H33" s="547"/>
      <c r="I33" s="543"/>
      <c r="J33" s="492">
        <f>H33*I33*E11</f>
        <v>0</v>
      </c>
      <c r="K33" s="458"/>
    </row>
    <row r="34" spans="1:11">
      <c r="A34" s="450"/>
      <c r="B34" s="517"/>
      <c r="C34" s="518"/>
      <c r="D34" s="518"/>
      <c r="E34" s="487"/>
      <c r="F34" s="545"/>
      <c r="G34" s="546"/>
      <c r="H34" s="547"/>
      <c r="I34" s="543"/>
      <c r="J34" s="492">
        <f>H34*I34*E12</f>
        <v>0</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SUM(J31:J36)</f>
        <v>135.74</v>
      </c>
      <c r="K37" s="458"/>
    </row>
    <row r="38" spans="1:11">
      <c r="A38" s="450"/>
      <c r="B38" s="553"/>
      <c r="C38" s="526"/>
      <c r="D38" s="526"/>
      <c r="E38" s="554"/>
      <c r="F38" s="555"/>
      <c r="G38" s="506"/>
      <c r="H38" s="506"/>
      <c r="I38" s="529"/>
      <c r="J38" s="554"/>
      <c r="K38" s="458"/>
    </row>
    <row r="39" spans="1:11" ht="20.399999999999999">
      <c r="A39" s="450"/>
      <c r="B39" s="1667" t="s">
        <v>1125</v>
      </c>
      <c r="C39" s="1668"/>
      <c r="D39" s="1668"/>
      <c r="E39" s="1668"/>
      <c r="F39" s="1669"/>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70" t="s">
        <v>138</v>
      </c>
      <c r="C42" s="1670"/>
      <c r="D42" s="1670"/>
      <c r="E42" s="1670"/>
      <c r="F42" s="1670"/>
      <c r="G42" s="1670"/>
      <c r="H42" s="1670"/>
      <c r="I42" s="1670"/>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6.5716324444444458</v>
      </c>
      <c r="K44" s="458"/>
    </row>
    <row r="45" spans="1:11">
      <c r="A45" s="450"/>
      <c r="B45" s="553"/>
      <c r="C45" s="526"/>
      <c r="D45" s="526"/>
      <c r="E45" s="554"/>
      <c r="F45" s="555"/>
      <c r="G45" s="506"/>
      <c r="H45" s="506"/>
      <c r="I45" s="529"/>
      <c r="J45" s="576"/>
      <c r="K45" s="458"/>
    </row>
    <row r="46" spans="1:11" ht="20.399999999999999">
      <c r="A46" s="450"/>
      <c r="B46" s="1667" t="s">
        <v>1128</v>
      </c>
      <c r="C46" s="1668"/>
      <c r="D46" s="1668"/>
      <c r="E46" s="1668"/>
      <c r="F46" s="1669"/>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t="s">
        <v>1119</v>
      </c>
      <c r="F55" s="489">
        <v>0</v>
      </c>
      <c r="G55" s="489">
        <v>0</v>
      </c>
      <c r="H55" s="489">
        <v>0</v>
      </c>
      <c r="I55" s="562">
        <v>0</v>
      </c>
      <c r="J55" s="492">
        <f>I55*H55*G55*F55</f>
        <v>0</v>
      </c>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45" t="s">
        <v>1142</v>
      </c>
      <c r="C61" s="1646"/>
      <c r="D61" s="1646"/>
      <c r="E61" s="1646"/>
      <c r="F61" s="1646"/>
      <c r="G61" s="1646"/>
      <c r="H61" s="1646"/>
      <c r="I61" s="1647"/>
      <c r="J61" s="573">
        <f>J59+J51+J44</f>
        <v>6.5716324444444458</v>
      </c>
      <c r="K61" s="458"/>
    </row>
    <row r="62" spans="1:11">
      <c r="A62" s="450"/>
      <c r="B62" s="523"/>
      <c r="C62" s="523"/>
      <c r="D62" s="523"/>
      <c r="E62" s="523"/>
      <c r="F62" s="523"/>
      <c r="G62" s="523"/>
      <c r="H62" s="523"/>
      <c r="I62" s="524"/>
      <c r="J62" s="523"/>
      <c r="K62" s="458"/>
    </row>
    <row r="63" spans="1:11">
      <c r="A63" s="450"/>
      <c r="B63" s="1645" t="s">
        <v>1143</v>
      </c>
      <c r="C63" s="1646"/>
      <c r="D63" s="1646"/>
      <c r="E63" s="1646"/>
      <c r="F63" s="1646"/>
      <c r="G63" s="1646"/>
      <c r="H63" s="1646"/>
      <c r="I63" s="1647"/>
      <c r="J63" s="501">
        <f>J61*0</f>
        <v>0</v>
      </c>
      <c r="K63" s="458"/>
    </row>
    <row r="64" spans="1:11">
      <c r="A64" s="450"/>
      <c r="B64" s="523"/>
      <c r="C64" s="523"/>
      <c r="D64" s="523"/>
      <c r="E64" s="523"/>
      <c r="F64" s="523"/>
      <c r="G64" s="523"/>
      <c r="H64" s="523"/>
      <c r="I64" s="524"/>
      <c r="J64" s="523"/>
      <c r="K64" s="458"/>
    </row>
    <row r="65" spans="1:11">
      <c r="A65" s="450"/>
      <c r="B65" s="1645" t="s">
        <v>1144</v>
      </c>
      <c r="C65" s="1646"/>
      <c r="D65" s="1646"/>
      <c r="E65" s="1646"/>
      <c r="F65" s="1646"/>
      <c r="G65" s="1646"/>
      <c r="H65" s="1646"/>
      <c r="I65" s="1647"/>
      <c r="J65" s="573">
        <f>J61+J63</f>
        <v>6.5716324444444458</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48" t="s">
        <v>1145</v>
      </c>
      <c r="H71" s="1649"/>
      <c r="I71" s="1649"/>
      <c r="J71" s="1650"/>
      <c r="K71" s="458"/>
    </row>
    <row r="72" spans="1:11">
      <c r="A72" s="450"/>
      <c r="B72" s="604"/>
      <c r="C72" s="605"/>
      <c r="D72" s="605"/>
      <c r="E72" s="605"/>
      <c r="F72" s="606"/>
      <c r="G72" s="607"/>
      <c r="H72" s="1651"/>
      <c r="I72" s="1652"/>
      <c r="J72" s="1653"/>
      <c r="K72" s="458"/>
    </row>
    <row r="73" spans="1:11" ht="15" thickBot="1">
      <c r="A73" s="608"/>
      <c r="B73" s="609"/>
      <c r="C73" s="609"/>
      <c r="D73" s="609"/>
      <c r="E73" s="609"/>
      <c r="F73" s="609"/>
      <c r="G73" s="609"/>
      <c r="H73" s="609"/>
      <c r="I73" s="609"/>
      <c r="J73" s="609"/>
      <c r="K73" s="610"/>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46A3-8454-4CCB-8982-3336AB8F3A59}">
  <sheetPr codeName="Planilha40">
    <tabColor rgb="FFFFFF66"/>
  </sheetPr>
  <dimension ref="A1:K73"/>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1752</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1741</v>
      </c>
      <c r="C9" s="479"/>
      <c r="D9" s="480"/>
      <c r="E9" s="481">
        <v>1</v>
      </c>
      <c r="F9" s="481">
        <v>1</v>
      </c>
      <c r="G9" s="482">
        <f>1-F9</f>
        <v>0</v>
      </c>
      <c r="H9" s="483">
        <f>VLOOKUP(B9,EQUIPAMENTOS!$A:$J,10,FALSE)</f>
        <v>150</v>
      </c>
      <c r="I9" s="484">
        <f>H9</f>
        <v>150</v>
      </c>
      <c r="J9" s="485">
        <f t="shared" ref="J9:J15" si="0">H9*F9*E9+I9*G9*E9</f>
        <v>150</v>
      </c>
      <c r="K9" s="458"/>
    </row>
    <row r="10" spans="1:11">
      <c r="A10" s="450"/>
      <c r="B10" s="486" t="s">
        <v>1753</v>
      </c>
      <c r="C10" s="487"/>
      <c r="D10" s="488"/>
      <c r="E10" s="489">
        <v>2</v>
      </c>
      <c r="F10" s="489">
        <v>1</v>
      </c>
      <c r="G10" s="489">
        <f>1-F10</f>
        <v>0</v>
      </c>
      <c r="H10" s="490">
        <f>VLOOKUP(B10,EQUIPAMENTOS!$A:$J,10,FALSE)</f>
        <v>120</v>
      </c>
      <c r="I10" s="491">
        <f>H10</f>
        <v>120</v>
      </c>
      <c r="J10" s="492">
        <f t="shared" si="0"/>
        <v>240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390</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1754</v>
      </c>
      <c r="C20" s="518"/>
      <c r="D20" s="459"/>
      <c r="E20" s="487"/>
      <c r="F20" s="488"/>
      <c r="G20" s="519"/>
      <c r="H20" s="520">
        <v>1</v>
      </c>
      <c r="I20" s="521">
        <f>VLOOKUP(B20,'MÃO DE OBRA'!$A:$E,5,FALSE)/220</f>
        <v>19.055000000000003</v>
      </c>
      <c r="J20" s="492">
        <f>H20*I20</f>
        <v>19.055000000000003</v>
      </c>
      <c r="K20" s="458"/>
    </row>
    <row r="21" spans="1:11">
      <c r="A21" s="450"/>
      <c r="B21" s="517" t="s">
        <v>1742</v>
      </c>
      <c r="C21" s="518"/>
      <c r="D21" s="459"/>
      <c r="E21" s="487"/>
      <c r="F21" s="488"/>
      <c r="G21" s="519"/>
      <c r="H21" s="520">
        <f>E10</f>
        <v>2</v>
      </c>
      <c r="I21" s="521">
        <f>VLOOKUP(B21,'MÃO DE OBRA'!$A:$E,5,FALSE)/220</f>
        <v>23.69</v>
      </c>
      <c r="J21" s="492">
        <f>H21*I21</f>
        <v>47.38</v>
      </c>
      <c r="K21" s="458"/>
    </row>
    <row r="22" spans="1:11">
      <c r="A22" s="450"/>
      <c r="B22" s="517" t="s">
        <v>626</v>
      </c>
      <c r="C22" s="518"/>
      <c r="D22" s="459"/>
      <c r="E22" s="487"/>
      <c r="F22" s="488"/>
      <c r="G22" s="519"/>
      <c r="H22" s="520">
        <v>1</v>
      </c>
      <c r="I22" s="521">
        <f>VLOOKUP(B22,'MÃO DE OBRA'!$A:$E,5,FALSE)/220</f>
        <v>15.730909090909092</v>
      </c>
      <c r="J22" s="492">
        <f>H22*I22</f>
        <v>15.730909090909092</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82.165909090909096</v>
      </c>
      <c r="K26" s="458"/>
    </row>
    <row r="27" spans="1:11">
      <c r="A27" s="450"/>
      <c r="B27" s="523"/>
      <c r="C27" s="523"/>
      <c r="D27" s="523"/>
      <c r="E27" s="523"/>
      <c r="F27" s="523"/>
      <c r="G27" s="523"/>
      <c r="H27" s="523"/>
      <c r="I27" s="524"/>
      <c r="J27" s="523"/>
      <c r="K27" s="458"/>
    </row>
    <row r="28" spans="1:11">
      <c r="A28" s="450"/>
      <c r="B28" s="525" t="s">
        <v>1123</v>
      </c>
      <c r="C28" s="526"/>
      <c r="D28" s="523"/>
      <c r="E28" s="527">
        <v>100</v>
      </c>
      <c r="F28" s="528" t="s">
        <v>166</v>
      </c>
      <c r="G28" s="506"/>
      <c r="H28" s="506"/>
      <c r="I28" s="529" t="s">
        <v>1124</v>
      </c>
      <c r="J28" s="501">
        <f>J16+J26</f>
        <v>472.16590909090911</v>
      </c>
      <c r="K28" s="458"/>
    </row>
    <row r="29" spans="1:11">
      <c r="A29" s="450"/>
      <c r="B29" s="530"/>
      <c r="C29" s="523"/>
      <c r="D29" s="523"/>
      <c r="E29" s="531"/>
      <c r="F29" s="532"/>
      <c r="G29" s="532"/>
      <c r="H29" s="532"/>
      <c r="I29" s="524"/>
      <c r="J29" s="523"/>
      <c r="K29" s="458"/>
    </row>
    <row r="30" spans="1:11" ht="20.399999999999999">
      <c r="A30" s="450"/>
      <c r="B30" s="1667" t="s">
        <v>481</v>
      </c>
      <c r="C30" s="1668"/>
      <c r="D30" s="1668"/>
      <c r="E30" s="1669"/>
      <c r="F30" s="533" t="s">
        <v>873</v>
      </c>
      <c r="G30" s="534" t="s">
        <v>493</v>
      </c>
      <c r="H30" s="507" t="s">
        <v>1115</v>
      </c>
      <c r="I30" s="535" t="s">
        <v>480</v>
      </c>
      <c r="J30" s="536" t="s">
        <v>482</v>
      </c>
      <c r="K30" s="458"/>
    </row>
    <row r="31" spans="1:11">
      <c r="A31" s="450"/>
      <c r="B31" s="537" t="str">
        <f>B9</f>
        <v>Pá Carregadeira</v>
      </c>
      <c r="C31" s="538"/>
      <c r="D31" s="538"/>
      <c r="E31" s="539"/>
      <c r="F31" s="540" t="str">
        <f>VLOOKUP(B31,EQUIPAMENTOS!$A:$N,12,FALSE)</f>
        <v>Diesel S10</v>
      </c>
      <c r="G31" s="541" t="s">
        <v>1047</v>
      </c>
      <c r="H31" s="547">
        <f>VLOOKUP(B31,EQUIPAMENTOS!$A:$N,13,FALSE)</f>
        <v>6.17</v>
      </c>
      <c r="I31" s="543">
        <f>VLOOKUP(B31,EQUIPAMENTOS!$A:$N,14,FALSE)</f>
        <v>16</v>
      </c>
      <c r="J31" s="485">
        <f>H31*I31*E9*F9</f>
        <v>98.72</v>
      </c>
      <c r="K31" s="458"/>
    </row>
    <row r="32" spans="1:11">
      <c r="A32" s="450"/>
      <c r="B32" s="537" t="str">
        <f>B10</f>
        <v>Caminhão Basculante 14 m³</v>
      </c>
      <c r="C32" s="518"/>
      <c r="D32" s="518"/>
      <c r="E32" s="487"/>
      <c r="F32" s="540" t="str">
        <f>VLOOKUP(B32,EQUIPAMENTOS!$A:$N,12,FALSE)</f>
        <v>Diesel S10</v>
      </c>
      <c r="G32" s="541" t="s">
        <v>1047</v>
      </c>
      <c r="H32" s="547">
        <f>VLOOKUP(B32,EQUIPAMENTOS!$A:$N,13,FALSE)</f>
        <v>6.17</v>
      </c>
      <c r="I32" s="543">
        <f>VLOOKUP(B32,EQUIPAMENTOS!$A:$N,14,FALSE)</f>
        <v>4</v>
      </c>
      <c r="J32" s="492">
        <f>H32*I32*E10*F10</f>
        <v>49.36</v>
      </c>
      <c r="K32" s="458"/>
    </row>
    <row r="33" spans="1:11">
      <c r="A33" s="450"/>
      <c r="B33" s="517"/>
      <c r="C33" s="518"/>
      <c r="D33" s="518"/>
      <c r="E33" s="487"/>
      <c r="F33" s="540"/>
      <c r="G33" s="546"/>
      <c r="H33" s="547"/>
      <c r="I33" s="543"/>
      <c r="J33" s="492">
        <f>H33*I33*E11</f>
        <v>0</v>
      </c>
      <c r="K33" s="458"/>
    </row>
    <row r="34" spans="1:11">
      <c r="A34" s="450"/>
      <c r="B34" s="517"/>
      <c r="C34" s="518"/>
      <c r="D34" s="518"/>
      <c r="E34" s="487"/>
      <c r="F34" s="540"/>
      <c r="G34" s="546"/>
      <c r="H34" s="547"/>
      <c r="I34" s="543"/>
      <c r="J34" s="492">
        <f>H34*I34*E12</f>
        <v>0</v>
      </c>
      <c r="K34" s="458"/>
    </row>
    <row r="35" spans="1:11">
      <c r="A35" s="450"/>
      <c r="B35" s="517"/>
      <c r="C35" s="518"/>
      <c r="D35" s="518"/>
      <c r="E35" s="487"/>
      <c r="F35" s="540"/>
      <c r="G35" s="546"/>
      <c r="H35" s="547"/>
      <c r="I35" s="543"/>
      <c r="J35" s="492">
        <f>H35*I35*E13</f>
        <v>0</v>
      </c>
      <c r="K35" s="458"/>
    </row>
    <row r="36" spans="1:11">
      <c r="A36" s="450"/>
      <c r="B36" s="517"/>
      <c r="C36" s="526"/>
      <c r="D36" s="526"/>
      <c r="E36" s="494"/>
      <c r="F36" s="540"/>
      <c r="G36" s="468"/>
      <c r="H36" s="547"/>
      <c r="I36" s="548"/>
      <c r="J36" s="549">
        <f>H36*I36*E14</f>
        <v>0</v>
      </c>
      <c r="K36" s="458"/>
    </row>
    <row r="37" spans="1:11">
      <c r="A37" s="450"/>
      <c r="B37" s="550" t="s">
        <v>1119</v>
      </c>
      <c r="C37" s="526"/>
      <c r="D37" s="526"/>
      <c r="E37" s="526"/>
      <c r="F37" s="523"/>
      <c r="G37" s="526"/>
      <c r="H37" s="551"/>
      <c r="I37" s="552" t="s">
        <v>138</v>
      </c>
      <c r="J37" s="501">
        <f>SUM(J31:J36)</f>
        <v>148.07999999999998</v>
      </c>
      <c r="K37" s="458"/>
    </row>
    <row r="38" spans="1:11">
      <c r="A38" s="450"/>
      <c r="B38" s="553"/>
      <c r="C38" s="526"/>
      <c r="D38" s="526"/>
      <c r="E38" s="554"/>
      <c r="F38" s="555"/>
      <c r="G38" s="506"/>
      <c r="H38" s="506"/>
      <c r="I38" s="529"/>
      <c r="J38" s="554"/>
      <c r="K38" s="458"/>
    </row>
    <row r="39" spans="1:11" ht="20.399999999999999">
      <c r="A39" s="450"/>
      <c r="B39" s="1667" t="s">
        <v>1125</v>
      </c>
      <c r="C39" s="1668"/>
      <c r="D39" s="1668"/>
      <c r="E39" s="1668"/>
      <c r="F39" s="1669"/>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70" t="s">
        <v>138</v>
      </c>
      <c r="C42" s="1670"/>
      <c r="D42" s="1670"/>
      <c r="E42" s="1670"/>
      <c r="F42" s="1670"/>
      <c r="G42" s="1670"/>
      <c r="H42" s="1670"/>
      <c r="I42" s="1670"/>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6.2024590909090911</v>
      </c>
      <c r="K44" s="458"/>
    </row>
    <row r="45" spans="1:11">
      <c r="A45" s="450"/>
      <c r="B45" s="553"/>
      <c r="C45" s="526"/>
      <c r="D45" s="526"/>
      <c r="E45" s="554"/>
      <c r="F45" s="555"/>
      <c r="G45" s="506"/>
      <c r="H45" s="506"/>
      <c r="I45" s="529"/>
      <c r="J45" s="576"/>
      <c r="K45" s="458"/>
    </row>
    <row r="46" spans="1:11" ht="20.399999999999999">
      <c r="A46" s="450"/>
      <c r="B46" s="1667" t="s">
        <v>1128</v>
      </c>
      <c r="C46" s="1668"/>
      <c r="D46" s="1668"/>
      <c r="E46" s="1668"/>
      <c r="F46" s="1669"/>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c r="F55" s="489"/>
      <c r="G55" s="489"/>
      <c r="H55" s="489"/>
      <c r="I55" s="562"/>
      <c r="J55" s="492"/>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45" t="s">
        <v>1142</v>
      </c>
      <c r="C61" s="1646"/>
      <c r="D61" s="1646"/>
      <c r="E61" s="1646"/>
      <c r="F61" s="1646"/>
      <c r="G61" s="1646"/>
      <c r="H61" s="1646"/>
      <c r="I61" s="1647"/>
      <c r="J61" s="573">
        <f>J59+J51+J44</f>
        <v>6.2024590909090911</v>
      </c>
      <c r="K61" s="458"/>
    </row>
    <row r="62" spans="1:11">
      <c r="A62" s="450"/>
      <c r="B62" s="523"/>
      <c r="C62" s="523"/>
      <c r="D62" s="523"/>
      <c r="E62" s="523"/>
      <c r="F62" s="523"/>
      <c r="G62" s="523"/>
      <c r="H62" s="523"/>
      <c r="I62" s="524"/>
      <c r="J62" s="523"/>
      <c r="K62" s="458"/>
    </row>
    <row r="63" spans="1:11">
      <c r="A63" s="450"/>
      <c r="B63" s="1645" t="s">
        <v>1143</v>
      </c>
      <c r="C63" s="1646"/>
      <c r="D63" s="1646"/>
      <c r="E63" s="1646"/>
      <c r="F63" s="1646"/>
      <c r="G63" s="1646"/>
      <c r="H63" s="1646"/>
      <c r="I63" s="1647"/>
      <c r="J63" s="501">
        <f>J61*0</f>
        <v>0</v>
      </c>
      <c r="K63" s="458"/>
    </row>
    <row r="64" spans="1:11">
      <c r="A64" s="450"/>
      <c r="B64" s="523"/>
      <c r="C64" s="523"/>
      <c r="D64" s="523"/>
      <c r="E64" s="523"/>
      <c r="F64" s="523"/>
      <c r="G64" s="523"/>
      <c r="H64" s="523"/>
      <c r="I64" s="524"/>
      <c r="J64" s="523"/>
      <c r="K64" s="458"/>
    </row>
    <row r="65" spans="1:11">
      <c r="A65" s="450"/>
      <c r="B65" s="1645" t="s">
        <v>1144</v>
      </c>
      <c r="C65" s="1646"/>
      <c r="D65" s="1646"/>
      <c r="E65" s="1646"/>
      <c r="F65" s="1646"/>
      <c r="G65" s="1646"/>
      <c r="H65" s="1646"/>
      <c r="I65" s="1647"/>
      <c r="J65" s="573">
        <f>J61+J63</f>
        <v>6.2024590909090911</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48" t="s">
        <v>1145</v>
      </c>
      <c r="H71" s="1649"/>
      <c r="I71" s="1649"/>
      <c r="J71" s="1650"/>
      <c r="K71" s="458"/>
    </row>
    <row r="72" spans="1:11">
      <c r="A72" s="450"/>
      <c r="B72" s="604"/>
      <c r="C72" s="605"/>
      <c r="D72" s="605"/>
      <c r="E72" s="605"/>
      <c r="F72" s="606"/>
      <c r="G72" s="607"/>
      <c r="H72" s="1651"/>
      <c r="I72" s="1652"/>
      <c r="J72" s="1653"/>
      <c r="K72" s="458"/>
    </row>
    <row r="73" spans="1:11" ht="15" thickBot="1">
      <c r="A73" s="608"/>
      <c r="B73" s="609"/>
      <c r="C73" s="609"/>
      <c r="D73" s="609"/>
      <c r="E73" s="609"/>
      <c r="F73" s="609"/>
      <c r="G73" s="609"/>
      <c r="H73" s="609"/>
      <c r="I73" s="609"/>
      <c r="J73" s="609"/>
      <c r="K73" s="610"/>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5457A-04C9-4391-8659-C0783ED96CC9}">
  <sheetPr codeName="Planilha42">
    <tabColor rgb="FFFFFF66"/>
  </sheetPr>
  <dimension ref="A1:K73"/>
  <sheetViews>
    <sheetView view="pageBreakPreview" topLeftCell="A4"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1755</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834</v>
      </c>
      <c r="C9" s="479"/>
      <c r="D9" s="480"/>
      <c r="E9" s="481">
        <v>1</v>
      </c>
      <c r="F9" s="481">
        <v>1</v>
      </c>
      <c r="G9" s="482">
        <f>1-F9</f>
        <v>0</v>
      </c>
      <c r="H9" s="483">
        <f>VLOOKUP(B9,EQUIPAMENTOS!$A:$J,10,FALSE)</f>
        <v>100</v>
      </c>
      <c r="I9" s="484">
        <f>H9</f>
        <v>100</v>
      </c>
      <c r="J9" s="485">
        <f t="shared" ref="J9:J15" si="0">H9*F9*E9+I9*G9*E9</f>
        <v>100</v>
      </c>
      <c r="K9" s="458"/>
    </row>
    <row r="10" spans="1:11" hidden="1">
      <c r="A10" s="450"/>
      <c r="B10" s="486"/>
      <c r="C10" s="487"/>
      <c r="D10" s="488"/>
      <c r="E10" s="489"/>
      <c r="F10" s="489">
        <v>1</v>
      </c>
      <c r="G10" s="489">
        <f>1-F10</f>
        <v>0</v>
      </c>
      <c r="H10" s="490"/>
      <c r="I10" s="491">
        <f>H10</f>
        <v>0</v>
      </c>
      <c r="J10" s="492">
        <f t="shared" si="0"/>
        <v>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100</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1756</v>
      </c>
      <c r="C20" s="518"/>
      <c r="D20" s="459"/>
      <c r="E20" s="487"/>
      <c r="F20" s="488"/>
      <c r="G20" s="519"/>
      <c r="H20" s="520">
        <v>1</v>
      </c>
      <c r="I20" s="521">
        <f>VLOOKUP(B20,'MÃO DE OBRA'!$A:$E,5,FALSE)/220</f>
        <v>28.35824090909091</v>
      </c>
      <c r="J20" s="492">
        <f>H20*I20</f>
        <v>28.35824090909091</v>
      </c>
      <c r="K20" s="458"/>
    </row>
    <row r="21" spans="1:11" hidden="1">
      <c r="A21" s="450"/>
      <c r="B21" s="517" t="s">
        <v>688</v>
      </c>
      <c r="C21" s="518"/>
      <c r="D21" s="459"/>
      <c r="E21" s="487"/>
      <c r="F21" s="488"/>
      <c r="G21" s="519"/>
      <c r="H21" s="520"/>
      <c r="I21" s="521">
        <f>VLOOKUP(B21,'MÃO DE OBRA'!$A:$E,5,FALSE)/220</f>
        <v>23.69</v>
      </c>
      <c r="J21" s="492">
        <f>H21*I21</f>
        <v>0</v>
      </c>
      <c r="K21" s="458"/>
    </row>
    <row r="22" spans="1:11">
      <c r="A22" s="450"/>
      <c r="B22" s="517" t="s">
        <v>626</v>
      </c>
      <c r="C22" s="518"/>
      <c r="D22" s="459"/>
      <c r="E22" s="487"/>
      <c r="F22" s="488"/>
      <c r="G22" s="519"/>
      <c r="H22" s="520"/>
      <c r="I22" s="521">
        <f>VLOOKUP(B22,'MÃO DE OBRA'!$A:$E,5,FALSE)/220</f>
        <v>15.730909090909092</v>
      </c>
      <c r="J22" s="492">
        <f>H22*I22</f>
        <v>0</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28.35824090909091</v>
      </c>
      <c r="K26" s="458"/>
    </row>
    <row r="27" spans="1:11">
      <c r="A27" s="450"/>
      <c r="B27" s="523"/>
      <c r="C27" s="523"/>
      <c r="D27" s="523"/>
      <c r="E27" s="523"/>
      <c r="F27" s="523"/>
      <c r="G27" s="523"/>
      <c r="H27" s="523"/>
      <c r="I27" s="524"/>
      <c r="J27" s="523"/>
      <c r="K27" s="458"/>
    </row>
    <row r="28" spans="1:11">
      <c r="A28" s="450"/>
      <c r="B28" s="525" t="s">
        <v>1123</v>
      </c>
      <c r="C28" s="526"/>
      <c r="D28" s="523"/>
      <c r="E28" s="527">
        <v>30</v>
      </c>
      <c r="F28" s="528" t="s">
        <v>166</v>
      </c>
      <c r="G28" s="506"/>
      <c r="H28" s="506"/>
      <c r="I28" s="529" t="s">
        <v>1124</v>
      </c>
      <c r="J28" s="501">
        <f>J16+J26</f>
        <v>128.35824090909091</v>
      </c>
      <c r="K28" s="458"/>
    </row>
    <row r="29" spans="1:11">
      <c r="A29" s="450"/>
      <c r="B29" s="530"/>
      <c r="C29" s="523"/>
      <c r="D29" s="523"/>
      <c r="E29" s="531"/>
      <c r="F29" s="532"/>
      <c r="G29" s="532"/>
      <c r="H29" s="532"/>
      <c r="I29" s="524"/>
      <c r="J29" s="523"/>
      <c r="K29" s="458"/>
    </row>
    <row r="30" spans="1:11" ht="20.399999999999999">
      <c r="A30" s="450"/>
      <c r="B30" s="1667" t="s">
        <v>481</v>
      </c>
      <c r="C30" s="1668"/>
      <c r="D30" s="1668"/>
      <c r="E30" s="1669"/>
      <c r="F30" s="533" t="s">
        <v>873</v>
      </c>
      <c r="G30" s="534" t="s">
        <v>493</v>
      </c>
      <c r="H30" s="507" t="s">
        <v>1115</v>
      </c>
      <c r="I30" s="535" t="s">
        <v>480</v>
      </c>
      <c r="J30" s="536" t="s">
        <v>482</v>
      </c>
      <c r="K30" s="458"/>
    </row>
    <row r="31" spans="1:11">
      <c r="A31" s="450"/>
      <c r="B31" s="537" t="str">
        <f>B9</f>
        <v>Retroescavadeira</v>
      </c>
      <c r="C31" s="538"/>
      <c r="D31" s="538"/>
      <c r="E31" s="539"/>
      <c r="F31" s="540" t="str">
        <f>VLOOKUP(B31,EQUIPAMENTOS!$A:$N,12,FALSE)</f>
        <v>Diesel S10</v>
      </c>
      <c r="G31" s="541" t="s">
        <v>1047</v>
      </c>
      <c r="H31" s="547">
        <f>VLOOKUP(B31,EQUIPAMENTOS!$A:$N,13,FALSE)</f>
        <v>6.17</v>
      </c>
      <c r="I31" s="543">
        <f>VLOOKUP(B31,EQUIPAMENTOS!$A:$N,14,FALSE)</f>
        <v>16</v>
      </c>
      <c r="J31" s="485">
        <f>H31*I31*E9*F9</f>
        <v>98.72</v>
      </c>
      <c r="K31" s="458"/>
    </row>
    <row r="32" spans="1:11">
      <c r="A32" s="450"/>
      <c r="B32" s="537"/>
      <c r="C32" s="518"/>
      <c r="D32" s="518"/>
      <c r="E32" s="487"/>
      <c r="F32" s="540"/>
      <c r="G32" s="541" t="s">
        <v>1047</v>
      </c>
      <c r="H32" s="542"/>
      <c r="I32" s="543"/>
      <c r="J32" s="492">
        <f>H32*I32*E10*F10</f>
        <v>0</v>
      </c>
      <c r="K32" s="458"/>
    </row>
    <row r="33" spans="1:11">
      <c r="A33" s="450"/>
      <c r="B33" s="517"/>
      <c r="C33" s="518"/>
      <c r="D33" s="518"/>
      <c r="E33" s="487"/>
      <c r="F33" s="545"/>
      <c r="G33" s="546"/>
      <c r="H33" s="547"/>
      <c r="I33" s="543"/>
      <c r="J33" s="492">
        <f>H33*I33*E11</f>
        <v>0</v>
      </c>
      <c r="K33" s="458"/>
    </row>
    <row r="34" spans="1:11">
      <c r="A34" s="450"/>
      <c r="B34" s="517"/>
      <c r="C34" s="518"/>
      <c r="D34" s="518"/>
      <c r="E34" s="487"/>
      <c r="F34" s="545"/>
      <c r="G34" s="546"/>
      <c r="H34" s="547"/>
      <c r="I34" s="543"/>
      <c r="J34" s="492">
        <f>H34*I34*E12</f>
        <v>0</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SUM(J31:J36)</f>
        <v>98.72</v>
      </c>
      <c r="K37" s="458"/>
    </row>
    <row r="38" spans="1:11">
      <c r="A38" s="450"/>
      <c r="B38" s="553"/>
      <c r="C38" s="526"/>
      <c r="D38" s="526"/>
      <c r="E38" s="554"/>
      <c r="F38" s="555"/>
      <c r="G38" s="506"/>
      <c r="H38" s="506"/>
      <c r="I38" s="529"/>
      <c r="J38" s="554"/>
      <c r="K38" s="458"/>
    </row>
    <row r="39" spans="1:11" ht="20.399999999999999">
      <c r="A39" s="450"/>
      <c r="B39" s="1667" t="s">
        <v>1125</v>
      </c>
      <c r="C39" s="1668"/>
      <c r="D39" s="1668"/>
      <c r="E39" s="1668"/>
      <c r="F39" s="1669"/>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70" t="s">
        <v>138</v>
      </c>
      <c r="C42" s="1670"/>
      <c r="D42" s="1670"/>
      <c r="E42" s="1670"/>
      <c r="F42" s="1670"/>
      <c r="G42" s="1670"/>
      <c r="H42" s="1670"/>
      <c r="I42" s="1670"/>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7.5692746969696971</v>
      </c>
      <c r="K44" s="458"/>
    </row>
    <row r="45" spans="1:11">
      <c r="A45" s="450"/>
      <c r="B45" s="553"/>
      <c r="C45" s="526"/>
      <c r="D45" s="526"/>
      <c r="E45" s="554"/>
      <c r="F45" s="555"/>
      <c r="G45" s="506"/>
      <c r="H45" s="506"/>
      <c r="I45" s="529"/>
      <c r="J45" s="576"/>
      <c r="K45" s="458"/>
    </row>
    <row r="46" spans="1:11" ht="20.399999999999999">
      <c r="A46" s="450"/>
      <c r="B46" s="1667" t="s">
        <v>1128</v>
      </c>
      <c r="C46" s="1668"/>
      <c r="D46" s="1668"/>
      <c r="E46" s="1668"/>
      <c r="F46" s="1669"/>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t="s">
        <v>1119</v>
      </c>
      <c r="F55" s="489">
        <v>0</v>
      </c>
      <c r="G55" s="489">
        <v>0</v>
      </c>
      <c r="H55" s="489">
        <v>0</v>
      </c>
      <c r="I55" s="562">
        <v>0</v>
      </c>
      <c r="J55" s="492">
        <f>I55*H55*G55*F55</f>
        <v>0</v>
      </c>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45" t="s">
        <v>1142</v>
      </c>
      <c r="C61" s="1646"/>
      <c r="D61" s="1646"/>
      <c r="E61" s="1646"/>
      <c r="F61" s="1646"/>
      <c r="G61" s="1646"/>
      <c r="H61" s="1646"/>
      <c r="I61" s="1647"/>
      <c r="J61" s="573">
        <f>J59+J51+J44</f>
        <v>7.5692746969696971</v>
      </c>
      <c r="K61" s="458"/>
    </row>
    <row r="62" spans="1:11">
      <c r="A62" s="450"/>
      <c r="B62" s="523"/>
      <c r="C62" s="523"/>
      <c r="D62" s="523"/>
      <c r="E62" s="523"/>
      <c r="F62" s="523"/>
      <c r="G62" s="523"/>
      <c r="H62" s="523"/>
      <c r="I62" s="524"/>
      <c r="J62" s="523"/>
      <c r="K62" s="458"/>
    </row>
    <row r="63" spans="1:11">
      <c r="A63" s="450"/>
      <c r="B63" s="1645" t="s">
        <v>1143</v>
      </c>
      <c r="C63" s="1646"/>
      <c r="D63" s="1646"/>
      <c r="E63" s="1646"/>
      <c r="F63" s="1646"/>
      <c r="G63" s="1646"/>
      <c r="H63" s="1646"/>
      <c r="I63" s="1647"/>
      <c r="J63" s="501">
        <f>J61*0</f>
        <v>0</v>
      </c>
      <c r="K63" s="458"/>
    </row>
    <row r="64" spans="1:11">
      <c r="A64" s="450"/>
      <c r="B64" s="523"/>
      <c r="C64" s="523"/>
      <c r="D64" s="523"/>
      <c r="E64" s="523"/>
      <c r="F64" s="523"/>
      <c r="G64" s="523"/>
      <c r="H64" s="523"/>
      <c r="I64" s="524"/>
      <c r="J64" s="523"/>
      <c r="K64" s="458"/>
    </row>
    <row r="65" spans="1:11">
      <c r="A65" s="450"/>
      <c r="B65" s="1645" t="s">
        <v>1144</v>
      </c>
      <c r="C65" s="1646"/>
      <c r="D65" s="1646"/>
      <c r="E65" s="1646"/>
      <c r="F65" s="1646"/>
      <c r="G65" s="1646"/>
      <c r="H65" s="1646"/>
      <c r="I65" s="1647"/>
      <c r="J65" s="573">
        <f>J61+J63</f>
        <v>7.5692746969696971</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48" t="s">
        <v>1145</v>
      </c>
      <c r="H71" s="1649"/>
      <c r="I71" s="1649"/>
      <c r="J71" s="1650"/>
      <c r="K71" s="458"/>
    </row>
    <row r="72" spans="1:11">
      <c r="A72" s="450"/>
      <c r="B72" s="604"/>
      <c r="C72" s="605"/>
      <c r="D72" s="605"/>
      <c r="E72" s="605"/>
      <c r="F72" s="606"/>
      <c r="G72" s="607"/>
      <c r="H72" s="1651"/>
      <c r="I72" s="1652"/>
      <c r="J72" s="1653"/>
      <c r="K72" s="458"/>
    </row>
    <row r="73" spans="1:11" ht="15" thickBot="1">
      <c r="A73" s="608"/>
      <c r="B73" s="609"/>
      <c r="C73" s="609"/>
      <c r="D73" s="609"/>
      <c r="E73" s="609"/>
      <c r="F73" s="609"/>
      <c r="G73" s="609"/>
      <c r="H73" s="609"/>
      <c r="I73" s="609"/>
      <c r="J73" s="609"/>
      <c r="K73" s="610"/>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31F1-E8A6-4F4B-85B8-634E0DF17749}">
  <sheetPr codeName="Planilha43">
    <tabColor rgb="FFFFFF66"/>
  </sheetPr>
  <dimension ref="A1:K73"/>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1757</v>
      </c>
      <c r="E5" s="466"/>
      <c r="F5" s="466"/>
      <c r="G5" s="466"/>
      <c r="H5" s="466"/>
      <c r="I5" s="467"/>
      <c r="J5" s="468" t="str">
        <f>F28</f>
        <v>m³</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1741</v>
      </c>
      <c r="C9" s="479"/>
      <c r="D9" s="480"/>
      <c r="E9" s="481">
        <v>1</v>
      </c>
      <c r="F9" s="481">
        <v>1</v>
      </c>
      <c r="G9" s="482">
        <f>1-F9</f>
        <v>0</v>
      </c>
      <c r="H9" s="483">
        <f>VLOOKUP(B9,EQUIPAMENTOS!$A:$J,10,FALSE)</f>
        <v>150</v>
      </c>
      <c r="I9" s="484">
        <f>H9</f>
        <v>150</v>
      </c>
      <c r="J9" s="485">
        <f t="shared" ref="J9:J15" si="0">H9*F9*E9+I9*G9*E9</f>
        <v>150</v>
      </c>
      <c r="K9" s="458"/>
    </row>
    <row r="10" spans="1:11">
      <c r="A10" s="450"/>
      <c r="B10" s="486" t="s">
        <v>1753</v>
      </c>
      <c r="C10" s="487"/>
      <c r="D10" s="488"/>
      <c r="E10" s="489">
        <v>2</v>
      </c>
      <c r="F10" s="489">
        <v>1</v>
      </c>
      <c r="G10" s="489">
        <f>1-F10</f>
        <v>0</v>
      </c>
      <c r="H10" s="490">
        <f>VLOOKUP(B10,EQUIPAMENTOS!$A:$J,10,FALSE)</f>
        <v>120</v>
      </c>
      <c r="I10" s="491">
        <f>H10</f>
        <v>120</v>
      </c>
      <c r="J10" s="492">
        <f t="shared" si="0"/>
        <v>240</v>
      </c>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390</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1754</v>
      </c>
      <c r="C20" s="518"/>
      <c r="D20" s="459"/>
      <c r="E20" s="487"/>
      <c r="F20" s="488"/>
      <c r="G20" s="519"/>
      <c r="H20" s="520">
        <v>1</v>
      </c>
      <c r="I20" s="521">
        <f>VLOOKUP(B20,'MÃO DE OBRA'!$A:$E,5,FALSE)/220</f>
        <v>19.055000000000003</v>
      </c>
      <c r="J20" s="492">
        <f>H20*I20</f>
        <v>19.055000000000003</v>
      </c>
      <c r="K20" s="458"/>
    </row>
    <row r="21" spans="1:11">
      <c r="A21" s="450"/>
      <c r="B21" s="517" t="s">
        <v>1742</v>
      </c>
      <c r="C21" s="518"/>
      <c r="D21" s="459"/>
      <c r="E21" s="487"/>
      <c r="F21" s="488"/>
      <c r="G21" s="519"/>
      <c r="H21" s="520">
        <f>E10</f>
        <v>2</v>
      </c>
      <c r="I21" s="521">
        <f>VLOOKUP(B21,'MÃO DE OBRA'!$A:$E,5,FALSE)/220</f>
        <v>23.69</v>
      </c>
      <c r="J21" s="492">
        <f>H21*I21</f>
        <v>47.38</v>
      </c>
      <c r="K21" s="458"/>
    </row>
    <row r="22" spans="1:11">
      <c r="A22" s="450"/>
      <c r="B22" s="517" t="s">
        <v>626</v>
      </c>
      <c r="C22" s="518"/>
      <c r="D22" s="459"/>
      <c r="E22" s="487"/>
      <c r="F22" s="488"/>
      <c r="G22" s="519"/>
      <c r="H22" s="520">
        <v>1</v>
      </c>
      <c r="I22" s="521">
        <f>VLOOKUP(B22,'MÃO DE OBRA'!$A:$E,5,FALSE)/220</f>
        <v>15.730909090909092</v>
      </c>
      <c r="J22" s="492">
        <f>H22*I22</f>
        <v>15.730909090909092</v>
      </c>
      <c r="K22" s="458"/>
    </row>
    <row r="23" spans="1:11" hidden="1">
      <c r="A23" s="450"/>
      <c r="B23" s="517" t="s">
        <v>773</v>
      </c>
      <c r="C23" s="518"/>
      <c r="D23" s="459"/>
      <c r="E23" s="487"/>
      <c r="F23" s="488"/>
      <c r="G23" s="519"/>
      <c r="H23" s="520"/>
      <c r="I23" s="521">
        <f>VLOOKUP(B23,'MÃO DE OBRA'!$A:$E,5,FALSE)/220</f>
        <v>19.663636363636364</v>
      </c>
      <c r="J23" s="492">
        <f>H23*I23</f>
        <v>0</v>
      </c>
      <c r="K23" s="458"/>
    </row>
    <row r="24" spans="1:11">
      <c r="A24" s="450"/>
      <c r="B24" s="517"/>
      <c r="C24" s="518"/>
      <c r="D24" s="459"/>
      <c r="E24" s="487"/>
      <c r="F24" s="488"/>
      <c r="G24" s="519"/>
      <c r="H24" s="520"/>
      <c r="I24" s="491"/>
      <c r="J24" s="492"/>
      <c r="K24" s="458"/>
    </row>
    <row r="25" spans="1:11">
      <c r="A25" s="450"/>
      <c r="B25" s="517"/>
      <c r="C25" s="518"/>
      <c r="D25" s="459"/>
      <c r="E25" s="487"/>
      <c r="F25" s="488"/>
      <c r="G25" s="519"/>
      <c r="H25" s="520"/>
      <c r="I25" s="491"/>
      <c r="J25" s="492">
        <f>H25*I25</f>
        <v>0</v>
      </c>
      <c r="K25" s="458"/>
    </row>
    <row r="26" spans="1:11">
      <c r="A26" s="450"/>
      <c r="B26" s="499" t="s">
        <v>1119</v>
      </c>
      <c r="C26" s="502"/>
      <c r="D26" s="502"/>
      <c r="E26" s="502"/>
      <c r="F26" s="502"/>
      <c r="G26" s="502"/>
      <c r="H26" s="502"/>
      <c r="I26" s="522" t="s">
        <v>138</v>
      </c>
      <c r="J26" s="501">
        <f>SUM(J19:J25)</f>
        <v>82.165909090909096</v>
      </c>
      <c r="K26" s="458"/>
    </row>
    <row r="27" spans="1:11">
      <c r="A27" s="450"/>
      <c r="B27" s="523"/>
      <c r="C27" s="523"/>
      <c r="D27" s="523"/>
      <c r="E27" s="523"/>
      <c r="F27" s="523"/>
      <c r="G27" s="523"/>
      <c r="H27" s="523"/>
      <c r="I27" s="524"/>
      <c r="J27" s="523"/>
      <c r="K27" s="458"/>
    </row>
    <row r="28" spans="1:11">
      <c r="A28" s="450"/>
      <c r="B28" s="525" t="s">
        <v>1123</v>
      </c>
      <c r="C28" s="526"/>
      <c r="D28" s="523"/>
      <c r="E28" s="527">
        <v>120</v>
      </c>
      <c r="F28" s="528" t="s">
        <v>166</v>
      </c>
      <c r="G28" s="506"/>
      <c r="H28" s="506"/>
      <c r="I28" s="529" t="s">
        <v>1124</v>
      </c>
      <c r="J28" s="501">
        <f>J16+J26</f>
        <v>472.16590909090911</v>
      </c>
      <c r="K28" s="458"/>
    </row>
    <row r="29" spans="1:11">
      <c r="A29" s="450"/>
      <c r="B29" s="530"/>
      <c r="C29" s="523"/>
      <c r="D29" s="523"/>
      <c r="E29" s="531"/>
      <c r="F29" s="532"/>
      <c r="G29" s="532"/>
      <c r="H29" s="532"/>
      <c r="I29" s="524"/>
      <c r="J29" s="523"/>
      <c r="K29" s="458"/>
    </row>
    <row r="30" spans="1:11" ht="20.399999999999999">
      <c r="A30" s="450"/>
      <c r="B30" s="1667" t="s">
        <v>481</v>
      </c>
      <c r="C30" s="1668"/>
      <c r="D30" s="1668"/>
      <c r="E30" s="1669"/>
      <c r="F30" s="533" t="s">
        <v>873</v>
      </c>
      <c r="G30" s="534" t="s">
        <v>493</v>
      </c>
      <c r="H30" s="507" t="s">
        <v>1115</v>
      </c>
      <c r="I30" s="535" t="s">
        <v>480</v>
      </c>
      <c r="J30" s="536" t="s">
        <v>482</v>
      </c>
      <c r="K30" s="458"/>
    </row>
    <row r="31" spans="1:11">
      <c r="A31" s="450"/>
      <c r="B31" s="537" t="str">
        <f>B9</f>
        <v>Pá Carregadeira</v>
      </c>
      <c r="C31" s="538"/>
      <c r="D31" s="538"/>
      <c r="E31" s="539"/>
      <c r="F31" s="540" t="str">
        <f>VLOOKUP(B31,EQUIPAMENTOS!$A:$N,12,FALSE)</f>
        <v>Diesel S10</v>
      </c>
      <c r="G31" s="541" t="s">
        <v>1047</v>
      </c>
      <c r="H31" s="547">
        <f>VLOOKUP(B31,EQUIPAMENTOS!$A:$N,13,FALSE)</f>
        <v>6.17</v>
      </c>
      <c r="I31" s="543">
        <f>VLOOKUP(B31,EQUIPAMENTOS!$A:$N,14,FALSE)</f>
        <v>16</v>
      </c>
      <c r="J31" s="485">
        <f>H31*I31*E9*F9</f>
        <v>98.72</v>
      </c>
      <c r="K31" s="458"/>
    </row>
    <row r="32" spans="1:11">
      <c r="A32" s="450"/>
      <c r="B32" s="537" t="str">
        <f>B10</f>
        <v>Caminhão Basculante 14 m³</v>
      </c>
      <c r="C32" s="518"/>
      <c r="D32" s="518"/>
      <c r="E32" s="487"/>
      <c r="F32" s="540" t="str">
        <f>VLOOKUP(B32,EQUIPAMENTOS!$A:$N,12,FALSE)</f>
        <v>Diesel S10</v>
      </c>
      <c r="G32" s="541" t="s">
        <v>1047</v>
      </c>
      <c r="H32" s="547">
        <f>VLOOKUP(B32,EQUIPAMENTOS!$A:$N,13,FALSE)</f>
        <v>6.17</v>
      </c>
      <c r="I32" s="543">
        <f>VLOOKUP(B32,EQUIPAMENTOS!$A:$N,14,FALSE)</f>
        <v>4</v>
      </c>
      <c r="J32" s="492">
        <f>H32*I32*E10*F10</f>
        <v>49.36</v>
      </c>
      <c r="K32" s="458"/>
    </row>
    <row r="33" spans="1:11">
      <c r="A33" s="450"/>
      <c r="B33" s="517"/>
      <c r="C33" s="518"/>
      <c r="D33" s="518"/>
      <c r="E33" s="487"/>
      <c r="F33" s="545"/>
      <c r="G33" s="546"/>
      <c r="H33" s="547"/>
      <c r="I33" s="543"/>
      <c r="J33" s="492">
        <f>H33*I33*E11</f>
        <v>0</v>
      </c>
      <c r="K33" s="458"/>
    </row>
    <row r="34" spans="1:11">
      <c r="A34" s="450"/>
      <c r="B34" s="517"/>
      <c r="C34" s="518"/>
      <c r="D34" s="518"/>
      <c r="E34" s="487"/>
      <c r="F34" s="545"/>
      <c r="G34" s="546"/>
      <c r="H34" s="547"/>
      <c r="I34" s="543"/>
      <c r="J34" s="492">
        <f>H34*I34*E12</f>
        <v>0</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SUM(J31:J36)</f>
        <v>148.07999999999998</v>
      </c>
      <c r="K37" s="458"/>
    </row>
    <row r="38" spans="1:11">
      <c r="A38" s="450"/>
      <c r="B38" s="553"/>
      <c r="C38" s="526"/>
      <c r="D38" s="526"/>
      <c r="E38" s="554"/>
      <c r="F38" s="555"/>
      <c r="G38" s="506"/>
      <c r="H38" s="506"/>
      <c r="I38" s="529"/>
      <c r="J38" s="554"/>
      <c r="K38" s="458"/>
    </row>
    <row r="39" spans="1:11" ht="20.399999999999999">
      <c r="A39" s="450"/>
      <c r="B39" s="1667" t="s">
        <v>1125</v>
      </c>
      <c r="C39" s="1668"/>
      <c r="D39" s="1668"/>
      <c r="E39" s="1668"/>
      <c r="F39" s="1669"/>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70" t="s">
        <v>138</v>
      </c>
      <c r="C42" s="1670"/>
      <c r="D42" s="1670"/>
      <c r="E42" s="1670"/>
      <c r="F42" s="1670"/>
      <c r="G42" s="1670"/>
      <c r="H42" s="1670"/>
      <c r="I42" s="1670"/>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(J28+J37+J42)/E28</f>
        <v>5.1687159090909089</v>
      </c>
      <c r="K44" s="458"/>
    </row>
    <row r="45" spans="1:11">
      <c r="A45" s="450"/>
      <c r="B45" s="553"/>
      <c r="C45" s="526"/>
      <c r="D45" s="526"/>
      <c r="E45" s="554"/>
      <c r="F45" s="555"/>
      <c r="G45" s="506"/>
      <c r="H45" s="506"/>
      <c r="I45" s="529"/>
      <c r="J45" s="576"/>
      <c r="K45" s="458"/>
    </row>
    <row r="46" spans="1:11" ht="20.399999999999999">
      <c r="A46" s="450"/>
      <c r="B46" s="1667" t="s">
        <v>1128</v>
      </c>
      <c r="C46" s="1668"/>
      <c r="D46" s="1668"/>
      <c r="E46" s="1668"/>
      <c r="F46" s="1669"/>
      <c r="G46" s="556" t="s">
        <v>494</v>
      </c>
      <c r="H46" s="506" t="s">
        <v>1126</v>
      </c>
      <c r="I46" s="557" t="s">
        <v>1115</v>
      </c>
      <c r="J46" s="509" t="s">
        <v>482</v>
      </c>
      <c r="K46" s="458"/>
    </row>
    <row r="47" spans="1:11">
      <c r="A47" s="450"/>
      <c r="B47" s="558"/>
      <c r="C47" s="559"/>
      <c r="D47" s="560"/>
      <c r="E47" s="560"/>
      <c r="F47" s="561"/>
      <c r="G47" s="489"/>
      <c r="H47" s="489"/>
      <c r="I47" s="562"/>
      <c r="J47" s="492">
        <f>G47*I47</f>
        <v>0</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0</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hidden="1">
      <c r="A54" s="450"/>
      <c r="B54" s="558"/>
      <c r="C54" s="559"/>
      <c r="D54" s="560"/>
      <c r="E54" s="561"/>
      <c r="F54" s="489"/>
      <c r="G54" s="489"/>
      <c r="H54" s="611"/>
      <c r="I54" s="562"/>
      <c r="J54" s="492"/>
      <c r="K54" s="458"/>
    </row>
    <row r="55" spans="1:11">
      <c r="A55" s="450"/>
      <c r="B55" s="563"/>
      <c r="C55" s="564"/>
      <c r="D55" s="565"/>
      <c r="E55" s="566"/>
      <c r="F55" s="489"/>
      <c r="G55" s="489"/>
      <c r="H55" s="489"/>
      <c r="I55" s="562"/>
      <c r="J55" s="492"/>
      <c r="K55" s="458"/>
    </row>
    <row r="56" spans="1:11">
      <c r="A56" s="450"/>
      <c r="B56" s="563"/>
      <c r="C56" s="564"/>
      <c r="D56" s="565"/>
      <c r="E56" s="566" t="s">
        <v>1119</v>
      </c>
      <c r="F56" s="489">
        <v>0</v>
      </c>
      <c r="G56" s="489">
        <v>0</v>
      </c>
      <c r="H56" s="489">
        <v>0</v>
      </c>
      <c r="I56" s="562">
        <v>0</v>
      </c>
      <c r="J56" s="492">
        <f>I56*H56*G56*F56</f>
        <v>0</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SUM(J54:J58)</f>
        <v>0</v>
      </c>
      <c r="K59" s="458"/>
    </row>
    <row r="60" spans="1:11">
      <c r="A60" s="450"/>
      <c r="B60" s="523"/>
      <c r="C60" s="523"/>
      <c r="D60" s="523"/>
      <c r="E60" s="523"/>
      <c r="F60" s="523"/>
      <c r="G60" s="523"/>
      <c r="H60" s="523"/>
      <c r="I60" s="524"/>
      <c r="J60" s="523"/>
      <c r="K60" s="458"/>
    </row>
    <row r="61" spans="1:11">
      <c r="A61" s="450"/>
      <c r="B61" s="1645" t="s">
        <v>1142</v>
      </c>
      <c r="C61" s="1646"/>
      <c r="D61" s="1646"/>
      <c r="E61" s="1646"/>
      <c r="F61" s="1646"/>
      <c r="G61" s="1646"/>
      <c r="H61" s="1646"/>
      <c r="I61" s="1647"/>
      <c r="J61" s="573">
        <f>J59+J51+J44</f>
        <v>5.1687159090909089</v>
      </c>
      <c r="K61" s="458"/>
    </row>
    <row r="62" spans="1:11">
      <c r="A62" s="450"/>
      <c r="B62" s="523"/>
      <c r="C62" s="523"/>
      <c r="D62" s="523"/>
      <c r="E62" s="523"/>
      <c r="F62" s="523"/>
      <c r="G62" s="523"/>
      <c r="H62" s="523"/>
      <c r="I62" s="524"/>
      <c r="J62" s="523"/>
      <c r="K62" s="458"/>
    </row>
    <row r="63" spans="1:11">
      <c r="A63" s="450"/>
      <c r="B63" s="1645" t="s">
        <v>1143</v>
      </c>
      <c r="C63" s="1646"/>
      <c r="D63" s="1646"/>
      <c r="E63" s="1646"/>
      <c r="F63" s="1646"/>
      <c r="G63" s="1646"/>
      <c r="H63" s="1646"/>
      <c r="I63" s="1647"/>
      <c r="J63" s="501">
        <f>J61*0</f>
        <v>0</v>
      </c>
      <c r="K63" s="458"/>
    </row>
    <row r="64" spans="1:11">
      <c r="A64" s="450"/>
      <c r="B64" s="523"/>
      <c r="C64" s="523"/>
      <c r="D64" s="523"/>
      <c r="E64" s="523"/>
      <c r="F64" s="523"/>
      <c r="G64" s="523"/>
      <c r="H64" s="523"/>
      <c r="I64" s="524"/>
      <c r="J64" s="523"/>
      <c r="K64" s="458"/>
    </row>
    <row r="65" spans="1:11">
      <c r="A65" s="450"/>
      <c r="B65" s="1645" t="s">
        <v>1144</v>
      </c>
      <c r="C65" s="1646"/>
      <c r="D65" s="1646"/>
      <c r="E65" s="1646"/>
      <c r="F65" s="1646"/>
      <c r="G65" s="1646"/>
      <c r="H65" s="1646"/>
      <c r="I65" s="1647"/>
      <c r="J65" s="573">
        <f>J61+J63</f>
        <v>5.1687159090909089</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48" t="s">
        <v>1145</v>
      </c>
      <c r="H71" s="1649"/>
      <c r="I71" s="1649"/>
      <c r="J71" s="1650"/>
      <c r="K71" s="458"/>
    </row>
    <row r="72" spans="1:11">
      <c r="A72" s="450"/>
      <c r="B72" s="604"/>
      <c r="C72" s="605"/>
      <c r="D72" s="605"/>
      <c r="E72" s="605"/>
      <c r="F72" s="606"/>
      <c r="G72" s="607"/>
      <c r="H72" s="1651"/>
      <c r="I72" s="1652"/>
      <c r="J72" s="1653"/>
      <c r="K72" s="458"/>
    </row>
    <row r="73" spans="1:11" ht="15" thickBot="1">
      <c r="A73" s="608"/>
      <c r="B73" s="609"/>
      <c r="C73" s="609"/>
      <c r="D73" s="609"/>
      <c r="E73" s="609"/>
      <c r="F73" s="609"/>
      <c r="G73" s="609"/>
      <c r="H73" s="609"/>
      <c r="I73" s="609"/>
      <c r="J73" s="609"/>
      <c r="K73" s="610"/>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93AB-A492-412F-B78E-922D28C0C549}">
  <sheetPr codeName="Planilha44">
    <tabColor rgb="FFFFFF66"/>
  </sheetPr>
  <dimension ref="A1:L391"/>
  <sheetViews>
    <sheetView view="pageBreakPreview" topLeftCell="A75" zoomScaleNormal="100" zoomScaleSheetLayoutView="100" workbookViewId="0">
      <selection activeCell="E92" sqref="E92"/>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ht="24" customHeight="1">
      <c r="A5" s="450"/>
      <c r="B5" s="463" t="s">
        <v>3</v>
      </c>
      <c r="C5" s="464">
        <f ca="1">PLANEJAMENTO!E4</f>
        <v>46141</v>
      </c>
      <c r="D5" s="1674" t="s">
        <v>1919</v>
      </c>
      <c r="E5" s="1675"/>
      <c r="F5" s="1675"/>
      <c r="G5" s="1675"/>
      <c r="H5" s="1675"/>
      <c r="I5" s="1676"/>
      <c r="J5" s="468" t="str">
        <f>F25</f>
        <v>m</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834</v>
      </c>
      <c r="C9" s="487"/>
      <c r="D9" s="488"/>
      <c r="E9" s="489">
        <v>1</v>
      </c>
      <c r="F9" s="489">
        <v>1</v>
      </c>
      <c r="G9" s="489">
        <f>1-F9</f>
        <v>0</v>
      </c>
      <c r="H9" s="490">
        <f>VLOOKUP(B9,EQUIPAMENTOS!$A:$J,10,FALSE)</f>
        <v>100</v>
      </c>
      <c r="I9" s="491">
        <f>H9</f>
        <v>100</v>
      </c>
      <c r="J9" s="492">
        <f t="shared" ref="J9:J13" si="0">H9*F9*E9+I9*G9*E9</f>
        <v>100</v>
      </c>
      <c r="K9" s="458"/>
    </row>
    <row r="10" spans="1:11">
      <c r="A10" s="450"/>
      <c r="B10" s="486" t="s">
        <v>842</v>
      </c>
      <c r="C10" s="487"/>
      <c r="D10" s="488"/>
      <c r="E10" s="489">
        <v>1</v>
      </c>
      <c r="F10" s="489">
        <v>1</v>
      </c>
      <c r="G10" s="489"/>
      <c r="H10" s="490">
        <f>VLOOKUP(B10,EQUIPAMENTOS!$A:$J,10,FALSE)</f>
        <v>10</v>
      </c>
      <c r="I10" s="491">
        <f>H10</f>
        <v>10</v>
      </c>
      <c r="J10" s="492">
        <f t="shared" ref="J10" si="1">H10*F10*E10+I10*G10*E10</f>
        <v>10</v>
      </c>
      <c r="K10" s="458"/>
    </row>
    <row r="11" spans="1:11">
      <c r="A11" s="450"/>
      <c r="B11" s="486"/>
      <c r="C11" s="487"/>
      <c r="D11" s="488"/>
      <c r="E11" s="489"/>
      <c r="F11" s="489"/>
      <c r="G11" s="489"/>
      <c r="H11" s="490"/>
      <c r="I11" s="491"/>
      <c r="J11" s="492"/>
      <c r="K11" s="458"/>
    </row>
    <row r="12" spans="1:11">
      <c r="A12" s="450"/>
      <c r="B12" s="486"/>
      <c r="C12" s="487"/>
      <c r="D12" s="488"/>
      <c r="E12" s="489"/>
      <c r="F12" s="489"/>
      <c r="G12" s="489"/>
      <c r="H12" s="490"/>
      <c r="I12" s="491"/>
      <c r="J12" s="492">
        <f t="shared" si="0"/>
        <v>0</v>
      </c>
      <c r="K12" s="458"/>
    </row>
    <row r="13" spans="1:11">
      <c r="A13" s="450"/>
      <c r="B13" s="493"/>
      <c r="C13" s="494"/>
      <c r="D13" s="495"/>
      <c r="E13" s="496"/>
      <c r="F13" s="496"/>
      <c r="G13" s="496"/>
      <c r="H13" s="497"/>
      <c r="I13" s="498"/>
      <c r="J13" s="492">
        <f t="shared" si="0"/>
        <v>0</v>
      </c>
      <c r="K13" s="458"/>
    </row>
    <row r="14" spans="1:11">
      <c r="A14" s="450"/>
      <c r="B14" s="499" t="s">
        <v>1119</v>
      </c>
      <c r="C14" s="469"/>
      <c r="D14" s="469"/>
      <c r="E14" s="469"/>
      <c r="F14" s="469"/>
      <c r="G14" s="469"/>
      <c r="H14" s="469"/>
      <c r="I14" s="500" t="s">
        <v>138</v>
      </c>
      <c r="J14" s="501">
        <f>SUM(J9:J13)</f>
        <v>110</v>
      </c>
      <c r="K14" s="458"/>
    </row>
    <row r="15" spans="1:11">
      <c r="A15" s="450"/>
      <c r="B15" s="502"/>
      <c r="C15" s="502"/>
      <c r="D15" s="502"/>
      <c r="E15" s="502"/>
      <c r="F15" s="502"/>
      <c r="G15" s="502"/>
      <c r="H15" s="502"/>
      <c r="I15" s="503"/>
      <c r="J15" s="504"/>
      <c r="K15" s="458"/>
    </row>
    <row r="16" spans="1:11" ht="20.399999999999999">
      <c r="A16" s="450"/>
      <c r="B16" s="1664" t="s">
        <v>1120</v>
      </c>
      <c r="C16" s="1665"/>
      <c r="D16" s="1665"/>
      <c r="E16" s="1666"/>
      <c r="F16" s="505" t="s">
        <v>873</v>
      </c>
      <c r="G16" s="506"/>
      <c r="H16" s="507" t="s">
        <v>560</v>
      </c>
      <c r="I16" s="508" t="s">
        <v>1121</v>
      </c>
      <c r="J16" s="509" t="s">
        <v>1122</v>
      </c>
      <c r="K16" s="458"/>
    </row>
    <row r="17" spans="1:12">
      <c r="A17" s="450"/>
      <c r="B17" s="510" t="s">
        <v>1806</v>
      </c>
      <c r="C17" s="511"/>
      <c r="D17" s="512"/>
      <c r="E17" s="513"/>
      <c r="F17" s="514"/>
      <c r="G17" s="515"/>
      <c r="H17" s="516">
        <f>E9</f>
        <v>1</v>
      </c>
      <c r="I17" s="521">
        <f>VLOOKUP(B17,'MÃO DE OBRA'!$A:$E,5,FALSE)/220</f>
        <v>28.35824090909091</v>
      </c>
      <c r="J17" s="492">
        <f>H17*I17</f>
        <v>28.35824090909091</v>
      </c>
      <c r="K17" s="458"/>
    </row>
    <row r="18" spans="1:12">
      <c r="A18" s="450"/>
      <c r="B18" s="517" t="s">
        <v>734</v>
      </c>
      <c r="C18" s="518"/>
      <c r="D18" s="459"/>
      <c r="E18" s="487"/>
      <c r="F18" s="488"/>
      <c r="G18" s="519"/>
      <c r="H18" s="520">
        <v>1</v>
      </c>
      <c r="I18" s="521">
        <f>VLOOKUP(B18,'MÃO DE OBRA'!$A:$E,5,FALSE)/220</f>
        <v>23.596363636363641</v>
      </c>
      <c r="J18" s="492">
        <f>H18*I18</f>
        <v>23.596363636363641</v>
      </c>
      <c r="K18" s="458"/>
    </row>
    <row r="19" spans="1:12">
      <c r="A19" s="450"/>
      <c r="B19" s="517" t="s">
        <v>626</v>
      </c>
      <c r="C19" s="518"/>
      <c r="D19" s="459"/>
      <c r="E19" s="487"/>
      <c r="F19" s="488"/>
      <c r="G19" s="519"/>
      <c r="H19" s="520">
        <v>3</v>
      </c>
      <c r="I19" s="521">
        <f>VLOOKUP(B19,'MÃO DE OBRA'!$A:$E,5,FALSE)/220</f>
        <v>15.730909090909092</v>
      </c>
      <c r="J19" s="492">
        <f t="shared" ref="J19" si="2">H19*I19</f>
        <v>47.192727272727275</v>
      </c>
      <c r="K19" s="458"/>
    </row>
    <row r="20" spans="1:12">
      <c r="A20" s="450"/>
      <c r="B20" s="517"/>
      <c r="C20" s="518"/>
      <c r="D20" s="459"/>
      <c r="E20" s="487"/>
      <c r="F20" s="488"/>
      <c r="G20" s="519"/>
      <c r="H20" s="520"/>
      <c r="I20" s="521"/>
      <c r="J20" s="492"/>
      <c r="K20" s="458"/>
    </row>
    <row r="21" spans="1:12">
      <c r="A21" s="450"/>
      <c r="B21" s="517"/>
      <c r="C21" s="518"/>
      <c r="D21" s="459"/>
      <c r="E21" s="487"/>
      <c r="F21" s="488"/>
      <c r="G21" s="519"/>
      <c r="H21" s="520"/>
      <c r="I21" s="491"/>
      <c r="J21" s="492"/>
      <c r="K21" s="458"/>
    </row>
    <row r="22" spans="1:12">
      <c r="A22" s="450"/>
      <c r="B22" s="517"/>
      <c r="C22" s="518"/>
      <c r="D22" s="459"/>
      <c r="E22" s="487"/>
      <c r="F22" s="488"/>
      <c r="G22" s="519"/>
      <c r="H22" s="520"/>
      <c r="I22" s="491"/>
      <c r="J22" s="492">
        <f>H22*I22</f>
        <v>0</v>
      </c>
      <c r="K22" s="458"/>
    </row>
    <row r="23" spans="1:12">
      <c r="A23" s="450"/>
      <c r="B23" s="499" t="s">
        <v>1119</v>
      </c>
      <c r="C23" s="502"/>
      <c r="D23" s="502"/>
      <c r="E23" s="502"/>
      <c r="F23" s="502"/>
      <c r="G23" s="502"/>
      <c r="H23" s="502"/>
      <c r="I23" s="522" t="s">
        <v>138</v>
      </c>
      <c r="J23" s="501">
        <f>SUM(J17:J22)</f>
        <v>99.147331818181826</v>
      </c>
      <c r="K23" s="458"/>
    </row>
    <row r="24" spans="1:12">
      <c r="A24" s="450"/>
      <c r="B24" s="523"/>
      <c r="C24" s="523"/>
      <c r="D24" s="523"/>
      <c r="E24" s="523"/>
      <c r="F24" s="523"/>
      <c r="G24" s="523"/>
      <c r="H24" s="523"/>
      <c r="I24" s="524"/>
      <c r="J24" s="523"/>
      <c r="K24" s="458"/>
    </row>
    <row r="25" spans="1:12">
      <c r="A25" s="450"/>
      <c r="B25" s="525" t="s">
        <v>1123</v>
      </c>
      <c r="C25" s="526"/>
      <c r="D25" s="523"/>
      <c r="E25" s="527">
        <f>CRONOGRAMA!F105</f>
        <v>10</v>
      </c>
      <c r="F25" s="528" t="s">
        <v>169</v>
      </c>
      <c r="G25" s="506"/>
      <c r="H25" s="506"/>
      <c r="I25" s="529" t="s">
        <v>1124</v>
      </c>
      <c r="J25" s="501">
        <f>J14+J23</f>
        <v>209.14733181818184</v>
      </c>
      <c r="K25" s="458"/>
    </row>
    <row r="26" spans="1:12">
      <c r="A26" s="450"/>
      <c r="B26" s="530"/>
      <c r="C26" s="523"/>
      <c r="D26" s="523"/>
      <c r="E26" s="531"/>
      <c r="F26" s="532"/>
      <c r="G26" s="532"/>
      <c r="H26" s="532"/>
      <c r="I26" s="524"/>
      <c r="J26" s="523"/>
      <c r="K26" s="458"/>
    </row>
    <row r="27" spans="1:12" ht="20.399999999999999">
      <c r="A27" s="450"/>
      <c r="B27" s="1667" t="s">
        <v>481</v>
      </c>
      <c r="C27" s="1668"/>
      <c r="D27" s="1668"/>
      <c r="E27" s="1669"/>
      <c r="F27" s="533" t="s">
        <v>873</v>
      </c>
      <c r="G27" s="534" t="s">
        <v>493</v>
      </c>
      <c r="H27" s="507" t="s">
        <v>1115</v>
      </c>
      <c r="I27" s="535" t="s">
        <v>480</v>
      </c>
      <c r="J27" s="536" t="s">
        <v>482</v>
      </c>
      <c r="K27" s="458"/>
    </row>
    <row r="28" spans="1:12">
      <c r="A28" s="450"/>
      <c r="B28" s="537" t="str">
        <f>B9</f>
        <v>Retroescavadeira</v>
      </c>
      <c r="C28" s="518"/>
      <c r="D28" s="518"/>
      <c r="E28" s="487"/>
      <c r="F28" s="540" t="str">
        <f>VLOOKUP(B28,EQUIPAMENTOS!$A:$N,12,FALSE)</f>
        <v>Diesel S10</v>
      </c>
      <c r="G28" s="541" t="s">
        <v>1047</v>
      </c>
      <c r="H28" s="547">
        <f>VLOOKUP(B28,EQUIPAMENTOS!$A:$N,13,FALSE)</f>
        <v>6.17</v>
      </c>
      <c r="I28" s="543">
        <f>VLOOKUP(B28,EQUIPAMENTOS!$A:$N,14,FALSE)</f>
        <v>16</v>
      </c>
      <c r="J28" s="492">
        <f>H28*I28*E9*F9</f>
        <v>98.72</v>
      </c>
      <c r="K28" s="458"/>
    </row>
    <row r="29" spans="1:12">
      <c r="A29" s="450"/>
      <c r="B29" s="537" t="str">
        <f>B10</f>
        <v>Sapo compactador</v>
      </c>
      <c r="C29" s="518"/>
      <c r="D29" s="518"/>
      <c r="E29" s="487"/>
      <c r="F29" s="540" t="str">
        <f>VLOOKUP(B29,EQUIPAMENTOS!$A:$N,12,FALSE)</f>
        <v>Gasolina</v>
      </c>
      <c r="G29" s="541" t="s">
        <v>1047</v>
      </c>
      <c r="H29" s="547">
        <f>VLOOKUP(B29,EQUIPAMENTOS!$A:$N,13,FALSE)</f>
        <v>6</v>
      </c>
      <c r="I29" s="543">
        <f>VLOOKUP(B29,EQUIPAMENTOS!$A:$N,14,FALSE)</f>
        <v>3</v>
      </c>
      <c r="J29" s="492">
        <f>H29*I29*E10*F10</f>
        <v>18</v>
      </c>
      <c r="K29" s="458"/>
    </row>
    <row r="30" spans="1:12">
      <c r="A30" s="450"/>
      <c r="B30" s="517"/>
      <c r="C30" s="518"/>
      <c r="D30" s="518"/>
      <c r="E30" s="487"/>
      <c r="F30" s="488"/>
      <c r="G30" s="546"/>
      <c r="H30" s="547"/>
      <c r="I30" s="543"/>
      <c r="J30" s="492">
        <f>H30*I30*E11*F11</f>
        <v>0</v>
      </c>
      <c r="K30" s="458"/>
    </row>
    <row r="31" spans="1:12">
      <c r="A31" s="450"/>
      <c r="B31" s="517"/>
      <c r="C31" s="526"/>
      <c r="D31" s="526"/>
      <c r="E31" s="494"/>
      <c r="F31" s="488"/>
      <c r="G31" s="468"/>
      <c r="H31" s="547"/>
      <c r="I31" s="548"/>
      <c r="J31" s="492">
        <f>H31*I31*E12*F12</f>
        <v>0</v>
      </c>
      <c r="K31" s="458"/>
    </row>
    <row r="32" spans="1:12">
      <c r="A32" s="450"/>
      <c r="B32" s="550" t="s">
        <v>1119</v>
      </c>
      <c r="C32" s="526"/>
      <c r="D32" s="526"/>
      <c r="E32" s="526"/>
      <c r="F32" s="523"/>
      <c r="G32" s="526"/>
      <c r="H32" s="551"/>
      <c r="I32" s="552" t="s">
        <v>138</v>
      </c>
      <c r="J32" s="501">
        <f>SUM(J28:J31)</f>
        <v>116.72</v>
      </c>
      <c r="K32" s="458"/>
      <c r="L32" s="6">
        <f>J32/E25</f>
        <v>11.672000000000001</v>
      </c>
    </row>
    <row r="33" spans="1:11">
      <c r="A33" s="450"/>
      <c r="B33" s="553"/>
      <c r="C33" s="526"/>
      <c r="D33" s="526"/>
      <c r="E33" s="554"/>
      <c r="F33" s="555"/>
      <c r="G33" s="506"/>
      <c r="H33" s="506"/>
      <c r="I33" s="529"/>
      <c r="J33" s="554"/>
      <c r="K33" s="458"/>
    </row>
    <row r="34" spans="1:11" ht="20.399999999999999">
      <c r="A34" s="450"/>
      <c r="B34" s="1667" t="s">
        <v>1125</v>
      </c>
      <c r="C34" s="1668"/>
      <c r="D34" s="1668"/>
      <c r="E34" s="1668"/>
      <c r="F34" s="1669"/>
      <c r="G34" s="556" t="s">
        <v>494</v>
      </c>
      <c r="H34" s="506" t="s">
        <v>1126</v>
      </c>
      <c r="I34" s="557" t="s">
        <v>1115</v>
      </c>
      <c r="J34" s="509" t="s">
        <v>482</v>
      </c>
      <c r="K34" s="458"/>
    </row>
    <row r="35" spans="1:11">
      <c r="A35" s="450"/>
      <c r="B35" s="558"/>
      <c r="C35" s="559"/>
      <c r="D35" s="560"/>
      <c r="E35" s="560"/>
      <c r="F35" s="561"/>
      <c r="G35" s="489"/>
      <c r="H35" s="489"/>
      <c r="I35" s="562"/>
      <c r="J35" s="492"/>
      <c r="K35" s="458"/>
    </row>
    <row r="36" spans="1:11">
      <c r="A36" s="450"/>
      <c r="B36" s="563"/>
      <c r="C36" s="564"/>
      <c r="D36" s="565"/>
      <c r="E36" s="565"/>
      <c r="F36" s="566"/>
      <c r="G36" s="489"/>
      <c r="H36" s="489"/>
      <c r="I36" s="562"/>
      <c r="J36" s="492"/>
      <c r="K36" s="458"/>
    </row>
    <row r="37" spans="1:11">
      <c r="A37" s="450"/>
      <c r="B37" s="1670" t="s">
        <v>138</v>
      </c>
      <c r="C37" s="1670"/>
      <c r="D37" s="1670"/>
      <c r="E37" s="1670"/>
      <c r="F37" s="1670"/>
      <c r="G37" s="1670"/>
      <c r="H37" s="1670"/>
      <c r="I37" s="1670"/>
      <c r="J37" s="501">
        <f>SUM(J35:J36)</f>
        <v>0</v>
      </c>
      <c r="K37" s="458"/>
    </row>
    <row r="38" spans="1:11">
      <c r="A38" s="450"/>
      <c r="B38" s="567"/>
      <c r="C38" s="511"/>
      <c r="D38" s="511"/>
      <c r="E38" s="568"/>
      <c r="F38" s="569"/>
      <c r="G38" s="570"/>
      <c r="H38" s="570"/>
      <c r="I38" s="571"/>
      <c r="J38" s="572"/>
      <c r="K38" s="458"/>
    </row>
    <row r="39" spans="1:11">
      <c r="A39" s="450"/>
      <c r="B39" s="573" t="s">
        <v>1127</v>
      </c>
      <c r="C39" s="573"/>
      <c r="D39" s="550"/>
      <c r="E39" s="523"/>
      <c r="F39" s="523"/>
      <c r="G39" s="523"/>
      <c r="H39" s="574"/>
      <c r="I39" s="575"/>
      <c r="J39" s="501">
        <f>(J25+J32+J37)/E25</f>
        <v>32.586733181818182</v>
      </c>
      <c r="K39" s="458"/>
    </row>
    <row r="40" spans="1:11">
      <c r="A40" s="450"/>
      <c r="B40" s="553"/>
      <c r="C40" s="526"/>
      <c r="D40" s="526"/>
      <c r="E40" s="554"/>
      <c r="F40" s="555"/>
      <c r="G40" s="506"/>
      <c r="H40" s="506"/>
      <c r="I40" s="529"/>
      <c r="J40" s="576"/>
      <c r="K40" s="458"/>
    </row>
    <row r="41" spans="1:11" ht="20.399999999999999">
      <c r="A41" s="450"/>
      <c r="B41" s="1667" t="s">
        <v>1128</v>
      </c>
      <c r="C41" s="1668"/>
      <c r="D41" s="1668"/>
      <c r="E41" s="1668"/>
      <c r="F41" s="1669"/>
      <c r="G41" s="556" t="s">
        <v>494</v>
      </c>
      <c r="H41" s="506" t="s">
        <v>1126</v>
      </c>
      <c r="I41" s="557" t="s">
        <v>1115</v>
      </c>
      <c r="J41" s="509" t="s">
        <v>482</v>
      </c>
      <c r="K41" s="458"/>
    </row>
    <row r="42" spans="1:11">
      <c r="A42" s="450"/>
      <c r="B42" s="558" t="s">
        <v>1922</v>
      </c>
      <c r="C42" s="559"/>
      <c r="D42" s="560"/>
      <c r="E42" s="560"/>
      <c r="F42" s="561"/>
      <c r="G42" s="489">
        <f>2*1.05</f>
        <v>2.1</v>
      </c>
      <c r="H42" s="489" t="s">
        <v>169</v>
      </c>
      <c r="I42" s="562">
        <v>40</v>
      </c>
      <c r="J42" s="492">
        <f>G42*I42</f>
        <v>84</v>
      </c>
      <c r="K42" s="458"/>
    </row>
    <row r="43" spans="1:11">
      <c r="A43" s="450"/>
      <c r="B43" s="563" t="s">
        <v>1759</v>
      </c>
      <c r="C43" s="564"/>
      <c r="D43" s="565"/>
      <c r="E43" s="565"/>
      <c r="F43" s="566"/>
      <c r="G43" s="489">
        <f>50/1000</f>
        <v>0.05</v>
      </c>
      <c r="H43" s="489" t="s">
        <v>1134</v>
      </c>
      <c r="I43" s="562">
        <v>10</v>
      </c>
      <c r="J43" s="492">
        <f>G43*I43</f>
        <v>0.5</v>
      </c>
      <c r="K43" s="458"/>
    </row>
    <row r="44" spans="1:11">
      <c r="A44" s="450"/>
      <c r="B44" s="563" t="s">
        <v>1923</v>
      </c>
      <c r="C44" s="564"/>
      <c r="D44" s="565"/>
      <c r="E44" s="565"/>
      <c r="F44" s="566"/>
      <c r="G44" s="489">
        <f>0.8+0.8+0.4+0.4</f>
        <v>2.4</v>
      </c>
      <c r="H44" s="489" t="s">
        <v>1130</v>
      </c>
      <c r="I44" s="562">
        <v>8</v>
      </c>
      <c r="J44" s="492">
        <f>G44*I44</f>
        <v>19.2</v>
      </c>
      <c r="K44" s="458"/>
    </row>
    <row r="45" spans="1:11">
      <c r="A45" s="450"/>
      <c r="B45" s="563" t="s">
        <v>1297</v>
      </c>
      <c r="C45" s="564"/>
      <c r="D45" s="565"/>
      <c r="E45" s="565"/>
      <c r="F45" s="566"/>
      <c r="G45" s="489">
        <f>0.8*0.4</f>
        <v>0.32000000000000006</v>
      </c>
      <c r="H45" s="489" t="s">
        <v>1137</v>
      </c>
      <c r="I45" s="562">
        <v>160</v>
      </c>
      <c r="J45" s="492">
        <f>G45*I45</f>
        <v>51.20000000000001</v>
      </c>
      <c r="K45" s="458"/>
    </row>
    <row r="46" spans="1:11">
      <c r="A46" s="450"/>
      <c r="B46" s="577"/>
      <c r="C46" s="578"/>
      <c r="D46" s="579"/>
      <c r="E46" s="579"/>
      <c r="F46" s="580"/>
      <c r="G46" s="489"/>
      <c r="H46" s="489"/>
      <c r="I46" s="562"/>
      <c r="J46" s="492">
        <f>G46*I46</f>
        <v>0</v>
      </c>
      <c r="K46" s="458"/>
    </row>
    <row r="47" spans="1:11">
      <c r="A47" s="450"/>
      <c r="B47" s="581"/>
      <c r="C47" s="523"/>
      <c r="D47" s="523"/>
      <c r="E47" s="582"/>
      <c r="F47" s="583"/>
      <c r="G47" s="532"/>
      <c r="H47" s="532"/>
      <c r="I47" s="524" t="s">
        <v>138</v>
      </c>
      <c r="J47" s="501">
        <f>SUM(J42:J46)</f>
        <v>154.9</v>
      </c>
      <c r="K47" s="458"/>
    </row>
    <row r="48" spans="1:11">
      <c r="A48" s="450"/>
      <c r="B48" s="584"/>
      <c r="C48" s="523"/>
      <c r="D48" s="523"/>
      <c r="E48" s="582"/>
      <c r="F48" s="583"/>
      <c r="G48" s="532"/>
      <c r="H48" s="532"/>
      <c r="I48" s="524"/>
      <c r="J48" s="582"/>
      <c r="K48" s="458"/>
    </row>
    <row r="49" spans="1:11" ht="20.399999999999999">
      <c r="A49" s="450"/>
      <c r="B49" s="1667" t="s">
        <v>1141</v>
      </c>
      <c r="C49" s="1668"/>
      <c r="D49" s="1668"/>
      <c r="E49" s="1668"/>
      <c r="F49" s="1669"/>
      <c r="G49" s="587" t="s">
        <v>494</v>
      </c>
      <c r="H49" s="1667" t="s">
        <v>1115</v>
      </c>
      <c r="I49" s="1669"/>
      <c r="J49" s="509" t="s">
        <v>482</v>
      </c>
      <c r="K49" s="458"/>
    </row>
    <row r="50" spans="1:11">
      <c r="A50" s="450"/>
      <c r="B50" s="1654"/>
      <c r="C50" s="1655"/>
      <c r="D50" s="1655"/>
      <c r="E50" s="1655"/>
      <c r="F50" s="1656"/>
      <c r="G50" s="489"/>
      <c r="H50" s="1657"/>
      <c r="I50" s="1658"/>
      <c r="J50" s="492"/>
      <c r="K50" s="458"/>
    </row>
    <row r="51" spans="1:11">
      <c r="A51" s="450"/>
      <c r="B51" s="1659"/>
      <c r="C51" s="1660"/>
      <c r="D51" s="1660"/>
      <c r="E51" s="1660"/>
      <c r="F51" s="1661"/>
      <c r="G51" s="496"/>
      <c r="H51" s="1662"/>
      <c r="I51" s="1663"/>
      <c r="J51" s="492"/>
      <c r="K51" s="458"/>
    </row>
    <row r="52" spans="1:11">
      <c r="A52" s="450"/>
      <c r="B52" s="581"/>
      <c r="C52" s="523"/>
      <c r="D52" s="523"/>
      <c r="E52" s="582"/>
      <c r="F52" s="583"/>
      <c r="G52" s="532"/>
      <c r="H52" s="532"/>
      <c r="I52" s="524" t="s">
        <v>138</v>
      </c>
      <c r="J52" s="501">
        <f>SUM(J50:J51)</f>
        <v>0</v>
      </c>
      <c r="K52" s="458"/>
    </row>
    <row r="53" spans="1:11">
      <c r="A53" s="450"/>
      <c r="B53" s="523"/>
      <c r="C53" s="523"/>
      <c r="D53" s="523"/>
      <c r="E53" s="523"/>
      <c r="F53" s="523"/>
      <c r="G53" s="523"/>
      <c r="H53" s="523"/>
      <c r="I53" s="524"/>
      <c r="J53" s="523"/>
      <c r="K53" s="458"/>
    </row>
    <row r="54" spans="1:11">
      <c r="A54" s="450"/>
      <c r="B54" s="1645" t="s">
        <v>1142</v>
      </c>
      <c r="C54" s="1646"/>
      <c r="D54" s="1646"/>
      <c r="E54" s="1646"/>
      <c r="F54" s="1646"/>
      <c r="G54" s="1646"/>
      <c r="H54" s="1646"/>
      <c r="I54" s="1647"/>
      <c r="J54" s="573">
        <f>J52+J47+J39</f>
        <v>187.48673318181818</v>
      </c>
      <c r="K54" s="458"/>
    </row>
    <row r="55" spans="1:11">
      <c r="A55" s="450"/>
      <c r="B55" s="523"/>
      <c r="C55" s="523"/>
      <c r="D55" s="523"/>
      <c r="E55" s="523"/>
      <c r="F55" s="523"/>
      <c r="G55" s="523"/>
      <c r="H55" s="523"/>
      <c r="I55" s="524"/>
      <c r="J55" s="523"/>
      <c r="K55" s="458"/>
    </row>
    <row r="56" spans="1:11">
      <c r="A56" s="450"/>
      <c r="B56" s="1645" t="s">
        <v>1143</v>
      </c>
      <c r="C56" s="1646"/>
      <c r="D56" s="1646"/>
      <c r="E56" s="1646"/>
      <c r="F56" s="1646"/>
      <c r="G56" s="1646"/>
      <c r="H56" s="1646"/>
      <c r="I56" s="1647"/>
      <c r="J56" s="501">
        <f>J54*0</f>
        <v>0</v>
      </c>
      <c r="K56" s="458"/>
    </row>
    <row r="57" spans="1:11">
      <c r="A57" s="450"/>
      <c r="B57" s="523"/>
      <c r="C57" s="523"/>
      <c r="D57" s="523"/>
      <c r="E57" s="523"/>
      <c r="F57" s="523"/>
      <c r="G57" s="523"/>
      <c r="H57" s="523"/>
      <c r="I57" s="524"/>
      <c r="J57" s="523"/>
      <c r="K57" s="458"/>
    </row>
    <row r="58" spans="1:11">
      <c r="A58" s="450"/>
      <c r="B58" s="1645" t="s">
        <v>1144</v>
      </c>
      <c r="C58" s="1646"/>
      <c r="D58" s="1646"/>
      <c r="E58" s="1646"/>
      <c r="F58" s="1646"/>
      <c r="G58" s="1646"/>
      <c r="H58" s="1646"/>
      <c r="I58" s="1647"/>
      <c r="J58" s="573">
        <f>J54+J56</f>
        <v>187.48673318181818</v>
      </c>
      <c r="K58" s="458"/>
    </row>
    <row r="59" spans="1:11">
      <c r="A59" s="450"/>
      <c r="B59" s="511"/>
      <c r="C59" s="511"/>
      <c r="D59" s="511"/>
      <c r="E59" s="511"/>
      <c r="F59" s="511"/>
      <c r="G59" s="511"/>
      <c r="H59" s="511"/>
      <c r="I59" s="571"/>
      <c r="J59" s="511"/>
      <c r="K59" s="458"/>
    </row>
    <row r="60" spans="1:11">
      <c r="A60" s="450"/>
      <c r="B60" s="589"/>
      <c r="C60" s="559"/>
      <c r="D60" s="559"/>
      <c r="E60" s="559"/>
      <c r="F60" s="559"/>
      <c r="G60" s="559"/>
      <c r="H60" s="559"/>
      <c r="I60" s="559"/>
      <c r="J60" s="590"/>
      <c r="K60" s="458"/>
    </row>
    <row r="61" spans="1:11">
      <c r="A61" s="450"/>
      <c r="B61" s="591"/>
      <c r="C61" s="592"/>
      <c r="D61" s="593"/>
      <c r="E61" s="593"/>
      <c r="F61" s="594" t="s">
        <v>1119</v>
      </c>
      <c r="G61" s="595" t="s">
        <v>1119</v>
      </c>
      <c r="H61" s="592"/>
      <c r="I61" s="592"/>
      <c r="J61" s="596"/>
      <c r="K61" s="458"/>
    </row>
    <row r="62" spans="1:11">
      <c r="A62" s="450"/>
      <c r="B62" s="459"/>
      <c r="C62" s="459"/>
      <c r="D62" s="459"/>
      <c r="E62" s="459"/>
      <c r="F62" s="459"/>
      <c r="G62" s="459"/>
      <c r="H62" s="459"/>
      <c r="I62" s="459"/>
      <c r="J62" s="459"/>
      <c r="K62" s="458"/>
    </row>
    <row r="63" spans="1:11">
      <c r="A63" s="450"/>
      <c r="B63" s="597" t="str">
        <f>PLANEJAMENTO!$E$2</f>
        <v>PRIVATE LOG</v>
      </c>
      <c r="C63" s="598"/>
      <c r="D63" s="598"/>
      <c r="E63" s="598"/>
      <c r="F63" s="599"/>
      <c r="G63" s="600" t="s">
        <v>482</v>
      </c>
      <c r="H63" s="502"/>
      <c r="I63" s="502"/>
      <c r="J63" s="505"/>
      <c r="K63" s="458"/>
    </row>
    <row r="64" spans="1:11">
      <c r="A64" s="450"/>
      <c r="B64" s="601" t="str">
        <f>PLANEJAMENTO!$E$3</f>
        <v>SERRA - ES</v>
      </c>
      <c r="C64" s="602"/>
      <c r="D64" s="602"/>
      <c r="E64" s="602"/>
      <c r="F64" s="603"/>
      <c r="G64" s="1648" t="s">
        <v>1145</v>
      </c>
      <c r="H64" s="1649"/>
      <c r="I64" s="1649"/>
      <c r="J64" s="1650"/>
      <c r="K64" s="458"/>
    </row>
    <row r="65" spans="1:11">
      <c r="A65" s="450"/>
      <c r="B65" s="604"/>
      <c r="C65" s="605"/>
      <c r="D65" s="605"/>
      <c r="E65" s="605"/>
      <c r="F65" s="606"/>
      <c r="G65" s="607"/>
      <c r="H65" s="1651"/>
      <c r="I65" s="1652"/>
      <c r="J65" s="1653"/>
      <c r="K65" s="458"/>
    </row>
    <row r="66" spans="1:11" ht="15" thickBot="1">
      <c r="A66" s="608"/>
      <c r="B66" s="609"/>
      <c r="C66" s="609"/>
      <c r="D66" s="609"/>
      <c r="E66" s="609"/>
      <c r="F66" s="609"/>
      <c r="G66" s="609"/>
      <c r="H66" s="609"/>
      <c r="I66" s="609"/>
      <c r="J66" s="609"/>
      <c r="K66" s="610"/>
    </row>
    <row r="67" spans="1:11">
      <c r="A67" s="447"/>
      <c r="B67" s="448"/>
      <c r="C67" s="448"/>
      <c r="D67" s="448"/>
      <c r="E67" s="448"/>
      <c r="F67" s="448"/>
      <c r="G67" s="448"/>
      <c r="H67" s="448"/>
      <c r="I67" s="448"/>
      <c r="J67" s="448"/>
      <c r="K67" s="449"/>
    </row>
    <row r="68" spans="1:11">
      <c r="A68" s="450"/>
      <c r="B68" s="451" t="s">
        <v>141</v>
      </c>
      <c r="C68" s="452"/>
      <c r="D68" s="453" t="s">
        <v>1105</v>
      </c>
      <c r="E68" s="454"/>
      <c r="F68" s="455"/>
      <c r="G68" s="455"/>
      <c r="H68" s="456"/>
      <c r="I68" s="456"/>
      <c r="J68" s="457"/>
      <c r="K68" s="458"/>
    </row>
    <row r="69" spans="1:11">
      <c r="A69" s="450"/>
      <c r="B69" s="459"/>
      <c r="C69" s="459"/>
      <c r="D69" s="459"/>
      <c r="E69" s="459"/>
      <c r="F69" s="459"/>
      <c r="G69" s="459"/>
      <c r="H69" s="459"/>
      <c r="I69" s="459"/>
      <c r="J69" s="459"/>
      <c r="K69" s="458"/>
    </row>
    <row r="70" spans="1:11">
      <c r="A70" s="450"/>
      <c r="B70" s="460" t="s">
        <v>873</v>
      </c>
      <c r="C70" s="461" t="s">
        <v>1107</v>
      </c>
      <c r="D70" s="1671" t="s">
        <v>198</v>
      </c>
      <c r="E70" s="1672"/>
      <c r="F70" s="1672"/>
      <c r="G70" s="1672"/>
      <c r="H70" s="1672"/>
      <c r="I70" s="1673"/>
      <c r="J70" s="462" t="s">
        <v>1108</v>
      </c>
      <c r="K70" s="458"/>
    </row>
    <row r="71" spans="1:11" ht="22.5" customHeight="1">
      <c r="A71" s="450"/>
      <c r="B71" s="463" t="s">
        <v>3</v>
      </c>
      <c r="C71" s="464">
        <f ca="1">PLANEJAMENTO!$E$4</f>
        <v>46141</v>
      </c>
      <c r="D71" s="1674" t="s">
        <v>1920</v>
      </c>
      <c r="E71" s="1675"/>
      <c r="F71" s="1675"/>
      <c r="G71" s="1675"/>
      <c r="H71" s="1675"/>
      <c r="I71" s="1676"/>
      <c r="J71" s="468" t="str">
        <f>F91</f>
        <v>m</v>
      </c>
      <c r="K71" s="458"/>
    </row>
    <row r="72" spans="1:11" ht="13.5" customHeight="1">
      <c r="A72" s="450"/>
      <c r="B72" s="469"/>
      <c r="C72" s="469"/>
      <c r="D72" s="469"/>
      <c r="E72" s="469"/>
      <c r="F72" s="469"/>
      <c r="G72" s="469"/>
      <c r="H72" s="469"/>
      <c r="I72" s="470"/>
      <c r="J72" s="471"/>
      <c r="K72" s="458"/>
    </row>
    <row r="73" spans="1:11">
      <c r="A73" s="450"/>
      <c r="B73" s="1648" t="s">
        <v>1111</v>
      </c>
      <c r="C73" s="1650"/>
      <c r="D73" s="1679" t="s">
        <v>873</v>
      </c>
      <c r="E73" s="1681" t="s">
        <v>1112</v>
      </c>
      <c r="F73" s="472" t="s">
        <v>1113</v>
      </c>
      <c r="G73" s="473"/>
      <c r="H73" s="472" t="s">
        <v>1114</v>
      </c>
      <c r="I73" s="473"/>
      <c r="J73" s="474" t="s">
        <v>1115</v>
      </c>
      <c r="K73" s="458"/>
    </row>
    <row r="74" spans="1:11">
      <c r="A74" s="450"/>
      <c r="B74" s="1677"/>
      <c r="C74" s="1678"/>
      <c r="D74" s="1680"/>
      <c r="E74" s="1682"/>
      <c r="F74" s="475" t="s">
        <v>1116</v>
      </c>
      <c r="G74" s="475" t="s">
        <v>1117</v>
      </c>
      <c r="H74" s="475" t="s">
        <v>1116</v>
      </c>
      <c r="I74" s="476" t="s">
        <v>1117</v>
      </c>
      <c r="J74" s="477" t="s">
        <v>1118</v>
      </c>
      <c r="K74" s="458"/>
    </row>
    <row r="75" spans="1:11">
      <c r="A75" s="450"/>
      <c r="B75" s="486" t="s">
        <v>842</v>
      </c>
      <c r="C75" s="487"/>
      <c r="D75" s="488"/>
      <c r="E75" s="489">
        <v>1</v>
      </c>
      <c r="F75" s="489">
        <v>1</v>
      </c>
      <c r="G75" s="489">
        <f>1-F75</f>
        <v>0</v>
      </c>
      <c r="H75" s="490">
        <f>VLOOKUP(B75,EQUIPAMENTOS!$A:$J,10,FALSE)</f>
        <v>10</v>
      </c>
      <c r="I75" s="491">
        <f>H75</f>
        <v>10</v>
      </c>
      <c r="J75" s="492">
        <f t="shared" ref="J75" si="3">H75*F75*E75+I75*G75*E75</f>
        <v>10</v>
      </c>
      <c r="K75" s="458"/>
    </row>
    <row r="76" spans="1:11">
      <c r="A76" s="450"/>
      <c r="B76" s="486" t="s">
        <v>834</v>
      </c>
      <c r="C76" s="487"/>
      <c r="D76" s="488"/>
      <c r="E76" s="489">
        <v>1</v>
      </c>
      <c r="F76" s="489">
        <v>1</v>
      </c>
      <c r="G76" s="489">
        <f>1-F76</f>
        <v>0</v>
      </c>
      <c r="H76" s="490">
        <f>VLOOKUP(B76,EQUIPAMENTOS!$A:$J,10,FALSE)</f>
        <v>100</v>
      </c>
      <c r="I76" s="491">
        <f>H76</f>
        <v>100</v>
      </c>
      <c r="J76" s="492">
        <f t="shared" ref="J76" si="4">H76*F76*E76+I76*G76*E76</f>
        <v>100</v>
      </c>
      <c r="K76" s="458"/>
    </row>
    <row r="77" spans="1:11">
      <c r="A77" s="450"/>
      <c r="B77" s="486"/>
      <c r="C77" s="487"/>
      <c r="D77" s="488"/>
      <c r="E77" s="489"/>
      <c r="F77" s="489"/>
      <c r="G77" s="489"/>
      <c r="H77" s="490"/>
      <c r="I77" s="491"/>
      <c r="J77" s="492">
        <f t="shared" ref="J77:J79" si="5">H77*F77*E77+I77*G77*E77</f>
        <v>0</v>
      </c>
      <c r="K77" s="458"/>
    </row>
    <row r="78" spans="1:11">
      <c r="A78" s="450"/>
      <c r="B78" s="486"/>
      <c r="C78" s="487"/>
      <c r="D78" s="488"/>
      <c r="E78" s="489"/>
      <c r="F78" s="489"/>
      <c r="G78" s="489"/>
      <c r="H78" s="490"/>
      <c r="I78" s="491"/>
      <c r="J78" s="492">
        <f t="shared" si="5"/>
        <v>0</v>
      </c>
      <c r="K78" s="458"/>
    </row>
    <row r="79" spans="1:11">
      <c r="A79" s="450"/>
      <c r="B79" s="493"/>
      <c r="C79" s="494"/>
      <c r="D79" s="495"/>
      <c r="E79" s="496"/>
      <c r="F79" s="496"/>
      <c r="G79" s="496"/>
      <c r="H79" s="497"/>
      <c r="I79" s="498"/>
      <c r="J79" s="492">
        <f t="shared" si="5"/>
        <v>0</v>
      </c>
      <c r="K79" s="458"/>
    </row>
    <row r="80" spans="1:11">
      <c r="A80" s="450"/>
      <c r="B80" s="499" t="s">
        <v>1119</v>
      </c>
      <c r="C80" s="469"/>
      <c r="D80" s="469"/>
      <c r="E80" s="469"/>
      <c r="F80" s="469"/>
      <c r="G80" s="469"/>
      <c r="H80" s="469"/>
      <c r="I80" s="500" t="s">
        <v>138</v>
      </c>
      <c r="J80" s="501">
        <f>SUM(J75:J79)</f>
        <v>110</v>
      </c>
      <c r="K80" s="458"/>
    </row>
    <row r="81" spans="1:11">
      <c r="A81" s="450"/>
      <c r="B81" s="502"/>
      <c r="C81" s="502"/>
      <c r="D81" s="502"/>
      <c r="E81" s="502"/>
      <c r="F81" s="502"/>
      <c r="G81" s="502"/>
      <c r="H81" s="502"/>
      <c r="I81" s="503"/>
      <c r="J81" s="504"/>
      <c r="K81" s="458"/>
    </row>
    <row r="82" spans="1:11" ht="20.399999999999999">
      <c r="A82" s="450"/>
      <c r="B82" s="1664" t="s">
        <v>1120</v>
      </c>
      <c r="C82" s="1665"/>
      <c r="D82" s="1665"/>
      <c r="E82" s="1666"/>
      <c r="F82" s="505" t="s">
        <v>873</v>
      </c>
      <c r="G82" s="506"/>
      <c r="H82" s="507" t="s">
        <v>560</v>
      </c>
      <c r="I82" s="508" t="s">
        <v>1121</v>
      </c>
      <c r="J82" s="509" t="s">
        <v>1122</v>
      </c>
      <c r="K82" s="458"/>
    </row>
    <row r="83" spans="1:11">
      <c r="A83" s="450"/>
      <c r="B83" s="510" t="s">
        <v>1806</v>
      </c>
      <c r="C83" s="511"/>
      <c r="D83" s="512"/>
      <c r="E83" s="513"/>
      <c r="F83" s="514"/>
      <c r="G83" s="515"/>
      <c r="H83" s="516">
        <f>E76</f>
        <v>1</v>
      </c>
      <c r="I83" s="521">
        <f>VLOOKUP(B83,'MÃO DE OBRA'!$A:$E,5,FALSE)/220</f>
        <v>28.35824090909091</v>
      </c>
      <c r="J83" s="492">
        <f>H83*I83</f>
        <v>28.35824090909091</v>
      </c>
      <c r="K83" s="458"/>
    </row>
    <row r="84" spans="1:11">
      <c r="A84" s="450"/>
      <c r="B84" s="517" t="s">
        <v>1758</v>
      </c>
      <c r="C84" s="518"/>
      <c r="D84" s="459"/>
      <c r="E84" s="487"/>
      <c r="F84" s="488"/>
      <c r="G84" s="519"/>
      <c r="H84" s="520">
        <v>1</v>
      </c>
      <c r="I84" s="521">
        <f>VLOOKUP(B84,'MÃO DE OBRA'!$A:$E,5,FALSE)/220</f>
        <v>19.055000000000003</v>
      </c>
      <c r="J84" s="492">
        <f>H84*I84</f>
        <v>19.055000000000003</v>
      </c>
      <c r="K84" s="458"/>
    </row>
    <row r="85" spans="1:11">
      <c r="A85" s="450"/>
      <c r="B85" s="517" t="s">
        <v>626</v>
      </c>
      <c r="C85" s="518"/>
      <c r="D85" s="459"/>
      <c r="E85" s="487"/>
      <c r="F85" s="488"/>
      <c r="G85" s="519"/>
      <c r="H85" s="520">
        <v>3</v>
      </c>
      <c r="I85" s="521">
        <f>VLOOKUP(B85,'MÃO DE OBRA'!$A:$E,5,FALSE)/220</f>
        <v>15.730909090909092</v>
      </c>
      <c r="J85" s="492">
        <f t="shared" ref="J85:J86" si="6">H85*I85</f>
        <v>47.192727272727275</v>
      </c>
      <c r="K85" s="458"/>
    </row>
    <row r="86" spans="1:11" hidden="1">
      <c r="A86" s="450"/>
      <c r="B86" s="517" t="s">
        <v>773</v>
      </c>
      <c r="C86" s="518"/>
      <c r="D86" s="459"/>
      <c r="E86" s="487"/>
      <c r="F86" s="488"/>
      <c r="G86" s="519"/>
      <c r="H86" s="520"/>
      <c r="I86" s="521">
        <f>VLOOKUP(B86,'MÃO DE OBRA'!$A:$E,5,FALSE)/220</f>
        <v>19.663636363636364</v>
      </c>
      <c r="J86" s="492">
        <f t="shared" si="6"/>
        <v>0</v>
      </c>
      <c r="K86" s="458"/>
    </row>
    <row r="87" spans="1:11">
      <c r="A87" s="450"/>
      <c r="B87" s="517"/>
      <c r="C87" s="518"/>
      <c r="D87" s="459"/>
      <c r="E87" s="487"/>
      <c r="F87" s="488"/>
      <c r="G87" s="519"/>
      <c r="H87" s="520"/>
      <c r="I87" s="491"/>
      <c r="J87" s="492"/>
      <c r="K87" s="458"/>
    </row>
    <row r="88" spans="1:11">
      <c r="A88" s="450"/>
      <c r="B88" s="517"/>
      <c r="C88" s="518"/>
      <c r="D88" s="459"/>
      <c r="E88" s="487"/>
      <c r="F88" s="488"/>
      <c r="G88" s="519"/>
      <c r="H88" s="520"/>
      <c r="I88" s="491"/>
      <c r="J88" s="492">
        <f>H88*I88</f>
        <v>0</v>
      </c>
      <c r="K88" s="458"/>
    </row>
    <row r="89" spans="1:11">
      <c r="A89" s="450"/>
      <c r="B89" s="499" t="s">
        <v>1119</v>
      </c>
      <c r="C89" s="502"/>
      <c r="D89" s="502"/>
      <c r="E89" s="502"/>
      <c r="F89" s="502"/>
      <c r="G89" s="502"/>
      <c r="H89" s="502"/>
      <c r="I89" s="522" t="s">
        <v>138</v>
      </c>
      <c r="J89" s="501">
        <f>SUM(J83:J88)</f>
        <v>94.605968181818184</v>
      </c>
      <c r="K89" s="458"/>
    </row>
    <row r="90" spans="1:11">
      <c r="A90" s="450"/>
      <c r="B90" s="523"/>
      <c r="C90" s="523"/>
      <c r="D90" s="523"/>
      <c r="E90" s="523"/>
      <c r="F90" s="523"/>
      <c r="G90" s="523"/>
      <c r="H90" s="523"/>
      <c r="I90" s="524"/>
      <c r="J90" s="523"/>
      <c r="K90" s="458"/>
    </row>
    <row r="91" spans="1:11">
      <c r="A91" s="450"/>
      <c r="B91" s="525" t="s">
        <v>1123</v>
      </c>
      <c r="C91" s="526"/>
      <c r="D91" s="523"/>
      <c r="E91" s="527">
        <f>CRONOGRAMA!F114</f>
        <v>15</v>
      </c>
      <c r="F91" s="528" t="s">
        <v>169</v>
      </c>
      <c r="G91" s="506"/>
      <c r="H91" s="506"/>
      <c r="I91" s="529" t="s">
        <v>1124</v>
      </c>
      <c r="J91" s="501">
        <f>J80+J89</f>
        <v>204.60596818181818</v>
      </c>
      <c r="K91" s="458"/>
    </row>
    <row r="92" spans="1:11">
      <c r="A92" s="450"/>
      <c r="B92" s="530"/>
      <c r="C92" s="523"/>
      <c r="D92" s="523"/>
      <c r="E92" s="531"/>
      <c r="F92" s="532"/>
      <c r="G92" s="532"/>
      <c r="H92" s="532"/>
      <c r="I92" s="524"/>
      <c r="J92" s="523"/>
      <c r="K92" s="458"/>
    </row>
    <row r="93" spans="1:11" ht="20.399999999999999">
      <c r="A93" s="450"/>
      <c r="B93" s="1667" t="s">
        <v>481</v>
      </c>
      <c r="C93" s="1668"/>
      <c r="D93" s="1668"/>
      <c r="E93" s="1669"/>
      <c r="F93" s="533" t="s">
        <v>873</v>
      </c>
      <c r="G93" s="534" t="s">
        <v>493</v>
      </c>
      <c r="H93" s="507" t="s">
        <v>1115</v>
      </c>
      <c r="I93" s="535" t="s">
        <v>480</v>
      </c>
      <c r="J93" s="536" t="s">
        <v>482</v>
      </c>
      <c r="K93" s="458"/>
    </row>
    <row r="94" spans="1:11">
      <c r="A94" s="450"/>
      <c r="B94" s="537" t="str">
        <f>B75</f>
        <v>Sapo compactador</v>
      </c>
      <c r="C94" s="518"/>
      <c r="D94" s="518"/>
      <c r="E94" s="487"/>
      <c r="F94" s="540" t="str">
        <f>VLOOKUP(B94,EQUIPAMENTOS!$A:$N,12,FALSE)</f>
        <v>Gasolina</v>
      </c>
      <c r="G94" s="541" t="s">
        <v>1047</v>
      </c>
      <c r="H94" s="547">
        <f>VLOOKUP(B94,EQUIPAMENTOS!$A:$N,13,FALSE)</f>
        <v>6</v>
      </c>
      <c r="I94" s="543">
        <f>VLOOKUP(B94,EQUIPAMENTOS!$A:$N,14,FALSE)</f>
        <v>3</v>
      </c>
      <c r="J94" s="492">
        <f>H94*I94*E75*F75</f>
        <v>18</v>
      </c>
      <c r="K94" s="458"/>
    </row>
    <row r="95" spans="1:11">
      <c r="A95" s="450"/>
      <c r="B95" s="537" t="str">
        <f>B76</f>
        <v>Retroescavadeira</v>
      </c>
      <c r="C95" s="518"/>
      <c r="D95" s="518"/>
      <c r="E95" s="487"/>
      <c r="F95" s="540" t="str">
        <f>VLOOKUP(B95,EQUIPAMENTOS!$A:$N,12,FALSE)</f>
        <v>Diesel S10</v>
      </c>
      <c r="G95" s="541" t="s">
        <v>1047</v>
      </c>
      <c r="H95" s="547">
        <f>VLOOKUP(B95,EQUIPAMENTOS!$A:$N,13,FALSE)</f>
        <v>6.17</v>
      </c>
      <c r="I95" s="543">
        <f>VLOOKUP(B95,EQUIPAMENTOS!$A:$N,14,FALSE)</f>
        <v>16</v>
      </c>
      <c r="J95" s="492">
        <f>H95*I95*E76*F76</f>
        <v>98.72</v>
      </c>
      <c r="K95" s="458"/>
    </row>
    <row r="96" spans="1:11">
      <c r="A96" s="450"/>
      <c r="B96" s="517"/>
      <c r="C96" s="518"/>
      <c r="D96" s="518"/>
      <c r="E96" s="487"/>
      <c r="F96" s="488"/>
      <c r="G96" s="546"/>
      <c r="H96" s="547"/>
      <c r="I96" s="543"/>
      <c r="J96" s="492">
        <f>H96*I96*E77*F77</f>
        <v>0</v>
      </c>
      <c r="K96" s="458"/>
    </row>
    <row r="97" spans="1:12">
      <c r="A97" s="450"/>
      <c r="B97" s="517"/>
      <c r="C97" s="526"/>
      <c r="D97" s="526"/>
      <c r="E97" s="494"/>
      <c r="F97" s="488"/>
      <c r="G97" s="468"/>
      <c r="H97" s="547"/>
      <c r="I97" s="548"/>
      <c r="J97" s="492">
        <f>H97*I97*E78*F78</f>
        <v>0</v>
      </c>
      <c r="K97" s="458"/>
    </row>
    <row r="98" spans="1:12">
      <c r="A98" s="450"/>
      <c r="B98" s="550" t="s">
        <v>1119</v>
      </c>
      <c r="C98" s="526"/>
      <c r="D98" s="526"/>
      <c r="E98" s="526"/>
      <c r="F98" s="523"/>
      <c r="G98" s="526"/>
      <c r="H98" s="551"/>
      <c r="I98" s="552" t="s">
        <v>138</v>
      </c>
      <c r="J98" s="501">
        <f>SUM(J94:J97)</f>
        <v>116.72</v>
      </c>
      <c r="K98" s="458"/>
      <c r="L98" s="6">
        <f>J98/E91</f>
        <v>7.7813333333333334</v>
      </c>
    </row>
    <row r="99" spans="1:12">
      <c r="A99" s="450"/>
      <c r="B99" s="553"/>
      <c r="C99" s="526"/>
      <c r="D99" s="526"/>
      <c r="E99" s="554"/>
      <c r="F99" s="555"/>
      <c r="G99" s="506"/>
      <c r="H99" s="506"/>
      <c r="I99" s="529"/>
      <c r="J99" s="554"/>
      <c r="K99" s="458"/>
    </row>
    <row r="100" spans="1:12" ht="20.399999999999999">
      <c r="A100" s="450"/>
      <c r="B100" s="1667" t="s">
        <v>1125</v>
      </c>
      <c r="C100" s="1668"/>
      <c r="D100" s="1668"/>
      <c r="E100" s="1668"/>
      <c r="F100" s="1669"/>
      <c r="G100" s="556" t="s">
        <v>494</v>
      </c>
      <c r="H100" s="506" t="s">
        <v>1126</v>
      </c>
      <c r="I100" s="557" t="s">
        <v>1115</v>
      </c>
      <c r="J100" s="509" t="s">
        <v>482</v>
      </c>
      <c r="K100" s="458"/>
    </row>
    <row r="101" spans="1:12">
      <c r="A101" s="450"/>
      <c r="B101" s="558"/>
      <c r="C101" s="559"/>
      <c r="D101" s="560"/>
      <c r="E101" s="560"/>
      <c r="F101" s="561"/>
      <c r="G101" s="489"/>
      <c r="H101" s="489"/>
      <c r="I101" s="562"/>
      <c r="J101" s="492"/>
      <c r="K101" s="458"/>
    </row>
    <row r="102" spans="1:12">
      <c r="A102" s="450"/>
      <c r="B102" s="563"/>
      <c r="C102" s="564"/>
      <c r="D102" s="565"/>
      <c r="E102" s="565"/>
      <c r="F102" s="566"/>
      <c r="G102" s="489"/>
      <c r="H102" s="489"/>
      <c r="I102" s="562"/>
      <c r="J102" s="492"/>
      <c r="K102" s="458"/>
    </row>
    <row r="103" spans="1:12">
      <c r="A103" s="450"/>
      <c r="B103" s="1670" t="s">
        <v>138</v>
      </c>
      <c r="C103" s="1670"/>
      <c r="D103" s="1670"/>
      <c r="E103" s="1670"/>
      <c r="F103" s="1670"/>
      <c r="G103" s="1670"/>
      <c r="H103" s="1670"/>
      <c r="I103" s="1670"/>
      <c r="J103" s="501">
        <f>SUM(J101:J102)</f>
        <v>0</v>
      </c>
      <c r="K103" s="458"/>
    </row>
    <row r="104" spans="1:12">
      <c r="A104" s="450"/>
      <c r="B104" s="567"/>
      <c r="C104" s="511"/>
      <c r="D104" s="511"/>
      <c r="E104" s="568"/>
      <c r="F104" s="569"/>
      <c r="G104" s="570"/>
      <c r="H104" s="570"/>
      <c r="I104" s="571"/>
      <c r="J104" s="572"/>
      <c r="K104" s="458"/>
    </row>
    <row r="105" spans="1:12">
      <c r="A105" s="450"/>
      <c r="B105" s="573" t="s">
        <v>1127</v>
      </c>
      <c r="C105" s="573"/>
      <c r="D105" s="550"/>
      <c r="E105" s="523"/>
      <c r="F105" s="523"/>
      <c r="G105" s="523"/>
      <c r="H105" s="574"/>
      <c r="I105" s="575"/>
      <c r="J105" s="501">
        <f>(J91+J98+J103)/E91</f>
        <v>21.421731212121212</v>
      </c>
      <c r="K105" s="458"/>
    </row>
    <row r="106" spans="1:12">
      <c r="A106" s="450"/>
      <c r="B106" s="553"/>
      <c r="C106" s="526"/>
      <c r="D106" s="526"/>
      <c r="E106" s="554"/>
      <c r="F106" s="555"/>
      <c r="G106" s="506"/>
      <c r="H106" s="506"/>
      <c r="I106" s="529"/>
      <c r="J106" s="576"/>
      <c r="K106" s="458"/>
    </row>
    <row r="107" spans="1:12" ht="20.399999999999999">
      <c r="A107" s="450"/>
      <c r="B107" s="1667" t="s">
        <v>1128</v>
      </c>
      <c r="C107" s="1668"/>
      <c r="D107" s="1668"/>
      <c r="E107" s="1668"/>
      <c r="F107" s="1669"/>
      <c r="G107" s="556" t="s">
        <v>494</v>
      </c>
      <c r="H107" s="506" t="s">
        <v>1126</v>
      </c>
      <c r="I107" s="557" t="s">
        <v>1115</v>
      </c>
      <c r="J107" s="509" t="s">
        <v>482</v>
      </c>
      <c r="K107" s="458"/>
    </row>
    <row r="108" spans="1:12">
      <c r="A108" s="450"/>
      <c r="B108" s="558" t="s">
        <v>1922</v>
      </c>
      <c r="C108" s="559"/>
      <c r="D108" s="560"/>
      <c r="E108" s="560"/>
      <c r="F108" s="561"/>
      <c r="G108" s="489">
        <f>1.05</f>
        <v>1.05</v>
      </c>
      <c r="H108" s="489" t="s">
        <v>169</v>
      </c>
      <c r="I108" s="562">
        <f>I42</f>
        <v>40</v>
      </c>
      <c r="J108" s="492">
        <f>G108*I108</f>
        <v>42</v>
      </c>
      <c r="K108" s="458"/>
    </row>
    <row r="109" spans="1:12">
      <c r="A109" s="450"/>
      <c r="B109" s="563" t="s">
        <v>1759</v>
      </c>
      <c r="C109" s="564"/>
      <c r="D109" s="565"/>
      <c r="E109" s="565"/>
      <c r="F109" s="566"/>
      <c r="G109" s="489">
        <f>50/1000</f>
        <v>0.05</v>
      </c>
      <c r="H109" s="489" t="s">
        <v>1134</v>
      </c>
      <c r="I109" s="562">
        <f t="shared" ref="I109:I111" si="7">I43</f>
        <v>10</v>
      </c>
      <c r="J109" s="492">
        <f t="shared" ref="J109:J111" si="8">G109*I109</f>
        <v>0.5</v>
      </c>
      <c r="K109" s="458"/>
    </row>
    <row r="110" spans="1:12">
      <c r="A110" s="450"/>
      <c r="B110" s="563" t="s">
        <v>1923</v>
      </c>
      <c r="C110" s="564"/>
      <c r="D110" s="565"/>
      <c r="E110" s="565"/>
      <c r="F110" s="566"/>
      <c r="G110" s="489">
        <f>0.4+0.4+0.4+0.4</f>
        <v>1.6</v>
      </c>
      <c r="H110" s="489" t="s">
        <v>1130</v>
      </c>
      <c r="I110" s="562">
        <f t="shared" si="7"/>
        <v>8</v>
      </c>
      <c r="J110" s="492">
        <f t="shared" si="8"/>
        <v>12.8</v>
      </c>
      <c r="K110" s="458"/>
    </row>
    <row r="111" spans="1:12">
      <c r="A111" s="450"/>
      <c r="B111" s="563" t="s">
        <v>1692</v>
      </c>
      <c r="C111" s="578"/>
      <c r="D111" s="579"/>
      <c r="E111" s="579"/>
      <c r="F111" s="580"/>
      <c r="G111" s="489">
        <f>0.4*0.4</f>
        <v>0.16000000000000003</v>
      </c>
      <c r="H111" s="489" t="s">
        <v>1137</v>
      </c>
      <c r="I111" s="562">
        <f t="shared" si="7"/>
        <v>160</v>
      </c>
      <c r="J111" s="492">
        <f t="shared" si="8"/>
        <v>25.600000000000005</v>
      </c>
      <c r="K111" s="458"/>
    </row>
    <row r="112" spans="1:12">
      <c r="A112" s="450"/>
      <c r="B112" s="581"/>
      <c r="C112" s="523"/>
      <c r="D112" s="523"/>
      <c r="E112" s="582"/>
      <c r="F112" s="583"/>
      <c r="G112" s="532"/>
      <c r="H112" s="532"/>
      <c r="I112" s="524" t="s">
        <v>138</v>
      </c>
      <c r="J112" s="501">
        <f>SUM(J108:J111)</f>
        <v>80.900000000000006</v>
      </c>
      <c r="K112" s="458"/>
    </row>
    <row r="113" spans="1:11">
      <c r="A113" s="450"/>
      <c r="B113" s="584"/>
      <c r="C113" s="523"/>
      <c r="D113" s="523"/>
      <c r="E113" s="582"/>
      <c r="F113" s="583"/>
      <c r="G113" s="532"/>
      <c r="H113" s="532"/>
      <c r="I113" s="524"/>
      <c r="J113" s="582"/>
      <c r="K113" s="458"/>
    </row>
    <row r="114" spans="1:11" ht="20.399999999999999">
      <c r="A114" s="450"/>
      <c r="B114" s="1667" t="s">
        <v>1141</v>
      </c>
      <c r="C114" s="1668"/>
      <c r="D114" s="1668"/>
      <c r="E114" s="1668"/>
      <c r="F114" s="1669"/>
      <c r="G114" s="587" t="s">
        <v>494</v>
      </c>
      <c r="H114" s="506" t="s">
        <v>1115</v>
      </c>
      <c r="I114" s="557"/>
      <c r="J114" s="509" t="s">
        <v>482</v>
      </c>
      <c r="K114" s="458"/>
    </row>
    <row r="115" spans="1:11">
      <c r="A115" s="450"/>
      <c r="B115" s="1654"/>
      <c r="C115" s="1655"/>
      <c r="D115" s="1655"/>
      <c r="E115" s="1655"/>
      <c r="F115" s="1656"/>
      <c r="G115" s="489"/>
      <c r="H115" s="1657"/>
      <c r="I115" s="1658"/>
      <c r="J115" s="492"/>
      <c r="K115" s="458"/>
    </row>
    <row r="116" spans="1:11">
      <c r="A116" s="450"/>
      <c r="B116" s="1659"/>
      <c r="C116" s="1660"/>
      <c r="D116" s="1660"/>
      <c r="E116" s="1660"/>
      <c r="F116" s="1661"/>
      <c r="G116" s="496"/>
      <c r="H116" s="1662"/>
      <c r="I116" s="1663"/>
      <c r="J116" s="492"/>
      <c r="K116" s="458"/>
    </row>
    <row r="117" spans="1:11">
      <c r="A117" s="450"/>
      <c r="B117" s="581"/>
      <c r="C117" s="523"/>
      <c r="D117" s="523"/>
      <c r="E117" s="582"/>
      <c r="F117" s="583"/>
      <c r="G117" s="532"/>
      <c r="H117" s="532"/>
      <c r="I117" s="524" t="s">
        <v>138</v>
      </c>
      <c r="J117" s="501">
        <f>SUM(J115:J116)</f>
        <v>0</v>
      </c>
      <c r="K117" s="458"/>
    </row>
    <row r="118" spans="1:11">
      <c r="A118" s="450"/>
      <c r="B118" s="523"/>
      <c r="C118" s="523"/>
      <c r="D118" s="523"/>
      <c r="E118" s="523"/>
      <c r="F118" s="523"/>
      <c r="G118" s="523"/>
      <c r="H118" s="523"/>
      <c r="I118" s="524"/>
      <c r="J118" s="523"/>
      <c r="K118" s="458"/>
    </row>
    <row r="119" spans="1:11">
      <c r="A119" s="450"/>
      <c r="B119" s="1645" t="s">
        <v>1142</v>
      </c>
      <c r="C119" s="1646"/>
      <c r="D119" s="1646"/>
      <c r="E119" s="1646"/>
      <c r="F119" s="1646"/>
      <c r="G119" s="1646"/>
      <c r="H119" s="1646"/>
      <c r="I119" s="1647"/>
      <c r="J119" s="573">
        <f>J117+J112+J105</f>
        <v>102.32173121212122</v>
      </c>
      <c r="K119" s="458"/>
    </row>
    <row r="120" spans="1:11">
      <c r="A120" s="450"/>
      <c r="B120" s="523"/>
      <c r="C120" s="523"/>
      <c r="D120" s="523"/>
      <c r="E120" s="523"/>
      <c r="F120" s="523"/>
      <c r="G120" s="523"/>
      <c r="H120" s="523"/>
      <c r="I120" s="524"/>
      <c r="J120" s="523"/>
      <c r="K120" s="458"/>
    </row>
    <row r="121" spans="1:11">
      <c r="A121" s="450"/>
      <c r="B121" s="1645" t="s">
        <v>1143</v>
      </c>
      <c r="C121" s="1646"/>
      <c r="D121" s="1646"/>
      <c r="E121" s="1646"/>
      <c r="F121" s="1646"/>
      <c r="G121" s="1646"/>
      <c r="H121" s="1646"/>
      <c r="I121" s="1647"/>
      <c r="J121" s="501">
        <f>J119*0</f>
        <v>0</v>
      </c>
      <c r="K121" s="458"/>
    </row>
    <row r="122" spans="1:11">
      <c r="A122" s="450"/>
      <c r="B122" s="523"/>
      <c r="C122" s="523"/>
      <c r="D122" s="523"/>
      <c r="E122" s="523"/>
      <c r="F122" s="523"/>
      <c r="G122" s="523"/>
      <c r="H122" s="523"/>
      <c r="I122" s="524"/>
      <c r="J122" s="523"/>
      <c r="K122" s="458"/>
    </row>
    <row r="123" spans="1:11">
      <c r="A123" s="450"/>
      <c r="B123" s="1645" t="s">
        <v>1144</v>
      </c>
      <c r="C123" s="1646"/>
      <c r="D123" s="1646"/>
      <c r="E123" s="1646"/>
      <c r="F123" s="1646"/>
      <c r="G123" s="1646"/>
      <c r="H123" s="1646"/>
      <c r="I123" s="1647"/>
      <c r="J123" s="573">
        <f>J119+J121</f>
        <v>102.32173121212122</v>
      </c>
      <c r="K123" s="458"/>
    </row>
    <row r="124" spans="1:11">
      <c r="A124" s="450"/>
      <c r="B124" s="511"/>
      <c r="C124" s="511"/>
      <c r="D124" s="511"/>
      <c r="E124" s="511"/>
      <c r="F124" s="511"/>
      <c r="G124" s="511"/>
      <c r="H124" s="511"/>
      <c r="I124" s="571"/>
      <c r="J124" s="511"/>
      <c r="K124" s="458"/>
    </row>
    <row r="125" spans="1:11">
      <c r="A125" s="450"/>
      <c r="B125" s="589"/>
      <c r="C125" s="559"/>
      <c r="D125" s="559"/>
      <c r="E125" s="559"/>
      <c r="F125" s="559"/>
      <c r="G125" s="559"/>
      <c r="H125" s="559"/>
      <c r="I125" s="559"/>
      <c r="J125" s="590"/>
      <c r="K125" s="458"/>
    </row>
    <row r="126" spans="1:11">
      <c r="A126" s="450"/>
      <c r="B126" s="591"/>
      <c r="C126" s="592"/>
      <c r="D126" s="593"/>
      <c r="E126" s="593"/>
      <c r="F126" s="594" t="s">
        <v>1119</v>
      </c>
      <c r="G126" s="595" t="s">
        <v>1119</v>
      </c>
      <c r="H126" s="592"/>
      <c r="I126" s="592"/>
      <c r="J126" s="596"/>
      <c r="K126" s="458"/>
    </row>
    <row r="127" spans="1:11">
      <c r="A127" s="450"/>
      <c r="B127" s="459"/>
      <c r="C127" s="459"/>
      <c r="D127" s="459"/>
      <c r="E127" s="459"/>
      <c r="F127" s="459"/>
      <c r="G127" s="459"/>
      <c r="H127" s="459"/>
      <c r="I127" s="459"/>
      <c r="J127" s="459"/>
      <c r="K127" s="458"/>
    </row>
    <row r="128" spans="1:11">
      <c r="A128" s="450"/>
      <c r="B128" s="597" t="str">
        <f>PLANEJAMENTO!$E$2</f>
        <v>PRIVATE LOG</v>
      </c>
      <c r="C128" s="598"/>
      <c r="D128" s="598"/>
      <c r="E128" s="598"/>
      <c r="F128" s="599"/>
      <c r="G128" s="600" t="s">
        <v>482</v>
      </c>
      <c r="H128" s="502"/>
      <c r="I128" s="502"/>
      <c r="J128" s="505"/>
      <c r="K128" s="458"/>
    </row>
    <row r="129" spans="1:11">
      <c r="A129" s="450"/>
      <c r="B129" s="601" t="str">
        <f>PLANEJAMENTO!E3</f>
        <v>SERRA - ES</v>
      </c>
      <c r="C129" s="602"/>
      <c r="D129" s="602"/>
      <c r="E129" s="602"/>
      <c r="F129" s="603"/>
      <c r="G129" s="1648" t="s">
        <v>1145</v>
      </c>
      <c r="H129" s="1649"/>
      <c r="I129" s="1649"/>
      <c r="J129" s="1650"/>
      <c r="K129" s="458"/>
    </row>
    <row r="130" spans="1:11">
      <c r="A130" s="450"/>
      <c r="B130" s="604"/>
      <c r="C130" s="605"/>
      <c r="D130" s="605"/>
      <c r="E130" s="605"/>
      <c r="F130" s="606"/>
      <c r="G130" s="607"/>
      <c r="H130" s="1651"/>
      <c r="I130" s="1652"/>
      <c r="J130" s="1653"/>
      <c r="K130" s="458"/>
    </row>
    <row r="131" spans="1:11" ht="15" thickBot="1">
      <c r="A131" s="608"/>
      <c r="B131" s="609"/>
      <c r="C131" s="609"/>
      <c r="D131" s="609"/>
      <c r="E131" s="609"/>
      <c r="F131" s="609"/>
      <c r="G131" s="609"/>
      <c r="H131" s="609"/>
      <c r="I131" s="609"/>
      <c r="J131" s="609"/>
      <c r="K131" s="610"/>
    </row>
    <row r="132" spans="1:11" hidden="1">
      <c r="A132" s="447"/>
      <c r="B132" s="448"/>
      <c r="C132" s="448"/>
      <c r="D132" s="448"/>
      <c r="E132" s="448"/>
      <c r="F132" s="448"/>
      <c r="G132" s="448"/>
      <c r="H132" s="448"/>
      <c r="I132" s="448"/>
      <c r="J132" s="448"/>
      <c r="K132" s="449"/>
    </row>
    <row r="133" spans="1:11" hidden="1">
      <c r="A133" s="450"/>
      <c r="B133" s="451" t="s">
        <v>141</v>
      </c>
      <c r="C133" s="452"/>
      <c r="D133" s="453" t="s">
        <v>1105</v>
      </c>
      <c r="E133" s="454"/>
      <c r="F133" s="455"/>
      <c r="G133" s="455"/>
      <c r="H133" s="456"/>
      <c r="I133" s="456"/>
      <c r="J133" s="457"/>
      <c r="K133" s="458"/>
    </row>
    <row r="134" spans="1:11" hidden="1">
      <c r="A134" s="450"/>
      <c r="B134" s="459"/>
      <c r="C134" s="459"/>
      <c r="D134" s="459"/>
      <c r="E134" s="459"/>
      <c r="F134" s="459"/>
      <c r="G134" s="459"/>
      <c r="H134" s="459"/>
      <c r="I134" s="459"/>
      <c r="J134" s="459"/>
      <c r="K134" s="458"/>
    </row>
    <row r="135" spans="1:11" hidden="1">
      <c r="A135" s="450"/>
      <c r="B135" s="460" t="s">
        <v>873</v>
      </c>
      <c r="C135" s="461" t="s">
        <v>1107</v>
      </c>
      <c r="D135" s="1671" t="s">
        <v>198</v>
      </c>
      <c r="E135" s="1672"/>
      <c r="F135" s="1672"/>
      <c r="G135" s="1672"/>
      <c r="H135" s="1672"/>
      <c r="I135" s="1673"/>
      <c r="J135" s="462" t="s">
        <v>1108</v>
      </c>
      <c r="K135" s="458"/>
    </row>
    <row r="136" spans="1:11" ht="21" hidden="1" customHeight="1">
      <c r="A136" s="450"/>
      <c r="B136" s="463" t="s">
        <v>3</v>
      </c>
      <c r="C136" s="464">
        <f ca="1">PLANEJAMENTO!$E$4</f>
        <v>46141</v>
      </c>
      <c r="D136" s="1674" t="s">
        <v>1761</v>
      </c>
      <c r="E136" s="1675"/>
      <c r="F136" s="1675"/>
      <c r="G136" s="1675"/>
      <c r="H136" s="1675"/>
      <c r="I136" s="1676"/>
      <c r="J136" s="468" t="str">
        <f>F155</f>
        <v>m</v>
      </c>
      <c r="K136" s="458"/>
    </row>
    <row r="137" spans="1:11" hidden="1">
      <c r="A137" s="450"/>
      <c r="B137" s="469"/>
      <c r="C137" s="469"/>
      <c r="D137" s="469"/>
      <c r="E137" s="469"/>
      <c r="F137" s="469"/>
      <c r="G137" s="469"/>
      <c r="H137" s="469"/>
      <c r="I137" s="470"/>
      <c r="J137" s="471"/>
      <c r="K137" s="458"/>
    </row>
    <row r="138" spans="1:11" hidden="1">
      <c r="A138" s="450"/>
      <c r="B138" s="1648" t="s">
        <v>1111</v>
      </c>
      <c r="C138" s="1650"/>
      <c r="D138" s="1679" t="s">
        <v>873</v>
      </c>
      <c r="E138" s="1681" t="s">
        <v>1112</v>
      </c>
      <c r="F138" s="472" t="s">
        <v>1113</v>
      </c>
      <c r="G138" s="473"/>
      <c r="H138" s="472" t="s">
        <v>1114</v>
      </c>
      <c r="I138" s="473"/>
      <c r="J138" s="474" t="s">
        <v>1115</v>
      </c>
      <c r="K138" s="458"/>
    </row>
    <row r="139" spans="1:11" hidden="1">
      <c r="A139" s="450"/>
      <c r="B139" s="1677"/>
      <c r="C139" s="1678"/>
      <c r="D139" s="1680"/>
      <c r="E139" s="1682"/>
      <c r="F139" s="475" t="s">
        <v>1116</v>
      </c>
      <c r="G139" s="475" t="s">
        <v>1117</v>
      </c>
      <c r="H139" s="475" t="s">
        <v>1116</v>
      </c>
      <c r="I139" s="476" t="s">
        <v>1117</v>
      </c>
      <c r="J139" s="477" t="s">
        <v>1118</v>
      </c>
      <c r="K139" s="458"/>
    </row>
    <row r="140" spans="1:11" hidden="1">
      <c r="A140" s="450"/>
      <c r="B140" s="486" t="s">
        <v>842</v>
      </c>
      <c r="C140" s="487"/>
      <c r="D140" s="488"/>
      <c r="E140" s="489">
        <v>1</v>
      </c>
      <c r="F140" s="489">
        <v>1</v>
      </c>
      <c r="G140" s="489">
        <f>1-F140</f>
        <v>0</v>
      </c>
      <c r="H140" s="490">
        <f>VLOOKUP(B140,EQUIPAMENTOS!$A:$J,10,FALSE)</f>
        <v>10</v>
      </c>
      <c r="I140" s="491">
        <f>H140</f>
        <v>10</v>
      </c>
      <c r="J140" s="492">
        <f t="shared" ref="J140" si="9">H140*F140*E140+I140*G140*E140</f>
        <v>10</v>
      </c>
      <c r="K140" s="458"/>
    </row>
    <row r="141" spans="1:11" hidden="1">
      <c r="A141" s="450"/>
      <c r="B141" s="486"/>
      <c r="C141" s="487"/>
      <c r="D141" s="488"/>
      <c r="E141" s="489"/>
      <c r="F141" s="489"/>
      <c r="G141" s="489"/>
      <c r="H141" s="490"/>
      <c r="I141" s="491"/>
      <c r="J141" s="492"/>
      <c r="K141" s="458"/>
    </row>
    <row r="142" spans="1:11" hidden="1">
      <c r="A142" s="450"/>
      <c r="B142" s="486"/>
      <c r="C142" s="487"/>
      <c r="D142" s="488"/>
      <c r="E142" s="489"/>
      <c r="F142" s="489"/>
      <c r="G142" s="489"/>
      <c r="H142" s="490"/>
      <c r="I142" s="491"/>
      <c r="J142" s="492">
        <f t="shared" ref="J142:J144" si="10">H142*F142*E142+I142*G142*E142</f>
        <v>0</v>
      </c>
      <c r="K142" s="458"/>
    </row>
    <row r="143" spans="1:11" hidden="1">
      <c r="A143" s="450"/>
      <c r="B143" s="486"/>
      <c r="C143" s="487"/>
      <c r="D143" s="488"/>
      <c r="E143" s="489"/>
      <c r="F143" s="489"/>
      <c r="G143" s="489"/>
      <c r="H143" s="490"/>
      <c r="I143" s="491"/>
      <c r="J143" s="492">
        <f t="shared" si="10"/>
        <v>0</v>
      </c>
      <c r="K143" s="458"/>
    </row>
    <row r="144" spans="1:11" hidden="1">
      <c r="A144" s="450"/>
      <c r="B144" s="493"/>
      <c r="C144" s="494"/>
      <c r="D144" s="495"/>
      <c r="E144" s="496"/>
      <c r="F144" s="496"/>
      <c r="G144" s="496"/>
      <c r="H144" s="497"/>
      <c r="I144" s="498"/>
      <c r="J144" s="492">
        <f t="shared" si="10"/>
        <v>0</v>
      </c>
      <c r="K144" s="458"/>
    </row>
    <row r="145" spans="1:11" hidden="1">
      <c r="A145" s="450"/>
      <c r="B145" s="499" t="s">
        <v>1119</v>
      </c>
      <c r="C145" s="469"/>
      <c r="D145" s="469"/>
      <c r="E145" s="469"/>
      <c r="F145" s="469"/>
      <c r="G145" s="469"/>
      <c r="H145" s="469"/>
      <c r="I145" s="500" t="s">
        <v>138</v>
      </c>
      <c r="J145" s="501">
        <f>SUM(J140:J144)</f>
        <v>10</v>
      </c>
      <c r="K145" s="458"/>
    </row>
    <row r="146" spans="1:11" hidden="1">
      <c r="A146" s="450"/>
      <c r="B146" s="502"/>
      <c r="C146" s="502"/>
      <c r="D146" s="502"/>
      <c r="E146" s="502"/>
      <c r="F146" s="502"/>
      <c r="G146" s="502"/>
      <c r="H146" s="502"/>
      <c r="I146" s="503"/>
      <c r="J146" s="504"/>
      <c r="K146" s="458"/>
    </row>
    <row r="147" spans="1:11" ht="20.399999999999999" hidden="1">
      <c r="A147" s="450"/>
      <c r="B147" s="1664" t="s">
        <v>1120</v>
      </c>
      <c r="C147" s="1665"/>
      <c r="D147" s="1665"/>
      <c r="E147" s="1666"/>
      <c r="F147" s="505" t="s">
        <v>873</v>
      </c>
      <c r="G147" s="506"/>
      <c r="H147" s="507" t="s">
        <v>560</v>
      </c>
      <c r="I147" s="508" t="s">
        <v>1121</v>
      </c>
      <c r="J147" s="509" t="s">
        <v>1122</v>
      </c>
      <c r="K147" s="458"/>
    </row>
    <row r="148" spans="1:11" hidden="1">
      <c r="A148" s="450"/>
      <c r="B148" s="510"/>
      <c r="C148" s="511"/>
      <c r="D148" s="512"/>
      <c r="E148" s="513"/>
      <c r="F148" s="514"/>
      <c r="G148" s="515"/>
      <c r="H148" s="516"/>
      <c r="I148" s="484"/>
      <c r="J148" s="485"/>
      <c r="K148" s="458"/>
    </row>
    <row r="149" spans="1:11" hidden="1">
      <c r="A149" s="450"/>
      <c r="B149" s="517" t="s">
        <v>1758</v>
      </c>
      <c r="C149" s="518"/>
      <c r="D149" s="459"/>
      <c r="E149" s="487"/>
      <c r="F149" s="488"/>
      <c r="G149" s="519"/>
      <c r="H149" s="520">
        <v>1</v>
      </c>
      <c r="I149" s="521">
        <f>VLOOKUP(B149,'MÃO DE OBRA'!$A:$E,5,FALSE)/220</f>
        <v>19.055000000000003</v>
      </c>
      <c r="J149" s="492">
        <f>H149*I149</f>
        <v>19.055000000000003</v>
      </c>
      <c r="K149" s="458"/>
    </row>
    <row r="150" spans="1:11" hidden="1">
      <c r="A150" s="450"/>
      <c r="B150" s="517" t="s">
        <v>626</v>
      </c>
      <c r="C150" s="518"/>
      <c r="D150" s="459"/>
      <c r="E150" s="487"/>
      <c r="F150" s="488"/>
      <c r="G150" s="519"/>
      <c r="H150" s="520">
        <v>3</v>
      </c>
      <c r="I150" s="521">
        <f>VLOOKUP(B150,'MÃO DE OBRA'!$A:$E,5,FALSE)/220</f>
        <v>15.730909090909092</v>
      </c>
      <c r="J150" s="492">
        <f t="shared" ref="J150:J151" si="11">H150*I150</f>
        <v>47.192727272727275</v>
      </c>
      <c r="K150" s="458"/>
    </row>
    <row r="151" spans="1:11" hidden="1">
      <c r="A151" s="450"/>
      <c r="B151" s="517" t="s">
        <v>773</v>
      </c>
      <c r="C151" s="518"/>
      <c r="D151" s="459"/>
      <c r="E151" s="487"/>
      <c r="F151" s="488"/>
      <c r="G151" s="519"/>
      <c r="H151" s="520"/>
      <c r="I151" s="521">
        <f>VLOOKUP(B151,'MÃO DE OBRA'!$A:$E,5,FALSE)/220</f>
        <v>19.663636363636364</v>
      </c>
      <c r="J151" s="492">
        <f t="shared" si="11"/>
        <v>0</v>
      </c>
      <c r="K151" s="458"/>
    </row>
    <row r="152" spans="1:11" hidden="1">
      <c r="A152" s="450"/>
      <c r="B152" s="517"/>
      <c r="C152" s="518"/>
      <c r="D152" s="459"/>
      <c r="E152" s="487"/>
      <c r="F152" s="488"/>
      <c r="G152" s="519"/>
      <c r="H152" s="520"/>
      <c r="I152" s="491"/>
      <c r="J152" s="492">
        <f>H152*I152</f>
        <v>0</v>
      </c>
      <c r="K152" s="458"/>
    </row>
    <row r="153" spans="1:11" hidden="1">
      <c r="A153" s="450"/>
      <c r="B153" s="499" t="s">
        <v>1119</v>
      </c>
      <c r="C153" s="502"/>
      <c r="D153" s="502"/>
      <c r="E153" s="502"/>
      <c r="F153" s="502"/>
      <c r="G153" s="502"/>
      <c r="H153" s="502"/>
      <c r="I153" s="522" t="s">
        <v>138</v>
      </c>
      <c r="J153" s="501">
        <f>SUM(J148:J152)</f>
        <v>66.247727272727275</v>
      </c>
      <c r="K153" s="458"/>
    </row>
    <row r="154" spans="1:11" hidden="1">
      <c r="A154" s="450"/>
      <c r="B154" s="523"/>
      <c r="C154" s="523"/>
      <c r="D154" s="523"/>
      <c r="E154" s="523"/>
      <c r="F154" s="523"/>
      <c r="G154" s="523"/>
      <c r="H154" s="523"/>
      <c r="I154" s="524"/>
      <c r="J154" s="523"/>
      <c r="K154" s="458"/>
    </row>
    <row r="155" spans="1:11" hidden="1">
      <c r="A155" s="450"/>
      <c r="B155" s="525" t="s">
        <v>1123</v>
      </c>
      <c r="C155" s="526"/>
      <c r="D155" s="523"/>
      <c r="E155" s="527">
        <f>PRODUÇÕES!D75</f>
        <v>12.824999999999999</v>
      </c>
      <c r="F155" s="528" t="s">
        <v>169</v>
      </c>
      <c r="G155" s="506"/>
      <c r="H155" s="506"/>
      <c r="I155" s="529" t="s">
        <v>1124</v>
      </c>
      <c r="J155" s="501">
        <f>J145+J153</f>
        <v>76.247727272727275</v>
      </c>
      <c r="K155" s="458"/>
    </row>
    <row r="156" spans="1:11" hidden="1">
      <c r="A156" s="450"/>
      <c r="B156" s="530"/>
      <c r="C156" s="523"/>
      <c r="D156" s="523"/>
      <c r="E156" s="531"/>
      <c r="F156" s="532"/>
      <c r="G156" s="532"/>
      <c r="H156" s="532"/>
      <c r="I156" s="524"/>
      <c r="J156" s="523"/>
      <c r="K156" s="458"/>
    </row>
    <row r="157" spans="1:11" ht="20.399999999999999" hidden="1">
      <c r="A157" s="450"/>
      <c r="B157" s="1667" t="s">
        <v>481</v>
      </c>
      <c r="C157" s="1668"/>
      <c r="D157" s="1668"/>
      <c r="E157" s="1669"/>
      <c r="F157" s="533" t="s">
        <v>873</v>
      </c>
      <c r="G157" s="534" t="s">
        <v>493</v>
      </c>
      <c r="H157" s="507" t="s">
        <v>1115</v>
      </c>
      <c r="I157" s="535" t="s">
        <v>480</v>
      </c>
      <c r="J157" s="536" t="s">
        <v>482</v>
      </c>
      <c r="K157" s="458"/>
    </row>
    <row r="158" spans="1:11" hidden="1">
      <c r="A158" s="450"/>
      <c r="B158" s="537" t="str">
        <f>B140</f>
        <v>Sapo compactador</v>
      </c>
      <c r="C158" s="518"/>
      <c r="D158" s="518"/>
      <c r="E158" s="487"/>
      <c r="F158" s="540" t="str">
        <f>VLOOKUP(B158,EQUIPAMENTOS!$A:$N,12,FALSE)</f>
        <v>Gasolina</v>
      </c>
      <c r="G158" s="541" t="s">
        <v>1047</v>
      </c>
      <c r="H158" s="547">
        <f>VLOOKUP(B158,EQUIPAMENTOS!$A:$N,13,FALSE)</f>
        <v>6</v>
      </c>
      <c r="I158" s="543">
        <f>VLOOKUP(B158,EQUIPAMENTOS!$A:$N,14,FALSE)</f>
        <v>3</v>
      </c>
      <c r="J158" s="492">
        <f>H158*I158*E140*F140</f>
        <v>18</v>
      </c>
      <c r="K158" s="458"/>
    </row>
    <row r="159" spans="1:11" hidden="1">
      <c r="A159" s="450"/>
      <c r="B159" s="537"/>
      <c r="C159" s="518"/>
      <c r="D159" s="518"/>
      <c r="E159" s="487"/>
      <c r="F159" s="540"/>
      <c r="G159" s="541"/>
      <c r="H159" s="547"/>
      <c r="I159" s="543"/>
      <c r="J159" s="492"/>
      <c r="K159" s="458"/>
    </row>
    <row r="160" spans="1:11" hidden="1">
      <c r="A160" s="450"/>
      <c r="B160" s="517"/>
      <c r="C160" s="518"/>
      <c r="D160" s="518"/>
      <c r="E160" s="487"/>
      <c r="F160" s="488"/>
      <c r="G160" s="546"/>
      <c r="H160" s="547"/>
      <c r="I160" s="543"/>
      <c r="J160" s="492">
        <f>H160*I160*E142*F142</f>
        <v>0</v>
      </c>
      <c r="K160" s="458"/>
    </row>
    <row r="161" spans="1:11" hidden="1">
      <c r="A161" s="450"/>
      <c r="B161" s="517"/>
      <c r="C161" s="526"/>
      <c r="D161" s="526"/>
      <c r="E161" s="494"/>
      <c r="F161" s="488"/>
      <c r="G161" s="468"/>
      <c r="H161" s="547"/>
      <c r="I161" s="548"/>
      <c r="J161" s="492">
        <f>H161*I161*E143*F143</f>
        <v>0</v>
      </c>
      <c r="K161" s="458"/>
    </row>
    <row r="162" spans="1:11" hidden="1">
      <c r="A162" s="450"/>
      <c r="B162" s="550" t="s">
        <v>1119</v>
      </c>
      <c r="C162" s="526"/>
      <c r="D162" s="526"/>
      <c r="E162" s="526"/>
      <c r="F162" s="523"/>
      <c r="G162" s="526"/>
      <c r="H162" s="551"/>
      <c r="I162" s="552" t="s">
        <v>138</v>
      </c>
      <c r="J162" s="501">
        <f>SUM(J158:J161)</f>
        <v>18</v>
      </c>
      <c r="K162" s="458"/>
    </row>
    <row r="163" spans="1:11" hidden="1">
      <c r="A163" s="450"/>
      <c r="B163" s="553"/>
      <c r="C163" s="526"/>
      <c r="D163" s="526"/>
      <c r="E163" s="554"/>
      <c r="F163" s="555"/>
      <c r="G163" s="506"/>
      <c r="H163" s="506"/>
      <c r="I163" s="529"/>
      <c r="J163" s="554"/>
      <c r="K163" s="458"/>
    </row>
    <row r="164" spans="1:11" ht="20.399999999999999" hidden="1">
      <c r="A164" s="450"/>
      <c r="B164" s="1667" t="s">
        <v>1125</v>
      </c>
      <c r="C164" s="1668"/>
      <c r="D164" s="1668"/>
      <c r="E164" s="1668"/>
      <c r="F164" s="1669"/>
      <c r="G164" s="556" t="s">
        <v>494</v>
      </c>
      <c r="H164" s="506" t="s">
        <v>1126</v>
      </c>
      <c r="I164" s="557" t="s">
        <v>1115</v>
      </c>
      <c r="J164" s="509" t="s">
        <v>482</v>
      </c>
      <c r="K164" s="458"/>
    </row>
    <row r="165" spans="1:11" hidden="1">
      <c r="A165" s="450"/>
      <c r="B165" s="558"/>
      <c r="C165" s="559"/>
      <c r="D165" s="560"/>
      <c r="E165" s="560"/>
      <c r="F165" s="561"/>
      <c r="G165" s="489"/>
      <c r="H165" s="489"/>
      <c r="I165" s="562"/>
      <c r="J165" s="492"/>
      <c r="K165" s="458"/>
    </row>
    <row r="166" spans="1:11" hidden="1">
      <c r="A166" s="450"/>
      <c r="B166" s="563"/>
      <c r="C166" s="564"/>
      <c r="D166" s="565"/>
      <c r="E166" s="565"/>
      <c r="F166" s="566"/>
      <c r="G166" s="489"/>
      <c r="H166" s="489"/>
      <c r="I166" s="562"/>
      <c r="J166" s="492"/>
      <c r="K166" s="458"/>
    </row>
    <row r="167" spans="1:11" hidden="1">
      <c r="A167" s="450"/>
      <c r="B167" s="1670" t="s">
        <v>138</v>
      </c>
      <c r="C167" s="1670"/>
      <c r="D167" s="1670"/>
      <c r="E167" s="1670"/>
      <c r="F167" s="1670"/>
      <c r="G167" s="1670"/>
      <c r="H167" s="1670"/>
      <c r="I167" s="1670"/>
      <c r="J167" s="501">
        <f>SUM(J165:J166)</f>
        <v>0</v>
      </c>
      <c r="K167" s="458"/>
    </row>
    <row r="168" spans="1:11" hidden="1">
      <c r="A168" s="450"/>
      <c r="B168" s="567"/>
      <c r="C168" s="511"/>
      <c r="D168" s="511"/>
      <c r="E168" s="568"/>
      <c r="F168" s="569"/>
      <c r="G168" s="570"/>
      <c r="H168" s="570"/>
      <c r="I168" s="571"/>
      <c r="J168" s="572"/>
      <c r="K168" s="458"/>
    </row>
    <row r="169" spans="1:11" hidden="1">
      <c r="A169" s="450"/>
      <c r="B169" s="573" t="s">
        <v>1127</v>
      </c>
      <c r="C169" s="573"/>
      <c r="D169" s="550"/>
      <c r="E169" s="523"/>
      <c r="F169" s="523"/>
      <c r="G169" s="523"/>
      <c r="H169" s="574"/>
      <c r="I169" s="575"/>
      <c r="J169" s="639">
        <f>(J155+J162+J167)/E155</f>
        <v>7.3487506645401384</v>
      </c>
      <c r="K169" s="458"/>
    </row>
    <row r="170" spans="1:11" hidden="1">
      <c r="A170" s="450"/>
      <c r="B170" s="553"/>
      <c r="C170" s="526"/>
      <c r="D170" s="526"/>
      <c r="E170" s="554"/>
      <c r="F170" s="555"/>
      <c r="G170" s="506"/>
      <c r="H170" s="506"/>
      <c r="I170" s="529"/>
      <c r="J170" s="576"/>
      <c r="K170" s="458"/>
    </row>
    <row r="171" spans="1:11" ht="20.399999999999999" hidden="1">
      <c r="A171" s="450"/>
      <c r="B171" s="1667" t="s">
        <v>1128</v>
      </c>
      <c r="C171" s="1668"/>
      <c r="D171" s="1668"/>
      <c r="E171" s="1668"/>
      <c r="F171" s="1669"/>
      <c r="G171" s="556" t="s">
        <v>494</v>
      </c>
      <c r="H171" s="506" t="s">
        <v>1126</v>
      </c>
      <c r="I171" s="557" t="s">
        <v>1115</v>
      </c>
      <c r="J171" s="509" t="s">
        <v>482</v>
      </c>
      <c r="K171" s="458"/>
    </row>
    <row r="172" spans="1:11" hidden="1">
      <c r="A172" s="450"/>
      <c r="B172" s="558" t="s">
        <v>1762</v>
      </c>
      <c r="C172" s="559"/>
      <c r="D172" s="560"/>
      <c r="E172" s="560"/>
      <c r="F172" s="561"/>
      <c r="G172" s="489">
        <v>1.05</v>
      </c>
      <c r="H172" s="489" t="s">
        <v>169</v>
      </c>
      <c r="I172" s="562"/>
      <c r="J172" s="492">
        <f>G172*I172</f>
        <v>0</v>
      </c>
      <c r="K172" s="458"/>
    </row>
    <row r="173" spans="1:11" hidden="1">
      <c r="A173" s="450"/>
      <c r="B173" s="563" t="s">
        <v>1759</v>
      </c>
      <c r="C173" s="564"/>
      <c r="D173" s="565"/>
      <c r="E173" s="565"/>
      <c r="F173" s="566"/>
      <c r="G173" s="489">
        <v>0.05</v>
      </c>
      <c r="H173" s="489" t="s">
        <v>1134</v>
      </c>
      <c r="I173" s="562"/>
      <c r="J173" s="492">
        <f>G173*I173</f>
        <v>0</v>
      </c>
      <c r="K173" s="458"/>
    </row>
    <row r="174" spans="1:11" hidden="1">
      <c r="A174" s="450"/>
      <c r="B174" s="563"/>
      <c r="C174" s="564"/>
      <c r="D174" s="565"/>
      <c r="E174" s="565"/>
      <c r="F174" s="566"/>
      <c r="G174" s="489"/>
      <c r="H174" s="489"/>
      <c r="I174" s="562"/>
      <c r="J174" s="492">
        <f>G174*I174</f>
        <v>0</v>
      </c>
      <c r="K174" s="458"/>
    </row>
    <row r="175" spans="1:11" hidden="1">
      <c r="A175" s="450"/>
      <c r="B175" s="577"/>
      <c r="C175" s="578"/>
      <c r="D175" s="579"/>
      <c r="E175" s="579"/>
      <c r="F175" s="580"/>
      <c r="G175" s="489"/>
      <c r="H175" s="489"/>
      <c r="I175" s="562"/>
      <c r="J175" s="492">
        <f>G175*I175</f>
        <v>0</v>
      </c>
      <c r="K175" s="458"/>
    </row>
    <row r="176" spans="1:11" hidden="1">
      <c r="A176" s="450"/>
      <c r="B176" s="581"/>
      <c r="C176" s="523"/>
      <c r="D176" s="523"/>
      <c r="E176" s="582"/>
      <c r="F176" s="583"/>
      <c r="G176" s="532"/>
      <c r="H176" s="532"/>
      <c r="I176" s="524" t="s">
        <v>138</v>
      </c>
      <c r="J176" s="501">
        <f>SUM(J172:J175)</f>
        <v>0</v>
      </c>
      <c r="K176" s="458"/>
    </row>
    <row r="177" spans="1:11" hidden="1">
      <c r="A177" s="450"/>
      <c r="B177" s="584"/>
      <c r="C177" s="523"/>
      <c r="D177" s="523"/>
      <c r="E177" s="582"/>
      <c r="F177" s="583"/>
      <c r="G177" s="532"/>
      <c r="H177" s="532"/>
      <c r="I177" s="524"/>
      <c r="J177" s="582"/>
      <c r="K177" s="458"/>
    </row>
    <row r="178" spans="1:11" ht="20.399999999999999" hidden="1">
      <c r="A178" s="450"/>
      <c r="B178" s="1667" t="s">
        <v>1141</v>
      </c>
      <c r="C178" s="1668"/>
      <c r="D178" s="1668"/>
      <c r="E178" s="1668"/>
      <c r="F178" s="1669"/>
      <c r="G178" s="587" t="s">
        <v>494</v>
      </c>
      <c r="H178" s="506" t="s">
        <v>1115</v>
      </c>
      <c r="I178" s="557"/>
      <c r="J178" s="509" t="s">
        <v>482</v>
      </c>
      <c r="K178" s="458"/>
    </row>
    <row r="179" spans="1:11" hidden="1">
      <c r="A179" s="450"/>
      <c r="B179" s="1654" t="s">
        <v>1721</v>
      </c>
      <c r="C179" s="1655"/>
      <c r="D179" s="1655"/>
      <c r="E179" s="1655"/>
      <c r="F179" s="1656"/>
      <c r="G179" s="489">
        <f>(1*0.6*1.5)</f>
        <v>0.89999999999999991</v>
      </c>
      <c r="H179" s="1657">
        <f>'ESCAVAÇÃO SAA-SES'!J65</f>
        <v>7.5692746969696971</v>
      </c>
      <c r="I179" s="1658"/>
      <c r="J179" s="492">
        <f>G179*H179</f>
        <v>6.8123472272727268</v>
      </c>
      <c r="K179" s="458"/>
    </row>
    <row r="180" spans="1:11" hidden="1">
      <c r="A180" s="450"/>
      <c r="B180" s="1659" t="s">
        <v>1760</v>
      </c>
      <c r="C180" s="1660"/>
      <c r="D180" s="1660"/>
      <c r="E180" s="1660" t="s">
        <v>1119</v>
      </c>
      <c r="F180" s="1661"/>
      <c r="G180" s="496">
        <f>((PI()*0.11*0.11)/4)*0.11*1.3</f>
        <v>1.3589744421266048E-3</v>
      </c>
      <c r="H180" s="1662">
        <f>'BOTA FORA SAA-SES'!J65</f>
        <v>5.1687159090909089</v>
      </c>
      <c r="I180" s="1663"/>
      <c r="J180" s="492">
        <f>G180*H180</f>
        <v>7.0241528190677256E-3</v>
      </c>
      <c r="K180" s="458"/>
    </row>
    <row r="181" spans="1:11" hidden="1">
      <c r="A181" s="450"/>
      <c r="B181" s="581"/>
      <c r="C181" s="523"/>
      <c r="D181" s="523"/>
      <c r="E181" s="582"/>
      <c r="F181" s="583"/>
      <c r="G181" s="532"/>
      <c r="H181" s="532"/>
      <c r="I181" s="524" t="s">
        <v>138</v>
      </c>
      <c r="J181" s="501">
        <f>SUM(J179:J180)</f>
        <v>6.8193713800917948</v>
      </c>
      <c r="K181" s="458"/>
    </row>
    <row r="182" spans="1:11" hidden="1">
      <c r="A182" s="450"/>
      <c r="B182" s="523"/>
      <c r="C182" s="523"/>
      <c r="D182" s="523"/>
      <c r="E182" s="523"/>
      <c r="F182" s="523"/>
      <c r="G182" s="523"/>
      <c r="H182" s="523"/>
      <c r="I182" s="524"/>
      <c r="J182" s="523"/>
      <c r="K182" s="458"/>
    </row>
    <row r="183" spans="1:11" hidden="1">
      <c r="A183" s="450"/>
      <c r="B183" s="1645" t="s">
        <v>1142</v>
      </c>
      <c r="C183" s="1646"/>
      <c r="D183" s="1646"/>
      <c r="E183" s="1646"/>
      <c r="F183" s="1646"/>
      <c r="G183" s="1646"/>
      <c r="H183" s="1646"/>
      <c r="I183" s="1647"/>
      <c r="J183" s="573">
        <f>J181+J176+J169</f>
        <v>14.168122044631932</v>
      </c>
      <c r="K183" s="458"/>
    </row>
    <row r="184" spans="1:11" hidden="1">
      <c r="A184" s="450"/>
      <c r="B184" s="523"/>
      <c r="C184" s="523"/>
      <c r="D184" s="523"/>
      <c r="E184" s="523"/>
      <c r="F184" s="523"/>
      <c r="G184" s="523"/>
      <c r="H184" s="523"/>
      <c r="I184" s="524"/>
      <c r="J184" s="523"/>
      <c r="K184" s="458"/>
    </row>
    <row r="185" spans="1:11" hidden="1">
      <c r="A185" s="450"/>
      <c r="B185" s="1645" t="s">
        <v>1143</v>
      </c>
      <c r="C185" s="1646"/>
      <c r="D185" s="1646"/>
      <c r="E185" s="1646"/>
      <c r="F185" s="1646"/>
      <c r="G185" s="1646"/>
      <c r="H185" s="1646"/>
      <c r="I185" s="1647"/>
      <c r="J185" s="501">
        <f>J183*0</f>
        <v>0</v>
      </c>
      <c r="K185" s="458"/>
    </row>
    <row r="186" spans="1:11" hidden="1">
      <c r="A186" s="450"/>
      <c r="B186" s="523"/>
      <c r="C186" s="523"/>
      <c r="D186" s="523"/>
      <c r="E186" s="523"/>
      <c r="F186" s="523"/>
      <c r="G186" s="523"/>
      <c r="H186" s="523"/>
      <c r="I186" s="524"/>
      <c r="J186" s="523"/>
      <c r="K186" s="458"/>
    </row>
    <row r="187" spans="1:11" hidden="1">
      <c r="A187" s="450"/>
      <c r="B187" s="1645" t="s">
        <v>1144</v>
      </c>
      <c r="C187" s="1646"/>
      <c r="D187" s="1646"/>
      <c r="E187" s="1646"/>
      <c r="F187" s="1646"/>
      <c r="G187" s="1646"/>
      <c r="H187" s="1646"/>
      <c r="I187" s="1647"/>
      <c r="J187" s="573">
        <f>J183+J185</f>
        <v>14.168122044631932</v>
      </c>
      <c r="K187" s="458"/>
    </row>
    <row r="188" spans="1:11" hidden="1">
      <c r="A188" s="450"/>
      <c r="B188" s="511"/>
      <c r="C188" s="511"/>
      <c r="D188" s="511"/>
      <c r="E188" s="511"/>
      <c r="F188" s="511"/>
      <c r="G188" s="511"/>
      <c r="H188" s="511"/>
      <c r="I188" s="571"/>
      <c r="J188" s="511"/>
      <c r="K188" s="458"/>
    </row>
    <row r="189" spans="1:11" hidden="1">
      <c r="A189" s="450"/>
      <c r="B189" s="589"/>
      <c r="C189" s="559"/>
      <c r="D189" s="559"/>
      <c r="E189" s="559"/>
      <c r="F189" s="559"/>
      <c r="G189" s="559"/>
      <c r="H189" s="559"/>
      <c r="I189" s="559"/>
      <c r="J189" s="590"/>
      <c r="K189" s="458"/>
    </row>
    <row r="190" spans="1:11" hidden="1">
      <c r="A190" s="450"/>
      <c r="B190" s="591"/>
      <c r="C190" s="592"/>
      <c r="D190" s="593"/>
      <c r="E190" s="593"/>
      <c r="F190" s="594" t="s">
        <v>1119</v>
      </c>
      <c r="G190" s="595" t="s">
        <v>1119</v>
      </c>
      <c r="H190" s="592"/>
      <c r="I190" s="592"/>
      <c r="J190" s="596"/>
      <c r="K190" s="458"/>
    </row>
    <row r="191" spans="1:11" hidden="1">
      <c r="A191" s="450"/>
      <c r="B191" s="459"/>
      <c r="C191" s="459"/>
      <c r="D191" s="459"/>
      <c r="E191" s="459"/>
      <c r="F191" s="459"/>
      <c r="G191" s="459"/>
      <c r="H191" s="459"/>
      <c r="I191" s="459"/>
      <c r="J191" s="459"/>
      <c r="K191" s="458"/>
    </row>
    <row r="192" spans="1:11" hidden="1">
      <c r="A192" s="450"/>
      <c r="B192" s="597" t="str">
        <f>PLANEJAMENTO!$E$2</f>
        <v>PRIVATE LOG</v>
      </c>
      <c r="C192" s="598"/>
      <c r="D192" s="598"/>
      <c r="E192" s="598"/>
      <c r="F192" s="599"/>
      <c r="G192" s="600" t="s">
        <v>482</v>
      </c>
      <c r="H192" s="502"/>
      <c r="I192" s="502"/>
      <c r="J192" s="505"/>
      <c r="K192" s="458"/>
    </row>
    <row r="193" spans="1:11" hidden="1">
      <c r="A193" s="450"/>
      <c r="B193" s="601" t="str">
        <f>PLANEJAMENTO!$E$3</f>
        <v>SERRA - ES</v>
      </c>
      <c r="C193" s="602"/>
      <c r="D193" s="602"/>
      <c r="E193" s="602"/>
      <c r="F193" s="603"/>
      <c r="G193" s="1648" t="s">
        <v>1145</v>
      </c>
      <c r="H193" s="1649"/>
      <c r="I193" s="1649"/>
      <c r="J193" s="1650"/>
      <c r="K193" s="458"/>
    </row>
    <row r="194" spans="1:11" hidden="1">
      <c r="A194" s="450"/>
      <c r="B194" s="604"/>
      <c r="C194" s="605"/>
      <c r="D194" s="605"/>
      <c r="E194" s="605"/>
      <c r="F194" s="606"/>
      <c r="G194" s="607"/>
      <c r="H194" s="1651"/>
      <c r="I194" s="1652"/>
      <c r="J194" s="1653"/>
      <c r="K194" s="458"/>
    </row>
    <row r="195" spans="1:11" ht="15" hidden="1" thickBot="1">
      <c r="A195" s="608"/>
      <c r="B195" s="609"/>
      <c r="C195" s="609"/>
      <c r="D195" s="609"/>
      <c r="E195" s="609"/>
      <c r="F195" s="609"/>
      <c r="G195" s="609"/>
      <c r="H195" s="609"/>
      <c r="I195" s="609"/>
      <c r="J195" s="609"/>
      <c r="K195" s="610"/>
    </row>
    <row r="196" spans="1:11" hidden="1">
      <c r="A196" s="447"/>
      <c r="B196" s="448"/>
      <c r="C196" s="448"/>
      <c r="D196" s="448"/>
      <c r="E196" s="448"/>
      <c r="F196" s="448"/>
      <c r="G196" s="448"/>
      <c r="H196" s="448"/>
      <c r="I196" s="448"/>
      <c r="J196" s="448"/>
      <c r="K196" s="449"/>
    </row>
    <row r="197" spans="1:11" hidden="1">
      <c r="A197" s="450"/>
      <c r="B197" s="451" t="s">
        <v>141</v>
      </c>
      <c r="C197" s="452"/>
      <c r="D197" s="453" t="s">
        <v>1105</v>
      </c>
      <c r="E197" s="454"/>
      <c r="F197" s="455"/>
      <c r="G197" s="455"/>
      <c r="H197" s="456"/>
      <c r="I197" s="456"/>
      <c r="J197" s="457"/>
      <c r="K197" s="458"/>
    </row>
    <row r="198" spans="1:11" hidden="1">
      <c r="A198" s="450"/>
      <c r="B198" s="459"/>
      <c r="C198" s="459"/>
      <c r="D198" s="459"/>
      <c r="E198" s="459"/>
      <c r="F198" s="459"/>
      <c r="G198" s="459"/>
      <c r="H198" s="459"/>
      <c r="I198" s="459"/>
      <c r="J198" s="459"/>
      <c r="K198" s="458"/>
    </row>
    <row r="199" spans="1:11" hidden="1">
      <c r="A199" s="450"/>
      <c r="B199" s="460" t="s">
        <v>873</v>
      </c>
      <c r="C199" s="461" t="s">
        <v>1107</v>
      </c>
      <c r="D199" s="1671" t="s">
        <v>198</v>
      </c>
      <c r="E199" s="1672"/>
      <c r="F199" s="1672"/>
      <c r="G199" s="1672"/>
      <c r="H199" s="1672"/>
      <c r="I199" s="1673"/>
      <c r="J199" s="462" t="s">
        <v>1108</v>
      </c>
      <c r="K199" s="458"/>
    </row>
    <row r="200" spans="1:11" ht="21.75" hidden="1" customHeight="1">
      <c r="A200" s="450"/>
      <c r="B200" s="463" t="s">
        <v>3</v>
      </c>
      <c r="C200" s="464">
        <f ca="1">PLANEJAMENTO!$E$4</f>
        <v>46141</v>
      </c>
      <c r="D200" s="1674" t="s">
        <v>1763</v>
      </c>
      <c r="E200" s="1675"/>
      <c r="F200" s="1675"/>
      <c r="G200" s="1675"/>
      <c r="H200" s="1675"/>
      <c r="I200" s="1676"/>
      <c r="J200" s="468" t="str">
        <f>F220</f>
        <v>m</v>
      </c>
      <c r="K200" s="458"/>
    </row>
    <row r="201" spans="1:11" hidden="1">
      <c r="A201" s="450"/>
      <c r="B201" s="469"/>
      <c r="C201" s="469"/>
      <c r="D201" s="469"/>
      <c r="E201" s="469"/>
      <c r="F201" s="469"/>
      <c r="G201" s="469"/>
      <c r="H201" s="469"/>
      <c r="I201" s="470"/>
      <c r="J201" s="471"/>
      <c r="K201" s="458"/>
    </row>
    <row r="202" spans="1:11" hidden="1">
      <c r="A202" s="450"/>
      <c r="B202" s="1648" t="s">
        <v>1111</v>
      </c>
      <c r="C202" s="1650"/>
      <c r="D202" s="1679" t="s">
        <v>873</v>
      </c>
      <c r="E202" s="1681" t="s">
        <v>1112</v>
      </c>
      <c r="F202" s="472" t="s">
        <v>1113</v>
      </c>
      <c r="G202" s="473"/>
      <c r="H202" s="472" t="s">
        <v>1114</v>
      </c>
      <c r="I202" s="473"/>
      <c r="J202" s="474" t="s">
        <v>1115</v>
      </c>
      <c r="K202" s="458"/>
    </row>
    <row r="203" spans="1:11" hidden="1">
      <c r="A203" s="450"/>
      <c r="B203" s="1677"/>
      <c r="C203" s="1678"/>
      <c r="D203" s="1680"/>
      <c r="E203" s="1682"/>
      <c r="F203" s="475" t="s">
        <v>1116</v>
      </c>
      <c r="G203" s="475" t="s">
        <v>1117</v>
      </c>
      <c r="H203" s="475" t="s">
        <v>1116</v>
      </c>
      <c r="I203" s="476" t="s">
        <v>1117</v>
      </c>
      <c r="J203" s="477" t="s">
        <v>1118</v>
      </c>
      <c r="K203" s="458"/>
    </row>
    <row r="204" spans="1:11" hidden="1">
      <c r="A204" s="450"/>
      <c r="B204" s="486" t="s">
        <v>842</v>
      </c>
      <c r="C204" s="487"/>
      <c r="D204" s="488"/>
      <c r="E204" s="489">
        <v>1</v>
      </c>
      <c r="F204" s="489">
        <v>1</v>
      </c>
      <c r="G204" s="489">
        <f>1-F204</f>
        <v>0</v>
      </c>
      <c r="H204" s="490">
        <f>VLOOKUP(B204,EQUIPAMENTOS!$A:$J,10,FALSE)</f>
        <v>10</v>
      </c>
      <c r="I204" s="491">
        <f>H204</f>
        <v>10</v>
      </c>
      <c r="J204" s="492">
        <f t="shared" ref="J204" si="12">H204*F204*E204+I204*G204*E204</f>
        <v>10</v>
      </c>
      <c r="K204" s="458"/>
    </row>
    <row r="205" spans="1:11" hidden="1">
      <c r="A205" s="450"/>
      <c r="B205" s="486"/>
      <c r="C205" s="487"/>
      <c r="D205" s="488"/>
      <c r="E205" s="489"/>
      <c r="F205" s="489"/>
      <c r="G205" s="489"/>
      <c r="H205" s="490"/>
      <c r="I205" s="491"/>
      <c r="J205" s="492"/>
      <c r="K205" s="458"/>
    </row>
    <row r="206" spans="1:11" hidden="1">
      <c r="A206" s="450"/>
      <c r="B206" s="486"/>
      <c r="C206" s="487"/>
      <c r="D206" s="488"/>
      <c r="E206" s="489"/>
      <c r="F206" s="489"/>
      <c r="G206" s="489"/>
      <c r="H206" s="490"/>
      <c r="I206" s="491"/>
      <c r="J206" s="492">
        <f t="shared" ref="J206:J208" si="13">H206*F206*E206+I206*G206*E206</f>
        <v>0</v>
      </c>
      <c r="K206" s="458"/>
    </row>
    <row r="207" spans="1:11" hidden="1">
      <c r="A207" s="450"/>
      <c r="B207" s="486"/>
      <c r="C207" s="487"/>
      <c r="D207" s="488"/>
      <c r="E207" s="489"/>
      <c r="F207" s="489"/>
      <c r="G207" s="489"/>
      <c r="H207" s="490"/>
      <c r="I207" s="491"/>
      <c r="J207" s="492">
        <f t="shared" si="13"/>
        <v>0</v>
      </c>
      <c r="K207" s="458"/>
    </row>
    <row r="208" spans="1:11" hidden="1">
      <c r="A208" s="450"/>
      <c r="B208" s="493"/>
      <c r="C208" s="494"/>
      <c r="D208" s="495"/>
      <c r="E208" s="496"/>
      <c r="F208" s="496"/>
      <c r="G208" s="496"/>
      <c r="H208" s="497"/>
      <c r="I208" s="498"/>
      <c r="J208" s="492">
        <f t="shared" si="13"/>
        <v>0</v>
      </c>
      <c r="K208" s="458"/>
    </row>
    <row r="209" spans="1:11" hidden="1">
      <c r="A209" s="450"/>
      <c r="B209" s="499" t="s">
        <v>1119</v>
      </c>
      <c r="C209" s="469"/>
      <c r="D209" s="469"/>
      <c r="E209" s="469"/>
      <c r="F209" s="469"/>
      <c r="G209" s="469"/>
      <c r="H209" s="469"/>
      <c r="I209" s="500" t="s">
        <v>138</v>
      </c>
      <c r="J209" s="501">
        <f>SUM(J204:J208)</f>
        <v>10</v>
      </c>
      <c r="K209" s="458"/>
    </row>
    <row r="210" spans="1:11" hidden="1">
      <c r="A210" s="450"/>
      <c r="B210" s="502"/>
      <c r="C210" s="502"/>
      <c r="D210" s="502"/>
      <c r="E210" s="502"/>
      <c r="F210" s="502"/>
      <c r="G210" s="502"/>
      <c r="H210" s="502"/>
      <c r="I210" s="503"/>
      <c r="J210" s="504"/>
      <c r="K210" s="458"/>
    </row>
    <row r="211" spans="1:11" ht="20.399999999999999" hidden="1">
      <c r="A211" s="450"/>
      <c r="B211" s="1664" t="s">
        <v>1120</v>
      </c>
      <c r="C211" s="1665"/>
      <c r="D211" s="1665"/>
      <c r="E211" s="1666"/>
      <c r="F211" s="505" t="s">
        <v>873</v>
      </c>
      <c r="G211" s="506"/>
      <c r="H211" s="507" t="s">
        <v>560</v>
      </c>
      <c r="I211" s="508" t="s">
        <v>1121</v>
      </c>
      <c r="J211" s="509" t="s">
        <v>1122</v>
      </c>
      <c r="K211" s="458"/>
    </row>
    <row r="212" spans="1:11" hidden="1">
      <c r="A212" s="450"/>
      <c r="B212" s="510"/>
      <c r="C212" s="511"/>
      <c r="D212" s="512"/>
      <c r="E212" s="513"/>
      <c r="F212" s="514"/>
      <c r="G212" s="515"/>
      <c r="H212" s="516"/>
      <c r="I212" s="484"/>
      <c r="J212" s="485"/>
      <c r="K212" s="458"/>
    </row>
    <row r="213" spans="1:11" hidden="1">
      <c r="A213" s="450"/>
      <c r="B213" s="517" t="s">
        <v>1758</v>
      </c>
      <c r="C213" s="518"/>
      <c r="D213" s="459"/>
      <c r="E213" s="487"/>
      <c r="F213" s="488"/>
      <c r="G213" s="519"/>
      <c r="H213" s="520">
        <v>1</v>
      </c>
      <c r="I213" s="521">
        <f>VLOOKUP(B213,'MÃO DE OBRA'!$A:$E,5,FALSE)/220</f>
        <v>19.055000000000003</v>
      </c>
      <c r="J213" s="492">
        <f>H213*I213</f>
        <v>19.055000000000003</v>
      </c>
      <c r="K213" s="458"/>
    </row>
    <row r="214" spans="1:11" hidden="1">
      <c r="A214" s="450"/>
      <c r="B214" s="517" t="s">
        <v>626</v>
      </c>
      <c r="C214" s="518"/>
      <c r="D214" s="459"/>
      <c r="E214" s="487"/>
      <c r="F214" s="488"/>
      <c r="G214" s="519"/>
      <c r="H214" s="520">
        <v>3</v>
      </c>
      <c r="I214" s="521">
        <f>VLOOKUP(B214,'MÃO DE OBRA'!$A:$E,5,FALSE)/220</f>
        <v>15.730909090909092</v>
      </c>
      <c r="J214" s="492">
        <f t="shared" ref="J214:J215" si="14">H214*I214</f>
        <v>47.192727272727275</v>
      </c>
      <c r="K214" s="458"/>
    </row>
    <row r="215" spans="1:11" hidden="1">
      <c r="A215" s="450"/>
      <c r="B215" s="517" t="s">
        <v>773</v>
      </c>
      <c r="C215" s="518"/>
      <c r="D215" s="459"/>
      <c r="E215" s="487"/>
      <c r="F215" s="488"/>
      <c r="G215" s="519"/>
      <c r="H215" s="520">
        <v>1</v>
      </c>
      <c r="I215" s="521">
        <f>VLOOKUP(B215,'MÃO DE OBRA'!$A:$E,5,FALSE)/220</f>
        <v>19.663636363636364</v>
      </c>
      <c r="J215" s="492">
        <f t="shared" si="14"/>
        <v>19.663636363636364</v>
      </c>
      <c r="K215" s="458"/>
    </row>
    <row r="216" spans="1:11" hidden="1">
      <c r="A216" s="450"/>
      <c r="B216" s="517"/>
      <c r="C216" s="518"/>
      <c r="D216" s="459"/>
      <c r="E216" s="487"/>
      <c r="F216" s="488"/>
      <c r="G216" s="519"/>
      <c r="H216" s="520"/>
      <c r="I216" s="491"/>
      <c r="J216" s="492"/>
      <c r="K216" s="458"/>
    </row>
    <row r="217" spans="1:11" hidden="1">
      <c r="A217" s="450"/>
      <c r="B217" s="517"/>
      <c r="C217" s="518"/>
      <c r="D217" s="459"/>
      <c r="E217" s="487"/>
      <c r="F217" s="488"/>
      <c r="G217" s="519"/>
      <c r="H217" s="520"/>
      <c r="I217" s="491"/>
      <c r="J217" s="492">
        <f>H217*I217</f>
        <v>0</v>
      </c>
      <c r="K217" s="458"/>
    </row>
    <row r="218" spans="1:11" hidden="1">
      <c r="A218" s="450"/>
      <c r="B218" s="499" t="s">
        <v>1119</v>
      </c>
      <c r="C218" s="502"/>
      <c r="D218" s="502"/>
      <c r="E218" s="502"/>
      <c r="F218" s="502"/>
      <c r="G218" s="502"/>
      <c r="H218" s="502"/>
      <c r="I218" s="522" t="s">
        <v>138</v>
      </c>
      <c r="J218" s="501">
        <f>SUM(J212:J217)</f>
        <v>85.911363636363632</v>
      </c>
      <c r="K218" s="458"/>
    </row>
    <row r="219" spans="1:11" hidden="1">
      <c r="A219" s="450"/>
      <c r="B219" s="523"/>
      <c r="C219" s="523"/>
      <c r="D219" s="523"/>
      <c r="E219" s="523"/>
      <c r="F219" s="523"/>
      <c r="G219" s="523"/>
      <c r="H219" s="523"/>
      <c r="I219" s="524"/>
      <c r="J219" s="523"/>
      <c r="K219" s="458"/>
    </row>
    <row r="220" spans="1:11" hidden="1">
      <c r="A220" s="450"/>
      <c r="B220" s="525" t="s">
        <v>1123</v>
      </c>
      <c r="C220" s="526"/>
      <c r="D220" s="523"/>
      <c r="E220" s="527">
        <f>PRODUÇÕES!D78</f>
        <v>11.5425</v>
      </c>
      <c r="F220" s="528" t="s">
        <v>169</v>
      </c>
      <c r="G220" s="506"/>
      <c r="H220" s="506"/>
      <c r="I220" s="529" t="s">
        <v>1124</v>
      </c>
      <c r="J220" s="501">
        <f>J209+J218</f>
        <v>95.911363636363632</v>
      </c>
      <c r="K220" s="458"/>
    </row>
    <row r="221" spans="1:11" hidden="1">
      <c r="A221" s="450"/>
      <c r="B221" s="530"/>
      <c r="C221" s="523"/>
      <c r="D221" s="523"/>
      <c r="E221" s="531"/>
      <c r="F221" s="532"/>
      <c r="G221" s="532"/>
      <c r="H221" s="532"/>
      <c r="I221" s="524"/>
      <c r="J221" s="523"/>
      <c r="K221" s="458"/>
    </row>
    <row r="222" spans="1:11" ht="20.399999999999999" hidden="1">
      <c r="A222" s="450"/>
      <c r="B222" s="1667" t="s">
        <v>481</v>
      </c>
      <c r="C222" s="1668"/>
      <c r="D222" s="1668"/>
      <c r="E222" s="1669"/>
      <c r="F222" s="533" t="s">
        <v>873</v>
      </c>
      <c r="G222" s="534" t="s">
        <v>493</v>
      </c>
      <c r="H222" s="507" t="s">
        <v>1115</v>
      </c>
      <c r="I222" s="535" t="s">
        <v>480</v>
      </c>
      <c r="J222" s="536" t="s">
        <v>482</v>
      </c>
      <c r="K222" s="458"/>
    </row>
    <row r="223" spans="1:11" hidden="1">
      <c r="A223" s="450"/>
      <c r="B223" s="537" t="str">
        <f>B204</f>
        <v>Sapo compactador</v>
      </c>
      <c r="C223" s="518"/>
      <c r="D223" s="518"/>
      <c r="E223" s="487"/>
      <c r="F223" s="540" t="str">
        <f>VLOOKUP(B223,EQUIPAMENTOS!$A:$N,12,FALSE)</f>
        <v>Gasolina</v>
      </c>
      <c r="G223" s="541" t="s">
        <v>1047</v>
      </c>
      <c r="H223" s="547">
        <f>VLOOKUP(B223,EQUIPAMENTOS!$A:$N,13,FALSE)</f>
        <v>6</v>
      </c>
      <c r="I223" s="543">
        <f>VLOOKUP(B223,EQUIPAMENTOS!$A:$N,14,FALSE)</f>
        <v>3</v>
      </c>
      <c r="J223" s="492">
        <f>H223*I223*E204*F204</f>
        <v>18</v>
      </c>
      <c r="K223" s="458"/>
    </row>
    <row r="224" spans="1:11" hidden="1">
      <c r="A224" s="450"/>
      <c r="B224" s="537"/>
      <c r="C224" s="518"/>
      <c r="D224" s="518"/>
      <c r="E224" s="487"/>
      <c r="F224" s="540"/>
      <c r="G224" s="541"/>
      <c r="H224" s="547"/>
      <c r="I224" s="543"/>
      <c r="J224" s="492"/>
      <c r="K224" s="458"/>
    </row>
    <row r="225" spans="1:11" hidden="1">
      <c r="A225" s="450"/>
      <c r="B225" s="517"/>
      <c r="C225" s="518"/>
      <c r="D225" s="518"/>
      <c r="E225" s="487"/>
      <c r="F225" s="488"/>
      <c r="G225" s="546"/>
      <c r="H225" s="547"/>
      <c r="I225" s="543"/>
      <c r="J225" s="492">
        <f>H225*I225*E206*F206</f>
        <v>0</v>
      </c>
      <c r="K225" s="458"/>
    </row>
    <row r="226" spans="1:11" hidden="1">
      <c r="A226" s="450"/>
      <c r="B226" s="517"/>
      <c r="C226" s="526"/>
      <c r="D226" s="526"/>
      <c r="E226" s="494"/>
      <c r="F226" s="488"/>
      <c r="G226" s="468"/>
      <c r="H226" s="547"/>
      <c r="I226" s="548"/>
      <c r="J226" s="492">
        <f>H226*I226*E207*F207</f>
        <v>0</v>
      </c>
      <c r="K226" s="458"/>
    </row>
    <row r="227" spans="1:11" hidden="1">
      <c r="A227" s="450"/>
      <c r="B227" s="550" t="s">
        <v>1119</v>
      </c>
      <c r="C227" s="526"/>
      <c r="D227" s="526"/>
      <c r="E227" s="526"/>
      <c r="F227" s="523"/>
      <c r="G227" s="526"/>
      <c r="H227" s="551"/>
      <c r="I227" s="552" t="s">
        <v>138</v>
      </c>
      <c r="J227" s="501">
        <f>SUM(J223:J226)</f>
        <v>18</v>
      </c>
      <c r="K227" s="458"/>
    </row>
    <row r="228" spans="1:11" hidden="1">
      <c r="A228" s="450"/>
      <c r="B228" s="553"/>
      <c r="C228" s="526"/>
      <c r="D228" s="526"/>
      <c r="E228" s="554"/>
      <c r="F228" s="555"/>
      <c r="G228" s="506"/>
      <c r="H228" s="506"/>
      <c r="I228" s="529"/>
      <c r="J228" s="554"/>
      <c r="K228" s="458"/>
    </row>
    <row r="229" spans="1:11" ht="20.399999999999999" hidden="1">
      <c r="A229" s="450"/>
      <c r="B229" s="1667" t="s">
        <v>1125</v>
      </c>
      <c r="C229" s="1668"/>
      <c r="D229" s="1668"/>
      <c r="E229" s="1668"/>
      <c r="F229" s="1669"/>
      <c r="G229" s="556" t="s">
        <v>494</v>
      </c>
      <c r="H229" s="506" t="s">
        <v>1126</v>
      </c>
      <c r="I229" s="557" t="s">
        <v>1115</v>
      </c>
      <c r="J229" s="509" t="s">
        <v>482</v>
      </c>
      <c r="K229" s="458"/>
    </row>
    <row r="230" spans="1:11" hidden="1">
      <c r="A230" s="450"/>
      <c r="B230" s="558"/>
      <c r="C230" s="559"/>
      <c r="D230" s="560"/>
      <c r="E230" s="560"/>
      <c r="F230" s="561"/>
      <c r="G230" s="489"/>
      <c r="H230" s="489"/>
      <c r="I230" s="562"/>
      <c r="J230" s="492"/>
      <c r="K230" s="458"/>
    </row>
    <row r="231" spans="1:11" hidden="1">
      <c r="A231" s="450"/>
      <c r="B231" s="563"/>
      <c r="C231" s="564"/>
      <c r="D231" s="565"/>
      <c r="E231" s="565"/>
      <c r="F231" s="566"/>
      <c r="G231" s="489"/>
      <c r="H231" s="489"/>
      <c r="I231" s="562"/>
      <c r="J231" s="492"/>
      <c r="K231" s="458"/>
    </row>
    <row r="232" spans="1:11" hidden="1">
      <c r="A232" s="450"/>
      <c r="B232" s="1670" t="s">
        <v>138</v>
      </c>
      <c r="C232" s="1670"/>
      <c r="D232" s="1670"/>
      <c r="E232" s="1670"/>
      <c r="F232" s="1670"/>
      <c r="G232" s="1670"/>
      <c r="H232" s="1670"/>
      <c r="I232" s="1670"/>
      <c r="J232" s="501">
        <f>SUM(J230:J231)</f>
        <v>0</v>
      </c>
      <c r="K232" s="458"/>
    </row>
    <row r="233" spans="1:11" hidden="1">
      <c r="A233" s="450"/>
      <c r="B233" s="567"/>
      <c r="C233" s="511"/>
      <c r="D233" s="511"/>
      <c r="E233" s="568"/>
      <c r="F233" s="569"/>
      <c r="G233" s="570"/>
      <c r="H233" s="570"/>
      <c r="I233" s="571"/>
      <c r="J233" s="572"/>
      <c r="K233" s="458"/>
    </row>
    <row r="234" spans="1:11" hidden="1">
      <c r="A234" s="450"/>
      <c r="B234" s="573" t="s">
        <v>1127</v>
      </c>
      <c r="C234" s="573"/>
      <c r="D234" s="550"/>
      <c r="E234" s="523"/>
      <c r="F234" s="523"/>
      <c r="G234" s="523"/>
      <c r="H234" s="574"/>
      <c r="I234" s="575"/>
      <c r="J234" s="639">
        <f>(J220+J227+J232)/E220</f>
        <v>9.868864079390395</v>
      </c>
      <c r="K234" s="458"/>
    </row>
    <row r="235" spans="1:11" hidden="1">
      <c r="A235" s="450"/>
      <c r="B235" s="553"/>
      <c r="C235" s="526"/>
      <c r="D235" s="526"/>
      <c r="E235" s="554"/>
      <c r="F235" s="555"/>
      <c r="G235" s="506"/>
      <c r="H235" s="506"/>
      <c r="I235" s="529"/>
      <c r="J235" s="576"/>
      <c r="K235" s="458"/>
    </row>
    <row r="236" spans="1:11" ht="20.399999999999999" hidden="1">
      <c r="A236" s="450"/>
      <c r="B236" s="1667" t="s">
        <v>1128</v>
      </c>
      <c r="C236" s="1668"/>
      <c r="D236" s="1668"/>
      <c r="E236" s="1668"/>
      <c r="F236" s="1669"/>
      <c r="G236" s="556" t="s">
        <v>494</v>
      </c>
      <c r="H236" s="506" t="s">
        <v>1126</v>
      </c>
      <c r="I236" s="557" t="s">
        <v>1115</v>
      </c>
      <c r="J236" s="509" t="s">
        <v>482</v>
      </c>
      <c r="K236" s="458"/>
    </row>
    <row r="237" spans="1:11" hidden="1">
      <c r="A237" s="450"/>
      <c r="B237" s="558" t="s">
        <v>1764</v>
      </c>
      <c r="C237" s="559"/>
      <c r="D237" s="560"/>
      <c r="E237" s="560"/>
      <c r="F237" s="561"/>
      <c r="G237" s="489">
        <v>1.05</v>
      </c>
      <c r="H237" s="489" t="s">
        <v>169</v>
      </c>
      <c r="I237" s="562"/>
      <c r="J237" s="492">
        <f>G237*I237</f>
        <v>0</v>
      </c>
      <c r="K237" s="458"/>
    </row>
    <row r="238" spans="1:11" hidden="1">
      <c r="A238" s="450"/>
      <c r="B238" s="563" t="s">
        <v>1759</v>
      </c>
      <c r="C238" s="564"/>
      <c r="D238" s="565"/>
      <c r="E238" s="565"/>
      <c r="F238" s="566"/>
      <c r="G238" s="489">
        <v>0.05</v>
      </c>
      <c r="H238" s="489" t="s">
        <v>1134</v>
      </c>
      <c r="I238" s="562">
        <v>10</v>
      </c>
      <c r="J238" s="492">
        <f>G238*I238</f>
        <v>0.5</v>
      </c>
      <c r="K238" s="458"/>
    </row>
    <row r="239" spans="1:11" hidden="1">
      <c r="A239" s="450"/>
      <c r="B239" s="563"/>
      <c r="C239" s="564"/>
      <c r="D239" s="565"/>
      <c r="E239" s="565"/>
      <c r="F239" s="566"/>
      <c r="G239" s="489"/>
      <c r="H239" s="489"/>
      <c r="I239" s="562"/>
      <c r="J239" s="492"/>
      <c r="K239" s="458"/>
    </row>
    <row r="240" spans="1:11" hidden="1">
      <c r="A240" s="450"/>
      <c r="B240" s="577"/>
      <c r="C240" s="578"/>
      <c r="D240" s="579"/>
      <c r="E240" s="579"/>
      <c r="F240" s="580"/>
      <c r="G240" s="489"/>
      <c r="H240" s="489"/>
      <c r="I240" s="562"/>
      <c r="J240" s="492">
        <f>G240*I240</f>
        <v>0</v>
      </c>
      <c r="K240" s="458"/>
    </row>
    <row r="241" spans="1:11" hidden="1">
      <c r="A241" s="450"/>
      <c r="B241" s="581"/>
      <c r="C241" s="523"/>
      <c r="D241" s="523"/>
      <c r="E241" s="582"/>
      <c r="F241" s="583"/>
      <c r="G241" s="532"/>
      <c r="H241" s="532"/>
      <c r="I241" s="524" t="s">
        <v>138</v>
      </c>
      <c r="J241" s="501">
        <f>SUM(J237:J240)</f>
        <v>0.5</v>
      </c>
      <c r="K241" s="458"/>
    </row>
    <row r="242" spans="1:11" hidden="1">
      <c r="A242" s="450"/>
      <c r="B242" s="584"/>
      <c r="C242" s="523"/>
      <c r="D242" s="523"/>
      <c r="E242" s="582"/>
      <c r="F242" s="583"/>
      <c r="G242" s="532"/>
      <c r="H242" s="532"/>
      <c r="I242" s="524"/>
      <c r="J242" s="582"/>
      <c r="K242" s="458"/>
    </row>
    <row r="243" spans="1:11" ht="20.399999999999999" hidden="1">
      <c r="A243" s="450"/>
      <c r="B243" s="1667" t="s">
        <v>1141</v>
      </c>
      <c r="C243" s="1668"/>
      <c r="D243" s="1668"/>
      <c r="E243" s="1668"/>
      <c r="F243" s="1669"/>
      <c r="G243" s="587" t="s">
        <v>494</v>
      </c>
      <c r="H243" s="506" t="s">
        <v>1115</v>
      </c>
      <c r="I243" s="557"/>
      <c r="J243" s="509" t="s">
        <v>482</v>
      </c>
      <c r="K243" s="458"/>
    </row>
    <row r="244" spans="1:11" hidden="1">
      <c r="A244" s="450"/>
      <c r="B244" s="1654" t="s">
        <v>1721</v>
      </c>
      <c r="C244" s="1655"/>
      <c r="D244" s="1655"/>
      <c r="E244" s="1655"/>
      <c r="F244" s="1656"/>
      <c r="G244" s="489">
        <f>(1*0.6*1.5)</f>
        <v>0.89999999999999991</v>
      </c>
      <c r="H244" s="1657">
        <f>'ESCAVAÇÃO SAA-SES'!J65</f>
        <v>7.5692746969696971</v>
      </c>
      <c r="I244" s="1658"/>
      <c r="J244" s="492">
        <f>G244*H244</f>
        <v>6.8123472272727268</v>
      </c>
      <c r="K244" s="458"/>
    </row>
    <row r="245" spans="1:11" hidden="1">
      <c r="A245" s="450"/>
      <c r="B245" s="1659" t="s">
        <v>1760</v>
      </c>
      <c r="C245" s="1660"/>
      <c r="D245" s="1660"/>
      <c r="E245" s="1660" t="s">
        <v>1119</v>
      </c>
      <c r="F245" s="1661"/>
      <c r="G245" s="496">
        <f>((PI()*0.16*0.16)/4)*0.16*1.3</f>
        <v>4.1820881404587337E-3</v>
      </c>
      <c r="H245" s="1662">
        <f>'BOTA FORA SAA-SES'!J65</f>
        <v>5.1687159090909089</v>
      </c>
      <c r="I245" s="1663"/>
      <c r="J245" s="492">
        <f>G245*H245</f>
        <v>2.1616025504809473E-2</v>
      </c>
      <c r="K245" s="458"/>
    </row>
    <row r="246" spans="1:11" hidden="1">
      <c r="A246" s="450"/>
      <c r="B246" s="581"/>
      <c r="C246" s="523"/>
      <c r="D246" s="523"/>
      <c r="E246" s="582"/>
      <c r="F246" s="583"/>
      <c r="G246" s="532"/>
      <c r="H246" s="532"/>
      <c r="I246" s="524" t="s">
        <v>138</v>
      </c>
      <c r="J246" s="501">
        <f>SUM(J244:J245)</f>
        <v>6.8339632527775365</v>
      </c>
      <c r="K246" s="458"/>
    </row>
    <row r="247" spans="1:11" hidden="1">
      <c r="A247" s="450"/>
      <c r="B247" s="523"/>
      <c r="C247" s="523"/>
      <c r="D247" s="523"/>
      <c r="E247" s="523"/>
      <c r="F247" s="523"/>
      <c r="G247" s="523"/>
      <c r="H247" s="523"/>
      <c r="I247" s="524"/>
      <c r="J247" s="523"/>
      <c r="K247" s="458"/>
    </row>
    <row r="248" spans="1:11" hidden="1">
      <c r="A248" s="450"/>
      <c r="B248" s="1645" t="s">
        <v>1142</v>
      </c>
      <c r="C248" s="1646"/>
      <c r="D248" s="1646"/>
      <c r="E248" s="1646"/>
      <c r="F248" s="1646"/>
      <c r="G248" s="1646"/>
      <c r="H248" s="1646"/>
      <c r="I248" s="1647"/>
      <c r="J248" s="573">
        <f>J246+J241+J234</f>
        <v>17.202827332167931</v>
      </c>
      <c r="K248" s="458"/>
    </row>
    <row r="249" spans="1:11" hidden="1">
      <c r="A249" s="450"/>
      <c r="B249" s="523"/>
      <c r="C249" s="523"/>
      <c r="D249" s="523"/>
      <c r="E249" s="523"/>
      <c r="F249" s="523"/>
      <c r="G249" s="523"/>
      <c r="H249" s="523"/>
      <c r="I249" s="524"/>
      <c r="J249" s="523"/>
      <c r="K249" s="458"/>
    </row>
    <row r="250" spans="1:11" hidden="1">
      <c r="A250" s="450"/>
      <c r="B250" s="1645" t="s">
        <v>1143</v>
      </c>
      <c r="C250" s="1646"/>
      <c r="D250" s="1646"/>
      <c r="E250" s="1646"/>
      <c r="F250" s="1646"/>
      <c r="G250" s="1646"/>
      <c r="H250" s="1646"/>
      <c r="I250" s="1647"/>
      <c r="J250" s="501">
        <f>J248*0</f>
        <v>0</v>
      </c>
      <c r="K250" s="458"/>
    </row>
    <row r="251" spans="1:11" hidden="1">
      <c r="A251" s="450"/>
      <c r="B251" s="523"/>
      <c r="C251" s="523"/>
      <c r="D251" s="523"/>
      <c r="E251" s="523"/>
      <c r="F251" s="523"/>
      <c r="G251" s="523"/>
      <c r="H251" s="523"/>
      <c r="I251" s="524"/>
      <c r="J251" s="523"/>
      <c r="K251" s="458"/>
    </row>
    <row r="252" spans="1:11" hidden="1">
      <c r="A252" s="450"/>
      <c r="B252" s="1645" t="s">
        <v>1144</v>
      </c>
      <c r="C252" s="1646"/>
      <c r="D252" s="1646"/>
      <c r="E252" s="1646"/>
      <c r="F252" s="1646"/>
      <c r="G252" s="1646"/>
      <c r="H252" s="1646"/>
      <c r="I252" s="1647"/>
      <c r="J252" s="573">
        <f>J248+J250</f>
        <v>17.202827332167931</v>
      </c>
      <c r="K252" s="458"/>
    </row>
    <row r="253" spans="1:11" hidden="1">
      <c r="A253" s="450"/>
      <c r="B253" s="511"/>
      <c r="C253" s="511"/>
      <c r="D253" s="511"/>
      <c r="E253" s="511"/>
      <c r="F253" s="511"/>
      <c r="G253" s="511"/>
      <c r="H253" s="511"/>
      <c r="I253" s="571"/>
      <c r="J253" s="511"/>
      <c r="K253" s="458"/>
    </row>
    <row r="254" spans="1:11" hidden="1">
      <c r="A254" s="450"/>
      <c r="B254" s="589"/>
      <c r="C254" s="559"/>
      <c r="D254" s="559"/>
      <c r="E254" s="559"/>
      <c r="F254" s="559"/>
      <c r="G254" s="559"/>
      <c r="H254" s="559"/>
      <c r="I254" s="559"/>
      <c r="J254" s="590"/>
      <c r="K254" s="458"/>
    </row>
    <row r="255" spans="1:11" hidden="1">
      <c r="A255" s="450"/>
      <c r="B255" s="591"/>
      <c r="C255" s="592"/>
      <c r="D255" s="593"/>
      <c r="E255" s="593"/>
      <c r="F255" s="594" t="s">
        <v>1119</v>
      </c>
      <c r="G255" s="595" t="s">
        <v>1119</v>
      </c>
      <c r="H255" s="592"/>
      <c r="I255" s="592"/>
      <c r="J255" s="596"/>
      <c r="K255" s="458"/>
    </row>
    <row r="256" spans="1:11" hidden="1">
      <c r="A256" s="450"/>
      <c r="B256" s="459"/>
      <c r="C256" s="459"/>
      <c r="D256" s="459"/>
      <c r="E256" s="459"/>
      <c r="F256" s="459"/>
      <c r="G256" s="459"/>
      <c r="H256" s="459"/>
      <c r="I256" s="459"/>
      <c r="J256" s="459"/>
      <c r="K256" s="458"/>
    </row>
    <row r="257" spans="1:11" hidden="1">
      <c r="A257" s="450"/>
      <c r="B257" s="597" t="str">
        <f>PLANEJAMENTO!$E$2</f>
        <v>PRIVATE LOG</v>
      </c>
      <c r="C257" s="598"/>
      <c r="D257" s="598"/>
      <c r="E257" s="598"/>
      <c r="F257" s="599"/>
      <c r="G257" s="600" t="s">
        <v>482</v>
      </c>
      <c r="H257" s="502"/>
      <c r="I257" s="502"/>
      <c r="J257" s="505"/>
      <c r="K257" s="458"/>
    </row>
    <row r="258" spans="1:11" hidden="1">
      <c r="A258" s="450"/>
      <c r="B258" s="601" t="str">
        <f>PLANEJAMENTO!$E$3</f>
        <v>SERRA - ES</v>
      </c>
      <c r="C258" s="602"/>
      <c r="D258" s="602"/>
      <c r="E258" s="602"/>
      <c r="F258" s="603"/>
      <c r="G258" s="1648" t="s">
        <v>1145</v>
      </c>
      <c r="H258" s="1649"/>
      <c r="I258" s="1649"/>
      <c r="J258" s="1650"/>
      <c r="K258" s="458"/>
    </row>
    <row r="259" spans="1:11" hidden="1">
      <c r="A259" s="450"/>
      <c r="B259" s="604"/>
      <c r="C259" s="605"/>
      <c r="D259" s="605"/>
      <c r="E259" s="605"/>
      <c r="F259" s="606"/>
      <c r="G259" s="607"/>
      <c r="H259" s="1651"/>
      <c r="I259" s="1652"/>
      <c r="J259" s="1653"/>
      <c r="K259" s="458"/>
    </row>
    <row r="260" spans="1:11" ht="15" hidden="1" thickBot="1">
      <c r="A260" s="608"/>
      <c r="B260" s="609"/>
      <c r="C260" s="609"/>
      <c r="D260" s="609"/>
      <c r="E260" s="609"/>
      <c r="F260" s="609"/>
      <c r="G260" s="609"/>
      <c r="H260" s="609"/>
      <c r="I260" s="609"/>
      <c r="J260" s="609"/>
      <c r="K260" s="610"/>
    </row>
    <row r="261" spans="1:11" hidden="1">
      <c r="A261" s="447"/>
      <c r="B261" s="448"/>
      <c r="C261" s="448"/>
      <c r="D261" s="448"/>
      <c r="E261" s="448"/>
      <c r="F261" s="448"/>
      <c r="G261" s="448"/>
      <c r="H261" s="448"/>
      <c r="I261" s="448"/>
      <c r="J261" s="448"/>
      <c r="K261" s="449"/>
    </row>
    <row r="262" spans="1:11" hidden="1">
      <c r="A262" s="450"/>
      <c r="B262" s="451" t="s">
        <v>141</v>
      </c>
      <c r="C262" s="452"/>
      <c r="D262" s="453" t="s">
        <v>1105</v>
      </c>
      <c r="E262" s="454"/>
      <c r="F262" s="455"/>
      <c r="G262" s="455"/>
      <c r="H262" s="456"/>
      <c r="I262" s="456"/>
      <c r="J262" s="457"/>
      <c r="K262" s="458"/>
    </row>
    <row r="263" spans="1:11" hidden="1">
      <c r="A263" s="450"/>
      <c r="B263" s="459"/>
      <c r="C263" s="459"/>
      <c r="D263" s="459"/>
      <c r="E263" s="459"/>
      <c r="F263" s="459"/>
      <c r="G263" s="459"/>
      <c r="H263" s="459"/>
      <c r="I263" s="459"/>
      <c r="J263" s="459"/>
      <c r="K263" s="458"/>
    </row>
    <row r="264" spans="1:11" hidden="1">
      <c r="A264" s="450"/>
      <c r="B264" s="460" t="s">
        <v>873</v>
      </c>
      <c r="C264" s="461" t="s">
        <v>1107</v>
      </c>
      <c r="D264" s="1671" t="s">
        <v>198</v>
      </c>
      <c r="E264" s="1672"/>
      <c r="F264" s="1672"/>
      <c r="G264" s="1672"/>
      <c r="H264" s="1672"/>
      <c r="I264" s="1673"/>
      <c r="J264" s="462" t="s">
        <v>1108</v>
      </c>
      <c r="K264" s="458"/>
    </row>
    <row r="265" spans="1:11" ht="22.5" hidden="1" customHeight="1">
      <c r="A265" s="450"/>
      <c r="B265" s="463" t="s">
        <v>3</v>
      </c>
      <c r="C265" s="464">
        <f ca="1">PLANEJAMENTO!$E$4</f>
        <v>46141</v>
      </c>
      <c r="D265" s="1674" t="s">
        <v>1765</v>
      </c>
      <c r="E265" s="1675"/>
      <c r="F265" s="1675"/>
      <c r="G265" s="1675"/>
      <c r="H265" s="1675"/>
      <c r="I265" s="1676"/>
      <c r="J265" s="468" t="str">
        <f>F285</f>
        <v>m</v>
      </c>
      <c r="K265" s="458"/>
    </row>
    <row r="266" spans="1:11" hidden="1">
      <c r="A266" s="450"/>
      <c r="B266" s="469"/>
      <c r="C266" s="469"/>
      <c r="D266" s="469"/>
      <c r="E266" s="469"/>
      <c r="F266" s="469"/>
      <c r="G266" s="469"/>
      <c r="H266" s="469"/>
      <c r="I266" s="470"/>
      <c r="J266" s="471"/>
      <c r="K266" s="458"/>
    </row>
    <row r="267" spans="1:11" hidden="1">
      <c r="A267" s="450"/>
      <c r="B267" s="1648" t="s">
        <v>1111</v>
      </c>
      <c r="C267" s="1650"/>
      <c r="D267" s="1679" t="s">
        <v>873</v>
      </c>
      <c r="E267" s="1681" t="s">
        <v>1112</v>
      </c>
      <c r="F267" s="472" t="s">
        <v>1113</v>
      </c>
      <c r="G267" s="473"/>
      <c r="H267" s="472" t="s">
        <v>1114</v>
      </c>
      <c r="I267" s="473"/>
      <c r="J267" s="474" t="s">
        <v>1115</v>
      </c>
      <c r="K267" s="458"/>
    </row>
    <row r="268" spans="1:11" hidden="1">
      <c r="A268" s="450"/>
      <c r="B268" s="1677"/>
      <c r="C268" s="1678"/>
      <c r="D268" s="1680"/>
      <c r="E268" s="1682"/>
      <c r="F268" s="475" t="s">
        <v>1116</v>
      </c>
      <c r="G268" s="475" t="s">
        <v>1117</v>
      </c>
      <c r="H268" s="475" t="s">
        <v>1116</v>
      </c>
      <c r="I268" s="476" t="s">
        <v>1117</v>
      </c>
      <c r="J268" s="477" t="s">
        <v>1118</v>
      </c>
      <c r="K268" s="458"/>
    </row>
    <row r="269" spans="1:11" hidden="1">
      <c r="A269" s="450"/>
      <c r="B269" s="486" t="s">
        <v>842</v>
      </c>
      <c r="C269" s="487"/>
      <c r="D269" s="488"/>
      <c r="E269" s="489">
        <v>1</v>
      </c>
      <c r="F269" s="489">
        <v>1</v>
      </c>
      <c r="G269" s="489">
        <f>1-F269</f>
        <v>0</v>
      </c>
      <c r="H269" s="490">
        <f>VLOOKUP(B269,EQUIPAMENTOS!$A:$J,10,FALSE)</f>
        <v>10</v>
      </c>
      <c r="I269" s="491">
        <f>H269</f>
        <v>10</v>
      </c>
      <c r="J269" s="492">
        <f t="shared" ref="J269" si="15">H269*F269*E269+I269*G269*E269</f>
        <v>10</v>
      </c>
      <c r="K269" s="458"/>
    </row>
    <row r="270" spans="1:11" hidden="1">
      <c r="A270" s="450"/>
      <c r="B270" s="486"/>
      <c r="C270" s="487"/>
      <c r="D270" s="488"/>
      <c r="E270" s="489"/>
      <c r="F270" s="489"/>
      <c r="G270" s="489"/>
      <c r="H270" s="490"/>
      <c r="I270" s="491"/>
      <c r="J270" s="492"/>
      <c r="K270" s="458"/>
    </row>
    <row r="271" spans="1:11" hidden="1">
      <c r="A271" s="450"/>
      <c r="B271" s="486"/>
      <c r="C271" s="487"/>
      <c r="D271" s="488"/>
      <c r="E271" s="489"/>
      <c r="F271" s="489"/>
      <c r="G271" s="489"/>
      <c r="H271" s="490"/>
      <c r="I271" s="491"/>
      <c r="J271" s="492">
        <f t="shared" ref="J271:J273" si="16">H271*F271*E271+I271*G271*E271</f>
        <v>0</v>
      </c>
      <c r="K271" s="458"/>
    </row>
    <row r="272" spans="1:11" hidden="1">
      <c r="A272" s="450"/>
      <c r="B272" s="486"/>
      <c r="C272" s="487"/>
      <c r="D272" s="488"/>
      <c r="E272" s="489"/>
      <c r="F272" s="489"/>
      <c r="G272" s="489"/>
      <c r="H272" s="490"/>
      <c r="I272" s="491"/>
      <c r="J272" s="492">
        <f t="shared" si="16"/>
        <v>0</v>
      </c>
      <c r="K272" s="458"/>
    </row>
    <row r="273" spans="1:11" hidden="1">
      <c r="A273" s="450"/>
      <c r="B273" s="493"/>
      <c r="C273" s="494"/>
      <c r="D273" s="495"/>
      <c r="E273" s="496"/>
      <c r="F273" s="496"/>
      <c r="G273" s="496"/>
      <c r="H273" s="497"/>
      <c r="I273" s="498"/>
      <c r="J273" s="492">
        <f t="shared" si="16"/>
        <v>0</v>
      </c>
      <c r="K273" s="458"/>
    </row>
    <row r="274" spans="1:11" hidden="1">
      <c r="A274" s="450"/>
      <c r="B274" s="499" t="s">
        <v>1119</v>
      </c>
      <c r="C274" s="469"/>
      <c r="D274" s="469"/>
      <c r="E274" s="469"/>
      <c r="F274" s="469"/>
      <c r="G274" s="469"/>
      <c r="H274" s="469"/>
      <c r="I274" s="500" t="s">
        <v>138</v>
      </c>
      <c r="J274" s="501">
        <f>SUM(J269:J273)</f>
        <v>10</v>
      </c>
      <c r="K274" s="458"/>
    </row>
    <row r="275" spans="1:11" hidden="1">
      <c r="A275" s="450"/>
      <c r="B275" s="502"/>
      <c r="C275" s="502"/>
      <c r="D275" s="502"/>
      <c r="E275" s="502"/>
      <c r="F275" s="502"/>
      <c r="G275" s="502"/>
      <c r="H275" s="502"/>
      <c r="I275" s="503"/>
      <c r="J275" s="504"/>
      <c r="K275" s="458"/>
    </row>
    <row r="276" spans="1:11" ht="20.399999999999999" hidden="1">
      <c r="A276" s="450"/>
      <c r="B276" s="1664" t="s">
        <v>1120</v>
      </c>
      <c r="C276" s="1665"/>
      <c r="D276" s="1665"/>
      <c r="E276" s="1666"/>
      <c r="F276" s="505" t="s">
        <v>873</v>
      </c>
      <c r="G276" s="506"/>
      <c r="H276" s="507" t="s">
        <v>560</v>
      </c>
      <c r="I276" s="508" t="s">
        <v>1121</v>
      </c>
      <c r="J276" s="509" t="s">
        <v>1122</v>
      </c>
      <c r="K276" s="458"/>
    </row>
    <row r="277" spans="1:11" hidden="1">
      <c r="A277" s="450"/>
      <c r="B277" s="510"/>
      <c r="C277" s="511"/>
      <c r="D277" s="512"/>
      <c r="E277" s="513"/>
      <c r="F277" s="514"/>
      <c r="G277" s="515"/>
      <c r="H277" s="516"/>
      <c r="I277" s="484"/>
      <c r="J277" s="485"/>
      <c r="K277" s="458"/>
    </row>
    <row r="278" spans="1:11" hidden="1">
      <c r="A278" s="450"/>
      <c r="B278" s="517" t="s">
        <v>1758</v>
      </c>
      <c r="C278" s="518"/>
      <c r="D278" s="459"/>
      <c r="E278" s="487"/>
      <c r="F278" s="488"/>
      <c r="G278" s="519"/>
      <c r="H278" s="520">
        <v>1</v>
      </c>
      <c r="I278" s="521">
        <f>VLOOKUP(B278,'MÃO DE OBRA'!$A:$E,5,FALSE)/220</f>
        <v>19.055000000000003</v>
      </c>
      <c r="J278" s="492">
        <f>H278*I278</f>
        <v>19.055000000000003</v>
      </c>
      <c r="K278" s="458"/>
    </row>
    <row r="279" spans="1:11" hidden="1">
      <c r="A279" s="450"/>
      <c r="B279" s="517" t="s">
        <v>626</v>
      </c>
      <c r="C279" s="518"/>
      <c r="D279" s="459"/>
      <c r="E279" s="487"/>
      <c r="F279" s="488"/>
      <c r="G279" s="519"/>
      <c r="H279" s="520">
        <v>3</v>
      </c>
      <c r="I279" s="521">
        <f>VLOOKUP(B279,'MÃO DE OBRA'!$A:$E,5,FALSE)/220</f>
        <v>15.730909090909092</v>
      </c>
      <c r="J279" s="492">
        <f t="shared" ref="J279:J280" si="17">H279*I279</f>
        <v>47.192727272727275</v>
      </c>
      <c r="K279" s="458"/>
    </row>
    <row r="280" spans="1:11" hidden="1">
      <c r="A280" s="450"/>
      <c r="B280" s="517" t="s">
        <v>773</v>
      </c>
      <c r="C280" s="518"/>
      <c r="D280" s="459"/>
      <c r="E280" s="487"/>
      <c r="F280" s="488"/>
      <c r="G280" s="519"/>
      <c r="H280" s="520"/>
      <c r="I280" s="521">
        <f>VLOOKUP(B280,'MÃO DE OBRA'!$A:$E,5,FALSE)/220</f>
        <v>19.663636363636364</v>
      </c>
      <c r="J280" s="492">
        <f t="shared" si="17"/>
        <v>0</v>
      </c>
      <c r="K280" s="458"/>
    </row>
    <row r="281" spans="1:11" hidden="1">
      <c r="A281" s="450"/>
      <c r="B281" s="517"/>
      <c r="C281" s="518"/>
      <c r="D281" s="459"/>
      <c r="E281" s="487"/>
      <c r="F281" s="488"/>
      <c r="G281" s="519"/>
      <c r="H281" s="520"/>
      <c r="I281" s="491"/>
      <c r="J281" s="492"/>
      <c r="K281" s="458"/>
    </row>
    <row r="282" spans="1:11" hidden="1">
      <c r="A282" s="450"/>
      <c r="B282" s="517"/>
      <c r="C282" s="518"/>
      <c r="D282" s="459"/>
      <c r="E282" s="487"/>
      <c r="F282" s="488"/>
      <c r="G282" s="519"/>
      <c r="H282" s="520"/>
      <c r="I282" s="491"/>
      <c r="J282" s="492">
        <f>H282*I282</f>
        <v>0</v>
      </c>
      <c r="K282" s="458"/>
    </row>
    <row r="283" spans="1:11" hidden="1">
      <c r="A283" s="450"/>
      <c r="B283" s="499" t="s">
        <v>1119</v>
      </c>
      <c r="C283" s="502"/>
      <c r="D283" s="502"/>
      <c r="E283" s="502"/>
      <c r="F283" s="502"/>
      <c r="G283" s="502"/>
      <c r="H283" s="502"/>
      <c r="I283" s="522" t="s">
        <v>138</v>
      </c>
      <c r="J283" s="501">
        <f>SUM(J277:J282)</f>
        <v>66.247727272727275</v>
      </c>
      <c r="K283" s="458"/>
    </row>
    <row r="284" spans="1:11" hidden="1">
      <c r="A284" s="450"/>
      <c r="B284" s="523"/>
      <c r="C284" s="523"/>
      <c r="D284" s="523"/>
      <c r="E284" s="523"/>
      <c r="F284" s="523"/>
      <c r="G284" s="523"/>
      <c r="H284" s="523"/>
      <c r="I284" s="524"/>
      <c r="J284" s="523"/>
      <c r="K284" s="458"/>
    </row>
    <row r="285" spans="1:11" hidden="1">
      <c r="A285" s="450"/>
      <c r="B285" s="525" t="s">
        <v>1123</v>
      </c>
      <c r="C285" s="526"/>
      <c r="D285" s="523"/>
      <c r="E285" s="527">
        <f>PRODUÇÕES!D79</f>
        <v>10.965</v>
      </c>
      <c r="F285" s="528" t="s">
        <v>169</v>
      </c>
      <c r="G285" s="506"/>
      <c r="H285" s="506"/>
      <c r="I285" s="529" t="s">
        <v>1124</v>
      </c>
      <c r="J285" s="501">
        <f>J274+J283</f>
        <v>76.247727272727275</v>
      </c>
      <c r="K285" s="458"/>
    </row>
    <row r="286" spans="1:11" hidden="1">
      <c r="A286" s="450"/>
      <c r="B286" s="530"/>
      <c r="C286" s="523"/>
      <c r="D286" s="523"/>
      <c r="E286" s="531"/>
      <c r="F286" s="532"/>
      <c r="G286" s="532"/>
      <c r="H286" s="532"/>
      <c r="I286" s="524"/>
      <c r="J286" s="523"/>
      <c r="K286" s="458"/>
    </row>
    <row r="287" spans="1:11" ht="20.399999999999999" hidden="1">
      <c r="A287" s="450"/>
      <c r="B287" s="1667" t="s">
        <v>481</v>
      </c>
      <c r="C287" s="1668"/>
      <c r="D287" s="1668"/>
      <c r="E287" s="1669"/>
      <c r="F287" s="533" t="s">
        <v>873</v>
      </c>
      <c r="G287" s="534" t="s">
        <v>493</v>
      </c>
      <c r="H287" s="507" t="s">
        <v>1115</v>
      </c>
      <c r="I287" s="535" t="s">
        <v>480</v>
      </c>
      <c r="J287" s="536" t="s">
        <v>482</v>
      </c>
      <c r="K287" s="458"/>
    </row>
    <row r="288" spans="1:11" hidden="1">
      <c r="A288" s="450"/>
      <c r="B288" s="537" t="str">
        <f>B269</f>
        <v>Sapo compactador</v>
      </c>
      <c r="C288" s="518"/>
      <c r="D288" s="518"/>
      <c r="E288" s="487"/>
      <c r="F288" s="540" t="str">
        <f>VLOOKUP(B288,EQUIPAMENTOS!$A:$N,12,FALSE)</f>
        <v>Gasolina</v>
      </c>
      <c r="G288" s="541" t="s">
        <v>1047</v>
      </c>
      <c r="H288" s="547">
        <f>VLOOKUP(B288,EQUIPAMENTOS!$A:$N,13,FALSE)</f>
        <v>6</v>
      </c>
      <c r="I288" s="543">
        <f>VLOOKUP(B288,EQUIPAMENTOS!$A:$N,14,FALSE)</f>
        <v>3</v>
      </c>
      <c r="J288" s="492">
        <f>H288*I288*E269*F269</f>
        <v>18</v>
      </c>
      <c r="K288" s="458"/>
    </row>
    <row r="289" spans="1:11" hidden="1">
      <c r="A289" s="450"/>
      <c r="B289" s="537"/>
      <c r="C289" s="518"/>
      <c r="D289" s="518"/>
      <c r="E289" s="487"/>
      <c r="F289" s="540"/>
      <c r="G289" s="541"/>
      <c r="H289" s="547"/>
      <c r="I289" s="543"/>
      <c r="J289" s="492"/>
      <c r="K289" s="458"/>
    </row>
    <row r="290" spans="1:11" hidden="1">
      <c r="A290" s="450"/>
      <c r="B290" s="517"/>
      <c r="C290" s="518"/>
      <c r="D290" s="518"/>
      <c r="E290" s="487"/>
      <c r="F290" s="488"/>
      <c r="G290" s="546"/>
      <c r="H290" s="547"/>
      <c r="I290" s="543"/>
      <c r="J290" s="492">
        <f>H290*I290*E271*F271</f>
        <v>0</v>
      </c>
      <c r="K290" s="458"/>
    </row>
    <row r="291" spans="1:11" hidden="1">
      <c r="A291" s="450"/>
      <c r="B291" s="517"/>
      <c r="C291" s="526"/>
      <c r="D291" s="526"/>
      <c r="E291" s="494"/>
      <c r="F291" s="488"/>
      <c r="G291" s="468"/>
      <c r="H291" s="547"/>
      <c r="I291" s="548"/>
      <c r="J291" s="492">
        <f>H291*I291*E272*F272</f>
        <v>0</v>
      </c>
      <c r="K291" s="458"/>
    </row>
    <row r="292" spans="1:11" hidden="1">
      <c r="A292" s="450"/>
      <c r="B292" s="550" t="s">
        <v>1119</v>
      </c>
      <c r="C292" s="526"/>
      <c r="D292" s="526"/>
      <c r="E292" s="526"/>
      <c r="F292" s="523"/>
      <c r="G292" s="526"/>
      <c r="H292" s="551"/>
      <c r="I292" s="552" t="s">
        <v>138</v>
      </c>
      <c r="J292" s="501">
        <f>SUM(J288:J291)</f>
        <v>18</v>
      </c>
      <c r="K292" s="458"/>
    </row>
    <row r="293" spans="1:11" hidden="1">
      <c r="A293" s="450"/>
      <c r="B293" s="553"/>
      <c r="C293" s="526"/>
      <c r="D293" s="526"/>
      <c r="E293" s="554"/>
      <c r="F293" s="555"/>
      <c r="G293" s="506"/>
      <c r="H293" s="506"/>
      <c r="I293" s="529"/>
      <c r="J293" s="554"/>
      <c r="K293" s="458"/>
    </row>
    <row r="294" spans="1:11" ht="20.399999999999999" hidden="1">
      <c r="A294" s="450"/>
      <c r="B294" s="1667" t="s">
        <v>1125</v>
      </c>
      <c r="C294" s="1668"/>
      <c r="D294" s="1668"/>
      <c r="E294" s="1668"/>
      <c r="F294" s="1669"/>
      <c r="G294" s="556" t="s">
        <v>494</v>
      </c>
      <c r="H294" s="506" t="s">
        <v>1126</v>
      </c>
      <c r="I294" s="557" t="s">
        <v>1115</v>
      </c>
      <c r="J294" s="509" t="s">
        <v>482</v>
      </c>
      <c r="K294" s="458"/>
    </row>
    <row r="295" spans="1:11" hidden="1">
      <c r="A295" s="450"/>
      <c r="B295" s="558"/>
      <c r="C295" s="559"/>
      <c r="D295" s="560"/>
      <c r="E295" s="560"/>
      <c r="F295" s="561"/>
      <c r="G295" s="489"/>
      <c r="H295" s="489"/>
      <c r="I295" s="562"/>
      <c r="J295" s="492"/>
      <c r="K295" s="458"/>
    </row>
    <row r="296" spans="1:11" hidden="1">
      <c r="A296" s="450"/>
      <c r="B296" s="563"/>
      <c r="C296" s="564"/>
      <c r="D296" s="565"/>
      <c r="E296" s="565"/>
      <c r="F296" s="566"/>
      <c r="G296" s="489"/>
      <c r="H296" s="489"/>
      <c r="I296" s="562"/>
      <c r="J296" s="492"/>
      <c r="K296" s="458"/>
    </row>
    <row r="297" spans="1:11" hidden="1">
      <c r="A297" s="450"/>
      <c r="B297" s="1670" t="s">
        <v>138</v>
      </c>
      <c r="C297" s="1670"/>
      <c r="D297" s="1670"/>
      <c r="E297" s="1670"/>
      <c r="F297" s="1670"/>
      <c r="G297" s="1670"/>
      <c r="H297" s="1670"/>
      <c r="I297" s="1670"/>
      <c r="J297" s="501">
        <f>SUM(J295:J296)</f>
        <v>0</v>
      </c>
      <c r="K297" s="458"/>
    </row>
    <row r="298" spans="1:11" hidden="1">
      <c r="A298" s="450"/>
      <c r="B298" s="567"/>
      <c r="C298" s="511"/>
      <c r="D298" s="511"/>
      <c r="E298" s="568"/>
      <c r="F298" s="569"/>
      <c r="G298" s="570"/>
      <c r="H298" s="570"/>
      <c r="I298" s="571"/>
      <c r="J298" s="572"/>
      <c r="K298" s="458"/>
    </row>
    <row r="299" spans="1:11" hidden="1">
      <c r="A299" s="450"/>
      <c r="B299" s="573" t="s">
        <v>1127</v>
      </c>
      <c r="C299" s="573"/>
      <c r="D299" s="550"/>
      <c r="E299" s="523"/>
      <c r="F299" s="523"/>
      <c r="G299" s="523"/>
      <c r="H299" s="574"/>
      <c r="I299" s="575"/>
      <c r="J299" s="639">
        <f>(J285+J292+J297)/E285</f>
        <v>8.5953239646810093</v>
      </c>
      <c r="K299" s="458"/>
    </row>
    <row r="300" spans="1:11" hidden="1">
      <c r="A300" s="450"/>
      <c r="B300" s="553"/>
      <c r="C300" s="526"/>
      <c r="D300" s="526"/>
      <c r="E300" s="554"/>
      <c r="F300" s="555"/>
      <c r="G300" s="506"/>
      <c r="H300" s="506"/>
      <c r="I300" s="529"/>
      <c r="J300" s="576"/>
      <c r="K300" s="458"/>
    </row>
    <row r="301" spans="1:11" ht="20.399999999999999" hidden="1">
      <c r="A301" s="450"/>
      <c r="B301" s="1667" t="s">
        <v>1128</v>
      </c>
      <c r="C301" s="1668"/>
      <c r="D301" s="1668"/>
      <c r="E301" s="1668"/>
      <c r="F301" s="1669"/>
      <c r="G301" s="556" t="s">
        <v>494</v>
      </c>
      <c r="H301" s="506" t="s">
        <v>1126</v>
      </c>
      <c r="I301" s="557" t="s">
        <v>1115</v>
      </c>
      <c r="J301" s="509" t="s">
        <v>482</v>
      </c>
      <c r="K301" s="458"/>
    </row>
    <row r="302" spans="1:11" hidden="1">
      <c r="A302" s="450"/>
      <c r="B302" s="558" t="s">
        <v>1766</v>
      </c>
      <c r="C302" s="559"/>
      <c r="D302" s="560"/>
      <c r="E302" s="560"/>
      <c r="F302" s="561"/>
      <c r="G302" s="489">
        <v>1.05</v>
      </c>
      <c r="H302" s="489" t="s">
        <v>169</v>
      </c>
      <c r="I302" s="562"/>
      <c r="J302" s="492">
        <f>G302*I302</f>
        <v>0</v>
      </c>
      <c r="K302" s="458"/>
    </row>
    <row r="303" spans="1:11" hidden="1">
      <c r="A303" s="450"/>
      <c r="B303" s="563" t="s">
        <v>1759</v>
      </c>
      <c r="C303" s="564"/>
      <c r="D303" s="565"/>
      <c r="E303" s="565"/>
      <c r="F303" s="566"/>
      <c r="G303" s="489">
        <v>0.05</v>
      </c>
      <c r="H303" s="489" t="s">
        <v>1134</v>
      </c>
      <c r="I303" s="562">
        <v>10</v>
      </c>
      <c r="J303" s="492">
        <f>G303*I303</f>
        <v>0.5</v>
      </c>
      <c r="K303" s="458"/>
    </row>
    <row r="304" spans="1:11" hidden="1">
      <c r="A304" s="450"/>
      <c r="B304" s="563"/>
      <c r="C304" s="564"/>
      <c r="D304" s="565"/>
      <c r="E304" s="565"/>
      <c r="F304" s="566"/>
      <c r="G304" s="489"/>
      <c r="H304" s="489"/>
      <c r="I304" s="562"/>
      <c r="J304" s="492"/>
      <c r="K304" s="458"/>
    </row>
    <row r="305" spans="1:11" hidden="1">
      <c r="A305" s="450"/>
      <c r="B305" s="577"/>
      <c r="C305" s="578"/>
      <c r="D305" s="579"/>
      <c r="E305" s="579"/>
      <c r="F305" s="580"/>
      <c r="G305" s="489"/>
      <c r="H305" s="489"/>
      <c r="I305" s="562"/>
      <c r="J305" s="492">
        <f>G305*I305</f>
        <v>0</v>
      </c>
      <c r="K305" s="458"/>
    </row>
    <row r="306" spans="1:11" hidden="1">
      <c r="A306" s="450"/>
      <c r="B306" s="581"/>
      <c r="C306" s="523"/>
      <c r="D306" s="523"/>
      <c r="E306" s="582"/>
      <c r="F306" s="583"/>
      <c r="G306" s="532"/>
      <c r="H306" s="532"/>
      <c r="I306" s="524" t="s">
        <v>138</v>
      </c>
      <c r="J306" s="501">
        <f>SUM(J302:J305)</f>
        <v>0.5</v>
      </c>
      <c r="K306" s="458"/>
    </row>
    <row r="307" spans="1:11" hidden="1">
      <c r="A307" s="450"/>
      <c r="B307" s="584"/>
      <c r="C307" s="523"/>
      <c r="D307" s="523"/>
      <c r="E307" s="582"/>
      <c r="F307" s="583"/>
      <c r="G307" s="532"/>
      <c r="H307" s="532"/>
      <c r="I307" s="524"/>
      <c r="J307" s="582"/>
      <c r="K307" s="458"/>
    </row>
    <row r="308" spans="1:11" ht="20.399999999999999" hidden="1">
      <c r="A308" s="450"/>
      <c r="B308" s="1667" t="s">
        <v>1141</v>
      </c>
      <c r="C308" s="1668"/>
      <c r="D308" s="1668"/>
      <c r="E308" s="1668"/>
      <c r="F308" s="1669"/>
      <c r="G308" s="587" t="s">
        <v>494</v>
      </c>
      <c r="H308" s="506" t="s">
        <v>1115</v>
      </c>
      <c r="I308" s="557"/>
      <c r="J308" s="509" t="s">
        <v>482</v>
      </c>
      <c r="K308" s="458"/>
    </row>
    <row r="309" spans="1:11" hidden="1">
      <c r="A309" s="450"/>
      <c r="B309" s="1654" t="s">
        <v>1721</v>
      </c>
      <c r="C309" s="1655"/>
      <c r="D309" s="1655"/>
      <c r="E309" s="1655"/>
      <c r="F309" s="1656"/>
      <c r="G309" s="489">
        <f>(1*0.6*1.5)</f>
        <v>0.89999999999999991</v>
      </c>
      <c r="H309" s="1657">
        <f>'ESCAVAÇÃO SAA-SES'!J65</f>
        <v>7.5692746969696971</v>
      </c>
      <c r="I309" s="1658"/>
      <c r="J309" s="492">
        <f>G309*H309</f>
        <v>6.8123472272727268</v>
      </c>
      <c r="K309" s="458"/>
    </row>
    <row r="310" spans="1:11" hidden="1">
      <c r="A310" s="450"/>
      <c r="B310" s="1659" t="s">
        <v>1760</v>
      </c>
      <c r="C310" s="1660"/>
      <c r="D310" s="1660"/>
      <c r="E310" s="1660" t="s">
        <v>1119</v>
      </c>
      <c r="F310" s="1661"/>
      <c r="G310" s="496">
        <f>((PI()*0.21*0.21)/4)*0.21*1.3</f>
        <v>9.4556441085908976E-3</v>
      </c>
      <c r="H310" s="1662">
        <f>'BOTA FORA SAA-SES'!J65</f>
        <v>5.1687159090909089</v>
      </c>
      <c r="I310" s="1663"/>
      <c r="J310" s="492">
        <f>G310*H310</f>
        <v>4.8873538134775497E-2</v>
      </c>
      <c r="K310" s="458"/>
    </row>
    <row r="311" spans="1:11" hidden="1">
      <c r="A311" s="450"/>
      <c r="B311" s="581"/>
      <c r="C311" s="523"/>
      <c r="D311" s="523"/>
      <c r="E311" s="582"/>
      <c r="F311" s="583"/>
      <c r="G311" s="532"/>
      <c r="H311" s="532"/>
      <c r="I311" s="524" t="s">
        <v>138</v>
      </c>
      <c r="J311" s="501">
        <f>SUM(J309:J310)</f>
        <v>6.8612207654075021</v>
      </c>
      <c r="K311" s="458"/>
    </row>
    <row r="312" spans="1:11" hidden="1">
      <c r="A312" s="450"/>
      <c r="B312" s="523"/>
      <c r="C312" s="523"/>
      <c r="D312" s="523"/>
      <c r="E312" s="523"/>
      <c r="F312" s="523"/>
      <c r="G312" s="523"/>
      <c r="H312" s="523"/>
      <c r="I312" s="524"/>
      <c r="J312" s="523"/>
      <c r="K312" s="458"/>
    </row>
    <row r="313" spans="1:11" hidden="1">
      <c r="A313" s="450"/>
      <c r="B313" s="1645" t="s">
        <v>1142</v>
      </c>
      <c r="C313" s="1646"/>
      <c r="D313" s="1646"/>
      <c r="E313" s="1646"/>
      <c r="F313" s="1646"/>
      <c r="G313" s="1646"/>
      <c r="H313" s="1646"/>
      <c r="I313" s="1647"/>
      <c r="J313" s="573">
        <f>J311+J306+J299</f>
        <v>15.956544730088511</v>
      </c>
      <c r="K313" s="458"/>
    </row>
    <row r="314" spans="1:11" hidden="1">
      <c r="A314" s="450"/>
      <c r="B314" s="523"/>
      <c r="C314" s="523"/>
      <c r="D314" s="523"/>
      <c r="E314" s="523"/>
      <c r="F314" s="523"/>
      <c r="G314" s="523"/>
      <c r="H314" s="523"/>
      <c r="I314" s="524"/>
      <c r="J314" s="523"/>
      <c r="K314" s="458"/>
    </row>
    <row r="315" spans="1:11" hidden="1">
      <c r="A315" s="450"/>
      <c r="B315" s="1645" t="s">
        <v>1143</v>
      </c>
      <c r="C315" s="1646"/>
      <c r="D315" s="1646"/>
      <c r="E315" s="1646"/>
      <c r="F315" s="1646"/>
      <c r="G315" s="1646"/>
      <c r="H315" s="1646"/>
      <c r="I315" s="1647"/>
      <c r="J315" s="501">
        <f>J313*0</f>
        <v>0</v>
      </c>
      <c r="K315" s="458"/>
    </row>
    <row r="316" spans="1:11" hidden="1">
      <c r="A316" s="450"/>
      <c r="B316" s="523"/>
      <c r="C316" s="523"/>
      <c r="D316" s="523"/>
      <c r="E316" s="523"/>
      <c r="F316" s="523"/>
      <c r="G316" s="523"/>
      <c r="H316" s="523"/>
      <c r="I316" s="524"/>
      <c r="J316" s="523"/>
      <c r="K316" s="458"/>
    </row>
    <row r="317" spans="1:11" hidden="1">
      <c r="A317" s="450"/>
      <c r="B317" s="1645" t="s">
        <v>1144</v>
      </c>
      <c r="C317" s="1646"/>
      <c r="D317" s="1646"/>
      <c r="E317" s="1646"/>
      <c r="F317" s="1646"/>
      <c r="G317" s="1646"/>
      <c r="H317" s="1646"/>
      <c r="I317" s="1647"/>
      <c r="J317" s="573">
        <f>J313+J315</f>
        <v>15.956544730088511</v>
      </c>
      <c r="K317" s="458"/>
    </row>
    <row r="318" spans="1:11" hidden="1">
      <c r="A318" s="450"/>
      <c r="B318" s="511"/>
      <c r="C318" s="511"/>
      <c r="D318" s="511"/>
      <c r="E318" s="511"/>
      <c r="F318" s="511"/>
      <c r="G318" s="511"/>
      <c r="H318" s="511"/>
      <c r="I318" s="571"/>
      <c r="J318" s="511"/>
      <c r="K318" s="458"/>
    </row>
    <row r="319" spans="1:11" hidden="1">
      <c r="A319" s="450"/>
      <c r="B319" s="589"/>
      <c r="C319" s="559"/>
      <c r="D319" s="559"/>
      <c r="E319" s="559"/>
      <c r="F319" s="559"/>
      <c r="G319" s="559"/>
      <c r="H319" s="559"/>
      <c r="I319" s="559"/>
      <c r="J319" s="590"/>
      <c r="K319" s="458"/>
    </row>
    <row r="320" spans="1:11" hidden="1">
      <c r="A320" s="450"/>
      <c r="B320" s="591"/>
      <c r="C320" s="592"/>
      <c r="D320" s="593"/>
      <c r="E320" s="593"/>
      <c r="F320" s="594" t="s">
        <v>1119</v>
      </c>
      <c r="G320" s="595" t="s">
        <v>1119</v>
      </c>
      <c r="H320" s="592"/>
      <c r="I320" s="592"/>
      <c r="J320" s="596"/>
      <c r="K320" s="458"/>
    </row>
    <row r="321" spans="1:11" hidden="1">
      <c r="A321" s="450"/>
      <c r="B321" s="459"/>
      <c r="C321" s="459"/>
      <c r="D321" s="459"/>
      <c r="E321" s="459"/>
      <c r="F321" s="459"/>
      <c r="G321" s="459"/>
      <c r="H321" s="459"/>
      <c r="I321" s="459"/>
      <c r="J321" s="459"/>
      <c r="K321" s="458"/>
    </row>
    <row r="322" spans="1:11" hidden="1">
      <c r="A322" s="450"/>
      <c r="B322" s="597" t="str">
        <f>PLANEJAMENTO!$E$2</f>
        <v>PRIVATE LOG</v>
      </c>
      <c r="C322" s="598"/>
      <c r="D322" s="598"/>
      <c r="E322" s="598"/>
      <c r="F322" s="599"/>
      <c r="G322" s="600" t="s">
        <v>482</v>
      </c>
      <c r="H322" s="502"/>
      <c r="I322" s="502"/>
      <c r="J322" s="505"/>
      <c r="K322" s="458"/>
    </row>
    <row r="323" spans="1:11" hidden="1">
      <c r="A323" s="450"/>
      <c r="B323" s="601" t="str">
        <f>PLANEJAMENTO!$E$3</f>
        <v>SERRA - ES</v>
      </c>
      <c r="C323" s="602"/>
      <c r="D323" s="602"/>
      <c r="E323" s="602"/>
      <c r="F323" s="603"/>
      <c r="G323" s="1648" t="s">
        <v>1145</v>
      </c>
      <c r="H323" s="1649"/>
      <c r="I323" s="1649"/>
      <c r="J323" s="1650"/>
      <c r="K323" s="458"/>
    </row>
    <row r="324" spans="1:11" hidden="1">
      <c r="A324" s="450"/>
      <c r="B324" s="604"/>
      <c r="C324" s="605"/>
      <c r="D324" s="605"/>
      <c r="E324" s="605"/>
      <c r="F324" s="606"/>
      <c r="G324" s="607"/>
      <c r="H324" s="1651"/>
      <c r="I324" s="1652"/>
      <c r="J324" s="1653"/>
      <c r="K324" s="458"/>
    </row>
    <row r="325" spans="1:11" ht="15" hidden="1" thickBot="1">
      <c r="A325" s="608"/>
      <c r="B325" s="609"/>
      <c r="C325" s="609"/>
      <c r="D325" s="609"/>
      <c r="E325" s="609"/>
      <c r="F325" s="609"/>
      <c r="G325" s="609"/>
      <c r="H325" s="609"/>
      <c r="I325" s="609"/>
      <c r="J325" s="609"/>
      <c r="K325" s="610"/>
    </row>
    <row r="326" spans="1:11" hidden="1">
      <c r="A326" s="447"/>
      <c r="B326" s="448"/>
      <c r="C326" s="448"/>
      <c r="D326" s="448"/>
      <c r="E326" s="448"/>
      <c r="F326" s="448"/>
      <c r="G326" s="448"/>
      <c r="H326" s="448"/>
      <c r="I326" s="448"/>
      <c r="J326" s="448"/>
      <c r="K326" s="449"/>
    </row>
    <row r="327" spans="1:11" hidden="1">
      <c r="A327" s="450"/>
      <c r="B327" s="451" t="s">
        <v>141</v>
      </c>
      <c r="C327" s="452"/>
      <c r="D327" s="453" t="s">
        <v>1105</v>
      </c>
      <c r="E327" s="454"/>
      <c r="F327" s="455"/>
      <c r="G327" s="455"/>
      <c r="H327" s="456"/>
      <c r="I327" s="456"/>
      <c r="J327" s="457"/>
      <c r="K327" s="458"/>
    </row>
    <row r="328" spans="1:11" hidden="1">
      <c r="A328" s="450"/>
      <c r="B328" s="459"/>
      <c r="C328" s="459"/>
      <c r="D328" s="459"/>
      <c r="E328" s="459"/>
      <c r="F328" s="459"/>
      <c r="G328" s="459"/>
      <c r="H328" s="459"/>
      <c r="I328" s="459"/>
      <c r="J328" s="459"/>
      <c r="K328" s="458"/>
    </row>
    <row r="329" spans="1:11" hidden="1">
      <c r="A329" s="450"/>
      <c r="B329" s="460" t="s">
        <v>873</v>
      </c>
      <c r="C329" s="461" t="s">
        <v>1107</v>
      </c>
      <c r="D329" s="1671" t="s">
        <v>198</v>
      </c>
      <c r="E329" s="1672"/>
      <c r="F329" s="1672"/>
      <c r="G329" s="1672"/>
      <c r="H329" s="1672"/>
      <c r="I329" s="1673"/>
      <c r="J329" s="462" t="s">
        <v>1108</v>
      </c>
      <c r="K329" s="458"/>
    </row>
    <row r="330" spans="1:11" ht="23.25" hidden="1" customHeight="1">
      <c r="A330" s="450"/>
      <c r="B330" s="463" t="s">
        <v>3</v>
      </c>
      <c r="C330" s="464">
        <f ca="1">PLANEJAMENTO!$E$4</f>
        <v>46141</v>
      </c>
      <c r="D330" s="1674" t="s">
        <v>1767</v>
      </c>
      <c r="E330" s="1675"/>
      <c r="F330" s="1675"/>
      <c r="G330" s="1675"/>
      <c r="H330" s="1675"/>
      <c r="I330" s="1676"/>
      <c r="J330" s="468" t="str">
        <f>F350</f>
        <v>m</v>
      </c>
      <c r="K330" s="458"/>
    </row>
    <row r="331" spans="1:11" hidden="1">
      <c r="A331" s="450"/>
      <c r="B331" s="469"/>
      <c r="C331" s="469"/>
      <c r="D331" s="469"/>
      <c r="E331" s="469"/>
      <c r="F331" s="469"/>
      <c r="G331" s="469"/>
      <c r="H331" s="469"/>
      <c r="I331" s="470"/>
      <c r="J331" s="471"/>
      <c r="K331" s="458"/>
    </row>
    <row r="332" spans="1:11" hidden="1">
      <c r="A332" s="450"/>
      <c r="B332" s="1648" t="s">
        <v>1111</v>
      </c>
      <c r="C332" s="1650"/>
      <c r="D332" s="1679" t="s">
        <v>873</v>
      </c>
      <c r="E332" s="1681" t="s">
        <v>1112</v>
      </c>
      <c r="F332" s="472" t="s">
        <v>1113</v>
      </c>
      <c r="G332" s="473"/>
      <c r="H332" s="472" t="s">
        <v>1114</v>
      </c>
      <c r="I332" s="473"/>
      <c r="J332" s="474" t="s">
        <v>1115</v>
      </c>
      <c r="K332" s="458"/>
    </row>
    <row r="333" spans="1:11" hidden="1">
      <c r="A333" s="450"/>
      <c r="B333" s="1677"/>
      <c r="C333" s="1678"/>
      <c r="D333" s="1680"/>
      <c r="E333" s="1682"/>
      <c r="F333" s="475" t="s">
        <v>1116</v>
      </c>
      <c r="G333" s="475" t="s">
        <v>1117</v>
      </c>
      <c r="H333" s="475" t="s">
        <v>1116</v>
      </c>
      <c r="I333" s="476" t="s">
        <v>1117</v>
      </c>
      <c r="J333" s="477" t="s">
        <v>1118</v>
      </c>
      <c r="K333" s="458"/>
    </row>
    <row r="334" spans="1:11" hidden="1">
      <c r="A334" s="450"/>
      <c r="B334" s="486" t="s">
        <v>842</v>
      </c>
      <c r="C334" s="487"/>
      <c r="D334" s="488"/>
      <c r="E334" s="489">
        <v>1</v>
      </c>
      <c r="F334" s="489">
        <v>1</v>
      </c>
      <c r="G334" s="489">
        <f>1-F334</f>
        <v>0</v>
      </c>
      <c r="H334" s="490">
        <f>VLOOKUP(B334,EQUIPAMENTOS!$A:$J,10,FALSE)</f>
        <v>10</v>
      </c>
      <c r="I334" s="491">
        <f>H334</f>
        <v>10</v>
      </c>
      <c r="J334" s="492">
        <f t="shared" ref="J334" si="18">H334*F334*E334+I334*G334*E334</f>
        <v>10</v>
      </c>
      <c r="K334" s="458"/>
    </row>
    <row r="335" spans="1:11" hidden="1">
      <c r="A335" s="450"/>
      <c r="B335" s="486"/>
      <c r="C335" s="487"/>
      <c r="D335" s="488"/>
      <c r="E335" s="489"/>
      <c r="F335" s="489"/>
      <c r="G335" s="489"/>
      <c r="H335" s="490"/>
      <c r="I335" s="491"/>
      <c r="J335" s="492"/>
      <c r="K335" s="458"/>
    </row>
    <row r="336" spans="1:11" hidden="1">
      <c r="A336" s="450"/>
      <c r="B336" s="486"/>
      <c r="C336" s="487"/>
      <c r="D336" s="488"/>
      <c r="E336" s="489"/>
      <c r="F336" s="489"/>
      <c r="G336" s="489"/>
      <c r="H336" s="490"/>
      <c r="I336" s="491"/>
      <c r="J336" s="492">
        <f t="shared" ref="J336:J338" si="19">H336*F336*E336+I336*G336*E336</f>
        <v>0</v>
      </c>
      <c r="K336" s="458"/>
    </row>
    <row r="337" spans="1:11" hidden="1">
      <c r="A337" s="450"/>
      <c r="B337" s="486"/>
      <c r="C337" s="487"/>
      <c r="D337" s="488"/>
      <c r="E337" s="489"/>
      <c r="F337" s="489"/>
      <c r="G337" s="489"/>
      <c r="H337" s="490"/>
      <c r="I337" s="491"/>
      <c r="J337" s="492">
        <f t="shared" si="19"/>
        <v>0</v>
      </c>
      <c r="K337" s="458"/>
    </row>
    <row r="338" spans="1:11" hidden="1">
      <c r="A338" s="450"/>
      <c r="B338" s="493"/>
      <c r="C338" s="494"/>
      <c r="D338" s="495"/>
      <c r="E338" s="496"/>
      <c r="F338" s="496"/>
      <c r="G338" s="496"/>
      <c r="H338" s="497"/>
      <c r="I338" s="498"/>
      <c r="J338" s="492">
        <f t="shared" si="19"/>
        <v>0</v>
      </c>
      <c r="K338" s="458"/>
    </row>
    <row r="339" spans="1:11" hidden="1">
      <c r="A339" s="450"/>
      <c r="B339" s="499" t="s">
        <v>1119</v>
      </c>
      <c r="C339" s="469"/>
      <c r="D339" s="469"/>
      <c r="E339" s="469"/>
      <c r="F339" s="469"/>
      <c r="G339" s="469"/>
      <c r="H339" s="469"/>
      <c r="I339" s="500" t="s">
        <v>138</v>
      </c>
      <c r="J339" s="501">
        <f>SUM(J334:J338)</f>
        <v>10</v>
      </c>
      <c r="K339" s="458"/>
    </row>
    <row r="340" spans="1:11" hidden="1">
      <c r="A340" s="450"/>
      <c r="B340" s="502"/>
      <c r="C340" s="502"/>
      <c r="D340" s="502"/>
      <c r="E340" s="502"/>
      <c r="F340" s="502"/>
      <c r="G340" s="502"/>
      <c r="H340" s="502"/>
      <c r="I340" s="503"/>
      <c r="J340" s="504"/>
      <c r="K340" s="458"/>
    </row>
    <row r="341" spans="1:11" ht="20.399999999999999" hidden="1">
      <c r="A341" s="450"/>
      <c r="B341" s="1664" t="s">
        <v>1120</v>
      </c>
      <c r="C341" s="1665"/>
      <c r="D341" s="1665"/>
      <c r="E341" s="1666"/>
      <c r="F341" s="505" t="s">
        <v>873</v>
      </c>
      <c r="G341" s="506"/>
      <c r="H341" s="507" t="s">
        <v>560</v>
      </c>
      <c r="I341" s="508" t="s">
        <v>1121</v>
      </c>
      <c r="J341" s="509" t="s">
        <v>1122</v>
      </c>
      <c r="K341" s="458"/>
    </row>
    <row r="342" spans="1:11" hidden="1">
      <c r="A342" s="450"/>
      <c r="B342" s="510"/>
      <c r="C342" s="511"/>
      <c r="D342" s="512"/>
      <c r="E342" s="513"/>
      <c r="F342" s="514"/>
      <c r="G342" s="515"/>
      <c r="H342" s="516"/>
      <c r="I342" s="484"/>
      <c r="J342" s="485"/>
      <c r="K342" s="458"/>
    </row>
    <row r="343" spans="1:11" hidden="1">
      <c r="A343" s="450"/>
      <c r="B343" s="517" t="s">
        <v>1758</v>
      </c>
      <c r="C343" s="518"/>
      <c r="D343" s="459"/>
      <c r="E343" s="487"/>
      <c r="F343" s="488"/>
      <c r="G343" s="519"/>
      <c r="H343" s="520">
        <v>1</v>
      </c>
      <c r="I343" s="521">
        <f>VLOOKUP(B343,'MÃO DE OBRA'!$A:$E,5,FALSE)/220</f>
        <v>19.055000000000003</v>
      </c>
      <c r="J343" s="492">
        <f>H343*I343</f>
        <v>19.055000000000003</v>
      </c>
      <c r="K343" s="458"/>
    </row>
    <row r="344" spans="1:11" hidden="1">
      <c r="A344" s="450"/>
      <c r="B344" s="517" t="s">
        <v>626</v>
      </c>
      <c r="C344" s="518"/>
      <c r="D344" s="459"/>
      <c r="E344" s="487"/>
      <c r="F344" s="488"/>
      <c r="G344" s="519"/>
      <c r="H344" s="520">
        <v>3</v>
      </c>
      <c r="I344" s="521">
        <f>VLOOKUP(B344,'MÃO DE OBRA'!$A:$E,5,FALSE)/220</f>
        <v>15.730909090909092</v>
      </c>
      <c r="J344" s="492">
        <f t="shared" ref="J344:J345" si="20">H344*I344</f>
        <v>47.192727272727275</v>
      </c>
      <c r="K344" s="458"/>
    </row>
    <row r="345" spans="1:11" hidden="1">
      <c r="A345" s="450"/>
      <c r="B345" s="517" t="s">
        <v>773</v>
      </c>
      <c r="C345" s="518"/>
      <c r="D345" s="459"/>
      <c r="E345" s="487"/>
      <c r="F345" s="488"/>
      <c r="G345" s="519"/>
      <c r="H345" s="520"/>
      <c r="I345" s="521">
        <f>VLOOKUP(B345,'MÃO DE OBRA'!$A:$E,5,FALSE)/220</f>
        <v>19.663636363636364</v>
      </c>
      <c r="J345" s="492">
        <f t="shared" si="20"/>
        <v>0</v>
      </c>
      <c r="K345" s="458"/>
    </row>
    <row r="346" spans="1:11" hidden="1">
      <c r="A346" s="450"/>
      <c r="B346" s="517"/>
      <c r="C346" s="518"/>
      <c r="D346" s="459"/>
      <c r="E346" s="487"/>
      <c r="F346" s="488"/>
      <c r="G346" s="519"/>
      <c r="H346" s="520"/>
      <c r="I346" s="491"/>
      <c r="J346" s="492"/>
      <c r="K346" s="458"/>
    </row>
    <row r="347" spans="1:11" hidden="1">
      <c r="A347" s="450"/>
      <c r="B347" s="517"/>
      <c r="C347" s="518"/>
      <c r="D347" s="459"/>
      <c r="E347" s="487"/>
      <c r="F347" s="488"/>
      <c r="G347" s="519"/>
      <c r="H347" s="520"/>
      <c r="I347" s="491"/>
      <c r="J347" s="492">
        <f>H347*I347</f>
        <v>0</v>
      </c>
      <c r="K347" s="458"/>
    </row>
    <row r="348" spans="1:11" hidden="1">
      <c r="A348" s="450"/>
      <c r="B348" s="499" t="s">
        <v>1119</v>
      </c>
      <c r="C348" s="502"/>
      <c r="D348" s="502"/>
      <c r="E348" s="502"/>
      <c r="F348" s="502"/>
      <c r="G348" s="502"/>
      <c r="H348" s="502"/>
      <c r="I348" s="522" t="s">
        <v>138</v>
      </c>
      <c r="J348" s="501">
        <f>SUM(J342:J347)</f>
        <v>66.247727272727275</v>
      </c>
      <c r="K348" s="458"/>
    </row>
    <row r="349" spans="1:11" hidden="1">
      <c r="A349" s="450"/>
      <c r="B349" s="523"/>
      <c r="C349" s="523"/>
      <c r="D349" s="523"/>
      <c r="E349" s="523"/>
      <c r="F349" s="523"/>
      <c r="G349" s="523"/>
      <c r="H349" s="523"/>
      <c r="I349" s="524"/>
      <c r="J349" s="523"/>
      <c r="K349" s="458"/>
    </row>
    <row r="350" spans="1:11" hidden="1">
      <c r="A350" s="450"/>
      <c r="B350" s="525" t="s">
        <v>1123</v>
      </c>
      <c r="C350" s="526"/>
      <c r="D350" s="523"/>
      <c r="E350" s="527">
        <f>PRODUÇÕES!D80</f>
        <v>10.4175</v>
      </c>
      <c r="F350" s="528" t="s">
        <v>169</v>
      </c>
      <c r="G350" s="506"/>
      <c r="H350" s="506"/>
      <c r="I350" s="529" t="s">
        <v>1124</v>
      </c>
      <c r="J350" s="501">
        <f>J339+J348</f>
        <v>76.247727272727275</v>
      </c>
      <c r="K350" s="458"/>
    </row>
    <row r="351" spans="1:11" hidden="1">
      <c r="A351" s="450"/>
      <c r="B351" s="530"/>
      <c r="C351" s="523"/>
      <c r="D351" s="523"/>
      <c r="E351" s="531"/>
      <c r="F351" s="532"/>
      <c r="G351" s="532"/>
      <c r="H351" s="532"/>
      <c r="I351" s="524"/>
      <c r="J351" s="523"/>
      <c r="K351" s="458"/>
    </row>
    <row r="352" spans="1:11" ht="20.399999999999999" hidden="1">
      <c r="A352" s="450"/>
      <c r="B352" s="1667" t="s">
        <v>481</v>
      </c>
      <c r="C352" s="1668"/>
      <c r="D352" s="1668"/>
      <c r="E352" s="1669"/>
      <c r="F352" s="533" t="s">
        <v>873</v>
      </c>
      <c r="G352" s="534" t="s">
        <v>493</v>
      </c>
      <c r="H352" s="507" t="s">
        <v>1115</v>
      </c>
      <c r="I352" s="535" t="s">
        <v>480</v>
      </c>
      <c r="J352" s="536" t="s">
        <v>482</v>
      </c>
      <c r="K352" s="458"/>
    </row>
    <row r="353" spans="1:11" hidden="1">
      <c r="A353" s="450"/>
      <c r="B353" s="537" t="str">
        <f>B334</f>
        <v>Sapo compactador</v>
      </c>
      <c r="C353" s="518"/>
      <c r="D353" s="518"/>
      <c r="E353" s="487"/>
      <c r="F353" s="540" t="str">
        <f>VLOOKUP(B353,EQUIPAMENTOS!$A:$N,12,FALSE)</f>
        <v>Gasolina</v>
      </c>
      <c r="G353" s="541" t="s">
        <v>1047</v>
      </c>
      <c r="H353" s="547">
        <f>VLOOKUP(B353,EQUIPAMENTOS!$A:$N,13,FALSE)</f>
        <v>6</v>
      </c>
      <c r="I353" s="543">
        <f>VLOOKUP(B353,EQUIPAMENTOS!$A:$N,14,FALSE)</f>
        <v>3</v>
      </c>
      <c r="J353" s="492">
        <f>H353*I353*E334*F334</f>
        <v>18</v>
      </c>
      <c r="K353" s="458"/>
    </row>
    <row r="354" spans="1:11" hidden="1">
      <c r="A354" s="450"/>
      <c r="B354" s="537"/>
      <c r="C354" s="518"/>
      <c r="D354" s="518"/>
      <c r="E354" s="487"/>
      <c r="F354" s="540"/>
      <c r="G354" s="541"/>
      <c r="H354" s="547"/>
      <c r="I354" s="543"/>
      <c r="J354" s="492"/>
      <c r="K354" s="458"/>
    </row>
    <row r="355" spans="1:11" hidden="1">
      <c r="A355" s="450"/>
      <c r="B355" s="537"/>
      <c r="C355" s="518"/>
      <c r="D355" s="518"/>
      <c r="E355" s="487"/>
      <c r="F355" s="540"/>
      <c r="G355" s="541"/>
      <c r="H355" s="547"/>
      <c r="I355" s="543"/>
      <c r="J355" s="492"/>
      <c r="K355" s="458"/>
    </row>
    <row r="356" spans="1:11" hidden="1">
      <c r="A356" s="450"/>
      <c r="B356" s="517"/>
      <c r="C356" s="518"/>
      <c r="D356" s="518"/>
      <c r="E356" s="487"/>
      <c r="F356" s="488"/>
      <c r="G356" s="546"/>
      <c r="H356" s="547"/>
      <c r="I356" s="543"/>
      <c r="J356" s="492">
        <f>H356*I356*E336*F336</f>
        <v>0</v>
      </c>
      <c r="K356" s="458"/>
    </row>
    <row r="357" spans="1:11" hidden="1">
      <c r="A357" s="450"/>
      <c r="B357" s="517"/>
      <c r="C357" s="526"/>
      <c r="D357" s="526"/>
      <c r="E357" s="494"/>
      <c r="F357" s="488"/>
      <c r="G357" s="468"/>
      <c r="H357" s="547"/>
      <c r="I357" s="548"/>
      <c r="J357" s="492">
        <f>H357*I357*E337*F337</f>
        <v>0</v>
      </c>
      <c r="K357" s="458"/>
    </row>
    <row r="358" spans="1:11" hidden="1">
      <c r="A358" s="450"/>
      <c r="B358" s="550" t="s">
        <v>1119</v>
      </c>
      <c r="C358" s="526"/>
      <c r="D358" s="526"/>
      <c r="E358" s="526"/>
      <c r="F358" s="523"/>
      <c r="G358" s="526"/>
      <c r="H358" s="551"/>
      <c r="I358" s="552" t="s">
        <v>138</v>
      </c>
      <c r="J358" s="501">
        <f>SUM(J353:J357)</f>
        <v>18</v>
      </c>
      <c r="K358" s="458"/>
    </row>
    <row r="359" spans="1:11" hidden="1">
      <c r="A359" s="450"/>
      <c r="B359" s="553"/>
      <c r="C359" s="526"/>
      <c r="D359" s="526"/>
      <c r="E359" s="554"/>
      <c r="F359" s="555"/>
      <c r="G359" s="506"/>
      <c r="H359" s="506"/>
      <c r="I359" s="529"/>
      <c r="J359" s="554"/>
      <c r="K359" s="458"/>
    </row>
    <row r="360" spans="1:11" ht="20.399999999999999" hidden="1">
      <c r="A360" s="450"/>
      <c r="B360" s="1667" t="s">
        <v>1125</v>
      </c>
      <c r="C360" s="1668"/>
      <c r="D360" s="1668"/>
      <c r="E360" s="1668"/>
      <c r="F360" s="1669"/>
      <c r="G360" s="556" t="s">
        <v>494</v>
      </c>
      <c r="H360" s="506" t="s">
        <v>1126</v>
      </c>
      <c r="I360" s="557" t="s">
        <v>1115</v>
      </c>
      <c r="J360" s="509" t="s">
        <v>482</v>
      </c>
      <c r="K360" s="458"/>
    </row>
    <row r="361" spans="1:11" hidden="1">
      <c r="A361" s="450"/>
      <c r="B361" s="558"/>
      <c r="C361" s="559"/>
      <c r="D361" s="560"/>
      <c r="E361" s="560"/>
      <c r="F361" s="561"/>
      <c r="G361" s="489"/>
      <c r="H361" s="489"/>
      <c r="I361" s="562"/>
      <c r="J361" s="492"/>
      <c r="K361" s="458"/>
    </row>
    <row r="362" spans="1:11" hidden="1">
      <c r="A362" s="450"/>
      <c r="B362" s="563"/>
      <c r="C362" s="564"/>
      <c r="D362" s="565"/>
      <c r="E362" s="565"/>
      <c r="F362" s="566"/>
      <c r="G362" s="489"/>
      <c r="H362" s="489"/>
      <c r="I362" s="562"/>
      <c r="J362" s="492"/>
      <c r="K362" s="458"/>
    </row>
    <row r="363" spans="1:11" hidden="1">
      <c r="A363" s="450"/>
      <c r="B363" s="1670" t="s">
        <v>138</v>
      </c>
      <c r="C363" s="1670"/>
      <c r="D363" s="1670"/>
      <c r="E363" s="1670"/>
      <c r="F363" s="1670"/>
      <c r="G363" s="1670"/>
      <c r="H363" s="1670"/>
      <c r="I363" s="1670"/>
      <c r="J363" s="501">
        <f>SUM(J361:J362)</f>
        <v>0</v>
      </c>
      <c r="K363" s="458"/>
    </row>
    <row r="364" spans="1:11" hidden="1">
      <c r="A364" s="450"/>
      <c r="B364" s="567"/>
      <c r="C364" s="511"/>
      <c r="D364" s="511"/>
      <c r="E364" s="568"/>
      <c r="F364" s="569"/>
      <c r="G364" s="570"/>
      <c r="H364" s="570"/>
      <c r="I364" s="571"/>
      <c r="J364" s="572"/>
      <c r="K364" s="458"/>
    </row>
    <row r="365" spans="1:11" hidden="1">
      <c r="A365" s="450"/>
      <c r="B365" s="573" t="s">
        <v>1127</v>
      </c>
      <c r="C365" s="573"/>
      <c r="D365" s="550"/>
      <c r="E365" s="523"/>
      <c r="F365" s="523"/>
      <c r="G365" s="523"/>
      <c r="H365" s="574"/>
      <c r="I365" s="575"/>
      <c r="J365" s="639">
        <f>(J350+J358+J363)/E350</f>
        <v>9.0470580535375351</v>
      </c>
      <c r="K365" s="458"/>
    </row>
    <row r="366" spans="1:11" hidden="1">
      <c r="A366" s="450"/>
      <c r="B366" s="553"/>
      <c r="C366" s="526"/>
      <c r="D366" s="526"/>
      <c r="E366" s="554"/>
      <c r="F366" s="555"/>
      <c r="G366" s="506"/>
      <c r="H366" s="506"/>
      <c r="I366" s="529"/>
      <c r="J366" s="576"/>
      <c r="K366" s="458"/>
    </row>
    <row r="367" spans="1:11" ht="20.399999999999999" hidden="1">
      <c r="A367" s="450"/>
      <c r="B367" s="1667" t="s">
        <v>1128</v>
      </c>
      <c r="C367" s="1668"/>
      <c r="D367" s="1668"/>
      <c r="E367" s="1668"/>
      <c r="F367" s="1669"/>
      <c r="G367" s="556" t="s">
        <v>494</v>
      </c>
      <c r="H367" s="506" t="s">
        <v>1126</v>
      </c>
      <c r="I367" s="557" t="s">
        <v>1115</v>
      </c>
      <c r="J367" s="509" t="s">
        <v>482</v>
      </c>
      <c r="K367" s="458"/>
    </row>
    <row r="368" spans="1:11" hidden="1">
      <c r="A368" s="450"/>
      <c r="B368" s="558" t="s">
        <v>1768</v>
      </c>
      <c r="C368" s="559"/>
      <c r="D368" s="560"/>
      <c r="E368" s="560"/>
      <c r="F368" s="561"/>
      <c r="G368" s="489">
        <v>1.05</v>
      </c>
      <c r="H368" s="489" t="s">
        <v>169</v>
      </c>
      <c r="I368" s="562">
        <f>'ESCAVAÇÃO SAA-SES'!J65</f>
        <v>7.5692746969696971</v>
      </c>
      <c r="J368" s="492">
        <f>G368*I368</f>
        <v>7.9477384318181823</v>
      </c>
      <c r="K368" s="458"/>
    </row>
    <row r="369" spans="1:11" hidden="1">
      <c r="A369" s="450"/>
      <c r="B369" s="563" t="s">
        <v>1759</v>
      </c>
      <c r="C369" s="564"/>
      <c r="D369" s="565"/>
      <c r="E369" s="565"/>
      <c r="F369" s="566"/>
      <c r="G369" s="489">
        <v>0.05</v>
      </c>
      <c r="H369" s="489" t="s">
        <v>1134</v>
      </c>
      <c r="I369" s="562">
        <f>'BOTA FORA SAA-SES'!J65</f>
        <v>5.1687159090909089</v>
      </c>
      <c r="J369" s="492">
        <f>G369*I369</f>
        <v>0.25843579545454548</v>
      </c>
      <c r="K369" s="458"/>
    </row>
    <row r="370" spans="1:11" hidden="1">
      <c r="A370" s="450"/>
      <c r="B370" s="563"/>
      <c r="C370" s="564"/>
      <c r="D370" s="565"/>
      <c r="E370" s="565"/>
      <c r="F370" s="566"/>
      <c r="G370" s="489"/>
      <c r="H370" s="489"/>
      <c r="I370" s="562"/>
      <c r="J370" s="492">
        <f>G370*I370</f>
        <v>0</v>
      </c>
      <c r="K370" s="458"/>
    </row>
    <row r="371" spans="1:11" hidden="1">
      <c r="A371" s="450"/>
      <c r="B371" s="577"/>
      <c r="C371" s="578"/>
      <c r="D371" s="579"/>
      <c r="E371" s="579"/>
      <c r="F371" s="580"/>
      <c r="G371" s="489"/>
      <c r="H371" s="489"/>
      <c r="I371" s="562"/>
      <c r="J371" s="492">
        <f>G371*I371</f>
        <v>0</v>
      </c>
      <c r="K371" s="458"/>
    </row>
    <row r="372" spans="1:11" hidden="1">
      <c r="A372" s="450"/>
      <c r="B372" s="581"/>
      <c r="C372" s="523"/>
      <c r="D372" s="523"/>
      <c r="E372" s="582"/>
      <c r="F372" s="583"/>
      <c r="G372" s="532"/>
      <c r="H372" s="532"/>
      <c r="I372" s="524" t="s">
        <v>138</v>
      </c>
      <c r="J372" s="501">
        <f>SUM(J368:J371)</f>
        <v>8.2061742272727276</v>
      </c>
      <c r="K372" s="458"/>
    </row>
    <row r="373" spans="1:11" hidden="1">
      <c r="A373" s="450"/>
      <c r="B373" s="584"/>
      <c r="C373" s="523"/>
      <c r="D373" s="523"/>
      <c r="E373" s="582"/>
      <c r="F373" s="583"/>
      <c r="G373" s="532"/>
      <c r="H373" s="532"/>
      <c r="I373" s="524"/>
      <c r="J373" s="582"/>
      <c r="K373" s="458"/>
    </row>
    <row r="374" spans="1:11" ht="20.399999999999999" hidden="1">
      <c r="A374" s="450"/>
      <c r="B374" s="1667" t="s">
        <v>1141</v>
      </c>
      <c r="C374" s="1668"/>
      <c r="D374" s="1668"/>
      <c r="E374" s="1668"/>
      <c r="F374" s="1669"/>
      <c r="G374" s="587" t="s">
        <v>494</v>
      </c>
      <c r="H374" s="506" t="s">
        <v>1115</v>
      </c>
      <c r="I374" s="557"/>
      <c r="J374" s="509" t="s">
        <v>482</v>
      </c>
      <c r="K374" s="458"/>
    </row>
    <row r="375" spans="1:11" hidden="1">
      <c r="A375" s="450"/>
      <c r="B375" s="1654" t="s">
        <v>1721</v>
      </c>
      <c r="C375" s="1655"/>
      <c r="D375" s="1655"/>
      <c r="E375" s="1655"/>
      <c r="F375" s="1656"/>
      <c r="G375" s="489">
        <f>(1*0.6*1.5)</f>
        <v>0.89999999999999991</v>
      </c>
      <c r="H375" s="1657"/>
      <c r="I375" s="1658"/>
      <c r="J375" s="492">
        <f>G375*H375</f>
        <v>0</v>
      </c>
      <c r="K375" s="458"/>
    </row>
    <row r="376" spans="1:11" hidden="1">
      <c r="A376" s="450"/>
      <c r="B376" s="1659" t="s">
        <v>1760</v>
      </c>
      <c r="C376" s="1660"/>
      <c r="D376" s="1660"/>
      <c r="E376" s="1660" t="s">
        <v>1119</v>
      </c>
      <c r="F376" s="1661"/>
      <c r="G376" s="496">
        <f>((PI()*0.26*0.26)/4)*0.26*1.3</f>
        <v>1.7945405555835618E-2</v>
      </c>
      <c r="H376" s="1662"/>
      <c r="I376" s="1663"/>
      <c r="J376" s="492">
        <f>G376*H376</f>
        <v>0</v>
      </c>
      <c r="K376" s="458"/>
    </row>
    <row r="377" spans="1:11" hidden="1">
      <c r="A377" s="450"/>
      <c r="B377" s="581"/>
      <c r="C377" s="523"/>
      <c r="D377" s="523"/>
      <c r="E377" s="582"/>
      <c r="F377" s="583"/>
      <c r="G377" s="532"/>
      <c r="H377" s="532"/>
      <c r="I377" s="524" t="s">
        <v>138</v>
      </c>
      <c r="J377" s="501">
        <f>SUM(J375:J376)</f>
        <v>0</v>
      </c>
      <c r="K377" s="458"/>
    </row>
    <row r="378" spans="1:11" hidden="1">
      <c r="A378" s="450"/>
      <c r="B378" s="523"/>
      <c r="C378" s="523"/>
      <c r="D378" s="523"/>
      <c r="E378" s="523"/>
      <c r="F378" s="523"/>
      <c r="G378" s="523"/>
      <c r="H378" s="523"/>
      <c r="I378" s="524"/>
      <c r="J378" s="523"/>
      <c r="K378" s="458"/>
    </row>
    <row r="379" spans="1:11" hidden="1">
      <c r="A379" s="450"/>
      <c r="B379" s="1645" t="s">
        <v>1142</v>
      </c>
      <c r="C379" s="1646"/>
      <c r="D379" s="1646"/>
      <c r="E379" s="1646"/>
      <c r="F379" s="1646"/>
      <c r="G379" s="1646"/>
      <c r="H379" s="1646"/>
      <c r="I379" s="1647"/>
      <c r="J379" s="573">
        <f>J377+J372+J365</f>
        <v>17.253232280810263</v>
      </c>
      <c r="K379" s="458"/>
    </row>
    <row r="380" spans="1:11" hidden="1">
      <c r="A380" s="450"/>
      <c r="B380" s="523"/>
      <c r="C380" s="523"/>
      <c r="D380" s="523"/>
      <c r="E380" s="523"/>
      <c r="F380" s="523"/>
      <c r="G380" s="523"/>
      <c r="H380" s="523"/>
      <c r="I380" s="524"/>
      <c r="J380" s="523"/>
      <c r="K380" s="458"/>
    </row>
    <row r="381" spans="1:11" hidden="1">
      <c r="A381" s="450"/>
      <c r="B381" s="1645" t="s">
        <v>1143</v>
      </c>
      <c r="C381" s="1646"/>
      <c r="D381" s="1646"/>
      <c r="E381" s="1646"/>
      <c r="F381" s="1646"/>
      <c r="G381" s="1646"/>
      <c r="H381" s="1646"/>
      <c r="I381" s="1647"/>
      <c r="J381" s="501">
        <f>J379*0</f>
        <v>0</v>
      </c>
      <c r="K381" s="458"/>
    </row>
    <row r="382" spans="1:11" hidden="1">
      <c r="A382" s="450"/>
      <c r="B382" s="523"/>
      <c r="C382" s="523"/>
      <c r="D382" s="523"/>
      <c r="E382" s="523"/>
      <c r="F382" s="523"/>
      <c r="G382" s="523"/>
      <c r="H382" s="523"/>
      <c r="I382" s="524"/>
      <c r="J382" s="523"/>
      <c r="K382" s="458"/>
    </row>
    <row r="383" spans="1:11" hidden="1">
      <c r="A383" s="450"/>
      <c r="B383" s="1645" t="s">
        <v>1144</v>
      </c>
      <c r="C383" s="1646"/>
      <c r="D383" s="1646"/>
      <c r="E383" s="1646"/>
      <c r="F383" s="1646"/>
      <c r="G383" s="1646"/>
      <c r="H383" s="1646"/>
      <c r="I383" s="1647"/>
      <c r="J383" s="573">
        <f>J379+J381</f>
        <v>17.253232280810263</v>
      </c>
      <c r="K383" s="458"/>
    </row>
    <row r="384" spans="1:11" hidden="1">
      <c r="A384" s="450"/>
      <c r="B384" s="511"/>
      <c r="C384" s="511"/>
      <c r="D384" s="511"/>
      <c r="E384" s="511"/>
      <c r="F384" s="511"/>
      <c r="G384" s="511"/>
      <c r="H384" s="511"/>
      <c r="I384" s="571"/>
      <c r="J384" s="511"/>
      <c r="K384" s="458"/>
    </row>
    <row r="385" spans="1:11" hidden="1">
      <c r="A385" s="450"/>
      <c r="B385" s="589"/>
      <c r="C385" s="559"/>
      <c r="D385" s="559"/>
      <c r="E385" s="559"/>
      <c r="F385" s="559"/>
      <c r="G385" s="559"/>
      <c r="H385" s="559"/>
      <c r="I385" s="559"/>
      <c r="J385" s="590"/>
      <c r="K385" s="458"/>
    </row>
    <row r="386" spans="1:11" hidden="1">
      <c r="A386" s="450"/>
      <c r="B386" s="591"/>
      <c r="C386" s="592"/>
      <c r="D386" s="593"/>
      <c r="E386" s="593"/>
      <c r="F386" s="594" t="s">
        <v>1119</v>
      </c>
      <c r="G386" s="595" t="s">
        <v>1119</v>
      </c>
      <c r="H386" s="592"/>
      <c r="I386" s="592"/>
      <c r="J386" s="596"/>
      <c r="K386" s="458"/>
    </row>
    <row r="387" spans="1:11" hidden="1">
      <c r="A387" s="450"/>
      <c r="B387" s="459"/>
      <c r="C387" s="459"/>
      <c r="D387" s="459"/>
      <c r="E387" s="459"/>
      <c r="F387" s="459"/>
      <c r="G387" s="459"/>
      <c r="H387" s="459"/>
      <c r="I387" s="459"/>
      <c r="J387" s="459"/>
      <c r="K387" s="458"/>
    </row>
    <row r="388" spans="1:11" hidden="1">
      <c r="A388" s="450"/>
      <c r="B388" s="597" t="str">
        <f>PLANEJAMENTO!$E$2</f>
        <v>PRIVATE LOG</v>
      </c>
      <c r="C388" s="598"/>
      <c r="D388" s="598"/>
      <c r="E388" s="598"/>
      <c r="F388" s="599"/>
      <c r="G388" s="600" t="s">
        <v>482</v>
      </c>
      <c r="H388" s="502"/>
      <c r="I388" s="502"/>
      <c r="J388" s="505"/>
      <c r="K388" s="458"/>
    </row>
    <row r="389" spans="1:11" hidden="1">
      <c r="A389" s="450"/>
      <c r="B389" s="601" t="str">
        <f>PLANEJAMENTO!$E$3</f>
        <v>SERRA - ES</v>
      </c>
      <c r="C389" s="602"/>
      <c r="D389" s="602"/>
      <c r="E389" s="602"/>
      <c r="F389" s="603"/>
      <c r="G389" s="1648" t="s">
        <v>1145</v>
      </c>
      <c r="H389" s="1649"/>
      <c r="I389" s="1649"/>
      <c r="J389" s="1650"/>
      <c r="K389" s="458"/>
    </row>
    <row r="390" spans="1:11" hidden="1">
      <c r="A390" s="450"/>
      <c r="B390" s="604"/>
      <c r="C390" s="605"/>
      <c r="D390" s="605"/>
      <c r="E390" s="605"/>
      <c r="F390" s="606"/>
      <c r="G390" s="607"/>
      <c r="H390" s="1651"/>
      <c r="I390" s="1652"/>
      <c r="J390" s="1653"/>
      <c r="K390" s="458"/>
    </row>
    <row r="391" spans="1:11" ht="15" hidden="1" thickBot="1">
      <c r="A391" s="608"/>
      <c r="B391" s="609"/>
      <c r="C391" s="609"/>
      <c r="D391" s="609"/>
      <c r="E391" s="609"/>
      <c r="F391" s="609"/>
      <c r="G391" s="609"/>
      <c r="H391" s="609"/>
      <c r="I391" s="609"/>
      <c r="J391" s="609"/>
      <c r="K391" s="610"/>
    </row>
  </sheetData>
  <mergeCells count="121">
    <mergeCell ref="B383:I383"/>
    <mergeCell ref="G389:J389"/>
    <mergeCell ref="H390:J390"/>
    <mergeCell ref="B375:F375"/>
    <mergeCell ref="H375:I375"/>
    <mergeCell ref="B376:F376"/>
    <mergeCell ref="H376:I376"/>
    <mergeCell ref="B379:I379"/>
    <mergeCell ref="B381:I381"/>
    <mergeCell ref="B341:E341"/>
    <mergeCell ref="B352:E352"/>
    <mergeCell ref="B360:F360"/>
    <mergeCell ref="B363:I363"/>
    <mergeCell ref="B367:F367"/>
    <mergeCell ref="B374:F374"/>
    <mergeCell ref="B317:I317"/>
    <mergeCell ref="G323:J323"/>
    <mergeCell ref="H324:J324"/>
    <mergeCell ref="D329:I329"/>
    <mergeCell ref="D330:I330"/>
    <mergeCell ref="B332:C333"/>
    <mergeCell ref="D332:D333"/>
    <mergeCell ref="E332:E333"/>
    <mergeCell ref="B309:F309"/>
    <mergeCell ref="H309:I309"/>
    <mergeCell ref="B310:F310"/>
    <mergeCell ref="H310:I310"/>
    <mergeCell ref="B313:I313"/>
    <mergeCell ref="B315:I315"/>
    <mergeCell ref="B276:E276"/>
    <mergeCell ref="B287:E287"/>
    <mergeCell ref="B294:F294"/>
    <mergeCell ref="B297:I297"/>
    <mergeCell ref="B301:F301"/>
    <mergeCell ref="B308:F308"/>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179:F179"/>
    <mergeCell ref="H179:I179"/>
    <mergeCell ref="B180:F180"/>
    <mergeCell ref="H180:I180"/>
    <mergeCell ref="B183:I183"/>
    <mergeCell ref="B185:I185"/>
    <mergeCell ref="B147:E147"/>
    <mergeCell ref="B157:E157"/>
    <mergeCell ref="B164:F164"/>
    <mergeCell ref="B167:I167"/>
    <mergeCell ref="B171:F171"/>
    <mergeCell ref="B178:F178"/>
    <mergeCell ref="B123:I123"/>
    <mergeCell ref="G129:J129"/>
    <mergeCell ref="H130:J130"/>
    <mergeCell ref="D135:I135"/>
    <mergeCell ref="D136:I136"/>
    <mergeCell ref="B138:C139"/>
    <mergeCell ref="D138:D139"/>
    <mergeCell ref="E138:E139"/>
    <mergeCell ref="B115:F115"/>
    <mergeCell ref="H115:I115"/>
    <mergeCell ref="B116:F116"/>
    <mergeCell ref="H116:I116"/>
    <mergeCell ref="B119:I119"/>
    <mergeCell ref="B121:I121"/>
    <mergeCell ref="B93:E93"/>
    <mergeCell ref="B100:F100"/>
    <mergeCell ref="B103:I103"/>
    <mergeCell ref="B107:F107"/>
    <mergeCell ref="B114:F114"/>
    <mergeCell ref="B58:I58"/>
    <mergeCell ref="G64:J64"/>
    <mergeCell ref="H65:J65"/>
    <mergeCell ref="D70:I70"/>
    <mergeCell ref="D71:I71"/>
    <mergeCell ref="B73:C74"/>
    <mergeCell ref="D73:D74"/>
    <mergeCell ref="E73:E74"/>
    <mergeCell ref="B54:I54"/>
    <mergeCell ref="B56:I56"/>
    <mergeCell ref="B27:E27"/>
    <mergeCell ref="B34:F34"/>
    <mergeCell ref="B37:I37"/>
    <mergeCell ref="B41:F41"/>
    <mergeCell ref="B49:F49"/>
    <mergeCell ref="H49:I49"/>
    <mergeCell ref="B82:E82"/>
    <mergeCell ref="D4:I4"/>
    <mergeCell ref="D5:I5"/>
    <mergeCell ref="B7:C8"/>
    <mergeCell ref="D7:D8"/>
    <mergeCell ref="E7:E8"/>
    <mergeCell ref="B16:E16"/>
    <mergeCell ref="B50:F50"/>
    <mergeCell ref="H50:I50"/>
    <mergeCell ref="B51:F51"/>
    <mergeCell ref="H51:I51"/>
  </mergeCells>
  <pageMargins left="0.511811024" right="0.511811024" top="0.78740157499999996" bottom="0.78740157499999996" header="0.31496062000000002" footer="0.31496062000000002"/>
  <pageSetup paperSize="9" scale="65" orientation="portrait" r:id="rId1"/>
  <rowBreaks count="5" manualBreakCount="5">
    <brk id="66" max="16383" man="1"/>
    <brk id="131" max="16383" man="1"/>
    <brk id="195" max="16383" man="1"/>
    <brk id="260" max="16383" man="1"/>
    <brk id="325"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E856-7366-4CB5-9D1C-FD7716416C81}">
  <sheetPr codeName="Planilha45">
    <tabColor rgb="FFFFFF66"/>
  </sheetPr>
  <dimension ref="A1:S395"/>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 min="16" max="16" width="15.33203125" bestFit="1"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ht="24" customHeight="1">
      <c r="A5" s="450"/>
      <c r="B5" s="463" t="s">
        <v>3</v>
      </c>
      <c r="C5" s="464">
        <f ca="1">PLANEJAMENTO!E4</f>
        <v>46141</v>
      </c>
      <c r="D5" s="1674" t="s">
        <v>1769</v>
      </c>
      <c r="E5" s="1675"/>
      <c r="F5" s="1675"/>
      <c r="G5" s="1675"/>
      <c r="H5" s="1675"/>
      <c r="I5" s="1676"/>
      <c r="J5" s="468" t="str">
        <f>F25</f>
        <v>m</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842</v>
      </c>
      <c r="C9" s="487"/>
      <c r="D9" s="488"/>
      <c r="E9" s="489">
        <v>1</v>
      </c>
      <c r="F9" s="489">
        <v>1</v>
      </c>
      <c r="G9" s="489">
        <f>1-F9</f>
        <v>0</v>
      </c>
      <c r="H9" s="490">
        <f>VLOOKUP(B9,EQUIPAMENTOS!$A:$J,10,FALSE)</f>
        <v>10</v>
      </c>
      <c r="I9" s="491">
        <f>H9</f>
        <v>10</v>
      </c>
      <c r="J9" s="492">
        <f t="shared" ref="J9:J13" si="0">H9*F9*E9+I9*G9*E9</f>
        <v>10</v>
      </c>
      <c r="K9" s="458"/>
    </row>
    <row r="10" spans="1:11">
      <c r="A10" s="450"/>
      <c r="B10" s="486"/>
      <c r="C10" s="487"/>
      <c r="D10" s="488"/>
      <c r="E10" s="489"/>
      <c r="F10" s="489"/>
      <c r="G10" s="489"/>
      <c r="H10" s="490"/>
      <c r="I10" s="491"/>
      <c r="J10" s="492"/>
      <c r="K10" s="458"/>
    </row>
    <row r="11" spans="1:11">
      <c r="A11" s="450"/>
      <c r="B11" s="486"/>
      <c r="C11" s="487"/>
      <c r="D11" s="488"/>
      <c r="E11" s="489"/>
      <c r="F11" s="489"/>
      <c r="G11" s="489"/>
      <c r="H11" s="490"/>
      <c r="I11" s="491"/>
      <c r="J11" s="492">
        <f t="shared" si="0"/>
        <v>0</v>
      </c>
      <c r="K11" s="458"/>
    </row>
    <row r="12" spans="1:11">
      <c r="A12" s="450"/>
      <c r="B12" s="486"/>
      <c r="C12" s="487"/>
      <c r="D12" s="488"/>
      <c r="E12" s="489"/>
      <c r="F12" s="489"/>
      <c r="G12" s="489"/>
      <c r="H12" s="490"/>
      <c r="I12" s="491"/>
      <c r="J12" s="492">
        <f t="shared" si="0"/>
        <v>0</v>
      </c>
      <c r="K12" s="458"/>
    </row>
    <row r="13" spans="1:11">
      <c r="A13" s="450"/>
      <c r="B13" s="493"/>
      <c r="C13" s="494"/>
      <c r="D13" s="495"/>
      <c r="E13" s="496"/>
      <c r="F13" s="496"/>
      <c r="G13" s="496"/>
      <c r="H13" s="497"/>
      <c r="I13" s="498"/>
      <c r="J13" s="492">
        <f t="shared" si="0"/>
        <v>0</v>
      </c>
      <c r="K13" s="458"/>
    </row>
    <row r="14" spans="1:11">
      <c r="A14" s="450"/>
      <c r="B14" s="499" t="s">
        <v>1119</v>
      </c>
      <c r="C14" s="469"/>
      <c r="D14" s="469"/>
      <c r="E14" s="469"/>
      <c r="F14" s="469"/>
      <c r="G14" s="469"/>
      <c r="H14" s="469"/>
      <c r="I14" s="500" t="s">
        <v>138</v>
      </c>
      <c r="J14" s="501">
        <f>SUM(J9:J13)</f>
        <v>10</v>
      </c>
      <c r="K14" s="458"/>
    </row>
    <row r="15" spans="1:11">
      <c r="A15" s="450"/>
      <c r="B15" s="502"/>
      <c r="C15" s="502"/>
      <c r="D15" s="502"/>
      <c r="E15" s="502"/>
      <c r="F15" s="502"/>
      <c r="G15" s="502"/>
      <c r="H15" s="502"/>
      <c r="I15" s="503"/>
      <c r="J15" s="504"/>
      <c r="K15" s="458"/>
    </row>
    <row r="16" spans="1:11" ht="20.399999999999999">
      <c r="A16" s="450"/>
      <c r="B16" s="1664" t="s">
        <v>1120</v>
      </c>
      <c r="C16" s="1665"/>
      <c r="D16" s="1665"/>
      <c r="E16" s="1666"/>
      <c r="F16" s="505" t="s">
        <v>873</v>
      </c>
      <c r="G16" s="506"/>
      <c r="H16" s="507" t="s">
        <v>560</v>
      </c>
      <c r="I16" s="508" t="s">
        <v>1121</v>
      </c>
      <c r="J16" s="509" t="s">
        <v>1122</v>
      </c>
      <c r="K16" s="458"/>
    </row>
    <row r="17" spans="1:11">
      <c r="A17" s="450"/>
      <c r="B17" s="510"/>
      <c r="C17" s="511"/>
      <c r="D17" s="512"/>
      <c r="E17" s="513"/>
      <c r="F17" s="514"/>
      <c r="G17" s="515"/>
      <c r="H17" s="516"/>
      <c r="I17" s="484"/>
      <c r="J17" s="485"/>
      <c r="K17" s="458"/>
    </row>
    <row r="18" spans="1:11">
      <c r="A18" s="450"/>
      <c r="B18" s="517" t="s">
        <v>1758</v>
      </c>
      <c r="C18" s="518"/>
      <c r="D18" s="459"/>
      <c r="E18" s="487"/>
      <c r="F18" s="488"/>
      <c r="G18" s="519"/>
      <c r="H18" s="520">
        <v>1</v>
      </c>
      <c r="I18" s="521">
        <f>VLOOKUP(B18,'MÃO DE OBRA'!$A:$E,5,FALSE)/220</f>
        <v>19.055000000000003</v>
      </c>
      <c r="J18" s="492">
        <f>H18*I18</f>
        <v>19.055000000000003</v>
      </c>
      <c r="K18" s="458"/>
    </row>
    <row r="19" spans="1:11">
      <c r="A19" s="450"/>
      <c r="B19" s="517" t="s">
        <v>626</v>
      </c>
      <c r="C19" s="518"/>
      <c r="D19" s="459"/>
      <c r="E19" s="487"/>
      <c r="F19" s="488"/>
      <c r="G19" s="519"/>
      <c r="H19" s="520">
        <v>3</v>
      </c>
      <c r="I19" s="521">
        <f>VLOOKUP(B19,'MÃO DE OBRA'!$A:$E,5,FALSE)/220</f>
        <v>15.730909090909092</v>
      </c>
      <c r="J19" s="492">
        <f t="shared" ref="J19:J20" si="1">H19*I19</f>
        <v>47.192727272727275</v>
      </c>
      <c r="K19" s="458"/>
    </row>
    <row r="20" spans="1:11">
      <c r="A20" s="450"/>
      <c r="B20" s="517" t="s">
        <v>773</v>
      </c>
      <c r="C20" s="518"/>
      <c r="D20" s="459"/>
      <c r="E20" s="487"/>
      <c r="F20" s="488"/>
      <c r="G20" s="519"/>
      <c r="H20" s="520"/>
      <c r="I20" s="521">
        <f>VLOOKUP(B20,'MÃO DE OBRA'!$A:$E,5,FALSE)/220</f>
        <v>19.663636363636364</v>
      </c>
      <c r="J20" s="492">
        <f t="shared" si="1"/>
        <v>0</v>
      </c>
      <c r="K20" s="458"/>
    </row>
    <row r="21" spans="1:11">
      <c r="A21" s="450"/>
      <c r="B21" s="517"/>
      <c r="C21" s="518"/>
      <c r="D21" s="459"/>
      <c r="E21" s="487"/>
      <c r="F21" s="488"/>
      <c r="G21" s="519"/>
      <c r="H21" s="520"/>
      <c r="I21" s="491"/>
      <c r="J21" s="492"/>
      <c r="K21" s="458"/>
    </row>
    <row r="22" spans="1:11">
      <c r="A22" s="450"/>
      <c r="B22" s="517"/>
      <c r="C22" s="518"/>
      <c r="D22" s="459"/>
      <c r="E22" s="487"/>
      <c r="F22" s="488"/>
      <c r="G22" s="519"/>
      <c r="H22" s="520"/>
      <c r="I22" s="491"/>
      <c r="J22" s="492">
        <f>H22*I22</f>
        <v>0</v>
      </c>
      <c r="K22" s="458"/>
    </row>
    <row r="23" spans="1:11">
      <c r="A23" s="450"/>
      <c r="B23" s="499" t="s">
        <v>1119</v>
      </c>
      <c r="C23" s="502"/>
      <c r="D23" s="502"/>
      <c r="E23" s="502"/>
      <c r="F23" s="502"/>
      <c r="G23" s="502"/>
      <c r="H23" s="502"/>
      <c r="I23" s="522" t="s">
        <v>138</v>
      </c>
      <c r="J23" s="501">
        <f>SUM(J17:J22)</f>
        <v>66.247727272727275</v>
      </c>
      <c r="K23" s="458"/>
    </row>
    <row r="24" spans="1:11">
      <c r="A24" s="450"/>
      <c r="B24" s="523"/>
      <c r="C24" s="523"/>
      <c r="D24" s="523"/>
      <c r="E24" s="523"/>
      <c r="F24" s="523"/>
      <c r="G24" s="523"/>
      <c r="H24" s="523"/>
      <c r="I24" s="524"/>
      <c r="J24" s="523"/>
      <c r="K24" s="458"/>
    </row>
    <row r="25" spans="1:11">
      <c r="A25" s="450"/>
      <c r="B25" s="525" t="s">
        <v>1123</v>
      </c>
      <c r="C25" s="526"/>
      <c r="D25" s="523"/>
      <c r="E25" s="527">
        <f>PRODUÇÕES!D62</f>
        <v>12.824999999999999</v>
      </c>
      <c r="F25" s="528" t="s">
        <v>169</v>
      </c>
      <c r="G25" s="506"/>
      <c r="H25" s="506"/>
      <c r="I25" s="529" t="s">
        <v>1124</v>
      </c>
      <c r="J25" s="501">
        <f>J14+J23</f>
        <v>76.247727272727275</v>
      </c>
      <c r="K25" s="458"/>
    </row>
    <row r="26" spans="1:11">
      <c r="A26" s="450"/>
      <c r="B26" s="530"/>
      <c r="C26" s="523"/>
      <c r="D26" s="523"/>
      <c r="E26" s="531"/>
      <c r="F26" s="532"/>
      <c r="G26" s="532"/>
      <c r="H26" s="532"/>
      <c r="I26" s="524"/>
      <c r="J26" s="523"/>
      <c r="K26" s="458"/>
    </row>
    <row r="27" spans="1:11" ht="20.399999999999999">
      <c r="A27" s="450"/>
      <c r="B27" s="1667" t="s">
        <v>481</v>
      </c>
      <c r="C27" s="1668"/>
      <c r="D27" s="1668"/>
      <c r="E27" s="1669"/>
      <c r="F27" s="533" t="s">
        <v>873</v>
      </c>
      <c r="G27" s="534" t="s">
        <v>493</v>
      </c>
      <c r="H27" s="507" t="s">
        <v>1115</v>
      </c>
      <c r="I27" s="535" t="s">
        <v>480</v>
      </c>
      <c r="J27" s="536" t="s">
        <v>482</v>
      </c>
      <c r="K27" s="458"/>
    </row>
    <row r="28" spans="1:11">
      <c r="A28" s="450"/>
      <c r="B28" s="537" t="str">
        <f>B9</f>
        <v>Sapo compactador</v>
      </c>
      <c r="C28" s="518"/>
      <c r="D28" s="518"/>
      <c r="E28" s="487"/>
      <c r="F28" s="540" t="str">
        <f>VLOOKUP(B28,EQUIPAMENTOS!$A:$N,12,FALSE)</f>
        <v>Gasolina</v>
      </c>
      <c r="G28" s="541" t="s">
        <v>1047</v>
      </c>
      <c r="H28" s="547">
        <f>VLOOKUP(B28,EQUIPAMENTOS!$A:$N,13,FALSE)</f>
        <v>6</v>
      </c>
      <c r="I28" s="543">
        <f>VLOOKUP(B28,EQUIPAMENTOS!$A:$N,14,FALSE)</f>
        <v>3</v>
      </c>
      <c r="J28" s="492">
        <f>H28*I28*E9*F9</f>
        <v>18</v>
      </c>
      <c r="K28" s="458"/>
    </row>
    <row r="29" spans="1:11">
      <c r="A29" s="450"/>
      <c r="B29" s="537"/>
      <c r="C29" s="518"/>
      <c r="D29" s="518"/>
      <c r="E29" s="487"/>
      <c r="F29" s="540"/>
      <c r="G29" s="541"/>
      <c r="H29" s="547"/>
      <c r="I29" s="543"/>
      <c r="J29" s="492"/>
      <c r="K29" s="458"/>
    </row>
    <row r="30" spans="1:11">
      <c r="A30" s="450"/>
      <c r="B30" s="517"/>
      <c r="C30" s="518"/>
      <c r="D30" s="518"/>
      <c r="E30" s="487"/>
      <c r="F30" s="488"/>
      <c r="G30" s="546"/>
      <c r="H30" s="547"/>
      <c r="I30" s="543"/>
      <c r="J30" s="492">
        <f>H30*I30*E11*F11</f>
        <v>0</v>
      </c>
      <c r="K30" s="458"/>
    </row>
    <row r="31" spans="1:11">
      <c r="A31" s="450"/>
      <c r="B31" s="517"/>
      <c r="C31" s="526"/>
      <c r="D31" s="526"/>
      <c r="E31" s="494"/>
      <c r="F31" s="488"/>
      <c r="G31" s="468"/>
      <c r="H31" s="547"/>
      <c r="I31" s="548"/>
      <c r="J31" s="492">
        <f>H31*I31*E12*F12</f>
        <v>0</v>
      </c>
      <c r="K31" s="458"/>
    </row>
    <row r="32" spans="1:11">
      <c r="A32" s="450"/>
      <c r="B32" s="550" t="s">
        <v>1119</v>
      </c>
      <c r="C32" s="526"/>
      <c r="D32" s="526"/>
      <c r="E32" s="526"/>
      <c r="F32" s="523"/>
      <c r="G32" s="526"/>
      <c r="H32" s="551"/>
      <c r="I32" s="552" t="s">
        <v>138</v>
      </c>
      <c r="J32" s="501">
        <f>SUM(J28:J31)</f>
        <v>18</v>
      </c>
      <c r="K32" s="458"/>
    </row>
    <row r="33" spans="1:11">
      <c r="A33" s="450"/>
      <c r="B33" s="553"/>
      <c r="C33" s="526"/>
      <c r="D33" s="526"/>
      <c r="E33" s="554"/>
      <c r="F33" s="555"/>
      <c r="G33" s="506"/>
      <c r="H33" s="506"/>
      <c r="I33" s="529"/>
      <c r="J33" s="554"/>
      <c r="K33" s="458"/>
    </row>
    <row r="34" spans="1:11" ht="20.399999999999999">
      <c r="A34" s="450"/>
      <c r="B34" s="1667" t="s">
        <v>1125</v>
      </c>
      <c r="C34" s="1668"/>
      <c r="D34" s="1668"/>
      <c r="E34" s="1668"/>
      <c r="F34" s="1669"/>
      <c r="G34" s="556" t="s">
        <v>494</v>
      </c>
      <c r="H34" s="506" t="s">
        <v>1126</v>
      </c>
      <c r="I34" s="557" t="s">
        <v>1115</v>
      </c>
      <c r="J34" s="509" t="s">
        <v>482</v>
      </c>
      <c r="K34" s="458"/>
    </row>
    <row r="35" spans="1:11">
      <c r="A35" s="450"/>
      <c r="B35" s="558"/>
      <c r="C35" s="559"/>
      <c r="D35" s="560"/>
      <c r="E35" s="560"/>
      <c r="F35" s="561"/>
      <c r="G35" s="489"/>
      <c r="H35" s="489"/>
      <c r="I35" s="562"/>
      <c r="J35" s="492"/>
      <c r="K35" s="458"/>
    </row>
    <row r="36" spans="1:11">
      <c r="A36" s="450"/>
      <c r="B36" s="563"/>
      <c r="C36" s="564"/>
      <c r="D36" s="565"/>
      <c r="E36" s="565"/>
      <c r="F36" s="566"/>
      <c r="G36" s="489"/>
      <c r="H36" s="489"/>
      <c r="I36" s="562"/>
      <c r="J36" s="492"/>
      <c r="K36" s="458"/>
    </row>
    <row r="37" spans="1:11">
      <c r="A37" s="450"/>
      <c r="B37" s="1670" t="s">
        <v>138</v>
      </c>
      <c r="C37" s="1670"/>
      <c r="D37" s="1670"/>
      <c r="E37" s="1670"/>
      <c r="F37" s="1670"/>
      <c r="G37" s="1670"/>
      <c r="H37" s="1670"/>
      <c r="I37" s="1670"/>
      <c r="J37" s="501">
        <f>SUM(J35:J36)</f>
        <v>0</v>
      </c>
      <c r="K37" s="458"/>
    </row>
    <row r="38" spans="1:11">
      <c r="A38" s="450"/>
      <c r="B38" s="567"/>
      <c r="C38" s="511"/>
      <c r="D38" s="511"/>
      <c r="E38" s="568"/>
      <c r="F38" s="569"/>
      <c r="G38" s="570"/>
      <c r="H38" s="570"/>
      <c r="I38" s="571"/>
      <c r="J38" s="572"/>
      <c r="K38" s="458"/>
    </row>
    <row r="39" spans="1:11">
      <c r="A39" s="450"/>
      <c r="B39" s="573" t="s">
        <v>1127</v>
      </c>
      <c r="C39" s="573"/>
      <c r="D39" s="550"/>
      <c r="E39" s="523"/>
      <c r="F39" s="523"/>
      <c r="G39" s="523"/>
      <c r="H39" s="574"/>
      <c r="I39" s="575"/>
      <c r="J39" s="501">
        <f>(J25+J32+J37)/E25</f>
        <v>7.3487506645401384</v>
      </c>
      <c r="K39" s="458"/>
    </row>
    <row r="40" spans="1:11">
      <c r="A40" s="450"/>
      <c r="B40" s="553"/>
      <c r="C40" s="526"/>
      <c r="D40" s="526"/>
      <c r="E40" s="554"/>
      <c r="F40" s="555"/>
      <c r="G40" s="506"/>
      <c r="H40" s="506"/>
      <c r="I40" s="529"/>
      <c r="J40" s="576"/>
      <c r="K40" s="458"/>
    </row>
    <row r="41" spans="1:11" ht="20.399999999999999">
      <c r="A41" s="450"/>
      <c r="B41" s="1667" t="s">
        <v>1128</v>
      </c>
      <c r="C41" s="1668"/>
      <c r="D41" s="1668"/>
      <c r="E41" s="1668"/>
      <c r="F41" s="1669"/>
      <c r="G41" s="556" t="s">
        <v>494</v>
      </c>
      <c r="H41" s="506" t="s">
        <v>1126</v>
      </c>
      <c r="I41" s="557" t="s">
        <v>1115</v>
      </c>
      <c r="J41" s="509" t="s">
        <v>482</v>
      </c>
      <c r="K41" s="458"/>
    </row>
    <row r="42" spans="1:11">
      <c r="A42" s="450"/>
      <c r="B42" s="558" t="s">
        <v>1770</v>
      </c>
      <c r="C42" s="559"/>
      <c r="D42" s="560"/>
      <c r="E42" s="560"/>
      <c r="F42" s="561"/>
      <c r="G42" s="489">
        <v>1.05</v>
      </c>
      <c r="H42" s="489" t="s">
        <v>169</v>
      </c>
      <c r="I42" s="562"/>
      <c r="J42" s="492">
        <f>G42*I42</f>
        <v>0</v>
      </c>
      <c r="K42" s="458"/>
    </row>
    <row r="43" spans="1:11">
      <c r="A43" s="450"/>
      <c r="B43" s="563" t="s">
        <v>1759</v>
      </c>
      <c r="C43" s="564"/>
      <c r="D43" s="565"/>
      <c r="E43" s="565"/>
      <c r="F43" s="566"/>
      <c r="G43" s="489">
        <f>50/1000</f>
        <v>0.05</v>
      </c>
      <c r="H43" s="489" t="s">
        <v>1134</v>
      </c>
      <c r="I43" s="562">
        <v>10</v>
      </c>
      <c r="J43" s="492">
        <f>G43*I43</f>
        <v>0.5</v>
      </c>
      <c r="K43" s="458"/>
    </row>
    <row r="44" spans="1:11">
      <c r="A44" s="450"/>
      <c r="B44" s="563"/>
      <c r="C44" s="564"/>
      <c r="D44" s="565"/>
      <c r="E44" s="565"/>
      <c r="F44" s="566"/>
      <c r="G44" s="489"/>
      <c r="H44" s="489"/>
      <c r="I44" s="562"/>
      <c r="J44" s="492">
        <f>G44*I44</f>
        <v>0</v>
      </c>
      <c r="K44" s="458"/>
    </row>
    <row r="45" spans="1:11">
      <c r="A45" s="450"/>
      <c r="B45" s="577"/>
      <c r="C45" s="578"/>
      <c r="D45" s="579"/>
      <c r="E45" s="579"/>
      <c r="F45" s="580"/>
      <c r="G45" s="489"/>
      <c r="H45" s="489"/>
      <c r="I45" s="562"/>
      <c r="J45" s="492">
        <f>G45*I45</f>
        <v>0</v>
      </c>
      <c r="K45" s="458"/>
    </row>
    <row r="46" spans="1:11">
      <c r="A46" s="450"/>
      <c r="B46" s="581"/>
      <c r="C46" s="523"/>
      <c r="D46" s="523"/>
      <c r="E46" s="582"/>
      <c r="F46" s="583"/>
      <c r="G46" s="532"/>
      <c r="H46" s="532"/>
      <c r="I46" s="524" t="s">
        <v>138</v>
      </c>
      <c r="J46" s="501">
        <f>SUM(J42:J45)</f>
        <v>0.5</v>
      </c>
      <c r="K46" s="458"/>
    </row>
    <row r="47" spans="1:11">
      <c r="A47" s="450"/>
      <c r="B47" s="584"/>
      <c r="C47" s="523"/>
      <c r="D47" s="523"/>
      <c r="E47" s="582"/>
      <c r="F47" s="583"/>
      <c r="G47" s="532"/>
      <c r="H47" s="532"/>
      <c r="I47" s="524"/>
      <c r="J47" s="582"/>
      <c r="K47" s="458"/>
    </row>
    <row r="48" spans="1:11" ht="20.399999999999999">
      <c r="A48" s="450"/>
      <c r="B48" s="1667" t="s">
        <v>1141</v>
      </c>
      <c r="C48" s="1668"/>
      <c r="D48" s="1668"/>
      <c r="E48" s="1668"/>
      <c r="F48" s="1669"/>
      <c r="G48" s="587" t="s">
        <v>494</v>
      </c>
      <c r="H48" s="1667" t="s">
        <v>1115</v>
      </c>
      <c r="I48" s="1669"/>
      <c r="J48" s="509" t="s">
        <v>482</v>
      </c>
      <c r="K48" s="458"/>
    </row>
    <row r="49" spans="1:11">
      <c r="A49" s="450"/>
      <c r="B49" s="1654" t="s">
        <v>1721</v>
      </c>
      <c r="C49" s="1655"/>
      <c r="D49" s="1655"/>
      <c r="E49" s="1655"/>
      <c r="F49" s="1656"/>
      <c r="G49" s="489">
        <f>(1*0.6*1.5)</f>
        <v>0.89999999999999991</v>
      </c>
      <c r="H49" s="1657">
        <f>'ESCAVAÇÃO SAA-SES'!J65</f>
        <v>7.5692746969696971</v>
      </c>
      <c r="I49" s="1658"/>
      <c r="J49" s="492">
        <f>H49*G49</f>
        <v>6.8123472272727268</v>
      </c>
      <c r="K49" s="458"/>
    </row>
    <row r="50" spans="1:11">
      <c r="A50" s="450"/>
      <c r="B50" s="1659" t="s">
        <v>1760</v>
      </c>
      <c r="C50" s="1660"/>
      <c r="D50" s="1660"/>
      <c r="E50" s="1660" t="s">
        <v>1119</v>
      </c>
      <c r="F50" s="1661"/>
      <c r="G50" s="496">
        <f>((PI()*0.11*0.11)/4)*0.11*1.3</f>
        <v>1.3589744421266048E-3</v>
      </c>
      <c r="H50" s="1662">
        <f>'BOTA FORA SAA-SES'!J65</f>
        <v>5.1687159090909089</v>
      </c>
      <c r="I50" s="1663"/>
      <c r="J50" s="492">
        <f>H50*G50</f>
        <v>7.0241528190677256E-3</v>
      </c>
      <c r="K50" s="458"/>
    </row>
    <row r="51" spans="1:11">
      <c r="A51" s="450"/>
      <c r="B51" s="581"/>
      <c r="C51" s="523"/>
      <c r="D51" s="523"/>
      <c r="E51" s="582"/>
      <c r="F51" s="583"/>
      <c r="G51" s="532"/>
      <c r="H51" s="532"/>
      <c r="I51" s="524" t="s">
        <v>138</v>
      </c>
      <c r="J51" s="501">
        <f>SUM(J49:J50)</f>
        <v>6.8193713800917948</v>
      </c>
      <c r="K51" s="458"/>
    </row>
    <row r="52" spans="1:11">
      <c r="A52" s="450"/>
      <c r="B52" s="523"/>
      <c r="C52" s="523"/>
      <c r="D52" s="523"/>
      <c r="E52" s="523"/>
      <c r="F52" s="523"/>
      <c r="G52" s="523"/>
      <c r="H52" s="523"/>
      <c r="I52" s="524"/>
      <c r="J52" s="523"/>
      <c r="K52" s="458"/>
    </row>
    <row r="53" spans="1:11">
      <c r="A53" s="450"/>
      <c r="B53" s="1645" t="s">
        <v>1142</v>
      </c>
      <c r="C53" s="1646"/>
      <c r="D53" s="1646"/>
      <c r="E53" s="1646"/>
      <c r="F53" s="1646"/>
      <c r="G53" s="1646"/>
      <c r="H53" s="1646"/>
      <c r="I53" s="1647"/>
      <c r="J53" s="573">
        <f>J51+J46+J39</f>
        <v>14.668122044631932</v>
      </c>
      <c r="K53" s="458"/>
    </row>
    <row r="54" spans="1:11">
      <c r="A54" s="450"/>
      <c r="B54" s="523"/>
      <c r="C54" s="523"/>
      <c r="D54" s="523"/>
      <c r="E54" s="523"/>
      <c r="F54" s="523"/>
      <c r="G54" s="523"/>
      <c r="H54" s="523"/>
      <c r="I54" s="524"/>
      <c r="J54" s="523"/>
      <c r="K54" s="458"/>
    </row>
    <row r="55" spans="1:11">
      <c r="A55" s="450"/>
      <c r="B55" s="1645" t="s">
        <v>1143</v>
      </c>
      <c r="C55" s="1646"/>
      <c r="D55" s="1646"/>
      <c r="E55" s="1646"/>
      <c r="F55" s="1646"/>
      <c r="G55" s="1646"/>
      <c r="H55" s="1646"/>
      <c r="I55" s="1647"/>
      <c r="J55" s="501">
        <f>J53*0</f>
        <v>0</v>
      </c>
      <c r="K55" s="458"/>
    </row>
    <row r="56" spans="1:11">
      <c r="A56" s="450"/>
      <c r="B56" s="523"/>
      <c r="C56" s="523"/>
      <c r="D56" s="523"/>
      <c r="E56" s="523"/>
      <c r="F56" s="523"/>
      <c r="G56" s="523"/>
      <c r="H56" s="523"/>
      <c r="I56" s="524"/>
      <c r="J56" s="523"/>
      <c r="K56" s="458"/>
    </row>
    <row r="57" spans="1:11">
      <c r="A57" s="450"/>
      <c r="B57" s="1645" t="s">
        <v>1144</v>
      </c>
      <c r="C57" s="1646"/>
      <c r="D57" s="1646"/>
      <c r="E57" s="1646"/>
      <c r="F57" s="1646"/>
      <c r="G57" s="1646"/>
      <c r="H57" s="1646"/>
      <c r="I57" s="1647"/>
      <c r="J57" s="573">
        <f>J53+J55</f>
        <v>14.668122044631932</v>
      </c>
      <c r="K57" s="458"/>
    </row>
    <row r="58" spans="1:11">
      <c r="A58" s="450"/>
      <c r="B58" s="511"/>
      <c r="C58" s="511"/>
      <c r="D58" s="511"/>
      <c r="E58" s="511"/>
      <c r="F58" s="511"/>
      <c r="G58" s="511"/>
      <c r="H58" s="511"/>
      <c r="I58" s="571"/>
      <c r="J58" s="511"/>
      <c r="K58" s="458"/>
    </row>
    <row r="59" spans="1:11">
      <c r="A59" s="450"/>
      <c r="B59" s="589"/>
      <c r="C59" s="559"/>
      <c r="D59" s="559"/>
      <c r="E59" s="559"/>
      <c r="F59" s="559"/>
      <c r="G59" s="559"/>
      <c r="H59" s="559"/>
      <c r="I59" s="559"/>
      <c r="J59" s="590"/>
      <c r="K59" s="458"/>
    </row>
    <row r="60" spans="1:11">
      <c r="A60" s="450"/>
      <c r="B60" s="591"/>
      <c r="C60" s="592"/>
      <c r="D60" s="593"/>
      <c r="E60" s="593"/>
      <c r="F60" s="594" t="s">
        <v>1119</v>
      </c>
      <c r="G60" s="595" t="s">
        <v>1119</v>
      </c>
      <c r="H60" s="592"/>
      <c r="I60" s="592"/>
      <c r="J60" s="596"/>
      <c r="K60" s="458"/>
    </row>
    <row r="61" spans="1:11">
      <c r="A61" s="450"/>
      <c r="B61" s="459"/>
      <c r="C61" s="459"/>
      <c r="D61" s="459"/>
      <c r="E61" s="459"/>
      <c r="F61" s="459"/>
      <c r="G61" s="459"/>
      <c r="H61" s="459"/>
      <c r="I61" s="459"/>
      <c r="J61" s="459"/>
      <c r="K61" s="458"/>
    </row>
    <row r="62" spans="1:11">
      <c r="A62" s="450"/>
      <c r="B62" s="597" t="str">
        <f>PLANEJAMENTO!$E$2</f>
        <v>PRIVATE LOG</v>
      </c>
      <c r="C62" s="598"/>
      <c r="D62" s="598"/>
      <c r="E62" s="598"/>
      <c r="F62" s="599"/>
      <c r="G62" s="600" t="s">
        <v>482</v>
      </c>
      <c r="H62" s="502"/>
      <c r="I62" s="502"/>
      <c r="J62" s="505"/>
      <c r="K62" s="458"/>
    </row>
    <row r="63" spans="1:11">
      <c r="A63" s="450"/>
      <c r="B63" s="601" t="str">
        <f>PLANEJAMENTO!$E$3</f>
        <v>SERRA - ES</v>
      </c>
      <c r="C63" s="602"/>
      <c r="D63" s="602"/>
      <c r="E63" s="602"/>
      <c r="F63" s="603"/>
      <c r="G63" s="1648" t="s">
        <v>1145</v>
      </c>
      <c r="H63" s="1649"/>
      <c r="I63" s="1649"/>
      <c r="J63" s="1650"/>
      <c r="K63" s="458"/>
    </row>
    <row r="64" spans="1:11">
      <c r="A64" s="450"/>
      <c r="B64" s="604"/>
      <c r="C64" s="605"/>
      <c r="D64" s="605"/>
      <c r="E64" s="605"/>
      <c r="F64" s="606"/>
      <c r="G64" s="607"/>
      <c r="H64" s="1651"/>
      <c r="I64" s="1652"/>
      <c r="J64" s="1653"/>
      <c r="K64" s="458"/>
    </row>
    <row r="65" spans="1:11" ht="15" thickBot="1">
      <c r="A65" s="608"/>
      <c r="B65" s="609"/>
      <c r="C65" s="609"/>
      <c r="D65" s="609"/>
      <c r="E65" s="609"/>
      <c r="F65" s="609"/>
      <c r="G65" s="609"/>
      <c r="H65" s="609"/>
      <c r="I65" s="609"/>
      <c r="J65" s="609"/>
      <c r="K65" s="610"/>
    </row>
    <row r="66" spans="1:11">
      <c r="A66" s="447"/>
      <c r="B66" s="448"/>
      <c r="C66" s="448"/>
      <c r="D66" s="448"/>
      <c r="E66" s="448"/>
      <c r="F66" s="448"/>
      <c r="G66" s="448"/>
      <c r="H66" s="448"/>
      <c r="I66" s="448"/>
      <c r="J66" s="448"/>
      <c r="K66" s="449"/>
    </row>
    <row r="67" spans="1:11">
      <c r="A67" s="450"/>
      <c r="B67" s="451" t="s">
        <v>141</v>
      </c>
      <c r="C67" s="452"/>
      <c r="D67" s="453" t="s">
        <v>1105</v>
      </c>
      <c r="E67" s="454"/>
      <c r="F67" s="455"/>
      <c r="G67" s="455"/>
      <c r="H67" s="456"/>
      <c r="I67" s="456"/>
      <c r="J67" s="457"/>
      <c r="K67" s="458"/>
    </row>
    <row r="68" spans="1:11">
      <c r="A68" s="450"/>
      <c r="B68" s="459"/>
      <c r="C68" s="459"/>
      <c r="D68" s="459"/>
      <c r="E68" s="459"/>
      <c r="F68" s="459"/>
      <c r="G68" s="459"/>
      <c r="H68" s="459"/>
      <c r="I68" s="459"/>
      <c r="J68" s="459"/>
      <c r="K68" s="458"/>
    </row>
    <row r="69" spans="1:11">
      <c r="A69" s="450"/>
      <c r="B69" s="460" t="s">
        <v>873</v>
      </c>
      <c r="C69" s="461" t="s">
        <v>1107</v>
      </c>
      <c r="D69" s="1671" t="s">
        <v>198</v>
      </c>
      <c r="E69" s="1672"/>
      <c r="F69" s="1672"/>
      <c r="G69" s="1672"/>
      <c r="H69" s="1672"/>
      <c r="I69" s="1673"/>
      <c r="J69" s="462" t="s">
        <v>1108</v>
      </c>
      <c r="K69" s="458"/>
    </row>
    <row r="70" spans="1:11" ht="22.5" customHeight="1">
      <c r="A70" s="450"/>
      <c r="B70" s="463" t="s">
        <v>3</v>
      </c>
      <c r="C70" s="464">
        <f ca="1">PLANEJAMENTO!$E$4</f>
        <v>46141</v>
      </c>
      <c r="D70" s="1674" t="s">
        <v>1771</v>
      </c>
      <c r="E70" s="1675"/>
      <c r="F70" s="1675"/>
      <c r="G70" s="1675"/>
      <c r="H70" s="1675"/>
      <c r="I70" s="1676"/>
      <c r="J70" s="468" t="str">
        <f>F90</f>
        <v>m</v>
      </c>
      <c r="K70" s="458"/>
    </row>
    <row r="71" spans="1:11" ht="13.5" customHeight="1">
      <c r="A71" s="450"/>
      <c r="B71" s="469"/>
      <c r="C71" s="469"/>
      <c r="D71" s="469"/>
      <c r="E71" s="469"/>
      <c r="F71" s="469"/>
      <c r="G71" s="469"/>
      <c r="H71" s="469"/>
      <c r="I71" s="470"/>
      <c r="J71" s="471"/>
      <c r="K71" s="458"/>
    </row>
    <row r="72" spans="1:11">
      <c r="A72" s="450"/>
      <c r="B72" s="1648" t="s">
        <v>1111</v>
      </c>
      <c r="C72" s="1650"/>
      <c r="D72" s="1679" t="s">
        <v>873</v>
      </c>
      <c r="E72" s="1681" t="s">
        <v>1112</v>
      </c>
      <c r="F72" s="472" t="s">
        <v>1113</v>
      </c>
      <c r="G72" s="473"/>
      <c r="H72" s="472" t="s">
        <v>1114</v>
      </c>
      <c r="I72" s="473"/>
      <c r="J72" s="474" t="s">
        <v>1115</v>
      </c>
      <c r="K72" s="458"/>
    </row>
    <row r="73" spans="1:11">
      <c r="A73" s="450"/>
      <c r="B73" s="1677"/>
      <c r="C73" s="1678"/>
      <c r="D73" s="1680"/>
      <c r="E73" s="1682"/>
      <c r="F73" s="475" t="s">
        <v>1116</v>
      </c>
      <c r="G73" s="475" t="s">
        <v>1117</v>
      </c>
      <c r="H73" s="475" t="s">
        <v>1116</v>
      </c>
      <c r="I73" s="476" t="s">
        <v>1117</v>
      </c>
      <c r="J73" s="477" t="s">
        <v>1118</v>
      </c>
      <c r="K73" s="458"/>
    </row>
    <row r="74" spans="1:11">
      <c r="A74" s="450"/>
      <c r="B74" s="486" t="s">
        <v>842</v>
      </c>
      <c r="C74" s="487"/>
      <c r="D74" s="488"/>
      <c r="E74" s="489">
        <v>1</v>
      </c>
      <c r="F74" s="489">
        <v>1</v>
      </c>
      <c r="G74" s="489">
        <f>1-F74</f>
        <v>0</v>
      </c>
      <c r="H74" s="490">
        <f>VLOOKUP(B74,EQUIPAMENTOS!$A:$J,10,FALSE)</f>
        <v>10</v>
      </c>
      <c r="I74" s="491">
        <f>H74</f>
        <v>10</v>
      </c>
      <c r="J74" s="492">
        <f t="shared" ref="J74" si="2">H74*F74*E74+I74*G74*E74</f>
        <v>10</v>
      </c>
      <c r="K74" s="458"/>
    </row>
    <row r="75" spans="1:11">
      <c r="A75" s="450"/>
      <c r="B75" s="486"/>
      <c r="C75" s="487"/>
      <c r="D75" s="488"/>
      <c r="E75" s="489"/>
      <c r="F75" s="489"/>
      <c r="G75" s="489"/>
      <c r="H75" s="490"/>
      <c r="I75" s="491"/>
      <c r="J75" s="492"/>
      <c r="K75" s="458"/>
    </row>
    <row r="76" spans="1:11">
      <c r="A76" s="450"/>
      <c r="B76" s="486"/>
      <c r="C76" s="487"/>
      <c r="D76" s="488"/>
      <c r="E76" s="489"/>
      <c r="F76" s="489"/>
      <c r="G76" s="489"/>
      <c r="H76" s="490"/>
      <c r="I76" s="491"/>
      <c r="J76" s="492">
        <f t="shared" ref="J76:J78" si="3">H76*F76*E76+I76*G76*E76</f>
        <v>0</v>
      </c>
      <c r="K76" s="458"/>
    </row>
    <row r="77" spans="1:11">
      <c r="A77" s="450"/>
      <c r="B77" s="486"/>
      <c r="C77" s="487"/>
      <c r="D77" s="488"/>
      <c r="E77" s="489"/>
      <c r="F77" s="489"/>
      <c r="G77" s="489"/>
      <c r="H77" s="490"/>
      <c r="I77" s="491"/>
      <c r="J77" s="492">
        <f t="shared" si="3"/>
        <v>0</v>
      </c>
      <c r="K77" s="458"/>
    </row>
    <row r="78" spans="1:11">
      <c r="A78" s="450"/>
      <c r="B78" s="493"/>
      <c r="C78" s="494"/>
      <c r="D78" s="495"/>
      <c r="E78" s="496"/>
      <c r="F78" s="496"/>
      <c r="G78" s="496"/>
      <c r="H78" s="497"/>
      <c r="I78" s="498"/>
      <c r="J78" s="492">
        <f t="shared" si="3"/>
        <v>0</v>
      </c>
      <c r="K78" s="458"/>
    </row>
    <row r="79" spans="1:11">
      <c r="A79" s="450"/>
      <c r="B79" s="499" t="s">
        <v>1119</v>
      </c>
      <c r="C79" s="469"/>
      <c r="D79" s="469"/>
      <c r="E79" s="469"/>
      <c r="F79" s="469"/>
      <c r="G79" s="469"/>
      <c r="H79" s="469"/>
      <c r="I79" s="500" t="s">
        <v>138</v>
      </c>
      <c r="J79" s="501">
        <f>SUM(J74:J78)</f>
        <v>10</v>
      </c>
      <c r="K79" s="458"/>
    </row>
    <row r="80" spans="1:11">
      <c r="A80" s="450"/>
      <c r="B80" s="502"/>
      <c r="C80" s="502"/>
      <c r="D80" s="502"/>
      <c r="E80" s="502"/>
      <c r="F80" s="502"/>
      <c r="G80" s="502"/>
      <c r="H80" s="502"/>
      <c r="I80" s="503"/>
      <c r="J80" s="504"/>
      <c r="K80" s="458"/>
    </row>
    <row r="81" spans="1:11" ht="20.399999999999999">
      <c r="A81" s="450"/>
      <c r="B81" s="1664" t="s">
        <v>1120</v>
      </c>
      <c r="C81" s="1665"/>
      <c r="D81" s="1665"/>
      <c r="E81" s="1666"/>
      <c r="F81" s="505" t="s">
        <v>873</v>
      </c>
      <c r="G81" s="506"/>
      <c r="H81" s="507" t="s">
        <v>560</v>
      </c>
      <c r="I81" s="508" t="s">
        <v>1121</v>
      </c>
      <c r="J81" s="509" t="s">
        <v>1122</v>
      </c>
      <c r="K81" s="458"/>
    </row>
    <row r="82" spans="1:11">
      <c r="A82" s="450"/>
      <c r="B82" s="510"/>
      <c r="C82" s="511"/>
      <c r="D82" s="512"/>
      <c r="E82" s="513"/>
      <c r="F82" s="514"/>
      <c r="G82" s="515"/>
      <c r="H82" s="516"/>
      <c r="I82" s="484"/>
      <c r="J82" s="485"/>
      <c r="K82" s="458"/>
    </row>
    <row r="83" spans="1:11">
      <c r="A83" s="450"/>
      <c r="B83" s="517" t="s">
        <v>1758</v>
      </c>
      <c r="C83" s="518"/>
      <c r="D83" s="459"/>
      <c r="E83" s="487"/>
      <c r="F83" s="488"/>
      <c r="G83" s="519"/>
      <c r="H83" s="520">
        <v>1</v>
      </c>
      <c r="I83" s="521">
        <f>VLOOKUP(B83,'MÃO DE OBRA'!$A:$E,5,FALSE)/220</f>
        <v>19.055000000000003</v>
      </c>
      <c r="J83" s="492">
        <f>H83*I83</f>
        <v>19.055000000000003</v>
      </c>
      <c r="K83" s="458"/>
    </row>
    <row r="84" spans="1:11">
      <c r="A84" s="450"/>
      <c r="B84" s="517" t="s">
        <v>626</v>
      </c>
      <c r="C84" s="518"/>
      <c r="D84" s="459"/>
      <c r="E84" s="487"/>
      <c r="F84" s="488"/>
      <c r="G84" s="519"/>
      <c r="H84" s="520">
        <v>3</v>
      </c>
      <c r="I84" s="521">
        <f>VLOOKUP(B84,'MÃO DE OBRA'!$A:$E,5,FALSE)/220</f>
        <v>15.730909090909092</v>
      </c>
      <c r="J84" s="492">
        <f t="shared" ref="J84:J85" si="4">H84*I84</f>
        <v>47.192727272727275</v>
      </c>
      <c r="K84" s="458"/>
    </row>
    <row r="85" spans="1:11">
      <c r="A85" s="450"/>
      <c r="B85" s="517" t="s">
        <v>773</v>
      </c>
      <c r="C85" s="518"/>
      <c r="D85" s="459"/>
      <c r="E85" s="487"/>
      <c r="F85" s="488"/>
      <c r="G85" s="519"/>
      <c r="H85" s="520"/>
      <c r="I85" s="521">
        <f>VLOOKUP(B85,'MÃO DE OBRA'!$A:$E,5,FALSE)/220</f>
        <v>19.663636363636364</v>
      </c>
      <c r="J85" s="492">
        <f t="shared" si="4"/>
        <v>0</v>
      </c>
      <c r="K85" s="458"/>
    </row>
    <row r="86" spans="1:11">
      <c r="A86" s="450"/>
      <c r="B86" s="517"/>
      <c r="C86" s="518"/>
      <c r="D86" s="459"/>
      <c r="E86" s="487"/>
      <c r="F86" s="488"/>
      <c r="G86" s="519"/>
      <c r="H86" s="520"/>
      <c r="I86" s="491"/>
      <c r="J86" s="492"/>
      <c r="K86" s="458"/>
    </row>
    <row r="87" spans="1:11">
      <c r="A87" s="450"/>
      <c r="B87" s="517"/>
      <c r="C87" s="518"/>
      <c r="D87" s="459"/>
      <c r="E87" s="487"/>
      <c r="F87" s="488"/>
      <c r="G87" s="519"/>
      <c r="H87" s="520"/>
      <c r="I87" s="491"/>
      <c r="J87" s="492">
        <f>H87*I87</f>
        <v>0</v>
      </c>
      <c r="K87" s="458"/>
    </row>
    <row r="88" spans="1:11">
      <c r="A88" s="450"/>
      <c r="B88" s="499" t="s">
        <v>1119</v>
      </c>
      <c r="C88" s="502"/>
      <c r="D88" s="502"/>
      <c r="E88" s="502"/>
      <c r="F88" s="502"/>
      <c r="G88" s="502"/>
      <c r="H88" s="502"/>
      <c r="I88" s="522" t="s">
        <v>138</v>
      </c>
      <c r="J88" s="501">
        <f>SUM(J82:J87)</f>
        <v>66.247727272727275</v>
      </c>
      <c r="K88" s="458"/>
    </row>
    <row r="89" spans="1:11">
      <c r="A89" s="450"/>
      <c r="B89" s="523"/>
      <c r="C89" s="523"/>
      <c r="D89" s="523"/>
      <c r="E89" s="523"/>
      <c r="F89" s="523"/>
      <c r="G89" s="523"/>
      <c r="H89" s="523"/>
      <c r="I89" s="524"/>
      <c r="J89" s="523"/>
      <c r="K89" s="458"/>
    </row>
    <row r="90" spans="1:11">
      <c r="A90" s="450"/>
      <c r="B90" s="525" t="s">
        <v>1123</v>
      </c>
      <c r="C90" s="526"/>
      <c r="D90" s="523"/>
      <c r="E90" s="527">
        <f>PRODUÇÕES!D63</f>
        <v>11.5425</v>
      </c>
      <c r="F90" s="528" t="s">
        <v>169</v>
      </c>
      <c r="G90" s="506"/>
      <c r="H90" s="506"/>
      <c r="I90" s="529" t="s">
        <v>1124</v>
      </c>
      <c r="J90" s="501">
        <f>J79+J88</f>
        <v>76.247727272727275</v>
      </c>
      <c r="K90" s="458"/>
    </row>
    <row r="91" spans="1:11">
      <c r="A91" s="450"/>
      <c r="B91" s="530"/>
      <c r="C91" s="523"/>
      <c r="D91" s="523"/>
      <c r="E91" s="531"/>
      <c r="F91" s="532"/>
      <c r="G91" s="532"/>
      <c r="H91" s="532"/>
      <c r="I91" s="524"/>
      <c r="J91" s="523"/>
      <c r="K91" s="458"/>
    </row>
    <row r="92" spans="1:11" ht="20.399999999999999">
      <c r="A92" s="450"/>
      <c r="B92" s="1667" t="s">
        <v>481</v>
      </c>
      <c r="C92" s="1668"/>
      <c r="D92" s="1668"/>
      <c r="E92" s="1669"/>
      <c r="F92" s="533" t="s">
        <v>873</v>
      </c>
      <c r="G92" s="534" t="s">
        <v>493</v>
      </c>
      <c r="H92" s="507" t="s">
        <v>1115</v>
      </c>
      <c r="I92" s="535" t="s">
        <v>480</v>
      </c>
      <c r="J92" s="536" t="s">
        <v>482</v>
      </c>
      <c r="K92" s="458"/>
    </row>
    <row r="93" spans="1:11">
      <c r="A93" s="450"/>
      <c r="B93" s="537" t="str">
        <f>B74</f>
        <v>Sapo compactador</v>
      </c>
      <c r="C93" s="518"/>
      <c r="D93" s="518"/>
      <c r="E93" s="487"/>
      <c r="F93" s="540" t="str">
        <f>VLOOKUP(B93,EQUIPAMENTOS!$A:$N,12,FALSE)</f>
        <v>Gasolina</v>
      </c>
      <c r="G93" s="541" t="s">
        <v>1047</v>
      </c>
      <c r="H93" s="547">
        <f>VLOOKUP(B93,EQUIPAMENTOS!$A:$N,13,FALSE)</f>
        <v>6</v>
      </c>
      <c r="I93" s="543">
        <f>VLOOKUP(B93,EQUIPAMENTOS!$A:$N,14,FALSE)</f>
        <v>3</v>
      </c>
      <c r="J93" s="492">
        <f>H93*I93*E74*F74</f>
        <v>18</v>
      </c>
      <c r="K93" s="458"/>
    </row>
    <row r="94" spans="1:11">
      <c r="A94" s="450"/>
      <c r="B94" s="537"/>
      <c r="C94" s="518"/>
      <c r="D94" s="518"/>
      <c r="E94" s="487"/>
      <c r="F94" s="540"/>
      <c r="G94" s="541"/>
      <c r="H94" s="547"/>
      <c r="I94" s="543"/>
      <c r="J94" s="492"/>
      <c r="K94" s="458"/>
    </row>
    <row r="95" spans="1:11">
      <c r="A95" s="450"/>
      <c r="B95" s="517"/>
      <c r="C95" s="518"/>
      <c r="D95" s="518"/>
      <c r="E95" s="487"/>
      <c r="F95" s="488"/>
      <c r="G95" s="546"/>
      <c r="H95" s="547"/>
      <c r="I95" s="543"/>
      <c r="J95" s="492">
        <f>H95*I95*E76*F76</f>
        <v>0</v>
      </c>
      <c r="K95" s="458"/>
    </row>
    <row r="96" spans="1:11">
      <c r="A96" s="450"/>
      <c r="B96" s="517"/>
      <c r="C96" s="526"/>
      <c r="D96" s="526"/>
      <c r="E96" s="494"/>
      <c r="F96" s="488"/>
      <c r="G96" s="468"/>
      <c r="H96" s="547"/>
      <c r="I96" s="548"/>
      <c r="J96" s="492">
        <f>H96*I96*E77*F77</f>
        <v>0</v>
      </c>
      <c r="K96" s="458"/>
    </row>
    <row r="97" spans="1:11">
      <c r="A97" s="450"/>
      <c r="B97" s="550" t="s">
        <v>1119</v>
      </c>
      <c r="C97" s="526"/>
      <c r="D97" s="526"/>
      <c r="E97" s="526"/>
      <c r="F97" s="523"/>
      <c r="G97" s="526"/>
      <c r="H97" s="551"/>
      <c r="I97" s="552" t="s">
        <v>138</v>
      </c>
      <c r="J97" s="501">
        <f>SUM(J93:J96)</f>
        <v>18</v>
      </c>
      <c r="K97" s="458"/>
    </row>
    <row r="98" spans="1:11">
      <c r="A98" s="450"/>
      <c r="B98" s="553"/>
      <c r="C98" s="526"/>
      <c r="D98" s="526"/>
      <c r="E98" s="554"/>
      <c r="F98" s="555"/>
      <c r="G98" s="506"/>
      <c r="H98" s="506"/>
      <c r="I98" s="529"/>
      <c r="J98" s="554"/>
      <c r="K98" s="458"/>
    </row>
    <row r="99" spans="1:11" ht="20.399999999999999">
      <c r="A99" s="450"/>
      <c r="B99" s="1667" t="s">
        <v>1125</v>
      </c>
      <c r="C99" s="1668"/>
      <c r="D99" s="1668"/>
      <c r="E99" s="1668"/>
      <c r="F99" s="1669"/>
      <c r="G99" s="556" t="s">
        <v>494</v>
      </c>
      <c r="H99" s="506" t="s">
        <v>1126</v>
      </c>
      <c r="I99" s="557" t="s">
        <v>1115</v>
      </c>
      <c r="J99" s="509" t="s">
        <v>482</v>
      </c>
      <c r="K99" s="458"/>
    </row>
    <row r="100" spans="1:11">
      <c r="A100" s="450"/>
      <c r="B100" s="558"/>
      <c r="C100" s="559"/>
      <c r="D100" s="560"/>
      <c r="E100" s="560"/>
      <c r="F100" s="561"/>
      <c r="G100" s="489"/>
      <c r="H100" s="489"/>
      <c r="I100" s="562"/>
      <c r="J100" s="492"/>
      <c r="K100" s="458"/>
    </row>
    <row r="101" spans="1:11">
      <c r="A101" s="450"/>
      <c r="B101" s="563"/>
      <c r="C101" s="564"/>
      <c r="D101" s="565"/>
      <c r="E101" s="565"/>
      <c r="F101" s="566"/>
      <c r="G101" s="489"/>
      <c r="H101" s="489"/>
      <c r="I101" s="562"/>
      <c r="J101" s="492"/>
      <c r="K101" s="458"/>
    </row>
    <row r="102" spans="1:11">
      <c r="A102" s="450"/>
      <c r="B102" s="1670" t="s">
        <v>138</v>
      </c>
      <c r="C102" s="1670"/>
      <c r="D102" s="1670"/>
      <c r="E102" s="1670"/>
      <c r="F102" s="1670"/>
      <c r="G102" s="1670"/>
      <c r="H102" s="1670"/>
      <c r="I102" s="1670"/>
      <c r="J102" s="501">
        <f>SUM(J100:J101)</f>
        <v>0</v>
      </c>
      <c r="K102" s="458"/>
    </row>
    <row r="103" spans="1:11">
      <c r="A103" s="450"/>
      <c r="B103" s="567"/>
      <c r="C103" s="511"/>
      <c r="D103" s="511"/>
      <c r="E103" s="568"/>
      <c r="F103" s="569"/>
      <c r="G103" s="570"/>
      <c r="H103" s="570"/>
      <c r="I103" s="571"/>
      <c r="J103" s="572"/>
      <c r="K103" s="458"/>
    </row>
    <row r="104" spans="1:11">
      <c r="A104" s="450"/>
      <c r="B104" s="573" t="s">
        <v>1127</v>
      </c>
      <c r="C104" s="573"/>
      <c r="D104" s="550"/>
      <c r="E104" s="523"/>
      <c r="F104" s="523"/>
      <c r="G104" s="523"/>
      <c r="H104" s="574"/>
      <c r="I104" s="575"/>
      <c r="J104" s="501">
        <f>(J90+J97+J102)/E90</f>
        <v>8.1652785161557091</v>
      </c>
      <c r="K104" s="458"/>
    </row>
    <row r="105" spans="1:11">
      <c r="A105" s="450"/>
      <c r="B105" s="553"/>
      <c r="C105" s="526"/>
      <c r="D105" s="526"/>
      <c r="E105" s="554"/>
      <c r="F105" s="555"/>
      <c r="G105" s="506"/>
      <c r="H105" s="506"/>
      <c r="I105" s="529"/>
      <c r="J105" s="576"/>
      <c r="K105" s="458"/>
    </row>
    <row r="106" spans="1:11" ht="20.399999999999999">
      <c r="A106" s="450"/>
      <c r="B106" s="1667" t="s">
        <v>1128</v>
      </c>
      <c r="C106" s="1668"/>
      <c r="D106" s="1668"/>
      <c r="E106" s="1668"/>
      <c r="F106" s="1669"/>
      <c r="G106" s="556" t="s">
        <v>494</v>
      </c>
      <c r="H106" s="506" t="s">
        <v>1126</v>
      </c>
      <c r="I106" s="557" t="s">
        <v>1115</v>
      </c>
      <c r="J106" s="509" t="s">
        <v>482</v>
      </c>
      <c r="K106" s="458"/>
    </row>
    <row r="107" spans="1:11">
      <c r="A107" s="450"/>
      <c r="B107" s="558" t="s">
        <v>1772</v>
      </c>
      <c r="C107" s="559"/>
      <c r="D107" s="560"/>
      <c r="E107" s="560"/>
      <c r="F107" s="561"/>
      <c r="G107" s="489">
        <v>1.05</v>
      </c>
      <c r="H107" s="489" t="s">
        <v>169</v>
      </c>
      <c r="I107" s="562"/>
      <c r="J107" s="492">
        <f>G107*I107</f>
        <v>0</v>
      </c>
      <c r="K107" s="458"/>
    </row>
    <row r="108" spans="1:11">
      <c r="A108" s="450"/>
      <c r="B108" s="563" t="s">
        <v>1759</v>
      </c>
      <c r="C108" s="564"/>
      <c r="D108" s="565"/>
      <c r="E108" s="565"/>
      <c r="F108" s="566"/>
      <c r="G108" s="489">
        <f>50/1000</f>
        <v>0.05</v>
      </c>
      <c r="H108" s="489" t="s">
        <v>1134</v>
      </c>
      <c r="I108" s="562">
        <v>10</v>
      </c>
      <c r="J108" s="492">
        <f>G108*I108</f>
        <v>0.5</v>
      </c>
      <c r="K108" s="458"/>
    </row>
    <row r="109" spans="1:11">
      <c r="A109" s="450"/>
      <c r="B109" s="563"/>
      <c r="C109" s="564"/>
      <c r="D109" s="565"/>
      <c r="E109" s="565"/>
      <c r="F109" s="566"/>
      <c r="G109" s="489"/>
      <c r="H109" s="489"/>
      <c r="I109" s="562"/>
      <c r="J109" s="492"/>
      <c r="K109" s="458"/>
    </row>
    <row r="110" spans="1:11">
      <c r="A110" s="450"/>
      <c r="B110" s="577"/>
      <c r="C110" s="578"/>
      <c r="D110" s="579"/>
      <c r="E110" s="579"/>
      <c r="F110" s="580"/>
      <c r="G110" s="489"/>
      <c r="H110" s="489"/>
      <c r="I110" s="562"/>
      <c r="J110" s="492">
        <f>G110*I110</f>
        <v>0</v>
      </c>
      <c r="K110" s="458"/>
    </row>
    <row r="111" spans="1:11">
      <c r="A111" s="450"/>
      <c r="B111" s="581"/>
      <c r="C111" s="523"/>
      <c r="D111" s="523"/>
      <c r="E111" s="582"/>
      <c r="F111" s="583"/>
      <c r="G111" s="532"/>
      <c r="H111" s="532"/>
      <c r="I111" s="524" t="s">
        <v>138</v>
      </c>
      <c r="J111" s="501">
        <f>SUM(J107:J110)</f>
        <v>0.5</v>
      </c>
      <c r="K111" s="458"/>
    </row>
    <row r="112" spans="1:11">
      <c r="A112" s="450"/>
      <c r="B112" s="584"/>
      <c r="C112" s="523"/>
      <c r="D112" s="523"/>
      <c r="E112" s="582"/>
      <c r="F112" s="583"/>
      <c r="G112" s="532"/>
      <c r="H112" s="532"/>
      <c r="I112" s="524"/>
      <c r="J112" s="582"/>
      <c r="K112" s="458"/>
    </row>
    <row r="113" spans="1:11" ht="20.399999999999999">
      <c r="A113" s="450"/>
      <c r="B113" s="1667" t="s">
        <v>1141</v>
      </c>
      <c r="C113" s="1668"/>
      <c r="D113" s="1668"/>
      <c r="E113" s="1668"/>
      <c r="F113" s="1669"/>
      <c r="G113" s="587" t="s">
        <v>494</v>
      </c>
      <c r="H113" s="506" t="s">
        <v>1115</v>
      </c>
      <c r="I113" s="557"/>
      <c r="J113" s="509" t="s">
        <v>482</v>
      </c>
      <c r="K113" s="458"/>
    </row>
    <row r="114" spans="1:11">
      <c r="A114" s="450"/>
      <c r="B114" s="1654" t="s">
        <v>1721</v>
      </c>
      <c r="C114" s="1655"/>
      <c r="D114" s="1655"/>
      <c r="E114" s="1655"/>
      <c r="F114" s="1656"/>
      <c r="G114" s="489">
        <f>(1*0.6*1.5)</f>
        <v>0.89999999999999991</v>
      </c>
      <c r="H114" s="1657">
        <f>'ESCAVAÇÃO SAA-SES'!J65</f>
        <v>7.5692746969696971</v>
      </c>
      <c r="I114" s="1658"/>
      <c r="J114" s="492">
        <f>G114*H114</f>
        <v>6.8123472272727268</v>
      </c>
      <c r="K114" s="458"/>
    </row>
    <row r="115" spans="1:11">
      <c r="A115" s="450"/>
      <c r="B115" s="1659" t="s">
        <v>1760</v>
      </c>
      <c r="C115" s="1660"/>
      <c r="D115" s="1660"/>
      <c r="E115" s="1660" t="s">
        <v>1119</v>
      </c>
      <c r="F115" s="1661"/>
      <c r="G115" s="496">
        <f>((PI()*0.16*0.16)/4)*0.16*1.3</f>
        <v>4.1820881404587337E-3</v>
      </c>
      <c r="H115" s="1662">
        <f>'BOTA FORA SAA-SES'!J65</f>
        <v>5.1687159090909089</v>
      </c>
      <c r="I115" s="1663"/>
      <c r="J115" s="492">
        <f>G115*H115</f>
        <v>2.1616025504809473E-2</v>
      </c>
      <c r="K115" s="458"/>
    </row>
    <row r="116" spans="1:11">
      <c r="A116" s="450"/>
      <c r="B116" s="581"/>
      <c r="C116" s="523"/>
      <c r="D116" s="523"/>
      <c r="E116" s="582"/>
      <c r="F116" s="583"/>
      <c r="G116" s="532"/>
      <c r="H116" s="532"/>
      <c r="I116" s="524" t="s">
        <v>138</v>
      </c>
      <c r="J116" s="501">
        <f>SUM(J114:J115)</f>
        <v>6.8339632527775365</v>
      </c>
      <c r="K116" s="458"/>
    </row>
    <row r="117" spans="1:11">
      <c r="A117" s="450"/>
      <c r="B117" s="523"/>
      <c r="C117" s="523"/>
      <c r="D117" s="523"/>
      <c r="E117" s="523"/>
      <c r="F117" s="523"/>
      <c r="G117" s="523"/>
      <c r="H117" s="523"/>
      <c r="I117" s="524"/>
      <c r="J117" s="523"/>
      <c r="K117" s="458"/>
    </row>
    <row r="118" spans="1:11">
      <c r="A118" s="450"/>
      <c r="B118" s="1645" t="s">
        <v>1142</v>
      </c>
      <c r="C118" s="1646"/>
      <c r="D118" s="1646"/>
      <c r="E118" s="1646"/>
      <c r="F118" s="1646"/>
      <c r="G118" s="1646"/>
      <c r="H118" s="1646"/>
      <c r="I118" s="1647"/>
      <c r="J118" s="573">
        <f>J116+J111+J104</f>
        <v>15.499241768933246</v>
      </c>
      <c r="K118" s="458"/>
    </row>
    <row r="119" spans="1:11">
      <c r="A119" s="450"/>
      <c r="B119" s="523"/>
      <c r="C119" s="523"/>
      <c r="D119" s="523"/>
      <c r="E119" s="523"/>
      <c r="F119" s="523"/>
      <c r="G119" s="523"/>
      <c r="H119" s="523"/>
      <c r="I119" s="524"/>
      <c r="J119" s="523"/>
      <c r="K119" s="458"/>
    </row>
    <row r="120" spans="1:11">
      <c r="A120" s="450"/>
      <c r="B120" s="1645" t="s">
        <v>1143</v>
      </c>
      <c r="C120" s="1646"/>
      <c r="D120" s="1646"/>
      <c r="E120" s="1646"/>
      <c r="F120" s="1646"/>
      <c r="G120" s="1646"/>
      <c r="H120" s="1646"/>
      <c r="I120" s="1647"/>
      <c r="J120" s="501">
        <f>J118*0</f>
        <v>0</v>
      </c>
      <c r="K120" s="458"/>
    </row>
    <row r="121" spans="1:11">
      <c r="A121" s="450"/>
      <c r="B121" s="523"/>
      <c r="C121" s="523"/>
      <c r="D121" s="523"/>
      <c r="E121" s="523"/>
      <c r="F121" s="523"/>
      <c r="G121" s="523"/>
      <c r="H121" s="523"/>
      <c r="I121" s="524"/>
      <c r="J121" s="523"/>
      <c r="K121" s="458"/>
    </row>
    <row r="122" spans="1:11">
      <c r="A122" s="450"/>
      <c r="B122" s="1645" t="s">
        <v>1144</v>
      </c>
      <c r="C122" s="1646"/>
      <c r="D122" s="1646"/>
      <c r="E122" s="1646"/>
      <c r="F122" s="1646"/>
      <c r="G122" s="1646"/>
      <c r="H122" s="1646"/>
      <c r="I122" s="1647"/>
      <c r="J122" s="573">
        <f>J118+J120</f>
        <v>15.499241768933246</v>
      </c>
      <c r="K122" s="458"/>
    </row>
    <row r="123" spans="1:11">
      <c r="A123" s="450"/>
      <c r="B123" s="511"/>
      <c r="C123" s="511"/>
      <c r="D123" s="511"/>
      <c r="E123" s="511"/>
      <c r="F123" s="511"/>
      <c r="G123" s="511"/>
      <c r="H123" s="511"/>
      <c r="I123" s="571"/>
      <c r="J123" s="511"/>
      <c r="K123" s="458"/>
    </row>
    <row r="124" spans="1:11">
      <c r="A124" s="450"/>
      <c r="B124" s="589"/>
      <c r="C124" s="559"/>
      <c r="D124" s="559"/>
      <c r="E124" s="559"/>
      <c r="F124" s="559"/>
      <c r="G124" s="559"/>
      <c r="H124" s="559"/>
      <c r="I124" s="559"/>
      <c r="J124" s="590"/>
      <c r="K124" s="458"/>
    </row>
    <row r="125" spans="1:11">
      <c r="A125" s="450"/>
      <c r="B125" s="591"/>
      <c r="C125" s="592"/>
      <c r="D125" s="593"/>
      <c r="E125" s="593"/>
      <c r="F125" s="594" t="s">
        <v>1119</v>
      </c>
      <c r="G125" s="595" t="s">
        <v>1119</v>
      </c>
      <c r="H125" s="592"/>
      <c r="I125" s="592"/>
      <c r="J125" s="596"/>
      <c r="K125" s="458"/>
    </row>
    <row r="126" spans="1:11">
      <c r="A126" s="450"/>
      <c r="B126" s="459"/>
      <c r="C126" s="459"/>
      <c r="D126" s="459"/>
      <c r="E126" s="459"/>
      <c r="F126" s="459"/>
      <c r="G126" s="459"/>
      <c r="H126" s="459"/>
      <c r="I126" s="459"/>
      <c r="J126" s="459"/>
      <c r="K126" s="458"/>
    </row>
    <row r="127" spans="1:11">
      <c r="A127" s="450"/>
      <c r="B127" s="597" t="str">
        <f>PLANEJAMENTO!$E$2</f>
        <v>PRIVATE LOG</v>
      </c>
      <c r="C127" s="598"/>
      <c r="D127" s="598"/>
      <c r="E127" s="598"/>
      <c r="F127" s="599"/>
      <c r="G127" s="600" t="s">
        <v>482</v>
      </c>
      <c r="H127" s="502"/>
      <c r="I127" s="502"/>
      <c r="J127" s="505"/>
      <c r="K127" s="458"/>
    </row>
    <row r="128" spans="1:11">
      <c r="A128" s="450"/>
      <c r="B128" s="601" t="str">
        <f>PLANEJAMENTO!E3</f>
        <v>SERRA - ES</v>
      </c>
      <c r="C128" s="602"/>
      <c r="D128" s="602"/>
      <c r="E128" s="602"/>
      <c r="F128" s="603"/>
      <c r="G128" s="1648" t="s">
        <v>1145</v>
      </c>
      <c r="H128" s="1649"/>
      <c r="I128" s="1649"/>
      <c r="J128" s="1650"/>
      <c r="K128" s="458"/>
    </row>
    <row r="129" spans="1:11">
      <c r="A129" s="450"/>
      <c r="B129" s="604"/>
      <c r="C129" s="605"/>
      <c r="D129" s="605"/>
      <c r="E129" s="605"/>
      <c r="F129" s="606"/>
      <c r="G129" s="607"/>
      <c r="H129" s="1651"/>
      <c r="I129" s="1652"/>
      <c r="J129" s="1653"/>
      <c r="K129" s="458"/>
    </row>
    <row r="130" spans="1:11" ht="15" thickBot="1">
      <c r="A130" s="608"/>
      <c r="B130" s="609"/>
      <c r="C130" s="609"/>
      <c r="D130" s="609"/>
      <c r="E130" s="609"/>
      <c r="F130" s="609"/>
      <c r="G130" s="609"/>
      <c r="H130" s="609"/>
      <c r="I130" s="609"/>
      <c r="J130" s="609"/>
      <c r="K130" s="610"/>
    </row>
    <row r="131" spans="1:11">
      <c r="A131" s="447"/>
      <c r="B131" s="448"/>
      <c r="C131" s="448"/>
      <c r="D131" s="448"/>
      <c r="E131" s="448"/>
      <c r="F131" s="448"/>
      <c r="G131" s="448"/>
      <c r="H131" s="448"/>
      <c r="I131" s="448"/>
      <c r="J131" s="448"/>
      <c r="K131" s="449"/>
    </row>
    <row r="132" spans="1:11">
      <c r="A132" s="450"/>
      <c r="B132" s="451" t="s">
        <v>141</v>
      </c>
      <c r="C132" s="452"/>
      <c r="D132" s="453" t="s">
        <v>1105</v>
      </c>
      <c r="E132" s="454"/>
      <c r="F132" s="455"/>
      <c r="G132" s="455"/>
      <c r="H132" s="456"/>
      <c r="I132" s="456"/>
      <c r="J132" s="457"/>
      <c r="K132" s="458"/>
    </row>
    <row r="133" spans="1:11">
      <c r="A133" s="450"/>
      <c r="B133" s="459"/>
      <c r="C133" s="459"/>
      <c r="D133" s="459"/>
      <c r="E133" s="459"/>
      <c r="F133" s="459"/>
      <c r="G133" s="459"/>
      <c r="H133" s="459"/>
      <c r="I133" s="459"/>
      <c r="J133" s="459"/>
      <c r="K133" s="458"/>
    </row>
    <row r="134" spans="1:11">
      <c r="A134" s="450"/>
      <c r="B134" s="460" t="s">
        <v>873</v>
      </c>
      <c r="C134" s="461" t="s">
        <v>1107</v>
      </c>
      <c r="D134" s="1671" t="s">
        <v>198</v>
      </c>
      <c r="E134" s="1672"/>
      <c r="F134" s="1672"/>
      <c r="G134" s="1672"/>
      <c r="H134" s="1672"/>
      <c r="I134" s="1673"/>
      <c r="J134" s="462" t="s">
        <v>1108</v>
      </c>
      <c r="K134" s="458"/>
    </row>
    <row r="135" spans="1:11" ht="21" customHeight="1">
      <c r="A135" s="450"/>
      <c r="B135" s="463" t="s">
        <v>3</v>
      </c>
      <c r="C135" s="464">
        <f ca="1">PLANEJAMENTO!$E$4</f>
        <v>46141</v>
      </c>
      <c r="D135" s="1674" t="s">
        <v>1773</v>
      </c>
      <c r="E135" s="1675"/>
      <c r="F135" s="1675"/>
      <c r="G135" s="1675"/>
      <c r="H135" s="1675"/>
      <c r="I135" s="1676"/>
      <c r="J135" s="468" t="str">
        <f>F155</f>
        <v>m</v>
      </c>
      <c r="K135" s="458"/>
    </row>
    <row r="136" spans="1:11">
      <c r="A136" s="450"/>
      <c r="B136" s="469"/>
      <c r="C136" s="469"/>
      <c r="D136" s="469"/>
      <c r="E136" s="469"/>
      <c r="F136" s="469"/>
      <c r="G136" s="469"/>
      <c r="H136" s="469"/>
      <c r="I136" s="470"/>
      <c r="J136" s="471"/>
      <c r="K136" s="458"/>
    </row>
    <row r="137" spans="1:11">
      <c r="A137" s="450"/>
      <c r="B137" s="1648" t="s">
        <v>1111</v>
      </c>
      <c r="C137" s="1650"/>
      <c r="D137" s="1679" t="s">
        <v>873</v>
      </c>
      <c r="E137" s="1681" t="s">
        <v>1112</v>
      </c>
      <c r="F137" s="472" t="s">
        <v>1113</v>
      </c>
      <c r="G137" s="473"/>
      <c r="H137" s="472" t="s">
        <v>1114</v>
      </c>
      <c r="I137" s="473"/>
      <c r="J137" s="474" t="s">
        <v>1115</v>
      </c>
      <c r="K137" s="458"/>
    </row>
    <row r="138" spans="1:11">
      <c r="A138" s="450"/>
      <c r="B138" s="1677"/>
      <c r="C138" s="1678"/>
      <c r="D138" s="1680"/>
      <c r="E138" s="1682"/>
      <c r="F138" s="475" t="s">
        <v>1116</v>
      </c>
      <c r="G138" s="475" t="s">
        <v>1117</v>
      </c>
      <c r="H138" s="475" t="s">
        <v>1116</v>
      </c>
      <c r="I138" s="476" t="s">
        <v>1117</v>
      </c>
      <c r="J138" s="477" t="s">
        <v>1118</v>
      </c>
      <c r="K138" s="458"/>
    </row>
    <row r="139" spans="1:11">
      <c r="A139" s="450"/>
      <c r="B139" s="486" t="s">
        <v>842</v>
      </c>
      <c r="C139" s="487"/>
      <c r="D139" s="488"/>
      <c r="E139" s="489">
        <v>1</v>
      </c>
      <c r="F139" s="489">
        <v>1</v>
      </c>
      <c r="G139" s="489">
        <f>1-F139</f>
        <v>0</v>
      </c>
      <c r="H139" s="490">
        <f>VLOOKUP(B139,EQUIPAMENTOS!$A:$J,10,FALSE)</f>
        <v>10</v>
      </c>
      <c r="I139" s="491">
        <f>H139</f>
        <v>10</v>
      </c>
      <c r="J139" s="492">
        <f t="shared" ref="J139" si="5">H139*F139*E139+I139*G139*E139</f>
        <v>10</v>
      </c>
      <c r="K139" s="458"/>
    </row>
    <row r="140" spans="1:11">
      <c r="A140" s="450"/>
      <c r="B140" s="486"/>
      <c r="C140" s="487"/>
      <c r="D140" s="488"/>
      <c r="E140" s="489"/>
      <c r="F140" s="489"/>
      <c r="G140" s="489"/>
      <c r="H140" s="490"/>
      <c r="I140" s="491"/>
      <c r="J140" s="492"/>
      <c r="K140" s="458"/>
    </row>
    <row r="141" spans="1:11">
      <c r="A141" s="450"/>
      <c r="B141" s="486"/>
      <c r="C141" s="487"/>
      <c r="D141" s="488"/>
      <c r="E141" s="489"/>
      <c r="F141" s="489"/>
      <c r="G141" s="489"/>
      <c r="H141" s="490"/>
      <c r="I141" s="491"/>
      <c r="J141" s="492">
        <f t="shared" ref="J141:J143" si="6">H141*F141*E141+I141*G141*E141</f>
        <v>0</v>
      </c>
      <c r="K141" s="458"/>
    </row>
    <row r="142" spans="1:11">
      <c r="A142" s="450"/>
      <c r="B142" s="486"/>
      <c r="C142" s="487"/>
      <c r="D142" s="488"/>
      <c r="E142" s="489"/>
      <c r="F142" s="489"/>
      <c r="G142" s="489"/>
      <c r="H142" s="490"/>
      <c r="I142" s="491"/>
      <c r="J142" s="492">
        <f t="shared" si="6"/>
        <v>0</v>
      </c>
      <c r="K142" s="458"/>
    </row>
    <row r="143" spans="1:11">
      <c r="A143" s="450"/>
      <c r="B143" s="493"/>
      <c r="C143" s="494"/>
      <c r="D143" s="495"/>
      <c r="E143" s="496"/>
      <c r="F143" s="496"/>
      <c r="G143" s="496"/>
      <c r="H143" s="497"/>
      <c r="I143" s="498"/>
      <c r="J143" s="492">
        <f t="shared" si="6"/>
        <v>0</v>
      </c>
      <c r="K143" s="458"/>
    </row>
    <row r="144" spans="1:11">
      <c r="A144" s="450"/>
      <c r="B144" s="499" t="s">
        <v>1119</v>
      </c>
      <c r="C144" s="469"/>
      <c r="D144" s="469"/>
      <c r="E144" s="469"/>
      <c r="F144" s="469"/>
      <c r="G144" s="469"/>
      <c r="H144" s="469"/>
      <c r="I144" s="500" t="s">
        <v>138</v>
      </c>
      <c r="J144" s="501">
        <f>SUM(J139:J143)</f>
        <v>10</v>
      </c>
      <c r="K144" s="458"/>
    </row>
    <row r="145" spans="1:11">
      <c r="A145" s="450"/>
      <c r="B145" s="502"/>
      <c r="C145" s="502"/>
      <c r="D145" s="502"/>
      <c r="E145" s="502"/>
      <c r="F145" s="502"/>
      <c r="G145" s="502"/>
      <c r="H145" s="502"/>
      <c r="I145" s="503"/>
      <c r="J145" s="504"/>
      <c r="K145" s="458"/>
    </row>
    <row r="146" spans="1:11" ht="20.399999999999999">
      <c r="A146" s="450"/>
      <c r="B146" s="1664" t="s">
        <v>1120</v>
      </c>
      <c r="C146" s="1665"/>
      <c r="D146" s="1665"/>
      <c r="E146" s="1666"/>
      <c r="F146" s="505" t="s">
        <v>873</v>
      </c>
      <c r="G146" s="506"/>
      <c r="H146" s="507" t="s">
        <v>560</v>
      </c>
      <c r="I146" s="508" t="s">
        <v>1121</v>
      </c>
      <c r="J146" s="509" t="s">
        <v>1122</v>
      </c>
      <c r="K146" s="458"/>
    </row>
    <row r="147" spans="1:11">
      <c r="A147" s="450"/>
      <c r="B147" s="510"/>
      <c r="C147" s="511"/>
      <c r="D147" s="512"/>
      <c r="E147" s="513"/>
      <c r="F147" s="514"/>
      <c r="G147" s="515"/>
      <c r="H147" s="516"/>
      <c r="I147" s="484"/>
      <c r="J147" s="485"/>
      <c r="K147" s="458"/>
    </row>
    <row r="148" spans="1:11">
      <c r="A148" s="450"/>
      <c r="B148" s="517" t="s">
        <v>1758</v>
      </c>
      <c r="C148" s="518"/>
      <c r="D148" s="459"/>
      <c r="E148" s="487"/>
      <c r="F148" s="488"/>
      <c r="G148" s="519"/>
      <c r="H148" s="520">
        <v>1</v>
      </c>
      <c r="I148" s="521">
        <f>VLOOKUP(B148,'MÃO DE OBRA'!$A:$E,5,FALSE)/220</f>
        <v>19.055000000000003</v>
      </c>
      <c r="J148" s="492">
        <f>H148*I148</f>
        <v>19.055000000000003</v>
      </c>
      <c r="K148" s="458"/>
    </row>
    <row r="149" spans="1:11">
      <c r="A149" s="450"/>
      <c r="B149" s="517" t="s">
        <v>626</v>
      </c>
      <c r="C149" s="518"/>
      <c r="D149" s="459"/>
      <c r="E149" s="487"/>
      <c r="F149" s="488"/>
      <c r="G149" s="519"/>
      <c r="H149" s="520">
        <v>3</v>
      </c>
      <c r="I149" s="521">
        <f>VLOOKUP(B149,'MÃO DE OBRA'!$A:$E,5,FALSE)/220</f>
        <v>15.730909090909092</v>
      </c>
      <c r="J149" s="492">
        <f t="shared" ref="J149:J150" si="7">H149*I149</f>
        <v>47.192727272727275</v>
      </c>
      <c r="K149" s="458"/>
    </row>
    <row r="150" spans="1:11" hidden="1">
      <c r="A150" s="450"/>
      <c r="B150" s="517" t="s">
        <v>773</v>
      </c>
      <c r="C150" s="518"/>
      <c r="D150" s="459"/>
      <c r="E150" s="487"/>
      <c r="F150" s="488"/>
      <c r="G150" s="519"/>
      <c r="H150" s="520"/>
      <c r="I150" s="521">
        <f>VLOOKUP(B150,'MÃO DE OBRA'!$A:$E,5,FALSE)/220</f>
        <v>19.663636363636364</v>
      </c>
      <c r="J150" s="492">
        <f t="shared" si="7"/>
        <v>0</v>
      </c>
      <c r="K150" s="458"/>
    </row>
    <row r="151" spans="1:11">
      <c r="A151" s="450"/>
      <c r="B151" s="517"/>
      <c r="C151" s="518"/>
      <c r="D151" s="459"/>
      <c r="E151" s="487"/>
      <c r="F151" s="488"/>
      <c r="G151" s="519"/>
      <c r="H151" s="520"/>
      <c r="I151" s="491"/>
      <c r="J151" s="492"/>
      <c r="K151" s="458"/>
    </row>
    <row r="152" spans="1:11">
      <c r="A152" s="450"/>
      <c r="B152" s="517"/>
      <c r="C152" s="518"/>
      <c r="D152" s="459"/>
      <c r="E152" s="487"/>
      <c r="F152" s="488"/>
      <c r="G152" s="519"/>
      <c r="H152" s="520"/>
      <c r="I152" s="491"/>
      <c r="J152" s="492">
        <f>H152*I152</f>
        <v>0</v>
      </c>
      <c r="K152" s="458"/>
    </row>
    <row r="153" spans="1:11">
      <c r="A153" s="450"/>
      <c r="B153" s="499" t="s">
        <v>1119</v>
      </c>
      <c r="C153" s="502"/>
      <c r="D153" s="502"/>
      <c r="E153" s="502"/>
      <c r="F153" s="502"/>
      <c r="G153" s="502"/>
      <c r="H153" s="502"/>
      <c r="I153" s="522" t="s">
        <v>138</v>
      </c>
      <c r="J153" s="501">
        <f>SUM(J147:J152)</f>
        <v>66.247727272727275</v>
      </c>
      <c r="K153" s="458"/>
    </row>
    <row r="154" spans="1:11">
      <c r="A154" s="450"/>
      <c r="B154" s="523"/>
      <c r="C154" s="523"/>
      <c r="D154" s="523"/>
      <c r="E154" s="523"/>
      <c r="F154" s="523"/>
      <c r="G154" s="523"/>
      <c r="H154" s="523"/>
      <c r="I154" s="524"/>
      <c r="J154" s="523"/>
      <c r="K154" s="458"/>
    </row>
    <row r="155" spans="1:11">
      <c r="A155" s="450"/>
      <c r="B155" s="525" t="s">
        <v>1123</v>
      </c>
      <c r="C155" s="526"/>
      <c r="D155" s="523"/>
      <c r="E155" s="527">
        <f>PRODUÇÕES!D65</f>
        <v>10.965</v>
      </c>
      <c r="F155" s="528" t="s">
        <v>169</v>
      </c>
      <c r="G155" s="506"/>
      <c r="H155" s="506"/>
      <c r="I155" s="529" t="s">
        <v>1124</v>
      </c>
      <c r="J155" s="501">
        <f>J144+J153</f>
        <v>76.247727272727275</v>
      </c>
      <c r="K155" s="458"/>
    </row>
    <row r="156" spans="1:11">
      <c r="A156" s="450"/>
      <c r="B156" s="530"/>
      <c r="C156" s="523"/>
      <c r="D156" s="523"/>
      <c r="E156" s="531"/>
      <c r="F156" s="532"/>
      <c r="G156" s="532"/>
      <c r="H156" s="532"/>
      <c r="I156" s="524"/>
      <c r="J156" s="523"/>
      <c r="K156" s="458"/>
    </row>
    <row r="157" spans="1:11" ht="20.399999999999999">
      <c r="A157" s="450"/>
      <c r="B157" s="1667" t="s">
        <v>481</v>
      </c>
      <c r="C157" s="1668"/>
      <c r="D157" s="1668"/>
      <c r="E157" s="1669"/>
      <c r="F157" s="533" t="s">
        <v>873</v>
      </c>
      <c r="G157" s="534" t="s">
        <v>493</v>
      </c>
      <c r="H157" s="507" t="s">
        <v>1115</v>
      </c>
      <c r="I157" s="535" t="s">
        <v>480</v>
      </c>
      <c r="J157" s="536" t="s">
        <v>482</v>
      </c>
      <c r="K157" s="458"/>
    </row>
    <row r="158" spans="1:11">
      <c r="A158" s="450"/>
      <c r="B158" s="537" t="str">
        <f>B139</f>
        <v>Sapo compactador</v>
      </c>
      <c r="C158" s="518"/>
      <c r="D158" s="518"/>
      <c r="E158" s="487"/>
      <c r="F158" s="540" t="str">
        <f>VLOOKUP(B158,EQUIPAMENTOS!$A:$N,12,FALSE)</f>
        <v>Gasolina</v>
      </c>
      <c r="G158" s="541" t="s">
        <v>1047</v>
      </c>
      <c r="H158" s="547">
        <f>VLOOKUP(B158,EQUIPAMENTOS!$A:$N,13,FALSE)</f>
        <v>6</v>
      </c>
      <c r="I158" s="543">
        <f>VLOOKUP(B158,EQUIPAMENTOS!$A:$N,14,FALSE)</f>
        <v>3</v>
      </c>
      <c r="J158" s="492">
        <f>H158*I158*E139*F139</f>
        <v>18</v>
      </c>
      <c r="K158" s="458"/>
    </row>
    <row r="159" spans="1:11">
      <c r="A159" s="450"/>
      <c r="B159" s="537"/>
      <c r="C159" s="518"/>
      <c r="D159" s="518"/>
      <c r="E159" s="487"/>
      <c r="F159" s="540"/>
      <c r="G159" s="541"/>
      <c r="H159" s="547"/>
      <c r="I159" s="543"/>
      <c r="J159" s="492"/>
      <c r="K159" s="458"/>
    </row>
    <row r="160" spans="1:11">
      <c r="A160" s="450"/>
      <c r="B160" s="517"/>
      <c r="C160" s="518"/>
      <c r="D160" s="518"/>
      <c r="E160" s="487"/>
      <c r="F160" s="488"/>
      <c r="G160" s="546"/>
      <c r="H160" s="547"/>
      <c r="I160" s="543"/>
      <c r="J160" s="492">
        <f>H160*I160*E141*F141</f>
        <v>0</v>
      </c>
      <c r="K160" s="458"/>
    </row>
    <row r="161" spans="1:11">
      <c r="A161" s="450"/>
      <c r="B161" s="517"/>
      <c r="C161" s="526"/>
      <c r="D161" s="526"/>
      <c r="E161" s="494"/>
      <c r="F161" s="488"/>
      <c r="G161" s="468"/>
      <c r="H161" s="547"/>
      <c r="I161" s="548"/>
      <c r="J161" s="492">
        <f>H161*I161*E142*F142</f>
        <v>0</v>
      </c>
      <c r="K161" s="458"/>
    </row>
    <row r="162" spans="1:11">
      <c r="A162" s="450"/>
      <c r="B162" s="550" t="s">
        <v>1119</v>
      </c>
      <c r="C162" s="526"/>
      <c r="D162" s="526"/>
      <c r="E162" s="526"/>
      <c r="F162" s="523"/>
      <c r="G162" s="526"/>
      <c r="H162" s="551"/>
      <c r="I162" s="552" t="s">
        <v>138</v>
      </c>
      <c r="J162" s="501">
        <f>SUM(J158:J161)</f>
        <v>18</v>
      </c>
      <c r="K162" s="458"/>
    </row>
    <row r="163" spans="1:11">
      <c r="A163" s="450"/>
      <c r="B163" s="553"/>
      <c r="C163" s="526"/>
      <c r="D163" s="526"/>
      <c r="E163" s="554"/>
      <c r="F163" s="555"/>
      <c r="G163" s="506"/>
      <c r="H163" s="506"/>
      <c r="I163" s="529"/>
      <c r="J163" s="554"/>
      <c r="K163" s="458"/>
    </row>
    <row r="164" spans="1:11" ht="20.399999999999999">
      <c r="A164" s="450"/>
      <c r="B164" s="1667" t="s">
        <v>1125</v>
      </c>
      <c r="C164" s="1668"/>
      <c r="D164" s="1668"/>
      <c r="E164" s="1668"/>
      <c r="F164" s="1669"/>
      <c r="G164" s="556" t="s">
        <v>494</v>
      </c>
      <c r="H164" s="506" t="s">
        <v>1126</v>
      </c>
      <c r="I164" s="557" t="s">
        <v>1115</v>
      </c>
      <c r="J164" s="509" t="s">
        <v>482</v>
      </c>
      <c r="K164" s="458"/>
    </row>
    <row r="165" spans="1:11">
      <c r="A165" s="450"/>
      <c r="B165" s="558"/>
      <c r="C165" s="559"/>
      <c r="D165" s="560"/>
      <c r="E165" s="560"/>
      <c r="F165" s="561"/>
      <c r="G165" s="489"/>
      <c r="H165" s="489"/>
      <c r="I165" s="562"/>
      <c r="J165" s="492"/>
      <c r="K165" s="458"/>
    </row>
    <row r="166" spans="1:11">
      <c r="A166" s="450"/>
      <c r="B166" s="563"/>
      <c r="C166" s="564"/>
      <c r="D166" s="565"/>
      <c r="E166" s="565"/>
      <c r="F166" s="566"/>
      <c r="G166" s="489"/>
      <c r="H166" s="489"/>
      <c r="I166" s="562"/>
      <c r="J166" s="492"/>
      <c r="K166" s="458"/>
    </row>
    <row r="167" spans="1:11">
      <c r="A167" s="450"/>
      <c r="B167" s="1670" t="s">
        <v>138</v>
      </c>
      <c r="C167" s="1670"/>
      <c r="D167" s="1670"/>
      <c r="E167" s="1670"/>
      <c r="F167" s="1670"/>
      <c r="G167" s="1670"/>
      <c r="H167" s="1670"/>
      <c r="I167" s="1670"/>
      <c r="J167" s="501">
        <f>SUM(J165:J166)</f>
        <v>0</v>
      </c>
      <c r="K167" s="458"/>
    </row>
    <row r="168" spans="1:11">
      <c r="A168" s="450"/>
      <c r="B168" s="567"/>
      <c r="C168" s="511"/>
      <c r="D168" s="511"/>
      <c r="E168" s="568"/>
      <c r="F168" s="569"/>
      <c r="G168" s="570"/>
      <c r="H168" s="570"/>
      <c r="I168" s="571"/>
      <c r="J168" s="572"/>
      <c r="K168" s="458"/>
    </row>
    <row r="169" spans="1:11">
      <c r="A169" s="450"/>
      <c r="B169" s="573" t="s">
        <v>1127</v>
      </c>
      <c r="C169" s="573"/>
      <c r="D169" s="550"/>
      <c r="E169" s="523"/>
      <c r="F169" s="523"/>
      <c r="G169" s="523"/>
      <c r="H169" s="574"/>
      <c r="I169" s="575"/>
      <c r="J169" s="639">
        <f>(J155+J162+J167)/E155</f>
        <v>8.5953239646810093</v>
      </c>
      <c r="K169" s="458"/>
    </row>
    <row r="170" spans="1:11">
      <c r="A170" s="450"/>
      <c r="B170" s="553"/>
      <c r="C170" s="526"/>
      <c r="D170" s="526"/>
      <c r="E170" s="554"/>
      <c r="F170" s="555"/>
      <c r="G170" s="506"/>
      <c r="H170" s="506"/>
      <c r="I170" s="529"/>
      <c r="J170" s="576"/>
      <c r="K170" s="458"/>
    </row>
    <row r="171" spans="1:11" ht="20.399999999999999">
      <c r="A171" s="450"/>
      <c r="B171" s="1667" t="s">
        <v>1128</v>
      </c>
      <c r="C171" s="1668"/>
      <c r="D171" s="1668"/>
      <c r="E171" s="1668"/>
      <c r="F171" s="1669"/>
      <c r="G171" s="556" t="s">
        <v>494</v>
      </c>
      <c r="H171" s="506" t="s">
        <v>1126</v>
      </c>
      <c r="I171" s="557" t="s">
        <v>1115</v>
      </c>
      <c r="J171" s="509" t="s">
        <v>482</v>
      </c>
      <c r="K171" s="458"/>
    </row>
    <row r="172" spans="1:11">
      <c r="A172" s="450"/>
      <c r="B172" s="558" t="s">
        <v>1774</v>
      </c>
      <c r="C172" s="559"/>
      <c r="D172" s="560"/>
      <c r="E172" s="560"/>
      <c r="F172" s="561"/>
      <c r="G172" s="489">
        <v>1.05</v>
      </c>
      <c r="H172" s="489" t="s">
        <v>169</v>
      </c>
      <c r="I172" s="562"/>
      <c r="J172" s="492">
        <f>G172*I172</f>
        <v>0</v>
      </c>
      <c r="K172" s="458"/>
    </row>
    <row r="173" spans="1:11">
      <c r="A173" s="450"/>
      <c r="B173" s="563" t="s">
        <v>1759</v>
      </c>
      <c r="C173" s="564"/>
      <c r="D173" s="565"/>
      <c r="E173" s="565"/>
      <c r="F173" s="566"/>
      <c r="G173" s="489">
        <v>0.05</v>
      </c>
      <c r="H173" s="489" t="s">
        <v>1134</v>
      </c>
      <c r="I173" s="562"/>
      <c r="J173" s="492">
        <f>G173*I173</f>
        <v>0</v>
      </c>
      <c r="K173" s="458"/>
    </row>
    <row r="174" spans="1:11">
      <c r="A174" s="450"/>
      <c r="B174" s="563"/>
      <c r="C174" s="564"/>
      <c r="D174" s="565"/>
      <c r="E174" s="565"/>
      <c r="F174" s="566"/>
      <c r="G174" s="489"/>
      <c r="H174" s="489"/>
      <c r="I174" s="562"/>
      <c r="J174" s="492">
        <f>G174*I174</f>
        <v>0</v>
      </c>
      <c r="K174" s="458"/>
    </row>
    <row r="175" spans="1:11">
      <c r="A175" s="450"/>
      <c r="B175" s="577"/>
      <c r="C175" s="578"/>
      <c r="D175" s="579"/>
      <c r="E175" s="579"/>
      <c r="F175" s="580"/>
      <c r="G175" s="489"/>
      <c r="H175" s="489"/>
      <c r="I175" s="562"/>
      <c r="J175" s="492">
        <f>G175*I175</f>
        <v>0</v>
      </c>
      <c r="K175" s="458"/>
    </row>
    <row r="176" spans="1:11">
      <c r="A176" s="450"/>
      <c r="B176" s="581"/>
      <c r="C176" s="523"/>
      <c r="D176" s="523"/>
      <c r="E176" s="582"/>
      <c r="F176" s="583"/>
      <c r="G176" s="532"/>
      <c r="H176" s="532"/>
      <c r="I176" s="524" t="s">
        <v>138</v>
      </c>
      <c r="J176" s="501">
        <f>SUM(J172:J175)</f>
        <v>0</v>
      </c>
      <c r="K176" s="458"/>
    </row>
    <row r="177" spans="1:11">
      <c r="A177" s="450"/>
      <c r="B177" s="584"/>
      <c r="C177" s="523"/>
      <c r="D177" s="523"/>
      <c r="E177" s="582"/>
      <c r="F177" s="583"/>
      <c r="G177" s="532"/>
      <c r="H177" s="532"/>
      <c r="I177" s="524"/>
      <c r="J177" s="582"/>
      <c r="K177" s="458"/>
    </row>
    <row r="178" spans="1:11" ht="20.399999999999999">
      <c r="A178" s="450"/>
      <c r="B178" s="1667" t="s">
        <v>1141</v>
      </c>
      <c r="C178" s="1668"/>
      <c r="D178" s="1668"/>
      <c r="E178" s="1668"/>
      <c r="F178" s="1669"/>
      <c r="G178" s="587" t="s">
        <v>494</v>
      </c>
      <c r="H178" s="506" t="s">
        <v>1115</v>
      </c>
      <c r="I178" s="557"/>
      <c r="J178" s="509" t="s">
        <v>482</v>
      </c>
      <c r="K178" s="458"/>
    </row>
    <row r="179" spans="1:11">
      <c r="A179" s="450"/>
      <c r="B179" s="1654" t="s">
        <v>1721</v>
      </c>
      <c r="C179" s="1655"/>
      <c r="D179" s="1655"/>
      <c r="E179" s="1655"/>
      <c r="F179" s="1656"/>
      <c r="G179" s="489">
        <f>(1*0.6*1.5)</f>
        <v>0.89999999999999991</v>
      </c>
      <c r="H179" s="1657">
        <f>'ESCAVAÇÃO SAA-SES'!J65</f>
        <v>7.5692746969696971</v>
      </c>
      <c r="I179" s="1658"/>
      <c r="J179" s="492">
        <f>G179*H179</f>
        <v>6.8123472272727268</v>
      </c>
      <c r="K179" s="458"/>
    </row>
    <row r="180" spans="1:11">
      <c r="A180" s="450"/>
      <c r="B180" s="1659" t="s">
        <v>1760</v>
      </c>
      <c r="C180" s="1660"/>
      <c r="D180" s="1660"/>
      <c r="E180" s="1660" t="s">
        <v>1119</v>
      </c>
      <c r="F180" s="1661"/>
      <c r="G180" s="496">
        <f>((PI()*0.21*0.21)/4)*0.21*1.3</f>
        <v>9.4556441085908976E-3</v>
      </c>
      <c r="H180" s="1662">
        <f>'BOTA FORA SAA-SES'!J65</f>
        <v>5.1687159090909089</v>
      </c>
      <c r="I180" s="1663"/>
      <c r="J180" s="492">
        <f>G180*H180</f>
        <v>4.8873538134775497E-2</v>
      </c>
      <c r="K180" s="458"/>
    </row>
    <row r="181" spans="1:11">
      <c r="A181" s="450"/>
      <c r="B181" s="581"/>
      <c r="C181" s="523"/>
      <c r="D181" s="523"/>
      <c r="E181" s="582"/>
      <c r="F181" s="583"/>
      <c r="G181" s="532"/>
      <c r="H181" s="532"/>
      <c r="I181" s="524" t="s">
        <v>138</v>
      </c>
      <c r="J181" s="501">
        <f>SUM(J179:J180)</f>
        <v>6.8612207654075021</v>
      </c>
      <c r="K181" s="458"/>
    </row>
    <row r="182" spans="1:11">
      <c r="A182" s="450"/>
      <c r="B182" s="523"/>
      <c r="C182" s="523"/>
      <c r="D182" s="523"/>
      <c r="E182" s="523"/>
      <c r="F182" s="523"/>
      <c r="G182" s="523"/>
      <c r="H182" s="523"/>
      <c r="I182" s="524"/>
      <c r="J182" s="523"/>
      <c r="K182" s="458"/>
    </row>
    <row r="183" spans="1:11">
      <c r="A183" s="450"/>
      <c r="B183" s="1645" t="s">
        <v>1142</v>
      </c>
      <c r="C183" s="1646"/>
      <c r="D183" s="1646"/>
      <c r="E183" s="1646"/>
      <c r="F183" s="1646"/>
      <c r="G183" s="1646"/>
      <c r="H183" s="1646"/>
      <c r="I183" s="1647"/>
      <c r="J183" s="573">
        <f>J181+J176+J169</f>
        <v>15.456544730088511</v>
      </c>
      <c r="K183" s="458"/>
    </row>
    <row r="184" spans="1:11">
      <c r="A184" s="450"/>
      <c r="B184" s="523"/>
      <c r="C184" s="523"/>
      <c r="D184" s="523"/>
      <c r="E184" s="523"/>
      <c r="F184" s="523"/>
      <c r="G184" s="523"/>
      <c r="H184" s="523"/>
      <c r="I184" s="524"/>
      <c r="J184" s="523"/>
      <c r="K184" s="458"/>
    </row>
    <row r="185" spans="1:11">
      <c r="A185" s="450"/>
      <c r="B185" s="1645" t="s">
        <v>1143</v>
      </c>
      <c r="C185" s="1646"/>
      <c r="D185" s="1646"/>
      <c r="E185" s="1646"/>
      <c r="F185" s="1646"/>
      <c r="G185" s="1646"/>
      <c r="H185" s="1646"/>
      <c r="I185" s="1647"/>
      <c r="J185" s="501">
        <f>J183*0</f>
        <v>0</v>
      </c>
      <c r="K185" s="458"/>
    </row>
    <row r="186" spans="1:11">
      <c r="A186" s="450"/>
      <c r="B186" s="523"/>
      <c r="C186" s="523"/>
      <c r="D186" s="523"/>
      <c r="E186" s="523"/>
      <c r="F186" s="523"/>
      <c r="G186" s="523"/>
      <c r="H186" s="523"/>
      <c r="I186" s="524"/>
      <c r="J186" s="523"/>
      <c r="K186" s="458"/>
    </row>
    <row r="187" spans="1:11">
      <c r="A187" s="450"/>
      <c r="B187" s="1645" t="s">
        <v>1144</v>
      </c>
      <c r="C187" s="1646"/>
      <c r="D187" s="1646"/>
      <c r="E187" s="1646"/>
      <c r="F187" s="1646"/>
      <c r="G187" s="1646"/>
      <c r="H187" s="1646"/>
      <c r="I187" s="1647"/>
      <c r="J187" s="573">
        <f>J183+J185</f>
        <v>15.456544730088511</v>
      </c>
      <c r="K187" s="458"/>
    </row>
    <row r="188" spans="1:11">
      <c r="A188" s="450"/>
      <c r="B188" s="511"/>
      <c r="C188" s="511"/>
      <c r="D188" s="511"/>
      <c r="E188" s="511"/>
      <c r="F188" s="511"/>
      <c r="G188" s="511"/>
      <c r="H188" s="511"/>
      <c r="I188" s="571"/>
      <c r="J188" s="511"/>
      <c r="K188" s="458"/>
    </row>
    <row r="189" spans="1:11">
      <c r="A189" s="450"/>
      <c r="B189" s="589"/>
      <c r="C189" s="559"/>
      <c r="D189" s="559"/>
      <c r="E189" s="559"/>
      <c r="F189" s="559"/>
      <c r="G189" s="559"/>
      <c r="H189" s="559"/>
      <c r="I189" s="559"/>
      <c r="J189" s="590"/>
      <c r="K189" s="458"/>
    </row>
    <row r="190" spans="1:11">
      <c r="A190" s="450"/>
      <c r="B190" s="591"/>
      <c r="C190" s="592"/>
      <c r="D190" s="593"/>
      <c r="E190" s="593"/>
      <c r="F190" s="594" t="s">
        <v>1119</v>
      </c>
      <c r="G190" s="595" t="s">
        <v>1119</v>
      </c>
      <c r="H190" s="592"/>
      <c r="I190" s="592"/>
      <c r="J190" s="596"/>
      <c r="K190" s="458"/>
    </row>
    <row r="191" spans="1:11">
      <c r="A191" s="450"/>
      <c r="B191" s="459"/>
      <c r="C191" s="459"/>
      <c r="D191" s="459"/>
      <c r="E191" s="459"/>
      <c r="F191" s="459"/>
      <c r="G191" s="459"/>
      <c r="H191" s="459"/>
      <c r="I191" s="459"/>
      <c r="J191" s="459"/>
      <c r="K191" s="458"/>
    </row>
    <row r="192" spans="1:11">
      <c r="A192" s="450"/>
      <c r="B192" s="597" t="str">
        <f>PLANEJAMENTO!$E$2</f>
        <v>PRIVATE LOG</v>
      </c>
      <c r="C192" s="598"/>
      <c r="D192" s="598"/>
      <c r="E192" s="598"/>
      <c r="F192" s="599"/>
      <c r="G192" s="600" t="s">
        <v>482</v>
      </c>
      <c r="H192" s="502"/>
      <c r="I192" s="502"/>
      <c r="J192" s="505"/>
      <c r="K192" s="458"/>
    </row>
    <row r="193" spans="1:11">
      <c r="A193" s="450"/>
      <c r="B193" s="601" t="str">
        <f>PLANEJAMENTO!$E$3</f>
        <v>SERRA - ES</v>
      </c>
      <c r="C193" s="602"/>
      <c r="D193" s="602"/>
      <c r="E193" s="602"/>
      <c r="F193" s="603"/>
      <c r="G193" s="1648" t="s">
        <v>1145</v>
      </c>
      <c r="H193" s="1649"/>
      <c r="I193" s="1649"/>
      <c r="J193" s="1650"/>
      <c r="K193" s="458"/>
    </row>
    <row r="194" spans="1:11">
      <c r="A194" s="450"/>
      <c r="B194" s="604"/>
      <c r="C194" s="605"/>
      <c r="D194" s="605"/>
      <c r="E194" s="605"/>
      <c r="F194" s="606"/>
      <c r="G194" s="607"/>
      <c r="H194" s="1651"/>
      <c r="I194" s="1652"/>
      <c r="J194" s="1653"/>
      <c r="K194" s="458"/>
    </row>
    <row r="195" spans="1:11" ht="15" thickBot="1">
      <c r="A195" s="608"/>
      <c r="B195" s="609"/>
      <c r="C195" s="609"/>
      <c r="D195" s="609"/>
      <c r="E195" s="609"/>
      <c r="F195" s="609"/>
      <c r="G195" s="609"/>
      <c r="H195" s="609"/>
      <c r="I195" s="609"/>
      <c r="J195" s="609"/>
      <c r="K195" s="610"/>
    </row>
    <row r="196" spans="1:11">
      <c r="A196" s="447"/>
      <c r="B196" s="448"/>
      <c r="C196" s="448"/>
      <c r="D196" s="448"/>
      <c r="E196" s="448"/>
      <c r="F196" s="448"/>
      <c r="G196" s="448"/>
      <c r="H196" s="448"/>
      <c r="I196" s="448"/>
      <c r="J196" s="448"/>
      <c r="K196" s="449"/>
    </row>
    <row r="197" spans="1:11">
      <c r="A197" s="450"/>
      <c r="B197" s="451" t="s">
        <v>141</v>
      </c>
      <c r="C197" s="452"/>
      <c r="D197" s="453" t="s">
        <v>1105</v>
      </c>
      <c r="E197" s="454"/>
      <c r="F197" s="455"/>
      <c r="G197" s="455"/>
      <c r="H197" s="456"/>
      <c r="I197" s="456"/>
      <c r="J197" s="457"/>
      <c r="K197" s="458"/>
    </row>
    <row r="198" spans="1:11">
      <c r="A198" s="450"/>
      <c r="B198" s="459"/>
      <c r="C198" s="459"/>
      <c r="D198" s="459"/>
      <c r="E198" s="459"/>
      <c r="F198" s="459"/>
      <c r="G198" s="459"/>
      <c r="H198" s="459"/>
      <c r="I198" s="459"/>
      <c r="J198" s="459"/>
      <c r="K198" s="458"/>
    </row>
    <row r="199" spans="1:11">
      <c r="A199" s="450"/>
      <c r="B199" s="460" t="s">
        <v>873</v>
      </c>
      <c r="C199" s="461" t="s">
        <v>1107</v>
      </c>
      <c r="D199" s="1671" t="s">
        <v>198</v>
      </c>
      <c r="E199" s="1672"/>
      <c r="F199" s="1672"/>
      <c r="G199" s="1672"/>
      <c r="H199" s="1672"/>
      <c r="I199" s="1673"/>
      <c r="J199" s="462" t="s">
        <v>1108</v>
      </c>
      <c r="K199" s="458"/>
    </row>
    <row r="200" spans="1:11" ht="21.75" customHeight="1">
      <c r="A200" s="450"/>
      <c r="B200" s="463" t="s">
        <v>3</v>
      </c>
      <c r="C200" s="464">
        <f ca="1">PLANEJAMENTO!$E$4</f>
        <v>46141</v>
      </c>
      <c r="D200" s="1674" t="s">
        <v>1775</v>
      </c>
      <c r="E200" s="1675"/>
      <c r="F200" s="1675"/>
      <c r="G200" s="1675"/>
      <c r="H200" s="1675"/>
      <c r="I200" s="1676"/>
      <c r="J200" s="468" t="str">
        <f>F220</f>
        <v>m</v>
      </c>
      <c r="K200" s="458"/>
    </row>
    <row r="201" spans="1:11">
      <c r="A201" s="450"/>
      <c r="B201" s="469"/>
      <c r="C201" s="469"/>
      <c r="D201" s="469"/>
      <c r="E201" s="469"/>
      <c r="F201" s="469"/>
      <c r="G201" s="469"/>
      <c r="H201" s="469"/>
      <c r="I201" s="470"/>
      <c r="J201" s="471"/>
      <c r="K201" s="458"/>
    </row>
    <row r="202" spans="1:11">
      <c r="A202" s="450"/>
      <c r="B202" s="1648" t="s">
        <v>1111</v>
      </c>
      <c r="C202" s="1650"/>
      <c r="D202" s="1679" t="s">
        <v>873</v>
      </c>
      <c r="E202" s="1681" t="s">
        <v>1112</v>
      </c>
      <c r="F202" s="472" t="s">
        <v>1113</v>
      </c>
      <c r="G202" s="473"/>
      <c r="H202" s="472" t="s">
        <v>1114</v>
      </c>
      <c r="I202" s="473"/>
      <c r="J202" s="474" t="s">
        <v>1115</v>
      </c>
      <c r="K202" s="458"/>
    </row>
    <row r="203" spans="1:11">
      <c r="A203" s="450"/>
      <c r="B203" s="1677"/>
      <c r="C203" s="1678"/>
      <c r="D203" s="1680"/>
      <c r="E203" s="1682"/>
      <c r="F203" s="475" t="s">
        <v>1116</v>
      </c>
      <c r="G203" s="475" t="s">
        <v>1117</v>
      </c>
      <c r="H203" s="475" t="s">
        <v>1116</v>
      </c>
      <c r="I203" s="476" t="s">
        <v>1117</v>
      </c>
      <c r="J203" s="477" t="s">
        <v>1118</v>
      </c>
      <c r="K203" s="458"/>
    </row>
    <row r="204" spans="1:11">
      <c r="A204" s="450"/>
      <c r="B204" s="486" t="s">
        <v>842</v>
      </c>
      <c r="C204" s="487"/>
      <c r="D204" s="488"/>
      <c r="E204" s="489">
        <v>1</v>
      </c>
      <c r="F204" s="489">
        <v>1</v>
      </c>
      <c r="G204" s="489">
        <f>1-F204</f>
        <v>0</v>
      </c>
      <c r="H204" s="490">
        <f>VLOOKUP(B204,EQUIPAMENTOS!$A:$J,10,FALSE)</f>
        <v>10</v>
      </c>
      <c r="I204" s="491">
        <f>H204</f>
        <v>10</v>
      </c>
      <c r="J204" s="492">
        <f t="shared" ref="J204" si="8">H204*F204*E204+I204*G204*E204</f>
        <v>10</v>
      </c>
      <c r="K204" s="458"/>
    </row>
    <row r="205" spans="1:11">
      <c r="A205" s="450"/>
      <c r="B205" s="486"/>
      <c r="C205" s="487"/>
      <c r="D205" s="488"/>
      <c r="E205" s="489"/>
      <c r="F205" s="489"/>
      <c r="G205" s="489"/>
      <c r="H205" s="490"/>
      <c r="I205" s="491"/>
      <c r="J205" s="492"/>
      <c r="K205" s="458"/>
    </row>
    <row r="206" spans="1:11">
      <c r="A206" s="450"/>
      <c r="B206" s="486"/>
      <c r="C206" s="487"/>
      <c r="D206" s="488"/>
      <c r="E206" s="489"/>
      <c r="F206" s="489"/>
      <c r="G206" s="489"/>
      <c r="H206" s="490"/>
      <c r="I206" s="491"/>
      <c r="J206" s="492">
        <f t="shared" ref="J206:J208" si="9">H206*F206*E206+I206*G206*E206</f>
        <v>0</v>
      </c>
      <c r="K206" s="458"/>
    </row>
    <row r="207" spans="1:11">
      <c r="A207" s="450"/>
      <c r="B207" s="486"/>
      <c r="C207" s="487"/>
      <c r="D207" s="488"/>
      <c r="E207" s="489"/>
      <c r="F207" s="489"/>
      <c r="G207" s="489"/>
      <c r="H207" s="490"/>
      <c r="I207" s="491"/>
      <c r="J207" s="492">
        <f t="shared" si="9"/>
        <v>0</v>
      </c>
      <c r="K207" s="458"/>
    </row>
    <row r="208" spans="1:11">
      <c r="A208" s="450"/>
      <c r="B208" s="493"/>
      <c r="C208" s="494"/>
      <c r="D208" s="495"/>
      <c r="E208" s="496"/>
      <c r="F208" s="496"/>
      <c r="G208" s="496"/>
      <c r="H208" s="497"/>
      <c r="I208" s="498"/>
      <c r="J208" s="492">
        <f t="shared" si="9"/>
        <v>0</v>
      </c>
      <c r="K208" s="458"/>
    </row>
    <row r="209" spans="1:11">
      <c r="A209" s="450"/>
      <c r="B209" s="499" t="s">
        <v>1119</v>
      </c>
      <c r="C209" s="469"/>
      <c r="D209" s="469"/>
      <c r="E209" s="469"/>
      <c r="F209" s="469"/>
      <c r="G209" s="469"/>
      <c r="H209" s="469"/>
      <c r="I209" s="500" t="s">
        <v>138</v>
      </c>
      <c r="J209" s="501">
        <f>SUM(J204:J208)</f>
        <v>10</v>
      </c>
      <c r="K209" s="458"/>
    </row>
    <row r="210" spans="1:11">
      <c r="A210" s="450"/>
      <c r="B210" s="502"/>
      <c r="C210" s="502"/>
      <c r="D210" s="502"/>
      <c r="E210" s="502"/>
      <c r="F210" s="502"/>
      <c r="G210" s="502"/>
      <c r="H210" s="502"/>
      <c r="I210" s="503"/>
      <c r="J210" s="504"/>
      <c r="K210" s="458"/>
    </row>
    <row r="211" spans="1:11" ht="20.399999999999999">
      <c r="A211" s="450"/>
      <c r="B211" s="1664" t="s">
        <v>1120</v>
      </c>
      <c r="C211" s="1665"/>
      <c r="D211" s="1665"/>
      <c r="E211" s="1666"/>
      <c r="F211" s="505" t="s">
        <v>873</v>
      </c>
      <c r="G211" s="506"/>
      <c r="H211" s="507" t="s">
        <v>560</v>
      </c>
      <c r="I211" s="508" t="s">
        <v>1121</v>
      </c>
      <c r="J211" s="509" t="s">
        <v>1122</v>
      </c>
      <c r="K211" s="458"/>
    </row>
    <row r="212" spans="1:11">
      <c r="A212" s="450"/>
      <c r="B212" s="510"/>
      <c r="C212" s="511"/>
      <c r="D212" s="512"/>
      <c r="E212" s="513"/>
      <c r="F212" s="514"/>
      <c r="G212" s="515"/>
      <c r="H212" s="516"/>
      <c r="I212" s="484"/>
      <c r="J212" s="485"/>
      <c r="K212" s="458"/>
    </row>
    <row r="213" spans="1:11">
      <c r="A213" s="450"/>
      <c r="B213" s="517" t="s">
        <v>1758</v>
      </c>
      <c r="C213" s="518"/>
      <c r="D213" s="459"/>
      <c r="E213" s="487"/>
      <c r="F213" s="488"/>
      <c r="G213" s="519"/>
      <c r="H213" s="520">
        <v>1</v>
      </c>
      <c r="I213" s="521">
        <f>VLOOKUP(B213,'MÃO DE OBRA'!$A:$E,5,FALSE)/220</f>
        <v>19.055000000000003</v>
      </c>
      <c r="J213" s="492">
        <f>H213*I213</f>
        <v>19.055000000000003</v>
      </c>
      <c r="K213" s="458"/>
    </row>
    <row r="214" spans="1:11">
      <c r="A214" s="450"/>
      <c r="B214" s="517" t="s">
        <v>626</v>
      </c>
      <c r="C214" s="518"/>
      <c r="D214" s="459"/>
      <c r="E214" s="487"/>
      <c r="F214" s="488"/>
      <c r="G214" s="519"/>
      <c r="H214" s="520">
        <v>3</v>
      </c>
      <c r="I214" s="521">
        <f>VLOOKUP(B214,'MÃO DE OBRA'!$A:$E,5,FALSE)/220</f>
        <v>15.730909090909092</v>
      </c>
      <c r="J214" s="492">
        <f t="shared" ref="J214:J215" si="10">H214*I214</f>
        <v>47.192727272727275</v>
      </c>
      <c r="K214" s="458"/>
    </row>
    <row r="215" spans="1:11">
      <c r="A215" s="450"/>
      <c r="B215" s="517" t="s">
        <v>773</v>
      </c>
      <c r="C215" s="518"/>
      <c r="D215" s="459"/>
      <c r="E215" s="487"/>
      <c r="F215" s="488"/>
      <c r="G215" s="519"/>
      <c r="H215" s="520"/>
      <c r="I215" s="521">
        <f>VLOOKUP(B215,'MÃO DE OBRA'!$A:$E,5,FALSE)/220</f>
        <v>19.663636363636364</v>
      </c>
      <c r="J215" s="492">
        <f t="shared" si="10"/>
        <v>0</v>
      </c>
      <c r="K215" s="458"/>
    </row>
    <row r="216" spans="1:11">
      <c r="A216" s="450"/>
      <c r="B216" s="517"/>
      <c r="C216" s="518"/>
      <c r="D216" s="459"/>
      <c r="E216" s="487"/>
      <c r="F216" s="488"/>
      <c r="G216" s="519"/>
      <c r="H216" s="520"/>
      <c r="I216" s="491"/>
      <c r="J216" s="492"/>
      <c r="K216" s="458"/>
    </row>
    <row r="217" spans="1:11">
      <c r="A217" s="450"/>
      <c r="B217" s="517"/>
      <c r="C217" s="518"/>
      <c r="D217" s="459"/>
      <c r="E217" s="487"/>
      <c r="F217" s="488"/>
      <c r="G217" s="519"/>
      <c r="H217" s="520"/>
      <c r="I217" s="491"/>
      <c r="J217" s="492">
        <f>H217*I217</f>
        <v>0</v>
      </c>
      <c r="K217" s="458"/>
    </row>
    <row r="218" spans="1:11">
      <c r="A218" s="450"/>
      <c r="B218" s="499" t="s">
        <v>1119</v>
      </c>
      <c r="C218" s="502"/>
      <c r="D218" s="502"/>
      <c r="E218" s="502"/>
      <c r="F218" s="502"/>
      <c r="G218" s="502"/>
      <c r="H218" s="502"/>
      <c r="I218" s="522" t="s">
        <v>138</v>
      </c>
      <c r="J218" s="501">
        <f>SUM(J212:J217)</f>
        <v>66.247727272727275</v>
      </c>
      <c r="K218" s="458"/>
    </row>
    <row r="219" spans="1:11">
      <c r="A219" s="450"/>
      <c r="B219" s="523"/>
      <c r="C219" s="523"/>
      <c r="D219" s="523"/>
      <c r="E219" s="523"/>
      <c r="F219" s="523"/>
      <c r="G219" s="523"/>
      <c r="H219" s="523"/>
      <c r="I219" s="524"/>
      <c r="J219" s="523"/>
      <c r="K219" s="458"/>
    </row>
    <row r="220" spans="1:11">
      <c r="A220" s="450"/>
      <c r="B220" s="525" t="s">
        <v>1123</v>
      </c>
      <c r="C220" s="526"/>
      <c r="D220" s="523"/>
      <c r="E220" s="527">
        <f>PRODUÇÕES!D67</f>
        <v>10.42</v>
      </c>
      <c r="F220" s="528" t="s">
        <v>169</v>
      </c>
      <c r="G220" s="506"/>
      <c r="H220" s="506"/>
      <c r="I220" s="529" t="s">
        <v>1124</v>
      </c>
      <c r="J220" s="501">
        <f>J209+J218</f>
        <v>76.247727272727275</v>
      </c>
      <c r="K220" s="458"/>
    </row>
    <row r="221" spans="1:11">
      <c r="A221" s="450"/>
      <c r="B221" s="530"/>
      <c r="C221" s="523"/>
      <c r="D221" s="523"/>
      <c r="E221" s="531"/>
      <c r="F221" s="532"/>
      <c r="G221" s="532"/>
      <c r="H221" s="532"/>
      <c r="I221" s="524"/>
      <c r="J221" s="523"/>
      <c r="K221" s="458"/>
    </row>
    <row r="222" spans="1:11" ht="20.399999999999999">
      <c r="A222" s="450"/>
      <c r="B222" s="1667" t="s">
        <v>481</v>
      </c>
      <c r="C222" s="1668"/>
      <c r="D222" s="1668"/>
      <c r="E222" s="1669"/>
      <c r="F222" s="533" t="s">
        <v>873</v>
      </c>
      <c r="G222" s="534" t="s">
        <v>493</v>
      </c>
      <c r="H222" s="507" t="s">
        <v>1115</v>
      </c>
      <c r="I222" s="535" t="s">
        <v>480</v>
      </c>
      <c r="J222" s="536" t="s">
        <v>482</v>
      </c>
      <c r="K222" s="458"/>
    </row>
    <row r="223" spans="1:11">
      <c r="A223" s="450"/>
      <c r="B223" s="537" t="str">
        <f>B204</f>
        <v>Sapo compactador</v>
      </c>
      <c r="C223" s="518"/>
      <c r="D223" s="518"/>
      <c r="E223" s="487"/>
      <c r="F223" s="540" t="str">
        <f>VLOOKUP(B223,EQUIPAMENTOS!$A:$N,12,FALSE)</f>
        <v>Gasolina</v>
      </c>
      <c r="G223" s="541" t="s">
        <v>1047</v>
      </c>
      <c r="H223" s="547">
        <f>VLOOKUP(B223,EQUIPAMENTOS!$A:$N,13,FALSE)</f>
        <v>6</v>
      </c>
      <c r="I223" s="543">
        <f>VLOOKUP(B223,EQUIPAMENTOS!$A:$N,14,FALSE)</f>
        <v>3</v>
      </c>
      <c r="J223" s="492">
        <f>H223*I223*E204*F204</f>
        <v>18</v>
      </c>
      <c r="K223" s="458"/>
    </row>
    <row r="224" spans="1:11">
      <c r="A224" s="450"/>
      <c r="B224" s="537"/>
      <c r="C224" s="518"/>
      <c r="D224" s="518"/>
      <c r="E224" s="487"/>
      <c r="F224" s="540"/>
      <c r="G224" s="541"/>
      <c r="H224" s="547"/>
      <c r="I224" s="543"/>
      <c r="J224" s="492"/>
      <c r="K224" s="458"/>
    </row>
    <row r="225" spans="1:11">
      <c r="A225" s="450"/>
      <c r="B225" s="517"/>
      <c r="C225" s="518"/>
      <c r="D225" s="518"/>
      <c r="E225" s="487"/>
      <c r="F225" s="488"/>
      <c r="G225" s="546"/>
      <c r="H225" s="547"/>
      <c r="I225" s="543"/>
      <c r="J225" s="492">
        <f>H225*I225*E206*F206</f>
        <v>0</v>
      </c>
      <c r="K225" s="458"/>
    </row>
    <row r="226" spans="1:11">
      <c r="A226" s="450"/>
      <c r="B226" s="517"/>
      <c r="C226" s="526"/>
      <c r="D226" s="526"/>
      <c r="E226" s="494"/>
      <c r="F226" s="488"/>
      <c r="G226" s="468"/>
      <c r="H226" s="547"/>
      <c r="I226" s="548"/>
      <c r="J226" s="492">
        <f>H226*I226*E207*F207</f>
        <v>0</v>
      </c>
      <c r="K226" s="458"/>
    </row>
    <row r="227" spans="1:11">
      <c r="A227" s="450"/>
      <c r="B227" s="550" t="s">
        <v>1119</v>
      </c>
      <c r="C227" s="526"/>
      <c r="D227" s="526"/>
      <c r="E227" s="526"/>
      <c r="F227" s="523"/>
      <c r="G227" s="526"/>
      <c r="H227" s="551"/>
      <c r="I227" s="552" t="s">
        <v>138</v>
      </c>
      <c r="J227" s="501">
        <f>SUM(J223:J226)</f>
        <v>18</v>
      </c>
      <c r="K227" s="458"/>
    </row>
    <row r="228" spans="1:11">
      <c r="A228" s="450"/>
      <c r="B228" s="553"/>
      <c r="C228" s="526"/>
      <c r="D228" s="526"/>
      <c r="E228" s="554"/>
      <c r="F228" s="555"/>
      <c r="G228" s="506"/>
      <c r="H228" s="506"/>
      <c r="I228" s="529"/>
      <c r="J228" s="554"/>
      <c r="K228" s="458"/>
    </row>
    <row r="229" spans="1:11" ht="20.399999999999999">
      <c r="A229" s="450"/>
      <c r="B229" s="1667" t="s">
        <v>1125</v>
      </c>
      <c r="C229" s="1668"/>
      <c r="D229" s="1668"/>
      <c r="E229" s="1668"/>
      <c r="F229" s="1669"/>
      <c r="G229" s="556" t="s">
        <v>494</v>
      </c>
      <c r="H229" s="506" t="s">
        <v>1126</v>
      </c>
      <c r="I229" s="557" t="s">
        <v>1115</v>
      </c>
      <c r="J229" s="509" t="s">
        <v>482</v>
      </c>
      <c r="K229" s="458"/>
    </row>
    <row r="230" spans="1:11">
      <c r="A230" s="450"/>
      <c r="B230" s="558"/>
      <c r="C230" s="559"/>
      <c r="D230" s="560"/>
      <c r="E230" s="560"/>
      <c r="F230" s="561"/>
      <c r="G230" s="489"/>
      <c r="H230" s="489"/>
      <c r="I230" s="562"/>
      <c r="J230" s="492"/>
      <c r="K230" s="458"/>
    </row>
    <row r="231" spans="1:11">
      <c r="A231" s="450"/>
      <c r="B231" s="563"/>
      <c r="C231" s="564"/>
      <c r="D231" s="565"/>
      <c r="E231" s="565"/>
      <c r="F231" s="566"/>
      <c r="G231" s="489"/>
      <c r="H231" s="489"/>
      <c r="I231" s="562"/>
      <c r="J231" s="492"/>
      <c r="K231" s="458"/>
    </row>
    <row r="232" spans="1:11">
      <c r="A232" s="450"/>
      <c r="B232" s="1670" t="s">
        <v>138</v>
      </c>
      <c r="C232" s="1670"/>
      <c r="D232" s="1670"/>
      <c r="E232" s="1670"/>
      <c r="F232" s="1670"/>
      <c r="G232" s="1670"/>
      <c r="H232" s="1670"/>
      <c r="I232" s="1670"/>
      <c r="J232" s="501">
        <f>SUM(J230:J231)</f>
        <v>0</v>
      </c>
      <c r="K232" s="458"/>
    </row>
    <row r="233" spans="1:11">
      <c r="A233" s="450"/>
      <c r="B233" s="567"/>
      <c r="C233" s="511"/>
      <c r="D233" s="511"/>
      <c r="E233" s="568"/>
      <c r="F233" s="569"/>
      <c r="G233" s="570"/>
      <c r="H233" s="570"/>
      <c r="I233" s="571"/>
      <c r="J233" s="572"/>
      <c r="K233" s="458"/>
    </row>
    <row r="234" spans="1:11">
      <c r="A234" s="450"/>
      <c r="B234" s="573" t="s">
        <v>1127</v>
      </c>
      <c r="C234" s="573"/>
      <c r="D234" s="550"/>
      <c r="E234" s="523"/>
      <c r="F234" s="523"/>
      <c r="G234" s="523"/>
      <c r="H234" s="574"/>
      <c r="I234" s="575"/>
      <c r="J234" s="639">
        <f>(J220+J227+J232)/E220</f>
        <v>9.0448874541964752</v>
      </c>
      <c r="K234" s="458"/>
    </row>
    <row r="235" spans="1:11">
      <c r="A235" s="450"/>
      <c r="B235" s="553"/>
      <c r="C235" s="526"/>
      <c r="D235" s="526"/>
      <c r="E235" s="554"/>
      <c r="F235" s="555"/>
      <c r="G235" s="506"/>
      <c r="H235" s="506"/>
      <c r="I235" s="529"/>
      <c r="J235" s="576"/>
      <c r="K235" s="458"/>
    </row>
    <row r="236" spans="1:11" ht="20.399999999999999">
      <c r="A236" s="450"/>
      <c r="B236" s="1667" t="s">
        <v>1128</v>
      </c>
      <c r="C236" s="1668"/>
      <c r="D236" s="1668"/>
      <c r="E236" s="1668"/>
      <c r="F236" s="1669"/>
      <c r="G236" s="556" t="s">
        <v>494</v>
      </c>
      <c r="H236" s="506" t="s">
        <v>1126</v>
      </c>
      <c r="I236" s="557" t="s">
        <v>1115</v>
      </c>
      <c r="J236" s="509" t="s">
        <v>482</v>
      </c>
      <c r="K236" s="458"/>
    </row>
    <row r="237" spans="1:11">
      <c r="A237" s="450"/>
      <c r="B237" s="558" t="s">
        <v>1776</v>
      </c>
      <c r="C237" s="559"/>
      <c r="D237" s="560"/>
      <c r="E237" s="560"/>
      <c r="F237" s="561"/>
      <c r="G237" s="489">
        <v>1.05</v>
      </c>
      <c r="H237" s="489" t="s">
        <v>169</v>
      </c>
      <c r="I237" s="562"/>
      <c r="J237" s="492">
        <f>G237*I237</f>
        <v>0</v>
      </c>
      <c r="K237" s="458"/>
    </row>
    <row r="238" spans="1:11">
      <c r="A238" s="450"/>
      <c r="B238" s="563" t="s">
        <v>1759</v>
      </c>
      <c r="C238" s="564"/>
      <c r="D238" s="565"/>
      <c r="E238" s="565"/>
      <c r="F238" s="566"/>
      <c r="G238" s="489">
        <v>0.05</v>
      </c>
      <c r="H238" s="489" t="s">
        <v>1134</v>
      </c>
      <c r="I238" s="562">
        <v>10</v>
      </c>
      <c r="J238" s="492">
        <f>G238*I238</f>
        <v>0.5</v>
      </c>
      <c r="K238" s="458"/>
    </row>
    <row r="239" spans="1:11">
      <c r="A239" s="450"/>
      <c r="B239" s="563"/>
      <c r="C239" s="564"/>
      <c r="D239" s="565"/>
      <c r="E239" s="565"/>
      <c r="F239" s="566"/>
      <c r="G239" s="489"/>
      <c r="H239" s="489"/>
      <c r="I239" s="562"/>
      <c r="J239" s="492"/>
      <c r="K239" s="458"/>
    </row>
    <row r="240" spans="1:11">
      <c r="A240" s="450"/>
      <c r="B240" s="577"/>
      <c r="C240" s="578"/>
      <c r="D240" s="579"/>
      <c r="E240" s="579"/>
      <c r="F240" s="580"/>
      <c r="G240" s="489"/>
      <c r="H240" s="489"/>
      <c r="I240" s="562"/>
      <c r="J240" s="492">
        <f>G240*I240</f>
        <v>0</v>
      </c>
      <c r="K240" s="458"/>
    </row>
    <row r="241" spans="1:11">
      <c r="A241" s="450"/>
      <c r="B241" s="581"/>
      <c r="C241" s="523"/>
      <c r="D241" s="523"/>
      <c r="E241" s="582"/>
      <c r="F241" s="583"/>
      <c r="G241" s="532"/>
      <c r="H241" s="532"/>
      <c r="I241" s="524" t="s">
        <v>138</v>
      </c>
      <c r="J241" s="501">
        <f>SUM(J237:J240)</f>
        <v>0.5</v>
      </c>
      <c r="K241" s="458"/>
    </row>
    <row r="242" spans="1:11">
      <c r="A242" s="450"/>
      <c r="B242" s="584"/>
      <c r="C242" s="523"/>
      <c r="D242" s="523"/>
      <c r="E242" s="582"/>
      <c r="F242" s="583"/>
      <c r="G242" s="532"/>
      <c r="H242" s="532"/>
      <c r="I242" s="524"/>
      <c r="J242" s="582"/>
      <c r="K242" s="458"/>
    </row>
    <row r="243" spans="1:11" ht="20.399999999999999">
      <c r="A243" s="450"/>
      <c r="B243" s="1667" t="s">
        <v>1141</v>
      </c>
      <c r="C243" s="1668"/>
      <c r="D243" s="1668"/>
      <c r="E243" s="1668"/>
      <c r="F243" s="1669"/>
      <c r="G243" s="587" t="s">
        <v>494</v>
      </c>
      <c r="H243" s="506" t="s">
        <v>1115</v>
      </c>
      <c r="I243" s="557"/>
      <c r="J243" s="509" t="s">
        <v>482</v>
      </c>
      <c r="K243" s="458"/>
    </row>
    <row r="244" spans="1:11">
      <c r="A244" s="450"/>
      <c r="B244" s="1654" t="s">
        <v>1721</v>
      </c>
      <c r="C244" s="1655"/>
      <c r="D244" s="1655"/>
      <c r="E244" s="1655"/>
      <c r="F244" s="1656"/>
      <c r="G244" s="489">
        <f>(1*0.6*1.5)</f>
        <v>0.89999999999999991</v>
      </c>
      <c r="H244" s="1657">
        <f>'ESCAVAÇÃO SAA-SES'!J65</f>
        <v>7.5692746969696971</v>
      </c>
      <c r="I244" s="1658"/>
      <c r="J244" s="492">
        <f>G244*H244</f>
        <v>6.8123472272727268</v>
      </c>
      <c r="K244" s="458"/>
    </row>
    <row r="245" spans="1:11">
      <c r="A245" s="450"/>
      <c r="B245" s="1659" t="s">
        <v>1760</v>
      </c>
      <c r="C245" s="1660"/>
      <c r="D245" s="1660"/>
      <c r="E245" s="1660" t="s">
        <v>1119</v>
      </c>
      <c r="F245" s="1661"/>
      <c r="G245" s="496">
        <f>((PI()*0.26*0.26)/4)*0.26*1.3</f>
        <v>1.7945405555835618E-2</v>
      </c>
      <c r="H245" s="1662">
        <f>'BOTA FORA SAA-SES'!J65</f>
        <v>5.1687159090909089</v>
      </c>
      <c r="I245" s="1663"/>
      <c r="J245" s="492">
        <f>G245*H245</f>
        <v>9.2754703191535948E-2</v>
      </c>
      <c r="K245" s="458"/>
    </row>
    <row r="246" spans="1:11">
      <c r="A246" s="450"/>
      <c r="B246" s="581"/>
      <c r="C246" s="523"/>
      <c r="D246" s="523"/>
      <c r="E246" s="582"/>
      <c r="F246" s="583"/>
      <c r="G246" s="532"/>
      <c r="H246" s="532"/>
      <c r="I246" s="524" t="s">
        <v>138</v>
      </c>
      <c r="J246" s="501">
        <f>SUM(J244:J245)</f>
        <v>6.9051019304642631</v>
      </c>
      <c r="K246" s="458"/>
    </row>
    <row r="247" spans="1:11">
      <c r="A247" s="450"/>
      <c r="B247" s="523"/>
      <c r="C247" s="523"/>
      <c r="D247" s="523"/>
      <c r="E247" s="523"/>
      <c r="F247" s="523"/>
      <c r="G247" s="523"/>
      <c r="H247" s="523"/>
      <c r="I247" s="524"/>
      <c r="J247" s="523"/>
      <c r="K247" s="458"/>
    </row>
    <row r="248" spans="1:11">
      <c r="A248" s="450"/>
      <c r="B248" s="1645" t="s">
        <v>1142</v>
      </c>
      <c r="C248" s="1646"/>
      <c r="D248" s="1646"/>
      <c r="E248" s="1646"/>
      <c r="F248" s="1646"/>
      <c r="G248" s="1646"/>
      <c r="H248" s="1646"/>
      <c r="I248" s="1647"/>
      <c r="J248" s="573">
        <f>J246+J241+J234</f>
        <v>16.449989384660739</v>
      </c>
      <c r="K248" s="458"/>
    </row>
    <row r="249" spans="1:11">
      <c r="A249" s="450"/>
      <c r="B249" s="523"/>
      <c r="C249" s="523"/>
      <c r="D249" s="523"/>
      <c r="E249" s="523"/>
      <c r="F249" s="523"/>
      <c r="G249" s="523"/>
      <c r="H249" s="523"/>
      <c r="I249" s="524"/>
      <c r="J249" s="523"/>
      <c r="K249" s="458"/>
    </row>
    <row r="250" spans="1:11">
      <c r="A250" s="450"/>
      <c r="B250" s="1645" t="s">
        <v>1143</v>
      </c>
      <c r="C250" s="1646"/>
      <c r="D250" s="1646"/>
      <c r="E250" s="1646"/>
      <c r="F250" s="1646"/>
      <c r="G250" s="1646"/>
      <c r="H250" s="1646"/>
      <c r="I250" s="1647"/>
      <c r="J250" s="501">
        <f>J248*0</f>
        <v>0</v>
      </c>
      <c r="K250" s="458"/>
    </row>
    <row r="251" spans="1:11">
      <c r="A251" s="450"/>
      <c r="B251" s="523"/>
      <c r="C251" s="523"/>
      <c r="D251" s="523"/>
      <c r="E251" s="523"/>
      <c r="F251" s="523"/>
      <c r="G251" s="523"/>
      <c r="H251" s="523"/>
      <c r="I251" s="524"/>
      <c r="J251" s="523"/>
      <c r="K251" s="458"/>
    </row>
    <row r="252" spans="1:11">
      <c r="A252" s="450"/>
      <c r="B252" s="1645" t="s">
        <v>1144</v>
      </c>
      <c r="C252" s="1646"/>
      <c r="D252" s="1646"/>
      <c r="E252" s="1646"/>
      <c r="F252" s="1646"/>
      <c r="G252" s="1646"/>
      <c r="H252" s="1646"/>
      <c r="I252" s="1647"/>
      <c r="J252" s="573">
        <f>J248+J250</f>
        <v>16.449989384660739</v>
      </c>
      <c r="K252" s="458"/>
    </row>
    <row r="253" spans="1:11">
      <c r="A253" s="450"/>
      <c r="B253" s="511"/>
      <c r="C253" s="511"/>
      <c r="D253" s="511"/>
      <c r="E253" s="511"/>
      <c r="F253" s="511"/>
      <c r="G253" s="511"/>
      <c r="H253" s="511"/>
      <c r="I253" s="571"/>
      <c r="J253" s="511"/>
      <c r="K253" s="458"/>
    </row>
    <row r="254" spans="1:11">
      <c r="A254" s="450"/>
      <c r="B254" s="589"/>
      <c r="C254" s="559"/>
      <c r="D254" s="559"/>
      <c r="E254" s="559"/>
      <c r="F254" s="559"/>
      <c r="G254" s="559"/>
      <c r="H254" s="559"/>
      <c r="I254" s="559"/>
      <c r="J254" s="590"/>
      <c r="K254" s="458"/>
    </row>
    <row r="255" spans="1:11">
      <c r="A255" s="450"/>
      <c r="B255" s="591"/>
      <c r="C255" s="592"/>
      <c r="D255" s="593"/>
      <c r="E255" s="593"/>
      <c r="F255" s="594" t="s">
        <v>1119</v>
      </c>
      <c r="G255" s="595" t="s">
        <v>1119</v>
      </c>
      <c r="H255" s="592"/>
      <c r="I255" s="592"/>
      <c r="J255" s="596"/>
      <c r="K255" s="458"/>
    </row>
    <row r="256" spans="1:11">
      <c r="A256" s="450"/>
      <c r="B256" s="459"/>
      <c r="C256" s="459"/>
      <c r="D256" s="459"/>
      <c r="E256" s="459"/>
      <c r="F256" s="459"/>
      <c r="G256" s="459"/>
      <c r="H256" s="459"/>
      <c r="I256" s="459"/>
      <c r="J256" s="459"/>
      <c r="K256" s="458"/>
    </row>
    <row r="257" spans="1:11">
      <c r="A257" s="450"/>
      <c r="B257" s="597" t="str">
        <f>PLANEJAMENTO!$E$2</f>
        <v>PRIVATE LOG</v>
      </c>
      <c r="C257" s="598"/>
      <c r="D257" s="598"/>
      <c r="E257" s="598"/>
      <c r="F257" s="599"/>
      <c r="G257" s="600" t="s">
        <v>482</v>
      </c>
      <c r="H257" s="502"/>
      <c r="I257" s="502"/>
      <c r="J257" s="505"/>
      <c r="K257" s="458"/>
    </row>
    <row r="258" spans="1:11">
      <c r="A258" s="450"/>
      <c r="B258" s="601" t="str">
        <f>PLANEJAMENTO!$E$3</f>
        <v>SERRA - ES</v>
      </c>
      <c r="C258" s="602"/>
      <c r="D258" s="602"/>
      <c r="E258" s="602"/>
      <c r="F258" s="603"/>
      <c r="G258" s="1648" t="s">
        <v>1145</v>
      </c>
      <c r="H258" s="1649"/>
      <c r="I258" s="1649"/>
      <c r="J258" s="1650"/>
      <c r="K258" s="458"/>
    </row>
    <row r="259" spans="1:11">
      <c r="A259" s="450"/>
      <c r="B259" s="604"/>
      <c r="C259" s="605"/>
      <c r="D259" s="605"/>
      <c r="E259" s="605"/>
      <c r="F259" s="606"/>
      <c r="G259" s="607"/>
      <c r="H259" s="1651"/>
      <c r="I259" s="1652"/>
      <c r="J259" s="1653"/>
      <c r="K259" s="458"/>
    </row>
    <row r="260" spans="1:11" ht="15" thickBot="1">
      <c r="A260" s="608"/>
      <c r="B260" s="609"/>
      <c r="C260" s="609"/>
      <c r="D260" s="609"/>
      <c r="E260" s="609"/>
      <c r="F260" s="609"/>
      <c r="G260" s="609"/>
      <c r="H260" s="609"/>
      <c r="I260" s="609"/>
      <c r="J260" s="609"/>
      <c r="K260" s="610"/>
    </row>
    <row r="261" spans="1:11">
      <c r="A261" s="447"/>
      <c r="B261" s="448"/>
      <c r="C261" s="448"/>
      <c r="D261" s="448"/>
      <c r="E261" s="448"/>
      <c r="F261" s="448"/>
      <c r="G261" s="448"/>
      <c r="H261" s="448"/>
      <c r="I261" s="448"/>
      <c r="J261" s="448"/>
      <c r="K261" s="449"/>
    </row>
    <row r="262" spans="1:11">
      <c r="A262" s="450"/>
      <c r="B262" s="451" t="s">
        <v>141</v>
      </c>
      <c r="C262" s="452"/>
      <c r="D262" s="453" t="s">
        <v>1105</v>
      </c>
      <c r="E262" s="454"/>
      <c r="F262" s="455"/>
      <c r="G262" s="455"/>
      <c r="H262" s="456"/>
      <c r="I262" s="456"/>
      <c r="J262" s="457"/>
      <c r="K262" s="458"/>
    </row>
    <row r="263" spans="1:11">
      <c r="A263" s="450"/>
      <c r="B263" s="459"/>
      <c r="C263" s="459"/>
      <c r="D263" s="459"/>
      <c r="E263" s="459"/>
      <c r="F263" s="459"/>
      <c r="G263" s="459"/>
      <c r="H263" s="459"/>
      <c r="I263" s="459"/>
      <c r="J263" s="459"/>
      <c r="K263" s="458"/>
    </row>
    <row r="264" spans="1:11">
      <c r="A264" s="450"/>
      <c r="B264" s="460" t="s">
        <v>873</v>
      </c>
      <c r="C264" s="461" t="s">
        <v>1107</v>
      </c>
      <c r="D264" s="1671" t="s">
        <v>198</v>
      </c>
      <c r="E264" s="1672"/>
      <c r="F264" s="1672"/>
      <c r="G264" s="1672"/>
      <c r="H264" s="1672"/>
      <c r="I264" s="1673"/>
      <c r="J264" s="462" t="s">
        <v>1108</v>
      </c>
      <c r="K264" s="458"/>
    </row>
    <row r="265" spans="1:11" ht="22.5" customHeight="1">
      <c r="A265" s="450"/>
      <c r="B265" s="463" t="s">
        <v>3</v>
      </c>
      <c r="C265" s="464">
        <f ca="1">PLANEJAMENTO!$E$4</f>
        <v>46141</v>
      </c>
      <c r="D265" s="1674" t="s">
        <v>1777</v>
      </c>
      <c r="E265" s="1675"/>
      <c r="F265" s="1675"/>
      <c r="G265" s="1675"/>
      <c r="H265" s="1675"/>
      <c r="I265" s="1676"/>
      <c r="J265" s="468" t="str">
        <f>F285</f>
        <v>m</v>
      </c>
      <c r="K265" s="458"/>
    </row>
    <row r="266" spans="1:11">
      <c r="A266" s="450"/>
      <c r="B266" s="469"/>
      <c r="C266" s="469"/>
      <c r="D266" s="469"/>
      <c r="E266" s="469"/>
      <c r="F266" s="469"/>
      <c r="G266" s="469"/>
      <c r="H266" s="469"/>
      <c r="I266" s="470"/>
      <c r="J266" s="471"/>
      <c r="K266" s="458"/>
    </row>
    <row r="267" spans="1:11">
      <c r="A267" s="450"/>
      <c r="B267" s="1648" t="s">
        <v>1111</v>
      </c>
      <c r="C267" s="1650"/>
      <c r="D267" s="1679" t="s">
        <v>873</v>
      </c>
      <c r="E267" s="1681" t="s">
        <v>1112</v>
      </c>
      <c r="F267" s="472" t="s">
        <v>1113</v>
      </c>
      <c r="G267" s="473"/>
      <c r="H267" s="472" t="s">
        <v>1114</v>
      </c>
      <c r="I267" s="473"/>
      <c r="J267" s="474" t="s">
        <v>1115</v>
      </c>
      <c r="K267" s="458"/>
    </row>
    <row r="268" spans="1:11">
      <c r="A268" s="450"/>
      <c r="B268" s="1677"/>
      <c r="C268" s="1678"/>
      <c r="D268" s="1680"/>
      <c r="E268" s="1682"/>
      <c r="F268" s="475" t="s">
        <v>1116</v>
      </c>
      <c r="G268" s="475" t="s">
        <v>1117</v>
      </c>
      <c r="H268" s="475" t="s">
        <v>1116</v>
      </c>
      <c r="I268" s="476" t="s">
        <v>1117</v>
      </c>
      <c r="J268" s="477" t="s">
        <v>1118</v>
      </c>
      <c r="K268" s="458"/>
    </row>
    <row r="269" spans="1:11">
      <c r="A269" s="450"/>
      <c r="B269" s="486" t="s">
        <v>842</v>
      </c>
      <c r="C269" s="487"/>
      <c r="D269" s="488"/>
      <c r="E269" s="489">
        <v>1</v>
      </c>
      <c r="F269" s="489">
        <v>1</v>
      </c>
      <c r="G269" s="489">
        <f>1-F269</f>
        <v>0</v>
      </c>
      <c r="H269" s="490">
        <f>VLOOKUP(B269,EQUIPAMENTOS!$A:$J,10,FALSE)</f>
        <v>10</v>
      </c>
      <c r="I269" s="491">
        <f>H269</f>
        <v>10</v>
      </c>
      <c r="J269" s="492">
        <f t="shared" ref="J269" si="11">H269*F269*E269+I269*G269*E269</f>
        <v>10</v>
      </c>
      <c r="K269" s="458"/>
    </row>
    <row r="270" spans="1:11">
      <c r="A270" s="450"/>
      <c r="B270" s="486"/>
      <c r="C270" s="487"/>
      <c r="D270" s="488"/>
      <c r="E270" s="489"/>
      <c r="F270" s="489"/>
      <c r="G270" s="489"/>
      <c r="H270" s="490"/>
      <c r="I270" s="491"/>
      <c r="J270" s="492"/>
      <c r="K270" s="458"/>
    </row>
    <row r="271" spans="1:11">
      <c r="A271" s="450"/>
      <c r="B271" s="486"/>
      <c r="C271" s="487"/>
      <c r="D271" s="488"/>
      <c r="E271" s="489"/>
      <c r="F271" s="489"/>
      <c r="G271" s="489"/>
      <c r="H271" s="490"/>
      <c r="I271" s="491"/>
      <c r="J271" s="492">
        <f t="shared" ref="J271:J273" si="12">H271*F271*E271+I271*G271*E271</f>
        <v>0</v>
      </c>
      <c r="K271" s="458"/>
    </row>
    <row r="272" spans="1:11">
      <c r="A272" s="450"/>
      <c r="B272" s="486"/>
      <c r="C272" s="487"/>
      <c r="D272" s="488"/>
      <c r="E272" s="489"/>
      <c r="F272" s="489"/>
      <c r="G272" s="489"/>
      <c r="H272" s="490"/>
      <c r="I272" s="491"/>
      <c r="J272" s="492">
        <f t="shared" si="12"/>
        <v>0</v>
      </c>
      <c r="K272" s="458"/>
    </row>
    <row r="273" spans="1:11">
      <c r="A273" s="450"/>
      <c r="B273" s="493"/>
      <c r="C273" s="494"/>
      <c r="D273" s="495"/>
      <c r="E273" s="496"/>
      <c r="F273" s="496"/>
      <c r="G273" s="496"/>
      <c r="H273" s="497"/>
      <c r="I273" s="498"/>
      <c r="J273" s="492">
        <f t="shared" si="12"/>
        <v>0</v>
      </c>
      <c r="K273" s="458"/>
    </row>
    <row r="274" spans="1:11">
      <c r="A274" s="450"/>
      <c r="B274" s="499" t="s">
        <v>1119</v>
      </c>
      <c r="C274" s="469"/>
      <c r="D274" s="469"/>
      <c r="E274" s="469"/>
      <c r="F274" s="469"/>
      <c r="G274" s="469"/>
      <c r="H274" s="469"/>
      <c r="I274" s="500" t="s">
        <v>138</v>
      </c>
      <c r="J274" s="501">
        <f>SUM(J269:J273)</f>
        <v>10</v>
      </c>
      <c r="K274" s="458"/>
    </row>
    <row r="275" spans="1:11">
      <c r="A275" s="450"/>
      <c r="B275" s="502"/>
      <c r="C275" s="502"/>
      <c r="D275" s="502"/>
      <c r="E275" s="502"/>
      <c r="F275" s="502"/>
      <c r="G275" s="502"/>
      <c r="H275" s="502"/>
      <c r="I275" s="503"/>
      <c r="J275" s="504"/>
      <c r="K275" s="458"/>
    </row>
    <row r="276" spans="1:11" ht="20.399999999999999">
      <c r="A276" s="450"/>
      <c r="B276" s="1664" t="s">
        <v>1120</v>
      </c>
      <c r="C276" s="1665"/>
      <c r="D276" s="1665"/>
      <c r="E276" s="1666"/>
      <c r="F276" s="505" t="s">
        <v>873</v>
      </c>
      <c r="G276" s="506"/>
      <c r="H276" s="507" t="s">
        <v>560</v>
      </c>
      <c r="I276" s="508" t="s">
        <v>1121</v>
      </c>
      <c r="J276" s="509" t="s">
        <v>1122</v>
      </c>
      <c r="K276" s="458"/>
    </row>
    <row r="277" spans="1:11">
      <c r="A277" s="450"/>
      <c r="B277" s="510"/>
      <c r="C277" s="511"/>
      <c r="D277" s="512"/>
      <c r="E277" s="513"/>
      <c r="F277" s="514"/>
      <c r="G277" s="515"/>
      <c r="H277" s="516"/>
      <c r="I277" s="484"/>
      <c r="J277" s="485"/>
      <c r="K277" s="458"/>
    </row>
    <row r="278" spans="1:11">
      <c r="A278" s="450"/>
      <c r="B278" s="517" t="s">
        <v>1758</v>
      </c>
      <c r="C278" s="518"/>
      <c r="D278" s="459"/>
      <c r="E278" s="487"/>
      <c r="F278" s="488"/>
      <c r="G278" s="519"/>
      <c r="H278" s="520">
        <v>1</v>
      </c>
      <c r="I278" s="521">
        <f>VLOOKUP(B278,'MÃO DE OBRA'!$A:$E,5,FALSE)/220</f>
        <v>19.055000000000003</v>
      </c>
      <c r="J278" s="492">
        <f>H278*I278</f>
        <v>19.055000000000003</v>
      </c>
      <c r="K278" s="458"/>
    </row>
    <row r="279" spans="1:11">
      <c r="A279" s="450"/>
      <c r="B279" s="517" t="s">
        <v>626</v>
      </c>
      <c r="C279" s="518"/>
      <c r="D279" s="459"/>
      <c r="E279" s="487"/>
      <c r="F279" s="488"/>
      <c r="G279" s="519"/>
      <c r="H279" s="520">
        <v>3</v>
      </c>
      <c r="I279" s="521">
        <f>VLOOKUP(B279,'MÃO DE OBRA'!$A:$E,5,FALSE)/220</f>
        <v>15.730909090909092</v>
      </c>
      <c r="J279" s="492">
        <f t="shared" ref="J279:J280" si="13">H279*I279</f>
        <v>47.192727272727275</v>
      </c>
      <c r="K279" s="458"/>
    </row>
    <row r="280" spans="1:11">
      <c r="A280" s="450"/>
      <c r="B280" s="517" t="s">
        <v>773</v>
      </c>
      <c r="C280" s="518"/>
      <c r="D280" s="459"/>
      <c r="E280" s="487"/>
      <c r="F280" s="488"/>
      <c r="G280" s="519"/>
      <c r="H280" s="520"/>
      <c r="I280" s="521">
        <f>VLOOKUP(B280,'MÃO DE OBRA'!$A:$E,5,FALSE)/220</f>
        <v>19.663636363636364</v>
      </c>
      <c r="J280" s="492">
        <f t="shared" si="13"/>
        <v>0</v>
      </c>
      <c r="K280" s="458"/>
    </row>
    <row r="281" spans="1:11">
      <c r="A281" s="450"/>
      <c r="B281" s="517"/>
      <c r="C281" s="518"/>
      <c r="D281" s="459"/>
      <c r="E281" s="487"/>
      <c r="F281" s="488"/>
      <c r="G281" s="519"/>
      <c r="H281" s="520"/>
      <c r="I281" s="491"/>
      <c r="J281" s="492"/>
      <c r="K281" s="458"/>
    </row>
    <row r="282" spans="1:11">
      <c r="A282" s="450"/>
      <c r="B282" s="517"/>
      <c r="C282" s="518"/>
      <c r="D282" s="459"/>
      <c r="E282" s="487"/>
      <c r="F282" s="488"/>
      <c r="G282" s="519"/>
      <c r="H282" s="520"/>
      <c r="I282" s="491"/>
      <c r="J282" s="492">
        <f>H282*I282</f>
        <v>0</v>
      </c>
      <c r="K282" s="458"/>
    </row>
    <row r="283" spans="1:11">
      <c r="A283" s="450"/>
      <c r="B283" s="499" t="s">
        <v>1119</v>
      </c>
      <c r="C283" s="502"/>
      <c r="D283" s="502"/>
      <c r="E283" s="502"/>
      <c r="F283" s="502"/>
      <c r="G283" s="502"/>
      <c r="H283" s="502"/>
      <c r="I283" s="522" t="s">
        <v>138</v>
      </c>
      <c r="J283" s="501">
        <f>SUM(J277:J282)</f>
        <v>66.247727272727275</v>
      </c>
      <c r="K283" s="458"/>
    </row>
    <row r="284" spans="1:11">
      <c r="A284" s="450"/>
      <c r="B284" s="523"/>
      <c r="C284" s="523"/>
      <c r="D284" s="523"/>
      <c r="E284" s="523"/>
      <c r="F284" s="523"/>
      <c r="G284" s="523"/>
      <c r="H284" s="523"/>
      <c r="I284" s="524"/>
      <c r="J284" s="523"/>
      <c r="K284" s="458"/>
    </row>
    <row r="285" spans="1:11">
      <c r="A285" s="450"/>
      <c r="B285" s="525" t="s">
        <v>1123</v>
      </c>
      <c r="C285" s="526"/>
      <c r="D285" s="523"/>
      <c r="E285" s="527">
        <f>15/8</f>
        <v>1.875</v>
      </c>
      <c r="F285" s="528" t="s">
        <v>169</v>
      </c>
      <c r="G285" s="506"/>
      <c r="H285" s="506"/>
      <c r="I285" s="529" t="s">
        <v>1124</v>
      </c>
      <c r="J285" s="501">
        <f>J274+J283</f>
        <v>76.247727272727275</v>
      </c>
      <c r="K285" s="458"/>
    </row>
    <row r="286" spans="1:11">
      <c r="A286" s="450"/>
      <c r="B286" s="530"/>
      <c r="C286" s="523"/>
      <c r="D286" s="523"/>
      <c r="E286" s="531"/>
      <c r="F286" s="532"/>
      <c r="G286" s="532"/>
      <c r="H286" s="532"/>
      <c r="I286" s="524"/>
      <c r="J286" s="523"/>
      <c r="K286" s="458"/>
    </row>
    <row r="287" spans="1:11" ht="20.399999999999999">
      <c r="A287" s="450"/>
      <c r="B287" s="1667" t="s">
        <v>481</v>
      </c>
      <c r="C287" s="1668"/>
      <c r="D287" s="1668"/>
      <c r="E287" s="1669"/>
      <c r="F287" s="533" t="s">
        <v>873</v>
      </c>
      <c r="G287" s="534" t="s">
        <v>493</v>
      </c>
      <c r="H287" s="507" t="s">
        <v>1115</v>
      </c>
      <c r="I287" s="535" t="s">
        <v>480</v>
      </c>
      <c r="J287" s="536" t="s">
        <v>482</v>
      </c>
      <c r="K287" s="458"/>
    </row>
    <row r="288" spans="1:11">
      <c r="A288" s="450"/>
      <c r="B288" s="537" t="str">
        <f>B269</f>
        <v>Sapo compactador</v>
      </c>
      <c r="C288" s="518"/>
      <c r="D288" s="518"/>
      <c r="E288" s="487"/>
      <c r="F288" s="540" t="str">
        <f>VLOOKUP(B288,EQUIPAMENTOS!$A:$N,12,FALSE)</f>
        <v>Gasolina</v>
      </c>
      <c r="G288" s="541" t="s">
        <v>1047</v>
      </c>
      <c r="H288" s="547">
        <f>VLOOKUP(B288,EQUIPAMENTOS!$A:$N,13,FALSE)</f>
        <v>6</v>
      </c>
      <c r="I288" s="543">
        <f>VLOOKUP(B288,EQUIPAMENTOS!$A:$N,14,FALSE)</f>
        <v>3</v>
      </c>
      <c r="J288" s="492">
        <f>H288*I288*E269*F269</f>
        <v>18</v>
      </c>
      <c r="K288" s="458"/>
    </row>
    <row r="289" spans="1:11">
      <c r="A289" s="450"/>
      <c r="B289" s="537"/>
      <c r="C289" s="518"/>
      <c r="D289" s="518"/>
      <c r="E289" s="487"/>
      <c r="F289" s="540"/>
      <c r="G289" s="541"/>
      <c r="H289" s="547"/>
      <c r="I289" s="543"/>
      <c r="J289" s="492"/>
      <c r="K289" s="458"/>
    </row>
    <row r="290" spans="1:11">
      <c r="A290" s="450"/>
      <c r="B290" s="517"/>
      <c r="C290" s="518"/>
      <c r="D290" s="518"/>
      <c r="E290" s="487"/>
      <c r="F290" s="488"/>
      <c r="G290" s="546"/>
      <c r="H290" s="547"/>
      <c r="I290" s="543"/>
      <c r="J290" s="492">
        <f>H290*I290*E271*F271</f>
        <v>0</v>
      </c>
      <c r="K290" s="458"/>
    </row>
    <row r="291" spans="1:11">
      <c r="A291" s="450"/>
      <c r="B291" s="517"/>
      <c r="C291" s="526"/>
      <c r="D291" s="526"/>
      <c r="E291" s="494"/>
      <c r="F291" s="488"/>
      <c r="G291" s="468"/>
      <c r="H291" s="547"/>
      <c r="I291" s="548"/>
      <c r="J291" s="492">
        <f>H291*I291*E272*F272</f>
        <v>0</v>
      </c>
      <c r="K291" s="458"/>
    </row>
    <row r="292" spans="1:11">
      <c r="A292" s="450"/>
      <c r="B292" s="550" t="s">
        <v>1119</v>
      </c>
      <c r="C292" s="526"/>
      <c r="D292" s="526"/>
      <c r="E292" s="526"/>
      <c r="F292" s="523"/>
      <c r="G292" s="526"/>
      <c r="H292" s="551"/>
      <c r="I292" s="552" t="s">
        <v>138</v>
      </c>
      <c r="J292" s="501">
        <f>SUM(J288:J291)</f>
        <v>18</v>
      </c>
      <c r="K292" s="458"/>
    </row>
    <row r="293" spans="1:11">
      <c r="A293" s="450"/>
      <c r="B293" s="553"/>
      <c r="C293" s="526"/>
      <c r="D293" s="526"/>
      <c r="E293" s="554"/>
      <c r="F293" s="555"/>
      <c r="G293" s="506"/>
      <c r="H293" s="506"/>
      <c r="I293" s="529"/>
      <c r="J293" s="554"/>
      <c r="K293" s="458"/>
    </row>
    <row r="294" spans="1:11" ht="20.399999999999999">
      <c r="A294" s="450"/>
      <c r="B294" s="1667" t="s">
        <v>1125</v>
      </c>
      <c r="C294" s="1668"/>
      <c r="D294" s="1668"/>
      <c r="E294" s="1668"/>
      <c r="F294" s="1669"/>
      <c r="G294" s="556" t="s">
        <v>494</v>
      </c>
      <c r="H294" s="506" t="s">
        <v>1126</v>
      </c>
      <c r="I294" s="557" t="s">
        <v>1115</v>
      </c>
      <c r="J294" s="509" t="s">
        <v>482</v>
      </c>
      <c r="K294" s="458"/>
    </row>
    <row r="295" spans="1:11">
      <c r="A295" s="450"/>
      <c r="B295" s="558"/>
      <c r="C295" s="559"/>
      <c r="D295" s="560"/>
      <c r="E295" s="560"/>
      <c r="F295" s="561"/>
      <c r="G295" s="489"/>
      <c r="H295" s="489"/>
      <c r="I295" s="562"/>
      <c r="J295" s="492"/>
      <c r="K295" s="458"/>
    </row>
    <row r="296" spans="1:11">
      <c r="A296" s="450"/>
      <c r="B296" s="563"/>
      <c r="C296" s="564"/>
      <c r="D296" s="565"/>
      <c r="E296" s="565"/>
      <c r="F296" s="566"/>
      <c r="G296" s="489"/>
      <c r="H296" s="489"/>
      <c r="I296" s="562"/>
      <c r="J296" s="492"/>
      <c r="K296" s="458"/>
    </row>
    <row r="297" spans="1:11">
      <c r="A297" s="450"/>
      <c r="B297" s="1670" t="s">
        <v>138</v>
      </c>
      <c r="C297" s="1670"/>
      <c r="D297" s="1670"/>
      <c r="E297" s="1670"/>
      <c r="F297" s="1670"/>
      <c r="G297" s="1670"/>
      <c r="H297" s="1670"/>
      <c r="I297" s="1670"/>
      <c r="J297" s="501">
        <f>SUM(J295:J296)</f>
        <v>0</v>
      </c>
      <c r="K297" s="458"/>
    </row>
    <row r="298" spans="1:11">
      <c r="A298" s="450"/>
      <c r="B298" s="567"/>
      <c r="C298" s="511"/>
      <c r="D298" s="511"/>
      <c r="E298" s="568"/>
      <c r="F298" s="569"/>
      <c r="G298" s="570"/>
      <c r="H298" s="570"/>
      <c r="I298" s="571"/>
      <c r="J298" s="572"/>
      <c r="K298" s="458"/>
    </row>
    <row r="299" spans="1:11">
      <c r="A299" s="450"/>
      <c r="B299" s="573" t="s">
        <v>1127</v>
      </c>
      <c r="C299" s="573"/>
      <c r="D299" s="550"/>
      <c r="E299" s="523"/>
      <c r="F299" s="523"/>
      <c r="G299" s="523"/>
      <c r="H299" s="574"/>
      <c r="I299" s="575"/>
      <c r="J299" s="639">
        <f>(J285+J292+J297)/E285</f>
        <v>50.265454545454546</v>
      </c>
      <c r="K299" s="458"/>
    </row>
    <row r="300" spans="1:11">
      <c r="A300" s="450"/>
      <c r="B300" s="553"/>
      <c r="C300" s="526"/>
      <c r="D300" s="526"/>
      <c r="E300" s="554"/>
      <c r="F300" s="555"/>
      <c r="G300" s="506"/>
      <c r="H300" s="506"/>
      <c r="I300" s="529"/>
      <c r="J300" s="576"/>
      <c r="K300" s="458"/>
    </row>
    <row r="301" spans="1:11" ht="20.399999999999999">
      <c r="A301" s="450"/>
      <c r="B301" s="1667" t="s">
        <v>1128</v>
      </c>
      <c r="C301" s="1668"/>
      <c r="D301" s="1668"/>
      <c r="E301" s="1668"/>
      <c r="F301" s="1669"/>
      <c r="G301" s="556" t="s">
        <v>494</v>
      </c>
      <c r="H301" s="506" t="s">
        <v>1126</v>
      </c>
      <c r="I301" s="557" t="s">
        <v>1115</v>
      </c>
      <c r="J301" s="509" t="s">
        <v>482</v>
      </c>
      <c r="K301" s="458"/>
    </row>
    <row r="302" spans="1:11">
      <c r="A302" s="450"/>
      <c r="B302" s="558" t="s">
        <v>1772</v>
      </c>
      <c r="C302" s="559"/>
      <c r="D302" s="560"/>
      <c r="E302" s="560"/>
      <c r="F302" s="561"/>
      <c r="G302" s="489">
        <v>1.05</v>
      </c>
      <c r="H302" s="489" t="s">
        <v>169</v>
      </c>
      <c r="I302" s="562"/>
      <c r="J302" s="492">
        <f>G302*I302</f>
        <v>0</v>
      </c>
      <c r="K302" s="458"/>
    </row>
    <row r="303" spans="1:11">
      <c r="A303" s="450"/>
      <c r="B303" s="563" t="s">
        <v>1759</v>
      </c>
      <c r="C303" s="564"/>
      <c r="D303" s="565"/>
      <c r="E303" s="565"/>
      <c r="F303" s="566"/>
      <c r="G303" s="489">
        <v>0.05</v>
      </c>
      <c r="H303" s="489" t="s">
        <v>1134</v>
      </c>
      <c r="I303" s="562">
        <v>10</v>
      </c>
      <c r="J303" s="492">
        <f>G303*I303</f>
        <v>0.5</v>
      </c>
      <c r="K303" s="458"/>
    </row>
    <row r="304" spans="1:11">
      <c r="A304" s="450"/>
      <c r="B304" s="563"/>
      <c r="C304" s="564"/>
      <c r="D304" s="565"/>
      <c r="E304" s="565"/>
      <c r="F304" s="566"/>
      <c r="G304" s="489"/>
      <c r="H304" s="489"/>
      <c r="I304" s="562"/>
      <c r="J304" s="492"/>
      <c r="K304" s="458"/>
    </row>
    <row r="305" spans="1:19">
      <c r="A305" s="450"/>
      <c r="B305" s="577"/>
      <c r="C305" s="578"/>
      <c r="D305" s="579"/>
      <c r="E305" s="579"/>
      <c r="F305" s="580"/>
      <c r="G305" s="489"/>
      <c r="H305" s="489"/>
      <c r="I305" s="562"/>
      <c r="J305" s="492">
        <f>G305*I305</f>
        <v>0</v>
      </c>
      <c r="K305" s="458"/>
    </row>
    <row r="306" spans="1:19">
      <c r="A306" s="450"/>
      <c r="B306" s="581"/>
      <c r="C306" s="523"/>
      <c r="D306" s="523"/>
      <c r="E306" s="582"/>
      <c r="F306" s="583"/>
      <c r="G306" s="532"/>
      <c r="H306" s="532"/>
      <c r="I306" s="524" t="s">
        <v>138</v>
      </c>
      <c r="J306" s="501">
        <f>SUM(J302:J305)</f>
        <v>0.5</v>
      </c>
      <c r="K306" s="458"/>
    </row>
    <row r="307" spans="1:19">
      <c r="A307" s="450"/>
      <c r="B307" s="584"/>
      <c r="C307" s="523"/>
      <c r="D307" s="523"/>
      <c r="E307" s="582"/>
      <c r="F307" s="583"/>
      <c r="G307" s="532"/>
      <c r="H307" s="532"/>
      <c r="I307" s="524"/>
      <c r="J307" s="582"/>
      <c r="K307" s="458"/>
    </row>
    <row r="308" spans="1:19" ht="20.399999999999999">
      <c r="A308" s="450"/>
      <c r="B308" s="646" t="s">
        <v>1141</v>
      </c>
      <c r="C308" s="511"/>
      <c r="D308" s="511"/>
      <c r="E308" s="511"/>
      <c r="F308" s="643" t="s">
        <v>494</v>
      </c>
      <c r="G308" s="643" t="s">
        <v>359</v>
      </c>
      <c r="H308" s="644" t="s">
        <v>1115</v>
      </c>
      <c r="I308" s="645"/>
      <c r="J308" s="509" t="s">
        <v>482</v>
      </c>
      <c r="K308" s="458"/>
      <c r="P308" s="651" t="s">
        <v>146</v>
      </c>
      <c r="Q308" s="651" t="s">
        <v>1778</v>
      </c>
      <c r="R308" s="651" t="s">
        <v>1063</v>
      </c>
      <c r="S308" s="651" t="s">
        <v>876</v>
      </c>
    </row>
    <row r="309" spans="1:19">
      <c r="A309" s="450"/>
      <c r="B309" s="558" t="s">
        <v>1721</v>
      </c>
      <c r="C309" s="647"/>
      <c r="D309" s="647"/>
      <c r="E309" s="647"/>
      <c r="F309" s="516">
        <v>20</v>
      </c>
      <c r="G309" s="516" t="s">
        <v>166</v>
      </c>
      <c r="H309" s="1697">
        <f>'ESCAVAÇÃO SAA-SES'!J65</f>
        <v>7.5692746969696971</v>
      </c>
      <c r="I309" s="1658"/>
      <c r="J309" s="642">
        <f>F309*H309</f>
        <v>151.38549393939394</v>
      </c>
      <c r="K309" s="458"/>
      <c r="M309" s="651">
        <f>2740/137</f>
        <v>20</v>
      </c>
      <c r="P309" s="651" t="s">
        <v>1779</v>
      </c>
      <c r="Q309" s="651">
        <v>4</v>
      </c>
      <c r="R309" s="651">
        <v>3600</v>
      </c>
      <c r="S309" s="651">
        <f>Q309*R309</f>
        <v>14400</v>
      </c>
    </row>
    <row r="310" spans="1:19">
      <c r="A310" s="450"/>
      <c r="B310" s="563" t="s">
        <v>1760</v>
      </c>
      <c r="C310" s="649"/>
      <c r="D310" s="649"/>
      <c r="E310" s="649" t="s">
        <v>1119</v>
      </c>
      <c r="F310" s="520">
        <f>F309-M310</f>
        <v>1.7664233576642374E-2</v>
      </c>
      <c r="G310" s="520" t="s">
        <v>166</v>
      </c>
      <c r="H310" s="1698">
        <f>'BOTA FORA SAA-SES'!J65</f>
        <v>5.1687159090909089</v>
      </c>
      <c r="I310" s="1699"/>
      <c r="J310" s="642">
        <f>F310*H310</f>
        <v>9.1301405109489253E-2</v>
      </c>
      <c r="K310" s="458"/>
      <c r="M310" s="651">
        <f>2737.58/137</f>
        <v>19.982335766423358</v>
      </c>
      <c r="P310" s="651" t="s">
        <v>1780</v>
      </c>
      <c r="Q310" s="651">
        <v>1</v>
      </c>
      <c r="R310" s="651">
        <v>5900</v>
      </c>
      <c r="S310" s="651">
        <f>Q310*R310</f>
        <v>5900</v>
      </c>
    </row>
    <row r="311" spans="1:19">
      <c r="A311" s="450"/>
      <c r="B311" s="563" t="s">
        <v>1781</v>
      </c>
      <c r="C311" s="649"/>
      <c r="D311" s="649"/>
      <c r="E311" s="649"/>
      <c r="F311" s="520">
        <v>1</v>
      </c>
      <c r="G311" s="520" t="s">
        <v>169</v>
      </c>
      <c r="H311" s="1698">
        <f>S313</f>
        <v>53.831041257367389</v>
      </c>
      <c r="I311" s="1699"/>
      <c r="J311" s="642">
        <f>F311*H311</f>
        <v>53.831041257367389</v>
      </c>
      <c r="K311" s="458"/>
      <c r="P311" s="651" t="s">
        <v>1782</v>
      </c>
      <c r="Q311" s="651">
        <v>1</v>
      </c>
      <c r="R311" s="651">
        <v>6400</v>
      </c>
      <c r="S311" s="651">
        <f>Q311*R311</f>
        <v>6400</v>
      </c>
    </row>
    <row r="312" spans="1:19">
      <c r="A312" s="450"/>
      <c r="B312" s="577"/>
      <c r="C312" s="650"/>
      <c r="D312" s="650"/>
      <c r="E312" s="650"/>
      <c r="F312" s="641"/>
      <c r="G312" s="641"/>
      <c r="H312" s="1700"/>
      <c r="I312" s="1663"/>
      <c r="J312" s="642"/>
      <c r="K312" s="458"/>
      <c r="P312" s="651" t="s">
        <v>1783</v>
      </c>
      <c r="Q312" s="651">
        <v>2</v>
      </c>
      <c r="R312" s="651">
        <v>350</v>
      </c>
      <c r="S312" s="651">
        <f>Q312*R312</f>
        <v>700</v>
      </c>
    </row>
    <row r="313" spans="1:19">
      <c r="A313" s="450"/>
      <c r="B313" s="640"/>
      <c r="C313" s="526"/>
      <c r="D313" s="526"/>
      <c r="E313" s="554"/>
      <c r="F313" s="555"/>
      <c r="G313" s="506"/>
      <c r="H313" s="506"/>
      <c r="I313" s="529" t="s">
        <v>138</v>
      </c>
      <c r="J313" s="501">
        <f>SUM(J309:J312)</f>
        <v>205.3078366018708</v>
      </c>
      <c r="K313" s="458"/>
      <c r="P313" s="651"/>
      <c r="Q313" s="651"/>
      <c r="R313" s="651"/>
      <c r="S313" s="651">
        <f>SUM(S309:S312)/509</f>
        <v>53.831041257367389</v>
      </c>
    </row>
    <row r="314" spans="1:19">
      <c r="A314" s="450"/>
      <c r="B314" s="523"/>
      <c r="C314" s="523"/>
      <c r="D314" s="523"/>
      <c r="E314" s="523"/>
      <c r="F314" s="523"/>
      <c r="G314" s="523"/>
      <c r="H314" s="523"/>
      <c r="I314" s="524"/>
      <c r="J314" s="523"/>
      <c r="K314" s="458"/>
      <c r="P314" s="651"/>
      <c r="Q314" s="651"/>
      <c r="R314" s="651"/>
      <c r="S314" s="651"/>
    </row>
    <row r="315" spans="1:19">
      <c r="A315" s="450"/>
      <c r="B315" s="1645" t="s">
        <v>1142</v>
      </c>
      <c r="C315" s="1646"/>
      <c r="D315" s="1646"/>
      <c r="E315" s="1646"/>
      <c r="F315" s="1646"/>
      <c r="G315" s="1646"/>
      <c r="H315" s="1646"/>
      <c r="I315" s="1647"/>
      <c r="J315" s="573">
        <f>J313+J306+J299</f>
        <v>256.07329114732534</v>
      </c>
      <c r="K315" s="458"/>
    </row>
    <row r="316" spans="1:19">
      <c r="A316" s="450"/>
      <c r="B316" s="523"/>
      <c r="C316" s="523"/>
      <c r="D316" s="523"/>
      <c r="E316" s="523"/>
      <c r="F316" s="523"/>
      <c r="G316" s="523"/>
      <c r="H316" s="523"/>
      <c r="I316" s="524"/>
      <c r="J316" s="523"/>
      <c r="K316" s="458"/>
    </row>
    <row r="317" spans="1:19">
      <c r="A317" s="450"/>
      <c r="B317" s="1645" t="s">
        <v>1143</v>
      </c>
      <c r="C317" s="1646"/>
      <c r="D317" s="1646"/>
      <c r="E317" s="1646"/>
      <c r="F317" s="1646"/>
      <c r="G317" s="1646"/>
      <c r="H317" s="1646"/>
      <c r="I317" s="1647"/>
      <c r="J317" s="501">
        <f>J315*0</f>
        <v>0</v>
      </c>
      <c r="K317" s="458"/>
    </row>
    <row r="318" spans="1:19">
      <c r="A318" s="450"/>
      <c r="B318" s="523"/>
      <c r="C318" s="523"/>
      <c r="D318" s="523"/>
      <c r="E318" s="523"/>
      <c r="F318" s="523"/>
      <c r="G318" s="523"/>
      <c r="H318" s="523"/>
      <c r="I318" s="524"/>
      <c r="J318" s="523"/>
      <c r="K318" s="458"/>
    </row>
    <row r="319" spans="1:19">
      <c r="A319" s="450"/>
      <c r="B319" s="1645" t="s">
        <v>1144</v>
      </c>
      <c r="C319" s="1646"/>
      <c r="D319" s="1646"/>
      <c r="E319" s="1646"/>
      <c r="F319" s="1646"/>
      <c r="G319" s="1646"/>
      <c r="H319" s="1646"/>
      <c r="I319" s="1647"/>
      <c r="J319" s="573">
        <f>J315+J317</f>
        <v>256.07329114732534</v>
      </c>
      <c r="K319" s="458"/>
    </row>
    <row r="320" spans="1:19">
      <c r="A320" s="450"/>
      <c r="B320" s="511"/>
      <c r="C320" s="511"/>
      <c r="D320" s="511"/>
      <c r="E320" s="511"/>
      <c r="F320" s="511"/>
      <c r="G320" s="511"/>
      <c r="H320" s="511"/>
      <c r="I320" s="571"/>
      <c r="J320" s="511"/>
      <c r="K320" s="458"/>
    </row>
    <row r="321" spans="1:11">
      <c r="A321" s="450"/>
      <c r="B321" s="589"/>
      <c r="C321" s="559"/>
      <c r="D321" s="559"/>
      <c r="E321" s="559"/>
      <c r="F321" s="559"/>
      <c r="G321" s="559"/>
      <c r="H321" s="559"/>
      <c r="I321" s="559"/>
      <c r="J321" s="590"/>
      <c r="K321" s="458"/>
    </row>
    <row r="322" spans="1:11">
      <c r="A322" s="450"/>
      <c r="B322" s="591"/>
      <c r="C322" s="592"/>
      <c r="D322" s="593"/>
      <c r="E322" s="593"/>
      <c r="F322" s="594" t="s">
        <v>1119</v>
      </c>
      <c r="G322" s="595" t="s">
        <v>1119</v>
      </c>
      <c r="H322" s="592"/>
      <c r="I322" s="592"/>
      <c r="J322" s="596"/>
      <c r="K322" s="458"/>
    </row>
    <row r="323" spans="1:11">
      <c r="A323" s="450"/>
      <c r="B323" s="459"/>
      <c r="C323" s="459"/>
      <c r="D323" s="459"/>
      <c r="E323" s="459"/>
      <c r="F323" s="459"/>
      <c r="G323" s="459"/>
      <c r="H323" s="459"/>
      <c r="I323" s="459"/>
      <c r="J323" s="459"/>
      <c r="K323" s="458"/>
    </row>
    <row r="324" spans="1:11">
      <c r="A324" s="450"/>
      <c r="B324" s="597" t="str">
        <f>PLANEJAMENTO!$E$2</f>
        <v>PRIVATE LOG</v>
      </c>
      <c r="C324" s="598"/>
      <c r="D324" s="598"/>
      <c r="E324" s="598"/>
      <c r="F324" s="599"/>
      <c r="G324" s="600" t="s">
        <v>482</v>
      </c>
      <c r="H324" s="502"/>
      <c r="I324" s="502"/>
      <c r="J324" s="505"/>
      <c r="K324" s="458"/>
    </row>
    <row r="325" spans="1:11">
      <c r="A325" s="450"/>
      <c r="B325" s="601" t="str">
        <f>PLANEJAMENTO!$E$3</f>
        <v>SERRA - ES</v>
      </c>
      <c r="C325" s="602"/>
      <c r="D325" s="602"/>
      <c r="E325" s="602"/>
      <c r="F325" s="603"/>
      <c r="G325" s="1648" t="s">
        <v>1145</v>
      </c>
      <c r="H325" s="1649"/>
      <c r="I325" s="1649"/>
      <c r="J325" s="1650"/>
      <c r="K325" s="458"/>
    </row>
    <row r="326" spans="1:11">
      <c r="A326" s="450"/>
      <c r="B326" s="604"/>
      <c r="C326" s="605"/>
      <c r="D326" s="605"/>
      <c r="E326" s="605"/>
      <c r="F326" s="606"/>
      <c r="G326" s="607"/>
      <c r="H326" s="1651"/>
      <c r="I326" s="1652"/>
      <c r="J326" s="1653"/>
      <c r="K326" s="458"/>
    </row>
    <row r="327" spans="1:11" ht="15" thickBot="1">
      <c r="A327" s="608"/>
      <c r="B327" s="609"/>
      <c r="C327" s="609"/>
      <c r="D327" s="609"/>
      <c r="E327" s="609"/>
      <c r="F327" s="609"/>
      <c r="G327" s="609"/>
      <c r="H327" s="609"/>
      <c r="I327" s="609"/>
      <c r="J327" s="609"/>
      <c r="K327" s="610"/>
    </row>
    <row r="328" spans="1:11">
      <c r="A328" s="447"/>
      <c r="B328" s="448"/>
      <c r="C328" s="448"/>
      <c r="D328" s="448"/>
      <c r="E328" s="448"/>
      <c r="F328" s="448"/>
      <c r="G328" s="448"/>
      <c r="H328" s="448"/>
      <c r="I328" s="448"/>
      <c r="J328" s="448"/>
      <c r="K328" s="449"/>
    </row>
    <row r="329" spans="1:11">
      <c r="A329" s="450"/>
      <c r="B329" s="451" t="s">
        <v>141</v>
      </c>
      <c r="C329" s="452"/>
      <c r="D329" s="453" t="s">
        <v>1105</v>
      </c>
      <c r="E329" s="454"/>
      <c r="F329" s="455"/>
      <c r="G329" s="455"/>
      <c r="H329" s="456"/>
      <c r="I329" s="456"/>
      <c r="J329" s="457"/>
      <c r="K329" s="458"/>
    </row>
    <row r="330" spans="1:11">
      <c r="A330" s="450"/>
      <c r="B330" s="459"/>
      <c r="C330" s="459"/>
      <c r="D330" s="459"/>
      <c r="E330" s="459"/>
      <c r="F330" s="459"/>
      <c r="G330" s="459"/>
      <c r="H330" s="459"/>
      <c r="I330" s="459"/>
      <c r="J330" s="459"/>
      <c r="K330" s="458"/>
    </row>
    <row r="331" spans="1:11">
      <c r="A331" s="450"/>
      <c r="B331" s="460" t="s">
        <v>873</v>
      </c>
      <c r="C331" s="461" t="s">
        <v>1107</v>
      </c>
      <c r="D331" s="1671" t="s">
        <v>198</v>
      </c>
      <c r="E331" s="1672"/>
      <c r="F331" s="1672"/>
      <c r="G331" s="1672"/>
      <c r="H331" s="1672"/>
      <c r="I331" s="1673"/>
      <c r="J331" s="462" t="s">
        <v>1108</v>
      </c>
      <c r="K331" s="458"/>
    </row>
    <row r="332" spans="1:11" ht="23.25" customHeight="1">
      <c r="A332" s="450"/>
      <c r="B332" s="463" t="s">
        <v>3</v>
      </c>
      <c r="C332" s="464">
        <f ca="1">PLANEJAMENTO!$E$4</f>
        <v>46141</v>
      </c>
      <c r="D332" s="1674" t="s">
        <v>1784</v>
      </c>
      <c r="E332" s="1675"/>
      <c r="F332" s="1675"/>
      <c r="G332" s="1675"/>
      <c r="H332" s="1675"/>
      <c r="I332" s="1676"/>
      <c r="J332" s="468" t="str">
        <f>F352</f>
        <v>m</v>
      </c>
      <c r="K332" s="458"/>
    </row>
    <row r="333" spans="1:11">
      <c r="A333" s="450"/>
      <c r="B333" s="469"/>
      <c r="C333" s="469"/>
      <c r="D333" s="469"/>
      <c r="E333" s="469"/>
      <c r="F333" s="469"/>
      <c r="G333" s="469"/>
      <c r="H333" s="469"/>
      <c r="I333" s="470"/>
      <c r="J333" s="471"/>
      <c r="K333" s="458"/>
    </row>
    <row r="334" spans="1:11">
      <c r="A334" s="450"/>
      <c r="B334" s="1648" t="s">
        <v>1111</v>
      </c>
      <c r="C334" s="1650"/>
      <c r="D334" s="1679" t="s">
        <v>873</v>
      </c>
      <c r="E334" s="1681" t="s">
        <v>1112</v>
      </c>
      <c r="F334" s="472" t="s">
        <v>1113</v>
      </c>
      <c r="G334" s="473"/>
      <c r="H334" s="472" t="s">
        <v>1114</v>
      </c>
      <c r="I334" s="473"/>
      <c r="J334" s="474" t="s">
        <v>1115</v>
      </c>
      <c r="K334" s="458"/>
    </row>
    <row r="335" spans="1:11">
      <c r="A335" s="450"/>
      <c r="B335" s="1677"/>
      <c r="C335" s="1678"/>
      <c r="D335" s="1680"/>
      <c r="E335" s="1682"/>
      <c r="F335" s="475" t="s">
        <v>1116</v>
      </c>
      <c r="G335" s="475" t="s">
        <v>1117</v>
      </c>
      <c r="H335" s="475" t="s">
        <v>1116</v>
      </c>
      <c r="I335" s="476" t="s">
        <v>1117</v>
      </c>
      <c r="J335" s="477" t="s">
        <v>1118</v>
      </c>
      <c r="K335" s="458"/>
    </row>
    <row r="336" spans="1:11">
      <c r="A336" s="450"/>
      <c r="B336" s="486" t="s">
        <v>842</v>
      </c>
      <c r="C336" s="487"/>
      <c r="D336" s="488"/>
      <c r="E336" s="489">
        <v>1</v>
      </c>
      <c r="F336" s="489">
        <v>1</v>
      </c>
      <c r="G336" s="489">
        <f>1-F336</f>
        <v>0</v>
      </c>
      <c r="H336" s="490">
        <f>VLOOKUP(B336,EQUIPAMENTOS!$A:$J,10,FALSE)</f>
        <v>10</v>
      </c>
      <c r="I336" s="491">
        <f>H336</f>
        <v>10</v>
      </c>
      <c r="J336" s="492">
        <f t="shared" ref="J336" si="14">H336*F336*E336+I336*G336*E336</f>
        <v>10</v>
      </c>
      <c r="K336" s="458"/>
    </row>
    <row r="337" spans="1:11">
      <c r="A337" s="450"/>
      <c r="B337" s="486"/>
      <c r="C337" s="487"/>
      <c r="D337" s="488"/>
      <c r="E337" s="489"/>
      <c r="F337" s="489"/>
      <c r="G337" s="489"/>
      <c r="H337" s="490"/>
      <c r="I337" s="491"/>
      <c r="J337" s="492"/>
      <c r="K337" s="458"/>
    </row>
    <row r="338" spans="1:11">
      <c r="A338" s="450"/>
      <c r="B338" s="486"/>
      <c r="C338" s="487"/>
      <c r="D338" s="488"/>
      <c r="E338" s="489"/>
      <c r="F338" s="489"/>
      <c r="G338" s="489"/>
      <c r="H338" s="490"/>
      <c r="I338" s="491"/>
      <c r="J338" s="492">
        <f t="shared" ref="J338:J340" si="15">H338*F338*E338+I338*G338*E338</f>
        <v>0</v>
      </c>
      <c r="K338" s="458"/>
    </row>
    <row r="339" spans="1:11">
      <c r="A339" s="450"/>
      <c r="B339" s="486"/>
      <c r="C339" s="487"/>
      <c r="D339" s="488"/>
      <c r="E339" s="489"/>
      <c r="F339" s="489"/>
      <c r="G339" s="489"/>
      <c r="H339" s="490"/>
      <c r="I339" s="491"/>
      <c r="J339" s="492">
        <f t="shared" si="15"/>
        <v>0</v>
      </c>
      <c r="K339" s="458"/>
    </row>
    <row r="340" spans="1:11">
      <c r="A340" s="450"/>
      <c r="B340" s="493"/>
      <c r="C340" s="494"/>
      <c r="D340" s="495"/>
      <c r="E340" s="496"/>
      <c r="F340" s="496"/>
      <c r="G340" s="496"/>
      <c r="H340" s="497"/>
      <c r="I340" s="498"/>
      <c r="J340" s="492">
        <f t="shared" si="15"/>
        <v>0</v>
      </c>
      <c r="K340" s="458"/>
    </row>
    <row r="341" spans="1:11">
      <c r="A341" s="450"/>
      <c r="B341" s="499" t="s">
        <v>1119</v>
      </c>
      <c r="C341" s="469"/>
      <c r="D341" s="469"/>
      <c r="E341" s="469"/>
      <c r="F341" s="469"/>
      <c r="G341" s="469"/>
      <c r="H341" s="469"/>
      <c r="I341" s="500" t="s">
        <v>138</v>
      </c>
      <c r="J341" s="501">
        <f>SUM(J336:J340)</f>
        <v>10</v>
      </c>
      <c r="K341" s="458"/>
    </row>
    <row r="342" spans="1:11">
      <c r="A342" s="450"/>
      <c r="B342" s="502"/>
      <c r="C342" s="502"/>
      <c r="D342" s="502"/>
      <c r="E342" s="502"/>
      <c r="F342" s="502"/>
      <c r="G342" s="502"/>
      <c r="H342" s="502"/>
      <c r="I342" s="503"/>
      <c r="J342" s="504"/>
      <c r="K342" s="458"/>
    </row>
    <row r="343" spans="1:11" ht="20.399999999999999">
      <c r="A343" s="450"/>
      <c r="B343" s="1664" t="s">
        <v>1120</v>
      </c>
      <c r="C343" s="1665"/>
      <c r="D343" s="1665"/>
      <c r="E343" s="1666"/>
      <c r="F343" s="505" t="s">
        <v>873</v>
      </c>
      <c r="G343" s="506"/>
      <c r="H343" s="507" t="s">
        <v>560</v>
      </c>
      <c r="I343" s="508" t="s">
        <v>1121</v>
      </c>
      <c r="J343" s="509" t="s">
        <v>1122</v>
      </c>
      <c r="K343" s="458"/>
    </row>
    <row r="344" spans="1:11">
      <c r="A344" s="450"/>
      <c r="B344" s="510"/>
      <c r="C344" s="511"/>
      <c r="D344" s="512"/>
      <c r="E344" s="513"/>
      <c r="F344" s="514"/>
      <c r="G344" s="515"/>
      <c r="H344" s="516"/>
      <c r="I344" s="484"/>
      <c r="J344" s="485"/>
      <c r="K344" s="458"/>
    </row>
    <row r="345" spans="1:11">
      <c r="A345" s="450"/>
      <c r="B345" s="517" t="s">
        <v>1758</v>
      </c>
      <c r="C345" s="518"/>
      <c r="D345" s="459"/>
      <c r="E345" s="487"/>
      <c r="F345" s="488"/>
      <c r="G345" s="519"/>
      <c r="H345" s="520">
        <v>1</v>
      </c>
      <c r="I345" s="521">
        <f>VLOOKUP(B345,'MÃO DE OBRA'!$A:$E,5,FALSE)/220</f>
        <v>19.055000000000003</v>
      </c>
      <c r="J345" s="492">
        <f>H345*I345</f>
        <v>19.055000000000003</v>
      </c>
      <c r="K345" s="458"/>
    </row>
    <row r="346" spans="1:11">
      <c r="A346" s="450"/>
      <c r="B346" s="517" t="s">
        <v>626</v>
      </c>
      <c r="C346" s="518"/>
      <c r="D346" s="459"/>
      <c r="E346" s="487"/>
      <c r="F346" s="488"/>
      <c r="G346" s="519"/>
      <c r="H346" s="520">
        <v>3</v>
      </c>
      <c r="I346" s="521">
        <f>VLOOKUP(B346,'MÃO DE OBRA'!$A:$E,5,FALSE)/220</f>
        <v>15.730909090909092</v>
      </c>
      <c r="J346" s="492">
        <f t="shared" ref="J346:J347" si="16">H346*I346</f>
        <v>47.192727272727275</v>
      </c>
      <c r="K346" s="458"/>
    </row>
    <row r="347" spans="1:11" hidden="1">
      <c r="A347" s="450"/>
      <c r="B347" s="517" t="s">
        <v>773</v>
      </c>
      <c r="C347" s="518"/>
      <c r="D347" s="459"/>
      <c r="E347" s="487"/>
      <c r="F347" s="488"/>
      <c r="G347" s="519"/>
      <c r="H347" s="520"/>
      <c r="I347" s="521">
        <f>VLOOKUP(B347,'MÃO DE OBRA'!$A:$E,5,FALSE)/220</f>
        <v>19.663636363636364</v>
      </c>
      <c r="J347" s="492">
        <f t="shared" si="16"/>
        <v>0</v>
      </c>
      <c r="K347" s="458"/>
    </row>
    <row r="348" spans="1:11">
      <c r="A348" s="450"/>
      <c r="B348" s="517"/>
      <c r="C348" s="518"/>
      <c r="D348" s="459"/>
      <c r="E348" s="487"/>
      <c r="F348" s="488"/>
      <c r="G348" s="519"/>
      <c r="H348" s="520"/>
      <c r="I348" s="491"/>
      <c r="J348" s="492"/>
      <c r="K348" s="458"/>
    </row>
    <row r="349" spans="1:11">
      <c r="A349" s="450"/>
      <c r="B349" s="517"/>
      <c r="C349" s="518"/>
      <c r="D349" s="459"/>
      <c r="E349" s="487"/>
      <c r="F349" s="488"/>
      <c r="G349" s="519"/>
      <c r="H349" s="520"/>
      <c r="I349" s="491"/>
      <c r="J349" s="492">
        <f>H349*I349</f>
        <v>0</v>
      </c>
      <c r="K349" s="458"/>
    </row>
    <row r="350" spans="1:11">
      <c r="A350" s="450"/>
      <c r="B350" s="499" t="s">
        <v>1119</v>
      </c>
      <c r="C350" s="502"/>
      <c r="D350" s="502"/>
      <c r="E350" s="502"/>
      <c r="F350" s="502"/>
      <c r="G350" s="502"/>
      <c r="H350" s="502"/>
      <c r="I350" s="522" t="s">
        <v>138</v>
      </c>
      <c r="J350" s="501">
        <f>SUM(J344:J349)</f>
        <v>66.247727272727275</v>
      </c>
      <c r="K350" s="458"/>
    </row>
    <row r="351" spans="1:11">
      <c r="A351" s="450"/>
      <c r="B351" s="523"/>
      <c r="C351" s="523"/>
      <c r="D351" s="523"/>
      <c r="E351" s="523"/>
      <c r="F351" s="523"/>
      <c r="G351" s="523"/>
      <c r="H351" s="523"/>
      <c r="I351" s="524"/>
      <c r="J351" s="523"/>
      <c r="K351" s="458"/>
    </row>
    <row r="352" spans="1:11">
      <c r="A352" s="450"/>
      <c r="B352" s="525" t="s">
        <v>1123</v>
      </c>
      <c r="C352" s="526"/>
      <c r="D352" s="523"/>
      <c r="E352" s="527">
        <f>25/8</f>
        <v>3.125</v>
      </c>
      <c r="F352" s="528" t="s">
        <v>169</v>
      </c>
      <c r="G352" s="506"/>
      <c r="H352" s="506"/>
      <c r="I352" s="529" t="s">
        <v>1124</v>
      </c>
      <c r="J352" s="501">
        <f>J341+J350</f>
        <v>76.247727272727275</v>
      </c>
      <c r="K352" s="458"/>
    </row>
    <row r="353" spans="1:11">
      <c r="A353" s="450"/>
      <c r="B353" s="530"/>
      <c r="C353" s="523"/>
      <c r="D353" s="523"/>
      <c r="E353" s="531"/>
      <c r="F353" s="532"/>
      <c r="G353" s="532"/>
      <c r="H353" s="532"/>
      <c r="I353" s="524"/>
      <c r="J353" s="523"/>
      <c r="K353" s="458"/>
    </row>
    <row r="354" spans="1:11" ht="20.399999999999999">
      <c r="A354" s="450"/>
      <c r="B354" s="1667" t="s">
        <v>481</v>
      </c>
      <c r="C354" s="1668"/>
      <c r="D354" s="1668"/>
      <c r="E354" s="1669"/>
      <c r="F354" s="533" t="s">
        <v>873</v>
      </c>
      <c r="G354" s="534" t="s">
        <v>493</v>
      </c>
      <c r="H354" s="507" t="s">
        <v>1115</v>
      </c>
      <c r="I354" s="535" t="s">
        <v>480</v>
      </c>
      <c r="J354" s="536" t="s">
        <v>482</v>
      </c>
      <c r="K354" s="458"/>
    </row>
    <row r="355" spans="1:11">
      <c r="A355" s="450"/>
      <c r="B355" s="537" t="str">
        <f>B336</f>
        <v>Sapo compactador</v>
      </c>
      <c r="C355" s="518"/>
      <c r="D355" s="518"/>
      <c r="E355" s="487"/>
      <c r="F355" s="540" t="str">
        <f>VLOOKUP(B355,EQUIPAMENTOS!$A:$N,12,FALSE)</f>
        <v>Gasolina</v>
      </c>
      <c r="G355" s="541" t="s">
        <v>1047</v>
      </c>
      <c r="H355" s="547">
        <f>VLOOKUP(B355,EQUIPAMENTOS!$A:$N,13,FALSE)</f>
        <v>6</v>
      </c>
      <c r="I355" s="543">
        <f>VLOOKUP(B355,EQUIPAMENTOS!$A:$N,14,FALSE)</f>
        <v>3</v>
      </c>
      <c r="J355" s="492">
        <f>H355*I355*E336*F336</f>
        <v>18</v>
      </c>
      <c r="K355" s="458"/>
    </row>
    <row r="356" spans="1:11">
      <c r="A356" s="450"/>
      <c r="B356" s="537"/>
      <c r="C356" s="518"/>
      <c r="D356" s="518"/>
      <c r="E356" s="487"/>
      <c r="F356" s="540"/>
      <c r="G356" s="541"/>
      <c r="H356" s="547"/>
      <c r="I356" s="543"/>
      <c r="J356" s="492"/>
      <c r="K356" s="458"/>
    </row>
    <row r="357" spans="1:11">
      <c r="A357" s="450"/>
      <c r="B357" s="537"/>
      <c r="C357" s="518"/>
      <c r="D357" s="518"/>
      <c r="E357" s="487"/>
      <c r="F357" s="540"/>
      <c r="G357" s="541"/>
      <c r="H357" s="547"/>
      <c r="I357" s="543"/>
      <c r="J357" s="492"/>
      <c r="K357" s="458"/>
    </row>
    <row r="358" spans="1:11">
      <c r="A358" s="450"/>
      <c r="B358" s="517"/>
      <c r="C358" s="518"/>
      <c r="D358" s="518"/>
      <c r="E358" s="487"/>
      <c r="F358" s="488"/>
      <c r="G358" s="546"/>
      <c r="H358" s="547"/>
      <c r="I358" s="543"/>
      <c r="J358" s="492">
        <f>H358*I358*E338*F338</f>
        <v>0</v>
      </c>
      <c r="K358" s="458"/>
    </row>
    <row r="359" spans="1:11">
      <c r="A359" s="450"/>
      <c r="B359" s="517"/>
      <c r="C359" s="526"/>
      <c r="D359" s="526"/>
      <c r="E359" s="494"/>
      <c r="F359" s="488"/>
      <c r="G359" s="468"/>
      <c r="H359" s="547"/>
      <c r="I359" s="548"/>
      <c r="J359" s="492">
        <f>H359*I359*E339*F339</f>
        <v>0</v>
      </c>
      <c r="K359" s="458"/>
    </row>
    <row r="360" spans="1:11">
      <c r="A360" s="450"/>
      <c r="B360" s="550" t="s">
        <v>1119</v>
      </c>
      <c r="C360" s="526"/>
      <c r="D360" s="526"/>
      <c r="E360" s="526"/>
      <c r="F360" s="523"/>
      <c r="G360" s="526"/>
      <c r="H360" s="551"/>
      <c r="I360" s="552" t="s">
        <v>138</v>
      </c>
      <c r="J360" s="501">
        <f>SUM(J355:J359)</f>
        <v>18</v>
      </c>
      <c r="K360" s="458"/>
    </row>
    <row r="361" spans="1:11">
      <c r="A361" s="450"/>
      <c r="B361" s="553"/>
      <c r="C361" s="526"/>
      <c r="D361" s="526"/>
      <c r="E361" s="554"/>
      <c r="F361" s="555"/>
      <c r="G361" s="506"/>
      <c r="H361" s="506"/>
      <c r="I361" s="529"/>
      <c r="J361" s="554"/>
      <c r="K361" s="458"/>
    </row>
    <row r="362" spans="1:11" ht="20.399999999999999">
      <c r="A362" s="450"/>
      <c r="B362" s="1667" t="s">
        <v>1125</v>
      </c>
      <c r="C362" s="1668"/>
      <c r="D362" s="1668"/>
      <c r="E362" s="1668"/>
      <c r="F362" s="1669"/>
      <c r="G362" s="556" t="s">
        <v>494</v>
      </c>
      <c r="H362" s="506" t="s">
        <v>1126</v>
      </c>
      <c r="I362" s="557" t="s">
        <v>1115</v>
      </c>
      <c r="J362" s="509" t="s">
        <v>482</v>
      </c>
      <c r="K362" s="458"/>
    </row>
    <row r="363" spans="1:11">
      <c r="A363" s="450"/>
      <c r="B363" s="558"/>
      <c r="C363" s="559"/>
      <c r="D363" s="560"/>
      <c r="E363" s="560"/>
      <c r="F363" s="561"/>
      <c r="G363" s="489"/>
      <c r="H363" s="489"/>
      <c r="I363" s="562"/>
      <c r="J363" s="492"/>
      <c r="K363" s="458"/>
    </row>
    <row r="364" spans="1:11">
      <c r="A364" s="450"/>
      <c r="B364" s="563"/>
      <c r="C364" s="564"/>
      <c r="D364" s="565"/>
      <c r="E364" s="565"/>
      <c r="F364" s="566"/>
      <c r="G364" s="489"/>
      <c r="H364" s="489"/>
      <c r="I364" s="562"/>
      <c r="J364" s="492"/>
      <c r="K364" s="458"/>
    </row>
    <row r="365" spans="1:11">
      <c r="A365" s="450"/>
      <c r="B365" s="1670" t="s">
        <v>138</v>
      </c>
      <c r="C365" s="1670"/>
      <c r="D365" s="1670"/>
      <c r="E365" s="1670"/>
      <c r="F365" s="1670"/>
      <c r="G365" s="1670"/>
      <c r="H365" s="1670"/>
      <c r="I365" s="1670"/>
      <c r="J365" s="501">
        <f>SUM(J363:J364)</f>
        <v>0</v>
      </c>
      <c r="K365" s="458"/>
    </row>
    <row r="366" spans="1:11">
      <c r="A366" s="450"/>
      <c r="B366" s="567"/>
      <c r="C366" s="511"/>
      <c r="D366" s="511"/>
      <c r="E366" s="568"/>
      <c r="F366" s="569"/>
      <c r="G366" s="570"/>
      <c r="H366" s="570"/>
      <c r="I366" s="571"/>
      <c r="J366" s="572"/>
      <c r="K366" s="458"/>
    </row>
    <row r="367" spans="1:11">
      <c r="A367" s="450"/>
      <c r="B367" s="573" t="s">
        <v>1127</v>
      </c>
      <c r="C367" s="573"/>
      <c r="D367" s="550"/>
      <c r="E367" s="523"/>
      <c r="F367" s="523"/>
      <c r="G367" s="523"/>
      <c r="H367" s="574"/>
      <c r="I367" s="575"/>
      <c r="J367" s="639">
        <f>(J352+J360+J365)/E352</f>
        <v>30.159272727272729</v>
      </c>
      <c r="K367" s="458"/>
    </row>
    <row r="368" spans="1:11">
      <c r="A368" s="450"/>
      <c r="B368" s="553"/>
      <c r="C368" s="526"/>
      <c r="D368" s="526"/>
      <c r="E368" s="554"/>
      <c r="F368" s="555"/>
      <c r="G368" s="506"/>
      <c r="H368" s="506"/>
      <c r="I368" s="529"/>
      <c r="J368" s="576"/>
      <c r="K368" s="458"/>
    </row>
    <row r="369" spans="1:13" ht="20.399999999999999">
      <c r="A369" s="450"/>
      <c r="B369" s="1667" t="s">
        <v>1128</v>
      </c>
      <c r="C369" s="1668"/>
      <c r="D369" s="1668"/>
      <c r="E369" s="1668"/>
      <c r="F369" s="1669"/>
      <c r="G369" s="556" t="s">
        <v>494</v>
      </c>
      <c r="H369" s="506" t="s">
        <v>1126</v>
      </c>
      <c r="I369" s="557" t="s">
        <v>1115</v>
      </c>
      <c r="J369" s="509" t="s">
        <v>482</v>
      </c>
      <c r="K369" s="458"/>
    </row>
    <row r="370" spans="1:13">
      <c r="A370" s="450"/>
      <c r="B370" s="558" t="s">
        <v>1772</v>
      </c>
      <c r="C370" s="559"/>
      <c r="D370" s="560"/>
      <c r="E370" s="560"/>
      <c r="F370" s="561"/>
      <c r="G370" s="489">
        <v>1.05</v>
      </c>
      <c r="H370" s="489" t="s">
        <v>169</v>
      </c>
      <c r="I370" s="562"/>
      <c r="J370" s="492">
        <f>G370*I370</f>
        <v>0</v>
      </c>
      <c r="K370" s="458"/>
    </row>
    <row r="371" spans="1:13">
      <c r="A371" s="450"/>
      <c r="B371" s="563" t="s">
        <v>1759</v>
      </c>
      <c r="C371" s="564"/>
      <c r="D371" s="565"/>
      <c r="E371" s="565"/>
      <c r="F371" s="566"/>
      <c r="G371" s="489">
        <v>0.05</v>
      </c>
      <c r="H371" s="489" t="s">
        <v>1134</v>
      </c>
      <c r="I371" s="562"/>
      <c r="J371" s="492">
        <f>G371*I371</f>
        <v>0</v>
      </c>
      <c r="K371" s="458"/>
    </row>
    <row r="372" spans="1:13">
      <c r="A372" s="450"/>
      <c r="B372" s="563"/>
      <c r="C372" s="564"/>
      <c r="D372" s="565"/>
      <c r="E372" s="565"/>
      <c r="F372" s="566"/>
      <c r="G372" s="489"/>
      <c r="H372" s="489"/>
      <c r="I372" s="562"/>
      <c r="J372" s="492">
        <f>G372*I372</f>
        <v>0</v>
      </c>
      <c r="K372" s="458"/>
    </row>
    <row r="373" spans="1:13">
      <c r="A373" s="450"/>
      <c r="B373" s="577"/>
      <c r="C373" s="578"/>
      <c r="D373" s="579"/>
      <c r="E373" s="579"/>
      <c r="F373" s="580"/>
      <c r="G373" s="489"/>
      <c r="H373" s="489"/>
      <c r="I373" s="562"/>
      <c r="J373" s="492">
        <f>G373*I373</f>
        <v>0</v>
      </c>
      <c r="K373" s="458"/>
    </row>
    <row r="374" spans="1:13">
      <c r="A374" s="450"/>
      <c r="B374" s="581"/>
      <c r="C374" s="523"/>
      <c r="D374" s="523"/>
      <c r="E374" s="582"/>
      <c r="F374" s="583"/>
      <c r="G374" s="532"/>
      <c r="H374" s="532"/>
      <c r="I374" s="524" t="s">
        <v>138</v>
      </c>
      <c r="J374" s="501">
        <f>SUM(J370:J373)</f>
        <v>0</v>
      </c>
      <c r="K374" s="458"/>
    </row>
    <row r="375" spans="1:13">
      <c r="A375" s="450"/>
      <c r="B375" s="584"/>
      <c r="C375" s="523"/>
      <c r="D375" s="523"/>
      <c r="E375" s="582"/>
      <c r="F375" s="583"/>
      <c r="G375" s="532"/>
      <c r="H375" s="532"/>
      <c r="I375" s="524"/>
      <c r="J375" s="582"/>
      <c r="K375" s="458"/>
    </row>
    <row r="376" spans="1:13" ht="20.399999999999999">
      <c r="A376" s="450"/>
      <c r="B376" s="646" t="s">
        <v>1141</v>
      </c>
      <c r="C376" s="511"/>
      <c r="D376" s="511"/>
      <c r="E376" s="511"/>
      <c r="F376" s="643" t="s">
        <v>494</v>
      </c>
      <c r="G376" s="643" t="s">
        <v>359</v>
      </c>
      <c r="H376" s="644" t="s">
        <v>1115</v>
      </c>
      <c r="I376" s="645"/>
      <c r="J376" s="509" t="s">
        <v>482</v>
      </c>
      <c r="K376" s="458"/>
    </row>
    <row r="377" spans="1:13">
      <c r="A377" s="450"/>
      <c r="B377" s="558" t="s">
        <v>1721</v>
      </c>
      <c r="C377" s="647"/>
      <c r="D377" s="647"/>
      <c r="E377" s="647"/>
      <c r="F377" s="516">
        <v>11.25</v>
      </c>
      <c r="G377" s="516" t="s">
        <v>166</v>
      </c>
      <c r="H377" s="1697">
        <f>'ESCAVAÇÃO SAA-SES'!J65</f>
        <v>7.5692746969696971</v>
      </c>
      <c r="I377" s="1658"/>
      <c r="J377" s="642">
        <f>F377*H377</f>
        <v>85.154340340909087</v>
      </c>
      <c r="K377" s="458"/>
      <c r="M377" s="651">
        <f>4185/372</f>
        <v>11.25</v>
      </c>
    </row>
    <row r="378" spans="1:13">
      <c r="A378" s="450"/>
      <c r="B378" s="563" t="s">
        <v>1760</v>
      </c>
      <c r="C378" s="649"/>
      <c r="D378" s="649"/>
      <c r="E378" s="649" t="s">
        <v>1119</v>
      </c>
      <c r="F378" s="520">
        <f>F377-M378</f>
        <v>1.766129032258057E-2</v>
      </c>
      <c r="G378" s="520" t="s">
        <v>166</v>
      </c>
      <c r="H378" s="1701">
        <f>'BOTA FORA SAA-SES'!J65</f>
        <v>5.1687159090909089</v>
      </c>
      <c r="I378" s="1699"/>
      <c r="J378" s="642">
        <f>F378*H378</f>
        <v>9.1286192265395499E-2</v>
      </c>
      <c r="K378" s="458"/>
      <c r="M378" s="651">
        <f>4178.43/372</f>
        <v>11.232338709677419</v>
      </c>
    </row>
    <row r="379" spans="1:13">
      <c r="A379" s="450"/>
      <c r="B379" s="563" t="s">
        <v>1781</v>
      </c>
      <c r="C379" s="648"/>
      <c r="D379" s="648"/>
      <c r="E379" s="648"/>
      <c r="F379" s="520">
        <v>1</v>
      </c>
      <c r="G379" s="520" t="s">
        <v>169</v>
      </c>
      <c r="H379" s="1701">
        <f>H311</f>
        <v>53.831041257367389</v>
      </c>
      <c r="I379" s="1699"/>
      <c r="J379" s="642">
        <f>F379*H379</f>
        <v>53.831041257367389</v>
      </c>
      <c r="K379" s="458"/>
      <c r="M379" s="651"/>
    </row>
    <row r="380" spans="1:13">
      <c r="A380" s="450"/>
      <c r="B380" s="652"/>
      <c r="C380" s="638"/>
      <c r="D380" s="638"/>
      <c r="E380" s="638"/>
      <c r="F380" s="641"/>
      <c r="G380" s="641"/>
      <c r="H380" s="588"/>
      <c r="I380" s="496"/>
      <c r="J380" s="642"/>
      <c r="K380" s="458"/>
    </row>
    <row r="381" spans="1:13">
      <c r="A381" s="450"/>
      <c r="B381" s="640"/>
      <c r="C381" s="526"/>
      <c r="D381" s="526"/>
      <c r="E381" s="554"/>
      <c r="F381" s="555"/>
      <c r="G381" s="506"/>
      <c r="H381" s="506"/>
      <c r="I381" s="529" t="s">
        <v>138</v>
      </c>
      <c r="J381" s="501">
        <f>SUM(J377:J380)</f>
        <v>139.07666779054188</v>
      </c>
      <c r="K381" s="458"/>
    </row>
    <row r="382" spans="1:13">
      <c r="A382" s="450"/>
      <c r="B382" s="523"/>
      <c r="C382" s="523"/>
      <c r="D382" s="523"/>
      <c r="E382" s="523"/>
      <c r="F382" s="523"/>
      <c r="G382" s="523"/>
      <c r="H382" s="523"/>
      <c r="I382" s="524"/>
      <c r="J382" s="523"/>
      <c r="K382" s="458"/>
    </row>
    <row r="383" spans="1:13">
      <c r="A383" s="450"/>
      <c r="B383" s="1645" t="s">
        <v>1142</v>
      </c>
      <c r="C383" s="1646"/>
      <c r="D383" s="1646"/>
      <c r="E383" s="1646"/>
      <c r="F383" s="1646"/>
      <c r="G383" s="1646"/>
      <c r="H383" s="1646"/>
      <c r="I383" s="1647"/>
      <c r="J383" s="573">
        <f>J381+J374+J367</f>
        <v>169.23594051781461</v>
      </c>
      <c r="K383" s="458"/>
    </row>
    <row r="384" spans="1:13">
      <c r="A384" s="450"/>
      <c r="B384" s="523"/>
      <c r="C384" s="523"/>
      <c r="D384" s="523"/>
      <c r="E384" s="523"/>
      <c r="F384" s="523"/>
      <c r="G384" s="523"/>
      <c r="H384" s="523"/>
      <c r="I384" s="524"/>
      <c r="J384" s="523"/>
      <c r="K384" s="458"/>
    </row>
    <row r="385" spans="1:11">
      <c r="A385" s="450"/>
      <c r="B385" s="1645" t="s">
        <v>1143</v>
      </c>
      <c r="C385" s="1646"/>
      <c r="D385" s="1646"/>
      <c r="E385" s="1646"/>
      <c r="F385" s="1646"/>
      <c r="G385" s="1646"/>
      <c r="H385" s="1646"/>
      <c r="I385" s="1647"/>
      <c r="J385" s="501">
        <f>J383*0</f>
        <v>0</v>
      </c>
      <c r="K385" s="458"/>
    </row>
    <row r="386" spans="1:11">
      <c r="A386" s="450"/>
      <c r="B386" s="523"/>
      <c r="C386" s="523"/>
      <c r="D386" s="523"/>
      <c r="E386" s="523"/>
      <c r="F386" s="523"/>
      <c r="G386" s="523"/>
      <c r="H386" s="523"/>
      <c r="I386" s="524"/>
      <c r="J386" s="523"/>
      <c r="K386" s="458"/>
    </row>
    <row r="387" spans="1:11">
      <c r="A387" s="450"/>
      <c r="B387" s="1645" t="s">
        <v>1144</v>
      </c>
      <c r="C387" s="1646"/>
      <c r="D387" s="1646"/>
      <c r="E387" s="1646"/>
      <c r="F387" s="1646"/>
      <c r="G387" s="1646"/>
      <c r="H387" s="1646"/>
      <c r="I387" s="1647"/>
      <c r="J387" s="573">
        <f>J383+J385</f>
        <v>169.23594051781461</v>
      </c>
      <c r="K387" s="458"/>
    </row>
    <row r="388" spans="1:11">
      <c r="A388" s="450"/>
      <c r="B388" s="511"/>
      <c r="C388" s="511"/>
      <c r="D388" s="511"/>
      <c r="E388" s="511"/>
      <c r="F388" s="511"/>
      <c r="G388" s="511"/>
      <c r="H388" s="511"/>
      <c r="I388" s="571"/>
      <c r="J388" s="511"/>
      <c r="K388" s="458"/>
    </row>
    <row r="389" spans="1:11">
      <c r="A389" s="450"/>
      <c r="B389" s="589"/>
      <c r="C389" s="559"/>
      <c r="D389" s="559"/>
      <c r="E389" s="559"/>
      <c r="F389" s="559"/>
      <c r="G389" s="559"/>
      <c r="H389" s="559"/>
      <c r="I389" s="559"/>
      <c r="J389" s="590"/>
      <c r="K389" s="458"/>
    </row>
    <row r="390" spans="1:11">
      <c r="A390" s="450"/>
      <c r="B390" s="591"/>
      <c r="C390" s="592"/>
      <c r="D390" s="593"/>
      <c r="E390" s="593"/>
      <c r="F390" s="594" t="s">
        <v>1119</v>
      </c>
      <c r="G390" s="595" t="s">
        <v>1119</v>
      </c>
      <c r="H390" s="592"/>
      <c r="I390" s="592"/>
      <c r="J390" s="596"/>
      <c r="K390" s="458"/>
    </row>
    <row r="391" spans="1:11">
      <c r="A391" s="450"/>
      <c r="B391" s="459"/>
      <c r="C391" s="459"/>
      <c r="D391" s="459"/>
      <c r="E391" s="459"/>
      <c r="F391" s="459"/>
      <c r="G391" s="459"/>
      <c r="H391" s="459"/>
      <c r="I391" s="459"/>
      <c r="J391" s="459"/>
      <c r="K391" s="458"/>
    </row>
    <row r="392" spans="1:11">
      <c r="A392" s="450"/>
      <c r="B392" s="597" t="str">
        <f>PLANEJAMENTO!$E$2</f>
        <v>PRIVATE LOG</v>
      </c>
      <c r="C392" s="598"/>
      <c r="D392" s="598"/>
      <c r="E392" s="598"/>
      <c r="F392" s="599"/>
      <c r="G392" s="600" t="s">
        <v>482</v>
      </c>
      <c r="H392" s="502"/>
      <c r="I392" s="502"/>
      <c r="J392" s="505"/>
      <c r="K392" s="458"/>
    </row>
    <row r="393" spans="1:11">
      <c r="A393" s="450"/>
      <c r="B393" s="601" t="str">
        <f>PLANEJAMENTO!$E$3</f>
        <v>SERRA - ES</v>
      </c>
      <c r="C393" s="602"/>
      <c r="D393" s="602"/>
      <c r="E393" s="602"/>
      <c r="F393" s="603"/>
      <c r="G393" s="1648" t="s">
        <v>1145</v>
      </c>
      <c r="H393" s="1649"/>
      <c r="I393" s="1649"/>
      <c r="J393" s="1650"/>
      <c r="K393" s="458"/>
    </row>
    <row r="394" spans="1:11">
      <c r="A394" s="450"/>
      <c r="B394" s="604"/>
      <c r="C394" s="605"/>
      <c r="D394" s="605"/>
      <c r="E394" s="605"/>
      <c r="F394" s="606"/>
      <c r="G394" s="607"/>
      <c r="H394" s="1651"/>
      <c r="I394" s="1652"/>
      <c r="J394" s="1653"/>
      <c r="K394" s="458"/>
    </row>
    <row r="395" spans="1:11" ht="15" thickBot="1">
      <c r="A395" s="608"/>
      <c r="B395" s="609"/>
      <c r="C395" s="609"/>
      <c r="D395" s="609"/>
      <c r="E395" s="609"/>
      <c r="F395" s="609"/>
      <c r="G395" s="609"/>
      <c r="H395" s="609"/>
      <c r="I395" s="609"/>
      <c r="J395" s="609"/>
      <c r="K395" s="610"/>
    </row>
  </sheetData>
  <mergeCells count="118">
    <mergeCell ref="B387:I387"/>
    <mergeCell ref="G393:J393"/>
    <mergeCell ref="H394:J394"/>
    <mergeCell ref="H311:I311"/>
    <mergeCell ref="H312:I312"/>
    <mergeCell ref="H379:I379"/>
    <mergeCell ref="H377:I377"/>
    <mergeCell ref="H378:I378"/>
    <mergeCell ref="B383:I383"/>
    <mergeCell ref="B385:I385"/>
    <mergeCell ref="B343:E343"/>
    <mergeCell ref="B354:E354"/>
    <mergeCell ref="B362:F362"/>
    <mergeCell ref="B365:I365"/>
    <mergeCell ref="B369:F369"/>
    <mergeCell ref="B319:I319"/>
    <mergeCell ref="G325:J325"/>
    <mergeCell ref="H326:J326"/>
    <mergeCell ref="D331:I331"/>
    <mergeCell ref="D332:I332"/>
    <mergeCell ref="B334:C335"/>
    <mergeCell ref="D334:D335"/>
    <mergeCell ref="E334:E335"/>
    <mergeCell ref="H309:I309"/>
    <mergeCell ref="H310:I310"/>
    <mergeCell ref="B315:I315"/>
    <mergeCell ref="B317:I317"/>
    <mergeCell ref="B276:E276"/>
    <mergeCell ref="B287:E287"/>
    <mergeCell ref="B294:F294"/>
    <mergeCell ref="B297:I297"/>
    <mergeCell ref="B301:F301"/>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179:F179"/>
    <mergeCell ref="H179:I179"/>
    <mergeCell ref="B180:F180"/>
    <mergeCell ref="H180:I180"/>
    <mergeCell ref="B183:I183"/>
    <mergeCell ref="B185:I185"/>
    <mergeCell ref="B146:E146"/>
    <mergeCell ref="B157:E157"/>
    <mergeCell ref="B164:F164"/>
    <mergeCell ref="B167:I167"/>
    <mergeCell ref="B171:F171"/>
    <mergeCell ref="B178:F178"/>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53:I53"/>
    <mergeCell ref="B55:I55"/>
    <mergeCell ref="B27:E27"/>
    <mergeCell ref="B34:F34"/>
    <mergeCell ref="B37:I37"/>
    <mergeCell ref="B41:F41"/>
    <mergeCell ref="B48:F48"/>
    <mergeCell ref="H48:I48"/>
    <mergeCell ref="B81:E81"/>
    <mergeCell ref="D4:I4"/>
    <mergeCell ref="D5:I5"/>
    <mergeCell ref="B7:C8"/>
    <mergeCell ref="D7:D8"/>
    <mergeCell ref="E7:E8"/>
    <mergeCell ref="B16:E16"/>
    <mergeCell ref="B49:F49"/>
    <mergeCell ref="H49:I49"/>
    <mergeCell ref="B50:F50"/>
    <mergeCell ref="H50:I50"/>
  </mergeCells>
  <pageMargins left="0.511811024" right="0.511811024" top="0.78740157499999996" bottom="0.78740157499999996" header="0.31496062000000002" footer="0.31496062000000002"/>
  <pageSetup paperSize="9" scale="65" orientation="portrait" r:id="rId1"/>
  <rowBreaks count="5" manualBreakCount="5">
    <brk id="65" max="10" man="1"/>
    <brk id="130" max="10" man="1"/>
    <brk id="195" max="10" man="1"/>
    <brk id="260" max="10" man="1"/>
    <brk id="327" max="10"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2F42-C55A-4A6B-B4EA-3340348462DD}">
  <sheetPr codeName="Planilha46">
    <tabColor rgb="FFFFFF66"/>
  </sheetPr>
  <dimension ref="A1:K73"/>
  <sheetViews>
    <sheetView view="pageBreakPreview" topLeftCell="A7"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1785</v>
      </c>
      <c r="E5" s="466"/>
      <c r="F5" s="466"/>
      <c r="G5" s="466"/>
      <c r="H5" s="466"/>
      <c r="I5" s="467"/>
      <c r="J5" s="468" t="str">
        <f>F31</f>
        <v>m²</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822</v>
      </c>
      <c r="C9" s="479"/>
      <c r="D9" s="480"/>
      <c r="E9" s="481">
        <v>1</v>
      </c>
      <c r="F9" s="481">
        <v>1</v>
      </c>
      <c r="G9" s="482">
        <f>1-F9</f>
        <v>0</v>
      </c>
      <c r="H9" s="490">
        <f>VLOOKUP(B9,EQUIPAMENTOS!$A:$J,10,FALSE)</f>
        <v>163</v>
      </c>
      <c r="I9" s="484">
        <f>H9</f>
        <v>163</v>
      </c>
      <c r="J9" s="485">
        <f t="shared" ref="J9:J15" si="0">H9*F9*E9+I9*G9*E9</f>
        <v>163</v>
      </c>
      <c r="K9" s="458"/>
    </row>
    <row r="10" spans="1:11">
      <c r="A10" s="450"/>
      <c r="B10" s="486" t="s">
        <v>850</v>
      </c>
      <c r="C10" s="487"/>
      <c r="D10" s="488"/>
      <c r="E10" s="489">
        <v>1</v>
      </c>
      <c r="F10" s="489">
        <v>1</v>
      </c>
      <c r="G10" s="489">
        <f>1-F10</f>
        <v>0</v>
      </c>
      <c r="H10" s="490">
        <f>VLOOKUP(B10,EQUIPAMENTOS!$A:$J,10,FALSE)</f>
        <v>110</v>
      </c>
      <c r="I10" s="491">
        <f>H10</f>
        <v>110</v>
      </c>
      <c r="J10" s="492">
        <f t="shared" si="0"/>
        <v>110</v>
      </c>
      <c r="K10" s="458"/>
    </row>
    <row r="11" spans="1:11">
      <c r="A11" s="450"/>
      <c r="B11" s="486" t="s">
        <v>1786</v>
      </c>
      <c r="C11" s="487"/>
      <c r="D11" s="488"/>
      <c r="E11" s="489">
        <v>2</v>
      </c>
      <c r="F11" s="489">
        <v>1</v>
      </c>
      <c r="G11" s="489">
        <f t="shared" ref="G11:G12" si="1">1-F11</f>
        <v>0</v>
      </c>
      <c r="H11" s="490">
        <f>VLOOKUP(B11,EQUIPAMENTOS!$A:$J,10,FALSE)</f>
        <v>110</v>
      </c>
      <c r="I11" s="491">
        <f t="shared" ref="I11:I12" si="2">H11</f>
        <v>110</v>
      </c>
      <c r="J11" s="492">
        <f t="shared" si="0"/>
        <v>220</v>
      </c>
      <c r="K11" s="458"/>
    </row>
    <row r="12" spans="1:11">
      <c r="A12" s="450"/>
      <c r="B12" s="486" t="s">
        <v>808</v>
      </c>
      <c r="C12" s="487"/>
      <c r="D12" s="488"/>
      <c r="E12" s="489">
        <v>2</v>
      </c>
      <c r="F12" s="489">
        <v>1</v>
      </c>
      <c r="G12" s="489">
        <f t="shared" si="1"/>
        <v>0</v>
      </c>
      <c r="H12" s="490">
        <f>VLOOKUP(B12,EQUIPAMENTOS!$A:$J,10,FALSE)</f>
        <v>75</v>
      </c>
      <c r="I12" s="491">
        <f t="shared" si="2"/>
        <v>75</v>
      </c>
      <c r="J12" s="492">
        <f t="shared" si="0"/>
        <v>150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643</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1787</v>
      </c>
      <c r="C21" s="518"/>
      <c r="D21" s="459"/>
      <c r="E21" s="487"/>
      <c r="F21" s="488"/>
      <c r="G21" s="519"/>
      <c r="H21" s="520">
        <f>E10</f>
        <v>1</v>
      </c>
      <c r="I21" s="521">
        <f>VLOOKUP(B21,'MÃO DE OBRA'!$A:$E,5,FALSE)/220</f>
        <v>19.055000000000003</v>
      </c>
      <c r="J21" s="492">
        <f>H21*I21</f>
        <v>19.055000000000003</v>
      </c>
      <c r="K21" s="458"/>
    </row>
    <row r="22" spans="1:11">
      <c r="A22" s="450"/>
      <c r="B22" s="517" t="s">
        <v>1748</v>
      </c>
      <c r="C22" s="518"/>
      <c r="D22" s="459"/>
      <c r="E22" s="487"/>
      <c r="F22" s="488"/>
      <c r="G22" s="519"/>
      <c r="H22" s="520">
        <f>E11</f>
        <v>2</v>
      </c>
      <c r="I22" s="521">
        <f>VLOOKUP(B22,'MÃO DE OBRA'!$A:$E,5,FALSE)/220</f>
        <v>19.055000000000003</v>
      </c>
      <c r="J22" s="492">
        <f>H22*I22</f>
        <v>38.110000000000007</v>
      </c>
      <c r="K22" s="458"/>
    </row>
    <row r="23" spans="1:11">
      <c r="A23" s="450"/>
      <c r="B23" s="517" t="s">
        <v>529</v>
      </c>
      <c r="C23" s="518"/>
      <c r="D23" s="459"/>
      <c r="E23" s="487"/>
      <c r="F23" s="488"/>
      <c r="G23" s="519"/>
      <c r="H23" s="520">
        <f>E12</f>
        <v>2</v>
      </c>
      <c r="I23" s="521">
        <f>VLOOKUP(B23,'MÃO DE OBRA'!$A:$E,5,FALSE)/220</f>
        <v>24.874500000000001</v>
      </c>
      <c r="J23" s="492">
        <f>H23*I23</f>
        <v>49.749000000000002</v>
      </c>
      <c r="K23" s="458"/>
    </row>
    <row r="24" spans="1:11">
      <c r="A24" s="450"/>
      <c r="B24" s="517" t="s">
        <v>626</v>
      </c>
      <c r="C24" s="518"/>
      <c r="D24" s="459"/>
      <c r="E24" s="487"/>
      <c r="F24" s="488"/>
      <c r="G24" s="519"/>
      <c r="H24" s="520">
        <v>2</v>
      </c>
      <c r="I24" s="521">
        <f>VLOOKUP(B24,'MÃO DE OBRA'!$A:$E,5,FALSE)/220</f>
        <v>15.730909090909092</v>
      </c>
      <c r="J24" s="492">
        <f t="shared" ref="J24:J26" si="3">H24*I24</f>
        <v>31.461818181818185</v>
      </c>
      <c r="K24" s="458"/>
    </row>
    <row r="25" spans="1:11">
      <c r="A25" s="450"/>
      <c r="B25" s="517" t="s">
        <v>688</v>
      </c>
      <c r="C25" s="518"/>
      <c r="D25" s="459"/>
      <c r="E25" s="487"/>
      <c r="F25" s="488"/>
      <c r="G25" s="519"/>
      <c r="H25" s="520">
        <v>1</v>
      </c>
      <c r="I25" s="521">
        <f>VLOOKUP(B25,'MÃO DE OBRA'!$A:$E,5,FALSE)/220</f>
        <v>23.69</v>
      </c>
      <c r="J25" s="492">
        <f t="shared" si="3"/>
        <v>23.69</v>
      </c>
      <c r="K25" s="458"/>
    </row>
    <row r="26" spans="1:11" hidden="1">
      <c r="A26" s="450"/>
      <c r="B26" s="517" t="s">
        <v>773</v>
      </c>
      <c r="C26" s="518"/>
      <c r="D26" s="459"/>
      <c r="E26" s="487"/>
      <c r="F26" s="488"/>
      <c r="G26" s="519"/>
      <c r="H26" s="520"/>
      <c r="I26" s="521">
        <f>VLOOKUP(B26,'MÃO DE OBRA'!$A:$E,5,FALSE)/220</f>
        <v>19.663636363636364</v>
      </c>
      <c r="J26" s="492">
        <f t="shared" si="3"/>
        <v>0</v>
      </c>
      <c r="K26" s="458"/>
    </row>
    <row r="27" spans="1:11">
      <c r="A27" s="450"/>
      <c r="B27" s="517"/>
      <c r="C27" s="518"/>
      <c r="D27" s="459"/>
      <c r="E27" s="487"/>
      <c r="F27" s="488"/>
      <c r="G27" s="519"/>
      <c r="H27" s="520"/>
      <c r="I27" s="491"/>
      <c r="J27" s="492"/>
      <c r="K27" s="458"/>
    </row>
    <row r="28" spans="1:11">
      <c r="A28" s="450"/>
      <c r="B28" s="517"/>
      <c r="C28" s="518"/>
      <c r="D28" s="459"/>
      <c r="E28" s="487"/>
      <c r="F28" s="488"/>
      <c r="G28" s="519"/>
      <c r="H28" s="520"/>
      <c r="I28" s="491"/>
      <c r="J28" s="492">
        <f>H28*I28</f>
        <v>0</v>
      </c>
      <c r="K28" s="458"/>
    </row>
    <row r="29" spans="1:11">
      <c r="A29" s="450"/>
      <c r="B29" s="499" t="s">
        <v>1119</v>
      </c>
      <c r="C29" s="502"/>
      <c r="D29" s="502"/>
      <c r="E29" s="502"/>
      <c r="F29" s="502"/>
      <c r="G29" s="502"/>
      <c r="H29" s="502"/>
      <c r="I29" s="522" t="s">
        <v>138</v>
      </c>
      <c r="J29" s="501">
        <f>SUM(J19:J28)</f>
        <v>193.83101818181819</v>
      </c>
      <c r="K29" s="458"/>
    </row>
    <row r="30" spans="1:11">
      <c r="A30" s="450"/>
      <c r="B30" s="523"/>
      <c r="C30" s="523"/>
      <c r="D30" s="523"/>
      <c r="E30" s="523"/>
      <c r="F30" s="523"/>
      <c r="G30" s="523"/>
      <c r="H30" s="523"/>
      <c r="I30" s="524"/>
      <c r="J30" s="523"/>
      <c r="K30" s="458"/>
    </row>
    <row r="31" spans="1:11">
      <c r="A31" s="450"/>
      <c r="B31" s="525" t="s">
        <v>1123</v>
      </c>
      <c r="C31" s="526"/>
      <c r="D31" s="523"/>
      <c r="E31" s="527">
        <f>PRODUÇÕES!D83</f>
        <v>700</v>
      </c>
      <c r="F31" s="528" t="s">
        <v>164</v>
      </c>
      <c r="G31" s="506"/>
      <c r="H31" s="506"/>
      <c r="I31" s="529" t="s">
        <v>1124</v>
      </c>
      <c r="J31" s="501">
        <f>J16+J29</f>
        <v>836.83101818181819</v>
      </c>
      <c r="K31" s="458"/>
    </row>
    <row r="32" spans="1:11">
      <c r="A32" s="450"/>
      <c r="B32" s="530"/>
      <c r="C32" s="523"/>
      <c r="D32" s="523"/>
      <c r="E32" s="531"/>
      <c r="F32" s="532"/>
      <c r="G32" s="532"/>
      <c r="H32" s="532"/>
      <c r="I32" s="524"/>
      <c r="J32" s="523"/>
      <c r="K32" s="458"/>
    </row>
    <row r="33" spans="1:11" ht="20.399999999999999">
      <c r="A33" s="450"/>
      <c r="B33" s="1667" t="s">
        <v>481</v>
      </c>
      <c r="C33" s="1668"/>
      <c r="D33" s="1668"/>
      <c r="E33" s="1669"/>
      <c r="F33" s="533" t="s">
        <v>873</v>
      </c>
      <c r="G33" s="534" t="s">
        <v>493</v>
      </c>
      <c r="H33" s="507" t="s">
        <v>1115</v>
      </c>
      <c r="I33" s="535" t="s">
        <v>480</v>
      </c>
      <c r="J33" s="536" t="s">
        <v>482</v>
      </c>
      <c r="K33" s="458"/>
    </row>
    <row r="34" spans="1:11">
      <c r="A34" s="450"/>
      <c r="B34" s="537" t="str">
        <f>B9</f>
        <v>Motoniveladora 120K</v>
      </c>
      <c r="C34" s="538"/>
      <c r="D34" s="538"/>
      <c r="E34" s="539"/>
      <c r="F34" s="540" t="str">
        <f>VLOOKUP(B34,EQUIPAMENTOS!$A:$N,12,FALSE)</f>
        <v>Diesel S10</v>
      </c>
      <c r="G34" s="541" t="s">
        <v>1047</v>
      </c>
      <c r="H34" s="547">
        <f>VLOOKUP(B34,EQUIPAMENTOS!$A:$N,13,FALSE)</f>
        <v>6.17</v>
      </c>
      <c r="I34" s="543">
        <f>VLOOKUP(B34,EQUIPAMENTOS!$A:$N,14,FALSE)</f>
        <v>22</v>
      </c>
      <c r="J34" s="485">
        <f>H34*I34*E9*F9</f>
        <v>135.74</v>
      </c>
      <c r="K34" s="458"/>
    </row>
    <row r="35" spans="1:11">
      <c r="A35" s="450"/>
      <c r="B35" s="537" t="str">
        <f>B10</f>
        <v>Trator de pneus com grade</v>
      </c>
      <c r="C35" s="518"/>
      <c r="D35" s="518"/>
      <c r="E35" s="487"/>
      <c r="F35" s="540" t="str">
        <f>VLOOKUP(B35,EQUIPAMENTOS!$A:$N,12,FALSE)</f>
        <v>Diesel S10</v>
      </c>
      <c r="G35" s="541" t="s">
        <v>1047</v>
      </c>
      <c r="H35" s="547">
        <f>VLOOKUP(B35,EQUIPAMENTOS!$A:$N,13,FALSE)</f>
        <v>6.17</v>
      </c>
      <c r="I35" s="543">
        <f>VLOOKUP(B35,EQUIPAMENTOS!$A:$N,14,FALSE)</f>
        <v>14</v>
      </c>
      <c r="J35" s="492">
        <f>H35*I35*E10*F10</f>
        <v>86.38</v>
      </c>
      <c r="K35" s="458"/>
    </row>
    <row r="36" spans="1:11">
      <c r="A36" s="450"/>
      <c r="B36" s="537" t="str">
        <f t="shared" ref="B36:B37" si="4">B11</f>
        <v>Rolo compactador pé de carneiro 10t</v>
      </c>
      <c r="C36" s="518"/>
      <c r="D36" s="518"/>
      <c r="E36" s="487"/>
      <c r="F36" s="540" t="str">
        <f>VLOOKUP(B36,EQUIPAMENTOS!$A:$N,12,FALSE)</f>
        <v>Diesel S10</v>
      </c>
      <c r="G36" s="541" t="s">
        <v>1047</v>
      </c>
      <c r="H36" s="547">
        <f>VLOOKUP(B36,EQUIPAMENTOS!$A:$N,13,FALSE)</f>
        <v>6.17</v>
      </c>
      <c r="I36" s="543">
        <f>VLOOKUP(B36,EQUIPAMENTOS!$A:$N,14,FALSE)</f>
        <v>16</v>
      </c>
      <c r="J36" s="492">
        <f t="shared" ref="J36:J39" si="5">H36*I36*E11*F11</f>
        <v>197.44</v>
      </c>
      <c r="K36" s="458"/>
    </row>
    <row r="37" spans="1:11">
      <c r="A37" s="450"/>
      <c r="B37" s="537" t="str">
        <f t="shared" si="4"/>
        <v xml:space="preserve">Caminhão Pipa 10.000 l </v>
      </c>
      <c r="C37" s="518"/>
      <c r="D37" s="518"/>
      <c r="E37" s="487"/>
      <c r="F37" s="540" t="str">
        <f>VLOOKUP(B37,EQUIPAMENTOS!$A:$N,12,FALSE)</f>
        <v>Diesel S10</v>
      </c>
      <c r="G37" s="541" t="s">
        <v>1047</v>
      </c>
      <c r="H37" s="547">
        <f>VLOOKUP(B37,EQUIPAMENTOS!$A:$N,13,FALSE)</f>
        <v>6.17</v>
      </c>
      <c r="I37" s="543">
        <f>VLOOKUP(B37,EQUIPAMENTOS!$A:$N,14,FALSE)</f>
        <v>4</v>
      </c>
      <c r="J37" s="492">
        <f t="shared" si="5"/>
        <v>49.36</v>
      </c>
      <c r="K37" s="458"/>
    </row>
    <row r="38" spans="1:11">
      <c r="A38" s="450"/>
      <c r="B38" s="517"/>
      <c r="C38" s="518"/>
      <c r="D38" s="518"/>
      <c r="E38" s="487"/>
      <c r="F38" s="488"/>
      <c r="G38" s="546"/>
      <c r="H38" s="547"/>
      <c r="I38" s="543"/>
      <c r="J38" s="492">
        <f t="shared" si="5"/>
        <v>0</v>
      </c>
      <c r="K38" s="458"/>
    </row>
    <row r="39" spans="1:11">
      <c r="A39" s="450"/>
      <c r="B39" s="517"/>
      <c r="C39" s="526"/>
      <c r="D39" s="526"/>
      <c r="E39" s="494"/>
      <c r="F39" s="488"/>
      <c r="G39" s="468"/>
      <c r="H39" s="547"/>
      <c r="I39" s="548"/>
      <c r="J39" s="492">
        <f t="shared" si="5"/>
        <v>0</v>
      </c>
      <c r="K39" s="458"/>
    </row>
    <row r="40" spans="1:11">
      <c r="A40" s="450"/>
      <c r="B40" s="550" t="s">
        <v>1119</v>
      </c>
      <c r="C40" s="526"/>
      <c r="D40" s="526"/>
      <c r="E40" s="526"/>
      <c r="F40" s="523"/>
      <c r="G40" s="526"/>
      <c r="H40" s="551"/>
      <c r="I40" s="552" t="s">
        <v>138</v>
      </c>
      <c r="J40" s="501">
        <f>SUM(J34:J39)</f>
        <v>468.92</v>
      </c>
      <c r="K40" s="458"/>
    </row>
    <row r="41" spans="1:11">
      <c r="A41" s="450"/>
      <c r="B41" s="553"/>
      <c r="C41" s="526"/>
      <c r="D41" s="526"/>
      <c r="E41" s="554"/>
      <c r="F41" s="555"/>
      <c r="G41" s="506"/>
      <c r="H41" s="506"/>
      <c r="I41" s="529"/>
      <c r="J41" s="554"/>
      <c r="K41" s="458"/>
    </row>
    <row r="42" spans="1:11" ht="20.399999999999999">
      <c r="A42" s="450"/>
      <c r="B42" s="1667" t="s">
        <v>1125</v>
      </c>
      <c r="C42" s="1668"/>
      <c r="D42" s="1668"/>
      <c r="E42" s="1668"/>
      <c r="F42" s="1669"/>
      <c r="G42" s="556" t="s">
        <v>494</v>
      </c>
      <c r="H42" s="506" t="s">
        <v>1126</v>
      </c>
      <c r="I42" s="557" t="s">
        <v>1115</v>
      </c>
      <c r="J42" s="509" t="s">
        <v>482</v>
      </c>
      <c r="K42" s="458"/>
    </row>
    <row r="43" spans="1:11">
      <c r="A43" s="450"/>
      <c r="B43" s="558"/>
      <c r="C43" s="559"/>
      <c r="D43" s="560"/>
      <c r="E43" s="560"/>
      <c r="F43" s="561"/>
      <c r="G43" s="489"/>
      <c r="H43" s="489"/>
      <c r="I43" s="562"/>
      <c r="J43" s="492"/>
      <c r="K43" s="458"/>
    </row>
    <row r="44" spans="1:11">
      <c r="A44" s="450"/>
      <c r="B44" s="563"/>
      <c r="C44" s="564"/>
      <c r="D44" s="565"/>
      <c r="E44" s="565"/>
      <c r="F44" s="566"/>
      <c r="G44" s="489"/>
      <c r="H44" s="489"/>
      <c r="I44" s="562"/>
      <c r="J44" s="492"/>
      <c r="K44" s="458"/>
    </row>
    <row r="45" spans="1:11">
      <c r="A45" s="450"/>
      <c r="B45" s="1670" t="s">
        <v>138</v>
      </c>
      <c r="C45" s="1670"/>
      <c r="D45" s="1670"/>
      <c r="E45" s="1670"/>
      <c r="F45" s="1670"/>
      <c r="G45" s="1670"/>
      <c r="H45" s="1670"/>
      <c r="I45" s="1670"/>
      <c r="J45" s="501">
        <f>SUM(J43:J44)</f>
        <v>0</v>
      </c>
      <c r="K45" s="458"/>
    </row>
    <row r="46" spans="1:11">
      <c r="A46" s="450"/>
      <c r="B46" s="567"/>
      <c r="C46" s="511"/>
      <c r="D46" s="511"/>
      <c r="E46" s="568"/>
      <c r="F46" s="569"/>
      <c r="G46" s="570"/>
      <c r="H46" s="570"/>
      <c r="I46" s="571"/>
      <c r="J46" s="572"/>
      <c r="K46" s="458"/>
    </row>
    <row r="47" spans="1:11">
      <c r="A47" s="450"/>
      <c r="B47" s="573" t="s">
        <v>1127</v>
      </c>
      <c r="C47" s="573"/>
      <c r="D47" s="550"/>
      <c r="E47" s="523"/>
      <c r="F47" s="523"/>
      <c r="G47" s="523"/>
      <c r="H47" s="574"/>
      <c r="I47" s="575"/>
      <c r="J47" s="501">
        <f>(J31+J40+J45)/E31</f>
        <v>1.8653585974025975</v>
      </c>
      <c r="K47" s="458"/>
    </row>
    <row r="48" spans="1:11">
      <c r="A48" s="450"/>
      <c r="B48" s="553"/>
      <c r="C48" s="526"/>
      <c r="D48" s="526"/>
      <c r="E48" s="554"/>
      <c r="F48" s="555"/>
      <c r="G48" s="506"/>
      <c r="H48" s="506"/>
      <c r="I48" s="529"/>
      <c r="J48" s="576"/>
      <c r="K48" s="458"/>
    </row>
    <row r="49" spans="1:11" ht="20.399999999999999">
      <c r="A49" s="450"/>
      <c r="B49" s="1667" t="s">
        <v>1128</v>
      </c>
      <c r="C49" s="1668"/>
      <c r="D49" s="1668"/>
      <c r="E49" s="1668"/>
      <c r="F49" s="1669"/>
      <c r="G49" s="556" t="s">
        <v>494</v>
      </c>
      <c r="H49" s="506" t="s">
        <v>1126</v>
      </c>
      <c r="I49" s="557" t="s">
        <v>1115</v>
      </c>
      <c r="J49" s="509" t="s">
        <v>482</v>
      </c>
      <c r="K49" s="458"/>
    </row>
    <row r="50" spans="1:11">
      <c r="A50" s="450"/>
      <c r="B50" s="558"/>
      <c r="C50" s="559"/>
      <c r="D50" s="560"/>
      <c r="E50" s="560"/>
      <c r="F50" s="561"/>
      <c r="G50" s="489"/>
      <c r="H50" s="489"/>
      <c r="I50" s="562"/>
      <c r="J50" s="492">
        <f>G50*I50</f>
        <v>0</v>
      </c>
      <c r="K50" s="458"/>
    </row>
    <row r="51" spans="1:11">
      <c r="A51" s="450"/>
      <c r="B51" s="563"/>
      <c r="C51" s="564"/>
      <c r="D51" s="565"/>
      <c r="E51" s="565"/>
      <c r="F51" s="566"/>
      <c r="G51" s="489"/>
      <c r="H51" s="489"/>
      <c r="I51" s="562"/>
      <c r="J51" s="492">
        <f>G51*I51</f>
        <v>0</v>
      </c>
      <c r="K51" s="458"/>
    </row>
    <row r="52" spans="1:11">
      <c r="A52" s="450"/>
      <c r="B52" s="563"/>
      <c r="C52" s="564"/>
      <c r="D52" s="565"/>
      <c r="E52" s="565"/>
      <c r="F52" s="566"/>
      <c r="G52" s="489"/>
      <c r="H52" s="489"/>
      <c r="I52" s="562"/>
      <c r="J52" s="492">
        <f>G52*I52</f>
        <v>0</v>
      </c>
      <c r="K52" s="458"/>
    </row>
    <row r="53" spans="1:11">
      <c r="A53" s="450"/>
      <c r="B53" s="577"/>
      <c r="C53" s="578"/>
      <c r="D53" s="579"/>
      <c r="E53" s="579"/>
      <c r="F53" s="580"/>
      <c r="G53" s="489"/>
      <c r="H53" s="489"/>
      <c r="I53" s="562"/>
      <c r="J53" s="492">
        <f>G53*I53</f>
        <v>0</v>
      </c>
      <c r="K53" s="458"/>
    </row>
    <row r="54" spans="1:11">
      <c r="A54" s="450"/>
      <c r="B54" s="581"/>
      <c r="C54" s="523"/>
      <c r="D54" s="523"/>
      <c r="E54" s="582"/>
      <c r="F54" s="583"/>
      <c r="G54" s="532"/>
      <c r="H54" s="532"/>
      <c r="I54" s="524" t="s">
        <v>138</v>
      </c>
      <c r="J54" s="501">
        <f>SUM(J50:J53)</f>
        <v>0</v>
      </c>
      <c r="K54" s="458"/>
    </row>
    <row r="55" spans="1:11">
      <c r="A55" s="450"/>
      <c r="B55" s="584"/>
      <c r="C55" s="523"/>
      <c r="D55" s="523"/>
      <c r="E55" s="582"/>
      <c r="F55" s="583"/>
      <c r="G55" s="532"/>
      <c r="H55" s="532"/>
      <c r="I55" s="524"/>
      <c r="J55" s="582"/>
      <c r="K55" s="458"/>
    </row>
    <row r="56" spans="1:11" ht="20.399999999999999">
      <c r="A56" s="450"/>
      <c r="B56" s="585" t="s">
        <v>1141</v>
      </c>
      <c r="C56" s="585"/>
      <c r="D56" s="585"/>
      <c r="E56" s="586"/>
      <c r="F56" s="587" t="s">
        <v>494</v>
      </c>
      <c r="G56" s="556" t="s">
        <v>1209</v>
      </c>
      <c r="H56" s="506" t="s">
        <v>1115</v>
      </c>
      <c r="I56" s="557" t="s">
        <v>480</v>
      </c>
      <c r="J56" s="509" t="s">
        <v>482</v>
      </c>
      <c r="K56" s="458"/>
    </row>
    <row r="57" spans="1:11">
      <c r="A57" s="450"/>
      <c r="B57" s="563" t="s">
        <v>1119</v>
      </c>
      <c r="C57" s="564"/>
      <c r="D57" s="565"/>
      <c r="E57" s="566" t="s">
        <v>1119</v>
      </c>
      <c r="F57" s="489">
        <v>0</v>
      </c>
      <c r="G57" s="489">
        <v>0</v>
      </c>
      <c r="H57" s="489">
        <v>0</v>
      </c>
      <c r="I57" s="562">
        <v>0</v>
      </c>
      <c r="J57" s="492">
        <f>I57*H57*G57*F57</f>
        <v>0</v>
      </c>
      <c r="K57" s="458"/>
    </row>
    <row r="58" spans="1:11">
      <c r="A58" s="450"/>
      <c r="B58" s="577" t="s">
        <v>1119</v>
      </c>
      <c r="C58" s="578"/>
      <c r="D58" s="579"/>
      <c r="E58" s="580" t="s">
        <v>1119</v>
      </c>
      <c r="F58" s="496">
        <v>0</v>
      </c>
      <c r="G58" s="496">
        <v>0</v>
      </c>
      <c r="H58" s="496">
        <v>0</v>
      </c>
      <c r="I58" s="588">
        <v>0</v>
      </c>
      <c r="J58" s="492">
        <f>I58*H58*G58*F58</f>
        <v>0</v>
      </c>
      <c r="K58" s="458"/>
    </row>
    <row r="59" spans="1:11">
      <c r="A59" s="450"/>
      <c r="B59" s="581"/>
      <c r="C59" s="523"/>
      <c r="D59" s="523"/>
      <c r="E59" s="582"/>
      <c r="F59" s="583"/>
      <c r="G59" s="532"/>
      <c r="H59" s="532"/>
      <c r="I59" s="524" t="s">
        <v>138</v>
      </c>
      <c r="J59" s="501">
        <f>SUM(J57:J58)</f>
        <v>0</v>
      </c>
      <c r="K59" s="458"/>
    </row>
    <row r="60" spans="1:11">
      <c r="A60" s="450"/>
      <c r="B60" s="523"/>
      <c r="C60" s="523"/>
      <c r="D60" s="523"/>
      <c r="E60" s="523"/>
      <c r="F60" s="523"/>
      <c r="G60" s="523"/>
      <c r="H60" s="523"/>
      <c r="I60" s="524"/>
      <c r="J60" s="523"/>
      <c r="K60" s="458"/>
    </row>
    <row r="61" spans="1:11">
      <c r="A61" s="450"/>
      <c r="B61" s="1645" t="s">
        <v>1142</v>
      </c>
      <c r="C61" s="1646"/>
      <c r="D61" s="1646"/>
      <c r="E61" s="1646"/>
      <c r="F61" s="1646"/>
      <c r="G61" s="1646"/>
      <c r="H61" s="1646"/>
      <c r="I61" s="1647"/>
      <c r="J61" s="573">
        <f>J59+J54+J47</f>
        <v>1.8653585974025975</v>
      </c>
      <c r="K61" s="458"/>
    </row>
    <row r="62" spans="1:11">
      <c r="A62" s="450"/>
      <c r="B62" s="523"/>
      <c r="C62" s="523"/>
      <c r="D62" s="523"/>
      <c r="E62" s="523"/>
      <c r="F62" s="523"/>
      <c r="G62" s="523"/>
      <c r="H62" s="523"/>
      <c r="I62" s="524"/>
      <c r="J62" s="523"/>
      <c r="K62" s="458"/>
    </row>
    <row r="63" spans="1:11">
      <c r="A63" s="450"/>
      <c r="B63" s="1645" t="s">
        <v>1143</v>
      </c>
      <c r="C63" s="1646"/>
      <c r="D63" s="1646"/>
      <c r="E63" s="1646"/>
      <c r="F63" s="1646"/>
      <c r="G63" s="1646"/>
      <c r="H63" s="1646"/>
      <c r="I63" s="1647"/>
      <c r="J63" s="501">
        <f>J61*0</f>
        <v>0</v>
      </c>
      <c r="K63" s="458"/>
    </row>
    <row r="64" spans="1:11">
      <c r="A64" s="450"/>
      <c r="B64" s="523"/>
      <c r="C64" s="523"/>
      <c r="D64" s="523"/>
      <c r="E64" s="523"/>
      <c r="F64" s="523"/>
      <c r="G64" s="523"/>
      <c r="H64" s="523"/>
      <c r="I64" s="524"/>
      <c r="J64" s="523"/>
      <c r="K64" s="458"/>
    </row>
    <row r="65" spans="1:11">
      <c r="A65" s="450"/>
      <c r="B65" s="1645" t="s">
        <v>1144</v>
      </c>
      <c r="C65" s="1646"/>
      <c r="D65" s="1646"/>
      <c r="E65" s="1646"/>
      <c r="F65" s="1646"/>
      <c r="G65" s="1646"/>
      <c r="H65" s="1646"/>
      <c r="I65" s="1647"/>
      <c r="J65" s="573">
        <f>J61+J63</f>
        <v>1.8653585974025975</v>
      </c>
      <c r="K65" s="458"/>
    </row>
    <row r="66" spans="1:11">
      <c r="A66" s="450"/>
      <c r="B66" s="511"/>
      <c r="C66" s="511"/>
      <c r="D66" s="511"/>
      <c r="E66" s="511"/>
      <c r="F66" s="511"/>
      <c r="G66" s="511"/>
      <c r="H66" s="511"/>
      <c r="I66" s="571"/>
      <c r="J66" s="511"/>
      <c r="K66" s="458"/>
    </row>
    <row r="67" spans="1:11">
      <c r="A67" s="450"/>
      <c r="B67" s="589"/>
      <c r="C67" s="559"/>
      <c r="D67" s="559"/>
      <c r="E67" s="559"/>
      <c r="F67" s="559"/>
      <c r="G67" s="559"/>
      <c r="H67" s="559"/>
      <c r="I67" s="559"/>
      <c r="J67" s="590"/>
      <c r="K67" s="458"/>
    </row>
    <row r="68" spans="1:11">
      <c r="A68" s="450"/>
      <c r="B68" s="591"/>
      <c r="C68" s="592"/>
      <c r="D68" s="593"/>
      <c r="E68" s="593"/>
      <c r="F68" s="594" t="s">
        <v>1119</v>
      </c>
      <c r="G68" s="595" t="s">
        <v>1119</v>
      </c>
      <c r="H68" s="592"/>
      <c r="I68" s="592"/>
      <c r="J68" s="596"/>
      <c r="K68" s="458"/>
    </row>
    <row r="69" spans="1:11">
      <c r="A69" s="450"/>
      <c r="B69" s="459"/>
      <c r="C69" s="459"/>
      <c r="D69" s="459"/>
      <c r="E69" s="459"/>
      <c r="F69" s="459"/>
      <c r="G69" s="459"/>
      <c r="H69" s="459"/>
      <c r="I69" s="459"/>
      <c r="J69" s="459"/>
      <c r="K69" s="458"/>
    </row>
    <row r="70" spans="1:11">
      <c r="A70" s="450"/>
      <c r="B70" s="597" t="str">
        <f>PLANEJAMENTO!E2</f>
        <v>PRIVATE LOG</v>
      </c>
      <c r="C70" s="598"/>
      <c r="D70" s="598"/>
      <c r="E70" s="598"/>
      <c r="F70" s="599"/>
      <c r="G70" s="600" t="s">
        <v>482</v>
      </c>
      <c r="H70" s="502"/>
      <c r="I70" s="502"/>
      <c r="J70" s="505"/>
      <c r="K70" s="458"/>
    </row>
    <row r="71" spans="1:11">
      <c r="A71" s="450"/>
      <c r="B71" s="601" t="str">
        <f>PLANEJAMENTO!E3</f>
        <v>SERRA - ES</v>
      </c>
      <c r="C71" s="602"/>
      <c r="D71" s="602"/>
      <c r="E71" s="602"/>
      <c r="F71" s="603"/>
      <c r="G71" s="1648" t="s">
        <v>1145</v>
      </c>
      <c r="H71" s="1649"/>
      <c r="I71" s="1649"/>
      <c r="J71" s="1650"/>
      <c r="K71" s="458"/>
    </row>
    <row r="72" spans="1:11">
      <c r="A72" s="450"/>
      <c r="B72" s="604"/>
      <c r="C72" s="605"/>
      <c r="D72" s="605"/>
      <c r="E72" s="605"/>
      <c r="F72" s="606"/>
      <c r="G72" s="607"/>
      <c r="H72" s="1651"/>
      <c r="I72" s="1652"/>
      <c r="J72" s="1653"/>
      <c r="K72" s="458"/>
    </row>
    <row r="73" spans="1:11" ht="15" thickBot="1">
      <c r="A73" s="608"/>
      <c r="B73" s="609"/>
      <c r="C73" s="609"/>
      <c r="D73" s="609"/>
      <c r="E73" s="609"/>
      <c r="F73" s="609"/>
      <c r="G73" s="609"/>
      <c r="H73" s="609"/>
      <c r="I73" s="609"/>
      <c r="J73" s="609"/>
      <c r="K73" s="610"/>
    </row>
  </sheetData>
  <mergeCells count="14">
    <mergeCell ref="B33:E33"/>
    <mergeCell ref="D4:I4"/>
    <mergeCell ref="B7:C8"/>
    <mergeCell ref="D7:D8"/>
    <mergeCell ref="E7:E8"/>
    <mergeCell ref="B18:E18"/>
    <mergeCell ref="G71:J71"/>
    <mergeCell ref="H72:J72"/>
    <mergeCell ref="B42:F42"/>
    <mergeCell ref="B45:I45"/>
    <mergeCell ref="B49:F49"/>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DD45-17E2-4832-8708-094C3208700D}">
  <sheetPr codeName="Planilha47">
    <tabColor rgb="FFFFFF66"/>
  </sheetPr>
  <dimension ref="A1:K74"/>
  <sheetViews>
    <sheetView view="pageBreakPreview" zoomScaleNormal="100" zoomScaleSheetLayoutView="100" workbookViewId="0">
      <selection activeCell="B155" sqref="B155"/>
    </sheetView>
  </sheetViews>
  <sheetFormatPr defaultRowHeight="14.4"/>
  <cols>
    <col min="1" max="1" width="2.109375" customWidth="1"/>
    <col min="3" max="3" width="20.88671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1788</v>
      </c>
      <c r="E5" s="466"/>
      <c r="F5" s="466"/>
      <c r="G5" s="466"/>
      <c r="H5" s="466"/>
      <c r="I5" s="467"/>
      <c r="J5" s="468" t="str">
        <f>F31</f>
        <v>m³</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822</v>
      </c>
      <c r="C9" s="479"/>
      <c r="D9" s="480"/>
      <c r="E9" s="481">
        <v>1</v>
      </c>
      <c r="F9" s="481">
        <v>1</v>
      </c>
      <c r="G9" s="482">
        <f>1-F9</f>
        <v>0</v>
      </c>
      <c r="H9" s="490">
        <f>VLOOKUP(B9,EQUIPAMENTOS!$A:$J,10,FALSE)</f>
        <v>163</v>
      </c>
      <c r="I9" s="484">
        <f>H9</f>
        <v>163</v>
      </c>
      <c r="J9" s="485">
        <f t="shared" ref="J9:J15" si="0">H9*F9*E9+I9*G9*E9</f>
        <v>163</v>
      </c>
      <c r="K9" s="458"/>
    </row>
    <row r="10" spans="1:11">
      <c r="A10" s="450"/>
      <c r="B10" s="486" t="s">
        <v>850</v>
      </c>
      <c r="C10" s="487"/>
      <c r="D10" s="488"/>
      <c r="E10" s="489">
        <v>1</v>
      </c>
      <c r="F10" s="489">
        <v>1</v>
      </c>
      <c r="G10" s="489">
        <f>1-F10</f>
        <v>0</v>
      </c>
      <c r="H10" s="490">
        <f>VLOOKUP(B10,EQUIPAMENTOS!$A:$J,10,FALSE)</f>
        <v>110</v>
      </c>
      <c r="I10" s="491">
        <f>H10</f>
        <v>110</v>
      </c>
      <c r="J10" s="492">
        <f t="shared" si="0"/>
        <v>110</v>
      </c>
      <c r="K10" s="458"/>
    </row>
    <row r="11" spans="1:11">
      <c r="A11" s="450"/>
      <c r="B11" s="486" t="s">
        <v>1786</v>
      </c>
      <c r="C11" s="487"/>
      <c r="D11" s="488"/>
      <c r="E11" s="489">
        <v>2</v>
      </c>
      <c r="F11" s="489">
        <v>1</v>
      </c>
      <c r="G11" s="489">
        <f t="shared" ref="G11:G12" si="1">1-F11</f>
        <v>0</v>
      </c>
      <c r="H11" s="490">
        <f>VLOOKUP(B11,EQUIPAMENTOS!$A:$J,10,FALSE)</f>
        <v>110</v>
      </c>
      <c r="I11" s="491">
        <f t="shared" ref="I11:I12" si="2">H11</f>
        <v>110</v>
      </c>
      <c r="J11" s="492">
        <f t="shared" si="0"/>
        <v>220</v>
      </c>
      <c r="K11" s="458"/>
    </row>
    <row r="12" spans="1:11">
      <c r="A12" s="450"/>
      <c r="B12" s="486" t="s">
        <v>808</v>
      </c>
      <c r="C12" s="487"/>
      <c r="D12" s="488"/>
      <c r="E12" s="489">
        <v>2</v>
      </c>
      <c r="F12" s="489">
        <v>1</v>
      </c>
      <c r="G12" s="489">
        <f t="shared" si="1"/>
        <v>0</v>
      </c>
      <c r="H12" s="490">
        <f>VLOOKUP(B12,EQUIPAMENTOS!$A:$J,10,FALSE)</f>
        <v>75</v>
      </c>
      <c r="I12" s="491">
        <f t="shared" si="2"/>
        <v>75</v>
      </c>
      <c r="J12" s="492">
        <f t="shared" si="0"/>
        <v>150</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643</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1747</v>
      </c>
      <c r="C20" s="518"/>
      <c r="D20" s="459"/>
      <c r="E20" s="487"/>
      <c r="F20" s="488"/>
      <c r="G20" s="519"/>
      <c r="H20" s="520">
        <f>E9</f>
        <v>1</v>
      </c>
      <c r="I20" s="521">
        <f>VLOOKUP(B20,'MÃO DE OBRA'!$A:$E,5,FALSE)/220</f>
        <v>31.765200000000004</v>
      </c>
      <c r="J20" s="492">
        <f>H20*I20</f>
        <v>31.765200000000004</v>
      </c>
      <c r="K20" s="458"/>
    </row>
    <row r="21" spans="1:11">
      <c r="A21" s="450"/>
      <c r="B21" s="517" t="s">
        <v>1787</v>
      </c>
      <c r="C21" s="518"/>
      <c r="D21" s="459"/>
      <c r="E21" s="487"/>
      <c r="F21" s="488"/>
      <c r="G21" s="519"/>
      <c r="H21" s="520">
        <f>E10</f>
        <v>1</v>
      </c>
      <c r="I21" s="521">
        <f>VLOOKUP(B21,'MÃO DE OBRA'!$A:$E,5,FALSE)/220</f>
        <v>19.055000000000003</v>
      </c>
      <c r="J21" s="492">
        <f>H21*I21</f>
        <v>19.055000000000003</v>
      </c>
      <c r="K21" s="458"/>
    </row>
    <row r="22" spans="1:11">
      <c r="A22" s="450"/>
      <c r="B22" s="517" t="s">
        <v>1748</v>
      </c>
      <c r="C22" s="518"/>
      <c r="D22" s="459"/>
      <c r="E22" s="487"/>
      <c r="F22" s="488"/>
      <c r="G22" s="519"/>
      <c r="H22" s="520">
        <f>E11</f>
        <v>2</v>
      </c>
      <c r="I22" s="521">
        <f>VLOOKUP(B22,'MÃO DE OBRA'!$A:$E,5,FALSE)/220</f>
        <v>19.055000000000003</v>
      </c>
      <c r="J22" s="492">
        <f>H22*I22</f>
        <v>38.110000000000007</v>
      </c>
      <c r="K22" s="458"/>
    </row>
    <row r="23" spans="1:11">
      <c r="A23" s="450"/>
      <c r="B23" s="517" t="s">
        <v>529</v>
      </c>
      <c r="C23" s="518"/>
      <c r="D23" s="459"/>
      <c r="E23" s="487"/>
      <c r="F23" s="488"/>
      <c r="G23" s="519"/>
      <c r="H23" s="520">
        <f>E12</f>
        <v>2</v>
      </c>
      <c r="I23" s="521">
        <f>VLOOKUP(B23,'MÃO DE OBRA'!$A:$E,5,FALSE)/220</f>
        <v>24.874500000000001</v>
      </c>
      <c r="J23" s="492">
        <f>H23*I23</f>
        <v>49.749000000000002</v>
      </c>
      <c r="K23" s="458"/>
    </row>
    <row r="24" spans="1:11">
      <c r="A24" s="450"/>
      <c r="B24" s="517" t="s">
        <v>626</v>
      </c>
      <c r="C24" s="518"/>
      <c r="D24" s="459"/>
      <c r="E24" s="487"/>
      <c r="F24" s="488"/>
      <c r="G24" s="519"/>
      <c r="H24" s="520">
        <v>2</v>
      </c>
      <c r="I24" s="521">
        <f>VLOOKUP(B24,'MÃO DE OBRA'!$A:$E,5,FALSE)/220</f>
        <v>15.730909090909092</v>
      </c>
      <c r="J24" s="492">
        <f t="shared" ref="J24:J26" si="3">H24*I24</f>
        <v>31.461818181818185</v>
      </c>
      <c r="K24" s="458"/>
    </row>
    <row r="25" spans="1:11">
      <c r="A25" s="450"/>
      <c r="B25" s="517" t="s">
        <v>688</v>
      </c>
      <c r="C25" s="518"/>
      <c r="D25" s="459"/>
      <c r="E25" s="487"/>
      <c r="F25" s="488"/>
      <c r="G25" s="519"/>
      <c r="H25" s="520">
        <v>1</v>
      </c>
      <c r="I25" s="521">
        <f>VLOOKUP(B25,'MÃO DE OBRA'!$A:$E,5,FALSE)/220</f>
        <v>23.69</v>
      </c>
      <c r="J25" s="492">
        <f t="shared" si="3"/>
        <v>23.69</v>
      </c>
      <c r="K25" s="458"/>
    </row>
    <row r="26" spans="1:11" hidden="1">
      <c r="A26" s="450"/>
      <c r="B26" s="517" t="s">
        <v>773</v>
      </c>
      <c r="C26" s="518"/>
      <c r="D26" s="459"/>
      <c r="E26" s="487"/>
      <c r="F26" s="488"/>
      <c r="G26" s="519"/>
      <c r="H26" s="520"/>
      <c r="I26" s="521">
        <f>VLOOKUP(B26,'MÃO DE OBRA'!$A:$E,5,FALSE)/220</f>
        <v>19.663636363636364</v>
      </c>
      <c r="J26" s="492">
        <f t="shared" si="3"/>
        <v>0</v>
      </c>
      <c r="K26" s="458"/>
    </row>
    <row r="27" spans="1:11">
      <c r="A27" s="450"/>
      <c r="B27" s="517"/>
      <c r="C27" s="518"/>
      <c r="D27" s="459"/>
      <c r="E27" s="487"/>
      <c r="F27" s="488"/>
      <c r="G27" s="519"/>
      <c r="H27" s="520"/>
      <c r="I27" s="491"/>
      <c r="J27" s="492"/>
      <c r="K27" s="458"/>
    </row>
    <row r="28" spans="1:11">
      <c r="A28" s="450"/>
      <c r="B28" s="517"/>
      <c r="C28" s="518"/>
      <c r="D28" s="459"/>
      <c r="E28" s="487"/>
      <c r="F28" s="488"/>
      <c r="G28" s="519"/>
      <c r="H28" s="520"/>
      <c r="I28" s="491"/>
      <c r="J28" s="492">
        <f>H28*I28</f>
        <v>0</v>
      </c>
      <c r="K28" s="458"/>
    </row>
    <row r="29" spans="1:11">
      <c r="A29" s="450"/>
      <c r="B29" s="499" t="s">
        <v>1119</v>
      </c>
      <c r="C29" s="502"/>
      <c r="D29" s="502"/>
      <c r="E29" s="502"/>
      <c r="F29" s="502"/>
      <c r="G29" s="502"/>
      <c r="H29" s="502"/>
      <c r="I29" s="522" t="s">
        <v>138</v>
      </c>
      <c r="J29" s="501">
        <f>SUM(J19:J28)</f>
        <v>193.83101818181819</v>
      </c>
      <c r="K29" s="458"/>
    </row>
    <row r="30" spans="1:11">
      <c r="A30" s="450"/>
      <c r="B30" s="523"/>
      <c r="C30" s="523"/>
      <c r="D30" s="523"/>
      <c r="E30" s="523"/>
      <c r="F30" s="523"/>
      <c r="G30" s="523"/>
      <c r="H30" s="523"/>
      <c r="I30" s="524"/>
      <c r="J30" s="523"/>
      <c r="K30" s="458"/>
    </row>
    <row r="31" spans="1:11">
      <c r="A31" s="450"/>
      <c r="B31" s="525" t="s">
        <v>1123</v>
      </c>
      <c r="C31" s="526"/>
      <c r="D31" s="523"/>
      <c r="E31" s="527">
        <f>PRODUÇÕES!D86</f>
        <v>55</v>
      </c>
      <c r="F31" s="528" t="s">
        <v>166</v>
      </c>
      <c r="G31" s="506"/>
      <c r="H31" s="506"/>
      <c r="I31" s="529" t="s">
        <v>1124</v>
      </c>
      <c r="J31" s="501">
        <f>J16+J29</f>
        <v>836.83101818181819</v>
      </c>
      <c r="K31" s="458"/>
    </row>
    <row r="32" spans="1:11">
      <c r="A32" s="450"/>
      <c r="B32" s="530"/>
      <c r="C32" s="523"/>
      <c r="D32" s="523"/>
      <c r="E32" s="531"/>
      <c r="F32" s="532"/>
      <c r="G32" s="532"/>
      <c r="H32" s="532"/>
      <c r="I32" s="524"/>
      <c r="J32" s="523"/>
      <c r="K32" s="458"/>
    </row>
    <row r="33" spans="1:11" ht="20.399999999999999">
      <c r="A33" s="450"/>
      <c r="B33" s="1667" t="s">
        <v>481</v>
      </c>
      <c r="C33" s="1668"/>
      <c r="D33" s="1668"/>
      <c r="E33" s="1669"/>
      <c r="F33" s="533" t="s">
        <v>873</v>
      </c>
      <c r="G33" s="534" t="s">
        <v>493</v>
      </c>
      <c r="H33" s="507" t="s">
        <v>1115</v>
      </c>
      <c r="I33" s="535" t="s">
        <v>480</v>
      </c>
      <c r="J33" s="536" t="s">
        <v>482</v>
      </c>
      <c r="K33" s="458"/>
    </row>
    <row r="34" spans="1:11">
      <c r="A34" s="450"/>
      <c r="B34" s="537" t="str">
        <f>B9</f>
        <v>Motoniveladora 120K</v>
      </c>
      <c r="C34" s="538"/>
      <c r="D34" s="538"/>
      <c r="E34" s="539"/>
      <c r="F34" s="540" t="str">
        <f>VLOOKUP(B34,EQUIPAMENTOS!$A:$N,12,FALSE)</f>
        <v>Diesel S10</v>
      </c>
      <c r="G34" s="541" t="s">
        <v>1047</v>
      </c>
      <c r="H34" s="547">
        <f>VLOOKUP(B34,EQUIPAMENTOS!$A:$N,13,FALSE)</f>
        <v>6.17</v>
      </c>
      <c r="I34" s="543">
        <f>VLOOKUP(B34,EQUIPAMENTOS!$A:$N,14,FALSE)</f>
        <v>22</v>
      </c>
      <c r="J34" s="492">
        <f>H34*I34*E9*F9</f>
        <v>135.74</v>
      </c>
      <c r="K34" s="458"/>
    </row>
    <row r="35" spans="1:11">
      <c r="A35" s="450"/>
      <c r="B35" s="537" t="str">
        <f>B10</f>
        <v>Trator de pneus com grade</v>
      </c>
      <c r="C35" s="518"/>
      <c r="D35" s="518"/>
      <c r="E35" s="487"/>
      <c r="F35" s="540" t="str">
        <f>VLOOKUP(B35,EQUIPAMENTOS!$A:$N,12,FALSE)</f>
        <v>Diesel S10</v>
      </c>
      <c r="G35" s="541" t="s">
        <v>1047</v>
      </c>
      <c r="H35" s="547">
        <f>VLOOKUP(B35,EQUIPAMENTOS!$A:$N,13,FALSE)</f>
        <v>6.17</v>
      </c>
      <c r="I35" s="543">
        <f>VLOOKUP(B35,EQUIPAMENTOS!$A:$N,14,FALSE)</f>
        <v>14</v>
      </c>
      <c r="J35" s="492">
        <f>H35*I35*E10*F10</f>
        <v>86.38</v>
      </c>
      <c r="K35" s="458"/>
    </row>
    <row r="36" spans="1:11">
      <c r="A36" s="450"/>
      <c r="B36" s="537" t="str">
        <f t="shared" ref="B36:B37" si="4">B11</f>
        <v>Rolo compactador pé de carneiro 10t</v>
      </c>
      <c r="C36" s="518"/>
      <c r="D36" s="518"/>
      <c r="E36" s="487"/>
      <c r="F36" s="540" t="str">
        <f>VLOOKUP(B36,EQUIPAMENTOS!$A:$N,12,FALSE)</f>
        <v>Diesel S10</v>
      </c>
      <c r="G36" s="541" t="s">
        <v>1047</v>
      </c>
      <c r="H36" s="547">
        <f>VLOOKUP(B36,EQUIPAMENTOS!$A:$N,13,FALSE)</f>
        <v>6.17</v>
      </c>
      <c r="I36" s="543">
        <f>VLOOKUP(B36,EQUIPAMENTOS!$A:$N,14,FALSE)</f>
        <v>16</v>
      </c>
      <c r="J36" s="492">
        <f t="shared" ref="J36" si="5">H36*I36*E11*F11</f>
        <v>197.44</v>
      </c>
      <c r="K36" s="458"/>
    </row>
    <row r="37" spans="1:11">
      <c r="A37" s="450"/>
      <c r="B37" s="537" t="str">
        <f t="shared" si="4"/>
        <v xml:space="preserve">Caminhão Pipa 10.000 l </v>
      </c>
      <c r="C37" s="518"/>
      <c r="D37" s="518"/>
      <c r="E37" s="487"/>
      <c r="F37" s="540" t="str">
        <f>VLOOKUP(B37,EQUIPAMENTOS!$A:$N,12,FALSE)</f>
        <v>Diesel S10</v>
      </c>
      <c r="G37" s="541" t="s">
        <v>1047</v>
      </c>
      <c r="H37" s="547">
        <f>VLOOKUP(B37,EQUIPAMENTOS!$A:$N,13,FALSE)</f>
        <v>6.17</v>
      </c>
      <c r="I37" s="543">
        <f>VLOOKUP(B37,EQUIPAMENTOS!$A:$N,14,FALSE)</f>
        <v>4</v>
      </c>
      <c r="J37" s="492">
        <f>H37*I37*E12*F12</f>
        <v>49.36</v>
      </c>
      <c r="K37" s="458"/>
    </row>
    <row r="38" spans="1:11">
      <c r="A38" s="450"/>
      <c r="B38" s="517"/>
      <c r="C38" s="518"/>
      <c r="D38" s="518"/>
      <c r="E38" s="487"/>
      <c r="F38" s="488"/>
      <c r="G38" s="546"/>
      <c r="H38" s="547"/>
      <c r="I38" s="543"/>
      <c r="J38" s="492">
        <f>H38*I38*E13</f>
        <v>0</v>
      </c>
      <c r="K38" s="458"/>
    </row>
    <row r="39" spans="1:11">
      <c r="A39" s="450"/>
      <c r="B39" s="517"/>
      <c r="C39" s="526"/>
      <c r="D39" s="526"/>
      <c r="E39" s="494"/>
      <c r="F39" s="488"/>
      <c r="G39" s="468"/>
      <c r="H39" s="547"/>
      <c r="I39" s="548"/>
      <c r="J39" s="549">
        <f>H39*I39*E14</f>
        <v>0</v>
      </c>
      <c r="K39" s="458"/>
    </row>
    <row r="40" spans="1:11">
      <c r="A40" s="450"/>
      <c r="B40" s="550" t="s">
        <v>1119</v>
      </c>
      <c r="C40" s="526"/>
      <c r="D40" s="526"/>
      <c r="E40" s="526"/>
      <c r="F40" s="523"/>
      <c r="G40" s="526"/>
      <c r="H40" s="551"/>
      <c r="I40" s="552" t="s">
        <v>138</v>
      </c>
      <c r="J40" s="501">
        <f>SUM(J34:J39)</f>
        <v>468.92</v>
      </c>
      <c r="K40" s="458"/>
    </row>
    <row r="41" spans="1:11">
      <c r="A41" s="450"/>
      <c r="B41" s="553"/>
      <c r="C41" s="526"/>
      <c r="D41" s="526"/>
      <c r="E41" s="554"/>
      <c r="F41" s="555"/>
      <c r="G41" s="506"/>
      <c r="H41" s="506"/>
      <c r="I41" s="529"/>
      <c r="J41" s="554"/>
      <c r="K41" s="458"/>
    </row>
    <row r="42" spans="1:11" ht="20.399999999999999">
      <c r="A42" s="450"/>
      <c r="B42" s="1667" t="s">
        <v>1125</v>
      </c>
      <c r="C42" s="1668"/>
      <c r="D42" s="1668"/>
      <c r="E42" s="1668"/>
      <c r="F42" s="1669"/>
      <c r="G42" s="556" t="s">
        <v>494</v>
      </c>
      <c r="H42" s="506" t="s">
        <v>1126</v>
      </c>
      <c r="I42" s="557" t="s">
        <v>1115</v>
      </c>
      <c r="J42" s="509" t="s">
        <v>482</v>
      </c>
      <c r="K42" s="458"/>
    </row>
    <row r="43" spans="1:11">
      <c r="A43" s="450"/>
      <c r="B43" s="558"/>
      <c r="C43" s="559"/>
      <c r="D43" s="560"/>
      <c r="E43" s="560"/>
      <c r="F43" s="561"/>
      <c r="G43" s="489"/>
      <c r="H43" s="489"/>
      <c r="I43" s="562"/>
      <c r="J43" s="492"/>
      <c r="K43" s="458"/>
    </row>
    <row r="44" spans="1:11">
      <c r="A44" s="450"/>
      <c r="B44" s="563"/>
      <c r="C44" s="564"/>
      <c r="D44" s="565"/>
      <c r="E44" s="565"/>
      <c r="F44" s="566"/>
      <c r="G44" s="489"/>
      <c r="H44" s="489"/>
      <c r="I44" s="562"/>
      <c r="J44" s="492"/>
      <c r="K44" s="458"/>
    </row>
    <row r="45" spans="1:11">
      <c r="A45" s="450"/>
      <c r="B45" s="1670" t="s">
        <v>138</v>
      </c>
      <c r="C45" s="1670"/>
      <c r="D45" s="1670"/>
      <c r="E45" s="1670"/>
      <c r="F45" s="1670"/>
      <c r="G45" s="1670"/>
      <c r="H45" s="1670"/>
      <c r="I45" s="1670"/>
      <c r="J45" s="501">
        <f>SUM(J43:J44)</f>
        <v>0</v>
      </c>
      <c r="K45" s="458"/>
    </row>
    <row r="46" spans="1:11">
      <c r="A46" s="450"/>
      <c r="B46" s="567"/>
      <c r="C46" s="511"/>
      <c r="D46" s="511"/>
      <c r="E46" s="568"/>
      <c r="F46" s="569"/>
      <c r="G46" s="570"/>
      <c r="H46" s="570"/>
      <c r="I46" s="571"/>
      <c r="J46" s="572"/>
      <c r="K46" s="458"/>
    </row>
    <row r="47" spans="1:11">
      <c r="A47" s="450"/>
      <c r="B47" s="573" t="s">
        <v>1127</v>
      </c>
      <c r="C47" s="573"/>
      <c r="D47" s="550"/>
      <c r="E47" s="523"/>
      <c r="F47" s="523"/>
      <c r="G47" s="523"/>
      <c r="H47" s="574"/>
      <c r="I47" s="575"/>
      <c r="J47" s="501">
        <f>(J31+J40+J45)/E31</f>
        <v>23.740927603305785</v>
      </c>
      <c r="K47" s="458"/>
    </row>
    <row r="48" spans="1:11">
      <c r="A48" s="450"/>
      <c r="B48" s="553"/>
      <c r="C48" s="526"/>
      <c r="D48" s="526"/>
      <c r="E48" s="554"/>
      <c r="F48" s="555"/>
      <c r="G48" s="506"/>
      <c r="H48" s="506"/>
      <c r="I48" s="529"/>
      <c r="J48" s="576"/>
      <c r="K48" s="458"/>
    </row>
    <row r="49" spans="1:11" ht="20.399999999999999">
      <c r="A49" s="450"/>
      <c r="B49" s="1667" t="s">
        <v>1128</v>
      </c>
      <c r="C49" s="1668"/>
      <c r="D49" s="1668"/>
      <c r="E49" s="1668"/>
      <c r="F49" s="1669"/>
      <c r="G49" s="556" t="s">
        <v>494</v>
      </c>
      <c r="H49" s="506" t="s">
        <v>1126</v>
      </c>
      <c r="I49" s="557" t="s">
        <v>1115</v>
      </c>
      <c r="J49" s="509" t="s">
        <v>482</v>
      </c>
      <c r="K49" s="458"/>
    </row>
    <row r="50" spans="1:11">
      <c r="A50" s="450"/>
      <c r="B50" s="558" t="s">
        <v>1789</v>
      </c>
      <c r="C50" s="559"/>
      <c r="D50" s="560"/>
      <c r="E50" s="560"/>
      <c r="F50" s="561"/>
      <c r="G50" s="489">
        <v>1.3</v>
      </c>
      <c r="H50" s="489" t="s">
        <v>166</v>
      </c>
      <c r="I50" s="562">
        <f>280/12</f>
        <v>23.333333333333332</v>
      </c>
      <c r="J50" s="492">
        <f>G50*I50</f>
        <v>30.333333333333332</v>
      </c>
      <c r="K50" s="458"/>
    </row>
    <row r="51" spans="1:11">
      <c r="A51" s="450"/>
      <c r="B51" s="563" t="s">
        <v>1790</v>
      </c>
      <c r="C51" s="564"/>
      <c r="D51" s="565"/>
      <c r="E51" s="565"/>
      <c r="F51" s="566"/>
      <c r="G51" s="489"/>
      <c r="H51" s="489" t="s">
        <v>166</v>
      </c>
      <c r="I51" s="562">
        <f>(73.6)*2.24</f>
        <v>164.864</v>
      </c>
      <c r="J51" s="492">
        <f>G51*I51</f>
        <v>0</v>
      </c>
      <c r="K51" s="458"/>
    </row>
    <row r="52" spans="1:11">
      <c r="A52" s="450"/>
      <c r="B52" s="563" t="s">
        <v>1791</v>
      </c>
      <c r="C52" s="564"/>
      <c r="D52" s="565"/>
      <c r="E52" s="565"/>
      <c r="F52" s="566"/>
      <c r="G52" s="489"/>
      <c r="H52" s="489" t="s">
        <v>166</v>
      </c>
      <c r="I52" s="562">
        <f>2180*(30/50)</f>
        <v>1308</v>
      </c>
      <c r="J52" s="492">
        <f>G52*I52</f>
        <v>0</v>
      </c>
      <c r="K52" s="458"/>
    </row>
    <row r="53" spans="1:11">
      <c r="A53" s="450"/>
      <c r="B53" s="577"/>
      <c r="C53" s="578"/>
      <c r="D53" s="579"/>
      <c r="E53" s="579"/>
      <c r="F53" s="580"/>
      <c r="G53" s="489"/>
      <c r="H53" s="489"/>
      <c r="I53" s="562"/>
      <c r="J53" s="492">
        <f>G53*I53</f>
        <v>0</v>
      </c>
      <c r="K53" s="458"/>
    </row>
    <row r="54" spans="1:11">
      <c r="A54" s="450"/>
      <c r="B54" s="581"/>
      <c r="C54" s="523"/>
      <c r="D54" s="523"/>
      <c r="E54" s="582"/>
      <c r="F54" s="583"/>
      <c r="G54" s="532"/>
      <c r="H54" s="532"/>
      <c r="I54" s="524" t="s">
        <v>138</v>
      </c>
      <c r="J54" s="501">
        <f>SUM(J50:J53)</f>
        <v>30.333333333333332</v>
      </c>
      <c r="K54" s="458"/>
    </row>
    <row r="55" spans="1:11">
      <c r="A55" s="450"/>
      <c r="B55" s="584"/>
      <c r="C55" s="523"/>
      <c r="D55" s="523"/>
      <c r="E55" s="582"/>
      <c r="F55" s="583"/>
      <c r="G55" s="532"/>
      <c r="H55" s="532"/>
      <c r="I55" s="524"/>
      <c r="J55" s="582"/>
      <c r="K55" s="458"/>
    </row>
    <row r="56" spans="1:11" ht="20.399999999999999">
      <c r="A56" s="450"/>
      <c r="B56" s="585" t="s">
        <v>1141</v>
      </c>
      <c r="C56" s="585"/>
      <c r="D56" s="585"/>
      <c r="E56" s="586"/>
      <c r="F56" s="587" t="s">
        <v>494</v>
      </c>
      <c r="G56" s="556" t="s">
        <v>1209</v>
      </c>
      <c r="H56" s="506" t="s">
        <v>1115</v>
      </c>
      <c r="I56" s="557" t="s">
        <v>480</v>
      </c>
      <c r="J56" s="509" t="s">
        <v>482</v>
      </c>
      <c r="K56" s="458"/>
    </row>
    <row r="57" spans="1:11">
      <c r="A57" s="450"/>
      <c r="B57" s="563" t="s">
        <v>1792</v>
      </c>
      <c r="C57" s="564"/>
      <c r="D57" s="565"/>
      <c r="E57" s="566" t="s">
        <v>1119</v>
      </c>
      <c r="F57" s="489">
        <v>1.3</v>
      </c>
      <c r="G57" s="489">
        <v>27</v>
      </c>
      <c r="H57" s="489">
        <v>1</v>
      </c>
      <c r="I57" s="562">
        <v>1</v>
      </c>
      <c r="J57" s="492">
        <f>I57*H57*G57*F57</f>
        <v>35.1</v>
      </c>
      <c r="K57" s="458"/>
    </row>
    <row r="58" spans="1:11">
      <c r="A58" s="450"/>
      <c r="B58" s="563" t="s">
        <v>1793</v>
      </c>
      <c r="C58" s="564"/>
      <c r="D58" s="565"/>
      <c r="E58" s="566"/>
      <c r="F58" s="489">
        <f>1/160</f>
        <v>6.2500000000000003E-3</v>
      </c>
      <c r="G58" s="489">
        <v>1</v>
      </c>
      <c r="H58" s="489">
        <f>EQUIPAMENTOS!J14</f>
        <v>120.6</v>
      </c>
      <c r="I58" s="562">
        <v>1.3</v>
      </c>
      <c r="J58" s="492">
        <f>I58*H58*G58*F58</f>
        <v>0.97987500000000005</v>
      </c>
      <c r="K58" s="458"/>
    </row>
    <row r="59" spans="1:11">
      <c r="A59" s="450"/>
      <c r="B59" s="577" t="s">
        <v>1794</v>
      </c>
      <c r="C59" s="578"/>
      <c r="D59" s="579"/>
      <c r="E59" s="580" t="s">
        <v>1119</v>
      </c>
      <c r="F59" s="496">
        <f>1/160</f>
        <v>6.2500000000000003E-3</v>
      </c>
      <c r="G59" s="496">
        <v>1</v>
      </c>
      <c r="H59" s="496">
        <f>DADOS!E21</f>
        <v>6.17</v>
      </c>
      <c r="I59" s="588">
        <f>EQUIPAMENTOS!N14</f>
        <v>22</v>
      </c>
      <c r="J59" s="492">
        <f>I59*H59*G59*F59</f>
        <v>0.8483750000000001</v>
      </c>
      <c r="K59" s="458"/>
    </row>
    <row r="60" spans="1:11">
      <c r="A60" s="450"/>
      <c r="B60" s="581"/>
      <c r="C60" s="523"/>
      <c r="D60" s="523"/>
      <c r="E60" s="582"/>
      <c r="F60" s="583"/>
      <c r="G60" s="532"/>
      <c r="H60" s="532"/>
      <c r="I60" s="524" t="s">
        <v>138</v>
      </c>
      <c r="J60" s="501">
        <f>SUM(J57:J59)</f>
        <v>36.928249999999998</v>
      </c>
      <c r="K60" s="458"/>
    </row>
    <row r="61" spans="1:11">
      <c r="A61" s="450"/>
      <c r="B61" s="523"/>
      <c r="C61" s="523"/>
      <c r="D61" s="523"/>
      <c r="E61" s="523"/>
      <c r="F61" s="523"/>
      <c r="G61" s="523"/>
      <c r="H61" s="523"/>
      <c r="I61" s="524"/>
      <c r="J61" s="523"/>
      <c r="K61" s="458"/>
    </row>
    <row r="62" spans="1:11">
      <c r="A62" s="450"/>
      <c r="B62" s="1645" t="s">
        <v>1142</v>
      </c>
      <c r="C62" s="1646"/>
      <c r="D62" s="1646"/>
      <c r="E62" s="1646"/>
      <c r="F62" s="1646"/>
      <c r="G62" s="1646"/>
      <c r="H62" s="1646"/>
      <c r="I62" s="1647"/>
      <c r="J62" s="573">
        <f>J60+J54+J47</f>
        <v>91.002510936639112</v>
      </c>
      <c r="K62" s="458"/>
    </row>
    <row r="63" spans="1:11">
      <c r="A63" s="450"/>
      <c r="B63" s="523"/>
      <c r="C63" s="523"/>
      <c r="D63" s="523"/>
      <c r="E63" s="523"/>
      <c r="F63" s="523"/>
      <c r="G63" s="523"/>
      <c r="H63" s="523"/>
      <c r="I63" s="524"/>
      <c r="J63" s="523"/>
      <c r="K63" s="458"/>
    </row>
    <row r="64" spans="1:11">
      <c r="A64" s="450"/>
      <c r="B64" s="1645" t="s">
        <v>1143</v>
      </c>
      <c r="C64" s="1646"/>
      <c r="D64" s="1646"/>
      <c r="E64" s="1646"/>
      <c r="F64" s="1646"/>
      <c r="G64" s="1646"/>
      <c r="H64" s="1646"/>
      <c r="I64" s="1647"/>
      <c r="J64" s="501">
        <f>J62*0</f>
        <v>0</v>
      </c>
      <c r="K64" s="458"/>
    </row>
    <row r="65" spans="1:11">
      <c r="A65" s="450"/>
      <c r="B65" s="523"/>
      <c r="C65" s="523"/>
      <c r="D65" s="523"/>
      <c r="E65" s="523"/>
      <c r="F65" s="523"/>
      <c r="G65" s="523"/>
      <c r="H65" s="523"/>
      <c r="I65" s="524"/>
      <c r="J65" s="523"/>
      <c r="K65" s="458"/>
    </row>
    <row r="66" spans="1:11">
      <c r="A66" s="450"/>
      <c r="B66" s="1645" t="s">
        <v>1144</v>
      </c>
      <c r="C66" s="1646"/>
      <c r="D66" s="1646"/>
      <c r="E66" s="1646"/>
      <c r="F66" s="1646"/>
      <c r="G66" s="1646"/>
      <c r="H66" s="1646"/>
      <c r="I66" s="1647"/>
      <c r="J66" s="573">
        <f>J62+J64</f>
        <v>91.002510936639112</v>
      </c>
      <c r="K66" s="458"/>
    </row>
    <row r="67" spans="1:11">
      <c r="A67" s="450"/>
      <c r="B67" s="511"/>
      <c r="C67" s="511"/>
      <c r="D67" s="511"/>
      <c r="E67" s="511"/>
      <c r="F67" s="511"/>
      <c r="G67" s="511"/>
      <c r="H67" s="511"/>
      <c r="I67" s="571"/>
      <c r="J67" s="511"/>
      <c r="K67" s="458"/>
    </row>
    <row r="68" spans="1:11">
      <c r="A68" s="450"/>
      <c r="B68" s="589"/>
      <c r="C68" s="559"/>
      <c r="D68" s="559"/>
      <c r="E68" s="559"/>
      <c r="F68" s="559"/>
      <c r="G68" s="559"/>
      <c r="H68" s="559"/>
      <c r="I68" s="559"/>
      <c r="J68" s="590"/>
      <c r="K68" s="458"/>
    </row>
    <row r="69" spans="1:11">
      <c r="A69" s="450"/>
      <c r="B69" s="591"/>
      <c r="C69" s="592"/>
      <c r="D69" s="593"/>
      <c r="E69" s="593"/>
      <c r="F69" s="594" t="s">
        <v>1119</v>
      </c>
      <c r="G69" s="595" t="s">
        <v>1119</v>
      </c>
      <c r="H69" s="592"/>
      <c r="I69" s="592"/>
      <c r="J69" s="596"/>
      <c r="K69" s="458"/>
    </row>
    <row r="70" spans="1:11">
      <c r="A70" s="450"/>
      <c r="B70" s="459"/>
      <c r="C70" s="459"/>
      <c r="D70" s="459"/>
      <c r="E70" s="459"/>
      <c r="F70" s="459"/>
      <c r="G70" s="459"/>
      <c r="H70" s="459"/>
      <c r="I70" s="459"/>
      <c r="J70" s="459"/>
      <c r="K70" s="458"/>
    </row>
    <row r="71" spans="1:11">
      <c r="A71" s="450"/>
      <c r="B71" s="597" t="str">
        <f>PLANEJAMENTO!E2</f>
        <v>PRIVATE LOG</v>
      </c>
      <c r="C71" s="598"/>
      <c r="D71" s="598"/>
      <c r="E71" s="598"/>
      <c r="F71" s="599"/>
      <c r="G71" s="600" t="s">
        <v>482</v>
      </c>
      <c r="H71" s="502"/>
      <c r="I71" s="502"/>
      <c r="J71" s="505"/>
      <c r="K71" s="458"/>
    </row>
    <row r="72" spans="1:11">
      <c r="A72" s="450"/>
      <c r="B72" s="601" t="str">
        <f>PLANEJAMENTO!E3</f>
        <v>SERRA - ES</v>
      </c>
      <c r="C72" s="602"/>
      <c r="D72" s="602"/>
      <c r="E72" s="602"/>
      <c r="F72" s="603"/>
      <c r="G72" s="1648" t="s">
        <v>1145</v>
      </c>
      <c r="H72" s="1649"/>
      <c r="I72" s="1649"/>
      <c r="J72" s="1650"/>
      <c r="K72" s="458"/>
    </row>
    <row r="73" spans="1:11">
      <c r="A73" s="450"/>
      <c r="B73" s="604"/>
      <c r="C73" s="605"/>
      <c r="D73" s="605"/>
      <c r="E73" s="605"/>
      <c r="F73" s="606"/>
      <c r="G73" s="607"/>
      <c r="H73" s="1651"/>
      <c r="I73" s="1652"/>
      <c r="J73" s="1653"/>
      <c r="K73" s="458"/>
    </row>
    <row r="74" spans="1:11" ht="15" thickBot="1">
      <c r="A74" s="608"/>
      <c r="B74" s="609"/>
      <c r="C74" s="609"/>
      <c r="D74" s="609"/>
      <c r="E74" s="609"/>
      <c r="F74" s="609"/>
      <c r="G74" s="609"/>
      <c r="H74" s="609"/>
      <c r="I74" s="609"/>
      <c r="J74" s="609"/>
      <c r="K74" s="610"/>
    </row>
  </sheetData>
  <mergeCells count="14">
    <mergeCell ref="B33:E33"/>
    <mergeCell ref="D4:I4"/>
    <mergeCell ref="B7:C8"/>
    <mergeCell ref="D7:D8"/>
    <mergeCell ref="E7:E8"/>
    <mergeCell ref="B18:E18"/>
    <mergeCell ref="G72:J72"/>
    <mergeCell ref="H73:J73"/>
    <mergeCell ref="B42:F42"/>
    <mergeCell ref="B45:I45"/>
    <mergeCell ref="B49:F49"/>
    <mergeCell ref="B62:I62"/>
    <mergeCell ref="B64:I64"/>
    <mergeCell ref="B66:I66"/>
  </mergeCells>
  <pageMargins left="0.511811024" right="0.511811024" top="0.78740157499999996" bottom="0.78740157499999996" header="0.31496062000000002" footer="0.31496062000000002"/>
  <pageSetup paperSize="9" scale="65"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5091-8789-446C-A4A0-6DA97368A096}">
  <sheetPr codeName="Planilha48">
    <tabColor rgb="FFFFFF66"/>
  </sheetPr>
  <dimension ref="A1:K71"/>
  <sheetViews>
    <sheetView view="pageBreakPreview" zoomScaleNormal="100" zoomScaleSheetLayoutView="100" workbookViewId="0">
      <selection activeCell="B155" sqref="B155"/>
    </sheetView>
  </sheetViews>
  <sheetFormatPr defaultRowHeight="14.4"/>
  <cols>
    <col min="1" max="1" width="2.109375" customWidth="1"/>
    <col min="3" max="3" width="24.5546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1795</v>
      </c>
      <c r="E5" s="466"/>
      <c r="F5" s="466"/>
      <c r="G5" s="466"/>
      <c r="H5" s="466"/>
      <c r="I5" s="467"/>
      <c r="J5" s="468" t="str">
        <f>F30</f>
        <v>m²</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850</v>
      </c>
      <c r="C9" s="479"/>
      <c r="D9" s="480"/>
      <c r="E9" s="481">
        <v>1</v>
      </c>
      <c r="F9" s="481">
        <v>1</v>
      </c>
      <c r="G9" s="482">
        <f>1-F9</f>
        <v>0</v>
      </c>
      <c r="H9" s="490">
        <f>VLOOKUP(B9,EQUIPAMENTOS!$A:$J,10,FALSE)</f>
        <v>110</v>
      </c>
      <c r="I9" s="484">
        <f>H9</f>
        <v>110</v>
      </c>
      <c r="J9" s="485">
        <f t="shared" ref="J9:J15" si="0">H9*F9*E9+I9*G9*E9</f>
        <v>110</v>
      </c>
      <c r="K9" s="458"/>
    </row>
    <row r="10" spans="1:11">
      <c r="A10" s="450"/>
      <c r="B10" s="486" t="s">
        <v>1796</v>
      </c>
      <c r="C10" s="487"/>
      <c r="D10" s="488"/>
      <c r="E10" s="489">
        <v>1</v>
      </c>
      <c r="F10" s="489">
        <v>1</v>
      </c>
      <c r="G10" s="489">
        <f>1-F10</f>
        <v>0</v>
      </c>
      <c r="H10" s="490">
        <f>VLOOKUP(B10,EQUIPAMENTOS!$A:$J,10,FALSE)</f>
        <v>17.5</v>
      </c>
      <c r="I10" s="491">
        <f>H10</f>
        <v>17.5</v>
      </c>
      <c r="J10" s="492">
        <f t="shared" si="0"/>
        <v>17.5</v>
      </c>
      <c r="K10" s="458"/>
    </row>
    <row r="11" spans="1:11">
      <c r="A11" s="450"/>
      <c r="B11" s="486" t="s">
        <v>846</v>
      </c>
      <c r="C11" s="487"/>
      <c r="D11" s="488"/>
      <c r="E11" s="489">
        <v>1</v>
      </c>
      <c r="F11" s="489">
        <v>1</v>
      </c>
      <c r="G11" s="489">
        <f t="shared" ref="G11:G12" si="1">1-F11</f>
        <v>0</v>
      </c>
      <c r="H11" s="490">
        <f>VLOOKUP(B11,EQUIPAMENTOS!$A:$J,10,FALSE)</f>
        <v>10</v>
      </c>
      <c r="I11" s="491">
        <f t="shared" ref="I11:I12" si="2">H11</f>
        <v>10</v>
      </c>
      <c r="J11" s="492">
        <f t="shared" si="0"/>
        <v>10</v>
      </c>
      <c r="K11" s="458"/>
    </row>
    <row r="12" spans="1:11">
      <c r="A12" s="450"/>
      <c r="B12" s="486" t="s">
        <v>1797</v>
      </c>
      <c r="C12" s="487"/>
      <c r="D12" s="488"/>
      <c r="E12" s="489">
        <v>1</v>
      </c>
      <c r="F12" s="489">
        <v>1</v>
      </c>
      <c r="G12" s="489">
        <f t="shared" si="1"/>
        <v>0</v>
      </c>
      <c r="H12" s="490">
        <f>VLOOKUP(B12,EQUIPAMENTOS!$A:$J,10,FALSE)</f>
        <v>263</v>
      </c>
      <c r="I12" s="491">
        <f t="shared" si="2"/>
        <v>263</v>
      </c>
      <c r="J12" s="492">
        <f t="shared" si="0"/>
        <v>263</v>
      </c>
      <c r="K12" s="458"/>
    </row>
    <row r="13" spans="1:11">
      <c r="A13" s="450"/>
      <c r="B13" s="486"/>
      <c r="C13" s="487"/>
      <c r="D13" s="488"/>
      <c r="E13" s="489"/>
      <c r="F13" s="489"/>
      <c r="G13" s="489"/>
      <c r="H13" s="490"/>
      <c r="I13" s="491"/>
      <c r="J13" s="492">
        <f t="shared" si="0"/>
        <v>0</v>
      </c>
      <c r="K13" s="458"/>
    </row>
    <row r="14" spans="1:11">
      <c r="A14" s="450"/>
      <c r="B14" s="486"/>
      <c r="C14" s="487"/>
      <c r="D14" s="488"/>
      <c r="E14" s="489"/>
      <c r="F14" s="489"/>
      <c r="G14" s="489"/>
      <c r="H14" s="490"/>
      <c r="I14" s="491"/>
      <c r="J14" s="492">
        <f t="shared" si="0"/>
        <v>0</v>
      </c>
      <c r="K14" s="458"/>
    </row>
    <row r="15" spans="1:11">
      <c r="A15" s="450"/>
      <c r="B15" s="493"/>
      <c r="C15" s="494"/>
      <c r="D15" s="495"/>
      <c r="E15" s="496"/>
      <c r="F15" s="496"/>
      <c r="G15" s="496"/>
      <c r="H15" s="497"/>
      <c r="I15" s="498"/>
      <c r="J15" s="492">
        <f t="shared" si="0"/>
        <v>0</v>
      </c>
      <c r="K15" s="458"/>
    </row>
    <row r="16" spans="1:11">
      <c r="A16" s="450"/>
      <c r="B16" s="499" t="s">
        <v>1119</v>
      </c>
      <c r="C16" s="469"/>
      <c r="D16" s="469"/>
      <c r="E16" s="469"/>
      <c r="F16" s="469"/>
      <c r="G16" s="469"/>
      <c r="H16" s="469"/>
      <c r="I16" s="500" t="s">
        <v>138</v>
      </c>
      <c r="J16" s="501">
        <f>SUM(J9:J15)</f>
        <v>400.5</v>
      </c>
      <c r="K16" s="458"/>
    </row>
    <row r="17" spans="1:11">
      <c r="A17" s="450"/>
      <c r="B17" s="502"/>
      <c r="C17" s="502"/>
      <c r="D17" s="502"/>
      <c r="E17" s="502"/>
      <c r="F17" s="502"/>
      <c r="G17" s="502"/>
      <c r="H17" s="502"/>
      <c r="I17" s="503"/>
      <c r="J17" s="504"/>
      <c r="K17" s="458"/>
    </row>
    <row r="18" spans="1:11" ht="20.399999999999999">
      <c r="A18" s="450"/>
      <c r="B18" s="1664" t="s">
        <v>1120</v>
      </c>
      <c r="C18" s="1665"/>
      <c r="D18" s="1665"/>
      <c r="E18" s="1666"/>
      <c r="F18" s="505" t="s">
        <v>873</v>
      </c>
      <c r="G18" s="506"/>
      <c r="H18" s="507" t="s">
        <v>560</v>
      </c>
      <c r="I18" s="508" t="s">
        <v>1121</v>
      </c>
      <c r="J18" s="509" t="s">
        <v>1122</v>
      </c>
      <c r="K18" s="458"/>
    </row>
    <row r="19" spans="1:11">
      <c r="A19" s="450"/>
      <c r="B19" s="510"/>
      <c r="C19" s="511"/>
      <c r="D19" s="512"/>
      <c r="E19" s="513"/>
      <c r="F19" s="514"/>
      <c r="G19" s="515"/>
      <c r="H19" s="516"/>
      <c r="I19" s="484"/>
      <c r="J19" s="485"/>
      <c r="K19" s="458"/>
    </row>
    <row r="20" spans="1:11">
      <c r="A20" s="450"/>
      <c r="B20" s="517" t="s">
        <v>1787</v>
      </c>
      <c r="C20" s="518"/>
      <c r="D20" s="459"/>
      <c r="E20" s="487"/>
      <c r="F20" s="488"/>
      <c r="G20" s="519"/>
      <c r="H20" s="520">
        <f>E9</f>
        <v>1</v>
      </c>
      <c r="I20" s="521">
        <f>VLOOKUP(B20,'MÃO DE OBRA'!$A:$E,5,FALSE)/220</f>
        <v>19.055000000000003</v>
      </c>
      <c r="J20" s="492">
        <f>H20*I20</f>
        <v>19.055000000000003</v>
      </c>
      <c r="K20" s="458"/>
    </row>
    <row r="21" spans="1:11">
      <c r="A21" s="450"/>
      <c r="B21" s="517" t="s">
        <v>714</v>
      </c>
      <c r="C21" s="518"/>
      <c r="D21" s="459"/>
      <c r="E21" s="487"/>
      <c r="F21" s="488"/>
      <c r="G21" s="519"/>
      <c r="H21" s="520">
        <f>E12</f>
        <v>1</v>
      </c>
      <c r="I21" s="521">
        <f>VLOOKUP(B21,'MÃO DE OBRA'!$A:$E,5,FALSE)/220</f>
        <v>19.055000000000003</v>
      </c>
      <c r="J21" s="492">
        <f>H21*I21</f>
        <v>19.055000000000003</v>
      </c>
      <c r="K21" s="458"/>
    </row>
    <row r="22" spans="1:11">
      <c r="A22" s="450"/>
      <c r="B22" s="517" t="s">
        <v>1798</v>
      </c>
      <c r="C22" s="518"/>
      <c r="D22" s="459"/>
      <c r="E22" s="487"/>
      <c r="F22" s="488"/>
      <c r="G22" s="519"/>
      <c r="H22" s="520">
        <f>E12</f>
        <v>1</v>
      </c>
      <c r="I22" s="521">
        <f>VLOOKUP(B22,'MÃO DE OBRA'!$A:$E,5,FALSE)/220</f>
        <v>23.69</v>
      </c>
      <c r="J22" s="492">
        <f>H22*I22</f>
        <v>23.69</v>
      </c>
      <c r="K22" s="458"/>
    </row>
    <row r="23" spans="1:11">
      <c r="A23" s="450"/>
      <c r="B23" s="517" t="s">
        <v>626</v>
      </c>
      <c r="C23" s="518"/>
      <c r="D23" s="459"/>
      <c r="E23" s="487"/>
      <c r="F23" s="488"/>
      <c r="G23" s="519"/>
      <c r="H23" s="520">
        <v>1</v>
      </c>
      <c r="I23" s="521">
        <f>VLOOKUP(B23,'MÃO DE OBRA'!$A:$E,5,FALSE)/220</f>
        <v>15.730909090909092</v>
      </c>
      <c r="J23" s="492">
        <f t="shared" ref="J23:J25" si="3">H23*I23</f>
        <v>15.730909090909092</v>
      </c>
      <c r="K23" s="458"/>
    </row>
    <row r="24" spans="1:11">
      <c r="A24" s="450"/>
      <c r="B24" s="517" t="s">
        <v>688</v>
      </c>
      <c r="C24" s="518"/>
      <c r="D24" s="459"/>
      <c r="E24" s="487"/>
      <c r="F24" s="488"/>
      <c r="G24" s="519"/>
      <c r="H24" s="520">
        <v>1</v>
      </c>
      <c r="I24" s="521">
        <f>VLOOKUP(B24,'MÃO DE OBRA'!$A:$E,5,FALSE)/220</f>
        <v>23.69</v>
      </c>
      <c r="J24" s="492">
        <f t="shared" si="3"/>
        <v>23.69</v>
      </c>
      <c r="K24" s="458"/>
    </row>
    <row r="25" spans="1:11" hidden="1">
      <c r="A25" s="450"/>
      <c r="B25" s="517" t="s">
        <v>773</v>
      </c>
      <c r="C25" s="518"/>
      <c r="D25" s="459"/>
      <c r="E25" s="487"/>
      <c r="F25" s="488"/>
      <c r="G25" s="519"/>
      <c r="H25" s="520"/>
      <c r="I25" s="521">
        <f>VLOOKUP(B25,'MÃO DE OBRA'!$A:$E,5,FALSE)/220</f>
        <v>19.663636363636364</v>
      </c>
      <c r="J25" s="492">
        <f t="shared" si="3"/>
        <v>0</v>
      </c>
      <c r="K25" s="458"/>
    </row>
    <row r="26" spans="1:11">
      <c r="A26" s="450"/>
      <c r="B26" s="517"/>
      <c r="C26" s="518"/>
      <c r="D26" s="459"/>
      <c r="E26" s="487"/>
      <c r="F26" s="488"/>
      <c r="G26" s="519"/>
      <c r="H26" s="520"/>
      <c r="I26" s="491"/>
      <c r="J26" s="492"/>
      <c r="K26" s="458"/>
    </row>
    <row r="27" spans="1:11">
      <c r="A27" s="450"/>
      <c r="B27" s="517"/>
      <c r="C27" s="518"/>
      <c r="D27" s="459"/>
      <c r="E27" s="487"/>
      <c r="F27" s="488"/>
      <c r="G27" s="519"/>
      <c r="H27" s="520"/>
      <c r="I27" s="491"/>
      <c r="J27" s="492">
        <f>H27*I27</f>
        <v>0</v>
      </c>
      <c r="K27" s="458"/>
    </row>
    <row r="28" spans="1:11">
      <c r="A28" s="450"/>
      <c r="B28" s="499" t="s">
        <v>1119</v>
      </c>
      <c r="C28" s="502"/>
      <c r="D28" s="502"/>
      <c r="E28" s="502"/>
      <c r="F28" s="502"/>
      <c r="G28" s="502"/>
      <c r="H28" s="502"/>
      <c r="I28" s="522" t="s">
        <v>138</v>
      </c>
      <c r="J28" s="501">
        <f>SUM(J19:J27)</f>
        <v>101.2209090909091</v>
      </c>
      <c r="K28" s="458"/>
    </row>
    <row r="29" spans="1:11">
      <c r="A29" s="450"/>
      <c r="B29" s="523"/>
      <c r="C29" s="523"/>
      <c r="D29" s="523"/>
      <c r="E29" s="523"/>
      <c r="F29" s="523"/>
      <c r="G29" s="523"/>
      <c r="H29" s="523"/>
      <c r="I29" s="524"/>
      <c r="J29" s="523"/>
      <c r="K29" s="458"/>
    </row>
    <row r="30" spans="1:11">
      <c r="A30" s="450"/>
      <c r="B30" s="525" t="s">
        <v>1123</v>
      </c>
      <c r="C30" s="526"/>
      <c r="D30" s="523"/>
      <c r="E30" s="527">
        <f>PRODUÇÕES!D87</f>
        <v>900</v>
      </c>
      <c r="F30" s="528" t="s">
        <v>164</v>
      </c>
      <c r="G30" s="506"/>
      <c r="H30" s="506"/>
      <c r="I30" s="529" t="s">
        <v>1124</v>
      </c>
      <c r="J30" s="501">
        <f>J16+J28</f>
        <v>501.72090909090912</v>
      </c>
      <c r="K30" s="458"/>
    </row>
    <row r="31" spans="1:11">
      <c r="A31" s="450"/>
      <c r="B31" s="530"/>
      <c r="C31" s="523"/>
      <c r="D31" s="523"/>
      <c r="E31" s="531"/>
      <c r="F31" s="532"/>
      <c r="G31" s="532"/>
      <c r="H31" s="532"/>
      <c r="I31" s="524"/>
      <c r="J31" s="523"/>
      <c r="K31" s="458"/>
    </row>
    <row r="32" spans="1:11" ht="20.399999999999999">
      <c r="A32" s="450"/>
      <c r="B32" s="1667" t="s">
        <v>481</v>
      </c>
      <c r="C32" s="1668"/>
      <c r="D32" s="1668"/>
      <c r="E32" s="1669"/>
      <c r="F32" s="533" t="s">
        <v>873</v>
      </c>
      <c r="G32" s="534" t="s">
        <v>493</v>
      </c>
      <c r="H32" s="507" t="s">
        <v>1115</v>
      </c>
      <c r="I32" s="535" t="s">
        <v>480</v>
      </c>
      <c r="J32" s="536" t="s">
        <v>482</v>
      </c>
      <c r="K32" s="458"/>
    </row>
    <row r="33" spans="1:11">
      <c r="A33" s="450"/>
      <c r="B33" s="537" t="str">
        <f>B9</f>
        <v>Trator de pneus com grade</v>
      </c>
      <c r="C33" s="538"/>
      <c r="D33" s="538"/>
      <c r="E33" s="539"/>
      <c r="F33" s="540" t="str">
        <f>VLOOKUP(B33,EQUIPAMENTOS!$A:$N,12,FALSE)</f>
        <v>Diesel S10</v>
      </c>
      <c r="G33" s="541" t="s">
        <v>1047</v>
      </c>
      <c r="H33" s="547">
        <f>VLOOKUP(B33,EQUIPAMENTOS!$A:$N,13,FALSE)</f>
        <v>6.17</v>
      </c>
      <c r="I33" s="543">
        <f>VLOOKUP(B33,EQUIPAMENTOS!$A:$N,14,FALSE)</f>
        <v>14</v>
      </c>
      <c r="J33" s="492">
        <f>H33*I33*E9*F9</f>
        <v>86.38</v>
      </c>
      <c r="K33" s="458"/>
    </row>
    <row r="34" spans="1:11">
      <c r="A34" s="450"/>
      <c r="B34" s="537" t="str">
        <f>B12</f>
        <v>Caminhão espargidor</v>
      </c>
      <c r="C34" s="518"/>
      <c r="D34" s="518"/>
      <c r="E34" s="487"/>
      <c r="F34" s="540" t="str">
        <f>VLOOKUP(B34,EQUIPAMENTOS!$A:$N,12,FALSE)</f>
        <v>Diesel S10</v>
      </c>
      <c r="G34" s="541" t="s">
        <v>1047</v>
      </c>
      <c r="H34" s="547">
        <f>VLOOKUP(B34,EQUIPAMENTOS!$A:$N,13,FALSE)</f>
        <v>6.17</v>
      </c>
      <c r="I34" s="543">
        <f>VLOOKUP(B34,EQUIPAMENTOS!$A:$N,14,FALSE)</f>
        <v>8</v>
      </c>
      <c r="J34" s="492">
        <f>H34*I34*E12*F12</f>
        <v>49.36</v>
      </c>
      <c r="K34" s="458"/>
    </row>
    <row r="35" spans="1:11">
      <c r="A35" s="450"/>
      <c r="B35" s="517"/>
      <c r="C35" s="518"/>
      <c r="D35" s="518"/>
      <c r="E35" s="487"/>
      <c r="F35" s="488"/>
      <c r="G35" s="546"/>
      <c r="H35" s="547"/>
      <c r="I35" s="543"/>
      <c r="J35" s="492">
        <f>H35*I35*E13</f>
        <v>0</v>
      </c>
      <c r="K35" s="458"/>
    </row>
    <row r="36" spans="1:11">
      <c r="A36" s="450"/>
      <c r="B36" s="517"/>
      <c r="C36" s="526"/>
      <c r="D36" s="526"/>
      <c r="E36" s="494"/>
      <c r="F36" s="488"/>
      <c r="G36" s="468"/>
      <c r="H36" s="547"/>
      <c r="I36" s="548"/>
      <c r="J36" s="549">
        <f>H36*I36*E14</f>
        <v>0</v>
      </c>
      <c r="K36" s="458"/>
    </row>
    <row r="37" spans="1:11">
      <c r="A37" s="450"/>
      <c r="B37" s="550" t="s">
        <v>1119</v>
      </c>
      <c r="C37" s="526"/>
      <c r="D37" s="526"/>
      <c r="E37" s="526"/>
      <c r="F37" s="523"/>
      <c r="G37" s="526"/>
      <c r="H37" s="551"/>
      <c r="I37" s="552" t="s">
        <v>138</v>
      </c>
      <c r="J37" s="501">
        <f>SUM(J33:J36)</f>
        <v>135.74</v>
      </c>
      <c r="K37" s="458"/>
    </row>
    <row r="38" spans="1:11">
      <c r="A38" s="450"/>
      <c r="B38" s="553"/>
      <c r="C38" s="526"/>
      <c r="D38" s="526"/>
      <c r="E38" s="554"/>
      <c r="F38" s="555"/>
      <c r="G38" s="506"/>
      <c r="H38" s="506"/>
      <c r="I38" s="529"/>
      <c r="J38" s="554"/>
      <c r="K38" s="458"/>
    </row>
    <row r="39" spans="1:11" ht="20.399999999999999">
      <c r="A39" s="450"/>
      <c r="B39" s="1667" t="s">
        <v>1125</v>
      </c>
      <c r="C39" s="1668"/>
      <c r="D39" s="1668"/>
      <c r="E39" s="1668"/>
      <c r="F39" s="1669"/>
      <c r="G39" s="556" t="s">
        <v>494</v>
      </c>
      <c r="H39" s="506" t="s">
        <v>1126</v>
      </c>
      <c r="I39" s="557" t="s">
        <v>1115</v>
      </c>
      <c r="J39" s="509" t="s">
        <v>482</v>
      </c>
      <c r="K39" s="458"/>
    </row>
    <row r="40" spans="1:11">
      <c r="A40" s="450"/>
      <c r="B40" s="558"/>
      <c r="C40" s="559"/>
      <c r="D40" s="560"/>
      <c r="E40" s="560"/>
      <c r="F40" s="561"/>
      <c r="G40" s="489"/>
      <c r="H40" s="489"/>
      <c r="I40" s="562"/>
      <c r="J40" s="492"/>
      <c r="K40" s="458"/>
    </row>
    <row r="41" spans="1:11">
      <c r="A41" s="450"/>
      <c r="B41" s="563"/>
      <c r="C41" s="564"/>
      <c r="D41" s="565"/>
      <c r="E41" s="565"/>
      <c r="F41" s="566"/>
      <c r="G41" s="489"/>
      <c r="H41" s="489"/>
      <c r="I41" s="562"/>
      <c r="J41" s="492"/>
      <c r="K41" s="458"/>
    </row>
    <row r="42" spans="1:11">
      <c r="A42" s="450"/>
      <c r="B42" s="1670" t="s">
        <v>138</v>
      </c>
      <c r="C42" s="1670"/>
      <c r="D42" s="1670"/>
      <c r="E42" s="1670"/>
      <c r="F42" s="1670"/>
      <c r="G42" s="1670"/>
      <c r="H42" s="1670"/>
      <c r="I42" s="1670"/>
      <c r="J42" s="501">
        <f>SUM(J40:J41)</f>
        <v>0</v>
      </c>
      <c r="K42" s="458"/>
    </row>
    <row r="43" spans="1:11">
      <c r="A43" s="450"/>
      <c r="B43" s="567"/>
      <c r="C43" s="511"/>
      <c r="D43" s="511"/>
      <c r="E43" s="568"/>
      <c r="F43" s="569"/>
      <c r="G43" s="570"/>
      <c r="H43" s="570"/>
      <c r="I43" s="571"/>
      <c r="J43" s="572"/>
      <c r="K43" s="458"/>
    </row>
    <row r="44" spans="1:11">
      <c r="A44" s="450"/>
      <c r="B44" s="573" t="s">
        <v>1127</v>
      </c>
      <c r="C44" s="573"/>
      <c r="D44" s="550"/>
      <c r="E44" s="523"/>
      <c r="F44" s="523"/>
      <c r="G44" s="523"/>
      <c r="H44" s="574"/>
      <c r="I44" s="575"/>
      <c r="J44" s="501">
        <f>(J30+J37+J42)/E30</f>
        <v>0.70828989898989902</v>
      </c>
      <c r="K44" s="458"/>
    </row>
    <row r="45" spans="1:11">
      <c r="A45" s="450"/>
      <c r="B45" s="553"/>
      <c r="C45" s="526"/>
      <c r="D45" s="526"/>
      <c r="E45" s="554"/>
      <c r="F45" s="555"/>
      <c r="G45" s="506"/>
      <c r="H45" s="506"/>
      <c r="I45" s="529"/>
      <c r="J45" s="576"/>
      <c r="K45" s="458"/>
    </row>
    <row r="46" spans="1:11" ht="20.399999999999999">
      <c r="A46" s="450"/>
      <c r="B46" s="1667" t="s">
        <v>1128</v>
      </c>
      <c r="C46" s="1668"/>
      <c r="D46" s="1668"/>
      <c r="E46" s="1668"/>
      <c r="F46" s="1669"/>
      <c r="G46" s="556" t="s">
        <v>494</v>
      </c>
      <c r="H46" s="506" t="s">
        <v>1126</v>
      </c>
      <c r="I46" s="557" t="s">
        <v>1115</v>
      </c>
      <c r="J46" s="509" t="s">
        <v>482</v>
      </c>
      <c r="K46" s="458"/>
    </row>
    <row r="47" spans="1:11">
      <c r="A47" s="450"/>
      <c r="B47" s="558" t="s">
        <v>1799</v>
      </c>
      <c r="C47" s="559"/>
      <c r="D47" s="560"/>
      <c r="E47" s="560"/>
      <c r="F47" s="561"/>
      <c r="G47" s="489">
        <v>1.2</v>
      </c>
      <c r="H47" s="489" t="s">
        <v>164</v>
      </c>
      <c r="I47" s="562">
        <f>3410/1000</f>
        <v>3.41</v>
      </c>
      <c r="J47" s="492">
        <f>G47*I47</f>
        <v>4.0919999999999996</v>
      </c>
      <c r="K47" s="458"/>
    </row>
    <row r="48" spans="1:11">
      <c r="A48" s="450"/>
      <c r="B48" s="563"/>
      <c r="C48" s="564"/>
      <c r="D48" s="565"/>
      <c r="E48" s="565"/>
      <c r="F48" s="566"/>
      <c r="G48" s="489"/>
      <c r="H48" s="489"/>
      <c r="I48" s="562"/>
      <c r="J48" s="492">
        <f>G48*I48</f>
        <v>0</v>
      </c>
      <c r="K48" s="458"/>
    </row>
    <row r="49" spans="1:11">
      <c r="A49" s="450"/>
      <c r="B49" s="563"/>
      <c r="C49" s="564"/>
      <c r="D49" s="565"/>
      <c r="E49" s="565"/>
      <c r="F49" s="566"/>
      <c r="G49" s="489"/>
      <c r="H49" s="489"/>
      <c r="I49" s="562"/>
      <c r="J49" s="492">
        <f>G49*I49</f>
        <v>0</v>
      </c>
      <c r="K49" s="458"/>
    </row>
    <row r="50" spans="1:11">
      <c r="A50" s="450"/>
      <c r="B50" s="577"/>
      <c r="C50" s="578"/>
      <c r="D50" s="579"/>
      <c r="E50" s="579"/>
      <c r="F50" s="580"/>
      <c r="G50" s="489"/>
      <c r="H50" s="489"/>
      <c r="I50" s="562"/>
      <c r="J50" s="492">
        <f>G50*I50</f>
        <v>0</v>
      </c>
      <c r="K50" s="458"/>
    </row>
    <row r="51" spans="1:11">
      <c r="A51" s="450"/>
      <c r="B51" s="581"/>
      <c r="C51" s="523"/>
      <c r="D51" s="523"/>
      <c r="E51" s="582"/>
      <c r="F51" s="583"/>
      <c r="G51" s="532"/>
      <c r="H51" s="532"/>
      <c r="I51" s="524" t="s">
        <v>138</v>
      </c>
      <c r="J51" s="501">
        <f>SUM(J47:J50)</f>
        <v>4.0919999999999996</v>
      </c>
      <c r="K51" s="458"/>
    </row>
    <row r="52" spans="1:11">
      <c r="A52" s="450"/>
      <c r="B52" s="584"/>
      <c r="C52" s="523"/>
      <c r="D52" s="523"/>
      <c r="E52" s="582"/>
      <c r="F52" s="583"/>
      <c r="G52" s="532"/>
      <c r="H52" s="532"/>
      <c r="I52" s="524"/>
      <c r="J52" s="582"/>
      <c r="K52" s="458"/>
    </row>
    <row r="53" spans="1:11" ht="20.399999999999999">
      <c r="A53" s="450"/>
      <c r="B53" s="585" t="s">
        <v>1141</v>
      </c>
      <c r="C53" s="585"/>
      <c r="D53" s="585"/>
      <c r="E53" s="586"/>
      <c r="F53" s="587" t="s">
        <v>494</v>
      </c>
      <c r="G53" s="556" t="s">
        <v>1209</v>
      </c>
      <c r="H53" s="506" t="s">
        <v>1115</v>
      </c>
      <c r="I53" s="557" t="s">
        <v>480</v>
      </c>
      <c r="J53" s="509" t="s">
        <v>482</v>
      </c>
      <c r="K53" s="458"/>
    </row>
    <row r="54" spans="1:11">
      <c r="A54" s="450"/>
      <c r="B54" s="563"/>
      <c r="C54" s="564"/>
      <c r="D54" s="565"/>
      <c r="E54" s="566"/>
      <c r="F54" s="489"/>
      <c r="G54" s="489"/>
      <c r="H54" s="489"/>
      <c r="I54" s="562"/>
      <c r="J54" s="492">
        <f>I54*H54*G54*F54</f>
        <v>0</v>
      </c>
      <c r="K54" s="458"/>
    </row>
    <row r="55" spans="1:11">
      <c r="A55" s="450"/>
      <c r="B55" s="563"/>
      <c r="C55" s="564"/>
      <c r="D55" s="565"/>
      <c r="E55" s="566"/>
      <c r="F55" s="489"/>
      <c r="G55" s="489"/>
      <c r="H55" s="489"/>
      <c r="I55" s="562"/>
      <c r="J55" s="492">
        <f>I55*H55*G55*F55</f>
        <v>0</v>
      </c>
      <c r="K55" s="458"/>
    </row>
    <row r="56" spans="1:11">
      <c r="A56" s="450"/>
      <c r="B56" s="577"/>
      <c r="C56" s="578"/>
      <c r="D56" s="579"/>
      <c r="E56" s="580"/>
      <c r="F56" s="496"/>
      <c r="G56" s="496"/>
      <c r="H56" s="496"/>
      <c r="I56" s="588"/>
      <c r="J56" s="492">
        <f>I56*H56*G56*F56</f>
        <v>0</v>
      </c>
      <c r="K56" s="458"/>
    </row>
    <row r="57" spans="1:11">
      <c r="A57" s="450"/>
      <c r="B57" s="581"/>
      <c r="C57" s="523"/>
      <c r="D57" s="523"/>
      <c r="E57" s="582"/>
      <c r="F57" s="583"/>
      <c r="G57" s="532"/>
      <c r="H57" s="532"/>
      <c r="I57" s="524" t="s">
        <v>138</v>
      </c>
      <c r="J57" s="501">
        <f>SUM(J54:J56)</f>
        <v>0</v>
      </c>
      <c r="K57" s="458"/>
    </row>
    <row r="58" spans="1:11">
      <c r="A58" s="450"/>
      <c r="B58" s="523"/>
      <c r="C58" s="523"/>
      <c r="D58" s="523"/>
      <c r="E58" s="523"/>
      <c r="F58" s="523"/>
      <c r="G58" s="523"/>
      <c r="H58" s="523"/>
      <c r="I58" s="524"/>
      <c r="J58" s="523"/>
      <c r="K58" s="458"/>
    </row>
    <row r="59" spans="1:11">
      <c r="A59" s="450"/>
      <c r="B59" s="1645" t="s">
        <v>1142</v>
      </c>
      <c r="C59" s="1646"/>
      <c r="D59" s="1646"/>
      <c r="E59" s="1646"/>
      <c r="F59" s="1646"/>
      <c r="G59" s="1646"/>
      <c r="H59" s="1646"/>
      <c r="I59" s="1647"/>
      <c r="J59" s="573">
        <f>J57+J51+J44</f>
        <v>4.8002898989898988</v>
      </c>
      <c r="K59" s="458"/>
    </row>
    <row r="60" spans="1:11">
      <c r="A60" s="450"/>
      <c r="B60" s="523"/>
      <c r="C60" s="523"/>
      <c r="D60" s="523"/>
      <c r="E60" s="523"/>
      <c r="F60" s="523"/>
      <c r="G60" s="523"/>
      <c r="H60" s="523"/>
      <c r="I60" s="524"/>
      <c r="J60" s="523"/>
      <c r="K60" s="458"/>
    </row>
    <row r="61" spans="1:11">
      <c r="A61" s="450"/>
      <c r="B61" s="1645" t="s">
        <v>1143</v>
      </c>
      <c r="C61" s="1646"/>
      <c r="D61" s="1646"/>
      <c r="E61" s="1646"/>
      <c r="F61" s="1646"/>
      <c r="G61" s="1646"/>
      <c r="H61" s="1646"/>
      <c r="I61" s="1647"/>
      <c r="J61" s="501">
        <f>J59*0</f>
        <v>0</v>
      </c>
      <c r="K61" s="458"/>
    </row>
    <row r="62" spans="1:11">
      <c r="A62" s="450"/>
      <c r="B62" s="523"/>
      <c r="C62" s="523"/>
      <c r="D62" s="523"/>
      <c r="E62" s="523"/>
      <c r="F62" s="523"/>
      <c r="G62" s="523"/>
      <c r="H62" s="523"/>
      <c r="I62" s="524"/>
      <c r="J62" s="523"/>
      <c r="K62" s="458"/>
    </row>
    <row r="63" spans="1:11">
      <c r="A63" s="450"/>
      <c r="B63" s="1645" t="s">
        <v>1144</v>
      </c>
      <c r="C63" s="1646"/>
      <c r="D63" s="1646"/>
      <c r="E63" s="1646"/>
      <c r="F63" s="1646"/>
      <c r="G63" s="1646"/>
      <c r="H63" s="1646"/>
      <c r="I63" s="1647"/>
      <c r="J63" s="573">
        <f>J59+J61</f>
        <v>4.8002898989898988</v>
      </c>
      <c r="K63" s="458"/>
    </row>
    <row r="64" spans="1:11">
      <c r="A64" s="450"/>
      <c r="B64" s="511"/>
      <c r="C64" s="511"/>
      <c r="D64" s="511"/>
      <c r="E64" s="511"/>
      <c r="F64" s="511"/>
      <c r="G64" s="511"/>
      <c r="H64" s="511"/>
      <c r="I64" s="571"/>
      <c r="J64" s="511"/>
      <c r="K64" s="458"/>
    </row>
    <row r="65" spans="1:11">
      <c r="A65" s="450"/>
      <c r="B65" s="589"/>
      <c r="C65" s="559"/>
      <c r="D65" s="559"/>
      <c r="E65" s="559"/>
      <c r="F65" s="559"/>
      <c r="G65" s="559"/>
      <c r="H65" s="559"/>
      <c r="I65" s="559"/>
      <c r="J65" s="590"/>
      <c r="K65" s="458"/>
    </row>
    <row r="66" spans="1:11">
      <c r="A66" s="450"/>
      <c r="B66" s="591"/>
      <c r="C66" s="592"/>
      <c r="D66" s="593"/>
      <c r="E66" s="593"/>
      <c r="F66" s="594" t="s">
        <v>1119</v>
      </c>
      <c r="G66" s="595" t="s">
        <v>1119</v>
      </c>
      <c r="H66" s="592"/>
      <c r="I66" s="592"/>
      <c r="J66" s="596"/>
      <c r="K66" s="458"/>
    </row>
    <row r="67" spans="1:11">
      <c r="A67" s="450"/>
      <c r="B67" s="459"/>
      <c r="C67" s="459"/>
      <c r="D67" s="459"/>
      <c r="E67" s="459"/>
      <c r="F67" s="459"/>
      <c r="G67" s="459"/>
      <c r="H67" s="459"/>
      <c r="I67" s="459"/>
      <c r="J67" s="459"/>
      <c r="K67" s="458"/>
    </row>
    <row r="68" spans="1:11">
      <c r="A68" s="450"/>
      <c r="B68" s="597" t="str">
        <f>PLANEJAMENTO!E2</f>
        <v>PRIVATE LOG</v>
      </c>
      <c r="C68" s="598"/>
      <c r="D68" s="598"/>
      <c r="E68" s="598"/>
      <c r="F68" s="599"/>
      <c r="G68" s="600" t="s">
        <v>482</v>
      </c>
      <c r="H68" s="502"/>
      <c r="I68" s="502"/>
      <c r="J68" s="505"/>
      <c r="K68" s="458"/>
    </row>
    <row r="69" spans="1:11">
      <c r="A69" s="450"/>
      <c r="B69" s="601" t="str">
        <f>PLANEJAMENTO!E3</f>
        <v>SERRA - ES</v>
      </c>
      <c r="C69" s="602"/>
      <c r="D69" s="602"/>
      <c r="E69" s="602"/>
      <c r="F69" s="603"/>
      <c r="G69" s="1648" t="s">
        <v>1145</v>
      </c>
      <c r="H69" s="1649"/>
      <c r="I69" s="1649"/>
      <c r="J69" s="1650"/>
      <c r="K69" s="458"/>
    </row>
    <row r="70" spans="1:11">
      <c r="A70" s="450"/>
      <c r="B70" s="604"/>
      <c r="C70" s="605"/>
      <c r="D70" s="605"/>
      <c r="E70" s="605"/>
      <c r="F70" s="606"/>
      <c r="G70" s="607"/>
      <c r="H70" s="1651"/>
      <c r="I70" s="1652"/>
      <c r="J70" s="1653"/>
      <c r="K70" s="458"/>
    </row>
    <row r="71" spans="1:11" ht="15" thickBot="1">
      <c r="A71" s="608"/>
      <c r="B71" s="609"/>
      <c r="C71" s="609"/>
      <c r="D71" s="609"/>
      <c r="E71" s="609"/>
      <c r="F71" s="609"/>
      <c r="G71" s="609"/>
      <c r="H71" s="609"/>
      <c r="I71" s="609"/>
      <c r="J71" s="609"/>
      <c r="K71" s="610"/>
    </row>
  </sheetData>
  <mergeCells count="14">
    <mergeCell ref="B32:E32"/>
    <mergeCell ref="D4:I4"/>
    <mergeCell ref="B7:C8"/>
    <mergeCell ref="D7:D8"/>
    <mergeCell ref="E7:E8"/>
    <mergeCell ref="B18:E18"/>
    <mergeCell ref="G69:J69"/>
    <mergeCell ref="H70:J70"/>
    <mergeCell ref="B39:F39"/>
    <mergeCell ref="B42:I42"/>
    <mergeCell ref="B46:F46"/>
    <mergeCell ref="B59:I59"/>
    <mergeCell ref="B61:I61"/>
    <mergeCell ref="B63:I63"/>
  </mergeCells>
  <pageMargins left="0.511811024" right="0.511811024" top="0.78740157499999996" bottom="0.78740157499999996" header="0.31496062000000002" footer="0.31496062000000002"/>
  <pageSetup paperSize="9" scale="65"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5C06-7859-477C-A5BC-97E6270676C0}">
  <sheetPr codeName="Planilha49">
    <tabColor rgb="FFFFFF66"/>
  </sheetPr>
  <dimension ref="A1:K79"/>
  <sheetViews>
    <sheetView view="pageBreakPreview" zoomScaleNormal="100" zoomScaleSheetLayoutView="100" workbookViewId="0">
      <selection activeCell="B155" sqref="B155"/>
    </sheetView>
  </sheetViews>
  <sheetFormatPr defaultRowHeight="14.4"/>
  <cols>
    <col min="1" max="1" width="2.109375" customWidth="1"/>
    <col min="3" max="3" width="24.55468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c r="A5" s="450"/>
      <c r="B5" s="463" t="s">
        <v>3</v>
      </c>
      <c r="C5" s="464">
        <f ca="1">PLANEJAMENTO!E4</f>
        <v>46141</v>
      </c>
      <c r="D5" s="465" t="s">
        <v>355</v>
      </c>
      <c r="E5" s="466"/>
      <c r="F5" s="466"/>
      <c r="G5" s="466"/>
      <c r="H5" s="466"/>
      <c r="I5" s="467"/>
      <c r="J5" s="468" t="str">
        <f>F33</f>
        <v>m²</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636" t="s">
        <v>850</v>
      </c>
      <c r="C9" s="479"/>
      <c r="D9" s="637"/>
      <c r="E9" s="481">
        <v>1</v>
      </c>
      <c r="F9" s="481">
        <v>1</v>
      </c>
      <c r="G9" s="482">
        <f>1-F9</f>
        <v>0</v>
      </c>
      <c r="H9" s="483">
        <f>VLOOKUP(B9,EQUIPAMENTOS!$A:$J,10,FALSE)</f>
        <v>110</v>
      </c>
      <c r="I9" s="484">
        <f>H9</f>
        <v>110</v>
      </c>
      <c r="J9" s="485">
        <f>H9*F9*E9+I9*G9*E9</f>
        <v>110</v>
      </c>
      <c r="K9" s="458"/>
    </row>
    <row r="10" spans="1:11">
      <c r="A10" s="450"/>
      <c r="B10" s="486" t="s">
        <v>830</v>
      </c>
      <c r="C10" s="487"/>
      <c r="D10" s="488"/>
      <c r="E10" s="489">
        <v>1</v>
      </c>
      <c r="F10" s="489">
        <v>1</v>
      </c>
      <c r="G10" s="489">
        <f>1-F10</f>
        <v>0</v>
      </c>
      <c r="H10" s="490">
        <f>VLOOKUP(B10,EQUIPAMENTOS!$A:$J,10,FALSE)</f>
        <v>150</v>
      </c>
      <c r="I10" s="491">
        <f>H10</f>
        <v>150</v>
      </c>
      <c r="J10" s="492">
        <f t="shared" ref="J10:J16" si="0">H10*F10*E10+I10*G10*E10</f>
        <v>150</v>
      </c>
      <c r="K10" s="458"/>
    </row>
    <row r="11" spans="1:11">
      <c r="A11" s="450"/>
      <c r="B11" s="486" t="s">
        <v>1800</v>
      </c>
      <c r="C11" s="487"/>
      <c r="D11" s="488"/>
      <c r="E11" s="489">
        <v>1</v>
      </c>
      <c r="F11" s="489">
        <v>1</v>
      </c>
      <c r="G11" s="489">
        <f t="shared" ref="G11:G16" si="1">1-F11</f>
        <v>0</v>
      </c>
      <c r="H11" s="490">
        <f>VLOOKUP(B11,EQUIPAMENTOS!$A:$J,10,FALSE)</f>
        <v>110</v>
      </c>
      <c r="I11" s="491">
        <f t="shared" ref="I11:I16" si="2">H11</f>
        <v>110</v>
      </c>
      <c r="J11" s="492">
        <f t="shared" si="0"/>
        <v>110</v>
      </c>
      <c r="K11" s="458"/>
    </row>
    <row r="12" spans="1:11">
      <c r="A12" s="450"/>
      <c r="B12" s="486" t="s">
        <v>1796</v>
      </c>
      <c r="C12" s="487"/>
      <c r="D12" s="488"/>
      <c r="E12" s="489">
        <v>1</v>
      </c>
      <c r="F12" s="489">
        <v>1</v>
      </c>
      <c r="G12" s="489">
        <f t="shared" si="1"/>
        <v>0</v>
      </c>
      <c r="H12" s="490">
        <f>VLOOKUP(B12,EQUIPAMENTOS!$A:$J,10,FALSE)</f>
        <v>17.5</v>
      </c>
      <c r="I12" s="491">
        <f t="shared" si="2"/>
        <v>17.5</v>
      </c>
      <c r="J12" s="492">
        <f t="shared" si="0"/>
        <v>17.5</v>
      </c>
      <c r="K12" s="458"/>
    </row>
    <row r="13" spans="1:11">
      <c r="A13" s="450"/>
      <c r="B13" s="486" t="s">
        <v>846</v>
      </c>
      <c r="C13" s="487"/>
      <c r="D13" s="488"/>
      <c r="E13" s="489">
        <v>1</v>
      </c>
      <c r="F13" s="489">
        <v>1</v>
      </c>
      <c r="G13" s="489">
        <f t="shared" si="1"/>
        <v>0</v>
      </c>
      <c r="H13" s="490">
        <f>VLOOKUP(B13,EQUIPAMENTOS!$A:$J,10,FALSE)</f>
        <v>10</v>
      </c>
      <c r="I13" s="491">
        <f t="shared" si="2"/>
        <v>10</v>
      </c>
      <c r="J13" s="492">
        <f t="shared" si="0"/>
        <v>10</v>
      </c>
      <c r="K13" s="458"/>
    </row>
    <row r="14" spans="1:11">
      <c r="A14" s="450"/>
      <c r="B14" s="486" t="s">
        <v>866</v>
      </c>
      <c r="C14" s="487"/>
      <c r="D14" s="488"/>
      <c r="E14" s="489">
        <v>1</v>
      </c>
      <c r="F14" s="489">
        <v>1</v>
      </c>
      <c r="G14" s="489">
        <f t="shared" si="1"/>
        <v>0</v>
      </c>
      <c r="H14" s="490">
        <f>VLOOKUP(B14,EQUIPAMENTOS!$A:$J,10,FALSE)</f>
        <v>263</v>
      </c>
      <c r="I14" s="491">
        <f t="shared" si="2"/>
        <v>263</v>
      </c>
      <c r="J14" s="492">
        <f t="shared" si="0"/>
        <v>263</v>
      </c>
      <c r="K14" s="458"/>
    </row>
    <row r="15" spans="1:11">
      <c r="A15" s="450"/>
      <c r="B15" s="486" t="s">
        <v>793</v>
      </c>
      <c r="C15" s="487"/>
      <c r="D15" s="488"/>
      <c r="E15" s="489">
        <v>3</v>
      </c>
      <c r="F15" s="489">
        <v>1</v>
      </c>
      <c r="G15" s="489">
        <f t="shared" si="1"/>
        <v>0</v>
      </c>
      <c r="H15" s="490">
        <f>VLOOKUP(B15,EQUIPAMENTOS!$A:$J,10,FALSE)</f>
        <v>120</v>
      </c>
      <c r="I15" s="491">
        <f t="shared" si="2"/>
        <v>120</v>
      </c>
      <c r="J15" s="492">
        <f>H15*F15*E15+I15*G15*E15</f>
        <v>360</v>
      </c>
      <c r="K15" s="458"/>
    </row>
    <row r="16" spans="1:11">
      <c r="A16" s="450"/>
      <c r="B16" s="493" t="s">
        <v>844</v>
      </c>
      <c r="C16" s="494"/>
      <c r="D16" s="495"/>
      <c r="E16" s="496">
        <v>1</v>
      </c>
      <c r="F16" s="496">
        <v>1</v>
      </c>
      <c r="G16" s="496">
        <f t="shared" si="1"/>
        <v>0</v>
      </c>
      <c r="H16" s="497">
        <f>VLOOKUP(B16,EQUIPAMENTOS!$A:$J,10,FALSE)</f>
        <v>17.5</v>
      </c>
      <c r="I16" s="498">
        <f t="shared" si="2"/>
        <v>17.5</v>
      </c>
      <c r="J16" s="549">
        <f t="shared" si="0"/>
        <v>17.5</v>
      </c>
      <c r="K16" s="458"/>
    </row>
    <row r="17" spans="1:11">
      <c r="A17" s="450"/>
      <c r="B17" s="493" t="s">
        <v>1119</v>
      </c>
      <c r="C17" s="469"/>
      <c r="D17" s="469"/>
      <c r="E17" s="469"/>
      <c r="F17" s="469"/>
      <c r="G17" s="469"/>
      <c r="H17" s="469"/>
      <c r="I17" s="500" t="s">
        <v>138</v>
      </c>
      <c r="J17" s="549">
        <f>SUM(J9:J16)</f>
        <v>1038</v>
      </c>
      <c r="K17" s="458"/>
    </row>
    <row r="18" spans="1:11">
      <c r="A18" s="450"/>
      <c r="B18" s="502"/>
      <c r="C18" s="502"/>
      <c r="D18" s="502"/>
      <c r="E18" s="502"/>
      <c r="F18" s="502"/>
      <c r="G18" s="502"/>
      <c r="H18" s="502"/>
      <c r="I18" s="503"/>
      <c r="J18" s="504"/>
      <c r="K18" s="458"/>
    </row>
    <row r="19" spans="1:11" ht="20.399999999999999">
      <c r="A19" s="450"/>
      <c r="B19" s="1664" t="s">
        <v>1120</v>
      </c>
      <c r="C19" s="1665"/>
      <c r="D19" s="1665"/>
      <c r="E19" s="1666"/>
      <c r="F19" s="505" t="s">
        <v>873</v>
      </c>
      <c r="G19" s="506"/>
      <c r="H19" s="507" t="s">
        <v>560</v>
      </c>
      <c r="I19" s="508" t="s">
        <v>1121</v>
      </c>
      <c r="J19" s="509" t="s">
        <v>1122</v>
      </c>
      <c r="K19" s="458"/>
    </row>
    <row r="20" spans="1:11">
      <c r="A20" s="450"/>
      <c r="B20" s="510" t="s">
        <v>1750</v>
      </c>
      <c r="C20" s="511"/>
      <c r="D20" s="512"/>
      <c r="E20" s="513"/>
      <c r="F20" s="514"/>
      <c r="G20" s="515"/>
      <c r="H20" s="516"/>
      <c r="I20" s="484"/>
      <c r="J20" s="485">
        <f>SUM(J21:J28)*0.05</f>
        <v>14.841363636363639</v>
      </c>
      <c r="K20" s="458"/>
    </row>
    <row r="21" spans="1:11">
      <c r="A21" s="450"/>
      <c r="B21" s="517" t="s">
        <v>1787</v>
      </c>
      <c r="C21" s="518"/>
      <c r="D21" s="459"/>
      <c r="E21" s="487"/>
      <c r="F21" s="488"/>
      <c r="G21" s="519"/>
      <c r="H21" s="520">
        <f>E9</f>
        <v>1</v>
      </c>
      <c r="I21" s="521">
        <f>VLOOKUP(B21,'MÃO DE OBRA'!$A:$E,5,FALSE)/220</f>
        <v>19.055000000000003</v>
      </c>
      <c r="J21" s="492">
        <f>H21*I21</f>
        <v>19.055000000000003</v>
      </c>
      <c r="K21" s="458"/>
    </row>
    <row r="22" spans="1:11">
      <c r="A22" s="450"/>
      <c r="B22" s="517" t="s">
        <v>1754</v>
      </c>
      <c r="C22" s="518"/>
      <c r="D22" s="459"/>
      <c r="E22" s="487"/>
      <c r="F22" s="488"/>
      <c r="G22" s="519"/>
      <c r="H22" s="520">
        <f>E10</f>
        <v>1</v>
      </c>
      <c r="I22" s="521">
        <f>VLOOKUP(B22,'MÃO DE OBRA'!$A:$E,5,FALSE)/220</f>
        <v>19.055000000000003</v>
      </c>
      <c r="J22" s="492">
        <f t="shared" ref="J22:J23" si="3">H22*I22</f>
        <v>19.055000000000003</v>
      </c>
      <c r="K22" s="458"/>
    </row>
    <row r="23" spans="1:11">
      <c r="A23" s="450"/>
      <c r="B23" s="517" t="s">
        <v>1748</v>
      </c>
      <c r="C23" s="518"/>
      <c r="D23" s="459"/>
      <c r="E23" s="487"/>
      <c r="F23" s="488"/>
      <c r="G23" s="519"/>
      <c r="H23" s="520">
        <f t="shared" ref="H23" si="4">E11</f>
        <v>1</v>
      </c>
      <c r="I23" s="521">
        <f>VLOOKUP(B23,'MÃO DE OBRA'!$A:$E,5,FALSE)/220</f>
        <v>19.055000000000003</v>
      </c>
      <c r="J23" s="492">
        <f t="shared" si="3"/>
        <v>19.055000000000003</v>
      </c>
      <c r="K23" s="458"/>
    </row>
    <row r="24" spans="1:11">
      <c r="A24" s="450"/>
      <c r="B24" s="517" t="s">
        <v>714</v>
      </c>
      <c r="C24" s="518"/>
      <c r="D24" s="459"/>
      <c r="E24" s="487"/>
      <c r="F24" s="488"/>
      <c r="G24" s="519"/>
      <c r="H24" s="520">
        <f>E14</f>
        <v>1</v>
      </c>
      <c r="I24" s="521">
        <f>VLOOKUP(B24,'MÃO DE OBRA'!$A:$E,5,FALSE)/220</f>
        <v>19.055000000000003</v>
      </c>
      <c r="J24" s="492">
        <f>H24*I24</f>
        <v>19.055000000000003</v>
      </c>
      <c r="K24" s="458"/>
    </row>
    <row r="25" spans="1:11">
      <c r="A25" s="450"/>
      <c r="B25" s="517" t="s">
        <v>1798</v>
      </c>
      <c r="C25" s="518"/>
      <c r="D25" s="459"/>
      <c r="E25" s="487"/>
      <c r="F25" s="488"/>
      <c r="G25" s="519"/>
      <c r="H25" s="520">
        <f>E14</f>
        <v>1</v>
      </c>
      <c r="I25" s="521">
        <f>VLOOKUP(B25,'MÃO DE OBRA'!$A:$E,5,FALSE)/220</f>
        <v>23.69</v>
      </c>
      <c r="J25" s="492">
        <f>H25*I25</f>
        <v>23.69</v>
      </c>
      <c r="K25" s="458"/>
    </row>
    <row r="26" spans="1:11">
      <c r="A26" s="450"/>
      <c r="B26" s="517" t="s">
        <v>1742</v>
      </c>
      <c r="C26" s="518"/>
      <c r="D26" s="459"/>
      <c r="E26" s="487"/>
      <c r="F26" s="488"/>
      <c r="G26" s="519"/>
      <c r="H26" s="520">
        <f>E15</f>
        <v>3</v>
      </c>
      <c r="I26" s="521">
        <f>VLOOKUP(B26,'MÃO DE OBRA'!$A:$E,5,FALSE)/220</f>
        <v>23.69</v>
      </c>
      <c r="J26" s="492">
        <f t="shared" ref="J26:J28" si="5">H26*I26</f>
        <v>71.070000000000007</v>
      </c>
      <c r="K26" s="458"/>
    </row>
    <row r="27" spans="1:11">
      <c r="A27" s="450"/>
      <c r="B27" s="517" t="s">
        <v>626</v>
      </c>
      <c r="C27" s="518"/>
      <c r="D27" s="459"/>
      <c r="E27" s="487"/>
      <c r="F27" s="488"/>
      <c r="G27" s="519"/>
      <c r="H27" s="520">
        <v>8</v>
      </c>
      <c r="I27" s="521">
        <f>VLOOKUP(B27,'MÃO DE OBRA'!$A:$E,5,FALSE)/220</f>
        <v>15.730909090909092</v>
      </c>
      <c r="J27" s="492">
        <f t="shared" si="5"/>
        <v>125.84727272727274</v>
      </c>
      <c r="K27" s="458"/>
    </row>
    <row r="28" spans="1:11" hidden="1">
      <c r="A28" s="450"/>
      <c r="B28" s="517" t="s">
        <v>773</v>
      </c>
      <c r="C28" s="518"/>
      <c r="D28" s="459"/>
      <c r="E28" s="487"/>
      <c r="F28" s="488"/>
      <c r="G28" s="519"/>
      <c r="H28" s="520"/>
      <c r="I28" s="521">
        <f>VLOOKUP(B28,'MÃO DE OBRA'!$A:$E,5,FALSE)/220</f>
        <v>19.663636363636364</v>
      </c>
      <c r="J28" s="492">
        <f t="shared" si="5"/>
        <v>0</v>
      </c>
      <c r="K28" s="458"/>
    </row>
    <row r="29" spans="1:11">
      <c r="A29" s="450"/>
      <c r="B29" s="517" t="s">
        <v>1751</v>
      </c>
      <c r="C29" s="518"/>
      <c r="D29" s="459"/>
      <c r="E29" s="487"/>
      <c r="F29" s="488"/>
      <c r="G29" s="519"/>
      <c r="H29" s="520"/>
      <c r="I29" s="491"/>
      <c r="J29" s="492">
        <f>(J9+J10)*5%</f>
        <v>13</v>
      </c>
      <c r="K29" s="458"/>
    </row>
    <row r="30" spans="1:11">
      <c r="A30" s="450"/>
      <c r="B30" s="517"/>
      <c r="C30" s="518"/>
      <c r="D30" s="459"/>
      <c r="E30" s="487"/>
      <c r="F30" s="488"/>
      <c r="G30" s="519"/>
      <c r="H30" s="520"/>
      <c r="I30" s="491"/>
      <c r="J30" s="492">
        <f>H30*I30</f>
        <v>0</v>
      </c>
      <c r="K30" s="458"/>
    </row>
    <row r="31" spans="1:11">
      <c r="A31" s="450"/>
      <c r="B31" s="499" t="s">
        <v>1119</v>
      </c>
      <c r="C31" s="502"/>
      <c r="D31" s="502"/>
      <c r="E31" s="502"/>
      <c r="F31" s="502"/>
      <c r="G31" s="502"/>
      <c r="H31" s="502"/>
      <c r="I31" s="522" t="s">
        <v>138</v>
      </c>
      <c r="J31" s="501">
        <f>SUM(J20:J30)</f>
        <v>324.66863636363644</v>
      </c>
      <c r="K31" s="458"/>
    </row>
    <row r="32" spans="1:11">
      <c r="A32" s="450"/>
      <c r="B32" s="523"/>
      <c r="C32" s="523"/>
      <c r="D32" s="523"/>
      <c r="E32" s="523"/>
      <c r="F32" s="523"/>
      <c r="G32" s="523"/>
      <c r="H32" s="523"/>
      <c r="I32" s="524"/>
      <c r="J32" s="523"/>
      <c r="K32" s="458"/>
    </row>
    <row r="33" spans="1:11">
      <c r="A33" s="450"/>
      <c r="B33" s="525" t="s">
        <v>1123</v>
      </c>
      <c r="C33" s="526"/>
      <c r="D33" s="523"/>
      <c r="E33" s="527">
        <f>PRODUÇÕES!D93</f>
        <v>277</v>
      </c>
      <c r="F33" s="528" t="s">
        <v>164</v>
      </c>
      <c r="G33" s="506"/>
      <c r="H33" s="506"/>
      <c r="I33" s="529" t="s">
        <v>1124</v>
      </c>
      <c r="J33" s="501">
        <f>J17+J31</f>
        <v>1362.6686363636363</v>
      </c>
      <c r="K33" s="458"/>
    </row>
    <row r="34" spans="1:11">
      <c r="A34" s="450"/>
      <c r="B34" s="530"/>
      <c r="C34" s="523"/>
      <c r="D34" s="523"/>
      <c r="E34" s="531"/>
      <c r="F34" s="532"/>
      <c r="G34" s="532"/>
      <c r="H34" s="532"/>
      <c r="I34" s="524"/>
      <c r="J34" s="523"/>
      <c r="K34" s="458"/>
    </row>
    <row r="35" spans="1:11" ht="20.399999999999999">
      <c r="A35" s="450"/>
      <c r="B35" s="1667" t="s">
        <v>481</v>
      </c>
      <c r="C35" s="1668"/>
      <c r="D35" s="1668"/>
      <c r="E35" s="1669"/>
      <c r="F35" s="533" t="s">
        <v>873</v>
      </c>
      <c r="G35" s="534" t="s">
        <v>493</v>
      </c>
      <c r="H35" s="507" t="s">
        <v>1115</v>
      </c>
      <c r="I35" s="535" t="s">
        <v>480</v>
      </c>
      <c r="J35" s="536" t="s">
        <v>482</v>
      </c>
      <c r="K35" s="458"/>
    </row>
    <row r="36" spans="1:11">
      <c r="A36" s="450"/>
      <c r="B36" s="537" t="str">
        <f>B9</f>
        <v>Trator de pneus com grade</v>
      </c>
      <c r="C36" s="538"/>
      <c r="D36" s="538"/>
      <c r="E36" s="539"/>
      <c r="F36" s="540" t="str">
        <f>VLOOKUP(B36,EQUIPAMENTOS!$A:$N,12,FALSE)</f>
        <v>Diesel S10</v>
      </c>
      <c r="G36" s="541" t="s">
        <v>1047</v>
      </c>
      <c r="H36" s="547">
        <f>VLOOKUP(B36,EQUIPAMENTOS!$A:$N,13,FALSE)</f>
        <v>6.17</v>
      </c>
      <c r="I36" s="543">
        <f>VLOOKUP(B36,EQUIPAMENTOS!$A:$N,14,FALSE)</f>
        <v>14</v>
      </c>
      <c r="J36" s="492">
        <f>H36*I36*E9*F9</f>
        <v>86.38</v>
      </c>
      <c r="K36" s="458"/>
    </row>
    <row r="37" spans="1:11">
      <c r="A37" s="450"/>
      <c r="B37" s="537" t="str">
        <f>B10</f>
        <v>Pá carregadeira</v>
      </c>
      <c r="C37" s="538"/>
      <c r="D37" s="538"/>
      <c r="E37" s="539"/>
      <c r="F37" s="540" t="str">
        <f>VLOOKUP(B37,EQUIPAMENTOS!$A:$N,12,FALSE)</f>
        <v>Diesel S10</v>
      </c>
      <c r="G37" s="541" t="s">
        <v>1047</v>
      </c>
      <c r="H37" s="547">
        <f>VLOOKUP(B37,EQUIPAMENTOS!$A:$N,13,FALSE)</f>
        <v>6.17</v>
      </c>
      <c r="I37" s="543">
        <f>VLOOKUP(B37,EQUIPAMENTOS!$A:$N,14,FALSE)</f>
        <v>16</v>
      </c>
      <c r="J37" s="492">
        <f>H37*I37*E10*F10</f>
        <v>98.72</v>
      </c>
      <c r="K37" s="458"/>
    </row>
    <row r="38" spans="1:11">
      <c r="A38" s="450"/>
      <c r="B38" s="537" t="str">
        <f>B11</f>
        <v>Rolo Compactador Liso</v>
      </c>
      <c r="C38" s="538"/>
      <c r="D38" s="538"/>
      <c r="E38" s="539"/>
      <c r="F38" s="540" t="str">
        <f>VLOOKUP(B38,EQUIPAMENTOS!$A:$N,12,FALSE)</f>
        <v>Diesel S10</v>
      </c>
      <c r="G38" s="541" t="s">
        <v>1047</v>
      </c>
      <c r="H38" s="547">
        <f>VLOOKUP(B38,EQUIPAMENTOS!$A:$N,13,FALSE)</f>
        <v>6.17</v>
      </c>
      <c r="I38" s="543">
        <f>VLOOKUP(B38,EQUIPAMENTOS!$A:$N,14,FALSE)</f>
        <v>16</v>
      </c>
      <c r="J38" s="492">
        <f>H38*I38*E11*F11</f>
        <v>98.72</v>
      </c>
      <c r="K38" s="458"/>
    </row>
    <row r="39" spans="1:11">
      <c r="A39" s="450"/>
      <c r="B39" s="537" t="str">
        <f>B14</f>
        <v>Caminhão Espargidor</v>
      </c>
      <c r="C39" s="538"/>
      <c r="D39" s="538"/>
      <c r="E39" s="539"/>
      <c r="F39" s="540" t="str">
        <f>VLOOKUP(B39,EQUIPAMENTOS!$A:$N,12,FALSE)</f>
        <v>Diesel S10</v>
      </c>
      <c r="G39" s="541" t="s">
        <v>1047</v>
      </c>
      <c r="H39" s="547">
        <f>VLOOKUP(B39,EQUIPAMENTOS!$A:$N,13,FALSE)</f>
        <v>6.17</v>
      </c>
      <c r="I39" s="543">
        <f>VLOOKUP(B39,EQUIPAMENTOS!$A:$N,14,FALSE)</f>
        <v>8</v>
      </c>
      <c r="J39" s="492">
        <f>H39*I39*E14*F14</f>
        <v>49.36</v>
      </c>
      <c r="K39" s="458"/>
    </row>
    <row r="40" spans="1:11">
      <c r="A40" s="450"/>
      <c r="B40" s="537" t="str">
        <f>B15</f>
        <v>Caminhão basculante 14 m³</v>
      </c>
      <c r="C40" s="538"/>
      <c r="D40" s="538"/>
      <c r="E40" s="539"/>
      <c r="F40" s="540" t="str">
        <f>VLOOKUP(B40,EQUIPAMENTOS!$A:$N,12,FALSE)</f>
        <v>Diesel S10</v>
      </c>
      <c r="G40" s="541" t="s">
        <v>1047</v>
      </c>
      <c r="H40" s="547">
        <f>VLOOKUP(B40,EQUIPAMENTOS!$A:$N,13,FALSE)</f>
        <v>6.17</v>
      </c>
      <c r="I40" s="543">
        <f>VLOOKUP(B40,EQUIPAMENTOS!$A:$N,14,FALSE)</f>
        <v>4</v>
      </c>
      <c r="J40" s="492">
        <f>H40*I40*E15*F15</f>
        <v>74.039999999999992</v>
      </c>
      <c r="K40" s="458"/>
    </row>
    <row r="41" spans="1:11">
      <c r="A41" s="450"/>
      <c r="B41" s="537"/>
      <c r="C41" s="538"/>
      <c r="D41" s="538"/>
      <c r="E41" s="539"/>
      <c r="F41" s="540"/>
      <c r="G41" s="541"/>
      <c r="H41" s="547"/>
      <c r="I41" s="543"/>
      <c r="J41" s="492"/>
      <c r="K41" s="458"/>
    </row>
    <row r="42" spans="1:11">
      <c r="A42" s="450"/>
      <c r="B42" s="537"/>
      <c r="C42" s="518"/>
      <c r="D42" s="518"/>
      <c r="E42" s="487"/>
      <c r="F42" s="540"/>
      <c r="G42" s="541"/>
      <c r="H42" s="547"/>
      <c r="I42" s="543"/>
      <c r="J42" s="492"/>
      <c r="K42" s="458"/>
    </row>
    <row r="43" spans="1:11">
      <c r="A43" s="450"/>
      <c r="B43" s="517"/>
      <c r="C43" s="518"/>
      <c r="D43" s="518"/>
      <c r="E43" s="487"/>
      <c r="F43" s="488"/>
      <c r="G43" s="546"/>
      <c r="H43" s="547"/>
      <c r="I43" s="543"/>
      <c r="J43" s="492">
        <f>H43*I43*E13</f>
        <v>0</v>
      </c>
      <c r="K43" s="458"/>
    </row>
    <row r="44" spans="1:11">
      <c r="A44" s="450"/>
      <c r="B44" s="517"/>
      <c r="C44" s="526"/>
      <c r="D44" s="526"/>
      <c r="E44" s="494"/>
      <c r="F44" s="488"/>
      <c r="G44" s="468"/>
      <c r="H44" s="547"/>
      <c r="I44" s="548"/>
      <c r="J44" s="549">
        <f>H44*I44*E14</f>
        <v>0</v>
      </c>
      <c r="K44" s="458"/>
    </row>
    <row r="45" spans="1:11">
      <c r="A45" s="450"/>
      <c r="B45" s="550" t="s">
        <v>1119</v>
      </c>
      <c r="C45" s="526"/>
      <c r="D45" s="526"/>
      <c r="E45" s="526"/>
      <c r="F45" s="523"/>
      <c r="G45" s="526"/>
      <c r="H45" s="551"/>
      <c r="I45" s="552" t="s">
        <v>138</v>
      </c>
      <c r="J45" s="501">
        <f>SUM(J36:J44)</f>
        <v>407.22</v>
      </c>
      <c r="K45" s="458"/>
    </row>
    <row r="46" spans="1:11">
      <c r="A46" s="450"/>
      <c r="B46" s="553"/>
      <c r="C46" s="526"/>
      <c r="D46" s="526"/>
      <c r="E46" s="554"/>
      <c r="F46" s="555"/>
      <c r="G46" s="506"/>
      <c r="H46" s="506"/>
      <c r="I46" s="529"/>
      <c r="J46" s="554"/>
      <c r="K46" s="458"/>
    </row>
    <row r="47" spans="1:11" ht="20.399999999999999">
      <c r="A47" s="450"/>
      <c r="B47" s="1667" t="s">
        <v>1125</v>
      </c>
      <c r="C47" s="1668"/>
      <c r="D47" s="1668"/>
      <c r="E47" s="1668"/>
      <c r="F47" s="1669"/>
      <c r="G47" s="556" t="s">
        <v>494</v>
      </c>
      <c r="H47" s="506" t="s">
        <v>1126</v>
      </c>
      <c r="I47" s="557" t="s">
        <v>1115</v>
      </c>
      <c r="J47" s="509" t="s">
        <v>482</v>
      </c>
      <c r="K47" s="458"/>
    </row>
    <row r="48" spans="1:11">
      <c r="A48" s="450"/>
      <c r="B48" s="558"/>
      <c r="C48" s="559"/>
      <c r="D48" s="560"/>
      <c r="E48" s="560"/>
      <c r="F48" s="561"/>
      <c r="G48" s="489"/>
      <c r="H48" s="489"/>
      <c r="I48" s="562"/>
      <c r="J48" s="492"/>
      <c r="K48" s="458"/>
    </row>
    <row r="49" spans="1:11">
      <c r="A49" s="450"/>
      <c r="B49" s="563"/>
      <c r="C49" s="564"/>
      <c r="D49" s="565"/>
      <c r="E49" s="565"/>
      <c r="F49" s="566"/>
      <c r="G49" s="489"/>
      <c r="H49" s="489"/>
      <c r="I49" s="562"/>
      <c r="J49" s="492"/>
      <c r="K49" s="458"/>
    </row>
    <row r="50" spans="1:11">
      <c r="A50" s="450"/>
      <c r="B50" s="1670" t="s">
        <v>138</v>
      </c>
      <c r="C50" s="1670"/>
      <c r="D50" s="1670"/>
      <c r="E50" s="1670"/>
      <c r="F50" s="1670"/>
      <c r="G50" s="1670"/>
      <c r="H50" s="1670"/>
      <c r="I50" s="1670"/>
      <c r="J50" s="501">
        <f>SUM(J48:J49)</f>
        <v>0</v>
      </c>
      <c r="K50" s="458"/>
    </row>
    <row r="51" spans="1:11">
      <c r="A51" s="450"/>
      <c r="B51" s="567"/>
      <c r="C51" s="511"/>
      <c r="D51" s="511"/>
      <c r="E51" s="568"/>
      <c r="F51" s="569"/>
      <c r="G51" s="570"/>
      <c r="H51" s="570"/>
      <c r="I51" s="571"/>
      <c r="J51" s="572"/>
      <c r="K51" s="458"/>
    </row>
    <row r="52" spans="1:11">
      <c r="A52" s="450"/>
      <c r="B52" s="573" t="s">
        <v>1127</v>
      </c>
      <c r="C52" s="573"/>
      <c r="D52" s="550"/>
      <c r="E52" s="523"/>
      <c r="F52" s="523"/>
      <c r="G52" s="523"/>
      <c r="H52" s="574"/>
      <c r="I52" s="575"/>
      <c r="J52" s="501">
        <f>(J33+J45+J50)/E33</f>
        <v>6.3894896619625863</v>
      </c>
      <c r="K52" s="458"/>
    </row>
    <row r="53" spans="1:11">
      <c r="A53" s="450"/>
      <c r="B53" s="553"/>
      <c r="C53" s="526"/>
      <c r="D53" s="526"/>
      <c r="E53" s="554"/>
      <c r="F53" s="555"/>
      <c r="G53" s="506"/>
      <c r="H53" s="506"/>
      <c r="I53" s="529"/>
      <c r="J53" s="576"/>
      <c r="K53" s="458"/>
    </row>
    <row r="54" spans="1:11" ht="20.399999999999999">
      <c r="A54" s="450"/>
      <c r="B54" s="1667" t="s">
        <v>1128</v>
      </c>
      <c r="C54" s="1668"/>
      <c r="D54" s="1668"/>
      <c r="E54" s="1668"/>
      <c r="F54" s="1669"/>
      <c r="G54" s="556" t="s">
        <v>494</v>
      </c>
      <c r="H54" s="506" t="s">
        <v>1126</v>
      </c>
      <c r="I54" s="557" t="s">
        <v>1115</v>
      </c>
      <c r="J54" s="509" t="s">
        <v>482</v>
      </c>
      <c r="K54" s="458"/>
    </row>
    <row r="55" spans="1:11">
      <c r="A55" s="450"/>
      <c r="B55" s="558" t="s">
        <v>1801</v>
      </c>
      <c r="C55" s="559"/>
      <c r="D55" s="560"/>
      <c r="E55" s="560"/>
      <c r="F55" s="561"/>
      <c r="G55" s="489">
        <v>3</v>
      </c>
      <c r="H55" s="489" t="s">
        <v>1047</v>
      </c>
      <c r="I55" s="562">
        <f>(2085+757)/1000*1.2</f>
        <v>3.4104000000000001</v>
      </c>
      <c r="J55" s="492">
        <f>G55*I55</f>
        <v>10.231200000000001</v>
      </c>
      <c r="K55" s="458"/>
    </row>
    <row r="56" spans="1:11">
      <c r="A56" s="450"/>
      <c r="B56" s="563" t="s">
        <v>1802</v>
      </c>
      <c r="C56" s="564"/>
      <c r="D56" s="565"/>
      <c r="E56" s="565"/>
      <c r="F56" s="566"/>
      <c r="G56" s="489">
        <f>(20+25+10+12)/2</f>
        <v>33.5</v>
      </c>
      <c r="H56" s="489" t="s">
        <v>1803</v>
      </c>
      <c r="I56" s="562">
        <f>185/1360</f>
        <v>0.13602941176470587</v>
      </c>
      <c r="J56" s="492">
        <f>G56*I56</f>
        <v>4.5569852941176467</v>
      </c>
      <c r="K56" s="458"/>
    </row>
    <row r="57" spans="1:11">
      <c r="A57" s="450"/>
      <c r="B57" s="563" t="s">
        <v>1804</v>
      </c>
      <c r="C57" s="564"/>
      <c r="D57" s="565"/>
      <c r="E57" s="565"/>
      <c r="F57" s="566"/>
      <c r="G57" s="489">
        <v>6</v>
      </c>
      <c r="H57" s="489" t="s">
        <v>1803</v>
      </c>
      <c r="I57" s="562">
        <f>185/1597</f>
        <v>0.1158422041327489</v>
      </c>
      <c r="J57" s="492">
        <f>G57*I57</f>
        <v>0.69505322479649334</v>
      </c>
      <c r="K57" s="458"/>
    </row>
    <row r="58" spans="1:11">
      <c r="A58" s="450"/>
      <c r="B58" s="577"/>
      <c r="C58" s="578"/>
      <c r="D58" s="579"/>
      <c r="E58" s="579"/>
      <c r="F58" s="580"/>
      <c r="G58" s="489"/>
      <c r="H58" s="489"/>
      <c r="I58" s="562"/>
      <c r="J58" s="492">
        <f>G58*I58</f>
        <v>0</v>
      </c>
      <c r="K58" s="458"/>
    </row>
    <row r="59" spans="1:11">
      <c r="A59" s="450"/>
      <c r="B59" s="581"/>
      <c r="C59" s="523"/>
      <c r="D59" s="523"/>
      <c r="E59" s="582"/>
      <c r="F59" s="583"/>
      <c r="G59" s="532"/>
      <c r="H59" s="532"/>
      <c r="I59" s="524" t="s">
        <v>138</v>
      </c>
      <c r="J59" s="501">
        <f>SUM(J55:J58)</f>
        <v>15.483238518914142</v>
      </c>
      <c r="K59" s="458"/>
    </row>
    <row r="60" spans="1:11">
      <c r="A60" s="450"/>
      <c r="B60" s="584"/>
      <c r="C60" s="523"/>
      <c r="D60" s="523"/>
      <c r="E60" s="582"/>
      <c r="F60" s="583"/>
      <c r="G60" s="532"/>
      <c r="H60" s="532"/>
      <c r="I60" s="524"/>
      <c r="J60" s="582"/>
      <c r="K60" s="458"/>
    </row>
    <row r="61" spans="1:11" ht="20.399999999999999">
      <c r="A61" s="450"/>
      <c r="B61" s="585" t="s">
        <v>1141</v>
      </c>
      <c r="C61" s="585"/>
      <c r="D61" s="585"/>
      <c r="E61" s="586"/>
      <c r="F61" s="587" t="s">
        <v>494</v>
      </c>
      <c r="G61" s="556" t="s">
        <v>1209</v>
      </c>
      <c r="H61" s="506" t="s">
        <v>1115</v>
      </c>
      <c r="I61" s="557" t="s">
        <v>480</v>
      </c>
      <c r="J61" s="509" t="s">
        <v>482</v>
      </c>
      <c r="K61" s="458"/>
    </row>
    <row r="62" spans="1:11">
      <c r="A62" s="450"/>
      <c r="B62" s="563"/>
      <c r="C62" s="564"/>
      <c r="D62" s="565"/>
      <c r="E62" s="566"/>
      <c r="F62" s="489"/>
      <c r="G62" s="489"/>
      <c r="H62" s="489"/>
      <c r="I62" s="562"/>
      <c r="J62" s="492">
        <f>I62*H62*G62*F62</f>
        <v>0</v>
      </c>
      <c r="K62" s="458"/>
    </row>
    <row r="63" spans="1:11">
      <c r="A63" s="450"/>
      <c r="B63" s="563"/>
      <c r="C63" s="564"/>
      <c r="D63" s="565"/>
      <c r="E63" s="566"/>
      <c r="F63" s="489"/>
      <c r="G63" s="489"/>
      <c r="H63" s="489"/>
      <c r="I63" s="562"/>
      <c r="J63" s="492">
        <f>I63*H63*G63*F63</f>
        <v>0</v>
      </c>
      <c r="K63" s="458"/>
    </row>
    <row r="64" spans="1:11">
      <c r="A64" s="450"/>
      <c r="B64" s="577"/>
      <c r="C64" s="578"/>
      <c r="D64" s="579"/>
      <c r="E64" s="580"/>
      <c r="F64" s="496"/>
      <c r="G64" s="496"/>
      <c r="H64" s="496"/>
      <c r="I64" s="588"/>
      <c r="J64" s="492">
        <f>I64*H64*G64*F64</f>
        <v>0</v>
      </c>
      <c r="K64" s="458"/>
    </row>
    <row r="65" spans="1:11">
      <c r="A65" s="450"/>
      <c r="B65" s="581"/>
      <c r="C65" s="523"/>
      <c r="D65" s="523"/>
      <c r="E65" s="582"/>
      <c r="F65" s="583"/>
      <c r="G65" s="532"/>
      <c r="H65" s="532"/>
      <c r="I65" s="524" t="s">
        <v>138</v>
      </c>
      <c r="J65" s="501">
        <f>SUM(J62:J64)</f>
        <v>0</v>
      </c>
      <c r="K65" s="458"/>
    </row>
    <row r="66" spans="1:11">
      <c r="A66" s="450"/>
      <c r="B66" s="523"/>
      <c r="C66" s="523"/>
      <c r="D66" s="523"/>
      <c r="E66" s="523"/>
      <c r="F66" s="523"/>
      <c r="G66" s="523"/>
      <c r="H66" s="523"/>
      <c r="I66" s="524"/>
      <c r="J66" s="523"/>
      <c r="K66" s="458"/>
    </row>
    <row r="67" spans="1:11">
      <c r="A67" s="450"/>
      <c r="B67" s="1645" t="s">
        <v>1142</v>
      </c>
      <c r="C67" s="1646"/>
      <c r="D67" s="1646"/>
      <c r="E67" s="1646"/>
      <c r="F67" s="1646"/>
      <c r="G67" s="1646"/>
      <c r="H67" s="1646"/>
      <c r="I67" s="1647"/>
      <c r="J67" s="573">
        <f>J65+J59+J52</f>
        <v>21.872728180876727</v>
      </c>
      <c r="K67" s="458"/>
    </row>
    <row r="68" spans="1:11">
      <c r="A68" s="450"/>
      <c r="B68" s="523"/>
      <c r="C68" s="523"/>
      <c r="D68" s="523"/>
      <c r="E68" s="523"/>
      <c r="F68" s="523"/>
      <c r="G68" s="523"/>
      <c r="H68" s="523"/>
      <c r="I68" s="524"/>
      <c r="J68" s="523"/>
      <c r="K68" s="458"/>
    </row>
    <row r="69" spans="1:11">
      <c r="A69" s="450"/>
      <c r="B69" s="1645" t="s">
        <v>1143</v>
      </c>
      <c r="C69" s="1646"/>
      <c r="D69" s="1646"/>
      <c r="E69" s="1646"/>
      <c r="F69" s="1646"/>
      <c r="G69" s="1646"/>
      <c r="H69" s="1646"/>
      <c r="I69" s="1647"/>
      <c r="J69" s="501">
        <f>J67*0</f>
        <v>0</v>
      </c>
      <c r="K69" s="458"/>
    </row>
    <row r="70" spans="1:11">
      <c r="A70" s="450"/>
      <c r="B70" s="523"/>
      <c r="C70" s="523"/>
      <c r="D70" s="523"/>
      <c r="E70" s="523"/>
      <c r="F70" s="523"/>
      <c r="G70" s="523"/>
      <c r="H70" s="523"/>
      <c r="I70" s="524"/>
      <c r="J70" s="523"/>
      <c r="K70" s="458"/>
    </row>
    <row r="71" spans="1:11">
      <c r="A71" s="450"/>
      <c r="B71" s="1645" t="s">
        <v>1144</v>
      </c>
      <c r="C71" s="1646"/>
      <c r="D71" s="1646"/>
      <c r="E71" s="1646"/>
      <c r="F71" s="1646"/>
      <c r="G71" s="1646"/>
      <c r="H71" s="1646"/>
      <c r="I71" s="1647"/>
      <c r="J71" s="573">
        <f>J67+J69</f>
        <v>21.872728180876727</v>
      </c>
      <c r="K71" s="458"/>
    </row>
    <row r="72" spans="1:11">
      <c r="A72" s="450"/>
      <c r="B72" s="511"/>
      <c r="C72" s="511"/>
      <c r="D72" s="511"/>
      <c r="E72" s="511"/>
      <c r="F72" s="511"/>
      <c r="G72" s="511"/>
      <c r="H72" s="511"/>
      <c r="I72" s="571"/>
      <c r="J72" s="511"/>
      <c r="K72" s="458"/>
    </row>
    <row r="73" spans="1:11">
      <c r="A73" s="450"/>
      <c r="B73" s="589"/>
      <c r="C73" s="559"/>
      <c r="D73" s="559"/>
      <c r="E73" s="559"/>
      <c r="F73" s="559"/>
      <c r="G73" s="559"/>
      <c r="H73" s="559"/>
      <c r="I73" s="559"/>
      <c r="J73" s="590"/>
      <c r="K73" s="458"/>
    </row>
    <row r="74" spans="1:11">
      <c r="A74" s="450"/>
      <c r="B74" s="591"/>
      <c r="C74" s="592"/>
      <c r="D74" s="593"/>
      <c r="E74" s="593"/>
      <c r="F74" s="594" t="s">
        <v>1119</v>
      </c>
      <c r="G74" s="595" t="s">
        <v>1119</v>
      </c>
      <c r="H74" s="592"/>
      <c r="I74" s="592"/>
      <c r="J74" s="596"/>
      <c r="K74" s="458"/>
    </row>
    <row r="75" spans="1:11">
      <c r="A75" s="450"/>
      <c r="B75" s="459"/>
      <c r="C75" s="459"/>
      <c r="D75" s="459"/>
      <c r="E75" s="459"/>
      <c r="F75" s="459"/>
      <c r="G75" s="459"/>
      <c r="H75" s="459"/>
      <c r="I75" s="459"/>
      <c r="J75" s="459"/>
      <c r="K75" s="458"/>
    </row>
    <row r="76" spans="1:11">
      <c r="A76" s="450"/>
      <c r="B76" s="597" t="str">
        <f>PLANEJAMENTO!E2</f>
        <v>PRIVATE LOG</v>
      </c>
      <c r="C76" s="598"/>
      <c r="D76" s="598"/>
      <c r="E76" s="598"/>
      <c r="F76" s="599"/>
      <c r="G76" s="600" t="s">
        <v>482</v>
      </c>
      <c r="H76" s="502"/>
      <c r="I76" s="502"/>
      <c r="J76" s="505"/>
      <c r="K76" s="458"/>
    </row>
    <row r="77" spans="1:11">
      <c r="A77" s="450"/>
      <c r="B77" s="601" t="str">
        <f>PLANEJAMENTO!E3</f>
        <v>SERRA - ES</v>
      </c>
      <c r="C77" s="602"/>
      <c r="D77" s="602"/>
      <c r="E77" s="602"/>
      <c r="F77" s="603"/>
      <c r="G77" s="1648" t="s">
        <v>1145</v>
      </c>
      <c r="H77" s="1649"/>
      <c r="I77" s="1649"/>
      <c r="J77" s="1650"/>
      <c r="K77" s="458"/>
    </row>
    <row r="78" spans="1:11">
      <c r="A78" s="450"/>
      <c r="B78" s="604"/>
      <c r="C78" s="605"/>
      <c r="D78" s="605"/>
      <c r="E78" s="605"/>
      <c r="F78" s="606"/>
      <c r="G78" s="607"/>
      <c r="H78" s="1651"/>
      <c r="I78" s="1652"/>
      <c r="J78" s="1653"/>
      <c r="K78" s="458"/>
    </row>
    <row r="79" spans="1:11" ht="15" thickBot="1">
      <c r="A79" s="608"/>
      <c r="B79" s="609"/>
      <c r="C79" s="609"/>
      <c r="D79" s="609"/>
      <c r="E79" s="609"/>
      <c r="F79" s="609"/>
      <c r="G79" s="609"/>
      <c r="H79" s="609"/>
      <c r="I79" s="609"/>
      <c r="J79" s="609"/>
      <c r="K79" s="610"/>
    </row>
  </sheetData>
  <mergeCells count="14">
    <mergeCell ref="B35:E35"/>
    <mergeCell ref="D4:I4"/>
    <mergeCell ref="B7:C8"/>
    <mergeCell ref="D7:D8"/>
    <mergeCell ref="E7:E8"/>
    <mergeCell ref="B19:E19"/>
    <mergeCell ref="G77:J77"/>
    <mergeCell ref="H78:J78"/>
    <mergeCell ref="B47:F47"/>
    <mergeCell ref="B50:I50"/>
    <mergeCell ref="B54:F54"/>
    <mergeCell ref="B67:I67"/>
    <mergeCell ref="B69:I69"/>
    <mergeCell ref="B71:I71"/>
  </mergeCells>
  <pageMargins left="0.511811024" right="0.511811024" top="0.78740157499999996" bottom="0.78740157499999996" header="0.31496062000000002" footer="0.31496062000000002"/>
  <pageSetup paperSize="9" scale="6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A1F53-1D9F-42E0-94EA-C252DC6C815D}">
  <sheetPr codeName="Planilha51">
    <tabColor rgb="FFFFFF66"/>
  </sheetPr>
  <dimension ref="A1:K201"/>
  <sheetViews>
    <sheetView view="pageBreakPreview" zoomScaleNormal="100" zoomScaleSheetLayoutView="100" workbookViewId="0">
      <selection activeCell="D5" sqref="D5:I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47"/>
      <c r="B1" s="448"/>
      <c r="C1" s="448"/>
      <c r="D1" s="448"/>
      <c r="E1" s="448"/>
      <c r="F1" s="448"/>
      <c r="G1" s="448"/>
      <c r="H1" s="448"/>
      <c r="I1" s="448"/>
      <c r="J1" s="448"/>
      <c r="K1" s="449"/>
    </row>
    <row r="2" spans="1:11">
      <c r="A2" s="450"/>
      <c r="B2" s="451" t="s">
        <v>141</v>
      </c>
      <c r="C2" s="452"/>
      <c r="D2" s="453" t="s">
        <v>1105</v>
      </c>
      <c r="E2" s="454"/>
      <c r="F2" s="455"/>
      <c r="G2" s="455"/>
      <c r="H2" s="456"/>
      <c r="I2" s="456"/>
      <c r="J2" s="457"/>
      <c r="K2" s="458"/>
    </row>
    <row r="3" spans="1:11">
      <c r="A3" s="450"/>
      <c r="B3" s="459"/>
      <c r="C3" s="459"/>
      <c r="D3" s="459"/>
      <c r="E3" s="459"/>
      <c r="F3" s="459"/>
      <c r="G3" s="459"/>
      <c r="H3" s="459"/>
      <c r="I3" s="459"/>
      <c r="J3" s="459"/>
      <c r="K3" s="458"/>
    </row>
    <row r="4" spans="1:11">
      <c r="A4" s="450"/>
      <c r="B4" s="460" t="s">
        <v>873</v>
      </c>
      <c r="C4" s="461" t="s">
        <v>1107</v>
      </c>
      <c r="D4" s="1671" t="s">
        <v>198</v>
      </c>
      <c r="E4" s="1672"/>
      <c r="F4" s="1672"/>
      <c r="G4" s="1672"/>
      <c r="H4" s="1672"/>
      <c r="I4" s="1673"/>
      <c r="J4" s="462" t="s">
        <v>1108</v>
      </c>
      <c r="K4" s="458"/>
    </row>
    <row r="5" spans="1:11" ht="24" customHeight="1">
      <c r="A5" s="450"/>
      <c r="B5" s="463" t="s">
        <v>3</v>
      </c>
      <c r="C5" s="464">
        <f ca="1">PLANEJAMENTO!E4</f>
        <v>46141</v>
      </c>
      <c r="D5" s="1674" t="s">
        <v>1805</v>
      </c>
      <c r="E5" s="1675"/>
      <c r="F5" s="1675"/>
      <c r="G5" s="1675"/>
      <c r="H5" s="1675"/>
      <c r="I5" s="1676"/>
      <c r="J5" s="468" t="str">
        <f>F27</f>
        <v>unid</v>
      </c>
      <c r="K5" s="458"/>
    </row>
    <row r="6" spans="1:11">
      <c r="A6" s="450"/>
      <c r="B6" s="469"/>
      <c r="C6" s="469"/>
      <c r="D6" s="469"/>
      <c r="E6" s="469"/>
      <c r="F6" s="469"/>
      <c r="G6" s="469"/>
      <c r="H6" s="469"/>
      <c r="I6" s="470"/>
      <c r="J6" s="471"/>
      <c r="K6" s="458"/>
    </row>
    <row r="7" spans="1:11">
      <c r="A7" s="450"/>
      <c r="B7" s="1648" t="s">
        <v>1111</v>
      </c>
      <c r="C7" s="1650"/>
      <c r="D7" s="1679" t="s">
        <v>873</v>
      </c>
      <c r="E7" s="1681" t="s">
        <v>1112</v>
      </c>
      <c r="F7" s="472" t="s">
        <v>1113</v>
      </c>
      <c r="G7" s="473"/>
      <c r="H7" s="472" t="s">
        <v>1114</v>
      </c>
      <c r="I7" s="473"/>
      <c r="J7" s="474" t="s">
        <v>1115</v>
      </c>
      <c r="K7" s="458"/>
    </row>
    <row r="8" spans="1:11">
      <c r="A8" s="450"/>
      <c r="B8" s="1677"/>
      <c r="C8" s="1678"/>
      <c r="D8" s="1680"/>
      <c r="E8" s="1682"/>
      <c r="F8" s="475" t="s">
        <v>1116</v>
      </c>
      <c r="G8" s="475" t="s">
        <v>1117</v>
      </c>
      <c r="H8" s="475" t="s">
        <v>1116</v>
      </c>
      <c r="I8" s="476" t="s">
        <v>1117</v>
      </c>
      <c r="J8" s="477" t="s">
        <v>1118</v>
      </c>
      <c r="K8" s="458"/>
    </row>
    <row r="9" spans="1:11">
      <c r="A9" s="450"/>
      <c r="B9" s="486" t="s">
        <v>834</v>
      </c>
      <c r="C9" s="487"/>
      <c r="D9" s="488"/>
      <c r="E9" s="489">
        <v>0.5</v>
      </c>
      <c r="F9" s="489">
        <v>1</v>
      </c>
      <c r="G9" s="489">
        <f t="shared" ref="G9" si="0">1-F9</f>
        <v>0</v>
      </c>
      <c r="H9" s="490">
        <f>VLOOKUP(B9,EQUIPAMENTOS!$A:$J,10,FALSE)</f>
        <v>100</v>
      </c>
      <c r="I9" s="491">
        <f t="shared" ref="I9" si="1">H9</f>
        <v>100</v>
      </c>
      <c r="J9" s="492">
        <f t="shared" ref="J9:J13" si="2">H9*F9*E9+I9*G9*E9</f>
        <v>50</v>
      </c>
      <c r="K9" s="458"/>
    </row>
    <row r="10" spans="1:11">
      <c r="A10" s="450"/>
      <c r="B10" s="486"/>
      <c r="C10" s="487"/>
      <c r="D10" s="488"/>
      <c r="E10" s="489"/>
      <c r="F10" s="489"/>
      <c r="G10" s="489"/>
      <c r="H10" s="490"/>
      <c r="I10" s="491"/>
      <c r="J10" s="492"/>
      <c r="K10" s="458"/>
    </row>
    <row r="11" spans="1:11">
      <c r="A11" s="450"/>
      <c r="B11" s="486"/>
      <c r="C11" s="487"/>
      <c r="D11" s="488"/>
      <c r="E11" s="489"/>
      <c r="F11" s="489"/>
      <c r="G11" s="489"/>
      <c r="H11" s="490"/>
      <c r="I11" s="491"/>
      <c r="J11" s="492">
        <f t="shared" si="2"/>
        <v>0</v>
      </c>
      <c r="K11" s="458"/>
    </row>
    <row r="12" spans="1:11">
      <c r="A12" s="450"/>
      <c r="B12" s="486"/>
      <c r="C12" s="487"/>
      <c r="D12" s="488"/>
      <c r="E12" s="489"/>
      <c r="F12" s="489"/>
      <c r="G12" s="489"/>
      <c r="H12" s="490"/>
      <c r="I12" s="491"/>
      <c r="J12" s="492">
        <f t="shared" si="2"/>
        <v>0</v>
      </c>
      <c r="K12" s="458"/>
    </row>
    <row r="13" spans="1:11">
      <c r="A13" s="450"/>
      <c r="B13" s="493"/>
      <c r="C13" s="494"/>
      <c r="D13" s="495"/>
      <c r="E13" s="496"/>
      <c r="F13" s="496"/>
      <c r="G13" s="496"/>
      <c r="H13" s="497"/>
      <c r="I13" s="498"/>
      <c r="J13" s="492">
        <f t="shared" si="2"/>
        <v>0</v>
      </c>
      <c r="K13" s="458"/>
    </row>
    <row r="14" spans="1:11">
      <c r="A14" s="450"/>
      <c r="B14" s="499" t="s">
        <v>1119</v>
      </c>
      <c r="C14" s="469"/>
      <c r="D14" s="469"/>
      <c r="E14" s="469"/>
      <c r="F14" s="469"/>
      <c r="G14" s="469"/>
      <c r="H14" s="469"/>
      <c r="I14" s="500" t="s">
        <v>138</v>
      </c>
      <c r="J14" s="501">
        <f>SUM(J9:J13)</f>
        <v>50</v>
      </c>
      <c r="K14" s="458"/>
    </row>
    <row r="15" spans="1:11">
      <c r="A15" s="450"/>
      <c r="B15" s="502"/>
      <c r="C15" s="502"/>
      <c r="D15" s="502"/>
      <c r="E15" s="502"/>
      <c r="F15" s="502"/>
      <c r="G15" s="502"/>
      <c r="H15" s="502"/>
      <c r="I15" s="503"/>
      <c r="J15" s="504"/>
      <c r="K15" s="458"/>
    </row>
    <row r="16" spans="1:11" ht="20.399999999999999">
      <c r="A16" s="450"/>
      <c r="B16" s="1664" t="s">
        <v>1120</v>
      </c>
      <c r="C16" s="1665"/>
      <c r="D16" s="1665"/>
      <c r="E16" s="1666"/>
      <c r="F16" s="505" t="s">
        <v>873</v>
      </c>
      <c r="G16" s="506"/>
      <c r="H16" s="507" t="s">
        <v>560</v>
      </c>
      <c r="I16" s="508" t="s">
        <v>1121</v>
      </c>
      <c r="J16" s="509" t="s">
        <v>1122</v>
      </c>
      <c r="K16" s="458"/>
    </row>
    <row r="17" spans="1:11">
      <c r="A17" s="450"/>
      <c r="B17" s="510"/>
      <c r="C17" s="511"/>
      <c r="D17" s="512"/>
      <c r="E17" s="513"/>
      <c r="F17" s="514"/>
      <c r="G17" s="515"/>
      <c r="H17" s="516"/>
      <c r="I17" s="484"/>
      <c r="J17" s="485"/>
      <c r="K17" s="458"/>
    </row>
    <row r="18" spans="1:11">
      <c r="A18" s="450"/>
      <c r="B18" s="517" t="s">
        <v>1806</v>
      </c>
      <c r="C18" s="518"/>
      <c r="D18" s="459"/>
      <c r="E18" s="487"/>
      <c r="F18" s="488"/>
      <c r="G18" s="519"/>
      <c r="H18" s="520">
        <f>E9</f>
        <v>0.5</v>
      </c>
      <c r="I18" s="521">
        <f>VLOOKUP(B18,'MÃO DE OBRA'!$A:$E,5,FALSE)/220</f>
        <v>28.35824090909091</v>
      </c>
      <c r="J18" s="492">
        <f>H18*I18</f>
        <v>14.179120454545455</v>
      </c>
      <c r="K18" s="458"/>
    </row>
    <row r="19" spans="1:11" hidden="1">
      <c r="A19" s="450"/>
      <c r="B19" s="517" t="s">
        <v>635</v>
      </c>
      <c r="C19" s="518"/>
      <c r="D19" s="459"/>
      <c r="E19" s="487"/>
      <c r="F19" s="488"/>
      <c r="G19" s="519"/>
      <c r="H19" s="520"/>
      <c r="I19" s="521">
        <f>VLOOKUP(B19,'MÃO DE OBRA'!$A:$E,5,FALSE)/220</f>
        <v>19.055000000000003</v>
      </c>
      <c r="J19" s="492">
        <f>H19*I19</f>
        <v>0</v>
      </c>
      <c r="K19" s="458"/>
    </row>
    <row r="20" spans="1:11">
      <c r="A20" s="450"/>
      <c r="B20" s="517" t="s">
        <v>1807</v>
      </c>
      <c r="C20" s="518"/>
      <c r="D20" s="459"/>
      <c r="E20" s="487"/>
      <c r="F20" s="488"/>
      <c r="G20" s="519"/>
      <c r="H20" s="520">
        <v>1</v>
      </c>
      <c r="I20" s="521">
        <f>VLOOKUP(B20,'MÃO DE OBRA'!$A:$E,5,FALSE)/220</f>
        <v>23.596363636363641</v>
      </c>
      <c r="J20" s="492">
        <f>H20*I20</f>
        <v>23.596363636363641</v>
      </c>
      <c r="K20" s="458"/>
    </row>
    <row r="21" spans="1:11">
      <c r="A21" s="450"/>
      <c r="B21" s="517" t="s">
        <v>626</v>
      </c>
      <c r="C21" s="518"/>
      <c r="D21" s="459"/>
      <c r="E21" s="487"/>
      <c r="F21" s="488"/>
      <c r="G21" s="519"/>
      <c r="H21" s="520">
        <v>1</v>
      </c>
      <c r="I21" s="521">
        <f>VLOOKUP(B21,'MÃO DE OBRA'!$A:$E,5,FALSE)/220</f>
        <v>15.730909090909092</v>
      </c>
      <c r="J21" s="492">
        <f t="shared" ref="J21:J22" si="3">H21*I21</f>
        <v>15.730909090909092</v>
      </c>
      <c r="K21" s="458"/>
    </row>
    <row r="22" spans="1:11" hidden="1">
      <c r="A22" s="450"/>
      <c r="B22" s="517" t="s">
        <v>661</v>
      </c>
      <c r="C22" s="518"/>
      <c r="D22" s="459"/>
      <c r="E22" s="487"/>
      <c r="F22" s="488"/>
      <c r="G22" s="519"/>
      <c r="H22" s="520"/>
      <c r="I22" s="521">
        <f>VLOOKUP(B22,'MÃO DE OBRA'!$A:$E,5,FALSE)/220</f>
        <v>19.055000000000003</v>
      </c>
      <c r="J22" s="492">
        <f t="shared" si="3"/>
        <v>0</v>
      </c>
      <c r="K22" s="458"/>
    </row>
    <row r="23" spans="1:11">
      <c r="A23" s="450"/>
      <c r="B23" s="517"/>
      <c r="C23" s="518"/>
      <c r="D23" s="459"/>
      <c r="E23" s="487"/>
      <c r="F23" s="488"/>
      <c r="G23" s="519"/>
      <c r="H23" s="520"/>
      <c r="I23" s="491"/>
      <c r="J23" s="492"/>
      <c r="K23" s="458"/>
    </row>
    <row r="24" spans="1:11">
      <c r="A24" s="450"/>
      <c r="B24" s="517"/>
      <c r="C24" s="518"/>
      <c r="D24" s="459"/>
      <c r="E24" s="487"/>
      <c r="F24" s="488"/>
      <c r="G24" s="519"/>
      <c r="H24" s="520"/>
      <c r="I24" s="491"/>
      <c r="J24" s="492">
        <f>H24*I24</f>
        <v>0</v>
      </c>
      <c r="K24" s="458"/>
    </row>
    <row r="25" spans="1:11">
      <c r="A25" s="450"/>
      <c r="B25" s="499" t="s">
        <v>1119</v>
      </c>
      <c r="C25" s="502"/>
      <c r="D25" s="502"/>
      <c r="E25" s="502"/>
      <c r="F25" s="502"/>
      <c r="G25" s="502"/>
      <c r="H25" s="502"/>
      <c r="I25" s="522" t="s">
        <v>138</v>
      </c>
      <c r="J25" s="501">
        <f>SUM(J17:J24)</f>
        <v>53.50639318181819</v>
      </c>
      <c r="K25" s="458"/>
    </row>
    <row r="26" spans="1:11">
      <c r="A26" s="450"/>
      <c r="B26" s="523"/>
      <c r="C26" s="523"/>
      <c r="D26" s="523"/>
      <c r="E26" s="523"/>
      <c r="F26" s="523"/>
      <c r="G26" s="523"/>
      <c r="H26" s="523"/>
      <c r="I26" s="524"/>
      <c r="J26" s="523"/>
      <c r="K26" s="458"/>
    </row>
    <row r="27" spans="1:11">
      <c r="A27" s="450"/>
      <c r="B27" s="525" t="s">
        <v>1123</v>
      </c>
      <c r="C27" s="526"/>
      <c r="D27" s="523"/>
      <c r="E27" s="527">
        <f>PRODUÇÕES!D37</f>
        <v>0.1875</v>
      </c>
      <c r="F27" s="528" t="s">
        <v>1808</v>
      </c>
      <c r="G27" s="506"/>
      <c r="H27" s="506"/>
      <c r="I27" s="529" t="s">
        <v>1124</v>
      </c>
      <c r="J27" s="501">
        <f>J14+J25</f>
        <v>103.5063931818182</v>
      </c>
      <c r="K27" s="458"/>
    </row>
    <row r="28" spans="1:11">
      <c r="A28" s="450"/>
      <c r="B28" s="530"/>
      <c r="C28" s="523"/>
      <c r="D28" s="523"/>
      <c r="E28" s="531"/>
      <c r="F28" s="532"/>
      <c r="G28" s="532"/>
      <c r="H28" s="532"/>
      <c r="I28" s="524"/>
      <c r="J28" s="523"/>
      <c r="K28" s="458"/>
    </row>
    <row r="29" spans="1:11" ht="20.399999999999999">
      <c r="A29" s="450"/>
      <c r="B29" s="1667" t="s">
        <v>481</v>
      </c>
      <c r="C29" s="1668"/>
      <c r="D29" s="1668"/>
      <c r="E29" s="1669"/>
      <c r="F29" s="533" t="s">
        <v>873</v>
      </c>
      <c r="G29" s="534" t="s">
        <v>493</v>
      </c>
      <c r="H29" s="507" t="s">
        <v>1115</v>
      </c>
      <c r="I29" s="535" t="s">
        <v>480</v>
      </c>
      <c r="J29" s="536" t="s">
        <v>482</v>
      </c>
      <c r="K29" s="458"/>
    </row>
    <row r="30" spans="1:11">
      <c r="A30" s="450"/>
      <c r="B30" s="537" t="str">
        <f>B9</f>
        <v>Retroescavadeira</v>
      </c>
      <c r="C30" s="518"/>
      <c r="D30" s="518"/>
      <c r="E30" s="487"/>
      <c r="F30" s="540" t="str">
        <f>VLOOKUP(B30,EQUIPAMENTOS!$A:$N,12,FALSE)</f>
        <v>Diesel S10</v>
      </c>
      <c r="G30" s="541" t="s">
        <v>1047</v>
      </c>
      <c r="H30" s="547">
        <f>VLOOKUP(B30,EQUIPAMENTOS!$A:$N,13,FALSE)</f>
        <v>6.17</v>
      </c>
      <c r="I30" s="543">
        <f>VLOOKUP(B30,EQUIPAMENTOS!$A:$N,14,FALSE)</f>
        <v>16</v>
      </c>
      <c r="J30" s="492">
        <f>H30*I30*E9*F9</f>
        <v>49.36</v>
      </c>
      <c r="K30" s="458"/>
    </row>
    <row r="31" spans="1:11">
      <c r="A31" s="450"/>
      <c r="B31" s="537"/>
      <c r="C31" s="518"/>
      <c r="D31" s="518"/>
      <c r="E31" s="487"/>
      <c r="F31" s="540"/>
      <c r="G31" s="541"/>
      <c r="H31" s="547"/>
      <c r="I31" s="543"/>
      <c r="J31" s="492"/>
      <c r="K31" s="458"/>
    </row>
    <row r="32" spans="1:11">
      <c r="A32" s="450"/>
      <c r="B32" s="517"/>
      <c r="C32" s="518"/>
      <c r="D32" s="518"/>
      <c r="E32" s="487"/>
      <c r="F32" s="488"/>
      <c r="G32" s="546"/>
      <c r="H32" s="547"/>
      <c r="I32" s="543"/>
      <c r="J32" s="492">
        <f>H32*I32*E11*F11</f>
        <v>0</v>
      </c>
      <c r="K32" s="458"/>
    </row>
    <row r="33" spans="1:11">
      <c r="A33" s="450"/>
      <c r="B33" s="517"/>
      <c r="C33" s="526"/>
      <c r="D33" s="526"/>
      <c r="E33" s="494"/>
      <c r="F33" s="488"/>
      <c r="G33" s="468"/>
      <c r="H33" s="547"/>
      <c r="I33" s="548"/>
      <c r="J33" s="492">
        <f>H33*I33*E12*F12</f>
        <v>0</v>
      </c>
      <c r="K33" s="458"/>
    </row>
    <row r="34" spans="1:11">
      <c r="A34" s="450"/>
      <c r="B34" s="550" t="s">
        <v>1119</v>
      </c>
      <c r="C34" s="526"/>
      <c r="D34" s="526"/>
      <c r="E34" s="526"/>
      <c r="F34" s="523"/>
      <c r="G34" s="526"/>
      <c r="H34" s="551"/>
      <c r="I34" s="552" t="s">
        <v>138</v>
      </c>
      <c r="J34" s="501">
        <f>SUM(J30:J33)</f>
        <v>49.36</v>
      </c>
      <c r="K34" s="458"/>
    </row>
    <row r="35" spans="1:11">
      <c r="A35" s="450"/>
      <c r="B35" s="553"/>
      <c r="C35" s="526"/>
      <c r="D35" s="526"/>
      <c r="E35" s="554"/>
      <c r="F35" s="555"/>
      <c r="G35" s="506"/>
      <c r="H35" s="506"/>
      <c r="I35" s="529"/>
      <c r="J35" s="554"/>
      <c r="K35" s="458"/>
    </row>
    <row r="36" spans="1:11" ht="20.399999999999999">
      <c r="A36" s="450"/>
      <c r="B36" s="1667" t="s">
        <v>1125</v>
      </c>
      <c r="C36" s="1668"/>
      <c r="D36" s="1668"/>
      <c r="E36" s="1668"/>
      <c r="F36" s="1669"/>
      <c r="G36" s="556" t="s">
        <v>494</v>
      </c>
      <c r="H36" s="506" t="s">
        <v>1126</v>
      </c>
      <c r="I36" s="557" t="s">
        <v>1115</v>
      </c>
      <c r="J36" s="509" t="s">
        <v>482</v>
      </c>
      <c r="K36" s="458"/>
    </row>
    <row r="37" spans="1:11">
      <c r="A37" s="450"/>
      <c r="B37" s="558"/>
      <c r="C37" s="559"/>
      <c r="D37" s="560"/>
      <c r="E37" s="560"/>
      <c r="F37" s="561"/>
      <c r="G37" s="489"/>
      <c r="H37" s="489"/>
      <c r="I37" s="562"/>
      <c r="J37" s="492"/>
      <c r="K37" s="458"/>
    </row>
    <row r="38" spans="1:11">
      <c r="A38" s="450"/>
      <c r="B38" s="563"/>
      <c r="C38" s="564"/>
      <c r="D38" s="565"/>
      <c r="E38" s="565"/>
      <c r="F38" s="566"/>
      <c r="G38" s="489"/>
      <c r="H38" s="489"/>
      <c r="I38" s="562"/>
      <c r="J38" s="492"/>
      <c r="K38" s="458"/>
    </row>
    <row r="39" spans="1:11">
      <c r="A39" s="450"/>
      <c r="B39" s="1670" t="s">
        <v>138</v>
      </c>
      <c r="C39" s="1670"/>
      <c r="D39" s="1670"/>
      <c r="E39" s="1670"/>
      <c r="F39" s="1670"/>
      <c r="G39" s="1670"/>
      <c r="H39" s="1670"/>
      <c r="I39" s="1670"/>
      <c r="J39" s="501">
        <f>SUM(J37:J38)</f>
        <v>0</v>
      </c>
      <c r="K39" s="458"/>
    </row>
    <row r="40" spans="1:11">
      <c r="A40" s="450"/>
      <c r="B40" s="567"/>
      <c r="C40" s="511"/>
      <c r="D40" s="511"/>
      <c r="E40" s="568"/>
      <c r="F40" s="569"/>
      <c r="G40" s="570"/>
      <c r="H40" s="570"/>
      <c r="I40" s="571"/>
      <c r="J40" s="572"/>
      <c r="K40" s="458"/>
    </row>
    <row r="41" spans="1:11">
      <c r="A41" s="450"/>
      <c r="B41" s="573" t="s">
        <v>1127</v>
      </c>
      <c r="C41" s="573"/>
      <c r="D41" s="550"/>
      <c r="E41" s="523"/>
      <c r="F41" s="523"/>
      <c r="G41" s="523"/>
      <c r="H41" s="574"/>
      <c r="I41" s="575"/>
      <c r="J41" s="501">
        <f>(J27+J34+J39)/E27</f>
        <v>815.28743030303031</v>
      </c>
      <c r="K41" s="458"/>
    </row>
    <row r="42" spans="1:11">
      <c r="A42" s="450"/>
      <c r="B42" s="553"/>
      <c r="C42" s="526"/>
      <c r="D42" s="526"/>
      <c r="E42" s="554"/>
      <c r="F42" s="555"/>
      <c r="G42" s="506"/>
      <c r="H42" s="506"/>
      <c r="I42" s="529"/>
      <c r="J42" s="576"/>
      <c r="K42" s="458"/>
    </row>
    <row r="43" spans="1:11" ht="20.399999999999999">
      <c r="A43" s="450"/>
      <c r="B43" s="1667" t="s">
        <v>1128</v>
      </c>
      <c r="C43" s="1668"/>
      <c r="D43" s="1668"/>
      <c r="E43" s="1668"/>
      <c r="F43" s="1669"/>
      <c r="G43" s="556" t="s">
        <v>494</v>
      </c>
      <c r="H43" s="506" t="s">
        <v>1126</v>
      </c>
      <c r="I43" s="557" t="s">
        <v>1115</v>
      </c>
      <c r="J43" s="509" t="s">
        <v>482</v>
      </c>
      <c r="K43" s="458"/>
    </row>
    <row r="44" spans="1:11">
      <c r="A44" s="450"/>
      <c r="B44" s="558"/>
      <c r="C44" s="559"/>
      <c r="D44" s="560"/>
      <c r="E44" s="560"/>
      <c r="F44" s="561"/>
      <c r="G44" s="489"/>
      <c r="H44" s="489"/>
      <c r="I44" s="562"/>
      <c r="J44" s="492">
        <f>G44*I44</f>
        <v>0</v>
      </c>
      <c r="K44" s="458"/>
    </row>
    <row r="45" spans="1:11">
      <c r="A45" s="450"/>
      <c r="B45" s="563"/>
      <c r="C45" s="564"/>
      <c r="D45" s="565"/>
      <c r="E45" s="565"/>
      <c r="F45" s="566"/>
      <c r="G45" s="489"/>
      <c r="H45" s="489"/>
      <c r="I45" s="562"/>
      <c r="J45" s="492">
        <f>G45*I45</f>
        <v>0</v>
      </c>
      <c r="K45" s="458"/>
    </row>
    <row r="46" spans="1:11">
      <c r="A46" s="450"/>
      <c r="B46" s="563"/>
      <c r="C46" s="564"/>
      <c r="D46" s="565"/>
      <c r="E46" s="565"/>
      <c r="F46" s="566"/>
      <c r="G46" s="489"/>
      <c r="H46" s="489"/>
      <c r="I46" s="562"/>
      <c r="J46" s="492">
        <f>G46*I46</f>
        <v>0</v>
      </c>
      <c r="K46" s="458"/>
    </row>
    <row r="47" spans="1:11">
      <c r="A47" s="450"/>
      <c r="B47" s="577"/>
      <c r="C47" s="578"/>
      <c r="D47" s="579"/>
      <c r="E47" s="579"/>
      <c r="F47" s="580"/>
      <c r="G47" s="489"/>
      <c r="H47" s="489"/>
      <c r="I47" s="562"/>
      <c r="J47" s="492">
        <f>G47*I47</f>
        <v>0</v>
      </c>
      <c r="K47" s="458"/>
    </row>
    <row r="48" spans="1:11">
      <c r="A48" s="450"/>
      <c r="B48" s="581"/>
      <c r="C48" s="523"/>
      <c r="D48" s="523"/>
      <c r="E48" s="582"/>
      <c r="F48" s="583"/>
      <c r="G48" s="532"/>
      <c r="H48" s="532"/>
      <c r="I48" s="524" t="s">
        <v>138</v>
      </c>
      <c r="J48" s="501">
        <f>SUM(J44:J47)</f>
        <v>0</v>
      </c>
      <c r="K48" s="458"/>
    </row>
    <row r="49" spans="1:11">
      <c r="A49" s="450"/>
      <c r="B49" s="584"/>
      <c r="C49" s="523"/>
      <c r="D49" s="523"/>
      <c r="E49" s="582"/>
      <c r="F49" s="583"/>
      <c r="G49" s="532"/>
      <c r="H49" s="532"/>
      <c r="I49" s="524"/>
      <c r="J49" s="582"/>
      <c r="K49" s="458"/>
    </row>
    <row r="50" spans="1:11" ht="20.399999999999999">
      <c r="A50" s="450"/>
      <c r="B50" s="1667" t="s">
        <v>1141</v>
      </c>
      <c r="C50" s="1668"/>
      <c r="D50" s="1668"/>
      <c r="E50" s="1668"/>
      <c r="F50" s="1669"/>
      <c r="G50" s="587" t="s">
        <v>494</v>
      </c>
      <c r="H50" s="1667" t="s">
        <v>1115</v>
      </c>
      <c r="I50" s="1669"/>
      <c r="J50" s="509" t="s">
        <v>482</v>
      </c>
      <c r="K50" s="458"/>
    </row>
    <row r="51" spans="1:11">
      <c r="A51" s="450"/>
      <c r="B51" s="1654"/>
      <c r="C51" s="1655"/>
      <c r="D51" s="1655"/>
      <c r="E51" s="1655"/>
      <c r="F51" s="1656"/>
      <c r="G51" s="489"/>
      <c r="H51" s="1657"/>
      <c r="I51" s="1658"/>
      <c r="J51" s="492"/>
      <c r="K51" s="458"/>
    </row>
    <row r="52" spans="1:11">
      <c r="A52" s="450"/>
      <c r="B52" s="1659"/>
      <c r="C52" s="1660"/>
      <c r="D52" s="1660"/>
      <c r="E52" s="1660"/>
      <c r="F52" s="1661"/>
      <c r="G52" s="496"/>
      <c r="H52" s="1662"/>
      <c r="I52" s="1663"/>
      <c r="J52" s="492"/>
      <c r="K52" s="458"/>
    </row>
    <row r="53" spans="1:11">
      <c r="A53" s="450"/>
      <c r="B53" s="581"/>
      <c r="C53" s="523"/>
      <c r="D53" s="523"/>
      <c r="E53" s="582"/>
      <c r="F53" s="583"/>
      <c r="G53" s="532"/>
      <c r="H53" s="532"/>
      <c r="I53" s="524" t="s">
        <v>138</v>
      </c>
      <c r="J53" s="501">
        <f>SUM(J51:J52)</f>
        <v>0</v>
      </c>
      <c r="K53" s="458"/>
    </row>
    <row r="54" spans="1:11">
      <c r="A54" s="450"/>
      <c r="B54" s="523"/>
      <c r="C54" s="523"/>
      <c r="D54" s="523"/>
      <c r="E54" s="523"/>
      <c r="F54" s="523"/>
      <c r="G54" s="523"/>
      <c r="H54" s="523"/>
      <c r="I54" s="524"/>
      <c r="J54" s="523"/>
      <c r="K54" s="458"/>
    </row>
    <row r="55" spans="1:11">
      <c r="A55" s="450"/>
      <c r="B55" s="1645" t="s">
        <v>1142</v>
      </c>
      <c r="C55" s="1646"/>
      <c r="D55" s="1646"/>
      <c r="E55" s="1646"/>
      <c r="F55" s="1646"/>
      <c r="G55" s="1646"/>
      <c r="H55" s="1646"/>
      <c r="I55" s="1647"/>
      <c r="J55" s="573">
        <f>J53+J48+J41</f>
        <v>815.28743030303031</v>
      </c>
      <c r="K55" s="458"/>
    </row>
    <row r="56" spans="1:11">
      <c r="A56" s="450"/>
      <c r="B56" s="523"/>
      <c r="C56" s="523"/>
      <c r="D56" s="523"/>
      <c r="E56" s="523"/>
      <c r="F56" s="523"/>
      <c r="G56" s="523"/>
      <c r="H56" s="523"/>
      <c r="I56" s="524"/>
      <c r="J56" s="523"/>
      <c r="K56" s="458"/>
    </row>
    <row r="57" spans="1:11">
      <c r="A57" s="450"/>
      <c r="B57" s="1645" t="s">
        <v>1143</v>
      </c>
      <c r="C57" s="1646"/>
      <c r="D57" s="1646"/>
      <c r="E57" s="1646"/>
      <c r="F57" s="1646"/>
      <c r="G57" s="1646"/>
      <c r="H57" s="1646"/>
      <c r="I57" s="1647"/>
      <c r="J57" s="501">
        <f>J55*0</f>
        <v>0</v>
      </c>
      <c r="K57" s="458"/>
    </row>
    <row r="58" spans="1:11">
      <c r="A58" s="450"/>
      <c r="B58" s="523"/>
      <c r="C58" s="523"/>
      <c r="D58" s="523"/>
      <c r="E58" s="523"/>
      <c r="F58" s="523"/>
      <c r="G58" s="523"/>
      <c r="H58" s="523"/>
      <c r="I58" s="524"/>
      <c r="J58" s="523"/>
      <c r="K58" s="458"/>
    </row>
    <row r="59" spans="1:11">
      <c r="A59" s="450"/>
      <c r="B59" s="1645" t="s">
        <v>1144</v>
      </c>
      <c r="C59" s="1646"/>
      <c r="D59" s="1646"/>
      <c r="E59" s="1646"/>
      <c r="F59" s="1646"/>
      <c r="G59" s="1646"/>
      <c r="H59" s="1646"/>
      <c r="I59" s="1647"/>
      <c r="J59" s="573">
        <f>J55+J57</f>
        <v>815.28743030303031</v>
      </c>
      <c r="K59" s="458"/>
    </row>
    <row r="60" spans="1:11">
      <c r="A60" s="450"/>
      <c r="B60" s="511"/>
      <c r="C60" s="511"/>
      <c r="D60" s="511"/>
      <c r="E60" s="511"/>
      <c r="F60" s="511"/>
      <c r="G60" s="511"/>
      <c r="H60" s="511"/>
      <c r="I60" s="571"/>
      <c r="J60" s="511"/>
      <c r="K60" s="458"/>
    </row>
    <row r="61" spans="1:11">
      <c r="A61" s="450"/>
      <c r="B61" s="589"/>
      <c r="C61" s="559"/>
      <c r="D61" s="559"/>
      <c r="E61" s="559"/>
      <c r="F61" s="559"/>
      <c r="G61" s="559"/>
      <c r="H61" s="559"/>
      <c r="I61" s="559"/>
      <c r="J61" s="590"/>
      <c r="K61" s="458"/>
    </row>
    <row r="62" spans="1:11">
      <c r="A62" s="450"/>
      <c r="B62" s="591"/>
      <c r="C62" s="592"/>
      <c r="D62" s="593"/>
      <c r="E62" s="593"/>
      <c r="F62" s="594" t="s">
        <v>1119</v>
      </c>
      <c r="G62" s="595" t="s">
        <v>1119</v>
      </c>
      <c r="H62" s="592"/>
      <c r="I62" s="592"/>
      <c r="J62" s="596"/>
      <c r="K62" s="458"/>
    </row>
    <row r="63" spans="1:11">
      <c r="A63" s="450"/>
      <c r="B63" s="459"/>
      <c r="C63" s="459"/>
      <c r="D63" s="459"/>
      <c r="E63" s="459"/>
      <c r="F63" s="459"/>
      <c r="G63" s="459"/>
      <c r="H63" s="459"/>
      <c r="I63" s="459"/>
      <c r="J63" s="459"/>
      <c r="K63" s="458"/>
    </row>
    <row r="64" spans="1:11">
      <c r="A64" s="450"/>
      <c r="B64" s="597" t="str">
        <f>PLANEJAMENTO!$E$2</f>
        <v>PRIVATE LOG</v>
      </c>
      <c r="C64" s="598"/>
      <c r="D64" s="598"/>
      <c r="E64" s="598"/>
      <c r="F64" s="599"/>
      <c r="G64" s="600" t="s">
        <v>482</v>
      </c>
      <c r="H64" s="502"/>
      <c r="I64" s="502"/>
      <c r="J64" s="505"/>
      <c r="K64" s="458"/>
    </row>
    <row r="65" spans="1:11">
      <c r="A65" s="450"/>
      <c r="B65" s="601" t="str">
        <f>PLANEJAMENTO!$E$3</f>
        <v>SERRA - ES</v>
      </c>
      <c r="C65" s="602"/>
      <c r="D65" s="602"/>
      <c r="E65" s="602"/>
      <c r="F65" s="603"/>
      <c r="G65" s="1648" t="s">
        <v>1145</v>
      </c>
      <c r="H65" s="1649"/>
      <c r="I65" s="1649"/>
      <c r="J65" s="1650"/>
      <c r="K65" s="458"/>
    </row>
    <row r="66" spans="1:11">
      <c r="A66" s="450"/>
      <c r="B66" s="604"/>
      <c r="C66" s="605"/>
      <c r="D66" s="605"/>
      <c r="E66" s="605"/>
      <c r="F66" s="606"/>
      <c r="G66" s="607"/>
      <c r="H66" s="1651"/>
      <c r="I66" s="1652"/>
      <c r="J66" s="1653"/>
      <c r="K66" s="458"/>
    </row>
    <row r="67" spans="1:11" ht="15" thickBot="1">
      <c r="A67" s="608"/>
      <c r="B67" s="609"/>
      <c r="C67" s="609"/>
      <c r="D67" s="609"/>
      <c r="E67" s="609"/>
      <c r="F67" s="609"/>
      <c r="G67" s="609"/>
      <c r="H67" s="609"/>
      <c r="I67" s="609"/>
      <c r="J67" s="609"/>
      <c r="K67" s="610"/>
    </row>
    <row r="68" spans="1:11">
      <c r="A68" s="447"/>
      <c r="B68" s="448"/>
      <c r="C68" s="448"/>
      <c r="D68" s="448"/>
      <c r="E68" s="448"/>
      <c r="F68" s="448"/>
      <c r="G68" s="448"/>
      <c r="H68" s="448"/>
      <c r="I68" s="448"/>
      <c r="J68" s="448"/>
      <c r="K68" s="449"/>
    </row>
    <row r="69" spans="1:11">
      <c r="A69" s="450"/>
      <c r="B69" s="451" t="s">
        <v>141</v>
      </c>
      <c r="C69" s="452"/>
      <c r="D69" s="453" t="s">
        <v>1105</v>
      </c>
      <c r="E69" s="454"/>
      <c r="F69" s="455"/>
      <c r="G69" s="455"/>
      <c r="H69" s="456"/>
      <c r="I69" s="456"/>
      <c r="J69" s="457"/>
      <c r="K69" s="458"/>
    </row>
    <row r="70" spans="1:11">
      <c r="A70" s="450"/>
      <c r="B70" s="459"/>
      <c r="C70" s="459"/>
      <c r="D70" s="459"/>
      <c r="E70" s="459"/>
      <c r="F70" s="459"/>
      <c r="G70" s="459"/>
      <c r="H70" s="459"/>
      <c r="I70" s="459"/>
      <c r="J70" s="459"/>
      <c r="K70" s="458"/>
    </row>
    <row r="71" spans="1:11">
      <c r="A71" s="450"/>
      <c r="B71" s="460" t="s">
        <v>873</v>
      </c>
      <c r="C71" s="461" t="s">
        <v>1107</v>
      </c>
      <c r="D71" s="1671" t="s">
        <v>198</v>
      </c>
      <c r="E71" s="1672"/>
      <c r="F71" s="1672"/>
      <c r="G71" s="1672"/>
      <c r="H71" s="1672"/>
      <c r="I71" s="1673"/>
      <c r="J71" s="462" t="s">
        <v>1108</v>
      </c>
      <c r="K71" s="458"/>
    </row>
    <row r="72" spans="1:11">
      <c r="A72" s="450"/>
      <c r="B72" s="463" t="s">
        <v>3</v>
      </c>
      <c r="C72" s="464">
        <f ca="1">PLANEJAMENTO!$E$4</f>
        <v>46141</v>
      </c>
      <c r="D72" s="1674" t="s">
        <v>1809</v>
      </c>
      <c r="E72" s="1675"/>
      <c r="F72" s="1675"/>
      <c r="G72" s="1675"/>
      <c r="H72" s="1675"/>
      <c r="I72" s="1676"/>
      <c r="J72" s="468" t="str">
        <f>F94</f>
        <v>unid</v>
      </c>
      <c r="K72" s="458"/>
    </row>
    <row r="73" spans="1:11" ht="13.5" customHeight="1">
      <c r="A73" s="450"/>
      <c r="B73" s="469"/>
      <c r="C73" s="469"/>
      <c r="D73" s="469"/>
      <c r="E73" s="469"/>
      <c r="F73" s="469"/>
      <c r="G73" s="469"/>
      <c r="H73" s="469"/>
      <c r="I73" s="470"/>
      <c r="J73" s="471"/>
      <c r="K73" s="458"/>
    </row>
    <row r="74" spans="1:11">
      <c r="A74" s="450"/>
      <c r="B74" s="1648" t="s">
        <v>1111</v>
      </c>
      <c r="C74" s="1650"/>
      <c r="D74" s="1679" t="s">
        <v>873</v>
      </c>
      <c r="E74" s="1681" t="s">
        <v>1112</v>
      </c>
      <c r="F74" s="472" t="s">
        <v>1113</v>
      </c>
      <c r="G74" s="473"/>
      <c r="H74" s="472" t="s">
        <v>1114</v>
      </c>
      <c r="I74" s="473"/>
      <c r="J74" s="474" t="s">
        <v>1115</v>
      </c>
      <c r="K74" s="458"/>
    </row>
    <row r="75" spans="1:11">
      <c r="A75" s="450"/>
      <c r="B75" s="1677"/>
      <c r="C75" s="1678"/>
      <c r="D75" s="1680"/>
      <c r="E75" s="1682"/>
      <c r="F75" s="475" t="s">
        <v>1116</v>
      </c>
      <c r="G75" s="475" t="s">
        <v>1117</v>
      </c>
      <c r="H75" s="475" t="s">
        <v>1116</v>
      </c>
      <c r="I75" s="476" t="s">
        <v>1117</v>
      </c>
      <c r="J75" s="477" t="s">
        <v>1118</v>
      </c>
      <c r="K75" s="458"/>
    </row>
    <row r="76" spans="1:11">
      <c r="A76" s="450"/>
      <c r="B76" s="486" t="s">
        <v>834</v>
      </c>
      <c r="C76" s="487"/>
      <c r="D76" s="488"/>
      <c r="E76" s="489">
        <v>0.5</v>
      </c>
      <c r="F76" s="489">
        <v>1</v>
      </c>
      <c r="G76" s="489">
        <f t="shared" ref="G76" si="4">1-F76</f>
        <v>0</v>
      </c>
      <c r="H76" s="490">
        <f>VLOOKUP(B76,EQUIPAMENTOS!$A:$J,10,FALSE)</f>
        <v>100</v>
      </c>
      <c r="I76" s="491">
        <f t="shared" ref="I76" si="5">H76</f>
        <v>100</v>
      </c>
      <c r="J76" s="492">
        <f t="shared" ref="J76" si="6">H76*F76*E76+I76*G76*E76</f>
        <v>50</v>
      </c>
      <c r="K76" s="458"/>
    </row>
    <row r="77" spans="1:11">
      <c r="A77" s="450"/>
      <c r="B77" s="486"/>
      <c r="C77" s="487"/>
      <c r="D77" s="488"/>
      <c r="E77" s="489"/>
      <c r="F77" s="489"/>
      <c r="G77" s="489"/>
      <c r="H77" s="490"/>
      <c r="I77" s="491"/>
      <c r="J77" s="492"/>
      <c r="K77" s="458"/>
    </row>
    <row r="78" spans="1:11">
      <c r="A78" s="450"/>
      <c r="B78" s="486"/>
      <c r="C78" s="487"/>
      <c r="D78" s="488"/>
      <c r="E78" s="489"/>
      <c r="F78" s="489"/>
      <c r="G78" s="489"/>
      <c r="H78" s="490"/>
      <c r="I78" s="491"/>
      <c r="J78" s="492">
        <f t="shared" ref="J78:J80" si="7">H78*F78*E78+I78*G78*E78</f>
        <v>0</v>
      </c>
      <c r="K78" s="458"/>
    </row>
    <row r="79" spans="1:11">
      <c r="A79" s="450"/>
      <c r="B79" s="486"/>
      <c r="C79" s="487"/>
      <c r="D79" s="488"/>
      <c r="E79" s="489"/>
      <c r="F79" s="489"/>
      <c r="G79" s="489"/>
      <c r="H79" s="490"/>
      <c r="I79" s="491"/>
      <c r="J79" s="492">
        <f t="shared" si="7"/>
        <v>0</v>
      </c>
      <c r="K79" s="458"/>
    </row>
    <row r="80" spans="1:11">
      <c r="A80" s="450"/>
      <c r="B80" s="493"/>
      <c r="C80" s="494"/>
      <c r="D80" s="495"/>
      <c r="E80" s="496"/>
      <c r="F80" s="496"/>
      <c r="G80" s="496"/>
      <c r="H80" s="497"/>
      <c r="I80" s="498"/>
      <c r="J80" s="492">
        <f t="shared" si="7"/>
        <v>0</v>
      </c>
      <c r="K80" s="458"/>
    </row>
    <row r="81" spans="1:11">
      <c r="A81" s="450"/>
      <c r="B81" s="499" t="s">
        <v>1119</v>
      </c>
      <c r="C81" s="469"/>
      <c r="D81" s="469"/>
      <c r="E81" s="469"/>
      <c r="F81" s="469"/>
      <c r="G81" s="469"/>
      <c r="H81" s="469"/>
      <c r="I81" s="500" t="s">
        <v>138</v>
      </c>
      <c r="J81" s="501">
        <f>SUM(J76:J80)</f>
        <v>50</v>
      </c>
      <c r="K81" s="458"/>
    </row>
    <row r="82" spans="1:11">
      <c r="A82" s="450"/>
      <c r="B82" s="502"/>
      <c r="C82" s="502"/>
      <c r="D82" s="502"/>
      <c r="E82" s="502"/>
      <c r="F82" s="502"/>
      <c r="G82" s="502"/>
      <c r="H82" s="502"/>
      <c r="I82" s="503"/>
      <c r="J82" s="504"/>
      <c r="K82" s="458"/>
    </row>
    <row r="83" spans="1:11" ht="20.399999999999999">
      <c r="A83" s="450"/>
      <c r="B83" s="1664" t="s">
        <v>1120</v>
      </c>
      <c r="C83" s="1665"/>
      <c r="D83" s="1665"/>
      <c r="E83" s="1666"/>
      <c r="F83" s="505" t="s">
        <v>873</v>
      </c>
      <c r="G83" s="506"/>
      <c r="H83" s="507" t="s">
        <v>560</v>
      </c>
      <c r="I83" s="508" t="s">
        <v>1121</v>
      </c>
      <c r="J83" s="509" t="s">
        <v>1122</v>
      </c>
      <c r="K83" s="458"/>
    </row>
    <row r="84" spans="1:11">
      <c r="A84" s="450"/>
      <c r="B84" s="510"/>
      <c r="C84" s="511"/>
      <c r="D84" s="512"/>
      <c r="E84" s="513"/>
      <c r="F84" s="514"/>
      <c r="G84" s="515"/>
      <c r="H84" s="516"/>
      <c r="I84" s="484"/>
      <c r="J84" s="485"/>
      <c r="K84" s="458"/>
    </row>
    <row r="85" spans="1:11">
      <c r="A85" s="450"/>
      <c r="B85" s="517" t="s">
        <v>1806</v>
      </c>
      <c r="C85" s="518"/>
      <c r="D85" s="459"/>
      <c r="E85" s="487"/>
      <c r="F85" s="488"/>
      <c r="G85" s="519"/>
      <c r="H85" s="520">
        <f>E76</f>
        <v>0.5</v>
      </c>
      <c r="I85" s="521">
        <f>VLOOKUP(B85,'MÃO DE OBRA'!$A:$E,5,FALSE)/220</f>
        <v>28.35824090909091</v>
      </c>
      <c r="J85" s="492">
        <f>H85*I85</f>
        <v>14.179120454545455</v>
      </c>
      <c r="K85" s="458"/>
    </row>
    <row r="86" spans="1:11" hidden="1">
      <c r="A86" s="450"/>
      <c r="B86" s="517" t="s">
        <v>635</v>
      </c>
      <c r="C86" s="518"/>
      <c r="D86" s="459"/>
      <c r="E86" s="487"/>
      <c r="F86" s="488"/>
      <c r="G86" s="519"/>
      <c r="H86" s="520"/>
      <c r="I86" s="521">
        <f>VLOOKUP(B86,'MÃO DE OBRA'!$A:$E,5,FALSE)/220</f>
        <v>19.055000000000003</v>
      </c>
      <c r="J86" s="492">
        <f>H86*I86</f>
        <v>0</v>
      </c>
      <c r="K86" s="458"/>
    </row>
    <row r="87" spans="1:11">
      <c r="A87" s="450"/>
      <c r="B87" s="517" t="s">
        <v>734</v>
      </c>
      <c r="C87" s="518"/>
      <c r="D87" s="459"/>
      <c r="E87" s="487"/>
      <c r="F87" s="488"/>
      <c r="G87" s="519"/>
      <c r="H87" s="520">
        <v>1</v>
      </c>
      <c r="I87" s="521">
        <f>VLOOKUP(B87,'MÃO DE OBRA'!$A:$E,5,FALSE)/220</f>
        <v>23.596363636363641</v>
      </c>
      <c r="J87" s="492">
        <f>H87*I87</f>
        <v>23.596363636363641</v>
      </c>
      <c r="K87" s="458"/>
    </row>
    <row r="88" spans="1:11">
      <c r="A88" s="450"/>
      <c r="B88" s="517" t="s">
        <v>626</v>
      </c>
      <c r="C88" s="518"/>
      <c r="D88" s="459"/>
      <c r="E88" s="487"/>
      <c r="F88" s="488"/>
      <c r="G88" s="519"/>
      <c r="H88" s="520">
        <v>1</v>
      </c>
      <c r="I88" s="521">
        <f>VLOOKUP(B88,'MÃO DE OBRA'!$A:$E,5,FALSE)/220</f>
        <v>15.730909090909092</v>
      </c>
      <c r="J88" s="492">
        <f t="shared" ref="J88:J89" si="8">H88*I88</f>
        <v>15.730909090909092</v>
      </c>
      <c r="K88" s="458"/>
    </row>
    <row r="89" spans="1:11" hidden="1">
      <c r="A89" s="450"/>
      <c r="B89" s="517" t="s">
        <v>661</v>
      </c>
      <c r="C89" s="518"/>
      <c r="D89" s="459"/>
      <c r="E89" s="487"/>
      <c r="F89" s="488"/>
      <c r="G89" s="519"/>
      <c r="H89" s="520"/>
      <c r="I89" s="521">
        <f>VLOOKUP(B89,'MÃO DE OBRA'!$A:$E,5,FALSE)/220</f>
        <v>19.055000000000003</v>
      </c>
      <c r="J89" s="492">
        <f t="shared" si="8"/>
        <v>0</v>
      </c>
      <c r="K89" s="458"/>
    </row>
    <row r="90" spans="1:11">
      <c r="A90" s="450"/>
      <c r="B90" s="517"/>
      <c r="C90" s="518"/>
      <c r="D90" s="459"/>
      <c r="E90" s="487"/>
      <c r="F90" s="488"/>
      <c r="G90" s="519"/>
      <c r="H90" s="520"/>
      <c r="I90" s="491"/>
      <c r="J90" s="492"/>
      <c r="K90" s="458"/>
    </row>
    <row r="91" spans="1:11">
      <c r="A91" s="450"/>
      <c r="B91" s="517"/>
      <c r="C91" s="518"/>
      <c r="D91" s="459"/>
      <c r="E91" s="487"/>
      <c r="F91" s="488"/>
      <c r="G91" s="519"/>
      <c r="H91" s="520"/>
      <c r="I91" s="491"/>
      <c r="J91" s="492">
        <f>H91*I91</f>
        <v>0</v>
      </c>
      <c r="K91" s="458"/>
    </row>
    <row r="92" spans="1:11">
      <c r="A92" s="450"/>
      <c r="B92" s="499" t="s">
        <v>1119</v>
      </c>
      <c r="C92" s="502"/>
      <c r="D92" s="502"/>
      <c r="E92" s="502"/>
      <c r="F92" s="502"/>
      <c r="G92" s="502"/>
      <c r="H92" s="502"/>
      <c r="I92" s="522" t="s">
        <v>138</v>
      </c>
      <c r="J92" s="501">
        <f>SUM(J84:J91)</f>
        <v>53.50639318181819</v>
      </c>
      <c r="K92" s="458"/>
    </row>
    <row r="93" spans="1:11">
      <c r="A93" s="450"/>
      <c r="B93" s="523"/>
      <c r="C93" s="523"/>
      <c r="D93" s="523"/>
      <c r="E93" s="523"/>
      <c r="F93" s="523"/>
      <c r="G93" s="523"/>
      <c r="H93" s="523"/>
      <c r="I93" s="524"/>
      <c r="J93" s="523"/>
      <c r="K93" s="458"/>
    </row>
    <row r="94" spans="1:11">
      <c r="A94" s="450"/>
      <c r="B94" s="525" t="s">
        <v>1123</v>
      </c>
      <c r="C94" s="526"/>
      <c r="D94" s="523"/>
      <c r="E94" s="527">
        <f>PRODUÇÕES!D38</f>
        <v>0.125</v>
      </c>
      <c r="F94" s="528" t="s">
        <v>1808</v>
      </c>
      <c r="G94" s="506"/>
      <c r="H94" s="506"/>
      <c r="I94" s="529" t="s">
        <v>1124</v>
      </c>
      <c r="J94" s="501">
        <f>J81+J92</f>
        <v>103.5063931818182</v>
      </c>
      <c r="K94" s="458"/>
    </row>
    <row r="95" spans="1:11">
      <c r="A95" s="450"/>
      <c r="B95" s="530"/>
      <c r="C95" s="523"/>
      <c r="D95" s="523"/>
      <c r="E95" s="531"/>
      <c r="F95" s="532"/>
      <c r="G95" s="532"/>
      <c r="H95" s="532"/>
      <c r="I95" s="524"/>
      <c r="J95" s="523"/>
      <c r="K95" s="458"/>
    </row>
    <row r="96" spans="1:11" ht="20.399999999999999">
      <c r="A96" s="450"/>
      <c r="B96" s="1667" t="s">
        <v>481</v>
      </c>
      <c r="C96" s="1668"/>
      <c r="D96" s="1668"/>
      <c r="E96" s="1669"/>
      <c r="F96" s="533" t="s">
        <v>873</v>
      </c>
      <c r="G96" s="534" t="s">
        <v>493</v>
      </c>
      <c r="H96" s="507" t="s">
        <v>1115</v>
      </c>
      <c r="I96" s="535" t="s">
        <v>480</v>
      </c>
      <c r="J96" s="536" t="s">
        <v>482</v>
      </c>
      <c r="K96" s="458"/>
    </row>
    <row r="97" spans="1:11">
      <c r="A97" s="450"/>
      <c r="B97" s="537" t="str">
        <f>B76</f>
        <v>Retroescavadeira</v>
      </c>
      <c r="C97" s="518"/>
      <c r="D97" s="518"/>
      <c r="E97" s="487"/>
      <c r="F97" s="540" t="str">
        <f>VLOOKUP(B97,EQUIPAMENTOS!$A:$N,12,FALSE)</f>
        <v>Diesel S10</v>
      </c>
      <c r="G97" s="541" t="s">
        <v>1047</v>
      </c>
      <c r="H97" s="547">
        <f>VLOOKUP(B97,EQUIPAMENTOS!$A:$N,13,FALSE)</f>
        <v>6.17</v>
      </c>
      <c r="I97" s="543">
        <f>VLOOKUP(B97,EQUIPAMENTOS!$A:$N,14,FALSE)</f>
        <v>16</v>
      </c>
      <c r="J97" s="492">
        <f>H97*I97*E76*F76</f>
        <v>49.36</v>
      </c>
      <c r="K97" s="458"/>
    </row>
    <row r="98" spans="1:11">
      <c r="A98" s="450"/>
      <c r="B98" s="537"/>
      <c r="C98" s="518"/>
      <c r="D98" s="518"/>
      <c r="E98" s="487"/>
      <c r="F98" s="540"/>
      <c r="G98" s="541"/>
      <c r="H98" s="547"/>
      <c r="I98" s="543"/>
      <c r="J98" s="492"/>
      <c r="K98" s="458"/>
    </row>
    <row r="99" spans="1:11">
      <c r="A99" s="450"/>
      <c r="B99" s="517"/>
      <c r="C99" s="518"/>
      <c r="D99" s="518"/>
      <c r="E99" s="487"/>
      <c r="F99" s="488"/>
      <c r="G99" s="546"/>
      <c r="H99" s="547"/>
      <c r="I99" s="543"/>
      <c r="J99" s="492">
        <f>H99*I99*E78*F78</f>
        <v>0</v>
      </c>
      <c r="K99" s="458"/>
    </row>
    <row r="100" spans="1:11">
      <c r="A100" s="450"/>
      <c r="B100" s="517"/>
      <c r="C100" s="526"/>
      <c r="D100" s="526"/>
      <c r="E100" s="494"/>
      <c r="F100" s="488"/>
      <c r="G100" s="468"/>
      <c r="H100" s="547"/>
      <c r="I100" s="548"/>
      <c r="J100" s="492">
        <f>H100*I100*E79*F79</f>
        <v>0</v>
      </c>
      <c r="K100" s="458"/>
    </row>
    <row r="101" spans="1:11">
      <c r="A101" s="450"/>
      <c r="B101" s="550" t="s">
        <v>1119</v>
      </c>
      <c r="C101" s="526"/>
      <c r="D101" s="526"/>
      <c r="E101" s="526"/>
      <c r="F101" s="523"/>
      <c r="G101" s="526"/>
      <c r="H101" s="551"/>
      <c r="I101" s="552" t="s">
        <v>138</v>
      </c>
      <c r="J101" s="501">
        <f>SUM(J97:J100)</f>
        <v>49.36</v>
      </c>
      <c r="K101" s="458"/>
    </row>
    <row r="102" spans="1:11">
      <c r="A102" s="450"/>
      <c r="B102" s="553"/>
      <c r="C102" s="526"/>
      <c r="D102" s="526"/>
      <c r="E102" s="554"/>
      <c r="F102" s="555"/>
      <c r="G102" s="506"/>
      <c r="H102" s="506"/>
      <c r="I102" s="529"/>
      <c r="J102" s="554"/>
      <c r="K102" s="458"/>
    </row>
    <row r="103" spans="1:11" ht="20.399999999999999">
      <c r="A103" s="450"/>
      <c r="B103" s="1667" t="s">
        <v>1125</v>
      </c>
      <c r="C103" s="1668"/>
      <c r="D103" s="1668"/>
      <c r="E103" s="1668"/>
      <c r="F103" s="1669"/>
      <c r="G103" s="556" t="s">
        <v>494</v>
      </c>
      <c r="H103" s="506" t="s">
        <v>1126</v>
      </c>
      <c r="I103" s="557" t="s">
        <v>1115</v>
      </c>
      <c r="J103" s="509" t="s">
        <v>482</v>
      </c>
      <c r="K103" s="458"/>
    </row>
    <row r="104" spans="1:11">
      <c r="A104" s="450"/>
      <c r="B104" s="558"/>
      <c r="C104" s="559"/>
      <c r="D104" s="560"/>
      <c r="E104" s="560"/>
      <c r="F104" s="561"/>
      <c r="G104" s="489"/>
      <c r="H104" s="489"/>
      <c r="I104" s="562"/>
      <c r="J104" s="492"/>
      <c r="K104" s="458"/>
    </row>
    <row r="105" spans="1:11">
      <c r="A105" s="450"/>
      <c r="B105" s="563"/>
      <c r="C105" s="564"/>
      <c r="D105" s="565"/>
      <c r="E105" s="565"/>
      <c r="F105" s="566"/>
      <c r="G105" s="489"/>
      <c r="H105" s="489"/>
      <c r="I105" s="562"/>
      <c r="J105" s="492"/>
      <c r="K105" s="458"/>
    </row>
    <row r="106" spans="1:11">
      <c r="A106" s="450"/>
      <c r="B106" s="1670" t="s">
        <v>138</v>
      </c>
      <c r="C106" s="1670"/>
      <c r="D106" s="1670"/>
      <c r="E106" s="1670"/>
      <c r="F106" s="1670"/>
      <c r="G106" s="1670"/>
      <c r="H106" s="1670"/>
      <c r="I106" s="1670"/>
      <c r="J106" s="501">
        <f>SUM(J104:J105)</f>
        <v>0</v>
      </c>
      <c r="K106" s="458"/>
    </row>
    <row r="107" spans="1:11">
      <c r="A107" s="450"/>
      <c r="B107" s="567"/>
      <c r="C107" s="511"/>
      <c r="D107" s="511"/>
      <c r="E107" s="568"/>
      <c r="F107" s="569"/>
      <c r="G107" s="570"/>
      <c r="H107" s="570"/>
      <c r="I107" s="571"/>
      <c r="J107" s="572"/>
      <c r="K107" s="458"/>
    </row>
    <row r="108" spans="1:11">
      <c r="A108" s="450"/>
      <c r="B108" s="573" t="s">
        <v>1127</v>
      </c>
      <c r="C108" s="573"/>
      <c r="D108" s="550"/>
      <c r="E108" s="523"/>
      <c r="F108" s="523"/>
      <c r="G108" s="523"/>
      <c r="H108" s="574"/>
      <c r="I108" s="575"/>
      <c r="J108" s="501">
        <f>(J94+J101+J106)/E94</f>
        <v>1222.9311454545455</v>
      </c>
      <c r="K108" s="458"/>
    </row>
    <row r="109" spans="1:11">
      <c r="A109" s="450"/>
      <c r="B109" s="553"/>
      <c r="C109" s="526"/>
      <c r="D109" s="526"/>
      <c r="E109" s="554"/>
      <c r="F109" s="555"/>
      <c r="G109" s="506"/>
      <c r="H109" s="506"/>
      <c r="I109" s="529"/>
      <c r="J109" s="576"/>
      <c r="K109" s="458"/>
    </row>
    <row r="110" spans="1:11" ht="20.399999999999999">
      <c r="A110" s="450"/>
      <c r="B110" s="1667" t="s">
        <v>1128</v>
      </c>
      <c r="C110" s="1668"/>
      <c r="D110" s="1668"/>
      <c r="E110" s="1668"/>
      <c r="F110" s="1669"/>
      <c r="G110" s="556" t="s">
        <v>494</v>
      </c>
      <c r="H110" s="506" t="s">
        <v>1126</v>
      </c>
      <c r="I110" s="557" t="s">
        <v>1115</v>
      </c>
      <c r="J110" s="509" t="s">
        <v>482</v>
      </c>
      <c r="K110" s="458"/>
    </row>
    <row r="111" spans="1:11">
      <c r="A111" s="450"/>
      <c r="B111" s="558"/>
      <c r="C111" s="559"/>
      <c r="D111" s="560"/>
      <c r="E111" s="560"/>
      <c r="F111" s="561"/>
      <c r="G111" s="489"/>
      <c r="H111" s="489"/>
      <c r="I111" s="562"/>
      <c r="J111" s="492">
        <f>G111*I111</f>
        <v>0</v>
      </c>
      <c r="K111" s="458"/>
    </row>
    <row r="112" spans="1:11">
      <c r="A112" s="450"/>
      <c r="B112" s="563"/>
      <c r="C112" s="564"/>
      <c r="D112" s="565"/>
      <c r="E112" s="565"/>
      <c r="F112" s="566"/>
      <c r="G112" s="489"/>
      <c r="H112" s="489"/>
      <c r="I112" s="562"/>
      <c r="J112" s="492">
        <f>G112*I112</f>
        <v>0</v>
      </c>
      <c r="K112" s="458"/>
    </row>
    <row r="113" spans="1:11">
      <c r="A113" s="450"/>
      <c r="B113" s="563"/>
      <c r="C113" s="564"/>
      <c r="D113" s="565"/>
      <c r="E113" s="565"/>
      <c r="F113" s="566"/>
      <c r="G113" s="489"/>
      <c r="H113" s="489"/>
      <c r="I113" s="562"/>
      <c r="J113" s="492">
        <f>G113*I113</f>
        <v>0</v>
      </c>
      <c r="K113" s="458"/>
    </row>
    <row r="114" spans="1:11">
      <c r="A114" s="450"/>
      <c r="B114" s="577"/>
      <c r="C114" s="578"/>
      <c r="D114" s="579"/>
      <c r="E114" s="579"/>
      <c r="F114" s="580"/>
      <c r="G114" s="489"/>
      <c r="H114" s="489"/>
      <c r="I114" s="562"/>
      <c r="J114" s="492">
        <f>G114*I114</f>
        <v>0</v>
      </c>
      <c r="K114" s="458"/>
    </row>
    <row r="115" spans="1:11">
      <c r="A115" s="450"/>
      <c r="B115" s="581"/>
      <c r="C115" s="523"/>
      <c r="D115" s="523"/>
      <c r="E115" s="582"/>
      <c r="F115" s="583"/>
      <c r="G115" s="532"/>
      <c r="H115" s="532"/>
      <c r="I115" s="524" t="s">
        <v>138</v>
      </c>
      <c r="J115" s="501">
        <f>SUM(J111:J114)</f>
        <v>0</v>
      </c>
      <c r="K115" s="458"/>
    </row>
    <row r="116" spans="1:11">
      <c r="A116" s="450"/>
      <c r="B116" s="584"/>
      <c r="C116" s="523"/>
      <c r="D116" s="523"/>
      <c r="E116" s="582"/>
      <c r="F116" s="583"/>
      <c r="G116" s="532"/>
      <c r="H116" s="532"/>
      <c r="I116" s="524"/>
      <c r="J116" s="582"/>
      <c r="K116" s="458"/>
    </row>
    <row r="117" spans="1:11" ht="20.399999999999999">
      <c r="A117" s="450"/>
      <c r="B117" s="1667" t="s">
        <v>1141</v>
      </c>
      <c r="C117" s="1668"/>
      <c r="D117" s="1668"/>
      <c r="E117" s="1668"/>
      <c r="F117" s="1669"/>
      <c r="G117" s="587" t="s">
        <v>494</v>
      </c>
      <c r="H117" s="506" t="s">
        <v>1115</v>
      </c>
      <c r="I117" s="557"/>
      <c r="J117" s="509" t="s">
        <v>482</v>
      </c>
      <c r="K117" s="458"/>
    </row>
    <row r="118" spans="1:11">
      <c r="A118" s="450"/>
      <c r="B118" s="1654"/>
      <c r="C118" s="1655"/>
      <c r="D118" s="1655"/>
      <c r="E118" s="1655"/>
      <c r="F118" s="1656"/>
      <c r="G118" s="489"/>
      <c r="H118" s="1657"/>
      <c r="I118" s="1658"/>
      <c r="J118" s="492">
        <f>G118*H118</f>
        <v>0</v>
      </c>
      <c r="K118" s="458"/>
    </row>
    <row r="119" spans="1:11">
      <c r="A119" s="450"/>
      <c r="B119" s="1659"/>
      <c r="C119" s="1660"/>
      <c r="D119" s="1660"/>
      <c r="E119" s="1660"/>
      <c r="F119" s="1661"/>
      <c r="G119" s="496"/>
      <c r="H119" s="1662"/>
      <c r="I119" s="1663"/>
      <c r="J119" s="492">
        <f>G119*H119</f>
        <v>0</v>
      </c>
      <c r="K119" s="458"/>
    </row>
    <row r="120" spans="1:11">
      <c r="A120" s="450"/>
      <c r="B120" s="581"/>
      <c r="C120" s="523"/>
      <c r="D120" s="523"/>
      <c r="E120" s="582"/>
      <c r="F120" s="583"/>
      <c r="G120" s="532"/>
      <c r="H120" s="532"/>
      <c r="I120" s="524" t="s">
        <v>138</v>
      </c>
      <c r="J120" s="501">
        <f>SUM(J118:J119)</f>
        <v>0</v>
      </c>
      <c r="K120" s="458"/>
    </row>
    <row r="121" spans="1:11">
      <c r="A121" s="450"/>
      <c r="B121" s="523"/>
      <c r="C121" s="523"/>
      <c r="D121" s="523"/>
      <c r="E121" s="523"/>
      <c r="F121" s="523"/>
      <c r="G121" s="523"/>
      <c r="H121" s="523"/>
      <c r="I121" s="524"/>
      <c r="J121" s="523"/>
      <c r="K121" s="458"/>
    </row>
    <row r="122" spans="1:11">
      <c r="A122" s="450"/>
      <c r="B122" s="1645" t="s">
        <v>1142</v>
      </c>
      <c r="C122" s="1646"/>
      <c r="D122" s="1646"/>
      <c r="E122" s="1646"/>
      <c r="F122" s="1646"/>
      <c r="G122" s="1646"/>
      <c r="H122" s="1646"/>
      <c r="I122" s="1647"/>
      <c r="J122" s="573">
        <f>J120+J115+J108</f>
        <v>1222.9311454545455</v>
      </c>
      <c r="K122" s="458"/>
    </row>
    <row r="123" spans="1:11">
      <c r="A123" s="450"/>
      <c r="B123" s="523"/>
      <c r="C123" s="523"/>
      <c r="D123" s="523"/>
      <c r="E123" s="523"/>
      <c r="F123" s="523"/>
      <c r="G123" s="523"/>
      <c r="H123" s="523"/>
      <c r="I123" s="524"/>
      <c r="J123" s="523"/>
      <c r="K123" s="458"/>
    </row>
    <row r="124" spans="1:11">
      <c r="A124" s="450"/>
      <c r="B124" s="1645" t="s">
        <v>1143</v>
      </c>
      <c r="C124" s="1646"/>
      <c r="D124" s="1646"/>
      <c r="E124" s="1646"/>
      <c r="F124" s="1646"/>
      <c r="G124" s="1646"/>
      <c r="H124" s="1646"/>
      <c r="I124" s="1647"/>
      <c r="J124" s="501">
        <f>J122*0</f>
        <v>0</v>
      </c>
      <c r="K124" s="458"/>
    </row>
    <row r="125" spans="1:11">
      <c r="A125" s="450"/>
      <c r="B125" s="523"/>
      <c r="C125" s="523"/>
      <c r="D125" s="523"/>
      <c r="E125" s="523"/>
      <c r="F125" s="523"/>
      <c r="G125" s="523"/>
      <c r="H125" s="523"/>
      <c r="I125" s="524"/>
      <c r="J125" s="523"/>
      <c r="K125" s="458"/>
    </row>
    <row r="126" spans="1:11">
      <c r="A126" s="450"/>
      <c r="B126" s="1645" t="s">
        <v>1144</v>
      </c>
      <c r="C126" s="1646"/>
      <c r="D126" s="1646"/>
      <c r="E126" s="1646"/>
      <c r="F126" s="1646"/>
      <c r="G126" s="1646"/>
      <c r="H126" s="1646"/>
      <c r="I126" s="1647"/>
      <c r="J126" s="573">
        <f>J122+J124</f>
        <v>1222.9311454545455</v>
      </c>
      <c r="K126" s="458"/>
    </row>
    <row r="127" spans="1:11">
      <c r="A127" s="450"/>
      <c r="B127" s="511"/>
      <c r="C127" s="511"/>
      <c r="D127" s="511"/>
      <c r="E127" s="511"/>
      <c r="F127" s="511"/>
      <c r="G127" s="511"/>
      <c r="H127" s="511"/>
      <c r="I127" s="571"/>
      <c r="J127" s="511"/>
      <c r="K127" s="458"/>
    </row>
    <row r="128" spans="1:11">
      <c r="A128" s="450"/>
      <c r="B128" s="589"/>
      <c r="C128" s="559"/>
      <c r="D128" s="559"/>
      <c r="E128" s="559"/>
      <c r="F128" s="559"/>
      <c r="G128" s="559"/>
      <c r="H128" s="559"/>
      <c r="I128" s="559"/>
      <c r="J128" s="590"/>
      <c r="K128" s="458"/>
    </row>
    <row r="129" spans="1:11">
      <c r="A129" s="450"/>
      <c r="B129" s="591"/>
      <c r="C129" s="592"/>
      <c r="D129" s="593"/>
      <c r="E129" s="593"/>
      <c r="F129" s="594" t="s">
        <v>1119</v>
      </c>
      <c r="G129" s="595" t="s">
        <v>1119</v>
      </c>
      <c r="H129" s="592"/>
      <c r="I129" s="592"/>
      <c r="J129" s="596"/>
      <c r="K129" s="458"/>
    </row>
    <row r="130" spans="1:11">
      <c r="A130" s="450"/>
      <c r="B130" s="459"/>
      <c r="C130" s="459"/>
      <c r="D130" s="459"/>
      <c r="E130" s="459"/>
      <c r="F130" s="459"/>
      <c r="G130" s="459"/>
      <c r="H130" s="459"/>
      <c r="I130" s="459"/>
      <c r="J130" s="459"/>
      <c r="K130" s="458"/>
    </row>
    <row r="131" spans="1:11">
      <c r="A131" s="450"/>
      <c r="B131" s="597" t="str">
        <f>PLANEJAMENTO!$E$2</f>
        <v>PRIVATE LOG</v>
      </c>
      <c r="C131" s="598"/>
      <c r="D131" s="598"/>
      <c r="E131" s="598"/>
      <c r="F131" s="599"/>
      <c r="G131" s="600" t="s">
        <v>482</v>
      </c>
      <c r="H131" s="502"/>
      <c r="I131" s="502"/>
      <c r="J131" s="505"/>
      <c r="K131" s="458"/>
    </row>
    <row r="132" spans="1:11">
      <c r="A132" s="450"/>
      <c r="B132" s="601" t="str">
        <f>PLANEJAMENTO!E3</f>
        <v>SERRA - ES</v>
      </c>
      <c r="C132" s="602"/>
      <c r="D132" s="602"/>
      <c r="E132" s="602"/>
      <c r="F132" s="603"/>
      <c r="G132" s="1648" t="s">
        <v>1145</v>
      </c>
      <c r="H132" s="1649"/>
      <c r="I132" s="1649"/>
      <c r="J132" s="1650"/>
      <c r="K132" s="458"/>
    </row>
    <row r="133" spans="1:11">
      <c r="A133" s="450"/>
      <c r="B133" s="604"/>
      <c r="C133" s="605"/>
      <c r="D133" s="605"/>
      <c r="E133" s="605"/>
      <c r="F133" s="606"/>
      <c r="G133" s="607"/>
      <c r="H133" s="1651"/>
      <c r="I133" s="1652"/>
      <c r="J133" s="1653"/>
      <c r="K133" s="458"/>
    </row>
    <row r="134" spans="1:11" ht="15" thickBot="1">
      <c r="A134" s="608"/>
      <c r="B134" s="609"/>
      <c r="C134" s="609"/>
      <c r="D134" s="609"/>
      <c r="E134" s="609"/>
      <c r="F134" s="609"/>
      <c r="G134" s="609"/>
      <c r="H134" s="609"/>
      <c r="I134" s="609"/>
      <c r="J134" s="609"/>
      <c r="K134" s="610"/>
    </row>
    <row r="135" spans="1:11">
      <c r="A135" s="447"/>
      <c r="B135" s="448"/>
      <c r="C135" s="448"/>
      <c r="D135" s="448"/>
      <c r="E135" s="448"/>
      <c r="F135" s="448"/>
      <c r="G135" s="448"/>
      <c r="H135" s="448"/>
      <c r="I135" s="448"/>
      <c r="J135" s="448"/>
      <c r="K135" s="449"/>
    </row>
    <row r="136" spans="1:11">
      <c r="A136" s="450"/>
      <c r="B136" s="451" t="s">
        <v>141</v>
      </c>
      <c r="C136" s="452"/>
      <c r="D136" s="453" t="s">
        <v>1105</v>
      </c>
      <c r="E136" s="454"/>
      <c r="F136" s="455"/>
      <c r="G136" s="455"/>
      <c r="H136" s="456"/>
      <c r="I136" s="456"/>
      <c r="J136" s="457"/>
      <c r="K136" s="458"/>
    </row>
    <row r="137" spans="1:11">
      <c r="A137" s="450"/>
      <c r="B137" s="459"/>
      <c r="C137" s="459"/>
      <c r="D137" s="459"/>
      <c r="E137" s="459"/>
      <c r="F137" s="459"/>
      <c r="G137" s="459"/>
      <c r="H137" s="459"/>
      <c r="I137" s="459"/>
      <c r="J137" s="459"/>
      <c r="K137" s="458"/>
    </row>
    <row r="138" spans="1:11">
      <c r="A138" s="450"/>
      <c r="B138" s="460" t="s">
        <v>873</v>
      </c>
      <c r="C138" s="461" t="s">
        <v>1107</v>
      </c>
      <c r="D138" s="1671" t="s">
        <v>198</v>
      </c>
      <c r="E138" s="1672"/>
      <c r="F138" s="1672"/>
      <c r="G138" s="1672"/>
      <c r="H138" s="1672"/>
      <c r="I138" s="1673"/>
      <c r="J138" s="462" t="s">
        <v>1108</v>
      </c>
      <c r="K138" s="458"/>
    </row>
    <row r="139" spans="1:11" ht="21" customHeight="1">
      <c r="A139" s="450"/>
      <c r="B139" s="463" t="s">
        <v>3</v>
      </c>
      <c r="C139" s="464">
        <f ca="1">PLANEJAMENTO!$E$4</f>
        <v>46141</v>
      </c>
      <c r="D139" s="1674" t="s">
        <v>1810</v>
      </c>
      <c r="E139" s="1675"/>
      <c r="F139" s="1675"/>
      <c r="G139" s="1675"/>
      <c r="H139" s="1675"/>
      <c r="I139" s="1676"/>
      <c r="J139" s="468" t="str">
        <f>F161</f>
        <v>unid</v>
      </c>
      <c r="K139" s="458"/>
    </row>
    <row r="140" spans="1:11">
      <c r="A140" s="450"/>
      <c r="B140" s="469"/>
      <c r="C140" s="469"/>
      <c r="D140" s="469"/>
      <c r="E140" s="469"/>
      <c r="F140" s="469"/>
      <c r="G140" s="469"/>
      <c r="H140" s="469"/>
      <c r="I140" s="470"/>
      <c r="J140" s="471"/>
      <c r="K140" s="458"/>
    </row>
    <row r="141" spans="1:11">
      <c r="A141" s="450"/>
      <c r="B141" s="1648" t="s">
        <v>1111</v>
      </c>
      <c r="C141" s="1650"/>
      <c r="D141" s="1679" t="s">
        <v>873</v>
      </c>
      <c r="E141" s="1681" t="s">
        <v>1112</v>
      </c>
      <c r="F141" s="472" t="s">
        <v>1113</v>
      </c>
      <c r="G141" s="473"/>
      <c r="H141" s="472" t="s">
        <v>1114</v>
      </c>
      <c r="I141" s="473"/>
      <c r="J141" s="474" t="s">
        <v>1115</v>
      </c>
      <c r="K141" s="458"/>
    </row>
    <row r="142" spans="1:11">
      <c r="A142" s="450"/>
      <c r="B142" s="1677"/>
      <c r="C142" s="1678"/>
      <c r="D142" s="1680"/>
      <c r="E142" s="1682"/>
      <c r="F142" s="475" t="s">
        <v>1116</v>
      </c>
      <c r="G142" s="475" t="s">
        <v>1117</v>
      </c>
      <c r="H142" s="475" t="s">
        <v>1116</v>
      </c>
      <c r="I142" s="476" t="s">
        <v>1117</v>
      </c>
      <c r="J142" s="477" t="s">
        <v>1118</v>
      </c>
      <c r="K142" s="458"/>
    </row>
    <row r="143" spans="1:11">
      <c r="A143" s="450"/>
      <c r="B143" s="486" t="s">
        <v>834</v>
      </c>
      <c r="C143" s="487"/>
      <c r="D143" s="488"/>
      <c r="E143" s="489">
        <v>0.5</v>
      </c>
      <c r="F143" s="489">
        <v>1</v>
      </c>
      <c r="G143" s="489">
        <f t="shared" ref="G143" si="9">1-F143</f>
        <v>0</v>
      </c>
      <c r="H143" s="490">
        <f>VLOOKUP(B143,EQUIPAMENTOS!$A:$J,10,FALSE)</f>
        <v>100</v>
      </c>
      <c r="I143" s="491">
        <f t="shared" ref="I143" si="10">H143</f>
        <v>100</v>
      </c>
      <c r="J143" s="492">
        <f t="shared" ref="J143" si="11">H143*F143*E143+I143*G143*E143</f>
        <v>50</v>
      </c>
      <c r="K143" s="458"/>
    </row>
    <row r="144" spans="1:11">
      <c r="A144" s="450"/>
      <c r="B144" s="486"/>
      <c r="C144" s="487"/>
      <c r="D144" s="488"/>
      <c r="E144" s="489"/>
      <c r="F144" s="489"/>
      <c r="G144" s="489"/>
      <c r="H144" s="490"/>
      <c r="I144" s="491"/>
      <c r="J144" s="492"/>
      <c r="K144" s="458"/>
    </row>
    <row r="145" spans="1:11">
      <c r="A145" s="450"/>
      <c r="B145" s="486"/>
      <c r="C145" s="487"/>
      <c r="D145" s="488"/>
      <c r="E145" s="489"/>
      <c r="F145" s="489"/>
      <c r="G145" s="489"/>
      <c r="H145" s="490"/>
      <c r="I145" s="491"/>
      <c r="J145" s="492">
        <f t="shared" ref="J145:J147" si="12">H145*F145*E145+I145*G145*E145</f>
        <v>0</v>
      </c>
      <c r="K145" s="458"/>
    </row>
    <row r="146" spans="1:11">
      <c r="A146" s="450"/>
      <c r="B146" s="486"/>
      <c r="C146" s="487"/>
      <c r="D146" s="488"/>
      <c r="E146" s="489"/>
      <c r="F146" s="489"/>
      <c r="G146" s="489"/>
      <c r="H146" s="490"/>
      <c r="I146" s="491"/>
      <c r="J146" s="492">
        <f t="shared" si="12"/>
        <v>0</v>
      </c>
      <c r="K146" s="458"/>
    </row>
    <row r="147" spans="1:11">
      <c r="A147" s="450"/>
      <c r="B147" s="493"/>
      <c r="C147" s="494"/>
      <c r="D147" s="495"/>
      <c r="E147" s="496"/>
      <c r="F147" s="496"/>
      <c r="G147" s="496"/>
      <c r="H147" s="497"/>
      <c r="I147" s="498"/>
      <c r="J147" s="492">
        <f t="shared" si="12"/>
        <v>0</v>
      </c>
      <c r="K147" s="458"/>
    </row>
    <row r="148" spans="1:11">
      <c r="A148" s="450"/>
      <c r="B148" s="499" t="s">
        <v>1119</v>
      </c>
      <c r="C148" s="469"/>
      <c r="D148" s="469"/>
      <c r="E148" s="469"/>
      <c r="F148" s="469"/>
      <c r="G148" s="469"/>
      <c r="H148" s="469"/>
      <c r="I148" s="500" t="s">
        <v>138</v>
      </c>
      <c r="J148" s="501">
        <f>SUM(J143:J147)</f>
        <v>50</v>
      </c>
      <c r="K148" s="458"/>
    </row>
    <row r="149" spans="1:11">
      <c r="A149" s="450"/>
      <c r="B149" s="502"/>
      <c r="C149" s="502"/>
      <c r="D149" s="502"/>
      <c r="E149" s="502"/>
      <c r="F149" s="502"/>
      <c r="G149" s="502"/>
      <c r="H149" s="502"/>
      <c r="I149" s="503"/>
      <c r="J149" s="504"/>
      <c r="K149" s="458"/>
    </row>
    <row r="150" spans="1:11" ht="20.399999999999999">
      <c r="A150" s="450"/>
      <c r="B150" s="1664" t="s">
        <v>1120</v>
      </c>
      <c r="C150" s="1665"/>
      <c r="D150" s="1665"/>
      <c r="E150" s="1666"/>
      <c r="F150" s="505" t="s">
        <v>873</v>
      </c>
      <c r="G150" s="506"/>
      <c r="H150" s="507" t="s">
        <v>560</v>
      </c>
      <c r="I150" s="508" t="s">
        <v>1121</v>
      </c>
      <c r="J150" s="509" t="s">
        <v>1122</v>
      </c>
      <c r="K150" s="458"/>
    </row>
    <row r="151" spans="1:11">
      <c r="A151" s="450"/>
      <c r="B151" s="510"/>
      <c r="C151" s="511"/>
      <c r="D151" s="512"/>
      <c r="E151" s="513"/>
      <c r="F151" s="514"/>
      <c r="G151" s="515"/>
      <c r="H151" s="516"/>
      <c r="I151" s="484"/>
      <c r="J151" s="485"/>
      <c r="K151" s="458"/>
    </row>
    <row r="152" spans="1:11">
      <c r="A152" s="450"/>
      <c r="B152" s="517" t="s">
        <v>1806</v>
      </c>
      <c r="C152" s="518"/>
      <c r="D152" s="459"/>
      <c r="E152" s="487"/>
      <c r="F152" s="488"/>
      <c r="G152" s="519"/>
      <c r="H152" s="520">
        <f>E143</f>
        <v>0.5</v>
      </c>
      <c r="I152" s="521">
        <f>VLOOKUP(B152,'MÃO DE OBRA'!$A:$E,5,FALSE)/220</f>
        <v>28.35824090909091</v>
      </c>
      <c r="J152" s="492">
        <f>H152*I152</f>
        <v>14.179120454545455</v>
      </c>
      <c r="K152" s="458"/>
    </row>
    <row r="153" spans="1:11" hidden="1">
      <c r="A153" s="450"/>
      <c r="B153" s="517" t="s">
        <v>635</v>
      </c>
      <c r="C153" s="518"/>
      <c r="D153" s="459"/>
      <c r="E153" s="487"/>
      <c r="F153" s="488"/>
      <c r="G153" s="519"/>
      <c r="H153" s="520"/>
      <c r="I153" s="521">
        <f>VLOOKUP(B153,'MÃO DE OBRA'!$A:$E,5,FALSE)/220</f>
        <v>19.055000000000003</v>
      </c>
      <c r="J153" s="492">
        <f>H153*I153</f>
        <v>0</v>
      </c>
      <c r="K153" s="458"/>
    </row>
    <row r="154" spans="1:11">
      <c r="A154" s="450"/>
      <c r="B154" s="517" t="s">
        <v>734</v>
      </c>
      <c r="C154" s="518"/>
      <c r="D154" s="459"/>
      <c r="E154" s="487"/>
      <c r="F154" s="488"/>
      <c r="G154" s="519"/>
      <c r="H154" s="520">
        <v>1</v>
      </c>
      <c r="I154" s="521">
        <f>VLOOKUP(B154,'MÃO DE OBRA'!$A:$E,5,FALSE)/220</f>
        <v>23.596363636363641</v>
      </c>
      <c r="J154" s="492">
        <f>H154*I154</f>
        <v>23.596363636363641</v>
      </c>
      <c r="K154" s="458"/>
    </row>
    <row r="155" spans="1:11">
      <c r="A155" s="450"/>
      <c r="B155" s="517" t="s">
        <v>626</v>
      </c>
      <c r="C155" s="518"/>
      <c r="D155" s="459"/>
      <c r="E155" s="487"/>
      <c r="F155" s="488"/>
      <c r="G155" s="519"/>
      <c r="H155" s="520">
        <v>1</v>
      </c>
      <c r="I155" s="521">
        <f>VLOOKUP(B155,'MÃO DE OBRA'!$A:$E,5,FALSE)/220</f>
        <v>15.730909090909092</v>
      </c>
      <c r="J155" s="492">
        <f t="shared" ref="J155:J156" si="13">H155*I155</f>
        <v>15.730909090909092</v>
      </c>
      <c r="K155" s="458"/>
    </row>
    <row r="156" spans="1:11" hidden="1">
      <c r="A156" s="450"/>
      <c r="B156" s="517" t="s">
        <v>661</v>
      </c>
      <c r="C156" s="518"/>
      <c r="D156" s="459"/>
      <c r="E156" s="487"/>
      <c r="F156" s="488"/>
      <c r="G156" s="519"/>
      <c r="H156" s="520"/>
      <c r="I156" s="521">
        <f>VLOOKUP(B156,'MÃO DE OBRA'!$A:$E,5,FALSE)/220</f>
        <v>19.055000000000003</v>
      </c>
      <c r="J156" s="492">
        <f t="shared" si="13"/>
        <v>0</v>
      </c>
      <c r="K156" s="458"/>
    </row>
    <row r="157" spans="1:11">
      <c r="A157" s="450"/>
      <c r="B157" s="517"/>
      <c r="C157" s="518"/>
      <c r="D157" s="459"/>
      <c r="E157" s="487"/>
      <c r="F157" s="488"/>
      <c r="G157" s="519"/>
      <c r="H157" s="520"/>
      <c r="I157" s="491"/>
      <c r="J157" s="492"/>
      <c r="K157" s="458"/>
    </row>
    <row r="158" spans="1:11">
      <c r="A158" s="450"/>
      <c r="B158" s="517"/>
      <c r="C158" s="518"/>
      <c r="D158" s="459"/>
      <c r="E158" s="487"/>
      <c r="F158" s="488"/>
      <c r="G158" s="519"/>
      <c r="H158" s="520"/>
      <c r="I158" s="491"/>
      <c r="J158" s="492">
        <f>H158*I158</f>
        <v>0</v>
      </c>
      <c r="K158" s="458"/>
    </row>
    <row r="159" spans="1:11">
      <c r="A159" s="450"/>
      <c r="B159" s="499" t="s">
        <v>1119</v>
      </c>
      <c r="C159" s="502"/>
      <c r="D159" s="502"/>
      <c r="E159" s="502"/>
      <c r="F159" s="502"/>
      <c r="G159" s="502"/>
      <c r="H159" s="502"/>
      <c r="I159" s="522" t="s">
        <v>138</v>
      </c>
      <c r="J159" s="501">
        <f>SUM(J151:J158)</f>
        <v>53.50639318181819</v>
      </c>
      <c r="K159" s="458"/>
    </row>
    <row r="160" spans="1:11">
      <c r="A160" s="450"/>
      <c r="B160" s="523"/>
      <c r="C160" s="523"/>
      <c r="D160" s="523"/>
      <c r="E160" s="523"/>
      <c r="F160" s="523"/>
      <c r="G160" s="523"/>
      <c r="H160" s="523"/>
      <c r="I160" s="524"/>
      <c r="J160" s="523"/>
      <c r="K160" s="458"/>
    </row>
    <row r="161" spans="1:11">
      <c r="A161" s="450"/>
      <c r="B161" s="525" t="s">
        <v>1123</v>
      </c>
      <c r="C161" s="526"/>
      <c r="D161" s="523"/>
      <c r="E161" s="527">
        <f>PRODUÇÕES!D39</f>
        <v>8.3333333333333329E-2</v>
      </c>
      <c r="F161" s="528" t="s">
        <v>1808</v>
      </c>
      <c r="G161" s="506"/>
      <c r="H161" s="506"/>
      <c r="I161" s="529" t="s">
        <v>1124</v>
      </c>
      <c r="J161" s="501">
        <f>J148+J159</f>
        <v>103.5063931818182</v>
      </c>
      <c r="K161" s="458"/>
    </row>
    <row r="162" spans="1:11">
      <c r="A162" s="450"/>
      <c r="B162" s="530"/>
      <c r="C162" s="523"/>
      <c r="D162" s="523"/>
      <c r="E162" s="531"/>
      <c r="F162" s="532"/>
      <c r="G162" s="532"/>
      <c r="H162" s="532"/>
      <c r="I162" s="524"/>
      <c r="J162" s="523"/>
      <c r="K162" s="458"/>
    </row>
    <row r="163" spans="1:11" ht="20.399999999999999">
      <c r="A163" s="450"/>
      <c r="B163" s="1667" t="s">
        <v>481</v>
      </c>
      <c r="C163" s="1668"/>
      <c r="D163" s="1668"/>
      <c r="E163" s="1669"/>
      <c r="F163" s="533" t="s">
        <v>873</v>
      </c>
      <c r="G163" s="534" t="s">
        <v>493</v>
      </c>
      <c r="H163" s="507" t="s">
        <v>1115</v>
      </c>
      <c r="I163" s="535" t="s">
        <v>480</v>
      </c>
      <c r="J163" s="536" t="s">
        <v>482</v>
      </c>
      <c r="K163" s="458"/>
    </row>
    <row r="164" spans="1:11">
      <c r="A164" s="450"/>
      <c r="B164" s="537" t="str">
        <f>B143</f>
        <v>Retroescavadeira</v>
      </c>
      <c r="C164" s="518"/>
      <c r="D164" s="518"/>
      <c r="E164" s="487"/>
      <c r="F164" s="540" t="str">
        <f>VLOOKUP(B164,EQUIPAMENTOS!$A:$N,12,FALSE)</f>
        <v>Diesel S10</v>
      </c>
      <c r="G164" s="541" t="s">
        <v>1047</v>
      </c>
      <c r="H164" s="547">
        <f>VLOOKUP(B164,EQUIPAMENTOS!$A:$N,13,FALSE)</f>
        <v>6.17</v>
      </c>
      <c r="I164" s="543">
        <f>VLOOKUP(B164,EQUIPAMENTOS!$A:$N,14,FALSE)</f>
        <v>16</v>
      </c>
      <c r="J164" s="492">
        <f>H164*I164*E143*F143</f>
        <v>49.36</v>
      </c>
      <c r="K164" s="458"/>
    </row>
    <row r="165" spans="1:11">
      <c r="A165" s="450"/>
      <c r="B165" s="537"/>
      <c r="C165" s="518"/>
      <c r="D165" s="518"/>
      <c r="E165" s="487"/>
      <c r="F165" s="540"/>
      <c r="G165" s="541"/>
      <c r="H165" s="547"/>
      <c r="I165" s="543"/>
      <c r="J165" s="492"/>
      <c r="K165" s="458"/>
    </row>
    <row r="166" spans="1:11">
      <c r="A166" s="450"/>
      <c r="B166" s="517"/>
      <c r="C166" s="518"/>
      <c r="D166" s="518"/>
      <c r="E166" s="487"/>
      <c r="F166" s="488"/>
      <c r="G166" s="546"/>
      <c r="H166" s="547"/>
      <c r="I166" s="543"/>
      <c r="J166" s="492">
        <f>H166*I166*E145*F145</f>
        <v>0</v>
      </c>
      <c r="K166" s="458"/>
    </row>
    <row r="167" spans="1:11">
      <c r="A167" s="450"/>
      <c r="B167" s="517"/>
      <c r="C167" s="526"/>
      <c r="D167" s="526"/>
      <c r="E167" s="494"/>
      <c r="F167" s="488"/>
      <c r="G167" s="468"/>
      <c r="H167" s="547"/>
      <c r="I167" s="548"/>
      <c r="J167" s="492">
        <f>H167*I167*E146*F146</f>
        <v>0</v>
      </c>
      <c r="K167" s="458"/>
    </row>
    <row r="168" spans="1:11">
      <c r="A168" s="450"/>
      <c r="B168" s="550" t="s">
        <v>1119</v>
      </c>
      <c r="C168" s="526"/>
      <c r="D168" s="526"/>
      <c r="E168" s="526"/>
      <c r="F168" s="523"/>
      <c r="G168" s="526"/>
      <c r="H168" s="551"/>
      <c r="I168" s="552" t="s">
        <v>138</v>
      </c>
      <c r="J168" s="501">
        <f>SUM(J164:J167)</f>
        <v>49.36</v>
      </c>
      <c r="K168" s="458"/>
    </row>
    <row r="169" spans="1:11">
      <c r="A169" s="450"/>
      <c r="B169" s="553"/>
      <c r="C169" s="526"/>
      <c r="D169" s="526"/>
      <c r="E169" s="554"/>
      <c r="F169" s="555"/>
      <c r="G169" s="506"/>
      <c r="H169" s="506"/>
      <c r="I169" s="529"/>
      <c r="J169" s="554"/>
      <c r="K169" s="458"/>
    </row>
    <row r="170" spans="1:11" ht="20.399999999999999">
      <c r="A170" s="450"/>
      <c r="B170" s="1667" t="s">
        <v>1125</v>
      </c>
      <c r="C170" s="1668"/>
      <c r="D170" s="1668"/>
      <c r="E170" s="1668"/>
      <c r="F170" s="1669"/>
      <c r="G170" s="556" t="s">
        <v>494</v>
      </c>
      <c r="H170" s="506" t="s">
        <v>1126</v>
      </c>
      <c r="I170" s="557" t="s">
        <v>1115</v>
      </c>
      <c r="J170" s="509" t="s">
        <v>482</v>
      </c>
      <c r="K170" s="458"/>
    </row>
    <row r="171" spans="1:11">
      <c r="A171" s="450"/>
      <c r="B171" s="558"/>
      <c r="C171" s="559"/>
      <c r="D171" s="560"/>
      <c r="E171" s="560"/>
      <c r="F171" s="561"/>
      <c r="G171" s="489"/>
      <c r="H171" s="489"/>
      <c r="I171" s="562"/>
      <c r="J171" s="492"/>
      <c r="K171" s="458"/>
    </row>
    <row r="172" spans="1:11">
      <c r="A172" s="450"/>
      <c r="B172" s="563"/>
      <c r="C172" s="564"/>
      <c r="D172" s="565"/>
      <c r="E172" s="565"/>
      <c r="F172" s="566"/>
      <c r="G172" s="489"/>
      <c r="H172" s="489"/>
      <c r="I172" s="562"/>
      <c r="J172" s="492"/>
      <c r="K172" s="458"/>
    </row>
    <row r="173" spans="1:11">
      <c r="A173" s="450"/>
      <c r="B173" s="1670" t="s">
        <v>138</v>
      </c>
      <c r="C173" s="1670"/>
      <c r="D173" s="1670"/>
      <c r="E173" s="1670"/>
      <c r="F173" s="1670"/>
      <c r="G173" s="1670"/>
      <c r="H173" s="1670"/>
      <c r="I173" s="1670"/>
      <c r="J173" s="501">
        <f>SUM(J171:J172)</f>
        <v>0</v>
      </c>
      <c r="K173" s="458"/>
    </row>
    <row r="174" spans="1:11">
      <c r="A174" s="450"/>
      <c r="B174" s="567"/>
      <c r="C174" s="511"/>
      <c r="D174" s="511"/>
      <c r="E174" s="568"/>
      <c r="F174" s="569"/>
      <c r="G174" s="570"/>
      <c r="H174" s="570"/>
      <c r="I174" s="571"/>
      <c r="J174" s="572"/>
      <c r="K174" s="458"/>
    </row>
    <row r="175" spans="1:11">
      <c r="A175" s="450"/>
      <c r="B175" s="573" t="s">
        <v>1127</v>
      </c>
      <c r="C175" s="573"/>
      <c r="D175" s="550"/>
      <c r="E175" s="523"/>
      <c r="F175" s="523"/>
      <c r="G175" s="523"/>
      <c r="H175" s="574"/>
      <c r="I175" s="575"/>
      <c r="J175" s="639">
        <f>(J161+J168+J173)/E161</f>
        <v>1834.3967181818182</v>
      </c>
      <c r="K175" s="458"/>
    </row>
    <row r="176" spans="1:11">
      <c r="A176" s="450"/>
      <c r="B176" s="553"/>
      <c r="C176" s="526"/>
      <c r="D176" s="526"/>
      <c r="E176" s="554"/>
      <c r="F176" s="555"/>
      <c r="G176" s="506"/>
      <c r="H176" s="506"/>
      <c r="I176" s="529"/>
      <c r="J176" s="576"/>
      <c r="K176" s="458"/>
    </row>
    <row r="177" spans="1:11" ht="20.399999999999999">
      <c r="A177" s="450"/>
      <c r="B177" s="1667" t="s">
        <v>1128</v>
      </c>
      <c r="C177" s="1668"/>
      <c r="D177" s="1668"/>
      <c r="E177" s="1668"/>
      <c r="F177" s="1669"/>
      <c r="G177" s="556" t="s">
        <v>494</v>
      </c>
      <c r="H177" s="506" t="s">
        <v>1126</v>
      </c>
      <c r="I177" s="557" t="s">
        <v>1115</v>
      </c>
      <c r="J177" s="509" t="s">
        <v>482</v>
      </c>
      <c r="K177" s="458"/>
    </row>
    <row r="178" spans="1:11">
      <c r="A178" s="450"/>
      <c r="B178" s="558"/>
      <c r="C178" s="559"/>
      <c r="D178" s="560"/>
      <c r="E178" s="560"/>
      <c r="F178" s="561"/>
      <c r="G178" s="489"/>
      <c r="H178" s="489"/>
      <c r="I178" s="562"/>
      <c r="J178" s="492">
        <f>G178*I178</f>
        <v>0</v>
      </c>
      <c r="K178" s="458"/>
    </row>
    <row r="179" spans="1:11">
      <c r="A179" s="450"/>
      <c r="B179" s="563"/>
      <c r="C179" s="564"/>
      <c r="D179" s="565"/>
      <c r="E179" s="565"/>
      <c r="F179" s="566"/>
      <c r="G179" s="489"/>
      <c r="H179" s="489"/>
      <c r="I179" s="562"/>
      <c r="J179" s="492">
        <f>G179*I179</f>
        <v>0</v>
      </c>
      <c r="K179" s="458"/>
    </row>
    <row r="180" spans="1:11">
      <c r="A180" s="450"/>
      <c r="B180" s="563"/>
      <c r="C180" s="564"/>
      <c r="D180" s="565"/>
      <c r="E180" s="565"/>
      <c r="F180" s="566"/>
      <c r="G180" s="489"/>
      <c r="H180" s="489"/>
      <c r="I180" s="562"/>
      <c r="J180" s="492">
        <f>G180*I180</f>
        <v>0</v>
      </c>
      <c r="K180" s="458"/>
    </row>
    <row r="181" spans="1:11">
      <c r="A181" s="450"/>
      <c r="B181" s="577"/>
      <c r="C181" s="578"/>
      <c r="D181" s="579"/>
      <c r="E181" s="579"/>
      <c r="F181" s="580"/>
      <c r="G181" s="489"/>
      <c r="H181" s="489"/>
      <c r="I181" s="562"/>
      <c r="J181" s="492">
        <f>G181*I181</f>
        <v>0</v>
      </c>
      <c r="K181" s="458"/>
    </row>
    <row r="182" spans="1:11">
      <c r="A182" s="450"/>
      <c r="B182" s="581"/>
      <c r="C182" s="523"/>
      <c r="D182" s="523"/>
      <c r="E182" s="582"/>
      <c r="F182" s="583"/>
      <c r="G182" s="532"/>
      <c r="H182" s="532"/>
      <c r="I182" s="524" t="s">
        <v>138</v>
      </c>
      <c r="J182" s="501">
        <f>SUM(J178:J181)</f>
        <v>0</v>
      </c>
      <c r="K182" s="458"/>
    </row>
    <row r="183" spans="1:11">
      <c r="A183" s="450"/>
      <c r="B183" s="584"/>
      <c r="C183" s="523"/>
      <c r="D183" s="523"/>
      <c r="E183" s="582"/>
      <c r="F183" s="583"/>
      <c r="G183" s="532"/>
      <c r="H183" s="532"/>
      <c r="I183" s="524"/>
      <c r="J183" s="582"/>
      <c r="K183" s="458"/>
    </row>
    <row r="184" spans="1:11" ht="20.399999999999999">
      <c r="A184" s="450"/>
      <c r="B184" s="1667" t="s">
        <v>1141</v>
      </c>
      <c r="C184" s="1668"/>
      <c r="D184" s="1668"/>
      <c r="E184" s="1668"/>
      <c r="F184" s="1669"/>
      <c r="G184" s="587" t="s">
        <v>494</v>
      </c>
      <c r="H184" s="506" t="s">
        <v>1115</v>
      </c>
      <c r="I184" s="557"/>
      <c r="J184" s="509" t="s">
        <v>482</v>
      </c>
      <c r="K184" s="458"/>
    </row>
    <row r="185" spans="1:11">
      <c r="A185" s="450"/>
      <c r="B185" s="1654"/>
      <c r="C185" s="1655"/>
      <c r="D185" s="1655"/>
      <c r="E185" s="1655"/>
      <c r="F185" s="1656"/>
      <c r="G185" s="489"/>
      <c r="H185" s="1657"/>
      <c r="I185" s="1658"/>
      <c r="J185" s="492"/>
      <c r="K185" s="458"/>
    </row>
    <row r="186" spans="1:11">
      <c r="A186" s="450"/>
      <c r="B186" s="1659"/>
      <c r="C186" s="1660"/>
      <c r="D186" s="1660"/>
      <c r="E186" s="1660"/>
      <c r="F186" s="1661"/>
      <c r="G186" s="496"/>
      <c r="H186" s="1662"/>
      <c r="I186" s="1663"/>
      <c r="J186" s="492"/>
      <c r="K186" s="458"/>
    </row>
    <row r="187" spans="1:11">
      <c r="A187" s="450"/>
      <c r="B187" s="581"/>
      <c r="C187" s="523"/>
      <c r="D187" s="523"/>
      <c r="E187" s="582"/>
      <c r="F187" s="583"/>
      <c r="G187" s="532"/>
      <c r="H187" s="532"/>
      <c r="I187" s="524" t="s">
        <v>138</v>
      </c>
      <c r="J187" s="501">
        <f>SUM(J185:J186)</f>
        <v>0</v>
      </c>
      <c r="K187" s="458"/>
    </row>
    <row r="188" spans="1:11">
      <c r="A188" s="450"/>
      <c r="B188" s="523"/>
      <c r="C188" s="523"/>
      <c r="D188" s="523"/>
      <c r="E188" s="523"/>
      <c r="F188" s="523"/>
      <c r="G188" s="523"/>
      <c r="H188" s="523"/>
      <c r="I188" s="524"/>
      <c r="J188" s="523"/>
      <c r="K188" s="458"/>
    </row>
    <row r="189" spans="1:11">
      <c r="A189" s="450"/>
      <c r="B189" s="1645" t="s">
        <v>1142</v>
      </c>
      <c r="C189" s="1646"/>
      <c r="D189" s="1646"/>
      <c r="E189" s="1646"/>
      <c r="F189" s="1646"/>
      <c r="G189" s="1646"/>
      <c r="H189" s="1646"/>
      <c r="I189" s="1647"/>
      <c r="J189" s="573">
        <f>J187+J182+J175</f>
        <v>1834.3967181818182</v>
      </c>
      <c r="K189" s="458"/>
    </row>
    <row r="190" spans="1:11">
      <c r="A190" s="450"/>
      <c r="B190" s="523"/>
      <c r="C190" s="523"/>
      <c r="D190" s="523"/>
      <c r="E190" s="523"/>
      <c r="F190" s="523"/>
      <c r="G190" s="523"/>
      <c r="H190" s="523"/>
      <c r="I190" s="524"/>
      <c r="J190" s="523"/>
      <c r="K190" s="458"/>
    </row>
    <row r="191" spans="1:11">
      <c r="A191" s="450"/>
      <c r="B191" s="1645" t="s">
        <v>1143</v>
      </c>
      <c r="C191" s="1646"/>
      <c r="D191" s="1646"/>
      <c r="E191" s="1646"/>
      <c r="F191" s="1646"/>
      <c r="G191" s="1646"/>
      <c r="H191" s="1646"/>
      <c r="I191" s="1647"/>
      <c r="J191" s="501">
        <f>J189*0</f>
        <v>0</v>
      </c>
      <c r="K191" s="458"/>
    </row>
    <row r="192" spans="1:11">
      <c r="A192" s="450"/>
      <c r="B192" s="523"/>
      <c r="C192" s="523"/>
      <c r="D192" s="523"/>
      <c r="E192" s="523"/>
      <c r="F192" s="523"/>
      <c r="G192" s="523"/>
      <c r="H192" s="523"/>
      <c r="I192" s="524"/>
      <c r="J192" s="523"/>
      <c r="K192" s="458"/>
    </row>
    <row r="193" spans="1:11">
      <c r="A193" s="450"/>
      <c r="B193" s="1645" t="s">
        <v>1144</v>
      </c>
      <c r="C193" s="1646"/>
      <c r="D193" s="1646"/>
      <c r="E193" s="1646"/>
      <c r="F193" s="1646"/>
      <c r="G193" s="1646"/>
      <c r="H193" s="1646"/>
      <c r="I193" s="1647"/>
      <c r="J193" s="573">
        <f>J189+J191</f>
        <v>1834.3967181818182</v>
      </c>
      <c r="K193" s="458"/>
    </row>
    <row r="194" spans="1:11">
      <c r="A194" s="450"/>
      <c r="B194" s="511"/>
      <c r="C194" s="511"/>
      <c r="D194" s="511"/>
      <c r="E194" s="511"/>
      <c r="F194" s="511"/>
      <c r="G194" s="511"/>
      <c r="H194" s="511"/>
      <c r="I194" s="571"/>
      <c r="J194" s="511"/>
      <c r="K194" s="458"/>
    </row>
    <row r="195" spans="1:11">
      <c r="A195" s="450"/>
      <c r="B195" s="589"/>
      <c r="C195" s="559"/>
      <c r="D195" s="559"/>
      <c r="E195" s="559"/>
      <c r="F195" s="559"/>
      <c r="G195" s="559"/>
      <c r="H195" s="559"/>
      <c r="I195" s="559"/>
      <c r="J195" s="590"/>
      <c r="K195" s="458"/>
    </row>
    <row r="196" spans="1:11">
      <c r="A196" s="450"/>
      <c r="B196" s="591"/>
      <c r="C196" s="592"/>
      <c r="D196" s="593"/>
      <c r="E196" s="593"/>
      <c r="F196" s="594" t="s">
        <v>1119</v>
      </c>
      <c r="G196" s="595" t="s">
        <v>1119</v>
      </c>
      <c r="H196" s="592"/>
      <c r="I196" s="592"/>
      <c r="J196" s="596"/>
      <c r="K196" s="458"/>
    </row>
    <row r="197" spans="1:11">
      <c r="A197" s="450"/>
      <c r="B197" s="459"/>
      <c r="C197" s="459"/>
      <c r="D197" s="459"/>
      <c r="E197" s="459"/>
      <c r="F197" s="459"/>
      <c r="G197" s="459"/>
      <c r="H197" s="459"/>
      <c r="I197" s="459"/>
      <c r="J197" s="459"/>
      <c r="K197" s="458"/>
    </row>
    <row r="198" spans="1:11">
      <c r="A198" s="450"/>
      <c r="B198" s="597" t="str">
        <f>PLANEJAMENTO!$E$2</f>
        <v>PRIVATE LOG</v>
      </c>
      <c r="C198" s="598"/>
      <c r="D198" s="598"/>
      <c r="E198" s="598"/>
      <c r="F198" s="599"/>
      <c r="G198" s="600" t="s">
        <v>482</v>
      </c>
      <c r="H198" s="502"/>
      <c r="I198" s="502"/>
      <c r="J198" s="505"/>
      <c r="K198" s="458"/>
    </row>
    <row r="199" spans="1:11">
      <c r="A199" s="450"/>
      <c r="B199" s="601" t="str">
        <f>PLANEJAMENTO!$E$3</f>
        <v>SERRA - ES</v>
      </c>
      <c r="C199" s="602"/>
      <c r="D199" s="602"/>
      <c r="E199" s="602"/>
      <c r="F199" s="603"/>
      <c r="G199" s="1648" t="s">
        <v>1145</v>
      </c>
      <c r="H199" s="1649"/>
      <c r="I199" s="1649"/>
      <c r="J199" s="1650"/>
      <c r="K199" s="458"/>
    </row>
    <row r="200" spans="1:11">
      <c r="A200" s="450"/>
      <c r="B200" s="604"/>
      <c r="C200" s="605"/>
      <c r="D200" s="605"/>
      <c r="E200" s="605"/>
      <c r="F200" s="606"/>
      <c r="G200" s="607"/>
      <c r="H200" s="1651"/>
      <c r="I200" s="1652"/>
      <c r="J200" s="1653"/>
      <c r="K200" s="458"/>
    </row>
    <row r="201" spans="1:11" ht="15" thickBot="1">
      <c r="A201" s="608"/>
      <c r="B201" s="609"/>
      <c r="C201" s="609"/>
      <c r="D201" s="609"/>
      <c r="E201" s="609"/>
      <c r="F201" s="609"/>
      <c r="G201" s="609"/>
      <c r="H201" s="609"/>
      <c r="I201" s="609"/>
      <c r="J201" s="609"/>
      <c r="K201" s="610"/>
    </row>
  </sheetData>
  <mergeCells count="61">
    <mergeCell ref="B16:E16"/>
    <mergeCell ref="D4:I4"/>
    <mergeCell ref="D5:I5"/>
    <mergeCell ref="B7:C8"/>
    <mergeCell ref="D7:D8"/>
    <mergeCell ref="E7:E8"/>
    <mergeCell ref="B29:E29"/>
    <mergeCell ref="B36:F36"/>
    <mergeCell ref="B39:I39"/>
    <mergeCell ref="B43:F43"/>
    <mergeCell ref="B50:F50"/>
    <mergeCell ref="H50:I50"/>
    <mergeCell ref="B74:C75"/>
    <mergeCell ref="D74:D75"/>
    <mergeCell ref="E74:E75"/>
    <mergeCell ref="B51:F51"/>
    <mergeCell ref="H51:I51"/>
    <mergeCell ref="B52:F52"/>
    <mergeCell ref="H52:I52"/>
    <mergeCell ref="B55:I55"/>
    <mergeCell ref="B57:I57"/>
    <mergeCell ref="B59:I59"/>
    <mergeCell ref="G65:J65"/>
    <mergeCell ref="H66:J66"/>
    <mergeCell ref="D71:I71"/>
    <mergeCell ref="D72:I72"/>
    <mergeCell ref="B124:I124"/>
    <mergeCell ref="B83:E83"/>
    <mergeCell ref="B96:E96"/>
    <mergeCell ref="B103:F103"/>
    <mergeCell ref="B106:I106"/>
    <mergeCell ref="B110:F110"/>
    <mergeCell ref="B117:F117"/>
    <mergeCell ref="B118:F118"/>
    <mergeCell ref="H118:I118"/>
    <mergeCell ref="B119:F119"/>
    <mergeCell ref="H119:I119"/>
    <mergeCell ref="B122:I122"/>
    <mergeCell ref="B184:F184"/>
    <mergeCell ref="B126:I126"/>
    <mergeCell ref="G132:J132"/>
    <mergeCell ref="H133:J133"/>
    <mergeCell ref="D138:I138"/>
    <mergeCell ref="D139:I139"/>
    <mergeCell ref="B141:C142"/>
    <mergeCell ref="D141:D142"/>
    <mergeCell ref="E141:E142"/>
    <mergeCell ref="B150:E150"/>
    <mergeCell ref="B163:E163"/>
    <mergeCell ref="B170:F170"/>
    <mergeCell ref="B173:I173"/>
    <mergeCell ref="B177:F177"/>
    <mergeCell ref="B193:I193"/>
    <mergeCell ref="G199:J199"/>
    <mergeCell ref="H200:J200"/>
    <mergeCell ref="B185:F185"/>
    <mergeCell ref="H185:I185"/>
    <mergeCell ref="B186:F186"/>
    <mergeCell ref="H186:I186"/>
    <mergeCell ref="B189:I189"/>
    <mergeCell ref="B191:I191"/>
  </mergeCells>
  <pageMargins left="0.511811024" right="0.511811024" top="0.78740157499999996" bottom="0.78740157499999996" header="0.31496062000000002" footer="0.31496062000000002"/>
  <pageSetup paperSize="9" scale="65" orientation="portrait" r:id="rId1"/>
  <rowBreaks count="2" manualBreakCount="2">
    <brk id="67" max="16383" man="1"/>
    <brk id="134"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0356ca-97f7-4653-91ac-1df5f874ddc6">
      <Terms xmlns="http://schemas.microsoft.com/office/infopath/2007/PartnerControls"/>
    </lcf76f155ced4ddcb4097134ff3c332f>
    <TaxCatchAll xmlns="cd0583c0-15fb-4a6a-b530-98f8ac3a2a8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EDF9809CAA1F2468FC49A62C88613CD" ma:contentTypeVersion="13" ma:contentTypeDescription="Crie um novo documento." ma:contentTypeScope="" ma:versionID="7f29231fb41cd9634ac48e691282767f">
  <xsd:schema xmlns:xsd="http://www.w3.org/2001/XMLSchema" xmlns:xs="http://www.w3.org/2001/XMLSchema" xmlns:p="http://schemas.microsoft.com/office/2006/metadata/properties" xmlns:ns2="ab0356ca-97f7-4653-91ac-1df5f874ddc6" xmlns:ns3="cd0583c0-15fb-4a6a-b530-98f8ac3a2a89" targetNamespace="http://schemas.microsoft.com/office/2006/metadata/properties" ma:root="true" ma:fieldsID="a8572d54561b618a002ac5d99ff54178" ns2:_="" ns3:_="">
    <xsd:import namespace="ab0356ca-97f7-4653-91ac-1df5f874ddc6"/>
    <xsd:import namespace="cd0583c0-15fb-4a6a-b530-98f8ac3a2a8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0356ca-97f7-4653-91ac-1df5f874dd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9628cbd6-190e-40ac-89dd-69f2596ae52b"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0583c0-15fb-4a6a-b530-98f8ac3a2a89"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3651e71-8cc6-4bcd-9b23-9bf739dc8f5a}" ma:internalName="TaxCatchAll" ma:showField="CatchAllData" ma:web="cd0583c0-15fb-4a6a-b530-98f8ac3a2a8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A52FFE-49DD-404E-872E-70405787993F}">
  <ds:schemaRefs>
    <ds:schemaRef ds:uri="http://schemas.microsoft.com/office/2006/metadata/properties"/>
    <ds:schemaRef ds:uri="http://schemas.microsoft.com/office/infopath/2007/PartnerControls"/>
    <ds:schemaRef ds:uri="ab0356ca-97f7-4653-91ac-1df5f874ddc6"/>
    <ds:schemaRef ds:uri="cd0583c0-15fb-4a6a-b530-98f8ac3a2a89"/>
  </ds:schemaRefs>
</ds:datastoreItem>
</file>

<file path=customXml/itemProps2.xml><?xml version="1.0" encoding="utf-8"?>
<ds:datastoreItem xmlns:ds="http://schemas.openxmlformats.org/officeDocument/2006/customXml" ds:itemID="{38F074C2-25B0-4127-B1FB-916375337775}">
  <ds:schemaRefs>
    <ds:schemaRef ds:uri="http://schemas.microsoft.com/sharepoint/v3/contenttype/forms"/>
  </ds:schemaRefs>
</ds:datastoreItem>
</file>

<file path=customXml/itemProps3.xml><?xml version="1.0" encoding="utf-8"?>
<ds:datastoreItem xmlns:ds="http://schemas.openxmlformats.org/officeDocument/2006/customXml" ds:itemID="{1D87475B-9303-4736-B0FF-DB9A6572BCF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43</vt:i4>
      </vt:variant>
      <vt:variant>
        <vt:lpstr>Intervalos Nomeados</vt:lpstr>
      </vt:variant>
      <vt:variant>
        <vt:i4>16</vt:i4>
      </vt:variant>
    </vt:vector>
  </HeadingPairs>
  <TitlesOfParts>
    <vt:vector size="59" baseType="lpstr">
      <vt:lpstr>ENCARGOS</vt:lpstr>
      <vt:lpstr>CURVA ABC</vt:lpstr>
      <vt:lpstr>ORÇAMENTO</vt:lpstr>
      <vt:lpstr>CRONOGRAMA</vt:lpstr>
      <vt:lpstr>PLANEJAMENTO</vt:lpstr>
      <vt:lpstr>PRODUÇÕES</vt:lpstr>
      <vt:lpstr>C_INDIRETO</vt:lpstr>
      <vt:lpstr>C_FIXO</vt:lpstr>
      <vt:lpstr>DESEMBOLSO</vt:lpstr>
      <vt:lpstr>SUPRESSÃO</vt:lpstr>
      <vt:lpstr>TERRAPLENAGEM</vt:lpstr>
      <vt:lpstr>DESMONTE</vt:lpstr>
      <vt:lpstr>PAV</vt:lpstr>
      <vt:lpstr>DRENO</vt:lpstr>
      <vt:lpstr>ADM</vt:lpstr>
      <vt:lpstr>TOP</vt:lpstr>
      <vt:lpstr>LAB</vt:lpstr>
      <vt:lpstr>QSMS</vt:lpstr>
      <vt:lpstr>MOB</vt:lpstr>
      <vt:lpstr>MEC</vt:lpstr>
      <vt:lpstr>MÃO DE OBRA</vt:lpstr>
      <vt:lpstr>EQUIPAMENTOS</vt:lpstr>
      <vt:lpstr>MATERIAIS</vt:lpstr>
      <vt:lpstr>SERVIÇOS TERCEIRIZADOS</vt:lpstr>
      <vt:lpstr>PRATICABILIDADE</vt:lpstr>
      <vt:lpstr>BDI</vt:lpstr>
      <vt:lpstr>DADOS</vt:lpstr>
      <vt:lpstr>COMPOSIÇÕES</vt:lpstr>
      <vt:lpstr>LIMPEZA</vt:lpstr>
      <vt:lpstr>ESCAVAÇÃO CARGA E TRANSPORTE</vt:lpstr>
      <vt:lpstr>COMPACTAÇÃO</vt:lpstr>
      <vt:lpstr>ESPALHAMENTO</vt:lpstr>
      <vt:lpstr>ESCAVAÇÃO DRN</vt:lpstr>
      <vt:lpstr>BOTA FORA DRN</vt:lpstr>
      <vt:lpstr>ESCAVAÇÃO SAA-SES</vt:lpstr>
      <vt:lpstr>BOTA FORA SAA-SES</vt:lpstr>
      <vt:lpstr>DRENOS</vt:lpstr>
      <vt:lpstr>ESGOTO</vt:lpstr>
      <vt:lpstr>SUBLEITO</vt:lpstr>
      <vt:lpstr>BASE</vt:lpstr>
      <vt:lpstr>IMPRIMAÇÃO</vt:lpstr>
      <vt:lpstr>TSD</vt:lpstr>
      <vt:lpstr>BL</vt:lpstr>
      <vt:lpstr>COMPACTAÇÃO!Area_de_impressao</vt:lpstr>
      <vt:lpstr>COMPOSIÇÕES!Area_de_impressao</vt:lpstr>
      <vt:lpstr>CRONOGRAMA!Area_de_impressao</vt:lpstr>
      <vt:lpstr>'CURVA ABC'!Area_de_impressao</vt:lpstr>
      <vt:lpstr>DRENOS!Area_de_impressao</vt:lpstr>
      <vt:lpstr>'ESCAVAÇÃO CARGA E TRANSPORTE'!Area_de_impressao</vt:lpstr>
      <vt:lpstr>ESGOTO!Area_de_impressao</vt:lpstr>
      <vt:lpstr>LIMPEZA!Area_de_impressao</vt:lpstr>
      <vt:lpstr>ORÇAMENTO!Area_de_impressao</vt:lpstr>
      <vt:lpstr>PLANEJAMENTO!Area_de_impressao</vt:lpstr>
      <vt:lpstr>EPI</vt:lpstr>
      <vt:lpstr>EQUIPAMENTOS</vt:lpstr>
      <vt:lpstr>HORISTA</vt:lpstr>
      <vt:lpstr>MAO_DE_OBRA</vt:lpstr>
      <vt:lpstr>MENSALISTA</vt:lpstr>
      <vt:lpstr>TRIBUTOS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cp:keywords/>
  <dc:description/>
  <cp:lastModifiedBy>Alacir Junior</cp:lastModifiedBy>
  <cp:revision/>
  <cp:lastPrinted>2025-07-08T13:16:00Z</cp:lastPrinted>
  <dcterms:created xsi:type="dcterms:W3CDTF">2013-07-11T20:45:58Z</dcterms:created>
  <dcterms:modified xsi:type="dcterms:W3CDTF">2026-04-29T14:07:37Z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0x0101000EDF9809CAA1F2468FC49A62C88613CD</vt:lpwstr>
  </property>
  <property fmtid="{D5CDD505-2E9C-101B-9397-08002B2CF9AE}" pid="3" name="Order">
    <vt:r8>28757600</vt:r8>
  </property>
  <property fmtid="{D5CDD505-2E9C-101B-9397-08002B2CF9AE}" pid="4" name="ComplianceAssetId">
    <vt:lpwstr/>
  </property>
  <property fmtid="{D5CDD505-2E9C-101B-9397-08002B2CF9AE}" pid="5" name="_activity">
    <vt:lpwstr>{"FileActivityType":"9","FileActivityTimeStamp":"2024-07-13T14:08:23.807Z","FileActivityUsersOnPage":[{"DisplayName":"Lais Lobo","Id":"lais.lobo@mendesloboconstrucao.com.br"}],"FileActivityNavigationId":null}</vt:lpwstr>
  </property>
  <property fmtid="{D5CDD505-2E9C-101B-9397-08002B2CF9AE}" pid="6" name="_ExtendedDescription">
    <vt:lpwstr/>
  </property>
  <property fmtid="{D5CDD505-2E9C-101B-9397-08002B2CF9AE}" pid="7" name="TriggerFlowInfo">
    <vt:lpwstr/>
  </property>
  <property fmtid="{D5CDD505-2E9C-101B-9397-08002B2CF9AE}" pid="8" name="MediaServiceImageTags">
    <vt:lpwstr/>
  </property>
</Properties>
</file>